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B3533061-1F0F-4413-BED3-ED32916B9DF2}" xr6:coauthVersionLast="47" xr6:coauthVersionMax="47" xr10:uidLastSave="{00000000-0000-0000-0000-000000000000}"/>
  <bookViews>
    <workbookView xWindow="-120" yWindow="-120" windowWidth="29040" windowHeight="15840" tabRatio="852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斷絲!$A$1:$BM$41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斷絲!$A$1:$Z$42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朱玉萍 - 個人檢視畫面" guid="{B499F86B-5A3B-11D9-A2E0-00055D0D7FDA}" mergeInterval="0" personalView="1" maximized="1" windowWidth="1020" windowHeight="593" tabRatio="879" activeSheetId="3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效率" guid="{40FADD7F-233D-11D9-A2E0-00055D0D7FDA}" maximized="1" windowWidth="1020" windowHeight="593" tabRatio="879" activeSheetId="14" showStatusbar="0"/>
  </customWorkbookViews>
  <pivotCaches>
    <pivotCache cacheId="7" r:id="rId35"/>
    <pivotCache cacheId="37" r:id="rId3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37" i="1" s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1" i="7"/>
  <c r="I57" i="7"/>
  <c r="I54" i="7"/>
  <c r="I53" i="7"/>
  <c r="I52" i="7"/>
  <c r="I44" i="7"/>
  <c r="I43" i="7"/>
  <c r="I41" i="7"/>
  <c r="I40" i="7"/>
  <c r="I39" i="7"/>
  <c r="AF27" i="17" l="1"/>
  <c r="Z27" i="17"/>
  <c r="AF26" i="17"/>
  <c r="Z26" i="17"/>
  <c r="AF25" i="17"/>
  <c r="Z25" i="17"/>
  <c r="AN24" i="17"/>
  <c r="AM24" i="17"/>
  <c r="AF24" i="17"/>
  <c r="Z24" i="17"/>
  <c r="AM23" i="17"/>
  <c r="AF23" i="17"/>
  <c r="Z23" i="17"/>
  <c r="AF22" i="17"/>
  <c r="Z22" i="17"/>
  <c r="AM21" i="17"/>
  <c r="AF21" i="17"/>
  <c r="Z21" i="17"/>
  <c r="AF20" i="17"/>
  <c r="Z20" i="17"/>
  <c r="AF19" i="17"/>
  <c r="Z19" i="17"/>
  <c r="AM18" i="17"/>
  <c r="AF18" i="17"/>
  <c r="W18" i="17"/>
  <c r="Z18" i="17" s="1"/>
  <c r="AF17" i="17"/>
  <c r="Z17" i="17"/>
  <c r="AF16" i="17"/>
  <c r="Z16" i="17"/>
  <c r="AF15" i="17"/>
  <c r="Z15" i="17"/>
  <c r="AF14" i="17"/>
  <c r="Z14" i="17"/>
  <c r="AF13" i="17"/>
  <c r="Z13" i="17"/>
  <c r="AF12" i="17"/>
  <c r="Z12" i="17"/>
  <c r="AF11" i="17"/>
  <c r="Z11" i="17"/>
  <c r="AM10" i="17"/>
  <c r="AF10" i="17"/>
  <c r="Z10" i="17"/>
  <c r="AF9" i="17"/>
  <c r="Z9" i="17"/>
  <c r="AF8" i="17"/>
  <c r="Z8" i="17"/>
  <c r="AF7" i="17"/>
  <c r="Z7" i="17"/>
  <c r="AF6" i="17"/>
  <c r="Z6" i="17"/>
  <c r="AF5" i="17"/>
  <c r="Z5" i="17"/>
  <c r="AF4" i="17"/>
  <c r="AG4" i="17" s="1"/>
  <c r="Z4" i="17"/>
  <c r="AG5" i="17" l="1"/>
  <c r="AK4" i="17"/>
  <c r="AJ4" i="17"/>
  <c r="AH4" i="17"/>
  <c r="AI4" i="17" s="1"/>
  <c r="AL4" i="17"/>
  <c r="AG6" i="17" l="1"/>
  <c r="AK5" i="17"/>
  <c r="AH5" i="17"/>
  <c r="AI5" i="17" s="1"/>
  <c r="AJ5" i="17"/>
  <c r="AL5" i="17"/>
  <c r="AG7" i="17" l="1"/>
  <c r="AK6" i="17"/>
  <c r="AL6" i="17"/>
  <c r="AJ6" i="17"/>
  <c r="AH6" i="17"/>
  <c r="AI6" i="17" s="1"/>
  <c r="AG8" i="17" l="1"/>
  <c r="AK7" i="17"/>
  <c r="AJ7" i="17"/>
  <c r="AL7" i="17"/>
  <c r="AH7" i="17"/>
  <c r="AI7" i="17" s="1"/>
  <c r="AG9" i="17" l="1"/>
  <c r="AK8" i="17"/>
  <c r="AH8" i="17"/>
  <c r="AI8" i="17" s="1"/>
  <c r="AJ8" i="17"/>
  <c r="AL8" i="17"/>
  <c r="AG10" i="17" l="1"/>
  <c r="AK9" i="17"/>
  <c r="AL9" i="17"/>
  <c r="AJ9" i="17"/>
  <c r="AH9" i="17"/>
  <c r="AI9" i="17" s="1"/>
  <c r="AK10" i="17" l="1"/>
  <c r="AL10" i="17"/>
  <c r="AJ10" i="17"/>
  <c r="AG11" i="17"/>
  <c r="AH10" i="17"/>
  <c r="AI10" i="17" s="1"/>
  <c r="AJ11" i="17" l="1"/>
  <c r="AK11" i="17"/>
  <c r="AL11" i="17"/>
  <c r="AH11" i="17"/>
  <c r="AI11" i="17" s="1"/>
  <c r="AG12" i="17"/>
  <c r="AJ12" i="17" l="1"/>
  <c r="AG13" i="17"/>
  <c r="AL12" i="17"/>
  <c r="AH12" i="17"/>
  <c r="AI12" i="17" s="1"/>
  <c r="AK12" i="17"/>
  <c r="AJ13" i="17" l="1"/>
  <c r="AG14" i="17"/>
  <c r="AL13" i="17"/>
  <c r="AH13" i="17"/>
  <c r="AI13" i="17" s="1"/>
  <c r="AK13" i="17"/>
  <c r="AJ14" i="17" l="1"/>
  <c r="AG15" i="17"/>
  <c r="AL14" i="17"/>
  <c r="AH14" i="17"/>
  <c r="AI14" i="17" s="1"/>
  <c r="AK14" i="17"/>
  <c r="AJ15" i="17" l="1"/>
  <c r="AG16" i="17"/>
  <c r="AL15" i="17"/>
  <c r="AH15" i="17"/>
  <c r="AI15" i="17" s="1"/>
  <c r="AK15" i="17"/>
  <c r="AJ16" i="17" l="1"/>
  <c r="AG17" i="17"/>
  <c r="AL16" i="17"/>
  <c r="AH16" i="17"/>
  <c r="AI16" i="17" s="1"/>
  <c r="AK16" i="17"/>
  <c r="AJ17" i="17" l="1"/>
  <c r="AG18" i="17"/>
  <c r="AL17" i="17"/>
  <c r="AH17" i="17"/>
  <c r="AI17" i="17" s="1"/>
  <c r="AK17" i="17"/>
  <c r="AG19" i="17" l="1"/>
  <c r="AL18" i="17"/>
  <c r="AH18" i="17"/>
  <c r="AI18" i="17" s="1"/>
  <c r="AJ18" i="17"/>
  <c r="AK18" i="17"/>
  <c r="AL19" i="17" l="1"/>
  <c r="AH19" i="17"/>
  <c r="AI19" i="17" s="1"/>
  <c r="AG20" i="17"/>
  <c r="AK19" i="17"/>
  <c r="AJ19" i="17"/>
  <c r="AL20" i="17" l="1"/>
  <c r="AH20" i="17"/>
  <c r="AI20" i="17" s="1"/>
  <c r="AG21" i="17"/>
  <c r="AK20" i="17"/>
  <c r="AJ20" i="17"/>
  <c r="AG22" i="17" l="1"/>
  <c r="AL21" i="17"/>
  <c r="AH21" i="17"/>
  <c r="AI21" i="17" s="1"/>
  <c r="AK21" i="17"/>
  <c r="AJ21" i="17"/>
  <c r="AG23" i="17" l="1"/>
  <c r="AK22" i="17"/>
  <c r="AJ22" i="17"/>
  <c r="AL22" i="17"/>
  <c r="AH22" i="17"/>
  <c r="AI22" i="17" s="1"/>
  <c r="AK23" i="17" l="1"/>
  <c r="AJ23" i="17"/>
  <c r="AG24" i="17"/>
  <c r="AL23" i="17"/>
  <c r="AH23" i="17"/>
  <c r="AI23" i="17" s="1"/>
  <c r="AJ24" i="17" l="1"/>
  <c r="AG25" i="17"/>
  <c r="AL24" i="17"/>
  <c r="AH24" i="17"/>
  <c r="AI24" i="17" s="1"/>
  <c r="AK24" i="17"/>
  <c r="AL25" i="17" l="1"/>
  <c r="AH25" i="17"/>
  <c r="AI25" i="17" s="1"/>
  <c r="AG26" i="17"/>
  <c r="AK25" i="17"/>
  <c r="AJ25" i="17"/>
  <c r="AL26" i="17" l="1"/>
  <c r="AH26" i="17"/>
  <c r="AI26" i="17" s="1"/>
  <c r="AG27" i="17"/>
  <c r="AK26" i="17"/>
  <c r="AJ26" i="17"/>
  <c r="AL27" i="17" l="1"/>
  <c r="AH27" i="17"/>
  <c r="AI27" i="17" s="1"/>
  <c r="AK27" i="17"/>
  <c r="AJ27" i="17"/>
  <c r="E39" i="2" l="1"/>
  <c r="AW37" i="35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V37" i="35" s="1"/>
  <c r="AN99" i="7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F75" i="5" l="1"/>
  <c r="Y21" i="7" l="1"/>
  <c r="Y22" i="7"/>
  <c r="Y23" i="7"/>
  <c r="Y24" i="7"/>
  <c r="U42" i="17" l="1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41" i="17"/>
  <c r="AY99" i="7" l="1"/>
  <c r="AX99" i="7"/>
  <c r="AY96" i="7"/>
  <c r="AX96" i="7"/>
  <c r="AY95" i="7"/>
  <c r="AX95" i="7"/>
  <c r="AY94" i="7"/>
  <c r="AX94" i="7"/>
  <c r="AY93" i="7"/>
  <c r="AX93" i="7"/>
  <c r="AY89" i="7"/>
  <c r="AX89" i="7"/>
  <c r="AY88" i="7"/>
  <c r="AX88" i="7"/>
  <c r="AY87" i="7"/>
  <c r="AX87" i="7"/>
  <c r="AY86" i="7"/>
  <c r="AX86" i="7"/>
  <c r="AY79" i="7"/>
  <c r="AX79" i="7"/>
  <c r="AY78" i="7"/>
  <c r="AX78" i="7"/>
  <c r="AY77" i="7"/>
  <c r="AX77" i="7"/>
  <c r="AY76" i="7"/>
  <c r="AX76" i="7"/>
  <c r="AY75" i="7"/>
  <c r="AX75" i="7"/>
  <c r="AY74" i="7"/>
  <c r="AX74" i="7"/>
  <c r="AY73" i="7"/>
  <c r="AX73" i="7"/>
  <c r="AY72" i="7"/>
  <c r="AX72" i="7"/>
  <c r="AY71" i="7"/>
  <c r="AX71" i="7"/>
  <c r="AY70" i="7"/>
  <c r="AX70" i="7"/>
  <c r="AY69" i="7"/>
  <c r="AX69" i="7"/>
  <c r="AY68" i="7"/>
  <c r="AX68" i="7"/>
  <c r="AY67" i="7"/>
  <c r="AX67" i="7"/>
  <c r="AY66" i="7"/>
  <c r="AX66" i="7"/>
  <c r="AY65" i="7"/>
  <c r="AX65" i="7"/>
  <c r="AY64" i="7"/>
  <c r="AX64" i="7"/>
  <c r="AY63" i="7"/>
  <c r="AX63" i="7"/>
  <c r="AY57" i="7"/>
  <c r="AX57" i="7"/>
  <c r="AY54" i="7"/>
  <c r="AX54" i="7"/>
  <c r="AY53" i="7"/>
  <c r="AX53" i="7"/>
  <c r="AY52" i="7"/>
  <c r="AX52" i="7"/>
  <c r="AY44" i="7"/>
  <c r="AY43" i="7" s="1"/>
  <c r="AX44" i="7"/>
  <c r="AX43" i="7" s="1"/>
  <c r="AY40" i="7"/>
  <c r="AY41" i="7" s="1"/>
  <c r="AX40" i="7"/>
  <c r="AX41" i="7" s="1"/>
  <c r="AY39" i="7"/>
  <c r="AY61" i="7" s="1"/>
  <c r="AX39" i="7"/>
  <c r="AX61" i="7" s="1"/>
  <c r="AR99" i="7" l="1"/>
  <c r="AR96" i="7"/>
  <c r="AR95" i="7"/>
  <c r="AR94" i="7"/>
  <c r="AR93" i="7"/>
  <c r="AR89" i="7"/>
  <c r="AR88" i="7"/>
  <c r="AR87" i="7"/>
  <c r="AR86" i="7"/>
  <c r="AR79" i="7"/>
  <c r="AR78" i="7"/>
  <c r="AR77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57" i="7"/>
  <c r="AR54" i="7"/>
  <c r="AR53" i="7"/>
  <c r="AR52" i="7"/>
  <c r="AR44" i="7"/>
  <c r="AR43" i="7" s="1"/>
  <c r="AR40" i="7"/>
  <c r="AR41" i="7" s="1"/>
  <c r="AR39" i="7"/>
  <c r="AR61" i="7" s="1"/>
  <c r="AC99" i="7" l="1"/>
  <c r="AC96" i="7"/>
  <c r="AC95" i="7"/>
  <c r="AC94" i="7"/>
  <c r="AC93" i="7"/>
  <c r="AC89" i="7"/>
  <c r="AC88" i="7"/>
  <c r="AC87" i="7"/>
  <c r="AC86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57" i="7"/>
  <c r="AC54" i="7"/>
  <c r="AC53" i="7"/>
  <c r="AC52" i="7"/>
  <c r="AC44" i="7"/>
  <c r="AC43" i="7" s="1"/>
  <c r="AC40" i="7"/>
  <c r="AC41" i="7" s="1"/>
  <c r="AC39" i="7"/>
  <c r="AC61" i="7" s="1"/>
  <c r="T39" i="35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S99" i="7"/>
  <c r="AS96" i="7"/>
  <c r="AS95" i="7"/>
  <c r="AS94" i="7"/>
  <c r="AS93" i="7"/>
  <c r="AS89" i="7"/>
  <c r="AS88" i="7"/>
  <c r="AS87" i="7"/>
  <c r="AS86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57" i="7"/>
  <c r="AS54" i="7"/>
  <c r="AS53" i="7"/>
  <c r="AS52" i="7"/>
  <c r="AS44" i="7"/>
  <c r="AS43" i="7" s="1"/>
  <c r="AS40" i="7"/>
  <c r="AS41" i="7" s="1"/>
  <c r="AS39" i="7"/>
  <c r="AS61" i="7" s="1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O99" i="7"/>
  <c r="O96" i="7"/>
  <c r="O95" i="7"/>
  <c r="O94" i="7"/>
  <c r="O93" i="7"/>
  <c r="O89" i="7"/>
  <c r="O88" i="7"/>
  <c r="O87" i="7"/>
  <c r="O86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57" i="7"/>
  <c r="O54" i="7"/>
  <c r="O53" i="7"/>
  <c r="O52" i="7"/>
  <c r="O44" i="7"/>
  <c r="O43" i="7" s="1"/>
  <c r="O40" i="7"/>
  <c r="O41" i="7" s="1"/>
  <c r="O39" i="7"/>
  <c r="O61" i="7" s="1"/>
  <c r="AJ99" i="7" l="1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W99" i="7" l="1"/>
  <c r="W96" i="7"/>
  <c r="W95" i="7"/>
  <c r="W94" i="7"/>
  <c r="W93" i="7"/>
  <c r="W89" i="7"/>
  <c r="W88" i="7"/>
  <c r="W87" i="7"/>
  <c r="W86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57" i="7"/>
  <c r="W54" i="7"/>
  <c r="W53" i="7"/>
  <c r="W52" i="7"/>
  <c r="W44" i="7"/>
  <c r="W43" i="7" s="1"/>
  <c r="W40" i="7"/>
  <c r="W41" i="7" s="1"/>
  <c r="W39" i="7"/>
  <c r="W61" i="7" s="1"/>
  <c r="J99" i="7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U2" i="46"/>
  <c r="E99" i="7" l="1"/>
  <c r="E96" i="7"/>
  <c r="E95" i="7"/>
  <c r="E94" i="7"/>
  <c r="E93" i="7"/>
  <c r="E89" i="7"/>
  <c r="E88" i="7"/>
  <c r="E87" i="7"/>
  <c r="E86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57" i="7"/>
  <c r="E54" i="7"/>
  <c r="E53" i="7"/>
  <c r="E52" i="7"/>
  <c r="E44" i="7"/>
  <c r="E43" i="7" s="1"/>
  <c r="E40" i="7"/>
  <c r="E41" i="7" s="1"/>
  <c r="E39" i="7"/>
  <c r="E61" i="7" s="1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L99" i="7"/>
  <c r="L96" i="7"/>
  <c r="L95" i="7"/>
  <c r="L94" i="7"/>
  <c r="L93" i="7"/>
  <c r="L89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AQ99" i="7" l="1"/>
  <c r="AQ96" i="7"/>
  <c r="AQ95" i="7"/>
  <c r="AQ94" i="7"/>
  <c r="AQ93" i="7"/>
  <c r="AQ89" i="7"/>
  <c r="AQ88" i="7"/>
  <c r="AQ87" i="7"/>
  <c r="AQ86" i="7"/>
  <c r="AQ79" i="7"/>
  <c r="AQ78" i="7"/>
  <c r="AQ77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57" i="7"/>
  <c r="AQ54" i="7"/>
  <c r="AQ53" i="7"/>
  <c r="AQ52" i="7"/>
  <c r="AQ44" i="7"/>
  <c r="AQ43" i="7" s="1"/>
  <c r="AQ40" i="7"/>
  <c r="AQ41" i="7" s="1"/>
  <c r="AQ39" i="7"/>
  <c r="AQ61" i="7" s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AP99" i="7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Y25" i="7" l="1"/>
  <c r="Y26" i="7"/>
  <c r="AU23" i="7"/>
  <c r="AU24" i="7"/>
  <c r="AU25" i="7"/>
  <c r="AU26" i="7"/>
  <c r="N99" i="7" l="1"/>
  <c r="N96" i="7"/>
  <c r="N95" i="7"/>
  <c r="N94" i="7"/>
  <c r="N93" i="7"/>
  <c r="N89" i="7"/>
  <c r="N88" i="7"/>
  <c r="N87" i="7"/>
  <c r="N86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57" i="7"/>
  <c r="N54" i="7"/>
  <c r="N53" i="7"/>
  <c r="N52" i="7"/>
  <c r="N44" i="7"/>
  <c r="N43" i="7" s="1"/>
  <c r="N40" i="7"/>
  <c r="N41" i="7" s="1"/>
  <c r="N39" i="7"/>
  <c r="N61" i="7" s="1"/>
  <c r="AI99" i="7" l="1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M99" i="7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AT99" i="7"/>
  <c r="AT96" i="7"/>
  <c r="AT95" i="7"/>
  <c r="AT94" i="7"/>
  <c r="AT93" i="7"/>
  <c r="AT89" i="7"/>
  <c r="AT88" i="7"/>
  <c r="AT87" i="7"/>
  <c r="AT86" i="7"/>
  <c r="AT79" i="7"/>
  <c r="AT78" i="7"/>
  <c r="AT77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64" i="7"/>
  <c r="AT63" i="7"/>
  <c r="AT57" i="7"/>
  <c r="AT54" i="7"/>
  <c r="AT53" i="7"/>
  <c r="AT52" i="7"/>
  <c r="AT44" i="7"/>
  <c r="AT43" i="7" s="1"/>
  <c r="AT40" i="7"/>
  <c r="AT41" i="7" s="1"/>
  <c r="AT39" i="7"/>
  <c r="AT61" i="7" s="1"/>
  <c r="X16" i="1"/>
  <c r="AL99" i="7"/>
  <c r="AK99" i="7"/>
  <c r="AL96" i="7"/>
  <c r="AK96" i="7"/>
  <c r="AL95" i="7"/>
  <c r="AK95" i="7"/>
  <c r="AL94" i="7"/>
  <c r="AK94" i="7"/>
  <c r="AL93" i="7"/>
  <c r="AK93" i="7"/>
  <c r="AL89" i="7"/>
  <c r="AK89" i="7"/>
  <c r="AL88" i="7"/>
  <c r="AK88" i="7"/>
  <c r="AL87" i="7"/>
  <c r="AK87" i="7"/>
  <c r="AL86" i="7"/>
  <c r="AK86" i="7"/>
  <c r="AL79" i="7"/>
  <c r="AK79" i="7"/>
  <c r="AL78" i="7"/>
  <c r="AK78" i="7"/>
  <c r="AL77" i="7"/>
  <c r="AK77" i="7"/>
  <c r="AL76" i="7"/>
  <c r="AK76" i="7"/>
  <c r="AL75" i="7"/>
  <c r="AK75" i="7"/>
  <c r="AL74" i="7"/>
  <c r="AK74" i="7"/>
  <c r="AL73" i="7"/>
  <c r="AK73" i="7"/>
  <c r="AL72" i="7"/>
  <c r="AK72" i="7"/>
  <c r="AL71" i="7"/>
  <c r="AK71" i="7"/>
  <c r="AL70" i="7"/>
  <c r="AK70" i="7"/>
  <c r="AL69" i="7"/>
  <c r="AK69" i="7"/>
  <c r="AL68" i="7"/>
  <c r="AK68" i="7"/>
  <c r="AL67" i="7"/>
  <c r="AK67" i="7"/>
  <c r="AL66" i="7"/>
  <c r="AK66" i="7"/>
  <c r="AL65" i="7"/>
  <c r="AK65" i="7"/>
  <c r="AL64" i="7"/>
  <c r="AK64" i="7"/>
  <c r="AL63" i="7"/>
  <c r="AK63" i="7"/>
  <c r="AL57" i="7"/>
  <c r="AK57" i="7"/>
  <c r="AL54" i="7"/>
  <c r="AK54" i="7"/>
  <c r="AL53" i="7"/>
  <c r="AK53" i="7"/>
  <c r="AL52" i="7"/>
  <c r="AK52" i="7"/>
  <c r="AL44" i="7"/>
  <c r="AL43" i="7" s="1"/>
  <c r="AK44" i="7"/>
  <c r="AK43" i="7" s="1"/>
  <c r="AL40" i="7"/>
  <c r="AL41" i="7" s="1"/>
  <c r="AK40" i="7"/>
  <c r="AK41" i="7" s="1"/>
  <c r="AL39" i="7"/>
  <c r="AL61" i="7" s="1"/>
  <c r="AK39" i="7"/>
  <c r="AK61" i="7" s="1"/>
  <c r="U99" i="7"/>
  <c r="U96" i="7"/>
  <c r="U95" i="7"/>
  <c r="U94" i="7"/>
  <c r="U93" i="7"/>
  <c r="U89" i="7"/>
  <c r="U88" i="7"/>
  <c r="U87" i="7"/>
  <c r="U86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57" i="7"/>
  <c r="U54" i="7"/>
  <c r="U53" i="7"/>
  <c r="U52" i="7"/>
  <c r="U44" i="7"/>
  <c r="U43" i="7" s="1"/>
  <c r="U40" i="7"/>
  <c r="U41" i="7" s="1"/>
  <c r="U39" i="7"/>
  <c r="U61" i="7" s="1"/>
  <c r="CC11" i="1"/>
  <c r="X11" i="1"/>
  <c r="X10" i="1"/>
  <c r="X9" i="1"/>
  <c r="X8" i="1"/>
  <c r="X7" i="1"/>
  <c r="X6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AO99" i="7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 s="1"/>
  <c r="AO40" i="7"/>
  <c r="AO41" i="7" s="1"/>
  <c r="AO39" i="7"/>
  <c r="AO61" i="7" s="1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P96" i="7"/>
  <c r="P95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AM96" i="7"/>
  <c r="AM95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AA6" i="1"/>
  <c r="AD6" i="1"/>
  <c r="AA7" i="1"/>
  <c r="AD7" i="1"/>
  <c r="AA8" i="1"/>
  <c r="AD8" i="1"/>
  <c r="AA9" i="1"/>
  <c r="AD9" i="1"/>
  <c r="K96" i="7"/>
  <c r="K95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I8" i="1"/>
  <c r="I7" i="1"/>
  <c r="I6" i="1"/>
  <c r="L9" i="1"/>
  <c r="L8" i="1"/>
  <c r="L7" i="1"/>
  <c r="L6" i="1"/>
  <c r="AM9" i="35"/>
  <c r="AJ9" i="35"/>
  <c r="AM8" i="35"/>
  <c r="AJ8" i="35"/>
  <c r="AM7" i="35"/>
  <c r="AJ7" i="35"/>
  <c r="AM6" i="35"/>
  <c r="AJ6" i="35"/>
  <c r="W68" i="17"/>
  <c r="W67" i="17"/>
  <c r="W66" i="17"/>
  <c r="AU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U18" i="7"/>
  <c r="BF37" i="1"/>
  <c r="BD37" i="1"/>
  <c r="BC37" i="1"/>
  <c r="BA37" i="1"/>
  <c r="BE36" i="1"/>
  <c r="BB36" i="1"/>
  <c r="T96" i="7"/>
  <c r="T95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Y30" i="7"/>
  <c r="Y31" i="7"/>
  <c r="Y32" i="7"/>
  <c r="Y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Y29" i="7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S96" i="7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U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U16" i="7"/>
  <c r="AU17" i="7"/>
  <c r="AD12" i="1"/>
  <c r="AD11" i="1"/>
  <c r="AD10" i="1"/>
  <c r="N2" i="53"/>
  <c r="V96" i="7"/>
  <c r="V95" i="7"/>
  <c r="V88" i="7"/>
  <c r="V87" i="7"/>
  <c r="V86" i="7"/>
  <c r="V79" i="7"/>
  <c r="V78" i="7"/>
  <c r="V76" i="7"/>
  <c r="V75" i="7"/>
  <c r="V74" i="7"/>
  <c r="V73" i="7"/>
  <c r="V72" i="7"/>
  <c r="V71" i="7"/>
  <c r="V70" i="7"/>
  <c r="V69" i="7"/>
  <c r="V68" i="7"/>
  <c r="V67" i="7"/>
  <c r="V66" i="7"/>
  <c r="V65" i="7"/>
  <c r="V57" i="7"/>
  <c r="V54" i="7"/>
  <c r="V53" i="7"/>
  <c r="V52" i="7"/>
  <c r="V44" i="7"/>
  <c r="V43" i="7" s="1"/>
  <c r="V40" i="7"/>
  <c r="V41" i="7" s="1"/>
  <c r="V39" i="7"/>
  <c r="V61" i="7" s="1"/>
  <c r="F96" i="7"/>
  <c r="F95" i="7"/>
  <c r="F88" i="7"/>
  <c r="F87" i="7"/>
  <c r="F86" i="7"/>
  <c r="F79" i="7"/>
  <c r="F78" i="7"/>
  <c r="F76" i="7"/>
  <c r="F75" i="7"/>
  <c r="F74" i="7"/>
  <c r="F73" i="7"/>
  <c r="F72" i="7"/>
  <c r="F71" i="7"/>
  <c r="F70" i="7"/>
  <c r="F69" i="7"/>
  <c r="F68" i="7"/>
  <c r="F67" i="7"/>
  <c r="F66" i="7"/>
  <c r="F65" i="7"/>
  <c r="F57" i="7"/>
  <c r="F54" i="7"/>
  <c r="F53" i="7"/>
  <c r="F52" i="7"/>
  <c r="F44" i="7"/>
  <c r="F43" i="7" s="1"/>
  <c r="F40" i="7"/>
  <c r="F41" i="7" s="1"/>
  <c r="F39" i="7"/>
  <c r="F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U29" i="7"/>
  <c r="Q96" i="7"/>
  <c r="Q95" i="7"/>
  <c r="Q88" i="7"/>
  <c r="Q87" i="7"/>
  <c r="Q86" i="7"/>
  <c r="Q79" i="7"/>
  <c r="Q78" i="7"/>
  <c r="Q76" i="7"/>
  <c r="Q75" i="7"/>
  <c r="Q74" i="7"/>
  <c r="Q73" i="7"/>
  <c r="Q72" i="7"/>
  <c r="Q71" i="7"/>
  <c r="Q70" i="7"/>
  <c r="Q69" i="7"/>
  <c r="Q68" i="7"/>
  <c r="Q67" i="7"/>
  <c r="Q66" i="7"/>
  <c r="Q65" i="7"/>
  <c r="Q57" i="7"/>
  <c r="Q54" i="7"/>
  <c r="Q53" i="7"/>
  <c r="Q52" i="7"/>
  <c r="Q44" i="7"/>
  <c r="Q43" i="7" s="1"/>
  <c r="Q40" i="7"/>
  <c r="Q41" i="7" s="1"/>
  <c r="Q39" i="7"/>
  <c r="Q61" i="7" s="1"/>
  <c r="O26" i="1"/>
  <c r="AV24" i="7"/>
  <c r="AU22" i="7"/>
  <c r="AB96" i="7"/>
  <c r="AB95" i="7"/>
  <c r="AB88" i="7"/>
  <c r="AB87" i="7"/>
  <c r="AB86" i="7"/>
  <c r="AB79" i="7"/>
  <c r="AB78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57" i="7"/>
  <c r="AB54" i="7"/>
  <c r="AB53" i="7"/>
  <c r="AB52" i="7"/>
  <c r="AB44" i="7"/>
  <c r="AB43" i="7" s="1"/>
  <c r="AB40" i="7"/>
  <c r="AB41" i="7" s="1"/>
  <c r="AB39" i="7"/>
  <c r="AB61" i="7" s="1"/>
  <c r="BB38" i="7"/>
  <c r="BA38" i="7"/>
  <c r="BB37" i="7"/>
  <c r="BA37" i="7"/>
  <c r="BB36" i="7"/>
  <c r="BA36" i="7"/>
  <c r="BB35" i="7"/>
  <c r="BA35" i="7"/>
  <c r="BB34" i="7"/>
  <c r="BA34" i="7"/>
  <c r="BB33" i="7"/>
  <c r="BA33" i="7"/>
  <c r="BB32" i="7"/>
  <c r="BA32" i="7"/>
  <c r="BB31" i="7"/>
  <c r="BA31" i="7"/>
  <c r="BB30" i="7"/>
  <c r="BA30" i="7"/>
  <c r="BB29" i="7"/>
  <c r="BA29" i="7"/>
  <c r="BB28" i="7"/>
  <c r="BA28" i="7"/>
  <c r="BB27" i="7"/>
  <c r="BA27" i="7"/>
  <c r="BB26" i="7"/>
  <c r="BA26" i="7"/>
  <c r="BB25" i="7"/>
  <c r="BA25" i="7"/>
  <c r="BB24" i="7"/>
  <c r="BA24" i="7"/>
  <c r="BB23" i="7"/>
  <c r="BA23" i="7"/>
  <c r="BB22" i="7"/>
  <c r="BA22" i="7"/>
  <c r="BB21" i="7"/>
  <c r="BA21" i="7"/>
  <c r="BB20" i="7"/>
  <c r="BA20" i="7"/>
  <c r="BB19" i="7"/>
  <c r="BA19" i="7"/>
  <c r="BB18" i="7"/>
  <c r="BA18" i="7"/>
  <c r="BB17" i="7"/>
  <c r="BA17" i="7"/>
  <c r="BB16" i="7"/>
  <c r="BA16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N13" i="53"/>
  <c r="N12" i="53"/>
  <c r="N11" i="53"/>
  <c r="N10" i="53"/>
  <c r="N9" i="53"/>
  <c r="N6" i="53"/>
  <c r="N5" i="53"/>
  <c r="N4" i="53"/>
  <c r="N3" i="53"/>
  <c r="U32" i="46"/>
  <c r="U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36" i="46"/>
  <c r="U37" i="46"/>
  <c r="U33" i="46"/>
  <c r="U6" i="46"/>
  <c r="U34" i="46"/>
  <c r="U14" i="46"/>
  <c r="U29" i="46"/>
  <c r="U25" i="46"/>
  <c r="U12" i="46"/>
  <c r="U15" i="46"/>
  <c r="U8" i="46"/>
  <c r="U13" i="46"/>
  <c r="U7" i="46"/>
  <c r="U4" i="46"/>
  <c r="U3" i="46"/>
  <c r="U19" i="46"/>
  <c r="U27" i="46"/>
  <c r="U18" i="46"/>
  <c r="U26" i="46"/>
  <c r="U10" i="46"/>
  <c r="U9" i="46"/>
  <c r="U35" i="46"/>
  <c r="U38" i="46"/>
  <c r="U11" i="46"/>
  <c r="U5" i="46"/>
  <c r="U16" i="46"/>
  <c r="U17" i="46"/>
  <c r="AP37" i="35" l="1"/>
  <c r="AY37" i="35"/>
  <c r="DA37" i="1"/>
  <c r="CO37" i="1"/>
  <c r="DY37" i="1"/>
  <c r="BH37" i="1"/>
  <c r="CR37" i="1"/>
  <c r="BN37" i="1"/>
  <c r="U28" i="46"/>
  <c r="U20" i="46"/>
  <c r="U39" i="46"/>
  <c r="U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X96" i="7" l="1"/>
  <c r="X95" i="7"/>
  <c r="X88" i="7"/>
  <c r="X87" i="7"/>
  <c r="X86" i="7"/>
  <c r="X79" i="7"/>
  <c r="X78" i="7"/>
  <c r="X76" i="7"/>
  <c r="X75" i="7"/>
  <c r="X74" i="7"/>
  <c r="X73" i="7"/>
  <c r="X72" i="7"/>
  <c r="X71" i="7"/>
  <c r="X70" i="7"/>
  <c r="X69" i="7"/>
  <c r="X68" i="7"/>
  <c r="X67" i="7"/>
  <c r="X66" i="7"/>
  <c r="X65" i="7"/>
  <c r="X57" i="7"/>
  <c r="X54" i="7"/>
  <c r="X53" i="7"/>
  <c r="X52" i="7"/>
  <c r="X44" i="7"/>
  <c r="X43" i="7" s="1"/>
  <c r="X40" i="7"/>
  <c r="X41" i="7" s="1"/>
  <c r="X39" i="7"/>
  <c r="X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P36" i="1"/>
  <c r="AM36" i="1"/>
  <c r="AM37" i="1" l="1"/>
  <c r="AP37" i="1"/>
  <c r="U9" i="1" l="1"/>
  <c r="U8" i="1"/>
  <c r="U7" i="1"/>
  <c r="U6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Z96" i="7" l="1"/>
  <c r="AZ95" i="7"/>
  <c r="AZ88" i="7"/>
  <c r="AZ87" i="7"/>
  <c r="AZ86" i="7"/>
  <c r="AZ79" i="7"/>
  <c r="AZ78" i="7"/>
  <c r="AZ76" i="7"/>
  <c r="AZ75" i="7"/>
  <c r="AZ74" i="7"/>
  <c r="AZ73" i="7"/>
  <c r="AZ72" i="7"/>
  <c r="AZ71" i="7"/>
  <c r="AZ70" i="7"/>
  <c r="AZ69" i="7"/>
  <c r="AZ68" i="7"/>
  <c r="AZ67" i="7"/>
  <c r="AZ66" i="7"/>
  <c r="AZ65" i="7"/>
  <c r="AZ57" i="7"/>
  <c r="AZ54" i="7"/>
  <c r="AZ53" i="7"/>
  <c r="AZ52" i="7"/>
  <c r="AZ44" i="7"/>
  <c r="AZ43" i="7" s="1"/>
  <c r="AZ40" i="7"/>
  <c r="AZ41" i="7" s="1"/>
  <c r="AZ39" i="7"/>
  <c r="AZ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W96" i="7"/>
  <c r="AW95" i="7"/>
  <c r="AW88" i="7"/>
  <c r="AW87" i="7"/>
  <c r="AW86" i="7"/>
  <c r="AW79" i="7"/>
  <c r="AW78" i="7"/>
  <c r="AW76" i="7"/>
  <c r="AW75" i="7"/>
  <c r="AW74" i="7"/>
  <c r="AW73" i="7"/>
  <c r="AW72" i="7"/>
  <c r="AW71" i="7"/>
  <c r="AW70" i="7"/>
  <c r="AW69" i="7"/>
  <c r="AW68" i="7"/>
  <c r="AW67" i="7"/>
  <c r="AW66" i="7"/>
  <c r="AW65" i="7"/>
  <c r="AW57" i="7"/>
  <c r="AW54" i="7"/>
  <c r="AW53" i="7"/>
  <c r="AW52" i="7"/>
  <c r="AW44" i="7"/>
  <c r="AW43" i="7" s="1"/>
  <c r="AW40" i="7"/>
  <c r="AW41" i="7" s="1"/>
  <c r="AW39" i="7"/>
  <c r="AW61" i="7" l="1"/>
  <c r="CD37" i="1" l="1"/>
  <c r="CB37" i="1"/>
  <c r="CA37" i="1"/>
  <c r="BY37" i="1"/>
  <c r="CC36" i="1"/>
  <c r="BZ36" i="1"/>
  <c r="CC35" i="1"/>
  <c r="BZ35" i="1"/>
  <c r="CC34" i="1"/>
  <c r="BZ34" i="1"/>
  <c r="CC33" i="1"/>
  <c r="BZ33" i="1"/>
  <c r="CC32" i="1"/>
  <c r="BZ32" i="1"/>
  <c r="CC31" i="1"/>
  <c r="BZ31" i="1"/>
  <c r="CC30" i="1"/>
  <c r="BZ30" i="1"/>
  <c r="CC29" i="1"/>
  <c r="BZ29" i="1"/>
  <c r="CC28" i="1"/>
  <c r="BZ28" i="1"/>
  <c r="CC27" i="1"/>
  <c r="BZ27" i="1"/>
  <c r="CC26" i="1"/>
  <c r="BZ26" i="1"/>
  <c r="CC25" i="1"/>
  <c r="BZ25" i="1"/>
  <c r="CC24" i="1"/>
  <c r="BZ24" i="1"/>
  <c r="CC23" i="1"/>
  <c r="BZ23" i="1"/>
  <c r="CC22" i="1"/>
  <c r="BZ22" i="1"/>
  <c r="CC21" i="1"/>
  <c r="BZ21" i="1"/>
  <c r="CC20" i="1"/>
  <c r="BZ20" i="1"/>
  <c r="CC19" i="1"/>
  <c r="BZ19" i="1"/>
  <c r="CC18" i="1"/>
  <c r="BZ18" i="1"/>
  <c r="CC17" i="1"/>
  <c r="BZ17" i="1"/>
  <c r="CC16" i="1"/>
  <c r="BZ16" i="1"/>
  <c r="CC15" i="1"/>
  <c r="BZ15" i="1"/>
  <c r="CC14" i="1"/>
  <c r="BZ14" i="1"/>
  <c r="CC13" i="1"/>
  <c r="BZ13" i="1"/>
  <c r="CC12" i="1"/>
  <c r="BZ12" i="1"/>
  <c r="BZ11" i="1"/>
  <c r="CC10" i="1"/>
  <c r="BZ10" i="1"/>
  <c r="CC9" i="1"/>
  <c r="BZ9" i="1"/>
  <c r="CC8" i="1"/>
  <c r="BZ8" i="1"/>
  <c r="CC7" i="1"/>
  <c r="BZ7" i="1"/>
  <c r="CC6" i="1"/>
  <c r="BZ6" i="1"/>
  <c r="CC37" i="1" l="1"/>
  <c r="BZ37" i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C1160" i="47"/>
  <c r="C1159" i="47"/>
  <c r="C1158" i="47"/>
  <c r="C1157" i="47"/>
  <c r="C1156" i="47"/>
  <c r="C1155" i="47"/>
  <c r="C1154" i="47"/>
  <c r="C1153" i="47"/>
  <c r="C1152" i="47"/>
  <c r="C1151" i="47"/>
  <c r="C1150" i="47"/>
  <c r="C1149" i="47"/>
  <c r="C1148" i="47"/>
  <c r="C1147" i="47"/>
  <c r="C1146" i="47"/>
  <c r="C1145" i="47"/>
  <c r="C1144" i="47"/>
  <c r="C1143" i="47"/>
  <c r="C1142" i="47"/>
  <c r="C1141" i="47"/>
  <c r="C1140" i="47"/>
  <c r="C1139" i="47"/>
  <c r="C1138" i="47"/>
  <c r="C1137" i="47"/>
  <c r="C1136" i="47"/>
  <c r="C1135" i="47"/>
  <c r="C1134" i="47"/>
  <c r="C1133" i="47"/>
  <c r="C1132" i="47"/>
  <c r="C1131" i="47"/>
  <c r="C1130" i="47"/>
  <c r="C1129" i="47"/>
  <c r="C1128" i="47"/>
  <c r="C1127" i="47"/>
  <c r="C1126" i="47"/>
  <c r="C1125" i="47"/>
  <c r="C1124" i="47"/>
  <c r="C1123" i="47"/>
  <c r="C1122" i="47"/>
  <c r="C1121" i="47"/>
  <c r="C1120" i="47"/>
  <c r="C1119" i="47"/>
  <c r="C1118" i="47"/>
  <c r="C1117" i="47"/>
  <c r="C1116" i="47"/>
  <c r="C1115" i="47"/>
  <c r="C1114" i="47"/>
  <c r="C1113" i="47"/>
  <c r="C1112" i="47"/>
  <c r="C1111" i="47"/>
  <c r="C1110" i="47"/>
  <c r="C1109" i="47"/>
  <c r="C1108" i="47"/>
  <c r="C1107" i="47"/>
  <c r="C1106" i="47"/>
  <c r="C1105" i="47"/>
  <c r="C1104" i="47"/>
  <c r="C1103" i="47"/>
  <c r="C1102" i="47"/>
  <c r="C1101" i="47"/>
  <c r="C1100" i="47"/>
  <c r="C1099" i="47"/>
  <c r="C1098" i="47"/>
  <c r="C1097" i="47"/>
  <c r="C1096" i="47"/>
  <c r="C1095" i="47"/>
  <c r="C1094" i="47"/>
  <c r="C1093" i="47"/>
  <c r="C1092" i="47"/>
  <c r="C1091" i="47"/>
  <c r="C1090" i="47"/>
  <c r="C1089" i="47"/>
  <c r="C1088" i="47"/>
  <c r="C1087" i="47"/>
  <c r="C1086" i="47"/>
  <c r="C1085" i="47"/>
  <c r="C1084" i="47"/>
  <c r="C1083" i="47"/>
  <c r="C1082" i="47"/>
  <c r="C1081" i="47"/>
  <c r="C1080" i="47"/>
  <c r="C1079" i="47"/>
  <c r="C1078" i="47"/>
  <c r="C1077" i="47"/>
  <c r="C1076" i="47"/>
  <c r="C1075" i="47"/>
  <c r="C1074" i="47"/>
  <c r="C1073" i="47"/>
  <c r="C1072" i="47"/>
  <c r="C1071" i="47"/>
  <c r="C1070" i="47"/>
  <c r="C1069" i="47"/>
  <c r="C1068" i="47"/>
  <c r="C1067" i="47"/>
  <c r="C1066" i="47"/>
  <c r="C1065" i="47"/>
  <c r="C1064" i="47"/>
  <c r="C1063" i="47"/>
  <c r="C1062" i="47"/>
  <c r="C1061" i="47"/>
  <c r="C1060" i="47"/>
  <c r="C1059" i="47"/>
  <c r="C1058" i="47"/>
  <c r="C1057" i="47"/>
  <c r="C1056" i="47"/>
  <c r="C1055" i="47"/>
  <c r="C1054" i="47"/>
  <c r="C1053" i="47"/>
  <c r="C1052" i="47"/>
  <c r="C1051" i="47"/>
  <c r="C1050" i="47"/>
  <c r="C1049" i="47"/>
  <c r="C1048" i="47"/>
  <c r="C1047" i="47"/>
  <c r="C1046" i="47"/>
  <c r="C1045" i="47"/>
  <c r="C1044" i="47"/>
  <c r="C1043" i="47"/>
  <c r="C1042" i="47"/>
  <c r="C1041" i="47"/>
  <c r="C1040" i="47"/>
  <c r="C1039" i="47"/>
  <c r="C1038" i="47"/>
  <c r="C1037" i="47"/>
  <c r="C1036" i="47"/>
  <c r="C1035" i="47"/>
  <c r="C1034" i="47"/>
  <c r="C1033" i="47"/>
  <c r="C1032" i="47"/>
  <c r="C1031" i="47"/>
  <c r="C1030" i="47"/>
  <c r="C1029" i="47"/>
  <c r="C1028" i="47"/>
  <c r="C1027" i="47"/>
  <c r="C1026" i="47"/>
  <c r="C1025" i="47"/>
  <c r="C1024" i="47"/>
  <c r="C1023" i="47"/>
  <c r="C1022" i="47"/>
  <c r="C1021" i="47"/>
  <c r="C1020" i="47"/>
  <c r="C1019" i="47"/>
  <c r="C1018" i="47"/>
  <c r="C1017" i="47"/>
  <c r="C1016" i="47"/>
  <c r="C1015" i="47"/>
  <c r="C1014" i="47"/>
  <c r="C1013" i="47"/>
  <c r="C1012" i="47"/>
  <c r="C1011" i="47"/>
  <c r="C1010" i="47"/>
  <c r="C1009" i="47"/>
  <c r="C1008" i="47"/>
  <c r="C1007" i="47"/>
  <c r="C1006" i="47"/>
  <c r="C1005" i="47"/>
  <c r="C1004" i="47"/>
  <c r="C1003" i="47"/>
  <c r="C1002" i="47"/>
  <c r="C1001" i="47"/>
  <c r="C1000" i="47"/>
  <c r="C999" i="47"/>
  <c r="C998" i="47"/>
  <c r="C997" i="47"/>
  <c r="C996" i="47"/>
  <c r="C995" i="47"/>
  <c r="C994" i="47"/>
  <c r="C993" i="47"/>
  <c r="C992" i="47"/>
  <c r="C991" i="47"/>
  <c r="C990" i="47"/>
  <c r="C989" i="47"/>
  <c r="C988" i="47"/>
  <c r="C987" i="47"/>
  <c r="C986" i="47"/>
  <c r="C985" i="47"/>
  <c r="C984" i="47"/>
  <c r="C983" i="47"/>
  <c r="C982" i="47"/>
  <c r="C981" i="47"/>
  <c r="C980" i="47"/>
  <c r="C979" i="47"/>
  <c r="C978" i="47"/>
  <c r="C977" i="47"/>
  <c r="C976" i="47"/>
  <c r="C975" i="47"/>
  <c r="C974" i="47"/>
  <c r="C973" i="47"/>
  <c r="C972" i="47"/>
  <c r="C971" i="47"/>
  <c r="C970" i="47"/>
  <c r="C969" i="47"/>
  <c r="C968" i="47"/>
  <c r="C967" i="47"/>
  <c r="C966" i="47"/>
  <c r="C965" i="47"/>
  <c r="C964" i="47"/>
  <c r="C963" i="47"/>
  <c r="C962" i="47"/>
  <c r="C961" i="47"/>
  <c r="C960" i="47"/>
  <c r="C959" i="47"/>
  <c r="C958" i="47"/>
  <c r="C957" i="47"/>
  <c r="C956" i="47"/>
  <c r="C955" i="47"/>
  <c r="C954" i="47"/>
  <c r="C953" i="47"/>
  <c r="C952" i="47"/>
  <c r="C951" i="47"/>
  <c r="C950" i="47"/>
  <c r="C949" i="47"/>
  <c r="C948" i="47"/>
  <c r="C947" i="47"/>
  <c r="C946" i="47"/>
  <c r="C945" i="47"/>
  <c r="C944" i="47"/>
  <c r="C943" i="47"/>
  <c r="C942" i="47"/>
  <c r="C941" i="47"/>
  <c r="C940" i="47"/>
  <c r="C939" i="47"/>
  <c r="C938" i="47"/>
  <c r="C937" i="47"/>
  <c r="C936" i="47"/>
  <c r="C935" i="47"/>
  <c r="C934" i="47"/>
  <c r="C933" i="47"/>
  <c r="C932" i="47"/>
  <c r="C931" i="47"/>
  <c r="C930" i="47"/>
  <c r="C929" i="47"/>
  <c r="C928" i="47"/>
  <c r="C927" i="47"/>
  <c r="C926" i="47"/>
  <c r="C925" i="47"/>
  <c r="C924" i="47"/>
  <c r="C923" i="47"/>
  <c r="C922" i="47"/>
  <c r="C921" i="47"/>
  <c r="C920" i="47"/>
  <c r="C919" i="47"/>
  <c r="C918" i="47"/>
  <c r="C917" i="47"/>
  <c r="C916" i="47"/>
  <c r="C915" i="47"/>
  <c r="C914" i="47"/>
  <c r="C913" i="47"/>
  <c r="C912" i="47"/>
  <c r="C911" i="47"/>
  <c r="C910" i="47"/>
  <c r="C909" i="47"/>
  <c r="C908" i="47"/>
  <c r="C907" i="47"/>
  <c r="C906" i="47"/>
  <c r="C905" i="47"/>
  <c r="C904" i="47"/>
  <c r="C903" i="47"/>
  <c r="C902" i="47"/>
  <c r="C901" i="47"/>
  <c r="C900" i="47"/>
  <c r="C899" i="47"/>
  <c r="C898" i="47"/>
  <c r="C897" i="47"/>
  <c r="C896" i="47"/>
  <c r="C895" i="47"/>
  <c r="C894" i="47"/>
  <c r="C893" i="47"/>
  <c r="C892" i="47"/>
  <c r="C891" i="47"/>
  <c r="C890" i="47"/>
  <c r="C889" i="47"/>
  <c r="C888" i="47"/>
  <c r="C887" i="47"/>
  <c r="C886" i="47"/>
  <c r="C885" i="47"/>
  <c r="C884" i="47"/>
  <c r="C883" i="47"/>
  <c r="C882" i="47"/>
  <c r="C881" i="47"/>
  <c r="C880" i="47"/>
  <c r="C879" i="47"/>
  <c r="C878" i="47"/>
  <c r="C877" i="47"/>
  <c r="C876" i="47"/>
  <c r="C875" i="47"/>
  <c r="C874" i="47"/>
  <c r="C873" i="47"/>
  <c r="C872" i="47"/>
  <c r="C871" i="47"/>
  <c r="C870" i="47"/>
  <c r="C869" i="47"/>
  <c r="C868" i="47"/>
  <c r="C867" i="47"/>
  <c r="C866" i="47"/>
  <c r="C865" i="47"/>
  <c r="C864" i="47"/>
  <c r="C863" i="47"/>
  <c r="C862" i="47"/>
  <c r="C861" i="47"/>
  <c r="C860" i="47"/>
  <c r="C859" i="47"/>
  <c r="C858" i="47"/>
  <c r="C857" i="47"/>
  <c r="C856" i="47"/>
  <c r="C855" i="47"/>
  <c r="C854" i="47"/>
  <c r="C853" i="47"/>
  <c r="C852" i="47"/>
  <c r="C851" i="47"/>
  <c r="C850" i="47"/>
  <c r="C849" i="47"/>
  <c r="C848" i="47"/>
  <c r="C847" i="47"/>
  <c r="C846" i="47"/>
  <c r="C845" i="47"/>
  <c r="C844" i="47"/>
  <c r="C843" i="47"/>
  <c r="C842" i="47"/>
  <c r="C841" i="47"/>
  <c r="C840" i="47"/>
  <c r="C839" i="47"/>
  <c r="C838" i="47"/>
  <c r="C837" i="47"/>
  <c r="C836" i="47"/>
  <c r="C835" i="47"/>
  <c r="C834" i="47"/>
  <c r="C833" i="47"/>
  <c r="C832" i="47"/>
  <c r="C831" i="47"/>
  <c r="C830" i="47"/>
  <c r="C829" i="47"/>
  <c r="C828" i="47"/>
  <c r="C827" i="47"/>
  <c r="C826" i="47"/>
  <c r="C825" i="47"/>
  <c r="C824" i="47"/>
  <c r="C823" i="47"/>
  <c r="C822" i="47"/>
  <c r="C821" i="47"/>
  <c r="C820" i="47"/>
  <c r="C819" i="47"/>
  <c r="C818" i="47"/>
  <c r="C817" i="47"/>
  <c r="C816" i="47"/>
  <c r="C815" i="47"/>
  <c r="C814" i="47"/>
  <c r="C813" i="47"/>
  <c r="C812" i="47"/>
  <c r="C811" i="47"/>
  <c r="C810" i="47"/>
  <c r="C809" i="47"/>
  <c r="C808" i="47"/>
  <c r="C807" i="47"/>
  <c r="C806" i="47"/>
  <c r="C805" i="47"/>
  <c r="C804" i="47"/>
  <c r="C803" i="47"/>
  <c r="C802" i="47"/>
  <c r="C801" i="47"/>
  <c r="C800" i="47"/>
  <c r="C799" i="47"/>
  <c r="C798" i="47"/>
  <c r="C797" i="47"/>
  <c r="C796" i="47"/>
  <c r="C795" i="47"/>
  <c r="C794" i="47"/>
  <c r="C793" i="47"/>
  <c r="C792" i="47"/>
  <c r="C791" i="47"/>
  <c r="C790" i="47"/>
  <c r="C789" i="47"/>
  <c r="C788" i="47"/>
  <c r="C787" i="47"/>
  <c r="C786" i="47"/>
  <c r="C785" i="47"/>
  <c r="C784" i="47"/>
  <c r="C783" i="47"/>
  <c r="C782" i="47"/>
  <c r="C781" i="47"/>
  <c r="C780" i="47"/>
  <c r="C779" i="47"/>
  <c r="C778" i="47"/>
  <c r="C777" i="47"/>
  <c r="C776" i="47"/>
  <c r="C775" i="47"/>
  <c r="C774" i="47"/>
  <c r="C773" i="47"/>
  <c r="C772" i="47"/>
  <c r="C771" i="47"/>
  <c r="C770" i="47"/>
  <c r="C769" i="47"/>
  <c r="C768" i="47"/>
  <c r="C767" i="47"/>
  <c r="C766" i="47"/>
  <c r="C765" i="47"/>
  <c r="C764" i="47"/>
  <c r="C763" i="47"/>
  <c r="C762" i="47"/>
  <c r="C761" i="47"/>
  <c r="C760" i="47"/>
  <c r="C759" i="47"/>
  <c r="C758" i="47"/>
  <c r="C757" i="47"/>
  <c r="C756" i="47"/>
  <c r="C755" i="47"/>
  <c r="C754" i="47"/>
  <c r="C753" i="47"/>
  <c r="C752" i="47"/>
  <c r="C751" i="47"/>
  <c r="C750" i="47"/>
  <c r="C749" i="47"/>
  <c r="C748" i="47"/>
  <c r="C747" i="47"/>
  <c r="C746" i="47"/>
  <c r="C745" i="47"/>
  <c r="C744" i="47"/>
  <c r="C743" i="47"/>
  <c r="C742" i="47"/>
  <c r="C741" i="47"/>
  <c r="C740" i="47"/>
  <c r="C739" i="47"/>
  <c r="C738" i="47"/>
  <c r="C737" i="47"/>
  <c r="C736" i="47"/>
  <c r="C735" i="47"/>
  <c r="C734" i="47"/>
  <c r="C733" i="47"/>
  <c r="C732" i="47"/>
  <c r="C731" i="47"/>
  <c r="C730" i="47"/>
  <c r="C729" i="47"/>
  <c r="C728" i="47"/>
  <c r="C727" i="47"/>
  <c r="C726" i="47"/>
  <c r="C725" i="47"/>
  <c r="C724" i="47"/>
  <c r="C723" i="47"/>
  <c r="C722" i="47"/>
  <c r="C721" i="47"/>
  <c r="C720" i="47"/>
  <c r="C719" i="47"/>
  <c r="C718" i="47"/>
  <c r="C717" i="47"/>
  <c r="C716" i="47"/>
  <c r="C715" i="47"/>
  <c r="C714" i="47"/>
  <c r="C713" i="47"/>
  <c r="C712" i="47"/>
  <c r="C711" i="47"/>
  <c r="C710" i="47"/>
  <c r="C709" i="47"/>
  <c r="C708" i="47"/>
  <c r="C707" i="47"/>
  <c r="C706" i="47"/>
  <c r="C705" i="47"/>
  <c r="C704" i="47"/>
  <c r="C703" i="47"/>
  <c r="C702" i="47"/>
  <c r="C701" i="47"/>
  <c r="C700" i="47"/>
  <c r="C699" i="47"/>
  <c r="C698" i="47"/>
  <c r="C697" i="47"/>
  <c r="C696" i="47"/>
  <c r="C695" i="47"/>
  <c r="C694" i="47"/>
  <c r="C693" i="47"/>
  <c r="C692" i="47"/>
  <c r="C691" i="47"/>
  <c r="C690" i="47"/>
  <c r="C689" i="47"/>
  <c r="C688" i="47"/>
  <c r="C687" i="47"/>
  <c r="C686" i="47"/>
  <c r="C685" i="47"/>
  <c r="C684" i="47"/>
  <c r="C683" i="47"/>
  <c r="C682" i="47"/>
  <c r="C681" i="47"/>
  <c r="C680" i="47"/>
  <c r="C679" i="47"/>
  <c r="C678" i="47"/>
  <c r="C677" i="47"/>
  <c r="C676" i="47"/>
  <c r="C675" i="47"/>
  <c r="C674" i="47"/>
  <c r="C673" i="47"/>
  <c r="C672" i="47"/>
  <c r="C671" i="47"/>
  <c r="C670" i="47"/>
  <c r="C669" i="47"/>
  <c r="C668" i="47"/>
  <c r="C667" i="47"/>
  <c r="C666" i="47"/>
  <c r="C665" i="47"/>
  <c r="C664" i="47"/>
  <c r="C663" i="47"/>
  <c r="C662" i="47"/>
  <c r="C661" i="47"/>
  <c r="C660" i="47"/>
  <c r="C659" i="47"/>
  <c r="C658" i="47"/>
  <c r="C657" i="47"/>
  <c r="C656" i="47"/>
  <c r="C655" i="47"/>
  <c r="C654" i="47"/>
  <c r="C653" i="47"/>
  <c r="C652" i="47"/>
  <c r="C651" i="47"/>
  <c r="C650" i="47"/>
  <c r="C649" i="47"/>
  <c r="C648" i="47"/>
  <c r="C647" i="47"/>
  <c r="C646" i="47"/>
  <c r="C645" i="47"/>
  <c r="C644" i="47"/>
  <c r="C643" i="47"/>
  <c r="C642" i="47"/>
  <c r="C641" i="47"/>
  <c r="C640" i="47"/>
  <c r="C639" i="47"/>
  <c r="C638" i="47"/>
  <c r="C637" i="47"/>
  <c r="C636" i="47"/>
  <c r="C635" i="47"/>
  <c r="C634" i="47"/>
  <c r="C633" i="47"/>
  <c r="C632" i="47"/>
  <c r="C631" i="47"/>
  <c r="C630" i="47"/>
  <c r="C629" i="47"/>
  <c r="C628" i="47"/>
  <c r="C627" i="47"/>
  <c r="C626" i="47"/>
  <c r="C625" i="47"/>
  <c r="C624" i="47"/>
  <c r="C623" i="47"/>
  <c r="C622" i="47"/>
  <c r="C621" i="47"/>
  <c r="C620" i="47"/>
  <c r="C619" i="47"/>
  <c r="C618" i="47"/>
  <c r="C617" i="47"/>
  <c r="C616" i="47"/>
  <c r="C615" i="47"/>
  <c r="C614" i="47"/>
  <c r="C613" i="47"/>
  <c r="C612" i="47"/>
  <c r="C611" i="47"/>
  <c r="C610" i="47"/>
  <c r="C609" i="47"/>
  <c r="C608" i="47"/>
  <c r="C607" i="47"/>
  <c r="C606" i="47"/>
  <c r="C605" i="47"/>
  <c r="C604" i="47"/>
  <c r="C603" i="47"/>
  <c r="C602" i="47"/>
  <c r="C601" i="47"/>
  <c r="C600" i="47"/>
  <c r="C599" i="47"/>
  <c r="C598" i="47"/>
  <c r="C597" i="47"/>
  <c r="C596" i="47"/>
  <c r="C595" i="47"/>
  <c r="C594" i="47"/>
  <c r="C593" i="47"/>
  <c r="C592" i="47"/>
  <c r="C591" i="47"/>
  <c r="C590" i="47"/>
  <c r="C589" i="47"/>
  <c r="C588" i="47"/>
  <c r="C587" i="47"/>
  <c r="C586" i="47"/>
  <c r="C585" i="47"/>
  <c r="C584" i="47"/>
  <c r="C583" i="47"/>
  <c r="C582" i="47"/>
  <c r="C581" i="47"/>
  <c r="C580" i="47"/>
  <c r="C579" i="47"/>
  <c r="C578" i="47"/>
  <c r="C577" i="47"/>
  <c r="C576" i="47"/>
  <c r="C575" i="47"/>
  <c r="C574" i="47"/>
  <c r="C573" i="47"/>
  <c r="C572" i="47"/>
  <c r="C571" i="47"/>
  <c r="C570" i="47"/>
  <c r="C569" i="47"/>
  <c r="C568" i="47"/>
  <c r="C567" i="47"/>
  <c r="C566" i="47"/>
  <c r="C565" i="47"/>
  <c r="C564" i="47"/>
  <c r="C563" i="47"/>
  <c r="C562" i="47"/>
  <c r="C561" i="47"/>
  <c r="C560" i="47"/>
  <c r="C559" i="47"/>
  <c r="C558" i="47"/>
  <c r="C557" i="47"/>
  <c r="C556" i="47"/>
  <c r="C555" i="47"/>
  <c r="C554" i="47"/>
  <c r="C553" i="47"/>
  <c r="C552" i="47"/>
  <c r="C551" i="47"/>
  <c r="C550" i="47"/>
  <c r="C549" i="47"/>
  <c r="C548" i="47"/>
  <c r="C547" i="47"/>
  <c r="C546" i="47"/>
  <c r="C545" i="47"/>
  <c r="C544" i="47"/>
  <c r="C543" i="47"/>
  <c r="C542" i="47"/>
  <c r="C541" i="47"/>
  <c r="C540" i="47"/>
  <c r="C539" i="47"/>
  <c r="C538" i="47"/>
  <c r="C537" i="47"/>
  <c r="C536" i="47"/>
  <c r="C535" i="47"/>
  <c r="C534" i="47"/>
  <c r="C533" i="47"/>
  <c r="C532" i="47"/>
  <c r="C531" i="47"/>
  <c r="C530" i="47"/>
  <c r="C529" i="47"/>
  <c r="C528" i="47"/>
  <c r="C527" i="47"/>
  <c r="C526" i="47"/>
  <c r="C525" i="47"/>
  <c r="C524" i="47"/>
  <c r="C523" i="47"/>
  <c r="C522" i="47"/>
  <c r="C521" i="47"/>
  <c r="C520" i="47"/>
  <c r="C519" i="47"/>
  <c r="C518" i="47"/>
  <c r="C517" i="47"/>
  <c r="C516" i="47"/>
  <c r="C515" i="47"/>
  <c r="C514" i="47"/>
  <c r="C513" i="47"/>
  <c r="C512" i="47"/>
  <c r="C511" i="47"/>
  <c r="C510" i="47"/>
  <c r="C509" i="47"/>
  <c r="C508" i="47"/>
  <c r="C507" i="47"/>
  <c r="C506" i="47"/>
  <c r="C505" i="47"/>
  <c r="C504" i="47"/>
  <c r="C503" i="47"/>
  <c r="C502" i="47"/>
  <c r="C501" i="47"/>
  <c r="C500" i="47"/>
  <c r="C499" i="47"/>
  <c r="C498" i="47"/>
  <c r="C497" i="47"/>
  <c r="C496" i="47"/>
  <c r="C495" i="47"/>
  <c r="C494" i="47"/>
  <c r="C493" i="47"/>
  <c r="C492" i="47"/>
  <c r="C491" i="47"/>
  <c r="C490" i="47"/>
  <c r="C489" i="47"/>
  <c r="C488" i="47"/>
  <c r="C487" i="47"/>
  <c r="C486" i="47"/>
  <c r="C485" i="47"/>
  <c r="C484" i="47"/>
  <c r="C483" i="47"/>
  <c r="C482" i="47"/>
  <c r="C481" i="47"/>
  <c r="C480" i="47"/>
  <c r="C479" i="47"/>
  <c r="C478" i="47"/>
  <c r="C477" i="47"/>
  <c r="C476" i="47"/>
  <c r="C475" i="47"/>
  <c r="C474" i="47"/>
  <c r="C473" i="47"/>
  <c r="C472" i="47"/>
  <c r="C471" i="47"/>
  <c r="C470" i="47"/>
  <c r="C469" i="47"/>
  <c r="C468" i="47"/>
  <c r="C467" i="47"/>
  <c r="C466" i="47"/>
  <c r="C465" i="47"/>
  <c r="C464" i="47"/>
  <c r="C463" i="47"/>
  <c r="C462" i="47"/>
  <c r="C461" i="47"/>
  <c r="C460" i="47"/>
  <c r="C459" i="47"/>
  <c r="C458" i="47"/>
  <c r="C457" i="47"/>
  <c r="C456" i="47"/>
  <c r="C455" i="47"/>
  <c r="C454" i="47"/>
  <c r="C453" i="47"/>
  <c r="C452" i="47"/>
  <c r="C451" i="47"/>
  <c r="C450" i="47"/>
  <c r="C449" i="47"/>
  <c r="C448" i="47"/>
  <c r="C447" i="47"/>
  <c r="C446" i="47"/>
  <c r="C445" i="47"/>
  <c r="C444" i="47"/>
  <c r="C443" i="47"/>
  <c r="C442" i="47"/>
  <c r="C441" i="47"/>
  <c r="C440" i="47"/>
  <c r="C439" i="47"/>
  <c r="C438" i="47"/>
  <c r="C437" i="47"/>
  <c r="C436" i="47"/>
  <c r="C435" i="47"/>
  <c r="C434" i="47"/>
  <c r="C433" i="47"/>
  <c r="C432" i="47"/>
  <c r="C431" i="47"/>
  <c r="C430" i="47"/>
  <c r="C429" i="47"/>
  <c r="C428" i="47"/>
  <c r="C427" i="47"/>
  <c r="C426" i="47"/>
  <c r="C425" i="47"/>
  <c r="C424" i="47"/>
  <c r="C423" i="47"/>
  <c r="C422" i="47"/>
  <c r="C421" i="47"/>
  <c r="C420" i="47"/>
  <c r="C419" i="47"/>
  <c r="C418" i="47"/>
  <c r="C417" i="47"/>
  <c r="C416" i="47"/>
  <c r="C415" i="47"/>
  <c r="C414" i="47"/>
  <c r="C413" i="47"/>
  <c r="C412" i="47"/>
  <c r="C411" i="47"/>
  <c r="C410" i="47"/>
  <c r="C409" i="47"/>
  <c r="C408" i="47"/>
  <c r="C407" i="47"/>
  <c r="C406" i="47"/>
  <c r="C405" i="47"/>
  <c r="C404" i="47"/>
  <c r="C403" i="47"/>
  <c r="C402" i="47"/>
  <c r="C401" i="47"/>
  <c r="C400" i="47"/>
  <c r="C399" i="47"/>
  <c r="C398" i="47"/>
  <c r="C397" i="47"/>
  <c r="C396" i="47"/>
  <c r="C395" i="47"/>
  <c r="C394" i="47"/>
  <c r="C393" i="47"/>
  <c r="C392" i="47"/>
  <c r="C391" i="47"/>
  <c r="C390" i="47"/>
  <c r="C389" i="47"/>
  <c r="C388" i="47"/>
  <c r="C387" i="47"/>
  <c r="C386" i="47"/>
  <c r="C385" i="47"/>
  <c r="C384" i="47"/>
  <c r="C383" i="47"/>
  <c r="C382" i="47"/>
  <c r="C381" i="47"/>
  <c r="C380" i="47"/>
  <c r="C379" i="47"/>
  <c r="C378" i="47"/>
  <c r="C377" i="47"/>
  <c r="C376" i="47"/>
  <c r="C375" i="47"/>
  <c r="C374" i="47"/>
  <c r="C373" i="47"/>
  <c r="C372" i="47"/>
  <c r="C371" i="47"/>
  <c r="C370" i="47"/>
  <c r="C369" i="47"/>
  <c r="C368" i="47"/>
  <c r="C367" i="47"/>
  <c r="C366" i="47"/>
  <c r="C365" i="47"/>
  <c r="C364" i="47"/>
  <c r="C363" i="47"/>
  <c r="C362" i="47"/>
  <c r="C361" i="47"/>
  <c r="C360" i="47"/>
  <c r="C359" i="47"/>
  <c r="C358" i="47"/>
  <c r="C357" i="47"/>
  <c r="C356" i="47"/>
  <c r="C355" i="47"/>
  <c r="C354" i="47"/>
  <c r="C353" i="47"/>
  <c r="C352" i="47"/>
  <c r="C351" i="47"/>
  <c r="C350" i="47"/>
  <c r="C349" i="47"/>
  <c r="C348" i="47"/>
  <c r="C347" i="47"/>
  <c r="C346" i="47"/>
  <c r="C345" i="47"/>
  <c r="C344" i="47"/>
  <c r="C343" i="47"/>
  <c r="C342" i="47"/>
  <c r="C341" i="47"/>
  <c r="C340" i="47"/>
  <c r="C339" i="47"/>
  <c r="C338" i="47"/>
  <c r="C337" i="47"/>
  <c r="C336" i="47"/>
  <c r="C335" i="47"/>
  <c r="C334" i="47"/>
  <c r="C333" i="47"/>
  <c r="C332" i="47"/>
  <c r="C331" i="47"/>
  <c r="C330" i="47"/>
  <c r="C329" i="47"/>
  <c r="C328" i="47"/>
  <c r="C327" i="47"/>
  <c r="C326" i="47"/>
  <c r="C325" i="47"/>
  <c r="C324" i="47"/>
  <c r="C323" i="47"/>
  <c r="C322" i="47"/>
  <c r="C321" i="47"/>
  <c r="C320" i="47"/>
  <c r="C319" i="47"/>
  <c r="C318" i="47"/>
  <c r="C317" i="47"/>
  <c r="C316" i="47"/>
  <c r="C315" i="47"/>
  <c r="C314" i="47"/>
  <c r="C313" i="47"/>
  <c r="C312" i="47"/>
  <c r="C311" i="47"/>
  <c r="C310" i="47"/>
  <c r="C309" i="47"/>
  <c r="C308" i="47"/>
  <c r="C307" i="47"/>
  <c r="C306" i="47"/>
  <c r="C305" i="47"/>
  <c r="C304" i="47"/>
  <c r="C303" i="47"/>
  <c r="C302" i="47"/>
  <c r="C301" i="47"/>
  <c r="C300" i="47"/>
  <c r="C299" i="47"/>
  <c r="C298" i="47"/>
  <c r="C297" i="47"/>
  <c r="C296" i="47"/>
  <c r="C295" i="47"/>
  <c r="C294" i="47"/>
  <c r="C293" i="47"/>
  <c r="C292" i="47"/>
  <c r="C291" i="47"/>
  <c r="C290" i="47"/>
  <c r="C289" i="47"/>
  <c r="C288" i="47"/>
  <c r="C287" i="47"/>
  <c r="C286" i="47"/>
  <c r="C285" i="47"/>
  <c r="C284" i="47"/>
  <c r="C283" i="47"/>
  <c r="C282" i="47"/>
  <c r="C281" i="47"/>
  <c r="C280" i="47"/>
  <c r="C279" i="47"/>
  <c r="C278" i="47"/>
  <c r="C277" i="47"/>
  <c r="C276" i="47"/>
  <c r="C275" i="47"/>
  <c r="C274" i="47"/>
  <c r="C273" i="47"/>
  <c r="C272" i="47"/>
  <c r="C271" i="47"/>
  <c r="C270" i="47"/>
  <c r="C269" i="47"/>
  <c r="C268" i="47"/>
  <c r="C267" i="47"/>
  <c r="C266" i="47"/>
  <c r="C265" i="47"/>
  <c r="C264" i="47"/>
  <c r="C263" i="47"/>
  <c r="C262" i="47"/>
  <c r="C261" i="47"/>
  <c r="C260" i="47"/>
  <c r="C259" i="47"/>
  <c r="C258" i="47"/>
  <c r="C257" i="47"/>
  <c r="C256" i="47"/>
  <c r="C255" i="47"/>
  <c r="C254" i="47"/>
  <c r="C253" i="47"/>
  <c r="C252" i="47"/>
  <c r="C251" i="47"/>
  <c r="C250" i="47"/>
  <c r="C249" i="47"/>
  <c r="C248" i="47"/>
  <c r="C247" i="47"/>
  <c r="C246" i="47"/>
  <c r="C245" i="47"/>
  <c r="C244" i="47"/>
  <c r="C243" i="47"/>
  <c r="C242" i="47"/>
  <c r="C241" i="47"/>
  <c r="C240" i="47"/>
  <c r="C239" i="47"/>
  <c r="C238" i="47"/>
  <c r="C237" i="47"/>
  <c r="C236" i="47"/>
  <c r="C235" i="47"/>
  <c r="C234" i="47"/>
  <c r="C233" i="47"/>
  <c r="C232" i="47"/>
  <c r="C231" i="47"/>
  <c r="C230" i="47"/>
  <c r="C229" i="47"/>
  <c r="C228" i="47"/>
  <c r="C227" i="47"/>
  <c r="C226" i="47"/>
  <c r="C225" i="47"/>
  <c r="C224" i="47"/>
  <c r="C223" i="47"/>
  <c r="C222" i="47"/>
  <c r="C221" i="47"/>
  <c r="C220" i="47"/>
  <c r="C219" i="47"/>
  <c r="C218" i="47"/>
  <c r="C217" i="47"/>
  <c r="C216" i="47"/>
  <c r="C215" i="47"/>
  <c r="C214" i="47"/>
  <c r="C213" i="47"/>
  <c r="C212" i="47"/>
  <c r="C211" i="47"/>
  <c r="C210" i="47"/>
  <c r="C209" i="47"/>
  <c r="C208" i="47"/>
  <c r="C207" i="47"/>
  <c r="C206" i="47"/>
  <c r="C205" i="47"/>
  <c r="C204" i="47"/>
  <c r="C203" i="47"/>
  <c r="C202" i="47"/>
  <c r="C201" i="47"/>
  <c r="C200" i="47"/>
  <c r="C199" i="47"/>
  <c r="C198" i="47"/>
  <c r="C197" i="47"/>
  <c r="C196" i="47"/>
  <c r="C195" i="47"/>
  <c r="C194" i="47"/>
  <c r="C193" i="47"/>
  <c r="C192" i="47"/>
  <c r="C191" i="47"/>
  <c r="C190" i="47"/>
  <c r="C189" i="47"/>
  <c r="C188" i="47"/>
  <c r="C187" i="47"/>
  <c r="C186" i="47"/>
  <c r="C185" i="47"/>
  <c r="C184" i="47"/>
  <c r="C183" i="47"/>
  <c r="C182" i="47"/>
  <c r="C181" i="47"/>
  <c r="C180" i="47"/>
  <c r="C179" i="47"/>
  <c r="C178" i="47"/>
  <c r="C177" i="47"/>
  <c r="C176" i="47"/>
  <c r="C175" i="47"/>
  <c r="C174" i="47"/>
  <c r="C173" i="47"/>
  <c r="C172" i="47"/>
  <c r="C171" i="47"/>
  <c r="C170" i="47"/>
  <c r="C169" i="47"/>
  <c r="C168" i="47"/>
  <c r="C167" i="47"/>
  <c r="C166" i="47"/>
  <c r="C165" i="47"/>
  <c r="C164" i="47"/>
  <c r="C163" i="47"/>
  <c r="C162" i="47"/>
  <c r="C161" i="47"/>
  <c r="C160" i="47"/>
  <c r="D158" i="47"/>
  <c r="C158" i="47"/>
  <c r="D157" i="47"/>
  <c r="C157" i="47"/>
  <c r="D156" i="47"/>
  <c r="C156" i="47"/>
  <c r="D155" i="47"/>
  <c r="C155" i="47"/>
  <c r="D154" i="47"/>
  <c r="C154" i="47"/>
  <c r="D153" i="47"/>
  <c r="C153" i="47"/>
  <c r="D152" i="47"/>
  <c r="C152" i="47"/>
  <c r="D151" i="47"/>
  <c r="C151" i="47"/>
  <c r="D150" i="47"/>
  <c r="C150" i="47"/>
  <c r="D149" i="47"/>
  <c r="C149" i="47"/>
  <c r="D148" i="47"/>
  <c r="C148" i="47"/>
  <c r="D147" i="47"/>
  <c r="C147" i="47"/>
  <c r="D146" i="47"/>
  <c r="C146" i="47"/>
  <c r="D145" i="47"/>
  <c r="C145" i="47"/>
  <c r="D144" i="47"/>
  <c r="C144" i="47"/>
  <c r="D143" i="47"/>
  <c r="C143" i="47"/>
  <c r="D142" i="47"/>
  <c r="C142" i="47"/>
  <c r="D141" i="47"/>
  <c r="C141" i="47"/>
  <c r="D140" i="47"/>
  <c r="C140" i="47"/>
  <c r="D139" i="47"/>
  <c r="C139" i="47"/>
  <c r="D138" i="47"/>
  <c r="C138" i="47"/>
  <c r="D137" i="47"/>
  <c r="C137" i="47"/>
  <c r="D136" i="47"/>
  <c r="C136" i="47"/>
  <c r="D135" i="47"/>
  <c r="C135" i="47"/>
  <c r="D134" i="47"/>
  <c r="C134" i="47"/>
  <c r="D133" i="47"/>
  <c r="C133" i="47"/>
  <c r="D132" i="47"/>
  <c r="C132" i="47"/>
  <c r="D131" i="47"/>
  <c r="C131" i="47"/>
  <c r="D130" i="47"/>
  <c r="C130" i="47"/>
  <c r="D129" i="47"/>
  <c r="C129" i="47"/>
  <c r="D128" i="47"/>
  <c r="C128" i="47"/>
  <c r="D127" i="47"/>
  <c r="C127" i="47"/>
  <c r="D126" i="47"/>
  <c r="C126" i="47"/>
  <c r="D125" i="47"/>
  <c r="C125" i="47"/>
  <c r="D124" i="47"/>
  <c r="C124" i="47"/>
  <c r="D123" i="47"/>
  <c r="C123" i="47"/>
  <c r="D122" i="47"/>
  <c r="C122" i="47"/>
  <c r="D121" i="47"/>
  <c r="C121" i="47"/>
  <c r="D120" i="47"/>
  <c r="C120" i="47"/>
  <c r="D119" i="47"/>
  <c r="C119" i="47"/>
  <c r="D118" i="47"/>
  <c r="C118" i="47"/>
  <c r="D117" i="47"/>
  <c r="C117" i="47"/>
  <c r="D116" i="47"/>
  <c r="C116" i="47"/>
  <c r="D115" i="47"/>
  <c r="C115" i="47"/>
  <c r="D114" i="47"/>
  <c r="C114" i="47"/>
  <c r="D113" i="47"/>
  <c r="C113" i="47"/>
  <c r="D112" i="47"/>
  <c r="C112" i="47"/>
  <c r="D111" i="47"/>
  <c r="C111" i="47"/>
  <c r="D110" i="47"/>
  <c r="C110" i="47"/>
  <c r="D109" i="47"/>
  <c r="C109" i="47"/>
  <c r="D108" i="47"/>
  <c r="C108" i="47"/>
  <c r="D107" i="47"/>
  <c r="C107" i="47"/>
  <c r="D106" i="47"/>
  <c r="C106" i="47"/>
  <c r="D105" i="47"/>
  <c r="C105" i="47"/>
  <c r="D104" i="47"/>
  <c r="C104" i="47"/>
  <c r="D103" i="47"/>
  <c r="C103" i="47"/>
  <c r="D102" i="47"/>
  <c r="C102" i="47"/>
  <c r="D101" i="47"/>
  <c r="C101" i="47"/>
  <c r="D100" i="47"/>
  <c r="C100" i="47"/>
  <c r="D99" i="47"/>
  <c r="C99" i="47"/>
  <c r="D98" i="47"/>
  <c r="C98" i="47"/>
  <c r="D97" i="47"/>
  <c r="C97" i="47"/>
  <c r="D96" i="47"/>
  <c r="C96" i="47"/>
  <c r="D95" i="47"/>
  <c r="C95" i="47"/>
  <c r="D94" i="47"/>
  <c r="C94" i="47"/>
  <c r="D93" i="47"/>
  <c r="C93" i="47"/>
  <c r="D92" i="47"/>
  <c r="C92" i="47"/>
  <c r="D91" i="47"/>
  <c r="C91" i="47"/>
  <c r="D90" i="47"/>
  <c r="C90" i="47"/>
  <c r="D89" i="47"/>
  <c r="C89" i="47"/>
  <c r="D88" i="47"/>
  <c r="C88" i="47"/>
  <c r="D87" i="47"/>
  <c r="C87" i="47"/>
  <c r="D86" i="47"/>
  <c r="C86" i="47"/>
  <c r="D85" i="47"/>
  <c r="C85" i="47"/>
  <c r="D84" i="47"/>
  <c r="C84" i="47"/>
  <c r="D83" i="47"/>
  <c r="C83" i="47"/>
  <c r="D82" i="47"/>
  <c r="C82" i="47"/>
  <c r="D81" i="47"/>
  <c r="C81" i="47"/>
  <c r="D80" i="47"/>
  <c r="C80" i="47"/>
  <c r="D79" i="47"/>
  <c r="C79" i="47"/>
  <c r="D78" i="47"/>
  <c r="C78" i="47"/>
  <c r="D77" i="47"/>
  <c r="C77" i="47"/>
  <c r="D76" i="47"/>
  <c r="C76" i="47"/>
  <c r="D75" i="47"/>
  <c r="C75" i="47"/>
  <c r="D74" i="47"/>
  <c r="C74" i="47"/>
  <c r="D73" i="47"/>
  <c r="C73" i="47"/>
  <c r="D72" i="47"/>
  <c r="C72" i="47"/>
  <c r="D71" i="47"/>
  <c r="C71" i="47"/>
  <c r="D70" i="47"/>
  <c r="C70" i="47"/>
  <c r="D69" i="47"/>
  <c r="C69" i="47"/>
  <c r="D68" i="47"/>
  <c r="C68" i="47"/>
  <c r="D67" i="47"/>
  <c r="C67" i="47"/>
  <c r="D66" i="47"/>
  <c r="C66" i="47"/>
  <c r="D65" i="47"/>
  <c r="C65" i="47"/>
  <c r="D64" i="47"/>
  <c r="C64" i="47"/>
  <c r="D63" i="47"/>
  <c r="C63" i="47"/>
  <c r="D62" i="47"/>
  <c r="C62" i="47"/>
  <c r="D61" i="47"/>
  <c r="C61" i="47"/>
  <c r="D60" i="47"/>
  <c r="C60" i="47"/>
  <c r="D59" i="47"/>
  <c r="C59" i="47"/>
  <c r="D58" i="47"/>
  <c r="C58" i="47"/>
  <c r="D57" i="47"/>
  <c r="C57" i="47"/>
  <c r="D56" i="47"/>
  <c r="C56" i="47"/>
  <c r="D55" i="47"/>
  <c r="C55" i="47"/>
  <c r="D54" i="47"/>
  <c r="C54" i="47"/>
  <c r="D53" i="47"/>
  <c r="C53" i="47"/>
  <c r="D52" i="47"/>
  <c r="C52" i="47"/>
  <c r="D51" i="47"/>
  <c r="C51" i="47"/>
  <c r="D50" i="47"/>
  <c r="C50" i="47"/>
  <c r="D49" i="47"/>
  <c r="C49" i="47"/>
  <c r="D48" i="47"/>
  <c r="C48" i="47"/>
  <c r="D47" i="47"/>
  <c r="C47" i="47"/>
  <c r="D46" i="47"/>
  <c r="C46" i="47"/>
  <c r="D45" i="47"/>
  <c r="C45" i="47"/>
  <c r="D44" i="47"/>
  <c r="C44" i="47"/>
  <c r="D43" i="47"/>
  <c r="C43" i="47"/>
  <c r="D42" i="47"/>
  <c r="C42" i="47"/>
  <c r="D41" i="47"/>
  <c r="C41" i="47"/>
  <c r="D40" i="47"/>
  <c r="C40" i="47"/>
  <c r="D39" i="47"/>
  <c r="C39" i="47"/>
  <c r="D38" i="47"/>
  <c r="C38" i="47"/>
  <c r="D37" i="47"/>
  <c r="C37" i="47"/>
  <c r="D36" i="47"/>
  <c r="C36" i="47"/>
  <c r="D35" i="47"/>
  <c r="C35" i="47"/>
  <c r="D34" i="47"/>
  <c r="C34" i="47"/>
  <c r="D33" i="47"/>
  <c r="C33" i="47"/>
  <c r="D32" i="47"/>
  <c r="C32" i="47"/>
  <c r="D31" i="47"/>
  <c r="C31" i="47"/>
  <c r="D30" i="47"/>
  <c r="C30" i="47"/>
  <c r="D29" i="47"/>
  <c r="C29" i="47"/>
  <c r="D28" i="47"/>
  <c r="C28" i="47"/>
  <c r="D27" i="47"/>
  <c r="C27" i="47"/>
  <c r="D26" i="47"/>
  <c r="C26" i="47"/>
  <c r="D25" i="47"/>
  <c r="C25" i="47"/>
  <c r="D24" i="47"/>
  <c r="C24" i="47"/>
  <c r="D23" i="47"/>
  <c r="C23" i="47"/>
  <c r="D22" i="47"/>
  <c r="C22" i="47"/>
  <c r="D21" i="47"/>
  <c r="C21" i="47"/>
  <c r="D20" i="47"/>
  <c r="C20" i="47"/>
  <c r="D19" i="47"/>
  <c r="C19" i="47"/>
  <c r="D18" i="47"/>
  <c r="C18" i="47"/>
  <c r="D17" i="47"/>
  <c r="C17" i="47"/>
  <c r="D16" i="47"/>
  <c r="C16" i="47"/>
  <c r="D15" i="47"/>
  <c r="C15" i="47"/>
  <c r="D14" i="47"/>
  <c r="C14" i="47"/>
  <c r="D13" i="47"/>
  <c r="C13" i="47"/>
  <c r="D12" i="47"/>
  <c r="C12" i="47"/>
  <c r="D11" i="47"/>
  <c r="C11" i="47"/>
  <c r="D10" i="47"/>
  <c r="C10" i="47"/>
  <c r="D9" i="47"/>
  <c r="C9" i="47"/>
  <c r="D8" i="47"/>
  <c r="C8" i="47"/>
  <c r="D7" i="47"/>
  <c r="C7" i="47"/>
  <c r="D6" i="47"/>
  <c r="C6" i="47"/>
  <c r="D5" i="47"/>
  <c r="C5" i="47"/>
  <c r="D4" i="47"/>
  <c r="C4" i="47"/>
  <c r="D3" i="47"/>
  <c r="C3" i="47"/>
  <c r="P99" i="7" l="1"/>
  <c r="P94" i="7"/>
  <c r="P93" i="7"/>
  <c r="P89" i="7"/>
  <c r="AM99" i="7"/>
  <c r="AM94" i="7"/>
  <c r="AM93" i="7"/>
  <c r="AM89" i="7"/>
  <c r="K99" i="7"/>
  <c r="K94" i="7"/>
  <c r="K93" i="7"/>
  <c r="K89" i="7"/>
  <c r="H99" i="7"/>
  <c r="H94" i="7"/>
  <c r="H93" i="7"/>
  <c r="H89" i="7"/>
  <c r="D99" i="7"/>
  <c r="D94" i="7"/>
  <c r="D93" i="7"/>
  <c r="D89" i="7"/>
  <c r="T99" i="7"/>
  <c r="T94" i="7"/>
  <c r="T93" i="7"/>
  <c r="T89" i="7"/>
  <c r="R99" i="7"/>
  <c r="R94" i="7"/>
  <c r="R93" i="7"/>
  <c r="R89" i="7"/>
  <c r="S99" i="7"/>
  <c r="S94" i="7"/>
  <c r="S93" i="7"/>
  <c r="S89" i="7"/>
  <c r="V94" i="7"/>
  <c r="V93" i="7"/>
  <c r="V89" i="7"/>
  <c r="V99" i="7"/>
  <c r="F99" i="7"/>
  <c r="F94" i="7"/>
  <c r="F93" i="7"/>
  <c r="F89" i="7"/>
  <c r="Q99" i="7"/>
  <c r="Q94" i="7"/>
  <c r="Q93" i="7"/>
  <c r="Q89" i="7"/>
  <c r="AB99" i="7"/>
  <c r="AB94" i="7"/>
  <c r="AB93" i="7"/>
  <c r="AB89" i="7"/>
  <c r="X99" i="7"/>
  <c r="X94" i="7"/>
  <c r="X89" i="7"/>
  <c r="X93" i="7"/>
  <c r="AZ99" i="7"/>
  <c r="AZ94" i="7"/>
  <c r="AZ93" i="7"/>
  <c r="AZ89" i="7"/>
  <c r="AW99" i="7"/>
  <c r="AW93" i="7"/>
  <c r="AW89" i="7"/>
  <c r="AW94" i="7"/>
  <c r="F11" i="2" l="1"/>
  <c r="P184" i="3" l="1"/>
  <c r="L6" i="41" l="1"/>
  <c r="AU35" i="7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U13" i="7" l="1"/>
  <c r="AK37" i="1" l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AJ36" i="1"/>
  <c r="AG36" i="1"/>
  <c r="AD36" i="1"/>
  <c r="AA36" i="1"/>
  <c r="X36" i="1"/>
  <c r="U36" i="1"/>
  <c r="R36" i="1"/>
  <c r="O36" i="1"/>
  <c r="L36" i="1"/>
  <c r="AD35" i="1"/>
  <c r="AA35" i="1"/>
  <c r="X35" i="1"/>
  <c r="U35" i="1"/>
  <c r="R35" i="1"/>
  <c r="O35" i="1"/>
  <c r="L35" i="1"/>
  <c r="AD34" i="1"/>
  <c r="AA34" i="1"/>
  <c r="X34" i="1"/>
  <c r="U34" i="1"/>
  <c r="R34" i="1"/>
  <c r="O34" i="1"/>
  <c r="L34" i="1"/>
  <c r="AD33" i="1"/>
  <c r="AA33" i="1"/>
  <c r="X33" i="1"/>
  <c r="U33" i="1"/>
  <c r="R33" i="1"/>
  <c r="O33" i="1"/>
  <c r="L33" i="1"/>
  <c r="AD32" i="1"/>
  <c r="AA32" i="1"/>
  <c r="X32" i="1"/>
  <c r="U32" i="1"/>
  <c r="R32" i="1"/>
  <c r="O32" i="1"/>
  <c r="L32" i="1"/>
  <c r="AD31" i="1"/>
  <c r="AA31" i="1"/>
  <c r="X31" i="1"/>
  <c r="U31" i="1"/>
  <c r="R31" i="1"/>
  <c r="O31" i="1"/>
  <c r="L31" i="1"/>
  <c r="AD30" i="1"/>
  <c r="AA30" i="1"/>
  <c r="X30" i="1"/>
  <c r="U30" i="1"/>
  <c r="R30" i="1"/>
  <c r="O30" i="1"/>
  <c r="L30" i="1"/>
  <c r="AD29" i="1"/>
  <c r="AA29" i="1"/>
  <c r="X29" i="1"/>
  <c r="U29" i="1"/>
  <c r="R29" i="1"/>
  <c r="O29" i="1"/>
  <c r="L29" i="1"/>
  <c r="AD28" i="1"/>
  <c r="AA28" i="1"/>
  <c r="X28" i="1"/>
  <c r="U28" i="1"/>
  <c r="R28" i="1"/>
  <c r="O28" i="1"/>
  <c r="L28" i="1"/>
  <c r="AD27" i="1"/>
  <c r="AA27" i="1"/>
  <c r="X27" i="1"/>
  <c r="U27" i="1"/>
  <c r="R27" i="1"/>
  <c r="O27" i="1"/>
  <c r="L27" i="1"/>
  <c r="AD26" i="1"/>
  <c r="AA26" i="1"/>
  <c r="X26" i="1"/>
  <c r="U26" i="1"/>
  <c r="R26" i="1"/>
  <c r="L26" i="1"/>
  <c r="AD25" i="1"/>
  <c r="AA25" i="1"/>
  <c r="X25" i="1"/>
  <c r="U25" i="1"/>
  <c r="R25" i="1"/>
  <c r="O25" i="1"/>
  <c r="L25" i="1"/>
  <c r="AD24" i="1"/>
  <c r="AA24" i="1"/>
  <c r="X24" i="1"/>
  <c r="U24" i="1"/>
  <c r="R24" i="1"/>
  <c r="O24" i="1"/>
  <c r="L24" i="1"/>
  <c r="AD23" i="1"/>
  <c r="AA23" i="1"/>
  <c r="X23" i="1"/>
  <c r="U23" i="1"/>
  <c r="R23" i="1"/>
  <c r="O23" i="1"/>
  <c r="L23" i="1"/>
  <c r="AD22" i="1"/>
  <c r="AA22" i="1"/>
  <c r="X22" i="1"/>
  <c r="U22" i="1"/>
  <c r="R22" i="1"/>
  <c r="O22" i="1"/>
  <c r="L22" i="1"/>
  <c r="AD21" i="1"/>
  <c r="AA21" i="1"/>
  <c r="X21" i="1"/>
  <c r="U21" i="1"/>
  <c r="R21" i="1"/>
  <c r="O21" i="1"/>
  <c r="L21" i="1"/>
  <c r="AD20" i="1"/>
  <c r="AA20" i="1"/>
  <c r="X20" i="1"/>
  <c r="U20" i="1"/>
  <c r="R20" i="1"/>
  <c r="O20" i="1"/>
  <c r="L20" i="1"/>
  <c r="AD19" i="1"/>
  <c r="AA19" i="1"/>
  <c r="X19" i="1"/>
  <c r="U19" i="1"/>
  <c r="R19" i="1"/>
  <c r="O19" i="1"/>
  <c r="L19" i="1"/>
  <c r="AD18" i="1"/>
  <c r="AA18" i="1"/>
  <c r="X18" i="1"/>
  <c r="U18" i="1"/>
  <c r="R18" i="1"/>
  <c r="O18" i="1"/>
  <c r="L18" i="1"/>
  <c r="AD17" i="1"/>
  <c r="AA17" i="1"/>
  <c r="X17" i="1"/>
  <c r="U17" i="1"/>
  <c r="R17" i="1"/>
  <c r="O17" i="1"/>
  <c r="L17" i="1"/>
  <c r="AD16" i="1"/>
  <c r="AA16" i="1"/>
  <c r="U16" i="1"/>
  <c r="R16" i="1"/>
  <c r="O16" i="1"/>
  <c r="L16" i="1"/>
  <c r="AD15" i="1"/>
  <c r="AA15" i="1"/>
  <c r="X15" i="1"/>
  <c r="U15" i="1"/>
  <c r="R15" i="1"/>
  <c r="O15" i="1"/>
  <c r="L15" i="1"/>
  <c r="AD14" i="1"/>
  <c r="AA14" i="1"/>
  <c r="X14" i="1"/>
  <c r="U14" i="1"/>
  <c r="O14" i="1"/>
  <c r="L14" i="1"/>
  <c r="AD13" i="1"/>
  <c r="AA13" i="1"/>
  <c r="X13" i="1"/>
  <c r="U13" i="1"/>
  <c r="R13" i="1"/>
  <c r="O13" i="1"/>
  <c r="L13" i="1"/>
  <c r="AA12" i="1"/>
  <c r="X12" i="1"/>
  <c r="U12" i="1"/>
  <c r="R12" i="1"/>
  <c r="O12" i="1"/>
  <c r="L12" i="1"/>
  <c r="AA11" i="1"/>
  <c r="U11" i="1"/>
  <c r="R11" i="1"/>
  <c r="O11" i="1"/>
  <c r="AA10" i="1"/>
  <c r="U10" i="1"/>
  <c r="R10" i="1"/>
  <c r="O10" i="1"/>
  <c r="R9" i="1"/>
  <c r="O9" i="1"/>
  <c r="R8" i="1"/>
  <c r="O8" i="1"/>
  <c r="R7" i="1"/>
  <c r="O7" i="1"/>
  <c r="R6" i="1"/>
  <c r="O6" i="1"/>
  <c r="L37" i="1" l="1"/>
  <c r="X37" i="1"/>
  <c r="AJ37" i="1"/>
  <c r="R37" i="1"/>
  <c r="AD37" i="1"/>
  <c r="U37" i="1"/>
  <c r="AG37" i="1"/>
  <c r="O37" i="1"/>
  <c r="AA37" i="1"/>
  <c r="B99" i="7" l="1"/>
  <c r="AA99" i="7"/>
  <c r="AD99" i="7"/>
  <c r="AG99" i="7"/>
  <c r="AU99" i="7"/>
  <c r="AV99" i="7"/>
  <c r="AA95" i="7"/>
  <c r="AD95" i="7"/>
  <c r="AG95" i="7"/>
  <c r="B95" i="7"/>
  <c r="Z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U28" i="7"/>
  <c r="Y28" i="7"/>
  <c r="BE37" i="35" l="1"/>
  <c r="Z24" i="7" l="1"/>
  <c r="Z25" i="7"/>
  <c r="Z26" i="7"/>
  <c r="Y27" i="7"/>
  <c r="Z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U33" i="7" l="1"/>
  <c r="AU34" i="7"/>
  <c r="AU36" i="7"/>
  <c r="AE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Y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E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X7" i="46" l="1"/>
  <c r="AU14" i="7" l="1"/>
  <c r="AV14" i="7"/>
  <c r="AU15" i="7"/>
  <c r="AV15" i="7"/>
  <c r="AU27" i="7" l="1"/>
  <c r="AU30" i="7"/>
  <c r="AU31" i="7"/>
  <c r="Y25" i="46" l="1"/>
  <c r="AA89" i="7" l="1"/>
  <c r="AD89" i="7"/>
  <c r="AG89" i="7"/>
  <c r="AU89" i="7"/>
  <c r="AV89" i="7"/>
  <c r="BC89" i="7"/>
  <c r="BD89" i="7"/>
  <c r="BE89" i="7"/>
  <c r="BF89" i="7"/>
  <c r="BG89" i="7"/>
  <c r="BH89" i="7"/>
  <c r="BI89" i="7"/>
  <c r="BJ89" i="7"/>
  <c r="BK89" i="7"/>
  <c r="BL89" i="7"/>
  <c r="AA93" i="7"/>
  <c r="AD93" i="7"/>
  <c r="AG93" i="7"/>
  <c r="AU93" i="7"/>
  <c r="AV93" i="7"/>
  <c r="BC93" i="7"/>
  <c r="BD93" i="7"/>
  <c r="BE93" i="7"/>
  <c r="BF93" i="7"/>
  <c r="BG93" i="7"/>
  <c r="BH93" i="7"/>
  <c r="BI93" i="7"/>
  <c r="BJ93" i="7"/>
  <c r="BK93" i="7"/>
  <c r="BL93" i="7"/>
  <c r="AA94" i="7"/>
  <c r="AD94" i="7"/>
  <c r="AG94" i="7"/>
  <c r="AU94" i="7"/>
  <c r="AV94" i="7"/>
  <c r="BC94" i="7"/>
  <c r="BD94" i="7"/>
  <c r="BE94" i="7"/>
  <c r="BF94" i="7"/>
  <c r="BG94" i="7"/>
  <c r="BH94" i="7"/>
  <c r="BI94" i="7"/>
  <c r="BJ94" i="7"/>
  <c r="BK94" i="7"/>
  <c r="BL94" i="7"/>
  <c r="B94" i="7"/>
  <c r="B93" i="7"/>
  <c r="B89" i="7"/>
  <c r="AA96" i="7" l="1"/>
  <c r="AD96" i="7"/>
  <c r="AG96" i="7"/>
  <c r="AU96" i="7"/>
  <c r="AV96" i="7"/>
  <c r="BC96" i="7"/>
  <c r="BD96" i="7"/>
  <c r="BE96" i="7"/>
  <c r="BF96" i="7"/>
  <c r="BG96" i="7"/>
  <c r="BH96" i="7"/>
  <c r="BI96" i="7"/>
  <c r="BJ96" i="7"/>
  <c r="BK96" i="7"/>
  <c r="BL96" i="7"/>
  <c r="B78" i="7"/>
  <c r="AA52" i="7"/>
  <c r="AD52" i="7"/>
  <c r="AG52" i="7"/>
  <c r="BC52" i="7"/>
  <c r="BD52" i="7"/>
  <c r="BE52" i="7"/>
  <c r="BF52" i="7"/>
  <c r="BG52" i="7"/>
  <c r="BH52" i="7"/>
  <c r="BI52" i="7"/>
  <c r="BJ52" i="7"/>
  <c r="BK52" i="7"/>
  <c r="BL52" i="7"/>
  <c r="AA53" i="7"/>
  <c r="AD53" i="7"/>
  <c r="AG53" i="7"/>
  <c r="BC53" i="7"/>
  <c r="BD53" i="7"/>
  <c r="BE53" i="7"/>
  <c r="BF53" i="7"/>
  <c r="BG53" i="7"/>
  <c r="BH53" i="7"/>
  <c r="BI53" i="7"/>
  <c r="BJ53" i="7"/>
  <c r="BK53" i="7"/>
  <c r="BL53" i="7"/>
  <c r="AA54" i="7"/>
  <c r="AD54" i="7"/>
  <c r="AG54" i="7"/>
  <c r="BC54" i="7"/>
  <c r="BD54" i="7"/>
  <c r="BE54" i="7"/>
  <c r="BF54" i="7"/>
  <c r="BG54" i="7"/>
  <c r="BH54" i="7"/>
  <c r="BI54" i="7"/>
  <c r="BJ54" i="7"/>
  <c r="BK54" i="7"/>
  <c r="BL54" i="7"/>
  <c r="AA57" i="7"/>
  <c r="AD57" i="7"/>
  <c r="AG57" i="7"/>
  <c r="BC57" i="7"/>
  <c r="BD57" i="7"/>
  <c r="BE57" i="7"/>
  <c r="BF57" i="7"/>
  <c r="BG57" i="7"/>
  <c r="BH57" i="7"/>
  <c r="BI57" i="7"/>
  <c r="BJ57" i="7"/>
  <c r="BK57" i="7"/>
  <c r="BL57" i="7"/>
  <c r="BK61" i="7"/>
  <c r="BL61" i="7"/>
  <c r="AA65" i="7"/>
  <c r="AD65" i="7"/>
  <c r="AG65" i="7"/>
  <c r="BC65" i="7"/>
  <c r="BD65" i="7"/>
  <c r="BE65" i="7"/>
  <c r="BF65" i="7"/>
  <c r="BG65" i="7"/>
  <c r="BH65" i="7"/>
  <c r="BI65" i="7"/>
  <c r="BJ65" i="7"/>
  <c r="BK65" i="7"/>
  <c r="BL65" i="7"/>
  <c r="AA66" i="7"/>
  <c r="AD66" i="7"/>
  <c r="AG66" i="7"/>
  <c r="BC66" i="7"/>
  <c r="BD66" i="7"/>
  <c r="BE66" i="7"/>
  <c r="BF66" i="7"/>
  <c r="BG66" i="7"/>
  <c r="BH66" i="7"/>
  <c r="BI66" i="7"/>
  <c r="BJ66" i="7"/>
  <c r="BK66" i="7"/>
  <c r="BL66" i="7"/>
  <c r="AA67" i="7"/>
  <c r="AD67" i="7"/>
  <c r="AG67" i="7"/>
  <c r="BC67" i="7"/>
  <c r="BD67" i="7"/>
  <c r="BE67" i="7"/>
  <c r="BF67" i="7"/>
  <c r="BG67" i="7"/>
  <c r="BH67" i="7"/>
  <c r="BI67" i="7"/>
  <c r="BJ67" i="7"/>
  <c r="BK67" i="7"/>
  <c r="BL67" i="7"/>
  <c r="AA68" i="7"/>
  <c r="AD68" i="7"/>
  <c r="AG68" i="7"/>
  <c r="BC68" i="7"/>
  <c r="BD68" i="7"/>
  <c r="BE68" i="7"/>
  <c r="BF68" i="7"/>
  <c r="BG68" i="7"/>
  <c r="BH68" i="7"/>
  <c r="BI68" i="7"/>
  <c r="BJ68" i="7"/>
  <c r="BK68" i="7"/>
  <c r="BL68" i="7"/>
  <c r="AA69" i="7"/>
  <c r="AD69" i="7"/>
  <c r="AG69" i="7"/>
  <c r="BC69" i="7"/>
  <c r="BD69" i="7"/>
  <c r="BE69" i="7"/>
  <c r="BF69" i="7"/>
  <c r="BG69" i="7"/>
  <c r="BH69" i="7"/>
  <c r="BI69" i="7"/>
  <c r="BJ69" i="7"/>
  <c r="BK69" i="7"/>
  <c r="BL69" i="7"/>
  <c r="AA70" i="7"/>
  <c r="AD70" i="7"/>
  <c r="AG70" i="7"/>
  <c r="BC70" i="7"/>
  <c r="BD70" i="7"/>
  <c r="BE70" i="7"/>
  <c r="BF70" i="7"/>
  <c r="BG70" i="7"/>
  <c r="BH70" i="7"/>
  <c r="BI70" i="7"/>
  <c r="BJ70" i="7"/>
  <c r="BK70" i="7"/>
  <c r="BL70" i="7"/>
  <c r="AA71" i="7"/>
  <c r="AD71" i="7"/>
  <c r="AG71" i="7"/>
  <c r="BC71" i="7"/>
  <c r="BD71" i="7"/>
  <c r="BE71" i="7"/>
  <c r="BF71" i="7"/>
  <c r="BG71" i="7"/>
  <c r="BH71" i="7"/>
  <c r="BI71" i="7"/>
  <c r="BJ71" i="7"/>
  <c r="BK71" i="7"/>
  <c r="BL71" i="7"/>
  <c r="AA72" i="7"/>
  <c r="AD72" i="7"/>
  <c r="AG72" i="7"/>
  <c r="BC72" i="7"/>
  <c r="BD72" i="7"/>
  <c r="BE72" i="7"/>
  <c r="BF72" i="7"/>
  <c r="BG72" i="7"/>
  <c r="BH72" i="7"/>
  <c r="BI72" i="7"/>
  <c r="BJ72" i="7"/>
  <c r="BK72" i="7"/>
  <c r="BL72" i="7"/>
  <c r="AA73" i="7"/>
  <c r="AD73" i="7"/>
  <c r="AG73" i="7"/>
  <c r="BC73" i="7"/>
  <c r="BD73" i="7"/>
  <c r="BE73" i="7"/>
  <c r="BF73" i="7"/>
  <c r="BG73" i="7"/>
  <c r="BH73" i="7"/>
  <c r="BI73" i="7"/>
  <c r="BJ73" i="7"/>
  <c r="BK73" i="7"/>
  <c r="BL73" i="7"/>
  <c r="AA74" i="7"/>
  <c r="AD74" i="7"/>
  <c r="AG74" i="7"/>
  <c r="BC74" i="7"/>
  <c r="BD74" i="7"/>
  <c r="BE74" i="7"/>
  <c r="BF74" i="7"/>
  <c r="BG74" i="7"/>
  <c r="BH74" i="7"/>
  <c r="BI74" i="7"/>
  <c r="BJ74" i="7"/>
  <c r="BK74" i="7"/>
  <c r="BL74" i="7"/>
  <c r="AA75" i="7"/>
  <c r="AD75" i="7"/>
  <c r="AG75" i="7"/>
  <c r="BC75" i="7"/>
  <c r="BD75" i="7"/>
  <c r="BE75" i="7"/>
  <c r="BF75" i="7"/>
  <c r="BG75" i="7"/>
  <c r="BH75" i="7"/>
  <c r="BI75" i="7"/>
  <c r="BJ75" i="7"/>
  <c r="BK75" i="7"/>
  <c r="BL75" i="7"/>
  <c r="AA76" i="7"/>
  <c r="AD76" i="7"/>
  <c r="AG76" i="7"/>
  <c r="BC76" i="7"/>
  <c r="BD76" i="7"/>
  <c r="BE76" i="7"/>
  <c r="BF76" i="7"/>
  <c r="BG76" i="7"/>
  <c r="BH76" i="7"/>
  <c r="BI76" i="7"/>
  <c r="BJ76" i="7"/>
  <c r="BK76" i="7"/>
  <c r="BL76" i="7"/>
  <c r="AA78" i="7"/>
  <c r="AD78" i="7"/>
  <c r="AG78" i="7"/>
  <c r="BC78" i="7"/>
  <c r="BD78" i="7"/>
  <c r="BE78" i="7"/>
  <c r="BF78" i="7"/>
  <c r="BG78" i="7"/>
  <c r="BH78" i="7"/>
  <c r="BI78" i="7"/>
  <c r="BJ78" i="7"/>
  <c r="BK78" i="7"/>
  <c r="BL78" i="7"/>
  <c r="AA79" i="7"/>
  <c r="AD79" i="7"/>
  <c r="AG79" i="7"/>
  <c r="BC79" i="7"/>
  <c r="BD79" i="7"/>
  <c r="BE79" i="7"/>
  <c r="BF79" i="7"/>
  <c r="BG79" i="7"/>
  <c r="BH79" i="7"/>
  <c r="BI79" i="7"/>
  <c r="BJ79" i="7"/>
  <c r="BK79" i="7"/>
  <c r="BL79" i="7"/>
  <c r="AA86" i="7"/>
  <c r="AD86" i="7"/>
  <c r="AG86" i="7"/>
  <c r="AU86" i="7"/>
  <c r="AV86" i="7"/>
  <c r="BC86" i="7"/>
  <c r="BD86" i="7"/>
  <c r="BE86" i="7"/>
  <c r="BF86" i="7"/>
  <c r="BG86" i="7"/>
  <c r="BH86" i="7"/>
  <c r="BI86" i="7"/>
  <c r="BJ86" i="7"/>
  <c r="BK86" i="7"/>
  <c r="BL86" i="7"/>
  <c r="AA87" i="7"/>
  <c r="AD87" i="7"/>
  <c r="AG87" i="7"/>
  <c r="AU87" i="7"/>
  <c r="AV87" i="7"/>
  <c r="BC87" i="7"/>
  <c r="BD87" i="7"/>
  <c r="BE87" i="7"/>
  <c r="BF87" i="7"/>
  <c r="BG87" i="7"/>
  <c r="BH87" i="7"/>
  <c r="BI87" i="7"/>
  <c r="BJ87" i="7"/>
  <c r="BK87" i="7"/>
  <c r="BL87" i="7"/>
  <c r="AA88" i="7"/>
  <c r="AD88" i="7"/>
  <c r="AG88" i="7"/>
  <c r="AU88" i="7"/>
  <c r="AV88" i="7"/>
  <c r="BC88" i="7"/>
  <c r="BD88" i="7"/>
  <c r="BE88" i="7"/>
  <c r="BF88" i="7"/>
  <c r="BG88" i="7"/>
  <c r="BH88" i="7"/>
  <c r="BI88" i="7"/>
  <c r="BJ88" i="7"/>
  <c r="BK88" i="7"/>
  <c r="BL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Y33" i="46" l="1"/>
  <c r="Z33" i="46"/>
  <c r="AA33" i="46"/>
  <c r="AB33" i="46"/>
  <c r="Y34" i="46"/>
  <c r="Z34" i="46"/>
  <c r="AA34" i="46"/>
  <c r="AB34" i="46"/>
  <c r="Y35" i="46"/>
  <c r="Z35" i="46"/>
  <c r="AA35" i="46"/>
  <c r="AB35" i="46"/>
  <c r="Y36" i="46"/>
  <c r="Z36" i="46"/>
  <c r="AA36" i="46"/>
  <c r="AB36" i="46"/>
  <c r="Y37" i="46"/>
  <c r="Z37" i="46"/>
  <c r="AA37" i="46"/>
  <c r="AB37" i="46"/>
  <c r="Y38" i="46"/>
  <c r="Z38" i="46"/>
  <c r="AA38" i="46"/>
  <c r="AB38" i="46"/>
  <c r="Z25" i="46"/>
  <c r="AA25" i="46"/>
  <c r="AB25" i="46"/>
  <c r="AC25" i="46"/>
  <c r="Y26" i="46"/>
  <c r="Z26" i="46"/>
  <c r="AA26" i="46"/>
  <c r="AB26" i="46"/>
  <c r="AC26" i="46"/>
  <c r="Y27" i="46"/>
  <c r="Z27" i="46"/>
  <c r="AA27" i="46"/>
  <c r="AB27" i="46"/>
  <c r="AC27" i="46"/>
  <c r="Y29" i="46"/>
  <c r="Z29" i="46"/>
  <c r="AA29" i="46"/>
  <c r="AB29" i="46"/>
  <c r="Y13" i="46"/>
  <c r="Z13" i="46"/>
  <c r="AA13" i="46"/>
  <c r="AB13" i="46"/>
  <c r="Y14" i="46"/>
  <c r="Z14" i="46"/>
  <c r="AA14" i="46"/>
  <c r="AB14" i="46"/>
  <c r="Y15" i="46"/>
  <c r="Z15" i="46"/>
  <c r="AA15" i="46"/>
  <c r="AB15" i="46"/>
  <c r="Y16" i="46"/>
  <c r="Z16" i="46"/>
  <c r="AA16" i="46"/>
  <c r="AB16" i="46"/>
  <c r="Y17" i="46"/>
  <c r="Z17" i="46"/>
  <c r="AA17" i="46"/>
  <c r="AB17" i="46"/>
  <c r="Y18" i="46"/>
  <c r="Z18" i="46"/>
  <c r="AA18" i="46"/>
  <c r="AB18" i="46"/>
  <c r="Y19" i="46"/>
  <c r="Z19" i="46"/>
  <c r="AA19" i="46"/>
  <c r="AB19" i="46"/>
  <c r="Y20" i="46"/>
  <c r="Z20" i="46"/>
  <c r="AA20" i="46"/>
  <c r="AB20" i="46"/>
  <c r="Y21" i="46"/>
  <c r="Z21" i="46"/>
  <c r="AA21" i="46"/>
  <c r="AB21" i="46"/>
  <c r="Y2" i="46"/>
  <c r="Z2" i="46"/>
  <c r="AA2" i="46"/>
  <c r="AB2" i="46"/>
  <c r="Y3" i="46"/>
  <c r="Z3" i="46"/>
  <c r="AA3" i="46"/>
  <c r="AB3" i="46"/>
  <c r="Y4" i="46"/>
  <c r="Z4" i="46"/>
  <c r="AA4" i="46"/>
  <c r="AB4" i="46"/>
  <c r="Y5" i="46"/>
  <c r="Z5" i="46"/>
  <c r="AA5" i="46"/>
  <c r="AB5" i="46"/>
  <c r="Y6" i="46"/>
  <c r="Z6" i="46"/>
  <c r="AA6" i="46"/>
  <c r="AB6" i="46"/>
  <c r="Y7" i="46"/>
  <c r="Z7" i="46"/>
  <c r="AA7" i="46"/>
  <c r="AB7" i="46"/>
  <c r="Y8" i="46"/>
  <c r="Z8" i="46"/>
  <c r="AA8" i="46"/>
  <c r="AB8" i="46"/>
  <c r="Y9" i="46"/>
  <c r="Z9" i="46"/>
  <c r="AA9" i="46"/>
  <c r="AB9" i="46"/>
  <c r="Y10" i="46"/>
  <c r="Z10" i="46"/>
  <c r="AA10" i="46"/>
  <c r="AB10" i="46"/>
  <c r="AC10" i="46"/>
  <c r="X26" i="46"/>
  <c r="X25" i="46"/>
  <c r="X21" i="46"/>
  <c r="X20" i="46"/>
  <c r="X19" i="46"/>
  <c r="X18" i="46"/>
  <c r="X17" i="46"/>
  <c r="X16" i="46"/>
  <c r="X15" i="46"/>
  <c r="X14" i="46"/>
  <c r="X13" i="46"/>
  <c r="X10" i="46"/>
  <c r="X9" i="46"/>
  <c r="X8" i="46"/>
  <c r="X6" i="46"/>
  <c r="X5" i="46"/>
  <c r="X4" i="46"/>
  <c r="X3" i="46"/>
  <c r="X2" i="46"/>
  <c r="X38" i="46"/>
  <c r="X37" i="46"/>
  <c r="X36" i="46"/>
  <c r="X35" i="46"/>
  <c r="X34" i="46"/>
  <c r="X33" i="46"/>
  <c r="X29" i="46"/>
  <c r="X27" i="46"/>
  <c r="AC32" i="46"/>
  <c r="AB32" i="46"/>
  <c r="AA32" i="46"/>
  <c r="Z32" i="46"/>
  <c r="Y32" i="46"/>
  <c r="X32" i="46"/>
  <c r="AC24" i="46"/>
  <c r="AB24" i="46"/>
  <c r="AA24" i="46"/>
  <c r="Z24" i="46"/>
  <c r="Y24" i="46"/>
  <c r="X24" i="46"/>
  <c r="Y12" i="46"/>
  <c r="Z12" i="46"/>
  <c r="AA12" i="46"/>
  <c r="AB12" i="46"/>
  <c r="AC12" i="46"/>
  <c r="X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E25" i="46" l="1"/>
  <c r="AE26" i="46"/>
  <c r="AE10" i="46"/>
  <c r="AE27" i="46"/>
  <c r="AC34" i="46"/>
  <c r="AE34" i="46" s="1"/>
  <c r="AC8" i="46"/>
  <c r="AE8" i="46" s="1"/>
  <c r="AC21" i="46"/>
  <c r="AE21" i="46" s="1"/>
  <c r="AC13" i="46"/>
  <c r="AE13" i="46" s="1"/>
  <c r="AC38" i="46"/>
  <c r="AE38" i="46" s="1"/>
  <c r="AC18" i="46"/>
  <c r="AE18" i="46" s="1"/>
  <c r="AC6" i="46"/>
  <c r="AE6" i="46" s="1"/>
  <c r="AC2" i="46"/>
  <c r="AE2" i="46" s="1"/>
  <c r="AC36" i="46"/>
  <c r="AE36" i="46" s="1"/>
  <c r="AC5" i="46"/>
  <c r="AE5" i="46" s="1"/>
  <c r="AC20" i="46"/>
  <c r="AE20" i="46" s="1"/>
  <c r="AC29" i="46"/>
  <c r="AE29" i="46" s="1"/>
  <c r="AC33" i="46"/>
  <c r="AE33" i="46" s="1"/>
  <c r="AC37" i="46"/>
  <c r="AE37" i="46" s="1"/>
  <c r="AC4" i="46"/>
  <c r="AE4" i="46" s="1"/>
  <c r="AC16" i="46"/>
  <c r="AE16" i="46" s="1"/>
  <c r="AC19" i="46"/>
  <c r="AE19" i="46" s="1"/>
  <c r="AC7" i="46"/>
  <c r="AE7" i="46" s="1"/>
  <c r="AC35" i="46"/>
  <c r="AE35" i="46" s="1"/>
  <c r="AC15" i="46"/>
  <c r="AE15" i="46" s="1"/>
  <c r="AC14" i="46"/>
  <c r="AE14" i="46" s="1"/>
  <c r="AC17" i="46"/>
  <c r="AE17" i="46" s="1"/>
  <c r="AC3" i="46"/>
  <c r="AE3" i="46" s="1"/>
  <c r="AC9" i="46"/>
  <c r="AE9" i="46" s="1"/>
  <c r="FC37" i="1"/>
  <c r="Y39" i="46" l="1"/>
  <c r="Z39" i="46"/>
  <c r="AB39" i="46"/>
  <c r="X39" i="46"/>
  <c r="AA39" i="46" l="1"/>
  <c r="AC39" i="46"/>
  <c r="E32" i="46"/>
  <c r="F32" i="46"/>
  <c r="E24" i="46"/>
  <c r="F24" i="46"/>
  <c r="Y30" i="46"/>
  <c r="AA30" i="46"/>
  <c r="X28" i="46"/>
  <c r="Y28" i="46"/>
  <c r="AB28" i="46"/>
  <c r="AE39" i="46" l="1"/>
  <c r="AA28" i="46"/>
  <c r="Z30" i="46"/>
  <c r="Z28" i="46"/>
  <c r="AB30" i="46"/>
  <c r="X30" i="46"/>
  <c r="AC30" i="46"/>
  <c r="AC28" i="46"/>
  <c r="AE30" i="46" l="1"/>
  <c r="AE28" i="46"/>
  <c r="X22" i="46"/>
  <c r="Z22" i="46"/>
  <c r="AB22" i="46"/>
  <c r="Y22" i="46" l="1"/>
  <c r="AA22" i="46"/>
  <c r="AC22" i="46"/>
  <c r="AE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R77" i="7"/>
  <c r="R64" i="7"/>
  <c r="R63" i="7"/>
  <c r="S77" i="7"/>
  <c r="S64" i="7"/>
  <c r="S63" i="7"/>
  <c r="AB66" i="45"/>
  <c r="Q64" i="7"/>
  <c r="Q63" i="7"/>
  <c r="AB77" i="7"/>
  <c r="AB64" i="7"/>
  <c r="AB63" i="7"/>
  <c r="X77" i="7"/>
  <c r="X64" i="7"/>
  <c r="X63" i="7"/>
  <c r="AZ77" i="7"/>
  <c r="AZ64" i="7"/>
  <c r="AZ63" i="7"/>
  <c r="AW63" i="7"/>
  <c r="AW77" i="7"/>
  <c r="AW64" i="7"/>
  <c r="BL63" i="7"/>
  <c r="AA64" i="7"/>
  <c r="AD64" i="7"/>
  <c r="AG64" i="7"/>
  <c r="BC64" i="7"/>
  <c r="BD64" i="7"/>
  <c r="BE64" i="7"/>
  <c r="BF64" i="7"/>
  <c r="BG64" i="7"/>
  <c r="BH64" i="7"/>
  <c r="BI64" i="7"/>
  <c r="BJ64" i="7"/>
  <c r="BK64" i="7"/>
  <c r="BL64" i="7"/>
  <c r="AA63" i="7"/>
  <c r="AD63" i="7"/>
  <c r="BC63" i="7"/>
  <c r="BE63" i="7"/>
  <c r="BG63" i="7"/>
  <c r="BK63" i="7"/>
  <c r="AA77" i="7"/>
  <c r="AD77" i="7"/>
  <c r="AG77" i="7"/>
  <c r="BC77" i="7"/>
  <c r="BD77" i="7"/>
  <c r="BE77" i="7"/>
  <c r="BF77" i="7"/>
  <c r="BG77" i="7"/>
  <c r="BH77" i="7"/>
  <c r="BI77" i="7"/>
  <c r="BJ77" i="7"/>
  <c r="BK77" i="7"/>
  <c r="BL77" i="7"/>
  <c r="AG63" i="7"/>
  <c r="BD63" i="7"/>
  <c r="BF63" i="7"/>
  <c r="BH63" i="7"/>
  <c r="BJ63" i="7"/>
  <c r="B77" i="7"/>
  <c r="AD3" i="45"/>
  <c r="B64" i="7"/>
  <c r="BI63" i="7"/>
  <c r="V77" i="7"/>
  <c r="V64" i="7"/>
  <c r="V63" i="7"/>
  <c r="F77" i="7"/>
  <c r="F64" i="7"/>
  <c r="F63" i="7"/>
  <c r="Q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Y17" i="7" l="1"/>
  <c r="Z17" i="7"/>
  <c r="Y18" i="7"/>
  <c r="Z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BF44" i="7" l="1"/>
  <c r="BF43" i="7" s="1"/>
  <c r="BF40" i="7"/>
  <c r="BF41" i="7" s="1"/>
  <c r="BF39" i="7"/>
  <c r="BF61" i="7" s="1"/>
  <c r="BD44" i="7" l="1"/>
  <c r="BD43" i="7" s="1"/>
  <c r="BD40" i="7"/>
  <c r="BD41" i="7" s="1"/>
  <c r="BD39" i="7"/>
  <c r="BD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BE44" i="7" l="1"/>
  <c r="BE43" i="7" s="1"/>
  <c r="BE40" i="7"/>
  <c r="BE41" i="7" s="1"/>
  <c r="BE39" i="7"/>
  <c r="BE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T6" i="17"/>
  <c r="AP6" i="17" l="1"/>
  <c r="T43" i="17"/>
  <c r="T7" i="17"/>
  <c r="AP7" i="17" l="1"/>
  <c r="T44" i="17"/>
  <c r="T8" i="17"/>
  <c r="AP8" i="17" l="1"/>
  <c r="T45" i="17"/>
  <c r="T9" i="17"/>
  <c r="AP9" i="17" l="1"/>
  <c r="T46" i="17"/>
  <c r="T10" i="17"/>
  <c r="AP10" i="17" l="1"/>
  <c r="T47" i="17"/>
  <c r="T11" i="17"/>
  <c r="AP11" i="17" l="1"/>
  <c r="T48" i="17"/>
  <c r="T12" i="17"/>
  <c r="AP12" i="17" l="1"/>
  <c r="T49" i="17"/>
  <c r="T13" i="17"/>
  <c r="AP13" i="17" l="1"/>
  <c r="T50" i="17"/>
  <c r="T14" i="17"/>
  <c r="AP14" i="17" l="1"/>
  <c r="T51" i="17"/>
  <c r="T15" i="17"/>
  <c r="AP15" i="17" l="1"/>
  <c r="T52" i="17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F19" i="41"/>
  <c r="T19" i="17"/>
  <c r="T56" i="17" s="1"/>
  <c r="F21" i="41" l="1"/>
  <c r="C93" i="41"/>
  <c r="T20" i="17"/>
  <c r="T57" i="17" s="1"/>
  <c r="T21" i="17" l="1"/>
  <c r="T58" i="17" s="1"/>
  <c r="T22" i="17" l="1"/>
  <c r="T59" i="17" s="1"/>
  <c r="T23" i="17" l="1"/>
  <c r="T60" i="17" s="1"/>
  <c r="T24" i="17" l="1"/>
  <c r="T61" i="17" s="1"/>
  <c r="T25" i="17" l="1"/>
  <c r="T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T27" i="17" l="1"/>
  <c r="T64" i="17" s="1"/>
  <c r="J4" i="3"/>
  <c r="T28" i="17" l="1"/>
  <c r="T65" i="17" s="1"/>
  <c r="Y44" i="7"/>
  <c r="Y43" i="7" s="1"/>
  <c r="Z44" i="7"/>
  <c r="Z43" i="7" s="1"/>
  <c r="AA44" i="7"/>
  <c r="AA43" i="7" s="1"/>
  <c r="AD44" i="7"/>
  <c r="AD43" i="7" s="1"/>
  <c r="AE44" i="7"/>
  <c r="AE43" i="7" s="1"/>
  <c r="AF44" i="7"/>
  <c r="AF43" i="7" s="1"/>
  <c r="BC44" i="7"/>
  <c r="BC43" i="7" s="1"/>
  <c r="BG44" i="7"/>
  <c r="BG43" i="7" s="1"/>
  <c r="BH44" i="7"/>
  <c r="BH43" i="7" s="1"/>
  <c r="BI44" i="7"/>
  <c r="BI43" i="7" s="1"/>
  <c r="BJ44" i="7"/>
  <c r="BJ43" i="7" s="1"/>
  <c r="BK44" i="7"/>
  <c r="BK43" i="7" s="1"/>
  <c r="BL44" i="7"/>
  <c r="BL43" i="7" s="1"/>
  <c r="BA44" i="7"/>
  <c r="BA43" i="7" s="1"/>
  <c r="BB44" i="7"/>
  <c r="BB43" i="7" s="1"/>
  <c r="AG44" i="7"/>
  <c r="AG43" i="7" s="1"/>
  <c r="B44" i="7"/>
  <c r="B43" i="7" s="1"/>
  <c r="T29" i="17" l="1"/>
  <c r="T66" i="17" s="1"/>
  <c r="T30" i="17" l="1"/>
  <c r="T67" i="17" s="1"/>
  <c r="T31" i="17" l="1"/>
  <c r="T68" i="17" s="1"/>
  <c r="T32" i="17" l="1"/>
  <c r="T69" i="17" s="1"/>
  <c r="AS34" i="17"/>
  <c r="AS33" i="17"/>
  <c r="AS32" i="17"/>
  <c r="AS31" i="17"/>
  <c r="F9" i="41"/>
  <c r="AS36" i="17" l="1"/>
  <c r="B185" i="3"/>
  <c r="T33" i="17"/>
  <c r="T70" i="17" s="1"/>
  <c r="U74" i="17"/>
  <c r="U7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W73" i="17" l="1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H40" i="7" l="1"/>
  <c r="BH41" i="7" s="1"/>
  <c r="BH39" i="7"/>
  <c r="BH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G40" i="7" l="1"/>
  <c r="BG41" i="7" s="1"/>
  <c r="BG39" i="7"/>
  <c r="BG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K3" i="41"/>
  <c r="H3" i="41"/>
  <c r="I3" i="41"/>
  <c r="J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D40" i="7" l="1"/>
  <c r="AD41" i="7" s="1"/>
  <c r="AD39" i="7"/>
  <c r="AD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I40" i="7" l="1"/>
  <c r="BI41" i="7" s="1"/>
  <c r="BI39" i="7"/>
  <c r="BI61" i="7" s="1"/>
  <c r="AS28" i="16" l="1"/>
  <c r="BJ40" i="7" l="1"/>
  <c r="BJ41" i="7" s="1"/>
  <c r="BJ39" i="7"/>
  <c r="BJ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Y8" i="7" l="1" a="1"/>
  <c r="Y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Y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Y9" i="7" l="1"/>
  <c r="Y10" i="7"/>
  <c r="F10" i="1" l="1"/>
  <c r="F11" i="1"/>
  <c r="D48" i="3" l="1"/>
  <c r="F48" i="3" l="1"/>
  <c r="BK25" i="7" l="1"/>
  <c r="BL25" i="7" a="1"/>
  <c r="BL25" i="7" s="1"/>
  <c r="BK26" i="7"/>
  <c r="BL26" i="7" a="1"/>
  <c r="BL26" i="7" s="1"/>
  <c r="BK27" i="7"/>
  <c r="BL27" i="7" a="1"/>
  <c r="BL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Y15" i="7" l="1"/>
  <c r="Y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C35" i="41"/>
  <c r="C88" i="41" s="1"/>
  <c r="O33" i="17"/>
  <c r="C34" i="41" s="1"/>
  <c r="C87" i="41" s="1"/>
  <c r="N33" i="17"/>
  <c r="C33" i="41" s="1"/>
  <c r="C86" i="41" s="1"/>
  <c r="M33" i="17"/>
  <c r="C32" i="41" s="1"/>
  <c r="C85" i="41" s="1"/>
  <c r="L33" i="17"/>
  <c r="C31" i="41" s="1"/>
  <c r="C84" i="41" s="1"/>
  <c r="E35" i="4"/>
  <c r="C35" i="4"/>
  <c r="B35" i="4"/>
  <c r="AG40" i="7"/>
  <c r="AG41" i="7" s="1"/>
  <c r="BC40" i="7"/>
  <c r="BC41" i="7" s="1"/>
  <c r="AA40" i="7"/>
  <c r="AA41" i="7" s="1"/>
  <c r="B40" i="7"/>
  <c r="B41" i="7" s="1"/>
  <c r="AG39" i="7"/>
  <c r="BC39" i="7"/>
  <c r="AA39" i="7"/>
  <c r="B39" i="7"/>
  <c r="AV38" i="7"/>
  <c r="AU38" i="7"/>
  <c r="BL38" i="7" a="1"/>
  <c r="BL38" i="7" s="1"/>
  <c r="BK38" i="7"/>
  <c r="AF38" i="7"/>
  <c r="M91" i="3" s="1"/>
  <c r="AE38" i="7"/>
  <c r="Z38" i="7"/>
  <c r="Y38" i="7"/>
  <c r="AV37" i="7"/>
  <c r="AU37" i="7"/>
  <c r="BL37" i="7" a="1"/>
  <c r="BL37" i="7" s="1"/>
  <c r="BK37" i="7"/>
  <c r="AF37" i="7"/>
  <c r="AE37" i="7"/>
  <c r="Z37" i="7"/>
  <c r="Y37" i="7"/>
  <c r="AV36" i="7"/>
  <c r="BL36" i="7" a="1"/>
  <c r="BL36" i="7" s="1"/>
  <c r="BK36" i="7"/>
  <c r="AF36" i="7"/>
  <c r="AE36" i="7"/>
  <c r="Z36" i="7"/>
  <c r="Y36" i="7"/>
  <c r="AV35" i="7"/>
  <c r="BL35" i="7" a="1"/>
  <c r="BL35" i="7" s="1"/>
  <c r="BK35" i="7"/>
  <c r="AF35" i="7"/>
  <c r="AE35" i="7"/>
  <c r="Z35" i="7"/>
  <c r="Y35" i="7"/>
  <c r="AV34" i="7"/>
  <c r="BL34" i="7" a="1"/>
  <c r="BL34" i="7" s="1"/>
  <c r="BK34" i="7"/>
  <c r="AF34" i="7"/>
  <c r="AE34" i="7"/>
  <c r="Z34" i="7"/>
  <c r="AV33" i="7"/>
  <c r="BL33" i="7" a="1"/>
  <c r="BL33" i="7" s="1"/>
  <c r="BK33" i="7"/>
  <c r="AF33" i="7"/>
  <c r="Z33" i="7"/>
  <c r="AV32" i="7"/>
  <c r="BL32" i="7" a="1"/>
  <c r="BL32" i="7" s="1"/>
  <c r="BK32" i="7"/>
  <c r="AF32" i="7"/>
  <c r="AE32" i="7"/>
  <c r="Z32" i="7"/>
  <c r="AV31" i="7"/>
  <c r="BL31" i="7" a="1"/>
  <c r="BL31" i="7" s="1"/>
  <c r="BK31" i="7"/>
  <c r="AF31" i="7"/>
  <c r="AE31" i="7"/>
  <c r="Z31" i="7"/>
  <c r="AV30" i="7"/>
  <c r="BL30" i="7" a="1"/>
  <c r="BL30" i="7" s="1"/>
  <c r="BK30" i="7"/>
  <c r="AF30" i="7"/>
  <c r="AE30" i="7"/>
  <c r="AV29" i="7"/>
  <c r="BL29" i="7" a="1"/>
  <c r="BL29" i="7" s="1"/>
  <c r="BK29" i="7"/>
  <c r="AF29" i="7"/>
  <c r="AE29" i="7"/>
  <c r="Z29" i="7"/>
  <c r="AV28" i="7"/>
  <c r="BL28" i="7" a="1"/>
  <c r="BL28" i="7" s="1"/>
  <c r="BK28" i="7"/>
  <c r="AF28" i="7"/>
  <c r="AE28" i="7"/>
  <c r="Z28" i="7"/>
  <c r="AV27" i="7"/>
  <c r="AF27" i="7"/>
  <c r="AE27" i="7"/>
  <c r="AV26" i="7"/>
  <c r="AF26" i="7"/>
  <c r="AV25" i="7"/>
  <c r="AF25" i="7"/>
  <c r="AE25" i="7"/>
  <c r="BL24" i="7" a="1"/>
  <c r="BL24" i="7" s="1"/>
  <c r="BK24" i="7"/>
  <c r="AF24" i="7"/>
  <c r="AE24" i="7"/>
  <c r="AV23" i="7"/>
  <c r="BL23" i="7" a="1"/>
  <c r="BL23" i="7" s="1"/>
  <c r="BK23" i="7"/>
  <c r="AF23" i="7"/>
  <c r="AE23" i="7"/>
  <c r="Z23" i="7"/>
  <c r="AV22" i="7"/>
  <c r="BL22" i="7" a="1"/>
  <c r="BL22" i="7" s="1"/>
  <c r="BK22" i="7"/>
  <c r="AF22" i="7"/>
  <c r="AE22" i="7"/>
  <c r="Z22" i="7"/>
  <c r="AV21" i="7"/>
  <c r="AU21" i="7"/>
  <c r="BL21" i="7" a="1"/>
  <c r="BL21" i="7" s="1"/>
  <c r="BK21" i="7"/>
  <c r="AF21" i="7"/>
  <c r="AE21" i="7"/>
  <c r="Z21" i="7"/>
  <c r="AV20" i="7"/>
  <c r="AU20" i="7"/>
  <c r="BL20" i="7" a="1"/>
  <c r="BL20" i="7" s="1"/>
  <c r="BK20" i="7"/>
  <c r="AF20" i="7"/>
  <c r="AE20" i="7"/>
  <c r="Z20" i="7"/>
  <c r="AV19" i="7"/>
  <c r="AU19" i="7"/>
  <c r="BL19" i="7" a="1"/>
  <c r="BL19" i="7" s="1"/>
  <c r="BK19" i="7"/>
  <c r="AF19" i="7"/>
  <c r="AE19" i="7"/>
  <c r="Z19" i="7"/>
  <c r="Y19" i="7"/>
  <c r="AV18" i="7"/>
  <c r="BL18" i="7" a="1"/>
  <c r="BL18" i="7" s="1"/>
  <c r="BK18" i="7"/>
  <c r="AF18" i="7"/>
  <c r="AE18" i="7"/>
  <c r="AV17" i="7"/>
  <c r="BL17" i="7" a="1"/>
  <c r="BL17" i="7" s="1"/>
  <c r="BK17" i="7"/>
  <c r="AF17" i="7"/>
  <c r="AE17" i="7"/>
  <c r="AV16" i="7"/>
  <c r="BL16" i="7" a="1"/>
  <c r="BL16" i="7" s="1"/>
  <c r="BK16" i="7"/>
  <c r="AF16" i="7"/>
  <c r="AE16" i="7"/>
  <c r="Z16" i="7"/>
  <c r="BL15" i="7" a="1"/>
  <c r="BL15" i="7" s="1"/>
  <c r="BK15" i="7"/>
  <c r="AF15" i="7"/>
  <c r="AE15" i="7"/>
  <c r="Z15" i="7"/>
  <c r="BL14" i="7" a="1"/>
  <c r="BL14" i="7" s="1"/>
  <c r="BK14" i="7"/>
  <c r="AF14" i="7"/>
  <c r="AE14" i="7"/>
  <c r="Z14" i="7"/>
  <c r="Y14" i="7"/>
  <c r="AV13" i="7"/>
  <c r="BL13" i="7" a="1"/>
  <c r="BL13" i="7" s="1"/>
  <c r="BK13" i="7"/>
  <c r="AF13" i="7"/>
  <c r="AE13" i="7"/>
  <c r="Z13" i="7"/>
  <c r="Y13" i="7"/>
  <c r="AV12" i="7"/>
  <c r="AU12" i="7"/>
  <c r="BL12" i="7" a="1"/>
  <c r="BL12" i="7" s="1"/>
  <c r="BK12" i="7"/>
  <c r="AF12" i="7"/>
  <c r="AE12" i="7"/>
  <c r="Z12" i="7"/>
  <c r="Y12" i="7"/>
  <c r="AV11" i="7"/>
  <c r="AU11" i="7"/>
  <c r="BL11" i="7" a="1"/>
  <c r="BL11" i="7" s="1"/>
  <c r="BK11" i="7"/>
  <c r="AF11" i="7"/>
  <c r="AE11" i="7"/>
  <c r="Z11" i="7"/>
  <c r="Y11" i="7"/>
  <c r="AV10" i="7"/>
  <c r="AU10" i="7"/>
  <c r="BL10" i="7" a="1"/>
  <c r="BL10" i="7" s="1"/>
  <c r="BK10" i="7"/>
  <c r="AF10" i="7"/>
  <c r="AE10" i="7"/>
  <c r="Z10" i="7"/>
  <c r="AV9" i="7"/>
  <c r="AU9" i="7"/>
  <c r="BL9" i="7"/>
  <c r="BK9" i="7"/>
  <c r="AF9" i="7"/>
  <c r="AE9" i="7"/>
  <c r="Z9" i="7"/>
  <c r="AV8" i="7"/>
  <c r="AU8" i="7"/>
  <c r="BL8" i="7"/>
  <c r="BK8" i="7"/>
  <c r="AF8" i="7"/>
  <c r="AE8" i="7"/>
  <c r="Z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G42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U42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25" i="41"/>
  <c r="C29" i="41"/>
  <c r="C40" i="41"/>
  <c r="C26" i="41"/>
  <c r="C39" i="41"/>
  <c r="C27" i="41"/>
  <c r="C41" i="41"/>
  <c r="C38" i="41"/>
  <c r="C28" i="41"/>
  <c r="I46" i="7" l="1"/>
  <c r="I47" i="7"/>
  <c r="I45" i="7"/>
  <c r="AN45" i="7"/>
  <c r="AN47" i="7"/>
  <c r="AN46" i="7"/>
  <c r="AX47" i="7"/>
  <c r="AX46" i="7"/>
  <c r="AX45" i="7"/>
  <c r="W45" i="7"/>
  <c r="W47" i="7"/>
  <c r="W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Z45" i="7"/>
  <c r="AZ47" i="7"/>
  <c r="AZ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AA61" i="7"/>
  <c r="BC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G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M8" i="7"/>
  <c r="E2" i="17" s="1"/>
  <c r="U157" i="3"/>
  <c r="BN34" i="7"/>
  <c r="A161" i="8"/>
  <c r="BN8" i="7"/>
  <c r="BN16" i="7"/>
  <c r="BN36" i="7"/>
  <c r="BN38" i="7"/>
  <c r="BN24" i="7"/>
  <c r="BN10" i="7"/>
  <c r="BN15" i="7"/>
  <c r="BN11" i="7"/>
  <c r="BN13" i="7"/>
  <c r="BN9" i="7"/>
  <c r="BN12" i="7"/>
  <c r="BN14" i="7"/>
  <c r="BN17" i="7"/>
  <c r="BN18" i="7"/>
  <c r="BN25" i="7"/>
  <c r="BN26" i="7"/>
  <c r="BN30" i="7"/>
  <c r="BN19" i="7"/>
  <c r="BN20" i="7"/>
  <c r="BN21" i="7"/>
  <c r="BN22" i="7"/>
  <c r="BN27" i="7"/>
  <c r="BN28" i="7"/>
  <c r="BN31" i="7"/>
  <c r="BN32" i="7"/>
  <c r="BN33" i="7"/>
  <c r="BN35" i="7"/>
  <c r="BN37" i="7"/>
  <c r="BN23" i="7"/>
  <c r="BN29" i="7"/>
  <c r="A158" i="8"/>
  <c r="U159" i="3"/>
  <c r="A11" i="8"/>
  <c r="U99" i="3"/>
  <c r="BM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BB46" i="7"/>
  <c r="BL46" i="7"/>
  <c r="AE46" i="7"/>
  <c r="BA45" i="7"/>
  <c r="Y45" i="7"/>
  <c r="BL47" i="7"/>
  <c r="AE47" i="7"/>
  <c r="BK46" i="7"/>
  <c r="Z46" i="7"/>
  <c r="AF45" i="7"/>
  <c r="BB47" i="7"/>
  <c r="BK47" i="7"/>
  <c r="Z47" i="7"/>
  <c r="BA46" i="7"/>
  <c r="Y46" i="7"/>
  <c r="BL45" i="7"/>
  <c r="AE45" i="7"/>
  <c r="BA47" i="7"/>
  <c r="Y47" i="7"/>
  <c r="AF46" i="7"/>
  <c r="BB45" i="7"/>
  <c r="BK45" i="7"/>
  <c r="Z45" i="7"/>
  <c r="AF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O47" i="7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AY47" i="7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M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AS47" i="7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J47" i="7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BF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M47" i="7" s="1"/>
  <c r="AO61" i="35"/>
  <c r="G162" i="3" s="1"/>
  <c r="AR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M10" i="7"/>
  <c r="E4" i="17" s="1"/>
  <c r="BM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M30" i="7"/>
  <c r="E24" i="17" s="1"/>
  <c r="BM38" i="7"/>
  <c r="Q61" i="16"/>
  <c r="G118" i="3" s="1"/>
  <c r="F130" i="3"/>
  <c r="BH37" i="16"/>
  <c r="F132" i="3" s="1"/>
  <c r="GM11" i="1"/>
  <c r="AT9" i="17" s="1"/>
  <c r="BM22" i="7"/>
  <c r="E16" i="17" s="1"/>
  <c r="GM10" i="1"/>
  <c r="AT8" i="17" s="1"/>
  <c r="BM25" i="7"/>
  <c r="BM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M23" i="7"/>
  <c r="BM27" i="7"/>
  <c r="BM31" i="7"/>
  <c r="E25" i="17" s="1"/>
  <c r="BM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M9" i="7"/>
  <c r="E3" i="17" s="1"/>
  <c r="BM11" i="7"/>
  <c r="M115" i="3" a="1"/>
  <c r="M115" i="3" s="1"/>
  <c r="G115" i="8" s="1"/>
  <c r="C36" i="41"/>
  <c r="G99" i="8"/>
  <c r="BM17" i="7"/>
  <c r="M145" i="3" a="1"/>
  <c r="M145" i="3" s="1"/>
  <c r="G145" i="8" s="1"/>
  <c r="BM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M16" i="7"/>
  <c r="BM20" i="7"/>
  <c r="E14" i="17" s="1"/>
  <c r="BM24" i="7"/>
  <c r="BM28" i="7"/>
  <c r="E22" i="17" s="1"/>
  <c r="BM32" i="7"/>
  <c r="E26" i="17" s="1"/>
  <c r="BM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M18" i="7"/>
  <c r="BM21" i="7"/>
  <c r="E15" i="17" s="1"/>
  <c r="BM26" i="7"/>
  <c r="BM29" i="7"/>
  <c r="E23" i="17" s="1"/>
  <c r="BM34" i="7"/>
  <c r="E28" i="17" s="1"/>
  <c r="BM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M14" i="7"/>
  <c r="E8" i="17" s="1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M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I58" i="7" l="1"/>
  <c r="I60" i="7"/>
  <c r="I59" i="7"/>
  <c r="I62" i="7" s="1"/>
  <c r="I98" i="7"/>
  <c r="I97" i="7"/>
  <c r="I56" i="7"/>
  <c r="AN97" i="7"/>
  <c r="AN58" i="7"/>
  <c r="AN60" i="7"/>
  <c r="AN56" i="7"/>
  <c r="AN98" i="7"/>
  <c r="AN59" i="7"/>
  <c r="AN62" i="7" s="1"/>
  <c r="AN55" i="7"/>
  <c r="J10" i="8"/>
  <c r="I55" i="7" s="1"/>
  <c r="L163" i="3" a="1"/>
  <c r="L163" i="3" s="1"/>
  <c r="L72" i="3" a="1"/>
  <c r="L72" i="3" s="1"/>
  <c r="L161" i="3" a="1"/>
  <c r="L161" i="3" s="1"/>
  <c r="L159" i="3" a="1"/>
  <c r="L159" i="3" s="1"/>
  <c r="L157" i="3" a="1"/>
  <c r="L157" i="3" s="1"/>
  <c r="L28" i="3" a="1"/>
  <c r="L28" i="3" s="1"/>
  <c r="L95" i="3" a="1"/>
  <c r="L95" i="3" s="1"/>
  <c r="L162" i="3" a="1"/>
  <c r="L162" i="3" s="1"/>
  <c r="L160" i="3" a="1"/>
  <c r="L160" i="3" s="1"/>
  <c r="L158" i="3" a="1"/>
  <c r="L158" i="3" s="1"/>
  <c r="L4" i="3" a="1"/>
  <c r="L4" i="3" s="1"/>
  <c r="AY97" i="7"/>
  <c r="AY56" i="7"/>
  <c r="AX97" i="7"/>
  <c r="AX60" i="7"/>
  <c r="AX58" i="7"/>
  <c r="AX56" i="7"/>
  <c r="AX59" i="7"/>
  <c r="AX62" i="7" s="1"/>
  <c r="AY98" i="7"/>
  <c r="AX98" i="7"/>
  <c r="AC47" i="7"/>
  <c r="G47" i="7"/>
  <c r="AR56" i="7"/>
  <c r="AR98" i="7"/>
  <c r="AR97" i="7"/>
  <c r="AC56" i="7"/>
  <c r="AC98" i="7"/>
  <c r="AC97" i="7"/>
  <c r="G98" i="7"/>
  <c r="G56" i="7"/>
  <c r="G97" i="7"/>
  <c r="J72" i="8"/>
  <c r="AS56" i="7"/>
  <c r="AS98" i="7"/>
  <c r="AS97" i="7"/>
  <c r="AH56" i="7"/>
  <c r="AH98" i="7"/>
  <c r="AH97" i="7"/>
  <c r="J98" i="7"/>
  <c r="J56" i="7"/>
  <c r="J97" i="7"/>
  <c r="O56" i="7"/>
  <c r="O97" i="7"/>
  <c r="O98" i="7"/>
  <c r="AQ47" i="7"/>
  <c r="U47" i="7"/>
  <c r="J47" i="7"/>
  <c r="AJ56" i="7"/>
  <c r="AJ98" i="7"/>
  <c r="AJ97" i="7"/>
  <c r="W60" i="7"/>
  <c r="W56" i="7"/>
  <c r="W98" i="7"/>
  <c r="W59" i="7"/>
  <c r="W62" i="7" s="1"/>
  <c r="W55" i="7"/>
  <c r="W97" i="7"/>
  <c r="W58" i="7"/>
  <c r="L47" i="7"/>
  <c r="E56" i="7"/>
  <c r="E98" i="7"/>
  <c r="E97" i="7"/>
  <c r="L56" i="7"/>
  <c r="L98" i="7"/>
  <c r="L97" i="7"/>
  <c r="J170" i="8"/>
  <c r="AQ56" i="7"/>
  <c r="AQ97" i="7"/>
  <c r="AQ98" i="7"/>
  <c r="AP98" i="7"/>
  <c r="AP97" i="7"/>
  <c r="AP56" i="7"/>
  <c r="J166" i="8"/>
  <c r="N47" i="7"/>
  <c r="N56" i="7"/>
  <c r="N98" i="7"/>
  <c r="N97" i="7"/>
  <c r="AI47" i="7"/>
  <c r="AI98" i="7"/>
  <c r="AI56" i="7"/>
  <c r="AI97" i="7"/>
  <c r="M98" i="7"/>
  <c r="M56" i="7"/>
  <c r="AT98" i="7"/>
  <c r="AT56" i="7"/>
  <c r="M97" i="7"/>
  <c r="AT97" i="7"/>
  <c r="E13" i="17"/>
  <c r="U98" i="7"/>
  <c r="U56" i="7"/>
  <c r="U97" i="7"/>
  <c r="AL98" i="7"/>
  <c r="AK97" i="7"/>
  <c r="AL56" i="7"/>
  <c r="AK98" i="7"/>
  <c r="AL97" i="7"/>
  <c r="AK56" i="7"/>
  <c r="E32" i="17"/>
  <c r="AO98" i="7"/>
  <c r="AO56" i="7"/>
  <c r="AO97" i="7"/>
  <c r="C98" i="7"/>
  <c r="C97" i="7"/>
  <c r="C56" i="7"/>
  <c r="E17" i="17"/>
  <c r="P56" i="7"/>
  <c r="P97" i="7"/>
  <c r="P98" i="7"/>
  <c r="AM98" i="7"/>
  <c r="AM97" i="7"/>
  <c r="AM56" i="7"/>
  <c r="K13" i="3"/>
  <c r="K98" i="7"/>
  <c r="K97" i="7"/>
  <c r="K56" i="7"/>
  <c r="H98" i="7"/>
  <c r="H97" i="7"/>
  <c r="H56" i="7"/>
  <c r="T47" i="7"/>
  <c r="J11" i="8"/>
  <c r="N35" i="3"/>
  <c r="F35" i="8" s="1"/>
  <c r="D47" i="7"/>
  <c r="D98" i="7"/>
  <c r="D97" i="7"/>
  <c r="D56" i="7"/>
  <c r="T97" i="7"/>
  <c r="T98" i="7"/>
  <c r="T56" i="7"/>
  <c r="E5" i="17"/>
  <c r="Q47" i="7"/>
  <c r="S56" i="7"/>
  <c r="S98" i="7"/>
  <c r="S97" i="7"/>
  <c r="R47" i="7"/>
  <c r="F47" i="7"/>
  <c r="R97" i="7"/>
  <c r="R56" i="7"/>
  <c r="R98" i="7"/>
  <c r="D182" i="3"/>
  <c r="J37" i="41" s="1"/>
  <c r="C182" i="3" a="1"/>
  <c r="Q97" i="7"/>
  <c r="Q56" i="7"/>
  <c r="Q98" i="7"/>
  <c r="K17" i="3"/>
  <c r="V47" i="7"/>
  <c r="V98" i="7"/>
  <c r="V97" i="7"/>
  <c r="V56" i="7"/>
  <c r="F97" i="7"/>
  <c r="F56" i="7"/>
  <c r="F98" i="7"/>
  <c r="N75" i="3"/>
  <c r="F75" i="8" s="1"/>
  <c r="AB47" i="7"/>
  <c r="J75" i="8"/>
  <c r="AB98" i="7"/>
  <c r="AB97" i="7"/>
  <c r="AB56" i="7"/>
  <c r="C18" i="41"/>
  <c r="X97" i="7"/>
  <c r="X56" i="7"/>
  <c r="X98" i="7"/>
  <c r="AW47" i="7"/>
  <c r="AZ60" i="7"/>
  <c r="AZ56" i="7"/>
  <c r="AZ55" i="7"/>
  <c r="AZ97" i="7"/>
  <c r="AZ58" i="7"/>
  <c r="AZ98" i="7"/>
  <c r="AZ59" i="7"/>
  <c r="AZ62" i="7" s="1"/>
  <c r="AW56" i="7"/>
  <c r="AW97" i="7"/>
  <c r="AW98" i="7"/>
  <c r="J15" i="8"/>
  <c r="N27" i="3"/>
  <c r="J46" i="7" s="1"/>
  <c r="K26" i="3"/>
  <c r="H74" i="3"/>
  <c r="D24" i="8"/>
  <c r="J24" i="8"/>
  <c r="E18" i="17"/>
  <c r="K25" i="3"/>
  <c r="D28" i="8"/>
  <c r="O58" i="7" s="1"/>
  <c r="J28" i="8"/>
  <c r="I170" i="3"/>
  <c r="I169" i="3"/>
  <c r="J169" i="8"/>
  <c r="J168" i="8"/>
  <c r="J22" i="8"/>
  <c r="J33" i="8"/>
  <c r="J32" i="8"/>
  <c r="J162" i="8"/>
  <c r="AR55" i="7" s="1"/>
  <c r="J16" i="8"/>
  <c r="G161" i="3"/>
  <c r="AP47" i="7" s="1"/>
  <c r="G160" i="3"/>
  <c r="AH47" i="7" s="1"/>
  <c r="G158" i="3"/>
  <c r="AL47" i="7" s="1"/>
  <c r="G151" i="3"/>
  <c r="AO47" i="7" s="1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P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55" i="7" s="1"/>
  <c r="J71" i="8"/>
  <c r="AB55" i="7" s="1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G97" i="7"/>
  <c r="BK97" i="7"/>
  <c r="AV97" i="7"/>
  <c r="AA98" i="7"/>
  <c r="BL60" i="7"/>
  <c r="BJ58" i="7"/>
  <c r="BL97" i="7"/>
  <c r="BJ98" i="7"/>
  <c r="BE56" i="7"/>
  <c r="AA56" i="7"/>
  <c r="BD56" i="7"/>
  <c r="BD59" i="7"/>
  <c r="BD62" i="7" s="1"/>
  <c r="BE60" i="7"/>
  <c r="AD97" i="7"/>
  <c r="BF97" i="7"/>
  <c r="BI56" i="7"/>
  <c r="BC55" i="7"/>
  <c r="AG56" i="7"/>
  <c r="BE58" i="7"/>
  <c r="BD55" i="7"/>
  <c r="BC56" i="7"/>
  <c r="BK59" i="7"/>
  <c r="BK62" i="7" s="1"/>
  <c r="BE97" i="7"/>
  <c r="BE55" i="7"/>
  <c r="BH56" i="7"/>
  <c r="BC58" i="7"/>
  <c r="BH59" i="7"/>
  <c r="BH62" i="7" s="1"/>
  <c r="BI60" i="7"/>
  <c r="BJ97" i="7"/>
  <c r="AU98" i="7"/>
  <c r="BD98" i="7"/>
  <c r="BF55" i="7"/>
  <c r="BD58" i="7"/>
  <c r="BE59" i="7"/>
  <c r="BE62" i="7" s="1"/>
  <c r="BC97" i="7"/>
  <c r="AG98" i="7"/>
  <c r="AV98" i="7"/>
  <c r="BG55" i="7"/>
  <c r="AD56" i="7"/>
  <c r="BF56" i="7"/>
  <c r="BI58" i="7"/>
  <c r="BC60" i="7"/>
  <c r="AA97" i="7"/>
  <c r="BD97" i="7"/>
  <c r="BC98" i="7"/>
  <c r="BH55" i="7"/>
  <c r="BG56" i="7"/>
  <c r="BD60" i="7"/>
  <c r="BI97" i="7"/>
  <c r="BI55" i="7"/>
  <c r="BL56" i="7"/>
  <c r="BG58" i="7"/>
  <c r="BL59" i="7"/>
  <c r="BL62" i="7" s="1"/>
  <c r="BE98" i="7"/>
  <c r="BJ55" i="7"/>
  <c r="BH58" i="7"/>
  <c r="BI59" i="7"/>
  <c r="BI62" i="7" s="1"/>
  <c r="BG97" i="7"/>
  <c r="AD98" i="7"/>
  <c r="BF98" i="7"/>
  <c r="BL98" i="7"/>
  <c r="BK55" i="7"/>
  <c r="BJ56" i="7"/>
  <c r="BJ59" i="7"/>
  <c r="BJ62" i="7" s="1"/>
  <c r="BG60" i="7"/>
  <c r="BH97" i="7"/>
  <c r="BG98" i="7"/>
  <c r="BL55" i="7"/>
  <c r="BK56" i="7"/>
  <c r="BC59" i="7"/>
  <c r="BC62" i="7" s="1"/>
  <c r="BH60" i="7"/>
  <c r="BH98" i="7"/>
  <c r="BK58" i="7"/>
  <c r="BK60" i="7"/>
  <c r="BI98" i="7"/>
  <c r="AU97" i="7"/>
  <c r="BK98" i="7"/>
  <c r="BG59" i="7"/>
  <c r="BG62" i="7" s="1"/>
  <c r="BJ60" i="7"/>
  <c r="BL58" i="7"/>
  <c r="J95" i="8"/>
  <c r="AY55" i="7" s="1"/>
  <c r="J98" i="8"/>
  <c r="J47" i="8"/>
  <c r="J19" i="8"/>
  <c r="N54" i="3"/>
  <c r="F54" i="8" s="1"/>
  <c r="J45" i="8"/>
  <c r="C14" i="41"/>
  <c r="J39" i="8"/>
  <c r="M55" i="7" s="1"/>
  <c r="J42" i="8"/>
  <c r="J41" i="8"/>
  <c r="J153" i="8"/>
  <c r="J157" i="8"/>
  <c r="J46" i="8"/>
  <c r="J29" i="8"/>
  <c r="J57" i="8"/>
  <c r="J161" i="8"/>
  <c r="J152" i="8"/>
  <c r="AS55" i="7" s="1"/>
  <c r="J151" i="8"/>
  <c r="E12" i="17"/>
  <c r="J56" i="8"/>
  <c r="J158" i="8"/>
  <c r="J159" i="8"/>
  <c r="AJ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AR46" i="7" s="1"/>
  <c r="J117" i="8"/>
  <c r="K8" i="3"/>
  <c r="BE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AX55" i="7" s="1"/>
  <c r="D7" i="8"/>
  <c r="BJ47" i="7"/>
  <c r="K18" i="3"/>
  <c r="N18" i="3"/>
  <c r="BI47" i="7"/>
  <c r="BC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BH47" i="7"/>
  <c r="BG47" i="7"/>
  <c r="AD47" i="7"/>
  <c r="AA47" i="7"/>
  <c r="D99" i="8"/>
  <c r="D97" i="8"/>
  <c r="D95" i="8"/>
  <c r="AY58" i="7" s="1"/>
  <c r="D101" i="8"/>
  <c r="H115" i="3"/>
  <c r="D159" i="8"/>
  <c r="AJ58" i="7" s="1"/>
  <c r="D156" i="8"/>
  <c r="K157" i="3"/>
  <c r="N150" i="3"/>
  <c r="H155" i="3"/>
  <c r="D96" i="8"/>
  <c r="H152" i="3"/>
  <c r="N149" i="3"/>
  <c r="K121" i="3"/>
  <c r="D118" i="8"/>
  <c r="K113" i="3"/>
  <c r="BF45" i="7" s="1"/>
  <c r="D5" i="8"/>
  <c r="D40" i="8"/>
  <c r="H32" i="3"/>
  <c r="K44" i="3"/>
  <c r="D21" i="8"/>
  <c r="K20" i="3"/>
  <c r="N38" i="3"/>
  <c r="D12" i="8"/>
  <c r="H41" i="3"/>
  <c r="H19" i="3"/>
  <c r="D42" i="8"/>
  <c r="K39" i="3"/>
  <c r="M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BD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AS46" i="7" s="1"/>
  <c r="D175" i="8"/>
  <c r="H167" i="3"/>
  <c r="H176" i="3"/>
  <c r="N168" i="3"/>
  <c r="D150" i="8"/>
  <c r="D170" i="8"/>
  <c r="D152" i="8"/>
  <c r="AS58" i="7" s="1"/>
  <c r="K162" i="3"/>
  <c r="AR45" i="7" s="1"/>
  <c r="D178" i="8"/>
  <c r="N95" i="3"/>
  <c r="AY46" i="7" s="1"/>
  <c r="N42" i="3"/>
  <c r="K156" i="3"/>
  <c r="H156" i="3"/>
  <c r="I156" i="3"/>
  <c r="N156" i="3"/>
  <c r="D121" i="8"/>
  <c r="H13" i="3"/>
  <c r="N58" i="3"/>
  <c r="N121" i="3"/>
  <c r="K95" i="3"/>
  <c r="AY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M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J58" i="7" s="1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AC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BF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BF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J45" i="7" s="1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O45" i="7" s="1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O46" i="7" s="1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M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AS45" i="7" s="1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AJ46" i="7" s="1"/>
  <c r="H149" i="3"/>
  <c r="K159" i="3"/>
  <c r="AJ45" i="7" s="1"/>
  <c r="H177" i="3"/>
  <c r="K178" i="3"/>
  <c r="E178" i="8" s="1"/>
  <c r="K170" i="3"/>
  <c r="I152" i="3"/>
  <c r="I162" i="3"/>
  <c r="H159" i="3"/>
  <c r="D162" i="8"/>
  <c r="AR58" i="7" s="1"/>
  <c r="D120" i="8"/>
  <c r="K120" i="3"/>
  <c r="BC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AC46" i="7" s="1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L45" i="7" l="1"/>
  <c r="E55" i="7"/>
  <c r="AK55" i="7"/>
  <c r="E72" i="8"/>
  <c r="AC59" i="7" s="1"/>
  <c r="AC62" i="7" s="1"/>
  <c r="AC45" i="7"/>
  <c r="G58" i="7"/>
  <c r="N45" i="7"/>
  <c r="G45" i="7"/>
  <c r="G46" i="7"/>
  <c r="AC55" i="7"/>
  <c r="G55" i="7"/>
  <c r="AT47" i="7"/>
  <c r="AH55" i="7"/>
  <c r="O55" i="7"/>
  <c r="L55" i="7"/>
  <c r="AL55" i="7"/>
  <c r="AT55" i="7"/>
  <c r="U55" i="7"/>
  <c r="AQ46" i="7"/>
  <c r="AQ45" i="7"/>
  <c r="AQ58" i="7"/>
  <c r="N58" i="7"/>
  <c r="N46" i="7"/>
  <c r="U58" i="7"/>
  <c r="L58" i="7"/>
  <c r="L46" i="7"/>
  <c r="N55" i="7"/>
  <c r="U45" i="7"/>
  <c r="E47" i="7"/>
  <c r="AQ55" i="7"/>
  <c r="F166" i="8"/>
  <c r="AI55" i="7"/>
  <c r="AP55" i="7"/>
  <c r="AI46" i="7"/>
  <c r="AI45" i="7"/>
  <c r="AI58" i="7"/>
  <c r="C55" i="7"/>
  <c r="AK47" i="7"/>
  <c r="F27" i="8"/>
  <c r="J60" i="7" s="1"/>
  <c r="U46" i="7"/>
  <c r="H55" i="7"/>
  <c r="AO55" i="7"/>
  <c r="Q55" i="7"/>
  <c r="K47" i="7"/>
  <c r="S47" i="7"/>
  <c r="R55" i="7"/>
  <c r="D46" i="7"/>
  <c r="K55" i="7"/>
  <c r="D55" i="7"/>
  <c r="T46" i="7"/>
  <c r="P55" i="7"/>
  <c r="T58" i="7"/>
  <c r="AM55" i="7"/>
  <c r="AM58" i="7"/>
  <c r="AM45" i="7"/>
  <c r="AM46" i="7"/>
  <c r="H47" i="7"/>
  <c r="E13" i="8"/>
  <c r="D58" i="7"/>
  <c r="D45" i="7"/>
  <c r="T45" i="7"/>
  <c r="R58" i="7"/>
  <c r="T55" i="7"/>
  <c r="Q45" i="7"/>
  <c r="R45" i="7"/>
  <c r="R46" i="7"/>
  <c r="S55" i="7"/>
  <c r="Q58" i="7"/>
  <c r="Q46" i="7"/>
  <c r="V46" i="7"/>
  <c r="V55" i="7"/>
  <c r="B182" i="3" a="1"/>
  <c r="B182" i="3" s="1"/>
  <c r="C182" i="3"/>
  <c r="X47" i="7"/>
  <c r="F45" i="7"/>
  <c r="V58" i="7"/>
  <c r="V45" i="7"/>
  <c r="AB58" i="7"/>
  <c r="F72" i="8"/>
  <c r="AC60" i="7" s="1"/>
  <c r="AB46" i="7"/>
  <c r="F46" i="7"/>
  <c r="F58" i="7"/>
  <c r="F55" i="7"/>
  <c r="E167" i="8"/>
  <c r="F167" i="8"/>
  <c r="E75" i="8"/>
  <c r="AB45" i="7"/>
  <c r="D10" i="8"/>
  <c r="P58" i="7" s="1"/>
  <c r="B47" i="7"/>
  <c r="K151" i="3"/>
  <c r="AO45" i="7" s="1"/>
  <c r="AW46" i="7"/>
  <c r="X55" i="7"/>
  <c r="AW45" i="7"/>
  <c r="AW58" i="7"/>
  <c r="AW55" i="7"/>
  <c r="L110" i="3"/>
  <c r="E26" i="8"/>
  <c r="H11" i="3"/>
  <c r="J33" i="41"/>
  <c r="D184" i="3"/>
  <c r="I161" i="3"/>
  <c r="D161" i="8"/>
  <c r="AP58" i="7" s="1"/>
  <c r="N161" i="3"/>
  <c r="H161" i="3"/>
  <c r="K161" i="3"/>
  <c r="AT45" i="7" s="1"/>
  <c r="E25" i="8"/>
  <c r="F28" i="8"/>
  <c r="O60" i="7" s="1"/>
  <c r="E28" i="8"/>
  <c r="O59" i="7" s="1"/>
  <c r="O62" i="7" s="1"/>
  <c r="F91" i="3"/>
  <c r="I91" i="3" s="1"/>
  <c r="F169" i="8"/>
  <c r="E169" i="8"/>
  <c r="H158" i="3"/>
  <c r="K158" i="3"/>
  <c r="AL45" i="7" s="1"/>
  <c r="H164" i="3"/>
  <c r="I164" i="3"/>
  <c r="I158" i="3"/>
  <c r="N158" i="3"/>
  <c r="AL46" i="7" s="1"/>
  <c r="D158" i="8"/>
  <c r="AL58" i="7" s="1"/>
  <c r="K160" i="3"/>
  <c r="AH45" i="7" s="1"/>
  <c r="K10" i="3"/>
  <c r="P45" i="7" s="1"/>
  <c r="N33" i="3"/>
  <c r="I151" i="3"/>
  <c r="N160" i="3"/>
  <c r="AH46" i="7" s="1"/>
  <c r="D151" i="8"/>
  <c r="AO58" i="7" s="1"/>
  <c r="I160" i="3"/>
  <c r="D160" i="8"/>
  <c r="AH58" i="7" s="1"/>
  <c r="H160" i="3"/>
  <c r="N10" i="3"/>
  <c r="P46" i="7" s="1"/>
  <c r="D33" i="8"/>
  <c r="I33" i="3"/>
  <c r="K33" i="3"/>
  <c r="H33" i="3"/>
  <c r="H10" i="3"/>
  <c r="AG47" i="7"/>
  <c r="H151" i="3"/>
  <c r="N151" i="3"/>
  <c r="AO46" i="7" s="1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J59" i="7" s="1"/>
  <c r="J62" i="7" s="1"/>
  <c r="D164" i="8"/>
  <c r="AA55" i="7"/>
  <c r="F13" i="8"/>
  <c r="F168" i="8"/>
  <c r="E168" i="8"/>
  <c r="N164" i="3"/>
  <c r="AD55" i="7"/>
  <c r="F26" i="8"/>
  <c r="K164" i="3"/>
  <c r="F25" i="8"/>
  <c r="E24" i="8"/>
  <c r="F24" i="8"/>
  <c r="AD58" i="7"/>
  <c r="I34" i="41"/>
  <c r="E74" i="8"/>
  <c r="F74" i="8"/>
  <c r="F165" i="8"/>
  <c r="E165" i="8"/>
  <c r="F31" i="8"/>
  <c r="E31" i="8"/>
  <c r="E73" i="8"/>
  <c r="F73" i="8"/>
  <c r="AG55" i="7"/>
  <c r="AA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AR59" i="7" s="1"/>
  <c r="AR62" i="7" s="1"/>
  <c r="F162" i="8"/>
  <c r="AR60" i="7" s="1"/>
  <c r="BE46" i="7"/>
  <c r="E8" i="8"/>
  <c r="BE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BC46" i="7"/>
  <c r="E35" i="8"/>
  <c r="BI45" i="7"/>
  <c r="F6" i="8"/>
  <c r="BI46" i="7"/>
  <c r="G68" i="3"/>
  <c r="BH46" i="7"/>
  <c r="K45" i="3"/>
  <c r="H45" i="3"/>
  <c r="I45" i="3"/>
  <c r="N45" i="3"/>
  <c r="BG46" i="7"/>
  <c r="K50" i="3"/>
  <c r="H50" i="3"/>
  <c r="I50" i="3"/>
  <c r="E23" i="8"/>
  <c r="BH45" i="7"/>
  <c r="BG45" i="7"/>
  <c r="F23" i="8"/>
  <c r="AA45" i="7"/>
  <c r="AD45" i="7"/>
  <c r="AA46" i="7"/>
  <c r="AD46" i="7"/>
  <c r="D98" i="8"/>
  <c r="E97" i="8"/>
  <c r="E100" i="8"/>
  <c r="E101" i="8"/>
  <c r="F97" i="8"/>
  <c r="E95" i="8"/>
  <c r="AY59" i="7" s="1"/>
  <c r="AY62" i="7" s="1"/>
  <c r="F100" i="8"/>
  <c r="E99" i="8"/>
  <c r="F101" i="8"/>
  <c r="F99" i="8"/>
  <c r="F95" i="8"/>
  <c r="AY60" i="7" s="1"/>
  <c r="E117" i="8"/>
  <c r="BJ45" i="7"/>
  <c r="F116" i="8"/>
  <c r="E116" i="8"/>
  <c r="F117" i="8"/>
  <c r="BJ46" i="7"/>
  <c r="E155" i="8"/>
  <c r="F156" i="8"/>
  <c r="F150" i="8"/>
  <c r="E159" i="8"/>
  <c r="AJ59" i="7" s="1"/>
  <c r="AJ62" i="7" s="1"/>
  <c r="F157" i="8"/>
  <c r="F159" i="8"/>
  <c r="AJ60" i="7" s="1"/>
  <c r="F155" i="8"/>
  <c r="E150" i="8"/>
  <c r="E156" i="8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BF60" i="7" s="1"/>
  <c r="E113" i="8"/>
  <c r="BF59" i="7" s="1"/>
  <c r="BF62" i="7" s="1"/>
  <c r="E14" i="8"/>
  <c r="F43" i="8"/>
  <c r="E39" i="8"/>
  <c r="M59" i="7" s="1"/>
  <c r="M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M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AS59" i="7" s="1"/>
  <c r="AS62" i="7" s="1"/>
  <c r="F152" i="8"/>
  <c r="AS60" i="7" s="1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BD45" i="7" s="1"/>
  <c r="N114" i="3"/>
  <c r="BD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AP46" i="7" l="1"/>
  <c r="G59" i="7"/>
  <c r="G62" i="7" s="1"/>
  <c r="G60" i="7"/>
  <c r="AT46" i="7"/>
  <c r="AT58" i="7"/>
  <c r="D60" i="7"/>
  <c r="L60" i="7"/>
  <c r="AQ60" i="7"/>
  <c r="AQ59" i="7"/>
  <c r="AQ62" i="7" s="1"/>
  <c r="AP45" i="7"/>
  <c r="L59" i="7"/>
  <c r="L62" i="7" s="1"/>
  <c r="U60" i="7"/>
  <c r="U59" i="7"/>
  <c r="U62" i="7" s="1"/>
  <c r="E58" i="7"/>
  <c r="E45" i="7"/>
  <c r="E46" i="7"/>
  <c r="AB59" i="7"/>
  <c r="AB62" i="7" s="1"/>
  <c r="AB60" i="7"/>
  <c r="AI60" i="7"/>
  <c r="AI59" i="7"/>
  <c r="AI62" i="7" s="1"/>
  <c r="N60" i="7"/>
  <c r="N59" i="7"/>
  <c r="N62" i="7" s="1"/>
  <c r="AK45" i="7"/>
  <c r="AK46" i="7"/>
  <c r="AK58" i="7"/>
  <c r="M184" i="3"/>
  <c r="H4" i="38" s="1"/>
  <c r="AT35" i="17"/>
  <c r="AT39" i="17" s="1"/>
  <c r="AT40" i="17" s="1"/>
  <c r="K46" i="7"/>
  <c r="S46" i="7"/>
  <c r="K45" i="7"/>
  <c r="S45" i="7"/>
  <c r="K58" i="7"/>
  <c r="S58" i="7"/>
  <c r="AM60" i="7"/>
  <c r="AM59" i="7"/>
  <c r="AM62" i="7" s="1"/>
  <c r="H46" i="7"/>
  <c r="H58" i="7"/>
  <c r="H45" i="7"/>
  <c r="D59" i="7"/>
  <c r="D62" i="7" s="1"/>
  <c r="T59" i="7"/>
  <c r="T62" i="7" s="1"/>
  <c r="T60" i="7"/>
  <c r="Q59" i="7"/>
  <c r="Q62" i="7" s="1"/>
  <c r="R60" i="7"/>
  <c r="R59" i="7"/>
  <c r="R62" i="7" s="1"/>
  <c r="Q60" i="7"/>
  <c r="V60" i="7"/>
  <c r="X46" i="7"/>
  <c r="X45" i="7"/>
  <c r="X58" i="7"/>
  <c r="O68" i="3" a="1"/>
  <c r="O68" i="3" s="1"/>
  <c r="F60" i="7"/>
  <c r="V59" i="7"/>
  <c r="V62" i="7" s="1"/>
  <c r="F59" i="7"/>
  <c r="F62" i="7" s="1"/>
  <c r="B58" i="7"/>
  <c r="F190" i="3"/>
  <c r="E151" i="8"/>
  <c r="AO59" i="7" s="1"/>
  <c r="AO62" i="7" s="1"/>
  <c r="E10" i="8"/>
  <c r="P59" i="7" s="1"/>
  <c r="P62" i="7" s="1"/>
  <c r="B45" i="7"/>
  <c r="F10" i="8"/>
  <c r="P60" i="7" s="1"/>
  <c r="B46" i="7"/>
  <c r="F151" i="8"/>
  <c r="AO60" i="7" s="1"/>
  <c r="H68" i="3"/>
  <c r="H184" i="3" s="1"/>
  <c r="AW59" i="7"/>
  <c r="AW62" i="7" s="1"/>
  <c r="AW60" i="7"/>
  <c r="Q2" i="17"/>
  <c r="O2" i="5"/>
  <c r="E161" i="8"/>
  <c r="AP59" i="7" s="1"/>
  <c r="AP62" i="7" s="1"/>
  <c r="G184" i="3"/>
  <c r="G185" i="3"/>
  <c r="E11" i="8"/>
  <c r="C59" i="7" s="1"/>
  <c r="C62" i="7" s="1"/>
  <c r="F158" i="8"/>
  <c r="AL60" i="7" s="1"/>
  <c r="AG46" i="7"/>
  <c r="F161" i="8"/>
  <c r="AT60" i="7" s="1"/>
  <c r="F184" i="3"/>
  <c r="E33" i="8"/>
  <c r="E158" i="8"/>
  <c r="AL59" i="7" s="1"/>
  <c r="AL62" i="7" s="1"/>
  <c r="F33" i="8"/>
  <c r="E164" i="8"/>
  <c r="E160" i="8"/>
  <c r="AH59" i="7" s="1"/>
  <c r="AH62" i="7" s="1"/>
  <c r="F160" i="8"/>
  <c r="AH60" i="7" s="1"/>
  <c r="H182" i="3"/>
  <c r="AG45" i="7"/>
  <c r="AG58" i="7"/>
  <c r="F183" i="3"/>
  <c r="H7" i="38" s="1"/>
  <c r="K4" i="38"/>
  <c r="F6" i="41"/>
  <c r="H5" i="38"/>
  <c r="E183" i="3"/>
  <c r="M4" i="38" s="1"/>
  <c r="F11" i="8"/>
  <c r="C60" i="7" s="1"/>
  <c r="F164" i="8"/>
  <c r="AD60" i="7"/>
  <c r="AD59" i="7"/>
  <c r="AD62" i="7" s="1"/>
  <c r="O110" i="3" a="1"/>
  <c r="O110" i="3" s="1"/>
  <c r="I35" i="41"/>
  <c r="I33" i="41"/>
  <c r="O182" i="3" a="1"/>
  <c r="O182" i="3" s="1"/>
  <c r="I37" i="41"/>
  <c r="AA60" i="7"/>
  <c r="AA59" i="7"/>
  <c r="AA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AT59" i="7" l="1"/>
  <c r="AT62" i="7" s="1"/>
  <c r="AP60" i="7"/>
  <c r="E59" i="7"/>
  <c r="E62" i="7" s="1"/>
  <c r="E60" i="7"/>
  <c r="AK59" i="7"/>
  <c r="AK62" i="7" s="1"/>
  <c r="AK60" i="7"/>
  <c r="K59" i="7"/>
  <c r="K62" i="7" s="1"/>
  <c r="S59" i="7"/>
  <c r="S62" i="7" s="1"/>
  <c r="K60" i="7"/>
  <c r="S60" i="7"/>
  <c r="H59" i="7"/>
  <c r="H62" i="7" s="1"/>
  <c r="H60" i="7"/>
  <c r="L5" i="41"/>
  <c r="G6" i="41"/>
  <c r="O184" i="3" a="1"/>
  <c r="X59" i="7"/>
  <c r="X62" i="7" s="1"/>
  <c r="X60" i="7"/>
  <c r="B59" i="7"/>
  <c r="B62" i="7" s="1"/>
  <c r="B60" i="7"/>
  <c r="I184" i="3"/>
  <c r="F5" i="41"/>
  <c r="C19" i="41"/>
  <c r="AG59" i="7"/>
  <c r="AG62" i="7" s="1"/>
  <c r="H6" i="41"/>
  <c r="AG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M94" i="3" a="1"/>
  <c r="M94" i="3" s="1"/>
  <c r="G9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<sst xmlns="http://schemas.openxmlformats.org/spreadsheetml/2006/main" count="102959" uniqueCount="17638">
  <si>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</si>
  <si>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</si>
  <si>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</si>
  <si>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</si>
  <si>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</si>
  <si>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</si>
  <si>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</si>
  <si>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</si>
  <si>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</si>
  <si>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</si>
  <si>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</si>
  <si>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</si>
  <si>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</si>
  <si>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</si>
  <si>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</si>
  <si>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</si>
  <si>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</si>
  <si>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</si>
  <si>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</si>
  <si>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</si>
  <si>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</si>
  <si>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</si>
  <si>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</si>
  <si>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</si>
  <si>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</si>
  <si>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</si>
  <si>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</si>
  <si>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</si>
  <si>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</si>
  <si>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</si>
  <si>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</si>
  <si>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</si>
  <si>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</si>
  <si>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</si>
  <si>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</si>
  <si>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</si>
  <si>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</si>
  <si>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</si>
  <si>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</si>
  <si>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</si>
  <si>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</si>
  <si>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</si>
  <si>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</si>
  <si>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</si>
  <si>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</si>
  <si>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</si>
  <si>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</si>
  <si>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</si>
  <si>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</si>
  <si>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</si>
  <si>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</si>
  <si>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</si>
  <si>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</si>
  <si>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</si>
  <si>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</si>
  <si>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</si>
  <si>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</si>
  <si>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</si>
  <si>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</si>
  <si>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</si>
  <si>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</si>
  <si>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</si>
  <si>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</si>
  <si>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</si>
  <si>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</si>
  <si>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</si>
  <si>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</si>
  <si>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</si>
  <si>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</si>
  <si>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</si>
  <si>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</si>
  <si>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</si>
  <si>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</si>
  <si>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</si>
  <si>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</si>
  <si>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</si>
  <si>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</si>
  <si>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</si>
  <si>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</si>
  <si>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</si>
  <si>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</si>
  <si>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</si>
  <si>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</si>
  <si>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</si>
  <si>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</si>
  <si>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</si>
  <si>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</si>
  <si>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</si>
  <si>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</si>
  <si>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</si>
  <si>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</si>
  <si>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</si>
  <si>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</si>
  <si>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</si>
  <si>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</si>
  <si>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</si>
  <si>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</si>
  <si>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</si>
  <si>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</si>
  <si>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</si>
  <si>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</si>
  <si>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</si>
  <si>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</si>
  <si>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</si>
  <si>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</si>
  <si>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</si>
  <si>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</si>
  <si>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</si>
  <si>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</si>
  <si>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</si>
  <si>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</si>
  <si>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</si>
  <si>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</si>
  <si>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</si>
  <si>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</si>
  <si>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</si>
  <si>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</si>
  <si>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</si>
  <si>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</si>
  <si>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</si>
  <si>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</si>
  <si>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</si>
  <si>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</si>
  <si>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</si>
  <si>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</si>
  <si>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</si>
  <si>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</si>
  <si>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</si>
  <si>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</si>
  <si>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</si>
  <si>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</si>
  <si>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</si>
  <si>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</si>
  <si>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</si>
  <si>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</si>
  <si>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</si>
  <si>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</si>
  <si>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</si>
  <si>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</si>
  <si>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</si>
  <si>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</si>
  <si>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</si>
  <si>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</si>
  <si>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</si>
  <si>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</si>
  <si>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</si>
  <si>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</si>
  <si>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</si>
  <si>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</si>
  <si>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</si>
  <si>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</si>
  <si>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</si>
  <si>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</si>
  <si>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</si>
  <si>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</si>
  <si>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</si>
  <si>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</si>
  <si>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</si>
  <si>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</si>
  <si>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</si>
  <si>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</si>
  <si>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</si>
  <si>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</si>
  <si>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</si>
  <si>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</si>
  <si>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</si>
  <si>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</si>
  <si>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</si>
  <si>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</si>
  <si>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</si>
  <si>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</si>
  <si>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</si>
  <si>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</si>
  <si>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</si>
  <si>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</si>
  <si>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</si>
  <si>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</si>
  <si>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</si>
  <si>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</si>
  <si>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</si>
  <si>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</si>
  <si>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</si>
  <si>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</si>
  <si>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</si>
  <si>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</si>
  <si>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</si>
  <si>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</si>
  <si>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</si>
  <si>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</si>
  <si>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</si>
  <si>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</si>
  <si>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</si>
  <si>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</si>
  <si>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</si>
  <si>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</si>
  <si>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</si>
  <si>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</si>
  <si>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</si>
  <si>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</si>
  <si>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</si>
  <si>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</si>
  <si>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</si>
  <si>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</si>
  <si>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</si>
  <si>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</si>
  <si>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</si>
  <si>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</si>
  <si>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</si>
  <si>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</si>
  <si>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</si>
  <si>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</si>
  <si>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</si>
  <si>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</si>
  <si>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</si>
  <si>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</si>
  <si>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</si>
  <si>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</si>
  <si>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</si>
  <si>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</si>
  <si>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</si>
  <si>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</si>
  <si>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</si>
  <si>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</si>
  <si>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</si>
  <si>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</si>
  <si>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</si>
  <si>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</si>
  <si>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</si>
  <si>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</si>
  <si>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</si>
  <si>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</si>
  <si>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</si>
  <si>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</si>
  <si>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</si>
  <si>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</si>
  <si>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</si>
  <si>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</si>
  <si>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</si>
  <si>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</si>
  <si>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</si>
  <si>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</si>
  <si>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</si>
  <si>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</si>
  <si>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</si>
  <si>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</si>
  <si>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</si>
  <si>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</si>
  <si>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</si>
  <si>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</si>
  <si>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</si>
  <si>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</si>
  <si>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</si>
  <si>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</si>
  <si>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</si>
  <si>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</si>
  <si>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</si>
  <si>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</si>
  <si>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</si>
  <si>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</si>
  <si>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</si>
  <si>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</si>
  <si>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</si>
  <si>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</si>
  <si>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</si>
  <si>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</si>
  <si>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</si>
  <si>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</si>
  <si>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</si>
  <si>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</si>
  <si>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</si>
  <si>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</si>
  <si>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</si>
  <si>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</si>
  <si>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</si>
  <si>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</si>
  <si>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</si>
  <si>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</si>
  <si>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</si>
  <si>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</si>
  <si>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</si>
  <si>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</si>
  <si>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</si>
  <si>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</si>
  <si>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</si>
  <si>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</si>
  <si>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</si>
  <si>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</si>
  <si>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</si>
  <si>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</si>
  <si>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</si>
  <si>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</si>
  <si>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</si>
  <si>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</si>
  <si>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</si>
  <si>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</si>
  <si>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</si>
  <si>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</si>
  <si>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</si>
  <si>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</si>
  <si>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</si>
  <si>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</si>
  <si>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</si>
  <si>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</si>
  <si>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</si>
  <si>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</si>
  <si>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</si>
  <si>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</si>
  <si>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</si>
  <si>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</si>
  <si>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</si>
  <si>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</si>
  <si>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</si>
  <si>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</si>
  <si>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</si>
  <si>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</si>
  <si>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</si>
  <si>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</si>
  <si>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</si>
  <si>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</si>
  <si>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</si>
  <si>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</si>
  <si>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</si>
  <si>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</si>
  <si>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</si>
  <si>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</si>
  <si>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</si>
  <si>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</si>
  <si>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</si>
  <si>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</si>
  <si>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</si>
  <si>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</si>
  <si>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</si>
  <si>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</si>
  <si>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</si>
  <si>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</si>
  <si>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</si>
  <si>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</si>
  <si>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</si>
  <si>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</si>
  <si>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</si>
  <si>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</si>
  <si>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</si>
  <si>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</si>
  <si>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</si>
  <si>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</si>
  <si>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</si>
  <si>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</si>
  <si>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</si>
  <si>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</si>
  <si>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</si>
  <si>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</si>
  <si>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</si>
  <si>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</si>
  <si>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</si>
  <si>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</si>
  <si>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</si>
  <si>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</si>
  <si>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</si>
  <si>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</si>
  <si>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</si>
  <si>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</si>
  <si>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</si>
  <si>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</si>
  <si>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</si>
  <si>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</si>
  <si>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</si>
  <si>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</si>
  <si>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</si>
  <si>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</si>
  <si>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</si>
  <si>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</si>
  <si>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</si>
  <si>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</si>
  <si>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</si>
  <si>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</si>
  <si>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</si>
  <si>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</si>
  <si>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</si>
  <si>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</si>
  <si>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</si>
  <si>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</si>
  <si>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</si>
  <si>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</si>
  <si>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</si>
  <si>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</si>
  <si>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</si>
  <si>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</si>
  <si>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</si>
  <si>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</si>
  <si>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</si>
  <si>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</si>
  <si>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</si>
  <si>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</si>
  <si>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</si>
  <si>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</si>
  <si>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</si>
  <si>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</si>
  <si>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</si>
  <si>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</si>
  <si>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</si>
  <si>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</si>
  <si>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</si>
  <si>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</si>
  <si>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</si>
  <si>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</si>
  <si>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</si>
  <si>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</si>
  <si>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</si>
  <si>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</si>
  <si>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</si>
  <si>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</si>
  <si>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</si>
  <si>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</si>
  <si>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</si>
  <si>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</si>
  <si>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</si>
  <si>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</si>
  <si>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</si>
  <si>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</si>
  <si>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</si>
  <si>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</si>
  <si>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</si>
  <si>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</si>
  <si>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</si>
  <si>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</si>
  <si>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</si>
  <si>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P123</t>
    <phoneticPr fontId="11" type="noConversion"/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</si>
  <si>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</si>
  <si>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</si>
  <si>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</si>
  <si>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</si>
  <si>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</si>
  <si>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</si>
  <si>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</si>
  <si>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</si>
  <si>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</si>
  <si>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</si>
  <si>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</si>
  <si>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</si>
  <si>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</si>
  <si>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</si>
  <si>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</si>
  <si>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</si>
  <si>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</si>
  <si>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</si>
  <si>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</si>
  <si>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</si>
  <si>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</si>
  <si>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</si>
  <si>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</si>
  <si>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</si>
  <si>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</si>
  <si>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</si>
  <si>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</si>
  <si>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</si>
  <si>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</si>
  <si>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</si>
  <si>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</si>
  <si>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</si>
  <si>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</si>
  <si>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A23</t>
    <phoneticPr fontId="11" type="noConversion"/>
  </si>
  <si>
    <t>A20</t>
    <phoneticPr fontId="11" type="noConversion"/>
  </si>
  <si>
    <t>A18</t>
    <phoneticPr fontId="11" type="noConversion"/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</si>
  <si>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</si>
  <si>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</si>
  <si>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</si>
  <si>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</si>
  <si>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</si>
  <si>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</si>
  <si>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</si>
  <si>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</si>
  <si>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</si>
  <si>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</si>
  <si>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</si>
  <si>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</si>
  <si>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</si>
  <si>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</si>
  <si>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</si>
  <si>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</si>
  <si>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</si>
  <si>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</si>
  <si>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</si>
  <si>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</si>
  <si>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</si>
  <si>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</si>
  <si>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</si>
  <si>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</si>
  <si>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</si>
  <si>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</si>
  <si>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</si>
  <si>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</si>
  <si>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</si>
  <si>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</si>
  <si>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</si>
  <si>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</si>
  <si>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</si>
  <si>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</si>
  <si>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</si>
  <si>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</si>
  <si>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</si>
  <si>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</si>
  <si>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</si>
  <si>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</si>
  <si>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</si>
  <si>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</si>
  <si>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</si>
  <si>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</si>
  <si>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</si>
  <si>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</si>
  <si>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</si>
  <si>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</si>
  <si>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</si>
  <si>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</si>
  <si>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</si>
  <si>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</si>
  <si>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</si>
  <si>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</si>
  <si>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</si>
  <si>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</si>
  <si>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</si>
  <si>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</si>
  <si>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</si>
  <si>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</si>
  <si>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</si>
  <si>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</si>
  <si>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</si>
  <si>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</si>
  <si>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</si>
  <si>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</si>
  <si>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</si>
  <si>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</si>
  <si>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</si>
  <si>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</si>
  <si>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</si>
  <si>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</si>
  <si>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</si>
  <si>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</si>
  <si>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</si>
  <si>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</si>
  <si>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</si>
  <si>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</si>
  <si>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</si>
  <si>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</si>
  <si>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</si>
  <si>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</si>
  <si>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</si>
  <si>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</si>
  <si>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</si>
  <si>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</si>
  <si>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</si>
  <si>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</si>
  <si>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</si>
  <si>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</si>
  <si>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</si>
  <si>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</si>
  <si>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</si>
  <si>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</si>
  <si>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</si>
  <si>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</si>
  <si>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</si>
  <si>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</si>
  <si>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</si>
  <si>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</si>
  <si>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</si>
  <si>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</si>
  <si>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</si>
  <si>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</si>
  <si>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</si>
  <si>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</si>
  <si>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</si>
  <si>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</si>
  <si>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</si>
  <si>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</si>
  <si>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</si>
  <si>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</si>
  <si>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</si>
  <si>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</si>
  <si>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</si>
  <si>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</si>
  <si>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</si>
  <si>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</si>
  <si>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</si>
  <si>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</si>
  <si>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</si>
  <si>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</si>
  <si>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</si>
  <si>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</si>
  <si>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</si>
  <si>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</si>
  <si>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</si>
  <si>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</si>
  <si>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</si>
  <si>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</si>
  <si>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</si>
  <si>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</si>
  <si>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</si>
  <si>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</si>
  <si>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</si>
  <si>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</si>
  <si>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</si>
  <si>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</si>
  <si>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</si>
  <si>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</si>
  <si>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</si>
  <si>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</si>
  <si>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</si>
  <si>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</si>
  <si>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</si>
  <si>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</si>
  <si>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</si>
  <si>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</si>
  <si>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</si>
  <si>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</si>
  <si>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</si>
  <si>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</si>
  <si>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</si>
  <si>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</si>
  <si>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</si>
  <si>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</si>
  <si>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</si>
  <si>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</si>
  <si>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</si>
  <si>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</si>
  <si>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</si>
  <si>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</si>
  <si>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</si>
  <si>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</si>
  <si>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</si>
  <si>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</si>
  <si>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</si>
  <si>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</si>
  <si>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</si>
  <si>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A12</t>
    <phoneticPr fontId="11" type="noConversion"/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</si>
  <si>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</si>
  <si>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</si>
  <si>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</si>
  <si>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</si>
  <si>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</si>
  <si>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</si>
  <si>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</si>
  <si>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</si>
  <si>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</si>
  <si>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</si>
  <si>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</si>
  <si>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</si>
  <si>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</si>
  <si>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</si>
  <si>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</si>
  <si>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</si>
  <si>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</si>
  <si>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</si>
  <si>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</si>
  <si>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GERALD</t>
  </si>
  <si>
    <t>MAMAY</t>
  </si>
  <si>
    <t>N/A</t>
  </si>
  <si>
    <t>JERON</t>
  </si>
  <si>
    <t>改紡</t>
  </si>
  <si>
    <t>P227</t>
  </si>
  <si>
    <t>MPS</t>
  </si>
  <si>
    <t>A19</t>
    <phoneticPr fontId="11" type="noConversion"/>
  </si>
  <si>
    <t>檢修</t>
  </si>
  <si>
    <t>白桔方塊</t>
  </si>
  <si>
    <t>紅底藍點</t>
  </si>
  <si>
    <t>NA</t>
  </si>
  <si>
    <t>NA</t>
    <phoneticPr fontId="11" type="noConversion"/>
  </si>
  <si>
    <t>2F4342</t>
  </si>
  <si>
    <t>紫底白點</t>
  </si>
  <si>
    <t>MAR</t>
  </si>
  <si>
    <t>VIN</t>
  </si>
  <si>
    <t>A16</t>
    <phoneticPr fontId="11" type="noConversion"/>
  </si>
  <si>
    <t>2F4461</t>
  </si>
  <si>
    <t>225/72/2SDR</t>
  </si>
  <si>
    <t>2F4471</t>
  </si>
  <si>
    <t>2F27Y1</t>
  </si>
  <si>
    <t>75/24/2YLR29</t>
  </si>
  <si>
    <t>2024/12月</t>
  </si>
  <si>
    <t>A22</t>
    <phoneticPr fontId="11" type="noConversion"/>
  </si>
  <si>
    <t>2F1VD2</t>
  </si>
  <si>
    <t>2F4532</t>
  </si>
  <si>
    <t>2F1VF2</t>
  </si>
  <si>
    <t>A08B</t>
    <phoneticPr fontId="11" type="noConversion"/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</si>
  <si>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</si>
  <si>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</si>
  <si>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</si>
  <si>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</si>
  <si>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</si>
  <si>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</si>
  <si>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</si>
  <si>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</si>
  <si>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</si>
  <si>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</si>
  <si>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</si>
  <si>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</si>
  <si>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</si>
  <si>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</si>
  <si>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</si>
  <si>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</si>
  <si>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</si>
  <si>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</si>
  <si>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</si>
  <si>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</si>
  <si>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</si>
  <si>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A17</t>
    <phoneticPr fontId="11" type="noConversion"/>
  </si>
  <si>
    <t>A09</t>
    <phoneticPr fontId="11" type="noConversion"/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</si>
  <si>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</si>
  <si>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</si>
  <si>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</si>
  <si>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</si>
  <si>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</si>
  <si>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</si>
  <si>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</si>
  <si>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</si>
  <si>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</si>
  <si>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</si>
  <si>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</si>
  <si>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</si>
  <si>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</si>
  <si>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</si>
  <si>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</si>
  <si>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</si>
  <si>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</si>
  <si>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</si>
  <si>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</si>
  <si>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</si>
  <si>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</si>
  <si>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</si>
  <si>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</si>
  <si>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</si>
  <si>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</si>
  <si>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</si>
  <si>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</si>
  <si>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</si>
  <si>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</si>
  <si>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</si>
  <si>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A12B</t>
    <phoneticPr fontId="11" type="noConversion"/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</si>
  <si>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</si>
  <si>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</si>
  <si>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</si>
  <si>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</si>
  <si>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</si>
  <si>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</si>
  <si>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</si>
  <si>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</si>
  <si>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</si>
  <si>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</si>
  <si>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</si>
  <si>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</si>
  <si>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</si>
  <si>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</si>
  <si>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</si>
  <si>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</si>
  <si>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</si>
  <si>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</si>
  <si>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</si>
  <si>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</si>
  <si>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</si>
  <si>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</si>
  <si>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</si>
  <si>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</si>
  <si>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</si>
  <si>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</si>
  <si>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</si>
  <si>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</si>
  <si>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</si>
  <si>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</si>
  <si>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</si>
  <si>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</si>
  <si>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</si>
  <si>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</si>
  <si>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</si>
  <si>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</si>
  <si>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</si>
  <si>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</si>
  <si>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</si>
  <si>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A21</t>
    <phoneticPr fontId="11" type="noConversion"/>
  </si>
  <si>
    <t>2F1VH2</t>
  </si>
  <si>
    <t>75/72BSD3</t>
  </si>
  <si>
    <t>A24</t>
    <phoneticPr fontId="11" type="noConversion"/>
  </si>
  <si>
    <t>2F4682</t>
  </si>
  <si>
    <t>75/72/2PDR</t>
  </si>
  <si>
    <t>T02</t>
    <phoneticPr fontId="11" type="noConversion"/>
  </si>
  <si>
    <t>2F28A2</t>
  </si>
  <si>
    <t>2F4692</t>
  </si>
  <si>
    <t>150/48BKR95</t>
  </si>
  <si>
    <t>白底藍點</t>
  </si>
  <si>
    <t>A10B</t>
    <phoneticPr fontId="11" type="noConversion"/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</si>
  <si>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</si>
  <si>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</si>
  <si>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</si>
  <si>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</si>
  <si>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</si>
  <si>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</si>
  <si>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</si>
  <si>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11" type="noConversion"/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</si>
  <si>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</si>
  <si>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</si>
  <si>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</si>
  <si>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</si>
  <si>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</si>
  <si>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</si>
  <si>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</si>
  <si>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</si>
  <si>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A08A</t>
    <phoneticPr fontId="11" type="noConversion"/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</si>
  <si>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</si>
  <si>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</si>
  <si>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</si>
  <si>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</si>
  <si>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</si>
  <si>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</si>
  <si>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</si>
  <si>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</si>
  <si>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</si>
  <si>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</si>
  <si>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</si>
  <si>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</si>
  <si>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</si>
  <si>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</si>
  <si>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</si>
  <si>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150/48SDR</t>
    <phoneticPr fontId="11" type="noConversion"/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</si>
  <si>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</si>
  <si>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</si>
  <si>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</si>
  <si>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</si>
  <si>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</si>
  <si>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</si>
  <si>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</si>
  <si>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</si>
  <si>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</si>
  <si>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</si>
  <si>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</si>
  <si>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</si>
  <si>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</si>
  <si>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</si>
  <si>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</si>
  <si>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</si>
  <si>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</si>
  <si>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</si>
  <si>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</si>
  <si>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</si>
  <si>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</si>
  <si>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</si>
  <si>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</si>
  <si>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</si>
  <si>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</si>
  <si>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</si>
  <si>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</si>
  <si>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</si>
  <si>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A10A</t>
    <phoneticPr fontId="11" type="noConversion"/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</si>
  <si>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</si>
  <si>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</si>
  <si>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</si>
  <si>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</si>
  <si>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</si>
  <si>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</si>
  <si>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</si>
  <si>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</si>
  <si>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</si>
  <si>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</si>
  <si>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</si>
  <si>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</si>
  <si>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T05R</t>
    <phoneticPr fontId="11" type="noConversion"/>
  </si>
  <si>
    <t>DH4318</t>
    <phoneticPr fontId="11" type="noConversion"/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</si>
  <si>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</si>
  <si>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</si>
  <si>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</si>
  <si>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</si>
  <si>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</si>
  <si>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</si>
  <si>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</si>
  <si>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</si>
  <si>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</si>
  <si>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75/72SDR</t>
    <phoneticPr fontId="11" type="noConversion"/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</si>
  <si>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</si>
  <si>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</si>
  <si>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</si>
  <si>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</si>
  <si>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</si>
  <si>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</si>
  <si>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</si>
  <si>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</si>
  <si>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</si>
  <si>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</si>
  <si>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</si>
  <si>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</si>
  <si>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</si>
  <si>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</si>
  <si>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</si>
  <si>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</si>
  <si>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</si>
  <si>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</si>
  <si>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</si>
  <si>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</si>
  <si>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</si>
  <si>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</si>
  <si>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</si>
  <si>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</si>
  <si>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生產日期</t>
    <phoneticPr fontId="11" type="noConversion"/>
  </si>
  <si>
    <t>生產機台</t>
    <phoneticPr fontId="11" type="noConversion"/>
  </si>
  <si>
    <t>原絲管色</t>
    <phoneticPr fontId="11" type="noConversion"/>
  </si>
  <si>
    <t>DR</t>
    <phoneticPr fontId="11" type="noConversion"/>
  </si>
  <si>
    <t>D/Y</t>
    <phoneticPr fontId="11" type="noConversion"/>
  </si>
  <si>
    <t>33J &amp; TMT</t>
  </si>
  <si>
    <t>↓落紗分鐘換算『小時：分鐘』，勿刪除</t>
  </si>
  <si>
    <t>75/24/2SDR2</t>
    <phoneticPr fontId="11" type="noConversion"/>
  </si>
  <si>
    <t>75/72/2PDR</t>
    <phoneticPr fontId="11" type="noConversion"/>
  </si>
  <si>
    <t>藍底黑點</t>
    <phoneticPr fontId="11" type="noConversion"/>
  </si>
  <si>
    <t>白黑小三角</t>
    <phoneticPr fontId="11" type="noConversion"/>
  </si>
  <si>
    <t>150/48/2SDR2</t>
    <phoneticPr fontId="11" type="noConversion"/>
  </si>
  <si>
    <t>白綠直條</t>
  </si>
  <si>
    <t>150/48/2ODR</t>
    <phoneticPr fontId="11" type="noConversion"/>
  </si>
  <si>
    <t>150/48/2SR6</t>
    <phoneticPr fontId="11" type="noConversion"/>
  </si>
  <si>
    <t>粉紅</t>
  </si>
  <si>
    <t>紫黃條紋</t>
    <phoneticPr fontId="11" type="noConversion"/>
  </si>
  <si>
    <t>紅底藍點</t>
    <phoneticPr fontId="11" type="noConversion"/>
  </si>
  <si>
    <t>黃黑小三角</t>
    <phoneticPr fontId="11" type="noConversion"/>
  </si>
  <si>
    <t>黃黑三角</t>
    <phoneticPr fontId="11" type="noConversion"/>
  </si>
  <si>
    <t>2F6CU3</t>
  </si>
  <si>
    <t>T05L</t>
    <phoneticPr fontId="11" type="noConversion"/>
  </si>
  <si>
    <t>2F6CV3</t>
  </si>
  <si>
    <t>藍白十字</t>
    <phoneticPr fontId="11" type="noConversion"/>
  </si>
  <si>
    <t>2F6CW1</t>
  </si>
  <si>
    <t>白底藍點</t>
    <phoneticPr fontId="11" type="noConversion"/>
  </si>
  <si>
    <t>T04L</t>
    <phoneticPr fontId="11" type="noConversion"/>
  </si>
  <si>
    <t>白紅條紋</t>
    <phoneticPr fontId="11" type="noConversion"/>
  </si>
  <si>
    <t>白紅條紋</t>
  </si>
  <si>
    <t>225/72/2SDR</t>
    <phoneticPr fontId="11" type="noConversion"/>
  </si>
  <si>
    <t>白黑大點</t>
    <phoneticPr fontId="11" type="noConversion"/>
  </si>
  <si>
    <t>白底綠心</t>
  </si>
  <si>
    <t>紅白直條</t>
    <phoneticPr fontId="11" type="noConversion"/>
  </si>
  <si>
    <t>白底紅心</t>
  </si>
  <si>
    <t>AFK &amp; MPS &amp; M80</t>
  </si>
  <si>
    <t>2F08E1</t>
  </si>
  <si>
    <t>50/36SDR</t>
  </si>
  <si>
    <t>2F08F2</t>
  </si>
  <si>
    <t>50/36BK</t>
  </si>
  <si>
    <t>白綠直條</t>
    <phoneticPr fontId="11" type="noConversion"/>
  </si>
  <si>
    <t>白綠條紋</t>
    <phoneticPr fontId="11" type="noConversion"/>
  </si>
  <si>
    <t>低壓</t>
    <phoneticPr fontId="11" type="noConversion"/>
  </si>
  <si>
    <t>綠底白點</t>
    <phoneticPr fontId="11" type="noConversion"/>
  </si>
  <si>
    <t>75/36HC</t>
    <phoneticPr fontId="11" type="noConversion"/>
  </si>
  <si>
    <t>黃綠色</t>
  </si>
  <si>
    <t>白底黑方塊</t>
  </si>
  <si>
    <t>白黑十字</t>
    <phoneticPr fontId="11" type="noConversion"/>
  </si>
  <si>
    <t>75/36SAXT</t>
    <phoneticPr fontId="11" type="noConversion"/>
  </si>
  <si>
    <t>棕色</t>
  </si>
  <si>
    <t>75/36SDR</t>
    <phoneticPr fontId="11" type="noConversion"/>
  </si>
  <si>
    <t>綠黑大點</t>
    <phoneticPr fontId="11" type="noConversion"/>
  </si>
  <si>
    <t>紫白十字</t>
    <phoneticPr fontId="11" type="noConversion"/>
  </si>
  <si>
    <t>FP81232R</t>
    <phoneticPr fontId="11" type="noConversion"/>
  </si>
  <si>
    <t>藍黑直條</t>
    <phoneticPr fontId="11" type="noConversion"/>
  </si>
  <si>
    <t>白藍條紋</t>
    <phoneticPr fontId="11" type="noConversion"/>
  </si>
  <si>
    <t>白紫三角</t>
    <phoneticPr fontId="11" type="noConversion"/>
  </si>
  <si>
    <t>100/72PFR</t>
    <phoneticPr fontId="11" type="noConversion"/>
  </si>
  <si>
    <t>黃底綠點</t>
    <phoneticPr fontId="11" type="noConversion"/>
  </si>
  <si>
    <t>150/48CDR</t>
    <phoneticPr fontId="11" type="noConversion"/>
  </si>
  <si>
    <t>S01-7~12</t>
    <phoneticPr fontId="11" type="noConversion"/>
  </si>
  <si>
    <t>紅底綠點</t>
    <phoneticPr fontId="11" type="noConversion"/>
  </si>
  <si>
    <t>紅黑大點</t>
    <phoneticPr fontId="11" type="noConversion"/>
  </si>
  <si>
    <t>白紫條紋</t>
    <phoneticPr fontId="11" type="noConversion"/>
  </si>
  <si>
    <t>白綠條紋</t>
  </si>
  <si>
    <t>150/48SR6</t>
    <phoneticPr fontId="11" type="noConversion"/>
  </si>
  <si>
    <t>白黑三角</t>
    <phoneticPr fontId="11" type="noConversion"/>
  </si>
  <si>
    <t>2F4541</t>
  </si>
  <si>
    <t>75/24/2ORR13</t>
  </si>
  <si>
    <t>A24A</t>
    <phoneticPr fontId="11" type="noConversion"/>
  </si>
  <si>
    <t>2F4551</t>
  </si>
  <si>
    <t>75/24/2BUR62</t>
  </si>
  <si>
    <t>A24B</t>
    <phoneticPr fontId="11" type="noConversion"/>
  </si>
  <si>
    <t>2F4601</t>
  </si>
  <si>
    <t>白藍方塊</t>
  </si>
  <si>
    <t>黃紅十字</t>
    <phoneticPr fontId="11" type="noConversion"/>
  </si>
  <si>
    <t>2F4662</t>
  </si>
  <si>
    <t>150/48BSD3</t>
  </si>
  <si>
    <t>黃黑直條</t>
  </si>
  <si>
    <t>2F4703</t>
  </si>
  <si>
    <t>白黑條紋</t>
    <phoneticPr fontId="11" type="noConversion"/>
  </si>
  <si>
    <t>黃紅三角</t>
    <phoneticPr fontId="11" type="noConversion"/>
  </si>
  <si>
    <t>黃底白點</t>
  </si>
  <si>
    <t>黃色</t>
    <phoneticPr fontId="11" type="noConversion"/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</si>
  <si>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</si>
  <si>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</si>
  <si>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</si>
  <si>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</si>
  <si>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</si>
  <si>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</si>
  <si>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</si>
  <si>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</si>
  <si>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</si>
  <si>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</si>
  <si>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</si>
  <si>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</si>
  <si>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</si>
  <si>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</si>
  <si>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</si>
  <si>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</si>
  <si>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</si>
  <si>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</si>
  <si>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75/48/2SDR</t>
    <phoneticPr fontId="11" type="noConversion"/>
  </si>
  <si>
    <t>橘底白點</t>
    <phoneticPr fontId="11" type="noConversion"/>
  </si>
  <si>
    <t>紫底白點</t>
    <phoneticPr fontId="11" type="noConversion"/>
  </si>
  <si>
    <t>T04R</t>
    <phoneticPr fontId="11" type="noConversion"/>
  </si>
  <si>
    <t>橘綠條紋</t>
    <phoneticPr fontId="11" type="noConversion"/>
  </si>
  <si>
    <t>紅黑條紋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</si>
  <si>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</si>
  <si>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</si>
  <si>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</si>
  <si>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</si>
  <si>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</si>
  <si>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</si>
  <si>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</si>
  <si>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</si>
  <si>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</si>
  <si>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</si>
  <si>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</si>
  <si>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</si>
  <si>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</si>
  <si>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</si>
  <si>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</si>
  <si>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</si>
  <si>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</si>
  <si>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</si>
  <si>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</si>
  <si>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</si>
  <si>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</si>
  <si>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</si>
  <si>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</si>
  <si>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</si>
  <si>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</si>
  <si>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</si>
  <si>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</si>
  <si>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</si>
  <si>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</si>
  <si>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</si>
  <si>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</si>
  <si>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</si>
  <si>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</si>
  <si>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</si>
  <si>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</si>
  <si>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</si>
  <si>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</si>
  <si>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</si>
  <si>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</si>
  <si>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</si>
  <si>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</si>
  <si>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</si>
  <si>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</si>
  <si>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</si>
  <si>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</si>
  <si>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</si>
  <si>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</si>
  <si>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</si>
  <si>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</si>
  <si>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</si>
  <si>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</si>
  <si>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</si>
  <si>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</si>
  <si>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</si>
  <si>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</si>
  <si>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</si>
  <si>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</si>
  <si>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</si>
  <si>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</si>
  <si>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</si>
  <si>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</si>
  <si>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</si>
  <si>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</si>
  <si>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</si>
  <si>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</si>
  <si>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</si>
  <si>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</si>
  <si>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</si>
  <si>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</si>
  <si>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</si>
  <si>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</si>
  <si>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</si>
  <si>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</si>
  <si>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</si>
  <si>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</si>
  <si>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</si>
  <si>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</si>
  <si>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</si>
  <si>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</si>
  <si>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</si>
  <si>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</si>
  <si>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</si>
  <si>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</si>
  <si>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</si>
  <si>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</si>
  <si>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</si>
  <si>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</si>
  <si>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</si>
  <si>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</si>
  <si>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</si>
  <si>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</si>
  <si>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</si>
  <si>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</si>
  <si>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</si>
  <si>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</si>
  <si>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</si>
  <si>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</si>
  <si>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</si>
  <si>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</si>
  <si>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</si>
  <si>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</si>
  <si>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</si>
  <si>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</si>
  <si>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</si>
  <si>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</si>
  <si>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</si>
  <si>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</si>
  <si>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</si>
  <si>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</si>
  <si>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</si>
  <si>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</si>
  <si>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</si>
  <si>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</si>
  <si>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</si>
  <si>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</si>
  <si>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</si>
  <si>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</si>
  <si>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</si>
  <si>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</si>
  <si>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</si>
  <si>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</si>
  <si>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</si>
  <si>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</si>
  <si>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</si>
  <si>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</si>
  <si>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</si>
  <si>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</si>
  <si>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</si>
  <si>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</si>
  <si>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</si>
  <si>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</si>
  <si>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</si>
  <si>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</si>
  <si>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</si>
  <si>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</si>
  <si>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</si>
  <si>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</si>
  <si>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</si>
  <si>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</si>
  <si>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</si>
  <si>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</si>
  <si>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</si>
  <si>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</si>
  <si>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</si>
  <si>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</si>
  <si>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</si>
  <si>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</si>
  <si>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</si>
  <si>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</si>
  <si>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</si>
  <si>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</si>
  <si>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</si>
  <si>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</si>
  <si>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</si>
  <si>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</si>
  <si>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</si>
  <si>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</si>
  <si>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</si>
  <si>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</si>
  <si>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</si>
  <si>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</si>
  <si>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</si>
  <si>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</si>
  <si>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</si>
  <si>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</si>
  <si>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</si>
  <si>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</si>
  <si>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</si>
  <si>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</si>
  <si>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</si>
  <si>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</si>
  <si>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</si>
  <si>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</si>
  <si>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</si>
  <si>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</si>
  <si>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</si>
  <si>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</si>
  <si>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</si>
  <si>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</si>
  <si>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</si>
  <si>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</si>
  <si>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</si>
  <si>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</si>
  <si>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</si>
  <si>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</si>
  <si>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</si>
  <si>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</si>
  <si>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</si>
  <si>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</si>
  <si>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</si>
  <si>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</si>
  <si>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</si>
  <si>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</si>
  <si>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</si>
  <si>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</si>
  <si>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</si>
  <si>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</si>
  <si>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</si>
  <si>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</si>
  <si>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</si>
  <si>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</si>
  <si>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</si>
  <si>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</si>
  <si>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</si>
  <si>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</si>
  <si>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</si>
  <si>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</si>
  <si>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</si>
  <si>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</si>
  <si>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</si>
  <si>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</si>
  <si>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</si>
  <si>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</si>
  <si>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</si>
  <si>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</si>
  <si>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</si>
  <si>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</si>
  <si>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</si>
  <si>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</si>
  <si>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</si>
  <si>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</si>
  <si>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</si>
  <si>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</si>
  <si>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</si>
  <si>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</si>
  <si>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</si>
  <si>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</si>
  <si>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</si>
  <si>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</si>
  <si>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</si>
  <si>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</si>
  <si>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</si>
  <si>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</si>
  <si>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</si>
  <si>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</si>
  <si>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</si>
  <si>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</si>
  <si>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</si>
  <si>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</si>
  <si>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</si>
  <si>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</si>
  <si>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</si>
  <si>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</si>
  <si>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</si>
  <si>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</si>
  <si>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</si>
  <si>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</si>
  <si>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</si>
  <si>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</si>
  <si>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</si>
  <si>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</si>
  <si>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</si>
  <si>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</si>
  <si>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</si>
  <si>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</si>
  <si>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</si>
  <si>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</si>
  <si>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</si>
  <si>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</si>
  <si>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</si>
  <si>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</si>
  <si>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</si>
  <si>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</si>
  <si>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</si>
  <si>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</si>
  <si>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</si>
  <si>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</si>
  <si>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</si>
  <si>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</si>
  <si>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</si>
  <si>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</si>
  <si>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</si>
  <si>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</si>
  <si>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</si>
  <si>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</si>
  <si>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</si>
  <si>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</si>
  <si>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</si>
  <si>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</si>
  <si>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</si>
  <si>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</si>
  <si>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</si>
  <si>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</si>
  <si>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</si>
  <si>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</si>
  <si>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</si>
  <si>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</si>
  <si>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</si>
  <si>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</si>
  <si>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</si>
  <si>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</si>
  <si>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</si>
  <si>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</si>
  <si>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</si>
  <si>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</si>
  <si>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</si>
  <si>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</si>
  <si>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</si>
  <si>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</si>
  <si>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</si>
  <si>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</si>
  <si>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</si>
  <si>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</si>
  <si>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</si>
  <si>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</si>
  <si>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</si>
  <si>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</si>
  <si>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</si>
  <si>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</si>
  <si>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</si>
  <si>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</si>
  <si>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</si>
  <si>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</si>
  <si>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</si>
  <si>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</si>
  <si>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</si>
  <si>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</si>
  <si>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</si>
  <si>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</si>
  <si>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</si>
  <si>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</si>
  <si>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</si>
  <si>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</si>
  <si>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</si>
  <si>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</si>
  <si>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</si>
  <si>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</si>
  <si>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</si>
  <si>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</si>
  <si>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</si>
  <si>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</si>
  <si>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</si>
  <si>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</si>
  <si>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</si>
  <si>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</si>
  <si>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</si>
  <si>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</si>
  <si>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</si>
  <si>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</si>
  <si>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</si>
  <si>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</si>
  <si>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</si>
  <si>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</si>
  <si>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</si>
  <si>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</si>
  <si>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</si>
  <si>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</si>
  <si>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</si>
  <si>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</si>
  <si>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</si>
  <si>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</si>
  <si>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</si>
  <si>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</si>
  <si>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</si>
  <si>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</si>
  <si>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</si>
  <si>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</si>
  <si>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</si>
  <si>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</si>
  <si>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</si>
  <si>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</si>
  <si>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</si>
  <si>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</si>
  <si>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</si>
  <si>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</si>
  <si>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</si>
  <si>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</si>
  <si>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</si>
  <si>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</si>
  <si>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</si>
  <si>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</si>
  <si>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</si>
  <si>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</si>
  <si>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</si>
  <si>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</si>
  <si>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</si>
  <si>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</si>
  <si>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</si>
  <si>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</si>
  <si>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</si>
  <si>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</si>
  <si>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</si>
  <si>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</si>
  <si>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</si>
  <si>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</si>
  <si>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</si>
  <si>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</si>
  <si>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</si>
  <si>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</si>
  <si>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</si>
  <si>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</si>
  <si>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</si>
  <si>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</si>
  <si>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</si>
  <si>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</si>
  <si>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</si>
  <si>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</si>
  <si>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</si>
  <si>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</si>
  <si>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</si>
  <si>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</si>
  <si>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</si>
  <si>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</si>
  <si>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</si>
  <si>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</si>
  <si>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</si>
  <si>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</si>
  <si>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</si>
  <si>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</si>
  <si>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</si>
  <si>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</si>
  <si>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</si>
  <si>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</si>
  <si>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</si>
  <si>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</si>
  <si>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</si>
  <si>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</si>
  <si>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</si>
  <si>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</si>
  <si>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</si>
  <si>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</si>
  <si>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</si>
  <si>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</si>
  <si>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</si>
  <si>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</si>
  <si>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</si>
  <si>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</si>
  <si>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</si>
  <si>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</si>
  <si>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</si>
  <si>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</si>
  <si>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</si>
  <si>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</si>
  <si>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</si>
  <si>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</si>
  <si>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</si>
  <si>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</si>
  <si>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</si>
  <si>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</si>
  <si>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</si>
  <si>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</si>
  <si>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</si>
  <si>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</si>
  <si>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</si>
  <si>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</si>
  <si>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</si>
  <si>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</si>
  <si>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</si>
  <si>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</si>
  <si>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</si>
  <si>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</si>
  <si>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</si>
  <si>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</si>
  <si>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</si>
  <si>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</si>
  <si>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</si>
  <si>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</si>
  <si>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</si>
  <si>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</si>
  <si>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</si>
  <si>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</si>
  <si>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</si>
  <si>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</si>
  <si>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</si>
  <si>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</si>
  <si>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</si>
  <si>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</si>
  <si>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</si>
  <si>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</si>
  <si>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</si>
  <si>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</si>
  <si>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</si>
  <si>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</si>
  <si>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</si>
  <si>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</si>
  <si>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</si>
  <si>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</si>
  <si>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</si>
  <si>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</si>
  <si>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</si>
  <si>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</si>
  <si>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</si>
  <si>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</si>
  <si>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</si>
  <si>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</si>
  <si>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</si>
  <si>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</si>
  <si>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</si>
  <si>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</si>
  <si>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</si>
  <si>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</si>
  <si>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</si>
  <si>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</si>
  <si>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</si>
  <si>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</si>
  <si>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</si>
  <si>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</si>
  <si>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</si>
  <si>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</si>
  <si>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</si>
  <si>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</si>
  <si>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</si>
  <si>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</si>
  <si>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</si>
  <si>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</si>
  <si>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</si>
  <si>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</si>
  <si>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</si>
  <si>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</si>
  <si>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</si>
  <si>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</si>
  <si>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</si>
  <si>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</si>
  <si>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</si>
  <si>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</si>
  <si>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</si>
  <si>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</si>
  <si>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</si>
  <si>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</si>
  <si>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</si>
  <si>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</si>
  <si>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</si>
  <si>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</si>
  <si>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</si>
  <si>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</si>
  <si>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</si>
  <si>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</si>
  <si>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</si>
  <si>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</si>
  <si>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</si>
  <si>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</si>
  <si>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</si>
  <si>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</si>
  <si>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</si>
  <si>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</si>
  <si>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</si>
  <si>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</si>
  <si>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</si>
  <si>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</si>
  <si>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</si>
  <si>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</si>
  <si>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</si>
  <si>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</si>
  <si>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</si>
  <si>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</si>
  <si>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</si>
  <si>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</si>
  <si>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</si>
  <si>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</si>
  <si>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</si>
  <si>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</si>
  <si>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</si>
  <si>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</si>
  <si>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</si>
  <si>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</si>
  <si>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</si>
  <si>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</si>
  <si>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</si>
  <si>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</si>
  <si>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</si>
  <si>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</si>
  <si>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</si>
  <si>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</si>
  <si>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</si>
  <si>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</si>
  <si>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</si>
  <si>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</si>
  <si>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</si>
  <si>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</si>
  <si>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</si>
  <si>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</si>
  <si>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</si>
  <si>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</si>
  <si>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</si>
  <si>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</si>
  <si>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</si>
  <si>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</si>
  <si>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</si>
  <si>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</si>
  <si>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</si>
  <si>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</si>
  <si>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</si>
  <si>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</si>
  <si>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</si>
  <si>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</si>
  <si>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</si>
  <si>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</si>
  <si>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</si>
  <si>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</si>
  <si>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</si>
  <si>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</si>
  <si>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</si>
  <si>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</si>
  <si>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</si>
  <si>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</si>
  <si>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</si>
  <si>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</si>
  <si>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</si>
  <si>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</si>
  <si>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</si>
  <si>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</si>
  <si>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</si>
  <si>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</si>
  <si>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</si>
  <si>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</si>
  <si>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</si>
  <si>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</si>
  <si>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</si>
  <si>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</si>
  <si>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</si>
  <si>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</si>
  <si>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</si>
  <si>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</si>
  <si>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</si>
  <si>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</si>
  <si>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</si>
  <si>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</si>
  <si>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</si>
  <si>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</si>
  <si>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</si>
  <si>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</si>
  <si>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</si>
  <si>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</si>
  <si>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</si>
  <si>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</si>
  <si>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</si>
  <si>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</si>
  <si>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</si>
  <si>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</si>
  <si>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</si>
  <si>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</si>
  <si>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</si>
  <si>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</si>
  <si>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</si>
  <si>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</si>
  <si>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</si>
  <si>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</si>
  <si>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</si>
  <si>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</si>
  <si>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</si>
  <si>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</si>
  <si>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</si>
  <si>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</si>
  <si>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</si>
  <si>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</si>
  <si>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</si>
  <si>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</si>
  <si>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</si>
  <si>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</si>
  <si>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</si>
  <si>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</si>
  <si>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</si>
  <si>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</si>
  <si>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</si>
  <si>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</si>
  <si>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</si>
  <si>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</si>
  <si>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</si>
  <si>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</si>
  <si>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</si>
  <si>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</si>
  <si>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</si>
  <si>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</si>
  <si>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</si>
  <si>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</si>
  <si>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</si>
  <si>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</si>
  <si>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</si>
  <si>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</si>
  <si>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</si>
  <si>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</si>
  <si>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</si>
  <si>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</si>
  <si>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</si>
  <si>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</si>
  <si>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</si>
  <si>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</si>
  <si>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</si>
  <si>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</si>
  <si>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</si>
  <si>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</si>
  <si>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</si>
  <si>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</si>
  <si>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</si>
  <si>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</si>
  <si>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</si>
  <si>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</si>
  <si>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</si>
  <si>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</si>
  <si>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</si>
  <si>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</si>
  <si>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</si>
  <si>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</si>
  <si>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</si>
  <si>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</si>
  <si>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</si>
  <si>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</si>
  <si>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</si>
  <si>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</si>
  <si>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</si>
  <si>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</si>
  <si>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</si>
  <si>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</si>
  <si>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</si>
  <si>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</si>
  <si>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</si>
  <si>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</si>
  <si>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</si>
  <si>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</si>
  <si>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</si>
  <si>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</si>
  <si>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</si>
  <si>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</si>
  <si>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</si>
  <si>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</si>
  <si>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</si>
  <si>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</si>
  <si>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</si>
  <si>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</si>
  <si>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</si>
  <si>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</si>
  <si>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</si>
  <si>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</si>
  <si>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</si>
  <si>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</si>
  <si>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</si>
  <si>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</si>
  <si>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</si>
  <si>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</si>
  <si>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</si>
  <si>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</si>
  <si>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</si>
  <si>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</si>
  <si>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</si>
  <si>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</si>
  <si>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</si>
  <si>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</si>
  <si>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</si>
  <si>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</si>
  <si>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</si>
  <si>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</si>
  <si>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</si>
  <si>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</si>
  <si>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</si>
  <si>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</si>
  <si>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</si>
  <si>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</si>
  <si>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</si>
  <si>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</si>
  <si>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</si>
  <si>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</si>
  <si>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</si>
  <si>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</si>
  <si>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</si>
  <si>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</si>
  <si>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</si>
  <si>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</si>
  <si>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</si>
  <si>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</si>
  <si>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</si>
  <si>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</si>
  <si>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</si>
  <si>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</si>
  <si>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</si>
  <si>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</si>
  <si>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</si>
  <si>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</si>
  <si>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</si>
  <si>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</si>
  <si>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</si>
  <si>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</si>
  <si>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</si>
  <si>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</si>
  <si>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</si>
  <si>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</si>
  <si>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</si>
  <si>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</si>
  <si>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</si>
  <si>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</si>
  <si>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</si>
  <si>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</si>
  <si>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</si>
  <si>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</si>
  <si>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</si>
  <si>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</si>
  <si>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</si>
  <si>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</si>
  <si>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</si>
  <si>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</si>
  <si>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</si>
  <si>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</si>
  <si>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</si>
  <si>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</si>
  <si>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</si>
  <si>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</si>
  <si>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</si>
  <si>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</si>
  <si>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</si>
  <si>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</si>
  <si>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</si>
  <si>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</si>
  <si>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</si>
  <si>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</si>
  <si>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</si>
  <si>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</si>
  <si>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</si>
  <si>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</si>
  <si>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</si>
  <si>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</si>
  <si>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</si>
  <si>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</si>
  <si>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</si>
  <si>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</si>
  <si>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</si>
  <si>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</si>
  <si>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</si>
  <si>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</si>
  <si>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</si>
  <si>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</si>
  <si>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</si>
  <si>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</si>
  <si>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</si>
  <si>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</si>
  <si>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</si>
  <si>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</si>
  <si>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</si>
  <si>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</si>
  <si>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</si>
  <si>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</si>
  <si>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</si>
  <si>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</si>
  <si>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</si>
  <si>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</si>
  <si>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</si>
  <si>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</si>
  <si>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</si>
  <si>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</si>
  <si>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</si>
  <si>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</si>
  <si>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</si>
  <si>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</si>
  <si>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</si>
  <si>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</si>
  <si>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</si>
  <si>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</si>
  <si>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</si>
  <si>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</si>
  <si>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</si>
  <si>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</si>
  <si>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</si>
  <si>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</si>
  <si>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</si>
  <si>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</si>
  <si>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</si>
  <si>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</si>
  <si>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</si>
  <si>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</si>
  <si>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</si>
  <si>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</si>
  <si>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</si>
  <si>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</si>
  <si>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</si>
  <si>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</si>
  <si>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</si>
  <si>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</si>
  <si>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</si>
  <si>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</si>
  <si>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</si>
  <si>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</si>
  <si>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</si>
  <si>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</si>
  <si>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</si>
  <si>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</si>
  <si>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</si>
  <si>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</si>
  <si>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</si>
  <si>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</si>
  <si>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</si>
  <si>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</si>
  <si>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</si>
  <si>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</si>
  <si>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</si>
  <si>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</si>
  <si>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</si>
  <si>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</si>
  <si>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</si>
  <si>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</si>
  <si>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</si>
  <si>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</si>
  <si>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</si>
  <si>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</si>
  <si>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</si>
  <si>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</si>
  <si>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</si>
  <si>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</si>
  <si>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</si>
  <si>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</si>
  <si>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</si>
  <si>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</si>
  <si>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</si>
  <si>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</si>
  <si>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</si>
  <si>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</si>
  <si>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</si>
  <si>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</si>
  <si>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</si>
  <si>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</si>
  <si>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</si>
  <si>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</si>
  <si>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</si>
  <si>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</si>
  <si>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</si>
  <si>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</si>
  <si>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</si>
  <si>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</si>
  <si>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</si>
  <si>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</si>
  <si>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</si>
  <si>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</si>
  <si>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</si>
  <si>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</si>
  <si>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</si>
  <si>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</si>
  <si>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</si>
  <si>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</si>
  <si>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</si>
  <si>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</si>
  <si>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</si>
  <si>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</si>
  <si>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</si>
  <si>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</si>
  <si>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</si>
  <si>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</si>
  <si>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</si>
  <si>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</si>
  <si>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</si>
  <si>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</si>
  <si>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</si>
  <si>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</si>
  <si>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</si>
  <si>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</si>
  <si>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</si>
  <si>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</si>
  <si>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</si>
  <si>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</si>
  <si>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</si>
  <si>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</si>
  <si>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</si>
  <si>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</si>
  <si>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</si>
  <si>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</si>
  <si>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</si>
  <si>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</si>
  <si>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</si>
  <si>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</si>
  <si>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</si>
  <si>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</si>
  <si>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</si>
  <si>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</si>
  <si>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</si>
  <si>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</si>
  <si>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</si>
  <si>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</si>
  <si>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</si>
  <si>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</si>
  <si>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</si>
  <si>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</si>
  <si>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</si>
  <si>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</si>
  <si>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</si>
  <si>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</si>
  <si>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</si>
  <si>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</si>
  <si>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</si>
  <si>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</si>
  <si>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</si>
  <si>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</si>
  <si>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</si>
  <si>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</si>
  <si>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</si>
  <si>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</si>
  <si>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</si>
  <si>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</si>
  <si>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</si>
  <si>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</si>
  <si>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</si>
  <si>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</si>
  <si>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</si>
  <si>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</si>
  <si>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</si>
  <si>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</si>
  <si>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</si>
  <si>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</si>
  <si>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</si>
  <si>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</si>
  <si>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</si>
  <si>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</si>
  <si>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</si>
  <si>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</si>
  <si>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</si>
  <si>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</si>
  <si>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</si>
  <si>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</si>
  <si>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</si>
  <si>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</si>
  <si>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</si>
  <si>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</si>
  <si>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</si>
  <si>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</si>
  <si>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</si>
  <si>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</si>
  <si>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</si>
  <si>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</si>
  <si>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</si>
  <si>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</si>
  <si>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</si>
  <si>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</si>
  <si>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</si>
  <si>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</si>
  <si>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</si>
  <si>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</si>
  <si>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</si>
  <si>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</si>
  <si>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</si>
  <si>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</si>
  <si>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</si>
  <si>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</si>
  <si>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</si>
  <si>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</si>
  <si>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</si>
  <si>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</si>
  <si>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</si>
  <si>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</si>
  <si>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</si>
  <si>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</si>
  <si>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</si>
  <si>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</si>
  <si>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</si>
  <si>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</si>
  <si>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</si>
  <si>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</si>
  <si>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</si>
  <si>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</si>
  <si>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</si>
  <si>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</si>
  <si>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</si>
  <si>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</si>
  <si>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</si>
  <si>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</si>
  <si>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</si>
  <si>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</si>
  <si>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</si>
  <si>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</si>
  <si>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</si>
  <si>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</si>
  <si>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</si>
  <si>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</si>
  <si>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</si>
  <si>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</si>
  <si>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</si>
  <si>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</si>
  <si>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</si>
  <si>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</si>
  <si>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</si>
  <si>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</si>
  <si>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</si>
  <si>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</si>
  <si>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</si>
  <si>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</si>
  <si>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</si>
  <si>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</si>
  <si>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</si>
  <si>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</si>
  <si>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</si>
  <si>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</si>
  <si>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</si>
  <si>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</si>
  <si>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</si>
  <si>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</si>
  <si>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</si>
  <si>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</si>
  <si>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</si>
  <si>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</si>
  <si>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</si>
  <si>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</si>
  <si>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</si>
  <si>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</si>
  <si>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</si>
  <si>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</si>
  <si>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</si>
  <si>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</si>
  <si>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</si>
  <si>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</si>
  <si>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</si>
  <si>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</si>
  <si>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</si>
  <si>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</si>
  <si>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</si>
  <si>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</si>
  <si>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</si>
  <si>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</si>
  <si>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</si>
  <si>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</si>
  <si>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</si>
  <si>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</si>
  <si>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</si>
  <si>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</si>
  <si>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</si>
  <si>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</si>
  <si>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</si>
  <si>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</si>
  <si>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</si>
  <si>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</si>
  <si>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</si>
  <si>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</si>
  <si>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</si>
  <si>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</si>
  <si>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</si>
  <si>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</si>
  <si>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</si>
  <si>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</si>
  <si>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</si>
  <si>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</si>
  <si>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</si>
  <si>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</si>
  <si>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</si>
  <si>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</si>
  <si>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</si>
  <si>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</si>
  <si>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</si>
  <si>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</si>
  <si>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</si>
  <si>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</si>
  <si>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</si>
  <si>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</si>
  <si>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</si>
  <si>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</si>
  <si>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</si>
  <si>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</si>
  <si>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</si>
  <si>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</si>
  <si>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</si>
  <si>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</si>
  <si>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</si>
  <si>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</si>
  <si>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</si>
  <si>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</si>
  <si>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</si>
  <si>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</si>
  <si>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</si>
  <si>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</si>
  <si>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</si>
  <si>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</si>
  <si>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</si>
  <si>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</si>
  <si>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</si>
  <si>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</si>
  <si>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</si>
  <si>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</si>
  <si>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</si>
  <si>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</si>
  <si>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</si>
  <si>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</si>
  <si>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</si>
  <si>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</si>
  <si>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</si>
  <si>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</si>
  <si>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</si>
  <si>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</si>
  <si>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</si>
  <si>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</si>
  <si>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</si>
  <si>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</si>
  <si>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</si>
  <si>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</si>
  <si>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</si>
  <si>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</si>
  <si>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</si>
  <si>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</si>
  <si>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</si>
  <si>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</si>
  <si>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</si>
  <si>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</si>
  <si>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</si>
  <si>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</si>
  <si>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</si>
  <si>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</si>
  <si>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</si>
  <si>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</si>
  <si>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</si>
  <si>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</si>
  <si>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</si>
  <si>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</si>
  <si>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</si>
  <si>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</si>
  <si>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</si>
  <si>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</si>
  <si>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</si>
  <si>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</si>
  <si>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</si>
  <si>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</si>
  <si>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</si>
  <si>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</si>
  <si>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</si>
  <si>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</si>
  <si>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</si>
  <si>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</si>
  <si>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</si>
  <si>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</si>
  <si>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</si>
  <si>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</si>
  <si>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</si>
  <si>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</si>
  <si>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</si>
  <si>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</si>
  <si>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</si>
  <si>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</si>
  <si>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</si>
  <si>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</si>
  <si>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</si>
  <si>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</si>
  <si>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</si>
  <si>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</si>
  <si>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</si>
  <si>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</si>
  <si>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</si>
  <si>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</si>
  <si>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</si>
  <si>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</si>
  <si>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</si>
  <si>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</si>
  <si>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</si>
  <si>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</si>
  <si>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</si>
  <si>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</si>
  <si>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</si>
  <si>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</si>
  <si>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</si>
  <si>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</si>
  <si>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</si>
  <si>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</si>
  <si>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</si>
  <si>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</si>
  <si>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</si>
  <si>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</si>
  <si>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</si>
  <si>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</si>
  <si>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</si>
  <si>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</si>
  <si>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</si>
  <si>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</si>
  <si>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</si>
  <si>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</si>
  <si>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</si>
  <si>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</si>
  <si>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</si>
  <si>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</si>
  <si>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</si>
  <si>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</si>
  <si>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</si>
  <si>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</si>
  <si>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</si>
  <si>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</si>
  <si>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</si>
  <si>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</si>
  <si>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</si>
  <si>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</si>
  <si>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</si>
  <si>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</si>
  <si>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</si>
  <si>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</si>
  <si>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</si>
  <si>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</si>
  <si>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</si>
  <si>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</si>
  <si>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</si>
  <si>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</si>
  <si>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</si>
  <si>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</si>
  <si>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</si>
  <si>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</si>
  <si>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</si>
  <si>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</si>
  <si>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</si>
  <si>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</si>
  <si>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</si>
  <si>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</si>
  <si>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</si>
  <si>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</si>
  <si>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</si>
  <si>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</si>
  <si>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</si>
  <si>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</si>
  <si>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</si>
  <si>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</si>
  <si>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</si>
  <si>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</si>
  <si>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</si>
  <si>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</si>
  <si>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</si>
  <si>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</si>
  <si>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</si>
  <si>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</si>
  <si>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</si>
  <si>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</si>
  <si>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</si>
  <si>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</si>
  <si>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</si>
  <si>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</si>
  <si>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</si>
  <si>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</si>
  <si>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</si>
  <si>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</si>
  <si>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</si>
  <si>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</si>
  <si>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</si>
  <si>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</si>
  <si>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</si>
  <si>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</si>
  <si>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</si>
  <si>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</si>
  <si>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</si>
  <si>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</si>
  <si>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</si>
  <si>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</si>
  <si>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</si>
  <si>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</si>
  <si>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</si>
  <si>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</si>
  <si>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</si>
  <si>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</si>
  <si>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</si>
  <si>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</si>
  <si>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</si>
  <si>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</si>
  <si>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</si>
  <si>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</si>
  <si>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</si>
  <si>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</si>
  <si>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</si>
  <si>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</si>
  <si>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</si>
  <si>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</si>
  <si>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</si>
  <si>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</si>
  <si>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</si>
  <si>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</si>
  <si>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</si>
  <si>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</si>
  <si>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</si>
  <si>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</si>
  <si>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</si>
  <si>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</si>
  <si>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</si>
  <si>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</si>
  <si>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</si>
  <si>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</si>
  <si>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</si>
  <si>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</si>
  <si>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</si>
  <si>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</si>
  <si>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</si>
  <si>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</si>
  <si>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</si>
  <si>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</si>
  <si>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</si>
  <si>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</si>
  <si>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</si>
  <si>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</si>
  <si>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</si>
  <si>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</si>
  <si>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</si>
  <si>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</si>
  <si>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</si>
  <si>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</si>
  <si>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</si>
  <si>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</si>
  <si>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</si>
  <si>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</si>
  <si>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</si>
  <si>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</si>
  <si>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</si>
  <si>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</si>
  <si>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</si>
  <si>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</si>
  <si>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</si>
  <si>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</si>
  <si>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</si>
  <si>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</si>
  <si>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</si>
  <si>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</si>
  <si>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</si>
  <si>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</si>
  <si>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</si>
  <si>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</si>
  <si>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</si>
  <si>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</si>
  <si>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</si>
  <si>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</si>
  <si>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</si>
  <si>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</si>
  <si>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</si>
  <si>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</si>
  <si>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</si>
  <si>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</si>
  <si>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</si>
  <si>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</si>
  <si>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</si>
  <si>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</si>
  <si>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</si>
  <si>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</si>
  <si>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</si>
  <si>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</si>
  <si>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</si>
  <si>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</si>
  <si>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</si>
  <si>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</si>
  <si>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</si>
  <si>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</si>
  <si>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</si>
  <si>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</si>
  <si>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</si>
  <si>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</si>
  <si>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</si>
  <si>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</si>
  <si>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</si>
  <si>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</si>
  <si>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</si>
  <si>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</si>
  <si>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</si>
  <si>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</si>
  <si>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</si>
  <si>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</si>
  <si>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</si>
  <si>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</si>
  <si>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</si>
  <si>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</si>
  <si>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</si>
  <si>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</si>
  <si>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</si>
  <si>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</si>
  <si>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</si>
  <si>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</si>
  <si>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</si>
  <si>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</si>
  <si>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</si>
  <si>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</si>
  <si>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</si>
  <si>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</si>
  <si>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</si>
  <si>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</si>
  <si>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</si>
  <si>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</si>
  <si>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</si>
  <si>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</si>
  <si>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</si>
  <si>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</si>
  <si>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</si>
  <si>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</si>
  <si>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</si>
  <si>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</si>
  <si>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</si>
  <si>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</si>
  <si>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</si>
  <si>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</si>
  <si>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</si>
  <si>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</si>
  <si>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</si>
  <si>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</si>
  <si>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</si>
  <si>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</si>
  <si>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</si>
  <si>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</si>
  <si>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</si>
  <si>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</si>
  <si>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</si>
  <si>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</si>
  <si>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</si>
  <si>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</si>
  <si>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</si>
  <si>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</si>
  <si>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</si>
  <si>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</si>
  <si>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</si>
  <si>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</si>
  <si>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</si>
  <si>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</si>
  <si>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</si>
  <si>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</si>
  <si>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</si>
  <si>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</si>
  <si>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</si>
  <si>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</si>
  <si>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</si>
  <si>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</si>
  <si>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</si>
  <si>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</si>
  <si>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</si>
  <si>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</si>
  <si>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</si>
  <si>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</si>
  <si>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</si>
  <si>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</si>
  <si>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</si>
  <si>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</si>
  <si>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</si>
  <si>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</si>
  <si>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</si>
  <si>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</si>
  <si>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</si>
  <si>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</si>
  <si>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</si>
  <si>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</si>
  <si>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</si>
  <si>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</si>
  <si>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</si>
  <si>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</si>
  <si>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</si>
  <si>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</si>
  <si>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</si>
  <si>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</si>
  <si>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</si>
  <si>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</si>
  <si>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</si>
  <si>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</si>
  <si>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</si>
  <si>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</si>
  <si>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</si>
  <si>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</si>
  <si>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</si>
  <si>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</si>
  <si>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</si>
  <si>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</si>
  <si>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</si>
  <si>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</si>
  <si>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</si>
  <si>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</si>
  <si>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</si>
  <si>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</si>
  <si>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</si>
  <si>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</si>
  <si>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</si>
  <si>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</si>
  <si>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</si>
  <si>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</si>
  <si>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</si>
  <si>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</si>
  <si>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</si>
  <si>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</si>
  <si>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</si>
  <si>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</si>
  <si>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</si>
  <si>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</si>
  <si>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</si>
  <si>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</si>
  <si>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</si>
  <si>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</si>
  <si>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</si>
  <si>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</si>
  <si>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</si>
  <si>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</si>
  <si>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</si>
  <si>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</si>
  <si>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</si>
  <si>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</si>
  <si>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</si>
  <si>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</si>
  <si>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</si>
  <si>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</si>
  <si>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</si>
  <si>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</si>
  <si>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</si>
  <si>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</si>
  <si>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</si>
  <si>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</si>
  <si>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</si>
  <si>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</si>
  <si>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</si>
  <si>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</si>
  <si>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</si>
  <si>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</si>
  <si>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</si>
  <si>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</si>
  <si>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</si>
  <si>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</si>
  <si>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</si>
  <si>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</si>
  <si>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</si>
  <si>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</si>
  <si>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</si>
  <si>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</si>
  <si>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</si>
  <si>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</si>
  <si>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</si>
  <si>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</si>
  <si>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</si>
  <si>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</si>
  <si>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</si>
  <si>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</si>
  <si>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</si>
  <si>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</si>
  <si>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</si>
  <si>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</si>
  <si>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</si>
  <si>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</si>
  <si>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</si>
  <si>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</si>
  <si>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</si>
  <si>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</si>
  <si>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</si>
  <si>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</si>
  <si>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</si>
  <si>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</si>
  <si>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</si>
  <si>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</si>
  <si>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</si>
  <si>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</si>
  <si>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</si>
  <si>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</si>
  <si>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</si>
  <si>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</si>
  <si>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</si>
  <si>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</si>
  <si>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</si>
  <si>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</si>
  <si>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</si>
  <si>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</si>
  <si>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</si>
  <si>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</si>
  <si>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</si>
  <si>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</si>
  <si>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</si>
  <si>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</si>
  <si>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</si>
  <si>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</si>
  <si>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</si>
  <si>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</si>
  <si>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</si>
  <si>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</si>
  <si>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</si>
  <si>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</si>
  <si>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</si>
  <si>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</si>
  <si>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</si>
  <si>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</si>
  <si>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</si>
  <si>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</si>
  <si>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</si>
  <si>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</si>
  <si>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</si>
  <si>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</si>
  <si>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</si>
  <si>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</si>
  <si>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</si>
  <si>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</si>
  <si>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</si>
  <si>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</si>
  <si>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</si>
  <si>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</si>
  <si>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</si>
  <si>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</si>
  <si>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</si>
  <si>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</si>
  <si>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</si>
  <si>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</si>
  <si>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</si>
  <si>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</si>
  <si>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</si>
  <si>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</si>
  <si>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</si>
  <si>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</si>
  <si>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</si>
  <si>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</si>
  <si>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</si>
  <si>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</si>
  <si>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</si>
  <si>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</si>
  <si>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</si>
  <si>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</si>
  <si>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</si>
  <si>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</si>
  <si>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</si>
  <si>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</si>
  <si>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</si>
  <si>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</si>
  <si>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</si>
  <si>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</si>
  <si>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</si>
  <si>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</si>
  <si>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</si>
  <si>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</si>
  <si>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</si>
  <si>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</si>
  <si>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</si>
  <si>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</si>
  <si>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</si>
  <si>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</si>
  <si>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</si>
  <si>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</si>
  <si>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</si>
  <si>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</si>
  <si>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</si>
  <si>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</si>
  <si>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</si>
  <si>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</si>
  <si>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</si>
  <si>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</si>
  <si>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</si>
  <si>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</si>
  <si>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</si>
  <si>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</si>
  <si>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</si>
  <si>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</si>
  <si>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</si>
  <si>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</si>
  <si>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</si>
  <si>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</si>
  <si>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</si>
  <si>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</si>
  <si>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</si>
  <si>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</si>
  <si>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</si>
  <si>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</si>
  <si>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</si>
  <si>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</si>
  <si>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</si>
  <si>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</si>
  <si>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</si>
  <si>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</si>
  <si>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</si>
  <si>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</si>
  <si>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</si>
  <si>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</si>
  <si>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</si>
  <si>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</si>
  <si>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</si>
  <si>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</si>
  <si>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</si>
  <si>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</si>
  <si>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</si>
  <si>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</si>
  <si>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</si>
  <si>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</si>
  <si>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</si>
  <si>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</si>
  <si>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</si>
  <si>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</si>
  <si>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</si>
  <si>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</si>
  <si>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</si>
  <si>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</si>
  <si>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</si>
  <si>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</si>
  <si>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</si>
  <si>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</si>
  <si>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</si>
  <si>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</si>
  <si>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</si>
  <si>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</si>
  <si>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</si>
  <si>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</si>
  <si>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</si>
  <si>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</si>
  <si>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</si>
  <si>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</si>
  <si>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</si>
  <si>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</si>
  <si>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</si>
  <si>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</si>
  <si>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</si>
  <si>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</si>
  <si>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</si>
  <si>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</si>
  <si>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</si>
  <si>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</si>
  <si>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</si>
  <si>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</si>
  <si>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</si>
  <si>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</si>
  <si>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</si>
  <si>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</si>
  <si>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</si>
  <si>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</si>
  <si>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</si>
  <si>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</si>
  <si>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</si>
  <si>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</si>
  <si>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</si>
  <si>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</si>
  <si>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</si>
  <si>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</si>
  <si>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</si>
  <si>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</si>
  <si>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</si>
  <si>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</si>
  <si>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</si>
  <si>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</si>
  <si>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</si>
  <si>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</si>
  <si>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</si>
  <si>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</si>
  <si>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</si>
  <si>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</si>
  <si>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</si>
  <si>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</si>
  <si>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</si>
  <si>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</si>
  <si>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</si>
  <si>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</si>
  <si>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</si>
  <si>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</si>
  <si>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</si>
  <si>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</si>
  <si>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</si>
  <si>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</si>
  <si>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</si>
  <si>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</si>
  <si>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</si>
  <si>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</si>
  <si>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</si>
  <si>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</si>
  <si>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</si>
  <si>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</si>
  <si>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</si>
  <si>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</si>
  <si>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</si>
  <si>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</si>
  <si>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</si>
  <si>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</si>
  <si>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</si>
  <si>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</si>
  <si>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</si>
  <si>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</si>
  <si>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</si>
  <si>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</si>
  <si>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</si>
  <si>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</si>
  <si>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</si>
  <si>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</si>
  <si>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</si>
  <si>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</si>
  <si>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</si>
  <si>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</si>
  <si>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</si>
  <si>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</si>
  <si>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</si>
  <si>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</si>
  <si>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</si>
  <si>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</si>
  <si>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</si>
  <si>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</si>
  <si>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</si>
  <si>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</si>
  <si>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</si>
  <si>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</si>
  <si>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</si>
  <si>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</si>
  <si>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</si>
  <si>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</si>
  <si>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</si>
  <si>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</si>
  <si>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</si>
  <si>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</si>
  <si>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</si>
  <si>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</si>
  <si>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</si>
  <si>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</si>
  <si>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</si>
  <si>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</si>
  <si>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</si>
  <si>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</si>
  <si>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</si>
  <si>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</si>
  <si>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</si>
  <si>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</si>
  <si>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</si>
  <si>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</si>
  <si>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</si>
  <si>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</si>
  <si>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</si>
  <si>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</si>
  <si>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</si>
  <si>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</si>
  <si>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</si>
  <si>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</si>
  <si>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</si>
  <si>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</si>
  <si>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</si>
  <si>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</si>
  <si>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</si>
  <si>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</si>
  <si>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</si>
  <si>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</si>
  <si>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</si>
  <si>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</si>
  <si>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</si>
  <si>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</si>
  <si>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</si>
  <si>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</si>
  <si>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</si>
  <si>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</si>
  <si>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</si>
  <si>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</si>
  <si>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</si>
  <si>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</si>
  <si>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</si>
  <si>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</si>
  <si>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</si>
  <si>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</si>
  <si>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</si>
  <si>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</si>
  <si>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</si>
  <si>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</si>
  <si>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</si>
  <si>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</si>
  <si>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</si>
  <si>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</si>
  <si>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</si>
  <si>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</si>
  <si>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</si>
  <si>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</si>
  <si>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</si>
  <si>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</si>
  <si>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</si>
  <si>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</si>
  <si>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</si>
  <si>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</si>
  <si>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</si>
  <si>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</si>
  <si>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</si>
  <si>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</si>
  <si>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</si>
  <si>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</si>
  <si>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</si>
  <si>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</si>
  <si>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</si>
  <si>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</si>
  <si>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</si>
  <si>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</si>
  <si>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</si>
  <si>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</si>
  <si>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</si>
  <si>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</si>
  <si>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</si>
  <si>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</si>
  <si>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</si>
  <si>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</si>
  <si>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</si>
  <si>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</si>
  <si>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</si>
  <si>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</si>
  <si>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</si>
  <si>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</si>
  <si>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</si>
  <si>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</si>
  <si>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</si>
  <si>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</si>
  <si>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</si>
  <si>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</si>
  <si>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</si>
  <si>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</si>
  <si>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</si>
  <si>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</si>
  <si>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</si>
  <si>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</si>
  <si>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</si>
  <si>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</si>
  <si>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</si>
  <si>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</si>
  <si>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</si>
  <si>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</si>
  <si>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</si>
  <si>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</si>
  <si>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</si>
  <si>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</si>
  <si>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</si>
  <si>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</si>
  <si>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</si>
  <si>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</si>
  <si>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</si>
  <si>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</si>
  <si>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</si>
  <si>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</si>
  <si>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</si>
  <si>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</si>
  <si>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</si>
  <si>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</si>
  <si>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</si>
  <si>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</si>
  <si>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</si>
  <si>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</si>
  <si>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</si>
  <si>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</si>
  <si>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</si>
  <si>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</si>
  <si>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</si>
  <si>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</si>
  <si>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</si>
  <si>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</si>
  <si>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</si>
  <si>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</si>
  <si>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</si>
  <si>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</si>
  <si>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</si>
  <si>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</si>
  <si>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</si>
  <si>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</si>
  <si>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</si>
  <si>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</si>
  <si>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</si>
  <si>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</si>
  <si>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</si>
  <si>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</si>
  <si>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</si>
  <si>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</si>
  <si>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</si>
  <si>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</si>
  <si>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</si>
  <si>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</si>
  <si>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</si>
  <si>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</si>
  <si>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</si>
  <si>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</si>
  <si>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</si>
  <si>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</si>
  <si>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</si>
  <si>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</si>
  <si>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</si>
  <si>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</si>
  <si>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</si>
  <si>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</si>
  <si>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</si>
  <si>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</si>
  <si>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</si>
  <si>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</si>
  <si>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</si>
  <si>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</si>
  <si>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</si>
  <si>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</si>
  <si>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</si>
  <si>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</si>
  <si>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</si>
  <si>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</si>
  <si>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</si>
  <si>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</si>
  <si>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</si>
  <si>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</si>
  <si>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</si>
  <si>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</si>
  <si>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</si>
  <si>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</si>
  <si>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</si>
  <si>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</si>
  <si>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</si>
  <si>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</si>
  <si>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</si>
  <si>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</si>
  <si>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</si>
  <si>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</si>
  <si>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</si>
  <si>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</si>
  <si>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</si>
  <si>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</si>
  <si>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</si>
  <si>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</si>
  <si>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</si>
  <si>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</si>
  <si>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</si>
  <si>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</si>
  <si>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</si>
  <si>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</si>
  <si>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</si>
  <si>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</si>
  <si>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</si>
  <si>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</si>
  <si>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</si>
  <si>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</si>
  <si>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</si>
  <si>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</si>
  <si>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</si>
  <si>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</si>
  <si>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</si>
  <si>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</si>
  <si>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</si>
  <si>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</si>
  <si>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</si>
  <si>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</si>
  <si>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</si>
  <si>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</si>
  <si>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</si>
  <si>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</si>
  <si>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</si>
  <si>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</si>
  <si>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</si>
  <si>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</si>
  <si>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</si>
  <si>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</si>
  <si>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</si>
  <si>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</si>
  <si>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</si>
  <si>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</si>
  <si>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</si>
  <si>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</si>
  <si>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</si>
  <si>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</si>
  <si>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</si>
  <si>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</si>
  <si>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</si>
  <si>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</si>
  <si>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</si>
  <si>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</si>
  <si>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</si>
  <si>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</si>
  <si>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</si>
  <si>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</si>
  <si>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</si>
  <si>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</si>
  <si>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</si>
  <si>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</si>
  <si>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</si>
  <si>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</si>
  <si>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</si>
  <si>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</si>
  <si>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</si>
  <si>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</si>
  <si>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</si>
  <si>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</si>
  <si>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</si>
  <si>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</si>
  <si>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</si>
  <si>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</si>
  <si>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</si>
  <si>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</si>
  <si>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</si>
  <si>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</si>
  <si>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</si>
  <si>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</si>
  <si>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</si>
  <si>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</si>
  <si>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</si>
  <si>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</si>
  <si>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</si>
  <si>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</si>
  <si>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</si>
  <si>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</si>
  <si>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</si>
  <si>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</si>
  <si>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</si>
  <si>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</si>
  <si>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</si>
  <si>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</si>
  <si>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</si>
  <si>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</si>
  <si>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</si>
  <si>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</si>
  <si>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</si>
  <si>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</si>
  <si>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</si>
  <si>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</si>
  <si>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</si>
  <si>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</si>
  <si>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</si>
  <si>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</si>
  <si>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</si>
  <si>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</si>
  <si>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</si>
  <si>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</si>
  <si>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</si>
  <si>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</si>
  <si>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</si>
  <si>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</si>
  <si>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</si>
  <si>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</si>
  <si>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</si>
  <si>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</si>
  <si>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</si>
  <si>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</si>
  <si>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</si>
  <si>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</si>
  <si>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</si>
  <si>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</si>
  <si>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</si>
  <si>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</si>
  <si>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</si>
  <si>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</si>
  <si>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</si>
  <si>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</si>
  <si>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</si>
  <si>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</si>
  <si>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</si>
  <si>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</si>
  <si>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</si>
  <si>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</si>
  <si>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</si>
  <si>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</si>
  <si>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</si>
  <si>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</si>
  <si>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</si>
  <si>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</si>
  <si>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</si>
  <si>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</si>
  <si>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</si>
  <si>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</si>
  <si>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</si>
  <si>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</si>
  <si>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</si>
  <si>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</si>
  <si>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</si>
  <si>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</si>
  <si>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</si>
  <si>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</si>
  <si>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</si>
  <si>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</si>
  <si>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</si>
  <si>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</si>
  <si>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</si>
  <si>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</si>
  <si>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</si>
  <si>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</si>
  <si>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</si>
  <si>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</si>
  <si>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</si>
  <si>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</si>
  <si>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</si>
  <si>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</si>
  <si>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</si>
  <si>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</si>
  <si>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</si>
  <si>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</si>
  <si>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</si>
  <si>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</si>
  <si>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</si>
  <si>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</si>
  <si>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</si>
  <si>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</si>
  <si>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</si>
  <si>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</si>
  <si>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</si>
  <si>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</si>
  <si>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</si>
  <si>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</si>
  <si>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</si>
  <si>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</si>
  <si>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</si>
  <si>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</si>
  <si>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</si>
  <si>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</si>
  <si>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</si>
  <si>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</si>
  <si>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</si>
  <si>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</si>
  <si>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</si>
  <si>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</si>
  <si>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</si>
  <si>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</si>
  <si>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</si>
  <si>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</si>
  <si>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</si>
  <si>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</si>
  <si>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</si>
  <si>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</si>
  <si>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</si>
  <si>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</si>
  <si>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</si>
  <si>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</si>
  <si>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</si>
  <si>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</si>
  <si>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</si>
  <si>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</si>
  <si>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</si>
  <si>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</si>
  <si>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</si>
  <si>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</si>
  <si>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</si>
  <si>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</si>
  <si>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</si>
  <si>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</si>
  <si>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</si>
  <si>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</si>
  <si>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</si>
  <si>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</si>
  <si>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</si>
  <si>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</si>
  <si>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</si>
  <si>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</si>
  <si>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</si>
  <si>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</si>
  <si>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</si>
  <si>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</si>
  <si>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</si>
  <si>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</si>
  <si>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</si>
  <si>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</si>
  <si>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</si>
  <si>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</si>
  <si>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</si>
  <si>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</si>
  <si>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</si>
  <si>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</si>
  <si>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</si>
  <si>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</si>
  <si>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</si>
  <si>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</si>
  <si>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</si>
  <si>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</si>
  <si>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</si>
  <si>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</si>
  <si>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</si>
  <si>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</si>
  <si>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</si>
  <si>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</si>
  <si>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</si>
  <si>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</si>
  <si>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</si>
  <si>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</si>
  <si>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</si>
  <si>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</si>
  <si>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</si>
  <si>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</si>
  <si>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</si>
  <si>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</si>
  <si>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</si>
  <si>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</si>
  <si>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</si>
  <si>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</si>
  <si>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</si>
  <si>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</si>
  <si>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</si>
  <si>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</si>
  <si>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</si>
  <si>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</si>
  <si>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</si>
  <si>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</si>
  <si>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</si>
  <si>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</si>
  <si>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</si>
  <si>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</si>
  <si>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</si>
  <si>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</si>
  <si>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</si>
  <si>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</si>
  <si>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</si>
  <si>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</si>
  <si>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</si>
  <si>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</si>
  <si>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</si>
  <si>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</si>
  <si>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</si>
  <si>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</si>
  <si>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</si>
  <si>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</si>
  <si>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</si>
  <si>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</si>
  <si>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</si>
  <si>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</si>
  <si>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</si>
  <si>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</si>
  <si>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</si>
  <si>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</si>
  <si>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</si>
  <si>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</si>
  <si>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</si>
  <si>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</si>
  <si>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</si>
  <si>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</si>
  <si>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</si>
  <si>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</si>
  <si>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</si>
  <si>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</si>
  <si>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</si>
  <si>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</si>
  <si>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</si>
  <si>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</si>
  <si>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</si>
  <si>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</si>
  <si>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</si>
  <si>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</si>
  <si>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</si>
  <si>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</si>
  <si>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</si>
  <si>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</si>
  <si>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</si>
  <si>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</si>
  <si>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</si>
  <si>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</si>
  <si>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</si>
  <si>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</si>
  <si>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</si>
  <si>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</si>
  <si>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</si>
  <si>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</si>
  <si>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</si>
  <si>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</si>
  <si>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</si>
  <si>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</si>
  <si>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</si>
  <si>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</si>
  <si>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</si>
  <si>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</si>
  <si>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</si>
  <si>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</si>
  <si>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</si>
  <si>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</si>
  <si>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</si>
  <si>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</si>
  <si>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</si>
  <si>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</si>
  <si>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</si>
  <si>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</si>
  <si>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</si>
  <si>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</si>
  <si>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</si>
  <si>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</si>
  <si>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</si>
  <si>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</si>
  <si>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</si>
  <si>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</si>
  <si>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</si>
  <si>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</si>
  <si>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</si>
  <si>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</si>
  <si>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</si>
  <si>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</si>
  <si>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</si>
  <si>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</si>
  <si>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</si>
  <si>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</si>
  <si>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</si>
  <si>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</si>
  <si>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</si>
  <si>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</si>
  <si>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</si>
  <si>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</si>
  <si>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</si>
  <si>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</si>
  <si>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</si>
  <si>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</si>
  <si>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</si>
  <si>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</si>
  <si>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</si>
  <si>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</si>
  <si>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</si>
  <si>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</si>
  <si>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</si>
  <si>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</si>
  <si>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</si>
  <si>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</si>
  <si>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</si>
  <si>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</si>
  <si>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</si>
  <si>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</si>
  <si>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</si>
  <si>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</si>
  <si>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</si>
  <si>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</si>
  <si>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</si>
  <si>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</si>
  <si>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</si>
  <si>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</si>
  <si>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</si>
  <si>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</si>
  <si>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</si>
  <si>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</si>
  <si>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</si>
  <si>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</si>
  <si>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</si>
  <si>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</si>
  <si>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</si>
  <si>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</si>
  <si>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</si>
  <si>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</si>
  <si>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</si>
  <si>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</si>
  <si>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</si>
  <si>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</si>
  <si>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</si>
  <si>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</si>
  <si>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</si>
  <si>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</si>
  <si>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</si>
  <si>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</si>
  <si>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</si>
  <si>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</si>
  <si>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</si>
  <si>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</si>
  <si>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</si>
  <si>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</si>
  <si>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</si>
  <si>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</si>
  <si>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</si>
  <si>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</si>
  <si>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</si>
  <si>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</si>
  <si>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</si>
  <si>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</si>
  <si>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</si>
  <si>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</si>
  <si>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</si>
  <si>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</si>
  <si>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</si>
  <si>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</si>
  <si>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</si>
  <si>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</si>
  <si>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</si>
  <si>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</si>
  <si>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</si>
  <si>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</si>
  <si>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</si>
  <si>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</si>
  <si>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</si>
  <si>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</si>
  <si>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</si>
  <si>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</si>
  <si>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</si>
  <si>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</si>
  <si>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</si>
  <si>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</si>
  <si>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</si>
  <si>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</si>
  <si>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</si>
  <si>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</si>
  <si>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</si>
  <si>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</si>
  <si>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</si>
  <si>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</si>
  <si>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</si>
  <si>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</si>
  <si>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</si>
  <si>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</si>
  <si>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</si>
  <si>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</si>
  <si>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</si>
  <si>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</si>
  <si>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</si>
  <si>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</si>
  <si>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</si>
  <si>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</si>
  <si>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</si>
  <si>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</si>
  <si>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</si>
  <si>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</si>
  <si>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</si>
  <si>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</si>
  <si>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</si>
  <si>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</si>
  <si>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</si>
  <si>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</si>
  <si>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</si>
  <si>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</si>
  <si>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</si>
  <si>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</si>
  <si>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</si>
  <si>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</si>
  <si>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</si>
  <si>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</si>
  <si>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</si>
  <si>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</si>
  <si>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</si>
  <si>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</si>
  <si>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</si>
  <si>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</si>
  <si>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</si>
  <si>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</si>
  <si>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</si>
  <si>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</si>
  <si>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</si>
  <si>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</si>
  <si>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</si>
  <si>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</si>
  <si>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</si>
  <si>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</si>
  <si>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</si>
  <si>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</si>
  <si>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</si>
  <si>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</si>
  <si>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</si>
  <si>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</si>
  <si>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</si>
  <si>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</si>
  <si>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</si>
  <si>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</si>
  <si>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</si>
  <si>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</si>
  <si>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</si>
  <si>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</si>
  <si>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</si>
  <si>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</si>
  <si>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</si>
  <si>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</si>
  <si>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</si>
  <si>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</si>
  <si>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</si>
  <si>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</si>
  <si>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</si>
  <si>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</si>
  <si>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</si>
  <si>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</si>
  <si>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</si>
  <si>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</si>
  <si>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</si>
  <si>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</si>
  <si>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</si>
  <si>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</si>
  <si>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</si>
  <si>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</si>
  <si>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</si>
  <si>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</si>
  <si>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</si>
  <si>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</si>
  <si>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</si>
  <si>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</si>
  <si>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</si>
  <si>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</si>
  <si>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</si>
  <si>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</si>
  <si>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</si>
  <si>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</si>
  <si>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</si>
  <si>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</si>
  <si>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</si>
  <si>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</si>
  <si>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</si>
  <si>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</si>
  <si>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</si>
  <si>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</si>
  <si>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</si>
  <si>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</si>
  <si>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</si>
  <si>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</si>
  <si>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</si>
  <si>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</si>
  <si>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</si>
  <si>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</si>
  <si>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</si>
  <si>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</si>
  <si>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</si>
  <si>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</si>
  <si>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</si>
  <si>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</si>
  <si>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</si>
  <si>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</si>
  <si>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</si>
  <si>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</si>
  <si>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</si>
  <si>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</si>
  <si>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</si>
  <si>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</si>
  <si>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</si>
  <si>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</si>
  <si>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</si>
  <si>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</si>
  <si>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</si>
  <si>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</si>
  <si>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</si>
  <si>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</si>
  <si>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</si>
  <si>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</si>
  <si>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</si>
  <si>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</si>
  <si>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</si>
  <si>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</si>
  <si>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</si>
  <si>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</si>
  <si>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</si>
  <si>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</si>
  <si>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</si>
  <si>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</si>
  <si>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</si>
  <si>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</si>
  <si>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</si>
  <si>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</si>
  <si>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</si>
  <si>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</si>
  <si>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</si>
  <si>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</si>
  <si>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</si>
  <si>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</si>
  <si>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</si>
  <si>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</si>
  <si>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</si>
  <si>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</si>
  <si>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</si>
  <si>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</si>
  <si>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</si>
  <si>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</si>
  <si>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</si>
  <si>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</si>
  <si>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</si>
  <si>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</si>
  <si>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</si>
  <si>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</si>
  <si>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</si>
  <si>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</si>
  <si>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</si>
  <si>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</si>
  <si>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</si>
  <si>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</si>
  <si>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</si>
  <si>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</si>
  <si>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</si>
  <si>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</si>
  <si>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</si>
  <si>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</si>
  <si>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</si>
  <si>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</si>
  <si>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</si>
  <si>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</si>
  <si>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</si>
  <si>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</si>
  <si>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</si>
  <si>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</si>
  <si>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</si>
  <si>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</si>
  <si>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</si>
  <si>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</si>
  <si>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</si>
  <si>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</si>
  <si>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</si>
  <si>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</si>
  <si>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</si>
  <si>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</si>
  <si>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</si>
  <si>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</si>
  <si>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</si>
  <si>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</si>
  <si>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</si>
  <si>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</si>
  <si>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</si>
  <si>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</si>
  <si>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</si>
  <si>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</si>
  <si>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</si>
  <si>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</si>
  <si>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</si>
  <si>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</si>
  <si>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</si>
  <si>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</si>
  <si>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</si>
  <si>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</si>
  <si>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</si>
  <si>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</si>
  <si>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</si>
  <si>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</si>
  <si>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</si>
  <si>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</si>
  <si>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</si>
  <si>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</si>
  <si>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</si>
  <si>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</si>
  <si>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</si>
  <si>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</si>
  <si>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</si>
  <si>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</si>
  <si>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</si>
  <si>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</si>
  <si>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</si>
  <si>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</si>
  <si>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</si>
  <si>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</si>
  <si>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</si>
  <si>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</si>
  <si>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</si>
  <si>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</si>
  <si>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</si>
  <si>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</si>
  <si>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</si>
  <si>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</si>
  <si>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</si>
  <si>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</si>
  <si>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</si>
  <si>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</si>
  <si>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</si>
  <si>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</si>
  <si>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</si>
  <si>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</si>
  <si>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</si>
  <si>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</si>
  <si>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</si>
  <si>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</si>
  <si>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</si>
  <si>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</si>
  <si>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</si>
  <si>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</si>
  <si>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</si>
  <si>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</si>
  <si>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</si>
  <si>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</si>
  <si>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</si>
  <si>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</si>
  <si>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</si>
  <si>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</si>
  <si>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</si>
  <si>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</si>
  <si>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</si>
  <si>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</si>
  <si>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</si>
  <si>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</si>
  <si>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</si>
  <si>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</si>
  <si>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</si>
  <si>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</si>
  <si>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</si>
  <si>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</si>
  <si>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</si>
  <si>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</si>
  <si>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</si>
  <si>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</si>
  <si>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</si>
  <si>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</si>
  <si>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</si>
  <si>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</si>
  <si>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</si>
  <si>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</si>
  <si>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</si>
  <si>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</si>
  <si>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</si>
  <si>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</si>
  <si>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</si>
  <si>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</si>
  <si>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</si>
  <si>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</si>
  <si>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</si>
  <si>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</si>
  <si>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</si>
  <si>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</si>
  <si>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</si>
  <si>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</si>
  <si>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</si>
  <si>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</si>
  <si>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</si>
  <si>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</si>
  <si>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</si>
  <si>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</si>
  <si>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</si>
  <si>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</si>
  <si>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</si>
  <si>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</si>
  <si>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</si>
  <si>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</si>
  <si>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</si>
  <si>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</si>
  <si>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</si>
  <si>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</si>
  <si>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</si>
  <si>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</si>
  <si>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</si>
  <si>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</si>
  <si>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</si>
  <si>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</si>
  <si>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</si>
  <si>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</si>
  <si>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</si>
  <si>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</si>
  <si>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</si>
  <si>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</si>
  <si>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</si>
  <si>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</si>
  <si>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</si>
  <si>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</si>
  <si>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</si>
  <si>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</si>
  <si>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</si>
  <si>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</si>
  <si>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</si>
  <si>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</si>
  <si>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</si>
  <si>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</si>
  <si>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</si>
  <si>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</si>
  <si>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</si>
  <si>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</si>
  <si>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</si>
  <si>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</si>
  <si>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</si>
  <si>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</si>
  <si>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</si>
  <si>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</si>
  <si>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</si>
  <si>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</si>
  <si>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</si>
  <si>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</si>
  <si>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</si>
  <si>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</si>
  <si>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</si>
  <si>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</si>
  <si>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</si>
  <si>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</si>
  <si>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</si>
  <si>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</si>
  <si>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</si>
  <si>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</si>
  <si>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</si>
  <si>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</si>
  <si>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</si>
  <si>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</si>
  <si>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</si>
  <si>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</si>
  <si>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</si>
  <si>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</si>
  <si>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</si>
  <si>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</si>
  <si>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</si>
  <si>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</si>
  <si>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</si>
  <si>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</si>
  <si>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</si>
  <si>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</si>
  <si>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</si>
  <si>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</si>
  <si>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</si>
  <si>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</si>
  <si>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</si>
  <si>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</si>
  <si>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</si>
  <si>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</si>
  <si>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</si>
  <si>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</si>
  <si>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</si>
  <si>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</si>
  <si>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</si>
  <si>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</si>
  <si>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</si>
  <si>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</si>
  <si>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</si>
  <si>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</si>
  <si>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</si>
  <si>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</si>
  <si>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</si>
  <si>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</si>
  <si>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</si>
  <si>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</si>
  <si>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</si>
  <si>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</si>
  <si>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</si>
  <si>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</si>
  <si>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</si>
  <si>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</si>
  <si>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</si>
  <si>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</si>
  <si>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</si>
  <si>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</si>
  <si>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</si>
  <si>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</si>
  <si>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</si>
  <si>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</si>
  <si>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</si>
  <si>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</si>
  <si>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</si>
  <si>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</si>
  <si>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</si>
  <si>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</si>
  <si>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</si>
  <si>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</si>
  <si>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</si>
  <si>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</si>
  <si>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</si>
  <si>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</si>
  <si>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</si>
  <si>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</si>
  <si>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</si>
  <si>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</si>
  <si>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</si>
  <si>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</si>
  <si>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</si>
  <si>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</si>
  <si>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</si>
  <si>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</si>
  <si>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</si>
  <si>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</si>
  <si>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</si>
  <si>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</si>
  <si>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</si>
  <si>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</si>
  <si>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</si>
  <si>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</si>
  <si>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</si>
  <si>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</si>
  <si>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</si>
  <si>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</si>
  <si>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</si>
  <si>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</si>
  <si>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</si>
  <si>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</si>
  <si>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</si>
  <si>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</si>
  <si>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</si>
  <si>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</si>
  <si>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</si>
  <si>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</si>
  <si>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</si>
  <si>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</si>
  <si>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</si>
  <si>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</si>
  <si>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</si>
  <si>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</si>
  <si>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</si>
  <si>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</si>
  <si>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</si>
  <si>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</si>
  <si>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</si>
  <si>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</si>
  <si>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</si>
  <si>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</si>
  <si>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</si>
  <si>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</si>
  <si>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</si>
  <si>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</si>
  <si>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</si>
  <si>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</si>
  <si>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</si>
  <si>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</si>
  <si>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</si>
  <si>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</si>
  <si>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</si>
  <si>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</si>
  <si>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</si>
  <si>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</si>
  <si>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</si>
  <si>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</si>
  <si>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</si>
  <si>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</si>
  <si>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</si>
  <si>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</si>
  <si>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</si>
  <si>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</si>
  <si>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</si>
  <si>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</si>
  <si>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</si>
  <si>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</si>
  <si>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</si>
  <si>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</si>
  <si>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</si>
  <si>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</si>
  <si>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</si>
  <si>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</si>
  <si>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</si>
  <si>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</si>
  <si>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</si>
  <si>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</si>
  <si>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</si>
  <si>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</si>
  <si>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</si>
  <si>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</si>
  <si>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</si>
  <si>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</si>
  <si>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</si>
  <si>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</si>
  <si>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</si>
  <si>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</si>
  <si>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</si>
  <si>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</si>
  <si>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</si>
  <si>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</si>
  <si>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</si>
  <si>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</si>
  <si>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</si>
  <si>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</si>
  <si>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</si>
  <si>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</si>
  <si>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</si>
  <si>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</si>
  <si>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</si>
  <si>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</si>
  <si>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</si>
  <si>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</si>
  <si>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</si>
  <si>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</si>
  <si>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</si>
  <si>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</si>
  <si>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</si>
  <si>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</si>
  <si>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</si>
  <si>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</si>
  <si>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</si>
  <si>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</si>
  <si>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</si>
  <si>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</si>
  <si>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</si>
  <si>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</si>
  <si>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</si>
  <si>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</si>
  <si>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</si>
  <si>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</si>
  <si>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</si>
  <si>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</si>
  <si>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</si>
  <si>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</si>
  <si>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</si>
  <si>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</si>
  <si>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</si>
  <si>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</si>
  <si>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</si>
  <si>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</si>
  <si>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</si>
  <si>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</si>
  <si>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</si>
  <si>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</si>
  <si>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</si>
  <si>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</si>
  <si>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</si>
  <si>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</si>
  <si>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</si>
  <si>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</si>
  <si>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</si>
  <si>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</si>
  <si>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</si>
  <si>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</si>
  <si>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</si>
  <si>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</si>
  <si>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</si>
  <si>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</si>
  <si>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</si>
  <si>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</si>
  <si>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</si>
  <si>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</si>
  <si>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</si>
  <si>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</si>
  <si>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</si>
  <si>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</si>
  <si>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</si>
  <si>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</si>
  <si>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</si>
  <si>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</si>
  <si>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</si>
  <si>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</si>
  <si>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</si>
  <si>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</si>
  <si>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</si>
  <si>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</si>
  <si>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</si>
  <si>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</si>
  <si>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</si>
  <si>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</si>
  <si>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</si>
  <si>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</si>
  <si>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</si>
  <si>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</si>
  <si>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</si>
  <si>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</si>
  <si>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</si>
  <si>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</si>
  <si>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</si>
  <si>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</si>
  <si>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</si>
  <si>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</si>
  <si>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</si>
  <si>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</si>
  <si>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</si>
  <si>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</si>
  <si>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</si>
  <si>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</si>
  <si>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</si>
  <si>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</si>
  <si>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</si>
  <si>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</si>
  <si>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</si>
  <si>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</si>
  <si>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</si>
  <si>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</si>
  <si>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</si>
  <si>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</si>
  <si>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</si>
  <si>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</si>
  <si>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</si>
  <si>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</si>
  <si>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</si>
  <si>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</si>
  <si>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</si>
  <si>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</si>
  <si>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</si>
  <si>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</si>
  <si>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</si>
  <si>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</si>
  <si>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</si>
  <si>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</si>
  <si>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</si>
  <si>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</si>
  <si>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</si>
  <si>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</si>
  <si>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</si>
  <si>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</si>
  <si>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</si>
  <si>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</si>
  <si>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</si>
  <si>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</si>
  <si>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</si>
  <si>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</si>
  <si>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</si>
  <si>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</si>
  <si>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</si>
  <si>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</si>
  <si>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</si>
  <si>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</si>
  <si>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</si>
  <si>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</si>
  <si>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</si>
  <si>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</si>
  <si>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</si>
  <si>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</si>
  <si>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</si>
  <si>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</si>
  <si>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</si>
  <si>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</si>
  <si>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</si>
  <si>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</si>
  <si>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</si>
  <si>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</si>
  <si>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</si>
  <si>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</si>
  <si>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</si>
  <si>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</si>
  <si>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</si>
  <si>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</si>
  <si>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</si>
  <si>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</si>
  <si>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</si>
  <si>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</si>
  <si>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</si>
  <si>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</si>
  <si>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</si>
  <si>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</si>
  <si>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</si>
  <si>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</si>
  <si>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</si>
  <si>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</si>
  <si>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</si>
  <si>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</si>
  <si>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</si>
  <si>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</si>
  <si>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</si>
  <si>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</si>
  <si>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</si>
  <si>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</si>
  <si>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</si>
  <si>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</si>
  <si>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</si>
  <si>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</si>
  <si>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</si>
  <si>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</si>
  <si>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</si>
  <si>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</si>
  <si>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</si>
  <si>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</si>
  <si>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</si>
  <si>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</si>
  <si>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</si>
  <si>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</si>
  <si>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</si>
  <si>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</si>
  <si>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</si>
  <si>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</si>
  <si>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</si>
  <si>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</si>
  <si>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</si>
  <si>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</si>
  <si>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</si>
  <si>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</si>
  <si>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</si>
  <si>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</si>
  <si>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</si>
  <si>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</si>
  <si>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</si>
  <si>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</si>
  <si>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</si>
  <si>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</si>
  <si>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</si>
  <si>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</si>
  <si>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</si>
  <si>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</si>
  <si>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</si>
  <si>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</si>
  <si>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</si>
  <si>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</si>
  <si>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</si>
  <si>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</si>
  <si>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</si>
  <si>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</si>
  <si>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</si>
  <si>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</si>
  <si>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</si>
  <si>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</si>
  <si>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</si>
  <si>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</si>
  <si>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</si>
  <si>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</si>
  <si>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</si>
  <si>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</si>
  <si>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</si>
  <si>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</si>
  <si>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</si>
  <si>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</si>
  <si>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</si>
  <si>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</si>
  <si>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</si>
  <si>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</si>
  <si>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</si>
  <si>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</si>
  <si>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</si>
  <si>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</si>
  <si>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</si>
  <si>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</si>
  <si>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</si>
  <si>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</si>
  <si>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</si>
  <si>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</si>
  <si>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</si>
  <si>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</si>
  <si>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</si>
  <si>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</si>
  <si>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</si>
  <si>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</si>
  <si>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</si>
  <si>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</si>
  <si>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</si>
  <si>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</si>
  <si>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</si>
  <si>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</si>
  <si>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</si>
  <si>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</si>
  <si>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</si>
  <si>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</si>
  <si>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</si>
  <si>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</si>
  <si>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</si>
  <si>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</si>
  <si>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</si>
  <si>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</si>
  <si>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</si>
  <si>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</si>
  <si>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</si>
  <si>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</si>
  <si>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</si>
  <si>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</si>
  <si>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</si>
  <si>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</si>
  <si>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</si>
  <si>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</si>
  <si>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</si>
  <si>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</si>
  <si>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</si>
  <si>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</si>
  <si>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</si>
  <si>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</si>
  <si>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</si>
  <si>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</si>
  <si>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</si>
  <si>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</si>
  <si>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</si>
  <si>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</si>
  <si>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</si>
  <si>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</si>
  <si>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</si>
  <si>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</si>
  <si>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</si>
  <si>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</si>
  <si>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</si>
  <si>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</si>
  <si>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</si>
  <si>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</si>
  <si>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</si>
  <si>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</si>
  <si>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</si>
  <si>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</si>
  <si>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</si>
  <si>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</si>
  <si>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</si>
  <si>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</si>
  <si>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</si>
  <si>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</si>
  <si>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</si>
  <si>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</si>
  <si>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</si>
  <si>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</si>
  <si>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</si>
  <si>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</si>
  <si>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</si>
  <si>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</si>
  <si>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</si>
  <si>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</si>
  <si>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</si>
  <si>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</si>
  <si>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</si>
  <si>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</si>
  <si>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</si>
  <si>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</si>
  <si>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</si>
  <si>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</si>
  <si>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</si>
  <si>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</si>
  <si>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</si>
  <si>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</si>
  <si>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</si>
  <si>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</si>
  <si>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</si>
  <si>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</si>
  <si>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</si>
  <si>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</si>
  <si>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</si>
  <si>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</si>
  <si>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</si>
  <si>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</si>
  <si>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</si>
  <si>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</si>
  <si>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</si>
  <si>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</si>
  <si>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</si>
  <si>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</si>
  <si>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</si>
  <si>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</si>
  <si>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</si>
  <si>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</si>
  <si>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</si>
  <si>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</si>
  <si>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</si>
  <si>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</si>
  <si>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</si>
  <si>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</si>
  <si>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</si>
  <si>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</si>
  <si>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</si>
  <si>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</si>
  <si>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</si>
  <si>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</si>
  <si>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</si>
  <si>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</si>
  <si>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</si>
  <si>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</si>
  <si>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</si>
  <si>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</si>
  <si>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</si>
  <si>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</si>
  <si>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</si>
  <si>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</si>
  <si>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</si>
  <si>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</si>
  <si>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</si>
  <si>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</si>
  <si>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</si>
  <si>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</si>
  <si>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</si>
  <si>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</si>
  <si>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</si>
  <si>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</si>
  <si>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</si>
  <si>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</si>
  <si>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</si>
  <si>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</si>
  <si>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</si>
  <si>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</si>
  <si>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</si>
  <si>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</si>
  <si>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</si>
  <si>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</si>
  <si>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</si>
  <si>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</si>
  <si>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</si>
  <si>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</si>
  <si>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</si>
  <si>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</si>
  <si>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</si>
  <si>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</si>
  <si>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</si>
  <si>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</si>
  <si>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</si>
  <si>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</si>
  <si>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</si>
  <si>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</si>
  <si>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</si>
  <si>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</si>
  <si>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</si>
  <si>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</si>
  <si>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</si>
  <si>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</si>
  <si>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</si>
  <si>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</si>
  <si>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</si>
  <si>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</si>
  <si>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</si>
  <si>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</si>
  <si>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</si>
  <si>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</si>
  <si>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</si>
  <si>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</si>
  <si>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</si>
  <si>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</si>
  <si>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</si>
  <si>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</si>
  <si>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</si>
  <si>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</si>
  <si>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</si>
  <si>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</si>
  <si>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</si>
  <si>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</si>
  <si>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</si>
  <si>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</si>
  <si>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</si>
  <si>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</si>
  <si>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</si>
  <si>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</si>
  <si>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</si>
  <si>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</si>
  <si>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</si>
  <si>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</si>
  <si>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</si>
  <si>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</si>
  <si>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</si>
  <si>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</si>
  <si>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</si>
  <si>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</si>
  <si>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</si>
  <si>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</si>
  <si>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</si>
  <si>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</si>
  <si>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</si>
  <si>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</si>
  <si>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</si>
  <si>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</si>
  <si>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</si>
  <si>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</si>
  <si>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</si>
  <si>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</si>
  <si>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</si>
  <si>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</si>
  <si>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</si>
  <si>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</si>
  <si>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</si>
  <si>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</si>
  <si>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</si>
  <si>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</si>
  <si>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</si>
  <si>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</si>
  <si>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</si>
  <si>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</si>
  <si>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</si>
  <si>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</si>
  <si>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</si>
  <si>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</si>
  <si>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</si>
  <si>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</si>
  <si>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</si>
  <si>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</si>
  <si>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</si>
  <si>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</si>
  <si>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</si>
  <si>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</si>
  <si>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</si>
  <si>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</si>
  <si>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</si>
  <si>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</si>
  <si>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</si>
  <si>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</si>
  <si>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</si>
  <si>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</si>
  <si>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</si>
  <si>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</si>
  <si>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</si>
  <si>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</si>
  <si>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</si>
  <si>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</si>
  <si>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</si>
  <si>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</si>
  <si>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</si>
  <si>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</si>
  <si>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</si>
  <si>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</si>
  <si>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</si>
  <si>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</si>
  <si>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</si>
  <si>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</si>
  <si>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</si>
  <si>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</si>
  <si>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</si>
  <si>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</si>
  <si>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</si>
  <si>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</si>
  <si>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</si>
  <si>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</si>
  <si>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</si>
  <si>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</si>
  <si>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</si>
  <si>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</si>
  <si>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</si>
  <si>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</si>
  <si>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</si>
  <si>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</si>
  <si>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</si>
  <si>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</si>
  <si>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</si>
  <si>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</si>
  <si>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</si>
  <si>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</si>
  <si>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</si>
  <si>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</si>
  <si>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</si>
  <si>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</si>
  <si>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</si>
  <si>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</si>
  <si>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</si>
  <si>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</si>
  <si>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</si>
  <si>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</si>
  <si>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</si>
  <si>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</si>
  <si>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</si>
  <si>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</si>
  <si>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</si>
  <si>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</si>
  <si>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</si>
  <si>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</si>
  <si>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</si>
  <si>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</si>
  <si>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</si>
  <si>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</si>
  <si>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</si>
  <si>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</si>
  <si>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</si>
  <si>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</si>
  <si>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</si>
  <si>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</si>
  <si>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</si>
  <si>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</si>
  <si>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</si>
  <si>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</si>
  <si>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</si>
  <si>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</si>
  <si>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</si>
  <si>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</si>
  <si>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</si>
  <si>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</si>
  <si>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</si>
  <si>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</si>
  <si>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</si>
  <si>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</si>
  <si>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</si>
  <si>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</si>
  <si>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</si>
  <si>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</si>
  <si>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</si>
  <si>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</si>
  <si>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</si>
  <si>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</si>
  <si>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</si>
  <si>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</si>
  <si>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</si>
  <si>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</si>
  <si>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</si>
  <si>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</si>
  <si>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</si>
  <si>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</si>
  <si>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</si>
  <si>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</si>
  <si>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</si>
  <si>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</si>
  <si>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</si>
  <si>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</si>
  <si>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</si>
  <si>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</si>
  <si>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</si>
  <si>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</si>
  <si>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</si>
  <si>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</si>
  <si>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</si>
  <si>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</si>
  <si>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</si>
  <si>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</si>
  <si>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</si>
  <si>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</si>
  <si>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</si>
  <si>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</si>
  <si>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</si>
  <si>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</si>
  <si>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</si>
  <si>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</si>
  <si>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</si>
  <si>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</si>
  <si>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</si>
  <si>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</si>
  <si>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</si>
  <si>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</si>
  <si>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</si>
  <si>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</si>
  <si>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</si>
  <si>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</si>
  <si>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</si>
  <si>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</si>
  <si>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</si>
  <si>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</si>
  <si>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</si>
  <si>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</si>
  <si>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</si>
  <si>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</si>
  <si>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</si>
  <si>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</si>
  <si>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</si>
  <si>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</si>
  <si>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</si>
  <si>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</si>
  <si>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</si>
  <si>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</si>
  <si>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</si>
  <si>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</si>
  <si>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</si>
  <si>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</si>
  <si>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</si>
  <si>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</si>
  <si>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</si>
  <si>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</si>
  <si>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</si>
  <si>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</si>
  <si>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</si>
  <si>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</si>
  <si>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</si>
  <si>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</si>
  <si>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</si>
  <si>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</si>
  <si>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</si>
  <si>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</si>
  <si>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</si>
  <si>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</si>
  <si>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</si>
  <si>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</si>
  <si>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</si>
  <si>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</si>
  <si>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</si>
  <si>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</si>
  <si>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</si>
  <si>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</si>
  <si>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</si>
  <si>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</si>
  <si>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</si>
  <si>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</si>
  <si>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</si>
  <si>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</si>
  <si>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</si>
  <si>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</si>
  <si>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</si>
  <si>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</si>
  <si>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</si>
  <si>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</si>
  <si>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</si>
  <si>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</si>
  <si>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</si>
  <si>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</si>
  <si>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</si>
  <si>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</si>
  <si>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</si>
  <si>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</si>
  <si>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</si>
  <si>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</si>
  <si>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</si>
  <si>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</si>
  <si>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</si>
  <si>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</si>
  <si>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</si>
  <si>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</si>
  <si>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</si>
  <si>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</si>
  <si>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</si>
  <si>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</si>
  <si>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</si>
  <si>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</si>
  <si>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</si>
  <si>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</si>
  <si>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</si>
  <si>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</si>
  <si>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</si>
  <si>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</si>
  <si>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</si>
  <si>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</si>
  <si>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</si>
  <si>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</si>
  <si>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</si>
  <si>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</si>
  <si>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</si>
  <si>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</si>
  <si>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</si>
  <si>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</si>
  <si>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</si>
  <si>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</si>
  <si>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</si>
  <si>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</si>
  <si>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</si>
  <si>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</si>
  <si>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</si>
  <si>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</si>
  <si>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</si>
  <si>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</si>
  <si>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</si>
  <si>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</si>
  <si>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</si>
  <si>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</si>
  <si>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</si>
  <si>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</si>
  <si>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</si>
  <si>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</si>
  <si>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</si>
  <si>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</si>
  <si>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</si>
  <si>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</si>
  <si>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</si>
  <si>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</si>
  <si>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</si>
  <si>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</si>
  <si>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</si>
  <si>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</si>
  <si>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</si>
  <si>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</si>
  <si>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</si>
  <si>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</si>
  <si>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</si>
  <si>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</si>
  <si>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</si>
  <si>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</si>
  <si>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</si>
  <si>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</si>
  <si>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</si>
  <si>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</si>
  <si>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</si>
  <si>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</si>
  <si>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</si>
  <si>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</si>
  <si>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</si>
  <si>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</si>
  <si>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</si>
  <si>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</si>
  <si>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</si>
  <si>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</si>
  <si>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</si>
  <si>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</si>
  <si>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</si>
  <si>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</si>
  <si>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</si>
  <si>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</si>
  <si>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</si>
  <si>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</si>
  <si>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</si>
  <si>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</si>
  <si>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</si>
  <si>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</si>
  <si>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</si>
  <si>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</si>
  <si>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</si>
  <si>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</si>
  <si>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</si>
  <si>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</si>
  <si>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</si>
  <si>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</si>
  <si>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</si>
  <si>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</si>
  <si>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</si>
  <si>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</si>
  <si>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</si>
  <si>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</si>
  <si>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</si>
  <si>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</si>
  <si>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</si>
  <si>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</si>
  <si>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</si>
  <si>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</si>
  <si>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</si>
  <si>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</si>
  <si>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</si>
  <si>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</si>
  <si>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</si>
  <si>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</si>
  <si>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</si>
  <si>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</si>
  <si>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</si>
  <si>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</si>
  <si>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</si>
  <si>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</si>
  <si>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</si>
  <si>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</si>
  <si>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</si>
  <si>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</si>
  <si>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</si>
  <si>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</si>
  <si>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</si>
  <si>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</si>
  <si>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</si>
  <si>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</si>
  <si>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</si>
  <si>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</si>
  <si>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</si>
  <si>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</si>
  <si>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</si>
  <si>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</si>
  <si>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</si>
  <si>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</si>
  <si>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</si>
  <si>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</si>
  <si>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</si>
  <si>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</si>
  <si>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</si>
  <si>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</si>
  <si>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</si>
  <si>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</si>
  <si>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</si>
  <si>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</si>
  <si>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</si>
  <si>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</si>
  <si>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</si>
  <si>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</si>
  <si>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</si>
  <si>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</si>
  <si>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</si>
  <si>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</si>
  <si>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</si>
  <si>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</si>
  <si>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</si>
  <si>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</si>
  <si>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</si>
  <si>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</si>
  <si>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</si>
  <si>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</si>
  <si>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</si>
  <si>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</si>
  <si>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</si>
  <si>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</si>
  <si>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</si>
  <si>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</si>
  <si>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</si>
  <si>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</si>
  <si>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</si>
  <si>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</si>
  <si>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</si>
  <si>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</si>
  <si>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</si>
  <si>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</si>
  <si>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</si>
  <si>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</si>
  <si>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</si>
  <si>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</si>
  <si>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</si>
  <si>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</si>
  <si>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</si>
  <si>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</si>
  <si>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</si>
  <si>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</si>
  <si>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</si>
  <si>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</si>
  <si>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</si>
  <si>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</si>
  <si>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</si>
  <si>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</si>
  <si>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</si>
  <si>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</si>
  <si>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</si>
  <si>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</si>
  <si>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</si>
  <si>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</si>
  <si>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</si>
  <si>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</si>
  <si>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</si>
  <si>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</si>
  <si>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</si>
  <si>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</si>
  <si>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</si>
  <si>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</si>
  <si>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</si>
  <si>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</si>
  <si>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</si>
  <si>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</si>
  <si>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</si>
  <si>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</si>
  <si>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</si>
  <si>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</si>
  <si>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</si>
  <si>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</si>
  <si>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</si>
  <si>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</si>
  <si>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</si>
  <si>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</si>
  <si>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</si>
  <si>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</si>
  <si>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</si>
  <si>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</si>
  <si>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</si>
  <si>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</si>
  <si>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</si>
  <si>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</si>
  <si>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</si>
  <si>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</si>
  <si>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</si>
  <si>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</si>
  <si>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</si>
  <si>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</si>
  <si>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</si>
  <si>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</si>
  <si>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</si>
  <si>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</si>
  <si>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</si>
  <si>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</si>
  <si>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</si>
  <si>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</si>
  <si>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</si>
  <si>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</si>
  <si>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</si>
  <si>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</si>
  <si>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</si>
  <si>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</si>
  <si>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</si>
  <si>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</si>
  <si>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</si>
  <si>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</si>
  <si>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</si>
  <si>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</si>
  <si>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</si>
  <si>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</si>
  <si>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</si>
  <si>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</si>
  <si>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</si>
  <si>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</si>
  <si>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</si>
  <si>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</si>
  <si>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</si>
  <si>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</si>
  <si>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</si>
  <si>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</si>
  <si>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</si>
  <si>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</si>
  <si>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</si>
  <si>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</si>
  <si>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</si>
  <si>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</si>
  <si>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</si>
  <si>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</si>
  <si>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</si>
  <si>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</si>
  <si>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</si>
  <si>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</si>
  <si>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</si>
  <si>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</si>
  <si>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</si>
  <si>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</si>
  <si>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</si>
  <si>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</si>
  <si>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</si>
  <si>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</si>
  <si>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</si>
  <si>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</si>
  <si>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</si>
  <si>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</si>
  <si>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</si>
  <si>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</si>
  <si>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</si>
  <si>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</si>
  <si>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</si>
  <si>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</si>
  <si>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</si>
  <si>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</si>
  <si>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</si>
  <si>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</si>
  <si>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</si>
  <si>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</si>
  <si>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</si>
  <si>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</si>
  <si>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</si>
  <si>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</si>
  <si>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</si>
  <si>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</si>
  <si>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</si>
  <si>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</si>
  <si>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</si>
  <si>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</si>
  <si>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</si>
  <si>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</si>
  <si>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</si>
  <si>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</si>
  <si>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</si>
  <si>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</si>
  <si>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</si>
  <si>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</si>
  <si>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</si>
  <si>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</si>
  <si>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</si>
  <si>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</si>
  <si>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</si>
  <si>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</si>
  <si>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</si>
  <si>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</si>
  <si>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</si>
  <si>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</si>
  <si>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</si>
  <si>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</si>
  <si>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</si>
  <si>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</si>
  <si>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</si>
  <si>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</si>
  <si>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</si>
  <si>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</si>
  <si>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</si>
  <si>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</si>
  <si>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</si>
  <si>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</si>
  <si>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</si>
  <si>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</si>
  <si>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</si>
  <si>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</si>
  <si>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</si>
  <si>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</si>
  <si>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</si>
  <si>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</si>
  <si>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</si>
  <si>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</si>
  <si>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</si>
  <si>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</si>
  <si>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</si>
  <si>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</si>
  <si>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</si>
  <si>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</si>
  <si>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</si>
  <si>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</si>
  <si>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</si>
  <si>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</si>
  <si>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</si>
  <si>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</si>
  <si>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</si>
  <si>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</si>
  <si>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</si>
  <si>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</si>
  <si>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</si>
  <si>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</si>
  <si>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</si>
  <si>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</si>
  <si>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</si>
  <si>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</si>
  <si>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</si>
  <si>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</si>
  <si>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</si>
  <si>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</si>
  <si>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</si>
  <si>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</si>
  <si>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</si>
  <si>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</si>
  <si>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</si>
  <si>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</si>
  <si>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</si>
  <si>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</si>
  <si>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</si>
  <si>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</si>
  <si>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</si>
  <si>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</si>
  <si>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</si>
  <si>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</si>
  <si>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</si>
  <si>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</si>
  <si>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</si>
  <si>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</si>
  <si>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</si>
  <si>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</si>
  <si>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</si>
  <si>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</si>
  <si>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</si>
  <si>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</si>
  <si>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</si>
  <si>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</si>
  <si>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</si>
  <si>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</si>
  <si>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</si>
  <si>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</si>
  <si>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</si>
  <si>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</si>
  <si>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</si>
  <si>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</si>
  <si>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</si>
  <si>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</si>
  <si>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</si>
  <si>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</si>
  <si>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</si>
  <si>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</si>
  <si>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</si>
  <si>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</si>
  <si>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</si>
  <si>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</si>
  <si>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</si>
  <si>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</si>
  <si>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</si>
  <si>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</si>
  <si>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</si>
  <si>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</si>
  <si>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</si>
  <si>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</si>
  <si>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</si>
  <si>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</si>
  <si>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</si>
  <si>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</si>
  <si>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</si>
  <si>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</si>
  <si>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</si>
  <si>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</si>
  <si>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</si>
  <si>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</si>
  <si>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</si>
  <si>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</si>
  <si>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</si>
  <si>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</si>
  <si>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</si>
  <si>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</si>
  <si>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</si>
  <si>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</si>
  <si>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</si>
  <si>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</si>
  <si>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</si>
  <si>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</si>
  <si>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</si>
  <si>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</si>
  <si>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</si>
  <si>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</si>
  <si>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</si>
  <si>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</si>
  <si>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</si>
  <si>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</si>
  <si>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</si>
  <si>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</si>
  <si>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</si>
  <si>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</si>
  <si>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</si>
  <si>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</si>
  <si>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</si>
  <si>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</si>
  <si>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</si>
  <si>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</si>
  <si>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</si>
  <si>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</si>
  <si>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</si>
  <si>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</si>
  <si>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</si>
  <si>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</si>
  <si>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</si>
  <si>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</si>
  <si>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</si>
  <si>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</si>
  <si>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</si>
  <si>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</si>
  <si>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</si>
  <si>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</si>
  <si>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</si>
  <si>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</si>
  <si>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</si>
  <si>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</si>
  <si>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</si>
  <si>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</si>
  <si>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</si>
  <si>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</si>
  <si>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</si>
  <si>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</si>
  <si>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</si>
  <si>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</si>
  <si>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</si>
  <si>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</si>
  <si>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</si>
  <si>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</si>
  <si>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</si>
  <si>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</si>
  <si>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</si>
  <si>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</si>
  <si>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</si>
  <si>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</si>
  <si>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</si>
  <si>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</si>
  <si>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</si>
  <si>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</si>
  <si>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</si>
  <si>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</si>
  <si>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</si>
  <si>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</si>
  <si>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</si>
  <si>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</si>
  <si>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</si>
  <si>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</si>
  <si>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</si>
  <si>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</si>
  <si>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</si>
  <si>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</si>
  <si>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</si>
  <si>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</si>
  <si>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</si>
  <si>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</si>
  <si>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</si>
  <si>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</si>
  <si>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</si>
  <si>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</si>
  <si>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</si>
  <si>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</si>
  <si>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</si>
  <si>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</si>
  <si>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</si>
  <si>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</si>
  <si>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</si>
  <si>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</si>
  <si>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</si>
  <si>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</si>
  <si>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</si>
  <si>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</si>
  <si>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</si>
  <si>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</si>
  <si>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</si>
  <si>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</si>
  <si>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</si>
  <si>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</si>
  <si>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</si>
  <si>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</si>
  <si>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</si>
  <si>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</si>
  <si>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</si>
  <si>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</si>
  <si>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</si>
  <si>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</si>
  <si>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</si>
  <si>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</si>
  <si>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</si>
  <si>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</si>
  <si>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</si>
  <si>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</si>
  <si>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</si>
  <si>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</si>
  <si>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</si>
  <si>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</si>
  <si>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</si>
  <si>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</si>
  <si>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</si>
  <si>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</si>
  <si>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</si>
  <si>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</si>
  <si>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</si>
  <si>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</si>
  <si>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</si>
  <si>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</si>
  <si>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</si>
  <si>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</si>
  <si>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</si>
  <si>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</si>
  <si>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</si>
  <si>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</si>
  <si>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</si>
  <si>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</si>
  <si>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</si>
  <si>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</si>
  <si>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</si>
  <si>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</si>
  <si>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</si>
  <si>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</si>
  <si>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</si>
  <si>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</si>
  <si>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</si>
  <si>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</si>
  <si>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</si>
  <si>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</si>
  <si>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</si>
  <si>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</si>
  <si>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</si>
  <si>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</si>
  <si>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</si>
  <si>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</si>
  <si>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</si>
  <si>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</si>
  <si>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</si>
  <si>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</si>
  <si>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</si>
  <si>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</si>
  <si>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</si>
  <si>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</si>
  <si>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</si>
  <si>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</si>
  <si>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</si>
  <si>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</si>
  <si>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</si>
  <si>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</si>
  <si>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</si>
  <si>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</si>
  <si>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</si>
  <si>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</si>
  <si>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</si>
  <si>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</si>
  <si>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</si>
  <si>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</si>
  <si>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</si>
  <si>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</si>
  <si>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</si>
  <si>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</si>
  <si>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</si>
  <si>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</si>
  <si>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</si>
  <si>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</si>
  <si>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</si>
  <si>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</si>
  <si>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</si>
  <si>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</si>
  <si>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</si>
  <si>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</si>
  <si>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</si>
  <si>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</si>
  <si>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</si>
  <si>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</si>
  <si>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</si>
  <si>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</si>
  <si>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</si>
  <si>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</si>
  <si>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</si>
  <si>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</si>
  <si>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</si>
  <si>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</si>
  <si>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</si>
  <si>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</si>
  <si>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</si>
  <si>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</si>
  <si>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</si>
  <si>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</si>
  <si>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</si>
  <si>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</si>
  <si>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</si>
  <si>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</si>
  <si>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</si>
  <si>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</si>
  <si>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</si>
  <si>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</si>
  <si>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</si>
  <si>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</si>
  <si>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</si>
  <si>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</si>
  <si>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</si>
  <si>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</si>
  <si>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</si>
  <si>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</si>
  <si>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</si>
  <si>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</si>
  <si>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</si>
  <si>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</si>
  <si>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</si>
  <si>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</si>
  <si>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</si>
  <si>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</si>
  <si>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</si>
  <si>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</si>
  <si>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</si>
  <si>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</si>
  <si>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</si>
  <si>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</si>
  <si>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</si>
  <si>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</si>
  <si>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</si>
  <si>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</si>
  <si>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</si>
  <si>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</si>
  <si>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</si>
  <si>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</si>
  <si>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</si>
  <si>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</si>
  <si>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</si>
  <si>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</si>
  <si>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</si>
  <si>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</si>
  <si>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</si>
  <si>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</si>
  <si>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</si>
  <si>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</si>
  <si>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</si>
  <si>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</si>
  <si>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</si>
  <si>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</si>
  <si>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</si>
  <si>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</si>
  <si>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</si>
  <si>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</si>
  <si>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</si>
  <si>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</si>
  <si>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</si>
  <si>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</si>
  <si>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</si>
  <si>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</si>
  <si>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</si>
  <si>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</si>
  <si>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</si>
  <si>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</si>
  <si>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</si>
  <si>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</si>
  <si>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</si>
  <si>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</si>
  <si>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</si>
  <si>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</si>
  <si>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</si>
  <si>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</si>
  <si>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</si>
  <si>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</si>
  <si>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</si>
  <si>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</si>
  <si>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</si>
  <si>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</si>
  <si>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</si>
  <si>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</si>
  <si>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</si>
  <si>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</si>
  <si>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</si>
  <si>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</si>
  <si>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</si>
  <si>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</si>
  <si>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</si>
  <si>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</si>
  <si>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</si>
  <si>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</si>
  <si>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</si>
  <si>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</si>
  <si>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</si>
  <si>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</si>
  <si>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</si>
  <si>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</si>
  <si>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</si>
  <si>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</si>
  <si>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</si>
  <si>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</si>
  <si>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</si>
  <si>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</si>
  <si>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</si>
  <si>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</si>
  <si>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</si>
  <si>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</si>
  <si>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</si>
  <si>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</si>
  <si>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</si>
  <si>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</si>
  <si>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</si>
  <si>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</si>
  <si>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</si>
  <si>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</si>
  <si>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</si>
  <si>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</si>
  <si>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</si>
  <si>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</si>
  <si>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</si>
  <si>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</si>
  <si>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</si>
  <si>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</si>
  <si>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</si>
  <si>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</si>
  <si>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</si>
  <si>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</si>
  <si>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</si>
  <si>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</si>
  <si>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</si>
  <si>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</si>
  <si>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</si>
  <si>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</si>
  <si>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</si>
  <si>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</si>
  <si>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</si>
  <si>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</si>
  <si>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</si>
  <si>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</si>
  <si>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</si>
  <si>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</si>
  <si>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</si>
  <si>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</si>
  <si>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</si>
  <si>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</si>
  <si>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</si>
  <si>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</si>
  <si>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</si>
  <si>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</si>
  <si>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</si>
  <si>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</si>
  <si>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</si>
  <si>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</si>
  <si>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</si>
  <si>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</si>
  <si>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</si>
  <si>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</si>
  <si>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</si>
  <si>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</si>
  <si>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</si>
  <si>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</si>
  <si>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</si>
  <si>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</si>
  <si>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</si>
  <si>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</si>
  <si>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</si>
  <si>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</si>
  <si>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</si>
  <si>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</si>
  <si>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</si>
  <si>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</si>
  <si>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</si>
  <si>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</si>
  <si>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</si>
  <si>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</si>
  <si>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</si>
  <si>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</si>
  <si>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</si>
  <si>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</si>
  <si>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</si>
  <si>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</si>
  <si>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</si>
  <si>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</si>
  <si>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</si>
  <si>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</si>
  <si>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</si>
  <si>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</si>
  <si>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</si>
  <si>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</si>
  <si>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</si>
  <si>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</si>
  <si>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</si>
  <si>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</si>
  <si>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</si>
  <si>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</si>
  <si>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</si>
  <si>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</si>
  <si>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</si>
  <si>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</si>
  <si>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</si>
  <si>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</si>
  <si>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</si>
  <si>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</si>
  <si>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</si>
  <si>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</si>
  <si>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</si>
  <si>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</si>
  <si>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</si>
  <si>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</si>
  <si>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</si>
  <si>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</si>
  <si>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</si>
  <si>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</si>
  <si>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</si>
  <si>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</si>
  <si>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</si>
  <si>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</si>
  <si>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</si>
  <si>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</si>
  <si>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</si>
  <si>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</si>
  <si>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</si>
  <si>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</si>
  <si>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</si>
  <si>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</si>
  <si>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</si>
  <si>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</si>
  <si>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</si>
  <si>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</si>
  <si>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</si>
  <si>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</si>
  <si>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</si>
  <si>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</si>
  <si>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</si>
  <si>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</si>
  <si>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</si>
  <si>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</si>
  <si>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</si>
  <si>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</si>
  <si>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</si>
  <si>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</si>
  <si>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</si>
  <si>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</si>
  <si>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</si>
  <si>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</si>
  <si>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</si>
  <si>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</si>
  <si>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</si>
  <si>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</si>
  <si>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</si>
  <si>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</si>
  <si>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</si>
  <si>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</si>
  <si>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</si>
  <si>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</si>
  <si>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</si>
  <si>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</si>
  <si>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</si>
  <si>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</si>
  <si>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</si>
  <si>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</si>
  <si>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</si>
  <si>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</si>
  <si>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</si>
  <si>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</si>
  <si>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</si>
  <si>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</si>
  <si>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</si>
  <si>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</si>
  <si>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</si>
  <si>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</si>
  <si>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</si>
  <si>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</si>
  <si>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</si>
  <si>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</si>
  <si>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</si>
  <si>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</si>
  <si>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</si>
  <si>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</si>
  <si>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</si>
  <si>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</si>
  <si>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</si>
  <si>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</si>
  <si>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</si>
  <si>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</si>
  <si>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</si>
  <si>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</si>
  <si>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</si>
  <si>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</si>
  <si>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</si>
  <si>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</si>
  <si>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</si>
  <si>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</si>
  <si>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</si>
  <si>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</si>
  <si>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</si>
  <si>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</si>
  <si>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</si>
  <si>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</si>
  <si>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</si>
  <si>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</si>
  <si>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</si>
  <si>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</si>
  <si>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</si>
  <si>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</si>
  <si>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</si>
  <si>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</si>
  <si>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</si>
  <si>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</si>
  <si>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</si>
  <si>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</si>
  <si>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</si>
  <si>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</si>
  <si>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</si>
  <si>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</si>
  <si>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</si>
  <si>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</si>
  <si>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</si>
  <si>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</si>
  <si>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</si>
  <si>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</si>
  <si>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</si>
  <si>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</si>
  <si>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</si>
  <si>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</si>
  <si>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</si>
  <si>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</si>
  <si>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</si>
  <si>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</si>
  <si>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</si>
  <si>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</si>
  <si>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</si>
  <si>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</si>
  <si>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</si>
  <si>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</si>
  <si>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</si>
  <si>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</si>
  <si>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</si>
  <si>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</si>
  <si>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</si>
  <si>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</si>
  <si>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</si>
  <si>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</si>
  <si>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</si>
  <si>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</si>
  <si>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</si>
  <si>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</si>
  <si>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</si>
  <si>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</si>
  <si>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</si>
  <si>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</si>
  <si>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</si>
  <si>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</si>
  <si>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</si>
  <si>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</si>
  <si>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</si>
  <si>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</si>
  <si>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</si>
  <si>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</si>
  <si>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</si>
  <si>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</si>
  <si>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</si>
  <si>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</si>
  <si>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</si>
  <si>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</si>
  <si>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</si>
  <si>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</si>
  <si>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</si>
  <si>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</si>
  <si>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</si>
  <si>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</si>
  <si>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</si>
  <si>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</si>
  <si>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</si>
  <si>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</si>
  <si>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</si>
  <si>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</si>
  <si>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</si>
  <si>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</si>
  <si>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</si>
  <si>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</si>
  <si>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</si>
  <si>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</si>
  <si>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</si>
  <si>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</si>
  <si>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</si>
  <si>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</si>
  <si>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</si>
  <si>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</si>
  <si>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</si>
  <si>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</si>
  <si>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</si>
  <si>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</si>
  <si>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</si>
  <si>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</si>
  <si>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</si>
  <si>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</si>
  <si>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</si>
  <si>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</si>
  <si>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</si>
  <si>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</si>
  <si>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</si>
  <si>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</si>
  <si>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</si>
  <si>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</si>
  <si>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</si>
  <si>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</si>
  <si>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</si>
  <si>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</si>
  <si>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</si>
  <si>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</si>
  <si>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</si>
  <si>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</si>
  <si>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</si>
  <si>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</si>
  <si>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</si>
  <si>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</si>
  <si>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</si>
  <si>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</si>
  <si>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</si>
  <si>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</si>
  <si>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</si>
  <si>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</si>
  <si>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</si>
  <si>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</si>
  <si>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</si>
  <si>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</si>
  <si>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</si>
  <si>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</si>
  <si>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</si>
  <si>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</si>
  <si>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</si>
  <si>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</si>
  <si>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</si>
  <si>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</si>
  <si>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</si>
  <si>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</si>
  <si>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</si>
  <si>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</si>
  <si>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</si>
  <si>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</si>
  <si>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</si>
  <si>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</si>
  <si>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</si>
  <si>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</si>
  <si>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</si>
  <si>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</si>
  <si>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</si>
  <si>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</si>
  <si>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</si>
  <si>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</si>
  <si>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</si>
  <si>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</si>
  <si>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</si>
  <si>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</si>
  <si>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</si>
  <si>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</si>
  <si>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</si>
  <si>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</si>
  <si>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</si>
  <si>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</si>
  <si>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</si>
  <si>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</si>
  <si>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</si>
  <si>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</si>
  <si>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</si>
  <si>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</si>
  <si>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</si>
  <si>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</si>
  <si>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</si>
  <si>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</si>
  <si>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</si>
  <si>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</si>
  <si>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</si>
  <si>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</si>
  <si>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</si>
  <si>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</si>
  <si>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</si>
  <si>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</si>
  <si>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</si>
  <si>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</si>
  <si>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</si>
  <si>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</si>
  <si>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</si>
  <si>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</si>
  <si>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</si>
  <si>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</si>
  <si>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</si>
  <si>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</si>
  <si>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</si>
  <si>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</si>
  <si>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</si>
  <si>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</si>
  <si>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</si>
  <si>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</si>
  <si>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</si>
  <si>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</si>
  <si>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</si>
  <si>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</si>
  <si>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</si>
  <si>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</si>
  <si>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</si>
  <si>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</si>
  <si>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</si>
  <si>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</si>
  <si>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</si>
  <si>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</si>
  <si>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</si>
  <si>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</si>
  <si>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</si>
  <si>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</si>
  <si>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</si>
  <si>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</si>
  <si>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</si>
  <si>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</si>
  <si>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</si>
  <si>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</si>
  <si>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</si>
  <si>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</si>
  <si>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</si>
  <si>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</si>
  <si>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</si>
  <si>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</si>
  <si>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</si>
  <si>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</si>
  <si>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</si>
  <si>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</si>
  <si>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</si>
  <si>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</si>
  <si>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</si>
  <si>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</si>
  <si>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</si>
  <si>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</si>
  <si>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</si>
  <si>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</si>
  <si>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</si>
  <si>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</si>
  <si>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</si>
  <si>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</si>
  <si>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</si>
  <si>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</si>
  <si>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</si>
  <si>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</si>
  <si>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</si>
  <si>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</si>
  <si>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</si>
  <si>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</si>
  <si>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</si>
  <si>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</si>
  <si>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</si>
  <si>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</si>
  <si>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</si>
  <si>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</si>
  <si>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</si>
  <si>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</si>
  <si>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</si>
  <si>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</si>
  <si>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</si>
  <si>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</si>
  <si>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</si>
  <si>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</si>
  <si>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</si>
  <si>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</si>
  <si>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</si>
  <si>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</si>
  <si>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</si>
  <si>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</si>
  <si>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</si>
  <si>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</si>
  <si>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</si>
  <si>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</si>
  <si>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</si>
  <si>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</si>
  <si>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</si>
  <si>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</si>
  <si>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</si>
  <si>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</si>
  <si>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</si>
  <si>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</si>
  <si>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</si>
  <si>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</si>
  <si>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</si>
  <si>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</si>
  <si>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</si>
  <si>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</si>
  <si>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</si>
  <si>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</si>
  <si>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</si>
  <si>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</si>
  <si>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</si>
  <si>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</si>
  <si>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</si>
  <si>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</si>
  <si>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</si>
  <si>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</si>
  <si>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</si>
  <si>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</si>
  <si>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</si>
  <si>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</si>
  <si>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</si>
  <si>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</si>
  <si>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</si>
  <si>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</si>
  <si>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</si>
  <si>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</si>
  <si>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</si>
  <si>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</si>
  <si>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</si>
  <si>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</si>
  <si>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</si>
  <si>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</si>
  <si>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</si>
  <si>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</si>
  <si>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</si>
  <si>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</si>
  <si>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</si>
  <si>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</si>
  <si>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</si>
  <si>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</si>
  <si>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</si>
  <si>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</si>
  <si>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</si>
  <si>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</si>
  <si>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</si>
  <si>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</si>
  <si>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</si>
  <si>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</si>
  <si>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</si>
  <si>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</si>
  <si>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</si>
  <si>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</si>
  <si>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</si>
  <si>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</si>
  <si>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</si>
  <si>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</si>
  <si>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</si>
  <si>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</si>
  <si>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</si>
  <si>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</si>
  <si>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</si>
  <si>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</si>
  <si>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</si>
  <si>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</si>
  <si>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</si>
  <si>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</si>
  <si>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</si>
  <si>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</si>
  <si>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</si>
  <si>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</si>
  <si>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</si>
  <si>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</si>
  <si>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</si>
  <si>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</si>
  <si>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</si>
  <si>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</si>
  <si>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</si>
  <si>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</si>
  <si>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</si>
  <si>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</si>
  <si>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</si>
  <si>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</si>
  <si>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</si>
  <si>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</si>
  <si>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</si>
  <si>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</si>
  <si>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</si>
  <si>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</si>
  <si>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</si>
  <si>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</si>
  <si>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</si>
  <si>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</si>
  <si>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</si>
  <si>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</si>
  <si>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</si>
  <si>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</si>
  <si>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</si>
  <si>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</si>
  <si>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</si>
  <si>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</si>
  <si>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</si>
  <si>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</si>
  <si>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</si>
  <si>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</si>
  <si>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</si>
  <si>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</si>
  <si>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</si>
  <si>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</si>
  <si>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</si>
  <si>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</si>
  <si>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</si>
  <si>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</si>
  <si>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</si>
  <si>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</si>
  <si>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</si>
  <si>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</si>
  <si>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</si>
  <si>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</si>
  <si>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</si>
  <si>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</si>
  <si>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</si>
  <si>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</si>
  <si>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</si>
  <si>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</si>
  <si>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</si>
  <si>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</si>
  <si>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</si>
  <si>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</si>
  <si>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</si>
  <si>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</si>
  <si>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</si>
  <si>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</si>
  <si>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</si>
  <si>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</si>
  <si>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</si>
  <si>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</si>
  <si>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</si>
  <si>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</si>
  <si>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</si>
  <si>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</si>
  <si>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</si>
  <si>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</si>
  <si>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</si>
  <si>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</si>
  <si>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</si>
  <si>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</si>
  <si>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</si>
  <si>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</si>
  <si>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</si>
  <si>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</si>
  <si>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</si>
  <si>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</si>
  <si>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</si>
  <si>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</si>
  <si>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</si>
  <si>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</si>
  <si>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</si>
  <si>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</si>
  <si>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</si>
  <si>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</si>
  <si>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</si>
  <si>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</si>
  <si>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</si>
  <si>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</si>
  <si>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</si>
  <si>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</si>
  <si>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</si>
  <si>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</si>
  <si>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</si>
  <si>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</si>
  <si>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</si>
  <si>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</si>
  <si>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</si>
  <si>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</si>
  <si>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</si>
  <si>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</si>
  <si>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</si>
  <si>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</si>
  <si>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</si>
  <si>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</si>
  <si>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</si>
  <si>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</si>
  <si>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</si>
  <si>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</si>
  <si>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</si>
  <si>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</si>
  <si>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</si>
  <si>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</si>
  <si>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</si>
  <si>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</si>
  <si>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</si>
  <si>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</si>
  <si>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</si>
  <si>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</si>
  <si>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</si>
  <si>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</si>
  <si>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</si>
  <si>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</si>
  <si>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</si>
  <si>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</si>
  <si>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</si>
  <si>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</si>
  <si>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</si>
  <si>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</si>
  <si>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</si>
  <si>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</si>
  <si>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</si>
  <si>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</si>
  <si>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</si>
  <si>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</si>
  <si>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</si>
  <si>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</si>
  <si>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</si>
  <si>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</si>
  <si>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</si>
  <si>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</si>
  <si>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</si>
  <si>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</si>
  <si>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</si>
  <si>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</si>
  <si>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</si>
  <si>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</si>
  <si>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</si>
  <si>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</si>
  <si>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</si>
  <si>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</si>
  <si>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</si>
  <si>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</si>
  <si>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</si>
  <si>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</si>
  <si>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</si>
  <si>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</si>
  <si>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</si>
  <si>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</si>
  <si>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</si>
  <si>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</si>
  <si>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</si>
  <si>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</si>
  <si>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</si>
  <si>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</si>
  <si>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</si>
  <si>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</si>
  <si>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</si>
  <si>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</si>
  <si>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</si>
  <si>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</si>
  <si>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</si>
  <si>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</si>
  <si>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</si>
  <si>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</si>
  <si>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</si>
  <si>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</si>
  <si>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</si>
  <si>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</si>
  <si>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</si>
  <si>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</si>
  <si>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</si>
  <si>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</si>
  <si>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</si>
  <si>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</si>
  <si>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</si>
  <si>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</si>
  <si>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</si>
  <si>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</si>
  <si>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</si>
  <si>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</si>
  <si>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</si>
  <si>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</si>
  <si>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</si>
  <si>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</si>
  <si>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</si>
  <si>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</si>
  <si>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</si>
  <si>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</si>
  <si>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</si>
  <si>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</si>
  <si>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</si>
  <si>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</si>
  <si>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</si>
  <si>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</si>
  <si>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</si>
  <si>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</si>
  <si>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</si>
  <si>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</si>
  <si>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</si>
  <si>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</si>
  <si>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</si>
  <si>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</si>
  <si>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</si>
  <si>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</si>
  <si>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</si>
  <si>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</si>
  <si>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</si>
  <si>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</si>
  <si>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</si>
  <si>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</si>
  <si>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</si>
  <si>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</si>
  <si>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</si>
  <si>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</si>
  <si>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</si>
  <si>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</si>
  <si>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</si>
  <si>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</si>
  <si>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</si>
  <si>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</si>
  <si>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</si>
  <si>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</si>
  <si>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</si>
  <si>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</si>
  <si>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</si>
  <si>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</si>
  <si>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</si>
  <si>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</si>
  <si>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</si>
  <si>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</si>
  <si>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</si>
  <si>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</si>
  <si>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</si>
  <si>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</si>
  <si>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</si>
  <si>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</si>
  <si>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</si>
  <si>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</si>
  <si>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</si>
  <si>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</si>
  <si>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</si>
  <si>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</si>
  <si>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</si>
  <si>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</si>
  <si>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</si>
  <si>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</si>
  <si>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</si>
  <si>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</si>
  <si>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</si>
  <si>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</si>
  <si>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</si>
  <si>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</si>
  <si>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</si>
  <si>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</si>
  <si>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</si>
  <si>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</si>
  <si>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</si>
  <si>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</si>
  <si>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</si>
  <si>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</si>
  <si>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</si>
  <si>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</si>
  <si>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</si>
  <si>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</si>
  <si>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</si>
  <si>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</si>
  <si>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</si>
  <si>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</si>
  <si>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</si>
  <si>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</si>
  <si>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</si>
  <si>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</si>
  <si>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</si>
  <si>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</si>
  <si>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</si>
  <si>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</si>
  <si>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</si>
  <si>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</si>
  <si>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</si>
  <si>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</si>
  <si>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</si>
  <si>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</si>
  <si>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</si>
  <si>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</si>
  <si>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</si>
  <si>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</si>
  <si>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</si>
  <si>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</si>
  <si>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</si>
  <si>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</si>
  <si>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</si>
  <si>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</si>
  <si>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</si>
  <si>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</si>
  <si>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</si>
  <si>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</si>
  <si>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</si>
  <si>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</si>
  <si>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</si>
  <si>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</si>
  <si>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</si>
  <si>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</si>
  <si>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</si>
  <si>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</si>
  <si>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</si>
  <si>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</si>
  <si>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</si>
  <si>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</si>
  <si>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</si>
  <si>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</si>
  <si>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</si>
  <si>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</si>
  <si>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</si>
  <si>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</si>
  <si>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</si>
  <si>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</si>
  <si>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</si>
  <si>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</si>
  <si>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</si>
  <si>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</si>
  <si>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</si>
  <si>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</si>
  <si>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</si>
  <si>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</si>
  <si>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</si>
  <si>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</si>
  <si>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</si>
  <si>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</si>
  <si>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</si>
  <si>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</si>
  <si>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</si>
  <si>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</si>
  <si>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</si>
  <si>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</si>
  <si>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</si>
  <si>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</si>
  <si>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</si>
  <si>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</si>
  <si>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</si>
  <si>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</si>
  <si>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</si>
  <si>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</si>
  <si>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</si>
  <si>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</si>
  <si>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</si>
  <si>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</si>
  <si>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</si>
  <si>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</si>
  <si>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</si>
  <si>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</si>
  <si>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</si>
  <si>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</si>
  <si>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</si>
  <si>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</si>
  <si>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</si>
  <si>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</si>
  <si>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</si>
  <si>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</si>
  <si>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</si>
  <si>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</si>
  <si>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</si>
  <si>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</si>
  <si>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</si>
  <si>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</si>
  <si>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</si>
  <si>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</si>
  <si>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</si>
  <si>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</si>
  <si>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</si>
  <si>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</si>
  <si>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</si>
  <si>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</si>
  <si>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</si>
  <si>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</si>
  <si>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</si>
  <si>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</si>
  <si>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</si>
  <si>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</si>
  <si>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</si>
  <si>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</si>
  <si>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</si>
  <si>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</si>
  <si>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</si>
  <si>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</si>
  <si>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</si>
  <si>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</si>
  <si>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</si>
  <si>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</si>
  <si>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</si>
  <si>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</si>
  <si>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</si>
  <si>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</si>
  <si>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</si>
  <si>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</si>
  <si>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</si>
  <si>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</si>
  <si>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</si>
  <si>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</si>
  <si>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</si>
  <si>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</si>
  <si>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</si>
  <si>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</si>
  <si>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</si>
  <si>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</si>
  <si>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</si>
  <si>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</si>
  <si>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</si>
  <si>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</si>
  <si>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</si>
  <si>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</si>
  <si>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</si>
  <si>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</si>
  <si>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</si>
  <si>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</si>
  <si>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</si>
  <si>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</si>
  <si>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</si>
  <si>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</si>
  <si>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</si>
  <si>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</si>
  <si>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</si>
  <si>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</si>
  <si>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</si>
  <si>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</si>
  <si>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</si>
  <si>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</si>
  <si>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</si>
  <si>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</si>
  <si>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</si>
  <si>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</si>
  <si>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</si>
  <si>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</si>
  <si>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</si>
  <si>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</si>
  <si>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</si>
  <si>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</si>
  <si>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</si>
  <si>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</si>
  <si>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</si>
  <si>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</si>
  <si>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</si>
  <si>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</si>
  <si>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</si>
  <si>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</si>
  <si>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</si>
  <si>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</si>
  <si>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</si>
  <si>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</si>
  <si>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</si>
  <si>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</si>
  <si>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</si>
  <si>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</si>
  <si>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</si>
  <si>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</si>
  <si>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</si>
  <si>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</si>
  <si>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</si>
  <si>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</si>
  <si>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</si>
  <si>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</si>
  <si>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</si>
  <si>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</si>
  <si>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</si>
  <si>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</si>
  <si>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</si>
  <si>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</si>
  <si>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</si>
  <si>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</si>
  <si>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</si>
  <si>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</si>
  <si>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</si>
  <si>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</si>
  <si>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</si>
  <si>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</si>
  <si>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</si>
  <si>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</si>
  <si>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</si>
  <si>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</si>
  <si>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</si>
  <si>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</si>
  <si>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</si>
  <si>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</si>
  <si>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</si>
  <si>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</si>
  <si>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</si>
  <si>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</si>
  <si>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</si>
  <si>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</si>
  <si>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</si>
  <si>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</si>
  <si>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</si>
  <si>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</si>
  <si>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</si>
  <si>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</si>
  <si>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</si>
  <si>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</si>
  <si>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</si>
  <si>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</si>
  <si>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</si>
  <si>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</si>
  <si>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</si>
  <si>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</si>
  <si>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</si>
  <si>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</si>
  <si>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</si>
  <si>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</si>
  <si>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</si>
  <si>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</si>
  <si>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</si>
  <si>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</si>
  <si>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</si>
  <si>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</si>
  <si>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</si>
  <si>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</si>
  <si>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</si>
  <si>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</si>
  <si>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</si>
  <si>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</si>
  <si>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</si>
  <si>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</si>
  <si>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</si>
  <si>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</si>
  <si>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</si>
  <si>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</si>
  <si>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</si>
  <si>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</si>
  <si>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</si>
  <si>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</si>
  <si>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</si>
  <si>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</si>
  <si>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</si>
  <si>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</si>
  <si>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</si>
  <si>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</si>
  <si>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</si>
  <si>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</si>
  <si>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</si>
  <si>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</si>
  <si>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</si>
  <si>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</si>
  <si>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</si>
  <si>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</si>
  <si>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</si>
  <si>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</si>
  <si>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</si>
  <si>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</si>
  <si>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</si>
  <si>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</si>
  <si>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</si>
  <si>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</si>
  <si>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</si>
  <si>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</si>
  <si>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</si>
  <si>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</si>
  <si>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</si>
  <si>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</si>
  <si>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</si>
  <si>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</si>
  <si>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</si>
  <si>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</si>
  <si>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</si>
  <si>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</si>
  <si>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</si>
  <si>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</si>
  <si>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</si>
  <si>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</si>
  <si>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</si>
  <si>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</si>
  <si>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</si>
  <si>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</si>
  <si>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</si>
  <si>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</si>
  <si>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</si>
  <si>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</si>
  <si>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</si>
  <si>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</si>
  <si>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</si>
  <si>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</si>
  <si>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</si>
  <si>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</si>
  <si>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</si>
  <si>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</si>
  <si>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</si>
  <si>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</si>
  <si>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</si>
  <si>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</si>
  <si>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</si>
  <si>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</si>
  <si>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</si>
  <si>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</si>
  <si>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</si>
  <si>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</si>
  <si>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</si>
  <si>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</si>
  <si>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</si>
  <si>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</si>
  <si>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</si>
  <si>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</si>
  <si>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</si>
  <si>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</si>
  <si>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</si>
  <si>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</si>
  <si>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</si>
  <si>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</si>
  <si>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</si>
  <si>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</si>
  <si>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</si>
  <si>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</si>
  <si>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</si>
  <si>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</si>
  <si>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</si>
  <si>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</si>
  <si>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</si>
  <si>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</si>
  <si>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</si>
  <si>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</si>
  <si>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</si>
  <si>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</si>
  <si>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</si>
  <si>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</si>
  <si>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</si>
  <si>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</si>
  <si>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</si>
  <si>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</si>
  <si>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</si>
  <si>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</si>
  <si>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</si>
  <si>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</si>
  <si>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</si>
  <si>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</si>
  <si>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</si>
  <si>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</si>
  <si>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</si>
  <si>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</si>
  <si>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</si>
  <si>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</si>
  <si>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</si>
  <si>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</si>
  <si>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</si>
  <si>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</si>
  <si>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</si>
  <si>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</si>
  <si>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</si>
  <si>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</si>
  <si>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</si>
  <si>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</si>
  <si>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</si>
  <si>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</si>
  <si>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</si>
  <si>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</si>
  <si>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</si>
  <si>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</si>
  <si>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</si>
  <si>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</si>
  <si>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</si>
  <si>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</si>
  <si>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</si>
  <si>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</si>
  <si>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</si>
  <si>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</si>
  <si>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</si>
  <si>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</si>
  <si>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</si>
  <si>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</si>
  <si>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</si>
  <si>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</si>
  <si>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</si>
  <si>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</si>
  <si>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</si>
  <si>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</si>
  <si>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</si>
  <si>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</si>
  <si>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</si>
  <si>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</si>
  <si>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</si>
  <si>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</si>
  <si>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</si>
  <si>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</si>
  <si>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</si>
  <si>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</si>
  <si>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</si>
  <si>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</si>
  <si>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</si>
  <si>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</si>
  <si>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</si>
  <si>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</si>
  <si>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</si>
  <si>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</si>
  <si>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</si>
  <si>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</si>
  <si>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</si>
  <si>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</si>
  <si>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</si>
  <si>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</si>
  <si>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</si>
  <si>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</si>
  <si>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</si>
  <si>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</si>
  <si>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</si>
  <si>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</si>
  <si>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</si>
  <si>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</si>
  <si>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</si>
  <si>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</si>
  <si>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</si>
  <si>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</si>
  <si>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</si>
  <si>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</si>
  <si>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</si>
  <si>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</si>
  <si>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</si>
  <si>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</si>
  <si>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</si>
  <si>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</si>
  <si>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</si>
  <si>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</si>
  <si>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</si>
  <si>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</si>
  <si>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</si>
  <si>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</si>
  <si>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</si>
  <si>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</si>
  <si>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</si>
  <si>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</si>
  <si>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</si>
  <si>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</si>
  <si>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</si>
  <si>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</si>
  <si>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</si>
  <si>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</si>
  <si>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</si>
  <si>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</si>
  <si>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</si>
  <si>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</si>
  <si>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</si>
  <si>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</si>
  <si>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</si>
  <si>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</si>
  <si>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</si>
  <si>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</si>
  <si>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</si>
  <si>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</si>
  <si>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</si>
  <si>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</si>
  <si>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</si>
  <si>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</si>
  <si>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</si>
  <si>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</si>
  <si>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</si>
  <si>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</si>
  <si>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</si>
  <si>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</si>
  <si>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</si>
  <si>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</si>
  <si>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</si>
  <si>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</si>
  <si>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</si>
  <si>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</si>
  <si>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</si>
  <si>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</si>
  <si>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</si>
  <si>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</si>
  <si>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</si>
  <si>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</si>
  <si>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</si>
  <si>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</si>
  <si>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</si>
  <si>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</si>
  <si>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</si>
  <si>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</si>
  <si>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</si>
  <si>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</si>
  <si>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</si>
  <si>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</si>
  <si>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</si>
  <si>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</si>
  <si>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</si>
  <si>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</si>
  <si>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</si>
  <si>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</si>
  <si>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</si>
  <si>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</si>
  <si>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</si>
  <si>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</si>
  <si>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</si>
  <si>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</si>
  <si>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</si>
  <si>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</si>
  <si>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</si>
  <si>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</si>
  <si>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</si>
  <si>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</si>
  <si>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</si>
  <si>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</si>
  <si>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</si>
  <si>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</si>
  <si>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</si>
  <si>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</si>
  <si>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</si>
  <si>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</si>
  <si>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</si>
  <si>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</si>
  <si>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</si>
  <si>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</si>
  <si>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</si>
  <si>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</si>
  <si>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</si>
  <si>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</si>
  <si>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</si>
  <si>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</si>
  <si>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</si>
  <si>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</si>
  <si>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</si>
  <si>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</si>
  <si>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</si>
  <si>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</si>
  <si>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</si>
  <si>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</si>
  <si>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</si>
  <si>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</si>
  <si>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</si>
  <si>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</si>
  <si>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</si>
  <si>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</si>
  <si>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</si>
  <si>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</si>
  <si>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</si>
  <si>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</si>
  <si>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</si>
  <si>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</si>
  <si>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</si>
  <si>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</si>
  <si>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</si>
  <si>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</si>
  <si>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</si>
  <si>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</si>
  <si>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</si>
  <si>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</si>
  <si>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</si>
  <si>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</si>
  <si>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</si>
  <si>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</si>
  <si>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</si>
  <si>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</si>
  <si>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</si>
  <si>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</si>
  <si>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</si>
  <si>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</si>
  <si>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</si>
  <si>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</si>
  <si>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</si>
  <si>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</si>
  <si>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</si>
  <si>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</si>
  <si>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</si>
  <si>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</si>
  <si>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</si>
  <si>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</si>
  <si>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</si>
  <si>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</si>
  <si>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</si>
  <si>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</si>
  <si>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</si>
  <si>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</si>
  <si>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</si>
  <si>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</si>
  <si>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</si>
  <si>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</si>
  <si>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</si>
  <si>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</si>
  <si>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</si>
  <si>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</si>
  <si>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</si>
  <si>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</si>
  <si>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</si>
  <si>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</si>
  <si>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</si>
  <si>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</si>
  <si>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</si>
  <si>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</si>
  <si>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</si>
  <si>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</si>
  <si>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</si>
  <si>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</si>
  <si>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</si>
  <si>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</si>
  <si>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</si>
  <si>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</si>
  <si>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</si>
  <si>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</si>
  <si>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</si>
  <si>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</si>
  <si>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</si>
  <si>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</si>
  <si>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</si>
  <si>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</si>
  <si>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</si>
  <si>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</si>
  <si>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</si>
  <si>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</si>
  <si>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</si>
  <si>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</si>
  <si>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</si>
  <si>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</si>
  <si>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</si>
  <si>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</si>
  <si>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</si>
  <si>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</si>
  <si>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</si>
  <si>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</si>
  <si>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</si>
  <si>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</si>
  <si>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</si>
  <si>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</si>
  <si>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</si>
  <si>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</si>
  <si>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</si>
  <si>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</si>
  <si>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</si>
  <si>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</si>
  <si>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</si>
  <si>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</si>
  <si>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</si>
  <si>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</si>
  <si>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</si>
  <si>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</si>
  <si>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</si>
  <si>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</si>
  <si>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</si>
  <si>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</si>
  <si>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</si>
  <si>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</si>
  <si>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</si>
  <si>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</si>
  <si>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</si>
  <si>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</si>
  <si>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</si>
  <si>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</si>
  <si>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</si>
  <si>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</si>
  <si>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</si>
  <si>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</si>
  <si>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</si>
  <si>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</si>
  <si>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</si>
  <si>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</si>
  <si>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</si>
  <si>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</si>
  <si>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</si>
  <si>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</si>
  <si>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</si>
  <si>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</si>
  <si>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</si>
  <si>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</si>
  <si>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</si>
  <si>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</si>
  <si>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</si>
  <si>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</si>
  <si>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</si>
  <si>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</si>
  <si>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</si>
  <si>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</si>
  <si>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</si>
  <si>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</si>
  <si>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</si>
  <si>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</si>
  <si>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</si>
  <si>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</si>
  <si>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</si>
  <si>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</si>
  <si>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</si>
  <si>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</si>
  <si>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</si>
  <si>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</si>
  <si>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</si>
  <si>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</si>
  <si>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</si>
  <si>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</si>
  <si>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</si>
  <si>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</si>
  <si>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</si>
  <si>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</si>
  <si>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</si>
  <si>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</si>
  <si>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</si>
  <si>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</si>
  <si>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</si>
  <si>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</si>
  <si>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</si>
  <si>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</si>
  <si>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</si>
  <si>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</si>
  <si>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</si>
  <si>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</si>
  <si>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</si>
  <si>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</si>
  <si>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</si>
  <si>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</si>
  <si>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</si>
  <si>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</si>
  <si>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</si>
  <si>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</si>
  <si>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</si>
  <si>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</si>
  <si>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</si>
  <si>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</si>
  <si>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</si>
  <si>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</si>
  <si>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</si>
  <si>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</si>
  <si>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</si>
  <si>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</si>
  <si>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</si>
  <si>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</si>
  <si>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</si>
  <si>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</si>
  <si>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</si>
  <si>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</si>
  <si>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</si>
  <si>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</si>
  <si>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</si>
  <si>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</si>
  <si>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</si>
  <si>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</si>
  <si>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</si>
  <si>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</si>
  <si>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</si>
  <si>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</si>
  <si>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</si>
  <si>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</si>
  <si>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</si>
  <si>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</si>
  <si>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</si>
  <si>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</si>
  <si>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</si>
  <si>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</si>
  <si>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</si>
  <si>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</si>
  <si>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</si>
  <si>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</si>
  <si>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</si>
  <si>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</si>
  <si>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</si>
  <si>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</si>
  <si>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</si>
  <si>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</si>
  <si>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</si>
  <si>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</si>
  <si>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</si>
  <si>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</si>
  <si>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</si>
  <si>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</si>
  <si>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</si>
  <si>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</si>
  <si>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</si>
  <si>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</si>
  <si>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</si>
  <si>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</si>
  <si>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</si>
  <si>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</si>
  <si>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</si>
  <si>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</si>
  <si>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</si>
  <si>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</si>
  <si>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</si>
  <si>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</si>
  <si>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</si>
  <si>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</si>
  <si>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</si>
  <si>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</si>
  <si>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</si>
  <si>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</si>
  <si>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</si>
  <si>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</si>
  <si>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</si>
  <si>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</si>
  <si>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</si>
  <si>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</si>
  <si>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</si>
  <si>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</si>
  <si>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</si>
  <si>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</si>
  <si>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</si>
  <si>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</si>
  <si>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</si>
  <si>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</si>
  <si>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</si>
  <si>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</si>
  <si>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</si>
  <si>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</si>
  <si>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</si>
  <si>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</si>
  <si>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</si>
  <si>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</si>
  <si>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</si>
  <si>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</si>
  <si>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</si>
  <si>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</si>
  <si>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</si>
  <si>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</si>
  <si>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</si>
  <si>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</si>
  <si>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</si>
  <si>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</si>
  <si>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</si>
  <si>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</si>
  <si>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</si>
  <si>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</si>
  <si>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</si>
  <si>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</si>
  <si>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</si>
  <si>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</si>
  <si>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</si>
  <si>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</si>
  <si>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</si>
  <si>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</si>
  <si>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</si>
  <si>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</si>
  <si>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</si>
  <si>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</si>
  <si>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</si>
  <si>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</si>
  <si>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</si>
  <si>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</si>
  <si>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</si>
  <si>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</si>
  <si>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</si>
  <si>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</si>
  <si>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</si>
  <si>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</si>
  <si>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</si>
  <si>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</si>
  <si>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</si>
  <si>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</si>
  <si>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</si>
  <si>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</si>
  <si>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</si>
  <si>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</si>
  <si>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</si>
  <si>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</si>
  <si>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</si>
  <si>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</si>
  <si>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</si>
  <si>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</si>
  <si>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</si>
  <si>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</si>
  <si>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</si>
  <si>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</si>
  <si>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</si>
  <si>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</si>
  <si>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</si>
  <si>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</si>
  <si>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</si>
  <si>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</si>
  <si>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</si>
  <si>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</si>
  <si>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</si>
  <si>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</si>
  <si>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</si>
  <si>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</si>
  <si>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</si>
  <si>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</si>
  <si>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</si>
  <si>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</si>
  <si>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</si>
  <si>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</si>
  <si>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</si>
  <si>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</si>
  <si>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</si>
  <si>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</si>
  <si>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</si>
  <si>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</si>
  <si>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</si>
  <si>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</si>
  <si>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</si>
  <si>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</si>
  <si>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</si>
  <si>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</si>
  <si>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</si>
  <si>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</si>
  <si>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</si>
  <si>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</si>
  <si>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</si>
  <si>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</si>
  <si>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</si>
  <si>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</si>
  <si>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</si>
  <si>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</si>
  <si>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</si>
  <si>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</si>
  <si>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</si>
  <si>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</si>
  <si>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</si>
  <si>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</si>
  <si>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</si>
  <si>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</si>
  <si>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</si>
  <si>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</si>
  <si>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</si>
  <si>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</si>
  <si>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</si>
  <si>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</si>
  <si>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</si>
  <si>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</si>
  <si>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</si>
  <si>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</si>
  <si>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</si>
  <si>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</si>
  <si>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</si>
  <si>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</si>
  <si>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</si>
  <si>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</si>
  <si>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</si>
  <si>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</si>
  <si>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</si>
  <si>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</si>
  <si>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</si>
  <si>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</si>
  <si>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</si>
  <si>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</si>
  <si>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</si>
  <si>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</si>
  <si>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</si>
  <si>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</si>
  <si>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</si>
  <si>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</si>
  <si>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</si>
  <si>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</si>
  <si>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</si>
  <si>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</si>
  <si>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</si>
  <si>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</si>
  <si>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</si>
  <si>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</si>
  <si>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</si>
  <si>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</si>
  <si>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</si>
  <si>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</si>
  <si>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</si>
  <si>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</si>
  <si>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</si>
  <si>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</si>
  <si>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</si>
  <si>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</si>
  <si>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</si>
  <si>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</si>
  <si>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</si>
  <si>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</si>
  <si>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</si>
  <si>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</si>
  <si>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</si>
  <si>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</si>
  <si>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</si>
  <si>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</si>
  <si>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</si>
  <si>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</si>
  <si>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</si>
  <si>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</si>
  <si>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</si>
  <si>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</si>
  <si>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</si>
  <si>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</si>
  <si>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</si>
  <si>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</si>
  <si>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</si>
  <si>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</si>
  <si>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</si>
  <si>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</si>
  <si>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</si>
  <si>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</si>
  <si>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</si>
  <si>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</si>
  <si>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</si>
  <si>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</si>
  <si>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</si>
  <si>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</si>
  <si>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</si>
  <si>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</si>
  <si>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</si>
  <si>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</si>
  <si>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</si>
  <si>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</si>
  <si>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</si>
  <si>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</si>
  <si>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</si>
  <si>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</si>
  <si>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</si>
  <si>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</si>
  <si>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</si>
  <si>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</si>
  <si>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</si>
  <si>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</si>
  <si>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</si>
  <si>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</si>
  <si>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</si>
  <si>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</si>
  <si>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</si>
  <si>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</si>
  <si>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</si>
  <si>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</si>
  <si>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</si>
  <si>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</si>
  <si>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</si>
  <si>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</si>
  <si>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</si>
  <si>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</si>
  <si>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</si>
  <si>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</si>
  <si>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</si>
  <si>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</si>
  <si>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</si>
  <si>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</si>
  <si>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</si>
  <si>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</si>
  <si>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</si>
  <si>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</si>
  <si>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</si>
  <si>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</si>
  <si>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</si>
  <si>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</si>
  <si>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</si>
  <si>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</si>
  <si>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</si>
  <si>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</si>
  <si>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</si>
  <si>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</si>
  <si>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</si>
  <si>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</si>
  <si>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</si>
  <si>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</si>
  <si>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</si>
  <si>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</si>
  <si>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</si>
  <si>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</si>
  <si>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</si>
  <si>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</si>
  <si>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</si>
  <si>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</si>
  <si>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</si>
  <si>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</si>
  <si>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</si>
  <si>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</si>
  <si>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</si>
  <si>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</si>
  <si>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</si>
  <si>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</si>
  <si>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</si>
  <si>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</si>
  <si>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</si>
  <si>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</si>
  <si>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</si>
  <si>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</si>
  <si>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</si>
  <si>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</si>
  <si>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</si>
  <si>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</si>
  <si>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</si>
  <si>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</si>
  <si>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</si>
  <si>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</si>
  <si>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</si>
  <si>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</si>
  <si>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</si>
  <si>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</si>
  <si>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</si>
  <si>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</si>
  <si>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</si>
  <si>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</si>
  <si>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</si>
  <si>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</si>
  <si>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</si>
  <si>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</si>
  <si>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</si>
  <si>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</si>
  <si>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</si>
  <si>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</si>
  <si>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</si>
  <si>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</si>
  <si>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</si>
  <si>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</si>
  <si>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</si>
  <si>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</si>
  <si>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</si>
  <si>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</si>
  <si>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</si>
  <si>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</si>
  <si>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</si>
  <si>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</si>
  <si>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</si>
  <si>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</si>
  <si>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</si>
  <si>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</si>
  <si>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</si>
  <si>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</si>
  <si>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</si>
  <si>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</si>
  <si>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</si>
  <si>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</si>
  <si>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</si>
  <si>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</si>
  <si>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</si>
  <si>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</si>
  <si>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</si>
  <si>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</si>
  <si>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</si>
  <si>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</si>
  <si>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</si>
  <si>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</si>
  <si>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</si>
  <si>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</si>
  <si>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</si>
  <si>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</si>
  <si>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</si>
  <si>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</si>
  <si>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</si>
  <si>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</si>
  <si>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</si>
  <si>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</si>
  <si>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</si>
  <si>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</si>
  <si>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</si>
  <si>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</si>
  <si>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</si>
  <si>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</si>
  <si>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</si>
  <si>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</si>
  <si>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</si>
  <si>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</si>
  <si>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</si>
  <si>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</si>
  <si>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</si>
  <si>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</si>
  <si>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</si>
  <si>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</si>
  <si>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</si>
  <si>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</si>
  <si>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</si>
  <si>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</si>
  <si>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</si>
  <si>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</si>
  <si>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</si>
  <si>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</si>
  <si>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</si>
  <si>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</si>
  <si>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</si>
  <si>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</si>
  <si>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</si>
  <si>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</si>
  <si>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</si>
  <si>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</si>
  <si>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</si>
  <si>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</si>
  <si>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</si>
  <si>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</si>
  <si>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</si>
  <si>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</si>
  <si>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</si>
  <si>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</si>
  <si>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</si>
  <si>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</si>
  <si>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</si>
  <si>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</si>
  <si>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</si>
  <si>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</si>
  <si>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</si>
  <si>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</si>
  <si>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</si>
  <si>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</si>
  <si>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</si>
  <si>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</si>
  <si>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</si>
  <si>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</si>
  <si>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</si>
  <si>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</si>
  <si>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</si>
  <si>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</si>
  <si>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</si>
  <si>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</si>
  <si>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</si>
  <si>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</si>
  <si>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</si>
  <si>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</si>
  <si>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</si>
  <si>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</si>
  <si>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</si>
  <si>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</si>
  <si>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</si>
  <si>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</si>
  <si>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</si>
  <si>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</si>
  <si>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</si>
  <si>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</si>
  <si>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</si>
  <si>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</si>
  <si>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</si>
  <si>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</si>
  <si>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</si>
  <si>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</si>
  <si>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</si>
  <si>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</si>
  <si>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</si>
  <si>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</si>
  <si>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</si>
  <si>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</si>
  <si>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</si>
  <si>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</si>
  <si>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</si>
  <si>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</si>
  <si>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</si>
  <si>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</si>
  <si>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</si>
  <si>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</si>
  <si>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</si>
  <si>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</si>
  <si>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</si>
  <si>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</si>
  <si>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</si>
  <si>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</si>
  <si>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</si>
  <si>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</si>
  <si>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</si>
  <si>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</si>
  <si>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</si>
  <si>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</si>
  <si>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</si>
  <si>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</si>
  <si>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</si>
  <si>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</si>
  <si>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</si>
  <si>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</si>
  <si>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</si>
  <si>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</si>
  <si>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</si>
  <si>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</si>
  <si>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</si>
  <si>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</si>
  <si>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</si>
  <si>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</si>
  <si>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</si>
  <si>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</si>
  <si>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</si>
  <si>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</si>
  <si>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</si>
  <si>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</si>
  <si>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</si>
  <si>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</si>
  <si>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</si>
  <si>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</si>
  <si>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</si>
  <si>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</si>
  <si>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</si>
  <si>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</si>
  <si>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</si>
  <si>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</si>
  <si>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</si>
  <si>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</si>
  <si>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</si>
  <si>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</si>
  <si>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</si>
  <si>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</si>
  <si>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</si>
  <si>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</si>
  <si>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</si>
  <si>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</si>
  <si>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</si>
  <si>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</si>
  <si>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</si>
  <si>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</si>
  <si>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</si>
  <si>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</si>
  <si>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</si>
  <si>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</si>
  <si>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</si>
  <si>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</si>
  <si>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</si>
  <si>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</si>
  <si>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</si>
  <si>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</si>
  <si>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</si>
  <si>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</si>
  <si>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</si>
  <si>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</si>
  <si>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</si>
  <si>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</si>
  <si>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</si>
  <si>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</si>
  <si>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</si>
  <si>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</si>
  <si>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</si>
  <si>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</si>
  <si>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</si>
  <si>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</si>
  <si>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</si>
  <si>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</si>
  <si>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</si>
  <si>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</si>
  <si>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</si>
  <si>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</si>
  <si>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</si>
  <si>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</si>
  <si>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</si>
  <si>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</si>
  <si>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</si>
  <si>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</si>
  <si>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</si>
  <si>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</si>
  <si>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</si>
  <si>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</si>
  <si>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</si>
  <si>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</si>
  <si>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</si>
  <si>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</si>
  <si>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</si>
  <si>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</si>
  <si>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</si>
  <si>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</si>
  <si>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</si>
  <si>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</si>
  <si>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</si>
  <si>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</si>
  <si>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</si>
  <si>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</si>
  <si>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</si>
  <si>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</si>
  <si>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</si>
  <si>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</si>
  <si>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</si>
  <si>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</si>
  <si>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</si>
  <si>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</si>
  <si>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</si>
  <si>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</si>
  <si>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</si>
  <si>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</si>
  <si>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</si>
  <si>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</si>
  <si>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</si>
  <si>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</si>
  <si>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</si>
  <si>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</si>
  <si>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</si>
  <si>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</si>
  <si>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</si>
  <si>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</si>
  <si>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</si>
  <si>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</si>
  <si>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</si>
  <si>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</si>
  <si>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</si>
  <si>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</si>
  <si>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</si>
  <si>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</si>
  <si>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</si>
  <si>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</si>
  <si>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</si>
  <si>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</si>
  <si>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</si>
  <si>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</si>
  <si>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</si>
  <si>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</si>
  <si>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</si>
  <si>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</si>
  <si>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</si>
  <si>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</si>
  <si>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</si>
  <si>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</si>
  <si>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</si>
  <si>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</si>
  <si>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</si>
  <si>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</si>
  <si>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</si>
  <si>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</si>
  <si>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</si>
  <si>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</si>
  <si>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</si>
  <si>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</si>
  <si>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</si>
  <si>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</si>
  <si>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</si>
  <si>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</si>
  <si>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</si>
  <si>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</si>
  <si>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</si>
  <si>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</si>
  <si>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</si>
  <si>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</si>
  <si>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</si>
  <si>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</si>
  <si>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</si>
  <si>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</si>
  <si>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</si>
  <si>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</si>
  <si>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</si>
  <si>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</si>
  <si>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</si>
  <si>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</si>
  <si>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</si>
  <si>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</si>
  <si>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</si>
  <si>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</si>
  <si>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</si>
  <si>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</si>
  <si>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</si>
  <si>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</si>
  <si>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</si>
  <si>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</si>
  <si>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</si>
  <si>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</si>
  <si>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</si>
  <si>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</si>
  <si>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</si>
  <si>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</si>
  <si>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</si>
  <si>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</si>
  <si>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</si>
  <si>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</si>
  <si>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</si>
  <si>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</si>
  <si>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</si>
  <si>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</si>
  <si>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</si>
  <si>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</si>
  <si>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</si>
  <si>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</si>
  <si>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</si>
  <si>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</si>
  <si>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</si>
  <si>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</si>
  <si>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</si>
  <si>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</si>
  <si>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</si>
  <si>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</si>
  <si>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</si>
  <si>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</si>
  <si>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</si>
  <si>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</si>
  <si>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</si>
  <si>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</si>
  <si>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</si>
  <si>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</si>
  <si>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</si>
  <si>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</si>
  <si>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</si>
  <si>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</si>
  <si>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</si>
  <si>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</si>
  <si>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</si>
  <si>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</si>
  <si>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</si>
  <si>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</si>
  <si>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</si>
  <si>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</si>
  <si>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</si>
  <si>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</si>
  <si>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</si>
  <si>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</si>
  <si>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</si>
  <si>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</si>
  <si>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</si>
  <si>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</si>
  <si>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</si>
  <si>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</si>
  <si>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</si>
  <si>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</si>
  <si>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</si>
  <si>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</si>
  <si>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</si>
  <si>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</si>
  <si>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</si>
  <si>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</si>
  <si>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</si>
  <si>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</si>
  <si>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</si>
  <si>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</si>
  <si>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</si>
  <si>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</si>
  <si>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</si>
  <si>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</si>
  <si>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</si>
  <si>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</si>
  <si>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</si>
  <si>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</si>
  <si>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</si>
  <si>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</si>
  <si>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</si>
  <si>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</si>
  <si>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</si>
  <si>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</si>
  <si>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</si>
  <si>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</si>
  <si>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</si>
  <si>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</si>
  <si>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</si>
  <si>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</si>
  <si>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</si>
  <si>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</si>
  <si>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</si>
  <si>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</si>
  <si>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</si>
  <si>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</si>
  <si>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</si>
  <si>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</si>
  <si>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</si>
  <si>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</si>
  <si>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</si>
  <si>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</si>
  <si>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</si>
  <si>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</si>
  <si>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</si>
  <si>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</si>
  <si>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</si>
  <si>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</si>
  <si>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</si>
  <si>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</si>
  <si>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</si>
  <si>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</si>
  <si>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</si>
  <si>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</si>
  <si>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</si>
  <si>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</si>
  <si>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</si>
  <si>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</si>
  <si>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</si>
  <si>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</si>
  <si>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</si>
  <si>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</si>
  <si>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</si>
  <si>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</si>
  <si>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</si>
  <si>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</si>
  <si>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</si>
  <si>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</si>
  <si>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</si>
  <si>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</si>
  <si>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</si>
  <si>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</si>
  <si>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</si>
  <si>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</si>
  <si>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</si>
  <si>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</si>
  <si>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</si>
  <si>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</si>
  <si>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</si>
  <si>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</si>
  <si>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</si>
  <si>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</si>
  <si>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</si>
  <si>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</si>
  <si>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</si>
  <si>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</si>
  <si>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</si>
  <si>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</si>
  <si>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</si>
  <si>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</si>
  <si>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</si>
  <si>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</si>
  <si>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</si>
  <si>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</si>
  <si>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</si>
  <si>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</si>
  <si>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</si>
  <si>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</si>
  <si>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</si>
  <si>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</si>
  <si>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</si>
  <si>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</si>
  <si>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</si>
  <si>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</si>
  <si>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</si>
  <si>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</si>
  <si>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</si>
  <si>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</si>
  <si>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</si>
  <si>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</si>
  <si>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</si>
  <si>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</si>
  <si>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</si>
  <si>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</si>
  <si>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</si>
  <si>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</si>
  <si>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</si>
  <si>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</si>
  <si>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</si>
  <si>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</si>
  <si>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</si>
  <si>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</si>
  <si>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</si>
  <si>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</si>
  <si>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</si>
  <si>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</si>
  <si>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</si>
  <si>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</si>
  <si>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</si>
  <si>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</si>
  <si>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</si>
  <si>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</si>
  <si>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</si>
  <si>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</si>
  <si>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</si>
  <si>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</si>
  <si>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</si>
  <si>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</si>
  <si>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</si>
  <si>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</si>
  <si>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</si>
  <si>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</si>
  <si>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</si>
  <si>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</si>
  <si>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</si>
  <si>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</si>
  <si>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</si>
  <si>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</si>
  <si>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</si>
  <si>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</si>
  <si>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</si>
  <si>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</si>
  <si>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</si>
  <si>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</si>
  <si>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</si>
  <si>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</si>
  <si>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</si>
  <si>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</si>
  <si>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</si>
  <si>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</si>
  <si>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</si>
  <si>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</si>
  <si>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</si>
  <si>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</si>
  <si>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</si>
  <si>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</si>
  <si>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</si>
  <si>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</si>
  <si>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</si>
  <si>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</si>
  <si>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</si>
  <si>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</si>
  <si>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</si>
  <si>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</si>
  <si>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</si>
  <si>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</si>
  <si>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</si>
  <si>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</si>
  <si>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</si>
  <si>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</si>
  <si>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</si>
  <si>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</si>
  <si>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</si>
  <si>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</si>
  <si>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</si>
  <si>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</si>
  <si>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</si>
  <si>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</si>
  <si>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</si>
  <si>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</si>
  <si>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</si>
  <si>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</si>
  <si>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</si>
  <si>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</si>
  <si>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</si>
  <si>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</si>
  <si>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</si>
  <si>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</si>
  <si>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</si>
  <si>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</si>
  <si>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</si>
  <si>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</si>
  <si>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</si>
  <si>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</si>
  <si>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</si>
  <si>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</si>
  <si>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</si>
  <si>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</si>
  <si>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</si>
  <si>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</si>
  <si>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</si>
  <si>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</si>
  <si>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</si>
  <si>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</si>
  <si>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</si>
  <si>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</si>
  <si>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</si>
  <si>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</si>
  <si>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</si>
  <si>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</si>
  <si>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</si>
  <si>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</si>
  <si>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</si>
  <si>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</si>
  <si>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</si>
  <si>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</si>
  <si>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</si>
  <si>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</si>
  <si>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</si>
  <si>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</si>
  <si>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</si>
  <si>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</si>
  <si>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</si>
  <si>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</si>
  <si>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</si>
  <si>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</si>
  <si>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</si>
  <si>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</si>
  <si>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</si>
  <si>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</si>
  <si>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</si>
  <si>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</si>
  <si>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</si>
  <si>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</si>
  <si>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</si>
  <si>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</si>
  <si>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</si>
  <si>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</si>
  <si>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</si>
  <si>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</si>
  <si>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</si>
  <si>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</si>
  <si>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</si>
  <si>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</si>
  <si>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</si>
  <si>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</si>
  <si>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</si>
  <si>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</si>
  <si>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</si>
  <si>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</si>
  <si>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</si>
  <si>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</si>
  <si>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</si>
  <si>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</si>
  <si>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</si>
  <si>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</si>
  <si>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</si>
  <si>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</si>
  <si>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</si>
  <si>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</si>
  <si>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</si>
  <si>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</si>
  <si>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</si>
  <si>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</si>
  <si>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</si>
  <si>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</si>
  <si>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</si>
  <si>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</si>
  <si>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</si>
  <si>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</si>
  <si>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</si>
  <si>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</si>
  <si>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</si>
  <si>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</si>
  <si>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</si>
  <si>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</si>
  <si>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</si>
  <si>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</si>
  <si>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</si>
  <si>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</si>
  <si>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</si>
  <si>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</si>
  <si>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</si>
  <si>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</si>
  <si>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</si>
  <si>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</si>
  <si>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</si>
  <si>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</si>
  <si>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</si>
  <si>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</si>
  <si>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</si>
  <si>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</si>
  <si>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</si>
  <si>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</si>
  <si>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</si>
  <si>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</si>
  <si>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</si>
  <si>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</si>
  <si>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</si>
  <si>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</si>
  <si>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</si>
  <si>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</si>
  <si>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</si>
  <si>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</si>
  <si>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</si>
  <si>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</si>
  <si>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</si>
  <si>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</si>
  <si>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</si>
  <si>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</si>
  <si>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</si>
  <si>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</si>
  <si>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</si>
  <si>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</si>
  <si>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</si>
  <si>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</si>
  <si>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</si>
  <si>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</si>
  <si>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</si>
  <si>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</si>
  <si>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</si>
  <si>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</si>
  <si>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</si>
  <si>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</si>
  <si>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</si>
  <si>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</si>
  <si>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</si>
  <si>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</si>
  <si>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</si>
  <si>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</si>
  <si>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</si>
  <si>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</si>
  <si>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</si>
  <si>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</si>
  <si>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</si>
  <si>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</si>
  <si>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</si>
  <si>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</si>
  <si>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</si>
  <si>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</si>
  <si>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</si>
  <si>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</si>
  <si>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</si>
  <si>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</si>
  <si>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</si>
  <si>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</si>
  <si>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</si>
  <si>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</si>
  <si>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</si>
  <si>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</si>
  <si>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</si>
  <si>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</si>
  <si>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</si>
  <si>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</si>
  <si>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</si>
  <si>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</si>
  <si>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</si>
  <si>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</si>
  <si>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</si>
  <si>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</si>
  <si>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</si>
  <si>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</si>
  <si>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</si>
  <si>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</si>
  <si>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</si>
  <si>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</si>
  <si>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</si>
  <si>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</si>
  <si>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</si>
  <si>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</si>
  <si>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</si>
  <si>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</si>
  <si>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</si>
  <si>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</si>
  <si>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</si>
  <si>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</si>
  <si>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</si>
  <si>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</si>
  <si>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</si>
  <si>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</si>
  <si>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</si>
  <si>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</si>
  <si>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</si>
  <si>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</si>
  <si>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</si>
  <si>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</si>
  <si>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</si>
  <si>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</si>
  <si>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</si>
  <si>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</si>
  <si>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</si>
  <si>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</si>
  <si>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</si>
  <si>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</si>
  <si>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</si>
  <si>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</si>
  <si>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</si>
  <si>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</si>
  <si>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</si>
  <si>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</si>
  <si>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</si>
  <si>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</si>
  <si>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</si>
  <si>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</si>
  <si>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</si>
  <si>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</si>
  <si>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</si>
  <si>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</si>
  <si>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</si>
  <si>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</si>
  <si>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</si>
  <si>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</si>
  <si>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</si>
  <si>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</si>
  <si>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</si>
  <si>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</si>
  <si>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</si>
  <si>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</si>
  <si>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</si>
  <si>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</si>
  <si>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</si>
  <si>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</si>
  <si>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</si>
  <si>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</si>
  <si>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</si>
  <si>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</si>
  <si>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</si>
  <si>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</si>
  <si>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</si>
  <si>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</si>
  <si>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</si>
  <si>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</si>
  <si>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</si>
  <si>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</si>
  <si>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</si>
  <si>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</si>
  <si>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</si>
  <si>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</si>
  <si>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</si>
  <si>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</si>
  <si>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</si>
  <si>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</si>
  <si>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</si>
  <si>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</si>
  <si>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</si>
  <si>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</si>
  <si>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</si>
  <si>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</si>
  <si>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</si>
  <si>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</si>
  <si>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</si>
  <si>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</si>
  <si>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</si>
  <si>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</si>
  <si>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</si>
  <si>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</si>
  <si>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</si>
  <si>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</si>
  <si>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</si>
  <si>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</si>
  <si>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</si>
  <si>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</si>
  <si>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</si>
  <si>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</si>
  <si>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</si>
  <si>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</si>
  <si>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</si>
  <si>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</si>
  <si>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</si>
  <si>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</si>
  <si>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</si>
  <si>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</si>
  <si>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</si>
  <si>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</si>
  <si>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</si>
  <si>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</si>
  <si>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</si>
  <si>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</si>
  <si>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</si>
  <si>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</si>
  <si>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</si>
  <si>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</si>
  <si>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</si>
  <si>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</si>
  <si>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</si>
  <si>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</si>
  <si>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</si>
  <si>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</si>
  <si>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</si>
  <si>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</si>
  <si>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</si>
  <si>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</si>
  <si>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</si>
  <si>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</si>
  <si>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</si>
  <si>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</si>
  <si>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</si>
  <si>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</si>
  <si>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</si>
  <si>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</si>
  <si>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</si>
  <si>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</si>
  <si>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</si>
  <si>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</si>
  <si>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</si>
  <si>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</si>
  <si>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</si>
  <si>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</si>
  <si>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</si>
  <si>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</si>
  <si>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</si>
  <si>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</si>
  <si>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</si>
  <si>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</si>
  <si>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</si>
  <si>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</si>
  <si>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</si>
  <si>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</si>
  <si>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</si>
  <si>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</si>
  <si>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</si>
  <si>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</si>
  <si>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</si>
  <si>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</si>
  <si>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</si>
  <si>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</si>
  <si>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</si>
  <si>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</si>
  <si>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</si>
  <si>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</si>
  <si>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</si>
  <si>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</si>
  <si>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</si>
  <si>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</si>
  <si>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</si>
  <si>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</si>
  <si>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</si>
  <si>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</si>
  <si>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</si>
  <si>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</si>
  <si>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</si>
  <si>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</si>
  <si>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</si>
  <si>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</si>
  <si>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</si>
  <si>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</si>
  <si>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</si>
  <si>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</si>
  <si>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</si>
  <si>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</si>
  <si>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</si>
  <si>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</si>
  <si>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</si>
  <si>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</si>
  <si>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</si>
  <si>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</si>
  <si>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</si>
  <si>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</si>
  <si>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</si>
  <si>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</si>
  <si>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</si>
  <si>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</si>
  <si>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</si>
  <si>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</si>
  <si>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</si>
  <si>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</si>
  <si>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</si>
  <si>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</si>
  <si>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</si>
  <si>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</si>
  <si>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</si>
  <si>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</si>
  <si>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</si>
  <si>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</si>
  <si>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</si>
  <si>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</si>
  <si>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</si>
  <si>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</si>
  <si>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</si>
  <si>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</si>
  <si>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</si>
  <si>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</si>
  <si>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</si>
  <si>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</si>
  <si>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</si>
  <si>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</si>
  <si>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</si>
  <si>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</si>
  <si>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</si>
  <si>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</si>
  <si>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</si>
  <si>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</si>
  <si>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</si>
  <si>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</si>
  <si>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</si>
  <si>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</si>
  <si>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</si>
  <si>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</si>
  <si>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</si>
  <si>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</si>
  <si>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</si>
  <si>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</si>
  <si>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</si>
  <si>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</si>
  <si>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</si>
  <si>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</si>
  <si>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</si>
  <si>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</si>
  <si>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</si>
  <si>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</si>
  <si>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</si>
  <si>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</si>
  <si>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</si>
  <si>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</si>
  <si>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</si>
  <si>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</si>
  <si>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</si>
  <si>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</si>
  <si>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</si>
  <si>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</si>
  <si>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</si>
  <si>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</si>
  <si>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</si>
  <si>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</si>
  <si>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</si>
  <si>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</si>
  <si>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</si>
  <si>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</si>
  <si>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</si>
  <si>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</si>
  <si>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</si>
  <si>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</si>
  <si>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</si>
  <si>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</si>
  <si>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</si>
  <si>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</si>
  <si>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</si>
  <si>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</si>
  <si>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</si>
  <si>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</si>
  <si>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</si>
  <si>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</si>
  <si>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</si>
  <si>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</si>
  <si>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</si>
  <si>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</si>
  <si>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</si>
  <si>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</si>
  <si>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</si>
  <si>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</si>
  <si>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</si>
  <si>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</si>
  <si>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</si>
  <si>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</si>
  <si>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</si>
  <si>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</si>
  <si>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</si>
  <si>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</si>
  <si>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</si>
  <si>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</si>
  <si>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</si>
  <si>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</si>
  <si>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</si>
  <si>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</si>
  <si>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</si>
  <si>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</si>
  <si>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</si>
  <si>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</si>
  <si>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</si>
  <si>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</si>
  <si>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</si>
  <si>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</si>
  <si>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</si>
  <si>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</si>
  <si>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</si>
  <si>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</si>
  <si>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</si>
  <si>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</si>
  <si>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</si>
  <si>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</si>
  <si>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</si>
  <si>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</si>
  <si>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</si>
  <si>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</si>
  <si>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</si>
  <si>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</si>
  <si>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</si>
  <si>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</si>
  <si>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</si>
  <si>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</si>
  <si>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</si>
  <si>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</si>
  <si>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</si>
  <si>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</si>
  <si>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</si>
  <si>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</si>
  <si>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</si>
  <si>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</si>
  <si>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</si>
  <si>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</si>
  <si>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</si>
  <si>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</si>
  <si>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</si>
  <si>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</si>
  <si>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</si>
  <si>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</si>
  <si>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</si>
  <si>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</si>
  <si>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</si>
  <si>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</si>
  <si>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</si>
  <si>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</si>
  <si>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</si>
  <si>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</si>
  <si>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</si>
  <si>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</si>
  <si>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</si>
  <si>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</si>
  <si>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</si>
  <si>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</si>
  <si>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</si>
  <si>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</si>
  <si>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</si>
  <si>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</si>
  <si>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</si>
  <si>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</si>
  <si>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</si>
  <si>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</si>
  <si>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</si>
  <si>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</si>
  <si>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</si>
  <si>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</si>
  <si>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</si>
  <si>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</si>
  <si>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</si>
  <si>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</si>
  <si>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</si>
  <si>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</si>
  <si>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</si>
  <si>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</si>
  <si>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</si>
  <si>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</si>
  <si>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</si>
  <si>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</si>
  <si>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</si>
  <si>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</si>
  <si>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</si>
  <si>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</si>
  <si>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</si>
  <si>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</si>
  <si>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</si>
  <si>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</si>
  <si>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</si>
  <si>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</si>
  <si>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</si>
  <si>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</si>
  <si>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</si>
  <si>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</si>
  <si>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</si>
  <si>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</si>
  <si>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</si>
  <si>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</si>
  <si>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</si>
  <si>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</si>
  <si>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</si>
  <si>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</si>
  <si>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</si>
  <si>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</si>
  <si>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</si>
  <si>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</si>
  <si>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</si>
  <si>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</si>
  <si>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</si>
  <si>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</si>
  <si>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</si>
  <si>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</si>
  <si>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</si>
  <si>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</si>
  <si>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</si>
  <si>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</si>
  <si>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</si>
  <si>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</si>
  <si>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</si>
  <si>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</si>
  <si>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</si>
  <si>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</si>
  <si>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</si>
  <si>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</si>
  <si>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</si>
  <si>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</si>
  <si>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</si>
  <si>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</si>
  <si>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</si>
  <si>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</si>
  <si>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</si>
  <si>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</si>
  <si>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</si>
  <si>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</si>
  <si>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</si>
  <si>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</si>
  <si>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</si>
  <si>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</si>
  <si>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</si>
  <si>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</si>
  <si>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</si>
  <si>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</si>
  <si>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</si>
  <si>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</si>
  <si>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</si>
  <si>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</si>
  <si>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</si>
  <si>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</si>
  <si>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</si>
  <si>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</si>
  <si>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</si>
  <si>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</si>
  <si>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</si>
  <si>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</si>
  <si>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</si>
  <si>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</si>
  <si>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</si>
  <si>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</si>
  <si>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</si>
  <si>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</si>
  <si>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</si>
  <si>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</si>
  <si>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</si>
  <si>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</si>
  <si>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</si>
  <si>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</si>
  <si>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</si>
  <si>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</si>
  <si>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</si>
  <si>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</si>
  <si>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</si>
  <si>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</si>
  <si>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</si>
  <si>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</si>
  <si>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</si>
  <si>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</si>
  <si>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</si>
  <si>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</si>
  <si>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</si>
  <si>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</si>
  <si>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</si>
  <si>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</si>
  <si>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</si>
  <si>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</si>
  <si>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</si>
  <si>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</si>
  <si>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</si>
  <si>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</si>
  <si>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</si>
  <si>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</si>
  <si>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</si>
  <si>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</si>
  <si>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</si>
  <si>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</si>
  <si>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</si>
  <si>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</si>
  <si>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</si>
  <si>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</si>
  <si>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</si>
  <si>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</si>
  <si>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</si>
  <si>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</si>
  <si>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</si>
  <si>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</si>
  <si>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</si>
  <si>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</si>
  <si>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</si>
  <si>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</si>
  <si>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</si>
  <si>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</si>
  <si>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</si>
  <si>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</si>
  <si>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</si>
  <si>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</si>
  <si>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</si>
  <si>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</si>
  <si>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</si>
  <si>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</si>
  <si>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</si>
  <si>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</si>
  <si>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</si>
  <si>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</si>
  <si>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</si>
  <si>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</si>
  <si>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</si>
  <si>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</si>
  <si>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</si>
  <si>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</si>
  <si>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</si>
  <si>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</si>
  <si>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</si>
  <si>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</si>
  <si>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</si>
  <si>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</si>
  <si>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</si>
  <si>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</si>
  <si>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</si>
  <si>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</si>
  <si>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</si>
  <si>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</si>
  <si>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</si>
  <si>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</si>
  <si>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</si>
  <si>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</si>
  <si>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</si>
  <si>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</si>
  <si>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</si>
  <si>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</si>
  <si>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</si>
  <si>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</si>
  <si>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</si>
  <si>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</si>
  <si>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</si>
  <si>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</si>
  <si>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</si>
  <si>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</si>
  <si>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</si>
  <si>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</si>
  <si>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</si>
  <si>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</si>
  <si>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</si>
  <si>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</si>
  <si>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</si>
  <si>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</si>
  <si>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</si>
  <si>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</si>
  <si>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</si>
  <si>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</si>
  <si>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</si>
  <si>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</si>
  <si>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</si>
  <si>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</si>
  <si>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</si>
  <si>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</si>
  <si>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</si>
  <si>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</si>
  <si>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</si>
  <si>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</si>
  <si>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</si>
  <si>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</si>
  <si>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</si>
  <si>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</si>
  <si>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</si>
  <si>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</si>
  <si>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</si>
  <si>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</si>
  <si>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</si>
  <si>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</si>
  <si>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</si>
  <si>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</si>
  <si>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</si>
  <si>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</si>
  <si>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</si>
  <si>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</si>
  <si>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</si>
  <si>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</si>
  <si>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</si>
  <si>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</si>
  <si>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</si>
  <si>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</si>
  <si>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</si>
  <si>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</si>
  <si>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</si>
  <si>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</si>
  <si>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</si>
  <si>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</si>
  <si>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</si>
  <si>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</si>
  <si>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</si>
  <si>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</si>
  <si>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</si>
  <si>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</si>
  <si>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</si>
  <si>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</si>
  <si>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</si>
  <si>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</si>
  <si>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</si>
  <si>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</si>
  <si>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</si>
  <si>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</si>
  <si>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</si>
  <si>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</si>
  <si>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</si>
  <si>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</si>
  <si>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</si>
  <si>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</si>
  <si>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</si>
  <si>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</si>
  <si>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</si>
  <si>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</si>
  <si>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</si>
  <si>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</si>
  <si>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</si>
  <si>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</si>
  <si>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</si>
  <si>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</si>
  <si>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</si>
  <si>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</si>
  <si>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</si>
  <si>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</si>
  <si>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</si>
  <si>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</si>
  <si>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</si>
  <si>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</si>
  <si>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</si>
  <si>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</si>
  <si>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</si>
  <si>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</si>
  <si>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</si>
  <si>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</si>
  <si>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</si>
  <si>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</si>
  <si>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</si>
  <si>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</si>
  <si>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</si>
  <si>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</si>
  <si>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</si>
  <si>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</si>
  <si>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</si>
  <si>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</si>
  <si>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</si>
  <si>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</si>
  <si>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</si>
  <si>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</si>
  <si>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</si>
  <si>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</si>
  <si>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</si>
  <si>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</si>
  <si>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</si>
  <si>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</si>
  <si>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</si>
  <si>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</si>
  <si>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</si>
  <si>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</si>
  <si>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</si>
  <si>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</si>
  <si>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</si>
  <si>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</si>
  <si>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</si>
  <si>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</si>
  <si>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</si>
  <si>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</si>
  <si>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</si>
  <si>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</si>
  <si>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</si>
  <si>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</si>
  <si>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</si>
  <si>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</si>
  <si>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</si>
  <si>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</si>
  <si>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</si>
  <si>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</si>
  <si>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</si>
  <si>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</si>
  <si>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</si>
  <si>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</si>
  <si>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</si>
  <si>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</si>
  <si>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</si>
  <si>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</si>
  <si>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</si>
  <si>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</si>
  <si>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</si>
  <si>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</si>
  <si>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</si>
  <si>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</si>
  <si>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</si>
  <si>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</si>
  <si>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</si>
  <si>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</si>
  <si>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</si>
  <si>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</si>
  <si>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</si>
  <si>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</si>
  <si>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</si>
  <si>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</si>
  <si>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</si>
  <si>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</si>
  <si>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</si>
  <si>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</si>
  <si>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</si>
  <si>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</si>
  <si>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</si>
  <si>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</si>
  <si>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</si>
  <si>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</si>
  <si>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</si>
  <si>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</si>
  <si>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</si>
  <si>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</si>
  <si>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</si>
  <si>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</si>
  <si>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</si>
  <si>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</si>
  <si>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</si>
  <si>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</si>
  <si>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</si>
  <si>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</si>
  <si>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</si>
  <si>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</si>
  <si>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</si>
  <si>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</si>
  <si>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</si>
  <si>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</si>
  <si>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</si>
  <si>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</si>
  <si>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</si>
  <si>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</si>
  <si>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</si>
  <si>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</si>
  <si>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</si>
  <si>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</si>
  <si>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</si>
  <si>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</si>
  <si>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</si>
  <si>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</si>
  <si>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</si>
  <si>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</si>
  <si>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</si>
  <si>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</si>
  <si>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</si>
  <si>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</si>
  <si>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</si>
  <si>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</si>
  <si>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</si>
  <si>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</si>
  <si>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</si>
  <si>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</si>
  <si>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</si>
  <si>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</si>
  <si>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</si>
  <si>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</si>
  <si>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</si>
  <si>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</si>
  <si>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</si>
  <si>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</si>
  <si>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</si>
  <si>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</si>
  <si>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</si>
  <si>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</si>
  <si>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</si>
  <si>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</si>
  <si>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</si>
  <si>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</si>
  <si>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</si>
  <si>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</si>
  <si>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</si>
  <si>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</si>
  <si>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</si>
  <si>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</si>
  <si>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</si>
  <si>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</si>
  <si>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</si>
  <si>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</si>
  <si>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</si>
  <si>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</si>
  <si>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</si>
  <si>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</si>
  <si>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</si>
  <si>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</si>
  <si>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</si>
  <si>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</si>
  <si>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</si>
  <si>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</si>
  <si>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</si>
  <si>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</si>
  <si>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</si>
  <si>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</si>
  <si>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</si>
  <si>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</si>
  <si>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</si>
  <si>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</si>
  <si>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</si>
  <si>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</si>
  <si>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</si>
  <si>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</si>
  <si>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</si>
  <si>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</si>
  <si>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</si>
  <si>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</si>
  <si>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</si>
  <si>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</si>
  <si>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</si>
  <si>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</si>
  <si>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</si>
  <si>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</si>
  <si>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</si>
  <si>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</si>
  <si>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</si>
  <si>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</si>
  <si>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</si>
  <si>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</si>
  <si>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</si>
  <si>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</si>
  <si>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</si>
  <si>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</si>
  <si>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</si>
  <si>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</si>
  <si>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</si>
  <si>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</si>
  <si>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</si>
  <si>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</si>
  <si>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</si>
  <si>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</si>
  <si>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</si>
  <si>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</si>
  <si>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</si>
  <si>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</si>
  <si>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</si>
  <si>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</si>
  <si>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</si>
  <si>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</si>
  <si>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</si>
  <si>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</si>
  <si>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</si>
  <si>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</si>
  <si>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</si>
  <si>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</si>
  <si>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</si>
  <si>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</si>
  <si>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</si>
  <si>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</si>
  <si>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</si>
  <si>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</si>
  <si>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</si>
  <si>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</si>
  <si>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</si>
  <si>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</si>
  <si>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</si>
  <si>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</si>
  <si>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</si>
  <si>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</si>
  <si>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</si>
  <si>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</si>
  <si>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</si>
  <si>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</si>
  <si>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</si>
  <si>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</si>
  <si>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</si>
  <si>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</si>
  <si>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</si>
  <si>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</si>
  <si>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</si>
  <si>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</si>
  <si>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</si>
  <si>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</si>
  <si>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</si>
  <si>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</si>
  <si>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</si>
  <si>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</si>
  <si>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</si>
  <si>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</si>
  <si>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</si>
  <si>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</si>
  <si>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</si>
  <si>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</si>
  <si>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</si>
  <si>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</si>
  <si>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</si>
  <si>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</si>
  <si>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</si>
  <si>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</si>
  <si>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</si>
  <si>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</si>
  <si>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</si>
  <si>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</si>
  <si>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</si>
  <si>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</si>
  <si>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</si>
  <si>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</si>
  <si>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</si>
  <si>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</si>
  <si>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</si>
  <si>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</si>
  <si>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</si>
  <si>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</si>
  <si>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</si>
  <si>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</si>
  <si>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</si>
  <si>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</si>
  <si>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</si>
  <si>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</si>
  <si>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</si>
  <si>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</si>
  <si>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</si>
  <si>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</si>
  <si>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</si>
  <si>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</si>
  <si>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</si>
  <si>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</si>
  <si>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</si>
  <si>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</si>
  <si>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</si>
  <si>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</si>
  <si>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</si>
  <si>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</si>
  <si>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</si>
  <si>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</si>
  <si>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</si>
  <si>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</si>
  <si>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</si>
  <si>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</si>
  <si>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</si>
  <si>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</si>
  <si>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</si>
  <si>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</si>
  <si>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</si>
  <si>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</si>
  <si>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</si>
  <si>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</si>
  <si>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</si>
  <si>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</si>
  <si>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</si>
  <si>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</si>
  <si>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</si>
  <si>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</si>
  <si>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</si>
  <si>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</si>
  <si>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</si>
  <si>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</si>
  <si>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</si>
  <si>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</si>
  <si>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</si>
  <si>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</si>
  <si>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</si>
  <si>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</si>
  <si>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</si>
  <si>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</si>
  <si>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</si>
  <si>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</si>
  <si>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</si>
  <si>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</si>
  <si>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</si>
  <si>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</si>
  <si>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</si>
  <si>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</si>
  <si>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</si>
  <si>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</si>
  <si>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</si>
  <si>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</si>
  <si>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</si>
  <si>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</si>
  <si>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</si>
  <si>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</si>
  <si>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</si>
  <si>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</si>
  <si>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</si>
  <si>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</si>
  <si>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</si>
  <si>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</si>
  <si>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</si>
  <si>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</si>
  <si>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</si>
  <si>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</si>
  <si>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</si>
  <si>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</si>
  <si>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</si>
  <si>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</si>
  <si>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</si>
  <si>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</si>
  <si>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</si>
  <si>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</si>
  <si>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</si>
  <si>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</si>
  <si>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</si>
  <si>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</si>
  <si>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</si>
  <si>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</si>
  <si>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</si>
  <si>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</si>
  <si>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</si>
  <si>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</si>
  <si>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</si>
  <si>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</si>
  <si>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</si>
  <si>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</si>
  <si>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</si>
  <si>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</si>
  <si>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</si>
  <si>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</si>
  <si>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</si>
  <si>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</si>
  <si>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</si>
  <si>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</si>
  <si>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</si>
  <si>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</si>
  <si>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</si>
  <si>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</si>
  <si>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</si>
  <si>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</si>
  <si>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</si>
  <si>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</si>
  <si>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</si>
  <si>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</si>
  <si>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</si>
  <si>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</si>
  <si>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</si>
  <si>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</si>
  <si>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</si>
  <si>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</si>
  <si>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</si>
  <si>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</si>
  <si>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</si>
  <si>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</si>
  <si>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</si>
  <si>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</si>
  <si>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</si>
  <si>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</si>
  <si>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</si>
  <si>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</si>
  <si>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</si>
  <si>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</si>
  <si>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</si>
  <si>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</si>
  <si>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</si>
  <si>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</si>
  <si>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</si>
  <si>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</si>
  <si>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</si>
  <si>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</si>
  <si>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</si>
  <si>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</si>
  <si>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</si>
  <si>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</si>
  <si>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</si>
  <si>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</si>
  <si>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</si>
  <si>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</si>
  <si>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</si>
  <si>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</si>
  <si>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</si>
  <si>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</si>
  <si>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</si>
  <si>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</si>
  <si>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</si>
  <si>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</si>
  <si>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</si>
  <si>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</si>
  <si>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</si>
  <si>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</si>
  <si>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</si>
  <si>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</si>
  <si>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</si>
  <si>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</si>
  <si>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</si>
  <si>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</si>
  <si>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</si>
  <si>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</si>
  <si>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</si>
  <si>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</si>
  <si>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</si>
  <si>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</si>
  <si>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</si>
  <si>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</si>
  <si>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</si>
  <si>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</si>
  <si>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</si>
  <si>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</si>
  <si>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</si>
  <si>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</si>
  <si>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</si>
  <si>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</si>
  <si>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</si>
  <si>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</si>
  <si>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</si>
  <si>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</si>
  <si>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</si>
  <si>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</si>
  <si>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</si>
  <si>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</si>
  <si>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</si>
  <si>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</si>
  <si>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</si>
  <si>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</si>
  <si>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</si>
  <si>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</si>
  <si>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</si>
  <si>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</si>
  <si>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</si>
  <si>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</si>
  <si>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</si>
  <si>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</si>
  <si>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</si>
  <si>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</si>
  <si>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</si>
  <si>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</si>
  <si>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</si>
  <si>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</si>
  <si>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</si>
  <si>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</si>
  <si>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</si>
  <si>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</si>
  <si>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</si>
  <si>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</si>
  <si>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</si>
  <si>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</si>
  <si>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</si>
  <si>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</si>
  <si>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</si>
  <si>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</si>
  <si>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</si>
  <si>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</si>
  <si>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</si>
  <si>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</si>
  <si>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</si>
  <si>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</si>
  <si>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</si>
  <si>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</si>
  <si>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</si>
  <si>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</si>
  <si>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</si>
  <si>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</si>
  <si>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</si>
  <si>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</si>
  <si>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</si>
  <si>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</si>
  <si>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</si>
  <si>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</si>
  <si>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</si>
  <si>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</si>
  <si>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</si>
  <si>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</si>
  <si>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</si>
  <si>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</si>
  <si>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</si>
  <si>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</si>
  <si>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</si>
  <si>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</si>
  <si>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</si>
  <si>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</si>
  <si>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</si>
  <si>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</si>
  <si>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</si>
  <si>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</si>
  <si>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</si>
  <si>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</si>
  <si>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</si>
  <si>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</si>
  <si>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</si>
  <si>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</si>
  <si>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</si>
  <si>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</si>
  <si>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</si>
  <si>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</si>
  <si>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</si>
  <si>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</si>
  <si>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</si>
  <si>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</si>
  <si>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</si>
  <si>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</si>
  <si>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</si>
  <si>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</si>
  <si>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</si>
  <si>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</si>
  <si>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</si>
  <si>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</si>
  <si>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</si>
  <si>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</si>
  <si>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</si>
  <si>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</si>
  <si>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</si>
  <si>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</si>
  <si>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</si>
  <si>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</si>
  <si>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</si>
  <si>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</si>
  <si>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</si>
  <si>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</si>
  <si>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</si>
  <si>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</si>
  <si>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</si>
  <si>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</si>
  <si>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</si>
  <si>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</si>
  <si>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</si>
  <si>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</si>
  <si>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</si>
  <si>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</si>
  <si>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</si>
  <si>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</si>
  <si>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</si>
  <si>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</si>
  <si>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</si>
  <si>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</si>
  <si>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</si>
  <si>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</si>
  <si>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</si>
  <si>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</si>
  <si>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</si>
  <si>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</si>
  <si>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</si>
  <si>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</si>
  <si>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</si>
  <si>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</si>
  <si>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</si>
  <si>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</si>
  <si>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</si>
  <si>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</si>
  <si>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</si>
  <si>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</si>
  <si>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</si>
  <si>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</si>
  <si>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</si>
  <si>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</si>
  <si>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</si>
  <si>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</si>
  <si>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</si>
  <si>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</si>
  <si>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</si>
  <si>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</si>
  <si>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</si>
  <si>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</si>
  <si>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</si>
  <si>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</si>
  <si>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</si>
  <si>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</si>
  <si>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</si>
  <si>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</si>
  <si>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</si>
  <si>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</si>
  <si>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</si>
  <si>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</si>
  <si>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</si>
  <si>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</si>
  <si>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</si>
  <si>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</si>
  <si>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</si>
  <si>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</si>
  <si>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</si>
  <si>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</si>
  <si>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</si>
  <si>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</si>
  <si>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</si>
  <si>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</si>
  <si>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</si>
  <si>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</si>
  <si>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</si>
  <si>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</si>
  <si>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</si>
  <si>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</si>
  <si>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</si>
  <si>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</si>
  <si>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</si>
  <si>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</si>
  <si>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</si>
  <si>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</si>
  <si>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</si>
  <si>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</si>
  <si>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</si>
  <si>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</si>
  <si>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</si>
  <si>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</si>
  <si>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</si>
  <si>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</si>
  <si>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</si>
  <si>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</si>
  <si>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</si>
  <si>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</si>
  <si>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</si>
  <si>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</si>
  <si>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</si>
  <si>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</si>
  <si>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</si>
  <si>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</si>
  <si>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</si>
  <si>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</si>
  <si>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</si>
  <si>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</si>
  <si>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</si>
  <si>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</si>
  <si>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</si>
  <si>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</si>
  <si>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</si>
  <si>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</si>
  <si>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</si>
  <si>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</si>
  <si>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</si>
  <si>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</si>
  <si>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</si>
  <si>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</si>
  <si>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</si>
  <si>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</si>
  <si>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</si>
  <si>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</si>
  <si>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</si>
  <si>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</si>
  <si>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</si>
  <si>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</si>
  <si>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</si>
  <si>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</si>
  <si>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</si>
  <si>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</si>
  <si>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</si>
  <si>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</si>
  <si>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</si>
  <si>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</si>
  <si>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</si>
  <si>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</si>
  <si>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</si>
  <si>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</si>
  <si>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</si>
  <si>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</si>
  <si>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</si>
  <si>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</si>
  <si>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</si>
  <si>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</si>
  <si>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</si>
  <si>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</si>
  <si>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</si>
  <si>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</si>
  <si>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</si>
  <si>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</si>
  <si>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</si>
  <si>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</si>
  <si>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</si>
  <si>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</si>
  <si>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</si>
  <si>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</si>
  <si>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</si>
  <si>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</si>
  <si>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</si>
  <si>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</si>
  <si>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</si>
  <si>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</si>
  <si>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</si>
  <si>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</si>
  <si>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</si>
  <si>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</si>
  <si>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</si>
  <si>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</si>
  <si>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</si>
  <si>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</si>
  <si>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</si>
  <si>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</si>
  <si>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</si>
  <si>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</si>
  <si>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</si>
  <si>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</si>
  <si>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</si>
  <si>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</si>
  <si>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</si>
  <si>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</si>
  <si>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</si>
  <si>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</si>
  <si>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</si>
  <si>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</si>
  <si>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</si>
  <si>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</si>
  <si>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</si>
  <si>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</si>
  <si>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</si>
  <si>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</si>
  <si>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</si>
  <si>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</si>
  <si>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</si>
  <si>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</si>
  <si>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</si>
  <si>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</si>
  <si>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</si>
  <si>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</si>
  <si>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</si>
  <si>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</si>
  <si>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</si>
  <si>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</si>
  <si>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</si>
  <si>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</si>
  <si>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</si>
  <si>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</si>
  <si>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</si>
  <si>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</si>
  <si>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</si>
  <si>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</si>
  <si>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</si>
  <si>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</si>
  <si>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</si>
  <si>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</si>
  <si>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</si>
  <si>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</si>
  <si>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</si>
  <si>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</si>
  <si>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</si>
  <si>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</si>
  <si>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</si>
  <si>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</si>
  <si>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</si>
  <si>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</si>
  <si>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</si>
  <si>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</si>
  <si>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</si>
  <si>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</si>
  <si>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</si>
  <si>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</si>
  <si>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</si>
  <si>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</si>
  <si>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</si>
  <si>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</si>
  <si>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</si>
  <si>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</si>
  <si>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</si>
  <si>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</si>
  <si>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</si>
  <si>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</si>
  <si>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</si>
  <si>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</si>
  <si>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</si>
  <si>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</si>
  <si>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</si>
  <si>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</si>
  <si>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</si>
  <si>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</si>
  <si>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</si>
  <si>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</si>
  <si>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</si>
  <si>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</si>
  <si>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</si>
  <si>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</si>
  <si>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</si>
  <si>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</si>
  <si>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</si>
  <si>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</si>
  <si>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</si>
  <si>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</si>
  <si>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</si>
  <si>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</si>
  <si>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</si>
  <si>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</si>
  <si>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</si>
  <si>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</si>
  <si>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</si>
  <si>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</si>
  <si>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</si>
  <si>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</si>
  <si>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</si>
  <si>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</si>
  <si>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</si>
  <si>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</si>
  <si>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</si>
  <si>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</si>
  <si>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</si>
  <si>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</si>
  <si>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</si>
  <si>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</si>
  <si>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</si>
  <si>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</si>
  <si>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</si>
  <si>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</si>
  <si>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</si>
  <si>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</si>
  <si>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</si>
  <si>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</si>
  <si>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</si>
  <si>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</si>
  <si>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</si>
  <si>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</si>
  <si>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</si>
  <si>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</si>
  <si>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</si>
  <si>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</si>
  <si>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</si>
  <si>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</si>
  <si>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</si>
  <si>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</si>
  <si>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</si>
  <si>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</si>
  <si>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</si>
  <si>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</si>
  <si>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</si>
  <si>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</si>
  <si>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</si>
  <si>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</si>
  <si>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</si>
  <si>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</si>
  <si>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</si>
  <si>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</si>
  <si>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</si>
  <si>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</si>
  <si>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</si>
  <si>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</si>
  <si>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</si>
  <si>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</si>
  <si>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</si>
  <si>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</si>
  <si>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</si>
  <si>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</si>
  <si>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</si>
  <si>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</si>
  <si>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</si>
  <si>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</si>
  <si>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</si>
  <si>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</si>
  <si>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</si>
  <si>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</si>
  <si>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</si>
  <si>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</si>
  <si>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</si>
  <si>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</si>
  <si>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</si>
  <si>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</si>
  <si>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</si>
  <si>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</si>
  <si>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</si>
  <si>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</si>
  <si>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</si>
  <si>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</si>
  <si>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</si>
  <si>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</si>
  <si>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</si>
  <si>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</si>
  <si>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</si>
  <si>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</si>
  <si>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</si>
  <si>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</si>
  <si>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</si>
  <si>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</si>
  <si>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</si>
  <si>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</si>
  <si>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</si>
  <si>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</si>
  <si>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</si>
  <si>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</si>
  <si>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</si>
  <si>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</si>
  <si>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</si>
  <si>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</si>
  <si>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</si>
  <si>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</si>
  <si>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</si>
  <si>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</si>
  <si>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</si>
  <si>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</si>
  <si>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</si>
  <si>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</si>
  <si>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</si>
  <si>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</si>
  <si>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</si>
  <si>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</si>
  <si>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</si>
  <si>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</si>
  <si>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</si>
  <si>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</si>
  <si>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</si>
  <si>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</si>
  <si>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</si>
  <si>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</si>
  <si>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</si>
  <si>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</si>
  <si>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</si>
  <si>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</si>
  <si>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</si>
  <si>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</si>
  <si>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</si>
  <si>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</si>
  <si>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</si>
  <si>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</si>
  <si>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</si>
  <si>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</si>
  <si>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</si>
  <si>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</si>
  <si>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</si>
  <si>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</si>
  <si>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</si>
  <si>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</si>
  <si>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</si>
  <si>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</si>
  <si>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</si>
  <si>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</si>
  <si>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</si>
  <si>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</si>
  <si>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</si>
  <si>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</si>
  <si>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</si>
  <si>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</si>
  <si>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</si>
  <si>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</si>
  <si>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</si>
  <si>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</si>
  <si>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</si>
  <si>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</si>
  <si>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</si>
  <si>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</si>
  <si>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</si>
  <si>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</si>
  <si>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</si>
  <si>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</si>
  <si>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</si>
  <si>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</si>
  <si>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</si>
  <si>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</si>
  <si>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</si>
  <si>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</si>
  <si>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</si>
  <si>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</si>
  <si>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</si>
  <si>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</si>
  <si>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</si>
  <si>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</si>
  <si>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</si>
  <si>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</si>
  <si>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</si>
  <si>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</si>
  <si>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</si>
  <si>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</si>
  <si>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</si>
  <si>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</si>
  <si>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</si>
  <si>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</si>
  <si>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</si>
  <si>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</si>
  <si>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</si>
  <si>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</si>
  <si>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</si>
  <si>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</si>
  <si>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</si>
  <si>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</si>
  <si>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</si>
  <si>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</si>
  <si>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</si>
  <si>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</si>
  <si>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</si>
  <si>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</si>
  <si>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</si>
  <si>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</si>
  <si>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</si>
  <si>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</si>
  <si>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</si>
  <si>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</si>
  <si>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</si>
  <si>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</si>
  <si>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</si>
  <si>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</si>
  <si>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</si>
  <si>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</si>
  <si>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</si>
  <si>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</si>
  <si>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</si>
  <si>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</si>
  <si>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</si>
  <si>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</si>
  <si>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</si>
  <si>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</si>
  <si>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</si>
  <si>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</si>
  <si>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</si>
  <si>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</si>
  <si>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</si>
  <si>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</si>
  <si>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</si>
  <si>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</si>
  <si>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</si>
  <si>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</si>
  <si>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</si>
  <si>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</si>
  <si>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</si>
  <si>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</si>
  <si>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</si>
  <si>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</si>
  <si>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</si>
  <si>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</si>
  <si>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</si>
  <si>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</si>
  <si>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</si>
  <si>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</si>
  <si>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</si>
  <si>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</si>
  <si>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</si>
  <si>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</si>
  <si>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</si>
  <si>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</si>
  <si>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</si>
  <si>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</si>
  <si>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</si>
  <si>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</si>
  <si>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</si>
  <si>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</si>
  <si>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</si>
  <si>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</si>
  <si>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</si>
  <si>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</si>
  <si>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</si>
  <si>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</si>
  <si>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</si>
  <si>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</si>
  <si>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</si>
  <si>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</si>
  <si>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</si>
  <si>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</si>
  <si>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</si>
  <si>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</si>
  <si>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</si>
  <si>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</si>
  <si>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</si>
  <si>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</si>
  <si>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</si>
  <si>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</si>
  <si>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</si>
  <si>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</si>
  <si>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</si>
  <si>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</si>
  <si>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</si>
  <si>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</si>
  <si>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</si>
  <si>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</si>
  <si>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</si>
  <si>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</si>
  <si>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</si>
  <si>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</si>
  <si>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</si>
  <si>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</si>
  <si>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</si>
  <si>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</si>
  <si>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</si>
  <si>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</si>
  <si>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</si>
  <si>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</si>
  <si>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</si>
  <si>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</si>
  <si>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</si>
  <si>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</si>
  <si>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</si>
  <si>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</si>
  <si>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</si>
  <si>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</si>
  <si>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</si>
  <si>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</si>
  <si>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</si>
  <si>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</si>
  <si>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</si>
  <si>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</si>
  <si>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</si>
  <si>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</si>
  <si>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</si>
  <si>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</si>
  <si>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</si>
  <si>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</si>
  <si>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</si>
  <si>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</si>
  <si>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</si>
  <si>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</si>
  <si>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</si>
  <si>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</si>
  <si>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</si>
  <si>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</si>
  <si>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</si>
  <si>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</si>
  <si>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</si>
  <si>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</si>
  <si>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</si>
  <si>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</si>
  <si>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</si>
  <si>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</si>
  <si>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</si>
  <si>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</si>
  <si>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</si>
  <si>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</si>
  <si>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</si>
  <si>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</si>
  <si>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</si>
  <si>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</si>
  <si>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</si>
  <si>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</si>
  <si>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</si>
  <si>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</si>
  <si>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</si>
  <si>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</si>
  <si>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</si>
  <si>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</si>
  <si>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</si>
  <si>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</si>
  <si>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</si>
  <si>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</si>
  <si>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</si>
  <si>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</si>
  <si>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</si>
  <si>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</si>
  <si>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</si>
  <si>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</si>
  <si>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</si>
  <si>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</si>
  <si>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</si>
  <si>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</si>
  <si>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</si>
  <si>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</si>
  <si>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</si>
  <si>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</si>
  <si>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</si>
  <si>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</si>
  <si>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</si>
  <si>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</si>
  <si>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</si>
  <si>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</si>
  <si>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</si>
  <si>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</si>
  <si>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</si>
  <si>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</si>
  <si>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</si>
  <si>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</si>
  <si>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</si>
  <si>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</si>
  <si>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</si>
  <si>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</si>
  <si>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</si>
  <si>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</si>
  <si>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</si>
  <si>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</si>
  <si>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</si>
  <si>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</si>
  <si>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</si>
  <si>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</si>
  <si>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</si>
  <si>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</si>
  <si>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</si>
  <si>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</si>
  <si>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</si>
  <si>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</si>
  <si>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</si>
  <si>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</si>
  <si>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</si>
  <si>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</si>
  <si>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</si>
  <si>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</si>
  <si>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</si>
  <si>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</si>
  <si>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</si>
  <si>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</si>
  <si>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</si>
  <si>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</si>
  <si>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</si>
  <si>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</si>
  <si>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</si>
  <si>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</si>
  <si>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</si>
  <si>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</si>
  <si>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</si>
  <si>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</si>
  <si>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</si>
  <si>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</si>
  <si>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</si>
  <si>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</si>
  <si>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</si>
  <si>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</si>
  <si>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</si>
  <si>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</si>
  <si>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</si>
  <si>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</si>
  <si>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</si>
  <si>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</si>
  <si>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</si>
  <si>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</si>
  <si>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</si>
  <si>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</si>
  <si>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</si>
  <si>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</si>
  <si>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</si>
  <si>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</si>
  <si>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</si>
  <si>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</si>
  <si>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</si>
  <si>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</si>
  <si>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</si>
  <si>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</si>
  <si>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</si>
  <si>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</si>
  <si>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</si>
  <si>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</si>
  <si>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</si>
  <si>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</si>
  <si>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</si>
  <si>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</si>
  <si>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</si>
  <si>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</si>
  <si>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</si>
  <si>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</si>
  <si>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</si>
  <si>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</si>
  <si>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</si>
  <si>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</si>
  <si>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</si>
  <si>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</si>
  <si>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</si>
  <si>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</si>
  <si>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</si>
  <si>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</si>
  <si>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</si>
  <si>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</si>
  <si>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</si>
  <si>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</si>
  <si>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</si>
  <si>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</si>
  <si>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</si>
  <si>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</si>
  <si>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</si>
  <si>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</si>
  <si>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</si>
  <si>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</si>
  <si>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</si>
  <si>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</si>
  <si>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</si>
  <si>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</si>
  <si>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</si>
  <si>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</si>
  <si>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</si>
  <si>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</si>
  <si>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</si>
  <si>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</si>
  <si>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</si>
  <si>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</si>
  <si>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</si>
  <si>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</si>
  <si>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</si>
  <si>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</si>
  <si>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</si>
  <si>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</si>
  <si>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</si>
  <si>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</si>
  <si>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</si>
  <si>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</si>
  <si>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</si>
  <si>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</si>
  <si>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</si>
  <si>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</si>
  <si>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</si>
  <si>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</si>
  <si>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</si>
  <si>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</si>
  <si>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</si>
  <si>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</si>
  <si>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</si>
  <si>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</si>
  <si>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</si>
  <si>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</si>
  <si>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</si>
  <si>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</si>
  <si>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</si>
  <si>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</si>
  <si>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</si>
  <si>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</si>
  <si>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</si>
  <si>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</si>
  <si>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</si>
  <si>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</si>
  <si>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</si>
  <si>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</si>
  <si>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</si>
  <si>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</si>
  <si>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</si>
  <si>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</si>
  <si>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</si>
  <si>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</si>
  <si>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</si>
  <si>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</si>
  <si>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</si>
  <si>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</si>
  <si>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</si>
  <si>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</si>
  <si>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</si>
  <si>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</si>
  <si>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</si>
  <si>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</si>
  <si>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</si>
  <si>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</si>
  <si>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</si>
  <si>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</si>
  <si>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</si>
  <si>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</si>
  <si>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</si>
  <si>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</si>
  <si>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</si>
  <si>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</si>
  <si>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</si>
  <si>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</si>
  <si>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</si>
  <si>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</si>
  <si>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</si>
  <si>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</si>
  <si>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</si>
  <si>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</si>
  <si>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</si>
  <si>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</si>
  <si>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</si>
  <si>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</si>
  <si>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</si>
  <si>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</si>
  <si>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</si>
  <si>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</si>
  <si>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</si>
  <si>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</si>
  <si>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</si>
  <si>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</si>
  <si>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</si>
  <si>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</si>
  <si>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</si>
  <si>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</si>
  <si>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</si>
  <si>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</si>
  <si>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</si>
  <si>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</si>
  <si>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</si>
  <si>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</si>
  <si>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</si>
  <si>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</si>
  <si>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</si>
  <si>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</si>
  <si>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</si>
  <si>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</si>
  <si>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</si>
  <si>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</si>
  <si>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</si>
  <si>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</si>
  <si>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</si>
  <si>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</si>
  <si>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</si>
  <si>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</si>
  <si>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</si>
  <si>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</si>
  <si>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</si>
  <si>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</si>
  <si>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</si>
  <si>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</si>
  <si>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</si>
  <si>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</si>
  <si>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</si>
  <si>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</si>
  <si>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</si>
  <si>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</si>
  <si>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</si>
  <si>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</si>
  <si>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</si>
  <si>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</si>
  <si>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</si>
  <si>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</si>
  <si>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</si>
  <si>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</si>
  <si>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</si>
  <si>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</si>
  <si>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</si>
  <si>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</si>
  <si>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</si>
  <si>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</si>
  <si>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</si>
  <si>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</si>
  <si>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</si>
  <si>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</si>
  <si>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</si>
  <si>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</si>
  <si>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</si>
  <si>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</si>
  <si>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</si>
  <si>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</si>
  <si>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</si>
  <si>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</si>
  <si>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</si>
  <si>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</si>
  <si>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</si>
  <si>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</si>
  <si>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</si>
  <si>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</si>
  <si>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</si>
  <si>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</si>
  <si>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</si>
  <si>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</si>
  <si>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</si>
  <si>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</si>
  <si>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</si>
  <si>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</si>
  <si>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</si>
  <si>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</si>
  <si>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</si>
  <si>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</si>
  <si>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</si>
  <si>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</si>
  <si>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</si>
  <si>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</si>
  <si>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</si>
  <si>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</si>
  <si>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</si>
  <si>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</si>
  <si>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</si>
  <si>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</si>
  <si>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</si>
  <si>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</si>
  <si>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</si>
  <si>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</si>
  <si>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</si>
  <si>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</si>
  <si>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</si>
  <si>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</si>
  <si>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</si>
  <si>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</si>
  <si>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</si>
  <si>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</si>
  <si>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</si>
  <si>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</si>
  <si>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</si>
  <si>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</si>
  <si>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</si>
  <si>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</si>
  <si>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</si>
  <si>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</si>
  <si>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</si>
  <si>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</si>
  <si>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</si>
  <si>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</si>
  <si>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</si>
  <si>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</si>
  <si>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</si>
  <si>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</si>
  <si>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</si>
  <si>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</si>
  <si>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</si>
  <si>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</si>
  <si>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</si>
  <si>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</si>
  <si>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</si>
  <si>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</si>
  <si>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</si>
  <si>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</si>
  <si>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</si>
  <si>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</si>
  <si>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</si>
  <si>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</si>
  <si>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</si>
  <si>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</si>
  <si>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</si>
  <si>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</si>
  <si>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</si>
  <si>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</si>
  <si>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</si>
  <si>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</si>
  <si>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</si>
  <si>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</si>
  <si>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</si>
  <si>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</si>
  <si>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</si>
  <si>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</si>
  <si>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</si>
  <si>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</si>
  <si>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</si>
  <si>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</si>
  <si>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</si>
  <si>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</si>
  <si>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</si>
  <si>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</si>
  <si>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</si>
  <si>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</si>
  <si>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</si>
  <si>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</si>
  <si>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</si>
  <si>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</si>
  <si>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</si>
  <si>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</si>
  <si>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</si>
  <si>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</si>
  <si>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</si>
  <si>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</si>
  <si>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</si>
  <si>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</si>
  <si>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</si>
  <si>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</si>
  <si>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</si>
  <si>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</si>
  <si>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</si>
  <si>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</si>
  <si>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</si>
  <si>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</si>
  <si>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</si>
  <si>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</si>
  <si>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</si>
  <si>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</si>
  <si>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</si>
  <si>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</si>
  <si>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</si>
  <si>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</si>
  <si>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</si>
  <si>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</si>
  <si>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</si>
  <si>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</si>
  <si>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</si>
  <si>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</si>
  <si>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</si>
  <si>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</si>
  <si>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</si>
  <si>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</si>
  <si>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</si>
  <si>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</si>
  <si>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</si>
  <si>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</si>
  <si>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</si>
  <si>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</si>
  <si>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</si>
  <si>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</si>
  <si>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</si>
  <si>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</si>
  <si>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</si>
  <si>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</si>
  <si>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</si>
  <si>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</si>
  <si>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</si>
  <si>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</si>
  <si>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</si>
  <si>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</si>
  <si>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</si>
  <si>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</si>
  <si>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</si>
  <si>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</si>
  <si>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</si>
  <si>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</si>
  <si>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</si>
  <si>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</si>
  <si>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</si>
  <si>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</si>
  <si>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</si>
  <si>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</si>
  <si>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</si>
  <si>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</si>
  <si>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</si>
  <si>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</si>
  <si>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</si>
  <si>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</si>
  <si>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</si>
  <si>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</si>
  <si>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</si>
  <si>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</si>
  <si>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</si>
  <si>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</si>
  <si>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</si>
  <si>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</si>
  <si>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</si>
  <si>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</si>
  <si>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</si>
  <si>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</si>
  <si>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</si>
  <si>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</si>
  <si>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</si>
  <si>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</si>
  <si>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</si>
  <si>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</si>
  <si>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</si>
  <si>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</si>
  <si>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</si>
  <si>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</si>
  <si>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</si>
  <si>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</si>
  <si>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</si>
  <si>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</si>
  <si>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</si>
  <si>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</si>
  <si>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</si>
  <si>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</si>
  <si>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</si>
  <si>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</si>
  <si>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</si>
  <si>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</si>
  <si>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</si>
  <si>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</si>
  <si>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</si>
  <si>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</si>
  <si>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</si>
  <si>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</si>
  <si>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</si>
  <si>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</si>
  <si>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</si>
  <si>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</si>
  <si>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</si>
  <si>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</si>
  <si>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</si>
  <si>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</si>
  <si>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</si>
  <si>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</si>
  <si>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</si>
  <si>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</si>
  <si>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</si>
  <si>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</si>
  <si>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</si>
  <si>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</si>
  <si>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</si>
  <si>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</si>
  <si>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</si>
  <si>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</si>
  <si>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</si>
  <si>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</si>
  <si>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</si>
  <si>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</si>
  <si>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</si>
  <si>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</si>
  <si>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</si>
  <si>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</si>
  <si>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</si>
  <si>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</si>
  <si>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</si>
  <si>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</si>
  <si>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</si>
  <si>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</si>
  <si>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</si>
  <si>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</si>
  <si>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</si>
  <si>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</si>
  <si>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</si>
  <si>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</si>
  <si>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</si>
  <si>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</si>
  <si>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</si>
  <si>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</si>
  <si>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</si>
  <si>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</si>
  <si>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</si>
  <si>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</si>
  <si>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</si>
  <si>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</si>
  <si>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</si>
  <si>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</si>
  <si>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</si>
  <si>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</si>
  <si>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</si>
  <si>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</si>
  <si>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</si>
  <si>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</si>
  <si>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</si>
  <si>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</si>
  <si>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</si>
  <si>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</si>
  <si>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</si>
  <si>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</si>
  <si>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</si>
  <si>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</si>
  <si>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</si>
  <si>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</si>
  <si>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</si>
  <si>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</si>
  <si>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</si>
  <si>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</si>
  <si>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</si>
  <si>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</si>
  <si>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</si>
  <si>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</si>
  <si>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</si>
  <si>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</si>
  <si>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</si>
  <si>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</si>
  <si>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</si>
  <si>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</si>
  <si>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</si>
  <si>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</si>
  <si>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</si>
  <si>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</si>
  <si>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</si>
  <si>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</si>
  <si>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</si>
  <si>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</si>
  <si>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</si>
  <si>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</si>
  <si>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</si>
  <si>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</si>
  <si>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</si>
  <si>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</si>
  <si>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</si>
  <si>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</si>
  <si>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</si>
  <si>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</si>
  <si>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</si>
  <si>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</si>
  <si>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</si>
  <si>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</si>
  <si>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</si>
  <si>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</si>
  <si>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</si>
  <si>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</si>
  <si>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</si>
  <si>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</si>
  <si>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</si>
  <si>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</si>
  <si>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</si>
  <si>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</si>
  <si>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</si>
  <si>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</si>
  <si>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</si>
  <si>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</si>
  <si>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</si>
  <si>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</si>
  <si>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</si>
  <si>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</si>
  <si>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</si>
  <si>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</si>
  <si>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</si>
  <si>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</si>
  <si>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</si>
  <si>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</si>
  <si>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</si>
  <si>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</si>
  <si>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</si>
  <si>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</si>
  <si>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</si>
  <si>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</si>
  <si>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</si>
  <si>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</si>
  <si>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</si>
  <si>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</si>
  <si>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</si>
  <si>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</si>
  <si>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</si>
  <si>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</si>
  <si>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</si>
  <si>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</si>
  <si>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</si>
  <si>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</si>
  <si>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</si>
  <si>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</si>
  <si>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</si>
  <si>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</si>
  <si>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</si>
  <si>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</si>
  <si>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</si>
  <si>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</si>
  <si>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</si>
  <si>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</si>
  <si>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</si>
  <si>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</si>
  <si>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</si>
  <si>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</si>
  <si>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</si>
  <si>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</si>
  <si>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</si>
  <si>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</si>
  <si>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</si>
  <si>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</si>
  <si>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</si>
  <si>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</si>
  <si>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</si>
  <si>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</si>
  <si>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</si>
  <si>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</si>
  <si>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</si>
  <si>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</si>
  <si>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</si>
  <si>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</si>
  <si>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</si>
  <si>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</si>
  <si>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</si>
  <si>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</si>
  <si>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</si>
  <si>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</si>
  <si>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</si>
  <si>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</si>
  <si>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</si>
  <si>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</si>
  <si>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</si>
  <si>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</si>
  <si>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</si>
  <si>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</si>
  <si>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</si>
  <si>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</si>
  <si>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</si>
  <si>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</si>
  <si>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</si>
  <si>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</si>
  <si>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</si>
  <si>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</si>
  <si>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</si>
  <si>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</si>
  <si>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</si>
  <si>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</si>
  <si>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</si>
  <si>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</si>
  <si>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</si>
  <si>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</si>
  <si>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</si>
  <si>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</si>
  <si>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</si>
  <si>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</si>
  <si>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</si>
  <si>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</si>
  <si>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</si>
  <si>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</si>
  <si>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</si>
  <si>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</si>
  <si>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</si>
  <si>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</si>
  <si>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</si>
  <si>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</si>
  <si>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</si>
  <si>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</si>
  <si>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</si>
  <si>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</si>
  <si>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</si>
  <si>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</si>
  <si>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</si>
  <si>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</si>
  <si>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</si>
  <si>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</si>
  <si>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</si>
  <si>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</si>
  <si>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</si>
  <si>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</si>
  <si>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</si>
  <si>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</si>
  <si>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</si>
  <si>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</si>
  <si>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</si>
  <si>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</si>
  <si>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</si>
  <si>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</si>
  <si>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</si>
  <si>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</si>
  <si>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</si>
  <si>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</si>
  <si>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</si>
  <si>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</si>
  <si>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</si>
  <si>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</si>
  <si>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</si>
  <si>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</si>
  <si>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</si>
  <si>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</si>
  <si>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</si>
  <si>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</si>
  <si>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</si>
  <si>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</si>
  <si>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</si>
  <si>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</si>
  <si>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</si>
  <si>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</si>
  <si>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</si>
  <si>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</si>
  <si>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</si>
  <si>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</si>
  <si>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</si>
  <si>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</si>
  <si>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</si>
  <si>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</si>
  <si>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</si>
  <si>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</si>
  <si>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</si>
  <si>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</si>
  <si>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</si>
  <si>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</si>
  <si>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</si>
  <si>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</si>
  <si>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</si>
  <si>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</si>
  <si>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</si>
  <si>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</si>
  <si>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</si>
  <si>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</si>
  <si>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</si>
  <si>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</si>
  <si>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</si>
  <si>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</si>
  <si>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</si>
  <si>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</si>
  <si>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</si>
  <si>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</si>
  <si>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</si>
  <si>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</si>
  <si>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</si>
  <si>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</si>
  <si>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</si>
  <si>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</si>
  <si>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</si>
  <si>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</si>
  <si>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</si>
  <si>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</si>
  <si>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</si>
  <si>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</si>
  <si>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</si>
  <si>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</si>
  <si>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</si>
  <si>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</si>
  <si>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</si>
  <si>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</si>
  <si>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</si>
  <si>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</si>
  <si>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</si>
  <si>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</si>
  <si>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</si>
  <si>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</si>
  <si>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</si>
  <si>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</si>
  <si>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</si>
  <si>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</si>
  <si>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</si>
  <si>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</si>
  <si>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</si>
  <si>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</si>
  <si>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</si>
  <si>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</si>
  <si>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</si>
  <si>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</si>
  <si>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</si>
  <si>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</si>
  <si>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</si>
  <si>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</si>
  <si>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</si>
  <si>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</si>
  <si>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</si>
  <si>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</si>
  <si>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</si>
  <si>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</si>
  <si>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</si>
  <si>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</si>
  <si>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</si>
  <si>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</si>
  <si>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</si>
  <si>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</si>
  <si>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</si>
  <si>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</si>
  <si>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</si>
  <si>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</si>
  <si>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</si>
  <si>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</si>
  <si>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</si>
  <si>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</si>
  <si>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</si>
  <si>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</si>
  <si>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</si>
  <si>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</si>
  <si>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</si>
  <si>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</si>
  <si>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</si>
  <si>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</si>
  <si>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</si>
  <si>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</si>
  <si>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</si>
  <si>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</si>
  <si>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</si>
  <si>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</si>
  <si>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</si>
  <si>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</si>
  <si>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</si>
  <si>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</si>
  <si>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</si>
  <si>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</si>
  <si>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</si>
  <si>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</si>
  <si>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</si>
  <si>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</si>
  <si>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</si>
  <si>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</si>
  <si>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</si>
  <si>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</si>
  <si>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</si>
  <si>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</si>
  <si>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</si>
  <si>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</si>
  <si>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</si>
  <si>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</si>
  <si>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</si>
  <si>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</si>
  <si>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</si>
  <si>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</si>
  <si>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</si>
  <si>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</si>
  <si>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</si>
  <si>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</si>
  <si>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</si>
  <si>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</si>
  <si>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</si>
  <si>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</si>
  <si>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</si>
  <si>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</si>
  <si>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</si>
  <si>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</si>
  <si>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</si>
  <si>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</si>
  <si>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</si>
  <si>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</si>
  <si>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</si>
  <si>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</si>
  <si>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</si>
  <si>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</si>
  <si>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</si>
  <si>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</si>
  <si>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</si>
  <si>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</si>
  <si>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</si>
  <si>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</si>
  <si>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</si>
  <si>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</si>
  <si>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</si>
  <si>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</si>
  <si>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</si>
  <si>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</si>
  <si>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</si>
  <si>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</si>
  <si>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</si>
  <si>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</si>
  <si>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</si>
  <si>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</si>
  <si>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</si>
  <si>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</si>
  <si>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</si>
  <si>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</si>
  <si>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</si>
  <si>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</si>
  <si>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</si>
  <si>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</si>
  <si>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</si>
  <si>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</si>
  <si>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</si>
  <si>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</si>
  <si>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</si>
  <si>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</si>
  <si>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</si>
  <si>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</si>
  <si>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</si>
  <si>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</si>
  <si>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</si>
  <si>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</si>
  <si>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</si>
  <si>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</si>
  <si>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</si>
  <si>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</si>
  <si>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</si>
  <si>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</si>
  <si>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</si>
  <si>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</si>
  <si>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</si>
  <si>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</si>
  <si>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</si>
  <si>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</si>
  <si>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</si>
  <si>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</si>
  <si>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</si>
  <si>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</si>
  <si>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</si>
  <si>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</si>
  <si>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</si>
  <si>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</si>
  <si>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</si>
  <si>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</si>
  <si>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</si>
  <si>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</si>
  <si>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</si>
  <si>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</si>
  <si>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</si>
  <si>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</si>
  <si>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</si>
  <si>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</si>
  <si>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</si>
  <si>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</si>
  <si>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</si>
  <si>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</si>
  <si>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</si>
  <si>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</si>
  <si>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</si>
  <si>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</si>
  <si>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</si>
  <si>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</si>
  <si>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</si>
  <si>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</si>
  <si>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</si>
  <si>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</si>
  <si>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</si>
  <si>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</si>
  <si>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</si>
  <si>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</si>
  <si>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</si>
  <si>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</si>
  <si>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</si>
  <si>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</si>
  <si>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</si>
  <si>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</si>
  <si>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</si>
  <si>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</si>
  <si>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</si>
  <si>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</si>
  <si>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</si>
  <si>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</si>
  <si>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</si>
  <si>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</si>
  <si>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</si>
  <si>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</si>
  <si>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</si>
  <si>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</si>
  <si>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</si>
  <si>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</si>
  <si>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</si>
  <si>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</si>
  <si>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</si>
  <si>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</si>
  <si>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</si>
  <si>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</si>
  <si>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</si>
  <si>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</si>
  <si>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</si>
  <si>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</si>
  <si>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</si>
  <si>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</si>
  <si>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</si>
  <si>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</si>
  <si>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</si>
  <si>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</si>
  <si>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</si>
  <si>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</si>
  <si>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</si>
  <si>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</si>
  <si>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</si>
  <si>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</si>
  <si>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</si>
  <si>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</si>
  <si>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</si>
  <si>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</si>
  <si>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</si>
  <si>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</si>
  <si>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</si>
  <si>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</si>
  <si>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</si>
  <si>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</si>
  <si>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</si>
  <si>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</si>
  <si>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</si>
  <si>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</si>
  <si>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</si>
  <si>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</si>
  <si>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</si>
  <si>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</si>
  <si>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</si>
  <si>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</si>
  <si>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</si>
  <si>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</si>
  <si>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</si>
  <si>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</si>
  <si>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</si>
  <si>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</si>
  <si>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</si>
  <si>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</si>
  <si>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</si>
  <si>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</si>
  <si>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</si>
  <si>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</si>
  <si>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</si>
  <si>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</si>
  <si>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</si>
  <si>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</si>
  <si>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</si>
  <si>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</si>
  <si>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</si>
  <si>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</si>
  <si>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</si>
  <si>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</si>
  <si>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</si>
  <si>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</si>
  <si>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</si>
  <si>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</si>
  <si>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</si>
  <si>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</si>
  <si>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</si>
  <si>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</si>
  <si>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</si>
  <si>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</si>
  <si>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</si>
  <si>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</si>
  <si>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</si>
  <si>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</si>
  <si>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</si>
  <si>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</si>
  <si>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</si>
  <si>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</si>
  <si>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</si>
  <si>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</si>
  <si>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</si>
  <si>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</si>
  <si>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</si>
  <si>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</si>
  <si>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</si>
  <si>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</si>
  <si>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</si>
  <si>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</si>
  <si>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</si>
  <si>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</si>
  <si>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</si>
  <si>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</si>
  <si>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</si>
  <si>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</si>
  <si>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</si>
  <si>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</si>
  <si>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</si>
  <si>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</si>
  <si>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</si>
  <si>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</si>
  <si>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</si>
  <si>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</si>
  <si>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</si>
  <si>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</si>
  <si>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</si>
  <si>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</si>
  <si>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</si>
  <si>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</si>
  <si>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</si>
  <si>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</si>
  <si>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</si>
  <si>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</si>
  <si>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</si>
  <si>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</si>
  <si>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</si>
  <si>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</si>
  <si>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</si>
  <si>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</si>
  <si>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</si>
  <si>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</si>
  <si>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</si>
  <si>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</si>
  <si>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</si>
  <si>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</si>
  <si>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</si>
  <si>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</si>
  <si>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</si>
  <si>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</si>
  <si>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</si>
  <si>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</si>
  <si>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</si>
  <si>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</si>
  <si>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</si>
  <si>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</si>
  <si>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</si>
  <si>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</si>
  <si>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</si>
  <si>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</si>
  <si>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</si>
  <si>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</si>
  <si>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</si>
  <si>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</si>
  <si>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</si>
  <si>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</si>
  <si>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</si>
  <si>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</si>
  <si>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</si>
  <si>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</si>
  <si>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</si>
  <si>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</si>
  <si>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</si>
  <si>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</si>
  <si>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</si>
  <si>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</si>
  <si>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</si>
  <si>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</si>
  <si>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</si>
  <si>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</si>
  <si>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</si>
  <si>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</si>
  <si>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</si>
  <si>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</si>
  <si>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</si>
  <si>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</si>
  <si>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</si>
  <si>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</si>
  <si>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</si>
  <si>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</si>
  <si>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</si>
  <si>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</si>
  <si>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</si>
  <si>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</si>
  <si>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</si>
  <si>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</si>
  <si>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</si>
  <si>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</si>
  <si>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</si>
  <si>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</si>
  <si>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</si>
  <si>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</si>
  <si>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</si>
  <si>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</si>
  <si>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</si>
  <si>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</si>
  <si>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</si>
  <si>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</si>
  <si>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</si>
  <si>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</si>
  <si>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</si>
  <si>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</si>
  <si>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</si>
  <si>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</si>
  <si>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</si>
  <si>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</si>
  <si>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</si>
  <si>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</si>
  <si>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</si>
  <si>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</si>
  <si>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</si>
  <si>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</si>
  <si>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</si>
  <si>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</si>
  <si>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</si>
  <si>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</si>
  <si>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</si>
  <si>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</si>
  <si>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</si>
  <si>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</si>
  <si>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</si>
  <si>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</si>
  <si>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</si>
  <si>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</si>
  <si>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</si>
  <si>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</si>
  <si>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</si>
  <si>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</si>
  <si>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</si>
  <si>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</si>
  <si>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</si>
  <si>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</si>
  <si>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</si>
  <si>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</si>
  <si>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</si>
  <si>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</si>
  <si>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</si>
  <si>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</si>
  <si>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</si>
  <si>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</si>
  <si>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</si>
  <si>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</si>
  <si>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</si>
  <si>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</si>
  <si>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</si>
  <si>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</si>
  <si>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</si>
  <si>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</si>
  <si>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</si>
  <si>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</si>
  <si>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</si>
  <si>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</si>
  <si>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</si>
  <si>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</si>
  <si>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</si>
  <si>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</si>
  <si>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</si>
  <si>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</si>
  <si>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</si>
  <si>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</si>
  <si>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</si>
  <si>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</si>
  <si>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</si>
  <si>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</si>
  <si>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</si>
  <si>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</si>
  <si>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</si>
  <si>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</si>
  <si>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</si>
  <si>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</si>
  <si>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</si>
  <si>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</si>
  <si>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</si>
  <si>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</si>
  <si>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</si>
  <si>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</si>
  <si>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</si>
  <si>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</si>
  <si>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</si>
  <si>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</si>
  <si>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</si>
  <si>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</si>
  <si>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</si>
  <si>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</si>
  <si>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</si>
  <si>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</si>
  <si>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</si>
  <si>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</si>
  <si>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</si>
  <si>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</si>
  <si>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</si>
  <si>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</si>
  <si>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</si>
  <si>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</si>
  <si>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</si>
  <si>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</si>
  <si>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</si>
  <si>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</si>
  <si>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</si>
  <si>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</si>
  <si>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</si>
  <si>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</si>
  <si>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</si>
  <si>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</si>
  <si>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</si>
  <si>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</si>
  <si>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</si>
  <si>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</si>
  <si>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</si>
  <si>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</si>
  <si>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</si>
  <si>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</si>
  <si>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</si>
  <si>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</si>
  <si>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</si>
  <si>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</si>
  <si>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</si>
  <si>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</si>
  <si>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</si>
  <si>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</si>
  <si>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</si>
  <si>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</si>
  <si>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</si>
  <si>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</si>
  <si>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</si>
  <si>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</si>
  <si>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</si>
  <si>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</si>
  <si>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</si>
  <si>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</si>
  <si>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</si>
  <si>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</si>
  <si>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</si>
  <si>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</si>
  <si>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</si>
  <si>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</si>
  <si>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</si>
  <si>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</si>
  <si>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</si>
  <si>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</si>
  <si>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</si>
  <si>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</si>
  <si>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</si>
  <si>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</si>
  <si>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</si>
  <si>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</si>
  <si>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</si>
  <si>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</si>
  <si>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</si>
  <si>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</si>
  <si>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</si>
  <si>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</si>
  <si>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</si>
  <si>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</si>
  <si>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</si>
  <si>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</si>
  <si>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</si>
  <si>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</si>
  <si>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</si>
  <si>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</si>
  <si>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</si>
  <si>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</si>
  <si>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</si>
  <si>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</si>
  <si>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</si>
  <si>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</si>
  <si>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</si>
  <si>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</si>
  <si>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</si>
  <si>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</si>
  <si>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</si>
  <si>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</si>
  <si>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</si>
  <si>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</si>
  <si>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</si>
  <si>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</si>
  <si>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</si>
  <si>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</si>
  <si>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</si>
  <si>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</si>
  <si>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</si>
  <si>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</si>
  <si>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</si>
  <si>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</si>
  <si>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</si>
  <si>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</si>
  <si>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</si>
  <si>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</si>
  <si>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</si>
  <si>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</si>
  <si>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</si>
  <si>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</si>
  <si>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</si>
  <si>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</si>
  <si>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</si>
  <si>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</si>
  <si>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</si>
  <si>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</si>
  <si>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</si>
  <si>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</si>
  <si>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</si>
  <si>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</si>
  <si>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</si>
  <si>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</si>
  <si>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</si>
  <si>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</si>
  <si>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</si>
  <si>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</si>
  <si>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</si>
  <si>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</si>
  <si>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</si>
  <si>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</si>
  <si>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</si>
  <si>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</si>
  <si>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</si>
  <si>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</si>
  <si>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</si>
  <si>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</si>
  <si>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</si>
  <si>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</si>
  <si>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</si>
  <si>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</si>
  <si>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</si>
  <si>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</si>
  <si>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</si>
  <si>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</si>
  <si>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</si>
  <si>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</si>
  <si>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</si>
  <si>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</si>
  <si>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</si>
  <si>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</si>
  <si>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</si>
  <si>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</si>
  <si>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</si>
  <si>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</si>
  <si>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</si>
  <si>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</si>
  <si>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</si>
  <si>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</si>
  <si>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</si>
  <si>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</si>
  <si>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</si>
  <si>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</si>
  <si>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</si>
  <si>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</si>
  <si>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</si>
  <si>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</si>
  <si>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</si>
  <si>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</si>
  <si>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</si>
  <si>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</si>
  <si>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</si>
  <si>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</si>
  <si>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</si>
  <si>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</si>
  <si>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</si>
  <si>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</si>
  <si>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</si>
  <si>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</si>
  <si>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</si>
  <si>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</si>
  <si>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</si>
  <si>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</si>
  <si>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</si>
  <si>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</si>
  <si>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</si>
  <si>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</si>
  <si>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</si>
  <si>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</si>
  <si>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</si>
  <si>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</si>
  <si>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</si>
  <si>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</si>
  <si>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</si>
  <si>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</si>
  <si>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</si>
  <si>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</si>
  <si>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</si>
  <si>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</si>
  <si>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</si>
  <si>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</si>
  <si>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</si>
  <si>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</si>
  <si>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</si>
  <si>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</si>
  <si>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</si>
  <si>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</si>
  <si>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</si>
  <si>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</si>
  <si>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</si>
  <si>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</si>
  <si>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</si>
  <si>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</si>
  <si>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</si>
  <si>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</si>
  <si>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</si>
  <si>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</si>
  <si>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</si>
  <si>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</si>
  <si>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</si>
  <si>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</si>
  <si>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</si>
  <si>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</si>
  <si>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</si>
  <si>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</si>
  <si>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</si>
  <si>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</si>
  <si>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</si>
  <si>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</si>
  <si>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</si>
  <si>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</si>
  <si>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</si>
  <si>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</si>
  <si>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</si>
  <si>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</si>
  <si>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</si>
  <si>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</si>
  <si>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</si>
  <si>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</si>
  <si>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</si>
  <si>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</si>
  <si>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</si>
  <si>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</si>
  <si>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</si>
  <si>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</si>
  <si>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</si>
  <si>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</si>
  <si>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</si>
  <si>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</si>
  <si>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</si>
  <si>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</si>
  <si>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</si>
  <si>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</si>
  <si>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</si>
  <si>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</si>
  <si>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</si>
  <si>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</si>
  <si>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</si>
  <si>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</si>
  <si>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</si>
  <si>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</si>
  <si>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</si>
  <si>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</si>
  <si>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</si>
  <si>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</si>
  <si>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</si>
  <si>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</si>
  <si>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</si>
  <si>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</si>
  <si>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</si>
  <si>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</si>
  <si>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</si>
  <si>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</si>
  <si>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</si>
  <si>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</si>
  <si>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</si>
  <si>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</si>
  <si>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</si>
  <si>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</si>
  <si>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</si>
  <si>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</si>
  <si>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</si>
  <si>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</si>
  <si>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</si>
  <si>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</si>
  <si>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</si>
  <si>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</si>
  <si>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</si>
  <si>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</si>
  <si>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</si>
  <si>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</si>
  <si>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</si>
  <si>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</si>
  <si>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</si>
  <si>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</si>
  <si>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</si>
  <si>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</si>
  <si>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</si>
  <si>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</si>
  <si>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</si>
  <si>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</si>
  <si>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</si>
  <si>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</si>
  <si>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</si>
  <si>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</si>
  <si>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</si>
  <si>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</si>
  <si>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</si>
  <si>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</si>
  <si>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</si>
  <si>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</si>
  <si>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</si>
  <si>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</si>
  <si>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</si>
  <si>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</si>
  <si>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</si>
  <si>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</si>
  <si>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</si>
  <si>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</si>
  <si>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</si>
  <si>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</si>
  <si>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</si>
  <si>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</si>
  <si>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</si>
  <si>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</si>
  <si>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</si>
  <si>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</si>
  <si>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</si>
  <si>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</si>
  <si>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</si>
  <si>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</si>
  <si>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</si>
  <si>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</si>
  <si>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</si>
  <si>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</si>
  <si>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</si>
  <si>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</si>
  <si>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</si>
  <si>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</si>
  <si>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</si>
  <si>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</si>
  <si>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</si>
  <si>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</si>
  <si>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</si>
  <si>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</si>
  <si>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</si>
  <si>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</si>
  <si>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</si>
  <si>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</si>
  <si>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</si>
  <si>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</si>
  <si>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</si>
  <si>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</si>
  <si>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</si>
  <si>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</si>
  <si>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</si>
  <si>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</si>
  <si>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</si>
  <si>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</si>
  <si>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</si>
  <si>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</si>
  <si>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</si>
  <si>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</si>
  <si>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</si>
  <si>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</si>
  <si>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</si>
  <si>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</si>
  <si>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</si>
  <si>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</si>
  <si>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</si>
  <si>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</si>
  <si>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</si>
  <si>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</si>
  <si>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</si>
  <si>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</si>
  <si>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</si>
  <si>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</si>
  <si>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</si>
  <si>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</si>
  <si>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</si>
  <si>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</si>
  <si>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</si>
  <si>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</si>
  <si>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</si>
  <si>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</si>
  <si>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</si>
  <si>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</si>
  <si>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</si>
  <si>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</si>
  <si>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</si>
  <si>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</si>
  <si>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</si>
  <si>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</si>
  <si>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</si>
  <si>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</si>
  <si>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</si>
  <si>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</si>
  <si>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</si>
  <si>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</si>
  <si>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</si>
  <si>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</si>
  <si>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</si>
  <si>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</si>
  <si>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</si>
  <si>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</si>
  <si>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</si>
  <si>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</si>
  <si>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</si>
  <si>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</si>
  <si>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</si>
  <si>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</si>
  <si>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</si>
  <si>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</si>
  <si>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</si>
  <si>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</si>
  <si>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</si>
  <si>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</si>
  <si>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</si>
  <si>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</si>
  <si>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</si>
  <si>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</si>
  <si>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</si>
  <si>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</si>
  <si>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</si>
  <si>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</si>
  <si>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</si>
  <si>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</si>
  <si>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</si>
  <si>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</si>
  <si>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</si>
  <si>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</si>
  <si>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</si>
  <si>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</si>
  <si>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</si>
  <si>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</si>
  <si>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</si>
  <si>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</si>
  <si>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</si>
  <si>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</si>
  <si>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</si>
  <si>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</si>
  <si>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</si>
  <si>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</si>
  <si>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</si>
  <si>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</si>
  <si>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</si>
  <si>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</si>
  <si>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</si>
  <si>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</si>
  <si>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</si>
  <si>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</si>
  <si>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</si>
  <si>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</si>
  <si>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</si>
  <si>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</si>
  <si>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</si>
  <si>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</si>
  <si>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</si>
  <si>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</si>
  <si>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</si>
  <si>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</si>
  <si>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</si>
  <si>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</si>
  <si>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</si>
  <si>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</si>
  <si>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</si>
  <si>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</si>
  <si>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</si>
  <si>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</si>
  <si>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</si>
  <si>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</si>
  <si>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</si>
  <si>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</si>
  <si>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</si>
  <si>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</si>
  <si>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</si>
  <si>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</si>
  <si>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</si>
  <si>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</si>
  <si>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</si>
  <si>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</si>
  <si>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</si>
  <si>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</si>
  <si>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</si>
  <si>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</si>
  <si>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</si>
  <si>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</si>
  <si>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</si>
  <si>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</si>
  <si>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</si>
  <si>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</si>
  <si>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</si>
  <si>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</si>
  <si>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</si>
  <si>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</si>
  <si>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</si>
  <si>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</si>
  <si>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</si>
  <si>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</si>
  <si>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</si>
  <si>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</si>
  <si>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</si>
  <si>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</si>
  <si>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</si>
  <si>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</si>
  <si>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</si>
  <si>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</si>
  <si>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</si>
  <si>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</si>
  <si>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</si>
  <si>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</si>
  <si>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</si>
  <si>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</si>
  <si>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</si>
  <si>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</si>
  <si>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</si>
  <si>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</si>
  <si>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</si>
  <si>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</si>
  <si>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</si>
  <si>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</si>
  <si>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</si>
  <si>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</si>
  <si>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</si>
  <si>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</si>
  <si>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</si>
  <si>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</si>
  <si>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</si>
  <si>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</si>
  <si>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</si>
  <si>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</si>
  <si>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</si>
  <si>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</si>
  <si>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</si>
  <si>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</si>
  <si>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</si>
  <si>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</si>
  <si>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</si>
  <si>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</si>
  <si>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</si>
  <si>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</si>
  <si>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</si>
  <si>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</si>
  <si>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</si>
  <si>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</si>
  <si>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</si>
  <si>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</si>
  <si>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</si>
  <si>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</si>
  <si>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</si>
  <si>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</si>
  <si>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</si>
  <si>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</si>
  <si>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</si>
  <si>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</si>
  <si>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</si>
  <si>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</si>
  <si>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</si>
  <si>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</si>
  <si>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</si>
  <si>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</si>
  <si>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</si>
  <si>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</si>
  <si>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</si>
  <si>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</si>
  <si>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</si>
  <si>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</si>
  <si>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</si>
  <si>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</si>
  <si>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</si>
  <si>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</si>
  <si>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</si>
  <si>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</si>
  <si>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</si>
  <si>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</si>
  <si>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</si>
  <si>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</si>
  <si>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</si>
  <si>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</si>
  <si>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</si>
  <si>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</si>
  <si>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</si>
  <si>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</si>
  <si>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</si>
  <si>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</si>
  <si>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</si>
  <si>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</si>
  <si>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</si>
  <si>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</si>
  <si>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</si>
  <si>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</si>
  <si>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</si>
  <si>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</si>
  <si>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</si>
  <si>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</si>
  <si>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</si>
  <si>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</si>
  <si>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</si>
  <si>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</si>
  <si>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</si>
  <si>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</si>
  <si>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</si>
  <si>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</si>
  <si>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</si>
  <si>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</si>
  <si>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</si>
  <si>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</si>
  <si>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</si>
  <si>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</si>
  <si>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</si>
  <si>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</si>
  <si>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</si>
  <si>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</si>
  <si>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</si>
  <si>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</si>
  <si>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</si>
  <si>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</si>
  <si>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</si>
  <si>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</si>
  <si>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</si>
  <si>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</si>
  <si>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</si>
  <si>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</si>
  <si>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</si>
  <si>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</si>
  <si>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</si>
  <si>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</si>
  <si>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</si>
  <si>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</si>
  <si>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</si>
  <si>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</si>
  <si>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</si>
  <si>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</si>
  <si>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</si>
  <si>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</si>
  <si>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</si>
  <si>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</si>
  <si>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</si>
  <si>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</si>
  <si>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</si>
  <si>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</si>
  <si>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</si>
  <si>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</si>
  <si>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</si>
  <si>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</si>
  <si>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</si>
  <si>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</si>
  <si>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</si>
  <si>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</si>
  <si>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</si>
  <si>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</si>
  <si>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</si>
  <si>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</si>
  <si>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</si>
  <si>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</si>
  <si>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</si>
  <si>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</si>
  <si>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</si>
  <si>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</si>
  <si>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</si>
  <si>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</si>
  <si>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</si>
  <si>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</si>
  <si>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</si>
  <si>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</si>
  <si>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</si>
  <si>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</si>
  <si>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</si>
  <si>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</si>
  <si>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</si>
  <si>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</si>
  <si>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</si>
  <si>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</si>
  <si>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</si>
  <si>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</si>
  <si>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</si>
  <si>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</si>
  <si>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</si>
  <si>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</si>
  <si>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</si>
  <si>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</si>
  <si>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</si>
  <si>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</si>
  <si>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</si>
  <si>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</si>
  <si>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</si>
  <si>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</si>
  <si>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</si>
  <si>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</si>
  <si>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</si>
  <si>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</si>
  <si>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</si>
  <si>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</si>
  <si>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</si>
  <si>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</si>
  <si>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</si>
  <si>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</si>
  <si>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</si>
  <si>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</si>
  <si>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</si>
  <si>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</si>
  <si>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</si>
  <si>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</si>
  <si>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</si>
  <si>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</si>
  <si>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</si>
  <si>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</si>
  <si>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</si>
  <si>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</si>
  <si>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</si>
  <si>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</si>
  <si>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</si>
  <si>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</si>
  <si>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</si>
  <si>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</si>
  <si>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</si>
  <si>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</si>
  <si>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</si>
  <si>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</si>
  <si>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</si>
  <si>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</si>
  <si>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</si>
  <si>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</si>
  <si>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</si>
  <si>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</si>
  <si>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</si>
  <si>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</si>
  <si>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</si>
  <si>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</si>
  <si>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</si>
  <si>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</si>
  <si>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</si>
  <si>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</si>
  <si>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</si>
  <si>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</si>
  <si>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</si>
  <si>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</si>
  <si>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</si>
  <si>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</si>
  <si>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</si>
  <si>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</si>
  <si>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</si>
  <si>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</si>
  <si>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</si>
  <si>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</si>
  <si>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</si>
  <si>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</si>
  <si>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</si>
  <si>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</si>
  <si>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</si>
  <si>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</si>
  <si>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</si>
  <si>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</si>
  <si>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</si>
  <si>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</si>
  <si>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</si>
  <si>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</si>
  <si>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</si>
  <si>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</si>
  <si>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</si>
  <si>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</si>
  <si>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</si>
  <si>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</si>
  <si>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</si>
  <si>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</si>
  <si>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</si>
  <si>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</si>
  <si>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</si>
  <si>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</si>
  <si>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</si>
  <si>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</si>
  <si>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</si>
  <si>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</si>
  <si>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</si>
  <si>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</si>
  <si>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</si>
  <si>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</si>
  <si>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</si>
  <si>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</si>
  <si>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</si>
  <si>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</si>
  <si>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</si>
  <si>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</si>
  <si>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</si>
  <si>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</si>
  <si>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</si>
  <si>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</si>
  <si>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</si>
  <si>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</si>
  <si>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</si>
  <si>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</si>
  <si>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</si>
  <si>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</si>
  <si>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</si>
  <si>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</si>
  <si>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</si>
  <si>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</si>
  <si>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</si>
  <si>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</si>
  <si>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</si>
  <si>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</si>
  <si>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</si>
  <si>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</si>
  <si>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</si>
  <si>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</si>
  <si>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</si>
  <si>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</si>
  <si>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</si>
  <si>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</si>
  <si>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</si>
  <si>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</si>
  <si>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</si>
  <si>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</si>
  <si>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</si>
  <si>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</si>
  <si>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</si>
  <si>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</si>
  <si>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</si>
  <si>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</si>
  <si>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</si>
  <si>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</si>
  <si>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</si>
  <si>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</si>
  <si>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</si>
  <si>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</si>
  <si>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</si>
  <si>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</si>
  <si>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</si>
  <si>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</si>
  <si>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</si>
  <si>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</si>
  <si>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</si>
  <si>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</si>
  <si>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</si>
  <si>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</si>
  <si>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</si>
  <si>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</si>
  <si>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</si>
  <si>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</si>
  <si>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</si>
  <si>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</si>
  <si>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</si>
  <si>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</si>
  <si>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</si>
  <si>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</si>
  <si>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</si>
  <si>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</si>
  <si>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</si>
  <si>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</si>
  <si>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</si>
  <si>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</si>
  <si>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</si>
  <si>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</si>
  <si>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</si>
  <si>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</si>
  <si>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</si>
  <si>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</si>
  <si>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</si>
  <si>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</si>
  <si>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</si>
  <si>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</si>
  <si>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</si>
  <si>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</si>
  <si>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</si>
  <si>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</si>
  <si>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</si>
  <si>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</si>
  <si>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</si>
  <si>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</si>
  <si>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</si>
  <si>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</si>
  <si>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</si>
  <si>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</si>
  <si>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</si>
  <si>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</si>
  <si>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</si>
  <si>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</si>
  <si>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</si>
  <si>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</si>
  <si>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</si>
  <si>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</si>
  <si>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</si>
  <si>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</si>
  <si>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</si>
  <si>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</si>
  <si>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</si>
  <si>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</si>
  <si>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</si>
  <si>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</si>
  <si>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</si>
  <si>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</si>
  <si>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</si>
  <si>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</si>
  <si>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</si>
  <si>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</si>
  <si>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</si>
  <si>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</si>
  <si>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</si>
  <si>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</si>
  <si>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</si>
  <si>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</si>
  <si>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</si>
  <si>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</si>
  <si>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</si>
  <si>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</si>
  <si>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</si>
  <si>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</si>
  <si>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</si>
  <si>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</si>
  <si>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</si>
  <si>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</si>
  <si>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</si>
  <si>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</si>
  <si>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</si>
  <si>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</si>
  <si>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</si>
  <si>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</si>
  <si>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</si>
  <si>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</si>
  <si>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</si>
  <si>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</si>
  <si>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</si>
  <si>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</si>
  <si>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</si>
  <si>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</si>
  <si>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</si>
  <si>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</si>
  <si>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</si>
  <si>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</si>
  <si>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</si>
  <si>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</si>
  <si>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</si>
  <si>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</si>
  <si>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</si>
  <si>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</si>
  <si>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</si>
  <si>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</si>
  <si>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</si>
  <si>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</si>
  <si>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</si>
  <si>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</si>
  <si>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</si>
  <si>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</si>
  <si>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</si>
  <si>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</si>
  <si>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</si>
  <si>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</si>
  <si>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</si>
  <si>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</si>
  <si>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</si>
  <si>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</si>
  <si>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</si>
  <si>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</si>
  <si>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</si>
  <si>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</si>
  <si>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</si>
  <si>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</si>
  <si>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</si>
  <si>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</si>
  <si>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</si>
  <si>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</si>
  <si>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</si>
  <si>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</si>
  <si>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</si>
  <si>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</si>
  <si>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</si>
  <si>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</si>
  <si>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</si>
  <si>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</si>
  <si>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</si>
  <si>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</si>
  <si>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</si>
  <si>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</si>
  <si>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</si>
  <si>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</si>
  <si>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</si>
  <si>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</si>
  <si>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</si>
  <si>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</si>
  <si>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</si>
  <si>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</si>
  <si>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</si>
  <si>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</si>
  <si>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</si>
  <si>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</si>
  <si>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</si>
  <si>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</si>
  <si>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</si>
  <si>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</si>
  <si>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</si>
  <si>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</si>
  <si>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</si>
  <si>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</si>
  <si>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</si>
  <si>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</si>
  <si>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</si>
  <si>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</si>
  <si>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</si>
  <si>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</si>
  <si>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</si>
  <si>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</si>
  <si>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</si>
  <si>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</si>
  <si>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</si>
  <si>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</si>
  <si>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</si>
  <si>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</si>
  <si>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</si>
  <si>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</si>
  <si>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</si>
  <si>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</si>
  <si>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</si>
  <si>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</si>
  <si>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</si>
  <si>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</si>
  <si>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</si>
  <si>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</si>
  <si>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</si>
  <si>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</si>
  <si>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</si>
  <si>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</si>
  <si>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</si>
  <si>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</si>
  <si>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</si>
  <si>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</si>
  <si>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</si>
  <si>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</si>
  <si>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</si>
  <si>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</si>
  <si>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</si>
  <si>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</si>
  <si>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</si>
  <si>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</si>
  <si>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</si>
  <si>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</si>
  <si>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</si>
  <si>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</si>
  <si>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</si>
  <si>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</si>
  <si>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</si>
  <si>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</si>
  <si>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</si>
  <si>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</si>
  <si>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</si>
  <si>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</si>
  <si>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</si>
  <si>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</si>
  <si>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</si>
  <si>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</si>
  <si>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</si>
  <si>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</si>
  <si>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</si>
  <si>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</si>
  <si>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</si>
  <si>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</si>
  <si>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</si>
  <si>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</si>
  <si>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</si>
  <si>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</si>
  <si>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</si>
  <si>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</si>
  <si>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</si>
  <si>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</si>
  <si>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</si>
  <si>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</si>
  <si>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</si>
  <si>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</si>
  <si>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</si>
  <si>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</si>
  <si>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</si>
  <si>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</si>
  <si>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</si>
  <si>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</si>
  <si>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</si>
  <si>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</si>
  <si>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</si>
  <si>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</si>
  <si>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</si>
  <si>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</si>
  <si>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</si>
  <si>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</si>
  <si>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</si>
  <si>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</si>
  <si>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</si>
  <si>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</si>
  <si>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</si>
  <si>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</si>
  <si>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</si>
  <si>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</si>
  <si>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</si>
  <si>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</si>
  <si>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</si>
  <si>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</si>
  <si>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</si>
  <si>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</si>
  <si>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</si>
  <si>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</si>
  <si>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</si>
  <si>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</si>
  <si>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</si>
  <si>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</si>
  <si>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</si>
  <si>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</si>
  <si>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</si>
  <si>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</si>
  <si>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</si>
  <si>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</si>
  <si>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</si>
  <si>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</si>
  <si>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</si>
  <si>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</si>
  <si>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</si>
  <si>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</si>
  <si>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</si>
  <si>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</si>
  <si>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</si>
  <si>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</si>
  <si>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</si>
  <si>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</si>
  <si>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</si>
  <si>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</si>
  <si>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</si>
  <si>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</si>
  <si>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</si>
  <si>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</si>
  <si>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</si>
  <si>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</si>
  <si>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</si>
  <si>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</si>
  <si>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</si>
  <si>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</si>
  <si>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</si>
  <si>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</si>
  <si>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</si>
  <si>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</si>
  <si>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</si>
  <si>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</si>
  <si>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</si>
  <si>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</si>
  <si>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</si>
  <si>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</si>
  <si>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</si>
  <si>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</si>
  <si>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</si>
  <si>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</si>
  <si>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</si>
  <si>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</si>
  <si>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</si>
  <si>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</si>
  <si>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</si>
  <si>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</si>
  <si>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</si>
  <si>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</si>
  <si>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</si>
  <si>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</si>
  <si>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</si>
  <si>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</si>
  <si>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</si>
  <si>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</si>
  <si>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</si>
  <si>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</si>
  <si>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</si>
  <si>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</si>
  <si>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</si>
  <si>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</si>
  <si>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</si>
  <si>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</si>
  <si>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</si>
  <si>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</si>
  <si>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</si>
  <si>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</si>
  <si>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</si>
  <si>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</si>
  <si>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</si>
  <si>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</si>
  <si>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</si>
  <si>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</si>
  <si>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</si>
  <si>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</si>
  <si>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</si>
  <si>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</si>
  <si>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</si>
  <si>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</si>
  <si>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</si>
  <si>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</si>
  <si>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</si>
  <si>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</si>
  <si>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</si>
  <si>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</si>
  <si>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</si>
  <si>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</si>
  <si>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</si>
  <si>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</si>
  <si>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</si>
  <si>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</si>
  <si>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</si>
  <si>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</si>
  <si>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</si>
  <si>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</si>
  <si>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</si>
  <si>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</si>
  <si>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</si>
  <si>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</si>
  <si>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</si>
  <si>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</si>
  <si>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</si>
  <si>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</si>
  <si>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</si>
  <si>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</si>
  <si>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</si>
  <si>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</si>
  <si>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</si>
  <si>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</si>
  <si>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</si>
  <si>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</si>
  <si>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</si>
  <si>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</si>
  <si>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</si>
  <si>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</si>
  <si>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</si>
  <si>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</si>
  <si>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</si>
  <si>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</si>
  <si>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</si>
  <si>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</si>
  <si>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</si>
  <si>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</si>
  <si>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</si>
  <si>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</si>
  <si>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</si>
  <si>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</si>
  <si>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</si>
  <si>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</si>
  <si>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</si>
  <si>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</si>
  <si>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</si>
  <si>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</si>
  <si>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</si>
  <si>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</si>
  <si>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</si>
  <si>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</si>
  <si>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</si>
  <si>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</si>
  <si>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</si>
  <si>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</si>
  <si>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</si>
  <si>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</si>
  <si>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</si>
  <si>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</si>
  <si>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</si>
  <si>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</si>
  <si>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</si>
  <si>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</si>
  <si>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</si>
  <si>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</si>
  <si>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</si>
  <si>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</si>
  <si>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</si>
  <si>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</si>
  <si>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</si>
  <si>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</si>
  <si>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</si>
  <si>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</si>
  <si>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</si>
  <si>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</si>
  <si>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</si>
  <si>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</si>
  <si>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</si>
  <si>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</si>
  <si>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</si>
  <si>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</si>
  <si>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</si>
  <si>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</si>
  <si>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</si>
  <si>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</si>
  <si>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</si>
  <si>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</si>
  <si>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</si>
  <si>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</si>
  <si>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</si>
  <si>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</si>
  <si>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</si>
  <si>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</si>
  <si>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</si>
  <si>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</si>
  <si>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</si>
  <si>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</si>
  <si>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</si>
  <si>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</si>
  <si>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</si>
  <si>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</si>
  <si>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</si>
  <si>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</si>
  <si>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</si>
  <si>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</si>
  <si>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</si>
  <si>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</si>
  <si>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</si>
  <si>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</si>
  <si>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</si>
  <si>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</si>
  <si>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</si>
  <si>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</si>
  <si>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</si>
  <si>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</si>
  <si>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</si>
  <si>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</si>
  <si>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</si>
  <si>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</si>
  <si>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</si>
  <si>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</si>
  <si>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</si>
  <si>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</si>
  <si>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</si>
  <si>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</si>
  <si>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</si>
  <si>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</si>
  <si>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</si>
  <si>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</si>
  <si>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</si>
  <si>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</si>
  <si>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</si>
  <si>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</si>
  <si>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</si>
  <si>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</si>
  <si>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</si>
  <si>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</si>
  <si>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</si>
  <si>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</si>
  <si>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</si>
  <si>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</si>
  <si>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</si>
  <si>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</si>
  <si>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</si>
  <si>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</si>
  <si>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</si>
  <si>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</si>
  <si>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</si>
  <si>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</si>
  <si>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</si>
  <si>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</si>
  <si>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</si>
  <si>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</si>
  <si>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</si>
  <si>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</si>
  <si>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</si>
  <si>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</si>
  <si>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</si>
  <si>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</si>
  <si>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</si>
  <si>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</si>
  <si>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</si>
  <si>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</si>
  <si>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</si>
  <si>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</si>
  <si>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</si>
  <si>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</si>
  <si>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</si>
  <si>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</si>
  <si>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</si>
  <si>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</si>
  <si>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</si>
  <si>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</si>
  <si>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</si>
  <si>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</si>
  <si>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</si>
  <si>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</si>
  <si>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</si>
  <si>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</si>
  <si>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</si>
  <si>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</si>
  <si>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</si>
  <si>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</si>
  <si>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</si>
  <si>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</si>
  <si>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</si>
  <si>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</si>
  <si>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</si>
  <si>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</si>
  <si>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</si>
  <si>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</si>
  <si>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</si>
  <si>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</si>
  <si>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</si>
  <si>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</si>
  <si>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</si>
  <si>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</si>
  <si>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</si>
  <si>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</si>
  <si>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</si>
  <si>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</si>
  <si>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</si>
  <si>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</si>
  <si>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</si>
  <si>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</si>
  <si>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</si>
  <si>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</si>
  <si>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</si>
  <si>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</si>
  <si>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</si>
  <si>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</si>
  <si>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</si>
  <si>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</si>
  <si>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</si>
  <si>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</si>
  <si>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</si>
  <si>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</si>
  <si>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</si>
  <si>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</si>
  <si>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</si>
  <si>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</si>
  <si>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</si>
  <si>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</si>
  <si>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</si>
  <si>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</si>
  <si>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</si>
  <si>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</si>
  <si>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</si>
  <si>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</si>
  <si>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</si>
  <si>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</si>
  <si>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</si>
  <si>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</si>
  <si>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</si>
  <si>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</si>
  <si>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</si>
  <si>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</si>
  <si>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</si>
  <si>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</si>
  <si>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</si>
  <si>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</si>
  <si>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</si>
  <si>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</si>
  <si>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</si>
  <si>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</si>
  <si>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</si>
  <si>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</si>
  <si>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</si>
  <si>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</si>
  <si>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</si>
  <si>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</si>
  <si>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</si>
  <si>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</si>
  <si>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</si>
  <si>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</si>
  <si>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</si>
  <si>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</si>
  <si>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</si>
  <si>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</si>
  <si>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</si>
  <si>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</si>
  <si>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</si>
  <si>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</si>
  <si>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</si>
  <si>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</si>
  <si>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</si>
  <si>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</si>
  <si>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</si>
  <si>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</si>
  <si>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</si>
  <si>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</si>
  <si>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</si>
  <si>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</si>
  <si>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</si>
  <si>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</si>
  <si>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</si>
  <si>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</si>
  <si>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</si>
  <si>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</si>
  <si>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</si>
  <si>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</si>
  <si>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</si>
  <si>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</si>
  <si>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</si>
  <si>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</si>
  <si>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</si>
  <si>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</si>
  <si>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</si>
  <si>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</si>
  <si>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</si>
  <si>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</si>
  <si>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</si>
  <si>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</si>
  <si>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</si>
  <si>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</si>
  <si>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</si>
  <si>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</si>
  <si>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</si>
  <si>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</si>
  <si>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</si>
  <si>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</si>
  <si>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</si>
  <si>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</si>
  <si>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</si>
  <si>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</si>
  <si>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</si>
  <si>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</si>
  <si>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</si>
  <si>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</si>
  <si>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</si>
  <si>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</si>
  <si>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</si>
  <si>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</si>
  <si>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</si>
  <si>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</si>
  <si>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</si>
  <si>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</si>
  <si>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</si>
  <si>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</si>
  <si>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</si>
  <si>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</si>
  <si>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</si>
  <si>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</si>
  <si>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</si>
  <si>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</si>
  <si>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</si>
  <si>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</si>
  <si>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</si>
  <si>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</si>
  <si>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</si>
  <si>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</si>
  <si>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</si>
  <si>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</si>
  <si>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</si>
  <si>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</si>
  <si>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</si>
  <si>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</si>
  <si>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</si>
  <si>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</si>
  <si>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</si>
  <si>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</si>
  <si>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</si>
  <si>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</si>
  <si>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</si>
  <si>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</si>
  <si>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</si>
  <si>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</si>
  <si>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</si>
  <si>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</si>
  <si>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</si>
  <si>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</si>
  <si>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</si>
  <si>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</si>
  <si>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</si>
  <si>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</si>
  <si>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</si>
  <si>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</si>
  <si>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</si>
  <si>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</si>
  <si>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</si>
  <si>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</si>
  <si>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</si>
  <si>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</si>
  <si>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</si>
  <si>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</si>
  <si>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</si>
  <si>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</si>
  <si>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</si>
  <si>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</si>
  <si>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</si>
  <si>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</si>
  <si>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</si>
  <si>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</si>
  <si>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</si>
  <si>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</si>
  <si>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</si>
  <si>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</si>
  <si>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</si>
  <si>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</si>
  <si>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</si>
  <si>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</si>
  <si>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</si>
  <si>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</si>
  <si>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</si>
  <si>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</si>
  <si>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</si>
  <si>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</si>
  <si>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</si>
  <si>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</si>
  <si>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</si>
  <si>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</si>
  <si>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</si>
  <si>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</si>
  <si>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</si>
  <si>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</si>
  <si>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</si>
  <si>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</si>
  <si>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</si>
  <si>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</si>
  <si>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</si>
  <si>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</si>
  <si>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</si>
  <si>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</si>
  <si>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</si>
  <si>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</si>
  <si>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</si>
  <si>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</si>
  <si>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</si>
  <si>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</si>
  <si>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</si>
  <si>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</si>
  <si>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</si>
  <si>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</si>
  <si>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</si>
  <si>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</si>
  <si>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</si>
  <si>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</si>
  <si>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</si>
  <si>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</si>
  <si>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</si>
  <si>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</si>
  <si>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</si>
  <si>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</si>
  <si>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</si>
  <si>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</si>
  <si>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</si>
  <si>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</si>
  <si>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</si>
  <si>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</si>
  <si>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</si>
  <si>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</si>
  <si>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</si>
  <si>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</si>
  <si>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</si>
  <si>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</si>
  <si>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</si>
  <si>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</si>
  <si>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</si>
  <si>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</si>
  <si>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</si>
  <si>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</si>
  <si>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</si>
  <si>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</si>
  <si>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</si>
  <si>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</si>
  <si>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</si>
  <si>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</si>
  <si>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</si>
  <si>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</si>
  <si>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</si>
  <si>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</si>
  <si>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</si>
  <si>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</si>
  <si>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</si>
  <si>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</si>
  <si>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</si>
  <si>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</si>
  <si>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</si>
  <si>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</si>
  <si>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</si>
  <si>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</si>
  <si>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</si>
  <si>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</si>
  <si>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</si>
  <si>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</si>
  <si>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</si>
  <si>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</si>
  <si>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</si>
  <si>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</si>
  <si>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</si>
  <si>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</si>
  <si>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</si>
  <si>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</si>
  <si>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</si>
  <si>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</si>
  <si>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</si>
  <si>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</si>
  <si>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</si>
  <si>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</si>
  <si>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</si>
  <si>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</si>
  <si>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</si>
  <si>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</si>
  <si>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</si>
  <si>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</si>
  <si>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</si>
  <si>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</si>
  <si>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</si>
  <si>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</si>
  <si>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</si>
  <si>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</si>
  <si>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</si>
  <si>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</si>
  <si>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</si>
  <si>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</si>
  <si>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</si>
  <si>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</si>
  <si>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</si>
  <si>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</si>
  <si>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</si>
  <si>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</si>
  <si>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</si>
  <si>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</si>
  <si>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</si>
  <si>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</si>
  <si>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</si>
  <si>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</si>
  <si>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</si>
  <si>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</si>
  <si>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</si>
  <si>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</si>
  <si>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</si>
  <si>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</si>
  <si>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</si>
  <si>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</si>
  <si>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</si>
  <si>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</si>
  <si>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</si>
  <si>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</si>
  <si>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</si>
  <si>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</si>
  <si>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</si>
  <si>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</si>
  <si>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</si>
  <si>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</si>
  <si>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</si>
  <si>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</si>
  <si>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</si>
  <si>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</si>
  <si>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</si>
  <si>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</si>
  <si>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</si>
  <si>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</si>
  <si>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</si>
  <si>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</si>
  <si>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</si>
  <si>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</si>
  <si>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</si>
  <si>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</si>
  <si>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</si>
  <si>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</si>
  <si>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</si>
  <si>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</si>
  <si>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</si>
  <si>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</si>
  <si>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</si>
  <si>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</si>
  <si>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</si>
  <si>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</si>
  <si>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</si>
  <si>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</si>
  <si>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</si>
  <si>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</si>
  <si>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</si>
  <si>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</si>
  <si>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</si>
  <si>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</si>
  <si>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</si>
  <si>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</si>
  <si>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</si>
  <si>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</si>
  <si>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</si>
  <si>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</si>
  <si>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</si>
  <si>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</si>
  <si>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</si>
  <si>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</si>
  <si>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</si>
  <si>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</si>
  <si>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</si>
  <si>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</si>
  <si>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</si>
  <si>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</si>
  <si>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</si>
  <si>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</si>
  <si>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</si>
  <si>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</si>
  <si>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</si>
  <si>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</si>
  <si>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</si>
  <si>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</si>
  <si>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</si>
  <si>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</si>
  <si>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</si>
  <si>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</si>
  <si>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</si>
  <si>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</si>
  <si>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</si>
  <si>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</si>
  <si>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</si>
  <si>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</si>
  <si>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</si>
  <si>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</si>
  <si>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</si>
  <si>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</si>
  <si>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</si>
  <si>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</si>
  <si>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</si>
  <si>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</si>
  <si>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</si>
  <si>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</si>
  <si>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</si>
  <si>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</si>
  <si>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</si>
  <si>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</si>
  <si>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</si>
  <si>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</si>
  <si>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</si>
  <si>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</si>
  <si>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</si>
  <si>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</si>
  <si>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</si>
  <si>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</si>
  <si>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</si>
  <si>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</si>
  <si>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</si>
  <si>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</si>
  <si>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</si>
  <si>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</si>
  <si>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</si>
  <si>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</si>
  <si>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</si>
  <si>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</si>
  <si>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</si>
  <si>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</si>
  <si>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</si>
  <si>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</si>
  <si>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</si>
  <si>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</si>
  <si>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</si>
  <si>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</si>
  <si>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</si>
  <si>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</si>
  <si>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</si>
  <si>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</si>
  <si>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</si>
  <si>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</si>
  <si>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</si>
  <si>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</si>
  <si>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</si>
  <si>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</si>
  <si>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</si>
  <si>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</si>
  <si>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</si>
  <si>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</si>
  <si>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</si>
  <si>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</si>
  <si>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</si>
  <si>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</si>
  <si>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</si>
  <si>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</si>
  <si>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</si>
  <si>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</si>
  <si>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</si>
  <si>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</si>
  <si>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</si>
  <si>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</si>
  <si>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</si>
  <si>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</si>
  <si>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</si>
  <si>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</si>
  <si>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</si>
  <si>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</si>
  <si>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</si>
  <si>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</si>
  <si>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</si>
  <si>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</si>
  <si>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</si>
  <si>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</si>
  <si>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</si>
  <si>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</si>
  <si>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</si>
  <si>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</si>
  <si>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</si>
  <si>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</si>
  <si>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</si>
  <si>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</si>
  <si>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</si>
  <si>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</si>
  <si>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</si>
  <si>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</si>
  <si>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</si>
  <si>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</si>
  <si>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</si>
  <si>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</si>
  <si>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</si>
  <si>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</si>
  <si>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</si>
  <si>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</si>
  <si>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</si>
  <si>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</si>
  <si>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</si>
  <si>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</si>
  <si>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</si>
  <si>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</si>
  <si>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</si>
  <si>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</si>
  <si>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</si>
  <si>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</si>
  <si>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</si>
  <si>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</si>
  <si>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</si>
  <si>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</si>
  <si>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</si>
  <si>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</si>
  <si>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</si>
  <si>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</si>
  <si>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</si>
  <si>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</si>
  <si>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</si>
  <si>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</si>
  <si>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</si>
  <si>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</si>
  <si>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</si>
  <si>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</si>
  <si>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</si>
  <si>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</si>
  <si>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</si>
  <si>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</si>
  <si>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</si>
  <si>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</si>
  <si>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</si>
  <si>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</si>
  <si>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</si>
  <si>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</si>
  <si>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</si>
  <si>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</si>
  <si>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</si>
  <si>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</si>
  <si>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</si>
  <si>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</si>
  <si>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</si>
  <si>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</si>
  <si>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</si>
  <si>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</si>
  <si>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</si>
  <si>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</si>
  <si>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</si>
  <si>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</si>
  <si>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</si>
  <si>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</si>
  <si>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</si>
  <si>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</si>
  <si>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</si>
  <si>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</si>
  <si>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</si>
  <si>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</si>
  <si>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</si>
  <si>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</si>
  <si>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</si>
  <si>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</si>
  <si>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</si>
  <si>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</si>
  <si>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</si>
  <si>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</si>
  <si>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</si>
  <si>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</si>
  <si>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</si>
  <si>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</si>
  <si>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</si>
  <si>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</si>
  <si>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</si>
  <si>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</si>
  <si>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</si>
  <si>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</si>
  <si>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</si>
  <si>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</si>
  <si>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</si>
  <si>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</si>
  <si>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</si>
  <si>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</si>
  <si>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</si>
  <si>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</si>
  <si>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</si>
  <si>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</si>
  <si>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</si>
  <si>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</si>
  <si>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</si>
  <si>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</si>
  <si>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</si>
  <si>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</si>
  <si>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</si>
  <si>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</si>
  <si>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</si>
  <si>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</si>
  <si>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</si>
  <si>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</si>
  <si>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</si>
  <si>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</si>
  <si>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</si>
  <si>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</si>
  <si>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</si>
  <si>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</si>
  <si>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</si>
  <si>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</si>
  <si>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</si>
  <si>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</si>
  <si>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</si>
  <si>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</si>
  <si>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</si>
  <si>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</si>
  <si>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</si>
  <si>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</si>
  <si>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</si>
  <si>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</si>
  <si>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</si>
  <si>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</si>
  <si>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</si>
  <si>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</si>
  <si>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</si>
  <si>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</si>
  <si>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</si>
  <si>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</si>
  <si>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</si>
  <si>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</si>
  <si>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</si>
  <si>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</si>
  <si>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</si>
  <si>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</si>
  <si>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</si>
  <si>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</si>
  <si>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</si>
  <si>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</si>
  <si>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</si>
  <si>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</si>
  <si>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</si>
  <si>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</si>
  <si>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</si>
  <si>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</si>
  <si>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</si>
  <si>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</si>
  <si>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</si>
  <si>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</si>
  <si>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</si>
  <si>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</si>
  <si>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</si>
  <si>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</si>
  <si>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</si>
  <si>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</si>
  <si>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</si>
  <si>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</si>
  <si>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</si>
  <si>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</si>
  <si>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</si>
  <si>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</si>
  <si>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</si>
  <si>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</si>
  <si>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</si>
  <si>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</si>
  <si>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</si>
  <si>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</si>
  <si>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</si>
  <si>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</si>
  <si>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</si>
  <si>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</si>
  <si>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</si>
  <si>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</si>
  <si>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</si>
  <si>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</si>
  <si>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</si>
  <si>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</si>
  <si>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</si>
  <si>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</si>
  <si>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</si>
  <si>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</si>
  <si>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</si>
  <si>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</si>
  <si>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</si>
  <si>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</si>
  <si>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</si>
  <si>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</si>
  <si>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</si>
  <si>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</si>
  <si>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</si>
  <si>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</si>
  <si>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</si>
  <si>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</si>
  <si>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</si>
  <si>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</si>
  <si>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</si>
  <si>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</si>
  <si>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</si>
  <si>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</si>
  <si>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</si>
  <si>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</si>
  <si>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</si>
  <si>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</si>
  <si>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</si>
  <si>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</si>
  <si>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</si>
  <si>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</si>
  <si>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</si>
  <si>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</si>
  <si>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</si>
  <si>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</si>
  <si>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</si>
  <si>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</si>
  <si>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</si>
  <si>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</si>
  <si>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</si>
  <si>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</si>
  <si>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</si>
  <si>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</si>
  <si>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</si>
  <si>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</si>
  <si>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</si>
  <si>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</si>
  <si>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</si>
  <si>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</si>
  <si>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</si>
  <si>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</si>
  <si>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</si>
  <si>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</si>
  <si>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</si>
  <si>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</si>
  <si>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</si>
  <si>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</si>
  <si>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</si>
  <si>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</si>
  <si>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</si>
  <si>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</si>
  <si>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</si>
  <si>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</si>
  <si>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</si>
  <si>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</si>
  <si>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</si>
  <si>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</si>
  <si>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</si>
  <si>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</si>
  <si>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</si>
  <si>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</si>
  <si>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</si>
  <si>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</si>
  <si>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</si>
  <si>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</si>
  <si>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</si>
  <si>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</si>
  <si>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</si>
  <si>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</si>
  <si>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</si>
  <si>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</si>
  <si>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</si>
  <si>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</si>
  <si>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</si>
  <si>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</si>
  <si>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</si>
  <si>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</si>
  <si>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</si>
  <si>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</si>
  <si>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</si>
  <si>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</si>
  <si>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</si>
  <si>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</si>
  <si>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</si>
  <si>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</si>
  <si>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</si>
  <si>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</si>
  <si>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</si>
  <si>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</si>
  <si>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</si>
  <si>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</si>
  <si>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</si>
  <si>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</si>
  <si>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</si>
  <si>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</si>
  <si>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</si>
  <si>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</si>
  <si>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</si>
  <si>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</si>
  <si>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</si>
  <si>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</si>
  <si>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</si>
  <si>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</si>
  <si>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</si>
  <si>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</si>
  <si>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</si>
  <si>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</si>
  <si>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</si>
  <si>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</si>
  <si>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</si>
  <si>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</si>
  <si>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</si>
  <si>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</si>
  <si>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</si>
  <si>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</si>
  <si>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</si>
  <si>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</si>
  <si>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</si>
  <si>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</si>
  <si>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</si>
  <si>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</si>
  <si>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</si>
  <si>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</si>
  <si>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</si>
  <si>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</si>
  <si>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</si>
  <si>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</si>
  <si>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</si>
  <si>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</si>
  <si>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</si>
  <si>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</si>
  <si>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</si>
  <si>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</si>
  <si>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</si>
  <si>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</si>
  <si>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</si>
  <si>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</si>
  <si>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</si>
  <si>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</si>
  <si>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</si>
  <si>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</si>
  <si>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</si>
  <si>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</si>
  <si>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</si>
  <si>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</si>
  <si>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</si>
  <si>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</si>
  <si>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</si>
  <si>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</si>
  <si>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</si>
  <si>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</si>
  <si>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</si>
  <si>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</si>
  <si>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</si>
  <si>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</si>
  <si>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</si>
  <si>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</si>
  <si>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</si>
  <si>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</si>
  <si>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</si>
  <si>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</si>
  <si>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</si>
  <si>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</si>
  <si>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</si>
  <si>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</si>
  <si>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</si>
  <si>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</si>
  <si>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</si>
  <si>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</si>
  <si>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</si>
  <si>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</si>
  <si>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</si>
  <si>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</si>
  <si>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</si>
  <si>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</si>
  <si>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</si>
  <si>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</si>
  <si>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</si>
  <si>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</si>
  <si>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</si>
  <si>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</si>
  <si>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</si>
  <si>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</si>
  <si>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</si>
  <si>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</si>
  <si>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</si>
  <si>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</si>
  <si>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</si>
  <si>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</si>
  <si>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</si>
  <si>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</si>
  <si>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</si>
  <si>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</si>
  <si>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</si>
  <si>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</si>
  <si>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</si>
  <si>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</si>
  <si>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</si>
  <si>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</si>
  <si>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</si>
  <si>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</si>
  <si>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</si>
  <si>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</si>
  <si>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</si>
  <si>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</si>
  <si>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</si>
  <si>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</si>
  <si>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</si>
  <si>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</si>
  <si>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</si>
  <si>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</si>
  <si>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</si>
  <si>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</si>
  <si>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</si>
  <si>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</si>
  <si>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</si>
  <si>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</si>
  <si>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</si>
  <si>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</si>
  <si>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</si>
  <si>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</si>
  <si>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</si>
  <si>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</si>
  <si>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</si>
  <si>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</si>
  <si>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</si>
  <si>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</si>
  <si>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</si>
  <si>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</si>
  <si>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</si>
  <si>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</si>
  <si>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</si>
  <si>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</si>
  <si>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</si>
  <si>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</si>
  <si>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</si>
  <si>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</si>
  <si>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</si>
  <si>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</si>
  <si>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</si>
  <si>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</si>
  <si>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</si>
  <si>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</si>
  <si>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</si>
  <si>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</si>
  <si>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</si>
  <si>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</si>
  <si>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</si>
  <si>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</si>
  <si>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</si>
  <si>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</si>
  <si>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</si>
  <si>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</si>
  <si>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</si>
  <si>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</si>
  <si>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</si>
  <si>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</si>
  <si>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</si>
  <si>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</si>
  <si>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</si>
  <si>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</si>
  <si>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</si>
  <si>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</si>
  <si>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</si>
  <si>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</si>
  <si>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</si>
  <si>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</si>
  <si>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</si>
  <si>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</si>
  <si>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</si>
  <si>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</si>
  <si>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</si>
  <si>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</si>
  <si>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</si>
  <si>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</si>
  <si>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</si>
  <si>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</si>
  <si>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</si>
  <si>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</si>
  <si>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</si>
  <si>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</si>
  <si>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</si>
  <si>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</si>
  <si>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</si>
  <si>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</si>
  <si>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</si>
  <si>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</si>
  <si>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</si>
  <si>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</si>
  <si>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</si>
  <si>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</si>
  <si>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</si>
  <si>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</si>
  <si>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</si>
  <si>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</si>
  <si>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</si>
  <si>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</si>
  <si>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</si>
  <si>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</si>
  <si>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</si>
  <si>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</si>
  <si>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</si>
  <si>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</si>
  <si>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</si>
  <si>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</si>
  <si>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</si>
  <si>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</si>
  <si>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</si>
  <si>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</si>
  <si>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</si>
  <si>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</si>
  <si>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</si>
  <si>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</si>
  <si>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</si>
  <si>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</si>
  <si>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</si>
  <si>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</si>
  <si>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</si>
  <si>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</si>
  <si>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</si>
  <si>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</si>
  <si>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</si>
  <si>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</si>
  <si>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</si>
  <si>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</si>
  <si>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</si>
  <si>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</si>
  <si>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</si>
  <si>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</si>
  <si>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</si>
  <si>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</si>
  <si>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</si>
  <si>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</si>
  <si>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</si>
  <si>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</si>
  <si>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</si>
  <si>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</si>
  <si>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</si>
  <si>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</si>
  <si>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</si>
  <si>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</si>
  <si>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</si>
  <si>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</si>
  <si>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</si>
  <si>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</si>
  <si>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</si>
  <si>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</si>
  <si>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</si>
  <si>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</si>
  <si>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</si>
  <si>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</si>
  <si>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</si>
  <si>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</si>
  <si>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</si>
  <si>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</si>
  <si>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</si>
  <si>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</si>
  <si>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</si>
  <si>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</si>
  <si>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</si>
  <si>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</si>
  <si>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</si>
  <si>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</si>
  <si>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</si>
  <si>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</si>
  <si>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</si>
  <si>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</si>
  <si>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</si>
  <si>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</si>
  <si>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</si>
  <si>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</si>
  <si>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</si>
  <si>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</si>
  <si>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</si>
  <si>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</si>
  <si>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</si>
  <si>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</si>
  <si>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</si>
  <si>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</si>
  <si>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</si>
  <si>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</si>
  <si>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</si>
  <si>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</si>
  <si>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</si>
  <si>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</si>
  <si>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</si>
  <si>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</si>
  <si>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</si>
  <si>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</si>
  <si>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</si>
  <si>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</si>
  <si>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</si>
  <si>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</si>
  <si>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</si>
  <si>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</si>
  <si>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</si>
  <si>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</si>
  <si>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</si>
  <si>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</si>
  <si>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</si>
  <si>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</si>
  <si>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</si>
  <si>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</si>
  <si>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</si>
  <si>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</si>
  <si>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</si>
  <si>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</si>
  <si>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</si>
  <si>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</si>
  <si>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</si>
  <si>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</si>
  <si>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</si>
  <si>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</si>
  <si>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</si>
  <si>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</si>
  <si>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</si>
  <si>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</si>
  <si>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</si>
  <si>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</si>
  <si>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</si>
  <si>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</si>
  <si>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</si>
  <si>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</si>
  <si>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</si>
  <si>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</si>
  <si>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</si>
  <si>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</si>
  <si>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</si>
  <si>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</si>
  <si>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</si>
  <si>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</si>
  <si>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</si>
  <si>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</si>
  <si>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</si>
  <si>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</si>
  <si>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</si>
  <si>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</si>
  <si>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</si>
  <si>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</si>
  <si>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</si>
  <si>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</si>
  <si>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</si>
  <si>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</si>
  <si>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</si>
  <si>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</si>
  <si>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</si>
  <si>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</si>
  <si>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</si>
  <si>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</si>
  <si>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</si>
  <si>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</si>
  <si>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</si>
  <si>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</si>
  <si>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</si>
  <si>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</si>
  <si>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</si>
  <si>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</si>
  <si>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</si>
  <si>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</si>
  <si>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</si>
  <si>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</si>
  <si>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</si>
  <si>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</si>
  <si>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</si>
  <si>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</si>
  <si>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</si>
  <si>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</si>
  <si>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</si>
  <si>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</si>
  <si>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</si>
  <si>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</si>
  <si>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</si>
  <si>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</si>
  <si>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</si>
  <si>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</si>
  <si>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</si>
  <si>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</si>
  <si>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</si>
  <si>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</si>
  <si>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</si>
  <si>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</si>
  <si>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</si>
  <si>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</si>
  <si>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</si>
  <si>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</si>
  <si>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</si>
  <si>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</si>
  <si>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</si>
  <si>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</si>
  <si>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</si>
  <si>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</si>
  <si>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</si>
  <si>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</si>
  <si>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</si>
  <si>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</si>
  <si>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</si>
  <si>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</si>
  <si>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</si>
  <si>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</si>
  <si>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</si>
  <si>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</si>
  <si>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</si>
  <si>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</si>
  <si>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</si>
  <si>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</si>
  <si>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</si>
  <si>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</si>
  <si>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</si>
  <si>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</si>
  <si>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</si>
  <si>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</si>
  <si>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</si>
  <si>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</si>
  <si>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</si>
  <si>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</si>
  <si>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</si>
  <si>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</si>
  <si>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</si>
  <si>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</si>
  <si>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</si>
  <si>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</si>
  <si>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</si>
  <si>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</si>
  <si>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</si>
  <si>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</si>
  <si>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</si>
  <si>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</si>
  <si>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</si>
  <si>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</si>
  <si>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</si>
  <si>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</si>
  <si>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</si>
  <si>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</si>
  <si>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</si>
  <si>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</si>
  <si>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</si>
  <si>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</si>
  <si>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</si>
  <si>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</si>
  <si>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</si>
  <si>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</si>
  <si>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</si>
  <si>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</si>
  <si>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</si>
  <si>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</si>
  <si>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</si>
  <si>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</si>
  <si>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</si>
  <si>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</si>
  <si>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</si>
  <si>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</si>
  <si>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</si>
  <si>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</si>
  <si>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</si>
  <si>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</si>
  <si>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</si>
  <si>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</si>
  <si>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</si>
  <si>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</si>
  <si>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</si>
  <si>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</si>
  <si>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</si>
  <si>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</si>
  <si>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</si>
  <si>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</si>
  <si>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</si>
  <si>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</si>
  <si>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</si>
  <si>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</si>
  <si>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</si>
  <si>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</si>
  <si>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</si>
  <si>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</si>
  <si>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</si>
  <si>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</si>
  <si>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</si>
  <si>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</si>
  <si>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</si>
  <si>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</si>
  <si>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</si>
  <si>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</si>
  <si>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</si>
  <si>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</si>
  <si>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</si>
  <si>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</si>
  <si>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</si>
  <si>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</si>
  <si>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</si>
  <si>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</si>
  <si>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</si>
  <si>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</si>
  <si>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</si>
  <si>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</si>
  <si>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</si>
  <si>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</si>
  <si>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</si>
  <si>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</si>
  <si>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</si>
  <si>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</si>
  <si>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</si>
  <si>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</si>
  <si>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</si>
  <si>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</si>
  <si>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</si>
  <si>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</si>
  <si>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</si>
  <si>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</si>
  <si>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</si>
  <si>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</si>
  <si>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</si>
  <si>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</si>
  <si>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</si>
  <si>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</si>
  <si>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</si>
  <si>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</si>
  <si>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</si>
  <si>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</si>
  <si>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</si>
  <si>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</si>
  <si>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</si>
  <si>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</si>
  <si>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</si>
  <si>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</si>
  <si>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</si>
  <si>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</si>
  <si>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</si>
  <si>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</si>
  <si>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</si>
  <si>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</si>
  <si>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</si>
  <si>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</si>
  <si>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</si>
  <si>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</si>
  <si>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</si>
  <si>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</si>
  <si>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</si>
  <si>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</si>
  <si>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</si>
  <si>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</si>
  <si>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</si>
  <si>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</si>
  <si>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</si>
  <si>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</si>
  <si>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</si>
  <si>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</si>
  <si>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</si>
  <si>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</si>
  <si>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</si>
  <si>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</si>
  <si>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</si>
  <si>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</si>
  <si>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</si>
  <si>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</si>
  <si>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</si>
  <si>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</si>
  <si>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</si>
  <si>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</si>
  <si>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</si>
  <si>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</si>
  <si>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</si>
  <si>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</si>
  <si>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</si>
  <si>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</si>
  <si>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</si>
  <si>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</si>
  <si>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</si>
  <si>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</si>
  <si>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</si>
  <si>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</si>
  <si>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</si>
  <si>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</si>
  <si>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</si>
  <si>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</si>
  <si>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</si>
  <si>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</si>
  <si>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</si>
  <si>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</si>
  <si>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</si>
  <si>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</si>
  <si>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</si>
  <si>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</si>
  <si>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</si>
  <si>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</si>
  <si>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</si>
  <si>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</si>
  <si>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</si>
  <si>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</si>
  <si>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</si>
  <si>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</si>
  <si>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</si>
  <si>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</si>
  <si>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</si>
  <si>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</si>
  <si>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</si>
  <si>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</si>
  <si>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</si>
  <si>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</si>
  <si>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</si>
  <si>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</si>
  <si>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</si>
  <si>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</si>
  <si>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</si>
  <si>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</si>
  <si>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</si>
  <si>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</si>
  <si>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</si>
  <si>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</si>
  <si>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</si>
  <si>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</si>
  <si>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</si>
  <si>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</si>
  <si>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</si>
  <si>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</si>
  <si>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</si>
  <si>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</si>
  <si>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</si>
  <si>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</si>
  <si>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</si>
  <si>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</si>
  <si>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</si>
  <si>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</si>
  <si>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</si>
  <si>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</si>
  <si>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</si>
  <si>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</si>
  <si>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</si>
  <si>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</si>
  <si>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</si>
  <si>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</si>
  <si>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</si>
  <si>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</si>
  <si>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</si>
  <si>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</si>
  <si>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</si>
  <si>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</si>
  <si>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</si>
  <si>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</si>
  <si>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</si>
  <si>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</si>
  <si>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</si>
  <si>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</si>
  <si>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</si>
  <si>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</si>
  <si>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</si>
  <si>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</si>
  <si>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</si>
  <si>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</si>
  <si>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</si>
  <si>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</si>
  <si>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</si>
  <si>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</si>
  <si>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</si>
  <si>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</si>
  <si>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</si>
  <si>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</si>
  <si>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</si>
  <si>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</si>
  <si>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</si>
  <si>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</si>
  <si>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</si>
  <si>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</si>
  <si>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</si>
  <si>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</si>
  <si>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</si>
  <si>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</si>
  <si>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</si>
  <si>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</si>
  <si>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</si>
  <si>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</si>
  <si>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</si>
  <si>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</si>
  <si>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</si>
  <si>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</si>
  <si>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</si>
  <si>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</si>
  <si>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</si>
  <si>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</si>
  <si>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</si>
  <si>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</si>
  <si>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</si>
  <si>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</si>
  <si>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</si>
  <si>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</si>
  <si>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</si>
  <si>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</si>
  <si>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</si>
  <si>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</si>
  <si>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</si>
  <si>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</si>
  <si>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</si>
  <si>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</si>
  <si>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</si>
  <si>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</si>
  <si>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</si>
  <si>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</si>
  <si>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</si>
  <si>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</si>
  <si>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</si>
  <si>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</si>
  <si>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</si>
  <si>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</si>
  <si>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</si>
  <si>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</si>
  <si>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</si>
  <si>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</si>
  <si>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</si>
  <si>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</si>
  <si>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</si>
  <si>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</si>
  <si>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</si>
  <si>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</si>
  <si>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</si>
  <si>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</si>
  <si>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</si>
  <si>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</si>
  <si>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</si>
  <si>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</si>
  <si>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</si>
  <si>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</si>
  <si>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</si>
  <si>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</si>
  <si>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</si>
  <si>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</si>
  <si>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</si>
  <si>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</si>
  <si>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</si>
  <si>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</si>
  <si>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</si>
  <si>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</si>
  <si>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</si>
  <si>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</si>
  <si>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</si>
  <si>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</si>
  <si>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</si>
  <si>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</si>
  <si>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</si>
  <si>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</si>
  <si>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</si>
  <si>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</si>
  <si>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</si>
  <si>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</si>
  <si>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</si>
  <si>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</si>
  <si>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</si>
  <si>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</si>
  <si>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</si>
  <si>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</si>
  <si>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</si>
  <si>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</si>
  <si>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</si>
  <si>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</si>
  <si>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</si>
  <si>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</si>
  <si>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</si>
  <si>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</si>
  <si>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</si>
  <si>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</si>
  <si>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</si>
  <si>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</si>
  <si>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</si>
  <si>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</si>
  <si>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</si>
  <si>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</si>
  <si>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</si>
  <si>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</si>
  <si>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</si>
  <si>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</si>
  <si>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</si>
  <si>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</si>
  <si>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</si>
  <si>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</si>
  <si>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</si>
  <si>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</si>
  <si>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</si>
  <si>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</si>
  <si>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</si>
  <si>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</si>
  <si>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</si>
  <si>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</si>
  <si>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</si>
  <si>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</si>
  <si>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</si>
  <si>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</si>
  <si>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</si>
  <si>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</si>
  <si>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</si>
  <si>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</si>
  <si>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</si>
  <si>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</si>
  <si>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</si>
  <si>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</si>
  <si>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</si>
  <si>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</si>
  <si>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</si>
  <si>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</si>
  <si>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</si>
  <si>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</si>
  <si>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</si>
  <si>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</si>
  <si>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</si>
  <si>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</si>
  <si>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</si>
  <si>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</si>
  <si>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</si>
  <si>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</si>
  <si>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</si>
  <si>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</si>
  <si>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</si>
  <si>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</si>
  <si>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</si>
  <si>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</si>
  <si>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</si>
  <si>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</si>
  <si>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</si>
  <si>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</si>
  <si>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</si>
  <si>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</si>
  <si>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</si>
  <si>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</si>
  <si>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</si>
  <si>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</si>
  <si>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</si>
  <si>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</si>
  <si>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</si>
  <si>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</si>
  <si>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</si>
  <si>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</si>
  <si>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</si>
  <si>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</si>
  <si>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</si>
  <si>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</si>
  <si>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</si>
  <si>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</si>
  <si>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</si>
  <si>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</si>
  <si>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</si>
  <si>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</si>
  <si>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</si>
  <si>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</si>
  <si>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</si>
  <si>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</si>
  <si>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</si>
  <si>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</si>
  <si>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</si>
  <si>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</si>
  <si>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</si>
  <si>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</si>
  <si>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</si>
  <si>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</si>
  <si>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</si>
  <si>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</si>
  <si>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</si>
  <si>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</si>
  <si>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</si>
  <si>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</si>
  <si>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</si>
  <si>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</si>
  <si>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</si>
  <si>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</si>
  <si>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</si>
  <si>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</si>
  <si>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</si>
  <si>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</si>
  <si>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</si>
  <si>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</si>
  <si>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</si>
  <si>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</si>
  <si>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</si>
  <si>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</si>
  <si>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</si>
  <si>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</si>
  <si>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</si>
  <si>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</si>
  <si>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</si>
  <si>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</si>
  <si>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</si>
  <si>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</si>
  <si>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</si>
  <si>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</si>
  <si>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</si>
  <si>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</si>
  <si>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</si>
  <si>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</si>
  <si>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</si>
  <si>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</si>
  <si>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</si>
  <si>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</si>
  <si>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</si>
  <si>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</si>
  <si>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</si>
  <si>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</si>
  <si>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</si>
  <si>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</si>
  <si>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</si>
  <si>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</si>
  <si>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</si>
  <si>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</si>
  <si>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</si>
  <si>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</si>
  <si>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</si>
  <si>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</si>
  <si>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</si>
  <si>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</si>
  <si>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</si>
  <si>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</si>
  <si>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</si>
  <si>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</si>
  <si>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</si>
  <si>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</si>
  <si>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</si>
  <si>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</si>
  <si>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</si>
  <si>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</si>
  <si>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</si>
  <si>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</si>
  <si>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</si>
  <si>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</si>
  <si>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</si>
  <si>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</si>
  <si>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</si>
  <si>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</si>
  <si>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</si>
  <si>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</si>
  <si>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</si>
  <si>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</si>
  <si>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</si>
  <si>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</si>
  <si>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</si>
  <si>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</si>
  <si>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</si>
  <si>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</si>
  <si>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</si>
  <si>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</si>
  <si>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</si>
  <si>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</si>
  <si>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</si>
  <si>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</si>
  <si>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</si>
  <si>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</si>
  <si>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</si>
  <si>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</si>
  <si>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</si>
  <si>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</si>
  <si>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</si>
  <si>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</si>
  <si>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</si>
  <si>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</si>
  <si>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</si>
  <si>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</si>
  <si>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</si>
  <si>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</si>
  <si>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</si>
  <si>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</si>
  <si>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</si>
  <si>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</si>
  <si>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</si>
  <si>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</si>
  <si>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</si>
  <si>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</si>
  <si>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</si>
  <si>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</si>
  <si>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</si>
  <si>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</si>
  <si>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</si>
  <si>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</si>
  <si>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</si>
  <si>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</si>
  <si>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</si>
  <si>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</si>
  <si>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</si>
  <si>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</si>
  <si>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</si>
  <si>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</si>
  <si>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</si>
  <si>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</si>
  <si>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</si>
  <si>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</si>
  <si>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</si>
  <si>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</si>
  <si>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</si>
  <si>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</si>
  <si>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</si>
  <si>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</si>
  <si>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</si>
  <si>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</si>
  <si>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</si>
  <si>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</si>
  <si>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</si>
  <si>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</si>
  <si>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</si>
  <si>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</si>
  <si>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</si>
  <si>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</si>
  <si>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</si>
  <si>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</si>
  <si>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</si>
  <si>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</si>
  <si>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</si>
  <si>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</si>
  <si>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</si>
  <si>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</si>
  <si>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</si>
  <si>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</si>
  <si>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</si>
  <si>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</si>
  <si>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</si>
  <si>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</si>
  <si>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</si>
  <si>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</si>
  <si>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</si>
  <si>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</si>
  <si>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</si>
  <si>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</si>
  <si>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</si>
  <si>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</si>
  <si>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</si>
  <si>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</si>
  <si>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</si>
  <si>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</si>
  <si>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</si>
  <si>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</si>
  <si>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</si>
  <si>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</si>
  <si>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</si>
  <si>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</si>
  <si>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</si>
  <si>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</si>
  <si>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</si>
  <si>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</si>
  <si>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</si>
  <si>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</si>
  <si>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</si>
  <si>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</si>
  <si>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</si>
  <si>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</si>
  <si>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</si>
  <si>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</si>
  <si>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</si>
  <si>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</si>
  <si>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</si>
  <si>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</si>
  <si>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</si>
  <si>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</si>
  <si>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</si>
  <si>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</si>
  <si>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</si>
  <si>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</si>
  <si>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</si>
  <si>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</si>
  <si>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</si>
  <si>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</si>
  <si>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</si>
  <si>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</si>
  <si>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</si>
  <si>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</si>
  <si>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</si>
  <si>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</si>
  <si>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</si>
  <si>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</si>
  <si>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</si>
  <si>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</si>
  <si>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</si>
  <si>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</si>
  <si>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</si>
  <si>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</si>
  <si>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</si>
  <si>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</si>
  <si>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</si>
  <si>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</si>
  <si>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</si>
  <si>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</si>
  <si>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</si>
  <si>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</si>
  <si>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</si>
  <si>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</si>
  <si>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</si>
  <si>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</si>
  <si>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</si>
  <si>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</si>
  <si>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</si>
  <si>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</si>
  <si>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</si>
  <si>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</si>
  <si>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</si>
  <si>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</si>
  <si>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</si>
  <si>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</si>
  <si>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</si>
  <si>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</si>
  <si>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</si>
  <si>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</si>
  <si>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</si>
  <si>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</si>
  <si>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</si>
  <si>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</si>
  <si>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</si>
  <si>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</si>
  <si>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</si>
  <si>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</si>
  <si>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</si>
  <si>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</si>
  <si>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</si>
  <si>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</si>
  <si>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</si>
  <si>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</si>
  <si>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</si>
  <si>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</si>
  <si>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</si>
  <si>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</si>
  <si>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</si>
  <si>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</si>
  <si>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</si>
  <si>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</si>
  <si>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</si>
  <si>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</si>
  <si>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</si>
  <si>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</si>
  <si>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</si>
  <si>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</si>
  <si>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</si>
  <si>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</si>
  <si>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</si>
  <si>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</si>
  <si>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</si>
  <si>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</si>
  <si>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</si>
  <si>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</si>
  <si>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</si>
  <si>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</si>
  <si>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</si>
  <si>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</si>
  <si>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</si>
  <si>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</si>
  <si>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</si>
  <si>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</si>
  <si>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</si>
  <si>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</si>
  <si>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</si>
  <si>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</si>
  <si>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</si>
  <si>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</si>
  <si>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</si>
  <si>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</si>
  <si>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</si>
  <si>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</si>
  <si>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</si>
  <si>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</si>
  <si>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</si>
  <si>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</si>
  <si>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</si>
  <si>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</si>
  <si>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</si>
  <si>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</si>
  <si>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</si>
  <si>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</si>
  <si>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</si>
  <si>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</si>
  <si>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</si>
  <si>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</si>
  <si>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</si>
  <si>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</si>
  <si>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</si>
  <si>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</si>
  <si>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</si>
  <si>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</si>
  <si>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</si>
  <si>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</si>
  <si>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</si>
  <si>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</si>
  <si>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</si>
  <si>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</si>
  <si>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</si>
  <si>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</si>
  <si>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</si>
  <si>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</si>
  <si>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</si>
  <si>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</si>
  <si>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</si>
  <si>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</si>
  <si>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</si>
  <si>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</si>
  <si>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</si>
  <si>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</si>
  <si>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</si>
  <si>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</si>
  <si>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</si>
  <si>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</si>
  <si>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</si>
  <si>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</si>
  <si>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</si>
  <si>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</si>
  <si>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</si>
  <si>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</si>
  <si>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</si>
  <si>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</si>
  <si>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</si>
  <si>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</si>
  <si>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</si>
  <si>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</si>
  <si>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</si>
  <si>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</si>
  <si>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</si>
  <si>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</si>
  <si>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</si>
  <si>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</si>
  <si>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</si>
  <si>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</si>
  <si>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</si>
  <si>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</si>
  <si>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</si>
  <si>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</si>
  <si>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</si>
  <si>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</si>
  <si>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</si>
  <si>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</si>
  <si>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</si>
  <si>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</si>
  <si>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</si>
  <si>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</si>
  <si>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</si>
  <si>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</si>
  <si>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</si>
  <si>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</si>
  <si>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</si>
  <si>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</si>
  <si>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</si>
  <si>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</si>
  <si>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</si>
  <si>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</si>
  <si>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</si>
  <si>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</si>
  <si>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</si>
  <si>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</si>
  <si>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</si>
  <si>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</si>
  <si>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</si>
  <si>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</si>
  <si>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</si>
  <si>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</si>
  <si>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</si>
  <si>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</si>
  <si>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</si>
  <si>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</si>
  <si>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</si>
  <si>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</si>
  <si>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</si>
  <si>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</si>
  <si>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</si>
  <si>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</si>
  <si>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</si>
  <si>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</si>
  <si>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</si>
  <si>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</si>
  <si>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</si>
  <si>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</si>
  <si>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</si>
  <si>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</si>
  <si>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</si>
  <si>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</si>
  <si>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</si>
  <si>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</si>
  <si>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</si>
  <si>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</si>
  <si>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</si>
  <si>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</si>
  <si>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</si>
  <si>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</si>
  <si>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</si>
  <si>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</si>
  <si>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</si>
  <si>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</si>
  <si>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</si>
  <si>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</si>
  <si>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</si>
  <si>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</si>
  <si>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</si>
  <si>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</si>
  <si>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</si>
  <si>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</si>
  <si>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</si>
  <si>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</si>
  <si>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</si>
  <si>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</si>
  <si>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</si>
  <si>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</si>
  <si>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</si>
  <si>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</si>
  <si>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</si>
  <si>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</si>
  <si>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</si>
  <si>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</si>
  <si>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</si>
  <si>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</si>
  <si>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</si>
  <si>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</si>
  <si>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</si>
  <si>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</si>
  <si>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</si>
  <si>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</si>
  <si>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</si>
  <si>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</si>
  <si>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</si>
  <si>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</si>
  <si>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</si>
  <si>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</si>
  <si>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</si>
  <si>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</si>
  <si>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</si>
  <si>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</si>
  <si>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</si>
  <si>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</si>
  <si>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</si>
  <si>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</si>
  <si>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</si>
  <si>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</si>
  <si>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</si>
  <si>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</si>
  <si>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</si>
  <si>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</si>
  <si>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</si>
  <si>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</si>
  <si>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</si>
  <si>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</si>
  <si>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</si>
  <si>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</si>
  <si>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</si>
  <si>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</si>
  <si>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</si>
  <si>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</si>
  <si>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</si>
  <si>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</si>
  <si>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</si>
  <si>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</si>
  <si>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</si>
  <si>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</si>
  <si>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</si>
  <si>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</si>
  <si>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</si>
  <si>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</si>
  <si>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</si>
  <si>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</si>
  <si>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</si>
  <si>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</si>
  <si>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</si>
  <si>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</si>
  <si>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</si>
  <si>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</si>
  <si>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</si>
  <si>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</si>
  <si>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</si>
  <si>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</si>
  <si>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</si>
  <si>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</si>
  <si>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</si>
  <si>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</si>
  <si>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</si>
  <si>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</si>
  <si>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</si>
  <si>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</si>
  <si>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</si>
  <si>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</si>
  <si>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</si>
  <si>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</si>
  <si>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</si>
  <si>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</si>
  <si>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</si>
  <si>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</si>
  <si>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</si>
  <si>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</si>
  <si>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</si>
  <si>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</si>
  <si>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</si>
  <si>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</si>
  <si>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</si>
  <si>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</si>
  <si>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</si>
  <si>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</si>
  <si>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</si>
  <si>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</si>
  <si>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</si>
  <si>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</si>
  <si>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</si>
  <si>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</si>
  <si>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</si>
  <si>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</si>
  <si>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</si>
  <si>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</si>
  <si>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</si>
  <si>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</si>
  <si>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</si>
  <si>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</si>
  <si>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</si>
  <si>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</si>
  <si>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</si>
  <si>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</si>
  <si>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</si>
  <si>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</si>
  <si>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</si>
  <si>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</si>
  <si>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</si>
  <si>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</si>
  <si>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</si>
  <si>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</si>
  <si>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</si>
  <si>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</si>
  <si>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</si>
  <si>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</si>
  <si>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</si>
  <si>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</si>
  <si>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</si>
  <si>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</si>
  <si>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</si>
  <si>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</si>
  <si>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</si>
  <si>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</si>
  <si>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</si>
  <si>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</si>
  <si>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</si>
  <si>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</si>
  <si>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</si>
  <si>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</si>
  <si>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</si>
  <si>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</si>
  <si>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</si>
  <si>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</si>
  <si>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</si>
  <si>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</si>
  <si>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</si>
  <si>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</si>
  <si>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</si>
  <si>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</si>
  <si>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</si>
  <si>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</si>
  <si>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</si>
  <si>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</si>
  <si>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</si>
  <si>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</si>
  <si>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</si>
  <si>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</si>
  <si>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</si>
  <si>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</si>
  <si>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</si>
  <si>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</si>
  <si>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</si>
  <si>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</si>
  <si>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</si>
  <si>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</si>
  <si>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</si>
  <si>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</si>
  <si>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</si>
  <si>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</si>
  <si>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</si>
  <si>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</si>
  <si>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</si>
  <si>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</si>
  <si>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</si>
  <si>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</si>
  <si>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</si>
  <si>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</si>
  <si>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</si>
  <si>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</si>
  <si>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</si>
  <si>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</si>
  <si>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</si>
  <si>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</si>
  <si>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</si>
  <si>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</si>
  <si>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</si>
  <si>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</si>
  <si>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</si>
  <si>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</si>
  <si>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</si>
  <si>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</si>
  <si>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</si>
  <si>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</si>
  <si>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</si>
  <si>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</si>
  <si>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</si>
  <si>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</si>
  <si>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</si>
  <si>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</si>
  <si>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</si>
  <si>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</si>
  <si>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</si>
  <si>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</si>
  <si>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</si>
  <si>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</si>
  <si>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</si>
  <si>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</si>
  <si>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</si>
  <si>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</si>
  <si>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</si>
  <si>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</si>
  <si>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</si>
  <si>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</si>
  <si>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</si>
  <si>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</si>
  <si>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</si>
  <si>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</si>
  <si>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</si>
  <si>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</si>
  <si>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</si>
  <si>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</si>
  <si>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</si>
  <si>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</si>
  <si>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</si>
  <si>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</si>
  <si>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</si>
  <si>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</si>
  <si>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</si>
  <si>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</si>
  <si>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</si>
  <si>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</si>
  <si>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</si>
  <si>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</si>
  <si>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</si>
  <si>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</si>
  <si>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</si>
  <si>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</si>
  <si>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</si>
  <si>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</si>
  <si>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</si>
  <si>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</si>
  <si>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</si>
  <si>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</si>
  <si>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</si>
  <si>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</si>
  <si>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</si>
  <si>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</si>
  <si>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</si>
  <si>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</si>
  <si>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</si>
  <si>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</si>
  <si>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</si>
  <si>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</si>
  <si>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</si>
  <si>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</si>
  <si>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</si>
  <si>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</si>
  <si>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</si>
  <si>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</si>
  <si>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</si>
  <si>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</si>
  <si>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</si>
  <si>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</si>
  <si>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</si>
  <si>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</si>
  <si>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</si>
  <si>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</si>
  <si>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</si>
  <si>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</si>
  <si>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</si>
  <si>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</si>
  <si>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</si>
  <si>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</si>
  <si>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</si>
  <si>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</si>
  <si>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</si>
  <si>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</si>
  <si>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</si>
  <si>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</si>
  <si>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</si>
  <si>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</si>
  <si>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</si>
  <si>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</si>
  <si>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</si>
  <si>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</si>
  <si>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</si>
  <si>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</si>
  <si>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</si>
  <si>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</si>
  <si>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</si>
  <si>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</si>
  <si>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</si>
  <si>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</si>
  <si>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</si>
  <si>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</si>
  <si>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</si>
  <si>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</si>
  <si>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</si>
  <si>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</si>
  <si>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</si>
  <si>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</si>
  <si>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</si>
  <si>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</si>
  <si>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</si>
  <si>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</si>
  <si>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</si>
  <si>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</si>
  <si>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</si>
  <si>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</si>
  <si>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</si>
  <si>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</si>
  <si>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</si>
  <si>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</si>
  <si>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</si>
  <si>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</si>
  <si>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</si>
  <si>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</si>
  <si>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</si>
  <si>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</si>
  <si>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</si>
  <si>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</si>
  <si>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</si>
  <si>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</si>
  <si>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</si>
  <si>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</si>
  <si>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</si>
  <si>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</si>
  <si>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</si>
  <si>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</si>
  <si>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</si>
  <si>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</si>
  <si>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</si>
  <si>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</si>
  <si>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</si>
  <si>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</si>
  <si>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</si>
  <si>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</si>
  <si>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</si>
  <si>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</si>
  <si>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</si>
  <si>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</si>
  <si>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</si>
  <si>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</si>
  <si>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</si>
  <si>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</si>
  <si>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</si>
  <si>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</si>
  <si>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</si>
  <si>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</si>
  <si>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</si>
  <si>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</si>
  <si>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</si>
  <si>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</si>
  <si>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</si>
  <si>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</si>
  <si>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</si>
  <si>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</si>
  <si>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</si>
  <si>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</si>
  <si>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</si>
  <si>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</si>
  <si>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</si>
  <si>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</si>
  <si>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</si>
  <si>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</si>
  <si>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</si>
  <si>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</si>
  <si>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</si>
  <si>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</si>
  <si>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</si>
  <si>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</si>
  <si>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</si>
  <si>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</si>
  <si>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</si>
  <si>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</si>
  <si>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</si>
  <si>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</si>
  <si>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</si>
  <si>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</si>
  <si>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</si>
  <si>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</si>
  <si>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</si>
  <si>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</si>
  <si>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</si>
  <si>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</si>
  <si>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</si>
  <si>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</si>
  <si>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</si>
  <si>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</si>
  <si>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</si>
  <si>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</si>
  <si>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</si>
  <si>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</si>
  <si>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</si>
  <si>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</si>
  <si>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</si>
  <si>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</si>
  <si>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</si>
  <si>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</si>
  <si>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</si>
  <si>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</si>
  <si>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</si>
  <si>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</si>
  <si>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</si>
  <si>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</si>
  <si>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</si>
  <si>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</si>
  <si>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</si>
  <si>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</si>
  <si>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</si>
  <si>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</si>
  <si>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</si>
  <si>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</si>
  <si>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</si>
  <si>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</si>
  <si>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</si>
  <si>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</si>
  <si>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</si>
  <si>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</si>
  <si>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</si>
  <si>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</si>
  <si>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</si>
  <si>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</si>
  <si>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</si>
  <si>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</si>
  <si>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</si>
  <si>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</si>
  <si>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</si>
  <si>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</si>
  <si>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</si>
  <si>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</si>
  <si>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</si>
  <si>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</si>
  <si>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</si>
  <si>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</si>
  <si>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</si>
  <si>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</si>
  <si>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</si>
  <si>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</si>
  <si>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</si>
  <si>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</si>
  <si>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</si>
  <si>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</si>
  <si>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</si>
  <si>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</si>
  <si>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</si>
  <si>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</si>
  <si>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</si>
  <si>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</si>
  <si>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</si>
  <si>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</si>
  <si>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</si>
  <si>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</si>
  <si>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</si>
  <si>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</si>
  <si>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</si>
  <si>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</si>
  <si>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</si>
  <si>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</si>
  <si>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</si>
  <si>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</si>
  <si>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</si>
  <si>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</si>
  <si>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</si>
  <si>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</si>
  <si>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</si>
  <si>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</si>
  <si>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</si>
  <si>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</si>
  <si>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</si>
  <si>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</si>
  <si>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</si>
  <si>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</si>
  <si>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</si>
  <si>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</si>
  <si>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</si>
  <si>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</si>
  <si>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</si>
  <si>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</si>
  <si>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</si>
  <si>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</si>
  <si>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</si>
  <si>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</si>
  <si>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</si>
  <si>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</si>
  <si>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</si>
  <si>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</si>
  <si>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</si>
  <si>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</si>
  <si>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</si>
  <si>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</si>
  <si>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</si>
  <si>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</si>
  <si>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</si>
  <si>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</si>
  <si>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</si>
  <si>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</si>
  <si>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</si>
  <si>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</si>
  <si>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</si>
  <si>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</si>
  <si>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</si>
  <si>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</si>
  <si>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</si>
  <si>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</si>
  <si>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</si>
  <si>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</si>
  <si>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</si>
  <si>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</si>
  <si>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</si>
  <si>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</si>
  <si>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</si>
  <si>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</si>
  <si>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</si>
  <si>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</si>
  <si>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</si>
  <si>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</si>
  <si>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</si>
  <si>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</si>
  <si>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</si>
  <si>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</si>
  <si>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</si>
  <si>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</si>
  <si>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</si>
  <si>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</si>
  <si>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</si>
  <si>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</si>
  <si>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</si>
  <si>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</si>
  <si>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</si>
  <si>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</si>
  <si>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</si>
  <si>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</si>
  <si>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</si>
  <si>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</si>
  <si>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</si>
  <si>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</si>
  <si>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</si>
  <si>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</si>
  <si>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</si>
  <si>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</si>
  <si>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</si>
  <si>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</si>
  <si>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</si>
  <si>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</si>
  <si>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</si>
  <si>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</si>
  <si>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</si>
  <si>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</si>
  <si>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</si>
  <si>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</si>
  <si>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</si>
  <si>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</si>
  <si>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</si>
  <si>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</si>
  <si>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</si>
  <si>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</si>
  <si>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</si>
  <si>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</si>
  <si>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</si>
  <si>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</si>
  <si>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</si>
  <si>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</si>
  <si>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</si>
  <si>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</si>
  <si>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</si>
  <si>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</si>
  <si>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</si>
  <si>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</si>
  <si>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</si>
  <si>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</si>
  <si>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</si>
  <si>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</si>
  <si>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</si>
  <si>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</si>
  <si>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</si>
  <si>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</si>
  <si>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</si>
  <si>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</si>
  <si>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</si>
  <si>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</si>
  <si>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</si>
  <si>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</si>
  <si>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</si>
  <si>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</si>
  <si>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</si>
  <si>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</si>
  <si>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</si>
  <si>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</si>
  <si>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</si>
  <si>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</si>
  <si>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</si>
  <si>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</si>
  <si>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</si>
  <si>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</si>
  <si>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</si>
  <si>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</si>
  <si>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</si>
  <si>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</si>
  <si>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</si>
  <si>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</si>
  <si>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</si>
  <si>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</si>
  <si>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</si>
  <si>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</si>
  <si>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</si>
  <si>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</si>
  <si>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</si>
  <si>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</si>
  <si>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</si>
  <si>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</si>
  <si>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</si>
  <si>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</si>
  <si>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</si>
  <si>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</si>
  <si>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</si>
  <si>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</si>
  <si>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</si>
  <si>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</si>
  <si>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</si>
  <si>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</si>
  <si>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</si>
  <si>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</si>
  <si>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</si>
  <si>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</si>
  <si>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</si>
  <si>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</si>
  <si>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</si>
  <si>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</si>
  <si>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</si>
  <si>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</si>
  <si>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</si>
  <si>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</si>
  <si>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</si>
  <si>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</si>
  <si>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</si>
  <si>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</si>
  <si>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</si>
  <si>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</si>
  <si>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</si>
  <si>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FP80112R</t>
  </si>
  <si>
    <t>T02R</t>
    <phoneticPr fontId="11" type="noConversion"/>
  </si>
  <si>
    <t>2F6DY2</t>
  </si>
  <si>
    <t>2F7B13</t>
  </si>
  <si>
    <t>2F40H2</t>
  </si>
  <si>
    <t>2F40I2</t>
  </si>
  <si>
    <t>T01L</t>
    <phoneticPr fontId="11" type="noConversion"/>
  </si>
  <si>
    <t>白底綠十字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</si>
  <si>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</si>
  <si>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</si>
  <si>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</si>
  <si>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</si>
  <si>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</si>
  <si>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</si>
  <si>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</si>
  <si>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</si>
  <si>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</si>
  <si>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</si>
  <si>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</si>
  <si>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</si>
  <si>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</si>
  <si>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</si>
  <si>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</si>
  <si>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</si>
  <si>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</si>
  <si>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</si>
  <si>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</si>
  <si>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</si>
  <si>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</si>
  <si>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</si>
  <si>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</si>
  <si>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</si>
  <si>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</si>
  <si>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</si>
  <si>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</si>
  <si>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</si>
  <si>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</si>
  <si>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</si>
  <si>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</si>
  <si>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</si>
  <si>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</si>
  <si>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</si>
  <si>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</si>
  <si>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</si>
  <si>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</si>
  <si>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</si>
  <si>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</si>
  <si>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</si>
  <si>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</si>
  <si>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</si>
  <si>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</si>
  <si>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</si>
  <si>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</si>
  <si>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A23B</t>
    <phoneticPr fontId="11" type="noConversion"/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</si>
  <si>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</si>
  <si>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</si>
  <si>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</si>
  <si>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</si>
  <si>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</si>
  <si>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</si>
  <si>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</si>
  <si>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</si>
  <si>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</si>
  <si>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</si>
  <si>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</si>
  <si>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</si>
  <si>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</si>
  <si>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</si>
  <si>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</si>
  <si>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</si>
  <si>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</si>
  <si>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</si>
  <si>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</si>
  <si>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</si>
  <si>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</si>
  <si>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T03,T06</t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</si>
  <si>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</si>
  <si>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</si>
  <si>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</si>
  <si>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</si>
  <si>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</si>
  <si>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A11A</t>
    <phoneticPr fontId="11" type="noConversion"/>
  </si>
  <si>
    <t>2F1WG2</t>
  </si>
  <si>
    <t>2F6EE2</t>
  </si>
  <si>
    <t>DENNIS</t>
  </si>
  <si>
    <t>2F6EF2</t>
  </si>
  <si>
    <t>JP</t>
  </si>
  <si>
    <t>T05(R)</t>
    <phoneticPr fontId="13" type="noConversion"/>
  </si>
  <si>
    <t>T05(L)</t>
    <phoneticPr fontId="13" type="noConversion"/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</si>
  <si>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</si>
  <si>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</si>
  <si>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</si>
  <si>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</si>
  <si>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</si>
  <si>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</si>
  <si>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</si>
  <si>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</si>
  <si>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</si>
  <si>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</si>
  <si>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</si>
  <si>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</si>
  <si>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</si>
  <si>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</si>
  <si>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</si>
  <si>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</si>
  <si>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</si>
  <si>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</si>
  <si>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</si>
  <si>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</si>
  <si>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</si>
  <si>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</si>
  <si>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</si>
  <si>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</si>
  <si>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</si>
  <si>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</si>
  <si>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</si>
  <si>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</si>
  <si>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</si>
  <si>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</si>
  <si>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</si>
  <si>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</si>
  <si>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</si>
  <si>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</si>
  <si>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</si>
  <si>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</si>
  <si>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</si>
  <si>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</si>
  <si>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</si>
  <si>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</si>
  <si>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</si>
  <si>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</si>
  <si>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</si>
  <si>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</si>
  <si>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</si>
  <si>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</si>
  <si>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</si>
  <si>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</si>
  <si>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</si>
  <si>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</si>
  <si>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</si>
  <si>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</si>
  <si>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</si>
  <si>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</si>
  <si>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</si>
  <si>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</si>
  <si>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</si>
  <si>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</si>
  <si>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</si>
  <si>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</si>
  <si>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</si>
  <si>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</si>
  <si>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</si>
  <si>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</si>
  <si>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</si>
  <si>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</si>
  <si>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</si>
  <si>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</si>
  <si>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</si>
  <si>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</si>
  <si>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</si>
  <si>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</si>
  <si>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</si>
  <si>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</si>
  <si>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</si>
  <si>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</si>
  <si>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</si>
  <si>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</si>
  <si>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</si>
  <si>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</si>
  <si>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</si>
  <si>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</si>
  <si>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</si>
  <si>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</si>
  <si>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</si>
  <si>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</si>
  <si>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</si>
  <si>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</si>
  <si>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</si>
  <si>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</si>
  <si>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</si>
  <si>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</si>
  <si>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2F40N1</t>
    <phoneticPr fontId="11" type="noConversion"/>
  </si>
  <si>
    <t>2F7B32</t>
    <phoneticPr fontId="11" type="noConversion"/>
  </si>
  <si>
    <t>2F6EE2</t>
    <phoneticPr fontId="11" type="noConversion"/>
  </si>
  <si>
    <t>2F6EF2</t>
    <phoneticPr fontId="11" type="noConversion"/>
  </si>
  <si>
    <t>2F6EC2</t>
    <phoneticPr fontId="11" type="noConversion"/>
  </si>
  <si>
    <t>2F6EG1</t>
    <phoneticPr fontId="11" type="noConversion"/>
  </si>
  <si>
    <t>2F40P2</t>
    <phoneticPr fontId="11" type="noConversion"/>
  </si>
  <si>
    <t>2F1WK2</t>
    <phoneticPr fontId="11" type="noConversion"/>
  </si>
  <si>
    <t>2F6EH2</t>
    <phoneticPr fontId="11" type="noConversion"/>
  </si>
  <si>
    <t>2F1WJ2</t>
    <phoneticPr fontId="11" type="noConversion"/>
  </si>
  <si>
    <t>2F1WL2</t>
    <phoneticPr fontId="11" type="noConversion"/>
  </si>
  <si>
    <t>2F1WM2</t>
    <phoneticPr fontId="11" type="noConversion"/>
  </si>
  <si>
    <t>2F1WN2</t>
    <phoneticPr fontId="11" type="noConversion"/>
  </si>
  <si>
    <t>2F40S2</t>
    <phoneticPr fontId="11" type="noConversion"/>
  </si>
  <si>
    <t>2F1WP2</t>
    <phoneticPr fontId="11" type="noConversion"/>
  </si>
  <si>
    <t>2F7B43</t>
    <phoneticPr fontId="11" type="noConversion"/>
  </si>
  <si>
    <t>2F28H2</t>
    <phoneticPr fontId="11" type="noConversion"/>
  </si>
  <si>
    <t>FP81281R</t>
    <phoneticPr fontId="11" type="noConversion"/>
  </si>
  <si>
    <t>FP81311R</t>
    <phoneticPr fontId="11" type="noConversion"/>
  </si>
  <si>
    <t>2F6EJ3</t>
    <phoneticPr fontId="11" type="noConversion"/>
  </si>
  <si>
    <t>OIL</t>
    <phoneticPr fontId="11" type="noConversion"/>
  </si>
  <si>
    <t>FP81304R×2</t>
    <phoneticPr fontId="11" type="noConversion"/>
  </si>
  <si>
    <t>2F40I2</t>
    <phoneticPr fontId="11" type="noConversion"/>
  </si>
  <si>
    <t>FP81291R×2</t>
    <phoneticPr fontId="11" type="noConversion"/>
  </si>
  <si>
    <t>2F40K2</t>
  </si>
  <si>
    <t>FP81316R×2</t>
    <phoneticPr fontId="11" type="noConversion"/>
  </si>
  <si>
    <t>2F40L2</t>
    <phoneticPr fontId="11" type="noConversion"/>
  </si>
  <si>
    <t>FP81314R×2</t>
    <phoneticPr fontId="11" type="noConversion"/>
  </si>
  <si>
    <t>2F40M2</t>
    <phoneticPr fontId="11" type="noConversion"/>
  </si>
  <si>
    <t>2F6DU2</t>
    <phoneticPr fontId="11" type="noConversion"/>
  </si>
  <si>
    <t>FP7KR25HJ×2</t>
    <phoneticPr fontId="11" type="noConversion"/>
  </si>
  <si>
    <t>紅藍點</t>
    <phoneticPr fontId="11" type="noConversion"/>
  </si>
  <si>
    <t>FP82123R×2</t>
    <phoneticPr fontId="11" type="noConversion"/>
  </si>
  <si>
    <t>2F6DZ2</t>
    <phoneticPr fontId="11" type="noConversion"/>
  </si>
  <si>
    <t>FP82127R×2</t>
    <phoneticPr fontId="11" type="noConversion"/>
  </si>
  <si>
    <t>2F6EB2</t>
    <phoneticPr fontId="11" type="noConversion"/>
  </si>
  <si>
    <t>2F7B13</t>
    <phoneticPr fontId="11" type="noConversion"/>
  </si>
  <si>
    <t>FP83018R×2</t>
    <phoneticPr fontId="11" type="noConversion"/>
  </si>
  <si>
    <t>30/36BFSD</t>
    <phoneticPr fontId="11" type="noConversion"/>
  </si>
  <si>
    <t>FP82131R×2</t>
    <phoneticPr fontId="11" type="noConversion"/>
  </si>
  <si>
    <t>FP82128R×2</t>
    <phoneticPr fontId="11" type="noConversion"/>
  </si>
  <si>
    <t>FP82134R×2</t>
    <phoneticPr fontId="11" type="noConversion"/>
  </si>
  <si>
    <t>2F40R2</t>
    <phoneticPr fontId="11" type="noConversion"/>
  </si>
  <si>
    <t>FP81312R×2</t>
    <phoneticPr fontId="11" type="noConversion"/>
  </si>
  <si>
    <t>FP81310R×2</t>
    <phoneticPr fontId="11" type="noConversion"/>
  </si>
  <si>
    <t>FP83020R×2</t>
    <phoneticPr fontId="11" type="noConversion"/>
  </si>
  <si>
    <t>A19B</t>
    <phoneticPr fontId="11" type="noConversion"/>
  </si>
  <si>
    <t>白綠大點</t>
    <phoneticPr fontId="11" type="noConversion"/>
  </si>
  <si>
    <t>紫綠條紋</t>
    <phoneticPr fontId="11" type="noConversion"/>
  </si>
  <si>
    <t>FP81272R</t>
    <phoneticPr fontId="11" type="noConversion"/>
  </si>
  <si>
    <t>FP82124R</t>
  </si>
  <si>
    <t>紫白條紋</t>
  </si>
  <si>
    <t>2F40E2</t>
    <phoneticPr fontId="11" type="noConversion"/>
  </si>
  <si>
    <t>FP81293R×2</t>
    <phoneticPr fontId="11" type="noConversion"/>
  </si>
  <si>
    <t>2F40H2</t>
    <phoneticPr fontId="11" type="noConversion"/>
  </si>
  <si>
    <t>FP82761R</t>
    <phoneticPr fontId="11" type="noConversion"/>
  </si>
  <si>
    <t>白藍大點</t>
    <phoneticPr fontId="11" type="noConversion"/>
  </si>
  <si>
    <t>FP82126R</t>
  </si>
  <si>
    <t>A09B</t>
    <phoneticPr fontId="11" type="noConversion"/>
  </si>
  <si>
    <t>2F6EA1</t>
    <phoneticPr fontId="11" type="noConversion"/>
  </si>
  <si>
    <t>150/48/2BG2</t>
    <phoneticPr fontId="11" type="noConversion"/>
  </si>
  <si>
    <t>FP82566×2</t>
    <phoneticPr fontId="11" type="noConversion"/>
  </si>
  <si>
    <t>FP82126R×2</t>
    <phoneticPr fontId="11" type="noConversion"/>
  </si>
  <si>
    <t>2F7B22</t>
    <phoneticPr fontId="11" type="noConversion"/>
  </si>
  <si>
    <t>225/48CDR</t>
    <phoneticPr fontId="11" type="noConversion"/>
  </si>
  <si>
    <t>FP83701R</t>
    <phoneticPr fontId="11" type="noConversion"/>
  </si>
  <si>
    <t>紅綠條紋</t>
    <phoneticPr fontId="11" type="noConversion"/>
  </si>
  <si>
    <t>FP82130R</t>
    <phoneticPr fontId="11" type="noConversion"/>
  </si>
  <si>
    <t>FP7TR12AK</t>
    <phoneticPr fontId="11" type="noConversion"/>
  </si>
  <si>
    <t>綠黑雙色</t>
    <phoneticPr fontId="11" type="noConversion"/>
  </si>
  <si>
    <t>75/72BKR07</t>
    <phoneticPr fontId="11" type="noConversion"/>
  </si>
  <si>
    <t>FP81545R</t>
    <phoneticPr fontId="11" type="noConversion"/>
  </si>
  <si>
    <t>FP81853</t>
    <phoneticPr fontId="11" type="noConversion"/>
  </si>
  <si>
    <t>75/72FDR</t>
    <phoneticPr fontId="11" type="noConversion"/>
  </si>
  <si>
    <t>FP81319R</t>
    <phoneticPr fontId="11" type="noConversion"/>
  </si>
  <si>
    <t>FP61438</t>
    <phoneticPr fontId="11" type="noConversion"/>
  </si>
  <si>
    <t>S01-1~4</t>
    <phoneticPr fontId="11" type="noConversion"/>
  </si>
  <si>
    <t>白黑曲線</t>
    <phoneticPr fontId="11" type="noConversion"/>
  </si>
  <si>
    <t>FP81548</t>
    <phoneticPr fontId="11" type="noConversion"/>
  </si>
  <si>
    <t>FP82765R</t>
    <phoneticPr fontId="11" type="noConversion"/>
  </si>
  <si>
    <t>FP82136R×2</t>
    <phoneticPr fontId="11" type="noConversion"/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</si>
  <si>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</si>
  <si>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</si>
  <si>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</si>
  <si>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</si>
  <si>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</si>
  <si>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</si>
  <si>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</si>
  <si>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</si>
  <si>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</si>
  <si>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</si>
  <si>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</si>
  <si>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</si>
  <si>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</si>
  <si>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</si>
  <si>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</si>
  <si>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</si>
  <si>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</si>
  <si>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</si>
  <si>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</si>
  <si>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</si>
  <si>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</si>
  <si>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</si>
  <si>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</si>
  <si>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</si>
  <si>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</si>
  <si>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</si>
  <si>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</si>
  <si>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</si>
  <si>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</si>
  <si>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</si>
  <si>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</si>
  <si>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</si>
  <si>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</si>
  <si>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</si>
  <si>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</si>
  <si>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</si>
  <si>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</si>
  <si>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</si>
  <si>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</si>
  <si>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</si>
  <si>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</si>
  <si>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</si>
  <si>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</si>
  <si>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</si>
  <si>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</si>
  <si>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</si>
  <si>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</si>
  <si>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</si>
  <si>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</si>
  <si>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</si>
  <si>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</si>
  <si>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</si>
  <si>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</si>
  <si>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</si>
  <si>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</si>
  <si>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</si>
  <si>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</si>
  <si>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</si>
  <si>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</si>
  <si>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</si>
  <si>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</si>
  <si>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</si>
  <si>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</si>
  <si>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</si>
  <si>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</si>
  <si>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</si>
  <si>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</si>
  <si>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</si>
  <si>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</si>
  <si>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</si>
  <si>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2F6EQ1</t>
    <phoneticPr fontId="11" type="noConversion"/>
  </si>
  <si>
    <t>2F40W2</t>
  </si>
  <si>
    <t>2F6ER2</t>
  </si>
  <si>
    <t>FP82767R</t>
  </si>
  <si>
    <t>A17A</t>
    <phoneticPr fontId="11" type="noConversion"/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</si>
  <si>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</si>
  <si>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</si>
  <si>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</si>
  <si>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</si>
  <si>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</si>
  <si>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</si>
  <si>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</si>
  <si>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</si>
  <si>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</si>
  <si>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</si>
  <si>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</si>
  <si>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</si>
  <si>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</si>
  <si>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</si>
  <si>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</si>
  <si>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</si>
  <si>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</si>
  <si>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</si>
  <si>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</si>
  <si>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</si>
  <si>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</si>
  <si>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</si>
  <si>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</si>
  <si>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</si>
  <si>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</si>
  <si>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</si>
  <si>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</si>
  <si>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</si>
  <si>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</si>
  <si>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</si>
  <si>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</si>
  <si>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</si>
  <si>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</si>
  <si>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</si>
  <si>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</si>
  <si>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</si>
  <si>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</si>
  <si>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</si>
  <si>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</si>
  <si>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</si>
  <si>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</si>
  <si>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</si>
  <si>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</si>
  <si>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</si>
  <si>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</si>
  <si>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</si>
  <si>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A17B</t>
    <phoneticPr fontId="11" type="noConversion"/>
  </si>
  <si>
    <t>2F28K2</t>
  </si>
  <si>
    <t>2F28K2</t>
    <phoneticPr fontId="11" type="noConversion"/>
  </si>
  <si>
    <t>2F1WY2</t>
  </si>
  <si>
    <t>2F1WY2</t>
    <phoneticPr fontId="11" type="noConversion"/>
  </si>
  <si>
    <t>2F7B73</t>
  </si>
  <si>
    <t>2F7B73</t>
    <phoneticPr fontId="11" type="noConversion"/>
  </si>
  <si>
    <t>WX
GX</t>
    <phoneticPr fontId="11" type="noConversion"/>
  </si>
  <si>
    <t>W3
G3</t>
    <phoneticPr fontId="11" type="noConversion"/>
  </si>
  <si>
    <t>W4
G4</t>
    <phoneticPr fontId="11" type="noConversion"/>
  </si>
  <si>
    <t>TU</t>
    <phoneticPr fontId="11" type="noConversion"/>
  </si>
  <si>
    <t>1.82/1.83</t>
    <phoneticPr fontId="11" type="noConversion"/>
  </si>
  <si>
    <t>FP82634×2</t>
    <phoneticPr fontId="11" type="noConversion"/>
  </si>
  <si>
    <t>FP81787+FP81319R</t>
    <phoneticPr fontId="11" type="noConversion"/>
  </si>
  <si>
    <t>墨綠色+黃底綠點</t>
    <phoneticPr fontId="11" type="noConversion"/>
  </si>
  <si>
    <t>2F6EM3</t>
    <phoneticPr fontId="11" type="noConversion"/>
  </si>
  <si>
    <t>2F6EP1</t>
    <phoneticPr fontId="11" type="noConversion"/>
  </si>
  <si>
    <t>FP82135R×2</t>
    <phoneticPr fontId="11" type="noConversion"/>
  </si>
  <si>
    <t>2F6ES1</t>
    <phoneticPr fontId="11" type="noConversion"/>
  </si>
  <si>
    <t>黃紅雙色</t>
    <phoneticPr fontId="11" type="noConversion"/>
  </si>
  <si>
    <t>FP82640×2</t>
    <phoneticPr fontId="11" type="noConversion"/>
  </si>
  <si>
    <t>2F7B61</t>
    <phoneticPr fontId="11" type="noConversion"/>
  </si>
  <si>
    <t>225/72/2SRR5</t>
    <phoneticPr fontId="11" type="noConversion"/>
  </si>
  <si>
    <t>FP83601R×2</t>
    <phoneticPr fontId="11" type="noConversion"/>
  </si>
  <si>
    <t>白紅方塊</t>
    <phoneticPr fontId="11" type="noConversion"/>
  </si>
  <si>
    <t>FP83021R×2</t>
    <phoneticPr fontId="11" type="noConversion"/>
  </si>
  <si>
    <t>藍底白點</t>
    <phoneticPr fontId="11" type="noConversion"/>
  </si>
  <si>
    <t>1.78/1.83</t>
    <phoneticPr fontId="11" type="noConversion"/>
  </si>
  <si>
    <t>棕色</t>
    <phoneticPr fontId="11" type="noConversion"/>
  </si>
  <si>
    <t>FP79R12AJ</t>
    <phoneticPr fontId="11" type="noConversion"/>
  </si>
  <si>
    <t>紫色</t>
    <phoneticPr fontId="11" type="noConversion"/>
  </si>
  <si>
    <t>1.78/1.86</t>
    <phoneticPr fontId="11" type="noConversion"/>
  </si>
  <si>
    <t>橘色</t>
    <phoneticPr fontId="11" type="noConversion"/>
  </si>
  <si>
    <t>1.81/1.8</t>
    <phoneticPr fontId="11" type="noConversion"/>
  </si>
  <si>
    <t>-4.3/-4.42</t>
    <phoneticPr fontId="11" type="noConversion"/>
  </si>
  <si>
    <t>55</t>
    <phoneticPr fontId="11" type="noConversion"/>
  </si>
  <si>
    <t>黃黑條紋</t>
    <phoneticPr fontId="11" type="noConversion"/>
  </si>
  <si>
    <t>2F40U3</t>
    <phoneticPr fontId="11" type="noConversion"/>
  </si>
  <si>
    <t>FP82634</t>
    <phoneticPr fontId="11" type="noConversion"/>
  </si>
  <si>
    <t>2F6EL1</t>
    <phoneticPr fontId="11" type="noConversion"/>
  </si>
  <si>
    <t>150/48/2KR5</t>
    <phoneticPr fontId="11" type="noConversion"/>
  </si>
  <si>
    <t>FP82639×2</t>
    <phoneticPr fontId="11" type="noConversion"/>
  </si>
  <si>
    <t>FP82569×2</t>
    <phoneticPr fontId="11" type="noConversion"/>
  </si>
  <si>
    <t>2F40V1</t>
    <phoneticPr fontId="11" type="noConversion"/>
  </si>
  <si>
    <t>150/48KR5</t>
    <phoneticPr fontId="11" type="noConversion"/>
  </si>
  <si>
    <t>FP82639</t>
    <phoneticPr fontId="11" type="noConversion"/>
  </si>
  <si>
    <t>2F1WW2</t>
    <phoneticPr fontId="11" type="noConversion"/>
  </si>
  <si>
    <t>FP81856</t>
    <phoneticPr fontId="11" type="noConversion"/>
  </si>
  <si>
    <t>-4.5</t>
    <phoneticPr fontId="11" type="noConversion"/>
  </si>
  <si>
    <t>-5.6</t>
    <phoneticPr fontId="11" type="noConversion"/>
  </si>
  <si>
    <t>-4.65</t>
    <phoneticPr fontId="11" type="noConversion"/>
  </si>
  <si>
    <t>FP82138R×2</t>
    <phoneticPr fontId="11" type="noConversion"/>
  </si>
  <si>
    <t>FP82570×2</t>
    <phoneticPr fontId="11" type="noConversion"/>
  </si>
  <si>
    <t>綠藍三角</t>
    <phoneticPr fontId="11" type="noConversion"/>
  </si>
  <si>
    <t>S01-1~12</t>
    <phoneticPr fontId="11" type="noConversion"/>
  </si>
  <si>
    <t>FP81551</t>
    <phoneticPr fontId="11" type="noConversion"/>
  </si>
  <si>
    <t>2F40Y2</t>
    <phoneticPr fontId="11" type="noConversion"/>
  </si>
  <si>
    <t>1.95/1.92</t>
    <phoneticPr fontId="11" type="noConversion"/>
  </si>
  <si>
    <t>2F28I2</t>
    <phoneticPr fontId="11" type="noConversion"/>
  </si>
  <si>
    <t>FP81325R</t>
    <phoneticPr fontId="11" type="noConversion"/>
  </si>
  <si>
    <t>-6.3</t>
    <phoneticPr fontId="11" type="noConversion"/>
  </si>
  <si>
    <t>-6.23</t>
    <phoneticPr fontId="11" type="noConversion"/>
  </si>
  <si>
    <t>-4.8</t>
    <phoneticPr fontId="11" type="noConversion"/>
  </si>
  <si>
    <t>-4.15</t>
    <phoneticPr fontId="11" type="noConversion"/>
  </si>
  <si>
    <t>-6.45</t>
    <phoneticPr fontId="11" type="noConversion"/>
  </si>
  <si>
    <t>-5.98</t>
    <phoneticPr fontId="11" type="noConversion"/>
  </si>
  <si>
    <t>IAD_114年</t>
    <phoneticPr fontId="11" type="noConversion"/>
  </si>
  <si>
    <t>丹尼</t>
  </si>
  <si>
    <t>1.66/1.68</t>
    <phoneticPr fontId="11" type="noConversion"/>
  </si>
  <si>
    <t>-4.69</t>
    <phoneticPr fontId="11" type="noConversion"/>
  </si>
  <si>
    <t>-5.29/-5.04</t>
    <phoneticPr fontId="11" type="noConversion"/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</si>
  <si>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</si>
  <si>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</si>
  <si>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</si>
  <si>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</si>
  <si>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</si>
  <si>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</si>
  <si>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</si>
  <si>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</si>
  <si>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</si>
  <si>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</si>
  <si>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</si>
  <si>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</si>
  <si>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</si>
  <si>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</si>
  <si>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</si>
  <si>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</si>
  <si>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</si>
  <si>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</si>
  <si>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</si>
  <si>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</si>
  <si>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</si>
  <si>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</si>
  <si>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</si>
  <si>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</si>
  <si>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</si>
  <si>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</si>
  <si>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</si>
  <si>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</si>
  <si>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</si>
  <si>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</si>
  <si>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</si>
  <si>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</si>
  <si>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</si>
  <si>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</si>
  <si>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</si>
  <si>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</si>
  <si>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</si>
  <si>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</si>
  <si>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</si>
  <si>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</si>
  <si>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</si>
  <si>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</si>
  <si>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</si>
  <si>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</si>
  <si>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</si>
  <si>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</si>
  <si>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</si>
  <si>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</si>
  <si>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</si>
  <si>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</si>
  <si>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</si>
  <si>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</si>
  <si>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</si>
  <si>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</si>
  <si>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</si>
  <si>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</si>
  <si>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</si>
  <si>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</si>
  <si>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</si>
  <si>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</si>
  <si>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</si>
  <si>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</si>
  <si>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</si>
  <si>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</si>
  <si>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</si>
  <si>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</si>
  <si>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</si>
  <si>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</si>
  <si>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</si>
  <si>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</si>
  <si>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</si>
  <si>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</si>
  <si>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</si>
  <si>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</si>
  <si>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</si>
  <si>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</si>
  <si>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</si>
  <si>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</si>
  <si>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</si>
  <si>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</si>
  <si>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</si>
  <si>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</si>
  <si>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</si>
  <si>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</si>
  <si>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</si>
  <si>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</si>
  <si>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</si>
  <si>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</si>
  <si>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</si>
  <si>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</si>
  <si>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</si>
  <si>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</si>
  <si>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</si>
  <si>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</si>
  <si>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</si>
  <si>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</si>
  <si>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</si>
  <si>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</si>
  <si>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</si>
  <si>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</si>
  <si>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</si>
  <si>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</si>
  <si>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</si>
  <si>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</si>
  <si>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</si>
  <si>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</si>
  <si>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</si>
  <si>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</si>
  <si>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</si>
  <si>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</si>
  <si>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</si>
  <si>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</si>
  <si>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</si>
  <si>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</si>
  <si>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</si>
  <si>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</si>
  <si>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</si>
  <si>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</si>
  <si>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</si>
  <si>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</si>
  <si>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</si>
  <si>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</si>
  <si>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</si>
  <si>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</si>
  <si>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</si>
  <si>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</si>
  <si>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</si>
  <si>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</si>
  <si>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</si>
  <si>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</si>
  <si>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</si>
  <si>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</si>
  <si>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</si>
  <si>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</si>
  <si>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</si>
  <si>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</si>
  <si>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</si>
  <si>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</si>
  <si>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</si>
  <si>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</si>
  <si>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</si>
  <si>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</si>
  <si>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</si>
  <si>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</si>
  <si>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</si>
  <si>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</si>
  <si>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</si>
  <si>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</si>
  <si>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</si>
  <si>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</si>
  <si>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</si>
  <si>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</si>
  <si>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</si>
  <si>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</si>
  <si>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</si>
  <si>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</si>
  <si>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</si>
  <si>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</si>
  <si>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</si>
  <si>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</si>
  <si>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</si>
  <si>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</si>
  <si>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</si>
  <si>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</si>
  <si>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</si>
  <si>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</si>
  <si>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</si>
  <si>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</si>
  <si>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</si>
  <si>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</si>
  <si>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</si>
  <si>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</si>
  <si>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</si>
  <si>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</si>
  <si>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</si>
  <si>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</si>
  <si>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</si>
  <si>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</si>
  <si>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</si>
  <si>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</si>
  <si>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</si>
  <si>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</si>
  <si>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</si>
  <si>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</si>
  <si>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</si>
  <si>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</si>
  <si>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</si>
  <si>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</si>
  <si>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</si>
  <si>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</si>
  <si>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</si>
  <si>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</si>
  <si>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</si>
  <si>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</si>
  <si>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</si>
  <si>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</si>
  <si>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</si>
  <si>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</si>
  <si>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</si>
  <si>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</si>
  <si>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</si>
  <si>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</si>
  <si>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</si>
  <si>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</si>
  <si>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</si>
  <si>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</si>
  <si>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</si>
  <si>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</si>
  <si>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</si>
  <si>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</si>
  <si>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</si>
  <si>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</si>
  <si>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</si>
  <si>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</si>
  <si>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</si>
  <si>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</si>
  <si>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</si>
  <si>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</si>
  <si>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</si>
  <si>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</si>
  <si>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</si>
  <si>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</si>
  <si>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</si>
  <si>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</si>
  <si>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</si>
  <si>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</si>
  <si>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</si>
  <si>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</si>
  <si>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</si>
  <si>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</si>
  <si>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</si>
  <si>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</si>
  <si>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</si>
  <si>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</si>
  <si>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</si>
  <si>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</si>
  <si>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</si>
  <si>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</si>
  <si>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</si>
  <si>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2.9</t>
    <phoneticPr fontId="11" type="noConversion"/>
  </si>
  <si>
    <t>2F41F2</t>
  </si>
  <si>
    <t>P142</t>
    <phoneticPr fontId="11" type="noConversion"/>
  </si>
  <si>
    <t>2F6FB1</t>
  </si>
  <si>
    <t>2F1XG2</t>
  </si>
  <si>
    <t>A20B</t>
    <phoneticPr fontId="11" type="noConversion"/>
  </si>
  <si>
    <t>2F1XF2</t>
  </si>
  <si>
    <t>2F1XI2</t>
  </si>
  <si>
    <t>FP81625</t>
  </si>
  <si>
    <t>2F7B92</t>
  </si>
  <si>
    <t>A11B</t>
    <phoneticPr fontId="11" type="noConversion"/>
  </si>
  <si>
    <t>2F1XH2</t>
  </si>
  <si>
    <t>FP81338R</t>
  </si>
  <si>
    <t>A16A</t>
    <phoneticPr fontId="11" type="noConversion"/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</si>
  <si>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</si>
  <si>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</si>
  <si>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</si>
  <si>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</si>
  <si>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</si>
  <si>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</si>
  <si>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</si>
  <si>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</si>
  <si>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</si>
  <si>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</si>
  <si>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</si>
  <si>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</si>
  <si>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MAYMAY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</si>
  <si>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</si>
  <si>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</si>
  <si>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</si>
  <si>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</si>
  <si>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</si>
  <si>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</si>
  <si>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</si>
  <si>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</si>
  <si>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J09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</si>
  <si>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</si>
  <si>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</si>
  <si>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</si>
  <si>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</si>
  <si>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</si>
  <si>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</si>
  <si>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</si>
  <si>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</si>
  <si>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</si>
  <si>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</si>
  <si>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</si>
  <si>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</si>
  <si>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</si>
  <si>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</si>
  <si>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</si>
  <si>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</si>
  <si>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</si>
  <si>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</si>
  <si>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</si>
  <si>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</si>
  <si>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</si>
  <si>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</si>
  <si>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</si>
  <si>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</si>
  <si>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</si>
  <si>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</si>
  <si>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</si>
  <si>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</si>
  <si>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</si>
  <si>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</si>
  <si>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</si>
  <si>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</si>
  <si>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</si>
  <si>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A22B</t>
    <phoneticPr fontId="11" type="noConversion"/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</si>
  <si>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</si>
  <si>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</si>
  <si>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</si>
  <si>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</si>
  <si>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</si>
  <si>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</si>
  <si>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</si>
  <si>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</si>
  <si>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</si>
  <si>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</si>
  <si>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</si>
  <si>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</si>
  <si>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</si>
  <si>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</si>
  <si>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</si>
  <si>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</si>
  <si>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</si>
  <si>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</si>
  <si>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</si>
  <si>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</si>
  <si>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</si>
  <si>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</si>
  <si>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</si>
  <si>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</si>
  <si>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</si>
  <si>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</si>
  <si>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</si>
  <si>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</si>
  <si>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</si>
  <si>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</si>
  <si>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</si>
  <si>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</si>
  <si>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</si>
  <si>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</si>
  <si>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</si>
  <si>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</si>
  <si>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</si>
  <si>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</si>
  <si>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</si>
  <si>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</si>
  <si>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</si>
  <si>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</si>
  <si>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</si>
  <si>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</si>
  <si>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</si>
  <si>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</si>
  <si>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</si>
  <si>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</si>
  <si>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</si>
  <si>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</si>
  <si>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</si>
  <si>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</si>
  <si>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</si>
  <si>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</si>
  <si>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</si>
  <si>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</si>
  <si>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</si>
  <si>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</si>
  <si>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</si>
  <si>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</si>
  <si>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</si>
  <si>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</si>
  <si>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</si>
  <si>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</si>
  <si>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</si>
  <si>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</si>
  <si>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</si>
  <si>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</si>
  <si>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</si>
  <si>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</si>
  <si>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</si>
  <si>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</si>
  <si>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</si>
  <si>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</si>
  <si>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</si>
  <si>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</si>
  <si>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</si>
  <si>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</si>
  <si>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</si>
  <si>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</si>
  <si>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</si>
  <si>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</si>
  <si>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</si>
  <si>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</si>
  <si>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</si>
  <si>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</si>
  <si>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</si>
  <si>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</si>
  <si>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</si>
  <si>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</si>
  <si>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</si>
  <si>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</si>
  <si>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</si>
  <si>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</si>
  <si>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中後斷絲</t>
    <phoneticPr fontId="11" type="noConversion"/>
  </si>
  <si>
    <t>早班
值車員</t>
    <phoneticPr fontId="11" type="noConversion"/>
  </si>
  <si>
    <t>中班
值車員</t>
    <phoneticPr fontId="11" type="noConversion"/>
  </si>
  <si>
    <t>中後
值車員</t>
    <phoneticPr fontId="11" type="noConversion"/>
  </si>
  <si>
    <t>夜班
值車員</t>
    <phoneticPr fontId="11" type="noConversion"/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</si>
  <si>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</si>
  <si>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</si>
  <si>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</si>
  <si>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</si>
  <si>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</si>
  <si>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</si>
  <si>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</si>
  <si>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</si>
  <si>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</si>
  <si>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</si>
  <si>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</si>
  <si>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GERALD</t>
    <phoneticPr fontId="11" type="noConversion"/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</si>
  <si>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</si>
  <si>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</si>
  <si>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</si>
  <si>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</si>
  <si>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</si>
  <si>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2F6FC3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</si>
  <si>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</si>
  <si>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</si>
  <si>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</si>
  <si>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</si>
  <si>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</si>
  <si>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</si>
  <si>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</si>
  <si>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JP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</si>
  <si>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</si>
  <si>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</si>
  <si>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</si>
  <si>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</si>
  <si>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</si>
  <si>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</si>
  <si>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M02</t>
    <phoneticPr fontId="11" type="noConversion"/>
  </si>
  <si>
    <t>M03</t>
    <phoneticPr fontId="11" type="noConversion"/>
  </si>
  <si>
    <t>M04</t>
    <phoneticPr fontId="11" type="noConversion"/>
  </si>
  <si>
    <t>M05</t>
    <phoneticPr fontId="11" type="noConversion"/>
  </si>
  <si>
    <t>M06</t>
    <phoneticPr fontId="11" type="noConversion"/>
  </si>
  <si>
    <t>M07</t>
    <phoneticPr fontId="11" type="noConversion"/>
  </si>
  <si>
    <t>M08</t>
    <phoneticPr fontId="11" type="noConversion"/>
  </si>
  <si>
    <t>RICKY</t>
    <phoneticPr fontId="11" type="noConversion"/>
  </si>
  <si>
    <t>MACMAC</t>
    <phoneticPr fontId="11" type="noConversion"/>
  </si>
  <si>
    <t>JOHNDEL</t>
    <phoneticPr fontId="11" type="noConversion"/>
  </si>
  <si>
    <t>VIN</t>
    <phoneticPr fontId="11" type="noConversion"/>
  </si>
  <si>
    <t>2F7C03</t>
    <phoneticPr fontId="11" type="noConversion"/>
  </si>
  <si>
    <t>K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</si>
  <si>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</si>
  <si>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</si>
  <si>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</si>
  <si>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</si>
  <si>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 xml:space="preserve">復開 </t>
    <phoneticPr fontId="11" type="noConversion"/>
  </si>
  <si>
    <t>NASH</t>
    <phoneticPr fontId="11" type="noConversion"/>
  </si>
  <si>
    <t>BRYAN</t>
    <phoneticPr fontId="11" type="noConversion"/>
  </si>
  <si>
    <t>2F1XK2</t>
    <phoneticPr fontId="11" type="noConversion"/>
  </si>
  <si>
    <t>J.P</t>
    <phoneticPr fontId="11" type="noConversion"/>
  </si>
  <si>
    <t>2F41G2</t>
    <phoneticPr fontId="11" type="noConversion"/>
  </si>
  <si>
    <t>2F1XJ2</t>
    <phoneticPr fontId="11" type="noConversion"/>
  </si>
  <si>
    <t>MAYMAY</t>
    <phoneticPr fontId="11" type="noConversion"/>
  </si>
  <si>
    <t>FP11014R</t>
    <phoneticPr fontId="11" type="noConversion"/>
  </si>
  <si>
    <t>BERT</t>
    <phoneticPr fontId="11" type="noConversion"/>
  </si>
  <si>
    <t>2F6FE2</t>
    <phoneticPr fontId="11" type="noConversion"/>
  </si>
  <si>
    <t>TEST</t>
    <phoneticPr fontId="11" type="noConversion"/>
  </si>
  <si>
    <t>2F1XP2</t>
    <phoneticPr fontId="11" type="noConversion"/>
  </si>
  <si>
    <t>JERBY</t>
    <phoneticPr fontId="11" type="noConversion"/>
  </si>
  <si>
    <t>JONA</t>
    <phoneticPr fontId="11" type="noConversion"/>
  </si>
  <si>
    <t>2F08K3</t>
    <phoneticPr fontId="11" type="noConversion"/>
  </si>
  <si>
    <t>FP80790R</t>
    <phoneticPr fontId="11" type="noConversion"/>
  </si>
  <si>
    <t>2F7C12</t>
    <phoneticPr fontId="11" type="noConversion"/>
  </si>
  <si>
    <t>2F6FD1</t>
    <phoneticPr fontId="11" type="noConversion"/>
  </si>
  <si>
    <t>2F1XR2</t>
    <phoneticPr fontId="11" type="noConversion"/>
  </si>
  <si>
    <t>2F6FF2</t>
    <phoneticPr fontId="11" type="noConversion"/>
  </si>
  <si>
    <t>2F28Q2</t>
    <phoneticPr fontId="11" type="noConversion"/>
  </si>
  <si>
    <t>2F6FH2</t>
    <phoneticPr fontId="11" type="noConversion"/>
  </si>
  <si>
    <t>2F28R2</t>
    <phoneticPr fontId="11" type="noConversion"/>
  </si>
  <si>
    <t>JHO</t>
    <phoneticPr fontId="11" type="noConversion"/>
  </si>
  <si>
    <t>2F1XS2</t>
    <phoneticPr fontId="11" type="noConversion"/>
  </si>
  <si>
    <t>2F1XT2</t>
    <phoneticPr fontId="11" type="noConversion"/>
  </si>
  <si>
    <t>2F41J2</t>
    <phoneticPr fontId="11" type="noConversion"/>
  </si>
  <si>
    <t>2F7C21</t>
    <phoneticPr fontId="11" type="noConversion"/>
  </si>
  <si>
    <t>2F1XU2</t>
    <phoneticPr fontId="11" type="noConversion"/>
  </si>
  <si>
    <t>D/Y
V.R</t>
    <phoneticPr fontId="11" type="noConversion"/>
  </si>
  <si>
    <t>T01L,T04</t>
    <phoneticPr fontId="11" type="noConversion"/>
  </si>
  <si>
    <t>FP81331R×2</t>
    <phoneticPr fontId="11" type="noConversion"/>
  </si>
  <si>
    <t>2F41C2</t>
    <phoneticPr fontId="11" type="noConversion"/>
  </si>
  <si>
    <t>FP81333R×2</t>
    <phoneticPr fontId="11" type="noConversion"/>
  </si>
  <si>
    <t>T03R,T04L</t>
    <phoneticPr fontId="11" type="noConversion"/>
  </si>
  <si>
    <t>2F41F2</t>
    <phoneticPr fontId="11" type="noConversion"/>
  </si>
  <si>
    <t>75/72/2SDR</t>
    <phoneticPr fontId="11" type="noConversion"/>
  </si>
  <si>
    <t>FP11014R×2</t>
    <phoneticPr fontId="11" type="noConversion"/>
  </si>
  <si>
    <t>J08,J09</t>
    <phoneticPr fontId="11" type="noConversion"/>
  </si>
  <si>
    <t>2F6EW1</t>
    <phoneticPr fontId="11" type="noConversion"/>
  </si>
  <si>
    <t>150/48/2FBR</t>
    <phoneticPr fontId="11" type="noConversion"/>
  </si>
  <si>
    <t>FP82141R×2</t>
    <phoneticPr fontId="11" type="noConversion"/>
  </si>
  <si>
    <t>紫黃直條</t>
    <phoneticPr fontId="11" type="noConversion"/>
  </si>
  <si>
    <t>2F6FA3</t>
    <phoneticPr fontId="11" type="noConversion"/>
  </si>
  <si>
    <t>150/36/2ODR</t>
    <phoneticPr fontId="11" type="noConversion"/>
  </si>
  <si>
    <t>FP82144R×2</t>
    <phoneticPr fontId="11" type="noConversion"/>
  </si>
  <si>
    <t>白橘雙色</t>
  </si>
  <si>
    <t>FP82645×2</t>
    <phoneticPr fontId="11" type="noConversion"/>
  </si>
  <si>
    <t>白底紅點</t>
    <phoneticPr fontId="11" type="noConversion"/>
  </si>
  <si>
    <t>1.63/1.66</t>
    <phoneticPr fontId="11" type="noConversion"/>
  </si>
  <si>
    <t>FP81342R×2</t>
    <phoneticPr fontId="11" type="noConversion"/>
  </si>
  <si>
    <t>黃黑直條</t>
    <phoneticPr fontId="11" type="noConversion"/>
  </si>
  <si>
    <t>100/96/2SDR2</t>
    <phoneticPr fontId="11" type="noConversion"/>
  </si>
  <si>
    <t>FP81335R×2</t>
    <phoneticPr fontId="11" type="noConversion"/>
  </si>
  <si>
    <t>紅黑小三角</t>
    <phoneticPr fontId="11" type="noConversion"/>
  </si>
  <si>
    <t>150/48/2HC</t>
    <phoneticPr fontId="11" type="noConversion"/>
  </si>
  <si>
    <t>FP82764×2</t>
    <phoneticPr fontId="11" type="noConversion"/>
  </si>
  <si>
    <t>白黃大點</t>
    <phoneticPr fontId="11" type="noConversion"/>
  </si>
  <si>
    <t>FP82147R×2</t>
    <phoneticPr fontId="11" type="noConversion"/>
  </si>
  <si>
    <t>FP82644×2</t>
    <phoneticPr fontId="11" type="noConversion"/>
  </si>
  <si>
    <t>黃底紅點</t>
    <phoneticPr fontId="11" type="noConversion"/>
  </si>
  <si>
    <t>-4.1</t>
    <phoneticPr fontId="11" type="noConversion"/>
  </si>
  <si>
    <t>-5.73</t>
    <phoneticPr fontId="11" type="noConversion"/>
  </si>
  <si>
    <t>-4.13</t>
    <phoneticPr fontId="11" type="noConversion"/>
  </si>
  <si>
    <t>FP81787</t>
  </si>
  <si>
    <t>墨綠色</t>
    <phoneticPr fontId="11" type="noConversion"/>
  </si>
  <si>
    <t>-5.0</t>
    <phoneticPr fontId="11" type="noConversion"/>
  </si>
  <si>
    <t>-5.40</t>
    <phoneticPr fontId="11" type="noConversion"/>
  </si>
  <si>
    <t>-4.20</t>
    <phoneticPr fontId="11" type="noConversion"/>
  </si>
  <si>
    <t>2F1XB2</t>
    <phoneticPr fontId="11" type="noConversion"/>
  </si>
  <si>
    <t>FP81330R</t>
    <phoneticPr fontId="11" type="noConversion"/>
  </si>
  <si>
    <t>2F1XC2</t>
    <phoneticPr fontId="11" type="noConversion"/>
  </si>
  <si>
    <t>A20A</t>
    <phoneticPr fontId="11" type="noConversion"/>
  </si>
  <si>
    <t>-6.05</t>
    <phoneticPr fontId="11" type="noConversion"/>
  </si>
  <si>
    <t>2F1XD2</t>
    <phoneticPr fontId="11" type="noConversion"/>
  </si>
  <si>
    <t>75/72SAR</t>
    <phoneticPr fontId="11" type="noConversion"/>
  </si>
  <si>
    <t>FP81552R</t>
    <phoneticPr fontId="11" type="noConversion"/>
  </si>
  <si>
    <t>-5.2</t>
    <phoneticPr fontId="11" type="noConversion"/>
  </si>
  <si>
    <t>2F1XE2</t>
    <phoneticPr fontId="11" type="noConversion"/>
  </si>
  <si>
    <t>75/72FR6</t>
    <phoneticPr fontId="11" type="noConversion"/>
  </si>
  <si>
    <t>FP81624</t>
    <phoneticPr fontId="11" type="noConversion"/>
  </si>
  <si>
    <t>-4.68</t>
    <phoneticPr fontId="11" type="noConversion"/>
  </si>
  <si>
    <t>-5.85</t>
    <phoneticPr fontId="11" type="noConversion"/>
  </si>
  <si>
    <t>-3.6</t>
    <phoneticPr fontId="11" type="noConversion"/>
  </si>
  <si>
    <t>-4.53</t>
    <phoneticPr fontId="11" type="noConversion"/>
  </si>
  <si>
    <t>-6.35</t>
    <phoneticPr fontId="11" type="noConversion"/>
  </si>
  <si>
    <t>-6.2</t>
    <phoneticPr fontId="11" type="noConversion"/>
  </si>
  <si>
    <t>-5.02</t>
    <phoneticPr fontId="11" type="noConversion"/>
  </si>
  <si>
    <t>-4.62</t>
    <phoneticPr fontId="11" type="noConversion"/>
  </si>
  <si>
    <t>FP81625</t>
    <phoneticPr fontId="11" type="noConversion"/>
  </si>
  <si>
    <t>-3.5</t>
    <phoneticPr fontId="11" type="noConversion"/>
  </si>
  <si>
    <t>-4.75</t>
    <phoneticPr fontId="11" type="noConversion"/>
  </si>
  <si>
    <t>2F28L1</t>
    <phoneticPr fontId="11" type="noConversion"/>
  </si>
  <si>
    <t>100/36SDR</t>
    <phoneticPr fontId="11" type="noConversion"/>
  </si>
  <si>
    <t>FP81329R</t>
    <phoneticPr fontId="11" type="noConversion"/>
  </si>
  <si>
    <t>-6.0</t>
    <phoneticPr fontId="11" type="noConversion"/>
  </si>
  <si>
    <t>-4.2</t>
    <phoneticPr fontId="11" type="noConversion"/>
  </si>
  <si>
    <t>2F28M2</t>
    <phoneticPr fontId="11" type="noConversion"/>
  </si>
  <si>
    <t>FP81336R</t>
    <phoneticPr fontId="11" type="noConversion"/>
  </si>
  <si>
    <t>-6.23</t>
  </si>
  <si>
    <t>-4.9</t>
  </si>
  <si>
    <t>2F28N2</t>
    <phoneticPr fontId="11" type="noConversion"/>
  </si>
  <si>
    <t>-5.08</t>
    <phoneticPr fontId="11" type="noConversion"/>
  </si>
  <si>
    <t>2F41A2</t>
    <phoneticPr fontId="11" type="noConversion"/>
  </si>
  <si>
    <t>2F41B2</t>
    <phoneticPr fontId="11" type="noConversion"/>
  </si>
  <si>
    <t>FP81334R×2</t>
    <phoneticPr fontId="11" type="noConversion"/>
  </si>
  <si>
    <t>白底黑十字</t>
    <phoneticPr fontId="11" type="noConversion"/>
  </si>
  <si>
    <t>-4.3</t>
    <phoneticPr fontId="11" type="noConversion"/>
  </si>
  <si>
    <t>-4.72</t>
    <phoneticPr fontId="11" type="noConversion"/>
  </si>
  <si>
    <t>2F41D2</t>
    <phoneticPr fontId="11" type="noConversion"/>
  </si>
  <si>
    <t>FP82767R</t>
    <phoneticPr fontId="11" type="noConversion"/>
  </si>
  <si>
    <t>-5</t>
    <phoneticPr fontId="11" type="noConversion"/>
  </si>
  <si>
    <t>-5.55</t>
    <phoneticPr fontId="11" type="noConversion"/>
  </si>
  <si>
    <t>2F41E1</t>
    <phoneticPr fontId="11" type="noConversion"/>
  </si>
  <si>
    <t>150/48FBKR</t>
    <phoneticPr fontId="11" type="noConversion"/>
  </si>
  <si>
    <t>FP82572R</t>
    <phoneticPr fontId="11" type="noConversion"/>
  </si>
  <si>
    <t>-4.88</t>
    <phoneticPr fontId="11" type="noConversion"/>
  </si>
  <si>
    <t>-5.5</t>
    <phoneticPr fontId="11" type="noConversion"/>
  </si>
  <si>
    <t>-6.25</t>
    <phoneticPr fontId="11" type="noConversion"/>
  </si>
  <si>
    <t>2F6EU1</t>
    <phoneticPr fontId="11" type="noConversion"/>
  </si>
  <si>
    <t>150/48/2BG3</t>
    <phoneticPr fontId="11" type="noConversion"/>
  </si>
  <si>
    <t>FP82571×2</t>
    <phoneticPr fontId="11" type="noConversion"/>
  </si>
  <si>
    <t>-3.8</t>
    <phoneticPr fontId="11" type="noConversion"/>
  </si>
  <si>
    <t>-5.35</t>
    <phoneticPr fontId="11" type="noConversion"/>
  </si>
  <si>
    <t>S01-1~6</t>
    <phoneticPr fontId="11" type="noConversion"/>
  </si>
  <si>
    <t>-6.74</t>
    <phoneticPr fontId="11" type="noConversion"/>
  </si>
  <si>
    <t>2F6EX1</t>
    <phoneticPr fontId="11" type="noConversion"/>
  </si>
  <si>
    <t>150/48/2GY5</t>
    <phoneticPr fontId="11" type="noConversion"/>
  </si>
  <si>
    <t>-6.75</t>
    <phoneticPr fontId="11" type="noConversion"/>
  </si>
  <si>
    <t>2F6EY2</t>
    <phoneticPr fontId="11" type="noConversion"/>
  </si>
  <si>
    <t>150/72/2SDR</t>
    <phoneticPr fontId="11" type="noConversion"/>
  </si>
  <si>
    <t>FP82818R×2</t>
    <phoneticPr fontId="11" type="noConversion"/>
  </si>
  <si>
    <t>S01-7~10</t>
    <phoneticPr fontId="11" type="noConversion"/>
  </si>
  <si>
    <t>-4.67</t>
    <phoneticPr fontId="11" type="noConversion"/>
  </si>
  <si>
    <t>2F6EZ1</t>
    <phoneticPr fontId="11" type="noConversion"/>
  </si>
  <si>
    <t>FP82643×2</t>
    <phoneticPr fontId="11" type="noConversion"/>
  </si>
  <si>
    <t>黑紅十字</t>
    <phoneticPr fontId="11" type="noConversion"/>
  </si>
  <si>
    <t>-5.9</t>
    <phoneticPr fontId="11" type="noConversion"/>
  </si>
  <si>
    <t>-4.85</t>
    <phoneticPr fontId="11" type="noConversion"/>
  </si>
  <si>
    <t>-3.85</t>
    <phoneticPr fontId="11" type="noConversion"/>
  </si>
  <si>
    <t>45/24SAXT</t>
    <phoneticPr fontId="11" type="noConversion"/>
  </si>
  <si>
    <t>FP00301</t>
    <phoneticPr fontId="11" type="noConversion"/>
  </si>
  <si>
    <t>紅底白點</t>
    <phoneticPr fontId="11" type="noConversion"/>
  </si>
  <si>
    <t>綠黑條紋</t>
    <phoneticPr fontId="11" type="noConversion"/>
  </si>
  <si>
    <t>-5.53</t>
    <phoneticPr fontId="11" type="noConversion"/>
  </si>
  <si>
    <t>-7.0</t>
    <phoneticPr fontId="11" type="noConversion"/>
  </si>
  <si>
    <t>-4.17</t>
    <phoneticPr fontId="11" type="noConversion"/>
  </si>
  <si>
    <t>FP80122R</t>
    <phoneticPr fontId="11" type="noConversion"/>
  </si>
  <si>
    <t>-4.6</t>
    <phoneticPr fontId="11" type="noConversion"/>
  </si>
  <si>
    <t>150/48/2FBKR</t>
    <phoneticPr fontId="11" type="noConversion"/>
  </si>
  <si>
    <t>FP82573R×2</t>
    <phoneticPr fontId="11" type="noConversion"/>
  </si>
  <si>
    <t>-5.1</t>
    <phoneticPr fontId="11" type="noConversion"/>
  </si>
  <si>
    <t>FP81337R</t>
    <phoneticPr fontId="11" type="noConversion"/>
  </si>
  <si>
    <t>白紅小三角</t>
    <phoneticPr fontId="11" type="noConversion"/>
  </si>
  <si>
    <t>-4.12</t>
    <phoneticPr fontId="11" type="noConversion"/>
  </si>
  <si>
    <t>2F1XH2</t>
    <phoneticPr fontId="11" type="noConversion"/>
  </si>
  <si>
    <t>FP81338R</t>
    <phoneticPr fontId="11" type="noConversion"/>
  </si>
  <si>
    <t>A16B</t>
    <phoneticPr fontId="11" type="noConversion"/>
  </si>
  <si>
    <t>2F1XI2</t>
    <phoneticPr fontId="11" type="noConversion"/>
  </si>
  <si>
    <t>75/72SR6</t>
    <phoneticPr fontId="11" type="noConversion"/>
  </si>
  <si>
    <t>-3.74</t>
    <phoneticPr fontId="11" type="noConversion"/>
  </si>
  <si>
    <t>桔黑三角</t>
    <phoneticPr fontId="11" type="noConversion"/>
  </si>
  <si>
    <t>-5.7</t>
    <phoneticPr fontId="11" type="noConversion"/>
  </si>
  <si>
    <t>58</t>
    <phoneticPr fontId="11" type="noConversion"/>
  </si>
  <si>
    <t>-4.0</t>
    <phoneticPr fontId="11" type="noConversion"/>
  </si>
  <si>
    <t>50/72CDR</t>
    <phoneticPr fontId="11" type="noConversion"/>
  </si>
  <si>
    <t>-6.7</t>
    <phoneticPr fontId="11" type="noConversion"/>
  </si>
  <si>
    <t>-6.8</t>
    <phoneticPr fontId="11" type="noConversion"/>
  </si>
  <si>
    <t>FP81345R</t>
    <phoneticPr fontId="11" type="noConversion"/>
  </si>
  <si>
    <t>綠紅條紋</t>
    <phoneticPr fontId="11" type="noConversion"/>
  </si>
  <si>
    <t>1.58//1.66</t>
    <phoneticPr fontId="11" type="noConversion"/>
  </si>
  <si>
    <t>-5.18/-4.88</t>
    <phoneticPr fontId="11" type="noConversion"/>
  </si>
  <si>
    <t>-6.4</t>
    <phoneticPr fontId="11" type="noConversion"/>
  </si>
  <si>
    <t>-4</t>
    <phoneticPr fontId="11" type="noConversion"/>
  </si>
  <si>
    <t>FP82137R×2</t>
    <phoneticPr fontId="11" type="noConversion"/>
  </si>
  <si>
    <t>-5.04</t>
    <phoneticPr fontId="11" type="noConversion"/>
  </si>
  <si>
    <t>-6.39</t>
    <phoneticPr fontId="11" type="noConversion"/>
  </si>
  <si>
    <t>-4.38</t>
    <phoneticPr fontId="11" type="noConversion"/>
  </si>
  <si>
    <t>FP82574×2</t>
    <phoneticPr fontId="11" type="noConversion"/>
  </si>
  <si>
    <t>FP81348R</t>
    <phoneticPr fontId="11" type="noConversion"/>
  </si>
  <si>
    <t>-6.36</t>
    <phoneticPr fontId="11" type="noConversion"/>
  </si>
  <si>
    <t>75/72SRR5</t>
    <phoneticPr fontId="11" type="noConversion"/>
  </si>
  <si>
    <t>FP81626</t>
    <phoneticPr fontId="11" type="noConversion"/>
  </si>
  <si>
    <t>FP82132R</t>
    <phoneticPr fontId="11" type="noConversion"/>
  </si>
  <si>
    <t>-3.4</t>
    <phoneticPr fontId="11" type="noConversion"/>
  </si>
  <si>
    <t>FP81857R</t>
    <phoneticPr fontId="11" type="noConversion"/>
  </si>
  <si>
    <t>紫黑條紋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</si>
  <si>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</si>
  <si>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</si>
  <si>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</si>
  <si>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</si>
  <si>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</si>
  <si>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</si>
  <si>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</si>
  <si>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</si>
  <si>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</si>
  <si>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FP81348R×2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</si>
  <si>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</si>
  <si>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</si>
  <si>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</si>
  <si>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</si>
  <si>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</si>
  <si>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</si>
  <si>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</si>
  <si>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</si>
  <si>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</si>
  <si>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</si>
  <si>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</si>
  <si>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</si>
  <si>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</si>
  <si>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</si>
  <si>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</si>
  <si>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</si>
  <si>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</si>
  <si>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</si>
  <si>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</si>
  <si>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</si>
  <si>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</si>
  <si>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</si>
  <si>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</si>
  <si>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</si>
  <si>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</si>
  <si>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</si>
  <si>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</si>
  <si>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</si>
  <si>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</si>
  <si>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</si>
  <si>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</si>
  <si>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</si>
  <si>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</si>
  <si>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</si>
  <si>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</si>
  <si>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</si>
  <si>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</si>
  <si>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</si>
  <si>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</si>
  <si>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</si>
  <si>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</si>
  <si>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</si>
  <si>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</si>
  <si>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</si>
  <si>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</si>
  <si>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</si>
  <si>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</si>
  <si>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</si>
  <si>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</si>
  <si>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</si>
  <si>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</si>
  <si>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</si>
  <si>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</si>
  <si>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</si>
  <si>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</si>
  <si>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</si>
  <si>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</si>
  <si>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</si>
  <si>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</si>
  <si>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</si>
  <si>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</si>
  <si>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</si>
  <si>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2.3</t>
    <phoneticPr fontId="11" type="noConversion"/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</si>
  <si>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</si>
  <si>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</si>
  <si>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</si>
  <si>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</si>
  <si>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</si>
  <si>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</si>
  <si>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</si>
  <si>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</si>
  <si>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</si>
  <si>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</si>
  <si>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</si>
  <si>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</si>
  <si>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</si>
  <si>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</si>
  <si>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</si>
  <si>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</si>
  <si>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</si>
  <si>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</si>
  <si>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</si>
  <si>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</si>
  <si>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</si>
  <si>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</si>
  <si>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</si>
  <si>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</si>
  <si>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</si>
  <si>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</si>
  <si>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FP81351R</t>
    <phoneticPr fontId="11" type="noConversion"/>
  </si>
  <si>
    <t>3.0</t>
    <phoneticPr fontId="11" type="noConversion"/>
  </si>
  <si>
    <t xml:space="preserve"> JHO</t>
  </si>
  <si>
    <t>橘底黑三角</t>
  </si>
  <si>
    <t>115年</t>
    <phoneticPr fontId="11" type="noConversion"/>
  </si>
  <si>
    <t>FP02308R</t>
  </si>
  <si>
    <t>MANAY</t>
  </si>
  <si>
    <t>2F42J2</t>
  </si>
  <si>
    <t>2F28Z2</t>
    <phoneticPr fontId="11" type="noConversion"/>
  </si>
  <si>
    <t>FP81334R×2</t>
  </si>
  <si>
    <t>2F08N2</t>
  </si>
  <si>
    <t>FP80137</t>
  </si>
  <si>
    <t>ROM</t>
  </si>
  <si>
    <t>A11</t>
    <phoneticPr fontId="0" type="noConversion"/>
  </si>
  <si>
    <t>產銷停機</t>
    <phoneticPr fontId="13" type="noConversion"/>
  </si>
  <si>
    <t>FP82161R×2</t>
  </si>
  <si>
    <t>2F6GD2</t>
  </si>
  <si>
    <t>2F6GD2</t>
    <phoneticPr fontId="11" type="noConversion"/>
  </si>
  <si>
    <t>FP82159R×2</t>
  </si>
  <si>
    <t>MAE</t>
  </si>
  <si>
    <t>待料停機</t>
  </si>
  <si>
    <t>2F6GC2</t>
    <phoneticPr fontId="11" type="noConversion"/>
  </si>
  <si>
    <t>2F42K2</t>
  </si>
  <si>
    <t>75/24/2SDR1</t>
  </si>
  <si>
    <t>FP02412×2</t>
  </si>
  <si>
    <t>TEST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</si>
  <si>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</si>
  <si>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</si>
  <si>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</si>
  <si>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</si>
  <si>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</si>
  <si>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</si>
  <si>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</si>
  <si>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</si>
  <si>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</si>
  <si>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</si>
  <si>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2F42Q1</t>
    <phoneticPr fontId="11" type="noConversion"/>
  </si>
  <si>
    <t>2F1YP2</t>
    <phoneticPr fontId="11" type="noConversion"/>
  </si>
  <si>
    <t>2F42N1</t>
  </si>
  <si>
    <t>FP82163R</t>
  </si>
  <si>
    <t>KV</t>
  </si>
  <si>
    <t>盤點表貼上值</t>
    <phoneticPr fontId="11" type="noConversion"/>
  </si>
  <si>
    <t>單</t>
  </si>
  <si>
    <t>半</t>
  </si>
  <si>
    <t>75</t>
  </si>
  <si>
    <t>全</t>
  </si>
  <si>
    <t>雙</t>
  </si>
  <si>
    <t>150</t>
  </si>
  <si>
    <t>165</t>
  </si>
  <si>
    <t>100</t>
  </si>
  <si>
    <t>4sec</t>
  </si>
  <si>
    <t>2sec</t>
  </si>
  <si>
    <t>5sec</t>
  </si>
  <si>
    <t>12sec</t>
  </si>
  <si>
    <t>50</t>
  </si>
  <si>
    <t>FP11908R</t>
    <phoneticPr fontId="11" type="noConversion"/>
  </si>
  <si>
    <t xml:space="preserve"> JHO</t>
    <phoneticPr fontId="11" type="noConversion"/>
  </si>
  <si>
    <t>S02</t>
    <phoneticPr fontId="11" type="noConversion"/>
  </si>
  <si>
    <t>絲開發</t>
    <phoneticPr fontId="11" type="noConversion"/>
  </si>
  <si>
    <t>2F6FU2</t>
    <phoneticPr fontId="11" type="noConversion"/>
  </si>
  <si>
    <t>2F28X2</t>
    <phoneticPr fontId="11" type="noConversion"/>
  </si>
  <si>
    <t>G</t>
    <phoneticPr fontId="11" type="noConversion"/>
  </si>
  <si>
    <t>2F42G2</t>
    <phoneticPr fontId="11" type="noConversion"/>
  </si>
  <si>
    <t>2F42F1</t>
    <phoneticPr fontId="11" type="noConversion"/>
  </si>
  <si>
    <t>2F42E3</t>
    <phoneticPr fontId="11" type="noConversion"/>
  </si>
  <si>
    <t>2F28Y1</t>
    <phoneticPr fontId="11" type="noConversion"/>
  </si>
  <si>
    <t>2F42H2</t>
    <phoneticPr fontId="11" type="noConversion"/>
  </si>
  <si>
    <t>FP02308R</t>
    <phoneticPr fontId="11" type="noConversion"/>
  </si>
  <si>
    <t>MANAY</t>
    <phoneticPr fontId="11" type="noConversion"/>
  </si>
  <si>
    <t>2F42J2</t>
    <phoneticPr fontId="11" type="noConversion"/>
  </si>
  <si>
    <t>2F08N2</t>
    <phoneticPr fontId="11" type="noConversion"/>
  </si>
  <si>
    <t>ROM</t>
    <phoneticPr fontId="11" type="noConversion"/>
  </si>
  <si>
    <t>FP81334R</t>
    <phoneticPr fontId="11" type="noConversion"/>
  </si>
  <si>
    <t>202512/22</t>
    <phoneticPr fontId="11" type="noConversion"/>
  </si>
  <si>
    <t>無效率</t>
    <phoneticPr fontId="11" type="noConversion"/>
  </si>
  <si>
    <t>2F29A2</t>
    <phoneticPr fontId="11" type="noConversion"/>
  </si>
  <si>
    <t>2F42I2</t>
    <phoneticPr fontId="11" type="noConversion"/>
  </si>
  <si>
    <t>2025/114</t>
    <phoneticPr fontId="11" type="noConversion"/>
  </si>
  <si>
    <t>202512/25</t>
    <phoneticPr fontId="11" type="noConversion"/>
  </si>
  <si>
    <t>202/10/31</t>
    <phoneticPr fontId="11" type="noConversion"/>
  </si>
  <si>
    <t>202/11/1</t>
    <phoneticPr fontId="11" type="noConversion"/>
  </si>
  <si>
    <t>FP82159R</t>
    <phoneticPr fontId="11" type="noConversion"/>
  </si>
  <si>
    <t>MAE</t>
    <phoneticPr fontId="11" type="noConversion"/>
  </si>
  <si>
    <t>2F42K2</t>
    <phoneticPr fontId="11" type="noConversion"/>
  </si>
  <si>
    <t>2F6GF1</t>
    <phoneticPr fontId="11" type="noConversion"/>
  </si>
  <si>
    <t>2F42L2</t>
    <phoneticPr fontId="11" type="noConversion"/>
  </si>
  <si>
    <t>2025/118</t>
    <phoneticPr fontId="11" type="noConversion"/>
  </si>
  <si>
    <t>2F42P2</t>
    <phoneticPr fontId="11" type="noConversion"/>
  </si>
  <si>
    <t>1/131/13</t>
    <phoneticPr fontId="11" type="noConversion"/>
  </si>
  <si>
    <t>FP81269</t>
    <phoneticPr fontId="11" type="noConversion"/>
  </si>
  <si>
    <t>KV</t>
    <phoneticPr fontId="11" type="noConversion"/>
  </si>
  <si>
    <t>2F42N1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</si>
  <si>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</si>
  <si>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</si>
  <si>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</si>
  <si>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</si>
  <si>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</si>
  <si>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</si>
  <si>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</si>
  <si>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</si>
  <si>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</si>
  <si>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</si>
  <si>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</si>
  <si>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</si>
  <si>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</si>
  <si>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</si>
  <si>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</si>
  <si>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2</t>
    <phoneticPr fontId="11" type="noConversion"/>
  </si>
  <si>
    <t>S01-1~12</t>
    <phoneticPr fontId="13" type="noConversion"/>
  </si>
  <si>
    <t>1~12待料停機</t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</si>
  <si>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</si>
  <si>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</si>
  <si>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</si>
  <si>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</si>
  <si>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</si>
  <si>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</si>
  <si>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</si>
  <si>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</si>
  <si>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</si>
  <si>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</si>
  <si>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</si>
  <si>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</si>
  <si>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</si>
  <si>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</si>
  <si>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</si>
  <si>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</si>
  <si>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1.8</t>
    <phoneticPr fontId="11" type="noConversion"/>
  </si>
  <si>
    <t>2F1YQ2</t>
  </si>
  <si>
    <t>2F42S2</t>
  </si>
  <si>
    <t>FP81363R×2</t>
  </si>
  <si>
    <t>2F1YS1</t>
  </si>
  <si>
    <t>2F42T2</t>
  </si>
  <si>
    <t>2F1YT1</t>
  </si>
  <si>
    <t>橘黑三角</t>
  </si>
  <si>
    <t>2.1</t>
    <phoneticPr fontId="11" type="noConversion"/>
  </si>
  <si>
    <t>1</t>
    <phoneticPr fontId="11" type="noConversion"/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</si>
  <si>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</si>
  <si>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</si>
  <si>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</si>
  <si>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</si>
  <si>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</si>
  <si>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</si>
  <si>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</si>
  <si>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</si>
  <si>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</si>
  <si>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</si>
  <si>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</si>
  <si>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</si>
  <si>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</si>
  <si>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</si>
  <si>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</si>
  <si>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</si>
  <si>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</si>
  <si>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</si>
  <si>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</si>
  <si>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</si>
  <si>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</si>
  <si>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</si>
  <si>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</si>
  <si>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</si>
  <si>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</si>
  <si>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</si>
  <si>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</si>
  <si>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</si>
  <si>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</si>
  <si>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</si>
  <si>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</si>
  <si>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</si>
  <si>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</si>
  <si>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</si>
  <si>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</si>
  <si>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</si>
  <si>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</si>
  <si>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</si>
  <si>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</si>
  <si>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</si>
  <si>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</si>
  <si>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</si>
  <si>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</si>
  <si>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</si>
  <si>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</si>
  <si>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</si>
  <si>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</si>
  <si>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</si>
  <si>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</si>
  <si>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</si>
  <si>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</si>
  <si>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</si>
  <si>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</si>
  <si>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</si>
  <si>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</si>
  <si>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</si>
  <si>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</si>
  <si>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</si>
  <si>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</si>
  <si>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</si>
  <si>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</si>
  <si>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</si>
  <si>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</si>
  <si>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</si>
  <si>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</si>
  <si>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</si>
  <si>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</si>
  <si>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</si>
  <si>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</si>
  <si>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</si>
  <si>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</si>
  <si>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</si>
  <si>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</si>
  <si>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</si>
  <si>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</si>
  <si>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</si>
  <si>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</si>
  <si>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</si>
  <si>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</si>
  <si>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</si>
  <si>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</si>
  <si>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</si>
  <si>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</si>
  <si>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</si>
  <si>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</si>
  <si>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</si>
  <si>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</si>
  <si>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</si>
  <si>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</si>
  <si>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</si>
  <si>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</si>
  <si>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</si>
  <si>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</si>
  <si>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</si>
  <si>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</si>
  <si>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</si>
  <si>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</si>
  <si>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</si>
  <si>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</si>
  <si>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</si>
  <si>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</si>
  <si>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</si>
  <si>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</si>
  <si>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</si>
  <si>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</si>
  <si>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</si>
  <si>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</si>
  <si>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</si>
  <si>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</si>
  <si>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</si>
  <si>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</si>
  <si>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</si>
  <si>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</si>
  <si>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</si>
  <si>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</si>
  <si>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</si>
  <si>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</si>
  <si>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</si>
  <si>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</si>
  <si>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</si>
  <si>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</si>
  <si>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</si>
  <si>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</si>
  <si>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</si>
  <si>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</si>
  <si>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</si>
  <si>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</si>
  <si>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</si>
  <si>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</si>
  <si>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</si>
  <si>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</si>
  <si>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</si>
  <si>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</si>
  <si>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</si>
  <si>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</si>
  <si>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</si>
  <si>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</si>
  <si>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</si>
  <si>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</si>
  <si>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</si>
  <si>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</si>
  <si>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</si>
  <si>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</si>
  <si>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</si>
  <si>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</si>
  <si>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</si>
  <si>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</si>
  <si>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</si>
  <si>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</si>
  <si>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</si>
  <si>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</si>
  <si>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</si>
  <si>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</si>
  <si>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</si>
  <si>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</si>
  <si>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</si>
  <si>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</si>
  <si>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</si>
  <si>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</si>
  <si>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</si>
  <si>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</si>
  <si>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</si>
  <si>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</si>
  <si>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</si>
  <si>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</si>
  <si>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</si>
  <si>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</si>
  <si>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</si>
  <si>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</si>
  <si>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</si>
  <si>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</si>
  <si>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</si>
  <si>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</si>
  <si>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</si>
  <si>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</si>
  <si>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</si>
  <si>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</si>
  <si>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</si>
  <si>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</si>
  <si>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</si>
  <si>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</si>
  <si>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</si>
  <si>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</si>
  <si>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</si>
  <si>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</si>
  <si>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</si>
  <si>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</si>
  <si>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</si>
  <si>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</si>
  <si>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</si>
  <si>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</si>
  <si>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</si>
  <si>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</si>
  <si>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</si>
  <si>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</si>
  <si>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</si>
  <si>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</si>
  <si>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</si>
  <si>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</si>
  <si>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</si>
  <si>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</si>
  <si>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</si>
  <si>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</si>
  <si>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</si>
  <si>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</si>
  <si>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</si>
  <si>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</si>
  <si>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</si>
  <si>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</si>
  <si>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</si>
  <si>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</si>
  <si>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</si>
  <si>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</si>
  <si>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</si>
  <si>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</si>
  <si>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</si>
  <si>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</si>
  <si>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</si>
  <si>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</si>
  <si>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</si>
  <si>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</si>
  <si>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</si>
  <si>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</si>
  <si>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</si>
  <si>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</si>
  <si>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</si>
  <si>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</si>
  <si>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</si>
  <si>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</si>
  <si>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</si>
  <si>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</si>
  <si>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</si>
  <si>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</si>
  <si>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</si>
  <si>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</si>
  <si>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</si>
  <si>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</si>
  <si>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</si>
  <si>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</si>
  <si>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</si>
  <si>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</si>
  <si>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</si>
  <si>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</si>
  <si>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</si>
  <si>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</si>
  <si>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</si>
  <si>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</si>
  <si>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</si>
  <si>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</si>
  <si>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</si>
  <si>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</si>
  <si>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</si>
  <si>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</si>
  <si>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</si>
  <si>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</si>
  <si>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</si>
  <si>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</si>
  <si>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</si>
  <si>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</si>
  <si>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</si>
  <si>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</si>
  <si>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</si>
  <si>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</si>
  <si>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</si>
  <si>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</si>
  <si>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</si>
  <si>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</si>
  <si>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</si>
  <si>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</si>
  <si>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</si>
  <si>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</si>
  <si>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</si>
  <si>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</si>
  <si>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</si>
  <si>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</si>
  <si>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</si>
  <si>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</si>
  <si>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</si>
  <si>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</si>
  <si>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</si>
  <si>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</si>
  <si>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</si>
  <si>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</si>
  <si>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</si>
  <si>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</si>
  <si>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</si>
  <si>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</si>
  <si>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</si>
  <si>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</si>
  <si>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</si>
  <si>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</si>
  <si>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</si>
  <si>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</si>
  <si>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</si>
  <si>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</si>
  <si>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</si>
  <si>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</si>
  <si>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</si>
  <si>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</si>
  <si>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</si>
  <si>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</si>
  <si>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</si>
  <si>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</si>
  <si>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</si>
  <si>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</si>
  <si>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</si>
  <si>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</si>
  <si>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</si>
  <si>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</si>
  <si>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</si>
  <si>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</si>
  <si>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</si>
  <si>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</si>
  <si>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</si>
  <si>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</si>
  <si>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</si>
  <si>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</si>
  <si>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</si>
  <si>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</si>
  <si>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</si>
  <si>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</si>
  <si>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</si>
  <si>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</si>
  <si>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</si>
  <si>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</si>
  <si>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</si>
  <si>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</si>
  <si>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</si>
  <si>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</si>
  <si>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</si>
  <si>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</si>
  <si>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</si>
  <si>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</si>
  <si>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</si>
  <si>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</si>
  <si>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</si>
  <si>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</si>
  <si>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</si>
  <si>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</si>
  <si>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</si>
  <si>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</si>
  <si>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</si>
  <si>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</si>
  <si>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</si>
  <si>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</si>
  <si>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</si>
  <si>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</si>
  <si>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</si>
  <si>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</si>
  <si>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</si>
  <si>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</si>
  <si>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</si>
  <si>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</si>
  <si>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</si>
  <si>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</si>
  <si>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</si>
  <si>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</si>
  <si>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</si>
  <si>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</si>
  <si>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</si>
  <si>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</si>
  <si>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</si>
  <si>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</si>
  <si>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</si>
  <si>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</si>
  <si>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</si>
  <si>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</si>
  <si>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</si>
  <si>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</si>
  <si>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</si>
  <si>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</si>
  <si>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</si>
  <si>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</si>
  <si>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</si>
  <si>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</si>
  <si>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</si>
  <si>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</si>
  <si>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</si>
  <si>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</si>
  <si>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</si>
  <si>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</si>
  <si>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</si>
  <si>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</si>
  <si>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</si>
  <si>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</si>
  <si>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</si>
  <si>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</si>
  <si>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</si>
  <si>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</si>
  <si>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</si>
  <si>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</si>
  <si>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</si>
  <si>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</si>
  <si>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</si>
  <si>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</si>
  <si>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</si>
  <si>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</si>
  <si>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</si>
  <si>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</si>
  <si>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</si>
  <si>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</si>
  <si>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</si>
  <si>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</si>
  <si>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</si>
  <si>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</si>
  <si>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</si>
  <si>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</si>
  <si>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</si>
  <si>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</si>
  <si>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</si>
  <si>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</si>
  <si>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</si>
  <si>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</si>
  <si>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</si>
  <si>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</si>
  <si>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</si>
  <si>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</si>
  <si>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</si>
  <si>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</si>
  <si>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</si>
  <si>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</si>
  <si>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</si>
  <si>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</si>
  <si>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</si>
  <si>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</si>
  <si>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</si>
  <si>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</si>
  <si>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</si>
  <si>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</si>
  <si>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</si>
  <si>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</si>
  <si>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</si>
  <si>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</si>
  <si>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</si>
  <si>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</si>
  <si>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</si>
  <si>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</si>
  <si>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</si>
  <si>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</si>
  <si>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</si>
  <si>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</si>
  <si>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</si>
  <si>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</si>
  <si>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</si>
  <si>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</si>
  <si>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</si>
  <si>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</si>
  <si>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</si>
  <si>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</si>
  <si>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</si>
  <si>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</si>
  <si>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</si>
  <si>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</si>
  <si>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</si>
  <si>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</si>
  <si>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</si>
  <si>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</si>
  <si>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</si>
  <si>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</si>
  <si>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</si>
  <si>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</si>
  <si>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</si>
  <si>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</si>
  <si>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</si>
  <si>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</si>
  <si>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</si>
  <si>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</si>
  <si>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</si>
  <si>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</si>
  <si>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</si>
  <si>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</si>
  <si>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</si>
  <si>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</si>
  <si>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</si>
  <si>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</si>
  <si>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</si>
  <si>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</si>
  <si>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</si>
  <si>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</si>
  <si>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</si>
  <si>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</si>
  <si>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</si>
  <si>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</si>
  <si>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</si>
  <si>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</si>
  <si>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</si>
  <si>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</si>
  <si>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</si>
  <si>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</si>
  <si>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</si>
  <si>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</si>
  <si>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</si>
  <si>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</si>
  <si>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A09(B)</t>
    <phoneticPr fontId="13" type="noConversion"/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</si>
  <si>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</si>
  <si>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</si>
  <si>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</si>
  <si>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</si>
  <si>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</si>
  <si>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</si>
  <si>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</si>
  <si>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</si>
  <si>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</si>
  <si>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</si>
  <si>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</si>
  <si>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</si>
  <si>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</si>
  <si>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</si>
  <si>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</si>
  <si>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</si>
  <si>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</si>
  <si>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</si>
  <si>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</si>
  <si>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</si>
  <si>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</si>
  <si>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</si>
  <si>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</si>
  <si>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</si>
  <si>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</si>
  <si>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</si>
  <si>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L待料停機</t>
  </si>
  <si>
    <t>A08</t>
    <phoneticPr fontId="0" type="noConversion"/>
  </si>
  <si>
    <t>FD2F41D2</t>
  </si>
  <si>
    <t>FD2FM3S2</t>
    <phoneticPr fontId="16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</si>
  <si>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</si>
  <si>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</si>
  <si>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</si>
  <si>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</si>
  <si>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100/36SDr</t>
    <phoneticPr fontId="11" type="noConversion"/>
  </si>
  <si>
    <t>100/36SDr</t>
    <phoneticPr fontId="13" type="noConversion"/>
  </si>
  <si>
    <t>白底紅三角</t>
  </si>
  <si>
    <t>2F6GU2</t>
  </si>
  <si>
    <t>FP82170R×2</t>
  </si>
  <si>
    <t>2F6GT2</t>
  </si>
  <si>
    <t>150/48/2SDr</t>
  </si>
  <si>
    <t>150/48/2SDr</t>
    <phoneticPr fontId="11" type="noConversion"/>
  </si>
  <si>
    <t>2F6GT2</t>
    <phoneticPr fontId="11" type="noConversion"/>
  </si>
  <si>
    <t>150/48/2SDr</t>
    <phoneticPr fontId="13" type="noConversion"/>
  </si>
  <si>
    <t>2F6GV2</t>
  </si>
  <si>
    <t>2F6GW2</t>
  </si>
  <si>
    <t>FP82168R×2</t>
  </si>
  <si>
    <t>225/72/2SDr</t>
  </si>
  <si>
    <t>3.2</t>
    <phoneticPr fontId="11" type="noConversion"/>
  </si>
  <si>
    <t>2FA042</t>
  </si>
  <si>
    <t>2F43G2</t>
  </si>
  <si>
    <t>FP82781</t>
  </si>
  <si>
    <t>FP01422</t>
  </si>
  <si>
    <t>藍底白十字</t>
  </si>
  <si>
    <t>FD2F42T2K</t>
  </si>
  <si>
    <t>FD2F28M2</t>
    <phoneticPr fontId="16" type="noConversion"/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</si>
  <si>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</si>
  <si>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</si>
  <si>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</si>
  <si>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</si>
  <si>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</si>
  <si>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</si>
  <si>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</si>
  <si>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</si>
  <si>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</si>
  <si>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停機：J07,J09</t>
    <phoneticPr fontId="11" type="noConversion"/>
  </si>
  <si>
    <t>75/24/2SDr</t>
  </si>
  <si>
    <t>FP81382R×2</t>
  </si>
  <si>
    <t>FP82658×2</t>
  </si>
  <si>
    <t>3.8</t>
    <phoneticPr fontId="11" type="noConversion"/>
  </si>
  <si>
    <t>A22</t>
    <phoneticPr fontId="13" type="noConversion"/>
  </si>
  <si>
    <t>2F6ID2</t>
  </si>
  <si>
    <t>2F6IB1</t>
  </si>
  <si>
    <t>A12(A)</t>
    <phoneticPr fontId="0" type="noConversion"/>
  </si>
  <si>
    <t>2F43N2</t>
  </si>
  <si>
    <t>2F08R2</t>
  </si>
  <si>
    <t>2F43L2</t>
  </si>
  <si>
    <t>2F43M1</t>
  </si>
  <si>
    <t>G</t>
  </si>
  <si>
    <t>FP82169R</t>
  </si>
  <si>
    <t>FP82169R×2</t>
  </si>
  <si>
    <t>A12A</t>
    <phoneticPr fontId="11" type="noConversion"/>
  </si>
  <si>
    <t>2F6IC1</t>
  </si>
  <si>
    <t>FP02422×2</t>
  </si>
  <si>
    <t>FP81391R×2</t>
  </si>
  <si>
    <t>A15</t>
    <phoneticPr fontId="11" type="noConversion"/>
  </si>
  <si>
    <t>115/04</t>
    <phoneticPr fontId="11" type="noConversion"/>
  </si>
  <si>
    <t>4月
成績</t>
    <phoneticPr fontId="11" type="noConversion"/>
  </si>
  <si>
    <t>A13</t>
    <phoneticPr fontId="0" type="noConversion"/>
  </si>
  <si>
    <t>1.6</t>
    <phoneticPr fontId="11" type="noConversion"/>
  </si>
  <si>
    <t>待料</t>
  </si>
  <si>
    <t>115-05月</t>
    <phoneticPr fontId="11" type="noConversion"/>
  </si>
  <si>
    <t>115-04月</t>
  </si>
  <si>
    <t>撚二科斷絲率統計表１１５年０５月份 【BARMAG】</t>
    <phoneticPr fontId="13" type="noConversion"/>
  </si>
  <si>
    <t>撚二科斷絲率統計表１１５年０５月份【 MURATA &amp; M80 &amp; MPS &amp; TMT】</t>
    <phoneticPr fontId="13" type="noConversion"/>
  </si>
  <si>
    <t>FD2F6GT2K</t>
  </si>
  <si>
    <t>FD2F6ID2</t>
  </si>
  <si>
    <t>FD2FM3V2</t>
  </si>
  <si>
    <t>FD2F29G1</t>
  </si>
  <si>
    <t>FD2F43I1</t>
  </si>
  <si>
    <t>2026/5/4 合計</t>
  </si>
  <si>
    <t>FD2F29H2</t>
    <phoneticPr fontId="16" type="noConversion"/>
  </si>
  <si>
    <t>FD2F42M2</t>
    <phoneticPr fontId="16" type="noConversion"/>
  </si>
  <si>
    <t>FD2F43A2</t>
    <phoneticPr fontId="16" type="noConversion"/>
  </si>
  <si>
    <t>FD2F43B2</t>
    <phoneticPr fontId="16" type="noConversion"/>
  </si>
  <si>
    <t>FD2F43C2</t>
    <phoneticPr fontId="16" type="noConversion"/>
  </si>
  <si>
    <t>FD2F43F2</t>
    <phoneticPr fontId="16" type="noConversion"/>
  </si>
  <si>
    <t>FD2F43H1</t>
    <phoneticPr fontId="16" type="noConversion"/>
  </si>
  <si>
    <t>FD2F43J1</t>
    <phoneticPr fontId="16" type="noConversion"/>
  </si>
  <si>
    <t>FD2F6FU2</t>
    <phoneticPr fontId="16" type="noConversion"/>
  </si>
  <si>
    <t>FD2F6GQ2</t>
    <phoneticPr fontId="16" type="noConversion"/>
  </si>
  <si>
    <t>FD2F6GR8</t>
    <phoneticPr fontId="16" type="noConversion"/>
  </si>
  <si>
    <t>FD2F6GS2</t>
    <phoneticPr fontId="16" type="noConversion"/>
  </si>
  <si>
    <t>FD2F7D93</t>
    <phoneticPr fontId="16" type="noConversion"/>
  </si>
  <si>
    <t>FD2F9VC2</t>
    <phoneticPr fontId="16" type="noConversion"/>
  </si>
  <si>
    <t>FD2FA052</t>
    <phoneticPr fontId="16" type="noConversion"/>
  </si>
  <si>
    <t>FD2FM4E2</t>
    <phoneticPr fontId="16" type="noConversion"/>
  </si>
  <si>
    <t>FD2F1YX2</t>
    <phoneticPr fontId="16" type="noConversion"/>
  </si>
  <si>
    <t>FD2F6GX1</t>
    <phoneticPr fontId="16" type="noConversion"/>
  </si>
  <si>
    <t>FD2F6GY2</t>
    <phoneticPr fontId="16" type="noConversion"/>
  </si>
  <si>
    <t>A09(A)</t>
    <phoneticPr fontId="13" type="noConversion"/>
  </si>
  <si>
    <t>A10</t>
    <phoneticPr fontId="0" type="noConversion"/>
  </si>
  <si>
    <t>A12(B)</t>
    <phoneticPr fontId="0" type="noConversion"/>
  </si>
  <si>
    <t>A17</t>
    <phoneticPr fontId="0" type="noConversion"/>
  </si>
  <si>
    <t>A19</t>
    <phoneticPr fontId="13" type="noConversion"/>
  </si>
  <si>
    <t>2F6IC1</t>
    <phoneticPr fontId="13" type="noConversion"/>
  </si>
  <si>
    <t>FD2F6GA3</t>
  </si>
  <si>
    <t>FD2F6EZ1</t>
  </si>
  <si>
    <t>FD2F6FC3</t>
  </si>
  <si>
    <t>2026/5/5 合計</t>
  </si>
  <si>
    <t>2F6IE2</t>
  </si>
  <si>
    <t>FP82171R×2</t>
  </si>
  <si>
    <t>FINAL</t>
    <phoneticPr fontId="13" type="noConversion"/>
  </si>
  <si>
    <t>FD2FM4C2</t>
  </si>
  <si>
    <t>FD2FM4C2</t>
    <phoneticPr fontId="16" type="noConversion"/>
  </si>
  <si>
    <t>FD2FA042</t>
  </si>
  <si>
    <t>FD2F60262</t>
  </si>
  <si>
    <t>FD2F1YR2</t>
  </si>
  <si>
    <t>2026/5/6 合計</t>
  </si>
  <si>
    <t>FD2F60251/262</t>
    <phoneticPr fontId="16" type="noConversion"/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</si>
  <si>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</si>
  <si>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</si>
  <si>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</si>
  <si>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</si>
  <si>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</si>
  <si>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</si>
  <si>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</si>
  <si>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r>
      <t>2026/05</t>
    </r>
    <r>
      <rPr>
        <b/>
        <sz val="12"/>
        <rFont val="細明體"/>
        <family val="2"/>
        <charset val="136"/>
      </rPr>
      <t>月</t>
    </r>
    <phoneticPr fontId="13" type="noConversion"/>
  </si>
  <si>
    <t>2026/04月</t>
  </si>
  <si>
    <t>2026/03月</t>
  </si>
  <si>
    <t>2026/02月</t>
  </si>
  <si>
    <t>封存</t>
    <phoneticPr fontId="11" type="noConversion"/>
  </si>
  <si>
    <t>FD2GM3B2</t>
  </si>
  <si>
    <t>FD2G42J2</t>
  </si>
  <si>
    <t>2026/5/7 合計</t>
  </si>
  <si>
    <t>2026/5/8 合計</t>
  </si>
  <si>
    <t>FD2FM3B2</t>
    <phoneticPr fontId="16" type="noConversion"/>
  </si>
  <si>
    <t>FD2F42J2</t>
    <phoneticPr fontId="16" type="noConversion"/>
  </si>
  <si>
    <t>FD2F1MX1</t>
    <phoneticPr fontId="16" type="noConversion"/>
  </si>
  <si>
    <t>FD2F1TC3</t>
  </si>
  <si>
    <t>FD2F1TC3</t>
    <phoneticPr fontId="16" type="noConversion"/>
  </si>
  <si>
    <t>FD2F1XU2</t>
    <phoneticPr fontId="16" type="noConversion"/>
  </si>
  <si>
    <t>2F6IF2</t>
  </si>
  <si>
    <t>FP02421</t>
  </si>
  <si>
    <t>A-2F43E2</t>
    <phoneticPr fontId="13" type="noConversion"/>
  </si>
  <si>
    <r>
      <t>B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</si>
  <si>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A10(A)</t>
    <phoneticPr fontId="0" type="noConversion"/>
  </si>
  <si>
    <t>2.0</t>
    <phoneticPr fontId="11" type="noConversion"/>
  </si>
  <si>
    <r>
      <t>R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</si>
  <si>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r>
      <t>A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</si>
  <si>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2F6II2</t>
  </si>
  <si>
    <t>2F29J2</t>
  </si>
  <si>
    <t>2F43Q2</t>
  </si>
  <si>
    <t>FD2G42L2</t>
  </si>
  <si>
    <t>FD2F6GZ3</t>
  </si>
  <si>
    <t>FD2F6IG2K</t>
  </si>
  <si>
    <t>2026/5/11 合計</t>
  </si>
  <si>
    <t>FD2F42L2</t>
  </si>
  <si>
    <t>FD2F42L2</t>
    <phoneticPr fontId="16" type="noConversion"/>
  </si>
  <si>
    <t>FD2FM4G2</t>
    <phoneticPr fontId="16" type="noConversion"/>
  </si>
  <si>
    <t>final</t>
  </si>
  <si>
    <t>FP80099R×2</t>
  </si>
  <si>
    <t>FP81209R×2</t>
  </si>
  <si>
    <t>R-2F6II2</t>
    <phoneticPr fontId="13" type="noConversion"/>
  </si>
  <si>
    <t>S01-1~3</t>
    <phoneticPr fontId="11" type="noConversion"/>
  </si>
  <si>
    <t>S01-4~6</t>
    <phoneticPr fontId="11" type="noConversion"/>
  </si>
  <si>
    <t>0.9</t>
    <phoneticPr fontId="11" type="noConversion"/>
  </si>
  <si>
    <t>1.3</t>
    <phoneticPr fontId="11" type="noConversion"/>
  </si>
  <si>
    <t>S01-1~3</t>
    <phoneticPr fontId="13" type="noConversion"/>
  </si>
  <si>
    <t>S01-4~6</t>
    <phoneticPr fontId="13" type="noConversion"/>
  </si>
  <si>
    <r>
      <rPr>
        <b/>
        <sz val="13"/>
        <rFont val="微軟正黑體"/>
        <family val="2"/>
        <charset val="136"/>
      </rPr>
      <t>7</t>
    </r>
    <r>
      <rPr>
        <b/>
        <sz val="13"/>
        <rFont val="Arial"/>
        <family val="2"/>
      </rPr>
      <t>~12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</si>
  <si>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1~3-2F29J2</t>
    <phoneticPr fontId="13" type="noConversion"/>
  </si>
  <si>
    <t>4~6-2F43Q2</t>
    <phoneticPr fontId="13" type="noConversion"/>
  </si>
  <si>
    <t>停機：S01-7~12</t>
    <phoneticPr fontId="11" type="noConversion"/>
  </si>
  <si>
    <t>FD2F05P2</t>
  </si>
  <si>
    <t>FD2F26W2G</t>
  </si>
  <si>
    <t>FD2F41R1</t>
  </si>
  <si>
    <t>FD2F78V2</t>
  </si>
  <si>
    <t>FD2F7C71</t>
  </si>
  <si>
    <t>FD2G7C71</t>
  </si>
  <si>
    <t>FD2G29I1</t>
  </si>
  <si>
    <t>2026/5/12 合計</t>
  </si>
  <si>
    <t>FD2F26W2</t>
    <phoneticPr fontId="16" type="noConversion"/>
  </si>
  <si>
    <t>FD2F29E2</t>
    <phoneticPr fontId="16" type="noConversion"/>
  </si>
  <si>
    <t>FD2FM4F2</t>
    <phoneticPr fontId="16" type="noConversion"/>
  </si>
  <si>
    <t>FD2F08I1</t>
  </si>
  <si>
    <t>FD2F1VL2R</t>
  </si>
  <si>
    <t>FD2F28Q2R</t>
  </si>
  <si>
    <t>FD2F3IL12</t>
  </si>
  <si>
    <t>FD2F6IE2K</t>
  </si>
  <si>
    <t>2026/5/13 合計</t>
  </si>
  <si>
    <t>FD2F1VL2</t>
    <phoneticPr fontId="16" type="noConversion"/>
  </si>
  <si>
    <t>FD2F28Q2</t>
    <phoneticPr fontId="16" type="noConversion"/>
  </si>
  <si>
    <t>FD2F3IL1</t>
    <phoneticPr fontId="16" type="noConversion"/>
  </si>
  <si>
    <t>FD2F6EF2</t>
    <phoneticPr fontId="16" type="noConversion"/>
  </si>
  <si>
    <t>FD2F9VB2</t>
    <phoneticPr fontId="16" type="noConversion"/>
  </si>
  <si>
    <t>FD2F9VD2</t>
    <phoneticPr fontId="16" type="noConversion"/>
  </si>
  <si>
    <t>FD2FM4H1</t>
    <phoneticPr fontId="16" type="noConversion"/>
  </si>
  <si>
    <t>FD2F6GW2K</t>
  </si>
  <si>
    <t>FD2F60251</t>
  </si>
  <si>
    <t>FD2F43E2</t>
  </si>
  <si>
    <t>FD2F28V2</t>
  </si>
  <si>
    <t>FD2F7D93K</t>
  </si>
  <si>
    <t>FD2GA042</t>
  </si>
  <si>
    <t>2026/5/14 合計</t>
  </si>
  <si>
    <t>2026/5/15 合計</t>
  </si>
  <si>
    <t>FD2F1T82</t>
    <phoneticPr fontId="16" type="noConversion"/>
  </si>
  <si>
    <t>FD2F1VG2</t>
    <phoneticPr fontId="16" type="noConversion"/>
  </si>
  <si>
    <t>FD2F3VR2</t>
    <phoneticPr fontId="16" type="noConversion"/>
  </si>
  <si>
    <t>FD2F41I2</t>
    <phoneticPr fontId="16" type="noConversion"/>
  </si>
  <si>
    <t>FD2F7UC2</t>
    <phoneticPr fontId="16" type="noConversion"/>
  </si>
  <si>
    <t>L-2F6II2</t>
    <phoneticPr fontId="13" type="noConversion"/>
  </si>
  <si>
    <t>T05</t>
    <phoneticPr fontId="13" type="noConversion"/>
  </si>
  <si>
    <t>T05</t>
    <phoneticPr fontId="11" type="noConversion"/>
  </si>
  <si>
    <t>FD2F08J2</t>
    <phoneticPr fontId="16" type="noConversion"/>
  </si>
  <si>
    <t>FD2F1XV2</t>
    <phoneticPr fontId="16" type="noConversion"/>
  </si>
  <si>
    <t>FD2F26G2</t>
    <phoneticPr fontId="16" type="noConversion"/>
  </si>
  <si>
    <t>FD2F27Q2</t>
    <phoneticPr fontId="16" type="noConversion"/>
  </si>
  <si>
    <t>FD2F6FD1</t>
    <phoneticPr fontId="16" type="noConversion"/>
  </si>
  <si>
    <t>FD2F9VE2</t>
    <phoneticPr fontId="16" type="noConversion"/>
  </si>
  <si>
    <t>FD2F9VF1</t>
    <phoneticPr fontId="16" type="noConversion"/>
  </si>
  <si>
    <t>FD2FM4I2</t>
    <phoneticPr fontId="16" type="noConversion"/>
  </si>
  <si>
    <t>FD2FM0T2</t>
  </si>
  <si>
    <t>FD2FM2V2</t>
  </si>
  <si>
    <t>FD2G7D93</t>
  </si>
  <si>
    <t>FD2F43L2K</t>
  </si>
  <si>
    <t>FD2F1TB2</t>
  </si>
  <si>
    <t>FD2FA023</t>
  </si>
  <si>
    <t>2026/5/18 合計</t>
  </si>
  <si>
    <t>FD2F50551/541</t>
    <phoneticPr fontId="16" type="noConversion"/>
  </si>
  <si>
    <t>FD2G60181X</t>
  </si>
  <si>
    <t>FD2F40M2</t>
  </si>
  <si>
    <t>FD2G6GQ8</t>
  </si>
  <si>
    <t>FD2F27L2</t>
  </si>
  <si>
    <t>FD2F3EA1G</t>
  </si>
  <si>
    <t>FD2F6IF2K</t>
  </si>
  <si>
    <t>2026/5/19 合計</t>
  </si>
  <si>
    <t>FD2F60181</t>
    <phoneticPr fontId="16" type="noConversion"/>
  </si>
  <si>
    <t>FD2F3EA1</t>
    <phoneticPr fontId="16" type="noConversion"/>
  </si>
  <si>
    <t>FD2F1XM2</t>
    <phoneticPr fontId="16" type="noConversion"/>
  </si>
  <si>
    <t>FD2F43K2K</t>
  </si>
  <si>
    <t>FD2G06N2</t>
  </si>
  <si>
    <t>FD2G1PX2</t>
  </si>
  <si>
    <t>FD2G1WC2</t>
  </si>
  <si>
    <t>FD2G28U2</t>
  </si>
  <si>
    <t>FD2G3XC2</t>
  </si>
  <si>
    <t>FD2G41Q2</t>
  </si>
  <si>
    <t>FD2G41R1</t>
  </si>
  <si>
    <t>FD2G7LQ2</t>
  </si>
  <si>
    <t>FD2F08J2</t>
  </si>
  <si>
    <t>FD2F3VR2</t>
  </si>
  <si>
    <t>FD2F27Q2R</t>
  </si>
  <si>
    <t>FD2F1VG2R</t>
  </si>
  <si>
    <t>FD2F26G2</t>
  </si>
  <si>
    <t>FD2F41I2R</t>
  </si>
  <si>
    <t>FD2F1T82</t>
  </si>
  <si>
    <t>FD2F1XV2</t>
  </si>
  <si>
    <t>FD2F7E03K</t>
  </si>
  <si>
    <t>FD2F6FD1</t>
  </si>
  <si>
    <t>2026/5/20 合計</t>
  </si>
  <si>
    <t>FD2F06N2</t>
  </si>
  <si>
    <t>FD2F1PX2</t>
  </si>
  <si>
    <t>FD2F1WC2</t>
  </si>
  <si>
    <t>FD2F28U2</t>
  </si>
  <si>
    <t>FD2F3XC2</t>
  </si>
  <si>
    <t>FD2F41Q2</t>
  </si>
  <si>
    <t>FD2F7LQ2</t>
  </si>
  <si>
    <t>FD2F30322</t>
    <phoneticPr fontId="16" type="noConversion"/>
  </si>
  <si>
    <t xml:space="preserve">停機 </t>
  </si>
  <si>
    <t>無值車員</t>
  </si>
  <si>
    <r>
      <t>A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</si>
  <si>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FD2FM602</t>
  </si>
  <si>
    <t>FD2FM542</t>
  </si>
  <si>
    <t>FD2FM501</t>
  </si>
  <si>
    <t>FD2FM492</t>
  </si>
  <si>
    <t>FD2FM471</t>
  </si>
  <si>
    <t>FD2FM453</t>
  </si>
  <si>
    <t>FD2FM422</t>
  </si>
  <si>
    <t>FD2FM412</t>
  </si>
  <si>
    <t>FD2FM392</t>
  </si>
  <si>
    <t>FD2FM362</t>
  </si>
  <si>
    <t>FD2FM322</t>
  </si>
  <si>
    <t>FD2FM0U2</t>
  </si>
  <si>
    <t>FD2FM0S2</t>
  </si>
  <si>
    <t>FD2FM0Q2</t>
  </si>
  <si>
    <t>FD2FM0L2</t>
  </si>
  <si>
    <t>FD2FM0K2S</t>
  </si>
  <si>
    <t>FD2FM0K2</t>
  </si>
  <si>
    <t>FD2F9PU2</t>
  </si>
  <si>
    <t>FD2F9NB2</t>
  </si>
  <si>
    <t>FD2F79J2</t>
  </si>
  <si>
    <t>FD2GM0J2</t>
  </si>
  <si>
    <t>FD2GM0K2</t>
  </si>
  <si>
    <t>FD2G9UD2</t>
  </si>
  <si>
    <t>FD2G9TW2</t>
  </si>
  <si>
    <t>FD2G7UA0</t>
  </si>
  <si>
    <t>FD2GM453</t>
  </si>
  <si>
    <t>FD2GM402</t>
  </si>
  <si>
    <t>FD2GM392</t>
  </si>
  <si>
    <t>FD2GM382</t>
  </si>
  <si>
    <t>FD2GM0U2</t>
  </si>
  <si>
    <t>FD2GM0P2</t>
  </si>
  <si>
    <t>FD2G79J2F</t>
  </si>
  <si>
    <t>FD2G08F2</t>
  </si>
  <si>
    <t>FD2G7A98</t>
  </si>
  <si>
    <t>FD2G7B38</t>
  </si>
  <si>
    <t>FD2F08A2</t>
  </si>
  <si>
    <t>FD2F1XU2</t>
  </si>
  <si>
    <t>FD2F9UK2</t>
  </si>
  <si>
    <t>FD2F9TT3</t>
  </si>
  <si>
    <t>FD2F9ST3</t>
  </si>
  <si>
    <t>FD2F9SM2</t>
  </si>
  <si>
    <t>FD2F9RQ2</t>
  </si>
  <si>
    <t>FD2FM2F2</t>
  </si>
  <si>
    <t>FD2FM2C2</t>
  </si>
  <si>
    <t>FD2FM291</t>
  </si>
  <si>
    <t>FD2FM272</t>
  </si>
  <si>
    <t>FD2FM232</t>
  </si>
  <si>
    <t>FD2FM0Z2</t>
  </si>
  <si>
    <t>FD2FM0Y2</t>
  </si>
  <si>
    <t>FD2FM0X2</t>
  </si>
  <si>
    <t>FD2FM0V2</t>
  </si>
  <si>
    <t>FD2FM691</t>
  </si>
  <si>
    <t>FD2FM682</t>
  </si>
  <si>
    <t>FD2FM652</t>
  </si>
  <si>
    <t>FD2FM641</t>
  </si>
  <si>
    <t>FD2FM612</t>
  </si>
  <si>
    <t>FD2F1FP2</t>
  </si>
  <si>
    <t>FD2F1IQ2</t>
  </si>
  <si>
    <t>FD2F1N52R</t>
  </si>
  <si>
    <t>FD2F1PL2</t>
  </si>
  <si>
    <t>FD2F1TH2</t>
  </si>
  <si>
    <t>FD2F1YB2G</t>
  </si>
  <si>
    <t>FD2F28N2T</t>
  </si>
  <si>
    <t>FD2F28R2R</t>
  </si>
  <si>
    <t>FD2F41V2</t>
  </si>
  <si>
    <t>FD2F6UF0</t>
  </si>
  <si>
    <t>2026/5/21 合計</t>
  </si>
  <si>
    <t>FD2F08F2</t>
  </si>
  <si>
    <t>FD2F7A98</t>
  </si>
  <si>
    <t>FD2F7B38</t>
  </si>
  <si>
    <t>FD2F7UA0</t>
  </si>
  <si>
    <t>FD2F9TW2</t>
  </si>
  <si>
    <t>FD2F9UD2</t>
  </si>
  <si>
    <t>FD2FM0J2</t>
  </si>
  <si>
    <t>FD2FM0P2</t>
  </si>
  <si>
    <t>FD2FM382</t>
  </si>
  <si>
    <t>FD2FM402</t>
  </si>
  <si>
    <t>FD2F1N52</t>
    <phoneticPr fontId="16" type="noConversion"/>
  </si>
  <si>
    <t>FD2F1YB2</t>
    <phoneticPr fontId="16" type="noConversion"/>
  </si>
  <si>
    <t>FD2F28N2</t>
    <phoneticPr fontId="16" type="noConversion"/>
  </si>
  <si>
    <t>FD2F28R2</t>
    <phoneticPr fontId="16" type="noConversion"/>
  </si>
  <si>
    <t>FD2F7UB0</t>
    <phoneticPr fontId="16" type="noConversion"/>
  </si>
  <si>
    <t>FD2FM2W2</t>
    <phoneticPr fontId="16" type="noConversion"/>
  </si>
  <si>
    <t>FD2FM4J2</t>
    <phoneticPr fontId="16" type="noConversion"/>
  </si>
  <si>
    <t>FD2FM4M2</t>
    <phoneticPr fontId="16" type="noConversion"/>
  </si>
  <si>
    <t>了機/停機</t>
    <phoneticPr fontId="13" type="noConversion"/>
  </si>
  <si>
    <t>FD2G28C2</t>
  </si>
  <si>
    <t>FD2G29A2</t>
  </si>
  <si>
    <t>FD2F05W2</t>
  </si>
  <si>
    <t>FD2F07R2</t>
  </si>
  <si>
    <t>FD2F1ET2R</t>
  </si>
  <si>
    <t>FD2F1HP2</t>
  </si>
  <si>
    <t>FD2F41G2R</t>
  </si>
  <si>
    <t>FD2F6EL1</t>
  </si>
  <si>
    <t>FD2F78L9</t>
  </si>
  <si>
    <t>FD2FM081</t>
  </si>
  <si>
    <t>FD2G05W2</t>
  </si>
  <si>
    <t>FD2G08L2</t>
  </si>
  <si>
    <t>FD2G1WD2</t>
  </si>
  <si>
    <t>FD2G28E2</t>
  </si>
  <si>
    <t>FD2G41R8</t>
  </si>
  <si>
    <t>FD2G79N2</t>
  </si>
  <si>
    <t>FD2G7A92</t>
  </si>
  <si>
    <t>FD2G7LK0</t>
  </si>
  <si>
    <t>FD2G7LW2</t>
  </si>
  <si>
    <t>FD2F1ES2R</t>
  </si>
  <si>
    <t>FD2F41L3</t>
  </si>
  <si>
    <t>FD2F41S3</t>
  </si>
  <si>
    <t>2026/5/22 合計</t>
  </si>
  <si>
    <t>FD2F08L2</t>
  </si>
  <si>
    <t>FD2F1WD2</t>
  </si>
  <si>
    <t>FD2F28C2</t>
  </si>
  <si>
    <t>FD2F28E2</t>
  </si>
  <si>
    <t>FD2F29A2</t>
  </si>
  <si>
    <t>FD2F79N2</t>
  </si>
  <si>
    <t>FD2F7A92</t>
  </si>
  <si>
    <t>FD2F7LW2</t>
  </si>
  <si>
    <t>FD2F1ES2</t>
    <phoneticPr fontId="16" type="noConversion"/>
  </si>
  <si>
    <t>FD2F1ET2</t>
    <phoneticPr fontId="16" type="noConversion"/>
  </si>
  <si>
    <t>FD2F41G2</t>
    <phoneticPr fontId="16" type="noConversion"/>
  </si>
  <si>
    <t>FD2F41R2</t>
    <phoneticPr fontId="16" type="noConversion"/>
  </si>
  <si>
    <t>FD2F7LK2</t>
    <phoneticPr fontId="16" type="noConversion"/>
  </si>
  <si>
    <t>2F6IJ1</t>
  </si>
  <si>
    <t>停機：T04L(待料)</t>
    <phoneticPr fontId="11" type="noConversion"/>
  </si>
  <si>
    <t>FD2FM4K2</t>
    <phoneticPr fontId="16" type="noConversion"/>
  </si>
  <si>
    <t>FD2FM4L2</t>
    <phoneticPr fontId="16" type="noConversion"/>
  </si>
  <si>
    <t>R-2F6IJ1</t>
    <phoneticPr fontId="13" type="noConversion"/>
  </si>
  <si>
    <t>150/48/2SDR</t>
    <phoneticPr fontId="13" type="noConversion"/>
  </si>
  <si>
    <t>1.0</t>
    <phoneticPr fontId="11" type="noConversion"/>
  </si>
  <si>
    <t xml:space="preserve"> 停機</t>
  </si>
  <si>
    <t>停機：9,10,12,14,16~24;(待料A07)</t>
    <phoneticPr fontId="11" type="noConversion"/>
  </si>
  <si>
    <t>FINAL/停機</t>
    <phoneticPr fontId="13" type="noConversion"/>
  </si>
  <si>
    <t>2FA062</t>
    <phoneticPr fontId="13" type="noConversion"/>
  </si>
  <si>
    <t>2FA062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</si>
</sst>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6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3"/>
      <name val="Arial"/>
      <family val="2"/>
      <charset val="136"/>
    </font>
  </fonts>
  <fills count="9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</fills>
  <borders count="29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4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194" fontId="18" fillId="23" borderId="8" xfId="0" applyNumberFormat="1" applyFont="1" applyFill="1" applyBorder="1" applyAlignment="1" applyProtection="1">
      <alignment vertical="center"/>
      <protection locked="0"/>
    </xf>
    <xf numFmtId="0" fontId="18" fillId="23" borderId="9" xfId="0" applyFont="1" applyFill="1" applyBorder="1" applyAlignment="1" applyProtection="1">
      <alignment vertical="center"/>
      <protection locked="0"/>
    </xf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2" xfId="458" applyNumberFormat="1" applyFont="1" applyBorder="1" applyAlignment="1">
      <alignment horizontal="right" shrinkToFit="1"/>
    </xf>
    <xf numFmtId="177" fontId="172" fillId="0" borderId="204" xfId="458" applyNumberFormat="1" applyFont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49" fontId="64" fillId="5" borderId="0" xfId="0" applyNumberFormat="1" applyFont="1" applyFill="1" applyAlignment="1">
      <alignment horizontal="center" vertical="center" wrapTex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49" fontId="64" fillId="2" borderId="0" xfId="0" applyNumberFormat="1" applyFont="1" applyFill="1" applyAlignment="1">
      <alignment vertical="center"/>
    </xf>
    <xf numFmtId="0" fontId="64" fillId="2" borderId="0" xfId="0" applyFont="1" applyFill="1" applyAlignment="1">
      <alignment vertical="center"/>
    </xf>
    <xf numFmtId="187" fontId="64" fillId="2" borderId="0" xfId="0" applyNumberFormat="1" applyFont="1" applyFill="1" applyAlignment="1">
      <alignment horizontal="center" vertical="center"/>
    </xf>
    <xf numFmtId="0" fontId="64" fillId="2" borderId="0" xfId="0" applyFont="1" applyFill="1" applyAlignment="1">
      <alignment horizontal="left" vertical="center"/>
    </xf>
    <xf numFmtId="0" fontId="64" fillId="88" borderId="0" xfId="0" applyFont="1" applyFill="1" applyAlignment="1">
      <alignment horizontal="center" vertical="center"/>
    </xf>
    <xf numFmtId="186" fontId="64" fillId="88" borderId="0" xfId="0" applyNumberFormat="1" applyFont="1" applyFill="1" applyAlignment="1">
      <alignment horizontal="center" vertical="center"/>
    </xf>
    <xf numFmtId="0" fontId="64" fillId="88" borderId="0" xfId="0" applyFont="1" applyFill="1" applyAlignment="1">
      <alignment horizontal="left" vertical="center"/>
    </xf>
    <xf numFmtId="178" fontId="64" fillId="88" borderId="0" xfId="0" applyNumberFormat="1" applyFont="1" applyFill="1" applyAlignment="1">
      <alignment horizontal="center" vertical="center"/>
    </xf>
    <xf numFmtId="14" fontId="64" fillId="88" borderId="0" xfId="0" applyNumberFormat="1" applyFont="1" applyFill="1" applyAlignment="1">
      <alignment horizontal="center" vertical="center" shrinkToFit="1"/>
    </xf>
    <xf numFmtId="178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 applyProtection="1">
      <alignment vertical="center"/>
      <protection locked="0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176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49" fontId="64" fillId="0" borderId="0" xfId="0" applyNumberFormat="1" applyFont="1" applyAlignment="1">
      <alignment vertical="center"/>
    </xf>
    <xf numFmtId="49" fontId="64" fillId="73" borderId="0" xfId="0" applyNumberFormat="1" applyFont="1" applyFill="1" applyAlignment="1">
      <alignment vertical="center"/>
    </xf>
    <xf numFmtId="0" fontId="64" fillId="73" borderId="0" xfId="0" applyFont="1" applyFill="1" applyAlignment="1">
      <alignment horizontal="center" vertical="center"/>
    </xf>
    <xf numFmtId="187" fontId="64" fillId="73" borderId="0" xfId="0" applyNumberFormat="1" applyFont="1" applyFill="1" applyAlignment="1">
      <alignment horizontal="center" vertical="center"/>
    </xf>
    <xf numFmtId="0" fontId="64" fillId="73" borderId="0" xfId="0" applyFont="1" applyFill="1" applyAlignment="1">
      <alignment vertical="center"/>
    </xf>
    <xf numFmtId="0" fontId="64" fillId="73" borderId="0" xfId="0" applyFont="1" applyFill="1" applyAlignment="1">
      <alignment horizontal="left" vertical="center"/>
    </xf>
    <xf numFmtId="186" fontId="64" fillId="73" borderId="0" xfId="0" applyNumberFormat="1" applyFont="1" applyFill="1" applyAlignment="1">
      <alignment horizontal="center" vertical="center"/>
    </xf>
    <xf numFmtId="178" fontId="64" fillId="73" borderId="0" xfId="0" applyNumberFormat="1" applyFont="1" applyFill="1" applyAlignment="1">
      <alignment horizontal="center" vertical="center"/>
    </xf>
    <xf numFmtId="14" fontId="64" fillId="73" borderId="0" xfId="0" applyNumberFormat="1" applyFont="1" applyFill="1" applyAlignment="1" applyProtection="1">
      <alignment horizontal="center" vertical="center" shrinkToFit="1"/>
      <protection locked="0"/>
    </xf>
    <xf numFmtId="0" fontId="64" fillId="73" borderId="0" xfId="0" applyFont="1" applyFill="1" applyAlignment="1" applyProtection="1">
      <alignment horizontal="center" vertical="center" shrinkToFit="1"/>
      <protection locked="0"/>
    </xf>
    <xf numFmtId="0" fontId="64" fillId="0" borderId="0" xfId="0" applyFont="1" applyAlignment="1">
      <alignment vertical="center"/>
    </xf>
    <xf numFmtId="0" fontId="64" fillId="0" borderId="0" xfId="0" applyFont="1" applyAlignment="1" applyProtection="1">
      <alignment vertical="center"/>
      <protection locked="0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22" borderId="219" xfId="0" applyFont="1" applyFill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2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22" borderId="225" xfId="0" applyFont="1" applyFill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8" xfId="0" applyFont="1" applyBorder="1" applyAlignment="1">
      <alignment horizontal="center" vertical="center" shrinkToFit="1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22" borderId="231" xfId="0" applyFont="1" applyFill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179" fontId="203" fillId="18" borderId="97" xfId="471" applyNumberFormat="1" applyFont="1" applyFill="1" applyBorder="1" applyAlignment="1">
      <alignment horizontal="center" vertical="center" wrapText="1"/>
    </xf>
    <xf numFmtId="179" fontId="203" fillId="18" borderId="219" xfId="471" applyNumberFormat="1" applyFont="1" applyFill="1" applyBorder="1" applyAlignment="1">
      <alignment horizontal="center" vertical="center"/>
    </xf>
    <xf numFmtId="179" fontId="203" fillId="18" borderId="225" xfId="471" applyNumberFormat="1" applyFont="1" applyFill="1" applyBorder="1" applyAlignment="1">
      <alignment horizontal="center" vertical="center"/>
    </xf>
    <xf numFmtId="0" fontId="203" fillId="0" borderId="230" xfId="0" applyFont="1" applyBorder="1" applyAlignment="1">
      <alignment horizontal="center" vertical="center" shrinkToFit="1"/>
    </xf>
    <xf numFmtId="179" fontId="203" fillId="18" borderId="231" xfId="471" applyNumberFormat="1" applyFont="1" applyFill="1" applyBorder="1" applyAlignment="1">
      <alignment horizontal="center" vertical="center"/>
    </xf>
    <xf numFmtId="0" fontId="203" fillId="0" borderId="236" xfId="0" applyFont="1" applyBorder="1" applyAlignment="1">
      <alignment horizontal="center" vertical="center" shrinkToFit="1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0" fontId="203" fillId="0" borderId="247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179" fontId="203" fillId="92" borderId="225" xfId="471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4" xfId="0" applyFont="1" applyBorder="1" applyAlignment="1">
      <alignment horizontal="center" vertical="center" shrinkToFit="1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50" xfId="0" applyFont="1" applyFill="1" applyBorder="1" applyAlignment="1">
      <alignment horizontal="center" vertical="center" wrapText="1"/>
    </xf>
    <xf numFmtId="0" fontId="237" fillId="75" borderId="253" xfId="0" applyFont="1" applyFill="1" applyBorder="1" applyAlignment="1">
      <alignment horizontal="center" vertical="center" wrapText="1"/>
    </xf>
    <xf numFmtId="0" fontId="238" fillId="75" borderId="253" xfId="0" applyFont="1" applyFill="1" applyBorder="1" applyAlignment="1">
      <alignment horizontal="center" vertical="center" wrapText="1"/>
    </xf>
    <xf numFmtId="0" fontId="238" fillId="75" borderId="254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4" xfId="0" applyFont="1" applyFill="1" applyBorder="1" applyAlignment="1">
      <alignment horizontal="right" vertical="center"/>
    </xf>
    <xf numFmtId="0" fontId="237" fillId="75" borderId="257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horizontal="justify" vertical="center"/>
    </xf>
    <xf numFmtId="0" fontId="239" fillId="75" borderId="255" xfId="0" applyFont="1" applyFill="1" applyBorder="1" applyAlignment="1">
      <alignment horizontal="justify" vertical="center"/>
    </xf>
    <xf numFmtId="0" fontId="237" fillId="75" borderId="255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right" vertical="center"/>
    </xf>
    <xf numFmtId="0" fontId="237" fillId="75" borderId="256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vertical="center"/>
    </xf>
    <xf numFmtId="0" fontId="239" fillId="75" borderId="255" xfId="0" applyFont="1" applyFill="1" applyBorder="1" applyAlignment="1">
      <alignment horizontal="center" vertical="center"/>
    </xf>
    <xf numFmtId="0" fontId="238" fillId="75" borderId="255" xfId="0" applyFont="1" applyFill="1" applyBorder="1" applyAlignment="1">
      <alignment vertical="center"/>
    </xf>
    <xf numFmtId="0" fontId="237" fillId="75" borderId="253" xfId="0" applyFont="1" applyFill="1" applyBorder="1" applyAlignment="1">
      <alignment horizontal="center" vertical="center"/>
    </xf>
    <xf numFmtId="0" fontId="238" fillId="75" borderId="256" xfId="0" applyFont="1" applyFill="1" applyBorder="1" applyAlignment="1">
      <alignment vertical="center"/>
    </xf>
    <xf numFmtId="0" fontId="238" fillId="75" borderId="258" xfId="0" applyFont="1" applyFill="1" applyBorder="1" applyAlignment="1">
      <alignment vertical="center"/>
    </xf>
    <xf numFmtId="0" fontId="238" fillId="75" borderId="254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7" xfId="0" applyFont="1" applyFill="1" applyBorder="1" applyAlignment="1">
      <alignment vertical="center"/>
    </xf>
    <xf numFmtId="0" fontId="240" fillId="75" borderId="255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vertical="center"/>
    </xf>
    <xf numFmtId="0" fontId="237" fillId="75" borderId="258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88" borderId="0" xfId="0" applyNumberFormat="1" applyFont="1" applyFill="1" applyAlignment="1">
      <alignment horizontal="left" vertical="center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2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86" xfId="0" applyNumberFormat="1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0" fontId="203" fillId="0" borderId="264" xfId="0" applyFont="1" applyBorder="1" applyAlignment="1">
      <alignment horizontal="center" vertical="center" shrinkToFit="1"/>
    </xf>
    <xf numFmtId="14" fontId="203" fillId="0" borderId="248" xfId="0" applyNumberFormat="1" applyFont="1" applyBorder="1" applyAlignment="1">
      <alignment vertical="center" shrinkToFit="1"/>
    </xf>
    <xf numFmtId="0" fontId="203" fillId="0" borderId="265" xfId="0" applyFont="1" applyBorder="1" applyAlignment="1">
      <alignment horizontal="center" vertical="center" shrinkToFit="1"/>
    </xf>
    <xf numFmtId="0" fontId="203" fillId="0" borderId="249" xfId="0" applyFont="1" applyBorder="1" applyAlignment="1">
      <alignment horizontal="center"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203" fillId="0" borderId="266" xfId="0" applyFont="1" applyBorder="1" applyAlignment="1">
      <alignment horizontal="center" vertical="center" shrinkToFit="1"/>
    </xf>
    <xf numFmtId="0" fontId="203" fillId="0" borderId="267" xfId="0" applyFont="1" applyBorder="1" applyAlignment="1">
      <alignment horizontal="center" vertical="center" shrinkToFit="1"/>
    </xf>
    <xf numFmtId="0" fontId="203" fillId="0" borderId="268" xfId="0" applyFont="1" applyBorder="1" applyAlignment="1">
      <alignment horizontal="center" vertical="center" shrinkToFit="1"/>
    </xf>
    <xf numFmtId="185" fontId="203" fillId="0" borderId="196" xfId="0" applyNumberFormat="1" applyFont="1" applyBorder="1" applyAlignment="1">
      <alignment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70" xfId="0" applyFont="1" applyBorder="1" applyAlignment="1">
      <alignment horizontal="center" vertical="center" shrinkToFit="1"/>
    </xf>
    <xf numFmtId="185" fontId="203" fillId="77" borderId="196" xfId="0" applyNumberFormat="1" applyFont="1" applyFill="1" applyBorder="1" applyAlignment="1">
      <alignment vertical="center"/>
    </xf>
    <xf numFmtId="185" fontId="203" fillId="0" borderId="230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71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72" xfId="458" applyNumberFormat="1" applyFont="1" applyBorder="1" applyAlignment="1">
      <alignment horizontal="right" shrinkToFit="1"/>
    </xf>
    <xf numFmtId="201" fontId="181" fillId="0" borderId="273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187" xfId="0" applyNumberFormat="1" applyFont="1" applyBorder="1" applyAlignment="1">
      <alignment horizontal="center" vertical="center" shrinkToFit="1"/>
    </xf>
    <xf numFmtId="187" fontId="95" fillId="0" borderId="166" xfId="0" applyNumberFormat="1" applyFont="1" applyBorder="1" applyAlignment="1">
      <alignment horizontal="center" vertical="center" shrinkToFit="1"/>
    </xf>
    <xf numFmtId="187" fontId="95" fillId="0" borderId="274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0" fontId="1" fillId="0" borderId="0" xfId="585">
      <alignment vertical="center"/>
    </xf>
    <xf numFmtId="185" fontId="1" fillId="0" borderId="0" xfId="585" applyNumberFormat="1" applyAlignment="1">
      <alignment horizontal="center" vertical="center"/>
    </xf>
    <xf numFmtId="9" fontId="0" fillId="0" borderId="0" xfId="0" applyNumberFormat="1" applyAlignment="1">
      <alignment horizontal="left"/>
    </xf>
    <xf numFmtId="177" fontId="187" fillId="72" borderId="263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79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0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/>
    </xf>
    <xf numFmtId="187" fontId="95" fillId="0" borderId="281" xfId="0" applyNumberFormat="1" applyFont="1" applyBorder="1" applyAlignment="1">
      <alignment horizontal="center" vertical="center" shrinkToFit="1"/>
    </xf>
    <xf numFmtId="187" fontId="95" fillId="0" borderId="282" xfId="0" applyNumberFormat="1" applyFont="1" applyBorder="1" applyAlignment="1">
      <alignment horizontal="center" vertical="center" shrinkToFit="1"/>
    </xf>
    <xf numFmtId="187" fontId="95" fillId="0" borderId="283" xfId="0" applyNumberFormat="1" applyFont="1" applyBorder="1" applyAlignment="1">
      <alignment horizontal="center" vertical="center" shrinkToFit="1"/>
    </xf>
    <xf numFmtId="187" fontId="95" fillId="0" borderId="284" xfId="0" applyNumberFormat="1" applyFont="1" applyBorder="1" applyAlignment="1">
      <alignment horizontal="center" vertical="center" shrinkToFit="1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263" xfId="0" applyNumberFormat="1" applyFont="1" applyBorder="1" applyAlignment="1">
      <alignment horizontal="center" vertical="center" shrinkToFit="1"/>
    </xf>
    <xf numFmtId="187" fontId="95" fillId="0" borderId="286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182" fontId="186" fillId="0" borderId="11" xfId="465" applyNumberFormat="1" applyFont="1" applyBorder="1" applyAlignment="1">
      <alignment horizontal="center" vertical="center"/>
    </xf>
    <xf numFmtId="187" fontId="94" fillId="0" borderId="278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265" fillId="0" borderId="166" xfId="0" applyNumberFormat="1" applyFont="1" applyBorder="1" applyAlignment="1">
      <alignment horizontal="center" vertical="center" shrinkToFit="1"/>
    </xf>
    <xf numFmtId="187" fontId="95" fillId="0" borderId="192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25" xfId="0" applyNumberFormat="1" applyFont="1" applyBorder="1" applyAlignment="1">
      <alignment horizontal="center" vertical="center" shrinkToFit="1"/>
    </xf>
    <xf numFmtId="179" fontId="79" fillId="0" borderId="11" xfId="0" applyNumberFormat="1" applyFont="1" applyBorder="1" applyAlignment="1">
      <alignment vertical="center"/>
    </xf>
    <xf numFmtId="187" fontId="95" fillId="0" borderId="193" xfId="0" applyNumberFormat="1" applyFont="1" applyBorder="1" applyAlignment="1">
      <alignment horizontal="center" vertical="center"/>
    </xf>
    <xf numFmtId="187" fontId="95" fillId="0" borderId="286" xfId="0" applyNumberFormat="1" applyFont="1" applyBorder="1" applyAlignment="1">
      <alignment horizontal="center" vertical="center"/>
    </xf>
    <xf numFmtId="187" fontId="95" fillId="0" borderId="289" xfId="0" applyNumberFormat="1" applyFont="1" applyBorder="1" applyAlignment="1">
      <alignment horizontal="center" vertical="center" shrinkToFit="1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63" fillId="0" borderId="75" xfId="0" applyFont="1" applyBorder="1" applyAlignment="1">
      <alignment horizontal="center" vertical="center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0" borderId="15" xfId="0" applyFont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75" xfId="0" applyFont="1" applyFill="1" applyBorder="1" applyAlignment="1" applyProtection="1">
      <alignment horizontal="center" vertical="center"/>
      <protection locked="0"/>
    </xf>
    <xf numFmtId="0" fontId="30" fillId="15" borderId="276" xfId="0" applyFont="1" applyFill="1" applyBorder="1" applyAlignment="1" applyProtection="1">
      <alignment horizontal="center" vertical="center"/>
      <protection locked="0"/>
    </xf>
    <xf numFmtId="0" fontId="30" fillId="15" borderId="277" xfId="0" applyFont="1" applyFill="1" applyBorder="1" applyAlignment="1" applyProtection="1">
      <alignment horizontal="center" vertical="center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25" fillId="16" borderId="127" xfId="0" applyFont="1" applyFill="1" applyBorder="1" applyAlignment="1">
      <alignment horizontal="center" vertical="center" shrinkToFit="1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vertical="center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2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horizontal="center" vertical="center"/>
    </xf>
    <xf numFmtId="0" fontId="237" fillId="75" borderId="256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8" fillId="75" borderId="251" xfId="0" applyFont="1" applyFill="1" applyBorder="1" applyAlignment="1">
      <alignment horizontal="center" vertical="center"/>
    </xf>
    <xf numFmtId="0" fontId="238" fillId="75" borderId="252" xfId="0" applyFont="1" applyFill="1" applyBorder="1" applyAlignment="1">
      <alignment horizontal="center" vertical="center"/>
    </xf>
    <xf numFmtId="0" fontId="237" fillId="75" borderId="260" xfId="0" applyFont="1" applyFill="1" applyBorder="1" applyAlignment="1">
      <alignment horizontal="center" vertical="center" wrapText="1"/>
    </xf>
    <xf numFmtId="0" fontId="237" fillId="75" borderId="261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60" xfId="0" applyFont="1" applyFill="1" applyBorder="1" applyAlignment="1">
      <alignment horizontal="center" vertical="center"/>
    </xf>
    <xf numFmtId="0" fontId="237" fillId="75" borderId="259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110" fillId="0" borderId="11" xfId="0" applyFont="1" applyBorder="1" applyAlignment="1">
      <alignment horizontal="center" vertical="center" textRotation="255"/>
    </xf>
    <xf numFmtId="0" fontId="26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0" fillId="0" borderId="0" xfId="0" applyNumberFormat="1"/>
    <xf numFmtId="187" fontId="95" fillId="0" borderId="74" xfId="0" applyNumberFormat="1" applyFont="1" applyBorder="1" applyAlignment="1">
      <alignment horizontal="center" vertical="center" shrinkToFit="1"/>
    </xf>
    <xf numFmtId="187" fontId="95" fillId="0" borderId="0" xfId="0" applyNumberFormat="1" applyFont="1" applyBorder="1" applyAlignment="1">
      <alignment horizontal="center" vertical="center" shrinkToFit="1"/>
    </xf>
    <xf numFmtId="187" fontId="94" fillId="0" borderId="286" xfId="0" applyNumberFormat="1" applyFont="1" applyBorder="1" applyAlignment="1">
      <alignment horizontal="center" vertical="center" shrinkToFit="1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11378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67.336890972219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5-04T00:00:00" maxDate="2026-05-23T00:00:00" count="16"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m/>
      </sharedItems>
    </cacheField>
    <cacheField name="批號" numFmtId="0">
      <sharedItems containsBlank="1" count="1134">
        <s v="FD2F6GT2K"/>
        <s v="FD2F6ID2"/>
        <s v="FD2FM3V2"/>
        <s v="FD2F29G1"/>
        <s v="FD2F41D2"/>
        <s v="FD2F42T2K"/>
        <s v="FD2F43I1"/>
        <s v="FD2F6GA3"/>
        <s v="FD2F6EZ1"/>
        <s v="FD2F6FC3"/>
        <s v="FD2FA042"/>
        <s v="FD2F60262"/>
        <s v="FD2F1YR2"/>
        <s v="FD2FM4C2"/>
        <s v="FD2GM3B2"/>
        <s v="FD2G42J2"/>
        <s v="FD2G42L2"/>
        <s v="FD2F6GZ3"/>
        <s v="FD2F6IG2K"/>
        <s v="FD2F05P2"/>
        <s v="FD2F26W2G"/>
        <s v="FD2F41R1"/>
        <s v="FD2F78V2"/>
        <s v="FD2F7C71"/>
        <s v="FD2G7C71"/>
        <s v="FD2G29I1"/>
        <s v="FD2F08I1"/>
        <s v="FD2F1TC3"/>
        <s v="FD2F1VL2R"/>
        <s v="FD2F28Q2R"/>
        <s v="FD2F3IL12"/>
        <s v="FD2F42L2"/>
        <s v="FD2F6IE2K"/>
        <s v="FD2F6GW2K"/>
        <s v="FD2F60251"/>
        <s v="FD2F43E2"/>
        <s v="FD2F28V2"/>
        <s v="FD2F7D93K"/>
        <s v="FD2GA042"/>
        <s v="FD2FM0T2"/>
        <s v="FD2FM2V2"/>
        <s v="FD2G7D93"/>
        <s v="FD2F43L2K"/>
        <s v="FD2F1TB2"/>
        <s v="FD2FA023"/>
        <s v="FD2G60181X"/>
        <s v="FD2F40M2"/>
        <s v="FD2G6GQ8"/>
        <s v="FD2F27L2"/>
        <s v="FD2F3EA1G"/>
        <s v="FD2F6IF2K"/>
        <s v="FD2F43K2K"/>
        <s v="FD2G06N2"/>
        <s v="FD2G1PX2"/>
        <s v="FD2G1WC2"/>
        <s v="FD2G28U2"/>
        <s v="FD2G3XC2"/>
        <s v="FD2G41Q2"/>
        <s v="FD2G41R1"/>
        <s v="FD2G7LQ2"/>
        <s v="FD2F08J2"/>
        <s v="FD2F3VR2"/>
        <s v="FD2F27Q2R"/>
        <s v="FD2F1VG2R"/>
        <s v="FD2F26G2"/>
        <s v="FD2F41I2R"/>
        <s v="FD2F1T82"/>
        <s v="FD2F1XV2"/>
        <s v="FD2F7E03K"/>
        <s v="FD2F6FD1"/>
        <s v="FD2FM602"/>
        <s v="FD2FM542"/>
        <s v="FD2FM501"/>
        <s v="FD2FM492"/>
        <s v="FD2FM471"/>
        <s v="FD2FM453"/>
        <s v="FD2FM422"/>
        <s v="FD2FM412"/>
        <s v="FD2FM392"/>
        <s v="FD2FM362"/>
        <s v="FD2FM322"/>
        <s v="FD2FM0U2"/>
        <s v="FD2FM0S2"/>
        <s v="FD2FM0Q2"/>
        <s v="FD2FM0L2"/>
        <s v="FD2FM0K2S"/>
        <s v="FD2FM0K2"/>
        <s v="FD2F9PU2"/>
        <s v="FD2F9NB2"/>
        <s v="FD2F79J2"/>
        <s v="FD2GM0J2"/>
        <s v="FD2GM0K2"/>
        <s v="FD2G9UD2"/>
        <s v="FD2G9TW2"/>
        <s v="FD2G7UA0"/>
        <s v="FD2GM453"/>
        <s v="FD2GM402"/>
        <s v="FD2GM392"/>
        <s v="FD2GM382"/>
        <s v="FD2GM0U2"/>
        <s v="FD2GM0P2"/>
        <s v="FD2G79J2F"/>
        <s v="FD2G08F2"/>
        <s v="FD2G7A98"/>
        <s v="FD2G7B38"/>
        <s v="FD2F08A2"/>
        <s v="FD2F1XU2"/>
        <s v="FD2F9UK2"/>
        <s v="FD2F9TT3"/>
        <s v="FD2F9ST3"/>
        <s v="FD2F9SM2"/>
        <s v="FD2F9RQ2"/>
        <s v="FD2FM2F2"/>
        <s v="FD2FM2C2"/>
        <s v="FD2FM291"/>
        <s v="FD2FM272"/>
        <s v="FD2FM232"/>
        <s v="FD2FM0Z2"/>
        <s v="FD2FM0Y2"/>
        <s v="FD2FM0X2"/>
        <s v="FD2FM0V2"/>
        <s v="FD2FM691"/>
        <s v="FD2FM682"/>
        <s v="FD2FM652"/>
        <s v="FD2FM641"/>
        <s v="FD2FM612"/>
        <s v="FD2F1FP2"/>
        <s v="FD2F1IQ2"/>
        <s v="FD2F1N52R"/>
        <s v="FD2F1PL2"/>
        <s v="FD2F1TH2"/>
        <s v="FD2F1YB2G"/>
        <s v="FD2F28N2T"/>
        <s v="FD2F28R2R"/>
        <s v="FD2F41V2"/>
        <s v="FD2F6UF0"/>
        <s v="FD2G28C2"/>
        <s v="FD2G29A2"/>
        <s v="FD2F05W2"/>
        <s v="FD2F07R2"/>
        <s v="FD2F1ET2R"/>
        <s v="FD2F1HP2"/>
        <s v="FD2F41G2R"/>
        <s v="FD2F6EL1"/>
        <s v="FD2F78L9"/>
        <s v="FD2FM081"/>
        <s v="FD2FM382"/>
        <s v="FD2G05W2"/>
        <s v="FD2G08L2"/>
        <s v="FD2G1WD2"/>
        <s v="FD2G28E2"/>
        <s v="FD2G41R8"/>
        <s v="FD2G79N2"/>
        <s v="FD2G7A92"/>
        <s v="FD2G7LK0"/>
        <s v="FD2G7LW2"/>
        <s v="FD2F1ES2R"/>
        <s v="FD2F41L3"/>
        <s v="FD2F41S3"/>
        <m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6FJ3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6L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28N2R" u="1"/>
        <s v="FD2F40Z2R" u="1"/>
        <s v="FD2F4242R" u="1"/>
        <s v="FD2F1YG2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6021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30372" u="1"/>
        <s v="FD2F3032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7UC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GM2K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08M2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1W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SY2R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42H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6Q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28C2F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1TY2R" u="1"/>
        <s v="FD2F40M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F42B2K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N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HK2U" u="1"/>
        <s v="FD2F1PI2R" u="1"/>
        <s v="FD2F1PP2" u="1"/>
        <s v="FD2F1PW2" u="1"/>
        <s v="FD2F1QY2R" u="1"/>
        <s v="FD2F1SK2" u="1"/>
        <s v="FD2F1VU2R" u="1"/>
        <s v="FD2F1VW2" u="1"/>
        <s v="FD2F1WD2" u="1"/>
        <s v="FD2F26Z2" u="1"/>
        <s v="FD2F1VN2R" u="1"/>
        <s v="FD2F4332" u="1"/>
        <s v="FD2F4993R" u="1"/>
        <s v="FD2F6DY2" u="1"/>
        <s v="FD2F6EE2" u="1"/>
        <s v="FD2F78R2" u="1"/>
        <s v="FD2F7B22" u="1"/>
        <s v="FD2F7LK2B" u="1"/>
        <s v="FD2F7LM2C" u="1"/>
        <s v="FD2F9TW2" u="1"/>
        <s v="FD2FM0950" u="1"/>
        <s v="FD2FZ7430" u="1"/>
        <s v="FD2G6EE2" u="1"/>
        <s v="FD2F7LR2" u="1"/>
        <s v="FD2F1GF2S" u="1"/>
        <s v="FD2F1TL2G" u="1"/>
        <s v="FD2F3VU2" u="1"/>
        <s v="FD2F7LN2B" u="1"/>
        <s v="FD2G41Z2" u="1"/>
        <s v="FD2F7LM2B" u="1"/>
        <s v="FD2F9TU2" u="1"/>
        <s v="FD2F1TM2G" u="1"/>
        <s v="FD2F7LN2C" u="1"/>
        <s v="FD2F9TL2" u="1"/>
        <s v="FD2G1GA2F" u="1"/>
        <s v="FD2G1GF2F" u="1"/>
        <s v="FD2G1GJ2F" u="1"/>
        <s v="FD2G1HX2" u="1"/>
        <s v="FD2G1IQ2" u="1"/>
        <s v="FD2G1QN2F" u="1"/>
        <s v="FD2G7LP2" u="1"/>
        <s v="FD2F3VT2" u="1"/>
        <s v="FD2G07K2" u="1"/>
        <s v="FD2G07M8" u="1"/>
        <s v="FD2G07N3" u="1"/>
        <s v="FD2G08J8" u="1"/>
        <s v="FD2G06Q1" u="1"/>
        <s v="FD2G08A2" u="1"/>
        <s v="FD2G08I1" u="1"/>
        <s v="FD2G1PI2F" u="1"/>
        <s v="FD2G1PV2" u="1"/>
        <s v="FD2G1VW2" u="1"/>
        <s v="FD2F6FF2K" u="1"/>
        <s v="FD2F07G2" u="1"/>
        <s v="FD2F07N3" u="1"/>
        <s v="FD2F08C2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28F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M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M1H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0F2" u="1"/>
        <s v="FD2FM0J2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F9TN3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550C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3" maxValue="15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67.478333449071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5-01T00:00:00" maxDate="2026-05-25T00:00:00" count="25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75">
        <s v="2FA042"/>
        <s v="2FA032"/>
        <s v="2F42S2"/>
        <s v="2F43L2"/>
        <s v="停機"/>
        <s v="2F1YR2"/>
        <s v="2F43N2"/>
        <s v="2F42T2"/>
        <s v="2F08R2"/>
        <s v="2F43G2"/>
        <s v="2F43K2"/>
        <s v="2F43M1"/>
        <s v="2F29I1"/>
        <s v="2F6IC1"/>
        <s v="2F6GW2"/>
        <s v="2F6GU2"/>
        <s v="2F6GV2"/>
        <s v="2F6IB1"/>
        <s v="2F6ID2"/>
        <s v="2F6GZ3"/>
        <s v="2F7E03"/>
        <s v="2F6IA2"/>
        <s v="2F6GT2"/>
        <s v="絲開發"/>
        <s v="封存"/>
        <s v="2F6IE2"/>
        <s v="2F43P2"/>
        <s v="2F43E2"/>
        <s v="2F6IG2"/>
        <s v="2F6IH2"/>
        <s v="2F6IF2"/>
        <s v="2F6II2"/>
        <s v="2F29J2"/>
        <s v="2F43Q2"/>
        <s v="2F6IJ1"/>
        <m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7">
        <s v="75/72CE"/>
        <s v="75/36SDR"/>
        <s v="75/24/2SDR2"/>
        <s v="75/24/2SDr"/>
        <s v=""/>
        <s v="75/36HC"/>
        <s v="50/72BSD3"/>
        <s v="150/48HC"/>
        <s v="150/48SDR"/>
        <s v="100/36SDr"/>
        <s v="150/48/2GY5"/>
        <s v="150/48/2SDr"/>
        <s v="150/48/2SR6"/>
        <s v="225/72/2SDr"/>
        <s v="150/48CDR"/>
        <s v="150/48BK42"/>
        <s v="50/72/2SDFFR"/>
        <s v="75/72/2SDFFR"/>
        <m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/2SDR" u="1"/>
        <s v="75/72PDR" u="1"/>
        <s v="150/48/2FBKR" u="1"/>
        <s v="150/48SR6" u="1"/>
        <s v="75/72HC" u="1"/>
        <s v="150/48BKR95" u="1"/>
        <s v="75/72SRR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65/48SR6" u="1"/>
        <s v="75/72SR6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75/72BFSD" u="1"/>
        <s v="80/36PCM" u="1"/>
        <s v="50/36SDR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4">
        <s v="FP01422"/>
        <s v="FP81386R"/>
        <s v="FP81363R×2"/>
        <s v="FP81391R×2"/>
        <s v=""/>
        <s v="FP81857R"/>
        <s v="FP81382R×2"/>
        <s v="FP80141"/>
        <s v="FP82781"/>
        <s v="FP82169R"/>
        <s v="FP81384R"/>
        <s v="FP02422×2"/>
        <s v="FP82168R×2"/>
        <s v="FP82170R×2"/>
        <s v="FP82169R×2"/>
        <s v="FP82658×2"/>
        <s v="FP83024R×2"/>
        <s v="FP82171R×2"/>
        <s v="FP02421"/>
        <s v="FP82173R×2"/>
        <s v="FP80099R×2"/>
        <s v="FP81209R×2"/>
        <m/>
        <n v="0" u="1"/>
      </sharedItems>
    </cacheField>
    <cacheField name="車速" numFmtId="0">
      <sharedItems containsBlank="1" containsMixedTypes="1" containsNumber="1" containsInteger="1" minValue="0" maxValue="800" count="36">
        <n v="500"/>
        <n v="780"/>
        <n v="700"/>
        <s v=""/>
        <n v="600"/>
        <n v="630"/>
        <n v="650"/>
        <n v="670"/>
        <n v="550"/>
        <m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35">
        <s v="藍底白十字"/>
        <s v="綠底白點"/>
        <s v="白綠條紋"/>
        <s v="紅底白點"/>
        <s v=""/>
        <s v="白底綠方塊"/>
        <s v="藍色"/>
        <s v="橘黑三角"/>
        <s v="洋綠色"/>
        <s v="黃底白點"/>
        <s v="白底紫三角"/>
        <s v="綠藍三角"/>
        <s v="白底紅三角"/>
        <s v="白底紅星"/>
        <s v="白紅愛心"/>
        <s v="紫色"/>
        <s v="紫底白點"/>
        <s v="黃底紅點"/>
        <s v="紅底藍點"/>
        <s v="黃底黑點"/>
        <s v="灰色"/>
        <s v="粉紅"/>
        <s v="黃黑條紋"/>
        <s v="紅底黃星"/>
        <s v="綠藍雙色"/>
        <s v="白桔方塊"/>
        <s v="白紫條紋"/>
        <s v="棕色"/>
        <s v="紅白直條"/>
        <s v="黃紅雙色"/>
        <s v="白黑三角"/>
        <s v="白底紅十字"/>
        <s v="紫黃條紋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88"/>
    </cacheField>
    <cacheField name="早班IAD" numFmtId="0">
      <sharedItems containsString="0" containsBlank="1" containsNumber="1" containsInteger="1" minValue="0" maxValue="28"/>
    </cacheField>
    <cacheField name="早班效率" numFmtId="0">
      <sharedItems containsBlank="1" containsMixedTypes="1" containsNumber="1" containsInteger="1" minValue="1578" maxValue="10000"/>
    </cacheField>
    <cacheField name="早班效率2" numFmtId="0">
      <sharedItems containsBlank="1" containsMixedTypes="1" containsNumber="1" containsInteger="1" minValue="5830" maxValue="10000"/>
    </cacheField>
    <cacheField name="中班斷絲" numFmtId="0">
      <sharedItems containsString="0" containsBlank="1" containsNumber="1" containsInteger="1" minValue="0" maxValue="321"/>
    </cacheField>
    <cacheField name="中班IAD" numFmtId="0">
      <sharedItems containsString="0" containsBlank="1" containsNumber="1" containsInteger="1" minValue="0" maxValue="12"/>
    </cacheField>
    <cacheField name="中班效率" numFmtId="0">
      <sharedItems containsBlank="1" containsMixedTypes="1" containsNumber="1" containsInteger="1" minValue="1630" maxValue="10000"/>
    </cacheField>
    <cacheField name="中班效率2" numFmtId="0">
      <sharedItems containsBlank="1" containsMixedTypes="1" containsNumber="1" containsInteger="1" minValue="6290" maxValue="10000"/>
    </cacheField>
    <cacheField name="中後斷絲" numFmtId="0">
      <sharedItems containsString="0" containsBlank="1" containsNumber="1" containsInteger="1" minValue="0" maxValue="86"/>
    </cacheField>
    <cacheField name="中後IAD" numFmtId="0">
      <sharedItems containsString="0" containsBlank="1" containsNumber="1" containsInteger="1" minValue="0" maxValue="17"/>
    </cacheField>
    <cacheField name="中後效率" numFmtId="0">
      <sharedItems containsBlank="1" containsMixedTypes="1" containsNumber="1" containsInteger="1" minValue="1293" maxValue="10000"/>
    </cacheField>
    <cacheField name="中後效率2" numFmtId="0">
      <sharedItems containsBlank="1" containsMixedTypes="1" containsNumber="1" containsInteger="1" minValue="6200" maxValue="10000"/>
    </cacheField>
    <cacheField name="夜班斷絲" numFmtId="0">
      <sharedItems containsString="0" containsBlank="1" containsNumber="1" containsInteger="1" minValue="0" maxValue="112"/>
    </cacheField>
    <cacheField name="夜班IAD" numFmtId="0">
      <sharedItems containsString="0" containsBlank="1" containsNumber="1" containsInteger="1" minValue="0" maxValue="32"/>
    </cacheField>
    <cacheField name="夜班效率" numFmtId="0">
      <sharedItems containsBlank="1" containsMixedTypes="1" containsNumber="1" containsInteger="1" minValue="1644" maxValue="10000"/>
    </cacheField>
    <cacheField name="夜班效率2" numFmtId="0">
      <sharedItems containsBlank="1" containsMixedTypes="1" containsNumber="1" containsInteger="1" minValue="1013" maxValue="10000"/>
    </cacheField>
    <cacheField name="落數" numFmtId="0">
      <sharedItems containsBlank="1" containsMixedTypes="1" containsNumber="1" minValue="1.7496962332928312" maxValue="6.9230769230769234"/>
    </cacheField>
    <cacheField name="斷絲(班)" numFmtId="0">
      <sharedItems containsBlank="1" containsMixedTypes="1" containsNumber="1" minValue="4.666666666666667" maxValue="77.333333333333329"/>
    </cacheField>
    <cacheField name="IAD" numFmtId="0">
      <sharedItems containsBlank="1" containsMixedTypes="1" containsNumber="1" minValue="0.93815104166666663" maxValue="1"/>
    </cacheField>
    <cacheField name="效率平均" numFmtId="0">
      <sharedItems containsBlank="1" containsMixedTypes="1" containsNumber="1" minValue="18.6875" maxValue="99.775000000000006"/>
    </cacheField>
    <cacheField name="斷絲(H)" numFmtId="0">
      <sharedItems containsBlank="1" containsMixedTypes="1" containsNumber="1" minValue="0.58333333333333337" maxValue="9.6666666666666661"/>
    </cacheField>
    <cacheField name="斷絲扣IAD" numFmtId="0">
      <sharedItems containsBlank="1" containsMixedTypes="1" containsNumber="1" minValue="0.33333333333333331" maxValue="9.6666666666666661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低壓"/>
        <m/>
        <s v=""/>
        <s v="高壓"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7" maxValue="3.8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7" maxValue="4.8"/>
    </cacheField>
    <cacheField name="耗氣量(立方/日)" numFmtId="176">
      <sharedItems containsBlank="1" containsMixedTypes="1" containsNumber="1" minValue="6118.1568000000007" maxValue="40475.6351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5015"/>
  </r>
  <r>
    <x v="0"/>
    <x v="1"/>
    <n v="15000"/>
  </r>
  <r>
    <x v="0"/>
    <x v="2"/>
    <n v="5"/>
  </r>
  <r>
    <x v="0"/>
    <x v="3"/>
    <n v="750"/>
  </r>
  <r>
    <x v="0"/>
    <x v="4"/>
    <n v="450"/>
  </r>
  <r>
    <x v="0"/>
    <x v="5"/>
    <n v="600"/>
  </r>
  <r>
    <x v="0"/>
    <x v="6"/>
    <n v="750"/>
  </r>
  <r>
    <x v="0"/>
    <x v="0"/>
    <n v="2310"/>
  </r>
  <r>
    <x v="1"/>
    <x v="7"/>
    <n v="33"/>
  </r>
  <r>
    <x v="1"/>
    <x v="8"/>
    <n v="360"/>
  </r>
  <r>
    <x v="1"/>
    <x v="5"/>
    <n v="600"/>
  </r>
  <r>
    <x v="1"/>
    <x v="9"/>
    <n v="2520"/>
  </r>
  <r>
    <x v="2"/>
    <x v="10"/>
    <n v="192"/>
  </r>
  <r>
    <x v="2"/>
    <x v="11"/>
    <n v="1830"/>
  </r>
  <r>
    <x v="2"/>
    <x v="12"/>
    <n v="24"/>
  </r>
  <r>
    <x v="3"/>
    <x v="13"/>
    <n v="44"/>
  </r>
  <r>
    <x v="4"/>
    <x v="14"/>
    <n v="25"/>
  </r>
  <r>
    <x v="4"/>
    <x v="15"/>
    <n v="5749"/>
  </r>
  <r>
    <x v="5"/>
    <x v="16"/>
    <n v="27"/>
  </r>
  <r>
    <x v="5"/>
    <x v="17"/>
    <n v="3520"/>
  </r>
  <r>
    <x v="5"/>
    <x v="18"/>
    <n v="2310"/>
  </r>
  <r>
    <x v="5"/>
    <x v="11"/>
    <n v="750"/>
  </r>
  <r>
    <x v="5"/>
    <x v="16"/>
    <n v="730"/>
  </r>
  <r>
    <x v="6"/>
    <x v="19"/>
    <n v="8952"/>
  </r>
  <r>
    <x v="6"/>
    <x v="20"/>
    <n v="4392"/>
  </r>
  <r>
    <x v="6"/>
    <x v="21"/>
    <n v="15150"/>
  </r>
  <r>
    <x v="6"/>
    <x v="22"/>
    <n v="432"/>
  </r>
  <r>
    <x v="6"/>
    <x v="23"/>
    <n v="800"/>
  </r>
  <r>
    <x v="6"/>
    <x v="23"/>
    <n v="400"/>
  </r>
  <r>
    <x v="6"/>
    <x v="24"/>
    <n v="399"/>
  </r>
  <r>
    <x v="6"/>
    <x v="25"/>
    <n v="699"/>
  </r>
  <r>
    <x v="7"/>
    <x v="26"/>
    <n v="4228"/>
  </r>
  <r>
    <x v="7"/>
    <x v="27"/>
    <n v="6648"/>
  </r>
  <r>
    <x v="7"/>
    <x v="28"/>
    <n v="5850"/>
  </r>
  <r>
    <x v="7"/>
    <x v="12"/>
    <n v="984"/>
  </r>
  <r>
    <x v="7"/>
    <x v="29"/>
    <n v="2472"/>
  </r>
  <r>
    <x v="7"/>
    <x v="30"/>
    <n v="9630"/>
  </r>
  <r>
    <x v="7"/>
    <x v="31"/>
    <n v="750"/>
  </r>
  <r>
    <x v="7"/>
    <x v="32"/>
    <n v="6435"/>
  </r>
  <r>
    <x v="7"/>
    <x v="18"/>
    <n v="1650"/>
  </r>
  <r>
    <x v="8"/>
    <x v="33"/>
    <n v="33"/>
  </r>
  <r>
    <x v="9"/>
    <x v="11"/>
    <n v="150"/>
  </r>
  <r>
    <x v="9"/>
    <x v="34"/>
    <n v="30"/>
  </r>
  <r>
    <x v="9"/>
    <x v="35"/>
    <n v="30"/>
  </r>
  <r>
    <x v="9"/>
    <x v="35"/>
    <n v="180"/>
  </r>
  <r>
    <x v="9"/>
    <x v="36"/>
    <n v="600"/>
  </r>
  <r>
    <x v="9"/>
    <x v="37"/>
    <n v="990"/>
  </r>
  <r>
    <x v="9"/>
    <x v="38"/>
    <n v="1128"/>
  </r>
  <r>
    <x v="10"/>
    <x v="39"/>
    <n v="5"/>
  </r>
  <r>
    <x v="10"/>
    <x v="40"/>
    <n v="13"/>
  </r>
  <r>
    <x v="10"/>
    <x v="41"/>
    <n v="426"/>
  </r>
  <r>
    <x v="10"/>
    <x v="1"/>
    <n v="120"/>
  </r>
  <r>
    <x v="10"/>
    <x v="42"/>
    <n v="750"/>
  </r>
  <r>
    <x v="10"/>
    <x v="32"/>
    <n v="1650"/>
  </r>
  <r>
    <x v="10"/>
    <x v="43"/>
    <n v="2670"/>
  </r>
  <r>
    <x v="10"/>
    <x v="44"/>
    <n v="660"/>
  </r>
  <r>
    <x v="11"/>
    <x v="45"/>
    <n v="1822"/>
  </r>
  <r>
    <x v="11"/>
    <x v="46"/>
    <n v="120"/>
  </r>
  <r>
    <x v="11"/>
    <x v="0"/>
    <n v="2640"/>
  </r>
  <r>
    <x v="11"/>
    <x v="18"/>
    <n v="1650"/>
  </r>
  <r>
    <x v="11"/>
    <x v="47"/>
    <n v="389"/>
  </r>
  <r>
    <x v="11"/>
    <x v="48"/>
    <n v="3096"/>
  </r>
  <r>
    <x v="11"/>
    <x v="49"/>
    <n v="4680"/>
  </r>
  <r>
    <x v="11"/>
    <x v="46"/>
    <n v="15240"/>
  </r>
  <r>
    <x v="11"/>
    <x v="50"/>
    <n v="2640"/>
  </r>
  <r>
    <x v="12"/>
    <x v="43"/>
    <n v="690"/>
  </r>
  <r>
    <x v="12"/>
    <x v="51"/>
    <n v="750"/>
  </r>
  <r>
    <x v="12"/>
    <x v="52"/>
    <n v="1999"/>
  </r>
  <r>
    <x v="12"/>
    <x v="53"/>
    <n v="4251"/>
  </r>
  <r>
    <x v="12"/>
    <x v="54"/>
    <n v="1488"/>
  </r>
  <r>
    <x v="12"/>
    <x v="55"/>
    <n v="3041"/>
  </r>
  <r>
    <x v="12"/>
    <x v="56"/>
    <n v="2383"/>
  </r>
  <r>
    <x v="12"/>
    <x v="57"/>
    <n v="3471"/>
  </r>
  <r>
    <x v="12"/>
    <x v="58"/>
    <n v="1976"/>
  </r>
  <r>
    <x v="12"/>
    <x v="59"/>
    <n v="4465"/>
  </r>
  <r>
    <x v="12"/>
    <x v="60"/>
    <n v="3120"/>
  </r>
  <r>
    <x v="12"/>
    <x v="61"/>
    <n v="3120"/>
  </r>
  <r>
    <x v="12"/>
    <x v="62"/>
    <n v="4200"/>
  </r>
  <r>
    <x v="12"/>
    <x v="63"/>
    <n v="3420"/>
  </r>
  <r>
    <x v="12"/>
    <x v="64"/>
    <n v="4110"/>
  </r>
  <r>
    <x v="12"/>
    <x v="65"/>
    <n v="3456"/>
  </r>
  <r>
    <x v="12"/>
    <x v="66"/>
    <n v="4320"/>
  </r>
  <r>
    <x v="12"/>
    <x v="67"/>
    <n v="3390"/>
  </r>
  <r>
    <x v="12"/>
    <x v="68"/>
    <n v="825"/>
  </r>
  <r>
    <x v="12"/>
    <x v="69"/>
    <n v="825"/>
  </r>
  <r>
    <x v="13"/>
    <x v="70"/>
    <n v="30"/>
  </r>
  <r>
    <x v="13"/>
    <x v="71"/>
    <n v="15"/>
  </r>
  <r>
    <x v="13"/>
    <x v="72"/>
    <n v="80"/>
  </r>
  <r>
    <x v="13"/>
    <x v="73"/>
    <n v="9"/>
  </r>
  <r>
    <x v="13"/>
    <x v="74"/>
    <n v="16"/>
  </r>
  <r>
    <x v="13"/>
    <x v="75"/>
    <n v="20"/>
  </r>
  <r>
    <x v="13"/>
    <x v="76"/>
    <n v="29"/>
  </r>
  <r>
    <x v="13"/>
    <x v="77"/>
    <n v="11"/>
  </r>
  <r>
    <x v="13"/>
    <x v="78"/>
    <n v="12"/>
  </r>
  <r>
    <x v="13"/>
    <x v="79"/>
    <n v="10"/>
  </r>
  <r>
    <x v="13"/>
    <x v="80"/>
    <n v="60"/>
  </r>
  <r>
    <x v="13"/>
    <x v="81"/>
    <n v="36"/>
  </r>
  <r>
    <x v="13"/>
    <x v="39"/>
    <n v="5"/>
  </r>
  <r>
    <x v="13"/>
    <x v="82"/>
    <n v="15"/>
  </r>
  <r>
    <x v="13"/>
    <x v="83"/>
    <n v="75"/>
  </r>
  <r>
    <x v="13"/>
    <x v="84"/>
    <n v="15"/>
  </r>
  <r>
    <x v="13"/>
    <x v="85"/>
    <n v="57"/>
  </r>
  <r>
    <x v="13"/>
    <x v="86"/>
    <n v="120"/>
  </r>
  <r>
    <x v="13"/>
    <x v="87"/>
    <n v="30"/>
  </r>
  <r>
    <x v="13"/>
    <x v="88"/>
    <n v="96"/>
  </r>
  <r>
    <x v="13"/>
    <x v="89"/>
    <n v="44"/>
  </r>
  <r>
    <x v="13"/>
    <x v="90"/>
    <n v="10"/>
  </r>
  <r>
    <x v="13"/>
    <x v="91"/>
    <n v="24"/>
  </r>
  <r>
    <x v="13"/>
    <x v="92"/>
    <n v="88"/>
  </r>
  <r>
    <x v="13"/>
    <x v="93"/>
    <n v="85"/>
  </r>
  <r>
    <x v="13"/>
    <x v="94"/>
    <n v="89"/>
  </r>
  <r>
    <x v="13"/>
    <x v="95"/>
    <n v="28"/>
  </r>
  <r>
    <x v="13"/>
    <x v="96"/>
    <n v="36"/>
  </r>
  <r>
    <x v="13"/>
    <x v="97"/>
    <n v="9"/>
  </r>
  <r>
    <x v="13"/>
    <x v="98"/>
    <n v="22"/>
  </r>
  <r>
    <x v="13"/>
    <x v="99"/>
    <n v="52"/>
  </r>
  <r>
    <x v="13"/>
    <x v="100"/>
    <n v="84"/>
  </r>
  <r>
    <x v="13"/>
    <x v="101"/>
    <n v="22"/>
  </r>
  <r>
    <x v="13"/>
    <x v="102"/>
    <n v="18"/>
  </r>
  <r>
    <x v="13"/>
    <x v="103"/>
    <n v="87"/>
  </r>
  <r>
    <x v="13"/>
    <x v="104"/>
    <n v="43"/>
  </r>
  <r>
    <x v="13"/>
    <x v="105"/>
    <n v="48"/>
  </r>
  <r>
    <x v="13"/>
    <x v="106"/>
    <n v="360"/>
  </r>
  <r>
    <x v="13"/>
    <x v="107"/>
    <n v="48"/>
  </r>
  <r>
    <x v="13"/>
    <x v="108"/>
    <n v="3"/>
  </r>
  <r>
    <x v="13"/>
    <x v="109"/>
    <n v="72"/>
  </r>
  <r>
    <x v="13"/>
    <x v="110"/>
    <n v="90"/>
  </r>
  <r>
    <x v="13"/>
    <x v="111"/>
    <n v="96"/>
  </r>
  <r>
    <x v="13"/>
    <x v="112"/>
    <n v="68"/>
  </r>
  <r>
    <x v="13"/>
    <x v="113"/>
    <n v="6"/>
  </r>
  <r>
    <x v="13"/>
    <x v="114"/>
    <n v="80"/>
  </r>
  <r>
    <x v="13"/>
    <x v="115"/>
    <n v="9"/>
  </r>
  <r>
    <x v="13"/>
    <x v="116"/>
    <n v="14"/>
  </r>
  <r>
    <x v="13"/>
    <x v="117"/>
    <n v="10"/>
  </r>
  <r>
    <x v="13"/>
    <x v="118"/>
    <n v="40"/>
  </r>
  <r>
    <x v="13"/>
    <x v="119"/>
    <n v="18"/>
  </r>
  <r>
    <x v="13"/>
    <x v="120"/>
    <n v="44"/>
  </r>
  <r>
    <x v="13"/>
    <x v="121"/>
    <n v="8"/>
  </r>
  <r>
    <x v="13"/>
    <x v="122"/>
    <n v="4"/>
  </r>
  <r>
    <x v="13"/>
    <x v="123"/>
    <n v="96"/>
  </r>
  <r>
    <x v="13"/>
    <x v="124"/>
    <n v="15"/>
  </r>
  <r>
    <x v="13"/>
    <x v="125"/>
    <n v="90"/>
  </r>
  <r>
    <x v="13"/>
    <x v="126"/>
    <n v="4050"/>
  </r>
  <r>
    <x v="13"/>
    <x v="127"/>
    <n v="1680"/>
  </r>
  <r>
    <x v="13"/>
    <x v="128"/>
    <n v="1470"/>
  </r>
  <r>
    <x v="13"/>
    <x v="129"/>
    <n v="1770"/>
  </r>
  <r>
    <x v="13"/>
    <x v="130"/>
    <n v="1200"/>
  </r>
  <r>
    <x v="13"/>
    <x v="131"/>
    <n v="5400"/>
  </r>
  <r>
    <x v="13"/>
    <x v="132"/>
    <n v="1824"/>
  </r>
  <r>
    <x v="13"/>
    <x v="133"/>
    <n v="1944"/>
  </r>
  <r>
    <x v="13"/>
    <x v="134"/>
    <n v="2040"/>
  </r>
  <r>
    <x v="13"/>
    <x v="135"/>
    <n v="3894"/>
  </r>
  <r>
    <x v="14"/>
    <x v="44"/>
    <n v="30"/>
  </r>
  <r>
    <x v="14"/>
    <x v="136"/>
    <n v="3365"/>
  </r>
  <r>
    <x v="14"/>
    <x v="137"/>
    <n v="3429"/>
  </r>
  <r>
    <x v="14"/>
    <x v="138"/>
    <n v="286"/>
  </r>
  <r>
    <x v="14"/>
    <x v="139"/>
    <n v="432"/>
  </r>
  <r>
    <x v="14"/>
    <x v="140"/>
    <n v="2580"/>
  </r>
  <r>
    <x v="14"/>
    <x v="141"/>
    <n v="750"/>
  </r>
  <r>
    <x v="14"/>
    <x v="106"/>
    <n v="168"/>
  </r>
  <r>
    <x v="14"/>
    <x v="142"/>
    <n v="600"/>
  </r>
  <r>
    <x v="14"/>
    <x v="143"/>
    <n v="2760"/>
  </r>
  <r>
    <x v="14"/>
    <x v="144"/>
    <n v="220"/>
  </r>
  <r>
    <x v="14"/>
    <x v="88"/>
    <n v="1464"/>
  </r>
  <r>
    <x v="14"/>
    <x v="145"/>
    <n v="210"/>
  </r>
  <r>
    <x v="14"/>
    <x v="115"/>
    <n v="168"/>
  </r>
  <r>
    <x v="14"/>
    <x v="146"/>
    <n v="210"/>
  </r>
  <r>
    <x v="14"/>
    <x v="147"/>
    <n v="559"/>
  </r>
  <r>
    <x v="14"/>
    <x v="148"/>
    <n v="1114"/>
  </r>
  <r>
    <x v="14"/>
    <x v="149"/>
    <n v="1148"/>
  </r>
  <r>
    <x v="14"/>
    <x v="150"/>
    <n v="1459"/>
  </r>
  <r>
    <x v="14"/>
    <x v="151"/>
    <n v="285"/>
  </r>
  <r>
    <x v="14"/>
    <x v="152"/>
    <n v="472"/>
  </r>
  <r>
    <x v="14"/>
    <x v="153"/>
    <n v="424"/>
  </r>
  <r>
    <x v="14"/>
    <x v="154"/>
    <n v="1696"/>
  </r>
  <r>
    <x v="14"/>
    <x v="155"/>
    <n v="1133"/>
  </r>
  <r>
    <x v="14"/>
    <x v="156"/>
    <n v="1600"/>
  </r>
  <r>
    <x v="14"/>
    <x v="157"/>
    <n v="3600"/>
  </r>
  <r>
    <x v="14"/>
    <x v="158"/>
    <n v="400"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  <r>
    <x v="15"/>
    <x v="15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n v="2"/>
    <m/>
    <m/>
    <s v="了機"/>
    <m/>
    <m/>
    <m/>
    <s v="了機"/>
    <m/>
    <m/>
    <m/>
    <s v="停機"/>
    <m/>
    <m/>
    <m/>
    <s v="停機"/>
    <m/>
    <n v="3"/>
    <s v="了機"/>
    <s v=""/>
    <s v=""/>
    <s v=""/>
    <s v=""/>
    <x v="0"/>
    <n v="1"/>
    <s v="KV"/>
    <s v="KV"/>
    <s v="MACMAC"/>
    <s v="MACMAC"/>
    <x v="0"/>
    <s v="P203"/>
    <n v="0.91100000000000003"/>
    <n v="0.7"/>
    <n v="24"/>
    <n v="216"/>
    <n v="1.7"/>
    <n v="8028.4608000000007"/>
  </r>
  <r>
    <x v="0"/>
    <x v="1"/>
    <x v="1"/>
    <m/>
    <x v="1"/>
    <x v="1"/>
    <x v="1"/>
    <x v="1"/>
    <n v="5"/>
    <n v="11"/>
    <n v="0"/>
    <n v="9306"/>
    <n v="8249"/>
    <n v="11"/>
    <n v="0"/>
    <n v="9064"/>
    <n v="8396"/>
    <n v="10"/>
    <n v="0"/>
    <n v="9178"/>
    <n v="8393"/>
    <n v="15"/>
    <n v="0"/>
    <n v="9306"/>
    <n v="8371"/>
    <n v="1.7777777777777777"/>
    <n v="15.666666666666666"/>
    <n v="1"/>
    <n v="87.828749999999999"/>
    <n v="1.9583333333333333"/>
    <n v="1.9583333333333333"/>
    <x v="0"/>
    <n v="1"/>
    <s v="KV"/>
    <s v="KV"/>
    <s v="MACMAC"/>
    <s v="MACMAC"/>
    <x v="0"/>
    <s v="P203"/>
    <n v="0.91100000000000003"/>
    <n v="1.8"/>
    <n v="24"/>
    <n v="216"/>
    <n v="2.8"/>
    <n v="13223.3472"/>
  </r>
  <r>
    <x v="0"/>
    <x v="2"/>
    <x v="2"/>
    <s v="K"/>
    <x v="2"/>
    <x v="2"/>
    <x v="2"/>
    <x v="2"/>
    <n v="5"/>
    <n v="4"/>
    <n v="0"/>
    <n v="8451"/>
    <m/>
    <n v="4"/>
    <n v="0"/>
    <n v="8635"/>
    <m/>
    <n v="6"/>
    <n v="0"/>
    <n v="8592"/>
    <m/>
    <n v="6"/>
    <n v="0"/>
    <n v="8406"/>
    <m/>
    <n v="3.2653061224489797"/>
    <n v="6.666666666666667"/>
    <n v="1"/>
    <n v="85.21"/>
    <n v="0.83333333333333337"/>
    <n v="0.83333333333333337"/>
    <x v="0"/>
    <n v="1"/>
    <s v="KV"/>
    <s v="KV"/>
    <s v="MACMAC"/>
    <s v="MACMAC"/>
    <x v="0"/>
    <s v="P204"/>
    <n v="1.1890000000000001"/>
    <n v="2.2999999999999998"/>
    <n v="24"/>
    <n v="216"/>
    <n v="3.3"/>
    <n v="20340.460800000001"/>
  </r>
  <r>
    <x v="0"/>
    <x v="2"/>
    <x v="3"/>
    <s v="K"/>
    <x v="3"/>
    <x v="3"/>
    <x v="2"/>
    <x v="3"/>
    <n v="5"/>
    <n v="16"/>
    <n v="0"/>
    <m/>
    <n v="8458"/>
    <n v="0"/>
    <n v="0"/>
    <m/>
    <n v="8596"/>
    <n v="4"/>
    <n v="0"/>
    <n v="8533"/>
    <m/>
    <n v="8"/>
    <n v="0"/>
    <m/>
    <n v="8380"/>
    <n v="3.2653061224489797"/>
    <n v="9.3333333333333339"/>
    <n v="1"/>
    <n v="84.917500000000004"/>
    <n v="1.1666666666666667"/>
    <n v="1.1666666666666667"/>
    <x v="0"/>
    <n v="1"/>
    <s v="KV"/>
    <s v="KV"/>
    <s v="MACMAC"/>
    <s v="MACMAC"/>
    <x v="1"/>
    <s v="P204"/>
    <n v="1.1890000000000001"/>
    <n v="2.2999999999999998"/>
    <n v="24"/>
    <n v="216"/>
    <n v="3.3"/>
    <n v="20340.460800000001"/>
  </r>
  <r>
    <x v="0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4"/>
    <x v="5"/>
    <m/>
    <x v="5"/>
    <x v="5"/>
    <x v="4"/>
    <x v="5"/>
    <n v="4"/>
    <n v="23"/>
    <n v="0"/>
    <n v="8434"/>
    <n v="9053"/>
    <n v="9"/>
    <n v="1"/>
    <n v="8681"/>
    <n v="8935"/>
    <n v="12"/>
    <n v="0"/>
    <n v="8648"/>
    <n v="8996"/>
    <n v="30"/>
    <n v="2"/>
    <n v="8601"/>
    <n v="8783"/>
    <n v="1.7496962332928312"/>
    <n v="24.666666666666668"/>
    <n v="0.99175681089743595"/>
    <n v="87.663749999999993"/>
    <n v="3.0833333333333335"/>
    <n v="2.95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0"/>
    <x v="5"/>
    <x v="6"/>
    <s v="K"/>
    <x v="3"/>
    <x v="6"/>
    <x v="2"/>
    <x v="6"/>
    <n v="5"/>
    <n v="6"/>
    <n v="0"/>
    <n v="9434"/>
    <m/>
    <n v="6"/>
    <n v="2"/>
    <n v="9384"/>
    <m/>
    <n v="8"/>
    <n v="0"/>
    <n v="9307"/>
    <m/>
    <n v="4"/>
    <n v="0"/>
    <n v="9400"/>
    <m/>
    <n v="3.2505643340857788"/>
    <n v="8"/>
    <n v="0.99704193376068373"/>
    <n v="93.8125"/>
    <n v="1"/>
    <n v="0.91666666666666663"/>
    <x v="0"/>
    <n v="1"/>
    <s v="CEDIE"/>
    <s v="CEDIE"/>
    <s v="CHALS"/>
    <s v="CHALS"/>
    <x v="0"/>
    <s v="P204"/>
    <n v="1.1890000000000001"/>
    <n v="2.1"/>
    <n v="24"/>
    <n v="216"/>
    <n v="3.1"/>
    <n v="19107.705600000001"/>
  </r>
  <r>
    <x v="0"/>
    <x v="5"/>
    <x v="7"/>
    <s v="K"/>
    <x v="2"/>
    <x v="2"/>
    <x v="2"/>
    <x v="7"/>
    <n v="5"/>
    <n v="34"/>
    <n v="0"/>
    <m/>
    <n v="8988"/>
    <n v="6"/>
    <n v="0"/>
    <m/>
    <n v="9575"/>
    <n v="6"/>
    <n v="0"/>
    <n v="9553"/>
    <m/>
    <n v="16"/>
    <n v="0"/>
    <m/>
    <n v="9504"/>
    <n v="3.2505643340857788"/>
    <n v="20.666666666666668"/>
    <n v="1"/>
    <n v="94.05"/>
    <n v="2.5833333333333335"/>
    <n v="2.5833333333333335"/>
    <x v="0"/>
    <n v="1"/>
    <s v="CEDIE"/>
    <s v="CEDIE"/>
    <s v="CHALS"/>
    <s v="CHALS"/>
    <x v="1"/>
    <s v="P204"/>
    <n v="1.1890000000000001"/>
    <n v="2.1"/>
    <n v="24"/>
    <n v="216"/>
    <n v="3.1"/>
    <n v="19107.705600000001"/>
  </r>
  <r>
    <x v="0"/>
    <x v="6"/>
    <x v="8"/>
    <s v="G"/>
    <x v="6"/>
    <x v="7"/>
    <x v="5"/>
    <x v="8"/>
    <n v="2"/>
    <n v="21"/>
    <n v="1"/>
    <n v="9837"/>
    <n v="9656"/>
    <n v="5"/>
    <n v="0"/>
    <n v="9847"/>
    <n v="9848"/>
    <n v="10"/>
    <n v="3"/>
    <n v="9785"/>
    <n v="9876"/>
    <n v="17"/>
    <n v="7"/>
    <n v="9717"/>
    <n v="9850"/>
    <n v="2.4615384615384617"/>
    <n v="17.666666666666668"/>
    <n v="0.978515625"/>
    <n v="98.02"/>
    <n v="2.2083333333333335"/>
    <n v="1.75"/>
    <x v="0"/>
    <n v="1"/>
    <s v="KV"/>
    <s v="KV"/>
    <s v="MACMAC"/>
    <s v="MACMAC"/>
    <x v="0"/>
    <s v="P142"/>
    <n v="0.56200000000000006"/>
    <n v="1.1000000000000001"/>
    <n v="24"/>
    <n v="216"/>
    <n v="2.1"/>
    <n v="6118.1568000000007"/>
  </r>
  <r>
    <x v="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8"/>
    <x v="9"/>
    <m/>
    <x v="7"/>
    <x v="8"/>
    <x v="4"/>
    <x v="9"/>
    <n v="5"/>
    <n v="15"/>
    <n v="0"/>
    <n v="8799"/>
    <n v="8298"/>
    <n v="10"/>
    <n v="2"/>
    <n v="8822"/>
    <n v="8355"/>
    <n v="5"/>
    <n v="0"/>
    <n v="8734"/>
    <n v="8223"/>
    <n v="14"/>
    <n v="1"/>
    <n v="8167"/>
    <n v="8745"/>
    <n v="2.8685258964143427"/>
    <n v="14.666666666666666"/>
    <n v="0.99497195512820513"/>
    <n v="85.178749999999994"/>
    <n v="1.8333333333333333"/>
    <n v="1.7083333333333333"/>
    <x v="0"/>
    <n v="1"/>
    <s v="KV"/>
    <s v="KV"/>
    <s v="MACMAC"/>
    <s v="MACMAC"/>
    <x v="0"/>
    <s v="P203"/>
    <n v="0.91100000000000003"/>
    <n v="3"/>
    <n v="24"/>
    <n v="216"/>
    <n v="4"/>
    <n v="18890.495999999999"/>
  </r>
  <r>
    <x v="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1"/>
    <x v="10"/>
    <s v="K"/>
    <x v="3"/>
    <x v="6"/>
    <x v="2"/>
    <x v="10"/>
    <n v="5"/>
    <n v="32"/>
    <n v="6"/>
    <n v="9391"/>
    <n v="8927"/>
    <n v="2"/>
    <n v="0"/>
    <n v="9630"/>
    <n v="9072"/>
    <n v="4"/>
    <n v="0"/>
    <n v="9602"/>
    <n v="9073"/>
    <n v="24"/>
    <n v="3"/>
    <n v="9543"/>
    <n v="9000"/>
    <n v="3.2653061224489797"/>
    <n v="10.333333333333334"/>
    <n v="0.98674879807692306"/>
    <n v="92.797499999999999"/>
    <n v="1.2916666666666667"/>
    <n v="1.1041666666666667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0"/>
    <x v="12"/>
    <x v="11"/>
    <m/>
    <x v="8"/>
    <x v="9"/>
    <x v="6"/>
    <x v="11"/>
    <n v="5"/>
    <n v="11"/>
    <n v="0"/>
    <s v="復開"/>
    <n v="9191"/>
    <n v="18"/>
    <n v="0"/>
    <n v="9668"/>
    <n v="9163"/>
    <n v="11"/>
    <n v="2"/>
    <n v="9654"/>
    <n v="9174"/>
    <n v="5"/>
    <n v="1"/>
    <n v="9596"/>
    <n v="9086"/>
    <n v="3.0573248407643314"/>
    <n v="15"/>
    <n v="0.99528245192307696"/>
    <n v="93.617142857142866"/>
    <n v="1.875"/>
    <n v="1.75"/>
    <x v="0"/>
    <n v="1"/>
    <s v="KIM"/>
    <s v="KIM"/>
    <s v="NASH"/>
    <s v="NASH"/>
    <x v="0"/>
    <s v="P203"/>
    <n v="0.91100000000000003"/>
    <n v="1.9"/>
    <n v="24"/>
    <n v="216"/>
    <n v="2.9"/>
    <n v="13695.6096"/>
  </r>
  <r>
    <x v="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4"/>
    <x v="12"/>
    <m/>
    <x v="9"/>
    <x v="10"/>
    <x v="2"/>
    <x v="12"/>
    <n v="5"/>
    <n v="16"/>
    <n v="1"/>
    <n v="7659"/>
    <n v="8262"/>
    <n v="11"/>
    <n v="0"/>
    <n v="7693"/>
    <n v="8279"/>
    <n v="11"/>
    <n v="0"/>
    <n v="7617"/>
    <n v="8274"/>
    <n v="14"/>
    <n v="1"/>
    <n v="7759"/>
    <n v="8169"/>
    <n v="2.2187981510015407"/>
    <n v="17.333333333333332"/>
    <n v="0.99566639957264957"/>
    <n v="79.64"/>
    <n v="2.1666666666666665"/>
    <n v="2.0833333333333335"/>
    <x v="0"/>
    <n v="1"/>
    <s v="CEDIE"/>
    <s v="CEDIE"/>
    <s v="CHALS"/>
    <s v="CHALS"/>
    <x v="0"/>
    <s v="P123"/>
    <n v="0.66900000000000004"/>
    <n v="2.4"/>
    <n v="24"/>
    <n v="216"/>
    <n v="3.4"/>
    <n v="11791.526400000002"/>
  </r>
  <r>
    <x v="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CEDIE"/>
    <s v="CEDIE"/>
    <s v="CHALS"/>
    <s v="CHALS"/>
    <x v="2"/>
    <s v=""/>
    <s v=""/>
    <s v=""/>
    <n v="24"/>
    <n v="216"/>
    <s v=""/>
    <s v=""/>
  </r>
  <r>
    <x v="0"/>
    <x v="17"/>
    <x v="13"/>
    <m/>
    <x v="10"/>
    <x v="11"/>
    <x v="4"/>
    <x v="13"/>
    <n v="4"/>
    <m/>
    <m/>
    <s v="改紡"/>
    <m/>
    <m/>
    <m/>
    <s v="改紡"/>
    <m/>
    <m/>
    <m/>
    <s v="改紡"/>
    <m/>
    <m/>
    <m/>
    <s v="改紡"/>
    <m/>
    <n v="6.9230769230769234"/>
    <s v="改紡"/>
    <s v=""/>
    <s v=""/>
    <s v=""/>
    <s v=""/>
    <x v="0"/>
    <n v="1"/>
    <s v="CEDIE"/>
    <s v="CEDIE"/>
    <s v="CHALS"/>
    <s v="CHALS"/>
    <x v="0"/>
    <s v="P227"/>
    <n v="1.859"/>
    <n v="1.6"/>
    <n v="24"/>
    <n v="216"/>
    <n v="2.6"/>
    <n v="25056.345600000001"/>
  </r>
  <r>
    <x v="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19"/>
    <x v="14"/>
    <s v="K"/>
    <x v="11"/>
    <x v="12"/>
    <x v="4"/>
    <x v="14"/>
    <n v="5.5"/>
    <n v="25"/>
    <n v="6"/>
    <n v="6730"/>
    <m/>
    <n v="9"/>
    <n v="4"/>
    <n v="7250"/>
    <m/>
    <n v="9"/>
    <n v="0"/>
    <n v="7280"/>
    <m/>
    <n v="14"/>
    <n v="1"/>
    <n v="7220"/>
    <m/>
    <n v="5.0883392226148407"/>
    <n v="19"/>
    <n v="0.98960670405982909"/>
    <n v="71.2"/>
    <n v="2.375"/>
    <n v="1.9166666666666667"/>
    <x v="1"/>
    <n v="1"/>
    <s v="JUNJUN"/>
    <s v="JUNJUN"/>
    <s v="NASH"/>
    <s v="NASH"/>
    <x v="0"/>
    <s v="P227"/>
    <n v="1.859"/>
    <n v="2.1"/>
    <n v="24"/>
    <n v="216"/>
    <n v="3.1"/>
    <n v="29874.873599999999"/>
  </r>
  <r>
    <x v="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21"/>
    <x v="15"/>
    <s v="K"/>
    <x v="11"/>
    <x v="13"/>
    <x v="2"/>
    <x v="15"/>
    <n v="5.5"/>
    <n v="40"/>
    <n v="1"/>
    <n v="7960"/>
    <n v="8800"/>
    <n v="9"/>
    <n v="0"/>
    <n v="7870"/>
    <n v="8800"/>
    <n v="24"/>
    <n v="0"/>
    <n v="7040"/>
    <n v="8890"/>
    <n v="57"/>
    <n v="0"/>
    <n v="8240"/>
    <n v="8890"/>
    <n v="5.9016393442622954"/>
    <n v="43.333333333333336"/>
    <n v="0.99918536324786322"/>
    <n v="83.112499999999997"/>
    <n v="5.416666666666667"/>
    <n v="5.375"/>
    <x v="2"/>
    <n v="1"/>
    <s v="BRYAN"/>
    <s v="JHO"/>
    <s v="WILSON"/>
    <s v="WILSON"/>
    <x v="3"/>
    <s v="P204"/>
    <n v="1.1890000000000001"/>
    <n v="2.9"/>
    <n v="24"/>
    <n v="216"/>
    <n v="3.9"/>
    <n v="24038.7264"/>
  </r>
  <r>
    <x v="0"/>
    <x v="22"/>
    <x v="16"/>
    <s v="K"/>
    <x v="11"/>
    <x v="12"/>
    <x v="2"/>
    <x v="16"/>
    <n v="5.5"/>
    <n v="42"/>
    <n v="3"/>
    <n v="9440"/>
    <n v="8520"/>
    <n v="2"/>
    <n v="0"/>
    <n v="8890"/>
    <n v="7690"/>
    <n v="27"/>
    <n v="4"/>
    <n v="9170"/>
    <n v="8610"/>
    <n v="29"/>
    <n v="8"/>
    <n v="9170"/>
    <n v="8610"/>
    <n v="5.8299595141700404"/>
    <n v="33.333333333333336"/>
    <n v="0.98763020833333337"/>
    <n v="87.625"/>
    <n v="4.166666666666667"/>
    <n v="3.5416666666666665"/>
    <x v="2"/>
    <n v="1"/>
    <s v="DENDEN"/>
    <s v="DENDEN"/>
    <s v="MAMAY"/>
    <s v="MAMAY"/>
    <x v="0"/>
    <s v="P204"/>
    <n v="1.1890000000000001"/>
    <n v="2.8"/>
    <n v="24"/>
    <n v="216"/>
    <n v="3.8"/>
    <n v="23422.3488"/>
  </r>
  <r>
    <x v="0"/>
    <x v="23"/>
    <x v="17"/>
    <m/>
    <x v="11"/>
    <x v="14"/>
    <x v="7"/>
    <x v="17"/>
    <n v="5"/>
    <n v="21"/>
    <n v="0"/>
    <n v="8890"/>
    <m/>
    <n v="12"/>
    <n v="0"/>
    <n v="7840"/>
    <m/>
    <n v="50"/>
    <n v="0"/>
    <n v="9350"/>
    <m/>
    <n v="20"/>
    <n v="0"/>
    <n v="8150"/>
    <m/>
    <n v="6.2882096069868991"/>
    <n v="68.666666666666671"/>
    <n v="1"/>
    <n v="85.575000000000003"/>
    <n v="8.5833333333333339"/>
    <n v="8.5833333333333339"/>
    <x v="2"/>
    <n v="2"/>
    <s v="BRYAN"/>
    <s v="JHO"/>
    <s v="WILSON"/>
    <s v="WILSON"/>
    <x v="0"/>
    <s v="P204"/>
    <n v="1.1890000000000001"/>
    <n v="1.7"/>
    <n v="24"/>
    <n v="216"/>
    <n v="2.7"/>
    <n v="16642.195200000002"/>
  </r>
  <r>
    <x v="0"/>
    <x v="23"/>
    <x v="18"/>
    <m/>
    <x v="11"/>
    <x v="14"/>
    <x v="7"/>
    <x v="18"/>
    <n v="5"/>
    <n v="20"/>
    <n v="0"/>
    <m/>
    <n v="8244"/>
    <n v="10"/>
    <n v="0"/>
    <m/>
    <n v="7870"/>
    <n v="17"/>
    <n v="0"/>
    <n v="7500"/>
    <m/>
    <n v="39"/>
    <n v="0"/>
    <m/>
    <n v="8150"/>
    <n v="6.1802575107296134"/>
    <n v="57.333333333333336"/>
    <n v="1"/>
    <n v="79.41"/>
    <n v="7.166666666666667"/>
    <n v="7.166666666666667"/>
    <x v="2"/>
    <n v="2"/>
    <s v="BRYAN"/>
    <s v="JHO"/>
    <s v="WILSON"/>
    <s v="WILSON"/>
    <x v="1"/>
    <s v="P204"/>
    <n v="1.1890000000000001"/>
    <n v="2.4"/>
    <n v="24"/>
    <n v="216"/>
    <n v="3.4"/>
    <n v="20956.838400000001"/>
  </r>
  <r>
    <x v="0"/>
    <x v="24"/>
    <x v="19"/>
    <m/>
    <x v="12"/>
    <x v="15"/>
    <x v="4"/>
    <x v="19"/>
    <n v="5.5"/>
    <n v="28"/>
    <n v="0"/>
    <m/>
    <n v="6480"/>
    <n v="31"/>
    <n v="2"/>
    <s v="停機"/>
    <n v="8150"/>
    <n v="16"/>
    <n v="0"/>
    <s v="停機"/>
    <n v="7870"/>
    <n v="37"/>
    <n v="5"/>
    <s v="停機"/>
    <n v="7690"/>
    <n v="4.9655172413793105"/>
    <n v="74.666666666666671"/>
    <n v="0.99322248931623935"/>
    <n v="75.474999999999994"/>
    <n v="9.3333333333333339"/>
    <n v="8.75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0"/>
    <x v="25"/>
    <x v="20"/>
    <s v="K"/>
    <x v="13"/>
    <x v="16"/>
    <x v="8"/>
    <x v="20"/>
    <n v="5.5"/>
    <n v="17"/>
    <n v="4"/>
    <n v="6940"/>
    <m/>
    <n v="8"/>
    <n v="0"/>
    <n v="6740"/>
    <m/>
    <n v="16"/>
    <n v="0"/>
    <n v="7310"/>
    <m/>
    <n v="11"/>
    <n v="0"/>
    <n v="7410"/>
    <m/>
    <n v="6.6055045871559637"/>
    <n v="34.666666666666664"/>
    <n v="0.99708867521367517"/>
    <n v="71"/>
    <n v="4.333333333333333"/>
    <n v="4"/>
    <x v="2"/>
    <n v="2"/>
    <s v="BRYAN"/>
    <s v="JHO"/>
    <s v="WILSON"/>
    <s v="WILSON"/>
    <x v="3"/>
    <s v="P227"/>
    <n v="1.859"/>
    <n v="3.2"/>
    <n v="24"/>
    <n v="216"/>
    <n v="4.2"/>
    <n v="40475.635199999997"/>
  </r>
  <r>
    <x v="0"/>
    <x v="25"/>
    <x v="21"/>
    <s v="K"/>
    <x v="11"/>
    <x v="13"/>
    <x v="2"/>
    <x v="21"/>
    <n v="5.5"/>
    <n v="10"/>
    <n v="0"/>
    <m/>
    <n v="9070"/>
    <n v="9"/>
    <n v="0"/>
    <m/>
    <n v="8500"/>
    <n v="18"/>
    <n v="0"/>
    <n v="9260"/>
    <m/>
    <n v="29"/>
    <n v="0"/>
    <m/>
    <n v="9630"/>
    <n v="5.8775510204081636"/>
    <n v="44"/>
    <n v="1"/>
    <n v="91.15"/>
    <n v="5.5"/>
    <n v="5.5"/>
    <x v="2"/>
    <n v="2"/>
    <s v="BRYAN"/>
    <s v="JHO"/>
    <s v="WILSON"/>
    <s v="WILSON"/>
    <x v="1"/>
    <s v="P204"/>
    <n v="1.1890000000000001"/>
    <n v="2.8"/>
    <n v="24"/>
    <n v="216"/>
    <n v="3.8"/>
    <n v="23422.3488"/>
  </r>
  <r>
    <x v="0"/>
    <x v="26"/>
    <x v="22"/>
    <s v="K"/>
    <x v="11"/>
    <x v="13"/>
    <x v="2"/>
    <x v="22"/>
    <n v="5.5"/>
    <n v="40"/>
    <n v="0"/>
    <n v="6110"/>
    <n v="9170"/>
    <n v="41"/>
    <n v="10"/>
    <n v="9350"/>
    <n v="8060"/>
    <n v="29"/>
    <n v="6"/>
    <n v="8320"/>
    <n v="9350"/>
    <n v="45"/>
    <n v="19"/>
    <n v="7590"/>
    <n v="9260"/>
    <n v="5.8299595141700404"/>
    <n v="51.666666666666664"/>
    <n v="0.97113715277777779"/>
    <n v="84.012500000000003"/>
    <n v="6.458333333333333"/>
    <n v="5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0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NASH"/>
    <s v="NASH"/>
    <x v="2"/>
    <s v=""/>
    <s v=""/>
    <s v=""/>
    <n v="24"/>
    <n v="216"/>
    <s v=""/>
    <s v=""/>
  </r>
  <r>
    <x v="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NASH"/>
    <s v="NASH"/>
    <x v="2"/>
    <s v=""/>
    <s v=""/>
    <s v=""/>
    <n v="24"/>
    <n v="216"/>
    <s v=""/>
    <s v=""/>
  </r>
  <r>
    <x v="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"/>
    <x v="1"/>
    <m/>
    <x v="1"/>
    <x v="1"/>
    <x v="1"/>
    <x v="1"/>
    <n v="5"/>
    <n v="15"/>
    <n v="0"/>
    <n v="9321"/>
    <n v="8439"/>
    <n v="7"/>
    <n v="0"/>
    <n v="9297"/>
    <n v="8597"/>
    <n v="11"/>
    <n v="0"/>
    <n v="9356"/>
    <n v="8554"/>
    <n v="9"/>
    <n v="0"/>
    <n v="9411"/>
    <n v="8485"/>
    <n v="1.7777777777777777"/>
    <n v="14"/>
    <n v="1"/>
    <n v="89.325000000000003"/>
    <n v="1.75"/>
    <n v="1.75"/>
    <x v="0"/>
    <n v="1"/>
    <s v="JERON"/>
    <s v="JERON"/>
    <s v="MACMAC"/>
    <s v="MACMAC"/>
    <x v="0"/>
    <s v="P203"/>
    <n v="0.91100000000000003"/>
    <n v="1.8"/>
    <n v="24"/>
    <n v="216"/>
    <n v="2.8"/>
    <n v="13223.3472"/>
  </r>
  <r>
    <x v="1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2"/>
    <x v="3"/>
    <s v="K"/>
    <x v="3"/>
    <x v="3"/>
    <x v="2"/>
    <x v="3"/>
    <n v="5"/>
    <n v="18"/>
    <n v="0"/>
    <m/>
    <n v="8434"/>
    <n v="28"/>
    <n v="0"/>
    <m/>
    <n v="6663"/>
    <n v="14"/>
    <n v="0"/>
    <m/>
    <n v="7304"/>
    <n v="8"/>
    <n v="0"/>
    <m/>
    <n v="7986"/>
    <n v="3.2653061224489797"/>
    <n v="22.666666666666668"/>
    <n v="1"/>
    <n v="75.967500000000001"/>
    <n v="2.8333333333333335"/>
    <n v="2.8333333333333335"/>
    <x v="0"/>
    <n v="1"/>
    <s v="CEDIE"/>
    <s v="CEDIE"/>
    <s v="RON"/>
    <s v="RON"/>
    <x v="1"/>
    <s v="P204"/>
    <n v="1.1890000000000001"/>
    <n v="2.2999999999999998"/>
    <n v="24"/>
    <n v="216"/>
    <n v="3.3"/>
    <n v="20340.460800000001"/>
  </r>
  <r>
    <x v="1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CEDIE"/>
    <s v="RON"/>
    <s v="RON"/>
    <x v="2"/>
    <s v=""/>
    <s v=""/>
    <s v=""/>
    <n v="24"/>
    <n v="216"/>
    <s v=""/>
    <s v=""/>
  </r>
  <r>
    <x v="1"/>
    <x v="4"/>
    <x v="5"/>
    <m/>
    <x v="5"/>
    <x v="5"/>
    <x v="4"/>
    <x v="5"/>
    <n v="4"/>
    <n v="17"/>
    <n v="0"/>
    <n v="8289"/>
    <n v="8892"/>
    <n v="5"/>
    <n v="2"/>
    <n v="8457"/>
    <n v="8918"/>
    <n v="10"/>
    <n v="0"/>
    <n v="8450"/>
    <n v="8865"/>
    <n v="22"/>
    <n v="0"/>
    <n v="8359"/>
    <n v="8730"/>
    <n v="1.7496962332928312"/>
    <n v="18"/>
    <n v="0.99450454059829063"/>
    <n v="86.2"/>
    <n v="2.25"/>
    <n v="2.1666666666666665"/>
    <x v="0"/>
    <n v="1"/>
    <s v="CEDIE"/>
    <s v="CEDIE"/>
    <s v="RON"/>
    <s v="RON"/>
    <x v="3"/>
    <s v="P203"/>
    <n v="0.91100000000000003"/>
    <n v="1.7"/>
    <n v="24"/>
    <n v="216"/>
    <n v="2.7"/>
    <n v="12751.084800000001"/>
  </r>
  <r>
    <x v="1"/>
    <x v="5"/>
    <x v="6"/>
    <s v="K"/>
    <x v="3"/>
    <x v="6"/>
    <x v="2"/>
    <x v="6"/>
    <n v="5"/>
    <n v="4"/>
    <n v="2"/>
    <n v="9436"/>
    <m/>
    <n v="2"/>
    <n v="0"/>
    <n v="9418"/>
    <m/>
    <n v="2"/>
    <n v="0"/>
    <n v="9430"/>
    <m/>
    <n v="6"/>
    <n v="4"/>
    <n v="9315"/>
    <m/>
    <n v="3.2505643340857788"/>
    <n v="4.666666666666667"/>
    <n v="0.9911258012820513"/>
    <n v="93.997500000000002"/>
    <n v="0.58333333333333337"/>
    <n v="0.33333333333333331"/>
    <x v="0"/>
    <n v="1"/>
    <s v="CEDIE"/>
    <s v="CEDIE"/>
    <s v="RON"/>
    <s v="RON"/>
    <x v="0"/>
    <s v="P204"/>
    <n v="1.1890000000000001"/>
    <n v="2.1"/>
    <n v="24"/>
    <n v="216"/>
    <n v="3.1"/>
    <n v="19107.705600000001"/>
  </r>
  <r>
    <x v="1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CEDIE"/>
    <s v="CEDIE"/>
    <s v="RON"/>
    <s v="RON"/>
    <x v="1"/>
    <s v="P204"/>
    <n v="1.1890000000000001"/>
    <n v="2.1"/>
    <n v="24"/>
    <n v="216"/>
    <n v="3.1"/>
    <n v="19107.705600000001"/>
  </r>
  <r>
    <x v="1"/>
    <x v="6"/>
    <x v="8"/>
    <s v="G"/>
    <x v="6"/>
    <x v="7"/>
    <x v="5"/>
    <x v="8"/>
    <n v="2"/>
    <n v="17"/>
    <n v="0"/>
    <n v="9678"/>
    <n v="9803"/>
    <n v="4"/>
    <n v="0"/>
    <n v="9853"/>
    <n v="9895"/>
    <n v="7"/>
    <n v="2"/>
    <n v="9838"/>
    <n v="9859"/>
    <n v="16"/>
    <n v="3"/>
    <n v="9870"/>
    <n v="9780"/>
    <n v="2.4615384615384617"/>
    <n v="14.666666666666666"/>
    <n v="0.990234375"/>
    <n v="98.22"/>
    <n v="1.8333333333333333"/>
    <n v="1.625"/>
    <x v="0"/>
    <n v="1"/>
    <s v="JERON"/>
    <s v="JERON"/>
    <s v="MACMAC"/>
    <s v="MACMAC"/>
    <x v="0"/>
    <s v="P142"/>
    <n v="0.56200000000000006"/>
    <n v="1.1000000000000001"/>
    <n v="24"/>
    <n v="216"/>
    <n v="2.1"/>
    <n v="6118.1568000000007"/>
  </r>
  <r>
    <x v="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8"/>
    <x v="9"/>
    <m/>
    <x v="7"/>
    <x v="8"/>
    <x v="4"/>
    <x v="9"/>
    <n v="5"/>
    <n v="15"/>
    <n v="0"/>
    <n v="8594"/>
    <n v="8037"/>
    <n v="12"/>
    <n v="0"/>
    <n v="8649"/>
    <n v="8223"/>
    <n v="12"/>
    <n v="0"/>
    <n v="8691"/>
    <n v="8323"/>
    <n v="33"/>
    <n v="0"/>
    <n v="8648"/>
    <n v="8394"/>
    <n v="2.8685258964143427"/>
    <n v="24"/>
    <n v="1"/>
    <n v="84.448750000000004"/>
    <n v="3"/>
    <n v="3"/>
    <x v="0"/>
    <n v="1"/>
    <s v="JERON"/>
    <s v="JERON"/>
    <s v="MACMAC"/>
    <s v="MACMAC"/>
    <x v="0"/>
    <s v="P203"/>
    <n v="0.91100000000000003"/>
    <n v="3"/>
    <n v="24"/>
    <n v="216"/>
    <n v="4"/>
    <n v="18890.495999999999"/>
  </r>
  <r>
    <x v="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1"/>
    <x v="10"/>
    <s v="K"/>
    <x v="3"/>
    <x v="6"/>
    <x v="2"/>
    <x v="10"/>
    <n v="5"/>
    <n v="36"/>
    <n v="2"/>
    <n v="9496"/>
    <n v="8964"/>
    <n v="321"/>
    <n v="0"/>
    <n v="8800"/>
    <n v="8548"/>
    <n v="46"/>
    <n v="0"/>
    <n v="8685"/>
    <n v="8583"/>
    <n v="24"/>
    <n v="2"/>
    <n v="9068"/>
    <n v="8753"/>
    <n v="3.2653061224489797"/>
    <n v="71.166666666666671"/>
    <n v="0.99411057692307692"/>
    <n v="88.621250000000003"/>
    <n v="8.8958333333333339"/>
    <n v="8.8125"/>
    <x v="0"/>
    <n v="0.5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12"/>
    <x v="11"/>
    <m/>
    <x v="8"/>
    <x v="9"/>
    <x v="6"/>
    <x v="11"/>
    <n v="5"/>
    <n v="15"/>
    <n v="0"/>
    <n v="9510"/>
    <n v="8985"/>
    <n v="12"/>
    <n v="0"/>
    <n v="9610"/>
    <n v="9105"/>
    <n v="6"/>
    <n v="1"/>
    <n v="9637"/>
    <n v="9106"/>
    <n v="20"/>
    <n v="1"/>
    <n v="9660"/>
    <n v="9068"/>
    <n v="3.0573248407643314"/>
    <n v="17.666666666666668"/>
    <n v="0.99685496794871797"/>
    <n v="93.351249999999993"/>
    <n v="2.2083333333333335"/>
    <n v="2.125"/>
    <x v="0"/>
    <n v="1"/>
    <s v="JERON"/>
    <s v="JERON"/>
    <s v="MACMAC"/>
    <s v="MACMAC"/>
    <x v="0"/>
    <s v="P203"/>
    <n v="0.91100000000000003"/>
    <n v="1.9"/>
    <n v="24"/>
    <n v="216"/>
    <n v="2.9"/>
    <n v="13695.6096"/>
  </r>
  <r>
    <x v="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4"/>
    <x v="12"/>
    <m/>
    <x v="9"/>
    <x v="10"/>
    <x v="2"/>
    <x v="12"/>
    <n v="5"/>
    <n v="22"/>
    <n v="0"/>
    <n v="7753"/>
    <n v="7985"/>
    <n v="4"/>
    <n v="0"/>
    <n v="7902"/>
    <n v="8201"/>
    <n v="6"/>
    <n v="0"/>
    <n v="7984"/>
    <n v="8208"/>
    <n v="20"/>
    <n v="0"/>
    <n v="7488"/>
    <n v="7902"/>
    <n v="2.2187981510015407"/>
    <n v="17.333333333333332"/>
    <n v="1"/>
    <n v="79.278750000000002"/>
    <n v="2.1666666666666665"/>
    <n v="2.1666666666666665"/>
    <x v="0"/>
    <n v="1"/>
    <s v="KIM"/>
    <s v="KIM"/>
    <s v="JOHNDEL"/>
    <s v="JOHNDEL"/>
    <x v="0"/>
    <s v="P123"/>
    <n v="0.66900000000000004"/>
    <n v="2.4"/>
    <n v="24"/>
    <n v="216"/>
    <n v="3.4"/>
    <n v="11791.526400000002"/>
  </r>
  <r>
    <x v="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KIM"/>
    <s v="JOHNDEL"/>
    <s v="JOHNDEL"/>
    <x v="2"/>
    <s v=""/>
    <s v=""/>
    <s v=""/>
    <n v="24"/>
    <n v="216"/>
    <s v=""/>
    <s v=""/>
  </r>
  <r>
    <x v="1"/>
    <x v="17"/>
    <x v="13"/>
    <m/>
    <x v="10"/>
    <x v="11"/>
    <x v="4"/>
    <x v="13"/>
    <n v="4"/>
    <m/>
    <m/>
    <s v="改紡"/>
    <m/>
    <n v="18"/>
    <n v="0"/>
    <n v="5475"/>
    <s v="待料"/>
    <n v="86"/>
    <n v="0"/>
    <n v="6002"/>
    <s v="待料"/>
    <n v="60"/>
    <n v="0"/>
    <n v="6660"/>
    <s v="待料"/>
    <n v="6.9230769230769234"/>
    <s v="改紡"/>
    <s v=""/>
    <s v=""/>
    <s v=""/>
    <s v=""/>
    <x v="0"/>
    <n v="1"/>
    <s v="CEDIE"/>
    <s v="CEDIE"/>
    <s v="RON"/>
    <s v="RON"/>
    <x v="0"/>
    <s v="P227"/>
    <n v="1.859"/>
    <n v="1.6"/>
    <n v="24"/>
    <n v="216"/>
    <n v="2.6"/>
    <n v="25056.345600000001"/>
  </r>
  <r>
    <x v="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19"/>
    <x v="14"/>
    <s v="K"/>
    <x v="11"/>
    <x v="12"/>
    <x v="4"/>
    <x v="14"/>
    <n v="5.5"/>
    <n v="17"/>
    <n v="6"/>
    <n v="7120"/>
    <m/>
    <n v="11"/>
    <n v="2"/>
    <n v="7160"/>
    <m/>
    <n v="11"/>
    <n v="1"/>
    <n v="7270"/>
    <m/>
    <n v="26"/>
    <n v="1"/>
    <n v="7260"/>
    <m/>
    <n v="5.0883392226148407"/>
    <n v="21.666666666666668"/>
    <n v="0.99055154914529919"/>
    <n v="72.025000000000006"/>
    <n v="2.708333333333333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21"/>
    <x v="15"/>
    <s v="K"/>
    <x v="11"/>
    <x v="13"/>
    <x v="2"/>
    <x v="15"/>
    <n v="5.5"/>
    <n v="32"/>
    <n v="0"/>
    <n v="7500"/>
    <n v="8150"/>
    <n v="12"/>
    <n v="0"/>
    <n v="7590"/>
    <n v="7690"/>
    <n v="16"/>
    <n v="1"/>
    <n v="7870"/>
    <n v="6940"/>
    <n v="46"/>
    <n v="0"/>
    <n v="7870"/>
    <n v="7690"/>
    <n v="5.9016393442622954"/>
    <n v="35.333333333333336"/>
    <n v="0.99918536324786322"/>
    <n v="76.625"/>
    <n v="4.416666666666667"/>
    <n v="4.37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"/>
    <x v="22"/>
    <x v="16"/>
    <s v="K"/>
    <x v="11"/>
    <x v="12"/>
    <x v="2"/>
    <x v="16"/>
    <n v="5.5"/>
    <n v="28"/>
    <n v="9"/>
    <n v="7780"/>
    <n v="8610"/>
    <n v="50"/>
    <n v="12"/>
    <n v="9350"/>
    <n v="8430"/>
    <n v="23"/>
    <n v="6"/>
    <n v="9630"/>
    <n v="8890"/>
    <n v="35"/>
    <n v="7"/>
    <n v="9540"/>
    <n v="8980"/>
    <n v="5.8299595141700404"/>
    <n v="45.333333333333336"/>
    <n v="0.97196180555555556"/>
    <n v="89.012500000000003"/>
    <n v="5.666666666666667"/>
    <n v="4.25"/>
    <x v="2"/>
    <n v="1"/>
    <s v="DENDEN"/>
    <s v="DENDEN"/>
    <s v="JERBY"/>
    <s v="JERBY"/>
    <x v="0"/>
    <s v="P204"/>
    <n v="1.1890000000000001"/>
    <n v="2.8"/>
    <n v="24"/>
    <n v="216"/>
    <n v="3.8"/>
    <n v="23422.3488"/>
  </r>
  <r>
    <x v="1"/>
    <x v="23"/>
    <x v="17"/>
    <m/>
    <x v="11"/>
    <x v="14"/>
    <x v="7"/>
    <x v="17"/>
    <n v="5"/>
    <n v="25"/>
    <n v="0"/>
    <n v="7590"/>
    <m/>
    <n v="25"/>
    <n v="0"/>
    <n v="7130"/>
    <m/>
    <n v="15"/>
    <n v="2"/>
    <n v="6300"/>
    <m/>
    <n v="48"/>
    <n v="0"/>
    <n v="8330"/>
    <m/>
    <n v="6.2882096069868991"/>
    <n v="75.333333333333329"/>
    <n v="0.9984708867521368"/>
    <n v="73.375"/>
    <n v="9.4166666666666661"/>
    <n v="9.25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"/>
    <x v="23"/>
    <x v="18"/>
    <m/>
    <x v="11"/>
    <x v="14"/>
    <x v="7"/>
    <x v="18"/>
    <n v="5"/>
    <n v="37"/>
    <n v="0"/>
    <m/>
    <n v="8800"/>
    <n v="14"/>
    <n v="0"/>
    <m/>
    <n v="8800"/>
    <n v="18"/>
    <n v="0"/>
    <m/>
    <n v="8700"/>
    <n v="24"/>
    <n v="0"/>
    <m/>
    <n v="8610"/>
    <n v="6.1802575107296134"/>
    <n v="62"/>
    <n v="1"/>
    <n v="87.275000000000006"/>
    <n v="7.75"/>
    <n v="7.7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"/>
    <x v="24"/>
    <x v="19"/>
    <m/>
    <x v="12"/>
    <x v="15"/>
    <x v="4"/>
    <x v="19"/>
    <n v="5.5"/>
    <n v="21"/>
    <n v="3"/>
    <m/>
    <n v="6670"/>
    <n v="27"/>
    <n v="2"/>
    <s v="停機"/>
    <n v="8240"/>
    <n v="13"/>
    <n v="1"/>
    <s v="停機"/>
    <n v="7960"/>
    <n v="15"/>
    <n v="3"/>
    <s v="停機"/>
    <n v="6940"/>
    <n v="4.9655172413793105"/>
    <n v="50.666666666666664"/>
    <n v="0.99128605769230771"/>
    <n v="74.525000000000006"/>
    <n v="6.333333333333333"/>
    <n v="5.583333333333333"/>
    <x v="2"/>
    <n v="2"/>
    <s v="DENDEN"/>
    <s v="DENDEN"/>
    <s v="JERBY"/>
    <s v="JERBY"/>
    <x v="0"/>
    <s v="P204"/>
    <n v="1.1890000000000001"/>
    <n v="3.8"/>
    <n v="24"/>
    <n v="216"/>
    <n v="4.8"/>
    <n v="29586.124800000001"/>
  </r>
  <r>
    <x v="1"/>
    <x v="25"/>
    <x v="20"/>
    <s v="K"/>
    <x v="13"/>
    <x v="16"/>
    <x v="8"/>
    <x v="20"/>
    <n v="5.5"/>
    <n v="12"/>
    <n v="0"/>
    <n v="7130"/>
    <m/>
    <n v="8"/>
    <n v="0"/>
    <n v="7220"/>
    <m/>
    <n v="6"/>
    <n v="0"/>
    <n v="7040"/>
    <m/>
    <n v="14"/>
    <n v="0"/>
    <n v="7040"/>
    <m/>
    <n v="6.6055045871559637"/>
    <n v="26.666666666666668"/>
    <n v="1"/>
    <n v="71.075000000000003"/>
    <n v="3.3333333333333335"/>
    <n v="3.333333333333333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1"/>
    <x v="25"/>
    <x v="21"/>
    <s v="K"/>
    <x v="11"/>
    <x v="13"/>
    <x v="2"/>
    <x v="21"/>
    <n v="5.5"/>
    <n v="15"/>
    <n v="0"/>
    <m/>
    <n v="9910"/>
    <n v="6"/>
    <n v="0"/>
    <m/>
    <n v="9910"/>
    <n v="6"/>
    <n v="0"/>
    <m/>
    <n v="9910"/>
    <n v="34"/>
    <n v="0"/>
    <m/>
    <n v="9910"/>
    <n v="5.8775510204081636"/>
    <n v="40.666666666666664"/>
    <n v="1"/>
    <n v="99.1"/>
    <n v="5.083333333333333"/>
    <n v="5.083333333333333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1"/>
    <x v="26"/>
    <x v="22"/>
    <s v="K"/>
    <x v="11"/>
    <x v="13"/>
    <x v="2"/>
    <x v="22"/>
    <n v="5.5"/>
    <n v="63"/>
    <n v="14"/>
    <n v="9170"/>
    <n v="8800"/>
    <n v="2"/>
    <n v="0"/>
    <n v="7040"/>
    <n v="7410"/>
    <n v="67"/>
    <n v="5"/>
    <n v="9260"/>
    <n v="9350"/>
    <n v="36"/>
    <n v="0"/>
    <n v="9370"/>
    <n v="7220"/>
    <n v="5.8299595141700404"/>
    <n v="56"/>
    <n v="0.98433159722222219"/>
    <n v="84.525000000000006"/>
    <n v="7"/>
    <n v="6.208333333333333"/>
    <x v="2"/>
    <n v="1"/>
    <s v="DENDEN"/>
    <s v="DENDEN"/>
    <s v="JERBY"/>
    <s v="JERBY"/>
    <x v="3"/>
    <s v="P204"/>
    <n v="1.1890000000000001"/>
    <n v="2.8"/>
    <n v="24"/>
    <n v="216"/>
    <n v="3.8"/>
    <n v="23422.3488"/>
  </r>
  <r>
    <x v="1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JOHNDEL"/>
    <s v="JOHNDEL"/>
    <x v="2"/>
    <s v=""/>
    <s v=""/>
    <s v=""/>
    <n v="24"/>
    <n v="216"/>
    <s v=""/>
    <s v=""/>
  </r>
  <r>
    <x v="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"/>
    <x v="1"/>
    <m/>
    <x v="1"/>
    <x v="1"/>
    <x v="1"/>
    <x v="1"/>
    <n v="5"/>
    <n v="19"/>
    <n v="0"/>
    <n v="9128"/>
    <n v="8396"/>
    <n v="8"/>
    <n v="0"/>
    <n v="8968"/>
    <n v="8307"/>
    <n v="10"/>
    <n v="0"/>
    <n v="8964"/>
    <n v="8349"/>
    <n v="22"/>
    <n v="0"/>
    <n v="8733"/>
    <n v="8456"/>
    <n v="1.7777777777777777"/>
    <n v="19.666666666666668"/>
    <n v="1"/>
    <n v="86.626249999999999"/>
    <n v="2.4583333333333335"/>
    <n v="2.458333333333333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2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2"/>
    <x v="3"/>
    <s v="K"/>
    <x v="3"/>
    <x v="3"/>
    <x v="2"/>
    <x v="3"/>
    <n v="5"/>
    <n v="24"/>
    <n v="0"/>
    <m/>
    <n v="7501"/>
    <n v="4"/>
    <n v="0"/>
    <m/>
    <n v="8416"/>
    <n v="4"/>
    <n v="0"/>
    <m/>
    <n v="8461"/>
    <n v="6"/>
    <n v="0"/>
    <m/>
    <n v="7996"/>
    <n v="3.2653061224489797"/>
    <n v="12.666666666666666"/>
    <n v="1"/>
    <n v="80.935000000000002"/>
    <n v="1.5833333333333333"/>
    <n v="1.5833333333333333"/>
    <x v="0"/>
    <n v="1"/>
    <s v="KV"/>
    <s v="KV"/>
    <s v="RON"/>
    <s v="RON"/>
    <x v="1"/>
    <s v="P204"/>
    <n v="1.1890000000000001"/>
    <n v="2.2999999999999998"/>
    <n v="24"/>
    <n v="216"/>
    <n v="3.3"/>
    <n v="20340.460800000001"/>
  </r>
  <r>
    <x v="2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KV"/>
    <s v="RON"/>
    <s v="RON"/>
    <x v="2"/>
    <s v=""/>
    <s v=""/>
    <s v=""/>
    <n v="24"/>
    <n v="216"/>
    <s v=""/>
    <s v=""/>
  </r>
  <r>
    <x v="2"/>
    <x v="4"/>
    <x v="5"/>
    <m/>
    <x v="5"/>
    <x v="5"/>
    <x v="4"/>
    <x v="5"/>
    <n v="4"/>
    <n v="12"/>
    <n v="0"/>
    <n v="8156"/>
    <n v="8593"/>
    <n v="17"/>
    <n v="4"/>
    <n v="8123"/>
    <n v="8160"/>
    <n v="8"/>
    <n v="0"/>
    <n v="8024"/>
    <n v="8068"/>
    <n v="35"/>
    <n v="0"/>
    <n v="7431"/>
    <n v="7931"/>
    <n v="1.7496962332928312"/>
    <n v="24"/>
    <n v="0.98900908119658115"/>
    <n v="80.607500000000002"/>
    <n v="3"/>
    <n v="2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2"/>
    <x v="5"/>
    <x v="6"/>
    <s v="K"/>
    <x v="3"/>
    <x v="6"/>
    <x v="2"/>
    <x v="6"/>
    <n v="5"/>
    <n v="2"/>
    <n v="0"/>
    <n v="9305"/>
    <m/>
    <n v="16"/>
    <n v="0"/>
    <n v="8887"/>
    <m/>
    <n v="14"/>
    <n v="2"/>
    <n v="8753"/>
    <m/>
    <n v="4"/>
    <n v="0"/>
    <n v="8721"/>
    <m/>
    <n v="3.2505643340857788"/>
    <n v="12"/>
    <n v="0.99704193376068373"/>
    <n v="89.165000000000006"/>
    <n v="1.5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2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KV"/>
    <s v="KV"/>
    <s v="RON"/>
    <s v="RON"/>
    <x v="1"/>
    <s v="P204"/>
    <n v="1.1890000000000001"/>
    <n v="2.1"/>
    <n v="24"/>
    <n v="216"/>
    <n v="3.1"/>
    <n v="19107.705600000001"/>
  </r>
  <r>
    <x v="2"/>
    <x v="6"/>
    <x v="8"/>
    <s v="G"/>
    <x v="6"/>
    <x v="7"/>
    <x v="5"/>
    <x v="8"/>
    <n v="2"/>
    <n v="8"/>
    <n v="0"/>
    <n v="9715"/>
    <n v="9796"/>
    <n v="10"/>
    <n v="0"/>
    <n v="9730"/>
    <n v="9500"/>
    <n v="13"/>
    <n v="0"/>
    <n v="9617"/>
    <n v="9579"/>
    <n v="14"/>
    <n v="0"/>
    <n v="9876"/>
    <n v="9698"/>
    <n v="2.4615384615384617"/>
    <n v="15"/>
    <n v="1"/>
    <n v="96.888750000000002"/>
    <n v="1.875"/>
    <n v="1.875"/>
    <x v="0"/>
    <n v="1"/>
    <s v="JERON"/>
    <s v="JERON"/>
    <s v="DENNIS"/>
    <s v="DENNIS"/>
    <x v="0"/>
    <s v="P142"/>
    <n v="0.56200000000000006"/>
    <n v="1.1000000000000001"/>
    <n v="24"/>
    <n v="216"/>
    <n v="2.1"/>
    <n v="6118.1568000000007"/>
  </r>
  <r>
    <x v="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8"/>
    <x v="9"/>
    <m/>
    <x v="7"/>
    <x v="8"/>
    <x v="4"/>
    <x v="9"/>
    <n v="5"/>
    <n v="9"/>
    <n v="0"/>
    <n v="8683"/>
    <n v="8250"/>
    <n v="16"/>
    <n v="0"/>
    <n v="8605"/>
    <n v="8372"/>
    <n v="3"/>
    <n v="0"/>
    <n v="8722"/>
    <n v="8449"/>
    <n v="18"/>
    <n v="0"/>
    <n v="8626"/>
    <n v="8178"/>
    <n v="2.8685258964143427"/>
    <n v="15.333333333333334"/>
    <n v="1"/>
    <n v="84.856250000000003"/>
    <n v="1.9166666666666667"/>
    <n v="1.9166666666666667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1"/>
    <x v="10"/>
    <s v="K"/>
    <x v="3"/>
    <x v="6"/>
    <x v="2"/>
    <x v="10"/>
    <n v="5"/>
    <n v="18"/>
    <n v="0"/>
    <n v="9276"/>
    <n v="8902"/>
    <n v="14"/>
    <n v="2"/>
    <n v="9182"/>
    <n v="8777"/>
    <n v="18"/>
    <n v="2"/>
    <n v="9060"/>
    <n v="8669"/>
    <n v="20"/>
    <n v="2"/>
    <n v="8918"/>
    <n v="8612"/>
    <n v="3.2653061224489797"/>
    <n v="11.666666666666666"/>
    <n v="0.99116586538461537"/>
    <n v="89.245000000000005"/>
    <n v="1.4583333333333333"/>
    <n v="1.3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12"/>
    <x v="11"/>
    <m/>
    <x v="8"/>
    <x v="9"/>
    <x v="6"/>
    <x v="11"/>
    <n v="5"/>
    <n v="14"/>
    <n v="0"/>
    <n v="9596"/>
    <n v="8717"/>
    <n v="19"/>
    <n v="0"/>
    <n v="9508"/>
    <n v="8868"/>
    <n v="4"/>
    <n v="0"/>
    <n v="9604"/>
    <n v="8887"/>
    <n v="21"/>
    <n v="0"/>
    <n v="9588"/>
    <n v="8677"/>
    <n v="3.0573248407643314"/>
    <n v="19.333333333333332"/>
    <n v="1"/>
    <n v="91.806250000000006"/>
    <n v="2.4166666666666665"/>
    <n v="2.4166666666666665"/>
    <x v="0"/>
    <n v="1"/>
    <s v="JERON"/>
    <s v="JERON"/>
    <s v="DENNIS"/>
    <s v="DENNIS"/>
    <x v="0"/>
    <s v="P203"/>
    <n v="0.91100000000000003"/>
    <n v="1.9"/>
    <n v="24"/>
    <n v="216"/>
    <n v="2.9"/>
    <n v="13695.6096"/>
  </r>
  <r>
    <x v="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4"/>
    <x v="12"/>
    <m/>
    <x v="9"/>
    <x v="10"/>
    <x v="2"/>
    <x v="12"/>
    <n v="5"/>
    <n v="23"/>
    <n v="0"/>
    <n v="7817"/>
    <n v="7722"/>
    <n v="11"/>
    <n v="0"/>
    <n v="7907"/>
    <n v="8024"/>
    <n v="9"/>
    <n v="0"/>
    <n v="7833"/>
    <n v="8025"/>
    <n v="16"/>
    <n v="0"/>
    <n v="7594"/>
    <n v="7749"/>
    <n v="2.2187981510015407"/>
    <n v="19.666666666666668"/>
    <n v="1"/>
    <n v="78.338750000000005"/>
    <n v="2.4583333333333335"/>
    <n v="2.4583333333333335"/>
    <x v="0"/>
    <n v="1"/>
    <s v="KIM"/>
    <s v="RICKY"/>
    <s v="JOHNDEL"/>
    <s v="JOHNDEL"/>
    <x v="0"/>
    <s v="P123"/>
    <n v="0.66900000000000004"/>
    <n v="2.4"/>
    <n v="24"/>
    <n v="216"/>
    <n v="3.4"/>
    <n v="11791.526400000002"/>
  </r>
  <r>
    <x v="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RICKY"/>
    <s v="MACMAC"/>
    <s v="MACMAC"/>
    <x v="2"/>
    <s v=""/>
    <s v=""/>
    <s v=""/>
    <n v="24"/>
    <n v="216"/>
    <s v=""/>
    <s v=""/>
  </r>
  <r>
    <x v="2"/>
    <x v="17"/>
    <x v="13"/>
    <m/>
    <x v="10"/>
    <x v="11"/>
    <x v="4"/>
    <x v="13"/>
    <n v="4"/>
    <n v="60"/>
    <n v="0"/>
    <s v="開車"/>
    <s v="開車"/>
    <n v="112"/>
    <n v="0"/>
    <n v="6746"/>
    <n v="6290"/>
    <n v="86"/>
    <n v="0"/>
    <n v="6867"/>
    <n v="7719"/>
    <n v="112"/>
    <n v="4"/>
    <n v="5726"/>
    <n v="8672"/>
    <n v="6.9230769230769234"/>
    <n v="61.666666666666664"/>
    <n v="0.99722222222222223"/>
    <n v="70.033333333333331"/>
    <n v="7.708333333333333"/>
    <n v="7.625"/>
    <x v="0"/>
    <n v="0.5"/>
    <s v="KV"/>
    <s v="KV"/>
    <s v="RON"/>
    <s v="RON"/>
    <x v="0"/>
    <s v="P227"/>
    <n v="1.859"/>
    <n v="1.6"/>
    <n v="24"/>
    <n v="216"/>
    <n v="2.6"/>
    <n v="25056.345600000001"/>
  </r>
  <r>
    <x v="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19"/>
    <x v="14"/>
    <s v="K"/>
    <x v="11"/>
    <x v="12"/>
    <x v="4"/>
    <x v="14"/>
    <n v="5.5"/>
    <n v="22"/>
    <n v="4"/>
    <n v="6920"/>
    <m/>
    <n v="9"/>
    <n v="1"/>
    <n v="7320"/>
    <m/>
    <n v="15"/>
    <n v="1"/>
    <n v="7280"/>
    <m/>
    <n v="15"/>
    <n v="0"/>
    <n v="7230"/>
    <m/>
    <n v="5.0883392226148407"/>
    <n v="20.333333333333332"/>
    <n v="0.99433092948717949"/>
    <n v="71.875"/>
    <n v="2.541666666666666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21"/>
    <x v="15"/>
    <s v="K"/>
    <x v="11"/>
    <x v="13"/>
    <x v="2"/>
    <x v="15"/>
    <n v="5.5"/>
    <n v="34"/>
    <n v="0"/>
    <n v="7870"/>
    <n v="7500"/>
    <n v="18"/>
    <n v="0"/>
    <n v="7310"/>
    <n v="8700"/>
    <n v="8"/>
    <n v="0"/>
    <n v="7310"/>
    <n v="8060"/>
    <n v="41"/>
    <n v="0"/>
    <n v="6850"/>
    <n v="7960"/>
    <n v="5.9016393442622954"/>
    <n v="33.666666666666664"/>
    <n v="1"/>
    <n v="76.95"/>
    <n v="4.208333333333333"/>
    <n v="4.208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2"/>
    <x v="22"/>
    <x v="16"/>
    <s v="K"/>
    <x v="11"/>
    <x v="12"/>
    <x v="2"/>
    <x v="16"/>
    <n v="5.5"/>
    <n v="40"/>
    <n v="2"/>
    <n v="9350"/>
    <n v="8610"/>
    <n v="14"/>
    <n v="0"/>
    <n v="9720"/>
    <n v="7870"/>
    <n v="10"/>
    <n v="0"/>
    <n v="9540"/>
    <n v="7040"/>
    <m/>
    <m/>
    <s v="了機"/>
    <m/>
    <n v="5.8299595141700404"/>
    <n v="21.333333333333332"/>
    <n v="0.99835069444444446"/>
    <n v="86.88333333333334"/>
    <n v="2.6666666666666665"/>
    <n v="2.5833333333333335"/>
    <x v="2"/>
    <n v="1"/>
    <s v="DENDEN"/>
    <s v="DENDEN"/>
    <s v="WILSON"/>
    <s v="WILSON"/>
    <x v="0"/>
    <s v="P204"/>
    <n v="1.1890000000000001"/>
    <n v="2.8"/>
    <n v="24"/>
    <n v="216"/>
    <n v="3.8"/>
    <n v="23422.3488"/>
  </r>
  <r>
    <x v="2"/>
    <x v="23"/>
    <x v="17"/>
    <m/>
    <x v="11"/>
    <x v="14"/>
    <x v="7"/>
    <x v="17"/>
    <n v="5"/>
    <n v="16"/>
    <n v="0"/>
    <n v="8520"/>
    <m/>
    <n v="7"/>
    <n v="0"/>
    <n v="8610"/>
    <m/>
    <n v="30"/>
    <n v="0"/>
    <n v="9260"/>
    <m/>
    <n v="33"/>
    <n v="0"/>
    <n v="9260"/>
    <m/>
    <n v="6.2882096069868991"/>
    <n v="57.333333333333336"/>
    <n v="1"/>
    <n v="89.125"/>
    <n v="7.166666666666667"/>
    <n v="7.166666666666667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2"/>
    <x v="23"/>
    <x v="18"/>
    <m/>
    <x v="11"/>
    <x v="14"/>
    <x v="7"/>
    <x v="18"/>
    <n v="5"/>
    <n v="19"/>
    <n v="0"/>
    <m/>
    <n v="8060"/>
    <n v="18"/>
    <n v="0"/>
    <m/>
    <n v="7870"/>
    <n v="20"/>
    <n v="0"/>
    <m/>
    <n v="8240"/>
    <n v="47"/>
    <n v="0"/>
    <m/>
    <n v="8980"/>
    <n v="6.1802575107296134"/>
    <n v="69.333333333333329"/>
    <n v="1"/>
    <n v="82.875"/>
    <n v="8.6666666666666661"/>
    <n v="8.6666666666666661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2"/>
    <x v="24"/>
    <x v="19"/>
    <m/>
    <x v="12"/>
    <x v="15"/>
    <x v="4"/>
    <x v="19"/>
    <n v="5.5"/>
    <n v="29"/>
    <n v="5"/>
    <m/>
    <n v="6200"/>
    <n v="30"/>
    <n v="2"/>
    <s v="停機"/>
    <n v="7780"/>
    <n v="19"/>
    <n v="0"/>
    <s v="停機"/>
    <n v="7640"/>
    <m/>
    <m/>
    <s v="停機"/>
    <m/>
    <n v="4.9655172413793105"/>
    <n v="52"/>
    <n v="0.99322248931623935"/>
    <n v="72.066666666666663"/>
    <n v="6.5"/>
    <n v="5.916666666666667"/>
    <x v="2"/>
    <n v="2"/>
    <s v="DENDEN"/>
    <s v="DENDEN"/>
    <s v="WILSON"/>
    <s v="WILSON"/>
    <x v="0"/>
    <s v="P204"/>
    <n v="1.1890000000000001"/>
    <n v="3.8"/>
    <n v="24"/>
    <n v="216"/>
    <n v="4.8"/>
    <n v="29586.124800000001"/>
  </r>
  <r>
    <x v="2"/>
    <x v="25"/>
    <x v="20"/>
    <s v="K"/>
    <x v="13"/>
    <x v="16"/>
    <x v="8"/>
    <x v="20"/>
    <n v="5.5"/>
    <n v="19"/>
    <n v="0"/>
    <n v="6480"/>
    <m/>
    <n v="17"/>
    <n v="0"/>
    <n v="6850"/>
    <m/>
    <n v="12"/>
    <n v="0"/>
    <n v="7040"/>
    <m/>
    <n v="33"/>
    <n v="0"/>
    <m/>
    <n v="6760"/>
    <n v="6.6055045871559637"/>
    <n v="54"/>
    <n v="1"/>
    <n v="67.825000000000003"/>
    <n v="6.75"/>
    <n v="6.75"/>
    <x v="2"/>
    <n v="2"/>
    <s v="MAR"/>
    <s v="MAR"/>
    <s v="VIN"/>
    <s v="VIN"/>
    <x v="3"/>
    <s v="P227"/>
    <n v="1.859"/>
    <n v="3.2"/>
    <n v="24"/>
    <n v="216"/>
    <n v="4.2"/>
    <n v="40475.635199999997"/>
  </r>
  <r>
    <x v="2"/>
    <x v="25"/>
    <x v="21"/>
    <s v="K"/>
    <x v="11"/>
    <x v="13"/>
    <x v="2"/>
    <x v="21"/>
    <n v="5.5"/>
    <n v="24"/>
    <n v="0"/>
    <m/>
    <n v="8610"/>
    <n v="13"/>
    <n v="0"/>
    <m/>
    <n v="9440"/>
    <n v="7"/>
    <n v="0"/>
    <m/>
    <n v="9810"/>
    <n v="21"/>
    <n v="0"/>
    <n v="7590"/>
    <m/>
    <n v="5.8775510204081636"/>
    <n v="43.333333333333336"/>
    <n v="1"/>
    <n v="88.625"/>
    <n v="5.416666666666667"/>
    <n v="5.416666666666667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2"/>
    <x v="26"/>
    <x v="22"/>
    <s v="K"/>
    <x v="11"/>
    <x v="13"/>
    <x v="2"/>
    <x v="22"/>
    <n v="5.5"/>
    <n v="45"/>
    <n v="7"/>
    <n v="6670"/>
    <n v="9070"/>
    <n v="26"/>
    <n v="7"/>
    <n v="7960"/>
    <n v="7310"/>
    <n v="58"/>
    <n v="13"/>
    <n v="9350"/>
    <n v="8890"/>
    <n v="20"/>
    <n v="0"/>
    <m/>
    <n v="9540"/>
    <n v="5.8299595141700404"/>
    <n v="49.666666666666664"/>
    <n v="0.97773437500000004"/>
    <n v="83.985714285714295"/>
    <n v="6.208333333333333"/>
    <n v="5.083333333333333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2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N/A"/>
    <s v="JOHNDEL"/>
    <s v="JOHNDEL"/>
    <x v="2"/>
    <s v=""/>
    <s v=""/>
    <s v=""/>
    <n v="24"/>
    <n v="216"/>
    <s v=""/>
    <s v=""/>
  </r>
  <r>
    <x v="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N/A"/>
    <s v="JOHNDEL"/>
    <s v="JOHNDEL"/>
    <x v="2"/>
    <s v=""/>
    <s v=""/>
    <s v=""/>
    <n v="24"/>
    <n v="216"/>
    <s v=""/>
    <s v=""/>
  </r>
  <r>
    <x v="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RON"/>
    <s v="RON"/>
    <x v="2"/>
    <s v=""/>
    <s v=""/>
    <s v=""/>
    <n v="24"/>
    <n v="216"/>
    <s v=""/>
    <s v=""/>
  </r>
  <r>
    <x v="3"/>
    <x v="1"/>
    <x v="1"/>
    <m/>
    <x v="1"/>
    <x v="1"/>
    <x v="1"/>
    <x v="1"/>
    <n v="5"/>
    <n v="10"/>
    <n v="0"/>
    <n v="9224"/>
    <n v="8605"/>
    <n v="9"/>
    <n v="1"/>
    <n v="9017"/>
    <n v="8540"/>
    <n v="3"/>
    <n v="0"/>
    <n v="9101"/>
    <n v="8491"/>
    <n v="13"/>
    <n v="0"/>
    <n v="9104"/>
    <n v="8374"/>
    <n v="1.7777777777777777"/>
    <n v="11.666666666666666"/>
    <n v="0.99729567307692313"/>
    <n v="88.07"/>
    <n v="1.4583333333333333"/>
    <n v="1.4166666666666667"/>
    <x v="0"/>
    <n v="1"/>
    <s v="KV"/>
    <s v="RICKY"/>
    <s v="RON"/>
    <s v="RON"/>
    <x v="0"/>
    <s v="P203"/>
    <n v="0.91100000000000003"/>
    <n v="1.8"/>
    <n v="24"/>
    <n v="216"/>
    <n v="2.8"/>
    <n v="13223.3472"/>
  </r>
  <r>
    <x v="3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2"/>
    <x v="3"/>
    <s v="K"/>
    <x v="3"/>
    <x v="3"/>
    <x v="2"/>
    <x v="3"/>
    <n v="5"/>
    <n v="20"/>
    <n v="0"/>
    <m/>
    <n v="7913"/>
    <n v="14"/>
    <n v="0"/>
    <m/>
    <n v="7692"/>
    <n v="36"/>
    <n v="0"/>
    <m/>
    <n v="7431"/>
    <n v="28"/>
    <n v="0"/>
    <m/>
    <n v="7499"/>
    <n v="3.2653061224489797"/>
    <n v="32.666666666666664"/>
    <n v="1"/>
    <n v="76.337500000000006"/>
    <n v="4.083333333333333"/>
    <n v="4.083333333333333"/>
    <x v="0"/>
    <n v="1"/>
    <s v="JERON"/>
    <s v="JERON"/>
    <s v="CHALS"/>
    <s v="CHALS"/>
    <x v="1"/>
    <s v="P204"/>
    <n v="1.1890000000000001"/>
    <n v="2.2999999999999998"/>
    <n v="24"/>
    <n v="216"/>
    <n v="3.3"/>
    <n v="20340.460800000001"/>
  </r>
  <r>
    <x v="3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CHALS"/>
    <s v="CHALS"/>
    <x v="2"/>
    <s v=""/>
    <s v=""/>
    <s v=""/>
    <n v="24"/>
    <n v="216"/>
    <s v=""/>
    <s v=""/>
  </r>
  <r>
    <x v="3"/>
    <x v="4"/>
    <x v="5"/>
    <m/>
    <x v="5"/>
    <x v="5"/>
    <x v="4"/>
    <x v="5"/>
    <n v="4"/>
    <n v="40"/>
    <n v="0"/>
    <n v="8162"/>
    <n v="8737"/>
    <n v="9"/>
    <n v="0"/>
    <n v="8259"/>
    <n v="8896"/>
    <n v="13"/>
    <n v="0"/>
    <n v="8230"/>
    <n v="8915"/>
    <n v="17"/>
    <n v="0"/>
    <n v="8382"/>
    <n v="8867"/>
    <n v="1.7496962332928312"/>
    <n v="26.333333333333332"/>
    <n v="1"/>
    <n v="85.56"/>
    <n v="3.2916666666666665"/>
    <n v="3.2916666666666665"/>
    <x v="0"/>
    <n v="1"/>
    <s v="JERON"/>
    <s v="JERON"/>
    <s v="CHALS"/>
    <s v="CHALS"/>
    <x v="3"/>
    <s v="P203"/>
    <n v="0.91100000000000003"/>
    <n v="1.7"/>
    <n v="24"/>
    <n v="216"/>
    <n v="2.7"/>
    <n v="12751.084800000001"/>
  </r>
  <r>
    <x v="3"/>
    <x v="5"/>
    <x v="6"/>
    <s v="K"/>
    <x v="3"/>
    <x v="6"/>
    <x v="2"/>
    <x v="6"/>
    <n v="5"/>
    <n v="14"/>
    <n v="0"/>
    <n v="8621"/>
    <m/>
    <n v="4"/>
    <n v="0"/>
    <n v="8666"/>
    <m/>
    <n v="0"/>
    <n v="0"/>
    <n v="8767"/>
    <m/>
    <n v="4"/>
    <n v="0"/>
    <n v="8784"/>
    <m/>
    <n v="3.2505643340857788"/>
    <n v="7.333333333333333"/>
    <n v="1"/>
    <n v="87.094999999999999"/>
    <n v="0.91666666666666663"/>
    <n v="0.91666666666666663"/>
    <x v="0"/>
    <n v="1"/>
    <s v="JERON"/>
    <s v="JERON"/>
    <s v="CHALS"/>
    <s v="CHALS"/>
    <x v="0"/>
    <s v="P204"/>
    <n v="1.1890000000000001"/>
    <n v="2.1"/>
    <n v="24"/>
    <n v="216"/>
    <n v="3.1"/>
    <n v="19107.705600000001"/>
  </r>
  <r>
    <x v="3"/>
    <x v="5"/>
    <x v="7"/>
    <s v="K"/>
    <x v="2"/>
    <x v="2"/>
    <x v="2"/>
    <x v="7"/>
    <n v="5"/>
    <m/>
    <m/>
    <s v="了機"/>
    <m/>
    <m/>
    <m/>
    <m/>
    <s v="FINAL"/>
    <m/>
    <m/>
    <m/>
    <s v="停機"/>
    <m/>
    <m/>
    <m/>
    <s v="停機"/>
    <n v="3.2505643340857788"/>
    <s v="了機"/>
    <s v=""/>
    <s v=""/>
    <s v=""/>
    <s v=""/>
    <x v="0"/>
    <n v="1"/>
    <s v="JERON"/>
    <s v="JERON"/>
    <s v="CHALS"/>
    <s v="CHALS"/>
    <x v="1"/>
    <s v="P204"/>
    <n v="1.1890000000000001"/>
    <n v="2.1"/>
    <n v="24"/>
    <n v="216"/>
    <n v="3.1"/>
    <n v="19107.705600000001"/>
  </r>
  <r>
    <x v="3"/>
    <x v="6"/>
    <x v="8"/>
    <s v="G"/>
    <x v="6"/>
    <x v="7"/>
    <x v="5"/>
    <x v="8"/>
    <n v="2"/>
    <n v="16"/>
    <n v="2"/>
    <n v="9840"/>
    <n v="9747"/>
    <n v="11"/>
    <n v="10"/>
    <n v="9731"/>
    <n v="9813"/>
    <n v="5"/>
    <n v="0"/>
    <n v="9752"/>
    <n v="9858"/>
    <n v="16"/>
    <n v="3"/>
    <n v="9724"/>
    <n v="9867"/>
    <n v="2.4615384615384617"/>
    <n v="16"/>
    <n v="0.970703125"/>
    <n v="97.915000000000006"/>
    <n v="2"/>
    <n v="1.375"/>
    <x v="0"/>
    <n v="1"/>
    <s v="KV"/>
    <s v="RICKY"/>
    <s v="RON"/>
    <s v="RON"/>
    <x v="0"/>
    <s v="P142"/>
    <n v="0.56200000000000006"/>
    <n v="1.1000000000000001"/>
    <n v="24"/>
    <n v="216"/>
    <n v="2.1"/>
    <n v="6118.1568000000007"/>
  </r>
  <r>
    <x v="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8"/>
    <x v="9"/>
    <m/>
    <x v="7"/>
    <x v="8"/>
    <x v="4"/>
    <x v="9"/>
    <n v="5"/>
    <n v="17"/>
    <n v="1"/>
    <n v="8561"/>
    <n v="8282"/>
    <n v="5"/>
    <n v="2"/>
    <n v="8790"/>
    <n v="8413"/>
    <n v="9"/>
    <n v="1"/>
    <n v="8832"/>
    <n v="8327"/>
    <n v="15"/>
    <n v="0"/>
    <n v="8835"/>
    <n v="8273"/>
    <n v="2.8685258964143427"/>
    <n v="15.333333333333334"/>
    <n v="0.99329594017094014"/>
    <n v="85.391249999999999"/>
    <n v="1.9166666666666667"/>
    <n v="1.75"/>
    <x v="0"/>
    <n v="1"/>
    <s v="KV"/>
    <s v="RICKY"/>
    <s v="RON"/>
    <s v="RON"/>
    <x v="0"/>
    <s v="P203"/>
    <n v="0.91100000000000003"/>
    <n v="3"/>
    <n v="24"/>
    <n v="216"/>
    <n v="4"/>
    <n v="18890.495999999999"/>
  </r>
  <r>
    <x v="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1"/>
    <x v="10"/>
    <s v="K"/>
    <x v="3"/>
    <x v="6"/>
    <x v="2"/>
    <x v="10"/>
    <n v="5"/>
    <n v="86"/>
    <n v="0"/>
    <n v="8769"/>
    <n v="8674"/>
    <n v="22"/>
    <n v="0"/>
    <n v="8477"/>
    <n v="8371"/>
    <n v="60"/>
    <n v="0"/>
    <n v="8431"/>
    <n v="8424"/>
    <n v="34"/>
    <n v="0"/>
    <n v="9093"/>
    <n v="8666"/>
    <n v="3.2653061224489797"/>
    <n v="33.666666666666664"/>
    <n v="1"/>
    <n v="86.131249999999994"/>
    <n v="4.208333333333333"/>
    <n v="4.208333333333333"/>
    <x v="0"/>
    <n v="0.5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12"/>
    <x v="11"/>
    <m/>
    <x v="8"/>
    <x v="9"/>
    <x v="6"/>
    <x v="11"/>
    <n v="5"/>
    <n v="15"/>
    <n v="0"/>
    <n v="9646"/>
    <n v="8790"/>
    <n v="21"/>
    <n v="0"/>
    <n v="9060"/>
    <n v="9104"/>
    <n v="6"/>
    <n v="0"/>
    <n v="9251"/>
    <n v="9181"/>
    <n v="19"/>
    <n v="1"/>
    <n v="9361"/>
    <n v="9063"/>
    <n v="3.0573248407643314"/>
    <n v="20.333333333333332"/>
    <n v="0.99842748397435899"/>
    <n v="91.82"/>
    <n v="2.5416666666666665"/>
    <n v="2.5"/>
    <x v="0"/>
    <n v="1"/>
    <s v="KV"/>
    <s v="RICKY"/>
    <s v="RON"/>
    <s v="RON"/>
    <x v="0"/>
    <s v="P203"/>
    <n v="0.91100000000000003"/>
    <n v="1.9"/>
    <n v="24"/>
    <n v="216"/>
    <n v="2.9"/>
    <n v="13695.6096"/>
  </r>
  <r>
    <x v="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14"/>
    <x v="12"/>
    <m/>
    <x v="9"/>
    <x v="10"/>
    <x v="2"/>
    <x v="12"/>
    <n v="5"/>
    <n v="11"/>
    <n v="0"/>
    <n v="7782"/>
    <n v="8173"/>
    <n v="2"/>
    <n v="0"/>
    <n v="7870"/>
    <n v="8270"/>
    <n v="4"/>
    <n v="0"/>
    <n v="7866"/>
    <n v="8221"/>
    <n v="13"/>
    <n v="0"/>
    <n v="7833"/>
    <n v="8208"/>
    <n v="2.2187981510015407"/>
    <n v="10"/>
    <n v="1"/>
    <n v="80.278750000000002"/>
    <n v="1.25"/>
    <n v="1.25"/>
    <x v="0"/>
    <n v="1"/>
    <s v="NASH"/>
    <s v="NASH"/>
    <s v="RON"/>
    <s v="RON"/>
    <x v="0"/>
    <s v="P123"/>
    <n v="0.66900000000000004"/>
    <n v="2.4"/>
    <n v="24"/>
    <n v="216"/>
    <n v="3.4"/>
    <n v="11791.526400000002"/>
  </r>
  <r>
    <x v="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7"/>
    <x v="13"/>
    <m/>
    <x v="10"/>
    <x v="11"/>
    <x v="4"/>
    <x v="13"/>
    <n v="4"/>
    <n v="88"/>
    <n v="0"/>
    <n v="7375"/>
    <n v="8417"/>
    <n v="22"/>
    <n v="0"/>
    <n v="7514"/>
    <n v="7910"/>
    <n v="20"/>
    <n v="0"/>
    <n v="7553"/>
    <n v="8008"/>
    <n v="40"/>
    <n v="0"/>
    <n v="7519"/>
    <n v="8527"/>
    <n v="6.9230769230769234"/>
    <n v="28.333333333333332"/>
    <n v="1"/>
    <n v="78.528750000000002"/>
    <n v="3.5416666666666665"/>
    <n v="3.5416666666666665"/>
    <x v="0"/>
    <n v="0.5"/>
    <s v="JERON"/>
    <s v="JERON"/>
    <s v="CHALS"/>
    <s v="CHALS"/>
    <x v="0"/>
    <s v="P227"/>
    <n v="1.859"/>
    <n v="1.6"/>
    <n v="24"/>
    <n v="216"/>
    <n v="2.6"/>
    <n v="25056.345600000001"/>
  </r>
  <r>
    <x v="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19"/>
    <x v="14"/>
    <s v="K"/>
    <x v="11"/>
    <x v="12"/>
    <x v="4"/>
    <x v="14"/>
    <n v="5.5"/>
    <n v="14"/>
    <n v="4"/>
    <n v="6810"/>
    <m/>
    <n v="8"/>
    <n v="1"/>
    <n v="6870"/>
    <m/>
    <n v="25"/>
    <n v="0"/>
    <n v="6510"/>
    <m/>
    <n v="34"/>
    <n v="0"/>
    <n v="6820"/>
    <m/>
    <n v="5.0883392226148407"/>
    <n v="27"/>
    <n v="0.9952757745726496"/>
    <n v="67.525000000000006"/>
    <n v="3.375"/>
    <n v="3.166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21"/>
    <x v="15"/>
    <s v="K"/>
    <x v="11"/>
    <x v="13"/>
    <x v="2"/>
    <x v="15"/>
    <n v="5.5"/>
    <n v="36"/>
    <n v="0"/>
    <n v="6850"/>
    <n v="8892"/>
    <n v="18"/>
    <n v="0"/>
    <n v="7310"/>
    <n v="8240"/>
    <n v="0"/>
    <n v="0"/>
    <n v="6940"/>
    <n v="7960"/>
    <m/>
    <m/>
    <s v="停機"/>
    <m/>
    <n v="5.9016393442622954"/>
    <n v="18"/>
    <n v="1"/>
    <n v="76.986666666666665"/>
    <n v="2.25"/>
    <n v="2.2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3"/>
    <x v="22"/>
    <x v="16"/>
    <s v="K"/>
    <x v="11"/>
    <x v="12"/>
    <x v="2"/>
    <x v="16"/>
    <n v="5.5"/>
    <m/>
    <m/>
    <s v="了機"/>
    <m/>
    <m/>
    <m/>
    <s v="了機"/>
    <m/>
    <m/>
    <m/>
    <s v="FINAL"/>
    <m/>
    <m/>
    <m/>
    <s v="停機"/>
    <m/>
    <n v="5.8299595141700404"/>
    <s v="了機"/>
    <s v=""/>
    <s v=""/>
    <s v=""/>
    <s v=""/>
    <x v="2"/>
    <n v="1"/>
    <s v="BRYAN"/>
    <s v="BRYAN"/>
    <s v="MAMAY"/>
    <s v="MAMAY"/>
    <x v="0"/>
    <s v="P204"/>
    <n v="1.1890000000000001"/>
    <n v="2.8"/>
    <n v="24"/>
    <n v="216"/>
    <n v="3.8"/>
    <n v="23422.3488"/>
  </r>
  <r>
    <x v="3"/>
    <x v="23"/>
    <x v="17"/>
    <m/>
    <x v="11"/>
    <x v="14"/>
    <x v="7"/>
    <x v="17"/>
    <n v="5"/>
    <n v="22"/>
    <n v="0"/>
    <n v="8610"/>
    <m/>
    <n v="12"/>
    <n v="0"/>
    <n v="8700"/>
    <m/>
    <n v="17"/>
    <n v="0"/>
    <n v="8330"/>
    <m/>
    <n v="21"/>
    <n v="0"/>
    <n v="9170"/>
    <m/>
    <n v="6.2882096069868991"/>
    <n v="48"/>
    <n v="1"/>
    <n v="87.025000000000006"/>
    <n v="6"/>
    <n v="6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3"/>
    <x v="23"/>
    <x v="18"/>
    <m/>
    <x v="11"/>
    <x v="14"/>
    <x v="7"/>
    <x v="18"/>
    <n v="5"/>
    <n v="16"/>
    <n v="0"/>
    <m/>
    <n v="8610"/>
    <n v="16"/>
    <n v="0"/>
    <m/>
    <n v="9170"/>
    <n v="14"/>
    <n v="0"/>
    <m/>
    <n v="9260"/>
    <n v="27"/>
    <n v="0"/>
    <m/>
    <n v="9070"/>
    <n v="6.1802575107296134"/>
    <n v="48.666666666666664"/>
    <n v="1"/>
    <n v="90.275000000000006"/>
    <n v="6.083333333333333"/>
    <n v="6.083333333333333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3"/>
    <x v="24"/>
    <x v="19"/>
    <m/>
    <x v="12"/>
    <x v="15"/>
    <x v="4"/>
    <x v="19"/>
    <n v="5.5"/>
    <n v="31"/>
    <n v="0"/>
    <m/>
    <n v="5830"/>
    <n v="32"/>
    <n v="0"/>
    <s v="停機"/>
    <n v="7130"/>
    <n v="27"/>
    <n v="2"/>
    <s v="停機"/>
    <n v="8330"/>
    <n v="25"/>
    <n v="2"/>
    <s v="停機"/>
    <n v="8150"/>
    <n v="4.9655172413793105"/>
    <n v="76.666666666666671"/>
    <n v="0.99612713675213671"/>
    <n v="73.599999999999994"/>
    <n v="9.5833333333333339"/>
    <n v="9.25"/>
    <x v="2"/>
    <n v="2"/>
    <s v="BRYAN"/>
    <s v="BRYAN"/>
    <s v="MAMAY"/>
    <s v="MAMAY"/>
    <x v="0"/>
    <s v="P204"/>
    <n v="1.1890000000000001"/>
    <n v="3.8"/>
    <n v="24"/>
    <n v="216"/>
    <n v="4.8"/>
    <n v="29586.124800000001"/>
  </r>
  <r>
    <x v="3"/>
    <x v="25"/>
    <x v="20"/>
    <s v="K"/>
    <x v="13"/>
    <x v="16"/>
    <x v="8"/>
    <x v="20"/>
    <n v="5.5"/>
    <n v="17"/>
    <n v="0"/>
    <n v="7040"/>
    <m/>
    <n v="7"/>
    <n v="0"/>
    <n v="7200"/>
    <m/>
    <n v="8"/>
    <n v="0"/>
    <n v="7410"/>
    <m/>
    <n v="10"/>
    <n v="0"/>
    <n v="7410"/>
    <m/>
    <n v="6.6055045871559637"/>
    <n v="28"/>
    <n v="1"/>
    <n v="72.650000000000006"/>
    <n v="3.5"/>
    <n v="3.5"/>
    <x v="2"/>
    <n v="2"/>
    <s v="MAR"/>
    <s v="MAR"/>
    <s v="VIN"/>
    <s v="VIN"/>
    <x v="3"/>
    <s v="P227"/>
    <n v="1.859"/>
    <n v="3.2"/>
    <n v="24"/>
    <n v="216"/>
    <n v="4.2"/>
    <n v="40475.635199999997"/>
  </r>
  <r>
    <x v="3"/>
    <x v="25"/>
    <x v="21"/>
    <s v="K"/>
    <x v="11"/>
    <x v="13"/>
    <x v="2"/>
    <x v="21"/>
    <n v="5.5"/>
    <n v="18"/>
    <n v="0"/>
    <m/>
    <n v="9540"/>
    <n v="7"/>
    <n v="0"/>
    <m/>
    <n v="9540"/>
    <n v="11"/>
    <n v="0"/>
    <m/>
    <n v="9910"/>
    <n v="27"/>
    <n v="0"/>
    <m/>
    <n v="9910"/>
    <n v="5.8775510204081636"/>
    <n v="42"/>
    <n v="1"/>
    <n v="97.25"/>
    <n v="5.25"/>
    <n v="5.25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3"/>
    <x v="26"/>
    <x v="22"/>
    <s v="K"/>
    <x v="11"/>
    <x v="13"/>
    <x v="2"/>
    <x v="22"/>
    <n v="5.5"/>
    <n v="41"/>
    <n v="19"/>
    <n v="9630"/>
    <n v="9260"/>
    <n v="21"/>
    <n v="7"/>
    <n v="9910"/>
    <n v="7870"/>
    <n v="38"/>
    <n v="17"/>
    <n v="9350"/>
    <n v="9170"/>
    <n v="64"/>
    <n v="32"/>
    <n v="9350"/>
    <n v="9440"/>
    <n v="5.8299595141700404"/>
    <n v="54.666666666666664"/>
    <n v="0.93815104166666663"/>
    <n v="92.474999999999994"/>
    <n v="6.833333333333333"/>
    <n v="3.708333333333333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3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ASH"/>
    <s v="NASH"/>
    <s v="JOHNDEL"/>
    <s v="JOHNDEL"/>
    <x v="2"/>
    <s v=""/>
    <s v=""/>
    <s v=""/>
    <n v="24"/>
    <n v="216"/>
    <s v=""/>
    <s v=""/>
  </r>
  <r>
    <x v="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OHNDEL"/>
    <s v="JOHNDEL"/>
    <x v="2"/>
    <s v=""/>
    <s v=""/>
    <s v=""/>
    <n v="24"/>
    <n v="216"/>
    <s v=""/>
    <s v=""/>
  </r>
  <r>
    <x v="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"/>
    <x v="1"/>
    <m/>
    <x v="1"/>
    <x v="1"/>
    <x v="1"/>
    <x v="1"/>
    <n v="5"/>
    <n v="20"/>
    <n v="4"/>
    <n v="9115"/>
    <n v="8636"/>
    <n v="7"/>
    <n v="0"/>
    <n v="9135"/>
    <n v="8680"/>
    <n v="12"/>
    <n v="1"/>
    <n v="9023"/>
    <n v="8591"/>
    <n v="18"/>
    <n v="0"/>
    <n v="9024"/>
    <n v="8650"/>
    <n v="1.7777777777777777"/>
    <n v="19"/>
    <n v="0.98647836538461542"/>
    <n v="88.567499999999995"/>
    <n v="2.375"/>
    <n v="2.1666666666666665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4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CHALS"/>
    <s v="CHALS"/>
    <x v="0"/>
    <s v="P204"/>
    <n v="1.1890000000000001"/>
    <n v="2.2999999999999998"/>
    <n v="24"/>
    <n v="216"/>
    <n v="3.3"/>
    <n v="20340.460800000001"/>
  </r>
  <r>
    <x v="4"/>
    <x v="2"/>
    <x v="3"/>
    <s v="K"/>
    <x v="3"/>
    <x v="3"/>
    <x v="2"/>
    <x v="3"/>
    <n v="5"/>
    <n v="6"/>
    <n v="0"/>
    <n v="5041"/>
    <m/>
    <n v="4"/>
    <n v="0"/>
    <n v="7496"/>
    <m/>
    <n v="10"/>
    <n v="0"/>
    <m/>
    <n v="7614"/>
    <n v="12"/>
    <n v="0"/>
    <m/>
    <n v="7373"/>
    <n v="3.2653061224489797"/>
    <n v="10.666666666666666"/>
    <n v="1"/>
    <n v="68.81"/>
    <n v="1.3333333333333333"/>
    <n v="1.3333333333333333"/>
    <x v="0"/>
    <n v="1"/>
    <s v="KV"/>
    <s v="KV"/>
    <s v="CHALS"/>
    <s v="CHALS"/>
    <x v="1"/>
    <s v="P204"/>
    <n v="1.1890000000000001"/>
    <n v="2.2999999999999998"/>
    <n v="24"/>
    <n v="216"/>
    <n v="3.3"/>
    <n v="20340.460800000001"/>
  </r>
  <r>
    <x v="4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4"/>
    <x v="5"/>
    <m/>
    <x v="5"/>
    <x v="5"/>
    <x v="4"/>
    <x v="5"/>
    <n v="4"/>
    <n v="23"/>
    <n v="0"/>
    <n v="8184"/>
    <n v="8777"/>
    <n v="10"/>
    <n v="0"/>
    <n v="8169"/>
    <n v="8727"/>
    <n v="8"/>
    <n v="0"/>
    <n v="8194"/>
    <n v="8767"/>
    <n v="23"/>
    <n v="2"/>
    <n v="8232"/>
    <n v="8773"/>
    <n v="1.7496962332928312"/>
    <n v="21.333333333333332"/>
    <n v="0.99450454059829063"/>
    <n v="84.778750000000002"/>
    <n v="2.6666666666666665"/>
    <n v="2.58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4"/>
    <x v="5"/>
    <x v="6"/>
    <s v="K"/>
    <x v="3"/>
    <x v="6"/>
    <x v="2"/>
    <x v="6"/>
    <n v="5"/>
    <n v="10"/>
    <n v="0"/>
    <n v="8717"/>
    <s v="停機"/>
    <n v="10"/>
    <n v="0"/>
    <n v="8517"/>
    <s v="停機"/>
    <n v="6"/>
    <n v="0"/>
    <n v="8557"/>
    <s v="停機"/>
    <n v="8"/>
    <n v="0"/>
    <n v="8617"/>
    <s v="停機"/>
    <n v="3.2505643340857788"/>
    <n v="11.333333333333334"/>
    <n v="1"/>
    <n v="86.02"/>
    <n v="1.4166666666666667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4"/>
    <x v="6"/>
    <x v="8"/>
    <s v="G"/>
    <x v="6"/>
    <x v="7"/>
    <x v="5"/>
    <x v="8"/>
    <n v="2"/>
    <n v="22"/>
    <n v="4"/>
    <n v="9851"/>
    <n v="9858"/>
    <n v="8"/>
    <n v="0"/>
    <n v="9852"/>
    <n v="9774"/>
    <n v="5"/>
    <n v="0"/>
    <n v="9769"/>
    <n v="9755"/>
    <n v="17"/>
    <n v="0"/>
    <n v="9765"/>
    <n v="9755"/>
    <n v="2.4615384615384617"/>
    <n v="17.333333333333332"/>
    <n v="0.9921875"/>
    <n v="97.973749999999995"/>
    <n v="2.1666666666666665"/>
    <n v="2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8"/>
    <x v="9"/>
    <m/>
    <x v="7"/>
    <x v="8"/>
    <x v="4"/>
    <x v="9"/>
    <n v="5"/>
    <n v="14"/>
    <n v="2"/>
    <n v="8791"/>
    <n v="8361"/>
    <n v="6"/>
    <n v="1"/>
    <n v="8807"/>
    <n v="8271"/>
    <n v="3"/>
    <n v="0"/>
    <n v="8840"/>
    <n v="8372"/>
    <n v="12"/>
    <n v="2"/>
    <n v="8770"/>
    <n v="8414"/>
    <n v="2.8685258964143427"/>
    <n v="11.666666666666666"/>
    <n v="0.99161992521367526"/>
    <n v="85.782499999999999"/>
    <n v="1.4583333333333333"/>
    <n v="1.25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1"/>
    <x v="10"/>
    <s v="K"/>
    <x v="3"/>
    <x v="6"/>
    <x v="2"/>
    <x v="10"/>
    <n v="5"/>
    <n v="24"/>
    <n v="2"/>
    <n v="9132"/>
    <n v="8831"/>
    <n v="14"/>
    <n v="0"/>
    <n v="8803"/>
    <n v="8769"/>
    <n v="20"/>
    <n v="0"/>
    <n v="8819"/>
    <n v="8787"/>
    <n v="24"/>
    <n v="0"/>
    <n v="9030"/>
    <n v="8879"/>
    <n v="3.2653061224489797"/>
    <n v="13.666666666666666"/>
    <n v="0.99705528846153846"/>
    <n v="88.8125"/>
    <n v="1.7083333333333333"/>
    <n v="1.6666666666666667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4"/>
    <x v="12"/>
    <x v="11"/>
    <m/>
    <x v="8"/>
    <x v="9"/>
    <x v="6"/>
    <x v="11"/>
    <n v="5"/>
    <n v="8"/>
    <n v="0"/>
    <n v="9584"/>
    <n v="9143"/>
    <n v="12"/>
    <n v="2"/>
    <n v="9502"/>
    <n v="9159"/>
    <n v="7"/>
    <n v="0"/>
    <n v="9334"/>
    <n v="9142"/>
    <n v="17"/>
    <n v="4"/>
    <n v="9277"/>
    <n v="8896"/>
    <n v="3.0573248407643314"/>
    <n v="14.666666666666666"/>
    <n v="0.99056490384615381"/>
    <n v="92.546250000000001"/>
    <n v="1.8333333333333333"/>
    <n v="1.5833333333333333"/>
    <x v="0"/>
    <n v="1"/>
    <s v="CEDIE"/>
    <s v="CEDIE"/>
    <s v="CHALS"/>
    <s v="CHALS"/>
    <x v="0"/>
    <s v="P203"/>
    <n v="0.91100000000000003"/>
    <n v="1.9"/>
    <n v="24"/>
    <n v="216"/>
    <n v="2.9"/>
    <n v="13695.6096"/>
  </r>
  <r>
    <x v="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4"/>
    <x v="12"/>
    <m/>
    <x v="9"/>
    <x v="10"/>
    <x v="2"/>
    <x v="12"/>
    <n v="5"/>
    <n v="18"/>
    <n v="0"/>
    <n v="7823"/>
    <n v="8106"/>
    <n v="8"/>
    <n v="0"/>
    <n v="7797"/>
    <n v="8023"/>
    <n v="7"/>
    <n v="0"/>
    <n v="7867"/>
    <n v="8042"/>
    <n v="15"/>
    <n v="0"/>
    <n v="7916"/>
    <n v="8118"/>
    <n v="2.2187981510015407"/>
    <n v="16"/>
    <n v="1"/>
    <n v="79.614999999999995"/>
    <n v="2"/>
    <n v="2"/>
    <x v="0"/>
    <n v="1"/>
    <s v="CEDIE"/>
    <s v="CEDIE"/>
    <s v="JP"/>
    <s v="JP"/>
    <x v="0"/>
    <s v="P123"/>
    <n v="0.66900000000000004"/>
    <n v="2.4"/>
    <n v="24"/>
    <n v="216"/>
    <n v="3.4"/>
    <n v="11791.526400000002"/>
  </r>
  <r>
    <x v="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7"/>
    <x v="13"/>
    <m/>
    <x v="10"/>
    <x v="11"/>
    <x v="4"/>
    <x v="13"/>
    <n v="4"/>
    <n v="40"/>
    <n v="0"/>
    <n v="7694"/>
    <n v="8832"/>
    <n v="20"/>
    <n v="0"/>
    <n v="7054"/>
    <n v="8170"/>
    <n v="36"/>
    <n v="0"/>
    <n v="7282"/>
    <n v="7966"/>
    <n v="54"/>
    <n v="0"/>
    <n v="7839"/>
    <n v="8432"/>
    <n v="6.9230769230769234"/>
    <n v="25"/>
    <n v="1"/>
    <n v="79.086250000000007"/>
    <n v="3.125"/>
    <n v="3.125"/>
    <x v="0"/>
    <n v="0.5"/>
    <s v="KV"/>
    <s v="KV"/>
    <s v="RON"/>
    <s v="RON"/>
    <x v="0"/>
    <s v="P227"/>
    <n v="1.859"/>
    <n v="1.6"/>
    <n v="24"/>
    <n v="216"/>
    <n v="2.6"/>
    <n v="25056.345600000001"/>
  </r>
  <r>
    <x v="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4"/>
    <x v="22"/>
    <x v="25"/>
    <s v="K"/>
    <x v="11"/>
    <x v="17"/>
    <x v="2"/>
    <x v="23"/>
    <n v="5.5"/>
    <m/>
    <m/>
    <s v="改紡"/>
    <m/>
    <m/>
    <m/>
    <s v="改紡"/>
    <m/>
    <m/>
    <m/>
    <s v="開車"/>
    <m/>
    <n v="38"/>
    <n v="0"/>
    <n v="9350"/>
    <n v="9630"/>
    <n v="5.8536585365853657"/>
    <s v="改紡"/>
    <s v=""/>
    <s v=""/>
    <s v=""/>
    <s v="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4"/>
    <x v="23"/>
    <x v="17"/>
    <m/>
    <x v="11"/>
    <x v="14"/>
    <x v="7"/>
    <x v="17"/>
    <n v="5"/>
    <n v="12"/>
    <n v="0"/>
    <n v="9540"/>
    <m/>
    <n v="11"/>
    <n v="0"/>
    <n v="9540"/>
    <m/>
    <n v="0"/>
    <n v="0"/>
    <n v="8420"/>
    <m/>
    <n v="36"/>
    <n v="1"/>
    <n v="9170"/>
    <m/>
    <n v="6.2882096069868991"/>
    <n v="39.333333333333336"/>
    <n v="0.9992354433760684"/>
    <n v="91.674999999999997"/>
    <n v="4.916666666666667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4"/>
    <x v="23"/>
    <x v="18"/>
    <m/>
    <x v="11"/>
    <x v="14"/>
    <x v="7"/>
    <x v="18"/>
    <n v="5"/>
    <n v="23"/>
    <n v="0"/>
    <n v="9720"/>
    <m/>
    <n v="8"/>
    <n v="0"/>
    <n v="9810"/>
    <m/>
    <n v="0"/>
    <n v="0"/>
    <m/>
    <n v="9170"/>
    <n v="27"/>
    <n v="2"/>
    <m/>
    <n v="9350"/>
    <n v="6.1802575107296134"/>
    <n v="38.666666666666664"/>
    <n v="0.99844417735042734"/>
    <n v="95.125"/>
    <n v="4.833333333333333"/>
    <n v="4.666666666666667"/>
    <x v="2"/>
    <n v="2"/>
    <s v="MAR"/>
    <s v="MAR"/>
    <s v="MAMAY"/>
    <s v="MAMAY"/>
    <x v="1"/>
    <s v="P204"/>
    <n v="1.1890000000000001"/>
    <n v="2.4"/>
    <n v="24"/>
    <n v="216"/>
    <n v="3.4"/>
    <n v="20956.838400000001"/>
  </r>
  <r>
    <x v="4"/>
    <x v="24"/>
    <x v="19"/>
    <m/>
    <x v="12"/>
    <x v="15"/>
    <x v="4"/>
    <x v="19"/>
    <n v="5.5"/>
    <m/>
    <m/>
    <s v="了機"/>
    <s v="了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BRYAN"/>
    <s v="BRYAN"/>
    <s v="VIN"/>
    <s v="VIN"/>
    <x v="0"/>
    <s v="P204"/>
    <n v="1.1890000000000001"/>
    <n v="3.8"/>
    <n v="24"/>
    <n v="216"/>
    <n v="4.8"/>
    <n v="29586.124800000001"/>
  </r>
  <r>
    <x v="4"/>
    <x v="25"/>
    <x v="20"/>
    <s v="K"/>
    <x v="13"/>
    <x v="16"/>
    <x v="8"/>
    <x v="20"/>
    <n v="5.5"/>
    <n v="12"/>
    <n v="0"/>
    <n v="7310"/>
    <m/>
    <n v="4"/>
    <n v="0"/>
    <n v="7310"/>
    <m/>
    <n v="0"/>
    <n v="0"/>
    <n v="6850"/>
    <m/>
    <n v="20"/>
    <n v="2"/>
    <n v="7310"/>
    <m/>
    <n v="6.6055045871559637"/>
    <n v="24"/>
    <n v="0.99854433760683758"/>
    <n v="71.95"/>
    <n v="3"/>
    <n v="2.8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4"/>
    <x v="25"/>
    <x v="21"/>
    <s v="K"/>
    <x v="11"/>
    <x v="13"/>
    <x v="2"/>
    <x v="21"/>
    <n v="5.5"/>
    <n v="11"/>
    <n v="0"/>
    <n v="9910"/>
    <m/>
    <n v="6"/>
    <n v="0"/>
    <n v="9910"/>
    <m/>
    <n v="0"/>
    <n v="0"/>
    <n v="8980"/>
    <m/>
    <n v="21"/>
    <n v="0"/>
    <m/>
    <n v="9910"/>
    <n v="5.8775510204081636"/>
    <n v="25.333333333333332"/>
    <n v="1"/>
    <n v="96.775000000000006"/>
    <n v="3.1666666666666665"/>
    <n v="3.166666666666666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4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了機"/>
    <m/>
    <n v="5.8299595141700404"/>
    <s v="了機"/>
    <s v=""/>
    <s v=""/>
    <s v=""/>
    <s v="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4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"/>
    <x v="1"/>
    <m/>
    <x v="1"/>
    <x v="1"/>
    <x v="1"/>
    <x v="1"/>
    <n v="5"/>
    <n v="7"/>
    <n v="0"/>
    <n v="8821"/>
    <n v="8565"/>
    <n v="9"/>
    <n v="2"/>
    <n v="8752"/>
    <n v="8359"/>
    <n v="16"/>
    <n v="0"/>
    <n v="8747"/>
    <n v="8420"/>
    <n v="19"/>
    <n v="2"/>
    <n v="8730"/>
    <n v="8637"/>
    <n v="1.7777777777777777"/>
    <n v="17"/>
    <n v="0.98918269230769229"/>
    <n v="86.288749999999993"/>
    <n v="2.125"/>
    <n v="1.9583333333333333"/>
    <x v="0"/>
    <n v="1"/>
    <s v="JERON"/>
    <s v="JOHNDEL"/>
    <s v="RON"/>
    <s v="RON"/>
    <x v="0"/>
    <s v="P203"/>
    <n v="0.91100000000000003"/>
    <n v="1.8"/>
    <n v="24"/>
    <n v="216"/>
    <n v="2.8"/>
    <n v="13223.3472"/>
  </r>
  <r>
    <x v="5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RON"/>
    <s v="RON"/>
    <x v="0"/>
    <s v="P204"/>
    <n v="1.1890000000000001"/>
    <n v="2.2999999999999998"/>
    <n v="24"/>
    <n v="216"/>
    <n v="3.3"/>
    <n v="20340.460800000001"/>
  </r>
  <r>
    <x v="5"/>
    <x v="2"/>
    <x v="3"/>
    <s v="K"/>
    <x v="3"/>
    <x v="3"/>
    <x v="2"/>
    <x v="3"/>
    <n v="5"/>
    <n v="18"/>
    <n v="0"/>
    <n v="7470"/>
    <m/>
    <m/>
    <m/>
    <s v="FINAL"/>
    <m/>
    <m/>
    <m/>
    <s v="FINAL"/>
    <m/>
    <m/>
    <m/>
    <s v="停機"/>
    <m/>
    <n v="3.2653061224489797"/>
    <n v="6"/>
    <n v="1"/>
    <n v="74.7"/>
    <n v="0.75"/>
    <n v="0.75"/>
    <x v="0"/>
    <n v="1"/>
    <s v="JERON"/>
    <s v="JOHNDEL"/>
    <s v="RON"/>
    <s v="RON"/>
    <x v="1"/>
    <s v="P204"/>
    <n v="1.1890000000000001"/>
    <n v="2.2999999999999998"/>
    <n v="24"/>
    <n v="216"/>
    <n v="3.3"/>
    <n v="20340.460800000001"/>
  </r>
  <r>
    <x v="5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4"/>
    <x v="5"/>
    <m/>
    <x v="5"/>
    <x v="5"/>
    <x v="4"/>
    <x v="5"/>
    <n v="4"/>
    <n v="24"/>
    <n v="0"/>
    <n v="8134"/>
    <n v="8641"/>
    <n v="12"/>
    <n v="0"/>
    <n v="7795"/>
    <n v="8398"/>
    <n v="27"/>
    <n v="0"/>
    <n v="7927"/>
    <n v="8662"/>
    <n v="16"/>
    <n v="0"/>
    <n v="8560"/>
    <n v="8977"/>
    <n v="1.7496962332928312"/>
    <n v="26.333333333333332"/>
    <n v="1"/>
    <n v="83.867500000000007"/>
    <n v="3.2916666666666665"/>
    <n v="3.2916666666666665"/>
    <x v="0"/>
    <n v="1"/>
    <s v="RICKY"/>
    <s v="RICKY"/>
    <s v="CHALS"/>
    <s v="CHALS"/>
    <x v="3"/>
    <s v="P203"/>
    <n v="0.91100000000000003"/>
    <n v="1.7"/>
    <n v="24"/>
    <n v="216"/>
    <n v="2.7"/>
    <n v="12751.084800000001"/>
  </r>
  <r>
    <x v="5"/>
    <x v="5"/>
    <x v="6"/>
    <s v="K"/>
    <x v="3"/>
    <x v="6"/>
    <x v="2"/>
    <x v="6"/>
    <n v="5"/>
    <n v="12"/>
    <n v="0"/>
    <n v="8317"/>
    <s v="停機"/>
    <n v="6"/>
    <n v="0"/>
    <n v="8431"/>
    <s v="停機"/>
    <n v="6"/>
    <n v="0"/>
    <n v="8511"/>
    <s v="停機"/>
    <n v="10"/>
    <n v="2"/>
    <n v="8650"/>
    <s v="停機"/>
    <n v="3.2505643340857788"/>
    <n v="11.333333333333334"/>
    <n v="0.99704193376068373"/>
    <n v="84.772499999999994"/>
    <n v="1.4166666666666667"/>
    <n v="1.3333333333333333"/>
    <x v="0"/>
    <n v="1"/>
    <s v="RICKY"/>
    <s v="RICKY"/>
    <s v="CHALS"/>
    <s v="CHALS"/>
    <x v="0"/>
    <s v="P204"/>
    <n v="1.1890000000000001"/>
    <n v="2.1"/>
    <n v="24"/>
    <n v="216"/>
    <n v="3.1"/>
    <n v="19107.705600000001"/>
  </r>
  <r>
    <x v="5"/>
    <x v="6"/>
    <x v="8"/>
    <s v="G"/>
    <x v="6"/>
    <x v="7"/>
    <x v="5"/>
    <x v="8"/>
    <n v="2"/>
    <n v="7"/>
    <n v="0"/>
    <n v="9627"/>
    <n v="9598"/>
    <n v="12"/>
    <n v="0"/>
    <n v="9602"/>
    <n v="9334"/>
    <n v="11"/>
    <n v="0"/>
    <n v="9715"/>
    <n v="9538"/>
    <n v="30"/>
    <n v="5"/>
    <n v="9715"/>
    <n v="9601"/>
    <n v="2.4615384615384617"/>
    <n v="20"/>
    <n v="0.990234375"/>
    <n v="95.912499999999994"/>
    <n v="2.5"/>
    <n v="2.2916666666666665"/>
    <x v="0"/>
    <n v="1"/>
    <s v="JERON"/>
    <s v="JOHNDEL"/>
    <s v="RON"/>
    <s v="RON"/>
    <x v="0"/>
    <s v="P142"/>
    <n v="0.56200000000000006"/>
    <n v="1.1000000000000001"/>
    <n v="24"/>
    <n v="216"/>
    <n v="2.1"/>
    <n v="6118.1568000000007"/>
  </r>
  <r>
    <x v="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8"/>
    <x v="26"/>
    <m/>
    <x v="14"/>
    <x v="8"/>
    <x v="4"/>
    <x v="24"/>
    <n v="5"/>
    <m/>
    <m/>
    <s v="改紡"/>
    <m/>
    <n v="1"/>
    <n v="1"/>
    <n v="9518"/>
    <n v="9480"/>
    <n v="12"/>
    <n v="2"/>
    <n v="8745"/>
    <n v="8427"/>
    <n v="14"/>
    <n v="3"/>
    <n v="8728"/>
    <n v="8248"/>
    <n v="2.8685258964143427"/>
    <s v="改紡"/>
    <s v=""/>
    <s v=""/>
    <s v=""/>
    <s v="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1"/>
    <x v="10"/>
    <s v="K"/>
    <x v="3"/>
    <x v="6"/>
    <x v="2"/>
    <x v="10"/>
    <n v="5"/>
    <n v="42"/>
    <n v="0"/>
    <n v="8782"/>
    <n v="8541"/>
    <n v="18"/>
    <n v="0"/>
    <n v="8996"/>
    <n v="9015"/>
    <n v="24"/>
    <n v="0"/>
    <n v="8721"/>
    <n v="8946"/>
    <n v="36"/>
    <n v="0"/>
    <n v="9176"/>
    <n v="9118"/>
    <n v="3.2653061224489797"/>
    <n v="20"/>
    <n v="1"/>
    <n v="89.118750000000006"/>
    <n v="2.5"/>
    <n v="2.5"/>
    <x v="0"/>
    <n v="0.5"/>
    <s v="RICKY"/>
    <s v="RICKY"/>
    <s v="CHALS"/>
    <s v="CHALS"/>
    <x v="0"/>
    <s v="P204"/>
    <n v="1.1890000000000001"/>
    <n v="2.2999999999999998"/>
    <n v="24"/>
    <n v="216"/>
    <n v="3.3"/>
    <n v="20340.460800000001"/>
  </r>
  <r>
    <x v="5"/>
    <x v="12"/>
    <x v="11"/>
    <m/>
    <x v="8"/>
    <x v="9"/>
    <x v="6"/>
    <x v="11"/>
    <n v="5"/>
    <n v="10"/>
    <n v="0"/>
    <n v="9329"/>
    <n v="8806"/>
    <n v="20"/>
    <n v="0"/>
    <n v="8743"/>
    <n v="8670"/>
    <n v="16"/>
    <n v="0"/>
    <n v="9011"/>
    <n v="8737"/>
    <n v="19"/>
    <n v="2"/>
    <n v="9491"/>
    <n v="8688"/>
    <n v="3.0573248407643314"/>
    <n v="21.666666666666668"/>
    <n v="0.99685496794871797"/>
    <n v="89.34375"/>
    <n v="2.7083333333333335"/>
    <n v="2.625"/>
    <x v="0"/>
    <n v="1"/>
    <s v="JERON"/>
    <s v="JOHNDEL"/>
    <s v="RON"/>
    <s v="RON"/>
    <x v="0"/>
    <s v="P203"/>
    <n v="0.91100000000000003"/>
    <n v="1.9"/>
    <n v="24"/>
    <n v="216"/>
    <n v="2.9"/>
    <n v="13695.6096"/>
  </r>
  <r>
    <x v="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4"/>
    <x v="12"/>
    <m/>
    <x v="9"/>
    <x v="10"/>
    <x v="2"/>
    <x v="12"/>
    <n v="5"/>
    <n v="10"/>
    <n v="0"/>
    <n v="7666"/>
    <n v="7979"/>
    <n v="12"/>
    <n v="0"/>
    <n v="7498"/>
    <n v="7907"/>
    <n v="15"/>
    <n v="0"/>
    <n v="7525"/>
    <n v="7884"/>
    <n v="17"/>
    <n v="0"/>
    <n v="7556"/>
    <n v="8037"/>
    <n v="2.2187981510015407"/>
    <n v="18"/>
    <n v="1"/>
    <n v="77.564999999999998"/>
    <n v="2.25"/>
    <n v="2.25"/>
    <x v="0"/>
    <n v="1"/>
    <s v="RICKY"/>
    <s v="RICKY"/>
    <s v="JP"/>
    <s v="JP"/>
    <x v="0"/>
    <s v="P123"/>
    <n v="0.66900000000000004"/>
    <n v="2.4"/>
    <n v="24"/>
    <n v="216"/>
    <n v="3.4"/>
    <n v="11791.526400000002"/>
  </r>
  <r>
    <x v="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7"/>
    <x v="13"/>
    <m/>
    <x v="10"/>
    <x v="11"/>
    <x v="4"/>
    <x v="13"/>
    <n v="4"/>
    <n v="32"/>
    <n v="0"/>
    <n v="7451"/>
    <n v="8461"/>
    <n v="34"/>
    <n v="0"/>
    <n v="7375"/>
    <n v="9147"/>
    <n v="16"/>
    <n v="0"/>
    <n v="7269"/>
    <n v="9512"/>
    <n v="22"/>
    <n v="4"/>
    <n v="7894"/>
    <n v="9673"/>
    <n v="6.9230769230769234"/>
    <n v="17.333333333333332"/>
    <n v="0.99722222222222223"/>
    <n v="83.477500000000006"/>
    <n v="2.1666666666666665"/>
    <n v="2.0833333333333335"/>
    <x v="0"/>
    <n v="0.5"/>
    <s v="RICKY"/>
    <s v="RICKY"/>
    <s v="RICKY"/>
    <s v="RICKY"/>
    <x v="0"/>
    <s v="P227"/>
    <n v="1.859"/>
    <n v="1.6"/>
    <n v="24"/>
    <n v="216"/>
    <n v="2.6"/>
    <n v="25056.345600000001"/>
  </r>
  <r>
    <x v="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5"/>
    <x v="22"/>
    <x v="25"/>
    <s v="K"/>
    <x v="11"/>
    <x v="17"/>
    <x v="2"/>
    <x v="23"/>
    <n v="5.5"/>
    <n v="33"/>
    <n v="7"/>
    <n v="9720"/>
    <n v="9810"/>
    <n v="13"/>
    <n v="4"/>
    <n v="9720"/>
    <n v="9810"/>
    <n v="38"/>
    <n v="0"/>
    <n v="9540"/>
    <n v="8611"/>
    <n v="32"/>
    <n v="0"/>
    <n v="9630"/>
    <n v="9810"/>
    <n v="5.8536585365853657"/>
    <n v="38.666666666666664"/>
    <n v="0.99096554487179489"/>
    <n v="95.813749999999999"/>
    <n v="4.833333333333333"/>
    <n v="4.375"/>
    <x v="2"/>
    <n v="1"/>
    <s v="DENDEN"/>
    <s v="DENDEN"/>
    <s v="VIN"/>
    <s v="VIN"/>
    <x v="0"/>
    <s v="P204"/>
    <n v="1.1890000000000001"/>
    <n v="2.9"/>
    <n v="24"/>
    <n v="216"/>
    <n v="3.9"/>
    <n v="24038.7264"/>
  </r>
  <r>
    <x v="5"/>
    <x v="23"/>
    <x v="17"/>
    <m/>
    <x v="11"/>
    <x v="14"/>
    <x v="7"/>
    <x v="17"/>
    <n v="5"/>
    <n v="19"/>
    <n v="0"/>
    <n v="8330"/>
    <m/>
    <n v="14"/>
    <n v="0"/>
    <n v="9440"/>
    <m/>
    <n v="13"/>
    <n v="1"/>
    <n v="9440"/>
    <m/>
    <n v="23"/>
    <n v="0"/>
    <n v="9440"/>
    <m/>
    <n v="6.2882096069868991"/>
    <n v="46"/>
    <n v="0.9992354433760684"/>
    <n v="91.625"/>
    <n v="5.75"/>
    <n v="5.666666666666667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5"/>
    <x v="23"/>
    <x v="18"/>
    <m/>
    <x v="11"/>
    <x v="14"/>
    <x v="7"/>
    <x v="18"/>
    <n v="5"/>
    <n v="35"/>
    <n v="0"/>
    <n v="9070"/>
    <m/>
    <n v="15"/>
    <n v="0"/>
    <n v="7961"/>
    <m/>
    <n v="25"/>
    <n v="3"/>
    <m/>
    <n v="9810"/>
    <n v="24"/>
    <n v="0"/>
    <m/>
    <n v="9810"/>
    <n v="6.1802575107296134"/>
    <n v="66"/>
    <n v="0.99766626602564101"/>
    <n v="91.627499999999998"/>
    <n v="8.25"/>
    <n v="8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5"/>
    <x v="24"/>
    <x v="19"/>
    <m/>
    <x v="12"/>
    <x v="15"/>
    <x v="4"/>
    <x v="19"/>
    <n v="5.5"/>
    <m/>
    <m/>
    <s v="了機"/>
    <s v="停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DENDEN"/>
    <s v="DENDEN"/>
    <s v="VIN"/>
    <s v="VIN"/>
    <x v="0"/>
    <s v="P204"/>
    <n v="1.1890000000000001"/>
    <n v="3.8"/>
    <n v="24"/>
    <n v="216"/>
    <n v="4.8"/>
    <n v="29586.124800000001"/>
  </r>
  <r>
    <x v="5"/>
    <x v="25"/>
    <x v="20"/>
    <s v="K"/>
    <x v="13"/>
    <x v="16"/>
    <x v="8"/>
    <x v="20"/>
    <n v="5.5"/>
    <n v="18"/>
    <n v="0"/>
    <n v="7410"/>
    <m/>
    <n v="7"/>
    <n v="0"/>
    <n v="6859"/>
    <m/>
    <n v="13"/>
    <n v="3"/>
    <n v="7310"/>
    <m/>
    <n v="10"/>
    <n v="1"/>
    <n v="7040"/>
    <m/>
    <n v="6.6055045871559637"/>
    <n v="32"/>
    <n v="0.99708867521367517"/>
    <n v="71.547499999999999"/>
    <n v="4"/>
    <n v="3.6666666666666665"/>
    <x v="2"/>
    <n v="2"/>
    <s v="BRYAN"/>
    <s v="BRYAN"/>
    <s v="MAMAY"/>
    <s v="MAMAY"/>
    <x v="3"/>
    <s v="P227"/>
    <n v="1.859"/>
    <n v="3.2"/>
    <n v="24"/>
    <n v="216"/>
    <n v="4.2"/>
    <n v="40475.635199999997"/>
  </r>
  <r>
    <x v="5"/>
    <x v="25"/>
    <x v="21"/>
    <s v="K"/>
    <x v="11"/>
    <x v="13"/>
    <x v="2"/>
    <x v="21"/>
    <n v="5.5"/>
    <n v="22"/>
    <n v="1"/>
    <n v="9910"/>
    <m/>
    <n v="15"/>
    <n v="0"/>
    <n v="9910"/>
    <m/>
    <n v="4"/>
    <n v="0"/>
    <m/>
    <n v="9810"/>
    <n v="27"/>
    <n v="0"/>
    <m/>
    <n v="8800"/>
    <n v="5.8775510204081636"/>
    <n v="45.333333333333336"/>
    <n v="0.9991820245726496"/>
    <n v="96.075000000000003"/>
    <n v="5.666666666666667"/>
    <n v="5.583333333333333"/>
    <x v="2"/>
    <n v="2"/>
    <s v="BRYAN"/>
    <s v="BRYAN"/>
    <s v="MAMAY"/>
    <s v="MAMAY"/>
    <x v="1"/>
    <s v="P204"/>
    <n v="1.1890000000000001"/>
    <n v="2.8"/>
    <n v="24"/>
    <n v="216"/>
    <n v="3.8"/>
    <n v="23422.3488"/>
  </r>
  <r>
    <x v="5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停機"/>
    <m/>
    <n v="5.8299595141700404"/>
    <s v="了機"/>
    <s v="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5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"/>
    <x v="1"/>
    <m/>
    <x v="1"/>
    <x v="1"/>
    <x v="1"/>
    <x v="1"/>
    <n v="5"/>
    <n v="14"/>
    <n v="0"/>
    <n v="8909"/>
    <n v="8595"/>
    <n v="8"/>
    <n v="0"/>
    <n v="8956"/>
    <n v="8534"/>
    <n v="3"/>
    <n v="0"/>
    <n v="8948"/>
    <n v="8517"/>
    <n v="15"/>
    <n v="1"/>
    <n v="9007"/>
    <n v="8507"/>
    <n v="1.7777777777777777"/>
    <n v="13.333333333333334"/>
    <n v="0.99729567307692313"/>
    <n v="87.466250000000002"/>
    <n v="1.6666666666666667"/>
    <n v="1.625"/>
    <x v="0"/>
    <n v="1"/>
    <s v="JERON"/>
    <s v="JOHNDEL"/>
    <s v="CHALS"/>
    <s v="CHALS"/>
    <x v="0"/>
    <s v="P203"/>
    <n v="0.91100000000000003"/>
    <n v="1.8"/>
    <n v="24"/>
    <n v="216"/>
    <n v="2.8"/>
    <n v="13223.3472"/>
  </r>
  <r>
    <x v="6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2"/>
    <x v="3"/>
    <s v="K"/>
    <x v="3"/>
    <x v="3"/>
    <x v="2"/>
    <x v="3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3"/>
    <x v="27"/>
    <m/>
    <x v="15"/>
    <x v="18"/>
    <x v="4"/>
    <x v="25"/>
    <n v="5"/>
    <m/>
    <m/>
    <s v="改紡"/>
    <s v="停機"/>
    <m/>
    <m/>
    <s v="停機"/>
    <m/>
    <m/>
    <m/>
    <s v="開車"/>
    <s v="停機"/>
    <n v="21"/>
    <n v="0"/>
    <n v="9034"/>
    <s v="停機"/>
    <n v="2.8346456692913384"/>
    <s v="改紡"/>
    <s v=""/>
    <s v=""/>
    <s v=""/>
    <s v=""/>
    <x v="0"/>
    <n v="2"/>
    <s v="N/A"/>
    <s v="N/A"/>
    <s v="CHALS"/>
    <s v="CHALS"/>
    <x v="3"/>
    <s v="P203"/>
    <n v="0.91100000000000003"/>
    <n v="3.2"/>
    <n v="24"/>
    <n v="216"/>
    <n v="4.2"/>
    <n v="19835.020800000002"/>
  </r>
  <r>
    <x v="6"/>
    <x v="4"/>
    <x v="5"/>
    <m/>
    <x v="5"/>
    <x v="5"/>
    <x v="4"/>
    <x v="5"/>
    <n v="4"/>
    <n v="21"/>
    <n v="0"/>
    <n v="8557"/>
    <n v="9017"/>
    <n v="14"/>
    <n v="0"/>
    <n v="8477"/>
    <n v="8937"/>
    <n v="6"/>
    <n v="0"/>
    <n v="8434"/>
    <n v="9052"/>
    <n v="9"/>
    <n v="0"/>
    <n v="8567"/>
    <n v="9065"/>
    <n v="1.7496962332928312"/>
    <n v="16.666666666666668"/>
    <n v="1"/>
    <n v="87.632499999999993"/>
    <n v="2.0833333333333335"/>
    <n v="2.0833333333333335"/>
    <x v="0"/>
    <n v="1"/>
    <s v="RICKY"/>
    <s v="RICKY"/>
    <s v="DENNIS"/>
    <s v="DENNIS"/>
    <x v="3"/>
    <s v="P203"/>
    <n v="0.91100000000000003"/>
    <n v="1.7"/>
    <n v="24"/>
    <n v="216"/>
    <n v="2.7"/>
    <n v="12751.084800000001"/>
  </r>
  <r>
    <x v="6"/>
    <x v="5"/>
    <x v="6"/>
    <s v="K"/>
    <x v="3"/>
    <x v="6"/>
    <x v="2"/>
    <x v="6"/>
    <n v="5"/>
    <n v="6"/>
    <n v="0"/>
    <s v="了機"/>
    <n v="8638"/>
    <n v="10"/>
    <n v="0"/>
    <n v="8615"/>
    <s v="停機"/>
    <m/>
    <m/>
    <s v="了機"/>
    <s v="停機"/>
    <m/>
    <m/>
    <s v="了機"/>
    <s v="停機"/>
    <n v="3.2505643340857788"/>
    <s v="了機"/>
    <n v="1"/>
    <s v=""/>
    <s v=""/>
    <s v=""/>
    <x v="0"/>
    <n v="1"/>
    <s v="RICKY"/>
    <s v="RICKY"/>
    <s v="DENNIS"/>
    <s v="DENNIS"/>
    <x v="0"/>
    <s v="P204"/>
    <n v="1.1890000000000001"/>
    <n v="2.1"/>
    <n v="24"/>
    <n v="216"/>
    <n v="3.1"/>
    <n v="19107.705600000001"/>
  </r>
  <r>
    <x v="6"/>
    <x v="6"/>
    <x v="8"/>
    <s v="G"/>
    <x v="6"/>
    <x v="7"/>
    <x v="5"/>
    <x v="8"/>
    <n v="2"/>
    <n v="15"/>
    <n v="0"/>
    <n v="9557"/>
    <n v="9488"/>
    <n v="20"/>
    <n v="0"/>
    <n v="9651"/>
    <n v="9636"/>
    <n v="3"/>
    <n v="0"/>
    <n v="9699"/>
    <n v="9692"/>
    <n v="21"/>
    <n v="1"/>
    <n v="9780"/>
    <n v="9588"/>
    <n v="2.4615384615384617"/>
    <n v="19.666666666666668"/>
    <n v="0.998046875"/>
    <n v="96.363749999999996"/>
    <n v="2.4583333333333335"/>
    <n v="2.4166666666666665"/>
    <x v="0"/>
    <n v="1"/>
    <s v="JERON"/>
    <s v="JOHNDEL"/>
    <s v="CHALS"/>
    <s v="CHALS"/>
    <x v="0"/>
    <s v="P142"/>
    <n v="0.56200000000000006"/>
    <n v="1.1000000000000001"/>
    <n v="24"/>
    <n v="216"/>
    <n v="2.1"/>
    <n v="6118.1568000000007"/>
  </r>
  <r>
    <x v="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8"/>
    <x v="26"/>
    <m/>
    <x v="14"/>
    <x v="8"/>
    <x v="4"/>
    <x v="24"/>
    <n v="5"/>
    <n v="16"/>
    <n v="0"/>
    <n v="8622"/>
    <n v="8251"/>
    <n v="9"/>
    <n v="0"/>
    <n v="8701"/>
    <n v="8418"/>
    <n v="3"/>
    <n v="0"/>
    <n v="8730"/>
    <n v="8471"/>
    <n v="10"/>
    <n v="2"/>
    <n v="8743"/>
    <n v="8348"/>
    <n v="2.8685258964143427"/>
    <n v="12.666666666666666"/>
    <n v="0.99664797008547013"/>
    <n v="85.355000000000004"/>
    <n v="1.5833333333333333"/>
    <n v="1.5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1"/>
    <x v="10"/>
    <s v="K"/>
    <x v="3"/>
    <x v="6"/>
    <x v="2"/>
    <x v="10"/>
    <n v="5"/>
    <n v="24"/>
    <n v="0"/>
    <n v="9305"/>
    <n v="9157"/>
    <n v="22"/>
    <n v="0"/>
    <n v="9543"/>
    <n v="9165"/>
    <n v="16"/>
    <n v="0"/>
    <n v="9521"/>
    <n v="9097"/>
    <n v="24"/>
    <n v="0"/>
    <n v="9502"/>
    <n v="9134"/>
    <n v="3.2653061224489797"/>
    <n v="14.333333333333334"/>
    <n v="1"/>
    <n v="93.03"/>
    <n v="1.7916666666666667"/>
    <n v="1.7916666666666667"/>
    <x v="0"/>
    <n v="0.5"/>
    <s v="RICKY"/>
    <s v="RICKY"/>
    <s v="DENNIS"/>
    <s v="DENNIS"/>
    <x v="0"/>
    <s v="P204"/>
    <n v="1.1890000000000001"/>
    <n v="2.2999999999999998"/>
    <n v="24"/>
    <n v="216"/>
    <n v="3.3"/>
    <n v="20340.460800000001"/>
  </r>
  <r>
    <x v="6"/>
    <x v="12"/>
    <x v="11"/>
    <m/>
    <x v="8"/>
    <x v="9"/>
    <x v="6"/>
    <x v="11"/>
    <n v="5"/>
    <n v="16"/>
    <n v="0"/>
    <n v="9468"/>
    <n v="8902"/>
    <n v="5"/>
    <n v="0"/>
    <n v="9519"/>
    <n v="8942"/>
    <n v="18"/>
    <n v="3"/>
    <n v="9178"/>
    <n v="8852"/>
    <n v="20"/>
    <n v="3"/>
    <n v="9070"/>
    <n v="8541"/>
    <n v="3.0573248407643314"/>
    <n v="19.666666666666668"/>
    <n v="0.99056490384615381"/>
    <n v="90.59"/>
    <n v="2.4583333333333335"/>
    <n v="2.2083333333333335"/>
    <x v="0"/>
    <n v="1"/>
    <s v="JERON"/>
    <s v="JOHNDEL"/>
    <s v="JUNJUN"/>
    <s v="JUNJUN"/>
    <x v="0"/>
    <s v="P203"/>
    <n v="0.91100000000000003"/>
    <n v="1.9"/>
    <n v="24"/>
    <n v="216"/>
    <n v="2.9"/>
    <n v="13695.6096"/>
  </r>
  <r>
    <x v="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4"/>
    <x v="12"/>
    <m/>
    <x v="9"/>
    <x v="10"/>
    <x v="2"/>
    <x v="12"/>
    <n v="5"/>
    <n v="28"/>
    <n v="0"/>
    <n v="7560"/>
    <n v="7946"/>
    <n v="5"/>
    <n v="0"/>
    <n v="7588"/>
    <n v="8088"/>
    <n v="18"/>
    <n v="0"/>
    <n v="7332"/>
    <n v="7983"/>
    <n v="11"/>
    <n v="0"/>
    <n v="7593"/>
    <n v="8175"/>
    <n v="2.2187981510015407"/>
    <n v="20.666666666666668"/>
    <n v="1"/>
    <n v="77.831249999999997"/>
    <n v="2.5833333333333335"/>
    <n v="2.5833333333333335"/>
    <x v="0"/>
    <n v="1"/>
    <s v="RICKY"/>
    <s v="RICKY"/>
    <s v="DENNIS"/>
    <s v="DENNIS"/>
    <x v="0"/>
    <s v="P123"/>
    <n v="0.66900000000000004"/>
    <n v="2.4"/>
    <n v="24"/>
    <n v="216"/>
    <n v="3.4"/>
    <n v="11791.526400000002"/>
  </r>
  <r>
    <x v="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7"/>
    <x v="13"/>
    <m/>
    <x v="10"/>
    <x v="11"/>
    <x v="4"/>
    <x v="13"/>
    <n v="4"/>
    <n v="28"/>
    <n v="0"/>
    <n v="7849"/>
    <n v="9595"/>
    <n v="14"/>
    <n v="0"/>
    <n v="7875"/>
    <n v="9571"/>
    <n v="6"/>
    <n v="0"/>
    <n v="7923"/>
    <n v="9610"/>
    <n v="36"/>
    <n v="0"/>
    <n v="7846"/>
    <n v="9589"/>
    <n v="6.9230769230769234"/>
    <n v="14"/>
    <n v="1"/>
    <n v="87.322500000000005"/>
    <n v="1.75"/>
    <n v="1.75"/>
    <x v="0"/>
    <n v="0.5"/>
    <s v="RICKY"/>
    <s v="RICKY"/>
    <s v="DENNIS"/>
    <s v="DENNIS"/>
    <x v="0"/>
    <s v="P227"/>
    <n v="1.859"/>
    <n v="1.6"/>
    <n v="24"/>
    <n v="216"/>
    <n v="2.6"/>
    <n v="25056.345600000001"/>
  </r>
  <r>
    <x v="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19"/>
    <x v="14"/>
    <s v="K"/>
    <x v="11"/>
    <x v="12"/>
    <x v="4"/>
    <x v="14"/>
    <n v="5.5"/>
    <m/>
    <m/>
    <s v="了機"/>
    <m/>
    <m/>
    <m/>
    <s v="FINAL"/>
    <m/>
    <m/>
    <m/>
    <s v="停機"/>
    <m/>
    <m/>
    <m/>
    <s v="停機"/>
    <m/>
    <n v="5.0883392226148407"/>
    <s v="了機"/>
    <s v=""/>
    <s v=""/>
    <s v=""/>
    <s v=""/>
    <x v="1"/>
    <n v="1"/>
    <s v="NASH"/>
    <s v="NASH"/>
    <s v="JUNJUN"/>
    <s v="JUNJUN"/>
    <x v="0"/>
    <s v="P227"/>
    <n v="1.859"/>
    <n v="2.1"/>
    <n v="24"/>
    <n v="216"/>
    <n v="3.1"/>
    <n v="29874.873599999999"/>
  </r>
  <r>
    <x v="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21"/>
    <x v="28"/>
    <s v="K"/>
    <x v="11"/>
    <x v="19"/>
    <x v="2"/>
    <x v="26"/>
    <n v="5.5"/>
    <m/>
    <m/>
    <s v="清車"/>
    <s v="改紡"/>
    <m/>
    <m/>
    <s v="清車"/>
    <m/>
    <m/>
    <m/>
    <s v="開車"/>
    <m/>
    <n v="45"/>
    <n v="0"/>
    <n v="8520"/>
    <n v="8700"/>
    <n v="5.8775510204081636"/>
    <s v="清車"/>
    <s v=""/>
    <n v="86.1"/>
    <s v=""/>
    <s v="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6"/>
    <x v="22"/>
    <x v="25"/>
    <s v="K"/>
    <x v="11"/>
    <x v="17"/>
    <x v="2"/>
    <x v="23"/>
    <n v="5.5"/>
    <n v="20"/>
    <n v="0"/>
    <n v="9630"/>
    <n v="9540"/>
    <n v="8"/>
    <n v="0"/>
    <n v="9440"/>
    <n v="9170"/>
    <n v="0"/>
    <n v="0"/>
    <n v="7520"/>
    <n v="8060"/>
    <n v="63"/>
    <n v="6"/>
    <n v="9810"/>
    <n v="9630"/>
    <n v="5.8536585365853657"/>
    <n v="30.333333333333332"/>
    <n v="0.99507211538461537"/>
    <n v="91"/>
    <n v="3.7916666666666665"/>
    <n v="3.5416666666666665"/>
    <x v="2"/>
    <n v="1"/>
    <s v="DENDEN"/>
    <s v="DENDEN"/>
    <s v="MAMAY"/>
    <s v="MAMAY"/>
    <x v="0"/>
    <s v="P204"/>
    <n v="1.1890000000000001"/>
    <n v="2.9"/>
    <n v="24"/>
    <n v="216"/>
    <n v="3.9"/>
    <n v="24038.7264"/>
  </r>
  <r>
    <x v="6"/>
    <x v="23"/>
    <x v="17"/>
    <m/>
    <x v="11"/>
    <x v="14"/>
    <x v="7"/>
    <x v="17"/>
    <n v="5"/>
    <n v="15"/>
    <n v="0"/>
    <n v="8800"/>
    <m/>
    <n v="11"/>
    <n v="0"/>
    <n v="9170"/>
    <m/>
    <n v="0"/>
    <n v="0"/>
    <n v="8520"/>
    <m/>
    <n v="33"/>
    <n v="0"/>
    <n v="8520"/>
    <m/>
    <n v="6.2882096069868991"/>
    <n v="39.333333333333336"/>
    <n v="1"/>
    <n v="87.525000000000006"/>
    <n v="4.916666666666667"/>
    <n v="4.91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6"/>
    <x v="23"/>
    <x v="18"/>
    <m/>
    <x v="11"/>
    <x v="14"/>
    <x v="7"/>
    <x v="18"/>
    <n v="5"/>
    <n v="18"/>
    <n v="0"/>
    <n v="8800"/>
    <m/>
    <n v="15"/>
    <n v="0"/>
    <n v="8890"/>
    <m/>
    <n v="0"/>
    <n v="0"/>
    <m/>
    <n v="7690"/>
    <n v="39"/>
    <n v="0"/>
    <m/>
    <n v="8890"/>
    <n v="6.1802575107296134"/>
    <n v="48"/>
    <n v="1"/>
    <n v="85.674999999999997"/>
    <n v="6"/>
    <n v="6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6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s v="了機"/>
    <n v="4.9655172413793105"/>
    <s v="停機"/>
    <s v=""/>
    <s v=""/>
    <s v=""/>
    <s v="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6"/>
    <x v="25"/>
    <x v="20"/>
    <s v="K"/>
    <x v="13"/>
    <x v="16"/>
    <x v="8"/>
    <x v="20"/>
    <n v="5.5"/>
    <n v="29"/>
    <n v="0"/>
    <n v="7040"/>
    <m/>
    <n v="13"/>
    <n v="0"/>
    <n v="7410"/>
    <m/>
    <n v="0"/>
    <n v="0"/>
    <n v="2500"/>
    <m/>
    <n v="60"/>
    <n v="0"/>
    <n v="9760"/>
    <m/>
    <n v="6.6055045871559637"/>
    <n v="68"/>
    <n v="1"/>
    <n v="66.775000000000006"/>
    <n v="8.5"/>
    <n v="8.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6"/>
    <x v="25"/>
    <x v="21"/>
    <s v="K"/>
    <x v="11"/>
    <x v="13"/>
    <x v="2"/>
    <x v="21"/>
    <n v="5.5"/>
    <n v="21"/>
    <n v="0"/>
    <n v="8249"/>
    <m/>
    <n v="7"/>
    <n v="0"/>
    <n v="7410"/>
    <m/>
    <n v="0"/>
    <n v="0"/>
    <m/>
    <n v="6330"/>
    <n v="20"/>
    <n v="0"/>
    <m/>
    <n v="9070"/>
    <n v="5.8775510204081636"/>
    <n v="32"/>
    <n v="1"/>
    <n v="77.647499999999994"/>
    <n v="4"/>
    <n v="4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6"/>
    <x v="26"/>
    <x v="29"/>
    <s v="K"/>
    <x v="11"/>
    <x v="19"/>
    <x v="2"/>
    <x v="27"/>
    <n v="5.5"/>
    <m/>
    <m/>
    <s v="改紡"/>
    <m/>
    <m/>
    <m/>
    <s v="改紡"/>
    <m/>
    <m/>
    <m/>
    <s v="開車"/>
    <m/>
    <n v="11"/>
    <n v="1"/>
    <n v="9810"/>
    <n v="9630"/>
    <n v="5.8536585365853657"/>
    <s v="改紡"/>
    <s v=""/>
    <s v="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6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KIM"/>
    <s v="KIM"/>
    <x v="2"/>
    <s v=""/>
    <s v=""/>
    <s v=""/>
    <n v="24"/>
    <n v="216"/>
    <s v=""/>
    <s v=""/>
  </r>
  <r>
    <x v="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"/>
    <x v="1"/>
    <m/>
    <x v="1"/>
    <x v="1"/>
    <x v="1"/>
    <x v="1"/>
    <n v="5"/>
    <n v="10"/>
    <n v="0"/>
    <n v="8967"/>
    <n v="8588"/>
    <n v="12"/>
    <n v="0"/>
    <n v="8928"/>
    <n v="8440"/>
    <n v="4"/>
    <n v="0"/>
    <n v="8817"/>
    <n v="8539"/>
    <n v="20"/>
    <n v="0"/>
    <n v="8670"/>
    <n v="8545"/>
    <n v="1.7777777777777777"/>
    <n v="15.333333333333334"/>
    <n v="1"/>
    <n v="86.867500000000007"/>
    <n v="1.9166666666666667"/>
    <n v="1.9166666666666667"/>
    <x v="0"/>
    <n v="1"/>
    <s v="JP"/>
    <s v="JP"/>
    <s v="DENNIS"/>
    <s v="DENNIS"/>
    <x v="0"/>
    <s v="P203"/>
    <n v="0.91100000000000003"/>
    <n v="1.8"/>
    <n v="24"/>
    <n v="216"/>
    <n v="2.8"/>
    <n v="13223.3472"/>
  </r>
  <r>
    <x v="7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2"/>
    <x v="3"/>
    <s v="K"/>
    <x v="3"/>
    <x v="3"/>
    <x v="2"/>
    <x v="3"/>
    <n v="5"/>
    <m/>
    <m/>
    <s v="停機"/>
    <m/>
    <m/>
    <m/>
    <s v="停機"/>
    <m/>
    <m/>
    <m/>
    <s v="停機"/>
    <s v="開車"/>
    <n v="8"/>
    <n v="0"/>
    <m/>
    <s v="停機"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3"/>
    <x v="27"/>
    <m/>
    <x v="15"/>
    <x v="18"/>
    <x v="4"/>
    <x v="25"/>
    <n v="5"/>
    <n v="24"/>
    <n v="0"/>
    <n v="9482"/>
    <s v="停機"/>
    <n v="3"/>
    <n v="0"/>
    <n v="9607"/>
    <m/>
    <n v="1"/>
    <n v="0"/>
    <n v="9655"/>
    <s v="停機"/>
    <n v="12"/>
    <n v="0"/>
    <n v="9552"/>
    <s v="停機"/>
    <n v="2.8346456692913384"/>
    <n v="26.666666666666668"/>
    <n v="1"/>
    <n v="95.74"/>
    <n v="3.3333333333333335"/>
    <n v="3.3333333333333335"/>
    <x v="0"/>
    <n v="2"/>
    <s v="JP"/>
    <s v="JP"/>
    <s v="DENNIS"/>
    <s v="DENNIS"/>
    <x v="3"/>
    <s v="P203"/>
    <n v="0.91100000000000003"/>
    <n v="3.2"/>
    <n v="24"/>
    <n v="216"/>
    <n v="4.2"/>
    <n v="19835.020800000002"/>
  </r>
  <r>
    <x v="7"/>
    <x v="4"/>
    <x v="5"/>
    <m/>
    <x v="5"/>
    <x v="5"/>
    <x v="4"/>
    <x v="5"/>
    <n v="4"/>
    <n v="15"/>
    <n v="0"/>
    <n v="8339"/>
    <n v="9030"/>
    <n v="0"/>
    <n v="0"/>
    <n v="8203"/>
    <n v="8881"/>
    <n v="13"/>
    <n v="0"/>
    <n v="8013"/>
    <n v="8371"/>
    <n v="42"/>
    <n v="1"/>
    <n v="8215"/>
    <n v="8706"/>
    <n v="1.7496962332928312"/>
    <n v="23.333333333333332"/>
    <n v="0.99725227029914532"/>
    <n v="84.697500000000005"/>
    <n v="2.9166666666666665"/>
    <n v="2.87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7"/>
    <x v="5"/>
    <x v="6"/>
    <s v="K"/>
    <x v="3"/>
    <x v="6"/>
    <x v="2"/>
    <x v="6"/>
    <n v="5"/>
    <m/>
    <m/>
    <s v="了機"/>
    <s v="停機"/>
    <n v="2"/>
    <n v="0"/>
    <n v="8531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7"/>
    <x v="6"/>
    <x v="8"/>
    <s v="G"/>
    <x v="6"/>
    <x v="7"/>
    <x v="5"/>
    <x v="8"/>
    <n v="2"/>
    <n v="8"/>
    <n v="0"/>
    <n v="9795"/>
    <n v="9727"/>
    <n v="5"/>
    <n v="0"/>
    <n v="9705"/>
    <n v="9766"/>
    <n v="3"/>
    <n v="0"/>
    <n v="9742"/>
    <n v="9750"/>
    <n v="13"/>
    <n v="0"/>
    <n v="9675"/>
    <n v="9678"/>
    <n v="2.4615384615384617"/>
    <n v="9.6666666666666661"/>
    <n v="1"/>
    <n v="97.297499999999999"/>
    <n v="1.2083333333333333"/>
    <n v="1.2083333333333333"/>
    <x v="0"/>
    <n v="1"/>
    <s v="JP"/>
    <s v="JP"/>
    <s v="DENNIS"/>
    <s v="DENNIS"/>
    <x v="0"/>
    <s v="P142"/>
    <n v="0.56200000000000006"/>
    <n v="1.1000000000000001"/>
    <n v="24"/>
    <n v="216"/>
    <n v="2.1"/>
    <n v="6118.1568000000007"/>
  </r>
  <r>
    <x v="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8"/>
    <x v="26"/>
    <m/>
    <x v="14"/>
    <x v="8"/>
    <x v="4"/>
    <x v="24"/>
    <n v="5"/>
    <n v="14"/>
    <n v="0"/>
    <n v="8696"/>
    <n v="8354"/>
    <n v="14"/>
    <n v="0"/>
    <n v="8686"/>
    <n v="8404"/>
    <n v="4"/>
    <n v="0"/>
    <n v="8608"/>
    <n v="8354"/>
    <n v="13"/>
    <n v="0"/>
    <n v="8550"/>
    <n v="8259"/>
    <n v="2.8685258964143427"/>
    <n v="15"/>
    <n v="1"/>
    <n v="84.888750000000002"/>
    <n v="1.875"/>
    <n v="1.875"/>
    <x v="0"/>
    <n v="1"/>
    <s v="JP"/>
    <s v="JP"/>
    <s v="DENNIS"/>
    <s v="DENNIS"/>
    <x v="0"/>
    <s v="P203"/>
    <n v="0.91100000000000003"/>
    <n v="3"/>
    <n v="24"/>
    <n v="216"/>
    <n v="4"/>
    <n v="18890.495999999999"/>
  </r>
  <r>
    <x v="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1"/>
    <x v="10"/>
    <s v="K"/>
    <x v="3"/>
    <x v="6"/>
    <x v="2"/>
    <x v="10"/>
    <n v="5"/>
    <n v="26"/>
    <n v="0"/>
    <s v="跳車"/>
    <n v="8772"/>
    <n v="0"/>
    <n v="0"/>
    <n v="4099"/>
    <n v="8553"/>
    <n v="18"/>
    <n v="0"/>
    <n v="6451"/>
    <n v="8080"/>
    <n v="52"/>
    <n v="0"/>
    <n v="9088"/>
    <n v="8604"/>
    <n v="3.2653061224489797"/>
    <n v="16"/>
    <n v="1"/>
    <n v="76.638571428571424"/>
    <n v="2"/>
    <n v="2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7"/>
    <x v="12"/>
    <x v="11"/>
    <m/>
    <x v="8"/>
    <x v="9"/>
    <x v="6"/>
    <x v="11"/>
    <n v="5"/>
    <n v="13"/>
    <n v="0"/>
    <n v="9498"/>
    <n v="8827"/>
    <n v="4"/>
    <n v="0"/>
    <n v="9415"/>
    <n v="8817"/>
    <n v="0"/>
    <n v="0"/>
    <n v="9126"/>
    <n v="8674"/>
    <n v="25"/>
    <n v="15"/>
    <n v="8289"/>
    <n v="7661"/>
    <n v="3.0573248407643314"/>
    <n v="14"/>
    <n v="0.97641225961538458"/>
    <n v="87.883750000000006"/>
    <n v="1.75"/>
    <n v="1.125"/>
    <x v="0"/>
    <n v="1"/>
    <s v="JP"/>
    <s v="JP"/>
    <s v="JUNJUN"/>
    <s v="JUNJUN"/>
    <x v="0"/>
    <s v="P203"/>
    <n v="0.91100000000000003"/>
    <n v="1.9"/>
    <n v="24"/>
    <n v="216"/>
    <n v="2.9"/>
    <n v="13695.6096"/>
  </r>
  <r>
    <x v="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4"/>
    <x v="12"/>
    <m/>
    <x v="9"/>
    <x v="10"/>
    <x v="2"/>
    <x v="12"/>
    <n v="5"/>
    <n v="20"/>
    <n v="0"/>
    <n v="7684"/>
    <n v="8044"/>
    <n v="8"/>
    <n v="0"/>
    <n v="7507"/>
    <n v="8196"/>
    <n v="15"/>
    <n v="0"/>
    <n v="8550"/>
    <n v="8185"/>
    <n v="10"/>
    <n v="1"/>
    <n v="7415"/>
    <n v="8069"/>
    <n v="2.2187981510015407"/>
    <n v="17.666666666666668"/>
    <n v="0.99783319978632479"/>
    <n v="79.5625"/>
    <n v="2.2083333333333335"/>
    <n v="2.1666666666666665"/>
    <x v="0"/>
    <n v="1"/>
    <s v="KV"/>
    <s v="KV"/>
    <s v="KIM"/>
    <s v="JUNJUN"/>
    <x v="0"/>
    <s v="P123"/>
    <n v="0.66900000000000004"/>
    <n v="2.4"/>
    <n v="24"/>
    <n v="216"/>
    <n v="3.4"/>
    <n v="11791.526400000002"/>
  </r>
  <r>
    <x v="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7"/>
    <x v="13"/>
    <m/>
    <x v="10"/>
    <x v="11"/>
    <x v="4"/>
    <x v="13"/>
    <n v="4"/>
    <n v="16"/>
    <n v="0"/>
    <s v="檢修"/>
    <n v="9239"/>
    <n v="4"/>
    <n v="0"/>
    <m/>
    <n v="9263"/>
    <n v="6"/>
    <n v="2"/>
    <s v="開車"/>
    <n v="9282"/>
    <n v="48"/>
    <n v="0"/>
    <n v="8197"/>
    <n v="8901"/>
    <n v="6.9230769230769234"/>
    <s v="檢修"/>
    <n v="0.99861111111111112"/>
    <s v=""/>
    <s v=""/>
    <s v=""/>
    <x v="0"/>
    <n v="0.5"/>
    <s v="KV"/>
    <s v="KV"/>
    <s v="RON"/>
    <s v="RON"/>
    <x v="0"/>
    <s v="P227"/>
    <n v="1.859"/>
    <n v="1.6"/>
    <n v="24"/>
    <n v="216"/>
    <n v="2.6"/>
    <n v="25056.345600000001"/>
  </r>
  <r>
    <x v="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19"/>
    <x v="30"/>
    <s v="K"/>
    <x v="11"/>
    <x v="17"/>
    <x v="4"/>
    <x v="28"/>
    <n v="5.5"/>
    <m/>
    <m/>
    <s v="改紡"/>
    <m/>
    <m/>
    <m/>
    <s v="改紡"/>
    <m/>
    <m/>
    <m/>
    <s v="開車"/>
    <m/>
    <n v="63"/>
    <n v="9"/>
    <n v="7230"/>
    <m/>
    <n v="5.0526315789473681"/>
    <s v="改紡"/>
    <s v=""/>
    <s v=""/>
    <s v=""/>
    <s v=""/>
    <x v="1"/>
    <n v="1"/>
    <s v="NASH"/>
    <s v="NASH"/>
    <s v="JUNJUN"/>
    <s v="JUNJUN"/>
    <x v="0"/>
    <s v="P227"/>
    <n v="1.859"/>
    <n v="2"/>
    <n v="24"/>
    <n v="216"/>
    <n v="3"/>
    <n v="28911.168000000001"/>
  </r>
  <r>
    <x v="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21"/>
    <x v="28"/>
    <s v="K"/>
    <x v="11"/>
    <x v="19"/>
    <x v="2"/>
    <x v="26"/>
    <n v="5.5"/>
    <n v="36"/>
    <n v="0"/>
    <n v="8700"/>
    <n v="8980"/>
    <n v="19"/>
    <n v="0"/>
    <n v="8520"/>
    <n v="9440"/>
    <n v="10"/>
    <n v="0"/>
    <n v="8190"/>
    <n v="8430"/>
    <n v="45"/>
    <n v="3"/>
    <n v="8330"/>
    <n v="9630"/>
    <n v="5.8775510204081636"/>
    <n v="36.666666666666664"/>
    <n v="0.99754607371794868"/>
    <n v="87.775000000000006"/>
    <n v="4.583333333333333"/>
    <n v="4.458333333333333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7"/>
    <x v="22"/>
    <x v="25"/>
    <s v="K"/>
    <x v="11"/>
    <x v="17"/>
    <x v="2"/>
    <x v="23"/>
    <n v="5.5"/>
    <n v="26"/>
    <n v="0"/>
    <n v="9810"/>
    <n v="9540"/>
    <n v="9"/>
    <n v="0"/>
    <n v="9810"/>
    <n v="9540"/>
    <n v="32"/>
    <n v="2"/>
    <n v="9350"/>
    <n v="9070"/>
    <n v="44"/>
    <n v="3"/>
    <n v="9810"/>
    <n v="9540"/>
    <n v="5.8536585365853657"/>
    <n v="37"/>
    <n v="0.99589342948717952"/>
    <n v="95.587500000000006"/>
    <n v="4.625"/>
    <n v="4.416666666666667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7"/>
    <x v="23"/>
    <x v="17"/>
    <m/>
    <x v="11"/>
    <x v="14"/>
    <x v="7"/>
    <x v="17"/>
    <n v="5"/>
    <n v="24"/>
    <n v="0"/>
    <n v="8700"/>
    <m/>
    <n v="10"/>
    <n v="0"/>
    <n v="9070"/>
    <m/>
    <n v="4"/>
    <n v="0"/>
    <n v="8430"/>
    <m/>
    <n v="27"/>
    <n v="0"/>
    <n v="9350"/>
    <m/>
    <n v="6.2882096069868991"/>
    <n v="43.333333333333336"/>
    <n v="1"/>
    <n v="88.875"/>
    <n v="5.416666666666667"/>
    <n v="5.416666666666667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7"/>
    <x v="23"/>
    <x v="18"/>
    <m/>
    <x v="11"/>
    <x v="14"/>
    <x v="7"/>
    <x v="18"/>
    <n v="5"/>
    <n v="39"/>
    <n v="0"/>
    <n v="9819"/>
    <m/>
    <n v="10"/>
    <n v="0"/>
    <n v="9350"/>
    <m/>
    <n v="9"/>
    <n v="0"/>
    <m/>
    <n v="9540"/>
    <n v="28"/>
    <n v="1"/>
    <m/>
    <n v="9540"/>
    <n v="6.1802575107296134"/>
    <n v="57.333333333333336"/>
    <n v="0.99922208867521367"/>
    <n v="95.622500000000002"/>
    <n v="7.166666666666667"/>
    <n v="7.08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7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m/>
    <n v="4.9655172413793105"/>
    <s v="停機"/>
    <s v=""/>
    <s v=""/>
    <s v=""/>
    <s v=""/>
    <x v="2"/>
    <n v="2"/>
    <s v="BRYAN"/>
    <s v="BRYAN"/>
    <s v="N/A"/>
    <s v="N/A"/>
    <x v="0"/>
    <s v="P204"/>
    <n v="1.1890000000000001"/>
    <n v="3.8"/>
    <n v="24"/>
    <n v="216"/>
    <n v="4.8"/>
    <n v="29586.124800000001"/>
  </r>
  <r>
    <x v="7"/>
    <x v="25"/>
    <x v="20"/>
    <s v="K"/>
    <x v="13"/>
    <x v="16"/>
    <x v="8"/>
    <x v="20"/>
    <n v="5.5"/>
    <n v="17"/>
    <n v="0"/>
    <n v="6940"/>
    <m/>
    <n v="9"/>
    <n v="0"/>
    <n v="7220"/>
    <m/>
    <n v="10"/>
    <n v="0"/>
    <n v="6850"/>
    <m/>
    <n v="18"/>
    <n v="0"/>
    <n v="7040"/>
    <m/>
    <n v="6.6055045871559637"/>
    <n v="36"/>
    <n v="1"/>
    <n v="70.125"/>
    <n v="4.5"/>
    <n v="4.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7"/>
    <x v="25"/>
    <x v="21"/>
    <s v="K"/>
    <x v="11"/>
    <x v="13"/>
    <x v="2"/>
    <x v="21"/>
    <n v="5.5"/>
    <n v="35"/>
    <n v="0"/>
    <n v="9350"/>
    <m/>
    <n v="19"/>
    <n v="0"/>
    <n v="8700"/>
    <m/>
    <n v="24"/>
    <n v="0"/>
    <m/>
    <n v="9070"/>
    <n v="38"/>
    <n v="0"/>
    <m/>
    <n v="8330"/>
    <n v="5.8775510204081636"/>
    <n v="77.333333333333329"/>
    <n v="1"/>
    <n v="88.625"/>
    <n v="9.6666666666666661"/>
    <n v="9.6666666666666661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7"/>
    <x v="26"/>
    <x v="29"/>
    <s v="K"/>
    <x v="11"/>
    <x v="19"/>
    <x v="2"/>
    <x v="27"/>
    <n v="5.5"/>
    <n v="10"/>
    <n v="0"/>
    <n v="10000"/>
    <n v="9630"/>
    <n v="11"/>
    <n v="7"/>
    <n v="10000"/>
    <n v="9540"/>
    <n v="16"/>
    <n v="0"/>
    <n v="9630"/>
    <n v="8610"/>
    <n v="32"/>
    <n v="1"/>
    <n v="10000"/>
    <n v="9440"/>
    <n v="5.8536585365853657"/>
    <n v="23"/>
    <n v="0.9934294871794872"/>
    <n v="96.0625"/>
    <n v="2.875"/>
    <n v="2.541666666666666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7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"/>
    <x v="1"/>
    <m/>
    <x v="1"/>
    <x v="1"/>
    <x v="1"/>
    <x v="1"/>
    <n v="5"/>
    <n v="16"/>
    <n v="0"/>
    <n v="8781"/>
    <n v="8193"/>
    <n v="7"/>
    <n v="0"/>
    <n v="9002"/>
    <n v="8485"/>
    <n v="3"/>
    <n v="1"/>
    <n v="9046"/>
    <n v="8528"/>
    <n v="8"/>
    <n v="0"/>
    <n v="9142"/>
    <n v="8495"/>
    <n v="1.7777777777777777"/>
    <n v="11.333333333333334"/>
    <n v="0.99729567307692313"/>
    <n v="87.09"/>
    <n v="1.4166666666666667"/>
    <n v="1.375"/>
    <x v="0"/>
    <n v="1"/>
    <s v="JERON"/>
    <s v="JERON"/>
    <s v="RON"/>
    <s v="RON"/>
    <x v="0"/>
    <s v="P203"/>
    <n v="0.91100000000000003"/>
    <n v="1.8"/>
    <n v="24"/>
    <n v="216"/>
    <n v="2.8"/>
    <n v="13223.3472"/>
  </r>
  <r>
    <x v="8"/>
    <x v="2"/>
    <x v="3"/>
    <s v="K"/>
    <x v="3"/>
    <x v="3"/>
    <x v="2"/>
    <x v="3"/>
    <n v="5"/>
    <m/>
    <m/>
    <m/>
    <s v="檢修"/>
    <n v="14"/>
    <n v="0"/>
    <s v="停機"/>
    <n v="8354"/>
    <n v="6"/>
    <n v="4"/>
    <s v="停機"/>
    <n v="8436"/>
    <n v="18"/>
    <n v="0"/>
    <s v="停機"/>
    <n v="8190"/>
    <n v="3.2653061224489797"/>
    <s v=""/>
    <s v=""/>
    <n v="83.266666666666666"/>
    <s v=""/>
    <s v=""/>
    <x v="0"/>
    <n v="1"/>
    <s v="JERON"/>
    <s v="JERON"/>
    <s v="RON"/>
    <s v="RON"/>
    <x v="0"/>
    <s v="P204"/>
    <n v="1.1890000000000001"/>
    <n v="2.2999999999999998"/>
    <n v="24"/>
    <n v="216"/>
    <n v="3.3"/>
    <n v="20340.460800000001"/>
  </r>
  <r>
    <x v="8"/>
    <x v="3"/>
    <x v="27"/>
    <m/>
    <x v="15"/>
    <x v="18"/>
    <x v="4"/>
    <x v="25"/>
    <n v="5"/>
    <n v="7"/>
    <n v="0"/>
    <n v="9098"/>
    <s v="停機"/>
    <n v="6"/>
    <n v="0"/>
    <n v="9662"/>
    <s v="停機"/>
    <n v="5"/>
    <n v="0"/>
    <n v="9645"/>
    <s v="停機"/>
    <n v="20"/>
    <n v="2"/>
    <n v="9468"/>
    <s v="停機"/>
    <n v="2.8346456692913384"/>
    <n v="25.333333333333332"/>
    <n v="0.99660790598290594"/>
    <n v="94.682500000000005"/>
    <n v="3.1666666666666665"/>
    <n v="3"/>
    <x v="0"/>
    <n v="2"/>
    <s v="JERON"/>
    <s v="JERON"/>
    <s v="RON"/>
    <s v="RON"/>
    <x v="3"/>
    <s v="P203"/>
    <n v="0.91100000000000003"/>
    <n v="3.2"/>
    <n v="24"/>
    <n v="216"/>
    <n v="4.2"/>
    <n v="19835.020800000002"/>
  </r>
  <r>
    <x v="8"/>
    <x v="4"/>
    <x v="5"/>
    <m/>
    <x v="5"/>
    <x v="5"/>
    <x v="4"/>
    <x v="5"/>
    <n v="4"/>
    <n v="16"/>
    <n v="0"/>
    <n v="8476"/>
    <n v="8800"/>
    <n v="13"/>
    <n v="0"/>
    <n v="8379"/>
    <n v="8846"/>
    <n v="21"/>
    <n v="0"/>
    <n v="8341"/>
    <n v="8948"/>
    <n v="19"/>
    <n v="1"/>
    <n v="8448"/>
    <n v="8878"/>
    <n v="1.7496962332928312"/>
    <n v="23"/>
    <n v="0.99725227029914532"/>
    <n v="86.394999999999996"/>
    <n v="2.875"/>
    <n v="2.833333333333333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8"/>
    <x v="5"/>
    <x v="6"/>
    <s v="K"/>
    <x v="3"/>
    <x v="6"/>
    <x v="2"/>
    <x v="6"/>
    <n v="5"/>
    <m/>
    <m/>
    <s v="了機"/>
    <s v="停機"/>
    <m/>
    <m/>
    <s v="了機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8"/>
    <x v="6"/>
    <x v="8"/>
    <s v="G"/>
    <x v="6"/>
    <x v="7"/>
    <x v="5"/>
    <x v="8"/>
    <n v="2"/>
    <n v="14"/>
    <n v="0"/>
    <n v="9685"/>
    <n v="9606"/>
    <n v="9"/>
    <n v="0"/>
    <n v="9540"/>
    <n v="9604"/>
    <n v="8"/>
    <n v="0"/>
    <n v="9630"/>
    <n v="9633"/>
    <n v="16"/>
    <n v="0"/>
    <n v="9705"/>
    <n v="9557"/>
    <n v="2.4615384615384617"/>
    <n v="15.666666666666666"/>
    <n v="1"/>
    <n v="96.2"/>
    <n v="1.9583333333333333"/>
    <n v="1.9583333333333333"/>
    <x v="0"/>
    <n v="1"/>
    <s v="J.P"/>
    <s v="J.P"/>
    <s v="RON"/>
    <s v="RON"/>
    <x v="0"/>
    <s v="P142"/>
    <n v="0.56200000000000006"/>
    <n v="1.1000000000000001"/>
    <n v="24"/>
    <n v="216"/>
    <n v="2.1"/>
    <n v="6118.1568000000007"/>
  </r>
  <r>
    <x v="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8"/>
    <x v="26"/>
    <m/>
    <x v="14"/>
    <x v="8"/>
    <x v="4"/>
    <x v="24"/>
    <n v="5"/>
    <n v="7"/>
    <n v="0"/>
    <n v="8413"/>
    <n v="8293"/>
    <n v="8"/>
    <n v="0"/>
    <n v="8709"/>
    <n v="8299"/>
    <n v="10"/>
    <n v="1"/>
    <n v="8668"/>
    <n v="8350"/>
    <n v="17"/>
    <n v="0"/>
    <n v="8619"/>
    <n v="8214"/>
    <n v="2.8685258964143427"/>
    <n v="14"/>
    <n v="0.99832398504273501"/>
    <n v="84.456249999999997"/>
    <n v="1.75"/>
    <n v="1.7083333333333333"/>
    <x v="0"/>
    <n v="1"/>
    <s v="JERON"/>
    <s v="JERON"/>
    <s v="RON"/>
    <s v="RON"/>
    <x v="0"/>
    <s v="P203"/>
    <n v="0.91100000000000003"/>
    <n v="3"/>
    <n v="24"/>
    <n v="216"/>
    <n v="4"/>
    <n v="18890.495999999999"/>
  </r>
  <r>
    <x v="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1"/>
    <x v="10"/>
    <s v="K"/>
    <x v="3"/>
    <x v="6"/>
    <x v="2"/>
    <x v="10"/>
    <n v="5"/>
    <n v="18"/>
    <n v="2"/>
    <n v="9469"/>
    <n v="9067"/>
    <n v="22"/>
    <n v="0"/>
    <n v="9445"/>
    <n v="9112"/>
    <n v="8"/>
    <n v="0"/>
    <n v="9531"/>
    <n v="9171"/>
    <n v="38"/>
    <n v="1"/>
    <n v="9486"/>
    <n v="9061"/>
    <n v="3.2653061224489797"/>
    <n v="14.333333333333334"/>
    <n v="0.99558293269230769"/>
    <n v="92.927499999999995"/>
    <n v="1.7916666666666667"/>
    <n v="1.7291666666666667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8"/>
    <x v="12"/>
    <x v="11"/>
    <m/>
    <x v="8"/>
    <x v="9"/>
    <x v="6"/>
    <x v="11"/>
    <n v="5"/>
    <n v="26"/>
    <n v="0"/>
    <n v="9228"/>
    <n v="8733"/>
    <n v="6"/>
    <n v="0"/>
    <n v="9110"/>
    <n v="8700"/>
    <n v="7"/>
    <n v="2"/>
    <n v="9214"/>
    <n v="8836"/>
    <n v="13"/>
    <n v="7"/>
    <n v="9130"/>
    <n v="8230"/>
    <n v="3.0573248407643314"/>
    <n v="17.333333333333332"/>
    <n v="0.98584735576923077"/>
    <n v="88.976249999999993"/>
    <n v="2.1666666666666665"/>
    <n v="1.7916666666666667"/>
    <x v="0"/>
    <n v="1"/>
    <s v="J.P"/>
    <s v="J.P"/>
    <s v="JUNJUN"/>
    <s v="JUNJUN"/>
    <x v="0"/>
    <s v="P203"/>
    <n v="0.91100000000000003"/>
    <n v="1.9"/>
    <n v="24"/>
    <n v="216"/>
    <n v="2.9"/>
    <n v="13695.6096"/>
  </r>
  <r>
    <x v="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4"/>
    <x v="12"/>
    <m/>
    <x v="9"/>
    <x v="10"/>
    <x v="2"/>
    <x v="12"/>
    <n v="5"/>
    <n v="18"/>
    <n v="0"/>
    <n v="7515"/>
    <n v="8064"/>
    <n v="10"/>
    <n v="0"/>
    <n v="7617"/>
    <n v="8332"/>
    <n v="3"/>
    <n v="2"/>
    <n v="7714"/>
    <n v="8312"/>
    <n v="10"/>
    <n v="2"/>
    <n v="7519"/>
    <n v="8001"/>
    <n v="2.2187981510015407"/>
    <n v="13.666666666666666"/>
    <n v="0.99133279914529915"/>
    <n v="78.842500000000001"/>
    <n v="1.7083333333333333"/>
    <n v="1.5416666666666667"/>
    <x v="0"/>
    <n v="1"/>
    <s v="JERON"/>
    <s v="JERON"/>
    <s v="JUNJUN"/>
    <s v="JUNJUN"/>
    <x v="0"/>
    <s v="P123"/>
    <n v="0.66900000000000004"/>
    <n v="2.4"/>
    <n v="24"/>
    <n v="216"/>
    <n v="3.4"/>
    <n v="11791.526400000002"/>
  </r>
  <r>
    <x v="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CHALS"/>
    <s v="CHALS"/>
    <x v="2"/>
    <s v=""/>
    <s v=""/>
    <s v=""/>
    <n v="24"/>
    <n v="216"/>
    <s v=""/>
    <s v=""/>
  </r>
  <r>
    <x v="8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7"/>
    <x v="13"/>
    <m/>
    <x v="10"/>
    <x v="11"/>
    <x v="4"/>
    <x v="13"/>
    <n v="4"/>
    <n v="36"/>
    <n v="0"/>
    <n v="8930"/>
    <n v="9168"/>
    <n v="18"/>
    <n v="0"/>
    <n v="8951"/>
    <n v="9408"/>
    <n v="12"/>
    <n v="0"/>
    <n v="8931"/>
    <n v="9517"/>
    <n v="26"/>
    <n v="1"/>
    <n v="8552"/>
    <n v="9548"/>
    <n v="6.9230769230769234"/>
    <n v="15.333333333333334"/>
    <n v="0.99930555555555556"/>
    <n v="91.256249999999994"/>
    <n v="1.9166666666666667"/>
    <n v="1.8958333333333333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19"/>
    <x v="30"/>
    <s v="K"/>
    <x v="11"/>
    <x v="17"/>
    <x v="4"/>
    <x v="28"/>
    <n v="5.5"/>
    <n v="75"/>
    <n v="4"/>
    <n v="7750"/>
    <m/>
    <n v="27"/>
    <n v="4"/>
    <n v="7910"/>
    <m/>
    <n v="15"/>
    <n v="6"/>
    <n v="7830"/>
    <m/>
    <n v="48"/>
    <n v="5"/>
    <n v="7160"/>
    <m/>
    <n v="5.0526315789473681"/>
    <n v="55"/>
    <n v="0.98192107371794868"/>
    <n v="76.625"/>
    <n v="6.875"/>
    <n v="6.083333333333333"/>
    <x v="1"/>
    <n v="1"/>
    <s v="J.P"/>
    <s v="J.P"/>
    <s v="JUNJUN"/>
    <s v="JUNJUN"/>
    <x v="0"/>
    <s v="P227"/>
    <n v="1.859"/>
    <n v="2"/>
    <n v="24"/>
    <n v="216"/>
    <n v="3"/>
    <n v="28911.168000000001"/>
  </r>
  <r>
    <x v="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21"/>
    <x v="28"/>
    <s v="K"/>
    <x v="11"/>
    <x v="19"/>
    <x v="2"/>
    <x v="26"/>
    <n v="5.5"/>
    <n v="31"/>
    <n v="0"/>
    <n v="8980"/>
    <n v="9350"/>
    <n v="9"/>
    <n v="0"/>
    <n v="8890"/>
    <n v="9260"/>
    <n v="12"/>
    <n v="0"/>
    <n v="7780"/>
    <n v="8980"/>
    <n v="37"/>
    <n v="0"/>
    <n v="8890"/>
    <n v="9540"/>
    <n v="5.8775510204081636"/>
    <n v="29.666666666666668"/>
    <n v="1"/>
    <n v="89.587500000000006"/>
    <n v="3.7083333333333335"/>
    <n v="3.708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8"/>
    <x v="22"/>
    <x v="25"/>
    <s v="K"/>
    <x v="11"/>
    <x v="17"/>
    <x v="2"/>
    <x v="23"/>
    <n v="5.5"/>
    <n v="22"/>
    <n v="0"/>
    <n v="9540"/>
    <n v="9440"/>
    <n v="10"/>
    <n v="0"/>
    <n v="9810"/>
    <n v="9540"/>
    <n v="13"/>
    <n v="0"/>
    <n v="9720"/>
    <n v="7960"/>
    <n v="42"/>
    <n v="0"/>
    <n v="9810"/>
    <n v="9440"/>
    <n v="5.8536585365853657"/>
    <n v="29"/>
    <n v="1"/>
    <n v="94.075000000000003"/>
    <n v="3.625"/>
    <n v="3.6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8"/>
    <x v="23"/>
    <x v="17"/>
    <m/>
    <x v="11"/>
    <x v="14"/>
    <x v="7"/>
    <x v="17"/>
    <n v="5"/>
    <n v="18"/>
    <n v="0"/>
    <n v="9350"/>
    <m/>
    <n v="3"/>
    <n v="0"/>
    <n v="9440"/>
    <m/>
    <n v="6"/>
    <n v="0"/>
    <n v="9440"/>
    <m/>
    <n v="22"/>
    <n v="0"/>
    <n v="9170"/>
    <m/>
    <n v="6.2882096069868991"/>
    <n v="32.666666666666664"/>
    <n v="1"/>
    <n v="93.5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8"/>
    <x v="23"/>
    <x v="18"/>
    <m/>
    <x v="11"/>
    <x v="14"/>
    <x v="7"/>
    <x v="18"/>
    <n v="5"/>
    <n v="23"/>
    <n v="0"/>
    <n v="9070"/>
    <m/>
    <n v="19"/>
    <n v="0"/>
    <n v="9440"/>
    <m/>
    <n v="14"/>
    <n v="0"/>
    <m/>
    <n v="9070"/>
    <n v="40"/>
    <n v="0"/>
    <m/>
    <n v="9440"/>
    <n v="6.1802575107296134"/>
    <n v="64"/>
    <n v="1"/>
    <n v="92.55"/>
    <n v="8"/>
    <n v="8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8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8"/>
    <x v="25"/>
    <x v="20"/>
    <s v="K"/>
    <x v="13"/>
    <x v="16"/>
    <x v="8"/>
    <x v="20"/>
    <n v="5.5"/>
    <n v="17"/>
    <n v="4"/>
    <n v="7410"/>
    <m/>
    <n v="3"/>
    <n v="0"/>
    <n v="7410"/>
    <m/>
    <n v="4"/>
    <n v="0"/>
    <n v="7410"/>
    <m/>
    <n v="13"/>
    <n v="0"/>
    <n v="6940"/>
    <m/>
    <n v="6.6055045871559637"/>
    <n v="24.666666666666668"/>
    <n v="0.99708867521367517"/>
    <n v="72.924999999999997"/>
    <n v="3.0833333333333335"/>
    <n v="2.75"/>
    <x v="2"/>
    <n v="2"/>
    <s v="JERBY"/>
    <s v="JERBY"/>
    <s v="WILSON"/>
    <s v="WILSON"/>
    <x v="3"/>
    <s v="P227"/>
    <n v="1.859"/>
    <n v="3.2"/>
    <n v="24"/>
    <n v="216"/>
    <n v="4.2"/>
    <n v="40475.635199999997"/>
  </r>
  <r>
    <x v="8"/>
    <x v="25"/>
    <x v="21"/>
    <s v="K"/>
    <x v="11"/>
    <x v="13"/>
    <x v="2"/>
    <x v="21"/>
    <n v="5.5"/>
    <m/>
    <m/>
    <s v="了機"/>
    <m/>
    <m/>
    <m/>
    <m/>
    <s v="了機"/>
    <m/>
    <m/>
    <m/>
    <s v="了機"/>
    <n v="19"/>
    <m/>
    <m/>
    <s v="了機"/>
    <n v="5.8775510204081636"/>
    <s v="了機"/>
    <s v=""/>
    <s v=""/>
    <s v=""/>
    <s v=""/>
    <x v="2"/>
    <n v="2"/>
    <s v="JERBY"/>
    <s v="JERBY"/>
    <s v="WILSON"/>
    <s v="WILSON"/>
    <x v="1"/>
    <s v="P204"/>
    <n v="1.1890000000000001"/>
    <n v="2.8"/>
    <n v="24"/>
    <n v="216"/>
    <n v="3.8"/>
    <n v="23422.3488"/>
  </r>
  <r>
    <x v="8"/>
    <x v="26"/>
    <x v="29"/>
    <s v="K"/>
    <x v="11"/>
    <x v="19"/>
    <x v="2"/>
    <x v="27"/>
    <n v="5.5"/>
    <n v="13"/>
    <n v="3"/>
    <n v="10000"/>
    <n v="9540"/>
    <n v="7"/>
    <n v="4"/>
    <n v="10000"/>
    <n v="9540"/>
    <n v="21"/>
    <n v="1"/>
    <n v="10000"/>
    <n v="9440"/>
    <n v="23"/>
    <n v="4"/>
    <n v="10000"/>
    <n v="9350"/>
    <n v="5.8536585365853657"/>
    <n v="21.333333333333332"/>
    <n v="0.99014423076923075"/>
    <n v="97.337500000000006"/>
    <n v="2.6666666666666665"/>
    <n v="2.1666666666666665"/>
    <x v="2"/>
    <n v="1"/>
    <s v="JERBY"/>
    <s v="JERBY"/>
    <s v="WILSON"/>
    <s v="WILSON"/>
    <x v="3"/>
    <s v="P204"/>
    <n v="1.1890000000000001"/>
    <n v="2.8"/>
    <n v="24"/>
    <n v="216"/>
    <n v="3.8"/>
    <n v="23422.3488"/>
  </r>
  <r>
    <x v="8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"/>
    <x v="1"/>
    <m/>
    <x v="1"/>
    <x v="1"/>
    <x v="1"/>
    <x v="1"/>
    <n v="5"/>
    <n v="14"/>
    <n v="0"/>
    <n v="8916"/>
    <n v="8348"/>
    <n v="10"/>
    <n v="0"/>
    <n v="8918"/>
    <n v="8488"/>
    <n v="7"/>
    <n v="0"/>
    <n v="8900"/>
    <n v="8492"/>
    <n v="18"/>
    <n v="0"/>
    <n v="8844"/>
    <n v="8292"/>
    <n v="1.7777777777777777"/>
    <n v="16.333333333333332"/>
    <n v="1"/>
    <n v="86.497500000000002"/>
    <n v="2.0416666666666665"/>
    <n v="2.041666666666666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9"/>
    <x v="2"/>
    <x v="3"/>
    <s v="K"/>
    <x v="3"/>
    <x v="3"/>
    <x v="2"/>
    <x v="3"/>
    <n v="5"/>
    <n v="30"/>
    <n v="0"/>
    <m/>
    <n v="8322"/>
    <n v="6"/>
    <n v="0"/>
    <s v="停機"/>
    <n v="9189"/>
    <n v="8"/>
    <n v="0"/>
    <s v="停機"/>
    <n v="9219"/>
    <n v="38"/>
    <n v="0"/>
    <s v="停機"/>
    <n v="8944"/>
    <n v="3.2653061224489797"/>
    <n v="27.333333333333332"/>
    <n v="1"/>
    <n v="89.185000000000002"/>
    <n v="3.4166666666666665"/>
    <n v="3.4166666666666665"/>
    <x v="0"/>
    <n v="1"/>
    <s v="JERON"/>
    <s v="JERON"/>
    <s v="DENNIS"/>
    <s v="DENNIS"/>
    <x v="0"/>
    <s v="P204"/>
    <n v="1.1890000000000001"/>
    <n v="2.2999999999999998"/>
    <n v="24"/>
    <n v="216"/>
    <n v="3.3"/>
    <n v="20340.460800000001"/>
  </r>
  <r>
    <x v="9"/>
    <x v="3"/>
    <x v="27"/>
    <m/>
    <x v="15"/>
    <x v="18"/>
    <x v="4"/>
    <x v="25"/>
    <n v="5"/>
    <n v="10"/>
    <n v="3"/>
    <n v="9275"/>
    <s v="停機"/>
    <n v="2"/>
    <n v="0"/>
    <n v="9596"/>
    <s v="停機"/>
    <n v="0"/>
    <n v="0"/>
    <n v="9603"/>
    <s v="停機"/>
    <n v="21"/>
    <n v="0"/>
    <n v="9221"/>
    <s v="停機"/>
    <n v="2.8346456692913384"/>
    <n v="22"/>
    <n v="0.99491185897435896"/>
    <n v="94.237499999999997"/>
    <n v="2.75"/>
    <n v="2.5"/>
    <x v="0"/>
    <n v="2"/>
    <s v="JERON"/>
    <s v="JERON"/>
    <s v="CHALS"/>
    <s v="CHALS"/>
    <x v="3"/>
    <s v="P203"/>
    <n v="0.91100000000000003"/>
    <n v="3.2"/>
    <n v="24"/>
    <n v="216"/>
    <n v="4.2"/>
    <n v="19835.020800000002"/>
  </r>
  <r>
    <x v="9"/>
    <x v="4"/>
    <x v="5"/>
    <m/>
    <x v="5"/>
    <x v="5"/>
    <x v="4"/>
    <x v="5"/>
    <n v="4"/>
    <n v="13"/>
    <n v="0"/>
    <n v="8350"/>
    <n v="8816"/>
    <n v="13"/>
    <n v="0"/>
    <n v="8330"/>
    <n v="8960"/>
    <n v="9"/>
    <n v="0"/>
    <n v="8384"/>
    <n v="8946"/>
    <n v="22"/>
    <n v="0"/>
    <n v="8419"/>
    <n v="8879"/>
    <n v="1.7496962332928312"/>
    <n v="19"/>
    <n v="1"/>
    <n v="86.355000000000004"/>
    <n v="2.375"/>
    <n v="2.37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9"/>
    <x v="5"/>
    <x v="6"/>
    <s v="K"/>
    <x v="3"/>
    <x v="6"/>
    <x v="2"/>
    <x v="6"/>
    <n v="5"/>
    <m/>
    <m/>
    <s v="了機"/>
    <s v="停機"/>
    <m/>
    <m/>
    <s v="了機"/>
    <s v="停機"/>
    <m/>
    <m/>
    <s v="FINAL"/>
    <s v="停機"/>
    <m/>
    <m/>
    <s v="停機"/>
    <m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9"/>
    <x v="6"/>
    <x v="8"/>
    <s v="G"/>
    <x v="6"/>
    <x v="7"/>
    <x v="5"/>
    <x v="8"/>
    <n v="2"/>
    <n v="12"/>
    <n v="0"/>
    <n v="9743"/>
    <n v="9425"/>
    <n v="15"/>
    <n v="0"/>
    <n v="9638"/>
    <n v="9497"/>
    <n v="13"/>
    <n v="0"/>
    <n v="9706"/>
    <n v="9474"/>
    <n v="17"/>
    <n v="0"/>
    <n v="9679"/>
    <n v="9575"/>
    <n v="2.4615384615384617"/>
    <n v="19"/>
    <n v="1"/>
    <n v="95.921250000000001"/>
    <n v="2.375"/>
    <n v="2.375"/>
    <x v="0"/>
    <n v="1"/>
    <s v="J.P"/>
    <s v="J.P"/>
    <s v="DENNIS"/>
    <s v="DENNIS"/>
    <x v="0"/>
    <s v="P142"/>
    <n v="0.56200000000000006"/>
    <n v="1.1000000000000001"/>
    <n v="24"/>
    <n v="216"/>
    <n v="2.1"/>
    <n v="6118.1568000000007"/>
  </r>
  <r>
    <x v="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8"/>
    <x v="26"/>
    <m/>
    <x v="14"/>
    <x v="8"/>
    <x v="4"/>
    <x v="24"/>
    <n v="5"/>
    <n v="15"/>
    <n v="6"/>
    <n v="8273"/>
    <n v="8126"/>
    <n v="4"/>
    <n v="1"/>
    <n v="8391"/>
    <n v="8313"/>
    <n v="10"/>
    <n v="0"/>
    <n v="8274"/>
    <n v="8242"/>
    <n v="11"/>
    <n v="0"/>
    <n v="8237"/>
    <n v="8101"/>
    <n v="2.8685258964143427"/>
    <n v="13.333333333333334"/>
    <n v="0.98826789529914527"/>
    <n v="82.446250000000006"/>
    <n v="1.6666666666666667"/>
    <n v="1.375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1"/>
    <x v="10"/>
    <s v="K"/>
    <x v="3"/>
    <x v="6"/>
    <x v="2"/>
    <x v="10"/>
    <n v="5"/>
    <n v="30"/>
    <n v="0"/>
    <n v="9428"/>
    <n v="8922"/>
    <n v="14"/>
    <n v="0"/>
    <n v="9111"/>
    <n v="9070"/>
    <n v="24"/>
    <n v="0"/>
    <n v="8630"/>
    <n v="9302"/>
    <n v="70"/>
    <n v="0"/>
    <n v="9267"/>
    <n v="8909"/>
    <n v="3.2653061224489797"/>
    <n v="23"/>
    <n v="1"/>
    <n v="90.798749999999998"/>
    <n v="2.875"/>
    <n v="2.875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9"/>
    <x v="12"/>
    <x v="11"/>
    <m/>
    <x v="8"/>
    <x v="9"/>
    <x v="6"/>
    <x v="11"/>
    <n v="5"/>
    <n v="17"/>
    <n v="0"/>
    <n v="9112"/>
    <n v="9130"/>
    <n v="14"/>
    <n v="4"/>
    <n v="9428"/>
    <n v="9117"/>
    <n v="9"/>
    <n v="0"/>
    <n v="9401"/>
    <n v="9247"/>
    <n v="11"/>
    <n v="0"/>
    <n v="9375"/>
    <n v="9295"/>
    <n v="3.0573248407643314"/>
    <n v="17"/>
    <n v="0.99370993589743595"/>
    <n v="92.631249999999994"/>
    <n v="2.125"/>
    <n v="1.9583333333333333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4"/>
    <x v="12"/>
    <m/>
    <x v="9"/>
    <x v="10"/>
    <x v="2"/>
    <x v="12"/>
    <n v="5"/>
    <n v="21"/>
    <n v="2"/>
    <n v="7496"/>
    <n v="8127"/>
    <n v="12"/>
    <n v="1"/>
    <n v="7662"/>
    <n v="8152"/>
    <n v="7"/>
    <n v="0"/>
    <n v="7683"/>
    <n v="8045"/>
    <n v="21"/>
    <n v="0"/>
    <n v="7421"/>
    <n v="8037"/>
    <n v="2.2187981510015407"/>
    <n v="20.333333333333332"/>
    <n v="0.99349959935897436"/>
    <n v="78.278750000000002"/>
    <n v="2.5416666666666665"/>
    <n v="2.4166666666666665"/>
    <x v="0"/>
    <n v="1"/>
    <s v="JERON"/>
    <s v="JERON"/>
    <s v="DENNIS"/>
    <s v="DENNIS"/>
    <x v="0"/>
    <s v="P123"/>
    <n v="0.66900000000000004"/>
    <n v="2.4"/>
    <n v="24"/>
    <n v="216"/>
    <n v="3.4"/>
    <n v="11791.526400000002"/>
  </r>
  <r>
    <x v="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7"/>
    <x v="13"/>
    <m/>
    <x v="10"/>
    <x v="11"/>
    <x v="4"/>
    <x v="13"/>
    <n v="4"/>
    <n v="24"/>
    <n v="0"/>
    <n v="8378"/>
    <n v="9027"/>
    <n v="20"/>
    <n v="0"/>
    <n v="8581"/>
    <n v="9194"/>
    <n v="14"/>
    <n v="0"/>
    <n v="8629"/>
    <n v="9320"/>
    <n v="16"/>
    <n v="2"/>
    <n v="8813"/>
    <n v="9554"/>
    <n v="6.9230769230769234"/>
    <n v="12.333333333333334"/>
    <n v="0.99861111111111112"/>
    <n v="89.37"/>
    <n v="1.5416666666666667"/>
    <n v="1.5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19"/>
    <x v="30"/>
    <s v="K"/>
    <x v="11"/>
    <x v="17"/>
    <x v="4"/>
    <x v="28"/>
    <n v="5.5"/>
    <n v="76"/>
    <n v="10"/>
    <n v="7830"/>
    <m/>
    <n v="21"/>
    <n v="3"/>
    <n v="8050"/>
    <m/>
    <n v="19"/>
    <n v="6"/>
    <n v="7990"/>
    <m/>
    <n v="54"/>
    <n v="4"/>
    <n v="7720"/>
    <m/>
    <n v="5.0526315789473681"/>
    <n v="56.666666666666664"/>
    <n v="0.97811498397435892"/>
    <n v="78.974999999999994"/>
    <n v="7.083333333333333"/>
    <n v="6.125"/>
    <x v="1"/>
    <n v="1"/>
    <s v="J.P"/>
    <s v="J.P"/>
    <s v="NASH"/>
    <s v="NASH"/>
    <x v="0"/>
    <s v="P227"/>
    <n v="1.859"/>
    <n v="2"/>
    <n v="24"/>
    <n v="216"/>
    <n v="3"/>
    <n v="28911.168000000001"/>
  </r>
  <r>
    <x v="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21"/>
    <x v="28"/>
    <s v="K"/>
    <x v="11"/>
    <x v="19"/>
    <x v="2"/>
    <x v="26"/>
    <n v="5.5"/>
    <n v="38"/>
    <n v="0"/>
    <n v="8430"/>
    <n v="9350"/>
    <n v="22"/>
    <n v="0"/>
    <n v="8520"/>
    <n v="9170"/>
    <n v="30"/>
    <n v="0"/>
    <n v="8800"/>
    <n v="8980"/>
    <n v="44"/>
    <n v="0"/>
    <n v="9260"/>
    <n v="9720"/>
    <n v="5.8775510204081636"/>
    <n v="44.666666666666664"/>
    <n v="1"/>
    <n v="90.287499999999994"/>
    <n v="5.583333333333333"/>
    <n v="5.583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9"/>
    <x v="22"/>
    <x v="25"/>
    <s v="K"/>
    <x v="11"/>
    <x v="17"/>
    <x v="2"/>
    <x v="23"/>
    <n v="5.5"/>
    <n v="25"/>
    <n v="0"/>
    <n v="9540"/>
    <n v="9170"/>
    <n v="9"/>
    <n v="0"/>
    <n v="9810"/>
    <n v="9070"/>
    <n v="10"/>
    <n v="0"/>
    <n v="9170"/>
    <n v="8060"/>
    <n v="58"/>
    <n v="0"/>
    <n v="9630"/>
    <n v="9170"/>
    <n v="5.8536585365853657"/>
    <n v="34"/>
    <n v="1"/>
    <n v="92.025000000000006"/>
    <n v="4.25"/>
    <n v="4.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9"/>
    <x v="23"/>
    <x v="17"/>
    <m/>
    <x v="11"/>
    <x v="14"/>
    <x v="7"/>
    <x v="17"/>
    <n v="5"/>
    <n v="25"/>
    <n v="0"/>
    <n v="9070"/>
    <m/>
    <n v="10"/>
    <n v="0"/>
    <n v="9260"/>
    <m/>
    <n v="4"/>
    <n v="0"/>
    <n v="9260"/>
    <m/>
    <n v="48"/>
    <n v="0"/>
    <n v="9350"/>
    <m/>
    <n v="6.2882096069868991"/>
    <n v="58"/>
    <n v="1"/>
    <n v="92.35"/>
    <n v="7.25"/>
    <n v="7.25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9"/>
    <x v="23"/>
    <x v="18"/>
    <m/>
    <x v="11"/>
    <x v="14"/>
    <x v="7"/>
    <x v="18"/>
    <n v="5"/>
    <n v="20"/>
    <n v="0"/>
    <m/>
    <n v="8610"/>
    <n v="18"/>
    <n v="0"/>
    <m/>
    <n v="8700"/>
    <n v="19"/>
    <n v="0"/>
    <m/>
    <n v="8610"/>
    <n v="20"/>
    <n v="1"/>
    <m/>
    <n v="9350"/>
    <n v="6.1802575107296134"/>
    <n v="51.333333333333336"/>
    <n v="0.99922208867521367"/>
    <n v="88.174999999999997"/>
    <n v="6.416666666666667"/>
    <n v="6.33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9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9"/>
    <x v="25"/>
    <x v="20"/>
    <s v="K"/>
    <x v="13"/>
    <x v="16"/>
    <x v="8"/>
    <x v="20"/>
    <n v="5.5"/>
    <n v="20"/>
    <n v="0"/>
    <n v="7410"/>
    <m/>
    <n v="8"/>
    <n v="0"/>
    <n v="7410"/>
    <m/>
    <n v="11"/>
    <n v="0"/>
    <n v="7310"/>
    <m/>
    <n v="10"/>
    <n v="2"/>
    <n v="7410"/>
    <m/>
    <n v="6.6055045871559637"/>
    <n v="32.666666666666664"/>
    <n v="0.99854433760683758"/>
    <n v="73.849999999999994"/>
    <n v="4.083333333333333"/>
    <n v="3.9166666666666665"/>
    <x v="2"/>
    <n v="2"/>
    <s v="JHO"/>
    <s v="JHO"/>
    <s v="WILSON"/>
    <s v="WILSON"/>
    <x v="3"/>
    <s v="P227"/>
    <n v="1.859"/>
    <n v="3.2"/>
    <n v="24"/>
    <n v="216"/>
    <n v="4.2"/>
    <n v="40475.635199999997"/>
  </r>
  <r>
    <x v="9"/>
    <x v="25"/>
    <x v="21"/>
    <s v="K"/>
    <x v="11"/>
    <x v="13"/>
    <x v="2"/>
    <x v="21"/>
    <n v="5.5"/>
    <m/>
    <m/>
    <s v="了機"/>
    <m/>
    <m/>
    <m/>
    <m/>
    <s v="了機"/>
    <m/>
    <m/>
    <m/>
    <s v="了機"/>
    <m/>
    <m/>
    <m/>
    <s v="停機"/>
    <n v="5.8775510204081636"/>
    <s v="了機"/>
    <s v=""/>
    <s v=""/>
    <s v=""/>
    <s v=""/>
    <x v="2"/>
    <n v="2"/>
    <s v="JHO"/>
    <s v="JHO"/>
    <s v="WILSON"/>
    <s v="WILSON"/>
    <x v="1"/>
    <s v="P204"/>
    <n v="1.1890000000000001"/>
    <n v="2.8"/>
    <n v="24"/>
    <n v="216"/>
    <n v="3.8"/>
    <n v="23422.3488"/>
  </r>
  <r>
    <x v="9"/>
    <x v="26"/>
    <x v="29"/>
    <s v="K"/>
    <x v="11"/>
    <x v="19"/>
    <x v="2"/>
    <x v="27"/>
    <n v="5.5"/>
    <n v="19"/>
    <n v="0"/>
    <n v="10000"/>
    <n v="9540"/>
    <n v="9"/>
    <n v="0"/>
    <n v="10000"/>
    <n v="9510"/>
    <n v="26"/>
    <n v="0"/>
    <n v="8610"/>
    <n v="9260"/>
    <n v="32"/>
    <n v="1"/>
    <n v="10000"/>
    <n v="9540"/>
    <n v="5.8536585365853657"/>
    <n v="28.666666666666668"/>
    <n v="0.99917868589743586"/>
    <n v="95.575000000000003"/>
    <n v="3.5833333333333335"/>
    <n v="3.5416666666666665"/>
    <x v="2"/>
    <n v="1"/>
    <s v="JHO"/>
    <s v="JHO"/>
    <s v="WILSON"/>
    <s v="WILSON"/>
    <x v="3"/>
    <s v="P204"/>
    <n v="1.1890000000000001"/>
    <n v="2.8"/>
    <n v="24"/>
    <n v="216"/>
    <n v="3.8"/>
    <n v="23422.3488"/>
  </r>
  <r>
    <x v="9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/A"/>
    <s v="N/A"/>
    <s v="KIM"/>
    <s v="KIM"/>
    <x v="2"/>
    <s v=""/>
    <s v=""/>
    <s v=""/>
    <n v="24"/>
    <n v="216"/>
    <s v=""/>
    <s v=""/>
  </r>
  <r>
    <x v="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"/>
    <x v="1"/>
    <m/>
    <x v="1"/>
    <x v="1"/>
    <x v="1"/>
    <x v="1"/>
    <n v="5"/>
    <n v="18"/>
    <n v="1"/>
    <n v="8861"/>
    <n v="8235"/>
    <n v="5"/>
    <n v="0"/>
    <n v="8802"/>
    <n v="8361"/>
    <n v="5"/>
    <n v="0"/>
    <n v="8799"/>
    <n v="8368"/>
    <n v="18"/>
    <n v="0"/>
    <n v="8750"/>
    <n v="8326"/>
    <n v="1.7777777777777777"/>
    <n v="15.333333333333334"/>
    <n v="0.99729567307692313"/>
    <n v="85.627499999999998"/>
    <n v="1.9166666666666667"/>
    <n v="1.875"/>
    <x v="0"/>
    <n v="1"/>
    <s v="RICKY"/>
    <s v="RICKY"/>
    <s v="CHALS"/>
    <s v="CHALS"/>
    <x v="0"/>
    <s v="P203"/>
    <n v="0.91100000000000003"/>
    <n v="1.8"/>
    <n v="24"/>
    <n v="216"/>
    <n v="2.8"/>
    <n v="13223.3472"/>
  </r>
  <r>
    <x v="10"/>
    <x v="2"/>
    <x v="3"/>
    <s v="K"/>
    <x v="3"/>
    <x v="3"/>
    <x v="2"/>
    <x v="3"/>
    <n v="5"/>
    <n v="22"/>
    <n v="0"/>
    <m/>
    <n v="8954"/>
    <n v="10"/>
    <n v="0"/>
    <s v="停機"/>
    <n v="9135"/>
    <n v="12"/>
    <n v="0"/>
    <s v="停機"/>
    <n v="9052"/>
    <n v="34"/>
    <n v="0"/>
    <s v="停機"/>
    <n v="8730"/>
    <n v="3.2653061224489797"/>
    <n v="26"/>
    <n v="1"/>
    <n v="89.677499999999995"/>
    <n v="3.25"/>
    <n v="3.25"/>
    <x v="0"/>
    <n v="1"/>
    <s v="RICKY"/>
    <s v="RICKY"/>
    <s v="RON"/>
    <s v="RON"/>
    <x v="0"/>
    <s v="P204"/>
    <n v="1.1890000000000001"/>
    <n v="2.2999999999999998"/>
    <n v="24"/>
    <n v="216"/>
    <n v="3.3"/>
    <n v="20340.460800000001"/>
  </r>
  <r>
    <x v="10"/>
    <x v="3"/>
    <x v="27"/>
    <m/>
    <x v="15"/>
    <x v="18"/>
    <x v="4"/>
    <x v="25"/>
    <n v="5"/>
    <n v="10"/>
    <n v="1"/>
    <n v="9237"/>
    <s v="停機"/>
    <n v="18"/>
    <n v="1"/>
    <n v="9049"/>
    <s v="停機"/>
    <n v="3"/>
    <n v="0"/>
    <n v="9143"/>
    <s v="停機"/>
    <n v="4"/>
    <n v="0"/>
    <n v="9186"/>
    <s v="停機"/>
    <n v="2.8346456692913384"/>
    <n v="23.333333333333332"/>
    <n v="0.99660790598290594"/>
    <n v="91.537499999999994"/>
    <n v="2.9166666666666665"/>
    <n v="2.75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0"/>
    <x v="4"/>
    <x v="5"/>
    <m/>
    <x v="5"/>
    <x v="5"/>
    <x v="4"/>
    <x v="5"/>
    <n v="4"/>
    <n v="35"/>
    <n v="0"/>
    <n v="8106"/>
    <n v="8760"/>
    <n v="9"/>
    <n v="0"/>
    <n v="7548"/>
    <n v="8657"/>
    <n v="24"/>
    <n v="0"/>
    <n v="7802"/>
    <n v="8685"/>
    <n v="24"/>
    <n v="0"/>
    <n v="8322"/>
    <n v="8700"/>
    <n v="1.7496962332928312"/>
    <n v="30.666666666666668"/>
    <n v="1"/>
    <n v="83.224999999999994"/>
    <n v="3.8333333333333335"/>
    <n v="3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10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6"/>
    <x v="8"/>
    <s v="G"/>
    <x v="6"/>
    <x v="7"/>
    <x v="5"/>
    <x v="8"/>
    <n v="2"/>
    <n v="13"/>
    <n v="1"/>
    <n v="9611"/>
    <n v="9588"/>
    <n v="6"/>
    <n v="0"/>
    <n v="9627"/>
    <n v="9701"/>
    <n v="15"/>
    <n v="0"/>
    <n v="9649"/>
    <n v="9638"/>
    <n v="26"/>
    <n v="1"/>
    <n v="9536"/>
    <n v="9626"/>
    <n v="2.4615384615384617"/>
    <n v="20"/>
    <n v="0.99609375"/>
    <n v="96.22"/>
    <n v="2.5"/>
    <n v="2.4166666666666665"/>
    <x v="0"/>
    <n v="1"/>
    <s v="RICKY"/>
    <s v="RICKY"/>
    <s v="CHALS"/>
    <s v="CHALS"/>
    <x v="0"/>
    <s v="P142"/>
    <n v="0.56200000000000006"/>
    <n v="1.1000000000000001"/>
    <n v="24"/>
    <n v="216"/>
    <n v="2.1"/>
    <n v="6118.1568000000007"/>
  </r>
  <r>
    <x v="1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8"/>
    <x v="26"/>
    <m/>
    <x v="14"/>
    <x v="8"/>
    <x v="4"/>
    <x v="24"/>
    <n v="5"/>
    <n v="13"/>
    <n v="0"/>
    <n v="8203"/>
    <n v="8018"/>
    <n v="6"/>
    <n v="0"/>
    <n v="8178"/>
    <n v="8087"/>
    <n v="10"/>
    <n v="0"/>
    <n v="8128"/>
    <n v="8038"/>
    <n v="12"/>
    <n v="0"/>
    <n v="8100"/>
    <n v="7889"/>
    <n v="2.8685258964143427"/>
    <n v="13.666666666666666"/>
    <n v="1"/>
    <n v="80.801249999999996"/>
    <n v="1.7083333333333333"/>
    <n v="1.7083333333333333"/>
    <x v="0"/>
    <n v="1"/>
    <s v="RICKY"/>
    <s v="RICKY"/>
    <s v="CHALS"/>
    <s v="CHALS"/>
    <x v="0"/>
    <s v="P203"/>
    <n v="0.91100000000000003"/>
    <n v="3"/>
    <n v="24"/>
    <n v="216"/>
    <n v="4"/>
    <n v="18890.495999999999"/>
  </r>
  <r>
    <x v="1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1"/>
    <x v="10"/>
    <s v="K"/>
    <x v="3"/>
    <x v="6"/>
    <x v="2"/>
    <x v="10"/>
    <n v="5"/>
    <n v="32"/>
    <n v="8"/>
    <n v="9388"/>
    <n v="8167"/>
    <n v="18"/>
    <n v="2"/>
    <n v="9157"/>
    <n v="8222"/>
    <n v="18"/>
    <n v="0"/>
    <n v="9015"/>
    <n v="8236"/>
    <n v="30"/>
    <n v="0"/>
    <n v="9176"/>
    <n v="8366"/>
    <n v="3.2653061224489797"/>
    <n v="16.333333333333332"/>
    <n v="0.98527644230769229"/>
    <n v="87.158749999999998"/>
    <n v="2.0416666666666665"/>
    <n v="1.8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10"/>
    <x v="12"/>
    <x v="11"/>
    <m/>
    <x v="8"/>
    <x v="9"/>
    <x v="6"/>
    <x v="11"/>
    <n v="5"/>
    <n v="15"/>
    <n v="0"/>
    <n v="9259"/>
    <n v="8922"/>
    <n v="11"/>
    <n v="0"/>
    <n v="9325"/>
    <n v="8928"/>
    <n v="6"/>
    <n v="0"/>
    <n v="9384"/>
    <n v="8949"/>
    <n v="18"/>
    <n v="2"/>
    <n v="9276"/>
    <n v="8905"/>
    <n v="3.0573248407643314"/>
    <n v="16.666666666666668"/>
    <n v="0.99685496794871797"/>
    <n v="91.185000000000002"/>
    <n v="2.0833333333333335"/>
    <n v="2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1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4"/>
    <x v="12"/>
    <m/>
    <x v="9"/>
    <x v="10"/>
    <x v="2"/>
    <x v="12"/>
    <n v="5"/>
    <n v="16"/>
    <n v="0"/>
    <n v="7661"/>
    <n v="8061"/>
    <n v="10"/>
    <n v="0"/>
    <n v="7120"/>
    <n v="7905"/>
    <n v="21"/>
    <n v="0"/>
    <n v="7237"/>
    <n v="8001"/>
    <n v="19"/>
    <n v="1"/>
    <n v="7937"/>
    <n v="8105"/>
    <n v="2.2187981510015407"/>
    <n v="22"/>
    <n v="0.99783319978632479"/>
    <n v="77.533749999999998"/>
    <n v="2.75"/>
    <n v="2.7083333333333335"/>
    <x v="0"/>
    <n v="1"/>
    <s v="KV"/>
    <s v="KV"/>
    <s v="CHALS"/>
    <s v="CHALS"/>
    <x v="0"/>
    <s v="P123"/>
    <n v="0.66900000000000004"/>
    <n v="2.4"/>
    <n v="24"/>
    <n v="216"/>
    <n v="3.4"/>
    <n v="11791.526400000002"/>
  </r>
  <r>
    <x v="1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7"/>
    <x v="13"/>
    <m/>
    <x v="10"/>
    <x v="11"/>
    <x v="4"/>
    <x v="13"/>
    <n v="4"/>
    <n v="16"/>
    <n v="0"/>
    <n v="8842"/>
    <n v="9192"/>
    <n v="36"/>
    <n v="0"/>
    <n v="8802"/>
    <n v="9001"/>
    <n v="22"/>
    <n v="2"/>
    <n v="8626"/>
    <n v="9090"/>
    <n v="14"/>
    <n v="2"/>
    <n v="8914"/>
    <n v="9630"/>
    <n v="6.9230769230769234"/>
    <n v="14.666666666666666"/>
    <n v="0.99722222222222223"/>
    <n v="90.121250000000003"/>
    <n v="1.8333333333333333"/>
    <n v="1.75"/>
    <x v="0"/>
    <n v="0.5"/>
    <s v="KV"/>
    <s v="KV"/>
    <s v="RON"/>
    <s v="RON"/>
    <x v="0"/>
    <s v="P227"/>
    <n v="1.859"/>
    <n v="1.6"/>
    <n v="24"/>
    <n v="216"/>
    <n v="2.6"/>
    <n v="25056.345600000001"/>
  </r>
  <r>
    <x v="1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19"/>
    <x v="30"/>
    <s v="K"/>
    <x v="11"/>
    <x v="17"/>
    <x v="4"/>
    <x v="28"/>
    <n v="5.5"/>
    <n v="35"/>
    <n v="7"/>
    <n v="7920"/>
    <m/>
    <n v="13"/>
    <n v="5"/>
    <n v="7890"/>
    <m/>
    <n v="7"/>
    <n v="3"/>
    <n v="8100"/>
    <m/>
    <n v="13"/>
    <n v="0"/>
    <n v="7930"/>
    <m/>
    <n v="5.0526315789473681"/>
    <n v="22.666666666666668"/>
    <n v="0.98572716346153844"/>
    <n v="79.599999999999994"/>
    <n v="2.8333333333333335"/>
    <n v="2.2083333333333335"/>
    <x v="1"/>
    <n v="1"/>
    <s v="J.P"/>
    <s v="J.P"/>
    <s v="NASH"/>
    <s v="NASH"/>
    <x v="0"/>
    <s v="P227"/>
    <n v="1.859"/>
    <n v="2"/>
    <n v="24"/>
    <n v="216"/>
    <n v="3"/>
    <n v="28911.168000000001"/>
  </r>
  <r>
    <x v="1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21"/>
    <x v="28"/>
    <s v="K"/>
    <x v="11"/>
    <x v="19"/>
    <x v="2"/>
    <x v="26"/>
    <n v="5.5"/>
    <n v="21"/>
    <n v="0"/>
    <n v="8890"/>
    <n v="8890"/>
    <n v="15"/>
    <n v="0"/>
    <n v="8800"/>
    <n v="9070"/>
    <n v="31"/>
    <n v="3"/>
    <n v="8430"/>
    <n v="9620"/>
    <n v="40"/>
    <n v="1"/>
    <n v="8980"/>
    <n v="9720"/>
    <n v="5.8775510204081636"/>
    <n v="35.666666666666664"/>
    <n v="0.99672809829059827"/>
    <n v="90.5"/>
    <n v="4.458333333333333"/>
    <n v="4.291666666666667"/>
    <x v="2"/>
    <n v="1"/>
    <s v="JHO"/>
    <s v="JHO"/>
    <s v="MAMAY"/>
    <s v="MAMAY"/>
    <x v="3"/>
    <s v="P204"/>
    <n v="1.1890000000000001"/>
    <n v="2.9"/>
    <n v="24"/>
    <n v="216"/>
    <n v="3.9"/>
    <n v="24038.7264"/>
  </r>
  <r>
    <x v="10"/>
    <x v="22"/>
    <x v="25"/>
    <s v="K"/>
    <x v="11"/>
    <x v="17"/>
    <x v="2"/>
    <x v="23"/>
    <n v="5.5"/>
    <n v="34"/>
    <n v="0"/>
    <n v="9350"/>
    <n v="9070"/>
    <n v="12"/>
    <n v="0"/>
    <n v="8980"/>
    <n v="9170"/>
    <n v="26"/>
    <n v="3"/>
    <n v="9350"/>
    <n v="9070"/>
    <n v="48"/>
    <n v="3"/>
    <n v="9720"/>
    <n v="9350"/>
    <n v="5.8536585365853657"/>
    <n v="40"/>
    <n v="0.99507211538461537"/>
    <n v="92.575000000000003"/>
    <n v="5"/>
    <n v="4.75"/>
    <x v="2"/>
    <n v="1"/>
    <s v="JHO"/>
    <s v="JHO"/>
    <s v="MAMAY"/>
    <s v="MAMAY"/>
    <x v="0"/>
    <s v="P204"/>
    <n v="1.1890000000000001"/>
    <n v="2.9"/>
    <n v="24"/>
    <n v="216"/>
    <n v="3.9"/>
    <n v="24038.7264"/>
  </r>
  <r>
    <x v="10"/>
    <x v="23"/>
    <x v="17"/>
    <m/>
    <x v="11"/>
    <x v="14"/>
    <x v="7"/>
    <x v="17"/>
    <n v="5"/>
    <n v="27"/>
    <n v="0"/>
    <n v="9540"/>
    <m/>
    <n v="12"/>
    <n v="0"/>
    <n v="8700"/>
    <m/>
    <n v="11"/>
    <n v="0"/>
    <n v="9350"/>
    <m/>
    <n v="12"/>
    <n v="0"/>
    <n v="9350"/>
    <m/>
    <n v="6.2882096069868991"/>
    <n v="41.333333333333336"/>
    <n v="1"/>
    <n v="92.35"/>
    <n v="5.166666666666667"/>
    <n v="5.166666666666667"/>
    <x v="2"/>
    <n v="2"/>
    <s v="JHO"/>
    <s v="JHO"/>
    <s v="MAMAY"/>
    <s v="VIN"/>
    <x v="0"/>
    <s v="P204"/>
    <n v="1.1890000000000001"/>
    <n v="1.7"/>
    <n v="24"/>
    <n v="216"/>
    <n v="2.7"/>
    <n v="16642.195200000002"/>
  </r>
  <r>
    <x v="10"/>
    <x v="23"/>
    <x v="18"/>
    <m/>
    <x v="11"/>
    <x v="14"/>
    <x v="7"/>
    <x v="18"/>
    <n v="5"/>
    <n v="20"/>
    <n v="0"/>
    <m/>
    <n v="8980"/>
    <n v="10"/>
    <n v="0"/>
    <m/>
    <n v="9070"/>
    <n v="10"/>
    <n v="0"/>
    <m/>
    <n v="9260"/>
    <n v="20"/>
    <n v="0"/>
    <m/>
    <n v="9540"/>
    <n v="6.1802575107296134"/>
    <n v="40"/>
    <n v="1"/>
    <n v="92.125"/>
    <n v="5"/>
    <n v="5"/>
    <x v="2"/>
    <n v="2"/>
    <s v="JHO"/>
    <s v="JHO"/>
    <s v="VIN"/>
    <s v="VIN"/>
    <x v="1"/>
    <s v="P204"/>
    <n v="1.1890000000000001"/>
    <n v="2.4"/>
    <n v="24"/>
    <n v="216"/>
    <n v="3.4"/>
    <n v="20956.838400000001"/>
  </r>
  <r>
    <x v="10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0"/>
    <x v="25"/>
    <x v="20"/>
    <s v="K"/>
    <x v="13"/>
    <x v="16"/>
    <x v="8"/>
    <x v="20"/>
    <n v="5.5"/>
    <n v="23"/>
    <n v="6"/>
    <n v="7410"/>
    <m/>
    <n v="6"/>
    <n v="1"/>
    <n v="7410"/>
    <m/>
    <n v="7"/>
    <n v="0"/>
    <n v="7310"/>
    <m/>
    <n v="5"/>
    <n v="0"/>
    <n v="7410"/>
    <m/>
    <n v="6.6055045871559637"/>
    <n v="27.333333333333332"/>
    <n v="0.9949051816239316"/>
    <n v="73.849999999999994"/>
    <n v="3.4166666666666665"/>
    <n v="2.833333333333333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10"/>
    <x v="25"/>
    <x v="31"/>
    <s v="K"/>
    <x v="11"/>
    <x v="19"/>
    <x v="2"/>
    <x v="29"/>
    <n v="5.5"/>
    <m/>
    <m/>
    <m/>
    <s v="改紡"/>
    <m/>
    <m/>
    <m/>
    <s v="開車"/>
    <n v="10"/>
    <n v="0"/>
    <m/>
    <n v="9810"/>
    <n v="10"/>
    <n v="0"/>
    <m/>
    <n v="9350"/>
    <n v="5.8536585365853657"/>
    <s v=""/>
    <s v=""/>
    <n v="95.8"/>
    <s v=""/>
    <s v="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10"/>
    <x v="26"/>
    <x v="29"/>
    <s v="K"/>
    <x v="11"/>
    <x v="19"/>
    <x v="2"/>
    <x v="27"/>
    <n v="5.5"/>
    <n v="16"/>
    <n v="7"/>
    <n v="10000"/>
    <n v="9540"/>
    <n v="1"/>
    <n v="0"/>
    <n v="10000"/>
    <n v="6540"/>
    <n v="21"/>
    <n v="0"/>
    <n v="9630"/>
    <n v="8440"/>
    <m/>
    <m/>
    <s v="final"/>
    <m/>
    <n v="5.8536585365853657"/>
    <n v="12.666666666666666"/>
    <n v="0.99425080128205123"/>
    <n v="90.25"/>
    <n v="1.5833333333333333"/>
    <n v="1.2916666666666667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0"/>
    <x v="27"/>
    <x v="32"/>
    <m/>
    <x v="16"/>
    <x v="20"/>
    <x v="0"/>
    <x v="30"/>
    <n v="4"/>
    <m/>
    <m/>
    <s v="改紡"/>
    <m/>
    <m/>
    <m/>
    <s v="改紡"/>
    <m/>
    <m/>
    <m/>
    <s v="開車"/>
    <m/>
    <n v="10"/>
    <n v="0"/>
    <n v="1735"/>
    <m/>
    <n v="2.028169014084507"/>
    <s v=""/>
    <s v=""/>
    <m/>
    <s v=""/>
    <s v=""/>
    <x v="3"/>
    <n v="3"/>
    <s v="J.P"/>
    <s v="J.P"/>
    <s v="JOHNDEL"/>
    <s v="JOHNDEL"/>
    <x v="3"/>
    <s v="P203"/>
    <n v="0.91100000000000003"/>
    <n v="0.9"/>
    <n v="24"/>
    <n v="216"/>
    <n v="1.9"/>
    <n v="8972.9856"/>
  </r>
  <r>
    <x v="10"/>
    <x v="27"/>
    <x v="33"/>
    <m/>
    <x v="17"/>
    <x v="21"/>
    <x v="4"/>
    <x v="31"/>
    <n v="5"/>
    <m/>
    <m/>
    <s v="改紡"/>
    <m/>
    <m/>
    <m/>
    <s v="改紡"/>
    <m/>
    <m/>
    <m/>
    <s v="開車"/>
    <m/>
    <n v="12"/>
    <n v="0"/>
    <n v="1735"/>
    <m/>
    <n v="2.8402366863905324"/>
    <s v=""/>
    <s v=""/>
    <m/>
    <s v=""/>
    <s v=""/>
    <x v="3"/>
    <n v="3"/>
    <s v="J.P"/>
    <s v="J.P"/>
    <s v="JOHNDEL"/>
    <s v="JOHNDEL"/>
    <x v="1"/>
    <s v="P203"/>
    <n v="0.91100000000000003"/>
    <n v="1.3"/>
    <n v="24"/>
    <n v="216"/>
    <n v="2.2999999999999998"/>
    <n v="10862.035199999998"/>
  </r>
  <r>
    <x v="1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.P"/>
    <s v="J.P"/>
    <s v="JOHNDEL"/>
    <s v="JOHNDEL"/>
    <x v="2"/>
    <s v=""/>
    <s v=""/>
    <s v=""/>
    <n v="24"/>
    <n v="216"/>
    <s v=""/>
    <s v=""/>
  </r>
  <r>
    <x v="1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"/>
    <x v="1"/>
    <m/>
    <x v="1"/>
    <x v="1"/>
    <x v="1"/>
    <x v="1"/>
    <n v="5"/>
    <n v="13"/>
    <n v="0"/>
    <n v="8869"/>
    <n v="8470"/>
    <n v="16"/>
    <n v="1"/>
    <n v="8930"/>
    <n v="8468"/>
    <n v="9"/>
    <n v="0"/>
    <n v="8897"/>
    <n v="8456"/>
    <n v="10"/>
    <n v="1"/>
    <n v="8853"/>
    <n v="8510"/>
    <n v="1.7777777777777777"/>
    <n v="16"/>
    <n v="0.99459134615384615"/>
    <n v="86.816249999999997"/>
    <n v="2"/>
    <n v="1.9166666666666667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11"/>
    <x v="2"/>
    <x v="3"/>
    <s v="K"/>
    <x v="3"/>
    <x v="3"/>
    <x v="2"/>
    <x v="3"/>
    <n v="5"/>
    <n v="26"/>
    <n v="2"/>
    <m/>
    <n v="8974"/>
    <n v="16"/>
    <n v="0"/>
    <s v="停機"/>
    <n v="8840"/>
    <n v="12"/>
    <n v="1"/>
    <s v="停機"/>
    <n v="8963"/>
    <n v="32"/>
    <n v="0"/>
    <s v="停機"/>
    <n v="8611"/>
    <n v="3.2653061224489797"/>
    <n v="28.666666666666668"/>
    <n v="0.99558293269230769"/>
    <n v="88.47"/>
    <n v="3.5833333333333335"/>
    <n v="3.4583333333333335"/>
    <x v="0"/>
    <n v="1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1"/>
    <x v="3"/>
    <x v="27"/>
    <m/>
    <x v="15"/>
    <x v="18"/>
    <x v="4"/>
    <x v="25"/>
    <n v="5"/>
    <n v="13"/>
    <n v="3"/>
    <n v="9326"/>
    <s v="停機"/>
    <n v="3"/>
    <n v="0"/>
    <n v="9335"/>
    <s v="停機"/>
    <n v="4"/>
    <n v="0"/>
    <n v="9275"/>
    <s v="停機"/>
    <n v="8"/>
    <n v="1"/>
    <n v="8981"/>
    <s v="停機"/>
    <n v="2.8346456692913384"/>
    <n v="18.666666666666668"/>
    <n v="0.99321581196581199"/>
    <n v="92.292500000000004"/>
    <n v="2.3333333333333335"/>
    <n v="2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1"/>
    <x v="4"/>
    <x v="5"/>
    <m/>
    <x v="5"/>
    <x v="5"/>
    <x v="4"/>
    <x v="5"/>
    <n v="4"/>
    <n v="26"/>
    <n v="0"/>
    <n v="8166"/>
    <n v="8681"/>
    <n v="18"/>
    <n v="0"/>
    <n v="8312"/>
    <n v="8739"/>
    <n v="5"/>
    <n v="0"/>
    <n v="8315"/>
    <n v="8796"/>
    <n v="19"/>
    <n v="1"/>
    <n v="8295"/>
    <n v="8798"/>
    <n v="1.7496962332928312"/>
    <n v="22.666666666666668"/>
    <n v="0.99725227029914532"/>
    <n v="85.127499999999998"/>
    <n v="2.8333333333333335"/>
    <n v="2.791666666666666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1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6"/>
    <x v="8"/>
    <s v="G"/>
    <x v="6"/>
    <x v="7"/>
    <x v="5"/>
    <x v="8"/>
    <n v="2"/>
    <n v="8"/>
    <n v="1"/>
    <n v="9669"/>
    <n v="9692"/>
    <n v="6"/>
    <n v="2"/>
    <n v="9773"/>
    <n v="9641"/>
    <n v="6"/>
    <n v="0"/>
    <n v="9775"/>
    <n v="9683"/>
    <n v="18"/>
    <n v="0"/>
    <n v="9720"/>
    <n v="9556"/>
    <n v="2.4615384615384617"/>
    <n v="12.666666666666666"/>
    <n v="0.994140625"/>
    <n v="96.886250000000004"/>
    <n v="1.5833333333333333"/>
    <n v="1.4583333333333333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1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8"/>
    <x v="26"/>
    <m/>
    <x v="14"/>
    <x v="8"/>
    <x v="4"/>
    <x v="24"/>
    <n v="5"/>
    <n v="20"/>
    <n v="3"/>
    <n v="8354"/>
    <n v="8000"/>
    <n v="1"/>
    <n v="0"/>
    <n v="8519"/>
    <n v="8039"/>
    <n v="2"/>
    <n v="0"/>
    <n v="8493"/>
    <n v="8034"/>
    <n v="17"/>
    <n v="0"/>
    <n v="8356"/>
    <n v="7976"/>
    <n v="2.8685258964143427"/>
    <n v="13.333333333333334"/>
    <n v="0.99497195512820513"/>
    <n v="82.213750000000005"/>
    <n v="1.6666666666666667"/>
    <n v="1.5416666666666667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1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1"/>
    <x v="10"/>
    <s v="K"/>
    <x v="3"/>
    <x v="6"/>
    <x v="2"/>
    <x v="10"/>
    <n v="5"/>
    <n v="48"/>
    <n v="0"/>
    <n v="9027"/>
    <n v="8307"/>
    <n v="20"/>
    <n v="0"/>
    <n v="8951"/>
    <n v="8604"/>
    <n v="10"/>
    <n v="0"/>
    <n v="9148"/>
    <n v="8650"/>
    <n v="46"/>
    <n v="4"/>
    <n v="8922"/>
    <n v="8547"/>
    <n v="3.2653061224489797"/>
    <n v="20.666666666666668"/>
    <n v="0.99411057692307692"/>
    <n v="87.694999999999993"/>
    <n v="2.5833333333333335"/>
    <n v="2.5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1"/>
    <x v="12"/>
    <x v="11"/>
    <m/>
    <x v="8"/>
    <x v="9"/>
    <x v="6"/>
    <x v="11"/>
    <n v="5"/>
    <n v="13"/>
    <n v="0"/>
    <n v="9360"/>
    <n v="8679"/>
    <n v="18"/>
    <n v="3"/>
    <n v="9193"/>
    <n v="8299"/>
    <n v="8"/>
    <n v="0"/>
    <n v="9279"/>
    <n v="8649"/>
    <n v="10"/>
    <n v="1"/>
    <n v="9370"/>
    <n v="8946"/>
    <n v="3.0573248407643314"/>
    <n v="16.333333333333332"/>
    <n v="0.99370993589743595"/>
    <n v="89.71875"/>
    <n v="2.0416666666666665"/>
    <n v="1.87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4"/>
    <x v="12"/>
    <m/>
    <x v="9"/>
    <x v="10"/>
    <x v="2"/>
    <x v="12"/>
    <n v="5"/>
    <n v="20"/>
    <n v="0"/>
    <n v="7433"/>
    <n v="7947"/>
    <n v="8"/>
    <n v="0"/>
    <n v="7374"/>
    <n v="8053"/>
    <n v="7"/>
    <n v="0"/>
    <n v="7451"/>
    <n v="8104"/>
    <n v="17"/>
    <n v="1"/>
    <n v="7657"/>
    <n v="8028"/>
    <n v="2.2187981510015407"/>
    <n v="17.333333333333332"/>
    <n v="0.99783319978632479"/>
    <n v="77.558750000000003"/>
    <n v="2.1666666666666665"/>
    <n v="2.12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7"/>
    <x v="13"/>
    <m/>
    <x v="10"/>
    <x v="11"/>
    <x v="4"/>
    <x v="13"/>
    <n v="4"/>
    <n v="24"/>
    <n v="0"/>
    <n v="8938"/>
    <n v="9559"/>
    <n v="18"/>
    <n v="0"/>
    <n v="8772"/>
    <n v="9595"/>
    <n v="10"/>
    <n v="4"/>
    <n v="8920"/>
    <n v="9635"/>
    <n v="14"/>
    <n v="2"/>
    <n v="9038"/>
    <n v="9638"/>
    <n v="6.9230769230769234"/>
    <n v="11"/>
    <n v="0.99583333333333335"/>
    <n v="92.618750000000006"/>
    <n v="1.375"/>
    <n v="1.25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19"/>
    <x v="30"/>
    <s v="K"/>
    <x v="11"/>
    <x v="17"/>
    <x v="4"/>
    <x v="28"/>
    <n v="5.5"/>
    <n v="39"/>
    <n v="4"/>
    <n v="6630"/>
    <m/>
    <n v="22"/>
    <n v="5"/>
    <n v="7740"/>
    <m/>
    <n v="7"/>
    <n v="3"/>
    <n v="8040"/>
    <m/>
    <n v="15"/>
    <n v="7"/>
    <n v="7960"/>
    <m/>
    <n v="5.0526315789473681"/>
    <n v="27.666666666666668"/>
    <n v="0.98192107371794868"/>
    <n v="75.924999999999997"/>
    <n v="3.4583333333333335"/>
    <n v="2.666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21"/>
    <x v="28"/>
    <s v="K"/>
    <x v="11"/>
    <x v="19"/>
    <x v="2"/>
    <x v="26"/>
    <n v="5.5"/>
    <n v="38"/>
    <n v="7"/>
    <n v="8520"/>
    <n v="9810"/>
    <n v="17"/>
    <n v="0"/>
    <n v="8890"/>
    <n v="9070"/>
    <n v="24"/>
    <n v="0"/>
    <n v="8800"/>
    <n v="9440"/>
    <n v="32"/>
    <n v="0"/>
    <n v="9070"/>
    <n v="9810"/>
    <n v="5.8775510204081636"/>
    <n v="37"/>
    <n v="0.99427417200854706"/>
    <n v="91.762500000000003"/>
    <n v="4.625"/>
    <n v="4.333333333333333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1"/>
    <x v="22"/>
    <x v="25"/>
    <s v="K"/>
    <x v="11"/>
    <x v="17"/>
    <x v="2"/>
    <x v="23"/>
    <n v="5.5"/>
    <n v="34"/>
    <n v="8"/>
    <n v="9630"/>
    <n v="9350"/>
    <n v="11"/>
    <n v="0"/>
    <n v="9551"/>
    <n v="8890"/>
    <n v="20"/>
    <n v="0"/>
    <n v="8630"/>
    <n v="8980"/>
    <n v="38"/>
    <n v="0"/>
    <n v="9630"/>
    <n v="9540"/>
    <n v="5.8536585365853657"/>
    <n v="34.333333333333336"/>
    <n v="0.9934294871794872"/>
    <n v="92.751249999999999"/>
    <n v="4.291666666666667"/>
    <n v="3.9583333333333335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1"/>
    <x v="23"/>
    <x v="17"/>
    <m/>
    <x v="11"/>
    <x v="14"/>
    <x v="7"/>
    <x v="17"/>
    <n v="5"/>
    <n v="34"/>
    <n v="0"/>
    <n v="9440"/>
    <m/>
    <n v="13"/>
    <n v="0"/>
    <n v="9170"/>
    <m/>
    <n v="7"/>
    <n v="0"/>
    <n v="9440"/>
    <m/>
    <n v="25"/>
    <n v="1"/>
    <n v="9440"/>
    <m/>
    <n v="6.2882096069868991"/>
    <n v="52.666666666666664"/>
    <n v="0.9992354433760684"/>
    <n v="93.724999999999994"/>
    <n v="6.583333333333333"/>
    <n v="6.5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1"/>
    <x v="23"/>
    <x v="18"/>
    <m/>
    <x v="11"/>
    <x v="14"/>
    <x v="7"/>
    <x v="18"/>
    <n v="5"/>
    <n v="38"/>
    <n v="0"/>
    <m/>
    <n v="9810"/>
    <n v="22"/>
    <n v="11"/>
    <m/>
    <n v="9071"/>
    <n v="14"/>
    <n v="2"/>
    <m/>
    <n v="9720"/>
    <n v="22"/>
    <n v="3"/>
    <m/>
    <n v="9630"/>
    <n v="6.1802575107296134"/>
    <n v="64"/>
    <n v="0.98755341880341885"/>
    <n v="95.577500000000001"/>
    <n v="8"/>
    <n v="6.666666666666667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11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1"/>
    <x v="25"/>
    <x v="20"/>
    <s v="K"/>
    <x v="13"/>
    <x v="16"/>
    <x v="8"/>
    <x v="20"/>
    <n v="5.5"/>
    <n v="14"/>
    <n v="0"/>
    <n v="7410"/>
    <m/>
    <n v="8"/>
    <n v="0"/>
    <n v="7410"/>
    <m/>
    <n v="10"/>
    <n v="2"/>
    <n v="7410"/>
    <m/>
    <n v="12"/>
    <n v="2"/>
    <n v="7310"/>
    <m/>
    <n v="6.6055045871559637"/>
    <n v="29.333333333333332"/>
    <n v="0.99708867521367517"/>
    <n v="73.849999999999994"/>
    <n v="3.6666666666666665"/>
    <n v="3.3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11"/>
    <x v="25"/>
    <x v="31"/>
    <s v="K"/>
    <x v="11"/>
    <x v="19"/>
    <x v="2"/>
    <x v="29"/>
    <n v="5.5"/>
    <n v="17"/>
    <n v="0"/>
    <m/>
    <n v="10000"/>
    <n v="17"/>
    <n v="0"/>
    <m/>
    <n v="10000"/>
    <n v="3"/>
    <n v="0"/>
    <m/>
    <n v="10000"/>
    <n v="10"/>
    <n v="1"/>
    <m/>
    <n v="9910"/>
    <n v="5.8536585365853657"/>
    <n v="31.333333333333332"/>
    <n v="0.99917868589743586"/>
    <n v="99.775000000000006"/>
    <n v="3.9166666666666665"/>
    <n v="3.833333333333333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11"/>
    <x v="26"/>
    <x v="29"/>
    <s v="K"/>
    <x v="11"/>
    <x v="19"/>
    <x v="2"/>
    <x v="27"/>
    <n v="5.5"/>
    <m/>
    <m/>
    <s v="清車"/>
    <m/>
    <m/>
    <m/>
    <s v="清車"/>
    <m/>
    <m/>
    <m/>
    <s v="清車"/>
    <m/>
    <m/>
    <m/>
    <s v="清車"/>
    <m/>
    <n v="5.8536585365853657"/>
    <s v="清車"/>
    <s v=""/>
    <s v=""/>
    <s v=""/>
    <s v=""/>
    <x v="2"/>
    <n v="1"/>
    <s v="MAR"/>
    <s v="MAR"/>
    <s v="MAMAY"/>
    <s v="MAMAY"/>
    <x v="3"/>
    <s v="P204"/>
    <n v="1.1890000000000001"/>
    <n v="2.8"/>
    <n v="24"/>
    <n v="216"/>
    <n v="3.8"/>
    <n v="23422.3488"/>
  </r>
  <r>
    <x v="11"/>
    <x v="27"/>
    <x v="32"/>
    <m/>
    <x v="16"/>
    <x v="20"/>
    <x v="0"/>
    <x v="30"/>
    <n v="4"/>
    <n v="4"/>
    <n v="0"/>
    <n v="1578"/>
    <m/>
    <n v="4"/>
    <n v="0"/>
    <n v="1910"/>
    <m/>
    <n v="20"/>
    <n v="0"/>
    <n v="2093"/>
    <m/>
    <n v="10"/>
    <n v="0"/>
    <n v="2999"/>
    <m/>
    <n v="2.028169014084507"/>
    <n v="25.333333333333332"/>
    <n v="1"/>
    <m/>
    <n v="3.1666666666666665"/>
    <n v="1.58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1"/>
    <x v="27"/>
    <x v="33"/>
    <m/>
    <x v="17"/>
    <x v="21"/>
    <x v="4"/>
    <x v="31"/>
    <n v="5"/>
    <n v="16"/>
    <n v="0"/>
    <n v="1578"/>
    <m/>
    <n v="8"/>
    <n v="0"/>
    <n v="1910"/>
    <m/>
    <n v="16"/>
    <n v="0"/>
    <n v="2093"/>
    <m/>
    <n v="8"/>
    <n v="2"/>
    <n v="2999"/>
    <m/>
    <n v="2.8402366863905324"/>
    <n v="32"/>
    <n v="0.97969530949634753"/>
    <m/>
    <n v="4"/>
    <n v="1.9166666666666667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"/>
    <x v="1"/>
    <m/>
    <x v="1"/>
    <x v="1"/>
    <x v="1"/>
    <x v="1"/>
    <n v="5"/>
    <n v="14"/>
    <n v="0"/>
    <n v="8825"/>
    <n v="8353"/>
    <n v="5"/>
    <n v="0"/>
    <n v="8851"/>
    <n v="8320"/>
    <n v="10"/>
    <n v="0"/>
    <n v="8819"/>
    <n v="8217"/>
    <n v="16"/>
    <n v="0"/>
    <n v="8696"/>
    <n v="8249"/>
    <n v="1.7777777777777777"/>
    <n v="15"/>
    <n v="1"/>
    <n v="85.412499999999994"/>
    <n v="1.875"/>
    <n v="1.875"/>
    <x v="0"/>
    <n v="1"/>
    <s v="KV"/>
    <s v="RICKY"/>
    <s v="DENNIS"/>
    <s v="DENNIS"/>
    <x v="0"/>
    <s v="P203"/>
    <n v="0.91100000000000003"/>
    <n v="1.8"/>
    <n v="24"/>
    <n v="216"/>
    <n v="2.8"/>
    <n v="13223.3472"/>
  </r>
  <r>
    <x v="12"/>
    <x v="2"/>
    <x v="3"/>
    <s v="K"/>
    <x v="3"/>
    <x v="3"/>
    <x v="2"/>
    <x v="3"/>
    <n v="5"/>
    <n v="24"/>
    <n v="0"/>
    <m/>
    <n v="8603"/>
    <n v="24"/>
    <n v="0"/>
    <s v="停機"/>
    <n v="8441"/>
    <n v="10"/>
    <n v="0"/>
    <s v="停機"/>
    <n v="8442"/>
    <n v="24"/>
    <n v="0"/>
    <s v="停機"/>
    <n v="7959"/>
    <n v="3.2653061224489797"/>
    <n v="27.333333333333332"/>
    <n v="1"/>
    <n v="83.612499999999997"/>
    <n v="3.4166666666666665"/>
    <n v="3.4166666666666665"/>
    <x v="0"/>
    <n v="1"/>
    <s v="KV"/>
    <s v="RICKY"/>
    <s v="DENNIS"/>
    <s v="DENNIS"/>
    <x v="0"/>
    <s v="P204"/>
    <n v="1.1890000000000001"/>
    <n v="2.2999999999999998"/>
    <n v="24"/>
    <n v="216"/>
    <n v="3.3"/>
    <n v="20340.460800000001"/>
  </r>
  <r>
    <x v="12"/>
    <x v="3"/>
    <x v="27"/>
    <m/>
    <x v="15"/>
    <x v="18"/>
    <x v="4"/>
    <x v="25"/>
    <n v="5"/>
    <n v="10"/>
    <n v="0"/>
    <n v="8777"/>
    <s v="停機"/>
    <n v="10"/>
    <n v="0"/>
    <n v="8818"/>
    <s v="停機"/>
    <n v="1"/>
    <n v="0"/>
    <n v="9047"/>
    <s v="停機"/>
    <n v="6"/>
    <n v="0"/>
    <n v="9010"/>
    <s v="停機"/>
    <n v="2.8346456692913384"/>
    <n v="18"/>
    <n v="1"/>
    <n v="89.13"/>
    <n v="2.25"/>
    <n v="2.25"/>
    <x v="0"/>
    <n v="2"/>
    <s v="KV"/>
    <s v="RICKY"/>
    <s v="DENNIS"/>
    <s v="DENNIS"/>
    <x v="3"/>
    <s v="P203"/>
    <n v="0.91100000000000003"/>
    <n v="3.2"/>
    <n v="24"/>
    <n v="216"/>
    <n v="4.2"/>
    <n v="19835.020800000002"/>
  </r>
  <r>
    <x v="12"/>
    <x v="4"/>
    <x v="5"/>
    <m/>
    <x v="5"/>
    <x v="5"/>
    <x v="4"/>
    <x v="5"/>
    <n v="4"/>
    <n v="19"/>
    <n v="0"/>
    <n v="8174"/>
    <n v="8841"/>
    <n v="16"/>
    <n v="0"/>
    <n v="8342"/>
    <n v="8731"/>
    <n v="12"/>
    <n v="2"/>
    <n v="8343"/>
    <n v="8742"/>
    <n v="21"/>
    <n v="1"/>
    <n v="8435"/>
    <n v="8591"/>
    <n v="1.7496962332928312"/>
    <n v="22.666666666666668"/>
    <n v="0.99175681089743595"/>
    <n v="85.248750000000001"/>
    <n v="2.8333333333333335"/>
    <n v="2.708333333333333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2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6"/>
    <x v="8"/>
    <s v="G"/>
    <x v="6"/>
    <x v="7"/>
    <x v="5"/>
    <x v="8"/>
    <n v="2"/>
    <n v="14"/>
    <n v="0"/>
    <n v="9787"/>
    <n v="9548"/>
    <n v="13"/>
    <n v="0"/>
    <n v="9242"/>
    <n v="9666"/>
    <n v="6"/>
    <n v="0"/>
    <n v="9678"/>
    <n v="9610"/>
    <n v="14"/>
    <n v="0"/>
    <n v="9673"/>
    <n v="9661"/>
    <n v="2.4615384615384617"/>
    <n v="15.666666666666666"/>
    <n v="1"/>
    <n v="96.081249999999997"/>
    <n v="1.9583333333333333"/>
    <n v="1.9583333333333333"/>
    <x v="0"/>
    <n v="1"/>
    <s v="KV"/>
    <s v="RICKY"/>
    <s v="DENNIS"/>
    <s v="DENNIS"/>
    <x v="0"/>
    <s v="P142"/>
    <n v="0.56200000000000006"/>
    <n v="1.1000000000000001"/>
    <n v="24"/>
    <n v="216"/>
    <n v="2.1"/>
    <n v="6118.1568000000007"/>
  </r>
  <r>
    <x v="1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8"/>
    <x v="26"/>
    <m/>
    <x v="14"/>
    <x v="8"/>
    <x v="4"/>
    <x v="24"/>
    <n v="5"/>
    <n v="16"/>
    <n v="0"/>
    <n v="8304"/>
    <n v="8053"/>
    <n v="3"/>
    <n v="0"/>
    <n v="8595"/>
    <n v="8216"/>
    <n v="2"/>
    <n v="0"/>
    <n v="8604"/>
    <n v="8203"/>
    <n v="12"/>
    <n v="0"/>
    <n v="8261"/>
    <n v="8149"/>
    <n v="2.8685258964143427"/>
    <n v="11"/>
    <n v="1"/>
    <n v="82.981250000000003"/>
    <n v="1.375"/>
    <n v="1.375"/>
    <x v="0"/>
    <n v="1"/>
    <s v="KV"/>
    <s v="RICKY"/>
    <s v="DENNIS"/>
    <s v="DENNIS"/>
    <x v="0"/>
    <s v="P203"/>
    <n v="0.91100000000000003"/>
    <n v="3"/>
    <n v="24"/>
    <n v="216"/>
    <n v="4"/>
    <n v="18890.495999999999"/>
  </r>
  <r>
    <x v="1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1"/>
    <x v="10"/>
    <s v="K"/>
    <x v="3"/>
    <x v="6"/>
    <x v="2"/>
    <x v="10"/>
    <n v="5"/>
    <n v="30"/>
    <n v="0"/>
    <n v="9142"/>
    <n v="8448"/>
    <n v="18"/>
    <n v="0"/>
    <n v="9315"/>
    <n v="8754"/>
    <n v="20"/>
    <n v="0"/>
    <n v="9305"/>
    <n v="8709"/>
    <n v="18"/>
    <n v="0"/>
    <n v="9431"/>
    <n v="8629"/>
    <n v="3.2653061224489797"/>
    <n v="14.333333333333334"/>
    <n v="1"/>
    <n v="89.666250000000005"/>
    <n v="1.7916666666666667"/>
    <n v="1.7916666666666667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2"/>
    <x v="12"/>
    <x v="11"/>
    <m/>
    <x v="8"/>
    <x v="9"/>
    <x v="6"/>
    <x v="11"/>
    <n v="5"/>
    <n v="24"/>
    <n v="3"/>
    <n v="9212"/>
    <n v="8801"/>
    <n v="10"/>
    <n v="2"/>
    <n v="9260"/>
    <n v="8860"/>
    <n v="9"/>
    <n v="1"/>
    <n v="8889"/>
    <n v="8889"/>
    <n v="17"/>
    <n v="2"/>
    <n v="8973"/>
    <n v="8840"/>
    <n v="3.0573248407643314"/>
    <n v="20"/>
    <n v="0.98741987179487178"/>
    <n v="89.655000000000001"/>
    <n v="2.5"/>
    <n v="2.166666666666666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4"/>
    <x v="12"/>
    <m/>
    <x v="9"/>
    <x v="10"/>
    <x v="2"/>
    <x v="12"/>
    <n v="5"/>
    <n v="19"/>
    <n v="0"/>
    <n v="7609"/>
    <n v="7965"/>
    <n v="7"/>
    <n v="0"/>
    <n v="7769"/>
    <n v="8010"/>
    <n v="10"/>
    <n v="2"/>
    <n v="7741"/>
    <n v="8050"/>
    <n v="16"/>
    <n v="1"/>
    <n v="7854"/>
    <n v="8092"/>
    <n v="2.2187981510015407"/>
    <n v="17.333333333333332"/>
    <n v="0.99349959935897436"/>
    <n v="78.862499999999997"/>
    <n v="2.1666666666666665"/>
    <n v="2.041666666666666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7"/>
    <x v="13"/>
    <m/>
    <x v="10"/>
    <x v="11"/>
    <x v="4"/>
    <x v="13"/>
    <n v="4"/>
    <n v="18"/>
    <n v="0"/>
    <n v="9009"/>
    <n v="9709"/>
    <n v="18"/>
    <n v="0"/>
    <n v="9352"/>
    <n v="9818"/>
    <n v="10"/>
    <n v="2"/>
    <n v="9370"/>
    <n v="9794"/>
    <n v="18"/>
    <n v="4"/>
    <n v="9389"/>
    <n v="9756"/>
    <n v="6.9230769230769234"/>
    <n v="10.666666666666666"/>
    <n v="0.99583333333333335"/>
    <n v="95.246250000000003"/>
    <n v="1.3333333333333333"/>
    <n v="1.2083333333333333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19"/>
    <x v="30"/>
    <s v="K"/>
    <x v="11"/>
    <x v="17"/>
    <x v="4"/>
    <x v="28"/>
    <n v="5.5"/>
    <n v="22"/>
    <n v="8"/>
    <n v="7520"/>
    <m/>
    <n v="34"/>
    <n v="6"/>
    <n v="7340"/>
    <m/>
    <n v="35"/>
    <n v="14"/>
    <n v="7080"/>
    <m/>
    <n v="21"/>
    <n v="5"/>
    <n v="7530"/>
    <m/>
    <n v="5.0526315789473681"/>
    <n v="37.333333333333336"/>
    <n v="0.96859975961538458"/>
    <n v="73.674999999999997"/>
    <n v="4.666666666666667"/>
    <n v="3.291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21"/>
    <x v="28"/>
    <s v="K"/>
    <x v="11"/>
    <x v="19"/>
    <x v="2"/>
    <x v="26"/>
    <n v="5.5"/>
    <n v="15"/>
    <n v="3"/>
    <n v="8700"/>
    <n v="9090"/>
    <n v="14"/>
    <n v="2"/>
    <n v="8529"/>
    <n v="9260"/>
    <n v="14"/>
    <n v="0"/>
    <n v="7780"/>
    <n v="9170"/>
    <n v="46"/>
    <n v="0"/>
    <n v="8890"/>
    <n v="9350"/>
    <n v="5.8775510204081636"/>
    <n v="29.666666666666668"/>
    <n v="0.99591012286324787"/>
    <n v="88.461250000000007"/>
    <n v="3.7083333333333335"/>
    <n v="3.5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2"/>
    <x v="22"/>
    <x v="25"/>
    <s v="K"/>
    <x v="11"/>
    <x v="17"/>
    <x v="2"/>
    <x v="23"/>
    <n v="5.5"/>
    <n v="40"/>
    <n v="2"/>
    <n v="9540"/>
    <n v="9170"/>
    <n v="17"/>
    <n v="0"/>
    <n v="9260"/>
    <n v="9170"/>
    <n v="7"/>
    <n v="0"/>
    <n v="8330"/>
    <n v="9260"/>
    <n v="36"/>
    <n v="0"/>
    <n v="9540"/>
    <n v="9260"/>
    <n v="5.8536585365853657"/>
    <n v="33.333333333333336"/>
    <n v="0.99835737179487183"/>
    <n v="91.912499999999994"/>
    <n v="4.166666666666667"/>
    <n v="4.083333333333333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2"/>
    <x v="23"/>
    <x v="17"/>
    <m/>
    <x v="11"/>
    <x v="14"/>
    <x v="7"/>
    <x v="17"/>
    <n v="5"/>
    <n v="39"/>
    <n v="0"/>
    <n v="9260"/>
    <m/>
    <n v="4"/>
    <n v="0"/>
    <n v="8730"/>
    <m/>
    <n v="15"/>
    <n v="0"/>
    <n v="9170"/>
    <m/>
    <n v="35"/>
    <n v="1"/>
    <n v="9810"/>
    <m/>
    <n v="6.2882096069868991"/>
    <n v="62"/>
    <n v="0.9992354433760684"/>
    <n v="92.424999999999997"/>
    <n v="7.75"/>
    <n v="7.66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12"/>
    <x v="23"/>
    <x v="18"/>
    <m/>
    <x v="11"/>
    <x v="14"/>
    <x v="7"/>
    <x v="18"/>
    <n v="5"/>
    <n v="30"/>
    <n v="0"/>
    <m/>
    <n v="9079"/>
    <n v="11"/>
    <n v="0"/>
    <m/>
    <n v="9170"/>
    <n v="15"/>
    <n v="0"/>
    <n v="9070"/>
    <m/>
    <n v="9"/>
    <n v="0"/>
    <n v="9170"/>
    <m/>
    <n v="6.1802575107296134"/>
    <n v="43.333333333333336"/>
    <n v="1"/>
    <n v="91.222499999999997"/>
    <n v="5.416666666666667"/>
    <n v="5.416666666666667"/>
    <x v="2"/>
    <n v="2"/>
    <s v="BRYAN"/>
    <s v="BRYAN"/>
    <s v="MAMAY"/>
    <s v="MAMAY"/>
    <x v="0"/>
    <s v="P204"/>
    <n v="1.1890000000000001"/>
    <n v="2.4"/>
    <n v="24"/>
    <n v="216"/>
    <n v="3.4"/>
    <n v="20956.838400000001"/>
  </r>
  <r>
    <x v="12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2"/>
    <x v="25"/>
    <x v="20"/>
    <s v="K"/>
    <x v="13"/>
    <x v="16"/>
    <x v="8"/>
    <x v="20"/>
    <n v="5.5"/>
    <n v="9"/>
    <n v="0"/>
    <n v="4350"/>
    <m/>
    <m/>
    <m/>
    <s v="了機"/>
    <m/>
    <m/>
    <m/>
    <s v="了機"/>
    <m/>
    <m/>
    <m/>
    <s v="了機"/>
    <m/>
    <n v="6.6055045871559637"/>
    <n v="6"/>
    <n v="1"/>
    <n v="43.5"/>
    <n v="0.75"/>
    <n v="0.75"/>
    <x v="2"/>
    <n v="2"/>
    <s v="DENDEN"/>
    <s v="DENDEN"/>
    <s v="MAMAY"/>
    <s v="MAMAY"/>
    <x v="3"/>
    <s v="P227"/>
    <n v="1.859"/>
    <n v="3.2"/>
    <n v="24"/>
    <n v="216"/>
    <n v="4.2"/>
    <n v="40475.635199999997"/>
  </r>
  <r>
    <x v="12"/>
    <x v="25"/>
    <x v="31"/>
    <s v="K"/>
    <x v="11"/>
    <x v="19"/>
    <x v="2"/>
    <x v="29"/>
    <n v="5.5"/>
    <n v="6"/>
    <n v="0"/>
    <m/>
    <n v="10000"/>
    <n v="17"/>
    <n v="0"/>
    <m/>
    <n v="9910"/>
    <n v="0"/>
    <n v="0"/>
    <n v="9630"/>
    <m/>
    <n v="3"/>
    <n v="0"/>
    <n v="9810"/>
    <m/>
    <n v="5.8536585365853657"/>
    <n v="17.333333333333332"/>
    <n v="1"/>
    <n v="98.375"/>
    <n v="2.1666666666666665"/>
    <n v="2.1666666666666665"/>
    <x v="2"/>
    <n v="2"/>
    <s v="DENDEN"/>
    <s v="DENDEN"/>
    <s v="MAMAY"/>
    <s v="MAMAY"/>
    <x v="3"/>
    <s v="P204"/>
    <n v="1.1890000000000001"/>
    <n v="2.8"/>
    <n v="24"/>
    <n v="216"/>
    <n v="3.8"/>
    <n v="23422.3488"/>
  </r>
  <r>
    <x v="12"/>
    <x v="26"/>
    <x v="29"/>
    <s v="K"/>
    <x v="11"/>
    <x v="19"/>
    <x v="2"/>
    <x v="27"/>
    <n v="5.5"/>
    <m/>
    <m/>
    <s v="清車"/>
    <m/>
    <m/>
    <m/>
    <s v="清車"/>
    <m/>
    <n v="0"/>
    <n v="0"/>
    <n v="9910"/>
    <n v="9350"/>
    <n v="19"/>
    <n v="1"/>
    <n v="9910"/>
    <n v="9260"/>
    <n v="5.8536585365853657"/>
    <s v="清車"/>
    <s v=""/>
    <n v="96.075000000000003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12"/>
    <x v="27"/>
    <x v="32"/>
    <m/>
    <x v="16"/>
    <x v="20"/>
    <x v="0"/>
    <x v="30"/>
    <n v="4"/>
    <n v="22"/>
    <n v="0"/>
    <n v="2781"/>
    <m/>
    <n v="8"/>
    <n v="0"/>
    <n v="3268"/>
    <m/>
    <n v="16"/>
    <n v="0"/>
    <n v="3023"/>
    <m/>
    <n v="8"/>
    <n v="0"/>
    <n v="2740"/>
    <m/>
    <n v="2.028169014084507"/>
    <n v="36"/>
    <n v="1"/>
    <m/>
    <n v="4.5"/>
    <n v="2.25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2"/>
    <x v="27"/>
    <x v="33"/>
    <m/>
    <x v="17"/>
    <x v="21"/>
    <x v="4"/>
    <x v="31"/>
    <n v="5"/>
    <n v="14"/>
    <n v="0"/>
    <n v="2781"/>
    <m/>
    <n v="4"/>
    <n v="0"/>
    <n v="3268"/>
    <m/>
    <n v="4"/>
    <n v="0"/>
    <n v="3033"/>
    <m/>
    <n v="28"/>
    <n v="0"/>
    <n v="2740"/>
    <m/>
    <n v="2.8402366863905324"/>
    <n v="33.333333333333336"/>
    <n v="1"/>
    <m/>
    <n v="4.166666666666667"/>
    <n v="2.0833333333333335"/>
    <x v="3"/>
    <n v="3"/>
    <s v="KIM"/>
    <s v="KIM"/>
    <s v="JOHNDEL"/>
    <s v="JOHNDEL"/>
    <x v="3"/>
    <s v="P203"/>
    <n v="0.91100000000000003"/>
    <n v="1.3"/>
    <n v="24"/>
    <n v="216"/>
    <n v="2.2999999999999998"/>
    <n v="10862.035199999998"/>
  </r>
  <r>
    <x v="1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"/>
    <x v="1"/>
    <m/>
    <x v="1"/>
    <x v="1"/>
    <x v="1"/>
    <x v="1"/>
    <n v="5"/>
    <n v="16"/>
    <n v="0"/>
    <n v="8550"/>
    <n v="8406"/>
    <n v="10"/>
    <n v="0"/>
    <n v="8664"/>
    <n v="8342"/>
    <n v="11"/>
    <n v="0"/>
    <n v="9695"/>
    <n v="8783"/>
    <n v="10"/>
    <n v="0"/>
    <n v="8824"/>
    <n v="8286"/>
    <n v="1.7777777777777777"/>
    <n v="15.666666666666666"/>
    <n v="1"/>
    <n v="86.9375"/>
    <n v="1.9583333333333333"/>
    <n v="1.9583333333333333"/>
    <x v="0"/>
    <n v="1"/>
    <s v="KV"/>
    <s v="KV"/>
    <s v="JB"/>
    <s v="JB"/>
    <x v="0"/>
    <s v="P203"/>
    <n v="0.91100000000000003"/>
    <n v="1.8"/>
    <n v="24"/>
    <n v="216"/>
    <n v="2.8"/>
    <n v="13223.3472"/>
  </r>
  <r>
    <x v="13"/>
    <x v="2"/>
    <x v="3"/>
    <s v="K"/>
    <x v="3"/>
    <x v="3"/>
    <x v="2"/>
    <x v="3"/>
    <n v="5"/>
    <n v="26"/>
    <n v="0"/>
    <m/>
    <n v="8453"/>
    <n v="20"/>
    <n v="0"/>
    <s v="停機"/>
    <n v="8357"/>
    <n v="10"/>
    <n v="0"/>
    <s v="停機"/>
    <n v="8331"/>
    <n v="36"/>
    <n v="0"/>
    <s v="停機"/>
    <n v="8182"/>
    <n v="3.2653061224489797"/>
    <n v="30.666666666666668"/>
    <n v="1"/>
    <n v="83.307500000000005"/>
    <n v="3.8333333333333335"/>
    <n v="3.8333333333333335"/>
    <x v="0"/>
    <n v="1"/>
    <s v="KV"/>
    <s v="KV"/>
    <s v="JB"/>
    <s v="JB"/>
    <x v="0"/>
    <s v="P204"/>
    <n v="1.1890000000000001"/>
    <n v="2.2999999999999998"/>
    <n v="24"/>
    <n v="216"/>
    <n v="3.3"/>
    <n v="20340.460800000001"/>
  </r>
  <r>
    <x v="13"/>
    <x v="3"/>
    <x v="27"/>
    <m/>
    <x v="15"/>
    <x v="18"/>
    <x v="4"/>
    <x v="25"/>
    <n v="5"/>
    <n v="14"/>
    <n v="0"/>
    <n v="9271"/>
    <s v="停機"/>
    <n v="5"/>
    <n v="0"/>
    <n v="9347"/>
    <s v="停機"/>
    <n v="4"/>
    <n v="0"/>
    <n v="9301"/>
    <s v="停機"/>
    <n v="8"/>
    <n v="1"/>
    <n v="9243"/>
    <s v="停機"/>
    <n v="2.8346456692913384"/>
    <n v="20.666666666666668"/>
    <n v="0.99830395299145303"/>
    <n v="92.905000000000001"/>
    <n v="2.5833333333333335"/>
    <n v="2.5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3"/>
    <x v="4"/>
    <x v="5"/>
    <m/>
    <x v="5"/>
    <x v="5"/>
    <x v="4"/>
    <x v="5"/>
    <n v="4"/>
    <n v="35"/>
    <n v="0"/>
    <n v="8315"/>
    <n v="8670"/>
    <n v="7"/>
    <n v="0"/>
    <n v="8373"/>
    <n v="8879"/>
    <n v="7"/>
    <n v="0"/>
    <n v="8396"/>
    <n v="8848"/>
    <n v="14"/>
    <n v="0"/>
    <n v="8248"/>
    <n v="8894"/>
    <n v="1.7496962332928312"/>
    <n v="21"/>
    <n v="1"/>
    <n v="85.778750000000002"/>
    <n v="2.625"/>
    <n v="2.62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3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6"/>
    <x v="8"/>
    <s v="G"/>
    <x v="6"/>
    <x v="7"/>
    <x v="5"/>
    <x v="8"/>
    <n v="2"/>
    <n v="17"/>
    <n v="1"/>
    <n v="9640"/>
    <n v="9511"/>
    <n v="15"/>
    <n v="0"/>
    <n v="9545"/>
    <n v="9028"/>
    <n v="15"/>
    <n v="0"/>
    <n v="9621"/>
    <n v="9321"/>
    <n v="24"/>
    <n v="0"/>
    <n v="9670"/>
    <n v="9376"/>
    <n v="2.4615384615384617"/>
    <n v="23.666666666666668"/>
    <n v="0.998046875"/>
    <n v="94.64"/>
    <n v="2.9583333333333335"/>
    <n v="2.9166666666666665"/>
    <x v="0"/>
    <n v="1"/>
    <s v="KV"/>
    <s v="KV"/>
    <s v="JB"/>
    <s v="JB"/>
    <x v="0"/>
    <s v="P142"/>
    <n v="0.56200000000000006"/>
    <n v="1.1000000000000001"/>
    <n v="24"/>
    <n v="216"/>
    <n v="2.1"/>
    <n v="6118.1568000000007"/>
  </r>
  <r>
    <x v="1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8"/>
    <x v="26"/>
    <m/>
    <x v="14"/>
    <x v="8"/>
    <x v="4"/>
    <x v="24"/>
    <n v="5"/>
    <n v="8"/>
    <n v="0"/>
    <n v="8527"/>
    <n v="8160"/>
    <n v="3"/>
    <n v="0"/>
    <n v="8546"/>
    <n v="8172"/>
    <n v="2"/>
    <n v="0"/>
    <n v="8582"/>
    <n v="8194"/>
    <n v="6"/>
    <n v="0"/>
    <n v="8544"/>
    <n v="8144"/>
    <n v="2.8685258964143427"/>
    <n v="6.333333333333333"/>
    <n v="1"/>
    <n v="83.586250000000007"/>
    <n v="0.79166666666666663"/>
    <n v="0.79166666666666663"/>
    <x v="0"/>
    <n v="1"/>
    <s v="KV"/>
    <s v="KV"/>
    <s v="JB"/>
    <s v="JB"/>
    <x v="0"/>
    <s v="P203"/>
    <n v="0.91100000000000003"/>
    <n v="3"/>
    <n v="24"/>
    <n v="216"/>
    <n v="4"/>
    <n v="18890.495999999999"/>
  </r>
  <r>
    <x v="1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1"/>
    <x v="10"/>
    <s v="K"/>
    <x v="3"/>
    <x v="6"/>
    <x v="2"/>
    <x v="10"/>
    <n v="5"/>
    <n v="30"/>
    <n v="6"/>
    <n v="9439"/>
    <n v="8338"/>
    <n v="18"/>
    <n v="0"/>
    <n v="9334"/>
    <n v="8384"/>
    <n v="22"/>
    <n v="1"/>
    <n v="9343"/>
    <n v="8368"/>
    <n v="58"/>
    <n v="0"/>
    <n v="8990"/>
    <n v="8544"/>
    <n v="3.2653061224489797"/>
    <n v="21.333333333333332"/>
    <n v="0.9896935096153846"/>
    <n v="88.424999999999997"/>
    <n v="2.6666666666666665"/>
    <n v="2.5208333333333335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3"/>
    <x v="12"/>
    <x v="11"/>
    <m/>
    <x v="8"/>
    <x v="9"/>
    <x v="6"/>
    <x v="11"/>
    <n v="5"/>
    <n v="22"/>
    <n v="1"/>
    <n v="9088"/>
    <n v="8960"/>
    <n v="10"/>
    <n v="0"/>
    <n v="8921"/>
    <n v="8430"/>
    <m/>
    <m/>
    <s v="FINAL"/>
    <m/>
    <m/>
    <m/>
    <s v="停機"/>
    <m/>
    <n v="3.0573248407643314"/>
    <n v="10.666666666666666"/>
    <n v="0.99842748397435899"/>
    <n v="88.497500000000002"/>
    <n v="1.3333333333333333"/>
    <n v="1.2916666666666667"/>
    <x v="0"/>
    <n v="1"/>
    <s v="JUNJUN"/>
    <s v="JUNJUN"/>
    <s v="JB"/>
    <s v="JB"/>
    <x v="0"/>
    <s v="P203"/>
    <n v="0.91100000000000003"/>
    <n v="1.9"/>
    <n v="24"/>
    <n v="216"/>
    <n v="2.9"/>
    <n v="13695.6096"/>
  </r>
  <r>
    <x v="1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4"/>
    <x v="12"/>
    <m/>
    <x v="9"/>
    <x v="10"/>
    <x v="2"/>
    <x v="12"/>
    <n v="5"/>
    <n v="16"/>
    <n v="0"/>
    <n v="7346"/>
    <n v="7873"/>
    <n v="14"/>
    <n v="0"/>
    <n v="7120"/>
    <n v="7841"/>
    <n v="13"/>
    <n v="0"/>
    <n v="7233"/>
    <n v="7753"/>
    <m/>
    <m/>
    <s v="了機"/>
    <m/>
    <n v="2.2187981510015407"/>
    <n v="14.333333333333334"/>
    <n v="1"/>
    <n v="75.276666666666671"/>
    <n v="1.7916666666666667"/>
    <n v="1.7916666666666667"/>
    <x v="0"/>
    <n v="1"/>
    <s v="KIM"/>
    <s v="KIM"/>
    <s v="CHALS"/>
    <s v="CHALS"/>
    <x v="0"/>
    <s v="P123"/>
    <n v="0.66900000000000004"/>
    <n v="2.4"/>
    <n v="24"/>
    <n v="216"/>
    <n v="3.4"/>
    <n v="11791.526400000002"/>
  </r>
  <r>
    <x v="1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7"/>
    <x v="13"/>
    <m/>
    <x v="10"/>
    <x v="11"/>
    <x v="4"/>
    <x v="13"/>
    <n v="4"/>
    <n v="14"/>
    <n v="0"/>
    <n v="9292"/>
    <n v="9795"/>
    <n v="4"/>
    <n v="0"/>
    <n v="9438"/>
    <n v="9765"/>
    <n v="6"/>
    <n v="0"/>
    <n v="9440"/>
    <n v="9766"/>
    <n v="22"/>
    <n v="0"/>
    <n v="9280"/>
    <n v="9761"/>
    <n v="6.9230769230769234"/>
    <n v="7.666666666666667"/>
    <n v="1"/>
    <n v="95.671250000000001"/>
    <n v="0.95833333333333337"/>
    <n v="0.95833333333333337"/>
    <x v="0"/>
    <n v="0.5"/>
    <s v="CEDIE"/>
    <s v="CEDIE"/>
    <s v="CHALS"/>
    <s v="CHALS"/>
    <x v="0"/>
    <s v="P227"/>
    <n v="1.859"/>
    <n v="1.6"/>
    <n v="24"/>
    <n v="216"/>
    <n v="2.6"/>
    <n v="25056.345600000001"/>
  </r>
  <r>
    <x v="1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3"/>
    <x v="19"/>
    <x v="30"/>
    <s v="K"/>
    <x v="11"/>
    <x v="17"/>
    <x v="4"/>
    <x v="28"/>
    <n v="5.5"/>
    <n v="13"/>
    <n v="1"/>
    <n v="7230"/>
    <m/>
    <n v="21"/>
    <n v="2"/>
    <n v="7250"/>
    <m/>
    <n v="23"/>
    <n v="3"/>
    <n v="7300"/>
    <m/>
    <n v="33"/>
    <n v="10"/>
    <n v="7490"/>
    <m/>
    <n v="5.0526315789473681"/>
    <n v="30"/>
    <n v="0.98477564102564097"/>
    <n v="73.174999999999997"/>
    <n v="3.75"/>
    <n v="3.0833333333333335"/>
    <x v="1"/>
    <n v="1"/>
    <s v="JUNJUN"/>
    <s v="JUNJUN"/>
    <s v="J.P"/>
    <s v="J.P"/>
    <x v="0"/>
    <s v="P227"/>
    <n v="1.859"/>
    <n v="2"/>
    <n v="24"/>
    <n v="216"/>
    <n v="3"/>
    <n v="28911.168000000001"/>
  </r>
  <r>
    <x v="1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3"/>
    <x v="21"/>
    <x v="28"/>
    <s v="K"/>
    <x v="11"/>
    <x v="19"/>
    <x v="2"/>
    <x v="26"/>
    <n v="5.5"/>
    <n v="47"/>
    <n v="0"/>
    <n v="8470"/>
    <n v="9070"/>
    <n v="7"/>
    <n v="0"/>
    <n v="7780"/>
    <n v="8520"/>
    <n v="29"/>
    <n v="2"/>
    <n v="7960"/>
    <n v="9260"/>
    <n v="39"/>
    <n v="2"/>
    <n v="8900"/>
    <n v="9540"/>
    <n v="5.8775510204081636"/>
    <n v="40.666666666666664"/>
    <n v="0.99672809829059827"/>
    <n v="86.875"/>
    <n v="5.083333333333333"/>
    <n v="4.916666666666667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13"/>
    <x v="22"/>
    <x v="25"/>
    <s v="K"/>
    <x v="11"/>
    <x v="17"/>
    <x v="2"/>
    <x v="23"/>
    <n v="5.5"/>
    <n v="16"/>
    <n v="0"/>
    <n v="9070"/>
    <n v="8700"/>
    <n v="13"/>
    <n v="0"/>
    <n v="9070"/>
    <n v="9070"/>
    <n v="26"/>
    <n v="0"/>
    <n v="9630"/>
    <n v="8890"/>
    <n v="31"/>
    <n v="1"/>
    <n v="9260"/>
    <n v="8890"/>
    <n v="5.8536585365853657"/>
    <n v="28.666666666666668"/>
    <n v="0.99917868589743586"/>
    <n v="90.724999999999994"/>
    <n v="3.5833333333333335"/>
    <n v="3.5416666666666665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13"/>
    <x v="23"/>
    <x v="17"/>
    <m/>
    <x v="11"/>
    <x v="14"/>
    <x v="7"/>
    <x v="17"/>
    <n v="5"/>
    <n v="20"/>
    <n v="0"/>
    <n v="8700"/>
    <m/>
    <n v="13"/>
    <n v="0"/>
    <n v="8980"/>
    <m/>
    <n v="15"/>
    <n v="0"/>
    <n v="9170"/>
    <m/>
    <n v="22"/>
    <n v="0"/>
    <n v="8520"/>
    <m/>
    <n v="6.2882096069868991"/>
    <n v="46.666666666666664"/>
    <n v="1"/>
    <n v="88.424999999999997"/>
    <n v="5.833333333333333"/>
    <n v="5.833333333333333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3"/>
    <x v="23"/>
    <x v="18"/>
    <m/>
    <x v="11"/>
    <x v="14"/>
    <x v="7"/>
    <x v="18"/>
    <n v="5"/>
    <n v="23"/>
    <n v="0"/>
    <m/>
    <n v="8520"/>
    <n v="12"/>
    <n v="0"/>
    <m/>
    <n v="8700"/>
    <n v="24"/>
    <n v="0"/>
    <n v="9540"/>
    <m/>
    <n v="31"/>
    <n v="0"/>
    <n v="8980"/>
    <m/>
    <n v="6.1802575107296134"/>
    <n v="60"/>
    <n v="1"/>
    <n v="89.35"/>
    <n v="7.5"/>
    <n v="7.5"/>
    <x v="2"/>
    <n v="2"/>
    <s v="BRYAN"/>
    <s v="BRYAN"/>
    <s v="WILSON"/>
    <s v="WILSON"/>
    <x v="1"/>
    <s v="P204"/>
    <n v="1.1890000000000001"/>
    <n v="2.4"/>
    <n v="24"/>
    <n v="216"/>
    <n v="3.4"/>
    <n v="20956.838400000001"/>
  </r>
  <r>
    <x v="13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3"/>
    <x v="25"/>
    <x v="20"/>
    <s v="K"/>
    <x v="13"/>
    <x v="16"/>
    <x v="8"/>
    <x v="20"/>
    <n v="5.5"/>
    <m/>
    <m/>
    <s v="了機"/>
    <m/>
    <m/>
    <m/>
    <s v="了機"/>
    <m/>
    <m/>
    <m/>
    <s v="了機"/>
    <m/>
    <m/>
    <m/>
    <s v="停機"/>
    <m/>
    <n v="6.6055045871559637"/>
    <s v="了機"/>
    <s v=""/>
    <s v=""/>
    <s v=""/>
    <s v=""/>
    <x v="2"/>
    <n v="2"/>
    <s v="DENDEN"/>
    <s v="DENDEN"/>
    <s v="WILSON"/>
    <s v="WILSON"/>
    <x v="3"/>
    <s v="P227"/>
    <n v="1.859"/>
    <n v="3.2"/>
    <n v="24"/>
    <n v="216"/>
    <n v="4.2"/>
    <n v="40475.635199999997"/>
  </r>
  <r>
    <x v="13"/>
    <x v="25"/>
    <x v="31"/>
    <s v="K"/>
    <x v="11"/>
    <x v="19"/>
    <x v="2"/>
    <x v="29"/>
    <n v="5.5"/>
    <n v="5"/>
    <n v="0"/>
    <m/>
    <n v="10000"/>
    <n v="18"/>
    <n v="0"/>
    <m/>
    <n v="10000"/>
    <n v="3"/>
    <n v="0"/>
    <n v="10000"/>
    <m/>
    <n v="24"/>
    <n v="1"/>
    <n v="10000"/>
    <n v="9630"/>
    <n v="5.8536585365853657"/>
    <n v="33.333333333333336"/>
    <n v="0.99917868589743586"/>
    <n v="99.26"/>
    <n v="4.166666666666667"/>
    <n v="4.083333333333333"/>
    <x v="2"/>
    <n v="2"/>
    <s v="DENDEN"/>
    <s v="DENDEN"/>
    <s v="WILSON"/>
    <s v="WILSON"/>
    <x v="1"/>
    <s v="P204"/>
    <n v="1.1890000000000001"/>
    <n v="2.8"/>
    <n v="24"/>
    <n v="216"/>
    <n v="3.8"/>
    <n v="23422.3488"/>
  </r>
  <r>
    <x v="13"/>
    <x v="26"/>
    <x v="29"/>
    <s v="K"/>
    <x v="11"/>
    <x v="19"/>
    <x v="2"/>
    <x v="27"/>
    <n v="5.5"/>
    <n v="31"/>
    <n v="8"/>
    <n v="10000"/>
    <n v="9630"/>
    <n v="19"/>
    <n v="0"/>
    <n v="10000"/>
    <n v="9630"/>
    <n v="15"/>
    <n v="0"/>
    <n v="9720"/>
    <n v="8610"/>
    <m/>
    <m/>
    <m/>
    <m/>
    <n v="5.8536585365853657"/>
    <n v="21.666666666666668"/>
    <n v="0.9934294871794872"/>
    <n v="95.983333333333334"/>
    <n v="2.7083333333333335"/>
    <n v="2.37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3"/>
    <x v="27"/>
    <x v="32"/>
    <m/>
    <x v="16"/>
    <x v="20"/>
    <x v="0"/>
    <x v="30"/>
    <n v="4"/>
    <n v="24"/>
    <n v="0"/>
    <n v="2617"/>
    <m/>
    <n v="10"/>
    <n v="0"/>
    <n v="2640"/>
    <m/>
    <n v="4"/>
    <n v="0"/>
    <n v="2801"/>
    <m/>
    <n v="6"/>
    <n v="0"/>
    <n v="2596"/>
    <m/>
    <n v="2.028169014084507"/>
    <n v="29.333333333333332"/>
    <n v="1"/>
    <n v="26.635000000000002"/>
    <n v="3.6666666666666665"/>
    <n v="1.83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3"/>
    <x v="27"/>
    <x v="33"/>
    <m/>
    <x v="17"/>
    <x v="21"/>
    <x v="4"/>
    <x v="31"/>
    <n v="5"/>
    <n v="8"/>
    <n v="0"/>
    <n v="2617"/>
    <m/>
    <n v="4"/>
    <n v="0"/>
    <n v="2640"/>
    <m/>
    <n v="2"/>
    <n v="0"/>
    <n v="2801"/>
    <m/>
    <n v="12"/>
    <n v="0"/>
    <n v="2596"/>
    <m/>
    <n v="2.8402366863905324"/>
    <n v="17.333333333333332"/>
    <n v="1"/>
    <n v="26.635000000000002"/>
    <n v="2.1666666666666665"/>
    <n v="1.0833333333333333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"/>
    <x v="1"/>
    <m/>
    <x v="1"/>
    <x v="1"/>
    <x v="1"/>
    <x v="1"/>
    <n v="5"/>
    <n v="12"/>
    <n v="0"/>
    <n v="8781"/>
    <n v="8396"/>
    <n v="7"/>
    <n v="0"/>
    <n v="8702"/>
    <n v="8335"/>
    <n v="5"/>
    <n v="0"/>
    <n v="8740"/>
    <n v="8370"/>
    <n v="11"/>
    <n v="0"/>
    <n v="8693"/>
    <n v="8386"/>
    <n v="1.7777777777777777"/>
    <n v="11.666666666666666"/>
    <n v="1"/>
    <n v="85.503749999999997"/>
    <n v="1.4583333333333333"/>
    <n v="1.4583333333333333"/>
    <x v="0"/>
    <n v="1"/>
    <s v="KV"/>
    <s v="KV"/>
    <s v="RON"/>
    <s v="RON"/>
    <x v="0"/>
    <s v="P203"/>
    <n v="0.91100000000000003"/>
    <n v="1.8"/>
    <n v="24"/>
    <n v="216"/>
    <n v="2.8"/>
    <n v="13223.3472"/>
  </r>
  <r>
    <x v="14"/>
    <x v="2"/>
    <x v="3"/>
    <s v="K"/>
    <x v="3"/>
    <x v="3"/>
    <x v="2"/>
    <x v="3"/>
    <n v="5"/>
    <n v="26"/>
    <n v="0"/>
    <m/>
    <n v="7906"/>
    <n v="10"/>
    <n v="0"/>
    <s v="停機"/>
    <n v="7322"/>
    <n v="18"/>
    <n v="0"/>
    <s v="停機"/>
    <n v="7334"/>
    <n v="22"/>
    <n v="0"/>
    <s v="停機"/>
    <n v="7291"/>
    <n v="3.2653061224489797"/>
    <n v="25.333333333333332"/>
    <n v="1"/>
    <n v="74.632499999999993"/>
    <n v="3.1666666666666665"/>
    <n v="3.1666666666666665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14"/>
    <x v="3"/>
    <x v="27"/>
    <m/>
    <x v="15"/>
    <x v="18"/>
    <x v="4"/>
    <x v="25"/>
    <n v="5"/>
    <n v="15"/>
    <n v="3"/>
    <n v="9203"/>
    <s v="停機"/>
    <n v="6"/>
    <n v="0"/>
    <n v="9212"/>
    <s v="停機"/>
    <n v="3"/>
    <n v="0"/>
    <n v="9237"/>
    <s v="停機"/>
    <n v="12"/>
    <n v="0"/>
    <n v="9125"/>
    <s v="停機"/>
    <n v="2.8346456692913384"/>
    <n v="24"/>
    <n v="0.99491185897435896"/>
    <n v="91.942499999999995"/>
    <n v="3"/>
    <n v="2.75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4"/>
    <x v="4"/>
    <x v="5"/>
    <m/>
    <x v="5"/>
    <x v="5"/>
    <x v="4"/>
    <x v="5"/>
    <n v="4"/>
    <n v="19"/>
    <n v="0"/>
    <n v="8268"/>
    <n v="8788"/>
    <n v="10"/>
    <n v="0"/>
    <n v="8309"/>
    <n v="8791"/>
    <n v="10"/>
    <n v="0"/>
    <n v="8255"/>
    <n v="8737"/>
    <n v="38"/>
    <n v="0"/>
    <n v="8165"/>
    <n v="8572"/>
    <n v="1.7496962332928312"/>
    <n v="25.666666666666668"/>
    <n v="1"/>
    <n v="84.856250000000003"/>
    <n v="3.2083333333333335"/>
    <n v="3.20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4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RON"/>
    <s v="RON"/>
    <x v="2"/>
    <s v=""/>
    <s v=""/>
    <s v=""/>
    <n v="24"/>
    <n v="216"/>
    <s v=""/>
    <s v=""/>
  </r>
  <r>
    <x v="14"/>
    <x v="6"/>
    <x v="8"/>
    <s v="G"/>
    <x v="6"/>
    <x v="7"/>
    <x v="5"/>
    <x v="8"/>
    <n v="2"/>
    <n v="15"/>
    <n v="0"/>
    <n v="9776"/>
    <n v="9682"/>
    <n v="6"/>
    <n v="1"/>
    <n v="9700"/>
    <n v="9566"/>
    <n v="5"/>
    <n v="0"/>
    <n v="9603"/>
    <n v="9627"/>
    <n v="10"/>
    <n v="0"/>
    <n v="9552"/>
    <n v="9575"/>
    <n v="2.4615384615384617"/>
    <n v="12"/>
    <n v="0.998046875"/>
    <n v="96.351249999999993"/>
    <n v="1.5"/>
    <n v="1.4583333333333333"/>
    <x v="0"/>
    <n v="1"/>
    <s v="KV"/>
    <s v="KV"/>
    <s v="RON"/>
    <s v="RON"/>
    <x v="0"/>
    <s v="P142"/>
    <n v="0.56200000000000006"/>
    <n v="1.1000000000000001"/>
    <n v="24"/>
    <n v="216"/>
    <n v="2.1"/>
    <n v="6118.1568000000007"/>
  </r>
  <r>
    <x v="1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8"/>
    <x v="26"/>
    <m/>
    <x v="14"/>
    <x v="8"/>
    <x v="4"/>
    <x v="24"/>
    <n v="5"/>
    <n v="9"/>
    <n v="0"/>
    <n v="8483"/>
    <n v="8177"/>
    <n v="2"/>
    <n v="0"/>
    <n v="8578"/>
    <n v="8164"/>
    <n v="1"/>
    <n v="0"/>
    <n v="8596"/>
    <n v="8180"/>
    <n v="6"/>
    <n v="1"/>
    <n v="8586"/>
    <n v="8216"/>
    <n v="2.8685258964143427"/>
    <n v="6"/>
    <n v="0.99832398504273501"/>
    <n v="83.724999999999994"/>
    <n v="0.75"/>
    <n v="0.70833333333333337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1"/>
    <x v="10"/>
    <s v="K"/>
    <x v="3"/>
    <x v="6"/>
    <x v="2"/>
    <x v="10"/>
    <n v="5"/>
    <n v="24"/>
    <n v="0"/>
    <n v="9317"/>
    <n v="8808"/>
    <n v="14"/>
    <n v="0"/>
    <n v="9074"/>
    <n v="8862"/>
    <n v="18"/>
    <n v="0"/>
    <n v="8964"/>
    <n v="8832"/>
    <n v="20"/>
    <n v="0"/>
    <n v="9023"/>
    <n v="8911"/>
    <n v="3.2653061224489797"/>
    <n v="12.666666666666666"/>
    <n v="1"/>
    <n v="89.738749999999996"/>
    <n v="1.5833333333333333"/>
    <n v="1.5833333333333333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4"/>
    <x v="12"/>
    <x v="11"/>
    <m/>
    <x v="8"/>
    <x v="9"/>
    <x v="6"/>
    <x v="11"/>
    <n v="5"/>
    <m/>
    <m/>
    <s v="檢修"/>
    <m/>
    <m/>
    <m/>
    <s v="停機"/>
    <m/>
    <m/>
    <m/>
    <s v="復開"/>
    <m/>
    <m/>
    <m/>
    <s v="了機"/>
    <m/>
    <n v="3.0573248407643314"/>
    <s v="檢修"/>
    <s v=""/>
    <s v=""/>
    <s v=""/>
    <s v=""/>
    <x v="0"/>
    <n v="1"/>
    <s v="JUNJUN"/>
    <s v="JUNJUN"/>
    <s v="RON"/>
    <s v="RON"/>
    <x v="0"/>
    <s v="P203"/>
    <n v="0.91100000000000003"/>
    <n v="1.9"/>
    <n v="24"/>
    <n v="216"/>
    <n v="2.9"/>
    <n v="13695.6096"/>
  </r>
  <r>
    <x v="1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4"/>
    <x v="12"/>
    <m/>
    <x v="9"/>
    <x v="10"/>
    <x v="2"/>
    <x v="12"/>
    <n v="5"/>
    <m/>
    <m/>
    <s v="了機"/>
    <m/>
    <m/>
    <m/>
    <s v="了機"/>
    <s v="停機"/>
    <m/>
    <m/>
    <s v="了機"/>
    <s v="停機"/>
    <m/>
    <m/>
    <s v="了機"/>
    <s v="停機"/>
    <n v="2.2187981510015407"/>
    <s v="了機"/>
    <s v=""/>
    <s v=""/>
    <s v=""/>
    <s v=""/>
    <x v="0"/>
    <n v="1"/>
    <s v="KIM"/>
    <s v="KIM"/>
    <s v="CHALS"/>
    <s v="CHALS"/>
    <x v="0"/>
    <s v="P123"/>
    <n v="0.66900000000000004"/>
    <n v="2.4"/>
    <n v="24"/>
    <n v="216"/>
    <n v="3.4"/>
    <n v="11791.526400000002"/>
  </r>
  <r>
    <x v="1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7"/>
    <x v="13"/>
    <m/>
    <x v="10"/>
    <x v="11"/>
    <x v="4"/>
    <x v="13"/>
    <n v="4"/>
    <n v="26"/>
    <n v="0"/>
    <n v="9389"/>
    <n v="9401"/>
    <n v="14"/>
    <n v="0"/>
    <n v="9322"/>
    <n v="9542"/>
    <n v="10"/>
    <n v="0"/>
    <n v="9383"/>
    <n v="9421"/>
    <n v="28"/>
    <n v="0"/>
    <n v="9362"/>
    <n v="9239"/>
    <n v="6.9230769230769234"/>
    <n v="13"/>
    <n v="1"/>
    <n v="93.823750000000004"/>
    <n v="1.625"/>
    <n v="1.625"/>
    <x v="0"/>
    <n v="0.5"/>
    <s v="CEDIE"/>
    <s v="CEDIE"/>
    <s v="CHALS"/>
    <s v="CHALS"/>
    <x v="0"/>
    <s v="P227"/>
    <n v="1.859"/>
    <n v="1.6"/>
    <n v="24"/>
    <n v="216"/>
    <n v="2.6"/>
    <n v="25056.345600000001"/>
  </r>
  <r>
    <x v="1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4"/>
    <x v="19"/>
    <x v="30"/>
    <s v="K"/>
    <x v="11"/>
    <x v="17"/>
    <x v="4"/>
    <x v="28"/>
    <n v="5.5"/>
    <n v="22"/>
    <n v="2"/>
    <n v="7250"/>
    <m/>
    <n v="8"/>
    <n v="4"/>
    <n v="7540"/>
    <m/>
    <n v="15"/>
    <n v="0"/>
    <n v="7390"/>
    <m/>
    <n v="49"/>
    <n v="7"/>
    <n v="7390"/>
    <m/>
    <n v="5.0526315789473681"/>
    <n v="31.333333333333332"/>
    <n v="0.98763020833333337"/>
    <n v="73.924999999999997"/>
    <n v="3.9166666666666665"/>
    <n v="3.375"/>
    <x v="1"/>
    <n v="1"/>
    <s v="JUNJUN"/>
    <s v="JUNJUN"/>
    <s v="J.P"/>
    <s v="J.P"/>
    <x v="0"/>
    <s v="P227"/>
    <n v="1.859"/>
    <n v="2"/>
    <n v="24"/>
    <n v="216"/>
    <n v="3"/>
    <n v="28911.168000000001"/>
  </r>
  <r>
    <x v="1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4"/>
    <x v="21"/>
    <x v="28"/>
    <s v="K"/>
    <x v="11"/>
    <x v="19"/>
    <x v="2"/>
    <x v="26"/>
    <n v="5.5"/>
    <n v="27"/>
    <n v="0"/>
    <n v="8150"/>
    <n v="8980"/>
    <n v="16"/>
    <n v="0"/>
    <n v="8610"/>
    <n v="8980"/>
    <n v="20"/>
    <n v="0"/>
    <n v="8700"/>
    <n v="9350"/>
    <n v="23"/>
    <n v="0"/>
    <n v="8430"/>
    <n v="9260"/>
    <n v="5.8775510204081636"/>
    <n v="28.666666666666668"/>
    <n v="1"/>
    <n v="88.075000000000003"/>
    <n v="3.5833333333333335"/>
    <n v="3.583333333333333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4"/>
    <x v="22"/>
    <x v="25"/>
    <s v="K"/>
    <x v="11"/>
    <x v="17"/>
    <x v="2"/>
    <x v="23"/>
    <n v="5.5"/>
    <n v="30"/>
    <n v="0"/>
    <n v="9260"/>
    <n v="8890"/>
    <n v="16"/>
    <n v="0"/>
    <n v="9260"/>
    <n v="8980"/>
    <n v="19"/>
    <n v="0"/>
    <n v="9350"/>
    <n v="9260"/>
    <n v="34"/>
    <n v="2"/>
    <n v="9350"/>
    <n v="9260"/>
    <n v="5.8536585365853657"/>
    <n v="33"/>
    <n v="0.99835737179487183"/>
    <n v="92.012500000000003"/>
    <n v="4.125"/>
    <n v="4.041666666666667"/>
    <x v="2"/>
    <n v="1"/>
    <s v="MAR"/>
    <s v="MAR"/>
    <s v="WILSON"/>
    <s v="WILSON"/>
    <x v="0"/>
    <s v="P204"/>
    <n v="1.1890000000000001"/>
    <n v="2.9"/>
    <n v="24"/>
    <n v="216"/>
    <n v="3.9"/>
    <n v="24038.7264"/>
  </r>
  <r>
    <x v="14"/>
    <x v="23"/>
    <x v="17"/>
    <m/>
    <x v="11"/>
    <x v="14"/>
    <x v="7"/>
    <x v="17"/>
    <n v="5"/>
    <n v="24"/>
    <n v="0"/>
    <n v="8240"/>
    <m/>
    <n v="17"/>
    <n v="0"/>
    <n v="8700"/>
    <m/>
    <n v="15"/>
    <n v="2"/>
    <n v="8520"/>
    <m/>
    <n v="26"/>
    <n v="0"/>
    <n v="9350"/>
    <m/>
    <n v="6.2882096069868991"/>
    <n v="54.666666666666664"/>
    <n v="0.9984708867521368"/>
    <n v="87.025000000000006"/>
    <n v="6.833333333333333"/>
    <n v="6.666666666666667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4"/>
    <x v="23"/>
    <x v="18"/>
    <m/>
    <x v="11"/>
    <x v="14"/>
    <x v="7"/>
    <x v="18"/>
    <n v="5"/>
    <n v="21"/>
    <n v="0"/>
    <m/>
    <n v="8890"/>
    <n v="15"/>
    <n v="0"/>
    <m/>
    <n v="8890"/>
    <n v="0"/>
    <n v="0"/>
    <n v="8060"/>
    <m/>
    <n v="38"/>
    <n v="0"/>
    <m/>
    <n v="9720"/>
    <n v="6.1802575107296134"/>
    <n v="49.333333333333336"/>
    <n v="1"/>
    <n v="88.9"/>
    <n v="6.166666666666667"/>
    <n v="6.166666666666667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14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4"/>
    <x v="25"/>
    <x v="31"/>
    <s v="K"/>
    <x v="11"/>
    <x v="19"/>
    <x v="2"/>
    <x v="29"/>
    <n v="5.5"/>
    <n v="3"/>
    <n v="0"/>
    <s v="改紡"/>
    <n v="10000"/>
    <n v="17"/>
    <n v="0"/>
    <s v="改紡"/>
    <n v="10000"/>
    <n v="0"/>
    <n v="0"/>
    <n v="8060"/>
    <n v="9350"/>
    <n v="12"/>
    <n v="0"/>
    <n v="8115"/>
    <n v="9910"/>
    <n v="5.8536585365853657"/>
    <s v="改紡"/>
    <n v="1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4"/>
    <x v="26"/>
    <x v="29"/>
    <s v="K"/>
    <x v="11"/>
    <x v="19"/>
    <x v="2"/>
    <x v="27"/>
    <n v="5.5"/>
    <n v="23"/>
    <n v="0"/>
    <n v="10000"/>
    <n v="9630"/>
    <n v="18"/>
    <n v="6"/>
    <n v="10000"/>
    <n v="9630"/>
    <n v="0"/>
    <n v="0"/>
    <n v="9540"/>
    <n v="9070"/>
    <n v="21"/>
    <n v="0"/>
    <n v="10000"/>
    <n v="9540"/>
    <n v="5.8536585365853657"/>
    <n v="20.666666666666668"/>
    <n v="0.99507211538461537"/>
    <n v="96.762500000000003"/>
    <n v="2.5833333333333335"/>
    <n v="2.333333333333333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4"/>
    <x v="27"/>
    <x v="32"/>
    <m/>
    <x v="16"/>
    <x v="20"/>
    <x v="0"/>
    <x v="30"/>
    <n v="4"/>
    <n v="6"/>
    <n v="0"/>
    <n v="4658"/>
    <m/>
    <m/>
    <m/>
    <m/>
    <m/>
    <n v="0"/>
    <n v="0"/>
    <n v="1293"/>
    <m/>
    <n v="18"/>
    <n v="0"/>
    <n v="2111"/>
    <m/>
    <n v="2.028169014084507"/>
    <n v="16"/>
    <n v="1"/>
    <n v="26.873333333333335"/>
    <n v="2"/>
    <n v="1"/>
    <x v="3"/>
    <n v="3"/>
    <s v="BERT"/>
    <s v="N/A"/>
    <s v="JOHNDEL"/>
    <s v="JOHNDEL"/>
    <x v="3"/>
    <s v="P203"/>
    <n v="0.91100000000000003"/>
    <n v="0.9"/>
    <n v="24"/>
    <n v="216"/>
    <n v="1.9"/>
    <n v="8972.9856"/>
  </r>
  <r>
    <x v="14"/>
    <x v="27"/>
    <x v="33"/>
    <m/>
    <x v="17"/>
    <x v="21"/>
    <x v="4"/>
    <x v="31"/>
    <n v="5"/>
    <n v="6"/>
    <n v="0"/>
    <n v="4658"/>
    <m/>
    <m/>
    <m/>
    <m/>
    <m/>
    <n v="0"/>
    <n v="0"/>
    <n v="1293"/>
    <m/>
    <n v="22"/>
    <n v="0"/>
    <n v="2111"/>
    <m/>
    <n v="2.8402366863905324"/>
    <n v="18.666666666666668"/>
    <n v="1"/>
    <n v="26.873333333333335"/>
    <n v="2.3333333333333335"/>
    <n v="1.1666666666666667"/>
    <x v="3"/>
    <n v="3"/>
    <s v="BERT"/>
    <s v="N/A"/>
    <s v="JOHNDEL"/>
    <s v="JOHNDEL"/>
    <x v="1"/>
    <s v="P203"/>
    <n v="0.91100000000000003"/>
    <n v="1.3"/>
    <n v="24"/>
    <n v="216"/>
    <n v="2.2999999999999998"/>
    <n v="10862.035199999998"/>
  </r>
  <r>
    <x v="1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/A"/>
    <s v="JOHNDEL"/>
    <s v="JOHNDEL"/>
    <x v="2"/>
    <s v=""/>
    <s v=""/>
    <s v=""/>
    <n v="24"/>
    <n v="216"/>
    <s v=""/>
    <s v=""/>
  </r>
  <r>
    <x v="1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"/>
    <x v="1"/>
    <m/>
    <x v="1"/>
    <x v="1"/>
    <x v="1"/>
    <x v="1"/>
    <n v="5"/>
    <n v="14"/>
    <n v="0"/>
    <n v="8723"/>
    <n v="8328"/>
    <n v="4"/>
    <n v="0"/>
    <n v="8880"/>
    <n v="8261"/>
    <n v="10"/>
    <n v="0"/>
    <n v="8833"/>
    <n v="8185"/>
    <n v="5"/>
    <n v="0"/>
    <n v="8816"/>
    <n v="8232"/>
    <n v="1.7777777777777777"/>
    <n v="11"/>
    <n v="1"/>
    <n v="85.322500000000005"/>
    <n v="1.375"/>
    <n v="1.375"/>
    <x v="0"/>
    <n v="1"/>
    <s v="KV"/>
    <s v="KV"/>
    <s v="RON"/>
    <s v="RON"/>
    <x v="0"/>
    <s v="P203"/>
    <n v="0.91100000000000003"/>
    <n v="1.8"/>
    <n v="24"/>
    <n v="216"/>
    <n v="2.8"/>
    <n v="13223.3472"/>
  </r>
  <r>
    <x v="15"/>
    <x v="2"/>
    <x v="3"/>
    <s v="K"/>
    <x v="3"/>
    <x v="3"/>
    <x v="2"/>
    <x v="3"/>
    <n v="5"/>
    <n v="34"/>
    <n v="0"/>
    <m/>
    <n v="7377"/>
    <n v="8"/>
    <n v="0"/>
    <s v="停機"/>
    <n v="7759"/>
    <n v="18"/>
    <n v="0"/>
    <s v="停機"/>
    <n v="7362"/>
    <n v="20"/>
    <n v="0"/>
    <s v="停機"/>
    <n v="7294"/>
    <n v="3.2653061224489797"/>
    <n v="26.666666666666668"/>
    <n v="1"/>
    <n v="74.48"/>
    <n v="3.3333333333333335"/>
    <n v="3.3333333333333335"/>
    <x v="0"/>
    <n v="1"/>
    <s v="KV"/>
    <s v="KV"/>
    <s v="RON"/>
    <s v="JERON"/>
    <x v="0"/>
    <s v="P204"/>
    <n v="1.1890000000000001"/>
    <n v="2.2999999999999998"/>
    <n v="24"/>
    <n v="216"/>
    <n v="3.3"/>
    <n v="20340.460800000001"/>
  </r>
  <r>
    <x v="15"/>
    <x v="3"/>
    <x v="27"/>
    <m/>
    <x v="15"/>
    <x v="18"/>
    <x v="4"/>
    <x v="25"/>
    <n v="5"/>
    <n v="6"/>
    <n v="1"/>
    <n v="9124"/>
    <s v="停機"/>
    <n v="4"/>
    <n v="0"/>
    <n v="9130"/>
    <s v="停機"/>
    <n v="5"/>
    <n v="1"/>
    <n v="9050"/>
    <s v="停機"/>
    <n v="6"/>
    <n v="2"/>
    <n v="8964"/>
    <s v="停機"/>
    <n v="2.8346456692913384"/>
    <n v="14"/>
    <n v="0.99321581196581199"/>
    <n v="90.67"/>
    <n v="1.75"/>
    <n v="1.4166666666666667"/>
    <x v="0"/>
    <n v="2"/>
    <s v="CEDIE"/>
    <s v="CEDIE"/>
    <s v="JERON"/>
    <s v="JERON"/>
    <x v="3"/>
    <s v="P203"/>
    <n v="0.91100000000000003"/>
    <n v="3.2"/>
    <n v="24"/>
    <n v="216"/>
    <n v="4.2"/>
    <n v="19835.020800000002"/>
  </r>
  <r>
    <x v="15"/>
    <x v="4"/>
    <x v="5"/>
    <m/>
    <x v="5"/>
    <x v="5"/>
    <x v="4"/>
    <x v="5"/>
    <n v="4"/>
    <n v="18"/>
    <n v="2"/>
    <n v="8287"/>
    <n v="8746"/>
    <n v="14"/>
    <n v="0"/>
    <n v="8329"/>
    <n v="8598"/>
    <n v="14"/>
    <n v="0"/>
    <n v="8281"/>
    <n v="8661"/>
    <n v="22"/>
    <n v="0"/>
    <n v="8070"/>
    <n v="8477"/>
    <n v="1.7496962332928312"/>
    <n v="22.666666666666668"/>
    <n v="0.99450454059829063"/>
    <n v="84.311250000000001"/>
    <n v="2.8333333333333335"/>
    <n v="2.75"/>
    <x v="0"/>
    <n v="1"/>
    <s v="CEDIE"/>
    <s v="CEDIE"/>
    <s v="JERON"/>
    <s v="JERON"/>
    <x v="3"/>
    <s v="P203"/>
    <n v="0.91100000000000003"/>
    <n v="1.7"/>
    <n v="24"/>
    <n v="216"/>
    <n v="2.7"/>
    <n v="12751.084800000001"/>
  </r>
  <r>
    <x v="15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6"/>
    <x v="8"/>
    <s v="G"/>
    <x v="6"/>
    <x v="7"/>
    <x v="5"/>
    <x v="8"/>
    <n v="2"/>
    <n v="25"/>
    <n v="1"/>
    <n v="9633"/>
    <n v="9614"/>
    <n v="14"/>
    <n v="1"/>
    <n v="9704"/>
    <n v="9750"/>
    <n v="17"/>
    <n v="3"/>
    <n v="9622"/>
    <n v="9685"/>
    <n v="23"/>
    <n v="1"/>
    <n v="9657"/>
    <n v="9750"/>
    <n v="2.4615384615384617"/>
    <n v="26.333333333333332"/>
    <n v="0.98828125"/>
    <n v="96.768749999999997"/>
    <n v="3.2916666666666665"/>
    <n v="3.0416666666666665"/>
    <x v="0"/>
    <n v="1"/>
    <s v="KV"/>
    <s v="KV"/>
    <s v="RON"/>
    <s v="RON"/>
    <x v="0"/>
    <s v="P142"/>
    <n v="0.56200000000000006"/>
    <n v="1.1000000000000001"/>
    <n v="24"/>
    <n v="216"/>
    <n v="2.1"/>
    <n v="6118.1568000000007"/>
  </r>
  <r>
    <x v="1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8"/>
    <x v="26"/>
    <m/>
    <x v="14"/>
    <x v="8"/>
    <x v="4"/>
    <x v="24"/>
    <n v="5"/>
    <n v="8"/>
    <n v="0"/>
    <n v="8563"/>
    <n v="8192"/>
    <n v="6"/>
    <n v="0"/>
    <n v="8550"/>
    <n v="8100"/>
    <n v="5"/>
    <n v="0"/>
    <n v="8584"/>
    <n v="8039"/>
    <n v="8"/>
    <n v="0"/>
    <n v="8566"/>
    <n v="7906"/>
    <n v="2.8685258964143427"/>
    <n v="9"/>
    <n v="1"/>
    <n v="83.125"/>
    <n v="1.125"/>
    <n v="1.125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1"/>
    <x v="10"/>
    <s v="K"/>
    <x v="3"/>
    <x v="6"/>
    <x v="2"/>
    <x v="10"/>
    <n v="5"/>
    <n v="36"/>
    <n v="2"/>
    <n v="8915"/>
    <n v="8980"/>
    <n v="22"/>
    <n v="0"/>
    <n v="8802"/>
    <n v="8748"/>
    <n v="12"/>
    <n v="0"/>
    <n v="8804"/>
    <n v="8770"/>
    <n v="34"/>
    <n v="0"/>
    <n v="8491"/>
    <n v="8738"/>
    <n v="3.2653061224489797"/>
    <n v="17.333333333333332"/>
    <n v="0.99705528846153846"/>
    <n v="87.81"/>
    <n v="2.1666666666666665"/>
    <n v="2.125"/>
    <x v="0"/>
    <n v="0.5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15"/>
    <x v="12"/>
    <x v="11"/>
    <m/>
    <x v="8"/>
    <x v="9"/>
    <x v="6"/>
    <x v="11"/>
    <n v="5"/>
    <m/>
    <m/>
    <s v="了機"/>
    <m/>
    <m/>
    <m/>
    <s v="了機"/>
    <m/>
    <m/>
    <m/>
    <s v="了機"/>
    <m/>
    <m/>
    <m/>
    <s v="了機"/>
    <m/>
    <n v="3.0573248407643314"/>
    <s v="了機"/>
    <s v=""/>
    <s v=""/>
    <s v=""/>
    <s v=""/>
    <x v="0"/>
    <n v="1"/>
    <s v="BERT"/>
    <s v="KV"/>
    <s v="RON"/>
    <s v="RON"/>
    <x v="0"/>
    <s v="P203"/>
    <n v="0.91100000000000003"/>
    <n v="1.9"/>
    <n v="24"/>
    <n v="216"/>
    <n v="2.9"/>
    <n v="13695.6096"/>
  </r>
  <r>
    <x v="1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4"/>
    <x v="12"/>
    <m/>
    <x v="9"/>
    <x v="10"/>
    <x v="2"/>
    <x v="12"/>
    <n v="5"/>
    <m/>
    <m/>
    <s v="了機"/>
    <m/>
    <m/>
    <m/>
    <s v="了機"/>
    <s v="停機"/>
    <m/>
    <m/>
    <s v="停機"/>
    <m/>
    <m/>
    <m/>
    <s v="停機"/>
    <m/>
    <n v="2.2187981510015407"/>
    <s v="了機"/>
    <s v=""/>
    <s v=""/>
    <s v=""/>
    <s v=""/>
    <x v="0"/>
    <n v="1"/>
    <s v="BERT"/>
    <s v="CEDIE"/>
    <s v="JP"/>
    <s v="JP"/>
    <x v="0"/>
    <s v="P123"/>
    <n v="0.66900000000000004"/>
    <n v="2.4"/>
    <n v="24"/>
    <n v="216"/>
    <n v="3.4"/>
    <n v="11791.526400000002"/>
  </r>
  <r>
    <x v="1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7"/>
    <x v="13"/>
    <m/>
    <x v="10"/>
    <x v="11"/>
    <x v="4"/>
    <x v="13"/>
    <n v="4"/>
    <m/>
    <m/>
    <s v="了機"/>
    <m/>
    <m/>
    <m/>
    <s v="了機"/>
    <m/>
    <m/>
    <m/>
    <s v="了機"/>
    <m/>
    <m/>
    <m/>
    <s v="了機"/>
    <m/>
    <n v="6.9230769230769234"/>
    <s v="了機"/>
    <s v=""/>
    <s v=""/>
    <s v=""/>
    <s v=""/>
    <x v="0"/>
    <n v="0.5"/>
    <s v="CEDIE"/>
    <s v="CEDIE"/>
    <s v="JERON"/>
    <s v="JERON"/>
    <x v="0"/>
    <s v="P227"/>
    <n v="1.859"/>
    <n v="1.6"/>
    <n v="24"/>
    <n v="216"/>
    <n v="2.6"/>
    <n v="25056.345600000001"/>
  </r>
  <r>
    <x v="1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5"/>
    <x v="19"/>
    <x v="30"/>
    <s v="K"/>
    <x v="11"/>
    <x v="17"/>
    <x v="4"/>
    <x v="28"/>
    <n v="5.5"/>
    <n v="16"/>
    <n v="5"/>
    <n v="7380"/>
    <m/>
    <n v="3"/>
    <n v="1"/>
    <n v="7570"/>
    <m/>
    <n v="27"/>
    <n v="5"/>
    <n v="7440"/>
    <m/>
    <n v="25"/>
    <n v="2"/>
    <n v="7360"/>
    <m/>
    <n v="5.0526315789473681"/>
    <n v="23.666666666666668"/>
    <n v="0.98763020833333337"/>
    <n v="74.375"/>
    <n v="2.9583333333333335"/>
    <n v="2.4166666666666665"/>
    <x v="1"/>
    <n v="1"/>
    <s v="JUNJUN"/>
    <s v="JUNJUN"/>
    <s v="JP"/>
    <s v="JP"/>
    <x v="0"/>
    <s v="P227"/>
    <n v="1.859"/>
    <n v="2"/>
    <n v="24"/>
    <n v="216"/>
    <n v="3"/>
    <n v="28911.168000000001"/>
  </r>
  <r>
    <x v="1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5"/>
    <x v="21"/>
    <x v="28"/>
    <s v="K"/>
    <x v="11"/>
    <x v="19"/>
    <x v="2"/>
    <x v="26"/>
    <n v="5.5"/>
    <n v="33"/>
    <n v="0"/>
    <n v="8980"/>
    <n v="9540"/>
    <n v="10"/>
    <n v="0"/>
    <n v="8180"/>
    <n v="9350"/>
    <n v="17"/>
    <n v="0"/>
    <n v="8890"/>
    <n v="9540"/>
    <n v="20"/>
    <n v="0"/>
    <n v="8980"/>
    <n v="9630"/>
    <n v="5.8775510204081636"/>
    <n v="26.666666666666668"/>
    <n v="1"/>
    <n v="91.362499999999997"/>
    <n v="3.3333333333333335"/>
    <n v="3.333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15"/>
    <x v="22"/>
    <x v="25"/>
    <s v="K"/>
    <x v="11"/>
    <x v="17"/>
    <x v="2"/>
    <x v="23"/>
    <n v="5.5"/>
    <n v="22"/>
    <n v="0"/>
    <n v="9720"/>
    <n v="9170"/>
    <n v="11"/>
    <n v="0"/>
    <n v="9440"/>
    <n v="9070"/>
    <n v="17"/>
    <n v="0"/>
    <n v="9720"/>
    <n v="8890"/>
    <n v="24"/>
    <n v="0"/>
    <n v="9720"/>
    <n v="9170"/>
    <n v="5.8536585365853657"/>
    <n v="24.666666666666668"/>
    <n v="1"/>
    <n v="93.625"/>
    <n v="3.0833333333333335"/>
    <n v="3.083333333333333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15"/>
    <x v="23"/>
    <x v="17"/>
    <m/>
    <x v="11"/>
    <x v="14"/>
    <x v="7"/>
    <x v="17"/>
    <n v="5"/>
    <n v="17"/>
    <n v="0"/>
    <n v="9350"/>
    <m/>
    <n v="10"/>
    <n v="0"/>
    <n v="9170"/>
    <m/>
    <n v="6"/>
    <n v="0"/>
    <n v="8980"/>
    <m/>
    <n v="16"/>
    <n v="0"/>
    <n v="9170"/>
    <m/>
    <n v="6.2882096069868991"/>
    <n v="32.666666666666664"/>
    <n v="1"/>
    <n v="91.674999999999997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15"/>
    <x v="23"/>
    <x v="18"/>
    <m/>
    <x v="11"/>
    <x v="14"/>
    <x v="7"/>
    <x v="18"/>
    <n v="5"/>
    <n v="32"/>
    <n v="0"/>
    <m/>
    <n v="9350"/>
    <n v="14"/>
    <n v="0"/>
    <m/>
    <n v="9540"/>
    <n v="12"/>
    <n v="0"/>
    <n v="9810"/>
    <m/>
    <n v="32"/>
    <n v="0"/>
    <m/>
    <n v="9630"/>
    <n v="6.1802575107296134"/>
    <n v="60"/>
    <n v="1"/>
    <n v="95.825000000000003"/>
    <n v="7.5"/>
    <n v="7.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5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5"/>
    <x v="25"/>
    <x v="31"/>
    <s v="K"/>
    <x v="11"/>
    <x v="19"/>
    <x v="2"/>
    <x v="29"/>
    <n v="5.5"/>
    <n v="25"/>
    <n v="3"/>
    <n v="8610"/>
    <n v="10000"/>
    <n v="22"/>
    <n v="0"/>
    <n v="8610"/>
    <n v="10000"/>
    <n v="24"/>
    <n v="0"/>
    <n v="8520"/>
    <n v="10000"/>
    <n v="14"/>
    <n v="2"/>
    <n v="8610"/>
    <n v="10000"/>
    <n v="5.8536585365853657"/>
    <n v="28.333333333333332"/>
    <n v="0.99589342948717952"/>
    <n v="92.9375"/>
    <n v="3.5416666666666665"/>
    <n v="3.333333333333333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5"/>
    <x v="26"/>
    <x v="29"/>
    <s v="K"/>
    <x v="11"/>
    <x v="19"/>
    <x v="2"/>
    <x v="27"/>
    <n v="5.5"/>
    <n v="21"/>
    <n v="5"/>
    <n v="10000"/>
    <n v="9630"/>
    <n v="19"/>
    <n v="0"/>
    <n v="10000"/>
    <n v="9630"/>
    <n v="12"/>
    <n v="0"/>
    <n v="10000"/>
    <n v="9540"/>
    <n v="9"/>
    <n v="2"/>
    <n v="9810"/>
    <n v="9630"/>
    <n v="5.8536585365853657"/>
    <n v="20.333333333333332"/>
    <n v="0.99425080128205123"/>
    <n v="97.8"/>
    <n v="2.5416666666666665"/>
    <n v="2.2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5"/>
    <x v="27"/>
    <x v="32"/>
    <m/>
    <x v="16"/>
    <x v="20"/>
    <x v="0"/>
    <x v="30"/>
    <n v="4"/>
    <n v="12"/>
    <n v="0"/>
    <n v="4149"/>
    <m/>
    <m/>
    <m/>
    <m/>
    <m/>
    <n v="4"/>
    <n v="0"/>
    <n v="2396"/>
    <m/>
    <n v="4"/>
    <n v="0"/>
    <n v="1644"/>
    <m/>
    <n v="2.028169014084507"/>
    <n v="13.333333333333334"/>
    <n v="1"/>
    <n v="27.296666666666667"/>
    <n v="1.6666666666666667"/>
    <n v="0.83333333333333337"/>
    <x v="3"/>
    <n v="3"/>
    <s v="BERT"/>
    <s v="N/A"/>
    <s v="JONA"/>
    <s v="JONA"/>
    <x v="3"/>
    <s v="P203"/>
    <n v="0.91100000000000003"/>
    <n v="0.9"/>
    <n v="24"/>
    <n v="216"/>
    <n v="1.9"/>
    <n v="8972.9856"/>
  </r>
  <r>
    <x v="15"/>
    <x v="27"/>
    <x v="33"/>
    <m/>
    <x v="17"/>
    <x v="21"/>
    <x v="4"/>
    <x v="31"/>
    <n v="5"/>
    <n v="0"/>
    <n v="0"/>
    <n v="4149"/>
    <m/>
    <m/>
    <m/>
    <m/>
    <m/>
    <n v="10"/>
    <n v="0"/>
    <n v="2396"/>
    <m/>
    <n v="14"/>
    <n v="4"/>
    <n v="1644"/>
    <m/>
    <n v="2.8402366863905324"/>
    <n v="16"/>
    <n v="0.95939061899269507"/>
    <n v="27.296666666666667"/>
    <n v="2"/>
    <n v="0.83333333333333337"/>
    <x v="3"/>
    <n v="3"/>
    <s v="BERT"/>
    <s v="N/A"/>
    <s v="JONA"/>
    <s v="JONA"/>
    <x v="1"/>
    <s v="P203"/>
    <n v="0.91100000000000003"/>
    <n v="1.3"/>
    <n v="24"/>
    <n v="216"/>
    <n v="2.2999999999999998"/>
    <n v="10862.035199999998"/>
  </r>
  <r>
    <x v="1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/A"/>
    <s v="JONA"/>
    <s v="JONA"/>
    <x v="2"/>
    <s v=""/>
    <s v=""/>
    <s v=""/>
    <n v="24"/>
    <n v="216"/>
    <s v=""/>
    <s v=""/>
  </r>
  <r>
    <x v="1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"/>
    <x v="1"/>
    <m/>
    <x v="1"/>
    <x v="1"/>
    <x v="1"/>
    <x v="1"/>
    <n v="5"/>
    <n v="12"/>
    <n v="0"/>
    <s v="FINAL"/>
    <n v="8074"/>
    <m/>
    <m/>
    <s v="FINAL"/>
    <m/>
    <m/>
    <m/>
    <s v="FINAL"/>
    <m/>
    <m/>
    <m/>
    <s v="FINAL"/>
    <m/>
    <n v="1.7777777777777777"/>
    <s v="FINAL"/>
    <n v="1"/>
    <n v="80.739999999999995"/>
    <s v=""/>
    <n v="0.5"/>
    <x v="0"/>
    <n v="1"/>
    <s v="KV"/>
    <s v="KV"/>
    <s v="JP"/>
    <s v="JP"/>
    <x v="0"/>
    <s v="P203"/>
    <n v="0.91100000000000003"/>
    <n v="1.8"/>
    <n v="24"/>
    <n v="216"/>
    <n v="2.8"/>
    <n v="13223.3472"/>
  </r>
  <r>
    <x v="16"/>
    <x v="2"/>
    <x v="3"/>
    <s v="K"/>
    <x v="3"/>
    <x v="3"/>
    <x v="2"/>
    <x v="3"/>
    <n v="5"/>
    <n v="24"/>
    <n v="0"/>
    <m/>
    <n v="7447"/>
    <n v="10"/>
    <n v="0"/>
    <s v="停機"/>
    <n v="7509"/>
    <n v="10"/>
    <n v="0"/>
    <s v="停機"/>
    <n v="7425"/>
    <n v="18"/>
    <n v="0"/>
    <s v="停機"/>
    <n v="7214"/>
    <n v="3.2653061224489797"/>
    <n v="20.666666666666668"/>
    <n v="1"/>
    <n v="73.987499999999997"/>
    <n v="2.5833333333333335"/>
    <n v="2.5833333333333335"/>
    <x v="0"/>
    <n v="1"/>
    <s v="KV"/>
    <s v="KV"/>
    <s v="KIM"/>
    <s v="KIM"/>
    <x v="0"/>
    <s v="P204"/>
    <n v="1.1890000000000001"/>
    <n v="2.2999999999999998"/>
    <n v="24"/>
    <n v="216"/>
    <n v="3.3"/>
    <n v="20340.460800000001"/>
  </r>
  <r>
    <x v="16"/>
    <x v="3"/>
    <x v="27"/>
    <m/>
    <x v="15"/>
    <x v="18"/>
    <x v="4"/>
    <x v="25"/>
    <n v="5"/>
    <n v="4"/>
    <n v="0"/>
    <n v="8958"/>
    <s v="停機"/>
    <n v="2"/>
    <n v="0"/>
    <n v="9076"/>
    <s v="停機"/>
    <n v="3"/>
    <n v="0"/>
    <n v="8398"/>
    <s v="停機"/>
    <n v="12"/>
    <n v="0"/>
    <n v="5846"/>
    <s v="停機"/>
    <n v="2.8346456692913384"/>
    <n v="14"/>
    <n v="1"/>
    <n v="80.694999999999993"/>
    <n v="1.75"/>
    <n v="1.75"/>
    <x v="0"/>
    <n v="2"/>
    <s v="RICKY"/>
    <s v="RICKY"/>
    <s v="JERON"/>
    <s v="JERON"/>
    <x v="3"/>
    <s v="P203"/>
    <n v="0.91100000000000003"/>
    <n v="3.2"/>
    <n v="24"/>
    <n v="216"/>
    <n v="4.2"/>
    <n v="19835.020800000002"/>
  </r>
  <r>
    <x v="16"/>
    <x v="4"/>
    <x v="5"/>
    <m/>
    <x v="5"/>
    <x v="5"/>
    <x v="4"/>
    <x v="5"/>
    <n v="4"/>
    <n v="12"/>
    <n v="0"/>
    <n v="8267"/>
    <n v="8541"/>
    <n v="13"/>
    <n v="0"/>
    <n v="8475"/>
    <n v="8743"/>
    <n v="11"/>
    <n v="0"/>
    <n v="8405"/>
    <n v="8649"/>
    <n v="23"/>
    <n v="0"/>
    <n v="8328"/>
    <n v="8498"/>
    <n v="1.7496962332928312"/>
    <n v="19.666666666666668"/>
    <n v="1"/>
    <n v="84.882499999999993"/>
    <n v="2.4583333333333335"/>
    <n v="2.4583333333333335"/>
    <x v="0"/>
    <n v="1"/>
    <s v="RICKY"/>
    <s v="RICKY"/>
    <s v="JERON"/>
    <s v="JERON"/>
    <x v="3"/>
    <s v="P203"/>
    <n v="0.91100000000000003"/>
    <n v="1.7"/>
    <n v="24"/>
    <n v="216"/>
    <n v="2.7"/>
    <n v="12751.084800000001"/>
  </r>
  <r>
    <x v="16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6"/>
    <x v="8"/>
    <s v="G"/>
    <x v="6"/>
    <x v="7"/>
    <x v="5"/>
    <x v="8"/>
    <n v="2"/>
    <n v="10"/>
    <n v="0"/>
    <n v="9733"/>
    <n v="9705"/>
    <n v="12"/>
    <n v="0"/>
    <n v="9608"/>
    <n v="9802"/>
    <n v="7"/>
    <n v="0"/>
    <n v="9530"/>
    <n v="9808"/>
    <n v="13"/>
    <n v="3"/>
    <n v="9543"/>
    <n v="9727"/>
    <n v="2.4615384615384617"/>
    <n v="14"/>
    <n v="0.994140625"/>
    <n v="96.82"/>
    <n v="1.75"/>
    <n v="1.625"/>
    <x v="0"/>
    <n v="1"/>
    <s v="KV"/>
    <s v="KV"/>
    <s v="KIM"/>
    <s v="KIM"/>
    <x v="0"/>
    <s v="P142"/>
    <n v="0.56200000000000006"/>
    <n v="1.1000000000000001"/>
    <n v="24"/>
    <n v="216"/>
    <n v="2.1"/>
    <n v="6118.1568000000007"/>
  </r>
  <r>
    <x v="1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8"/>
    <x v="26"/>
    <m/>
    <x v="14"/>
    <x v="8"/>
    <x v="4"/>
    <x v="24"/>
    <n v="5"/>
    <n v="8"/>
    <n v="0"/>
    <n v="8580"/>
    <n v="7816"/>
    <n v="4"/>
    <n v="0"/>
    <n v="8506"/>
    <n v="8009"/>
    <n v="9"/>
    <n v="0"/>
    <n v="8444"/>
    <n v="7941"/>
    <n v="1"/>
    <n v="0"/>
    <n v="8519"/>
    <n v="8022"/>
    <n v="2.8685258964143427"/>
    <n v="7.333333333333333"/>
    <n v="1"/>
    <n v="82.296250000000001"/>
    <n v="0.91666666666666663"/>
    <n v="0.91666666666666663"/>
    <x v="0"/>
    <n v="1"/>
    <s v="KV"/>
    <s v="KV"/>
    <s v="JERON"/>
    <s v="JERON"/>
    <x v="0"/>
    <s v="P203"/>
    <n v="0.91100000000000003"/>
    <n v="3"/>
    <n v="24"/>
    <n v="216"/>
    <n v="4"/>
    <n v="18890.495999999999"/>
  </r>
  <r>
    <x v="1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1"/>
    <x v="10"/>
    <s v="K"/>
    <x v="3"/>
    <x v="6"/>
    <x v="2"/>
    <x v="10"/>
    <n v="5"/>
    <n v="26"/>
    <n v="0"/>
    <n v="8543"/>
    <n v="8661"/>
    <n v="14"/>
    <n v="0"/>
    <n v="9052"/>
    <n v="8539"/>
    <n v="8"/>
    <n v="0"/>
    <n v="8926"/>
    <n v="8598"/>
    <n v="24"/>
    <n v="0"/>
    <n v="8816"/>
    <n v="8661"/>
    <n v="3.2653061224489797"/>
    <n v="12"/>
    <n v="1"/>
    <n v="87.245000000000005"/>
    <n v="1.5"/>
    <n v="1.5"/>
    <x v="0"/>
    <n v="0.5"/>
    <s v="RICKY"/>
    <s v="RICKY"/>
    <s v="JERON"/>
    <s v="JERON"/>
    <x v="0"/>
    <s v="P204"/>
    <n v="1.1890000000000001"/>
    <n v="2.2999999999999998"/>
    <n v="24"/>
    <n v="216"/>
    <n v="3.3"/>
    <n v="20340.460800000001"/>
  </r>
  <r>
    <x v="16"/>
    <x v="12"/>
    <x v="11"/>
    <m/>
    <x v="8"/>
    <x v="9"/>
    <x v="6"/>
    <x v="11"/>
    <n v="5"/>
    <m/>
    <m/>
    <s v="了機"/>
    <m/>
    <m/>
    <m/>
    <s v="停機"/>
    <m/>
    <m/>
    <m/>
    <s v="停機"/>
    <m/>
    <m/>
    <m/>
    <s v="停機"/>
    <m/>
    <n v="3.0573248407643314"/>
    <s v="了機"/>
    <s v=""/>
    <s v=""/>
    <s v=""/>
    <s v=""/>
    <x v="0"/>
    <n v="1"/>
    <s v="BERT"/>
    <s v="NASH"/>
    <s v="N/A"/>
    <s v="N/A"/>
    <x v="0"/>
    <s v="P203"/>
    <n v="0.91100000000000003"/>
    <n v="1.9"/>
    <n v="24"/>
    <n v="216"/>
    <n v="2.9"/>
    <n v="13695.6096"/>
  </r>
  <r>
    <x v="1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7"/>
    <x v="13"/>
    <m/>
    <x v="10"/>
    <x v="11"/>
    <x v="4"/>
    <x v="13"/>
    <n v="4"/>
    <m/>
    <m/>
    <s v="了機"/>
    <m/>
    <m/>
    <m/>
    <s v="了機"/>
    <m/>
    <m/>
    <m/>
    <s v="了機"/>
    <m/>
    <n v="14"/>
    <n v="0"/>
    <s v="了機"/>
    <n v="6018"/>
    <n v="6.9230769230769234"/>
    <s v="了機"/>
    <s v=""/>
    <s v=""/>
    <s v=""/>
    <s v=""/>
    <x v="0"/>
    <n v="0.5"/>
    <s v="RICKY"/>
    <s v="RICKY"/>
    <s v="JERON"/>
    <s v="JERON"/>
    <x v="0"/>
    <s v="P227"/>
    <n v="1.859"/>
    <n v="1.6"/>
    <n v="24"/>
    <n v="216"/>
    <n v="2.6"/>
    <n v="25056.345600000001"/>
  </r>
  <r>
    <x v="1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6"/>
    <x v="19"/>
    <x v="30"/>
    <s v="K"/>
    <x v="11"/>
    <x v="17"/>
    <x v="4"/>
    <x v="28"/>
    <n v="5.5"/>
    <n v="13"/>
    <n v="0"/>
    <n v="7450"/>
    <m/>
    <n v="16"/>
    <n v="4"/>
    <n v="7150"/>
    <m/>
    <n v="11"/>
    <n v="0"/>
    <n v="7270"/>
    <m/>
    <n v="28"/>
    <n v="7"/>
    <n v="7340"/>
    <m/>
    <n v="5.0526315789473681"/>
    <n v="22.666666666666668"/>
    <n v="0.98953325320512819"/>
    <n v="73.025000000000006"/>
    <n v="2.8333333333333335"/>
    <n v="2.375"/>
    <x v="1"/>
    <n v="1"/>
    <s v="NASH"/>
    <s v="NASH"/>
    <s v="JP"/>
    <s v="JP"/>
    <x v="0"/>
    <s v="P227"/>
    <n v="1.859"/>
    <n v="2"/>
    <n v="24"/>
    <n v="216"/>
    <n v="3"/>
    <n v="28911.168000000001"/>
  </r>
  <r>
    <x v="1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6"/>
    <x v="21"/>
    <x v="28"/>
    <s v="K"/>
    <x v="11"/>
    <x v="19"/>
    <x v="2"/>
    <x v="26"/>
    <n v="5.5"/>
    <n v="31"/>
    <n v="0"/>
    <n v="9070"/>
    <n v="9054"/>
    <n v="7"/>
    <n v="0"/>
    <n v="9070"/>
    <n v="9630"/>
    <n v="13"/>
    <n v="1"/>
    <n v="9070"/>
    <n v="9630"/>
    <n v="22"/>
    <n v="2"/>
    <n v="8980"/>
    <n v="9540"/>
    <n v="5.8775510204081636"/>
    <n v="24.333333333333332"/>
    <n v="0.99754607371794868"/>
    <n v="92.555000000000007"/>
    <n v="3.0416666666666665"/>
    <n v="2.916666666666666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6"/>
    <x v="22"/>
    <x v="25"/>
    <s v="K"/>
    <x v="11"/>
    <x v="17"/>
    <x v="2"/>
    <x v="23"/>
    <n v="5.5"/>
    <n v="26"/>
    <n v="0"/>
    <n v="9720"/>
    <n v="8980"/>
    <n v="13"/>
    <n v="0"/>
    <n v="9540"/>
    <n v="9070"/>
    <n v="9"/>
    <n v="1"/>
    <n v="9540"/>
    <n v="9001"/>
    <n v="48"/>
    <n v="0"/>
    <n v="9540"/>
    <n v="9170"/>
    <n v="5.8536585365853657"/>
    <n v="32"/>
    <n v="0.99917868589743586"/>
    <n v="93.201250000000002"/>
    <n v="4"/>
    <n v="3.9583333333333335"/>
    <x v="2"/>
    <n v="1"/>
    <s v="MAR"/>
    <s v="MAR"/>
    <s v="MAMAY"/>
    <s v="MAMAY"/>
    <x v="0"/>
    <s v="P204"/>
    <n v="1.1890000000000001"/>
    <n v="2.9"/>
    <n v="24"/>
    <n v="216"/>
    <n v="3.9"/>
    <n v="24038.7264"/>
  </r>
  <r>
    <x v="16"/>
    <x v="23"/>
    <x v="17"/>
    <m/>
    <x v="11"/>
    <x v="14"/>
    <x v="7"/>
    <x v="17"/>
    <n v="5"/>
    <n v="28"/>
    <n v="0"/>
    <n v="9170"/>
    <m/>
    <n v="6"/>
    <n v="0"/>
    <n v="9440"/>
    <m/>
    <n v="7"/>
    <n v="0"/>
    <n v="9440"/>
    <m/>
    <n v="5"/>
    <n v="0"/>
    <n v="9260"/>
    <m/>
    <n v="6.2882096069868991"/>
    <n v="30.666666666666668"/>
    <n v="1"/>
    <n v="93.275000000000006"/>
    <n v="3.8333333333333335"/>
    <n v="3.8333333333333335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16"/>
    <x v="23"/>
    <x v="18"/>
    <m/>
    <x v="11"/>
    <x v="14"/>
    <x v="7"/>
    <x v="18"/>
    <n v="5"/>
    <n v="32"/>
    <n v="4"/>
    <m/>
    <n v="9810"/>
    <n v="11"/>
    <n v="0"/>
    <m/>
    <n v="9810"/>
    <n v="7"/>
    <n v="0"/>
    <n v="9720"/>
    <m/>
    <n v="21"/>
    <n v="1"/>
    <m/>
    <n v="9630"/>
    <n v="6.1802575107296134"/>
    <n v="47.333333333333336"/>
    <n v="0.99611044337606836"/>
    <n v="97.424999999999997"/>
    <n v="5.916666666666667"/>
    <n v="5.5"/>
    <x v="2"/>
    <n v="2"/>
    <s v="BRYAN"/>
    <s v="BRYAN"/>
    <s v="WILSON"/>
    <s v="WILSON"/>
    <x v="1"/>
    <s v="P204"/>
    <n v="1.1890000000000001"/>
    <n v="2.4"/>
    <n v="24"/>
    <n v="216"/>
    <n v="3.4"/>
    <n v="20956.838400000001"/>
  </r>
  <r>
    <x v="16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6"/>
    <x v="25"/>
    <x v="31"/>
    <s v="K"/>
    <x v="11"/>
    <x v="19"/>
    <x v="2"/>
    <x v="29"/>
    <n v="5.5"/>
    <n v="24"/>
    <n v="0"/>
    <n v="8520"/>
    <n v="10000"/>
    <n v="20"/>
    <n v="0"/>
    <n v="8520"/>
    <n v="10000"/>
    <n v="16"/>
    <n v="0"/>
    <n v="8520"/>
    <n v="9910"/>
    <n v="7"/>
    <n v="0"/>
    <n v="8520"/>
    <n v="9910"/>
    <n v="5.8536585365853657"/>
    <n v="22.333333333333332"/>
    <n v="1"/>
    <n v="92.375"/>
    <n v="2.7916666666666665"/>
    <n v="2.7916666666666665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16"/>
    <x v="26"/>
    <x v="29"/>
    <s v="K"/>
    <x v="11"/>
    <x v="19"/>
    <x v="2"/>
    <x v="27"/>
    <n v="5.5"/>
    <n v="16"/>
    <n v="0"/>
    <n v="9810"/>
    <n v="9630"/>
    <n v="9"/>
    <n v="0"/>
    <n v="9810"/>
    <n v="9630"/>
    <n v="15"/>
    <n v="0"/>
    <n v="9810"/>
    <n v="9630"/>
    <n v="12"/>
    <n v="1"/>
    <n v="9720"/>
    <n v="9540"/>
    <n v="5.8536585365853657"/>
    <n v="17.333333333333332"/>
    <n v="0.99917868589743586"/>
    <n v="96.974999999999994"/>
    <n v="2.1666666666666665"/>
    <n v="2.125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16"/>
    <x v="27"/>
    <x v="32"/>
    <m/>
    <x v="16"/>
    <x v="20"/>
    <x v="0"/>
    <x v="30"/>
    <n v="4"/>
    <n v="20"/>
    <n v="0"/>
    <n v="4277"/>
    <m/>
    <n v="6"/>
    <n v="0"/>
    <n v="1837"/>
    <m/>
    <n v="2"/>
    <n v="0"/>
    <n v="1941"/>
    <m/>
    <n v="4"/>
    <n v="0"/>
    <n v="1789"/>
    <m/>
    <n v="2.028169014084507"/>
    <n v="21.333333333333332"/>
    <n v="1"/>
    <n v="24.61"/>
    <n v="2.6666666666666665"/>
    <n v="1.3333333333333333"/>
    <x v="3"/>
    <n v="3"/>
    <s v="BERT"/>
    <s v="NASH"/>
    <s v="KIM"/>
    <s v="KIM"/>
    <x v="3"/>
    <s v="P203"/>
    <n v="0.91100000000000003"/>
    <n v="0.9"/>
    <n v="24"/>
    <n v="216"/>
    <n v="1.9"/>
    <n v="8972.9856"/>
  </r>
  <r>
    <x v="16"/>
    <x v="27"/>
    <x v="33"/>
    <m/>
    <x v="17"/>
    <x v="21"/>
    <x v="4"/>
    <x v="31"/>
    <n v="5"/>
    <n v="8"/>
    <n v="0"/>
    <n v="4277"/>
    <m/>
    <n v="2"/>
    <n v="0"/>
    <n v="1837"/>
    <m/>
    <n v="2"/>
    <n v="0"/>
    <n v="1941"/>
    <m/>
    <n v="12"/>
    <n v="0"/>
    <n v="1789"/>
    <m/>
    <n v="2.8402366863905324"/>
    <n v="16"/>
    <n v="1"/>
    <n v="24.61"/>
    <n v="2"/>
    <n v="1"/>
    <x v="3"/>
    <n v="3"/>
    <s v="BERT"/>
    <s v="NASH"/>
    <s v="KIM"/>
    <s v="KIM"/>
    <x v="1"/>
    <s v="P203"/>
    <n v="0.91100000000000003"/>
    <n v="1.3"/>
    <n v="24"/>
    <n v="216"/>
    <n v="2.2999999999999998"/>
    <n v="10862.035199999998"/>
  </r>
  <r>
    <x v="1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ASH"/>
    <s v="KIM"/>
    <s v="KIM"/>
    <x v="2"/>
    <s v=""/>
    <s v=""/>
    <s v=""/>
    <n v="24"/>
    <n v="216"/>
    <s v=""/>
    <s v=""/>
  </r>
  <r>
    <x v="1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"/>
    <x v="1"/>
    <m/>
    <x v="1"/>
    <x v="1"/>
    <x v="1"/>
    <x v="1"/>
    <n v="5"/>
    <m/>
    <m/>
    <s v="檢修"/>
    <m/>
    <m/>
    <m/>
    <s v="檢修"/>
    <m/>
    <m/>
    <m/>
    <s v="開車"/>
    <m/>
    <n v="18"/>
    <n v="0"/>
    <n v="9010"/>
    <n v="8901"/>
    <n v="1.7777777777777777"/>
    <s v="檢修"/>
    <s v=""/>
    <s v=""/>
    <s v=""/>
    <s v=""/>
    <x v="0"/>
    <n v="1"/>
    <s v="KV"/>
    <s v="KV"/>
    <s v="JUNJUN"/>
    <s v="JUNJUN"/>
    <x v="0"/>
    <s v="P203"/>
    <n v="0.91100000000000003"/>
    <n v="1.8"/>
    <n v="24"/>
    <n v="216"/>
    <n v="2.8"/>
    <n v="13223.3472"/>
  </r>
  <r>
    <x v="17"/>
    <x v="2"/>
    <x v="3"/>
    <s v="K"/>
    <x v="3"/>
    <x v="3"/>
    <x v="2"/>
    <x v="3"/>
    <n v="5"/>
    <n v="26"/>
    <n v="0"/>
    <m/>
    <n v="7644"/>
    <n v="10"/>
    <n v="0"/>
    <s v="停機"/>
    <n v="7729"/>
    <n v="0"/>
    <n v="0"/>
    <s v="停機"/>
    <n v="7489"/>
    <n v="34"/>
    <n v="0"/>
    <s v="停機"/>
    <n v="6610"/>
    <n v="3.2653061224489797"/>
    <n v="23.333333333333332"/>
    <n v="1"/>
    <n v="73.680000000000007"/>
    <n v="2.9166666666666665"/>
    <n v="2.9166666666666665"/>
    <x v="0"/>
    <n v="1"/>
    <s v="KV"/>
    <s v="KV"/>
    <s v="JUNJUN"/>
    <s v="JUNJUN"/>
    <x v="0"/>
    <s v="P204"/>
    <n v="1.1890000000000001"/>
    <n v="2.2999999999999998"/>
    <n v="24"/>
    <n v="216"/>
    <n v="3.3"/>
    <n v="20340.460800000001"/>
  </r>
  <r>
    <x v="17"/>
    <x v="3"/>
    <x v="27"/>
    <m/>
    <x v="15"/>
    <x v="18"/>
    <x v="4"/>
    <x v="25"/>
    <n v="5"/>
    <m/>
    <m/>
    <s v="了機"/>
    <s v="停機"/>
    <m/>
    <m/>
    <s v="了機"/>
    <s v="停機"/>
    <m/>
    <m/>
    <s v="了機"/>
    <s v="停機"/>
    <n v="8"/>
    <n v="0"/>
    <s v="停機"/>
    <n v="1872"/>
    <n v="2.8346456692913384"/>
    <s v="了機"/>
    <s v=""/>
    <s v=""/>
    <s v=""/>
    <s v="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7"/>
    <x v="4"/>
    <x v="5"/>
    <m/>
    <x v="5"/>
    <x v="5"/>
    <x v="4"/>
    <x v="5"/>
    <n v="4"/>
    <n v="33"/>
    <n v="0"/>
    <n v="8277"/>
    <n v="8443"/>
    <n v="12"/>
    <n v="0"/>
    <n v="8407"/>
    <n v="8881"/>
    <n v="13"/>
    <n v="0"/>
    <n v="8337"/>
    <n v="9156"/>
    <n v="19"/>
    <n v="0"/>
    <n v="8281"/>
    <n v="9296"/>
    <n v="1.7496962332928312"/>
    <n v="25.666666666666668"/>
    <n v="1"/>
    <n v="86.347499999999997"/>
    <n v="3.2083333333333335"/>
    <n v="3.2083333333333335"/>
    <x v="0"/>
    <n v="1"/>
    <s v="RICKY"/>
    <s v="RICKY"/>
    <s v="RON"/>
    <s v="RON"/>
    <x v="3"/>
    <s v="P203"/>
    <n v="0.91100000000000003"/>
    <n v="1.7"/>
    <n v="24"/>
    <n v="216"/>
    <n v="2.7"/>
    <n v="12751.084800000001"/>
  </r>
  <r>
    <x v="17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6"/>
    <x v="8"/>
    <s v="G"/>
    <x v="6"/>
    <x v="7"/>
    <x v="5"/>
    <x v="8"/>
    <n v="2"/>
    <m/>
    <m/>
    <s v="FINAL"/>
    <m/>
    <m/>
    <m/>
    <s v="FINAL"/>
    <m/>
    <m/>
    <m/>
    <s v="停機"/>
    <m/>
    <m/>
    <m/>
    <s v="停機"/>
    <m/>
    <n v="2.4615384615384617"/>
    <s v="FINAL"/>
    <s v=""/>
    <s v=""/>
    <s v=""/>
    <s v=""/>
    <x v="0"/>
    <n v="1"/>
    <s v="KV"/>
    <s v="KV"/>
    <s v="JUNJUN"/>
    <s v="JUNJUN"/>
    <x v="0"/>
    <s v="P142"/>
    <n v="0.56200000000000006"/>
    <n v="1.1000000000000001"/>
    <n v="24"/>
    <n v="216"/>
    <n v="2.1"/>
    <n v="6118.1568000000007"/>
  </r>
  <r>
    <x v="1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8"/>
    <x v="26"/>
    <m/>
    <x v="14"/>
    <x v="8"/>
    <x v="4"/>
    <x v="24"/>
    <n v="5"/>
    <n v="10"/>
    <n v="0"/>
    <n v="8571"/>
    <n v="8002"/>
    <n v="7"/>
    <n v="0"/>
    <n v="8510"/>
    <n v="8008"/>
    <n v="6"/>
    <n v="0"/>
    <n v="8489"/>
    <n v="7924"/>
    <n v="3"/>
    <n v="0"/>
    <n v="8475"/>
    <n v="7870"/>
    <n v="2.8685258964143427"/>
    <n v="8.6666666666666661"/>
    <n v="1"/>
    <n v="82.311250000000001"/>
    <n v="1.0833333333333333"/>
    <n v="1.0833333333333333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1"/>
    <x v="10"/>
    <s v="K"/>
    <x v="3"/>
    <x v="6"/>
    <x v="2"/>
    <x v="10"/>
    <n v="5"/>
    <n v="46"/>
    <n v="0"/>
    <n v="8805"/>
    <n v="8507"/>
    <n v="14"/>
    <n v="0"/>
    <n v="8906"/>
    <n v="8952"/>
    <n v="28"/>
    <n v="0"/>
    <n v="8710"/>
    <n v="8866"/>
    <n v="36"/>
    <n v="0"/>
    <n v="8731"/>
    <n v="8885"/>
    <n v="3.2653061224489797"/>
    <n v="20.666666666666668"/>
    <n v="1"/>
    <n v="87.952500000000001"/>
    <n v="2.5833333333333335"/>
    <n v="2.5833333333333335"/>
    <x v="0"/>
    <n v="0.5"/>
    <s v="RICKY"/>
    <s v="RICKY"/>
    <s v="RON"/>
    <s v="RON"/>
    <x v="0"/>
    <s v="P204"/>
    <n v="1.1890000000000001"/>
    <n v="2.2999999999999998"/>
    <n v="24"/>
    <n v="216"/>
    <n v="3.3"/>
    <n v="20340.460800000001"/>
  </r>
  <r>
    <x v="17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7"/>
    <x v="13"/>
    <m/>
    <x v="10"/>
    <x v="11"/>
    <x v="4"/>
    <x v="13"/>
    <n v="4"/>
    <m/>
    <m/>
    <s v="了機"/>
    <m/>
    <m/>
    <m/>
    <s v="了機"/>
    <m/>
    <m/>
    <m/>
    <s v="了機"/>
    <m/>
    <n v="4"/>
    <n v="0"/>
    <s v="停機"/>
    <n v="1013"/>
    <n v="6.9230769230769234"/>
    <s v="了機"/>
    <s v=""/>
    <s v=""/>
    <s v=""/>
    <s v=""/>
    <x v="0"/>
    <n v="0.5"/>
    <s v="RICKY"/>
    <s v="RICKY"/>
    <s v="RON"/>
    <s v="RON"/>
    <x v="0"/>
    <s v="P227"/>
    <n v="1.859"/>
    <n v="1.6"/>
    <n v="24"/>
    <n v="216"/>
    <n v="2.6"/>
    <n v="25056.345600000001"/>
  </r>
  <r>
    <x v="1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7"/>
    <x v="19"/>
    <x v="30"/>
    <s v="K"/>
    <x v="11"/>
    <x v="17"/>
    <x v="4"/>
    <x v="28"/>
    <n v="5.5"/>
    <n v="25"/>
    <n v="2"/>
    <n v="7210"/>
    <m/>
    <n v="10"/>
    <n v="3"/>
    <n v="7040"/>
    <m/>
    <n v="0"/>
    <n v="0"/>
    <n v="7040"/>
    <m/>
    <n v="13"/>
    <n v="3"/>
    <n v="6750"/>
    <m/>
    <n v="5.0526315789473673"/>
    <n v="16"/>
    <n v="0.99238782051282048"/>
    <n v="70.099999999999994"/>
    <n v="2"/>
    <n v="1.6666666666666667"/>
    <x v="1"/>
    <n v="1"/>
    <s v="BERT"/>
    <s v="NASH"/>
    <s v="JUNJUN"/>
    <s v="JUNJUN"/>
    <x v="0"/>
    <s v="P227"/>
    <n v="1.859"/>
    <n v="2"/>
    <n v="24"/>
    <n v="216"/>
    <n v="3"/>
    <n v="28911.168000000001"/>
  </r>
  <r>
    <x v="1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7"/>
    <x v="21"/>
    <x v="28"/>
    <s v="K"/>
    <x v="11"/>
    <x v="19"/>
    <x v="2"/>
    <x v="26"/>
    <n v="5.5"/>
    <n v="17"/>
    <n v="0"/>
    <n v="8240"/>
    <n v="9260"/>
    <n v="17"/>
    <n v="0"/>
    <n v="8800"/>
    <n v="9070"/>
    <n v="23"/>
    <n v="0"/>
    <n v="8980"/>
    <n v="9630"/>
    <n v="23"/>
    <n v="3"/>
    <n v="8890"/>
    <n v="9630"/>
    <n v="5.8775510204081636"/>
    <n v="26.666666666666668"/>
    <n v="0.99754607371794868"/>
    <n v="90.625"/>
    <n v="3.3333333333333335"/>
    <n v="3.208333333333333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7"/>
    <x v="22"/>
    <x v="25"/>
    <s v="K"/>
    <x v="11"/>
    <x v="17"/>
    <x v="2"/>
    <x v="23"/>
    <n v="5.5"/>
    <n v="52"/>
    <n v="28"/>
    <n v="8430"/>
    <n v="8800"/>
    <n v="20"/>
    <n v="0"/>
    <n v="9170"/>
    <n v="8610"/>
    <n v="21"/>
    <n v="3"/>
    <n v="9170"/>
    <n v="8700"/>
    <n v="31"/>
    <n v="6"/>
    <n v="9170"/>
    <n v="8890"/>
    <n v="5.8536585365853666"/>
    <n v="41.333333333333336"/>
    <n v="0.96961137820512822"/>
    <n v="88.674999999999997"/>
    <n v="5.166666666666667"/>
    <n v="3.625"/>
    <x v="2"/>
    <n v="1"/>
    <s v="MAR"/>
    <s v="MAR"/>
    <s v="MAMAY"/>
    <s v="MAMAY"/>
    <x v="0"/>
    <s v="P204"/>
    <n v="1.1890000000000001"/>
    <n v="2.9"/>
    <n v="24"/>
    <n v="216"/>
    <n v="3.9"/>
    <n v="24038.7264"/>
  </r>
  <r>
    <x v="17"/>
    <x v="23"/>
    <x v="17"/>
    <m/>
    <x v="11"/>
    <x v="14"/>
    <x v="7"/>
    <x v="17"/>
    <n v="5"/>
    <n v="20"/>
    <n v="0"/>
    <n v="9260"/>
    <m/>
    <n v="14"/>
    <n v="0"/>
    <n v="9260"/>
    <m/>
    <n v="3"/>
    <n v="0"/>
    <n v="8700"/>
    <m/>
    <n v="23"/>
    <n v="2"/>
    <n v="9260"/>
    <m/>
    <n v="6.2882096069868991"/>
    <n v="40"/>
    <n v="0.9984708867521368"/>
    <n v="91.2"/>
    <n v="5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17"/>
    <x v="23"/>
    <x v="18"/>
    <m/>
    <x v="11"/>
    <x v="14"/>
    <x v="7"/>
    <x v="18"/>
    <n v="5"/>
    <n v="20"/>
    <n v="0"/>
    <m/>
    <n v="9810"/>
    <n v="7"/>
    <n v="0"/>
    <m/>
    <n v="9730"/>
    <n v="5"/>
    <n v="0"/>
    <m/>
    <n v="8610"/>
    <n v="20"/>
    <n v="4"/>
    <n v="9540"/>
    <m/>
    <n v="6.1802575107296125"/>
    <n v="34.666666666666664"/>
    <n v="0.99688835470085468"/>
    <n v="94.224999999999994"/>
    <n v="4.333333333333333"/>
    <n v="4"/>
    <x v="2"/>
    <n v="2"/>
    <s v="BRYAN"/>
    <s v="JHO"/>
    <s v="JERBY"/>
    <s v="JERBY"/>
    <x v="1"/>
    <s v="P204"/>
    <n v="1.1890000000000001"/>
    <n v="2.4"/>
    <n v="24"/>
    <n v="216"/>
    <n v="3.4"/>
    <n v="20956.838400000001"/>
  </r>
  <r>
    <x v="17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7"/>
    <x v="25"/>
    <x v="31"/>
    <s v="K"/>
    <x v="11"/>
    <x v="19"/>
    <x v="2"/>
    <x v="29"/>
    <n v="5.5"/>
    <n v="13"/>
    <n v="0"/>
    <n v="8700"/>
    <n v="10000"/>
    <n v="15"/>
    <n v="0"/>
    <n v="8700"/>
    <n v="10000"/>
    <n v="23"/>
    <n v="1"/>
    <n v="8150"/>
    <n v="9910"/>
    <n v="13"/>
    <n v="2"/>
    <n v="8700"/>
    <n v="9910"/>
    <n v="5.8536585365853666"/>
    <n v="21.333333333333332"/>
    <n v="0.99753605769230769"/>
    <n v="92.587500000000006"/>
    <n v="2.6666666666666665"/>
    <n v="2.5416666666666665"/>
    <x v="2"/>
    <n v="1"/>
    <s v="BRYAN"/>
    <s v="JHO"/>
    <s v="JERBY"/>
    <s v="JERBY"/>
    <x v="3"/>
    <s v="P204"/>
    <n v="1.1890000000000001"/>
    <n v="2.8"/>
    <n v="24"/>
    <n v="216"/>
    <n v="3.8"/>
    <n v="23422.3488"/>
  </r>
  <r>
    <x v="17"/>
    <x v="26"/>
    <x v="29"/>
    <s v="K"/>
    <x v="11"/>
    <x v="19"/>
    <x v="2"/>
    <x v="27"/>
    <n v="5.5"/>
    <n v="15"/>
    <n v="0"/>
    <n v="9910"/>
    <n v="9630"/>
    <n v="15"/>
    <n v="0"/>
    <n v="9910"/>
    <n v="9730"/>
    <n v="15"/>
    <n v="1"/>
    <n v="9910"/>
    <n v="9540"/>
    <n v="16"/>
    <n v="4"/>
    <m/>
    <n v="9540"/>
    <n v="5.8536585365853666"/>
    <n v="20.333333333333332"/>
    <n v="0.99589342948717952"/>
    <n v="97.3857142857143"/>
    <n v="2.5416666666666665"/>
    <n v="2.3333333333333335"/>
    <x v="2"/>
    <n v="1"/>
    <s v="BRYAN"/>
    <s v="JHO"/>
    <s v="JERBY"/>
    <s v="JERBY"/>
    <x v="3"/>
    <s v="P204"/>
    <n v="1.1890000000000001"/>
    <n v="2.8"/>
    <n v="24"/>
    <n v="216"/>
    <n v="3.8"/>
    <n v="23422.3488"/>
  </r>
  <r>
    <x v="17"/>
    <x v="27"/>
    <x v="32"/>
    <m/>
    <x v="16"/>
    <x v="20"/>
    <x v="0"/>
    <x v="30"/>
    <n v="4"/>
    <n v="12"/>
    <n v="0"/>
    <n v="4186"/>
    <m/>
    <n v="14"/>
    <n v="0"/>
    <n v="2495"/>
    <m/>
    <n v="4"/>
    <n v="0"/>
    <n v="1574"/>
    <m/>
    <n v="6"/>
    <n v="2"/>
    <n v="2643"/>
    <m/>
    <n v="2.028169014084507"/>
    <n v="18"/>
    <n v="0.97156542355504294"/>
    <n v="27.245000000000001"/>
    <n v="2.25"/>
    <n v="1.4166666666666667"/>
    <x v="3"/>
    <n v="3"/>
    <s v="BERT"/>
    <s v="NASH"/>
    <s v="EDISON"/>
    <s v="EDISON"/>
    <x v="3"/>
    <s v="P203"/>
    <n v="0.91100000000000003"/>
    <n v="0.9"/>
    <n v="24"/>
    <n v="216"/>
    <n v="1.9"/>
    <n v="8972.9856"/>
  </r>
  <r>
    <x v="17"/>
    <x v="27"/>
    <x v="33"/>
    <m/>
    <x v="17"/>
    <x v="21"/>
    <x v="4"/>
    <x v="31"/>
    <n v="5"/>
    <n v="6"/>
    <n v="0"/>
    <n v="4186"/>
    <m/>
    <n v="14"/>
    <n v="0"/>
    <n v="2495"/>
    <m/>
    <n v="2"/>
    <n v="0"/>
    <n v="1574"/>
    <m/>
    <n v="4"/>
    <n v="0"/>
    <n v="2643"/>
    <m/>
    <n v="2.8402366863905324"/>
    <n v="13"/>
    <n v="1"/>
    <n v="27.245000000000001"/>
    <n v="1.625"/>
    <n v="1.0833333333333333"/>
    <x v="3"/>
    <n v="3"/>
    <s v="BERT"/>
    <s v="NASH"/>
    <s v="EDISON"/>
    <s v="EDISON"/>
    <x v="1"/>
    <s v="P203"/>
    <n v="0.91100000000000003"/>
    <n v="1.3"/>
    <n v="24"/>
    <n v="216"/>
    <n v="2.2999999999999998"/>
    <n v="10862.035199999998"/>
  </r>
  <r>
    <x v="1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BERT"/>
    <s v="NASH"/>
    <s v="EDISON"/>
    <s v="EDISON"/>
    <x v="2"/>
    <s v=""/>
    <s v=""/>
    <s v=""/>
    <n v="24"/>
    <n v="216"/>
    <s v=""/>
    <s v=""/>
  </r>
  <r>
    <x v="1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"/>
    <x v="1"/>
    <m/>
    <x v="1"/>
    <x v="1"/>
    <x v="1"/>
    <x v="1"/>
    <n v="5"/>
    <n v="26"/>
    <n v="0"/>
    <n v="9409"/>
    <n v="9419"/>
    <m/>
    <m/>
    <s v="了機"/>
    <m/>
    <m/>
    <m/>
    <s v="了機"/>
    <m/>
    <m/>
    <m/>
    <s v="了機"/>
    <m/>
    <n v="1.7777777777777777"/>
    <n v="8.6666666666666661"/>
    <n v="1"/>
    <n v="94.14"/>
    <n v="1.0833333333333333"/>
    <n v="1.0833333333333333"/>
    <x v="0"/>
    <n v="1"/>
    <s v="CEDIE"/>
    <s v="CEDIE"/>
    <s v="JERON"/>
    <s v="JERON"/>
    <x v="0"/>
    <s v="P203"/>
    <n v="0.91100000000000003"/>
    <n v="1.8"/>
    <n v="24"/>
    <n v="216"/>
    <n v="2.8"/>
    <n v="13223.3472"/>
  </r>
  <r>
    <x v="18"/>
    <x v="2"/>
    <x v="3"/>
    <s v="K"/>
    <x v="3"/>
    <x v="3"/>
    <x v="2"/>
    <x v="3"/>
    <n v="5"/>
    <n v="26"/>
    <n v="0"/>
    <m/>
    <n v="7509"/>
    <m/>
    <m/>
    <s v="停機"/>
    <s v="了機"/>
    <m/>
    <m/>
    <s v="停機"/>
    <s v="了機"/>
    <m/>
    <m/>
    <s v="停機"/>
    <s v="了機"/>
    <n v="3.2653061224489797"/>
    <n v="8.6666666666666661"/>
    <n v="1"/>
    <n v="75.09"/>
    <n v="1.0833333333333333"/>
    <n v="1.0833333333333333"/>
    <x v="0"/>
    <n v="1"/>
    <s v="CEDIE"/>
    <s v="CEDIE"/>
    <s v="RON"/>
    <s v="RON"/>
    <x v="0"/>
    <s v="P204"/>
    <n v="1.1890000000000001"/>
    <n v="2.2999999999999998"/>
    <n v="24"/>
    <n v="216"/>
    <n v="3.3"/>
    <n v="20340.460800000001"/>
  </r>
  <r>
    <x v="18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RICKY"/>
    <s v="RICKY"/>
    <s v="N/A"/>
    <s v="N/A"/>
    <x v="2"/>
    <s v=""/>
    <s v=""/>
    <s v=""/>
    <n v="24"/>
    <n v="216"/>
    <s v=""/>
    <s v=""/>
  </r>
  <r>
    <x v="18"/>
    <x v="4"/>
    <x v="5"/>
    <m/>
    <x v="5"/>
    <x v="5"/>
    <x v="4"/>
    <x v="5"/>
    <n v="4"/>
    <n v="22"/>
    <n v="0"/>
    <n v="8453"/>
    <n v="9244"/>
    <m/>
    <m/>
    <s v="了機"/>
    <m/>
    <m/>
    <m/>
    <s v="了機"/>
    <m/>
    <m/>
    <m/>
    <s v="了機"/>
    <m/>
    <n v="1.7496962332928312"/>
    <n v="7.333333333333333"/>
    <n v="1"/>
    <n v="88.484999999999999"/>
    <n v="0.91666666666666663"/>
    <n v="0.91666666666666663"/>
    <x v="0"/>
    <n v="1"/>
    <s v="RICKY"/>
    <s v="RICKY"/>
    <s v="RON"/>
    <s v="RON"/>
    <x v="3"/>
    <s v="P203"/>
    <n v="0.91100000000000003"/>
    <n v="1.7"/>
    <n v="24"/>
    <n v="216"/>
    <n v="2.7"/>
    <n v="12751.084800000001"/>
  </r>
  <r>
    <x v="18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6"/>
    <x v="8"/>
    <s v="G"/>
    <x v="6"/>
    <x v="7"/>
    <x v="5"/>
    <x v="8"/>
    <n v="2"/>
    <m/>
    <m/>
    <s v="檢修"/>
    <m/>
    <m/>
    <m/>
    <s v="開車"/>
    <m/>
    <m/>
    <m/>
    <s v="開車"/>
    <m/>
    <n v="105"/>
    <n v="0"/>
    <n v="7763"/>
    <n v="8271"/>
    <n v="2.4615384615384617"/>
    <s v="檢修"/>
    <s v=""/>
    <s v=""/>
    <s v=""/>
    <s v=""/>
    <x v="0"/>
    <n v="1"/>
    <s v="CEDIE"/>
    <s v="CEDIE"/>
    <s v="JERON"/>
    <s v="JERON"/>
    <x v="0"/>
    <s v="P142"/>
    <n v="0.56200000000000006"/>
    <n v="1.1000000000000001"/>
    <n v="24"/>
    <n v="216"/>
    <n v="2.1"/>
    <n v="6118.1568000000007"/>
  </r>
  <r>
    <x v="1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8"/>
    <x v="26"/>
    <m/>
    <x v="14"/>
    <x v="8"/>
    <x v="4"/>
    <x v="24"/>
    <n v="5"/>
    <n v="13"/>
    <n v="1"/>
    <n v="8409"/>
    <n v="7697"/>
    <n v="3"/>
    <n v="0"/>
    <n v="8605"/>
    <n v="7941"/>
    <n v="4"/>
    <n v="0"/>
    <n v="8587"/>
    <n v="7905"/>
    <n v="11"/>
    <n v="0"/>
    <n v="8373"/>
    <n v="7798"/>
    <n v="2.8685258964143427"/>
    <n v="10.333333333333334"/>
    <n v="0.99832398504273501"/>
    <n v="81.643749999999997"/>
    <n v="1.2916666666666667"/>
    <n v="1.25"/>
    <x v="0"/>
    <n v="1"/>
    <s v="CEDIE"/>
    <s v="CEDIE"/>
    <s v="JERON"/>
    <s v="JERON"/>
    <x v="0"/>
    <s v="P203"/>
    <n v="0.91100000000000003"/>
    <n v="3"/>
    <n v="24"/>
    <n v="216"/>
    <n v="4"/>
    <n v="18890.495999999999"/>
  </r>
  <r>
    <x v="1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1"/>
    <x v="10"/>
    <s v="K"/>
    <x v="3"/>
    <x v="6"/>
    <x v="2"/>
    <x v="10"/>
    <n v="5"/>
    <n v="30"/>
    <n v="0"/>
    <n v="8618"/>
    <n v="9036"/>
    <m/>
    <m/>
    <s v="了機"/>
    <m/>
    <m/>
    <m/>
    <s v="了機"/>
    <m/>
    <m/>
    <m/>
    <s v="了機"/>
    <m/>
    <n v="3.2653061224489797"/>
    <n v="5"/>
    <n v="1"/>
    <n v="88.27"/>
    <n v="0.625"/>
    <n v="0.625"/>
    <x v="0"/>
    <n v="0.5"/>
    <s v="RICKY"/>
    <s v="RICKY"/>
    <s v="RON"/>
    <s v="RON"/>
    <x v="0"/>
    <s v="P204"/>
    <n v="1.1890000000000001"/>
    <n v="2.2999999999999998"/>
    <n v="24"/>
    <n v="216"/>
    <n v="3.3"/>
    <n v="20340.460800000001"/>
  </r>
  <r>
    <x v="18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6"/>
    <x v="4"/>
    <m/>
    <x v="4"/>
    <x v="4"/>
    <x v="3"/>
    <x v="4"/>
    <s v=""/>
    <m/>
    <m/>
    <s v="清車"/>
    <m/>
    <m/>
    <m/>
    <s v="清車"/>
    <m/>
    <m/>
    <m/>
    <s v="清車"/>
    <m/>
    <m/>
    <m/>
    <s v="清車"/>
    <m/>
    <s v=""/>
    <s v="清車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RICKY"/>
    <s v="RICKY"/>
    <s v="N/A"/>
    <s v="N/A"/>
    <x v="2"/>
    <s v=""/>
    <s v=""/>
    <s v=""/>
    <n v="24"/>
    <n v="216"/>
    <s v=""/>
    <s v=""/>
  </r>
  <r>
    <x v="1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8"/>
    <x v="19"/>
    <x v="30"/>
    <s v="K"/>
    <x v="11"/>
    <x v="17"/>
    <x v="4"/>
    <x v="28"/>
    <n v="5.5"/>
    <n v="32"/>
    <n v="2"/>
    <n v="6910"/>
    <m/>
    <n v="9"/>
    <n v="1"/>
    <n v="6820"/>
    <m/>
    <n v="11"/>
    <n v="3"/>
    <n v="6780"/>
    <m/>
    <n v="13"/>
    <n v="1"/>
    <n v="6600"/>
    <m/>
    <n v="5.0526315789473673"/>
    <n v="21.666666666666668"/>
    <n v="0.99333934294871795"/>
    <n v="67.775000000000006"/>
    <n v="2.7083333333333335"/>
    <n v="2.4166666666666665"/>
    <x v="1"/>
    <n v="1"/>
    <s v="NASH"/>
    <s v="NASH"/>
    <s v="JUNJUN"/>
    <s v="JUNJUN"/>
    <x v="0"/>
    <s v="P227"/>
    <n v="1.859"/>
    <n v="2"/>
    <n v="24"/>
    <n v="216"/>
    <n v="3"/>
    <n v="28911.168000000001"/>
  </r>
  <r>
    <x v="1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8"/>
    <x v="21"/>
    <x v="28"/>
    <s v="K"/>
    <x v="11"/>
    <x v="19"/>
    <x v="2"/>
    <x v="26"/>
    <n v="5.5"/>
    <n v="32"/>
    <n v="0"/>
    <n v="9170"/>
    <n v="9540"/>
    <n v="16"/>
    <n v="4"/>
    <n v="9150"/>
    <n v="9540"/>
    <n v="8"/>
    <n v="1"/>
    <n v="9170"/>
    <n v="9540"/>
    <n v="15"/>
    <n v="2"/>
    <n v="8510"/>
    <n v="9170"/>
    <n v="5.8775510204081636"/>
    <n v="23.666666666666668"/>
    <n v="0.99427417200854706"/>
    <n v="92.237499999999997"/>
    <n v="2.9583333333333335"/>
    <n v="2.6666666666666665"/>
    <x v="2"/>
    <n v="1"/>
    <s v="DENDEN"/>
    <s v="DENDEN"/>
    <s v="JERBY"/>
    <s v="JERBY"/>
    <x v="3"/>
    <s v="P204"/>
    <n v="1.1890000000000001"/>
    <n v="2.9"/>
    <n v="24"/>
    <n v="216"/>
    <n v="3.9"/>
    <n v="24038.7264"/>
  </r>
  <r>
    <x v="18"/>
    <x v="22"/>
    <x v="25"/>
    <s v="K"/>
    <x v="11"/>
    <x v="17"/>
    <x v="2"/>
    <x v="23"/>
    <n v="5.5"/>
    <n v="40"/>
    <n v="6"/>
    <n v="9540"/>
    <n v="9170"/>
    <n v="16"/>
    <n v="6"/>
    <n v="9540"/>
    <n v="9070"/>
    <n v="11"/>
    <n v="1"/>
    <n v="9540"/>
    <n v="9070"/>
    <n v="25"/>
    <n v="3"/>
    <n v="9070"/>
    <n v="8700"/>
    <n v="5.8536585365853666"/>
    <n v="30.666666666666668"/>
    <n v="0.98685897435897441"/>
    <n v="92.125"/>
    <n v="3.8333333333333335"/>
    <n v="3.1666666666666665"/>
    <x v="2"/>
    <n v="1"/>
    <s v="DENDEN"/>
    <s v="DENDEN"/>
    <s v="JERBY"/>
    <s v="JERBY"/>
    <x v="0"/>
    <s v="P204"/>
    <n v="1.1890000000000001"/>
    <n v="2.9"/>
    <n v="24"/>
    <n v="216"/>
    <n v="3.9"/>
    <n v="24038.7264"/>
  </r>
  <r>
    <x v="18"/>
    <x v="23"/>
    <x v="17"/>
    <m/>
    <x v="11"/>
    <x v="14"/>
    <x v="7"/>
    <x v="17"/>
    <n v="5"/>
    <n v="24"/>
    <n v="0"/>
    <n v="9350"/>
    <m/>
    <n v="6"/>
    <n v="0"/>
    <n v="9350"/>
    <m/>
    <n v="9"/>
    <n v="3"/>
    <n v="9170"/>
    <m/>
    <n v="22"/>
    <n v="4"/>
    <n v="9170"/>
    <m/>
    <n v="6.2882096069868991"/>
    <n v="40.666666666666664"/>
    <n v="0.99464810363247869"/>
    <n v="92.6"/>
    <n v="5.083333333333333"/>
    <n v="4.5"/>
    <x v="2"/>
    <n v="2"/>
    <s v="DENDEN"/>
    <s v="DENDEN"/>
    <s v="JERBY"/>
    <s v="JERBY"/>
    <x v="0"/>
    <s v="P204"/>
    <n v="1.1890000000000001"/>
    <n v="1.7"/>
    <n v="24"/>
    <n v="216"/>
    <n v="2.7"/>
    <n v="16642.195200000002"/>
  </r>
  <r>
    <x v="18"/>
    <x v="23"/>
    <x v="18"/>
    <m/>
    <x v="11"/>
    <x v="14"/>
    <x v="7"/>
    <x v="18"/>
    <n v="5"/>
    <n v="42"/>
    <n v="0"/>
    <m/>
    <n v="9810"/>
    <n v="9"/>
    <n v="0"/>
    <m/>
    <n v="8610"/>
    <n v="22"/>
    <n v="0"/>
    <m/>
    <n v="9440"/>
    <n v="21"/>
    <n v="0"/>
    <m/>
    <n v="9350"/>
    <n v="6.1802575107296125"/>
    <n v="62.666666666666664"/>
    <n v="1"/>
    <n v="93.025000000000006"/>
    <n v="7.833333333333333"/>
    <n v="7.833333333333333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18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8"/>
    <x v="25"/>
    <x v="31"/>
    <s v="K"/>
    <x v="11"/>
    <x v="19"/>
    <x v="2"/>
    <x v="29"/>
    <n v="5.5"/>
    <n v="36"/>
    <n v="0"/>
    <n v="8700"/>
    <n v="10000"/>
    <n v="18"/>
    <n v="0"/>
    <n v="5700"/>
    <n v="8980"/>
    <n v="21"/>
    <n v="0"/>
    <n v="6390"/>
    <n v="9630"/>
    <n v="44"/>
    <n v="0"/>
    <n v="8700"/>
    <n v="9910"/>
    <n v="5.8536585365853666"/>
    <n v="39.666666666666664"/>
    <n v="1"/>
    <n v="85.012500000000003"/>
    <n v="4.958333333333333"/>
    <n v="4.958333333333333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8"/>
    <x v="26"/>
    <x v="29"/>
    <s v="K"/>
    <x v="11"/>
    <x v="19"/>
    <x v="2"/>
    <x v="27"/>
    <n v="5.5"/>
    <n v="24"/>
    <n v="2"/>
    <n v="9260"/>
    <n v="9070"/>
    <n v="35"/>
    <n v="0"/>
    <n v="9630"/>
    <n v="9350"/>
    <n v="14"/>
    <n v="0"/>
    <n v="9720"/>
    <n v="8890"/>
    <n v="26"/>
    <n v="0"/>
    <n v="9810"/>
    <n v="9440"/>
    <n v="5.8536585365853666"/>
    <n v="33"/>
    <n v="0.99835737179487183"/>
    <n v="93.962500000000006"/>
    <n v="4.125"/>
    <n v="4.041666666666667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8"/>
    <x v="27"/>
    <x v="32"/>
    <m/>
    <x v="16"/>
    <x v="20"/>
    <x v="0"/>
    <x v="30"/>
    <n v="4"/>
    <n v="22"/>
    <n v="0"/>
    <n v="3109"/>
    <m/>
    <n v="12"/>
    <n v="0"/>
    <n v="3638"/>
    <m/>
    <m/>
    <m/>
    <m/>
    <m/>
    <n v="0"/>
    <n v="0"/>
    <n v="2635"/>
    <m/>
    <n v="2.028169014084507"/>
    <n v="17"/>
    <n v="1"/>
    <n v="31.273333333333333"/>
    <n v="2.125"/>
    <n v="1.4166666666666667"/>
    <x v="3"/>
    <n v="3"/>
    <s v="NASH"/>
    <s v="NASH"/>
    <s v="JUNJUN"/>
    <s v="JUNJUN"/>
    <x v="3"/>
    <s v="P203"/>
    <n v="0.91100000000000003"/>
    <n v="0.9"/>
    <n v="24"/>
    <n v="216"/>
    <n v="1.9"/>
    <n v="8972.9856"/>
  </r>
  <r>
    <x v="18"/>
    <x v="27"/>
    <x v="33"/>
    <m/>
    <x v="17"/>
    <x v="21"/>
    <x v="4"/>
    <x v="31"/>
    <n v="5"/>
    <n v="12"/>
    <n v="0"/>
    <n v="3109"/>
    <m/>
    <n v="0"/>
    <n v="0"/>
    <n v="3638"/>
    <m/>
    <m/>
    <m/>
    <m/>
    <m/>
    <n v="0"/>
    <n v="0"/>
    <n v="2635"/>
    <m/>
    <n v="2.8402366863905324"/>
    <n v="6"/>
    <n v="1"/>
    <n v="31.273333333333333"/>
    <n v="0.75"/>
    <n v="0.5"/>
    <x v="3"/>
    <n v="3"/>
    <s v="NASH"/>
    <s v="NASH"/>
    <s v="JUNJUN"/>
    <s v="JUNJUN"/>
    <x v="1"/>
    <s v="P203"/>
    <n v="0.91100000000000003"/>
    <n v="1.3"/>
    <n v="24"/>
    <n v="216"/>
    <n v="2.2999999999999998"/>
    <n v="10862.035199999998"/>
  </r>
  <r>
    <x v="1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JUNJUN"/>
    <s v="JUNJUN"/>
    <x v="2"/>
    <s v=""/>
    <s v=""/>
    <s v=""/>
    <n v="24"/>
    <n v="216"/>
    <s v=""/>
    <s v=""/>
  </r>
  <r>
    <x v="1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"/>
    <x v="1"/>
    <m/>
    <x v="1"/>
    <x v="1"/>
    <x v="1"/>
    <x v="1"/>
    <n v="5"/>
    <m/>
    <m/>
    <s v="了機"/>
    <m/>
    <m/>
    <m/>
    <s v="了機"/>
    <m/>
    <m/>
    <m/>
    <s v="了機"/>
    <m/>
    <n v="7"/>
    <n v="0"/>
    <n v="9002"/>
    <n v="8532"/>
    <n v="1.7777777777777777"/>
    <s v="了機"/>
    <s v=""/>
    <s v=""/>
    <s v=""/>
    <s v=""/>
    <x v="0"/>
    <n v="1"/>
    <s v="CEDIE"/>
    <s v="BERT"/>
    <s v="DENNIS"/>
    <s v="DENNIS"/>
    <x v="0"/>
    <s v="P203"/>
    <n v="0.91100000000000003"/>
    <n v="1.8"/>
    <n v="24"/>
    <n v="216"/>
    <n v="2.8"/>
    <n v="13223.3472"/>
  </r>
  <r>
    <x v="19"/>
    <x v="2"/>
    <x v="3"/>
    <s v="K"/>
    <x v="3"/>
    <x v="3"/>
    <x v="2"/>
    <x v="3"/>
    <n v="5"/>
    <m/>
    <m/>
    <s v="了機"/>
    <s v="停機"/>
    <m/>
    <m/>
    <s v="停機"/>
    <s v="了機"/>
    <m/>
    <m/>
    <s v="停機"/>
    <s v="了機"/>
    <m/>
    <m/>
    <s v="停機"/>
    <s v="了機"/>
    <n v="3.2653061224489797"/>
    <s v="了機"/>
    <s v=""/>
    <s v=""/>
    <s v=""/>
    <s v=""/>
    <x v="0"/>
    <n v="1"/>
    <s v="CEDIE"/>
    <s v="BERT"/>
    <s v="DENNIS"/>
    <s v="DENNIS"/>
    <x v="0"/>
    <s v="P204"/>
    <n v="1.1890000000000001"/>
    <n v="2.2999999999999998"/>
    <n v="24"/>
    <n v="216"/>
    <n v="3.3"/>
    <n v="20340.460800000001"/>
  </r>
  <r>
    <x v="19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19"/>
    <x v="4"/>
    <x v="5"/>
    <m/>
    <x v="5"/>
    <x v="5"/>
    <x v="4"/>
    <x v="5"/>
    <n v="4"/>
    <m/>
    <m/>
    <s v="了機"/>
    <m/>
    <m/>
    <m/>
    <s v="了機"/>
    <m/>
    <m/>
    <m/>
    <s v="了機"/>
    <m/>
    <m/>
    <m/>
    <s v="了機"/>
    <s v="FINAL"/>
    <n v="1.7496962332928312"/>
    <s v="了機"/>
    <s v=""/>
    <s v=""/>
    <s v=""/>
    <s v=""/>
    <x v="0"/>
    <n v="1"/>
    <s v="RICKY"/>
    <s v="RICKY"/>
    <s v="DENNIS"/>
    <s v="DENNIS"/>
    <x v="3"/>
    <s v="P203"/>
    <n v="0.91100000000000003"/>
    <n v="1.7"/>
    <n v="24"/>
    <n v="216"/>
    <n v="2.7"/>
    <n v="12751.084800000001"/>
  </r>
  <r>
    <x v="19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6"/>
    <x v="8"/>
    <s v="G"/>
    <x v="6"/>
    <x v="7"/>
    <x v="5"/>
    <x v="8"/>
    <n v="2"/>
    <n v="53"/>
    <n v="0"/>
    <n v="9207"/>
    <n v="9103"/>
    <n v="16"/>
    <n v="0"/>
    <n v="8893"/>
    <n v="9486"/>
    <n v="9"/>
    <n v="0"/>
    <n v="9079"/>
    <n v="9590"/>
    <n v="12"/>
    <n v="0"/>
    <n v="8996"/>
    <n v="9700"/>
    <n v="2.4615384615384617"/>
    <n v="30"/>
    <n v="1"/>
    <n v="92.567499999999995"/>
    <n v="3.75"/>
    <n v="3.75"/>
    <x v="0"/>
    <n v="1"/>
    <s v="CEDIE"/>
    <s v="JOHNDEL"/>
    <s v="DENNIS"/>
    <s v="DENNIS"/>
    <x v="0"/>
    <s v="P142"/>
    <n v="0.56200000000000006"/>
    <n v="1.1000000000000001"/>
    <n v="24"/>
    <n v="216"/>
    <n v="2.1"/>
    <n v="6118.1568000000007"/>
  </r>
  <r>
    <x v="1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8"/>
    <x v="26"/>
    <m/>
    <x v="14"/>
    <x v="8"/>
    <x v="4"/>
    <x v="24"/>
    <n v="5"/>
    <n v="5"/>
    <n v="0"/>
    <n v="8540"/>
    <n v="7851"/>
    <n v="1"/>
    <n v="1"/>
    <n v="8611"/>
    <n v="7756"/>
    <n v="3"/>
    <n v="0"/>
    <n v="8579"/>
    <n v="7732"/>
    <n v="7"/>
    <n v="0"/>
    <n v="8422"/>
    <n v="7744"/>
    <n v="2.8685258964143427"/>
    <n v="5.333333333333333"/>
    <n v="0.99832398504273501"/>
    <n v="81.543750000000003"/>
    <n v="0.66666666666666663"/>
    <n v="0.625"/>
    <x v="0"/>
    <n v="1"/>
    <s v="RICKY"/>
    <s v="BERT"/>
    <s v="DENNIS"/>
    <s v="DENNIS"/>
    <x v="0"/>
    <s v="P203"/>
    <n v="0.91100000000000003"/>
    <n v="3"/>
    <n v="24"/>
    <n v="216"/>
    <n v="4"/>
    <n v="18890.495999999999"/>
  </r>
  <r>
    <x v="1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1"/>
    <x v="10"/>
    <s v="K"/>
    <x v="3"/>
    <x v="6"/>
    <x v="2"/>
    <x v="10"/>
    <n v="5"/>
    <m/>
    <m/>
    <s v="了機"/>
    <m/>
    <m/>
    <m/>
    <s v="了機"/>
    <m/>
    <m/>
    <m/>
    <s v="了機"/>
    <s v="FINAL"/>
    <m/>
    <m/>
    <s v="了機"/>
    <s v="停機"/>
    <n v="3.2653061224489797"/>
    <s v="了機"/>
    <s v=""/>
    <s v=""/>
    <s v=""/>
    <s v=""/>
    <x v="0"/>
    <n v="0.5"/>
    <s v="RICKY"/>
    <s v="BERT"/>
    <s v="DENNIS"/>
    <s v="DENNIS"/>
    <x v="0"/>
    <s v="P204"/>
    <n v="1.1890000000000001"/>
    <n v="2.2999999999999998"/>
    <n v="24"/>
    <n v="216"/>
    <n v="3.3"/>
    <n v="20340.460800000001"/>
  </r>
  <r>
    <x v="19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6"/>
    <x v="4"/>
    <m/>
    <x v="4"/>
    <x v="4"/>
    <x v="3"/>
    <x v="4"/>
    <s v=""/>
    <m/>
    <m/>
    <s v="清車"/>
    <m/>
    <m/>
    <m/>
    <s v="清車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1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9"/>
    <x v="19"/>
    <x v="30"/>
    <s v="K"/>
    <x v="11"/>
    <x v="17"/>
    <x v="4"/>
    <x v="28"/>
    <n v="5.5"/>
    <n v="30"/>
    <n v="0"/>
    <n v="6740"/>
    <m/>
    <n v="13"/>
    <n v="0"/>
    <n v="6530"/>
    <m/>
    <n v="12"/>
    <n v="0"/>
    <n v="6520"/>
    <m/>
    <n v="20"/>
    <n v="5"/>
    <n v="6650"/>
    <m/>
    <n v="5.0526315789473673"/>
    <n v="25"/>
    <n v="0.99524238782051277"/>
    <n v="66.099999999999994"/>
    <n v="3.125"/>
    <n v="2.9166666666666665"/>
    <x v="1"/>
    <n v="1"/>
    <s v="J.P"/>
    <s v="J.P"/>
    <s v="JUNJUN"/>
    <s v="JUNJUN"/>
    <x v="0"/>
    <s v="P227"/>
    <n v="1.859"/>
    <n v="2"/>
    <n v="24"/>
    <n v="216"/>
    <n v="3"/>
    <n v="28911.168000000001"/>
  </r>
  <r>
    <x v="1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9"/>
    <x v="21"/>
    <x v="28"/>
    <s v="K"/>
    <x v="11"/>
    <x v="19"/>
    <x v="2"/>
    <x v="26"/>
    <n v="5.5"/>
    <n v="52"/>
    <n v="1"/>
    <n v="8430"/>
    <n v="9440"/>
    <n v="15"/>
    <n v="1"/>
    <n v="8980"/>
    <n v="8800"/>
    <n v="15"/>
    <n v="0"/>
    <n v="8150"/>
    <n v="9350"/>
    <n v="35"/>
    <n v="0"/>
    <n v="9170"/>
    <n v="9540"/>
    <n v="5.8775510204081636"/>
    <n v="39"/>
    <n v="0.99836404914529919"/>
    <n v="89.825000000000003"/>
    <n v="4.875"/>
    <n v="4.791666666666667"/>
    <x v="2"/>
    <n v="1"/>
    <s v="BRYAN"/>
    <s v="DENDEN"/>
    <s v="VIN"/>
    <s v="VIN"/>
    <x v="3"/>
    <s v="P204"/>
    <n v="1.1890000000000001"/>
    <n v="2.9"/>
    <n v="24"/>
    <n v="216"/>
    <n v="3.9"/>
    <n v="24038.7264"/>
  </r>
  <r>
    <x v="19"/>
    <x v="22"/>
    <x v="25"/>
    <s v="K"/>
    <x v="11"/>
    <x v="17"/>
    <x v="2"/>
    <x v="23"/>
    <n v="5.5"/>
    <n v="34"/>
    <n v="0"/>
    <n v="7410"/>
    <n v="8800"/>
    <n v="25"/>
    <n v="3"/>
    <n v="9070"/>
    <n v="8060"/>
    <n v="24"/>
    <n v="0"/>
    <n v="8800"/>
    <n v="8980"/>
    <m/>
    <m/>
    <s v="停機 "/>
    <m/>
    <n v="5.8536585365853666"/>
    <n v="27.666666666666668"/>
    <n v="0.99753605769230769"/>
    <n v="85.2"/>
    <n v="3.4583333333333335"/>
    <n v="3.3333333333333335"/>
    <x v="2"/>
    <n v="1"/>
    <s v="BRYAN"/>
    <s v="DENDEN"/>
    <s v="WILSON"/>
    <s v="WILSON"/>
    <x v="0"/>
    <s v="P204"/>
    <n v="1.1890000000000001"/>
    <n v="2.9"/>
    <n v="24"/>
    <n v="216"/>
    <n v="3.9"/>
    <n v="24038.7264"/>
  </r>
  <r>
    <x v="19"/>
    <x v="23"/>
    <x v="17"/>
    <m/>
    <x v="11"/>
    <x v="14"/>
    <x v="7"/>
    <x v="17"/>
    <n v="5"/>
    <n v="20"/>
    <n v="0"/>
    <n v="7789"/>
    <m/>
    <n v="24"/>
    <n v="1"/>
    <n v="9260"/>
    <m/>
    <n v="10"/>
    <n v="0"/>
    <n v="8980"/>
    <m/>
    <n v="14"/>
    <n v="0"/>
    <n v="9260"/>
    <m/>
    <n v="6.2882096069868991"/>
    <n v="45.333333333333336"/>
    <n v="0.9992354433760684"/>
    <n v="88.222499999999997"/>
    <n v="5.666666666666667"/>
    <n v="5.583333333333333"/>
    <x v="2"/>
    <n v="2"/>
    <s v="BRYAN"/>
    <s v="DENDEN"/>
    <s v="VIN"/>
    <s v="VIN"/>
    <x v="0"/>
    <s v="P204"/>
    <n v="1.1890000000000001"/>
    <n v="1.7"/>
    <n v="24"/>
    <n v="216"/>
    <n v="2.7"/>
    <n v="16642.195200000002"/>
  </r>
  <r>
    <x v="19"/>
    <x v="23"/>
    <x v="18"/>
    <m/>
    <x v="11"/>
    <x v="14"/>
    <x v="7"/>
    <x v="18"/>
    <n v="5"/>
    <n v="32"/>
    <n v="0"/>
    <n v="8890"/>
    <m/>
    <n v="18"/>
    <n v="0"/>
    <n v="9070"/>
    <m/>
    <n v="10"/>
    <n v="0"/>
    <m/>
    <n v="9720"/>
    <n v="21"/>
    <n v="0"/>
    <n v="9070"/>
    <m/>
    <n v="6.1802575107296125"/>
    <n v="54"/>
    <n v="1"/>
    <n v="91.875"/>
    <n v="6.75"/>
    <n v="6.7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9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9"/>
    <x v="25"/>
    <x v="31"/>
    <s v="K"/>
    <x v="11"/>
    <x v="19"/>
    <x v="2"/>
    <x v="29"/>
    <n v="5.5"/>
    <n v="24"/>
    <n v="0"/>
    <n v="8610"/>
    <n v="9720"/>
    <n v="25"/>
    <n v="0"/>
    <n v="8240"/>
    <n v="9350"/>
    <n v="16"/>
    <n v="0"/>
    <n v="6850"/>
    <n v="9630"/>
    <n v="34"/>
    <n v="0"/>
    <n v="8570"/>
    <n v="9070"/>
    <n v="5.8536585365853666"/>
    <n v="33"/>
    <n v="1"/>
    <n v="87.55"/>
    <n v="4.125"/>
    <n v="4.125"/>
    <x v="2"/>
    <n v="1"/>
    <s v="MAR"/>
    <s v="MAR"/>
    <s v="VIN"/>
    <s v="VIN"/>
    <x v="3"/>
    <s v="P204"/>
    <n v="1.1890000000000001"/>
    <n v="2.8"/>
    <n v="24"/>
    <n v="216"/>
    <n v="3.8"/>
    <n v="23422.3488"/>
  </r>
  <r>
    <x v="19"/>
    <x v="26"/>
    <x v="29"/>
    <s v="K"/>
    <x v="11"/>
    <x v="19"/>
    <x v="2"/>
    <x v="27"/>
    <n v="5.5"/>
    <n v="28"/>
    <n v="0"/>
    <n v="9720"/>
    <n v="9620"/>
    <n v="13"/>
    <n v="0"/>
    <n v="9540"/>
    <n v="9350"/>
    <n v="18"/>
    <n v="0"/>
    <n v="9540"/>
    <n v="9070"/>
    <n v="30"/>
    <n v="1"/>
    <n v="9630"/>
    <n v="9440"/>
    <n v="5.8536585365853666"/>
    <n v="29.666666666666668"/>
    <n v="0.99917868589743586"/>
    <n v="94.887500000000003"/>
    <n v="3.7083333333333335"/>
    <n v="3.6666666666666665"/>
    <x v="2"/>
    <n v="1"/>
    <s v="MAR"/>
    <s v="MAR"/>
    <s v="WILSON"/>
    <s v="WILSON"/>
    <x v="3"/>
    <s v="P204"/>
    <n v="1.1890000000000001"/>
    <n v="2.8"/>
    <n v="24"/>
    <n v="216"/>
    <n v="3.8"/>
    <n v="23422.3488"/>
  </r>
  <r>
    <x v="19"/>
    <x v="27"/>
    <x v="32"/>
    <m/>
    <x v="16"/>
    <x v="20"/>
    <x v="0"/>
    <x v="30"/>
    <n v="4"/>
    <n v="20"/>
    <n v="0"/>
    <n v="2930"/>
    <m/>
    <n v="2"/>
    <n v="0"/>
    <n v="2622"/>
    <m/>
    <m/>
    <m/>
    <s v="無值車員"/>
    <m/>
    <m/>
    <m/>
    <s v="無值車員"/>
    <m/>
    <n v="2.028169014084507"/>
    <n v="11"/>
    <n v="1"/>
    <n v="27.76"/>
    <n v="1.375"/>
    <n v="0.91666666666666663"/>
    <x v="3"/>
    <n v="3"/>
    <s v="JOHNDEL"/>
    <s v="JOHNDEL"/>
    <s v="N/A"/>
    <s v="N/A"/>
    <x v="3"/>
    <s v="P203"/>
    <n v="0.91100000000000003"/>
    <n v="0.9"/>
    <n v="24"/>
    <n v="216"/>
    <n v="1.9"/>
    <n v="8972.9856"/>
  </r>
  <r>
    <x v="19"/>
    <x v="27"/>
    <x v="33"/>
    <m/>
    <x v="17"/>
    <x v="21"/>
    <x v="4"/>
    <x v="31"/>
    <n v="5"/>
    <n v="20"/>
    <n v="0"/>
    <n v="2930"/>
    <m/>
    <n v="8"/>
    <n v="0"/>
    <n v="2622"/>
    <m/>
    <m/>
    <m/>
    <s v="無值車員"/>
    <m/>
    <m/>
    <m/>
    <s v="無值車員"/>
    <m/>
    <n v="2.8402366863905324"/>
    <n v="14"/>
    <n v="1"/>
    <n v="27.76"/>
    <n v="1.75"/>
    <n v="1.1666666666666667"/>
    <x v="3"/>
    <n v="3"/>
    <s v="JOHNDEL"/>
    <s v="JOHNDEL"/>
    <s v="N/A"/>
    <s v="N/A"/>
    <x v="1"/>
    <s v="P203"/>
    <n v="0.91100000000000003"/>
    <n v="1.3"/>
    <n v="24"/>
    <n v="216"/>
    <n v="2.2999999999999998"/>
    <n v="10862.035199999998"/>
  </r>
  <r>
    <x v="1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JOHNDEL"/>
    <s v="N/A"/>
    <s v="N/A"/>
    <x v="2"/>
    <s v=""/>
    <s v=""/>
    <s v=""/>
    <n v="24"/>
    <n v="216"/>
    <s v=""/>
    <s v=""/>
  </r>
  <r>
    <x v="1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"/>
    <x v="1"/>
    <m/>
    <x v="1"/>
    <x v="1"/>
    <x v="1"/>
    <x v="1"/>
    <n v="5"/>
    <m/>
    <m/>
    <s v="了機"/>
    <m/>
    <m/>
    <m/>
    <s v="了機"/>
    <m/>
    <m/>
    <m/>
    <s v="了機"/>
    <m/>
    <m/>
    <m/>
    <s v="了機"/>
    <m/>
    <n v="1.7777777777777777"/>
    <s v="了機"/>
    <s v=""/>
    <s v=""/>
    <s v=""/>
    <s v=""/>
    <x v="0"/>
    <n v="1"/>
    <s v="CEDIE"/>
    <s v="CEDIE"/>
    <s v="JERON"/>
    <s v="JERON"/>
    <x v="0"/>
    <s v="P203"/>
    <n v="0.91100000000000003"/>
    <n v="1.8"/>
    <n v="24"/>
    <n v="216"/>
    <n v="2.8"/>
    <n v="13223.3472"/>
  </r>
  <r>
    <x v="20"/>
    <x v="2"/>
    <x v="3"/>
    <s v="K"/>
    <x v="3"/>
    <x v="3"/>
    <x v="2"/>
    <x v="3"/>
    <n v="5"/>
    <m/>
    <m/>
    <s v="了機"/>
    <s v="停機"/>
    <m/>
    <m/>
    <s v="停機"/>
    <s v="了機"/>
    <m/>
    <m/>
    <s v="停機"/>
    <s v="了機"/>
    <m/>
    <m/>
    <s v="停機"/>
    <s v="了機"/>
    <n v="3.2653061224489797"/>
    <s v="了機"/>
    <s v=""/>
    <s v=""/>
    <s v=""/>
    <s v=""/>
    <x v="0"/>
    <n v="1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20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0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CEDIE"/>
    <s v="JERON"/>
    <s v="JERON"/>
    <x v="3"/>
    <s v="P203"/>
    <n v="0.91100000000000003"/>
    <n v="1.7"/>
    <n v="24"/>
    <n v="216"/>
    <n v="2.7"/>
    <n v="12751.084800000001"/>
  </r>
  <r>
    <x v="20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6"/>
    <x v="8"/>
    <s v="G"/>
    <x v="6"/>
    <x v="7"/>
    <x v="5"/>
    <x v="8"/>
    <n v="2"/>
    <n v="16"/>
    <n v="0"/>
    <n v="9233"/>
    <n v="9797"/>
    <n v="7"/>
    <n v="0"/>
    <n v="9426"/>
    <n v="9835"/>
    <n v="6"/>
    <n v="4"/>
    <n v="9451"/>
    <n v="9860"/>
    <n v="14"/>
    <n v="5"/>
    <n v="9903"/>
    <n v="9410"/>
    <n v="2.4615384615384617"/>
    <n v="14.333333333333334"/>
    <n v="0.982421875"/>
    <n v="96.143749999999997"/>
    <n v="1.7916666666666667"/>
    <n v="1.4166666666666667"/>
    <x v="0"/>
    <n v="1"/>
    <s v="J.P"/>
    <s v="JB"/>
    <s v="JUNJUN"/>
    <s v="JUNJUN"/>
    <x v="0"/>
    <s v="P142"/>
    <n v="0.56200000000000006"/>
    <n v="1.1000000000000001"/>
    <n v="24"/>
    <n v="216"/>
    <n v="2.1"/>
    <n v="6118.1568000000007"/>
  </r>
  <r>
    <x v="2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8"/>
    <x v="26"/>
    <m/>
    <x v="14"/>
    <x v="8"/>
    <x v="4"/>
    <x v="24"/>
    <n v="5"/>
    <n v="8"/>
    <n v="2"/>
    <n v="8597"/>
    <n v="7770"/>
    <n v="4"/>
    <n v="1"/>
    <n v="8578"/>
    <n v="7803"/>
    <n v="4"/>
    <n v="0"/>
    <n v="8597"/>
    <n v="7785"/>
    <n v="7"/>
    <n v="0"/>
    <n v="8511"/>
    <n v="7850"/>
    <n v="2.8685258964143427"/>
    <n v="7.666666666666667"/>
    <n v="0.99497195512820513"/>
    <n v="81.863749999999996"/>
    <n v="0.95833333333333337"/>
    <n v="0.83333333333333337"/>
    <x v="0"/>
    <n v="1"/>
    <s v="CEDIE"/>
    <s v="CEDIE"/>
    <s v="JERON"/>
    <s v="JERON"/>
    <x v="0"/>
    <s v="P203"/>
    <n v="0.91100000000000003"/>
    <n v="3"/>
    <n v="24"/>
    <n v="216"/>
    <n v="4"/>
    <n v="18890.495999999999"/>
  </r>
  <r>
    <x v="2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1"/>
    <x v="10"/>
    <s v="K"/>
    <x v="3"/>
    <x v="6"/>
    <x v="2"/>
    <x v="10"/>
    <n v="5"/>
    <m/>
    <m/>
    <s v="了機"/>
    <s v="停機"/>
    <m/>
    <m/>
    <s v="了機"/>
    <s v="停機"/>
    <m/>
    <m/>
    <s v="了機"/>
    <s v="停機"/>
    <m/>
    <m/>
    <s v="了機"/>
    <s v="停機"/>
    <n v="3.2653061224489797"/>
    <s v="了機"/>
    <s v=""/>
    <s v=""/>
    <s v=""/>
    <s v=""/>
    <x v="0"/>
    <n v="0.5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20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0"/>
    <x v="19"/>
    <x v="30"/>
    <s v="K"/>
    <x v="11"/>
    <x v="17"/>
    <x v="4"/>
    <x v="28"/>
    <n v="5.5"/>
    <n v="31"/>
    <n v="3"/>
    <n v="6510"/>
    <m/>
    <n v="11"/>
    <n v="2"/>
    <n v="6640"/>
    <m/>
    <n v="4"/>
    <n v="0"/>
    <n v="6490"/>
    <m/>
    <n v="11"/>
    <n v="3"/>
    <n v="6630"/>
    <m/>
    <n v="5.0526315789473673"/>
    <n v="19"/>
    <n v="0.99238782051282048"/>
    <n v="65.674999999999997"/>
    <n v="2.375"/>
    <n v="2.0416666666666665"/>
    <x v="1"/>
    <n v="1"/>
    <s v="J.P"/>
    <s v="JB"/>
    <s v="JUNJUN"/>
    <s v="JUNJUN"/>
    <x v="0"/>
    <s v="P227"/>
    <n v="1.859"/>
    <n v="2"/>
    <n v="24"/>
    <n v="216"/>
    <n v="3"/>
    <n v="28911.168000000001"/>
  </r>
  <r>
    <x v="2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0"/>
    <x v="21"/>
    <x v="28"/>
    <s v="K"/>
    <x v="11"/>
    <x v="19"/>
    <x v="2"/>
    <x v="26"/>
    <n v="5.5"/>
    <n v="37"/>
    <n v="0"/>
    <n v="8150"/>
    <n v="9350"/>
    <n v="33"/>
    <n v="8"/>
    <n v="8800"/>
    <n v="9070"/>
    <n v="18"/>
    <n v="0"/>
    <n v="8610"/>
    <n v="9350"/>
    <n v="30"/>
    <n v="2"/>
    <n v="8330"/>
    <n v="8890"/>
    <n v="5.8775510204081636"/>
    <n v="39.333333333333336"/>
    <n v="0.99182024572649574"/>
    <n v="88.1875"/>
    <n v="4.916666666666667"/>
    <n v="4.5"/>
    <x v="2"/>
    <n v="1"/>
    <s v="MAR"/>
    <s v="DENDEN"/>
    <s v="WILSON"/>
    <s v="WILSON"/>
    <x v="3"/>
    <s v="P204"/>
    <n v="1.1890000000000001"/>
    <n v="2.9"/>
    <n v="24"/>
    <n v="216"/>
    <n v="3.9"/>
    <n v="24038.7264"/>
  </r>
  <r>
    <x v="20"/>
    <x v="22"/>
    <x v="25"/>
    <s v="K"/>
    <x v="11"/>
    <x v="17"/>
    <x v="2"/>
    <x v="23"/>
    <n v="5.5"/>
    <m/>
    <m/>
    <s v="清車"/>
    <m/>
    <m/>
    <m/>
    <s v="清車"/>
    <m/>
    <m/>
    <m/>
    <s v="清車"/>
    <m/>
    <m/>
    <m/>
    <s v="清車"/>
    <m/>
    <n v="5.8536585365853666"/>
    <s v="清車"/>
    <s v=""/>
    <s v=""/>
    <s v=""/>
    <s v=""/>
    <x v="2"/>
    <n v="1"/>
    <s v="N/A"/>
    <s v="N/A"/>
    <s v="N/A"/>
    <s v="N/A"/>
    <x v="0"/>
    <s v="P204"/>
    <n v="1.1890000000000001"/>
    <n v="2.9"/>
    <n v="24"/>
    <n v="216"/>
    <n v="3.9"/>
    <n v="24038.7264"/>
  </r>
  <r>
    <x v="20"/>
    <x v="23"/>
    <x v="17"/>
    <m/>
    <x v="11"/>
    <x v="14"/>
    <x v="7"/>
    <x v="17"/>
    <n v="5"/>
    <n v="26"/>
    <n v="0"/>
    <n v="9260"/>
    <m/>
    <n v="7"/>
    <n v="0"/>
    <n v="8240"/>
    <m/>
    <n v="15"/>
    <n v="0"/>
    <n v="8800"/>
    <m/>
    <n v="32"/>
    <n v="2"/>
    <n v="8800"/>
    <m/>
    <n v="6.2882096069868991"/>
    <n v="53.333333333333336"/>
    <n v="0.9984708867521368"/>
    <n v="87.75"/>
    <n v="6.666666666666667"/>
    <n v="6.5"/>
    <x v="2"/>
    <n v="2"/>
    <s v="MAR"/>
    <s v="DENDEN"/>
    <s v="WILSON"/>
    <s v="WILSON"/>
    <x v="0"/>
    <s v="P204"/>
    <n v="1.1890000000000001"/>
    <n v="1.7"/>
    <n v="24"/>
    <n v="216"/>
    <n v="2.7"/>
    <n v="16642.195200000002"/>
  </r>
  <r>
    <x v="20"/>
    <x v="23"/>
    <x v="18"/>
    <m/>
    <x v="11"/>
    <x v="14"/>
    <x v="7"/>
    <x v="18"/>
    <n v="5"/>
    <n v="31"/>
    <n v="0"/>
    <m/>
    <n v="9260"/>
    <n v="14"/>
    <n v="0"/>
    <m/>
    <n v="9170"/>
    <n v="9"/>
    <n v="0"/>
    <m/>
    <n v="9170"/>
    <n v="19"/>
    <n v="0"/>
    <m/>
    <n v="8800"/>
    <n v="6.1802575107296125"/>
    <n v="48.666666666666664"/>
    <n v="1"/>
    <n v="91"/>
    <n v="6.083333333333333"/>
    <n v="6.083333333333333"/>
    <x v="2"/>
    <n v="2"/>
    <s v="MAR"/>
    <s v="DENDEN"/>
    <s v="MAMAY"/>
    <s v="MAMAY"/>
    <x v="1"/>
    <s v="P204"/>
    <n v="1.1890000000000001"/>
    <n v="2.4"/>
    <n v="24"/>
    <n v="216"/>
    <n v="3.4"/>
    <n v="20956.838400000001"/>
  </r>
  <r>
    <x v="20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20"/>
    <x v="25"/>
    <x v="31"/>
    <s v="K"/>
    <x v="11"/>
    <x v="19"/>
    <x v="2"/>
    <x v="29"/>
    <n v="5.5"/>
    <n v="42"/>
    <n v="0"/>
    <n v="8610"/>
    <n v="10000"/>
    <n v="20"/>
    <n v="0"/>
    <n v="8430"/>
    <n v="9440"/>
    <n v="29"/>
    <n v="2"/>
    <n v="8610"/>
    <n v="10000"/>
    <n v="31"/>
    <n v="2"/>
    <n v="8610"/>
    <n v="10000"/>
    <n v="5.8536585365853666"/>
    <n v="40.666666666666664"/>
    <n v="0.99671474358974355"/>
    <n v="92.125"/>
    <n v="5.083333333333333"/>
    <n v="4.916666666666667"/>
    <x v="2"/>
    <n v="1"/>
    <s v="MAR"/>
    <s v="BRYAN"/>
    <s v="MAMAY"/>
    <s v="MAMAY"/>
    <x v="3"/>
    <s v="P204"/>
    <n v="1.1890000000000001"/>
    <n v="2.8"/>
    <n v="24"/>
    <n v="216"/>
    <n v="3.8"/>
    <n v="23422.3488"/>
  </r>
  <r>
    <x v="20"/>
    <x v="26"/>
    <x v="29"/>
    <s v="K"/>
    <x v="11"/>
    <x v="19"/>
    <x v="2"/>
    <x v="27"/>
    <n v="5.5"/>
    <n v="31"/>
    <n v="4"/>
    <n v="9630"/>
    <n v="9070"/>
    <n v="26"/>
    <n v="0"/>
    <n v="9630"/>
    <n v="9630"/>
    <n v="21"/>
    <n v="2"/>
    <n v="9910"/>
    <n v="9630"/>
    <n v="13"/>
    <n v="1"/>
    <n v="9810"/>
    <n v="9630"/>
    <n v="5.8536585365853666"/>
    <n v="30.333333333333332"/>
    <n v="0.99425080128205123"/>
    <n v="96.174999999999997"/>
    <n v="3.7916666666666665"/>
    <n v="3.5"/>
    <x v="2"/>
    <n v="1"/>
    <s v="DENDEN"/>
    <s v="BRYAN"/>
    <s v="MAMAY"/>
    <s v="MAMAY"/>
    <x v="3"/>
    <s v="P204"/>
    <n v="1.1890000000000001"/>
    <n v="2.8"/>
    <n v="24"/>
    <n v="216"/>
    <n v="3.8"/>
    <n v="23422.3488"/>
  </r>
  <r>
    <x v="20"/>
    <x v="27"/>
    <x v="32"/>
    <m/>
    <x v="16"/>
    <x v="20"/>
    <x v="0"/>
    <x v="30"/>
    <n v="4"/>
    <n v="24"/>
    <n v="0"/>
    <n v="2757"/>
    <m/>
    <n v="2"/>
    <n v="0"/>
    <n v="2950"/>
    <m/>
    <n v="8"/>
    <n v="0"/>
    <n v="3000"/>
    <m/>
    <n v="6"/>
    <n v="0"/>
    <n v="3470"/>
    <m/>
    <n v="2.028169014084507"/>
    <n v="20"/>
    <n v="1"/>
    <n v="30.442499999999999"/>
    <n v="2.5"/>
    <n v="1.6666666666666667"/>
    <x v="3"/>
    <n v="3"/>
    <s v="KIM"/>
    <s v="KIM"/>
    <s v="EDISON"/>
    <s v="EDISON"/>
    <x v="3"/>
    <s v="P203"/>
    <n v="0.91100000000000003"/>
    <n v="0.9"/>
    <n v="24"/>
    <n v="216"/>
    <n v="1.9"/>
    <n v="8972.9856"/>
  </r>
  <r>
    <x v="20"/>
    <x v="27"/>
    <x v="33"/>
    <m/>
    <x v="17"/>
    <x v="21"/>
    <x v="4"/>
    <x v="31"/>
    <n v="5"/>
    <n v="16"/>
    <n v="0"/>
    <n v="2757"/>
    <m/>
    <n v="12"/>
    <n v="0"/>
    <n v="2950"/>
    <m/>
    <n v="8"/>
    <n v="0"/>
    <n v="3000"/>
    <m/>
    <n v="14"/>
    <n v="0"/>
    <n v="3470"/>
    <m/>
    <n v="2.8402366863905324"/>
    <n v="25"/>
    <n v="1"/>
    <n v="30.442499999999999"/>
    <n v="3.125"/>
    <n v="2.0833333333333335"/>
    <x v="3"/>
    <n v="3"/>
    <s v="KIM"/>
    <s v="KIM"/>
    <s v="EDISON"/>
    <s v="EDISON"/>
    <x v="1"/>
    <s v="P203"/>
    <n v="0.91100000000000003"/>
    <n v="1.3"/>
    <n v="24"/>
    <n v="216"/>
    <n v="2.2999999999999998"/>
    <n v="10862.035199999998"/>
  </r>
  <r>
    <x v="2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2"/>
    <s v=""/>
    <s v=""/>
    <s v=""/>
    <n v="24"/>
    <n v="216"/>
    <s v=""/>
    <s v=""/>
  </r>
  <r>
    <x v="2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"/>
    <x v="1"/>
    <m/>
    <x v="1"/>
    <x v="1"/>
    <x v="1"/>
    <x v="1"/>
    <n v="5"/>
    <m/>
    <m/>
    <s v="了機"/>
    <m/>
    <m/>
    <m/>
    <s v="了機"/>
    <m/>
    <m/>
    <m/>
    <s v="了機"/>
    <m/>
    <m/>
    <m/>
    <s v="了機"/>
    <m/>
    <n v="1.7777777777777777"/>
    <s v="了機"/>
    <s v=""/>
    <s v=""/>
    <s v=""/>
    <s v=""/>
    <x v="0"/>
    <n v="1"/>
    <s v="CEDIE"/>
    <s v="RON"/>
    <s v="JERON"/>
    <s v="JERON"/>
    <x v="0"/>
    <s v="P203"/>
    <n v="0.91100000000000003"/>
    <n v="1.8"/>
    <n v="24"/>
    <n v="216"/>
    <n v="2.8"/>
    <n v="13223.3472"/>
  </r>
  <r>
    <x v="21"/>
    <x v="2"/>
    <x v="3"/>
    <s v="K"/>
    <x v="3"/>
    <x v="3"/>
    <x v="2"/>
    <x v="3"/>
    <n v="5"/>
    <m/>
    <m/>
    <s v="停機"/>
    <s v="了機"/>
    <m/>
    <m/>
    <s v="停機"/>
    <s v="了機"/>
    <m/>
    <m/>
    <s v="停機"/>
    <s v="了機"/>
    <m/>
    <m/>
    <s v="停機"/>
    <s v="了機"/>
    <n v="3.2653061224489797"/>
    <s v="停機"/>
    <s v=""/>
    <s v=""/>
    <s v=""/>
    <s v=""/>
    <x v="0"/>
    <n v="1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1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1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RON"/>
    <s v="JERON"/>
    <s v="JERON"/>
    <x v="3"/>
    <s v="P203"/>
    <n v="0.91100000000000003"/>
    <n v="1.7"/>
    <n v="24"/>
    <n v="216"/>
    <n v="2.7"/>
    <n v="12751.084800000001"/>
  </r>
  <r>
    <x v="21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6"/>
    <x v="8"/>
    <s v="G"/>
    <x v="6"/>
    <x v="7"/>
    <x v="5"/>
    <x v="8"/>
    <n v="2"/>
    <n v="21"/>
    <n v="1"/>
    <n v="9445"/>
    <n v="9873"/>
    <n v="15"/>
    <n v="0"/>
    <n v="9374"/>
    <n v="9651"/>
    <n v="9"/>
    <n v="4"/>
    <n v="9372"/>
    <n v="9763"/>
    <n v="20"/>
    <n v="3"/>
    <n v="9271"/>
    <n v="9772"/>
    <n v="2.4615384615384617"/>
    <n v="21.666666666666668"/>
    <n v="0.984375"/>
    <n v="95.651250000000005"/>
    <n v="2.7083333333333335"/>
    <n v="2.375"/>
    <x v="0"/>
    <n v="1"/>
    <s v="J.P"/>
    <s v="J.P"/>
    <s v="EDISON"/>
    <s v="EDISON"/>
    <x v="0"/>
    <s v="P142"/>
    <n v="0.56200000000000006"/>
    <n v="1.1000000000000001"/>
    <n v="24"/>
    <n v="216"/>
    <n v="2.1"/>
    <n v="6118.1568000000007"/>
  </r>
  <r>
    <x v="2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8"/>
    <x v="26"/>
    <m/>
    <x v="14"/>
    <x v="8"/>
    <x v="4"/>
    <x v="24"/>
    <n v="5"/>
    <n v="13"/>
    <n v="0"/>
    <n v="8379"/>
    <n v="8056"/>
    <n v="3"/>
    <n v="0"/>
    <n v="8438"/>
    <n v="8148"/>
    <n v="1"/>
    <n v="0"/>
    <n v="8397"/>
    <n v="8148"/>
    <n v="6"/>
    <n v="0"/>
    <n v="8295"/>
    <n v="8054"/>
    <n v="2.8685258964143427"/>
    <n v="7.666666666666667"/>
    <n v="1"/>
    <n v="82.393749999999997"/>
    <n v="0.95833333333333337"/>
    <n v="0.95833333333333337"/>
    <x v="0"/>
    <n v="1"/>
    <s v="CEDIE"/>
    <s v="RON"/>
    <s v="JERON"/>
    <s v="JERON"/>
    <x v="0"/>
    <s v="P203"/>
    <n v="0.91100000000000003"/>
    <n v="3"/>
    <n v="24"/>
    <n v="216"/>
    <n v="4"/>
    <n v="18890.495999999999"/>
  </r>
  <r>
    <x v="2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1"/>
    <x v="10"/>
    <s v="K"/>
    <x v="3"/>
    <x v="6"/>
    <x v="2"/>
    <x v="10"/>
    <n v="5"/>
    <m/>
    <m/>
    <s v="了機"/>
    <s v="停機"/>
    <m/>
    <m/>
    <s v="了機"/>
    <s v="停機"/>
    <m/>
    <m/>
    <s v="了機"/>
    <s v="停機"/>
    <m/>
    <m/>
    <s v="了機"/>
    <s v="停機"/>
    <n v="3.2653061224489797"/>
    <s v="了機"/>
    <s v=""/>
    <s v=""/>
    <s v=""/>
    <s v=""/>
    <x v="0"/>
    <n v="0.5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1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1"/>
    <x v="19"/>
    <x v="30"/>
    <s v="K"/>
    <x v="11"/>
    <x v="17"/>
    <x v="4"/>
    <x v="28"/>
    <n v="5.5"/>
    <n v="28"/>
    <n v="5"/>
    <n v="6700"/>
    <m/>
    <n v="10"/>
    <n v="2"/>
    <n v="6500"/>
    <m/>
    <n v="17"/>
    <n v="2"/>
    <n v="6490"/>
    <m/>
    <n v="16"/>
    <n v="5"/>
    <n v="6550"/>
    <m/>
    <n v="5.0526315789473673"/>
    <n v="23.666666666666668"/>
    <n v="0.9866786858974359"/>
    <n v="65.599999999999994"/>
    <n v="2.9583333333333335"/>
    <n v="2.375"/>
    <x v="1"/>
    <n v="1"/>
    <s v="J.P"/>
    <s v="J.P"/>
    <s v="JUNJUN"/>
    <s v="JUNJUN"/>
    <x v="0"/>
    <s v="P227"/>
    <n v="1.859"/>
    <n v="2"/>
    <n v="24"/>
    <n v="216"/>
    <n v="3"/>
    <n v="28911.168000000001"/>
  </r>
  <r>
    <x v="2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1"/>
    <x v="21"/>
    <x v="28"/>
    <s v="K"/>
    <x v="11"/>
    <x v="19"/>
    <x v="2"/>
    <x v="26"/>
    <n v="5.5"/>
    <n v="35"/>
    <n v="5"/>
    <n v="6850"/>
    <n v="8010"/>
    <n v="24"/>
    <n v="0"/>
    <n v="8060"/>
    <n v="6760"/>
    <n v="0"/>
    <n v="0"/>
    <n v="7410"/>
    <n v="6200"/>
    <n v="61"/>
    <n v="2"/>
    <n v="8330"/>
    <n v="8700"/>
    <n v="5.8775510204081636"/>
    <n v="40"/>
    <n v="0.99427417200854706"/>
    <n v="75.400000000000006"/>
    <n v="5"/>
    <n v="4.708333333333333"/>
    <x v="2"/>
    <n v="1"/>
    <s v="MAR"/>
    <s v="BERT"/>
    <s v="MAMAY"/>
    <s v="MAMAY"/>
    <x v="3"/>
    <s v="P204"/>
    <n v="1.1890000000000001"/>
    <n v="2.9"/>
    <n v="24"/>
    <n v="216"/>
    <n v="3.9"/>
    <n v="24038.7264"/>
  </r>
  <r>
    <x v="21"/>
    <x v="22"/>
    <x v="25"/>
    <s v="K"/>
    <x v="11"/>
    <x v="17"/>
    <x v="2"/>
    <x v="23"/>
    <n v="5.5"/>
    <m/>
    <m/>
    <s v="清車"/>
    <m/>
    <m/>
    <m/>
    <s v="復開"/>
    <m/>
    <m/>
    <m/>
    <s v="開車"/>
    <m/>
    <n v="25"/>
    <m/>
    <s v="開車"/>
    <m/>
    <n v="5.8299595141700413"/>
    <s v="清車"/>
    <s v=""/>
    <s v=""/>
    <s v=""/>
    <s v=""/>
    <x v="2"/>
    <n v="1"/>
    <s v="N/A"/>
    <s v="N/A"/>
    <s v="VIN"/>
    <s v="VIN"/>
    <x v="0"/>
    <s v="P204"/>
    <n v="1.1890000000000001"/>
    <n v="2.9"/>
    <n v="24"/>
    <n v="216"/>
    <n v="3.9"/>
    <n v="24038.7264"/>
  </r>
  <r>
    <x v="21"/>
    <x v="23"/>
    <x v="17"/>
    <m/>
    <x v="11"/>
    <x v="14"/>
    <x v="7"/>
    <x v="17"/>
    <n v="5"/>
    <n v="26"/>
    <n v="2"/>
    <n v="8800"/>
    <m/>
    <n v="11"/>
    <n v="0"/>
    <n v="7220"/>
    <m/>
    <n v="0"/>
    <n v="0"/>
    <n v="6200"/>
    <m/>
    <n v="29"/>
    <n v="0"/>
    <n v="7870"/>
    <m/>
    <n v="6.2882096069868991"/>
    <n v="44"/>
    <n v="0.9984708867521368"/>
    <n v="75.224999999999994"/>
    <n v="5.5"/>
    <n v="5.333333333333333"/>
    <x v="2"/>
    <n v="2"/>
    <s v="MAR"/>
    <s v="BERT"/>
    <s v="MAMAY"/>
    <s v="MAMAY"/>
    <x v="0"/>
    <s v="P204"/>
    <n v="1.1890000000000001"/>
    <n v="1.7"/>
    <n v="24"/>
    <n v="216"/>
    <n v="2.7"/>
    <n v="16642.195200000002"/>
  </r>
  <r>
    <x v="21"/>
    <x v="23"/>
    <x v="18"/>
    <m/>
    <x v="11"/>
    <x v="14"/>
    <x v="7"/>
    <x v="18"/>
    <n v="5"/>
    <n v="24"/>
    <n v="0"/>
    <n v="8800"/>
    <m/>
    <n v="13"/>
    <n v="0"/>
    <n v="8150"/>
    <m/>
    <n v="0"/>
    <n v="0"/>
    <m/>
    <n v="7780"/>
    <n v="28"/>
    <n v="0"/>
    <m/>
    <n v="8150"/>
    <n v="6.1802575107296125"/>
    <n v="43.333333333333336"/>
    <n v="1"/>
    <n v="82.2"/>
    <n v="5.416666666666667"/>
    <n v="5.416666666666667"/>
    <x v="2"/>
    <n v="2"/>
    <s v="MAR"/>
    <s v="BERT"/>
    <s v="VIN"/>
    <s v="VIN"/>
    <x v="1"/>
    <s v="P204"/>
    <n v="1.1890000000000001"/>
    <n v="2.4"/>
    <n v="24"/>
    <n v="216"/>
    <n v="3.4"/>
    <n v="20956.838400000001"/>
  </r>
  <r>
    <x v="21"/>
    <x v="24"/>
    <x v="34"/>
    <s v="A"/>
    <x v="11"/>
    <x v="14"/>
    <x v="6"/>
    <x v="32"/>
    <n v="5"/>
    <m/>
    <m/>
    <s v="改紡"/>
    <s v="改紡"/>
    <m/>
    <m/>
    <s v="改紡"/>
    <s v="改紡"/>
    <m/>
    <m/>
    <s v="停機"/>
    <s v="開車"/>
    <n v="11"/>
    <m/>
    <s v="停機"/>
    <s v="開車"/>
    <n v="6.101694915254237"/>
    <s v="改紡"/>
    <s v=""/>
    <s v=""/>
    <s v=""/>
    <s v=""/>
    <x v="2"/>
    <n v="2"/>
    <s v="N/A"/>
    <s v="DENDEN"/>
    <s v="VIN"/>
    <s v="VIN"/>
    <x v="0"/>
    <s v="P204"/>
    <n v="1.1890000000000001"/>
    <n v="1"/>
    <n v="24"/>
    <n v="216"/>
    <n v="2"/>
    <n v="12327.552"/>
  </r>
  <r>
    <x v="21"/>
    <x v="25"/>
    <x v="31"/>
    <s v="K"/>
    <x v="11"/>
    <x v="19"/>
    <x v="2"/>
    <x v="29"/>
    <n v="5.5"/>
    <n v="40"/>
    <n v="0"/>
    <n v="8700"/>
    <n v="10000"/>
    <n v="10"/>
    <n v="0"/>
    <n v="8520"/>
    <n v="9910"/>
    <n v="0"/>
    <n v="0"/>
    <n v="7690"/>
    <n v="9170"/>
    <n v="14"/>
    <n v="1"/>
    <n v="6020"/>
    <n v="9630"/>
    <n v="5.8536585365853666"/>
    <n v="21.333333333333332"/>
    <n v="0.99917868589743586"/>
    <n v="87.05"/>
    <n v="2.6666666666666665"/>
    <n v="2.625"/>
    <x v="2"/>
    <n v="1"/>
    <s v="MAR"/>
    <s v="BERT"/>
    <s v="MAMAY"/>
    <s v="MAMAY"/>
    <x v="3"/>
    <s v="P204"/>
    <n v="1.1890000000000001"/>
    <n v="2.8"/>
    <n v="24"/>
    <n v="216"/>
    <n v="3.8"/>
    <n v="23422.3488"/>
  </r>
  <r>
    <x v="21"/>
    <x v="26"/>
    <x v="29"/>
    <s v="K"/>
    <x v="11"/>
    <x v="19"/>
    <x v="2"/>
    <x v="27"/>
    <n v="5.5"/>
    <n v="32"/>
    <n v="13"/>
    <n v="9540"/>
    <n v="9440"/>
    <n v="19"/>
    <n v="2"/>
    <n v="9910"/>
    <n v="9620"/>
    <n v="0"/>
    <n v="0"/>
    <n v="9440"/>
    <n v="8980"/>
    <n v="24"/>
    <n v="0"/>
    <n v="9910"/>
    <n v="9540"/>
    <n v="5.8536585365853666"/>
    <n v="25"/>
    <n v="0.98768028846153844"/>
    <n v="95.474999999999994"/>
    <n v="3.125"/>
    <n v="2.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21"/>
    <x v="27"/>
    <x v="32"/>
    <m/>
    <x v="16"/>
    <x v="20"/>
    <x v="0"/>
    <x v="30"/>
    <n v="4"/>
    <n v="12"/>
    <n v="0"/>
    <n v="3720"/>
    <m/>
    <n v="10"/>
    <n v="0"/>
    <n v="2763"/>
    <m/>
    <n v="10"/>
    <n v="0"/>
    <n v="2658"/>
    <m/>
    <m/>
    <m/>
    <s v="了機"/>
    <m/>
    <n v="2.028169014084507"/>
    <n v="16"/>
    <n v="1"/>
    <n v="30.47"/>
    <n v="2"/>
    <n v="1.3333333333333333"/>
    <x v="3"/>
    <n v="3"/>
    <s v="KIM"/>
    <s v="KIM"/>
    <s v="EDISON"/>
    <s v="EDISON"/>
    <x v="3"/>
    <s v="P203"/>
    <n v="0.91100000000000003"/>
    <n v="0.9"/>
    <n v="24"/>
    <n v="216"/>
    <n v="1.9"/>
    <n v="8972.9856"/>
  </r>
  <r>
    <x v="21"/>
    <x v="27"/>
    <x v="33"/>
    <m/>
    <x v="17"/>
    <x v="21"/>
    <x v="4"/>
    <x v="31"/>
    <n v="5"/>
    <n v="14"/>
    <n v="0"/>
    <n v="3270"/>
    <m/>
    <n v="8"/>
    <n v="0"/>
    <n v="2763"/>
    <m/>
    <n v="10"/>
    <n v="0"/>
    <n v="2658"/>
    <m/>
    <n v="8"/>
    <n v="0"/>
    <n v="3093"/>
    <m/>
    <n v="2.8402366863905324"/>
    <n v="20"/>
    <n v="1"/>
    <n v="29.46"/>
    <n v="2.5"/>
    <n v="1.6666666666666667"/>
    <x v="3"/>
    <n v="3"/>
    <s v="KIM"/>
    <s v="KIM"/>
    <s v="EDISON"/>
    <s v="EDISON"/>
    <x v="1"/>
    <s v="P203"/>
    <n v="0.91100000000000003"/>
    <n v="1.3"/>
    <n v="24"/>
    <n v="216"/>
    <n v="2.2999999999999998"/>
    <n v="10862.035199999998"/>
  </r>
  <r>
    <x v="2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2"/>
    <s v=""/>
    <s v=""/>
    <s v=""/>
    <n v="24"/>
    <n v="216"/>
    <s v=""/>
    <s v=""/>
  </r>
  <r>
    <x v="2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"/>
    <x v="1"/>
    <m/>
    <x v="1"/>
    <x v="1"/>
    <x v="1"/>
    <x v="1"/>
    <n v="5"/>
    <m/>
    <m/>
    <s v="停機"/>
    <s v="FINAL"/>
    <m/>
    <m/>
    <s v="停機"/>
    <m/>
    <m/>
    <m/>
    <s v="停機"/>
    <m/>
    <m/>
    <m/>
    <s v="停機"/>
    <m/>
    <n v="1.7777777777777777"/>
    <s v="停機"/>
    <s v=""/>
    <s v=""/>
    <s v=""/>
    <s v=""/>
    <x v="0"/>
    <n v="1"/>
    <s v="CEDIE"/>
    <s v="RON"/>
    <s v="JERON"/>
    <s v="JERON"/>
    <x v="0"/>
    <s v="P203"/>
    <n v="0.91100000000000003"/>
    <n v="1.8"/>
    <n v="24"/>
    <n v="216"/>
    <n v="2.8"/>
    <n v="13223.3472"/>
  </r>
  <r>
    <x v="22"/>
    <x v="2"/>
    <x v="3"/>
    <s v="K"/>
    <x v="3"/>
    <x v="3"/>
    <x v="2"/>
    <x v="3"/>
    <n v="5"/>
    <m/>
    <m/>
    <s v="停機"/>
    <s v="了機"/>
    <m/>
    <m/>
    <s v="停機"/>
    <s v="了機"/>
    <m/>
    <m/>
    <s v="停機"/>
    <s v="了機"/>
    <m/>
    <m/>
    <s v="停機"/>
    <s v="了機"/>
    <n v="3.2653061224489797"/>
    <s v="停機"/>
    <s v=""/>
    <s v=""/>
    <s v=""/>
    <s v=""/>
    <x v="0"/>
    <n v="1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2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2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RON"/>
    <s v="JERON"/>
    <s v="JERON"/>
    <x v="3"/>
    <s v="P203"/>
    <n v="0.91100000000000003"/>
    <n v="1.7"/>
    <n v="24"/>
    <n v="216"/>
    <n v="2.7"/>
    <n v="12751.084800000001"/>
  </r>
  <r>
    <x v="22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6"/>
    <x v="8"/>
    <s v="G"/>
    <x v="6"/>
    <x v="7"/>
    <x v="5"/>
    <x v="8"/>
    <n v="2"/>
    <n v="13"/>
    <n v="0"/>
    <n v="9178"/>
    <n v="9811"/>
    <n v="14"/>
    <n v="0"/>
    <n v="9218"/>
    <n v="9800"/>
    <n v="6"/>
    <n v="0"/>
    <n v="9246"/>
    <n v="9756"/>
    <n v="10"/>
    <n v="0"/>
    <n v="9065"/>
    <n v="9687"/>
    <n v="2.4615384615384617"/>
    <n v="14.333333333333334"/>
    <n v="1"/>
    <n v="94.701250000000002"/>
    <n v="1.7916666666666667"/>
    <n v="1.7916666666666667"/>
    <x v="0"/>
    <n v="1"/>
    <s v="J.P"/>
    <s v="RON"/>
    <s v="EDISON"/>
    <s v="EDISON"/>
    <x v="0"/>
    <s v="P142"/>
    <n v="0.56200000000000006"/>
    <n v="1.1000000000000001"/>
    <n v="24"/>
    <n v="216"/>
    <n v="2.1"/>
    <n v="6118.1568000000007"/>
  </r>
  <r>
    <x v="2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8"/>
    <x v="26"/>
    <m/>
    <x v="14"/>
    <x v="8"/>
    <x v="4"/>
    <x v="24"/>
    <n v="5"/>
    <n v="9"/>
    <n v="2"/>
    <n v="8293"/>
    <n v="8119"/>
    <n v="4"/>
    <n v="0"/>
    <n v="8235"/>
    <n v="8099"/>
    <n v="1"/>
    <n v="0"/>
    <n v="8252"/>
    <n v="8098"/>
    <n v="4"/>
    <n v="0"/>
    <n v="8092"/>
    <n v="8082"/>
    <n v="2.8685258964143427"/>
    <n v="6"/>
    <n v="0.99664797008547013"/>
    <n v="81.587500000000006"/>
    <n v="0.75"/>
    <n v="0.66666666666666663"/>
    <x v="0"/>
    <n v="1"/>
    <s v="CEDIE"/>
    <s v="RON"/>
    <s v="JERON"/>
    <s v="JERON"/>
    <x v="0"/>
    <s v="P203"/>
    <n v="0.91100000000000003"/>
    <n v="3"/>
    <n v="24"/>
    <n v="216"/>
    <n v="4"/>
    <n v="18890.495999999999"/>
  </r>
  <r>
    <x v="2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1"/>
    <x v="10"/>
    <s v="K"/>
    <x v="3"/>
    <x v="6"/>
    <x v="2"/>
    <x v="10"/>
    <n v="5"/>
    <m/>
    <m/>
    <s v="FINAL"/>
    <s v=" 停機"/>
    <m/>
    <m/>
    <s v="停機"/>
    <m/>
    <m/>
    <m/>
    <s v="停機"/>
    <m/>
    <m/>
    <m/>
    <s v="停機"/>
    <m/>
    <n v="3.2653061224489797"/>
    <s v="FINAL"/>
    <s v=""/>
    <s v=""/>
    <s v=""/>
    <s v=""/>
    <x v="0"/>
    <n v="0.5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2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2"/>
    <x v="19"/>
    <x v="30"/>
    <s v="K"/>
    <x v="11"/>
    <x v="17"/>
    <x v="4"/>
    <x v="28"/>
    <n v="5.5"/>
    <n v="18"/>
    <n v="3"/>
    <n v="6360"/>
    <m/>
    <n v="6"/>
    <n v="0"/>
    <n v="6510"/>
    <m/>
    <n v="6"/>
    <n v="1"/>
    <n v="6500"/>
    <m/>
    <n v="14"/>
    <n v="3"/>
    <n v="6490"/>
    <m/>
    <n v="5.0526315789473673"/>
    <n v="14.666666666666666"/>
    <n v="0.99333934294871795"/>
    <n v="64.650000000000006"/>
    <n v="1.8333333333333333"/>
    <n v="1.5416666666666667"/>
    <x v="1"/>
    <n v="1"/>
    <s v="J.P"/>
    <s v="J.P"/>
    <s v="NASH"/>
    <s v="NASH"/>
    <x v="0"/>
    <s v="P227"/>
    <n v="1.859"/>
    <n v="2"/>
    <n v="24"/>
    <n v="216"/>
    <n v="3"/>
    <n v="28911.168000000001"/>
  </r>
  <r>
    <x v="2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2"/>
    <x v="21"/>
    <x v="28"/>
    <s v="K"/>
    <x v="11"/>
    <x v="19"/>
    <x v="2"/>
    <x v="26"/>
    <n v="5.5"/>
    <n v="25"/>
    <n v="4"/>
    <n v="8240"/>
    <n v="7040"/>
    <n v="19"/>
    <n v="0"/>
    <n v="7130"/>
    <n v="7960"/>
    <n v="30"/>
    <n v="5"/>
    <n v="7410"/>
    <n v="9070"/>
    <n v="47"/>
    <n v="9"/>
    <n v="8150"/>
    <n v="9070"/>
    <n v="5.8775510204081636"/>
    <n v="40.333333333333336"/>
    <n v="0.98527644230769229"/>
    <n v="80.087500000000006"/>
    <n v="5.041666666666667"/>
    <n v="4.291666666666667"/>
    <x v="2"/>
    <n v="1"/>
    <s v="BERT"/>
    <s v="JHO"/>
    <s v="MAMAY"/>
    <s v="MAMAY"/>
    <x v="3"/>
    <s v="P204"/>
    <n v="1.1890000000000001"/>
    <n v="2.9"/>
    <n v="24"/>
    <n v="216"/>
    <n v="3.9"/>
    <n v="24038.7264"/>
  </r>
  <r>
    <x v="22"/>
    <x v="22"/>
    <x v="25"/>
    <s v="K"/>
    <x v="11"/>
    <x v="17"/>
    <x v="2"/>
    <x v="23"/>
    <n v="5.5"/>
    <n v="25"/>
    <n v="0"/>
    <n v="5830"/>
    <n v="6480"/>
    <n v="26"/>
    <n v="0"/>
    <n v="6670"/>
    <n v="7040"/>
    <n v="34"/>
    <n v="0"/>
    <n v="8520"/>
    <n v="6300"/>
    <n v="79"/>
    <n v="0"/>
    <n v="9070"/>
    <n v="8330"/>
    <n v="5.8299595141700413"/>
    <n v="54.666666666666664"/>
    <n v="1"/>
    <n v="72.8"/>
    <n v="6.833333333333333"/>
    <n v="6.833333333333333"/>
    <x v="2"/>
    <n v="1"/>
    <s v="BERT"/>
    <s v="JHO"/>
    <s v="VIN"/>
    <s v="VIN"/>
    <x v="0"/>
    <s v="P204"/>
    <n v="1.1890000000000001"/>
    <n v="2.9"/>
    <n v="24"/>
    <n v="216"/>
    <n v="3.9"/>
    <n v="24038.7264"/>
  </r>
  <r>
    <x v="22"/>
    <x v="23"/>
    <x v="17"/>
    <m/>
    <x v="11"/>
    <x v="14"/>
    <x v="7"/>
    <x v="17"/>
    <n v="5"/>
    <n v="32"/>
    <n v="0"/>
    <n v="8330"/>
    <m/>
    <n v="9"/>
    <n v="0"/>
    <n v="7690"/>
    <m/>
    <n v="17"/>
    <n v="0"/>
    <n v="8430"/>
    <m/>
    <n v="23"/>
    <n v="0"/>
    <n v="8700"/>
    <m/>
    <n v="6.2882096069868991"/>
    <n v="54"/>
    <n v="1"/>
    <n v="82.875"/>
    <n v="6.75"/>
    <n v="6.75"/>
    <x v="2"/>
    <n v="2"/>
    <s v="BERT"/>
    <s v="JHO"/>
    <s v="MAMAY"/>
    <s v="MAMAY"/>
    <x v="0"/>
    <s v="P204"/>
    <n v="1.1890000000000001"/>
    <n v="1.7"/>
    <n v="24"/>
    <n v="216"/>
    <n v="2.7"/>
    <n v="16642.195200000002"/>
  </r>
  <r>
    <x v="22"/>
    <x v="23"/>
    <x v="18"/>
    <m/>
    <x v="11"/>
    <x v="14"/>
    <x v="7"/>
    <x v="18"/>
    <n v="5"/>
    <n v="26"/>
    <n v="0"/>
    <n v="7220"/>
    <m/>
    <n v="39"/>
    <n v="0"/>
    <n v="9440"/>
    <m/>
    <n v="5"/>
    <n v="0"/>
    <m/>
    <n v="8890"/>
    <n v="22"/>
    <n v="3"/>
    <m/>
    <n v="9070"/>
    <n v="6.1802575107296125"/>
    <n v="61.333333333333336"/>
    <n v="0.99766626602564101"/>
    <n v="86.55"/>
    <n v="7.666666666666667"/>
    <n v="7.416666666666667"/>
    <x v="2"/>
    <n v="2"/>
    <s v="BERT"/>
    <s v="DENDEN"/>
    <s v="VIN"/>
    <s v="VIN"/>
    <x v="1"/>
    <s v="P204"/>
    <n v="1.1890000000000001"/>
    <n v="2.4"/>
    <n v="24"/>
    <n v="216"/>
    <n v="3.4"/>
    <n v="20956.838400000001"/>
  </r>
  <r>
    <x v="22"/>
    <x v="24"/>
    <x v="34"/>
    <s v="A"/>
    <x v="11"/>
    <x v="14"/>
    <x v="6"/>
    <x v="32"/>
    <n v="5"/>
    <n v="20"/>
    <n v="5"/>
    <m/>
    <n v="9720"/>
    <n v="1"/>
    <n v="0"/>
    <s v="停機"/>
    <n v="9540"/>
    <n v="3"/>
    <n v="0"/>
    <s v="停機"/>
    <n v="9170"/>
    <n v="15"/>
    <n v="0"/>
    <s v="停機"/>
    <n v="8700"/>
    <n v="6.101694915254237"/>
    <n v="26"/>
    <n v="0.99606036324786329"/>
    <n v="92.825000000000003"/>
    <n v="3.25"/>
    <n v="2.8333333333333335"/>
    <x v="2"/>
    <n v="2"/>
    <s v="DENDEN"/>
    <s v="DENDEN"/>
    <s v="VIN"/>
    <s v="VIN"/>
    <x v="0"/>
    <s v="P204"/>
    <n v="1.1890000000000001"/>
    <n v="1"/>
    <n v="24"/>
    <n v="216"/>
    <n v="2"/>
    <n v="12327.552"/>
  </r>
  <r>
    <x v="22"/>
    <x v="25"/>
    <x v="31"/>
    <s v="K"/>
    <x v="11"/>
    <x v="19"/>
    <x v="2"/>
    <x v="29"/>
    <n v="5.5"/>
    <n v="54"/>
    <n v="1"/>
    <n v="8700"/>
    <n v="10000"/>
    <n v="4"/>
    <n v="0"/>
    <n v="8330"/>
    <n v="9440"/>
    <n v="11"/>
    <n v="0"/>
    <n v="7980"/>
    <n v="9630"/>
    <n v="35"/>
    <n v="0"/>
    <n v="8700"/>
    <n v="10000"/>
    <n v="5.8536585365853666"/>
    <n v="34.666666666666664"/>
    <n v="0.99917868589743586"/>
    <n v="90.974999999999994"/>
    <n v="4.333333333333333"/>
    <n v="4.291666666666667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22"/>
    <x v="26"/>
    <x v="29"/>
    <s v="K"/>
    <x v="11"/>
    <x v="19"/>
    <x v="2"/>
    <x v="27"/>
    <n v="5.5"/>
    <n v="31"/>
    <n v="3"/>
    <n v="9910"/>
    <n v="9630"/>
    <n v="19"/>
    <n v="12"/>
    <n v="8980"/>
    <n v="9170"/>
    <n v="12"/>
    <n v="0"/>
    <n v="9430"/>
    <n v="9260"/>
    <n v="36"/>
    <n v="0"/>
    <n v="9540"/>
    <n v="9170"/>
    <n v="5.8536585365853666"/>
    <n v="32.666666666666664"/>
    <n v="0.98768028846153844"/>
    <n v="93.862499999999997"/>
    <n v="4.083333333333333"/>
    <n v="3.458333333333333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22"/>
    <x v="27"/>
    <x v="32"/>
    <m/>
    <x v="16"/>
    <x v="20"/>
    <x v="0"/>
    <x v="30"/>
    <n v="4"/>
    <n v="14"/>
    <n v="0"/>
    <n v="2674"/>
    <m/>
    <n v="10"/>
    <n v="0"/>
    <n v="2304"/>
    <m/>
    <m/>
    <m/>
    <s v="了機"/>
    <m/>
    <m/>
    <m/>
    <s v="了機"/>
    <m/>
    <n v="2.028169014084507"/>
    <n v="12"/>
    <n v="1"/>
    <n v="24.89"/>
    <n v="1.5"/>
    <n v="1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2"/>
    <x v="27"/>
    <x v="33"/>
    <m/>
    <x v="17"/>
    <x v="21"/>
    <x v="4"/>
    <x v="31"/>
    <n v="5"/>
    <n v="10"/>
    <n v="0"/>
    <n v="2674"/>
    <m/>
    <n v="8"/>
    <n v="0"/>
    <n v="2304"/>
    <m/>
    <n v="8"/>
    <n v="0"/>
    <n v="2201"/>
    <m/>
    <n v="8"/>
    <n v="0"/>
    <n v="2185"/>
    <m/>
    <n v="2.8402366863905324"/>
    <n v="17"/>
    <n v="1"/>
    <n v="23.41"/>
    <n v="2.125"/>
    <n v="1.4166666666666667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2"/>
    <x v="3"/>
    <s v="K"/>
    <x v="3"/>
    <x v="3"/>
    <x v="2"/>
    <x v="3"/>
    <n v="5"/>
    <m/>
    <m/>
    <s v="停機"/>
    <s v="FINAL"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CEDIE"/>
    <s v="RON"/>
    <s v="N/A"/>
    <s v="N/A"/>
    <x v="0"/>
    <s v="P204"/>
    <n v="1.1890000000000001"/>
    <n v="2.2999999999999998"/>
    <n v="24"/>
    <n v="216"/>
    <n v="3.3"/>
    <n v="20340.460800000001"/>
  </r>
  <r>
    <x v="23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3"/>
    <x v="4"/>
    <x v="5"/>
    <m/>
    <x v="5"/>
    <x v="5"/>
    <x v="4"/>
    <x v="5"/>
    <n v="4"/>
    <m/>
    <m/>
    <s v="FINAL"/>
    <s v="停機"/>
    <m/>
    <m/>
    <s v="FINAL"/>
    <s v="停機"/>
    <m/>
    <m/>
    <s v="FINAL"/>
    <s v="停機"/>
    <m/>
    <m/>
    <s v="停機"/>
    <m/>
    <n v="1.7496962332928312"/>
    <s v="FINAL"/>
    <s v=""/>
    <s v=""/>
    <s v=""/>
    <s v=""/>
    <x v="0"/>
    <n v="1"/>
    <s v="CEDIE"/>
    <s v="RON"/>
    <s v="CHALS"/>
    <s v="CHALS"/>
    <x v="3"/>
    <s v="P203"/>
    <n v="0.91100000000000003"/>
    <n v="1.7"/>
    <n v="24"/>
    <n v="216"/>
    <n v="2.7"/>
    <n v="12751.084800000001"/>
  </r>
  <r>
    <x v="23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6"/>
    <x v="8"/>
    <s v="G"/>
    <x v="6"/>
    <x v="7"/>
    <x v="5"/>
    <x v="8"/>
    <n v="2"/>
    <n v="26"/>
    <n v="7"/>
    <n v="9192"/>
    <n v="9805"/>
    <n v="17"/>
    <n v="0"/>
    <n v="9414"/>
    <n v="9727"/>
    <n v="7"/>
    <n v="1"/>
    <n v="9418"/>
    <n v="9808"/>
    <n v="20"/>
    <n v="0"/>
    <n v="9308"/>
    <n v="9771"/>
    <n v="2.4615384615384617"/>
    <n v="23.333333333333332"/>
    <n v="0.984375"/>
    <n v="95.553749999999994"/>
    <n v="2.9166666666666665"/>
    <n v="2.5833333333333335"/>
    <x v="0"/>
    <n v="1"/>
    <s v="CEDIE"/>
    <s v="RON"/>
    <s v="CHALS"/>
    <s v="CHALS"/>
    <x v="0"/>
    <s v="P142"/>
    <n v="0.56200000000000006"/>
    <n v="1.1000000000000001"/>
    <n v="24"/>
    <n v="216"/>
    <n v="2.1"/>
    <n v="6118.1568000000007"/>
  </r>
  <r>
    <x v="2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8"/>
    <x v="26"/>
    <m/>
    <x v="14"/>
    <x v="8"/>
    <x v="4"/>
    <x v="24"/>
    <n v="5"/>
    <n v="10"/>
    <n v="1"/>
    <n v="8167"/>
    <n v="7837"/>
    <n v="6"/>
    <n v="0"/>
    <n v="8329"/>
    <n v="7853"/>
    <n v="5"/>
    <n v="0"/>
    <n v="8320"/>
    <n v="7938"/>
    <n v="5"/>
    <n v="0"/>
    <n v="8273"/>
    <n v="8007"/>
    <n v="2.8685258964143427"/>
    <n v="8.6666666666666661"/>
    <n v="0.99832398504273501"/>
    <n v="80.905000000000001"/>
    <n v="1.0833333333333333"/>
    <n v="1.0416666666666667"/>
    <x v="0"/>
    <n v="1"/>
    <s v="CEDIE"/>
    <s v="RON"/>
    <s v="CHALS"/>
    <s v="CHALS"/>
    <x v="0"/>
    <s v="P203"/>
    <n v="0.91100000000000003"/>
    <n v="3"/>
    <n v="24"/>
    <n v="216"/>
    <n v="4"/>
    <n v="18890.495999999999"/>
  </r>
  <r>
    <x v="2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3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3"/>
    <x v="19"/>
    <x v="30"/>
    <s v="K"/>
    <x v="11"/>
    <x v="17"/>
    <x v="4"/>
    <x v="28"/>
    <n v="5.5"/>
    <n v="29"/>
    <n v="5"/>
    <n v="6630"/>
    <m/>
    <n v="5"/>
    <n v="0"/>
    <n v="6640"/>
    <m/>
    <n v="10"/>
    <n v="1"/>
    <n v="6560"/>
    <m/>
    <n v="19"/>
    <n v="2"/>
    <n v="6520"/>
    <m/>
    <n v="5.0526315789473673"/>
    <n v="21"/>
    <n v="0.99238782051282048"/>
    <n v="65.875"/>
    <n v="2.625"/>
    <n v="2.2916666666666665"/>
    <x v="1"/>
    <n v="1"/>
    <s v="J.P"/>
    <s v="J.P"/>
    <s v="NASH"/>
    <s v="NASH"/>
    <x v="0"/>
    <s v="P227"/>
    <n v="1.859"/>
    <n v="2"/>
    <n v="24"/>
    <n v="216"/>
    <n v="3"/>
    <n v="28911.168000000001"/>
  </r>
  <r>
    <x v="2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3"/>
    <x v="21"/>
    <x v="28"/>
    <s v="K"/>
    <x v="11"/>
    <x v="19"/>
    <x v="2"/>
    <x v="26"/>
    <n v="5.5"/>
    <n v="47"/>
    <n v="0"/>
    <n v="8240"/>
    <n v="9170"/>
    <n v="12"/>
    <n v="0"/>
    <n v="8001"/>
    <n v="8610"/>
    <n v="15"/>
    <n v="0"/>
    <n v="6570"/>
    <n v="6670"/>
    <m/>
    <m/>
    <s v="FINAL"/>
    <m/>
    <n v="5.8775510204081636"/>
    <n v="24.666666666666668"/>
    <n v="1"/>
    <n v="78.768333333333331"/>
    <n v="3.0833333333333335"/>
    <n v="3.0833333333333335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23"/>
    <x v="22"/>
    <x v="25"/>
    <s v="K"/>
    <x v="11"/>
    <x v="17"/>
    <x v="2"/>
    <x v="23"/>
    <n v="5.5"/>
    <n v="57"/>
    <n v="0"/>
    <n v="9444"/>
    <n v="9350"/>
    <n v="0"/>
    <n v="0"/>
    <n v="8004"/>
    <n v="7870"/>
    <n v="7"/>
    <n v="0"/>
    <n v="6850"/>
    <n v="7690"/>
    <n v="72"/>
    <n v="0"/>
    <n v="9540"/>
    <n v="9260"/>
    <n v="5.8299595141700413"/>
    <n v="45.333333333333336"/>
    <n v="1"/>
    <n v="85.01"/>
    <n v="5.666666666666667"/>
    <n v="5.666666666666667"/>
    <x v="2"/>
    <n v="1"/>
    <s v="BRYAN"/>
    <s v="BRYAN"/>
    <s v="JERBY"/>
    <s v="JERBY"/>
    <x v="0"/>
    <s v="P204"/>
    <n v="1.1890000000000001"/>
    <n v="2.9"/>
    <n v="24"/>
    <n v="216"/>
    <n v="3.9"/>
    <n v="24038.7264"/>
  </r>
  <r>
    <x v="23"/>
    <x v="23"/>
    <x v="17"/>
    <m/>
    <x v="11"/>
    <x v="14"/>
    <x v="7"/>
    <x v="17"/>
    <n v="5"/>
    <n v="22"/>
    <n v="0"/>
    <n v="9269"/>
    <m/>
    <n v="10"/>
    <n v="0"/>
    <n v="8800"/>
    <m/>
    <n v="13"/>
    <n v="0"/>
    <n v="8890"/>
    <m/>
    <n v="28"/>
    <n v="0"/>
    <n v="8890"/>
    <m/>
    <n v="6.2882096069868991"/>
    <n v="48.666666666666664"/>
    <n v="1"/>
    <n v="89.622500000000002"/>
    <n v="6.083333333333333"/>
    <n v="6.083333333333333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23"/>
    <x v="23"/>
    <x v="18"/>
    <m/>
    <x v="11"/>
    <x v="14"/>
    <x v="7"/>
    <x v="18"/>
    <n v="5"/>
    <n v="39"/>
    <n v="0"/>
    <n v="9810"/>
    <m/>
    <n v="11"/>
    <n v="0"/>
    <n v="9170"/>
    <m/>
    <n v="11"/>
    <n v="0"/>
    <m/>
    <n v="9440"/>
    <n v="15"/>
    <n v="0"/>
    <m/>
    <n v="9630"/>
    <n v="6.1802575107296125"/>
    <n v="50.666666666666664"/>
    <n v="1"/>
    <n v="95.125"/>
    <n v="6.333333333333333"/>
    <n v="6.333333333333333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23"/>
    <x v="24"/>
    <x v="34"/>
    <s v="A"/>
    <x v="11"/>
    <x v="14"/>
    <x v="6"/>
    <x v="32"/>
    <n v="5"/>
    <n v="17"/>
    <n v="0"/>
    <m/>
    <n v="9730"/>
    <n v="3"/>
    <n v="0"/>
    <s v="停機"/>
    <n v="9630"/>
    <n v="5"/>
    <n v="2"/>
    <s v="停機"/>
    <n v="9350"/>
    <n v="23"/>
    <n v="2"/>
    <s v="停機"/>
    <n v="9350"/>
    <n v="6.101694915254237"/>
    <n v="32"/>
    <n v="0.99684829059829061"/>
    <n v="95.15"/>
    <n v="4"/>
    <n v="3.6666666666666665"/>
    <x v="2"/>
    <n v="2"/>
    <s v="JHO"/>
    <s v="JHO"/>
    <s v="JERBY"/>
    <s v="JERBY"/>
    <x v="0"/>
    <s v="P204"/>
    <n v="1.1890000000000001"/>
    <n v="1"/>
    <n v="24"/>
    <n v="216"/>
    <n v="2"/>
    <n v="12327.552"/>
  </r>
  <r>
    <x v="23"/>
    <x v="25"/>
    <x v="31"/>
    <s v="K"/>
    <x v="11"/>
    <x v="19"/>
    <x v="2"/>
    <x v="29"/>
    <n v="5.5"/>
    <n v="27"/>
    <n v="0"/>
    <n v="8700"/>
    <n v="9910"/>
    <n v="17"/>
    <n v="0"/>
    <n v="8700"/>
    <n v="9910"/>
    <n v="11"/>
    <n v="0"/>
    <n v="8330"/>
    <n v="9810"/>
    <n v="34"/>
    <n v="0"/>
    <n v="8520"/>
    <n v="9910"/>
    <n v="5.8536585365853666"/>
    <n v="29.666666666666668"/>
    <n v="1"/>
    <n v="92.237499999999997"/>
    <n v="3.7083333333333335"/>
    <n v="3.7083333333333335"/>
    <x v="2"/>
    <n v="1"/>
    <s v="JHO"/>
    <s v="JHO"/>
    <s v="VIN"/>
    <s v="VIN"/>
    <x v="3"/>
    <s v="P204"/>
    <n v="1.1890000000000001"/>
    <n v="2.8"/>
    <n v="24"/>
    <n v="216"/>
    <n v="3.8"/>
    <n v="23422.3488"/>
  </r>
  <r>
    <x v="23"/>
    <x v="26"/>
    <x v="29"/>
    <s v="K"/>
    <x v="11"/>
    <x v="19"/>
    <x v="2"/>
    <x v="27"/>
    <n v="5.5"/>
    <n v="24"/>
    <n v="0"/>
    <n v="9910"/>
    <n v="9640"/>
    <n v="7"/>
    <n v="0"/>
    <n v="9910"/>
    <n v="9630"/>
    <n v="11"/>
    <n v="1"/>
    <n v="9260"/>
    <n v="9170"/>
    <n v="27"/>
    <n v="4"/>
    <n v="9810"/>
    <n v="9630"/>
    <n v="5.8536585365853666"/>
    <n v="23"/>
    <n v="0.99589342948717952"/>
    <n v="96.2"/>
    <n v="2.875"/>
    <n v="2.6666666666666665"/>
    <x v="2"/>
    <n v="1"/>
    <s v="JHO"/>
    <s v="JHO"/>
    <s v="JERBY"/>
    <s v="JERBY"/>
    <x v="3"/>
    <s v="P204"/>
    <n v="1.1890000000000001"/>
    <n v="2.8"/>
    <n v="24"/>
    <n v="216"/>
    <n v="3.8"/>
    <n v="23422.3488"/>
  </r>
  <r>
    <x v="23"/>
    <x v="27"/>
    <x v="32"/>
    <m/>
    <x v="16"/>
    <x v="20"/>
    <x v="0"/>
    <x v="30"/>
    <n v="4"/>
    <m/>
    <m/>
    <s v="了機"/>
    <m/>
    <m/>
    <m/>
    <s v="了機"/>
    <m/>
    <m/>
    <m/>
    <s v="了機"/>
    <m/>
    <m/>
    <m/>
    <s v="了機"/>
    <m/>
    <n v="2.028169014084507"/>
    <s v="了機"/>
    <s v=""/>
    <s v=""/>
    <s v=""/>
    <s v="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3"/>
    <x v="27"/>
    <x v="33"/>
    <m/>
    <x v="17"/>
    <x v="21"/>
    <x v="4"/>
    <x v="31"/>
    <n v="5"/>
    <n v="2"/>
    <n v="0"/>
    <n v="2129"/>
    <m/>
    <n v="8"/>
    <n v="0"/>
    <n v="1630"/>
    <m/>
    <n v="4"/>
    <n v="0"/>
    <n v="1753"/>
    <m/>
    <n v="2"/>
    <n v="0"/>
    <n v="1963"/>
    <m/>
    <n v="2.8402366863905324"/>
    <n v="8"/>
    <n v="1"/>
    <n v="18.6875"/>
    <n v="1"/>
    <n v="0.66666666666666663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4"/>
    <x v="37"/>
    <x v="35"/>
    <m/>
    <x v="18"/>
    <x v="22"/>
    <x v="9"/>
    <x v="3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37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42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75">
        <item m="1" x="287"/>
        <item m="1" x="282"/>
        <item m="1" x="276"/>
        <item m="1" x="281"/>
        <item m="1" x="289"/>
        <item m="1" x="251"/>
        <item m="1" x="286"/>
        <item m="1" x="250"/>
        <item m="1" x="230"/>
        <item m="1" x="249"/>
        <item m="1" x="288"/>
        <item m="1" x="277"/>
        <item m="1" x="285"/>
        <item m="1" x="293"/>
        <item m="1" x="283"/>
        <item m="1" x="279"/>
        <item m="1" x="278"/>
        <item m="1" x="206"/>
        <item m="1" x="260"/>
        <item m="1" x="234"/>
        <item m="1" x="280"/>
        <item m="1" x="284"/>
        <item m="1" x="155"/>
        <item m="1" x="152"/>
        <item m="1" x="291"/>
        <item m="1" x="158"/>
        <item m="1" x="257"/>
        <item m="1" x="292"/>
        <item m="1" x="290"/>
        <item m="1" x="294"/>
        <item x="4"/>
        <item x="23"/>
        <item x="35"/>
        <item m="1" x="295"/>
        <item m="1" x="248"/>
        <item m="1" x="296"/>
        <item m="1" x="297"/>
        <item m="1" x="247"/>
        <item m="1" x="298"/>
        <item m="1" x="262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299"/>
        <item m="1" x="258"/>
        <item m="1" x="259"/>
        <item m="1" x="261"/>
        <item m="1" x="175"/>
        <item m="1" x="264"/>
        <item m="1" x="300"/>
        <item m="1" x="252"/>
        <item m="1" x="227"/>
        <item m="1" x="168"/>
        <item m="1" x="246"/>
        <item m="1" x="253"/>
        <item m="1" x="301"/>
        <item m="1" x="266"/>
        <item m="1" x="254"/>
        <item m="1" x="256"/>
        <item m="1" x="263"/>
        <item m="1" x="245"/>
        <item m="1" x="255"/>
        <item m="1" x="265"/>
        <item m="1" x="217"/>
        <item m="1" x="235"/>
        <item m="1" x="226"/>
        <item m="1" x="232"/>
        <item m="1" x="216"/>
        <item m="1" x="267"/>
        <item m="1" x="231"/>
        <item m="1" x="201"/>
        <item m="1" x="268"/>
        <item m="1" x="269"/>
        <item m="1" x="270"/>
        <item m="1" x="271"/>
        <item m="1" x="186"/>
        <item m="1" x="233"/>
        <item m="1" x="200"/>
        <item m="1" x="228"/>
        <item m="1" x="272"/>
        <item m="1" x="273"/>
        <item m="1" x="218"/>
        <item m="1" x="274"/>
        <item m="1" x="225"/>
        <item m="1" x="275"/>
        <item m="1" x="220"/>
        <item m="1" x="236"/>
        <item m="1" x="221"/>
        <item m="1" x="223"/>
        <item m="1" x="229"/>
        <item m="1" x="237"/>
        <item m="1" x="222"/>
        <item m="1" x="224"/>
        <item m="1" x="219"/>
        <item m="1" x="238"/>
        <item m="1" x="171"/>
        <item m="1" x="154"/>
        <item m="1" x="239"/>
        <item m="1" x="196"/>
        <item m="1" x="240"/>
        <item m="1" x="121"/>
        <item m="1" x="157"/>
        <item m="1" x="184"/>
        <item m="1" x="203"/>
        <item m="1" x="198"/>
        <item m="1" x="241"/>
        <item m="1" x="242"/>
        <item m="1" x="80"/>
        <item m="1" x="153"/>
        <item m="1" x="194"/>
        <item m="1" x="178"/>
        <item m="1" x="205"/>
        <item m="1" x="199"/>
        <item m="1" x="243"/>
        <item m="1" x="204"/>
        <item m="1" x="197"/>
        <item m="1" x="202"/>
        <item m="1" x="244"/>
        <item m="1" x="183"/>
        <item m="1" x="195"/>
        <item m="1" x="185"/>
        <item m="1" x="207"/>
        <item m="1" x="180"/>
        <item m="1" x="208"/>
        <item m="1" x="172"/>
        <item m="1" x="173"/>
        <item m="1" x="209"/>
        <item m="1" x="177"/>
        <item m="1" x="210"/>
        <item m="1" x="112"/>
        <item m="1" x="126"/>
        <item m="1" x="211"/>
        <item m="1" x="212"/>
        <item m="1" x="179"/>
        <item m="1" x="213"/>
        <item m="1" x="214"/>
        <item m="1" x="135"/>
        <item m="1" x="169"/>
        <item m="1" x="215"/>
        <item m="1" x="181"/>
        <item m="1" x="188"/>
        <item m="1" x="189"/>
        <item m="1" x="187"/>
        <item m="1" x="170"/>
        <item m="1" x="174"/>
        <item m="1" x="150"/>
        <item m="1" x="82"/>
        <item m="1" x="159"/>
        <item m="1" x="176"/>
        <item m="1" x="139"/>
        <item m="1" x="182"/>
        <item m="1" x="190"/>
        <item m="1" x="191"/>
        <item m="1" x="146"/>
        <item m="1" x="148"/>
        <item m="1" x="123"/>
        <item m="1" x="192"/>
        <item m="1" x="193"/>
        <item m="1" x="151"/>
        <item m="1" x="118"/>
        <item m="1" x="125"/>
        <item m="1" x="156"/>
        <item m="1" x="145"/>
        <item m="1" x="127"/>
        <item m="1" x="149"/>
        <item m="1" x="147"/>
        <item m="1" x="136"/>
        <item m="1" x="124"/>
        <item m="1" x="160"/>
        <item m="1" x="114"/>
        <item m="1" x="161"/>
        <item m="1" x="162"/>
        <item m="1" x="49"/>
        <item m="1" x="163"/>
        <item m="1" x="51"/>
        <item m="1" x="119"/>
        <item m="1" x="129"/>
        <item m="1" x="122"/>
        <item m="1" x="128"/>
        <item m="1" x="131"/>
        <item m="1" x="164"/>
        <item m="1" x="105"/>
        <item m="1" x="107"/>
        <item m="1" x="133"/>
        <item m="1" x="165"/>
        <item m="1" x="166"/>
        <item m="1" x="138"/>
        <item m="1" x="134"/>
        <item m="1" x="167"/>
        <item m="1" x="120"/>
        <item m="1" x="130"/>
        <item m="1" x="137"/>
        <item m="1" x="132"/>
        <item m="1" x="85"/>
        <item m="1" x="140"/>
        <item m="1" x="141"/>
        <item m="1" x="142"/>
        <item m="1" x="143"/>
        <item m="1" x="110"/>
        <item m="1" x="75"/>
        <item m="1" x="109"/>
        <item m="1" x="87"/>
        <item m="1" x="106"/>
        <item m="1" x="108"/>
        <item m="1" x="144"/>
        <item m="1" x="113"/>
        <item m="1" x="86"/>
        <item m="1" x="77"/>
        <item m="1" x="111"/>
        <item m="1" x="42"/>
        <item m="1" x="41"/>
        <item m="1" x="78"/>
        <item m="1" x="76"/>
        <item m="1" x="83"/>
        <item m="1" x="48"/>
        <item m="1" x="90"/>
        <item m="1" x="88"/>
        <item m="1" x="45"/>
        <item m="1" x="115"/>
        <item m="1" x="84"/>
        <item m="1" x="50"/>
        <item m="1" x="91"/>
        <item m="1" x="79"/>
        <item m="1" x="116"/>
        <item m="1" x="117"/>
        <item m="1" x="74"/>
        <item x="2"/>
        <item m="1" x="89"/>
        <item m="1" x="81"/>
        <item x="7"/>
        <item m="1" x="40"/>
        <item m="1" x="36"/>
        <item x="5"/>
        <item m="1" x="92"/>
        <item m="1" x="93"/>
        <item m="1" x="94"/>
        <item m="1" x="95"/>
        <item m="1" x="54"/>
        <item m="1" x="47"/>
        <item m="1" x="38"/>
        <item m="1" x="96"/>
        <item m="1" x="97"/>
        <item m="1" x="98"/>
        <item m="1" x="99"/>
        <item m="1" x="37"/>
        <item m="1" x="100"/>
        <item m="1" x="101"/>
        <item m="1" x="56"/>
        <item m="1" x="102"/>
        <item m="1" x="103"/>
        <item m="1" x="104"/>
        <item m="1" x="52"/>
        <item m="1" x="53"/>
        <item m="1" x="39"/>
        <item m="1" x="46"/>
        <item m="1" x="55"/>
        <item x="1"/>
        <item m="1" x="43"/>
        <item m="1" x="57"/>
        <item m="1" x="44"/>
        <item x="24"/>
        <item m="1" x="58"/>
        <item m="1" x="59"/>
        <item m="1" x="60"/>
        <item x="12"/>
        <item m="1" x="61"/>
        <item m="1" x="62"/>
        <item m="1" x="63"/>
        <item m="1" x="64"/>
        <item m="1" x="65"/>
        <item x="15"/>
        <item x="22"/>
        <item m="1" x="66"/>
        <item x="16"/>
        <item m="1" x="67"/>
        <item x="0"/>
        <item m="1" x="68"/>
        <item x="9"/>
        <item x="14"/>
        <item m="1" x="69"/>
        <item m="1" x="70"/>
        <item m="1" x="71"/>
        <item m="1" x="72"/>
        <item x="20"/>
        <item m="1" x="73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39">
    <i>
      <x/>
      <x v="30"/>
    </i>
    <i r="1">
      <x v="1696"/>
    </i>
    <i r="1">
      <x v="1699"/>
    </i>
    <i r="1">
      <x v="1702"/>
    </i>
    <i r="1">
      <x v="1726"/>
    </i>
    <i r="1">
      <x v="1734"/>
    </i>
    <i r="1">
      <x v="1745"/>
    </i>
    <i r="1">
      <x v="1747"/>
    </i>
    <i r="1">
      <x v="1756"/>
    </i>
    <i r="1">
      <x v="1758"/>
    </i>
    <i r="1">
      <x v="1759"/>
    </i>
    <i r="1">
      <x v="1760"/>
    </i>
    <i r="1">
      <x v="1762"/>
    </i>
    <i r="1">
      <x v="1763"/>
    </i>
    <i r="1">
      <x v="1766"/>
    </i>
    <i r="1">
      <x v="1767"/>
    </i>
    <i>
      <x v="1"/>
      <x v="30"/>
    </i>
    <i r="1">
      <x v="1748"/>
    </i>
    <i r="1">
      <x v="1770"/>
    </i>
    <i>
      <x v="2"/>
    </i>
    <i>
      <x v="3"/>
      <x v="30"/>
    </i>
    <i r="1">
      <x v="31"/>
    </i>
    <i r="1">
      <x v="1772"/>
    </i>
    <i r="1">
      <x v="1773"/>
    </i>
    <i>
      <x v="4"/>
      <x v="30"/>
    </i>
    <i r="1">
      <x v="1740"/>
    </i>
    <i r="1">
      <x v="1741"/>
    </i>
    <i r="1">
      <x v="1743"/>
    </i>
    <i r="1">
      <x v="1753"/>
    </i>
    <i r="1">
      <x v="1755"/>
    </i>
    <i r="1">
      <x v="1757"/>
    </i>
    <i r="1">
      <x v="1761"/>
    </i>
    <i r="1">
      <x v="1764"/>
    </i>
    <i r="1">
      <x v="1765"/>
    </i>
    <i r="1">
      <x v="1768"/>
    </i>
    <i r="1">
      <x v="1769"/>
    </i>
    <i r="1">
      <x v="1771"/>
    </i>
    <i r="1">
      <x v="1774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62" firstHeaderRow="1" firstDataRow="1" firstDataCol="1"/>
  <pivotFields count="3">
    <pivotField showAll="0"/>
    <pivotField axis="axisRow" showAll="0">
      <items count="1135">
        <item m="1" x="271"/>
        <item m="1" x="272"/>
        <item m="1" x="922"/>
        <item m="1" x="211"/>
        <item m="1" x="446"/>
        <item m="1" x="344"/>
        <item m="1" x="1012"/>
        <item m="1" x="212"/>
        <item x="19"/>
        <item m="1" x="308"/>
        <item m="1" x="622"/>
        <item m="1" x="170"/>
        <item x="138"/>
        <item m="1" x="629"/>
        <item m="1" x="920"/>
        <item m="1" x="1085"/>
        <item m="1" x="171"/>
        <item m="1" x="923"/>
        <item m="1" x="943"/>
        <item m="1" x="921"/>
        <item m="1" x="1004"/>
        <item m="1" x="474"/>
        <item m="1" x="466"/>
        <item m="1" x="475"/>
        <item m="1" x="447"/>
        <item m="1" x="172"/>
        <item m="1" x="1047"/>
        <item m="1" x="1013"/>
        <item m="1" x="902"/>
        <item m="1" x="819"/>
        <item m="1" x="273"/>
        <item m="1" x="754"/>
        <item m="1" x="820"/>
        <item m="1" x="623"/>
        <item x="139"/>
        <item m="1" x="325"/>
        <item m="1" x="235"/>
        <item m="1" x="234"/>
        <item m="1" x="866"/>
        <item x="105"/>
        <item m="1" x="821"/>
        <item m="1" x="624"/>
        <item m="1" x="287"/>
        <item m="1" x="898"/>
        <item x="26"/>
        <item x="60"/>
        <item m="1" x="236"/>
        <item m="1" x="274"/>
        <item m="1" x="220"/>
        <item m="1" x="248"/>
        <item m="1" x="1048"/>
        <item m="1" x="226"/>
        <item m="1" x="1099"/>
        <item m="1" x="1049"/>
        <item m="1" x="944"/>
        <item x="156"/>
        <item x="140"/>
        <item m="1" x="643"/>
        <item m="1" x="644"/>
        <item m="1" x="1092"/>
        <item x="126"/>
        <item m="1" x="614"/>
        <item m="1" x="904"/>
        <item m="1" x="620"/>
        <item m="1" x="645"/>
        <item m="1" x="448"/>
        <item m="1" x="790"/>
        <item m="1" x="449"/>
        <item m="1" x="1017"/>
        <item m="1" x="766"/>
        <item m="1" x="638"/>
        <item x="141"/>
        <item m="1" x="639"/>
        <item m="1" x="994"/>
        <item m="1" x="945"/>
        <item m="1" x="646"/>
        <item m="1" x="640"/>
        <item m="1" x="641"/>
        <item x="127"/>
        <item m="1" x="647"/>
        <item m="1" x="251"/>
        <item m="1" x="628"/>
        <item m="1" x="394"/>
        <item m="1" x="465"/>
        <item m="1" x="221"/>
        <item m="1" x="1105"/>
        <item x="128"/>
        <item m="1" x="924"/>
        <item m="1" x="625"/>
        <item m="1" x="767"/>
        <item m="1" x="988"/>
        <item m="1" x="925"/>
        <item m="1" x="903"/>
        <item x="129"/>
        <item m="1" x="948"/>
        <item m="1" x="768"/>
        <item m="1" x="203"/>
        <item m="1" x="769"/>
        <item m="1" x="173"/>
        <item m="1" x="626"/>
        <item m="1" x="450"/>
        <item m="1" x="476"/>
        <item m="1" x="770"/>
        <item m="1" x="477"/>
        <item m="1" x="907"/>
        <item m="1" x="478"/>
        <item m="1" x="451"/>
        <item m="1" x="771"/>
        <item m="1" x="1086"/>
        <item m="1" x="1033"/>
        <item m="1" x="926"/>
        <item x="66"/>
        <item x="43"/>
        <item x="27"/>
        <item m="1" x="755"/>
        <item m="1" x="756"/>
        <item x="130"/>
        <item m="1" x="1014"/>
        <item m="1" x="949"/>
        <item m="1" x="946"/>
        <item m="1" x="791"/>
        <item m="1" x="874"/>
        <item m="1" x="797"/>
        <item m="1" x="630"/>
        <item m="1" x="1022"/>
        <item m="1" x="851"/>
        <item m="1" x="993"/>
        <item m="1" x="845"/>
        <item m="1" x="1036"/>
        <item m="1" x="657"/>
        <item m="1" x="615"/>
        <item m="1" x="705"/>
        <item m="1" x="658"/>
        <item m="1" x="326"/>
        <item m="1" x="1077"/>
        <item m="1" x="349"/>
        <item x="63"/>
        <item m="1" x="359"/>
        <item m="1" x="174"/>
        <item m="1" x="1075"/>
        <item x="28"/>
        <item m="1" x="776"/>
        <item m="1" x="1011"/>
        <item m="1" x="1035"/>
        <item m="1" x="772"/>
        <item m="1" x="927"/>
        <item m="1" x="773"/>
        <item m="1" x="950"/>
        <item m="1" x="951"/>
        <item m="1" x="774"/>
        <item m="1" x="897"/>
        <item m="1" x="706"/>
        <item m="1" x="612"/>
        <item m="1" x="875"/>
        <item m="1" x="504"/>
        <item m="1" x="382"/>
        <item m="1" x="467"/>
        <item m="1" x="876"/>
        <item m="1" x="490"/>
        <item m="1" x="846"/>
        <item m="1" x="915"/>
        <item m="1" x="1023"/>
        <item m="1" x="497"/>
        <item m="1" x="360"/>
        <item m="1" x="365"/>
        <item m="1" x="1106"/>
        <item m="1" x="438"/>
        <item m="1" x="366"/>
        <item m="1" x="204"/>
        <item m="1" x="1071"/>
        <item m="1" x="618"/>
        <item m="1" x="1067"/>
        <item m="1" x="651"/>
        <item x="106"/>
        <item m="1" x="635"/>
        <item m="1" x="870"/>
        <item m="1" x="479"/>
        <item m="1" x="209"/>
        <item m="1" x="218"/>
        <item m="1" x="877"/>
        <item m="1" x="631"/>
        <item m="1" x="309"/>
        <item m="1" x="374"/>
        <item m="1" x="205"/>
        <item m="1" x="222"/>
        <item m="1" x="337"/>
        <item m="1" x="452"/>
        <item m="1" x="346"/>
        <item m="1" x="239"/>
        <item m="1" x="707"/>
        <item m="1" x="453"/>
        <item m="1" x="690"/>
        <item x="64"/>
        <item x="20"/>
        <item m="1" x="775"/>
        <item m="1" x="468"/>
        <item m="1" x="1038"/>
        <item m="1" x="454"/>
        <item m="1" x="469"/>
        <item m="1" x="1034"/>
        <item x="48"/>
        <item m="1" x="691"/>
        <item m="1" x="989"/>
        <item m="1" x="491"/>
        <item m="1" x="878"/>
        <item m="1" x="868"/>
        <item m="1" x="879"/>
        <item m="1" x="880"/>
        <item m="1" x="1072"/>
        <item m="1" x="369"/>
        <item m="1" x="908"/>
        <item m="1" x="909"/>
        <item m="1" x="632"/>
        <item m="1" x="608"/>
        <item m="1" x="848"/>
        <item m="1" x="634"/>
        <item m="1" x="633"/>
        <item m="1" x="592"/>
        <item m="1" x="256"/>
        <item m="1" x="470"/>
        <item m="1" x="328"/>
        <item m="1" x="223"/>
        <item m="1" x="213"/>
        <item x="49"/>
        <item m="1" x="371"/>
        <item m="1" x="1039"/>
        <item x="30"/>
        <item m="1" x="455"/>
        <item m="1" x="1029"/>
        <item m="1" x="456"/>
        <item m="1" x="227"/>
        <item m="1" x="590"/>
        <item m="1" x="457"/>
        <item m="1" x="471"/>
        <item x="61"/>
        <item m="1" x="807"/>
        <item m="1" x="792"/>
        <item m="1" x="928"/>
        <item x="46"/>
        <item m="1" x="616"/>
        <item m="1" x="899"/>
        <item m="1" x="894"/>
        <item m="1" x="708"/>
        <item m="1" x="458"/>
        <item m="1" x="459"/>
        <item m="1" x="919"/>
        <item m="1" x="1133"/>
        <item m="1" x="1064"/>
        <item m="1" x="910"/>
        <item x="4"/>
        <item m="1" x="361"/>
        <item m="1" x="603"/>
        <item m="1" x="636"/>
        <item m="1" x="610"/>
        <item m="1" x="397"/>
        <item x="21"/>
        <item x="158"/>
        <item m="1" x="617"/>
        <item m="1" x="983"/>
        <item m="1" x="588"/>
        <item m="1" x="604"/>
        <item m="1" x="597"/>
        <item m="1" x="723"/>
        <item m="1" x="583"/>
        <item m="1" x="655"/>
        <item m="1" x="621"/>
        <item m="1" x="777"/>
        <item m="1" x="605"/>
        <item m="1" x="493"/>
        <item m="1" x="1087"/>
        <item m="1" x="373"/>
        <item m="1" x="1119"/>
        <item m="1" x="472"/>
        <item m="1" x="1021"/>
        <item m="1" x="911"/>
        <item m="1" x="1027"/>
        <item m="1" x="929"/>
        <item m="1" x="952"/>
        <item m="1" x="905"/>
        <item m="1" x="242"/>
        <item m="1" x="778"/>
        <item m="1" x="257"/>
        <item m="1" x="518"/>
        <item m="1" x="1076"/>
        <item m="1" x="1093"/>
        <item m="1" x="502"/>
        <item m="1" x="1094"/>
        <item m="1" x="656"/>
        <item m="1" x="224"/>
        <item m="1" x="363"/>
        <item m="1" x="1088"/>
        <item m="1" x="219"/>
        <item m="1" x="611"/>
        <item m="1" x="947"/>
        <item m="1" x="779"/>
        <item m="1" x="780"/>
        <item m="1" x="852"/>
        <item m="1" x="887"/>
        <item m="1" x="571"/>
        <item m="1" x="1120"/>
        <item x="143"/>
        <item m="1" x="1069"/>
        <item m="1" x="1100"/>
        <item m="1" x="1078"/>
        <item m="1" x="573"/>
        <item m="1" x="574"/>
        <item m="1" x="364"/>
        <item x="9"/>
        <item m="1" x="1043"/>
        <item m="1" x="1009"/>
        <item m="1" x="818"/>
        <item m="1" x="1066"/>
        <item m="1" x="882"/>
        <item m="1" x="602"/>
        <item m="1" x="352"/>
        <item m="1" x="758"/>
        <item m="1" x="587"/>
        <item m="1" x="596"/>
        <item m="1" x="216"/>
        <item m="1" x="231"/>
        <item m="1" x="844"/>
        <item m="1" x="609"/>
        <item m="1" x="601"/>
        <item m="1" x="757"/>
        <item m="1" x="389"/>
        <item m="1" x="1089"/>
        <item x="135"/>
        <item m="1" x="390"/>
        <item m="1" x="258"/>
        <item m="1" x="896"/>
        <item m="1" x="339"/>
        <item m="1" x="342"/>
        <item m="1" x="440"/>
        <item m="1" x="696"/>
        <item x="144"/>
        <item m="1" x="781"/>
        <item x="22"/>
        <item m="1" x="441"/>
        <item m="1" x="180"/>
        <item m="1" x="162"/>
        <item m="1" x="177"/>
        <item m="1" x="697"/>
        <item x="89"/>
        <item m="1" x="310"/>
        <item m="1" x="181"/>
        <item m="1" x="215"/>
        <item m="1" x="1008"/>
        <item m="1" x="930"/>
        <item m="1" x="182"/>
        <item m="1" x="953"/>
        <item m="1" x="229"/>
        <item m="1" x="782"/>
        <item m="1" x="881"/>
        <item m="1" x="321"/>
        <item m="1" x="1068"/>
        <item x="23"/>
        <item m="1" x="595"/>
        <item m="1" x="557"/>
        <item m="1" x="864"/>
        <item m="1" x="558"/>
        <item m="1" x="872"/>
        <item m="1" x="184"/>
        <item m="1" x="954"/>
        <item m="1" x="783"/>
        <item m="1" x="275"/>
        <item m="1" x="961"/>
        <item m="1" x="934"/>
        <item m="1" x="955"/>
        <item m="1" x="391"/>
        <item m="1" x="795"/>
        <item m="1" x="784"/>
        <item m="1" x="935"/>
        <item m="1" x="936"/>
        <item m="1" x="793"/>
        <item m="1" x="798"/>
        <item m="1" x="937"/>
        <item m="1" x="992"/>
        <item m="1" x="473"/>
        <item m="1" x="760"/>
        <item m="1" x="962"/>
        <item m="1" x="991"/>
        <item m="1" x="789"/>
        <item m="1" x="714"/>
        <item m="1" x="693"/>
        <item m="1" x="392"/>
        <item m="1" x="1044"/>
        <item m="1" x="963"/>
        <item m="1" x="964"/>
        <item m="1" x="965"/>
        <item m="1" x="185"/>
        <item m="1" x="966"/>
        <item m="1" x="377"/>
        <item m="1" x="329"/>
        <item m="1" x="378"/>
        <item m="1" x="379"/>
        <item m="1" x="683"/>
        <item m="1" x="380"/>
        <item m="1" x="225"/>
        <item m="1" x="375"/>
        <item m="1" x="178"/>
        <item m="1" x="351"/>
        <item m="1" x="340"/>
        <item m="1" x="912"/>
        <item m="1" x="1095"/>
        <item x="88"/>
        <item x="87"/>
        <item x="111"/>
        <item m="1" x="169"/>
        <item x="110"/>
        <item m="1" x="863"/>
        <item m="1" x="698"/>
        <item m="1" x="715"/>
        <item x="109"/>
        <item m="1" x="503"/>
        <item m="1" x="323"/>
        <item m="1" x="330"/>
        <item m="1" x="318"/>
        <item m="1" x="319"/>
        <item m="1" x="168"/>
        <item m="1" x="179"/>
        <item m="1" x="167"/>
        <item m="1" x="799"/>
        <item m="1" x="1005"/>
        <item m="1" x="322"/>
        <item m="1" x="166"/>
        <item x="108"/>
        <item m="1" x="796"/>
        <item m="1" x="785"/>
        <item m="1" x="699"/>
        <item m="1" x="700"/>
        <item m="1" x="660"/>
        <item m="1" x="673"/>
        <item m="1" x="684"/>
        <item m="1" x="701"/>
        <item m="1" x="938"/>
        <item m="1" x="460"/>
        <item m="1" x="461"/>
        <item x="145"/>
        <item m="1" x="786"/>
        <item m="1" x="661"/>
        <item m="1" x="165"/>
        <item m="1" x="164"/>
        <item m="1" x="1040"/>
        <item m="1" x="939"/>
        <item m="1" x="940"/>
        <item x="86"/>
        <item x="85"/>
        <item x="84"/>
        <item x="83"/>
        <item m="1" x="584"/>
        <item x="82"/>
        <item x="39"/>
        <item m="1" x="485"/>
        <item x="81"/>
        <item x="120"/>
        <item x="119"/>
        <item x="118"/>
        <item x="117"/>
        <item m="1" x="694"/>
        <item m="1" x="702"/>
        <item m="1" x="695"/>
        <item m="1" x="871"/>
        <item m="1" x="1079"/>
        <item m="1" x="895"/>
        <item x="116"/>
        <item x="115"/>
        <item x="114"/>
        <item m="1" x="613"/>
        <item m="1" x="591"/>
        <item m="1" x="649"/>
        <item m="1" x="445"/>
        <item m="1" x="941"/>
        <item x="80"/>
        <item m="1" x="942"/>
        <item x="79"/>
        <item x="146"/>
        <item x="78"/>
        <item x="77"/>
        <item x="76"/>
        <item x="75"/>
        <item x="74"/>
        <item m="1" x="594"/>
        <item x="73"/>
        <item x="72"/>
        <item m="1" x="674"/>
        <item m="1" x="990"/>
        <item x="71"/>
        <item x="70"/>
        <item x="125"/>
        <item x="124"/>
        <item x="123"/>
        <item x="122"/>
        <item x="121"/>
        <item m="1" x="664"/>
        <item m="1" x="662"/>
        <item m="1" x="665"/>
        <item m="1" x="663"/>
        <item m="1" x="675"/>
        <item m="1" x="317"/>
        <item m="1" x="302"/>
        <item m="1" x="312"/>
        <item m="1" x="301"/>
        <item m="1" x="300"/>
        <item m="1" x="163"/>
        <item m="1" x="619"/>
        <item m="1" x="606"/>
        <item m="1" x="787"/>
        <item m="1" x="575"/>
        <item m="1" x="1041"/>
        <item m="1" x="1042"/>
        <item m="1" x="1111"/>
        <item m="1" x="1018"/>
        <item m="1" x="532"/>
        <item m="1" x="422"/>
        <item m="1" x="277"/>
        <item m="1" x="400"/>
        <item x="147"/>
        <item m="1" x="186"/>
        <item x="52"/>
        <item m="1" x="812"/>
        <item m="1" x="681"/>
        <item m="1" x="560"/>
        <item m="1" x="401"/>
        <item m="1" x="1121"/>
        <item m="1" x="402"/>
        <item m="1" x="1112"/>
        <item m="1" x="403"/>
        <item m="1" x="404"/>
        <item m="1" x="1028"/>
        <item m="1" x="1080"/>
        <item m="1" x="1073"/>
        <item m="1" x="187"/>
        <item m="1" x="278"/>
        <item m="1" x="666"/>
        <item m="1" x="808"/>
        <item m="1" x="667"/>
        <item m="1" x="716"/>
        <item m="1" x="809"/>
        <item m="1" x="810"/>
        <item m="1" x="561"/>
        <item m="1" x="1113"/>
        <item m="1" x="279"/>
        <item m="1" x="1006"/>
        <item m="1" x="188"/>
        <item m="1" x="959"/>
        <item m="1" x="813"/>
        <item m="1" x="717"/>
        <item m="1" x="718"/>
        <item m="1" x="1122"/>
        <item x="102"/>
        <item m="1" x="598"/>
        <item m="1" x="462"/>
        <item m="1" x="999"/>
        <item m="1" x="814"/>
        <item m="1" x="826"/>
        <item m="1" x="463"/>
        <item m="1" x="811"/>
        <item m="1" x="719"/>
        <item m="1" x="827"/>
        <item m="1" x="800"/>
        <item m="1" x="801"/>
        <item m="1" x="685"/>
        <item m="1" x="802"/>
        <item m="1" x="1107"/>
        <item m="1" x="1101"/>
        <item m="1" x="405"/>
        <item m="1" x="720"/>
        <item m="1" x="721"/>
        <item m="1" x="932"/>
        <item m="1" x="803"/>
        <item m="1" x="995"/>
        <item m="1" x="692"/>
        <item m="1" x="722"/>
        <item m="1" x="682"/>
        <item m="1" x="828"/>
        <item m="1" x="709"/>
        <item m="1" x="804"/>
        <item m="1" x="1000"/>
        <item m="1" x="724"/>
        <item m="1" x="1108"/>
        <item m="1" x="725"/>
        <item m="1" x="688"/>
        <item m="1" x="726"/>
        <item m="1" x="527"/>
        <item m="1" x="672"/>
        <item m="1" x="743"/>
        <item m="1" x="406"/>
        <item m="1" x="744"/>
        <item m="1" x="1114"/>
        <item m="1" x="280"/>
        <item m="1" x="734"/>
        <item m="1" x="829"/>
        <item m="1" x="745"/>
        <item m="1" x="815"/>
        <item m="1" x="972"/>
        <item m="1" x="830"/>
        <item m="1" x="853"/>
        <item m="1" x="689"/>
        <item m="1" x="746"/>
        <item m="1" x="973"/>
        <item m="1" x="747"/>
        <item m="1" x="748"/>
        <item m="1" x="749"/>
        <item m="1" x="816"/>
        <item m="1" x="750"/>
        <item x="53"/>
        <item m="1" x="854"/>
        <item m="1" x="1109"/>
        <item m="1" x="1123"/>
        <item m="1" x="805"/>
        <item m="1" x="831"/>
        <item m="1" x="541"/>
        <item m="1" x="1124"/>
        <item m="1" x="1090"/>
        <item m="1" x="398"/>
        <item m="1" x="1020"/>
        <item m="1" x="751"/>
        <item m="1" x="1001"/>
        <item m="1" x="1125"/>
        <item m="1" x="407"/>
        <item m="1" x="1115"/>
        <item m="1" x="1110"/>
        <item m="1" x="1126"/>
        <item m="1" x="189"/>
        <item m="1" x="1054"/>
        <item m="1" x="1055"/>
        <item m="1" x="956"/>
        <item m="1" x="933"/>
        <item m="1" x="408"/>
        <item m="1" x="1050"/>
        <item m="1" x="1057"/>
        <item m="1" x="190"/>
        <item m="1" x="917"/>
        <item m="1" x="957"/>
        <item m="1" x="409"/>
        <item m="1" x="1046"/>
        <item m="1" x="1102"/>
        <item m="1" x="832"/>
        <item m="1" x="1002"/>
        <item m="1" x="752"/>
        <item m="1" x="753"/>
        <item m="1" x="1058"/>
        <item m="1" x="833"/>
        <item m="1" x="1059"/>
        <item m="1" x="834"/>
        <item m="1" x="659"/>
        <item m="1" x="735"/>
        <item m="1" x="565"/>
        <item m="1" x="1096"/>
        <item m="1" x="1127"/>
        <item m="1" x="1091"/>
        <item m="1" x="395"/>
        <item m="1" x="307"/>
        <item m="1" x="1045"/>
        <item m="1" x="1024"/>
        <item m="1" x="1060"/>
        <item m="1" x="648"/>
        <item m="1" x="642"/>
        <item m="1" x="1061"/>
        <item m="1" x="958"/>
        <item m="1" x="974"/>
        <item m="1" x="918"/>
        <item m="1" x="817"/>
        <item m="1" x="822"/>
        <item m="1" x="960"/>
        <item m="1" x="975"/>
        <item m="1" x="835"/>
        <item x="54"/>
        <item m="1" x="836"/>
        <item x="149"/>
        <item m="1" x="837"/>
        <item m="1" x="703"/>
        <item m="1" x="679"/>
        <item m="1" x="678"/>
        <item m="1" x="727"/>
        <item m="1" x="838"/>
        <item m="1" x="855"/>
        <item m="1" x="728"/>
        <item m="1" x="729"/>
        <item m="1" x="996"/>
        <item m="1" x="680"/>
        <item m="1" x="886"/>
        <item m="1" x="548"/>
        <item m="1" x="850"/>
        <item m="1" x="336"/>
        <item m="1" x="997"/>
        <item m="1" x="549"/>
        <item m="1" x="986"/>
        <item m="1" x="1030"/>
        <item m="1" x="736"/>
        <item m="1" x="652"/>
        <item m="1" x="737"/>
        <item m="1" x="890"/>
        <item m="1" x="892"/>
        <item m="1" x="849"/>
        <item m="1" x="985"/>
        <item m="1" x="931"/>
        <item m="1" x="763"/>
        <item m="1" x="589"/>
        <item m="1" x="650"/>
        <item m="1" x="1097"/>
        <item m="1" x="424"/>
        <item m="1" x="1019"/>
        <item m="1" x="192"/>
        <item m="1" x="710"/>
        <item m="1" x="730"/>
        <item m="1" x="551"/>
        <item m="1" x="425"/>
        <item m="1" x="566"/>
        <item m="1" x="1081"/>
        <item m="1" x="193"/>
        <item m="1" x="426"/>
        <item m="1" x="1128"/>
        <item m="1" x="427"/>
        <item m="1" x="194"/>
        <item m="1" x="906"/>
        <item m="1" x="839"/>
        <item m="1" x="1007"/>
        <item m="1" x="1082"/>
        <item m="1" x="1062"/>
        <item m="1" x="840"/>
        <item m="1" x="581"/>
        <item m="1" x="976"/>
        <item x="150"/>
        <item m="1" x="971"/>
        <item m="1" x="761"/>
        <item m="1" x="841"/>
        <item m="1" x="738"/>
        <item m="1" x="428"/>
        <item m="1" x="1056"/>
        <item m="1" x="891"/>
        <item m="1" x="900"/>
        <item m="1" x="484"/>
        <item m="1" x="759"/>
        <item m="1" x="260"/>
        <item m="1" x="282"/>
        <item m="1" x="464"/>
        <item m="1" x="1015"/>
        <item m="1" x="1083"/>
        <item m="1" x="739"/>
        <item m="1" x="856"/>
        <item m="1" x="740"/>
        <item m="1" x="741"/>
        <item x="56"/>
        <item m="1" x="637"/>
        <item m="1" x="511"/>
        <item m="1" x="653"/>
        <item m="1" x="984"/>
        <item m="1" x="1116"/>
        <item m="1" x="429"/>
        <item m="1" x="1010"/>
        <item m="1" x="742"/>
        <item m="1" x="883"/>
        <item m="1" x="1070"/>
        <item m="1" x="1037"/>
        <item m="1" x="1031"/>
        <item m="1" x="987"/>
        <item m="1" x="1016"/>
        <item m="1" x="196"/>
        <item m="1" x="1052"/>
        <item m="1" x="593"/>
        <item m="1" x="901"/>
        <item m="1" x="1065"/>
        <item m="1" x="764"/>
        <item m="1" x="599"/>
        <item m="1" x="481"/>
        <item x="57"/>
        <item m="1" x="765"/>
        <item m="1" x="794"/>
        <item m="1" x="865"/>
        <item m="1" x="842"/>
        <item m="1" x="1032"/>
        <item m="1" x="600"/>
        <item m="1" x="1103"/>
        <item m="1" x="1025"/>
        <item m="1" x="967"/>
        <item m="1" x="913"/>
        <item m="1" x="998"/>
        <item m="1" x="843"/>
        <item m="1" x="283"/>
        <item m="1" x="1063"/>
        <item m="1" x="1053"/>
        <item m="1" x="1074"/>
        <item m="1" x="1051"/>
        <item m="1" x="1098"/>
        <item m="1" x="1084"/>
        <item m="1" x="1104"/>
        <item m="1" x="857"/>
        <item m="1" x="893"/>
        <item m="1" x="916"/>
        <item m="1" x="731"/>
        <item m="1" x="788"/>
        <item m="1" x="847"/>
        <item m="1" x="888"/>
        <item m="1" x="884"/>
        <item m="1" x="1129"/>
        <item m="1" x="627"/>
        <item m="1" x="889"/>
        <item m="1" x="762"/>
        <item m="1" x="654"/>
        <item m="1" x="914"/>
        <item m="1" x="732"/>
        <item m="1" x="968"/>
        <item m="1" x="1130"/>
        <item m="1" x="1117"/>
        <item m="1" x="430"/>
        <item m="1" x="1131"/>
        <item m="1" x="1118"/>
        <item m="1" x="197"/>
        <item m="1" x="733"/>
        <item m="1" x="568"/>
        <item x="101"/>
        <item m="1" x="431"/>
        <item m="1" x="198"/>
        <item x="152"/>
        <item m="1" x="711"/>
        <item m="1" x="969"/>
        <item m="1" x="1132"/>
        <item m="1" x="823"/>
        <item m="1" x="869"/>
        <item x="153"/>
        <item x="103"/>
        <item m="1" x="858"/>
        <item x="104"/>
        <item m="1" x="885"/>
        <item m="1" x="867"/>
        <item m="1" x="873"/>
        <item x="154"/>
        <item m="1" x="284"/>
        <item m="1" x="977"/>
        <item m="1" x="285"/>
        <item m="1" x="978"/>
        <item m="1" x="979"/>
        <item m="1" x="859"/>
        <item m="1" x="980"/>
        <item m="1" x="981"/>
        <item m="1" x="982"/>
        <item m="1" x="860"/>
        <item m="1" x="806"/>
        <item m="1" x="861"/>
        <item m="1" x="824"/>
        <item x="59"/>
        <item m="1" x="825"/>
        <item m="1" x="1003"/>
        <item m="1" x="712"/>
        <item m="1" x="713"/>
        <item m="1" x="410"/>
        <item m="1" x="411"/>
        <item m="1" x="412"/>
        <item m="1" x="413"/>
        <item m="1" x="414"/>
        <item m="1" x="1026"/>
        <item m="1" x="677"/>
        <item x="155"/>
        <item m="1" x="671"/>
        <item m="1" x="862"/>
        <item m="1" x="416"/>
        <item m="1" x="417"/>
        <item m="1" x="418"/>
        <item m="1" x="419"/>
        <item m="1" x="569"/>
        <item m="1" x="420"/>
        <item x="94"/>
        <item m="1" x="970"/>
        <item m="1" x="286"/>
        <item m="1" x="296"/>
        <item m="1" x="421"/>
        <item x="93"/>
        <item x="92"/>
        <item m="1" x="687"/>
        <item x="90"/>
        <item x="91"/>
        <item x="100"/>
        <item x="99"/>
        <item m="1" x="686"/>
        <item m="1" x="295"/>
        <item m="1" x="357"/>
        <item x="98"/>
        <item x="97"/>
        <item x="96"/>
        <item x="95"/>
        <item m="1" x="670"/>
        <item m="1" x="669"/>
        <item m="1" x="676"/>
        <item m="1" x="668"/>
        <item m="1" x="381"/>
        <item m="1" x="201"/>
        <item m="1" x="704"/>
        <item m="1" x="607"/>
        <item x="159"/>
        <item m="1" x="480"/>
        <item m="1" x="482"/>
        <item m="1" x="243"/>
        <item m="1" x="483"/>
        <item m="1" x="486"/>
        <item m="1" x="487"/>
        <item m="1" x="488"/>
        <item m="1" x="489"/>
        <item m="1" x="492"/>
        <item m="1" x="494"/>
        <item m="1" x="495"/>
        <item m="1" x="496"/>
        <item m="1" x="498"/>
        <item m="1" x="499"/>
        <item m="1" x="500"/>
        <item m="1" x="501"/>
        <item m="1" x="293"/>
        <item x="8"/>
        <item m="1" x="505"/>
        <item m="1" x="506"/>
        <item m="1" x="507"/>
        <item m="1" x="508"/>
        <item m="1" x="509"/>
        <item m="1" x="510"/>
        <item m="1" x="512"/>
        <item m="1" x="513"/>
        <item m="1" x="514"/>
        <item m="1" x="515"/>
        <item m="1" x="516"/>
        <item m="1" x="517"/>
        <item m="1" x="519"/>
        <item m="1" x="520"/>
        <item m="1" x="521"/>
        <item m="1" x="522"/>
        <item m="1" x="523"/>
        <item m="1" x="524"/>
        <item m="1" x="525"/>
        <item m="1" x="526"/>
        <item m="1" x="292"/>
        <item m="1" x="528"/>
        <item m="1" x="529"/>
        <item m="1" x="530"/>
        <item m="1" x="531"/>
        <item m="1" x="533"/>
        <item m="1" x="534"/>
        <item m="1" x="535"/>
        <item m="1" x="536"/>
        <item m="1" x="537"/>
        <item m="1" x="538"/>
        <item m="1" x="539"/>
        <item m="1" x="540"/>
        <item m="1" x="542"/>
        <item m="1" x="543"/>
        <item m="1" x="544"/>
        <item m="1" x="545"/>
        <item m="1" x="546"/>
        <item m="1" x="547"/>
        <item m="1" x="550"/>
        <item m="1" x="552"/>
        <item m="1" x="553"/>
        <item m="1" x="554"/>
        <item m="1" x="555"/>
        <item m="1" x="556"/>
        <item m="1" x="559"/>
        <item m="1" x="562"/>
        <item m="1" x="563"/>
        <item m="1" x="564"/>
        <item x="136"/>
        <item m="1" x="567"/>
        <item m="1" x="265"/>
        <item m="1" x="570"/>
        <item m="1" x="572"/>
        <item m="1" x="576"/>
        <item m="1" x="577"/>
        <item m="1" x="578"/>
        <item m="1" x="579"/>
        <item m="1" x="580"/>
        <item m="1" x="582"/>
        <item m="1" x="333"/>
        <item m="1" x="585"/>
        <item m="1" x="586"/>
        <item m="1" x="294"/>
        <item m="1" x="255"/>
        <item m="1" x="297"/>
        <item m="1" x="298"/>
        <item m="1" x="299"/>
        <item m="1" x="303"/>
        <item m="1" x="304"/>
        <item m="1" x="305"/>
        <item m="1" x="306"/>
        <item m="1" x="311"/>
        <item m="1" x="313"/>
        <item m="1" x="314"/>
        <item m="1" x="315"/>
        <item m="1" x="316"/>
        <item m="1" x="320"/>
        <item m="1" x="324"/>
        <item m="1" x="327"/>
        <item m="1" x="252"/>
        <item m="1" x="331"/>
        <item m="1" x="332"/>
        <item m="1" x="334"/>
        <item m="1" x="335"/>
        <item m="1" x="338"/>
        <item m="1" x="341"/>
        <item m="1" x="214"/>
        <item m="1" x="343"/>
        <item m="1" x="345"/>
        <item m="1" x="233"/>
        <item m="1" x="347"/>
        <item m="1" x="348"/>
        <item x="31"/>
        <item m="1" x="270"/>
        <item m="1" x="350"/>
        <item m="1" x="353"/>
        <item m="1" x="354"/>
        <item m="1" x="355"/>
        <item m="1" x="356"/>
        <item x="40"/>
        <item x="15"/>
        <item m="1" x="358"/>
        <item m="1" x="269"/>
        <item m="1" x="362"/>
        <item x="69"/>
        <item m="1" x="367"/>
        <item m="1" x="368"/>
        <item m="1" x="370"/>
        <item m="1" x="372"/>
        <item m="1" x="262"/>
        <item m="1" x="376"/>
        <item m="1" x="383"/>
        <item m="1" x="384"/>
        <item m="1" x="385"/>
        <item m="1" x="386"/>
        <item m="1" x="387"/>
        <item m="1" x="388"/>
        <item m="1" x="393"/>
        <item m="1" x="396"/>
        <item m="1" x="399"/>
        <item m="1" x="415"/>
        <item m="1" x="423"/>
        <item m="1" x="432"/>
        <item m="1" x="433"/>
        <item m="1" x="434"/>
        <item m="1" x="435"/>
        <item m="1" x="436"/>
        <item m="1" x="437"/>
        <item m="1" x="289"/>
        <item m="1" x="439"/>
        <item m="1" x="442"/>
        <item m="1" x="443"/>
        <item m="1" x="444"/>
        <item m="1" x="160"/>
        <item m="1" x="161"/>
        <item m="1" x="175"/>
        <item x="65"/>
        <item m="1" x="176"/>
        <item x="157"/>
        <item m="1" x="183"/>
        <item m="1" x="191"/>
        <item m="1" x="195"/>
        <item m="1" x="199"/>
        <item m="1" x="200"/>
        <item m="1" x="202"/>
        <item m="1" x="206"/>
        <item m="1" x="207"/>
        <item x="142"/>
        <item m="1" x="208"/>
        <item m="1" x="210"/>
        <item m="1" x="217"/>
        <item x="67"/>
        <item m="1" x="228"/>
        <item m="1" x="230"/>
        <item m="1" x="232"/>
        <item m="1" x="237"/>
        <item m="1" x="238"/>
        <item m="1" x="240"/>
        <item m="1" x="241"/>
        <item m="1" x="244"/>
        <item m="1" x="245"/>
        <item m="1" x="246"/>
        <item m="1" x="247"/>
        <item x="7"/>
        <item m="1" x="249"/>
        <item m="1" x="250"/>
        <item m="1" x="253"/>
        <item m="1" x="254"/>
        <item m="1" x="259"/>
        <item m="1" x="261"/>
        <item m="1" x="263"/>
        <item m="1" x="264"/>
        <item x="5"/>
        <item m="1" x="266"/>
        <item m="1" x="267"/>
        <item m="1" x="268"/>
        <item m="1" x="276"/>
        <item m="1" x="281"/>
        <item x="38"/>
        <item m="1" x="288"/>
        <item m="1" x="290"/>
        <item m="1" x="291"/>
        <item x="0"/>
        <item x="1"/>
        <item x="2"/>
        <item x="3"/>
        <item x="6"/>
        <item x="10"/>
        <item x="11"/>
        <item x="12"/>
        <item x="13"/>
        <item x="14"/>
        <item x="16"/>
        <item x="17"/>
        <item x="18"/>
        <item x="24"/>
        <item x="25"/>
        <item x="29"/>
        <item x="32"/>
        <item x="33"/>
        <item x="34"/>
        <item x="35"/>
        <item x="36"/>
        <item x="37"/>
        <item x="41"/>
        <item x="42"/>
        <item x="44"/>
        <item x="45"/>
        <item x="47"/>
        <item x="50"/>
        <item x="51"/>
        <item x="55"/>
        <item x="58"/>
        <item x="62"/>
        <item x="68"/>
        <item x="107"/>
        <item x="112"/>
        <item x="113"/>
        <item x="131"/>
        <item x="132"/>
        <item x="133"/>
        <item x="134"/>
        <item x="137"/>
        <item x="148"/>
        <item x="151"/>
        <item t="default"/>
      </items>
    </pivotField>
    <pivotField dataField="1" showAll="0"/>
  </pivotFields>
  <rowFields count="1">
    <field x="1"/>
  </rowFields>
  <rowItems count="161">
    <i>
      <x v="8"/>
    </i>
    <i>
      <x v="12"/>
    </i>
    <i>
      <x v="34"/>
    </i>
    <i>
      <x v="39"/>
    </i>
    <i>
      <x v="44"/>
    </i>
    <i>
      <x v="45"/>
    </i>
    <i>
      <x v="55"/>
    </i>
    <i>
      <x v="56"/>
    </i>
    <i>
      <x v="60"/>
    </i>
    <i>
      <x v="71"/>
    </i>
    <i>
      <x v="78"/>
    </i>
    <i>
      <x v="86"/>
    </i>
    <i>
      <x v="93"/>
    </i>
    <i>
      <x v="111"/>
    </i>
    <i>
      <x v="112"/>
    </i>
    <i>
      <x v="113"/>
    </i>
    <i>
      <x v="116"/>
    </i>
    <i>
      <x v="136"/>
    </i>
    <i>
      <x v="140"/>
    </i>
    <i>
      <x v="173"/>
    </i>
    <i>
      <x v="192"/>
    </i>
    <i>
      <x v="193"/>
    </i>
    <i>
      <x v="200"/>
    </i>
    <i>
      <x v="223"/>
    </i>
    <i>
      <x v="226"/>
    </i>
    <i>
      <x v="234"/>
    </i>
    <i>
      <x v="238"/>
    </i>
    <i>
      <x v="249"/>
    </i>
    <i>
      <x v="255"/>
    </i>
    <i>
      <x v="256"/>
    </i>
    <i>
      <x v="300"/>
    </i>
    <i>
      <x v="307"/>
    </i>
    <i>
      <x v="326"/>
    </i>
    <i>
      <x v="334"/>
    </i>
    <i>
      <x v="336"/>
    </i>
    <i>
      <x v="342"/>
    </i>
    <i>
      <x v="355"/>
    </i>
    <i>
      <x v="404"/>
    </i>
    <i>
      <x v="405"/>
    </i>
    <i>
      <x v="406"/>
    </i>
    <i>
      <x v="408"/>
    </i>
    <i>
      <x v="412"/>
    </i>
    <i>
      <x v="425"/>
    </i>
    <i>
      <x v="437"/>
    </i>
    <i>
      <x v="445"/>
    </i>
    <i>
      <x v="446"/>
    </i>
    <i>
      <x v="447"/>
    </i>
    <i>
      <x v="448"/>
    </i>
    <i>
      <x v="450"/>
    </i>
    <i>
      <x v="451"/>
    </i>
    <i>
      <x v="453"/>
    </i>
    <i>
      <x v="454"/>
    </i>
    <i>
      <x v="455"/>
    </i>
    <i>
      <x v="456"/>
    </i>
    <i>
      <x v="457"/>
    </i>
    <i>
      <x v="464"/>
    </i>
    <i>
      <x v="465"/>
    </i>
    <i>
      <x v="466"/>
    </i>
    <i>
      <x v="472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2"/>
    </i>
    <i>
      <x v="483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516"/>
    </i>
    <i>
      <x v="518"/>
    </i>
    <i>
      <x v="549"/>
    </i>
    <i>
      <x v="605"/>
    </i>
    <i>
      <x v="667"/>
    </i>
    <i>
      <x v="669"/>
    </i>
    <i>
      <x v="723"/>
    </i>
    <i>
      <x v="743"/>
    </i>
    <i>
      <x v="766"/>
    </i>
    <i>
      <x v="811"/>
    </i>
    <i>
      <x v="814"/>
    </i>
    <i>
      <x v="820"/>
    </i>
    <i>
      <x v="821"/>
    </i>
    <i>
      <x v="823"/>
    </i>
    <i>
      <x v="827"/>
    </i>
    <i>
      <x v="841"/>
    </i>
    <i>
      <x v="853"/>
    </i>
    <i>
      <x v="862"/>
    </i>
    <i>
      <x v="867"/>
    </i>
    <i>
      <x v="868"/>
    </i>
    <i>
      <x v="870"/>
    </i>
    <i>
      <x v="871"/>
    </i>
    <i>
      <x v="872"/>
    </i>
    <i>
      <x v="873"/>
    </i>
    <i>
      <x v="877"/>
    </i>
    <i>
      <x v="878"/>
    </i>
    <i>
      <x v="879"/>
    </i>
    <i>
      <x v="880"/>
    </i>
    <i>
      <x v="889"/>
    </i>
    <i>
      <x v="907"/>
    </i>
    <i>
      <x v="957"/>
    </i>
    <i>
      <x v="1001"/>
    </i>
    <i>
      <x v="1008"/>
    </i>
    <i>
      <x v="1009"/>
    </i>
    <i>
      <x v="1013"/>
    </i>
    <i>
      <x v="1045"/>
    </i>
    <i>
      <x v="1047"/>
    </i>
    <i>
      <x v="1056"/>
    </i>
    <i>
      <x v="1060"/>
    </i>
    <i>
      <x v="1072"/>
    </i>
    <i>
      <x v="1081"/>
    </i>
    <i>
      <x v="1087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193" firstHeaderRow="1" firstDataRow="1" firstDataCol="2"/>
  <pivotFields count="3">
    <pivotField axis="axisRow" compact="0" outline="0" subtotalTop="0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35">
        <item m="1" x="271"/>
        <item m="1" x="272"/>
        <item m="1" x="922"/>
        <item m="1" x="211"/>
        <item m="1" x="446"/>
        <item m="1" x="367"/>
        <item m="1" x="385"/>
        <item m="1" x="344"/>
        <item m="1" x="345"/>
        <item m="1" x="1012"/>
        <item m="1" x="212"/>
        <item x="19"/>
        <item m="1" x="308"/>
        <item m="1" x="622"/>
        <item m="1" x="170"/>
        <item x="138"/>
        <item m="1" x="629"/>
        <item m="1" x="920"/>
        <item m="1" x="1085"/>
        <item m="1" x="171"/>
        <item m="1" x="923"/>
        <item m="1" x="943"/>
        <item m="1" x="921"/>
        <item m="1" x="1004"/>
        <item m="1" x="474"/>
        <item m="1" x="466"/>
        <item m="1" x="475"/>
        <item m="1" x="447"/>
        <item m="1" x="172"/>
        <item m="1" x="324"/>
        <item m="1" x="1047"/>
        <item m="1" x="1013"/>
        <item m="1" x="902"/>
        <item m="1" x="819"/>
        <item m="1" x="273"/>
        <item m="1" x="754"/>
        <item m="1" x="261"/>
        <item m="1" x="820"/>
        <item m="1" x="623"/>
        <item x="139"/>
        <item m="1" x="325"/>
        <item m="1" x="235"/>
        <item m="1" x="234"/>
        <item m="1" x="866"/>
        <item x="105"/>
        <item m="1" x="821"/>
        <item m="1" x="624"/>
        <item m="1" x="287"/>
        <item m="1" x="898"/>
        <item x="26"/>
        <item x="60"/>
        <item m="1" x="236"/>
        <item m="1" x="237"/>
        <item m="1" x="444"/>
        <item m="1" x="232"/>
        <item m="1" x="442"/>
        <item m="1" x="262"/>
        <item m="1" x="274"/>
        <item m="1" x="482"/>
        <item m="1" x="220"/>
        <item m="1" x="248"/>
        <item m="1" x="1048"/>
        <item m="1" x="226"/>
        <item m="1" x="1099"/>
        <item m="1" x="1049"/>
        <item m="1" x="944"/>
        <item x="156"/>
        <item x="140"/>
        <item m="1" x="643"/>
        <item m="1" x="644"/>
        <item m="1" x="1092"/>
        <item x="126"/>
        <item m="1" x="614"/>
        <item m="1" x="904"/>
        <item m="1" x="620"/>
        <item m="1" x="645"/>
        <item m="1" x="448"/>
        <item m="1" x="790"/>
        <item m="1" x="449"/>
        <item m="1" x="292"/>
        <item m="1" x="1017"/>
        <item m="1" x="766"/>
        <item m="1" x="638"/>
        <item x="141"/>
        <item m="1" x="639"/>
        <item m="1" x="994"/>
        <item m="1" x="945"/>
        <item m="1" x="646"/>
        <item m="1" x="640"/>
        <item m="1" x="641"/>
        <item x="127"/>
        <item m="1" x="313"/>
        <item m="1" x="647"/>
        <item m="1" x="251"/>
        <item m="1" x="628"/>
        <item m="1" x="394"/>
        <item m="1" x="465"/>
        <item m="1" x="221"/>
        <item m="1" x="1105"/>
        <item x="128"/>
        <item m="1" x="924"/>
        <item m="1" x="625"/>
        <item m="1" x="767"/>
        <item m="1" x="988"/>
        <item m="1" x="925"/>
        <item m="1" x="903"/>
        <item x="129"/>
        <item m="1" x="948"/>
        <item m="1" x="768"/>
        <item m="1" x="203"/>
        <item m="1" x="769"/>
        <item m="1" x="173"/>
        <item m="1" x="626"/>
        <item m="1" x="450"/>
        <item m="1" x="487"/>
        <item m="1" x="476"/>
        <item m="1" x="770"/>
        <item m="1" x="358"/>
        <item m="1" x="386"/>
        <item m="1" x="477"/>
        <item m="1" x="907"/>
        <item m="1" x="478"/>
        <item m="1" x="451"/>
        <item m="1" x="771"/>
        <item m="1" x="1086"/>
        <item m="1" x="1033"/>
        <item m="1" x="488"/>
        <item m="1" x="926"/>
        <item m="1" x="480"/>
        <item x="66"/>
        <item x="43"/>
        <item x="27"/>
        <item m="1" x="755"/>
        <item m="1" x="756"/>
        <item x="130"/>
        <item m="1" x="1014"/>
        <item m="1" x="949"/>
        <item m="1" x="946"/>
        <item m="1" x="791"/>
        <item m="1" x="874"/>
        <item m="1" x="797"/>
        <item m="1" x="630"/>
        <item m="1" x="1022"/>
        <item m="1" x="851"/>
        <item m="1" x="993"/>
        <item m="1" x="845"/>
        <item m="1" x="1036"/>
        <item m="1" x="657"/>
        <item m="1" x="615"/>
        <item m="1" x="705"/>
        <item m="1" x="658"/>
        <item m="1" x="326"/>
        <item m="1" x="1077"/>
        <item m="1" x="349"/>
        <item x="63"/>
        <item m="1" x="359"/>
        <item m="1" x="174"/>
        <item m="1" x="1075"/>
        <item x="28"/>
        <item m="1" x="776"/>
        <item m="1" x="1011"/>
        <item m="1" x="1035"/>
        <item m="1" x="772"/>
        <item m="1" x="927"/>
        <item m="1" x="773"/>
        <item m="1" x="950"/>
        <item m="1" x="951"/>
        <item m="1" x="774"/>
        <item m="1" x="897"/>
        <item m="1" x="706"/>
        <item m="1" x="612"/>
        <item m="1" x="875"/>
        <item m="1" x="504"/>
        <item m="1" x="489"/>
        <item m="1" x="382"/>
        <item m="1" x="467"/>
        <item m="1" x="876"/>
        <item m="1" x="490"/>
        <item m="1" x="846"/>
        <item m="1" x="915"/>
        <item m="1" x="1023"/>
        <item m="1" x="233"/>
        <item m="1" x="497"/>
        <item m="1" x="360"/>
        <item m="1" x="483"/>
        <item m="1" x="365"/>
        <item m="1" x="327"/>
        <item m="1" x="368"/>
        <item m="1" x="1106"/>
        <item m="1" x="438"/>
        <item m="1" x="366"/>
        <item m="1" x="204"/>
        <item m="1" x="252"/>
        <item m="1" x="1071"/>
        <item m="1" x="618"/>
        <item m="1" x="1067"/>
        <item m="1" x="651"/>
        <item x="106"/>
        <item x="67"/>
        <item m="1" x="635"/>
        <item m="1" x="870"/>
        <item m="1" x="238"/>
        <item m="1" x="479"/>
        <item x="131"/>
        <item m="1" x="396"/>
        <item m="1" x="209"/>
        <item m="1" x="218"/>
        <item m="1" x="877"/>
        <item m="1" x="631"/>
        <item m="1" x="253"/>
        <item m="1" x="217"/>
        <item x="12"/>
        <item m="1" x="383"/>
        <item m="1" x="443"/>
        <item m="1" x="309"/>
        <item m="1" x="374"/>
        <item m="1" x="205"/>
        <item m="1" x="222"/>
        <item m="1" x="337"/>
        <item m="1" x="452"/>
        <item m="1" x="346"/>
        <item m="1" x="239"/>
        <item m="1" x="707"/>
        <item m="1" x="453"/>
        <item m="1" x="690"/>
        <item m="1" x="500"/>
        <item x="64"/>
        <item x="20"/>
        <item m="1" x="775"/>
        <item m="1" x="501"/>
        <item m="1" x="468"/>
        <item m="1" x="528"/>
        <item m="1" x="320"/>
        <item m="1" x="311"/>
        <item m="1" x="1038"/>
        <item m="1" x="454"/>
        <item m="1" x="469"/>
        <item m="1" x="1034"/>
        <item x="48"/>
        <item m="1" x="691"/>
        <item m="1" x="516"/>
        <item x="62"/>
        <item m="1" x="513"/>
        <item m="1" x="387"/>
        <item m="1" x="989"/>
        <item m="1" x="240"/>
        <item m="1" x="491"/>
        <item m="1" x="878"/>
        <item m="1" x="868"/>
        <item m="1" x="879"/>
        <item m="1" x="880"/>
        <item m="1" x="1072"/>
        <item m="1" x="206"/>
        <item x="132"/>
        <item m="1" x="369"/>
        <item m="1" x="908"/>
        <item m="1" x="909"/>
        <item x="29"/>
        <item m="1" x="632"/>
        <item m="1" x="608"/>
        <item x="133"/>
        <item m="1" x="848"/>
        <item m="1" x="634"/>
        <item m="1" x="633"/>
        <item m="1" x="592"/>
        <item x="36"/>
        <item m="1" x="254"/>
        <item m="1" x="255"/>
        <item m="1" x="256"/>
        <item x="3"/>
        <item m="1" x="246"/>
        <item m="1" x="347"/>
        <item m="1" x="470"/>
        <item m="1" x="492"/>
        <item m="1" x="434"/>
        <item m="1" x="328"/>
        <item m="1" x="270"/>
        <item m="1" x="269"/>
        <item m="1" x="570"/>
        <item m="1" x="223"/>
        <item m="1" x="213"/>
        <item x="49"/>
        <item m="1" x="370"/>
        <item m="1" x="371"/>
        <item m="1" x="1039"/>
        <item x="30"/>
        <item m="1" x="455"/>
        <item m="1" x="1029"/>
        <item m="1" x="456"/>
        <item m="1" x="348"/>
        <item m="1" x="341"/>
        <item m="1" x="227"/>
        <item m="1" x="590"/>
        <item m="1" x="457"/>
        <item m="1" x="471"/>
        <item x="61"/>
        <item m="1" x="807"/>
        <item m="1" x="792"/>
        <item m="1" x="928"/>
        <item m="1" x="372"/>
        <item x="46"/>
        <item m="1" x="616"/>
        <item m="1" x="899"/>
        <item m="1" x="894"/>
        <item m="1" x="708"/>
        <item m="1" x="458"/>
        <item m="1" x="459"/>
        <item m="1" x="919"/>
        <item m="1" x="175"/>
        <item m="1" x="207"/>
        <item m="1" x="1133"/>
        <item m="1" x="1064"/>
        <item m="1" x="241"/>
        <item m="1" x="910"/>
        <item x="4"/>
        <item m="1" x="361"/>
        <item m="1" x="603"/>
        <item m="1" x="636"/>
        <item x="142"/>
        <item x="65"/>
        <item x="157"/>
        <item m="1" x="610"/>
        <item m="1" x="397"/>
        <item x="21"/>
        <item x="158"/>
        <item m="1" x="617"/>
        <item m="1" x="983"/>
        <item x="134"/>
        <item m="1" x="588"/>
        <item m="1" x="604"/>
        <item m="1" x="208"/>
        <item m="1" x="597"/>
        <item m="1" x="723"/>
        <item m="1" x="583"/>
        <item m="1" x="655"/>
        <item m="1" x="621"/>
        <item m="1" x="555"/>
        <item m="1" x="486"/>
        <item x="31"/>
        <item m="1" x="293"/>
        <item m="1" x="388"/>
        <item m="1" x="353"/>
        <item m="1" x="214"/>
        <item x="5"/>
        <item m="1" x="436"/>
        <item m="1" x="435"/>
        <item m="1" x="245"/>
        <item m="1" x="777"/>
        <item x="35"/>
        <item x="6"/>
        <item x="51"/>
        <item x="42"/>
        <item m="1" x="605"/>
        <item m="1" x="493"/>
        <item m="1" x="1087"/>
        <item m="1" x="373"/>
        <item m="1" x="1119"/>
        <item m="1" x="472"/>
        <item m="1" x="1021"/>
        <item m="1" x="911"/>
        <item m="1" x="1027"/>
        <item m="1" x="929"/>
        <item m="1" x="952"/>
        <item m="1" x="905"/>
        <item m="1" x="242"/>
        <item m="1" x="778"/>
        <item m="1" x="257"/>
        <item m="1" x="576"/>
        <item m="1" x="399"/>
        <item m="1" x="228"/>
        <item m="1" x="249"/>
        <item x="34"/>
        <item x="11"/>
        <item m="1" x="494"/>
        <item m="1" x="495"/>
        <item m="1" x="518"/>
        <item m="1" x="1076"/>
        <item m="1" x="362"/>
        <item m="1" x="1093"/>
        <item m="1" x="502"/>
        <item m="1" x="514"/>
        <item m="1" x="1094"/>
        <item m="1" x="656"/>
        <item m="1" x="224"/>
        <item m="1" x="363"/>
        <item m="1" x="1088"/>
        <item m="1" x="219"/>
        <item m="1" x="611"/>
        <item m="1" x="947"/>
        <item m="1" x="779"/>
        <item m="1" x="780"/>
        <item m="1" x="852"/>
        <item m="1" x="887"/>
        <item m="1" x="571"/>
        <item m="1" x="1120"/>
        <item x="143"/>
        <item m="1" x="572"/>
        <item m="1" x="1069"/>
        <item m="1" x="578"/>
        <item m="1" x="1100"/>
        <item m="1" x="1078"/>
        <item m="1" x="573"/>
        <item m="1" x="496"/>
        <item m="1" x="574"/>
        <item x="8"/>
        <item m="1" x="364"/>
        <item x="9"/>
        <item x="69"/>
        <item m="1" x="1043"/>
        <item m="1" x="1009"/>
        <item m="1" x="818"/>
        <item m="1" x="1066"/>
        <item m="1" x="882"/>
        <item m="1" x="176"/>
        <item m="1" x="602"/>
        <item m="1" x="352"/>
        <item m="1" x="244"/>
        <item m="1" x="758"/>
        <item m="1" x="587"/>
        <item m="1" x="596"/>
        <item m="1" x="216"/>
        <item m="1" x="231"/>
        <item m="1" x="844"/>
        <item m="1" x="609"/>
        <item m="1" x="601"/>
        <item x="7"/>
        <item m="1" x="757"/>
        <item m="1" x="389"/>
        <item m="1" x="333"/>
        <item m="1" x="297"/>
        <item m="1" x="556"/>
        <item m="1" x="291"/>
        <item m="1" x="289"/>
        <item x="0"/>
        <item x="33"/>
        <item x="17"/>
        <item x="1"/>
        <item x="32"/>
        <item x="50"/>
        <item x="18"/>
        <item m="1" x="1089"/>
        <item x="135"/>
        <item m="1" x="390"/>
        <item m="1" x="258"/>
        <item m="1" x="896"/>
        <item m="1" x="288"/>
        <item m="1" x="338"/>
        <item m="1" x="339"/>
        <item m="1" x="342"/>
        <item m="1" x="440"/>
        <item m="1" x="696"/>
        <item m="1" x="517"/>
        <item m="1" x="521"/>
        <item x="144"/>
        <item m="1" x="781"/>
        <item x="22"/>
        <item m="1" x="441"/>
        <item m="1" x="180"/>
        <item m="1" x="162"/>
        <item m="1" x="177"/>
        <item m="1" x="697"/>
        <item m="1" x="509"/>
        <item x="89"/>
        <item m="1" x="310"/>
        <item m="1" x="181"/>
        <item m="1" x="215"/>
        <item m="1" x="508"/>
        <item m="1" x="1008"/>
        <item m="1" x="930"/>
        <item m="1" x="182"/>
        <item m="1" x="953"/>
        <item m="1" x="229"/>
        <item m="1" x="782"/>
        <item m="1" x="881"/>
        <item m="1" x="321"/>
        <item m="1" x="376"/>
        <item m="1" x="1068"/>
        <item m="1" x="183"/>
        <item x="23"/>
        <item m="1" x="243"/>
        <item m="1" x="595"/>
        <item m="1" x="557"/>
        <item m="1" x="864"/>
        <item m="1" x="558"/>
        <item m="1" x="872"/>
        <item m="1" x="259"/>
        <item m="1" x="250"/>
        <item x="37"/>
        <item x="68"/>
        <item m="1" x="184"/>
        <item m="1" x="954"/>
        <item m="1" x="783"/>
        <item m="1" x="275"/>
        <item m="1" x="961"/>
        <item m="1" x="934"/>
        <item m="1" x="955"/>
        <item m="1" x="391"/>
        <item m="1" x="795"/>
        <item m="1" x="784"/>
        <item m="1" x="935"/>
        <item m="1" x="936"/>
        <item m="1" x="793"/>
        <item m="1" x="798"/>
        <item m="1" x="937"/>
        <item m="1" x="992"/>
        <item m="1" x="473"/>
        <item m="1" x="760"/>
        <item m="1" x="962"/>
        <item m="1" x="991"/>
        <item m="1" x="789"/>
        <item m="1" x="714"/>
        <item m="1" x="693"/>
        <item m="1" x="529"/>
        <item m="1" x="530"/>
        <item m="1" x="392"/>
        <item m="1" x="1044"/>
        <item m="1" x="963"/>
        <item m="1" x="964"/>
        <item m="1" x="965"/>
        <item m="1" x="185"/>
        <item m="1" x="966"/>
        <item m="1" x="377"/>
        <item m="1" x="329"/>
        <item m="1" x="378"/>
        <item m="1" x="379"/>
        <item m="1" x="683"/>
        <item m="1" x="380"/>
        <item m="1" x="225"/>
        <item m="1" x="375"/>
        <item m="1" x="178"/>
        <item m="1" x="351"/>
        <item m="1" x="340"/>
        <item m="1" x="912"/>
        <item m="1" x="1095"/>
        <item x="88"/>
        <item x="87"/>
        <item x="111"/>
        <item m="1" x="169"/>
        <item x="110"/>
        <item m="1" x="863"/>
        <item m="1" x="698"/>
        <item m="1" x="715"/>
        <item x="109"/>
        <item m="1" x="503"/>
        <item m="1" x="323"/>
        <item m="1" x="330"/>
        <item m="1" x="318"/>
        <item m="1" x="319"/>
        <item m="1" x="168"/>
        <item m="1" x="179"/>
        <item m="1" x="167"/>
        <item m="1" x="799"/>
        <item m="1" x="1005"/>
        <item m="1" x="322"/>
        <item m="1" x="166"/>
        <item x="108"/>
        <item m="1" x="796"/>
        <item m="1" x="785"/>
        <item m="1" x="699"/>
        <item m="1" x="700"/>
        <item m="1" x="660"/>
        <item m="1" x="507"/>
        <item m="1" x="499"/>
        <item m="1" x="331"/>
        <item m="1" x="298"/>
        <item m="1" x="439"/>
        <item m="1" x="332"/>
        <item x="107"/>
        <item x="44"/>
        <item x="10"/>
        <item m="1" x="673"/>
        <item m="1" x="684"/>
        <item m="1" x="701"/>
        <item m="1" x="938"/>
        <item m="1" x="460"/>
        <item m="1" x="461"/>
        <item x="145"/>
        <item m="1" x="786"/>
        <item m="1" x="661"/>
        <item m="1" x="165"/>
        <item m="1" x="164"/>
        <item m="1" x="1040"/>
        <item m="1" x="939"/>
        <item m="1" x="940"/>
        <item x="86"/>
        <item x="85"/>
        <item x="84"/>
        <item x="83"/>
        <item m="1" x="584"/>
        <item x="82"/>
        <item x="39"/>
        <item m="1" x="485"/>
        <item x="81"/>
        <item x="120"/>
        <item x="119"/>
        <item x="118"/>
        <item x="117"/>
        <item m="1" x="694"/>
        <item m="1" x="702"/>
        <item m="1" x="695"/>
        <item m="1" x="871"/>
        <item m="1" x="1079"/>
        <item m="1" x="523"/>
        <item m="1" x="506"/>
        <item m="1" x="522"/>
        <item m="1" x="306"/>
        <item m="1" x="305"/>
        <item m="1" x="316"/>
        <item m="1" x="304"/>
        <item m="1" x="303"/>
        <item m="1" x="294"/>
        <item m="1" x="895"/>
        <item m="1" x="299"/>
        <item x="116"/>
        <item x="115"/>
        <item x="114"/>
        <item m="1" x="161"/>
        <item x="113"/>
        <item m="1" x="355"/>
        <item x="112"/>
        <item m="1" x="613"/>
        <item m="1" x="591"/>
        <item m="1" x="649"/>
        <item m="1" x="445"/>
        <item x="40"/>
        <item m="1" x="356"/>
        <item m="1" x="941"/>
        <item x="80"/>
        <item m="1" x="942"/>
        <item x="79"/>
        <item x="146"/>
        <item x="78"/>
        <item m="1" x="160"/>
        <item m="1" x="290"/>
        <item x="2"/>
        <item x="77"/>
        <item x="76"/>
        <item x="75"/>
        <item x="74"/>
        <item m="1" x="594"/>
        <item x="73"/>
        <item x="13"/>
        <item x="72"/>
        <item m="1" x="674"/>
        <item m="1" x="990"/>
        <item x="71"/>
        <item x="70"/>
        <item x="125"/>
        <item x="124"/>
        <item x="123"/>
        <item x="122"/>
        <item x="121"/>
        <item m="1" x="664"/>
        <item m="1" x="662"/>
        <item m="1" x="665"/>
        <item m="1" x="663"/>
        <item m="1" x="531"/>
        <item m="1" x="675"/>
        <item m="1" x="520"/>
        <item m="1" x="505"/>
        <item m="1" x="317"/>
        <item m="1" x="302"/>
        <item m="1" x="312"/>
        <item m="1" x="301"/>
        <item m="1" x="300"/>
        <item m="1" x="163"/>
        <item m="1" x="619"/>
        <item m="1" x="606"/>
        <item m="1" x="787"/>
        <item m="1" x="575"/>
        <item m="1" x="334"/>
        <item m="1" x="1041"/>
        <item m="1" x="1042"/>
        <item m="1" x="230"/>
        <item m="1" x="1111"/>
        <item m="1" x="1018"/>
        <item m="1" x="532"/>
        <item m="1" x="422"/>
        <item m="1" x="277"/>
        <item m="1" x="400"/>
        <item x="147"/>
        <item m="1" x="579"/>
        <item m="1" x="186"/>
        <item x="52"/>
        <item m="1" x="812"/>
        <item m="1" x="681"/>
        <item m="1" x="560"/>
        <item m="1" x="401"/>
        <item m="1" x="1121"/>
        <item m="1" x="402"/>
        <item m="1" x="1112"/>
        <item m="1" x="403"/>
        <item m="1" x="404"/>
        <item m="1" x="1028"/>
        <item m="1" x="1080"/>
        <item m="1" x="1073"/>
        <item m="1" x="187"/>
        <item m="1" x="278"/>
        <item m="1" x="666"/>
        <item m="1" x="808"/>
        <item m="1" x="667"/>
        <item m="1" x="716"/>
        <item m="1" x="809"/>
        <item m="1" x="810"/>
        <item m="1" x="533"/>
        <item m="1" x="519"/>
        <item m="1" x="534"/>
        <item m="1" x="561"/>
        <item m="1" x="1113"/>
        <item m="1" x="279"/>
        <item m="1" x="1006"/>
        <item m="1" x="188"/>
        <item m="1" x="959"/>
        <item m="1" x="813"/>
        <item m="1" x="717"/>
        <item m="1" x="718"/>
        <item m="1" x="1122"/>
        <item x="102"/>
        <item m="1" x="598"/>
        <item m="1" x="462"/>
        <item m="1" x="999"/>
        <item m="1" x="814"/>
        <item m="1" x="826"/>
        <item m="1" x="463"/>
        <item m="1" x="811"/>
        <item x="148"/>
        <item m="1" x="719"/>
        <item m="1" x="535"/>
        <item m="1" x="827"/>
        <item m="1" x="800"/>
        <item m="1" x="801"/>
        <item m="1" x="685"/>
        <item m="1" x="802"/>
        <item m="1" x="1107"/>
        <item m="1" x="536"/>
        <item m="1" x="1101"/>
        <item m="1" x="405"/>
        <item m="1" x="720"/>
        <item m="1" x="721"/>
        <item m="1" x="932"/>
        <item m="1" x="803"/>
        <item m="1" x="995"/>
        <item m="1" x="692"/>
        <item m="1" x="722"/>
        <item m="1" x="682"/>
        <item m="1" x="828"/>
        <item m="1" x="709"/>
        <item m="1" x="804"/>
        <item m="1" x="1000"/>
        <item m="1" x="724"/>
        <item m="1" x="1108"/>
        <item m="1" x="725"/>
        <item m="1" x="688"/>
        <item m="1" x="726"/>
        <item m="1" x="527"/>
        <item m="1" x="562"/>
        <item m="1" x="563"/>
        <item m="1" x="672"/>
        <item m="1" x="743"/>
        <item m="1" x="537"/>
        <item m="1" x="406"/>
        <item m="1" x="744"/>
        <item m="1" x="1114"/>
        <item m="1" x="280"/>
        <item m="1" x="734"/>
        <item m="1" x="538"/>
        <item m="1" x="829"/>
        <item m="1" x="745"/>
        <item m="1" x="815"/>
        <item m="1" x="539"/>
        <item m="1" x="972"/>
        <item m="1" x="830"/>
        <item m="1" x="853"/>
        <item m="1" x="689"/>
        <item m="1" x="746"/>
        <item m="1" x="973"/>
        <item m="1" x="747"/>
        <item m="1" x="748"/>
        <item m="1" x="749"/>
        <item m="1" x="816"/>
        <item m="1" x="750"/>
        <item x="53"/>
        <item m="1" x="854"/>
        <item m="1" x="564"/>
        <item m="1" x="540"/>
        <item m="1" x="1109"/>
        <item m="1" x="1123"/>
        <item m="1" x="805"/>
        <item m="1" x="831"/>
        <item m="1" x="541"/>
        <item m="1" x="1124"/>
        <item m="1" x="1090"/>
        <item m="1" x="542"/>
        <item m="1" x="398"/>
        <item m="1" x="543"/>
        <item m="1" x="1020"/>
        <item m="1" x="751"/>
        <item m="1" x="1001"/>
        <item m="1" x="1125"/>
        <item m="1" x="407"/>
        <item m="1" x="1115"/>
        <item m="1" x="1110"/>
        <item m="1" x="1126"/>
        <item m="1" x="189"/>
        <item m="1" x="1054"/>
        <item m="1" x="1055"/>
        <item m="1" x="956"/>
        <item m="1" x="933"/>
        <item m="1" x="408"/>
        <item m="1" x="1050"/>
        <item m="1" x="544"/>
        <item m="1" x="545"/>
        <item m="1" x="1057"/>
        <item m="1" x="190"/>
        <item m="1" x="917"/>
        <item m="1" x="957"/>
        <item m="1" x="409"/>
        <item m="1" x="1046"/>
        <item m="1" x="1102"/>
        <item m="1" x="832"/>
        <item m="1" x="1002"/>
        <item m="1" x="752"/>
        <item m="1" x="753"/>
        <item m="1" x="1058"/>
        <item m="1" x="833"/>
        <item m="1" x="1059"/>
        <item m="1" x="834"/>
        <item m="1" x="659"/>
        <item m="1" x="735"/>
        <item m="1" x="565"/>
        <item m="1" x="1096"/>
        <item m="1" x="1127"/>
        <item m="1" x="1091"/>
        <item m="1" x="395"/>
        <item m="1" x="307"/>
        <item m="1" x="1045"/>
        <item m="1" x="1024"/>
        <item m="1" x="1060"/>
        <item m="1" x="648"/>
        <item m="1" x="642"/>
        <item m="1" x="1061"/>
        <item m="1" x="958"/>
        <item m="1" x="974"/>
        <item m="1" x="918"/>
        <item m="1" x="817"/>
        <item m="1" x="822"/>
        <item m="1" x="960"/>
        <item m="1" x="975"/>
        <item m="1" x="835"/>
        <item x="54"/>
        <item m="1" x="836"/>
        <item x="149"/>
        <item m="1" x="837"/>
        <item m="1" x="703"/>
        <item m="1" x="679"/>
        <item m="1" x="678"/>
        <item m="1" x="727"/>
        <item m="1" x="838"/>
        <item m="1" x="855"/>
        <item m="1" x="728"/>
        <item m="1" x="729"/>
        <item m="1" x="996"/>
        <item m="1" x="680"/>
        <item m="1" x="546"/>
        <item m="1" x="547"/>
        <item m="1" x="515"/>
        <item m="1" x="886"/>
        <item m="1" x="548"/>
        <item m="1" x="850"/>
        <item m="1" x="336"/>
        <item m="1" x="997"/>
        <item m="1" x="549"/>
        <item m="1" x="550"/>
        <item m="1" x="986"/>
        <item m="1" x="1030"/>
        <item m="1" x="335"/>
        <item m="1" x="736"/>
        <item m="1" x="559"/>
        <item m="1" x="423"/>
        <item m="1" x="652"/>
        <item m="1" x="191"/>
        <item m="1" x="737"/>
        <item m="1" x="890"/>
        <item m="1" x="892"/>
        <item m="1" x="849"/>
        <item m="1" x="985"/>
        <item m="1" x="931"/>
        <item m="1" x="763"/>
        <item m="1" x="589"/>
        <item m="1" x="650"/>
        <item m="1" x="350"/>
        <item m="1" x="384"/>
        <item m="1" x="202"/>
        <item m="1" x="1097"/>
        <item m="1" x="424"/>
        <item m="1" x="1019"/>
        <item m="1" x="192"/>
        <item m="1" x="710"/>
        <item m="1" x="730"/>
        <item m="1" x="551"/>
        <item m="1" x="425"/>
        <item m="1" x="566"/>
        <item m="1" x="1081"/>
        <item m="1" x="193"/>
        <item m="1" x="554"/>
        <item m="1" x="426"/>
        <item m="1" x="1128"/>
        <item m="1" x="427"/>
        <item m="1" x="194"/>
        <item m="1" x="906"/>
        <item m="1" x="839"/>
        <item m="1" x="1007"/>
        <item m="1" x="580"/>
        <item m="1" x="1082"/>
        <item m="1" x="1062"/>
        <item m="1" x="840"/>
        <item x="136"/>
        <item m="1" x="581"/>
        <item m="1" x="976"/>
        <item x="150"/>
        <item m="1" x="971"/>
        <item m="1" x="761"/>
        <item m="1" x="841"/>
        <item m="1" x="738"/>
        <item m="1" x="567"/>
        <item m="1" x="552"/>
        <item m="1" x="428"/>
        <item m="1" x="265"/>
        <item m="1" x="1056"/>
        <item m="1" x="891"/>
        <item m="1" x="900"/>
        <item m="1" x="195"/>
        <item m="1" x="484"/>
        <item x="55"/>
        <item m="1" x="759"/>
        <item m="1" x="260"/>
        <item m="1" x="577"/>
        <item x="137"/>
        <item m="1" x="281"/>
        <item m="1" x="437"/>
        <item m="1" x="264"/>
        <item m="1" x="210"/>
        <item m="1" x="276"/>
        <item x="25"/>
        <item m="1" x="282"/>
        <item m="1" x="464"/>
        <item m="1" x="1015"/>
        <item m="1" x="1083"/>
        <item m="1" x="739"/>
        <item m="1" x="856"/>
        <item m="1" x="740"/>
        <item m="1" x="741"/>
        <item x="56"/>
        <item m="1" x="637"/>
        <item m="1" x="553"/>
        <item m="1" x="512"/>
        <item m="1" x="511"/>
        <item m="1" x="653"/>
        <item m="1" x="984"/>
        <item m="1" x="1116"/>
        <item m="1" x="429"/>
        <item m="1" x="1010"/>
        <item m="1" x="742"/>
        <item m="1" x="883"/>
        <item m="1" x="1070"/>
        <item m="1" x="1037"/>
        <item m="1" x="1031"/>
        <item m="1" x="987"/>
        <item m="1" x="1016"/>
        <item m="1" x="196"/>
        <item m="1" x="1052"/>
        <item m="1" x="585"/>
        <item m="1" x="593"/>
        <item m="1" x="901"/>
        <item m="1" x="1065"/>
        <item m="1" x="764"/>
        <item m="1" x="599"/>
        <item m="1" x="481"/>
        <item x="57"/>
        <item x="58"/>
        <item x="151"/>
        <item m="1" x="765"/>
        <item m="1" x="794"/>
        <item m="1" x="865"/>
        <item m="1" x="524"/>
        <item m="1" x="842"/>
        <item m="1" x="1032"/>
        <item m="1" x="498"/>
        <item m="1" x="600"/>
        <item x="15"/>
        <item x="16"/>
        <item m="1" x="586"/>
        <item m="1" x="247"/>
        <item m="1" x="1103"/>
        <item m="1" x="1025"/>
        <item m="1" x="967"/>
        <item m="1" x="913"/>
        <item m="1" x="998"/>
        <item m="1" x="843"/>
        <item m="1" x="283"/>
        <item m="1" x="1063"/>
        <item m="1" x="1053"/>
        <item m="1" x="1074"/>
        <item x="45"/>
        <item m="1" x="1051"/>
        <item m="1" x="1098"/>
        <item m="1" x="1084"/>
        <item m="1" x="1104"/>
        <item m="1" x="857"/>
        <item m="1" x="893"/>
        <item m="1" x="916"/>
        <item m="1" x="731"/>
        <item m="1" x="788"/>
        <item m="1" x="847"/>
        <item m="1" x="888"/>
        <item m="1" x="884"/>
        <item m="1" x="1129"/>
        <item m="1" x="627"/>
        <item m="1" x="889"/>
        <item m="1" x="762"/>
        <item m="1" x="266"/>
        <item m="1" x="654"/>
        <item m="1" x="267"/>
        <item x="47"/>
        <item m="1" x="268"/>
        <item m="1" x="914"/>
        <item m="1" x="732"/>
        <item m="1" x="525"/>
        <item m="1" x="968"/>
        <item m="1" x="1130"/>
        <item m="1" x="1117"/>
        <item m="1" x="430"/>
        <item m="1" x="1131"/>
        <item m="1" x="1118"/>
        <item m="1" x="197"/>
        <item m="1" x="733"/>
        <item m="1" x="568"/>
        <item x="101"/>
        <item m="1" x="431"/>
        <item m="1" x="198"/>
        <item x="152"/>
        <item m="1" x="711"/>
        <item m="1" x="526"/>
        <item m="1" x="969"/>
        <item m="1" x="1132"/>
        <item m="1" x="823"/>
        <item m="1" x="869"/>
        <item m="1" x="263"/>
        <item x="153"/>
        <item x="103"/>
        <item m="1" x="858"/>
        <item x="104"/>
        <item m="1" x="885"/>
        <item m="1" x="867"/>
        <item m="1" x="393"/>
        <item m="1" x="432"/>
        <item m="1" x="315"/>
        <item m="1" x="433"/>
        <item m="1" x="415"/>
        <item m="1" x="199"/>
        <item x="24"/>
        <item m="1" x="200"/>
        <item m="1" x="873"/>
        <item x="41"/>
        <item x="154"/>
        <item m="1" x="284"/>
        <item m="1" x="977"/>
        <item m="1" x="285"/>
        <item m="1" x="978"/>
        <item m="1" x="979"/>
        <item m="1" x="859"/>
        <item m="1" x="980"/>
        <item m="1" x="981"/>
        <item m="1" x="982"/>
        <item m="1" x="860"/>
        <item m="1" x="806"/>
        <item m="1" x="861"/>
        <item m="1" x="824"/>
        <item x="59"/>
        <item m="1" x="825"/>
        <item m="1" x="1003"/>
        <item m="1" x="712"/>
        <item m="1" x="713"/>
        <item m="1" x="410"/>
        <item m="1" x="411"/>
        <item m="1" x="412"/>
        <item m="1" x="413"/>
        <item m="1" x="414"/>
        <item m="1" x="1026"/>
        <item m="1" x="677"/>
        <item x="155"/>
        <item m="1" x="671"/>
        <item m="1" x="862"/>
        <item m="1" x="416"/>
        <item m="1" x="417"/>
        <item m="1" x="418"/>
        <item m="1" x="419"/>
        <item m="1" x="569"/>
        <item m="1" x="420"/>
        <item x="94"/>
        <item m="1" x="970"/>
        <item m="1" x="354"/>
        <item m="1" x="286"/>
        <item m="1" x="296"/>
        <item m="1" x="421"/>
        <item x="93"/>
        <item x="92"/>
        <item x="38"/>
        <item m="1" x="687"/>
        <item m="1" x="582"/>
        <item x="90"/>
        <item x="91"/>
        <item x="100"/>
        <item x="99"/>
        <item m="1" x="686"/>
        <item m="1" x="510"/>
        <item m="1" x="314"/>
        <item m="1" x="295"/>
        <item m="1" x="357"/>
        <item x="98"/>
        <item x="97"/>
        <item x="14"/>
        <item x="96"/>
        <item x="95"/>
        <item m="1" x="670"/>
        <item m="1" x="669"/>
        <item m="1" x="676"/>
        <item m="1" x="668"/>
        <item m="1" x="381"/>
        <item m="1" x="343"/>
        <item m="1" x="201"/>
        <item m="1" x="704"/>
        <item m="1" x="607"/>
        <item x="15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92">
    <i>
      <x/>
      <x v="269"/>
    </i>
    <i r="1">
      <x v="314"/>
    </i>
    <i r="1">
      <x v="343"/>
    </i>
    <i r="1">
      <x v="349"/>
    </i>
    <i r="1">
      <x v="433"/>
    </i>
    <i r="1">
      <x v="436"/>
    </i>
    <i r="1">
      <x v="634"/>
    </i>
    <i t="default">
      <x/>
    </i>
    <i>
      <x v="1"/>
      <x v="343"/>
    </i>
    <i r="1">
      <x v="404"/>
    </i>
    <i r="1">
      <x v="406"/>
    </i>
    <i r="1">
      <x v="425"/>
    </i>
    <i t="default">
      <x v="1"/>
    </i>
    <i>
      <x v="2"/>
      <x v="211"/>
    </i>
    <i r="1">
      <x v="372"/>
    </i>
    <i r="1">
      <x v="569"/>
    </i>
    <i t="default">
      <x v="2"/>
    </i>
    <i>
      <x v="3"/>
      <x v="641"/>
    </i>
    <i t="default">
      <x v="3"/>
    </i>
    <i>
      <x v="4"/>
      <x v="989"/>
    </i>
    <i r="1">
      <x v="1121"/>
    </i>
    <i t="default">
      <x v="4"/>
    </i>
    <i>
      <x v="5"/>
      <x v="372"/>
    </i>
    <i r="1">
      <x v="435"/>
    </i>
    <i r="1">
      <x v="439"/>
    </i>
    <i r="1">
      <x v="990"/>
    </i>
    <i t="default">
      <x v="5"/>
    </i>
    <i>
      <x v="6"/>
      <x v="11"/>
    </i>
    <i r="1">
      <x v="227"/>
    </i>
    <i r="1">
      <x v="323"/>
    </i>
    <i r="1">
      <x v="455"/>
    </i>
    <i r="1">
      <x v="478"/>
    </i>
    <i r="1">
      <x v="943"/>
    </i>
    <i r="1">
      <x v="1060"/>
    </i>
    <i t="default">
      <x v="6"/>
    </i>
    <i>
      <x v="7"/>
      <x v="49"/>
    </i>
    <i r="1">
      <x v="131"/>
    </i>
    <i r="1">
      <x v="158"/>
    </i>
    <i r="1">
      <x v="211"/>
    </i>
    <i r="1">
      <x v="257"/>
    </i>
    <i r="1">
      <x v="285"/>
    </i>
    <i r="1">
      <x v="338"/>
    </i>
    <i r="1">
      <x v="437"/>
    </i>
    <i r="1">
      <x v="439"/>
    </i>
    <i t="default">
      <x v="7"/>
    </i>
    <i>
      <x v="8"/>
      <x v="434"/>
    </i>
    <i t="default">
      <x v="8"/>
    </i>
    <i>
      <x v="9"/>
      <x v="265"/>
    </i>
    <i r="1">
      <x v="348"/>
    </i>
    <i r="1">
      <x v="371"/>
    </i>
    <i r="1">
      <x v="372"/>
    </i>
    <i r="1">
      <x v="487"/>
    </i>
    <i r="1">
      <x v="1107"/>
    </i>
    <i t="default">
      <x v="9"/>
    </i>
    <i>
      <x v="10"/>
      <x v="130"/>
    </i>
    <i r="1">
      <x v="351"/>
    </i>
    <i r="1">
      <x v="436"/>
    </i>
    <i r="1">
      <x v="437"/>
    </i>
    <i r="1">
      <x v="568"/>
    </i>
    <i r="1">
      <x v="590"/>
    </i>
    <i r="1">
      <x v="624"/>
    </i>
    <i r="1">
      <x v="1063"/>
    </i>
    <i t="default">
      <x v="10"/>
    </i>
    <i>
      <x v="11"/>
      <x v="238"/>
    </i>
    <i r="1">
      <x v="281"/>
    </i>
    <i r="1">
      <x v="300"/>
    </i>
    <i r="1">
      <x v="433"/>
    </i>
    <i r="1">
      <x v="438"/>
    </i>
    <i r="1">
      <x v="439"/>
    </i>
    <i r="1">
      <x v="1003"/>
    </i>
    <i r="1">
      <x v="1023"/>
    </i>
    <i t="default">
      <x v="11"/>
    </i>
    <i>
      <x v="12"/>
      <x v="50"/>
    </i>
    <i r="1">
      <x v="129"/>
    </i>
    <i r="1">
      <x v="130"/>
    </i>
    <i r="1">
      <x v="154"/>
    </i>
    <i r="1">
      <x v="198"/>
    </i>
    <i r="1">
      <x v="226"/>
    </i>
    <i r="1">
      <x v="241"/>
    </i>
    <i r="1">
      <x v="295"/>
    </i>
    <i r="1">
      <x v="319"/>
    </i>
    <i r="1">
      <x v="350"/>
    </i>
    <i r="1">
      <x v="407"/>
    </i>
    <i r="1">
      <x v="488"/>
    </i>
    <i r="1">
      <x v="683"/>
    </i>
    <i r="1">
      <x v="781"/>
    </i>
    <i r="1">
      <x v="849"/>
    </i>
    <i r="1">
      <x v="933"/>
    </i>
    <i r="1">
      <x v="952"/>
    </i>
    <i r="1">
      <x v="978"/>
    </i>
    <i r="1">
      <x v="979"/>
    </i>
    <i r="1">
      <x v="1078"/>
    </i>
    <i t="default">
      <x v="12"/>
    </i>
    <i>
      <x v="13"/>
      <x v="44"/>
    </i>
    <i r="1">
      <x v="71"/>
    </i>
    <i r="1">
      <x v="90"/>
    </i>
    <i r="1">
      <x v="99"/>
    </i>
    <i r="1">
      <x v="106"/>
    </i>
    <i r="1">
      <x v="134"/>
    </i>
    <i r="1">
      <x v="197"/>
    </i>
    <i r="1">
      <x v="203"/>
    </i>
    <i r="1">
      <x v="253"/>
    </i>
    <i r="1">
      <x v="260"/>
    </i>
    <i r="1">
      <x v="327"/>
    </i>
    <i r="1">
      <x v="441"/>
    </i>
    <i r="1">
      <x v="462"/>
    </i>
    <i r="1">
      <x v="534"/>
    </i>
    <i r="1">
      <x v="535"/>
    </i>
    <i r="1">
      <x v="536"/>
    </i>
    <i r="1">
      <x v="538"/>
    </i>
    <i r="1">
      <x v="542"/>
    </i>
    <i r="1">
      <x v="555"/>
    </i>
    <i r="1">
      <x v="567"/>
    </i>
    <i r="1">
      <x v="584"/>
    </i>
    <i r="1">
      <x v="585"/>
    </i>
    <i r="1">
      <x v="586"/>
    </i>
    <i r="1">
      <x v="587"/>
    </i>
    <i r="1">
      <x v="589"/>
    </i>
    <i r="1">
      <x v="590"/>
    </i>
    <i r="1">
      <x v="592"/>
    </i>
    <i r="1">
      <x v="593"/>
    </i>
    <i r="1">
      <x v="594"/>
    </i>
    <i r="1">
      <x v="595"/>
    </i>
    <i r="1">
      <x v="596"/>
    </i>
    <i r="1">
      <x v="613"/>
    </i>
    <i r="1">
      <x v="614"/>
    </i>
    <i r="1">
      <x v="615"/>
    </i>
    <i r="1">
      <x v="617"/>
    </i>
    <i r="1">
      <x v="619"/>
    </i>
    <i r="1">
      <x v="627"/>
    </i>
    <i r="1">
      <x v="629"/>
    </i>
    <i r="1">
      <x v="631"/>
    </i>
    <i r="1">
      <x v="635"/>
    </i>
    <i r="1">
      <x v="636"/>
    </i>
    <i r="1">
      <x v="637"/>
    </i>
    <i r="1">
      <x v="638"/>
    </i>
    <i r="1">
      <x v="640"/>
    </i>
    <i r="1">
      <x v="642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717"/>
    </i>
    <i r="1">
      <x v="1037"/>
    </i>
    <i r="1">
      <x v="1049"/>
    </i>
    <i r="1">
      <x v="1051"/>
    </i>
    <i r="1">
      <x v="1099"/>
    </i>
    <i r="1">
      <x v="1105"/>
    </i>
    <i r="1">
      <x v="1106"/>
    </i>
    <i r="1">
      <x v="1110"/>
    </i>
    <i r="1">
      <x v="1111"/>
    </i>
    <i r="1">
      <x v="1112"/>
    </i>
    <i r="1">
      <x v="1113"/>
    </i>
    <i r="1">
      <x v="1119"/>
    </i>
    <i r="1">
      <x v="1120"/>
    </i>
    <i r="1">
      <x v="1122"/>
    </i>
    <i r="1">
      <x v="1123"/>
    </i>
    <i t="default">
      <x v="13"/>
    </i>
    <i>
      <x v="14"/>
      <x v="15"/>
    </i>
    <i r="1">
      <x v="39"/>
    </i>
    <i r="1">
      <x v="66"/>
    </i>
    <i r="1">
      <x v="67"/>
    </i>
    <i r="1">
      <x v="83"/>
    </i>
    <i r="1">
      <x v="197"/>
    </i>
    <i r="1">
      <x v="318"/>
    </i>
    <i r="1">
      <x v="320"/>
    </i>
    <i r="1">
      <x v="324"/>
    </i>
    <i r="1">
      <x v="395"/>
    </i>
    <i r="1">
      <x v="453"/>
    </i>
    <i r="1">
      <x v="534"/>
    </i>
    <i r="1">
      <x v="568"/>
    </i>
    <i r="1">
      <x v="576"/>
    </i>
    <i r="1">
      <x v="614"/>
    </i>
    <i r="1">
      <x v="630"/>
    </i>
    <i r="1">
      <x v="680"/>
    </i>
    <i r="1">
      <x v="725"/>
    </i>
    <i r="1">
      <x v="851"/>
    </i>
    <i r="1">
      <x v="916"/>
    </i>
    <i r="1">
      <x v="919"/>
    </i>
    <i r="1">
      <x v="937"/>
    </i>
    <i r="1">
      <x v="980"/>
    </i>
    <i r="1">
      <x v="1040"/>
    </i>
    <i r="1">
      <x v="1048"/>
    </i>
    <i r="1">
      <x v="1064"/>
    </i>
    <i r="1">
      <x v="1090"/>
    </i>
    <i t="default">
      <x v="14"/>
    </i>
    <i>
      <x v="15"/>
      <x v="1133"/>
    </i>
    <i t="default">
      <x v="15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8" firstHeaderRow="1" firstDataRow="1" firstDataCol="1"/>
  <pivotFields count="3">
    <pivotField axis="axisRow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37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E35" firstHeaderRow="1" firstDataRow="8" firstDataCol="1"/>
  <pivotFields count="45">
    <pivotField axis="axisRow" compact="0" outline="0" subtotalTop="0" showAll="0" includeNewItemsInFilter="1">
      <items count="26"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75">
        <item h="1" x="35"/>
        <item m="1" x="1748"/>
        <item m="1" x="1568"/>
        <item m="1" x="1431"/>
        <item m="1" x="1269"/>
        <item m="1" x="1527"/>
        <item m="1" x="1212"/>
        <item m="1" x="1540"/>
        <item m="1" x="1298"/>
        <item m="1" x="1270"/>
        <item m="1" x="1560"/>
        <item m="1" x="1162"/>
        <item m="1" x="1581"/>
        <item m="1" x="1226"/>
        <item m="1" x="1586"/>
        <item m="1" x="1171"/>
        <item m="1" x="1537"/>
        <item m="1" x="1669"/>
        <item m="1" x="1414"/>
        <item m="1" x="1443"/>
        <item m="1" x="1123"/>
        <item m="1" x="1283"/>
        <item m="1" x="1458"/>
        <item m="1" x="1167"/>
        <item m="1" x="1189"/>
        <item m="1" x="1235"/>
        <item m="1" x="1532"/>
        <item m="1" x="1543"/>
        <item m="1" x="1237"/>
        <item m="1" x="1143"/>
        <item m="1" x="1483"/>
        <item m="1" x="1308"/>
        <item m="1" x="1635"/>
        <item m="1" x="1573"/>
        <item m="1" x="1562"/>
        <item m="1" x="1170"/>
        <item m="1" x="1221"/>
        <item m="1" x="1530"/>
        <item m="1" x="1542"/>
        <item m="1" x="1268"/>
        <item m="1" x="1595"/>
        <item m="1" x="1230"/>
        <item m="1" x="1609"/>
        <item m="1" x="1567"/>
        <item m="1" x="1188"/>
        <item m="1" x="1265"/>
        <item m="1" x="1233"/>
        <item m="1" x="1582"/>
        <item m="1" x="1580"/>
        <item m="1" x="1251"/>
        <item m="1" x="1255"/>
        <item m="1" x="1626"/>
        <item m="1" x="1275"/>
        <item m="1" x="1262"/>
        <item m="1" x="1551"/>
        <item m="1" x="1539"/>
        <item m="1" x="1286"/>
        <item m="1" x="1249"/>
        <item m="1" x="1087"/>
        <item m="1" x="1631"/>
        <item m="1" x="1514"/>
        <item m="1" x="1648"/>
        <item m="1" x="1617"/>
        <item m="1" x="1304"/>
        <item m="1" x="1575"/>
        <item m="1" x="1273"/>
        <item m="1" x="1636"/>
        <item m="1" x="1590"/>
        <item m="1" x="1321"/>
        <item m="1" x="1664"/>
        <item m="1" x="1597"/>
        <item m="1" x="1607"/>
        <item m="1" x="1565"/>
        <item m="1" x="1404"/>
        <item m="1" x="1757"/>
        <item m="1" x="1297"/>
        <item m="1" x="1421"/>
        <item m="1" x="1307"/>
        <item m="1" x="1584"/>
        <item m="1" x="1098"/>
        <item m="1" x="1637"/>
        <item m="1" x="1434"/>
        <item m="1" x="1732"/>
        <item m="1" x="1101"/>
        <item m="1" x="1289"/>
        <item m="1" x="1770"/>
        <item m="1" x="1645"/>
        <item m="1" x="1325"/>
        <item m="1" x="1661"/>
        <item m="1" x="1279"/>
        <item m="1" x="1144"/>
        <item m="1" x="1444"/>
        <item m="1" x="1618"/>
        <item m="1" x="1620"/>
        <item m="1" x="1153"/>
        <item m="1" x="1728"/>
        <item m="1" x="1161"/>
        <item m="1" x="1314"/>
        <item m="1" x="1242"/>
        <item m="1" x="1131"/>
        <item m="1" x="1310"/>
        <item m="1" x="1498"/>
        <item m="1" x="1671"/>
        <item m="1" x="1670"/>
        <item m="1" x="1228"/>
        <item m="1" x="1146"/>
        <item m="1" x="1592"/>
        <item m="1" x="1182"/>
        <item m="1" x="1336"/>
        <item m="1" x="1239"/>
        <item m="1" x="1285"/>
        <item m="1" x="1577"/>
        <item m="1" x="1654"/>
        <item m="1" x="1380"/>
        <item m="1" x="1205"/>
        <item m="1" x="1231"/>
        <item m="1" x="1701"/>
        <item m="1" x="1253"/>
        <item m="1" x="1613"/>
        <item m="1" x="1751"/>
        <item m="1" x="1557"/>
        <item m="1" x="1710"/>
        <item m="1" x="1181"/>
        <item m="1" x="1243"/>
        <item m="1" x="1647"/>
        <item m="1" x="1753"/>
        <item m="1" x="1293"/>
        <item m="1" x="1323"/>
        <item m="1" x="1630"/>
        <item m="1" x="1299"/>
        <item m="1" x="1600"/>
        <item m="1" x="1257"/>
        <item m="1" x="1633"/>
        <item m="1" x="1621"/>
        <item m="1" x="1331"/>
        <item m="1" x="1650"/>
        <item m="1" x="1324"/>
        <item m="1" x="1673"/>
        <item m="1" x="1760"/>
        <item m="1" x="1340"/>
        <item m="1" x="1614"/>
        <item m="1" x="1287"/>
        <item m="1" x="1271"/>
        <item m="1" x="1672"/>
        <item m="1" x="1632"/>
        <item m="1" x="1406"/>
        <item m="1" x="1267"/>
        <item m="1" x="1694"/>
        <item m="1" x="1361"/>
        <item m="1" x="1306"/>
        <item m="1" x="1332"/>
        <item m="1" x="1711"/>
        <item m="1" x="1405"/>
        <item m="1" x="1367"/>
        <item m="1" x="1401"/>
        <item m="1" x="1357"/>
        <item m="1" x="1341"/>
        <item m="1" x="1422"/>
        <item m="1" x="1725"/>
        <item m="1" x="1649"/>
        <item m="1" x="1099"/>
        <item m="1" x="1640"/>
        <item m="1" x="1328"/>
        <item m="1" x="1674"/>
        <item m="1" x="1445"/>
        <item m="1" x="1145"/>
        <item m="1" x="1687"/>
        <item m="1" x="1435"/>
        <item m="1" x="1696"/>
        <item m="1" x="1691"/>
        <item m="1" x="1484"/>
        <item m="1" x="1372"/>
        <item m="1" x="1665"/>
        <item m="1" x="1470"/>
        <item m="1" x="1680"/>
        <item m="1" x="1199"/>
        <item m="1" x="1346"/>
        <item m="1" x="1704"/>
        <item m="1" x="1506"/>
        <item m="1" x="1499"/>
        <item m="1" x="1086"/>
        <item m="1" x="1192"/>
        <item m="1" x="1100"/>
        <item m="1" x="1634"/>
        <item m="1" x="1208"/>
        <item m="1" x="1666"/>
        <item m="1" x="1745"/>
        <item m="1" x="1726"/>
        <item m="1" x="1396"/>
        <item m="1" x="1358"/>
        <item m="1" x="1352"/>
        <item m="1" x="1615"/>
        <item m="1" x="1681"/>
        <item m="1" x="1675"/>
        <item m="1" x="1692"/>
        <item m="1" x="1377"/>
        <item m="1" x="1206"/>
        <item m="1" x="1688"/>
        <item m="1" x="825"/>
        <item m="1" x="1364"/>
        <item m="1" x="1697"/>
        <item m="1" x="1232"/>
        <item m="1" x="1705"/>
        <item m="1" x="1353"/>
        <item m="1" x="1702"/>
        <item m="1" x="1260"/>
        <item m="1" x="1713"/>
        <item m="1" x="1246"/>
        <item m="1" x="1368"/>
        <item m="1" x="1717"/>
        <item m="1" x="1258"/>
        <item m="1" x="1601"/>
        <item m="1" x="1616"/>
        <item m="1" x="1378"/>
        <item m="1" x="1309"/>
        <item m="1" x="1651"/>
        <item m="1" x="1720"/>
        <item m="1" x="1342"/>
        <item m="1" x="1333"/>
        <item m="1" x="1280"/>
        <item m="1" x="1348"/>
        <item m="1" x="1768"/>
        <item m="1" x="1774"/>
        <item m="1" x="1752"/>
        <item m="1" x="1642"/>
        <item m="1" x="1706"/>
        <item m="1" x="1446"/>
        <item m="1" x="1095"/>
        <item m="1" x="1110"/>
        <item m="1" x="1718"/>
        <item m="1" x="1370"/>
        <item m="1" x="1731"/>
        <item m="1" x="1389"/>
        <item m="1" x="1112"/>
        <item m="1" x="1652"/>
        <item m="1" x="1119"/>
        <item m="1" x="1436"/>
        <item m="1" x="1667"/>
        <item m="1" x="1130"/>
        <item m="1" x="1741"/>
        <item m="1" x="1392"/>
        <item m="1" x="1762"/>
        <item m="1" x="1707"/>
        <item m="1" x="1714"/>
        <item m="1" x="1349"/>
        <item m="1" x="1343"/>
        <item m="1" x="1682"/>
        <item m="1" x="1088"/>
        <item m="1" x="1460"/>
        <item m="1" x="1104"/>
        <item m="1" x="1721"/>
        <item m="1" x="1154"/>
        <item m="1" x="1409"/>
        <item m="1" x="1410"/>
        <item m="1" x="1163"/>
        <item m="1" x="1736"/>
        <item m="1" x="1140"/>
        <item m="1" x="1698"/>
        <item m="1" x="1125"/>
        <item m="1" x="1683"/>
        <item m="1" x="1092"/>
        <item m="1" x="1172"/>
        <item m="1" x="1356"/>
        <item m="1" x="1693"/>
        <item m="1" x="1106"/>
        <item m="1" x="1715"/>
        <item m="1" x="1520"/>
        <item m="1" x="1425"/>
        <item m="1" x="1459"/>
        <item m="1" x="1089"/>
        <item m="1" x="1471"/>
        <item m="1" x="1485"/>
        <item m="1" x="1544"/>
        <item m="1" x="1500"/>
        <item m="1" x="1585"/>
        <item m="1" x="1507"/>
        <item m="1" x="1488"/>
        <item m="1" x="1236"/>
        <item m="1" x="1193"/>
        <item m="1" x="1184"/>
        <item m="1" x="1722"/>
        <item m="1" x="1375"/>
        <item m="1" x="1210"/>
        <item m="1" x="1315"/>
        <item m="1" x="1149"/>
        <item m="1" x="1222"/>
        <item m="1" x="1758"/>
        <item m="1" x="1737"/>
        <item m="1" x="1451"/>
        <item m="1" x="1750"/>
        <item m="1" x="1739"/>
        <item m="1" x="1743"/>
        <item m="1" x="1569"/>
        <item m="1" x="1606"/>
        <item m="1" x="1294"/>
        <item m="1" x="1390"/>
        <item m="1" x="1398"/>
        <item m="1" x="1264"/>
        <item m="1" x="1234"/>
        <item m="1" x="1263"/>
        <item m="1" x="1439"/>
        <item m="1" x="1766"/>
        <item m="1" x="1274"/>
        <item m="1" x="1408"/>
        <item m="1" x="1311"/>
        <item m="1" x="1277"/>
        <item m="1" x="1290"/>
        <item m="1" x="1437"/>
        <item m="1" x="1655"/>
        <item m="1" x="1603"/>
        <item m="1" x="1449"/>
        <item m="1" x="912"/>
        <item m="1" x="1462"/>
        <item m="1" x="1668"/>
        <item m="1" x="1475"/>
        <item m="1" x="1638"/>
        <item m="1" x="1168"/>
        <item m="1" x="1657"/>
        <item m="1" x="1501"/>
        <item m="1" x="1489"/>
        <item m="1" x="1127"/>
        <item m="1" x="1350"/>
        <item m="1" x="1334"/>
        <item m="1" x="1765"/>
        <item m="1" x="1176"/>
        <item m="1" x="1684"/>
        <item m="1" x="1195"/>
        <item m="1" x="1656"/>
        <item m="1" x="1535"/>
        <item m="1" x="1190"/>
        <item m="1" x="1699"/>
        <item m="1" x="1107"/>
        <item m="1" x="1546"/>
        <item m="1" x="1363"/>
        <item m="1" x="1224"/>
        <item m="1" x="1399"/>
        <item m="1" x="1415"/>
        <item m="1" x="1729"/>
        <item m="1" x="1326"/>
        <item m="1" x="1723"/>
        <item m="1" x="1137"/>
        <item m="1" x="1738"/>
        <item m="1" x="1090"/>
        <item m="1" x="1148"/>
        <item m="1" x="1685"/>
        <item m="1" x="1115"/>
        <item m="1" x="1472"/>
        <item m="1" x="1486"/>
        <item m="1" x="1448"/>
        <item m="1" x="1156"/>
        <item m="1" x="1450"/>
        <item m="1" x="1508"/>
        <item m="1" x="1521"/>
        <item m="1" x="1477"/>
        <item m="1" x="1173"/>
        <item m="1" x="1771"/>
        <item m="1" x="1105"/>
        <item m="1" x="1200"/>
        <item m="1" x="1490"/>
        <item m="1" x="1533"/>
        <item m="1" x="1407"/>
        <item m="1" x="1511"/>
        <item m="1" x="1502"/>
        <item m="1" x="1196"/>
        <item m="1" x="1117"/>
        <item m="1" x="1102"/>
        <item m="1" x="1335"/>
        <item m="1" x="1559"/>
        <item m="1" x="1278"/>
        <item m="1" x="1138"/>
        <item m="1" x="1583"/>
        <item m="1" x="1556"/>
        <item m="1" x="1570"/>
        <item m="1" x="1108"/>
        <item m="1" x="1604"/>
        <item m="1" x="1223"/>
        <item m="1" x="1313"/>
        <item m="1" x="1320"/>
        <item m="1" x="1305"/>
        <item m="1" x="1360"/>
        <item m="1" x="1536"/>
        <item m="1" x="1547"/>
        <item m="1" x="1492"/>
        <item m="1" x="1187"/>
        <item m="1" x="1281"/>
        <item m="1" x="1329"/>
        <item m="1" x="1423"/>
        <item m="1" x="1641"/>
        <item m="1" x="1463"/>
        <item m="1" x="1124"/>
        <item m="1" x="1686"/>
        <item m="1" x="1479"/>
        <item m="1" x="1198"/>
        <item m="1" x="1214"/>
        <item m="1" x="1464"/>
        <item m="1" x="1351"/>
        <item m="1" x="1382"/>
        <item m="1" x="1344"/>
        <item m="1" x="1096"/>
        <item m="1" x="1132"/>
        <item m="1" x="1371"/>
        <item m="1" x="1709"/>
        <item m="1" x="1461"/>
        <item m="1" x="1708"/>
        <item m="1" x="1111"/>
        <item m="1" x="1250"/>
        <item m="1" x="1120"/>
        <item m="1" x="1394"/>
        <item m="1" x="1454"/>
        <item m="1" x="1724"/>
        <item m="1" x="1254"/>
        <item m="1" x="1716"/>
        <item m="1" x="1376"/>
        <item m="1" x="1400"/>
        <item m="1" x="1384"/>
        <item m="1" x="1388"/>
        <item m="1" x="1417"/>
        <item m="1" x="1141"/>
        <item m="1" x="1385"/>
        <item m="1" x="1317"/>
        <item m="1" x="1622"/>
        <item m="1" x="1150"/>
        <item m="1" x="1093"/>
        <item m="1" x="1211"/>
        <item m="1" x="1157"/>
        <item m="1" x="1474"/>
        <item m="1" x="1676"/>
        <item m="1" x="1659"/>
        <item m="1" x="1229"/>
        <item m="1" x="1759"/>
        <item m="1" x="1338"/>
        <item m="1" x="1548"/>
        <item m="1" x="1426"/>
        <item m="1" x="1128"/>
        <item m="1" x="1452"/>
        <item m="1" x="1695"/>
        <item m="1" x="1598"/>
        <item m="1" x="1611"/>
        <item m="1" x="1374"/>
        <item m="1" x="1516"/>
        <item m="1" x="1169"/>
        <item m="1" x="1354"/>
        <item m="1" x="1155"/>
        <item m="1" x="1712"/>
        <item m="1" x="1185"/>
        <item m="1" x="1175"/>
        <item m="1" x="1238"/>
        <item m="1" x="1524"/>
        <item m="1" x="1213"/>
        <item m="1" x="1545"/>
        <item m="1" x="1365"/>
        <item m="1" x="1240"/>
        <item m="1" x="1379"/>
        <item m="1" x="1369"/>
        <item m="1" x="1549"/>
        <item m="1" x="1663"/>
        <item m="1" x="1513"/>
        <item m="1" x="1122"/>
        <item m="1" x="1295"/>
        <item m="1" x="1152"/>
        <item m="1" x="1487"/>
        <item m="1" x="1316"/>
        <item m="1" x="1456"/>
        <item m="1" x="1561"/>
        <item m="1" x="1151"/>
        <item m="1" x="1740"/>
        <item m="1" x="1330"/>
        <item m="1" x="1337"/>
        <item m="1" x="1391"/>
        <item m="1" x="1572"/>
        <item m="1" x="1628"/>
        <item m="1" x="1761"/>
        <item m="1" x="1525"/>
        <item m="1" x="1158"/>
        <item m="1" x="1416"/>
        <item m="1" x="1252"/>
        <item m="1" x="1509"/>
        <item m="1" x="1424"/>
        <item m="1" x="1383"/>
        <item m="1" x="1624"/>
        <item m="1" x="1608"/>
        <item m="1" x="1756"/>
        <item m="1" x="1735"/>
        <item m="1" x="1749"/>
        <item m="1" x="1594"/>
        <item m="1" x="1180"/>
        <item m="1" x="1747"/>
        <item m="1" x="1126"/>
        <item m="1" x="1386"/>
        <item m="1" x="1510"/>
        <item m="1" x="1179"/>
        <item m="1" x="1403"/>
        <item m="1" x="1727"/>
        <item m="1" x="1553"/>
        <item m="1" x="1529"/>
        <item m="1" x="1194"/>
        <item m="1" x="1465"/>
        <item m="1" x="1588"/>
        <item m="1" x="1395"/>
        <item m="1" x="1534"/>
        <item m="1" x="1411"/>
        <item m="1" x="1217"/>
        <item m="1" x="1428"/>
        <item m="1" x="1135"/>
        <item m="1" x="1418"/>
        <item m="1" x="1160"/>
        <item m="1" x="1065"/>
        <item m="1" x="1266"/>
        <item m="1" x="1519"/>
        <item m="1" x="1466"/>
        <item m="1" x="1134"/>
        <item m="1" x="1453"/>
        <item m="1" x="1480"/>
        <item m="1" x="1164"/>
        <item m="1" x="1191"/>
        <item m="1" x="1219"/>
        <item m="1" x="1440"/>
        <item m="1" x="1495"/>
        <item m="1" x="1476"/>
        <item m="1" x="1558"/>
        <item m="1" x="1178"/>
        <item m="1" x="1478"/>
        <item m="1" x="1202"/>
        <item m="1" x="1165"/>
        <item m="1" x="1538"/>
        <item m="1" x="1512"/>
        <item m="1" x="1523"/>
        <item m="1" x="1419"/>
        <item m="1" x="1550"/>
        <item m="1" x="1733"/>
        <item m="1" x="1564"/>
        <item m="1" x="1522"/>
        <item m="1" x="1432"/>
        <item m="1" x="1412"/>
        <item m="1" x="1129"/>
        <item m="1" x="1121"/>
        <item m="1" x="1322"/>
        <item m="1" x="1218"/>
        <item m="1" x="1571"/>
        <item m="1" x="1589"/>
        <item m="1" x="1574"/>
        <item m="1" x="1282"/>
        <item m="1" x="1678"/>
        <item m="1" x="1593"/>
        <item m="1" x="1596"/>
        <item m="1" x="1644"/>
        <item m="1" x="1355"/>
        <item m="1" x="1347"/>
        <item m="1" x="1610"/>
        <item m="1" x="1627"/>
        <item m="1" x="1359"/>
        <item m="1" x="1689"/>
        <item m="1" x="1605"/>
        <item m="1" x="1067"/>
        <item m="1" x="1114"/>
        <item m="1" x="1166"/>
        <item m="1" x="1660"/>
        <item m="1" x="1625"/>
        <item m="1" x="1397"/>
        <item m="1" x="1402"/>
        <item m="1" x="1387"/>
        <item m="1" x="1256"/>
        <item m="1" x="1097"/>
        <item m="1" x="1366"/>
        <item m="1" x="1292"/>
        <item m="1" x="1225"/>
        <item m="1" x="1730"/>
        <item m="1" x="1272"/>
        <item m="1" x="1619"/>
        <item m="1" x="1381"/>
        <item m="1" x="1677"/>
        <item m="1" x="1339"/>
        <item m="1" x="1183"/>
        <item m="1" x="1754"/>
        <item m="1" x="1441"/>
        <item m="1" x="1658"/>
        <item m="1" x="1744"/>
        <item m="1" x="1742"/>
        <item m="1" x="1639"/>
        <item m="1" x="1455"/>
        <item m="1" x="1430"/>
        <item m="1" x="1318"/>
        <item m="1" x="1468"/>
        <item m="1" x="1327"/>
        <item m="1" x="1767"/>
        <item m="1" x="1393"/>
        <item m="1" x="1503"/>
        <item m="1" x="1517"/>
        <item m="1" x="1142"/>
        <item m="1" x="1526"/>
        <item m="1" x="1207"/>
        <item m="1" x="1764"/>
        <item m="1" x="1091"/>
        <item m="1" x="1531"/>
        <item m="1" x="1772"/>
        <item m="1" x="1481"/>
        <item m="1" x="1116"/>
        <item m="1" x="1552"/>
        <item m="1" x="1245"/>
        <item m="1" x="1566"/>
        <item m="1" x="1259"/>
        <item m="1" x="1555"/>
        <item m="1" x="1763"/>
        <item m="1" x="1159"/>
        <item m="1" x="1438"/>
        <item m="1" x="1244"/>
        <item m="1" x="1136"/>
        <item m="1" x="1576"/>
        <item m="1" x="1288"/>
        <item m="1" x="1591"/>
        <item m="1" x="1773"/>
        <item m="1" x="1300"/>
        <item m="1" x="1094"/>
        <item m="1" x="1612"/>
        <item m="1" x="1147"/>
        <item m="1" x="1493"/>
        <item m="1" x="1629"/>
        <item m="1" x="1491"/>
        <item m="1" x="1209"/>
        <item m="1" x="1301"/>
        <item m="1" x="1220"/>
        <item m="1" x="1186"/>
        <item m="1" x="1174"/>
        <item m="1" x="1496"/>
        <item m="1" x="1599"/>
        <item m="1" x="1197"/>
        <item m="1" x="1646"/>
        <item m="1" x="1047"/>
        <item m="1" x="1679"/>
        <item m="1" x="1662"/>
        <item m="1" x="1345"/>
        <item m="1" x="1247"/>
        <item m="1" x="1700"/>
        <item m="1" x="1227"/>
        <item m="1" x="1587"/>
        <item m="1" x="1703"/>
        <item m="1" x="1690"/>
        <item m="1" x="1109"/>
        <item m="1" x="1433"/>
        <item m="1" x="1528"/>
        <item m="1" x="1118"/>
        <item m="1" x="1413"/>
        <item m="1" x="1719"/>
        <item m="1" x="1261"/>
        <item m="1" x="1373"/>
        <item m="1" x="1420"/>
        <item m="1" x="1442"/>
        <item m="1" x="1203"/>
        <item m="1" x="1504"/>
        <item m="1" x="1602"/>
        <item m="1" x="1216"/>
        <item m="1" x="1469"/>
        <item m="1" x="1103"/>
        <item m="1" x="1643"/>
        <item m="1" x="1362"/>
        <item m="1" x="1623"/>
        <item m="1" x="1457"/>
        <item m="1" x="1113"/>
        <item m="1" x="1303"/>
        <item m="1" x="1734"/>
        <item m="1" x="1302"/>
        <item m="1" x="1653"/>
        <item m="1" x="1755"/>
        <item m="1" x="1769"/>
        <item m="1" x="1746"/>
        <item m="1" x="1482"/>
        <item m="1" x="1505"/>
        <item m="1" x="1049"/>
        <item m="1" x="1497"/>
        <item m="1" x="1059"/>
        <item m="1" x="1429"/>
        <item m="1" x="1518"/>
        <item m="1" x="1061"/>
        <item m="1" x="1427"/>
        <item m="1" x="1068"/>
        <item m="1" x="907"/>
        <item m="1" x="1541"/>
        <item m="1" x="1139"/>
        <item m="1" x="1204"/>
        <item m="1" x="1467"/>
        <item m="1" x="1554"/>
        <item m="1" x="1563"/>
        <item m="1" x="1319"/>
        <item m="1" x="1494"/>
        <item m="1" x="1447"/>
        <item m="1" x="1133"/>
        <item m="1" x="1177"/>
        <item m="1" x="980"/>
        <item m="1" x="1066"/>
        <item m="1" x="1579"/>
        <item m="1" x="1201"/>
        <item m="1" x="1515"/>
        <item m="1" x="1296"/>
        <item m="1" x="1284"/>
        <item m="1" x="1215"/>
        <item m="1" x="1248"/>
        <item m="1" x="1055"/>
        <item m="1" x="1060"/>
        <item m="1" x="1276"/>
        <item m="1" x="1069"/>
        <item m="1" x="1291"/>
        <item m="1" x="992"/>
        <item m="1" x="1473"/>
        <item m="1" x="1070"/>
        <item m="1" x="1578"/>
        <item m="1" x="1063"/>
        <item m="1" x="1071"/>
        <item m="1" x="1072"/>
        <item m="1" x="1241"/>
        <item m="1" x="1045"/>
        <item m="1" x="1046"/>
        <item m="1" x="1058"/>
        <item m="1" x="1312"/>
        <item m="1" x="1075"/>
        <item m="1" x="1076"/>
        <item m="1" x="1051"/>
        <item m="1" x="1048"/>
        <item m="1" x="1057"/>
        <item m="1" x="1073"/>
        <item m="1" x="1052"/>
        <item m="1" x="1009"/>
        <item m="1" x="1062"/>
        <item m="1" x="1074"/>
        <item m="1" x="1077"/>
        <item m="1" x="970"/>
        <item m="1" x="1056"/>
        <item m="1" x="946"/>
        <item m="1" x="1032"/>
        <item m="1" x="1064"/>
        <item m="1" x="1050"/>
        <item m="1" x="1023"/>
        <item m="1" x="1012"/>
        <item m="1" x="1053"/>
        <item m="1" x="1054"/>
        <item m="1" x="1015"/>
        <item m="1" x="1031"/>
        <item m="1" x="1078"/>
        <item m="1" x="755"/>
        <item m="1" x="1016"/>
        <item m="1" x="1079"/>
        <item m="1" x="1080"/>
        <item m="1" x="947"/>
        <item m="1" x="1007"/>
        <item m="1" x="894"/>
        <item m="1" x="1029"/>
        <item m="1" x="1017"/>
        <item m="1" x="1038"/>
        <item m="1" x="1013"/>
        <item m="1" x="1014"/>
        <item m="1" x="981"/>
        <item m="1" x="1025"/>
        <item m="1" x="1033"/>
        <item m="1" x="1081"/>
        <item m="1" x="1024"/>
        <item m="1" x="1008"/>
        <item m="1" x="888"/>
        <item m="1" x="1019"/>
        <item m="1" x="1082"/>
        <item m="1" x="1083"/>
        <item m="1" x="874"/>
        <item m="1" x="1011"/>
        <item m="1" x="797"/>
        <item m="1" x="1027"/>
        <item m="1" x="984"/>
        <item m="1" x="1084"/>
        <item m="1" x="975"/>
        <item m="1" x="1085"/>
        <item m="1" x="1010"/>
        <item m="1" x="1018"/>
        <item m="1" x="1022"/>
        <item m="1" x="986"/>
        <item m="1" x="1028"/>
        <item m="1" x="1020"/>
        <item m="1" x="1026"/>
        <item m="1" x="1021"/>
        <item m="1" x="1030"/>
        <item m="1" x="1034"/>
        <item m="1" x="1035"/>
        <item m="1" x="1036"/>
        <item m="1" x="1037"/>
        <item m="1" x="937"/>
        <item m="1" x="1039"/>
        <item m="1" x="948"/>
        <item m="1" x="1040"/>
        <item m="1" x="1041"/>
        <item m="1" x="971"/>
        <item m="1" x="985"/>
        <item m="1" x="973"/>
        <item m="1" x="976"/>
        <item m="1" x="977"/>
        <item m="1" x="1042"/>
        <item m="1" x="1043"/>
        <item m="1" x="978"/>
        <item m="1" x="982"/>
        <item m="1" x="1044"/>
        <item m="1" x="972"/>
        <item m="1" x="895"/>
        <item m="1" x="983"/>
        <item m="1" x="988"/>
        <item m="1" x="990"/>
        <item m="1" x="979"/>
        <item m="1" x="989"/>
        <item m="1" x="987"/>
        <item m="1" x="974"/>
        <item m="1" x="953"/>
        <item m="1" x="889"/>
        <item m="1" x="951"/>
        <item m="1" x="991"/>
        <item m="1" x="993"/>
        <item m="1" x="994"/>
        <item m="1" x="995"/>
        <item m="1" x="950"/>
        <item m="1" x="996"/>
        <item m="1" x="940"/>
        <item m="1" x="941"/>
        <item m="1" x="997"/>
        <item m="1" x="998"/>
        <item m="1" x="999"/>
        <item m="1" x="1000"/>
        <item m="1" x="908"/>
        <item m="1" x="1001"/>
        <item m="1" x="934"/>
        <item m="1" x="1002"/>
        <item m="1" x="1003"/>
        <item m="1" x="882"/>
        <item m="1" x="1004"/>
        <item m="1" x="884"/>
        <item m="1" x="942"/>
        <item m="1" x="943"/>
        <item m="1" x="1005"/>
        <item m="1" x="804"/>
        <item m="1" x="954"/>
        <item m="1" x="935"/>
        <item m="1" x="1006"/>
        <item m="1" x="865"/>
        <item m="1" x="798"/>
        <item m="1" x="944"/>
        <item m="1" x="945"/>
        <item m="1" x="808"/>
        <item m="1" x="938"/>
        <item m="1" x="939"/>
        <item m="1" x="886"/>
        <item m="1" x="904"/>
        <item m="1" x="756"/>
        <item m="1" x="911"/>
        <item m="1" x="823"/>
        <item m="1" x="936"/>
        <item m="1" x="893"/>
        <item m="1" x="949"/>
        <item m="1" x="952"/>
        <item m="1" x="955"/>
        <item m="1" x="956"/>
        <item m="1" x="957"/>
        <item m="1" x="899"/>
        <item m="1" x="958"/>
        <item m="1" x="959"/>
        <item m="1" x="902"/>
        <item m="1" x="900"/>
        <item m="1" x="960"/>
        <item m="1" x="961"/>
        <item m="1" x="892"/>
        <item m="1" x="962"/>
        <item m="1" x="914"/>
        <item m="1" x="963"/>
        <item m="1" x="964"/>
        <item m="1" x="965"/>
        <item m="1" x="891"/>
        <item m="1" x="913"/>
        <item m="1" x="885"/>
        <item m="1" x="887"/>
        <item m="1" x="966"/>
        <item m="1" x="896"/>
        <item m="1" x="897"/>
        <item m="1" x="903"/>
        <item m="1" x="967"/>
        <item m="1" x="910"/>
        <item m="1" x="854"/>
        <item m="1" x="968"/>
        <item m="1" x="898"/>
        <item m="1" x="901"/>
        <item m="1" x="905"/>
        <item m="1" x="906"/>
        <item m="1" x="909"/>
        <item m="1" x="883"/>
        <item m="1" x="859"/>
        <item m="1" x="969"/>
        <item m="1" x="890"/>
        <item m="1" x="915"/>
        <item m="1" x="916"/>
        <item m="1" x="917"/>
        <item m="1" x="918"/>
        <item m="1" x="869"/>
        <item m="1" x="919"/>
        <item m="1" x="920"/>
        <item m="1" x="921"/>
        <item m="1" x="922"/>
        <item m="1" x="923"/>
        <item m="1" x="872"/>
        <item m="1" x="924"/>
        <item m="1" x="925"/>
        <item m="1" x="790"/>
        <item m="1" x="867"/>
        <item m="1" x="926"/>
        <item m="1" x="860"/>
        <item m="1" x="682"/>
        <item m="1" x="927"/>
        <item m="1" x="863"/>
        <item m="1" x="928"/>
        <item m="1" x="864"/>
        <item m="1" x="873"/>
        <item m="1" x="929"/>
        <item m="1" x="653"/>
        <item m="1" x="868"/>
        <item m="1" x="870"/>
        <item m="1" x="855"/>
        <item m="1" x="861"/>
        <item m="1" x="930"/>
        <item m="1" x="841"/>
        <item m="1" x="610"/>
        <item m="1" x="862"/>
        <item m="1" x="931"/>
        <item m="1" x="803"/>
        <item m="1" x="932"/>
        <item m="1" x="835"/>
        <item m="1" x="715"/>
        <item m="1" x="858"/>
        <item m="1" x="933"/>
        <item m="1" x="794"/>
        <item m="1" x="866"/>
        <item m="1" x="810"/>
        <item m="1" x="856"/>
        <item m="1" x="857"/>
        <item m="1" x="824"/>
        <item m="1" x="871"/>
        <item m="1" x="840"/>
        <item m="1" x="833"/>
        <item m="1" x="712"/>
        <item m="1" x="834"/>
        <item m="1" x="875"/>
        <item m="1" x="876"/>
        <item m="1" x="831"/>
        <item m="1" x="837"/>
        <item m="1" x="877"/>
        <item m="1" x="842"/>
        <item m="1" x="828"/>
        <item m="1" x="832"/>
        <item m="1" x="878"/>
        <item m="1" x="879"/>
        <item m="1" x="827"/>
        <item m="1" x="880"/>
        <item m="1" x="881"/>
        <item m="1" x="829"/>
        <item m="1" x="839"/>
        <item m="1" x="724"/>
        <item m="1" x="826"/>
        <item m="1" x="758"/>
        <item m="1" x="843"/>
        <item m="1" x="838"/>
        <item m="1" x="830"/>
        <item m="1" x="783"/>
        <item m="1" x="836"/>
        <item m="1" x="788"/>
        <item m="1" x="517"/>
        <item m="1" x="844"/>
        <item m="1" x="845"/>
        <item m="1" x="789"/>
        <item m="1" x="802"/>
        <item m="1" x="846"/>
        <item m="1" x="847"/>
        <item m="1" x="781"/>
        <item m="1" x="782"/>
        <item m="1" x="848"/>
        <item m="1" x="809"/>
        <item m="1" x="785"/>
        <item m="1" x="796"/>
        <item m="1" x="849"/>
        <item m="1" x="752"/>
        <item m="1" x="850"/>
        <item m="1" x="720"/>
        <item m="1" x="792"/>
        <item m="1" x="851"/>
        <item m="1" x="852"/>
        <item m="1" x="853"/>
        <item m="1" x="806"/>
        <item m="1" x="795"/>
        <item m="1" x="805"/>
        <item m="1" x="762"/>
        <item m="1" x="787"/>
        <item m="1" x="791"/>
        <item m="1" x="807"/>
        <item m="1" x="784"/>
        <item m="1" x="793"/>
        <item m="1" x="800"/>
        <item m="1" x="786"/>
        <item m="1" x="799"/>
        <item m="1" x="801"/>
        <item m="1" x="811"/>
        <item m="1" x="812"/>
        <item m="1" x="813"/>
        <item m="1" x="814"/>
        <item m="1" x="815"/>
        <item m="1" x="742"/>
        <item m="1" x="760"/>
        <item m="1" x="816"/>
        <item m="1" x="817"/>
        <item m="1" x="745"/>
        <item m="1" x="818"/>
        <item m="1" x="749"/>
        <item m="1" x="819"/>
        <item m="1" x="575"/>
        <item m="1" x="672"/>
        <item m="1" x="820"/>
        <item m="1" x="821"/>
        <item m="1" x="750"/>
        <item m="1" x="822"/>
        <item m="1" x="754"/>
        <item m="1" x="714"/>
        <item m="1" x="743"/>
        <item m="1" x="747"/>
        <item m="1" x="748"/>
        <item m="1" x="757"/>
        <item m="1" x="744"/>
        <item m="1" x="746"/>
        <item m="1" x="741"/>
        <item m="1" x="740"/>
        <item m="1" x="759"/>
        <item m="1" x="751"/>
        <item m="1" x="753"/>
        <item m="1" x="761"/>
        <item m="1" x="763"/>
        <item m="1" x="764"/>
        <item m="1" x="717"/>
        <item m="1" x="719"/>
        <item m="1" x="679"/>
        <item m="1" x="765"/>
        <item m="1" x="766"/>
        <item m="1" x="711"/>
        <item m="1" x="716"/>
        <item m="1" x="767"/>
        <item m="1" x="721"/>
        <item m="1" x="768"/>
        <item m="1" x="769"/>
        <item m="1" x="770"/>
        <item m="1" x="771"/>
        <item m="1" x="772"/>
        <item m="1" x="773"/>
        <item m="1" x="774"/>
        <item m="1" x="775"/>
        <item h="1" m="1" x="776"/>
        <item m="1" x="777"/>
        <item m="1" x="681"/>
        <item m="1" x="702"/>
        <item m="1" x="778"/>
        <item m="1" x="707"/>
        <item m="1" x="779"/>
        <item m="1" x="683"/>
        <item m="1" x="713"/>
        <item m="1" x="722"/>
        <item m="1" x="718"/>
        <item m="1" x="708"/>
        <item m="1" x="709"/>
        <item m="1" x="780"/>
        <item m="1" x="704"/>
        <item m="1" x="706"/>
        <item m="1" x="703"/>
        <item m="1" x="673"/>
        <item m="1" x="723"/>
        <item m="1" x="705"/>
        <item m="1" x="710"/>
        <item m="1" x="725"/>
        <item m="1" x="691"/>
        <item m="1" x="726"/>
        <item m="1" x="689"/>
        <item m="1" x="727"/>
        <item m="1" x="728"/>
        <item m="1" x="729"/>
        <item m="1" x="676"/>
        <item m="1" x="579"/>
        <item m="1" x="730"/>
        <item m="1" x="731"/>
        <item m="1" x="572"/>
        <item m="1" x="732"/>
        <item m="1" x="449"/>
        <item m="1" x="692"/>
        <item m="1" x="733"/>
        <item m="1" x="661"/>
        <item m="1" x="613"/>
        <item m="1" x="614"/>
        <item m="1" x="685"/>
        <item m="1" x="734"/>
        <item m="1" x="652"/>
        <item m="1" x="735"/>
        <item m="1" x="736"/>
        <item m="1" x="616"/>
        <item m="1" x="680"/>
        <item m="1" x="678"/>
        <item m="1" x="648"/>
        <item m="1" x="737"/>
        <item m="1" x="738"/>
        <item m="1" x="674"/>
        <item m="1" x="739"/>
        <item m="1" x="446"/>
        <item m="1" x="690"/>
        <item m="1" x="686"/>
        <item m="1" x="687"/>
        <item m="1" x="675"/>
        <item m="1" x="677"/>
        <item m="1" x="649"/>
        <item m="1" x="651"/>
        <item m="1" x="684"/>
        <item m="1" x="555"/>
        <item m="1" x="688"/>
        <item m="1" x="641"/>
        <item m="1" x="693"/>
        <item m="1" x="658"/>
        <item m="1" x="694"/>
        <item m="1" x="695"/>
        <item m="1" x="655"/>
        <item m="1" x="696"/>
        <item m="1" x="697"/>
        <item m="1" x="698"/>
        <item m="1" x="656"/>
        <item m="1" x="642"/>
        <item m="1" x="659"/>
        <item m="1" x="660"/>
        <item m="1" x="699"/>
        <item m="1" x="644"/>
        <item m="1" x="647"/>
        <item m="1" x="654"/>
        <item m="1" x="700"/>
        <item m="1" x="657"/>
        <item m="1" x="643"/>
        <item m="1" x="650"/>
        <item m="1" x="624"/>
        <item m="1" x="645"/>
        <item m="1" x="701"/>
        <item m="1" x="622"/>
        <item m="1" x="607"/>
        <item m="1" x="646"/>
        <item m="1" x="620"/>
        <item m="1" x="617"/>
        <item m="1" x="662"/>
        <item m="1" x="663"/>
        <item m="1" x="664"/>
        <item m="1" x="665"/>
        <item m="1" x="666"/>
        <item m="1" x="623"/>
        <item m="1" x="600"/>
        <item m="1" x="615"/>
        <item m="1" x="546"/>
        <item m="1" x="667"/>
        <item m="1" x="541"/>
        <item m="1" x="581"/>
        <item m="1" x="668"/>
        <item m="1" x="576"/>
        <item m="1" x="611"/>
        <item m="1" x="669"/>
        <item m="1" x="670"/>
        <item m="1" x="602"/>
        <item m="1" x="608"/>
        <item m="1" x="609"/>
        <item m="1" x="612"/>
        <item m="1" x="621"/>
        <item m="1" x="604"/>
        <item m="1" x="618"/>
        <item m="1" x="545"/>
        <item m="1" x="603"/>
        <item m="1" x="619"/>
        <item m="1" x="605"/>
        <item m="1" x="606"/>
        <item m="1" x="671"/>
        <item m="1" x="601"/>
        <item m="1" x="537"/>
        <item m="1" x="625"/>
        <item m="1" x="578"/>
        <item m="1" x="552"/>
        <item m="1" x="626"/>
        <item m="1" x="584"/>
        <item m="1" x="548"/>
        <item m="1" x="525"/>
        <item m="1" x="627"/>
        <item m="1" x="569"/>
        <item m="1" x="628"/>
        <item m="1" x="629"/>
        <item m="1" x="574"/>
        <item m="1" x="554"/>
        <item m="1" x="630"/>
        <item m="1" x="631"/>
        <item m="1" x="538"/>
        <item m="1" x="573"/>
        <item m="1" x="632"/>
        <item m="1" x="588"/>
        <item m="1" x="633"/>
        <item m="1" x="634"/>
        <item m="1" x="587"/>
        <item m="1" x="635"/>
        <item m="1" x="636"/>
        <item m="1" x="637"/>
        <item m="1" x="638"/>
        <item m="1" x="520"/>
        <item m="1" x="589"/>
        <item m="1" x="639"/>
        <item m="1" x="586"/>
        <item m="1" x="640"/>
        <item m="1" x="580"/>
        <item m="1" x="540"/>
        <item m="1" x="557"/>
        <item m="1" x="570"/>
        <item m="1" x="582"/>
        <item m="1" x="585"/>
        <item m="1" x="583"/>
        <item m="1" x="497"/>
        <item m="1" x="577"/>
        <item m="1" x="571"/>
        <item m="1" x="599"/>
        <item m="1" x="590"/>
        <item m="1" x="547"/>
        <item m="1" x="591"/>
        <item m="1" x="500"/>
        <item m="1" x="514"/>
        <item m="1" x="543"/>
        <item m="1" x="544"/>
        <item m="1" x="549"/>
        <item m="1" x="592"/>
        <item m="1" x="553"/>
        <item m="1" x="593"/>
        <item m="1" x="594"/>
        <item m="1" x="556"/>
        <item m="1" x="539"/>
        <item m="1" x="512"/>
        <item m="1" x="595"/>
        <item m="1" x="502"/>
        <item m="1" x="528"/>
        <item m="1" x="501"/>
        <item m="1" x="596"/>
        <item m="1" x="597"/>
        <item m="1" x="598"/>
        <item m="1" x="558"/>
        <item m="1" x="516"/>
        <item m="1" x="526"/>
        <item m="1" x="486"/>
        <item m="1" x="550"/>
        <item m="1" x="475"/>
        <item m="1" x="542"/>
        <item m="1" x="551"/>
        <item m="1" x="559"/>
        <item m="1" x="515"/>
        <item m="1" x="479"/>
        <item m="1" x="560"/>
        <item m="1" x="511"/>
        <item m="1" x="561"/>
        <item m="1" x="503"/>
        <item m="1" x="523"/>
        <item m="1" x="562"/>
        <item m="1" x="563"/>
        <item m="1" x="495"/>
        <item m="1" x="496"/>
        <item m="1" x="504"/>
        <item m="1" x="498"/>
        <item m="1" x="505"/>
        <item m="1" x="519"/>
        <item m="1" x="521"/>
        <item m="1" x="564"/>
        <item m="1" x="527"/>
        <item m="1" x="506"/>
        <item m="1" x="507"/>
        <item m="1" x="565"/>
        <item m="1" x="508"/>
        <item m="1" x="510"/>
        <item m="1" x="513"/>
        <item m="1" x="566"/>
        <item m="1" x="567"/>
        <item m="1" x="568"/>
        <item m="1" x="402"/>
        <item m="1" x="509"/>
        <item m="1" x="499"/>
        <item m="1" x="444"/>
        <item m="1" x="518"/>
        <item m="1" x="522"/>
        <item m="1" x="524"/>
        <item m="1" x="433"/>
        <item m="1" x="529"/>
        <item m="1" x="468"/>
        <item m="1" x="473"/>
        <item m="1" x="435"/>
        <item m="1" x="530"/>
        <item m="1" x="439"/>
        <item m="1" x="531"/>
        <item m="1" x="532"/>
        <item m="1" x="533"/>
        <item m="1" x="534"/>
        <item m="1" x="450"/>
        <item m="1" x="466"/>
        <item m="1" x="535"/>
        <item m="1" x="434"/>
        <item m="1" x="536"/>
        <item m="1" x="416"/>
        <item m="1" x="480"/>
        <item m="1" x="481"/>
        <item m="1" x="465"/>
        <item m="1" x="482"/>
        <item m="1" x="485"/>
        <item m="1" x="478"/>
        <item m="1" x="467"/>
        <item m="1" x="470"/>
        <item m="1" x="463"/>
        <item m="1" x="436"/>
        <item m="1" x="472"/>
        <item m="1" x="474"/>
        <item m="1" x="471"/>
        <item m="1" x="476"/>
        <item m="1" x="477"/>
        <item m="1" x="483"/>
        <item m="1" x="464"/>
        <item m="1" x="408"/>
        <item m="1" x="469"/>
        <item m="1" x="451"/>
        <item m="1" x="335"/>
        <item m="1" x="484"/>
        <item m="1" x="487"/>
        <item m="1" x="406"/>
        <item m="1" x="488"/>
        <item m="1" x="489"/>
        <item m="1" x="490"/>
        <item m="1" x="442"/>
        <item m="1" x="445"/>
        <item m="1" x="438"/>
        <item m="1" x="441"/>
        <item m="1" x="401"/>
        <item m="1" x="417"/>
        <item m="1" x="400"/>
        <item m="1" x="410"/>
        <item m="1" x="491"/>
        <item m="1" x="492"/>
        <item m="1" x="493"/>
        <item m="1" x="452"/>
        <item m="1" x="494"/>
        <item m="1" x="454"/>
        <item sd="0" x="23"/>
        <item m="1" x="409"/>
        <item m="1" x="448"/>
        <item m="1" x="447"/>
        <item m="1" x="453"/>
        <item m="1" x="437"/>
        <item m="1" x="440"/>
        <item m="1" x="443"/>
        <item m="1" x="411"/>
        <item m="1" x="420"/>
        <item sd="0" x="4"/>
        <item m="1" x="455"/>
        <item m="1" x="456"/>
        <item m="1" x="390"/>
        <item m="1" x="421"/>
        <item m="1" x="418"/>
        <item m="1" x="419"/>
        <item m="1" x="457"/>
        <item m="1" x="458"/>
        <item m="1" x="413"/>
        <item m="1" x="459"/>
        <item m="1" x="460"/>
        <item m="1" x="399"/>
        <item m="1" x="461"/>
        <item m="1" x="382"/>
        <item m="1" x="386"/>
        <item m="1" x="404"/>
        <item m="1" x="403"/>
        <item m="1" x="462"/>
        <item m="1" x="378"/>
        <item m="1" x="385"/>
        <item m="1" x="414"/>
        <item m="1" x="337"/>
        <item m="1" x="407"/>
        <item m="1" x="371"/>
        <item m="1" x="405"/>
        <item m="1" x="381"/>
        <item m="1" x="415"/>
        <item m="1" x="412"/>
        <item m="1" x="422"/>
        <item m="1" x="423"/>
        <item m="1" x="287"/>
        <item m="1" x="383"/>
        <item m="1" x="424"/>
        <item m="1" x="425"/>
        <item m="1" x="426"/>
        <item m="1" x="387"/>
        <item m="1" x="379"/>
        <item m="1" x="380"/>
        <item m="1" x="427"/>
        <item m="1" x="376"/>
        <item m="1" x="428"/>
        <item m="1" x="384"/>
        <item m="1" x="391"/>
        <item m="1" x="377"/>
        <item m="1" x="429"/>
        <item m="1" x="430"/>
        <item m="1" x="431"/>
        <item m="1" x="370"/>
        <item m="1" x="373"/>
        <item m="1" x="392"/>
        <item m="1" x="395"/>
        <item m="1" x="348"/>
        <item m="1" x="389"/>
        <item m="1" x="432"/>
        <item m="1" x="393"/>
        <item m="1" x="388"/>
        <item m="1" x="374"/>
        <item m="1" x="350"/>
        <item m="1" x="330"/>
        <item m="1" x="334"/>
        <item m="1" x="372"/>
        <item m="1" x="339"/>
        <item m="1" x="349"/>
        <item m="1" x="353"/>
        <item m="1" x="375"/>
        <item m="1" x="394"/>
        <item m="1" x="332"/>
        <item m="1" x="338"/>
        <item m="1" x="340"/>
        <item m="1" x="343"/>
        <item m="1" x="345"/>
        <item m="1" x="396"/>
        <item m="1" x="344"/>
        <item m="1" x="346"/>
        <item m="1" x="347"/>
        <item m="1" x="341"/>
        <item m="1" x="342"/>
        <item m="1" x="352"/>
        <item m="1" x="354"/>
        <item m="1" x="302"/>
        <item m="1" x="397"/>
        <item m="1" x="333"/>
        <item m="1" x="307"/>
        <item m="1" x="398"/>
        <item m="1" x="351"/>
        <item m="1" x="318"/>
        <item m="1" x="319"/>
        <item m="1" x="336"/>
        <item m="1" x="363"/>
        <item m="1" x="355"/>
        <item m="1" x="331"/>
        <item m="1" x="234"/>
        <item m="1" x="356"/>
        <item m="1" x="357"/>
        <item m="1" x="358"/>
        <item m="1" x="359"/>
        <item m="1" x="304"/>
        <item m="1" x="285"/>
        <item m="1" x="305"/>
        <item m="1" x="309"/>
        <item m="1" x="360"/>
        <item m="1" x="361"/>
        <item m="1" x="362"/>
        <item m="1" x="364"/>
        <item m="1" x="365"/>
        <item m="1" x="308"/>
        <item m="1" x="366"/>
        <item m="1" x="367"/>
        <item m="1" x="303"/>
        <item m="1" x="313"/>
        <item m="1" x="310"/>
        <item m="1" x="368"/>
        <item m="1" x="369"/>
        <item m="1" x="317"/>
        <item m="1" x="311"/>
        <item m="1" x="312"/>
        <item m="1" x="293"/>
        <item m="1" x="280"/>
        <item m="1" x="306"/>
        <item m="1" x="288"/>
        <item m="1" x="314"/>
        <item m="1" x="315"/>
        <item m="1" x="284"/>
        <item m="1" x="316"/>
        <item m="1" x="282"/>
        <item m="1" x="283"/>
        <item m="1" x="320"/>
        <item m="1" x="276"/>
        <item m="1" x="155"/>
        <item m="1" x="321"/>
        <item m="1" x="152"/>
        <item m="1" x="322"/>
        <item m="1" x="323"/>
        <item m="1" x="291"/>
        <item m="1" x="279"/>
        <item m="1" x="289"/>
        <item m="1" x="158"/>
        <item m="1" x="281"/>
        <item m="1" x="251"/>
        <item m="1" x="324"/>
        <item m="1" x="325"/>
        <item m="1" x="326"/>
        <item m="1" x="278"/>
        <item m="1" x="327"/>
        <item m="1" x="260"/>
        <item m="1" x="286"/>
        <item m="1" x="292"/>
        <item m="1" x="277"/>
        <item m="1" x="328"/>
        <item m="1" x="257"/>
        <item m="1" x="329"/>
        <item m="1" x="206"/>
        <item m="1" x="290"/>
        <item m="1" x="250"/>
        <item m="1" x="230"/>
        <item m="1" x="249"/>
        <item m="1" x="294"/>
        <item m="1" x="295"/>
        <item m="1" x="248"/>
        <item m="1" x="296"/>
        <item m="1" x="297"/>
        <item m="1" x="247"/>
        <item m="1" x="298"/>
        <item m="1" x="262"/>
        <item m="1" x="299"/>
        <item m="1" x="258"/>
        <item m="1" x="259"/>
        <item m="1" x="261"/>
        <item m="1" x="175"/>
        <item m="1" x="264"/>
        <item m="1" x="300"/>
        <item m="1" x="252"/>
        <item m="1" x="227"/>
        <item m="1" x="168"/>
        <item m="1" x="246"/>
        <item m="1" x="253"/>
        <item m="1" x="301"/>
        <item m="1" x="266"/>
        <item m="1" x="254"/>
        <item m="1" x="256"/>
        <item m="1" x="263"/>
        <item m="1" x="245"/>
        <item m="1" x="255"/>
        <item m="1" x="265"/>
        <item m="1" x="217"/>
        <item m="1" x="235"/>
        <item m="1" x="226"/>
        <item m="1" x="232"/>
        <item m="1" x="216"/>
        <item m="1" x="267"/>
        <item m="1" x="231"/>
        <item m="1" x="201"/>
        <item m="1" x="268"/>
        <item m="1" x="269"/>
        <item m="1" x="270"/>
        <item m="1" x="271"/>
        <item m="1" x="186"/>
        <item m="1" x="233"/>
        <item m="1" x="200"/>
        <item m="1" x="228"/>
        <item m="1" x="272"/>
        <item m="1" x="273"/>
        <item m="1" x="218"/>
        <item m="1" x="274"/>
        <item m="1" x="225"/>
        <item m="1" x="275"/>
        <item m="1" x="220"/>
        <item m="1" x="236"/>
        <item m="1" x="221"/>
        <item m="1" x="223"/>
        <item m="1" x="229"/>
        <item m="1" x="237"/>
        <item m="1" x="222"/>
        <item m="1" x="224"/>
        <item m="1" x="219"/>
        <item m="1" x="238"/>
        <item m="1" x="171"/>
        <item m="1" x="154"/>
        <item m="1" x="239"/>
        <item m="1" x="196"/>
        <item m="1" x="240"/>
        <item m="1" x="121"/>
        <item m="1" x="157"/>
        <item m="1" x="184"/>
        <item m="1" x="203"/>
        <item m="1" x="198"/>
        <item m="1" x="241"/>
        <item m="1" x="242"/>
        <item m="1" x="80"/>
        <item m="1" x="153"/>
        <item m="1" x="194"/>
        <item m="1" x="178"/>
        <item m="1" x="205"/>
        <item m="1" x="199"/>
        <item m="1" x="243"/>
        <item m="1" x="204"/>
        <item m="1" x="197"/>
        <item m="1" x="202"/>
        <item m="1" x="244"/>
        <item m="1" x="183"/>
        <item m="1" x="195"/>
        <item m="1" x="185"/>
        <item m="1" x="207"/>
        <item m="1" x="180"/>
        <item m="1" x="208"/>
        <item m="1" x="172"/>
        <item m="1" x="173"/>
        <item m="1" x="209"/>
        <item m="1" x="177"/>
        <item m="1" x="210"/>
        <item m="1" x="112"/>
        <item m="1" x="126"/>
        <item m="1" x="211"/>
        <item m="1" x="212"/>
        <item m="1" x="179"/>
        <item m="1" x="213"/>
        <item m="1" x="214"/>
        <item m="1" x="135"/>
        <item m="1" x="169"/>
        <item m="1" x="215"/>
        <item m="1" x="181"/>
        <item m="1" x="188"/>
        <item m="1" x="189"/>
        <item m="1" x="187"/>
        <item m="1" x="170"/>
        <item m="1" x="174"/>
        <item m="1" x="150"/>
        <item m="1" x="82"/>
        <item m="1" x="159"/>
        <item m="1" x="176"/>
        <item m="1" x="139"/>
        <item m="1" x="182"/>
        <item m="1" x="190"/>
        <item m="1" x="191"/>
        <item m="1" x="146"/>
        <item m="1" x="148"/>
        <item m="1" x="123"/>
        <item m="1" x="192"/>
        <item m="1" x="193"/>
        <item m="1" x="151"/>
        <item m="1" x="118"/>
        <item m="1" x="125"/>
        <item m="1" x="156"/>
        <item m="1" x="145"/>
        <item m="1" x="127"/>
        <item m="1" x="149"/>
        <item m="1" x="147"/>
        <item m="1" x="136"/>
        <item m="1" x="124"/>
        <item m="1" x="160"/>
        <item m="1" x="114"/>
        <item m="1" x="161"/>
        <item m="1" x="162"/>
        <item m="1" x="49"/>
        <item m="1" x="163"/>
        <item m="1" x="51"/>
        <item m="1" x="119"/>
        <item m="1" x="129"/>
        <item m="1" x="122"/>
        <item m="1" x="128"/>
        <item m="1" x="131"/>
        <item m="1" x="164"/>
        <item m="1" x="105"/>
        <item m="1" x="107"/>
        <item m="1" x="133"/>
        <item m="1" x="165"/>
        <item m="1" x="166"/>
        <item m="1" x="138"/>
        <item m="1" x="134"/>
        <item m="1" x="167"/>
        <item m="1" x="120"/>
        <item m="1" x="130"/>
        <item m="1" x="137"/>
        <item m="1" x="132"/>
        <item m="1" x="85"/>
        <item m="1" x="140"/>
        <item m="1" x="141"/>
        <item m="1" x="142"/>
        <item m="1" x="143"/>
        <item m="1" x="110"/>
        <item m="1" x="75"/>
        <item m="1" x="109"/>
        <item m="1" x="87"/>
        <item m="1" x="106"/>
        <item m="1" x="108"/>
        <item m="1" x="144"/>
        <item m="1" x="113"/>
        <item m="1" x="86"/>
        <item m="1" x="77"/>
        <item m="1" x="111"/>
        <item m="1" x="42"/>
        <item m="1" x="41"/>
        <item m="1" x="78"/>
        <item m="1" x="76"/>
        <item m="1" x="83"/>
        <item m="1" x="48"/>
        <item m="1" x="90"/>
        <item m="1" x="88"/>
        <item m="1" x="45"/>
        <item m="1" x="115"/>
        <item m="1" x="84"/>
        <item m="1" x="50"/>
        <item m="1" x="91"/>
        <item m="1" x="79"/>
        <item m="1" x="116"/>
        <item m="1" x="117"/>
        <item m="1" x="74"/>
        <item x="2"/>
        <item m="1" x="89"/>
        <item m="1" x="81"/>
        <item x="7"/>
        <item m="1" x="40"/>
        <item m="1" x="36"/>
        <item x="5"/>
        <item m="1" x="92"/>
        <item m="1" x="93"/>
        <item m="1" x="94"/>
        <item m="1" x="95"/>
        <item m="1" x="54"/>
        <item m="1" x="47"/>
        <item m="1" x="38"/>
        <item m="1" x="96"/>
        <item m="1" x="97"/>
        <item m="1" x="98"/>
        <item m="1" x="99"/>
        <item m="1" x="37"/>
        <item m="1" x="100"/>
        <item m="1" x="101"/>
        <item m="1" x="56"/>
        <item m="1" x="102"/>
        <item m="1" x="103"/>
        <item m="1" x="104"/>
        <item m="1" x="52"/>
        <item m="1" x="53"/>
        <item m="1" x="39"/>
        <item m="1" x="46"/>
        <item m="1" x="55"/>
        <item x="1"/>
        <item m="1" x="43"/>
        <item m="1" x="57"/>
        <item m="1" x="44"/>
        <item x="24"/>
        <item m="1" x="58"/>
        <item m="1" x="59"/>
        <item m="1" x="60"/>
        <item x="12"/>
        <item m="1" x="61"/>
        <item m="1" x="62"/>
        <item m="1" x="63"/>
        <item m="1" x="64"/>
        <item m="1" x="65"/>
        <item x="15"/>
        <item x="22"/>
        <item m="1" x="66"/>
        <item x="16"/>
        <item m="1" x="67"/>
        <item x="0"/>
        <item m="1" x="68"/>
        <item x="9"/>
        <item x="14"/>
        <item m="1" x="69"/>
        <item m="1" x="70"/>
        <item m="1" x="71"/>
        <item m="1" x="72"/>
        <item x="20"/>
        <item m="1" x="73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7">
        <item x="4"/>
        <item m="1" x="169"/>
        <item x="8"/>
        <item m="1" x="145"/>
        <item m="1" x="78"/>
        <item x="11"/>
        <item m="1" x="66"/>
        <item m="1" x="67"/>
        <item x="18"/>
        <item x="9"/>
        <item m="1" x="28"/>
        <item x="3"/>
        <item m="1" x="46"/>
        <item x="14"/>
        <item m="1" x="167"/>
        <item m="1" x="170"/>
        <item m="1" x="22"/>
        <item m="1" x="93"/>
        <item m="1" x="203"/>
        <item m="1" x="195"/>
        <item m="1" x="53"/>
        <item m="1" x="174"/>
        <item x="6"/>
        <item m="1" x="157"/>
        <item m="1" x="80"/>
        <item m="1" x="159"/>
        <item m="1" x="178"/>
        <item m="1" x="166"/>
        <item m="1" x="31"/>
        <item m="1" x="141"/>
        <item m="1" x="139"/>
        <item x="0"/>
        <item m="1" x="107"/>
        <item m="1" x="131"/>
        <item m="1" x="184"/>
        <item m="1" x="105"/>
        <item m="1" x="118"/>
        <item m="1" x="177"/>
        <item m="1" x="153"/>
        <item m="1" x="142"/>
        <item m="1" x="133"/>
        <item m="1" x="146"/>
        <item m="1" x="206"/>
        <item m="1" x="94"/>
        <item m="1" x="88"/>
        <item x="10"/>
        <item m="1" x="191"/>
        <item m="1" x="119"/>
        <item m="1" x="189"/>
        <item m="1" x="34"/>
        <item m="1" x="192"/>
        <item m="1" x="197"/>
        <item m="1" x="213"/>
        <item m="1" x="156"/>
        <item m="1" x="208"/>
        <item m="1" x="212"/>
        <item m="1" x="152"/>
        <item m="1" x="30"/>
        <item m="1" x="181"/>
        <item m="1" x="134"/>
        <item m="1" x="211"/>
        <item m="1" x="179"/>
        <item m="1" x="143"/>
        <item x="16"/>
        <item m="1" x="121"/>
        <item m="1" x="137"/>
        <item x="13"/>
        <item m="1" x="194"/>
        <item m="1" x="205"/>
        <item m="1" x="48"/>
        <item m="1" x="64"/>
        <item x="12"/>
        <item m="1" x="45"/>
        <item m="1" x="70"/>
        <item m="1" x="44"/>
        <item m="1" x="214"/>
        <item m="1" x="210"/>
        <item m="1" x="201"/>
        <item m="1" x="187"/>
        <item m="1" x="59"/>
        <item m="1" x="161"/>
        <item m="1" x="135"/>
        <item m="1" x="51"/>
        <item m="1" x="207"/>
        <item m="1" x="209"/>
        <item m="1" x="20"/>
        <item m="1" x="165"/>
        <item m="1" x="60"/>
        <item m="1" x="62"/>
        <item m="1" x="126"/>
        <item m="1" x="162"/>
        <item m="1" x="151"/>
        <item m="1" x="61"/>
        <item m="1" x="120"/>
        <item m="1" x="176"/>
        <item m="1" x="180"/>
        <item m="1" x="186"/>
        <item m="1" x="136"/>
        <item m="1" x="190"/>
        <item m="1" x="196"/>
        <item m="1" x="43"/>
        <item m="1" x="188"/>
        <item m="1" x="185"/>
        <item m="1" x="115"/>
        <item m="1" x="149"/>
        <item m="1" x="199"/>
        <item m="1" x="90"/>
        <item m="1" x="56"/>
        <item m="1" x="140"/>
        <item x="5"/>
        <item m="1" x="215"/>
        <item m="1" x="47"/>
        <item m="1" x="82"/>
        <item m="1" x="69"/>
        <item m="1" x="147"/>
        <item m="1" x="172"/>
        <item m="1" x="68"/>
        <item m="1" x="40"/>
        <item m="1" x="57"/>
        <item m="1" x="108"/>
        <item m="1" x="54"/>
        <item m="1" x="183"/>
        <item m="1" x="71"/>
        <item m="1" x="58"/>
        <item m="1" x="160"/>
        <item m="1" x="158"/>
        <item m="1" x="122"/>
        <item m="1" x="81"/>
        <item x="1"/>
        <item m="1" x="182"/>
        <item m="1" x="198"/>
        <item m="1" x="125"/>
        <item m="1" x="175"/>
        <item m="1" x="202"/>
        <item m="1" x="204"/>
        <item m="1" x="21"/>
        <item m="1" x="33"/>
        <item m="1" x="89"/>
        <item m="1" x="193"/>
        <item m="1" x="102"/>
        <item m="1" x="26"/>
        <item m="1" x="100"/>
        <item m="1" x="128"/>
        <item m="1" x="127"/>
        <item m="1" x="216"/>
        <item m="1" x="130"/>
        <item x="7"/>
        <item m="1" x="200"/>
        <item m="1" x="109"/>
        <item m="1" x="173"/>
        <item m="1" x="154"/>
        <item m="1" x="116"/>
        <item m="1" x="25"/>
        <item m="1" x="55"/>
        <item m="1" x="150"/>
        <item m="1" x="171"/>
        <item m="1" x="41"/>
        <item m="1" x="37"/>
        <item m="1" x="168"/>
        <item m="1" x="77"/>
        <item m="1" x="73"/>
        <item m="1" x="138"/>
        <item m="1" x="163"/>
        <item m="1" x="86"/>
        <item m="1" x="164"/>
        <item m="1" x="155"/>
        <item m="1" x="148"/>
        <item m="1" x="106"/>
        <item m="1" x="36"/>
        <item m="1" x="65"/>
        <item m="1" x="144"/>
        <item m="1" x="76"/>
        <item m="1" x="101"/>
        <item m="1" x="104"/>
        <item m="1" x="129"/>
        <item x="2"/>
        <item m="1" x="111"/>
        <item m="1" x="132"/>
        <item m="1" x="112"/>
        <item m="1" x="124"/>
        <item m="1" x="110"/>
        <item m="1" x="103"/>
        <item m="1" x="117"/>
        <item m="1" x="123"/>
        <item m="1" x="98"/>
        <item m="1" x="114"/>
        <item m="1" x="113"/>
        <item m="1" x="74"/>
        <item m="1" x="24"/>
        <item m="1" x="50"/>
        <item m="1" x="27"/>
        <item m="1" x="63"/>
        <item m="1" x="97"/>
        <item m="1" x="96"/>
        <item m="1" x="95"/>
        <item m="1" x="99"/>
        <item m="1" x="79"/>
        <item m="1" x="29"/>
        <item x="15"/>
        <item m="1" x="84"/>
        <item m="1" x="91"/>
        <item m="1" x="92"/>
        <item m="1" x="83"/>
        <item m="1" x="85"/>
        <item m="1" x="87"/>
        <item m="1" x="75"/>
        <item m="1" x="72"/>
        <item m="1" x="39"/>
        <item m="1" x="52"/>
        <item x="17"/>
        <item m="1" x="49"/>
        <item m="1" x="23"/>
        <item m="1" x="35"/>
        <item m="1" x="38"/>
        <item m="1" x="42"/>
        <item m="1" x="19"/>
        <item m="1" x="32"/>
      </items>
    </pivotField>
    <pivotField axis="axisCol" compact="0" outline="0" subtotalTop="0" showAll="0" includeNewItemsInFilter="1" defaultSubtotal="0">
      <items count="24">
        <item x="22"/>
        <item x="4"/>
        <item m="1" x="23"/>
        <item x="2"/>
        <item x="7"/>
        <item x="5"/>
        <item x="1"/>
        <item x="10"/>
        <item x="13"/>
        <item x="12"/>
        <item x="0"/>
        <item x="8"/>
        <item x="16"/>
        <item x="6"/>
        <item x="15"/>
        <item x="9"/>
        <item x="14"/>
        <item x="3"/>
        <item x="11"/>
        <item x="17"/>
        <item x="18"/>
        <item x="19"/>
        <item x="20"/>
        <item x="21"/>
      </items>
    </pivotField>
    <pivotField axis="axisCol" compact="0" outline="0" subtotalTop="0" showAll="0" includeNewItemsInFilter="1" defaultSubtotal="0">
      <items count="36">
        <item x="0"/>
        <item x="8"/>
        <item x="4"/>
        <item m="1" x="27"/>
        <item x="6"/>
        <item x="2"/>
        <item x="9"/>
        <item m="1" x="35"/>
        <item m="1" x="28"/>
        <item x="3"/>
        <item m="1" x="16"/>
        <item m="1" x="34"/>
        <item m="1" x="17"/>
        <item x="7"/>
        <item m="1" x="33"/>
        <item m="1" x="11"/>
        <item m="1" x="20"/>
        <item m="1" x="18"/>
        <item m="1" x="29"/>
        <item m="1" x="15"/>
        <item m="1" x="21"/>
        <item m="1" x="30"/>
        <item x="5"/>
        <item m="1" x="31"/>
        <item m="1" x="22"/>
        <item m="1" x="19"/>
        <item x="1"/>
        <item m="1" x="23"/>
        <item m="1" x="24"/>
        <item m="1" x="32"/>
        <item m="1" x="26"/>
        <item m="1" x="10"/>
        <item m="1" x="25"/>
        <item m="1" x="14"/>
        <item m="1" x="12"/>
        <item m="1" x="13"/>
      </items>
    </pivotField>
    <pivotField axis="axisCol" compact="0" outline="0" subtotalTop="0" showAll="0" includeNewItemsInFilter="1" defaultSubtotal="0">
      <items count="35">
        <item x="33"/>
        <item x="4"/>
        <item m="1" x="34"/>
        <item x="19"/>
        <item x="5"/>
        <item x="10"/>
        <item x="13"/>
        <item x="8"/>
        <item x="17"/>
        <item x="6"/>
        <item x="2"/>
        <item x="7"/>
        <item x="18"/>
        <item x="20"/>
        <item x="1"/>
        <item x="12"/>
        <item x="3"/>
        <item x="15"/>
        <item x="22"/>
        <item x="16"/>
        <item x="0"/>
        <item x="9"/>
        <item x="14"/>
        <item x="21"/>
        <item x="11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7">
    <field x="31"/>
    <field x="1"/>
    <field x="2"/>
    <field x="4"/>
    <field x="5"/>
    <field x="6"/>
    <field x="7"/>
  </colFields>
  <colItems count="56">
    <i>
      <x/>
      <x/>
      <x v="1348"/>
    </i>
    <i r="2">
      <x v="1745"/>
      <x v="31"/>
      <x v="10"/>
      <x/>
      <x v="20"/>
    </i>
    <i r="1">
      <x v="1"/>
      <x v="1348"/>
    </i>
    <i r="2">
      <x v="1726"/>
      <x v="128"/>
      <x v="6"/>
      <x v="26"/>
      <x v="14"/>
    </i>
    <i r="1">
      <x v="2"/>
      <x v="1696"/>
      <x v="175"/>
      <x v="3"/>
      <x v="5"/>
      <x v="10"/>
    </i>
    <i r="2">
      <x v="1762"/>
      <x v="11"/>
      <x v="17"/>
      <x v="5"/>
      <x v="16"/>
    </i>
    <i r="1">
      <x v="3"/>
      <x v="1348"/>
    </i>
    <i r="2">
      <x v="1767"/>
      <x v="198"/>
      <x v="20"/>
      <x v="2"/>
      <x v="27"/>
    </i>
    <i r="1">
      <x v="4"/>
      <x v="1702"/>
      <x v="109"/>
      <x v="5"/>
      <x v="2"/>
      <x v="4"/>
    </i>
    <i r="1">
      <x v="5"/>
      <x v="1348"/>
    </i>
    <i r="2">
      <x v="1699"/>
      <x v="175"/>
      <x v="3"/>
      <x v="5"/>
      <x v="11"/>
    </i>
    <i r="2">
      <x v="1758"/>
      <x v="11"/>
      <x v="13"/>
      <x v="5"/>
      <x v="9"/>
    </i>
    <i r="1">
      <x v="6"/>
      <x v="1759"/>
      <x v="22"/>
      <x v="4"/>
      <x v="22"/>
      <x v="7"/>
    </i>
    <i r="1">
      <x v="7"/>
      <x v="1348"/>
    </i>
    <i r="1">
      <x v="8"/>
      <x v="1747"/>
      <x v="146"/>
      <x v="11"/>
      <x v="2"/>
      <x v="21"/>
    </i>
    <i r="2">
      <x v="1766"/>
      <x v="13"/>
      <x v="11"/>
      <x v="2"/>
      <x v="26"/>
    </i>
    <i r="1">
      <x v="9"/>
      <x v="1348"/>
    </i>
    <i r="1">
      <x v="10"/>
      <x v="1348"/>
    </i>
    <i r="1">
      <x v="11"/>
      <x v="1348"/>
    </i>
    <i r="2">
      <x v="1756"/>
      <x v="11"/>
      <x v="13"/>
      <x v="5"/>
      <x v="5"/>
    </i>
    <i r="1">
      <x v="12"/>
      <x v="1348"/>
    </i>
    <i r="2">
      <x v="1760"/>
      <x v="2"/>
      <x v="15"/>
      <x v="4"/>
      <x v="24"/>
    </i>
    <i r="1">
      <x v="13"/>
      <x v="1348"/>
    </i>
    <i r="1">
      <x v="14"/>
      <x v="1348"/>
    </i>
    <i r="2">
      <x v="1734"/>
      <x v="9"/>
      <x v="7"/>
      <x v="5"/>
      <x v="15"/>
    </i>
    <i r="1">
      <x v="15"/>
      <x v="1348"/>
    </i>
    <i r="1">
      <x v="16"/>
      <x v="1348"/>
    </i>
    <i r="1">
      <x v="17"/>
      <x v="1348"/>
    </i>
    <i r="2">
      <x v="1763"/>
      <x v="45"/>
      <x v="18"/>
      <x v="2"/>
      <x v="6"/>
    </i>
    <i t="default">
      <x/>
    </i>
    <i>
      <x v="1"/>
      <x v="18"/>
      <x v="1348"/>
    </i>
    <i r="1">
      <x v="19"/>
      <x v="1748"/>
      <x v="5"/>
      <x v="9"/>
      <x v="2"/>
      <x v="22"/>
    </i>
    <i r="2">
      <x v="1770"/>
      <x v="5"/>
      <x v="19"/>
      <x v="2"/>
      <x v="30"/>
    </i>
    <i r="1">
      <x v="20"/>
      <x v="1348"/>
    </i>
    <i t="default">
      <x v="1"/>
    </i>
    <i>
      <x v="2"/>
    </i>
    <i>
      <x v="3"/>
      <x v="29"/>
      <x v="1348"/>
    </i>
    <i r="2">
      <x v="1772"/>
      <x v="63"/>
      <x v="22"/>
      <x/>
      <x v="32"/>
    </i>
    <i r="2">
      <x v="1773"/>
      <x v="209"/>
      <x v="23"/>
      <x v="2"/>
      <x v="33"/>
    </i>
    <i r="1">
      <x v="30"/>
      <x v="1338"/>
    </i>
    <i t="default">
      <x v="3"/>
    </i>
    <i>
      <x v="5"/>
      <x v="32"/>
      <x v="1740"/>
      <x v="5"/>
      <x v="8"/>
      <x v="5"/>
      <x v="17"/>
    </i>
    <i r="2">
      <x v="1768"/>
      <x v="5"/>
      <x v="21"/>
      <x v="5"/>
      <x v="28"/>
    </i>
    <i r="1">
      <x v="33"/>
      <x v="1743"/>
      <x v="5"/>
      <x v="9"/>
      <x v="5"/>
      <x v="19"/>
    </i>
    <i r="2">
      <x v="1765"/>
      <x v="5"/>
      <x v="19"/>
      <x v="5"/>
      <x v="25"/>
    </i>
    <i r="1">
      <x v="34"/>
      <x v="1761"/>
      <x v="5"/>
      <x v="16"/>
      <x v="13"/>
      <x v="12"/>
    </i>
    <i r="2">
      <x v="1764"/>
      <x v="5"/>
      <x v="16"/>
      <x v="13"/>
      <x v="8"/>
    </i>
    <i r="1">
      <x v="35"/>
      <x v="1348"/>
    </i>
    <i r="2">
      <x v="1757"/>
      <x v="71"/>
      <x v="14"/>
      <x v="2"/>
      <x v="3"/>
    </i>
    <i r="2">
      <x v="1774"/>
      <x v="5"/>
      <x v="16"/>
      <x v="4"/>
      <x v="34"/>
    </i>
    <i r="1">
      <x v="36"/>
      <x v="1753"/>
      <x v="66"/>
      <x v="12"/>
      <x v="1"/>
      <x v="13"/>
    </i>
    <i r="2">
      <x v="1755"/>
      <x v="5"/>
      <x v="8"/>
      <x v="5"/>
      <x v="23"/>
    </i>
    <i r="2">
      <x v="1771"/>
      <x v="5"/>
      <x v="21"/>
      <x v="5"/>
      <x v="31"/>
    </i>
    <i r="1">
      <x v="37"/>
      <x v="1741"/>
      <x v="5"/>
      <x v="8"/>
      <x v="5"/>
      <x v="18"/>
    </i>
    <i r="2">
      <x v="1769"/>
      <x v="5"/>
      <x v="21"/>
      <x v="5"/>
      <x v="29"/>
    </i>
    <i t="default">
      <x v="5"/>
    </i>
  </colItems>
  <dataFields count="1">
    <dataField name="平均值 - IAD" fld="27" subtotal="average" baseField="0" baseItem="0" numFmtId="10"/>
  </dataFields>
  <formats count="6">
    <format dxfId="11370">
      <pivotArea type="all" dataOnly="0" outline="0" fieldPosition="0"/>
    </format>
    <format dxfId="11369">
      <pivotArea type="all" dataOnly="0" outline="0" fieldPosition="0"/>
    </format>
    <format dxfId="11368">
      <pivotArea dataOnly="0" outline="0" fieldPosition="0">
        <references count="1">
          <reference field="31" count="0" defaultSubtotal="1"/>
        </references>
      </pivotArea>
    </format>
    <format dxfId="11367">
      <pivotArea type="all" dataOnly="0" outline="0" fieldPosition="0"/>
    </format>
    <format dxfId="11366">
      <pivotArea type="all" dataOnly="0" outline="0" fieldPosition="0"/>
    </format>
    <format dxfId="11365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37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11364">
      <pivotArea type="all" dataOnly="0" outline="0" fieldPosition="0"/>
    </format>
    <format dxfId="11363">
      <pivotArea type="all" dataOnly="0" outline="0" fieldPosition="0"/>
    </format>
    <format dxfId="11362">
      <pivotArea type="all" dataOnly="0" outline="0" fieldPosition="0"/>
    </format>
    <format dxfId="11361">
      <pivotArea type="all" dataOnly="0" outline="0" fieldPosition="0"/>
    </format>
    <format dxfId="11360">
      <pivotArea type="all" dataOnly="0" outline="0" fieldPosition="0"/>
    </format>
    <format dxfId="11359">
      <pivotArea outline="0" collapsedLevelsAreSubtotals="1" fieldPosition="0"/>
    </format>
    <format dxfId="11358">
      <pivotArea type="origin" dataOnly="0" labelOnly="1" outline="0" fieldPosition="0"/>
    </format>
    <format dxfId="11357">
      <pivotArea field="1" type="button" dataOnly="0" labelOnly="1" outline="0" axis="axisRow" fieldPosition="0"/>
    </format>
    <format dxfId="11356">
      <pivotArea dataOnly="0" labelOnly="1" outline="0" fieldPosition="0">
        <references count="1">
          <reference field="1" count="0"/>
        </references>
      </pivotArea>
    </format>
    <format dxfId="11355">
      <pivotArea dataOnly="0" labelOnly="1" grandRow="1" outline="0" fieldPosition="0"/>
    </format>
    <format dxfId="11354">
      <pivotArea type="topRight" dataOnly="0" labelOnly="1" outline="0" fieldPosition="0"/>
    </format>
    <format dxfId="11353">
      <pivotArea type="all" dataOnly="0" outline="0" fieldPosition="0"/>
    </format>
    <format dxfId="11352">
      <pivotArea outline="0" collapsedLevelsAreSubtotals="1" fieldPosition="0"/>
    </format>
    <format dxfId="11351">
      <pivotArea type="origin" dataOnly="0" labelOnly="1" outline="0" fieldPosition="0"/>
    </format>
    <format dxfId="11350">
      <pivotArea field="1" type="button" dataOnly="0" labelOnly="1" outline="0" axis="axisRow" fieldPosition="0"/>
    </format>
    <format dxfId="11349">
      <pivotArea dataOnly="0" labelOnly="1" outline="0" fieldPosition="0">
        <references count="1">
          <reference field="1" count="0"/>
        </references>
      </pivotArea>
    </format>
    <format dxfId="11348">
      <pivotArea dataOnly="0" labelOnly="1" grandRow="1" outline="0" fieldPosition="0"/>
    </format>
    <format dxfId="11347">
      <pivotArea type="topRight" dataOnly="0" labelOnly="1" outline="0" fieldPosition="0"/>
    </format>
    <format dxfId="11346">
      <pivotArea type="all" dataOnly="0" outline="0" fieldPosition="0"/>
    </format>
    <format dxfId="11345">
      <pivotArea outline="0" collapsedLevelsAreSubtotals="1" fieldPosition="0"/>
    </format>
    <format dxfId="11344">
      <pivotArea type="origin" dataOnly="0" labelOnly="1" outline="0" fieldPosition="0"/>
    </format>
    <format dxfId="11343">
      <pivotArea field="1" type="button" dataOnly="0" labelOnly="1" outline="0" axis="axisRow" fieldPosition="0"/>
    </format>
    <format dxfId="11342">
      <pivotArea dataOnly="0" labelOnly="1" outline="0" fieldPosition="0">
        <references count="1">
          <reference field="1" count="0"/>
        </references>
      </pivotArea>
    </format>
    <format dxfId="11341">
      <pivotArea dataOnly="0" labelOnly="1" grandRow="1" outline="0" fieldPosition="0"/>
    </format>
    <format dxfId="11340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37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30" firstHeaderRow="1" firstDataRow="3" firstDataCol="1"/>
  <pivotFields count="45">
    <pivotField axis="axisRow" compact="0" numFmtId="196" outline="0" subtotalTop="0" showAll="0" includeNewItemsInFilter="1">
      <items count="26"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11339">
      <pivotArea type="all" dataOnly="0" outline="0" fieldPosition="0"/>
    </format>
    <format dxfId="11338">
      <pivotArea dataOnly="0" outline="0" fieldPosition="0">
        <references count="1">
          <reference field="31" count="0" defaultSubtotal="1"/>
        </references>
      </pivotArea>
    </format>
    <format dxfId="11337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37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31" firstHeaderRow="1" firstDataRow="3" firstDataCol="1"/>
  <pivotFields count="45">
    <pivotField axis="axisRow" compact="0" outline="0" subtotalTop="0" showAll="0" includeNewItemsInFilter="1" defaultSubtotal="0">
      <items count="25"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1"/>
        <item h="1" m="1" x="4"/>
        <item x="0"/>
        <item x="3"/>
        <item x="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11336">
      <pivotArea type="all" dataOnly="0" outline="0" fieldPosition="0"/>
    </format>
    <format dxfId="11335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11377" dataDxfId="11375" headerRowBorderDxfId="11376" tableBorderDxfId="11374" totalsRowBorderDxfId="11373">
  <autoFilter ref="AF57:AG63" xr:uid="{DB76BF14-1222-4E97-B8EC-45E38231C349}"/>
  <tableColumns count="2">
    <tableColumn id="1" xr3:uid="{88CB56C2-8982-4B65-B5CA-D6D34A4F29EC}" name="月底結帳" dataDxfId="11372"/>
    <tableColumn id="2" xr3:uid="{D25E1405-4098-40D0-8132-6F845E1EA419}" name="欄1" dataDxfId="11371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1404022.5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62"/>
      <c r="C38" s="1562"/>
      <c r="D38" s="1563"/>
      <c r="E38" s="1562"/>
      <c r="F38" s="1562"/>
      <c r="G38" s="1563"/>
      <c r="H38" s="1562"/>
      <c r="I38" s="1562"/>
      <c r="J38" s="1563"/>
      <c r="K38" s="1562"/>
      <c r="L38" s="1562"/>
      <c r="M38" s="1563"/>
      <c r="N38" s="1562"/>
      <c r="O38" s="1562"/>
      <c r="P38" s="1563"/>
      <c r="Q38" s="1562"/>
      <c r="R38" s="1562"/>
      <c r="S38" s="1563"/>
      <c r="T38" s="1562"/>
      <c r="U38" s="1562"/>
      <c r="V38" s="1563"/>
      <c r="W38" s="1562"/>
      <c r="X38" s="1562"/>
      <c r="Y38" s="1563"/>
      <c r="Z38" s="1562"/>
      <c r="AA38" s="1562"/>
      <c r="AB38" s="1563"/>
      <c r="AC38" s="1562"/>
      <c r="AD38" s="1562"/>
      <c r="AE38" s="1563"/>
      <c r="AF38" s="1562"/>
      <c r="AG38" s="1562"/>
      <c r="AH38" s="1563"/>
      <c r="AI38" s="1562"/>
      <c r="AJ38" s="1562"/>
      <c r="AK38" s="1563"/>
      <c r="AL38" s="1562"/>
      <c r="AM38" s="1562"/>
      <c r="AN38" s="1563"/>
      <c r="AO38" s="1562"/>
      <c r="AP38" s="1562"/>
      <c r="AQ38" s="1563"/>
      <c r="AR38" s="1562"/>
      <c r="AS38" s="1562"/>
      <c r="AT38" s="1563"/>
      <c r="AU38" s="1562"/>
      <c r="AV38" s="1562"/>
      <c r="AW38" s="1563"/>
      <c r="AX38" s="1562"/>
      <c r="AY38" s="1562"/>
      <c r="AZ38" s="1563"/>
      <c r="BA38" s="1562"/>
      <c r="BB38" s="1562"/>
      <c r="BC38" s="1563"/>
      <c r="BD38" s="1575"/>
      <c r="BE38" s="1562"/>
      <c r="BF38" s="1563"/>
      <c r="BG38" s="1562"/>
      <c r="BH38" s="1562"/>
      <c r="BI38" s="1563"/>
      <c r="BJ38" s="1582"/>
      <c r="BK38" s="1583"/>
      <c r="BL38" s="1584"/>
      <c r="BM38" s="1582"/>
      <c r="BN38" s="1583"/>
      <c r="BO38" s="1584"/>
      <c r="BP38" s="1582"/>
      <c r="BQ38" s="1583"/>
      <c r="BR38" s="1584"/>
      <c r="BS38" s="1582"/>
      <c r="BT38" s="1583"/>
      <c r="BU38" s="1584"/>
      <c r="BV38" s="1582"/>
      <c r="BW38" s="1583"/>
      <c r="BX38" s="1584"/>
      <c r="BY38" s="1575"/>
      <c r="BZ38" s="1562"/>
      <c r="CA38" s="1563"/>
      <c r="CB38" s="1582"/>
      <c r="CC38" s="1583"/>
      <c r="CD38" s="1584"/>
      <c r="CE38" s="1582"/>
      <c r="CF38" s="1583"/>
      <c r="CG38" s="1584"/>
      <c r="CH38" s="1575"/>
      <c r="CI38" s="1562"/>
      <c r="CJ38" s="1563"/>
      <c r="CK38" s="1575"/>
      <c r="CL38" s="1562"/>
      <c r="CM38" s="1563"/>
      <c r="CN38" s="1575"/>
      <c r="CO38" s="1562"/>
      <c r="CP38" s="1563"/>
      <c r="CQ38" s="1575"/>
      <c r="CR38" s="1562"/>
      <c r="CS38" s="1563"/>
      <c r="CT38" s="1575"/>
      <c r="CU38" s="1562"/>
      <c r="CV38" s="1563"/>
      <c r="CW38" s="24"/>
      <c r="CX38" s="39"/>
    </row>
    <row r="39" spans="1:109" s="40" customFormat="1" ht="26.25" customHeight="1" thickBot="1">
      <c r="A39" s="58"/>
      <c r="B39" s="1560"/>
      <c r="C39" s="1560"/>
      <c r="D39" s="1561"/>
      <c r="E39" s="1560"/>
      <c r="F39" s="1560"/>
      <c r="G39" s="1561"/>
      <c r="H39" s="1560"/>
      <c r="I39" s="1560"/>
      <c r="J39" s="1561"/>
      <c r="K39" s="1560"/>
      <c r="L39" s="1560"/>
      <c r="M39" s="1561"/>
      <c r="N39" s="1560"/>
      <c r="O39" s="1560"/>
      <c r="P39" s="1561"/>
      <c r="Q39" s="1560"/>
      <c r="R39" s="1560"/>
      <c r="S39" s="1561"/>
      <c r="T39" s="1560"/>
      <c r="U39" s="1560"/>
      <c r="V39" s="1561"/>
      <c r="W39" s="1560"/>
      <c r="X39" s="1560"/>
      <c r="Y39" s="1561"/>
      <c r="Z39" s="1560"/>
      <c r="AA39" s="1560"/>
      <c r="AB39" s="1561"/>
      <c r="AC39" s="1560"/>
      <c r="AD39" s="1560"/>
      <c r="AE39" s="1561"/>
      <c r="AF39" s="1560"/>
      <c r="AG39" s="1560"/>
      <c r="AH39" s="1561"/>
      <c r="AI39" s="1560"/>
      <c r="AJ39" s="1560"/>
      <c r="AK39" s="1561"/>
      <c r="AL39" s="1560"/>
      <c r="AM39" s="1560"/>
      <c r="AN39" s="1561"/>
      <c r="AO39" s="1560"/>
      <c r="AP39" s="1560"/>
      <c r="AQ39" s="1561"/>
      <c r="AR39" s="1560"/>
      <c r="AS39" s="1560"/>
      <c r="AT39" s="1561"/>
      <c r="AU39" s="1560"/>
      <c r="AV39" s="1560"/>
      <c r="AW39" s="1561"/>
      <c r="AX39" s="1560"/>
      <c r="AY39" s="1560"/>
      <c r="AZ39" s="1561"/>
      <c r="BA39" s="1560"/>
      <c r="BB39" s="1560"/>
      <c r="BC39" s="1561"/>
      <c r="BD39" s="1576"/>
      <c r="BE39" s="1577"/>
      <c r="BF39" s="1578"/>
      <c r="BG39" s="1560"/>
      <c r="BH39" s="1560"/>
      <c r="BI39" s="1561"/>
      <c r="BJ39" s="1585"/>
      <c r="BK39" s="1586"/>
      <c r="BL39" s="1587"/>
      <c r="BM39" s="1585"/>
      <c r="BN39" s="1586"/>
      <c r="BO39" s="1587"/>
      <c r="BP39" s="1585"/>
      <c r="BQ39" s="1586"/>
      <c r="BR39" s="1587"/>
      <c r="BS39" s="1585"/>
      <c r="BT39" s="1586"/>
      <c r="BU39" s="1587"/>
      <c r="BV39" s="1585"/>
      <c r="BW39" s="1586"/>
      <c r="BX39" s="1587"/>
      <c r="BY39" s="1588"/>
      <c r="BZ39" s="1589"/>
      <c r="CA39" s="1590"/>
      <c r="CB39" s="1585"/>
      <c r="CC39" s="1586"/>
      <c r="CD39" s="1587"/>
      <c r="CE39" s="1585"/>
      <c r="CF39" s="1586"/>
      <c r="CG39" s="1587"/>
      <c r="CH39" s="1588"/>
      <c r="CI39" s="1589"/>
      <c r="CJ39" s="1590"/>
      <c r="CK39" s="1576"/>
      <c r="CL39" s="1577"/>
      <c r="CM39" s="1578"/>
      <c r="CN39" s="1576"/>
      <c r="CO39" s="1577"/>
      <c r="CP39" s="1578"/>
      <c r="CQ39" s="1588"/>
      <c r="CR39" s="1589"/>
      <c r="CS39" s="1590"/>
      <c r="CT39" s="1588"/>
      <c r="CU39" s="1589"/>
      <c r="CV39" s="1590"/>
      <c r="CW39" s="25"/>
      <c r="CX39" s="39"/>
    </row>
    <row r="40" spans="1:109" s="40" customFormat="1" ht="26.25" customHeight="1" thickBot="1">
      <c r="A40" s="59"/>
      <c r="B40" s="1564"/>
      <c r="C40" s="1565"/>
      <c r="D40" s="1566"/>
      <c r="E40" s="1564"/>
      <c r="F40" s="1565"/>
      <c r="G40" s="1566"/>
      <c r="H40" s="1564"/>
      <c r="I40" s="1565"/>
      <c r="J40" s="1566"/>
      <c r="K40" s="1564"/>
      <c r="L40" s="1565"/>
      <c r="M40" s="1566"/>
      <c r="N40" s="1564"/>
      <c r="O40" s="1565"/>
      <c r="P40" s="1566"/>
      <c r="Q40" s="1564"/>
      <c r="R40" s="1565"/>
      <c r="S40" s="1566"/>
      <c r="T40" s="1564"/>
      <c r="U40" s="1565"/>
      <c r="V40" s="1566"/>
      <c r="W40" s="1564"/>
      <c r="X40" s="1565"/>
      <c r="Y40" s="1566"/>
      <c r="Z40" s="1564"/>
      <c r="AA40" s="1565"/>
      <c r="AB40" s="1566"/>
      <c r="AC40" s="1564"/>
      <c r="AD40" s="1565"/>
      <c r="AE40" s="1566"/>
      <c r="AF40" s="1564"/>
      <c r="AG40" s="1565"/>
      <c r="AH40" s="1566"/>
      <c r="AI40" s="1564"/>
      <c r="AJ40" s="1565"/>
      <c r="AK40" s="1566"/>
      <c r="AL40" s="1564"/>
      <c r="AM40" s="1565"/>
      <c r="AN40" s="1566"/>
      <c r="AO40" s="1564"/>
      <c r="AP40" s="1565"/>
      <c r="AQ40" s="1566"/>
      <c r="AR40" s="1564"/>
      <c r="AS40" s="1565"/>
      <c r="AT40" s="1566"/>
      <c r="AU40" s="1564"/>
      <c r="AV40" s="1565"/>
      <c r="AW40" s="1566"/>
      <c r="AX40" s="1564"/>
      <c r="AY40" s="1565"/>
      <c r="AZ40" s="1566"/>
      <c r="BA40" s="1564"/>
      <c r="BB40" s="1565"/>
      <c r="BC40" s="1566"/>
      <c r="BD40" s="1579"/>
      <c r="BE40" s="1580"/>
      <c r="BF40" s="1581"/>
      <c r="BG40" s="1564"/>
      <c r="BH40" s="1565"/>
      <c r="BI40" s="1566"/>
      <c r="BJ40" s="1579"/>
      <c r="BK40" s="1580"/>
      <c r="BL40" s="1581"/>
      <c r="BM40" s="1579"/>
      <c r="BN40" s="1580"/>
      <c r="BO40" s="1581"/>
      <c r="BP40" s="1579"/>
      <c r="BQ40" s="1580"/>
      <c r="BR40" s="1581"/>
      <c r="BS40" s="1579"/>
      <c r="BT40" s="1580"/>
      <c r="BU40" s="1581"/>
      <c r="BV40" s="1579"/>
      <c r="BW40" s="1580"/>
      <c r="BX40" s="1581"/>
      <c r="BY40" s="1579"/>
      <c r="BZ40" s="1580"/>
      <c r="CA40" s="1581"/>
      <c r="CB40" s="1579"/>
      <c r="CC40" s="1580"/>
      <c r="CD40" s="1581"/>
      <c r="CE40" s="1579"/>
      <c r="CF40" s="1580"/>
      <c r="CG40" s="1581"/>
      <c r="CH40" s="1579"/>
      <c r="CI40" s="1580"/>
      <c r="CJ40" s="1581"/>
      <c r="CK40" s="1579"/>
      <c r="CL40" s="1580"/>
      <c r="CM40" s="1581"/>
      <c r="CN40" s="1579"/>
      <c r="CO40" s="1580"/>
      <c r="CP40" s="1581"/>
      <c r="CQ40" s="1579"/>
      <c r="CR40" s="1580"/>
      <c r="CS40" s="1581"/>
      <c r="CT40" s="1579"/>
      <c r="CU40" s="1580"/>
      <c r="CV40" s="1581"/>
      <c r="CX40" s="41"/>
    </row>
    <row r="41" spans="1:109" s="27" customFormat="1" ht="26.25" hidden="1" customHeight="1" thickTop="1" thickBot="1">
      <c r="A41" s="26"/>
      <c r="B41" s="1571">
        <f>B38-B39-B60</f>
        <v>0</v>
      </c>
      <c r="C41" s="1572"/>
      <c r="D41" s="1573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71">
        <f>BD38-BD39-BD60</f>
        <v>0</v>
      </c>
      <c r="BE41" s="1572"/>
      <c r="BF41" s="1573"/>
      <c r="BG41" s="498">
        <f>BG38-BG39-BG60</f>
        <v>0</v>
      </c>
      <c r="BH41" s="499"/>
      <c r="BI41" s="500"/>
      <c r="BJ41" s="1571">
        <f>BJ38-BJ39-BJ60</f>
        <v>0</v>
      </c>
      <c r="BK41" s="1572"/>
      <c r="BL41" s="1573"/>
      <c r="BM41" s="1571">
        <f>BM38-BM39-BM60</f>
        <v>0</v>
      </c>
      <c r="BN41" s="1572"/>
      <c r="BO41" s="1573"/>
      <c r="BP41" s="1571">
        <f>BP38-BP39-BP60</f>
        <v>0</v>
      </c>
      <c r="BQ41" s="1572"/>
      <c r="BR41" s="1573"/>
      <c r="BS41" s="1571">
        <f>BS38-BS39-BS60</f>
        <v>0</v>
      </c>
      <c r="BT41" s="1572"/>
      <c r="BU41" s="1573"/>
      <c r="BV41" s="1571">
        <f>BV38-BV39-BV60</f>
        <v>0</v>
      </c>
      <c r="BW41" s="1572"/>
      <c r="BX41" s="1573"/>
      <c r="BY41" s="1571">
        <f>BY38-BY39-BY60</f>
        <v>0</v>
      </c>
      <c r="BZ41" s="1572"/>
      <c r="CA41" s="1573"/>
      <c r="CB41" s="1571">
        <f>CB38-CB39-CB60</f>
        <v>0</v>
      </c>
      <c r="CC41" s="1572"/>
      <c r="CD41" s="1573"/>
      <c r="CE41" s="1571">
        <f>CE38-CE39-CE60</f>
        <v>0</v>
      </c>
      <c r="CF41" s="1572"/>
      <c r="CG41" s="1573"/>
      <c r="CH41" s="1571">
        <f>CH38-CH39-CH60</f>
        <v>0</v>
      </c>
      <c r="CI41" s="1572"/>
      <c r="CJ41" s="1573"/>
      <c r="CK41" s="1571">
        <f>CK38-CK39-CK60</f>
        <v>0</v>
      </c>
      <c r="CL41" s="1572"/>
      <c r="CM41" s="1573"/>
      <c r="CN41" s="1571">
        <f>CN38-CN39-CN60</f>
        <v>0</v>
      </c>
      <c r="CO41" s="1572"/>
      <c r="CP41" s="1573"/>
      <c r="CQ41" s="1571">
        <f>CQ38-CQ39-CQ60</f>
        <v>0</v>
      </c>
      <c r="CR41" s="1572"/>
      <c r="CS41" s="1573"/>
      <c r="CT41" s="1571">
        <f>CT38-CT39-CT60</f>
        <v>0</v>
      </c>
      <c r="CU41" s="1572"/>
      <c r="CV41" s="1573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69">
        <f>SUM(B60:D60)</f>
        <v>0</v>
      </c>
      <c r="C61" s="1569"/>
      <c r="D61" s="1570"/>
      <c r="E61" s="1568">
        <f>SUM(E60:G60)</f>
        <v>0</v>
      </c>
      <c r="F61" s="1569"/>
      <c r="G61" s="1570"/>
      <c r="H61" s="1568">
        <f>SUM(H60:J60)</f>
        <v>0</v>
      </c>
      <c r="I61" s="1569"/>
      <c r="J61" s="1570"/>
      <c r="K61" s="1568">
        <f>SUM(K60:M60)</f>
        <v>0</v>
      </c>
      <c r="L61" s="1569"/>
      <c r="M61" s="1570"/>
      <c r="N61" s="1568">
        <f>SUM(N60:P60)</f>
        <v>0</v>
      </c>
      <c r="O61" s="1569"/>
      <c r="P61" s="1570"/>
      <c r="Q61" s="1568">
        <f>SUM(Q60:S60)</f>
        <v>0</v>
      </c>
      <c r="R61" s="1569"/>
      <c r="S61" s="1570"/>
      <c r="T61" s="1568">
        <f>SUM(T60:V60)</f>
        <v>0</v>
      </c>
      <c r="U61" s="1569"/>
      <c r="V61" s="1570"/>
      <c r="W61" s="1568">
        <f>SUM(W60:Y60)</f>
        <v>0</v>
      </c>
      <c r="X61" s="1569"/>
      <c r="Y61" s="1570"/>
      <c r="Z61" s="1568">
        <f>SUM(Z60:AB60)</f>
        <v>0</v>
      </c>
      <c r="AA61" s="1569"/>
      <c r="AB61" s="1570"/>
      <c r="AC61" s="1568">
        <f>SUM(AC60:AE60)</f>
        <v>0</v>
      </c>
      <c r="AD61" s="1569"/>
      <c r="AE61" s="1570"/>
      <c r="AF61" s="1568">
        <f>SUM(AF60:AH60)</f>
        <v>0</v>
      </c>
      <c r="AG61" s="1569"/>
      <c r="AH61" s="1570"/>
      <c r="AI61" s="1568">
        <f>SUM(AI60:AK60)</f>
        <v>0</v>
      </c>
      <c r="AJ61" s="1569"/>
      <c r="AK61" s="1570"/>
      <c r="AL61" s="1568">
        <f>SUM(AL60:AN60)</f>
        <v>0</v>
      </c>
      <c r="AM61" s="1569"/>
      <c r="AN61" s="1570"/>
      <c r="AO61" s="1568">
        <f>SUM(AO60:AQ60)</f>
        <v>0</v>
      </c>
      <c r="AP61" s="1569"/>
      <c r="AQ61" s="1570"/>
      <c r="AR61" s="1568">
        <f>SUM(AR60:AT60)</f>
        <v>0</v>
      </c>
      <c r="AS61" s="1569"/>
      <c r="AT61" s="1570"/>
      <c r="AU61" s="1568">
        <f>SUM(AU60:AW60)</f>
        <v>0</v>
      </c>
      <c r="AV61" s="1569"/>
      <c r="AW61" s="1570"/>
      <c r="AX61" s="1568">
        <f>SUM(AX60:AZ60)</f>
        <v>0</v>
      </c>
      <c r="AY61" s="1569"/>
      <c r="AZ61" s="1570"/>
      <c r="BA61" s="1568">
        <f>SUM(BA60:BC60)</f>
        <v>0</v>
      </c>
      <c r="BB61" s="1569"/>
      <c r="BC61" s="1570"/>
      <c r="BD61" s="1568">
        <f>SUM(BD60:BF60)</f>
        <v>0</v>
      </c>
      <c r="BE61" s="1569"/>
      <c r="BF61" s="1570"/>
      <c r="BG61" s="1568">
        <f>SUM(BG60:BI60)</f>
        <v>0</v>
      </c>
      <c r="BH61" s="1569"/>
      <c r="BI61" s="1570"/>
      <c r="BJ61" s="1568">
        <f>SUM(BJ60:BL60)</f>
        <v>0</v>
      </c>
      <c r="BK61" s="1569"/>
      <c r="BL61" s="1570"/>
      <c r="BM61" s="1568">
        <f>SUM(BM60:BO60)</f>
        <v>0</v>
      </c>
      <c r="BN61" s="1569"/>
      <c r="BO61" s="1570"/>
      <c r="BP61" s="1568">
        <f>SUM(BP60:BR60)</f>
        <v>0</v>
      </c>
      <c r="BQ61" s="1569"/>
      <c r="BR61" s="1570"/>
      <c r="BS61" s="1568">
        <f>SUM(BS60:BU60)</f>
        <v>0</v>
      </c>
      <c r="BT61" s="1569"/>
      <c r="BU61" s="1570"/>
      <c r="BV61" s="1568">
        <f>SUM(BV60:BX60)</f>
        <v>0</v>
      </c>
      <c r="BW61" s="1569"/>
      <c r="BX61" s="1570"/>
      <c r="BY61" s="1568">
        <f>SUM(BY60:CA60)</f>
        <v>0</v>
      </c>
      <c r="BZ61" s="1569"/>
      <c r="CA61" s="1570"/>
      <c r="CB61" s="1568">
        <f>SUM(CB60:CD60)</f>
        <v>0</v>
      </c>
      <c r="CC61" s="1569"/>
      <c r="CD61" s="1570"/>
      <c r="CE61" s="1568">
        <f>SUM(CE60:CG60)</f>
        <v>0</v>
      </c>
      <c r="CF61" s="1569"/>
      <c r="CG61" s="1570"/>
      <c r="CH61" s="1568">
        <f>SUM(CH60:CJ60)</f>
        <v>0</v>
      </c>
      <c r="CI61" s="1569"/>
      <c r="CJ61" s="1570"/>
      <c r="CK61" s="1568">
        <f>SUM(CK60:CM60)</f>
        <v>0</v>
      </c>
      <c r="CL61" s="1569"/>
      <c r="CM61" s="1570"/>
      <c r="CN61" s="1568">
        <f>SUM(CN60:CP60)</f>
        <v>0</v>
      </c>
      <c r="CO61" s="1569"/>
      <c r="CP61" s="1570"/>
      <c r="CQ61" s="1568">
        <f>SUM(CQ60:CS60)</f>
        <v>0</v>
      </c>
      <c r="CR61" s="1569"/>
      <c r="CS61" s="1570"/>
      <c r="CT61" s="1568">
        <f>SUM(CT60:CV60)</f>
        <v>0</v>
      </c>
      <c r="CU61" s="1569"/>
      <c r="CV61" s="1570"/>
      <c r="CW61" s="28"/>
      <c r="CX61" s="28"/>
      <c r="CY61" s="28"/>
      <c r="CZ61" s="159"/>
      <c r="DA61" s="159"/>
      <c r="DB61" s="159"/>
      <c r="DC61" s="1574"/>
      <c r="DD61" s="1574"/>
      <c r="DE61" s="1574"/>
    </row>
    <row r="62" spans="1:109" ht="50.25" customHeight="1" thickTop="1">
      <c r="B62" s="1567">
        <f>SUM(B61:CV61)</f>
        <v>0</v>
      </c>
      <c r="C62" s="1567"/>
      <c r="D62" s="1567"/>
    </row>
  </sheetData>
  <mergeCells count="149"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</mergeCells>
  <phoneticPr fontId="11" type="noConversion"/>
  <conditionalFormatting sqref="CX1:CX1048576">
    <cfRule type="cellIs" dxfId="11334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N7" activePane="bottomRight" state="frozen"/>
      <selection activeCell="G1" sqref="G1"/>
      <selection pane="topRight" activeCell="G1" sqref="G1"/>
      <selection pane="bottomLeft" activeCell="G1" sqref="G1"/>
      <selection pane="bottomRight" activeCell="AQ1" sqref="W1:AQ1048576"/>
    </sheetView>
  </sheetViews>
  <sheetFormatPr defaultColWidth="8.375" defaultRowHeight="15"/>
  <cols>
    <col min="1" max="1" width="8.375" style="414" customWidth="1"/>
    <col min="2" max="4" width="6.5" style="35" customWidth="1"/>
    <col min="5" max="10" width="6.5" style="35" hidden="1" customWidth="1"/>
    <col min="11" max="12" width="6.5" style="35" customWidth="1"/>
    <col min="13" max="13" width="6.375" style="35" customWidth="1"/>
    <col min="14" max="22" width="6.5" style="35" customWidth="1"/>
    <col min="23" max="24" width="6.5" style="35" hidden="1" customWidth="1"/>
    <col min="25" max="38" width="6.75" style="35" hidden="1" customWidth="1"/>
    <col min="39" max="40" width="6.5" style="35" hidden="1" customWidth="1"/>
    <col min="41" max="41" width="6.5" style="34" hidden="1" customWidth="1"/>
    <col min="42" max="43" width="6.5" style="35" hidden="1" customWidth="1"/>
    <col min="44" max="44" width="6.5" style="34" customWidth="1"/>
    <col min="45" max="48" width="6.5" style="35" customWidth="1"/>
    <col min="49" max="49" width="6.875" style="35" customWidth="1"/>
    <col min="50" max="64" width="6.5" style="35" customWidth="1"/>
    <col min="65" max="76" width="6.5" style="4" customWidth="1"/>
    <col min="77" max="85" width="6.5" style="4" hidden="1" customWidth="1"/>
    <col min="86" max="88" width="6.5" style="4" customWidth="1"/>
    <col min="89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91" t="s">
        <v>16530</v>
      </c>
      <c r="I1" s="1392"/>
      <c r="J1" s="1392"/>
      <c r="K1" s="1392"/>
      <c r="L1" s="1392"/>
      <c r="M1" s="1392"/>
      <c r="N1" s="1391" t="s">
        <v>16530</v>
      </c>
      <c r="O1" s="1392"/>
      <c r="P1" s="1392"/>
      <c r="Q1" s="1392"/>
      <c r="R1" s="1392"/>
      <c r="S1" s="1392"/>
      <c r="T1" s="1392"/>
      <c r="U1" s="1392"/>
      <c r="V1" s="1392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459">
        <f>'實驗紗&amp;非當月生產'!P2</f>
        <v>1404022.5</v>
      </c>
    </row>
    <row r="2" spans="1:197" s="137" customFormat="1" ht="17.45" customHeight="1" thickBot="1">
      <c r="A2" s="412"/>
      <c r="B2" s="1540">
        <v>4</v>
      </c>
      <c r="C2" s="1540"/>
      <c r="D2" s="1540"/>
      <c r="E2" s="1540">
        <v>5</v>
      </c>
      <c r="F2" s="1540"/>
      <c r="G2" s="1540"/>
      <c r="H2" s="1540">
        <v>6</v>
      </c>
      <c r="I2" s="1540"/>
      <c r="J2" s="1540"/>
      <c r="K2" s="1540">
        <v>7</v>
      </c>
      <c r="L2" s="1540"/>
      <c r="M2" s="1540"/>
      <c r="N2" s="1540">
        <v>8</v>
      </c>
      <c r="O2" s="1540"/>
      <c r="P2" s="1540"/>
      <c r="Q2" s="1540">
        <v>9</v>
      </c>
      <c r="R2" s="1540"/>
      <c r="S2" s="1540"/>
      <c r="T2" s="1540">
        <v>10</v>
      </c>
      <c r="U2" s="1540"/>
      <c r="V2" s="1540"/>
      <c r="W2" s="1540">
        <v>11</v>
      </c>
      <c r="X2" s="1540"/>
      <c r="Y2" s="1540"/>
      <c r="Z2" s="1540">
        <v>12</v>
      </c>
      <c r="AA2" s="1540"/>
      <c r="AB2" s="1540"/>
      <c r="AC2" s="1540">
        <v>13</v>
      </c>
      <c r="AD2" s="1540"/>
      <c r="AE2" s="1540"/>
      <c r="AF2" s="1540">
        <v>14</v>
      </c>
      <c r="AG2" s="1540"/>
      <c r="AH2" s="1540"/>
      <c r="AI2" s="1540">
        <v>15</v>
      </c>
      <c r="AJ2" s="1540"/>
      <c r="AK2" s="1540"/>
      <c r="AL2" s="1540">
        <v>16</v>
      </c>
      <c r="AM2" s="1540"/>
      <c r="AN2" s="1540"/>
      <c r="AO2" s="1540">
        <v>17</v>
      </c>
      <c r="AP2" s="1540"/>
      <c r="AQ2" s="1540"/>
      <c r="AR2" s="1540">
        <v>18</v>
      </c>
      <c r="AS2" s="1540"/>
      <c r="AT2" s="1540"/>
      <c r="AU2" s="1540">
        <v>19</v>
      </c>
      <c r="AV2" s="1540"/>
      <c r="AW2" s="1540"/>
      <c r="AX2" s="1540">
        <v>20</v>
      </c>
      <c r="AY2" s="1540"/>
      <c r="AZ2" s="1540"/>
      <c r="BA2" s="1540">
        <v>21</v>
      </c>
      <c r="BB2" s="1540"/>
      <c r="BC2" s="1540"/>
      <c r="BD2" s="1540">
        <v>22</v>
      </c>
      <c r="BE2" s="1540"/>
      <c r="BF2" s="1540"/>
      <c r="BG2" s="1540">
        <v>23</v>
      </c>
      <c r="BH2" s="1540"/>
      <c r="BI2" s="1540"/>
      <c r="BJ2" s="1540">
        <v>24</v>
      </c>
      <c r="BK2" s="1540"/>
      <c r="BL2" s="1540"/>
      <c r="BM2" s="1540">
        <v>25</v>
      </c>
      <c r="BN2" s="1540"/>
      <c r="BO2" s="1540"/>
      <c r="BP2" s="1540">
        <v>26</v>
      </c>
      <c r="BQ2" s="1540"/>
      <c r="BR2" s="1540"/>
      <c r="BS2" s="1540">
        <v>27</v>
      </c>
      <c r="BT2" s="1540"/>
      <c r="BU2" s="1540"/>
      <c r="BV2" s="1540">
        <v>28</v>
      </c>
      <c r="BW2" s="1540"/>
      <c r="BX2" s="1540"/>
      <c r="BY2" s="1540">
        <v>29</v>
      </c>
      <c r="BZ2" s="1540"/>
      <c r="CA2" s="1540"/>
      <c r="CB2" s="1540">
        <v>30</v>
      </c>
      <c r="CC2" s="1540"/>
      <c r="CD2" s="1540"/>
      <c r="CE2" s="1540">
        <v>31</v>
      </c>
      <c r="CF2" s="1540"/>
      <c r="CG2" s="1540"/>
      <c r="CH2" s="1540">
        <v>32</v>
      </c>
      <c r="CI2" s="1540"/>
      <c r="CJ2" s="1540"/>
      <c r="CK2" s="1540">
        <v>33</v>
      </c>
      <c r="CL2" s="1540"/>
      <c r="CM2" s="1540"/>
      <c r="CN2" s="1540">
        <v>34</v>
      </c>
      <c r="CO2" s="1540"/>
      <c r="CP2" s="1540"/>
      <c r="CQ2" s="1540">
        <v>35</v>
      </c>
      <c r="CR2" s="1540"/>
      <c r="CS2" s="1540"/>
      <c r="CT2" s="1540">
        <v>36</v>
      </c>
      <c r="CU2" s="1540"/>
      <c r="CV2" s="1540"/>
      <c r="CW2" s="1540">
        <v>37</v>
      </c>
      <c r="CX2" s="1540"/>
      <c r="CY2" s="1540"/>
      <c r="CZ2" s="1540">
        <v>38</v>
      </c>
      <c r="DA2" s="1540"/>
      <c r="DB2" s="1540"/>
      <c r="DC2" s="1540">
        <v>39</v>
      </c>
      <c r="DD2" s="1540"/>
      <c r="DE2" s="1540"/>
      <c r="DF2" s="1540">
        <v>40</v>
      </c>
      <c r="DG2" s="1540"/>
      <c r="DH2" s="1540"/>
      <c r="DI2" s="1540">
        <v>41</v>
      </c>
      <c r="DJ2" s="1540"/>
      <c r="DK2" s="1540"/>
      <c r="DL2" s="1540">
        <v>42</v>
      </c>
      <c r="DM2" s="1540"/>
      <c r="DN2" s="1540"/>
      <c r="DO2" s="1540">
        <v>43</v>
      </c>
      <c r="DP2" s="1540"/>
      <c r="DQ2" s="1540"/>
      <c r="DR2" s="1540">
        <v>44</v>
      </c>
      <c r="DS2" s="1540"/>
      <c r="DT2" s="1540"/>
      <c r="DU2" s="1540">
        <v>45</v>
      </c>
      <c r="DV2" s="1540"/>
      <c r="DW2" s="1540"/>
      <c r="DX2" s="1540">
        <v>46</v>
      </c>
      <c r="DY2" s="1540"/>
      <c r="DZ2" s="1540"/>
      <c r="EA2" s="1540">
        <v>47</v>
      </c>
      <c r="EB2" s="1540"/>
      <c r="EC2" s="1540"/>
      <c r="ED2" s="1540">
        <v>48</v>
      </c>
      <c r="EE2" s="1540"/>
      <c r="EF2" s="1540"/>
      <c r="EG2" s="1540">
        <v>49</v>
      </c>
      <c r="EH2" s="1540"/>
      <c r="EI2" s="1540"/>
      <c r="EJ2" s="1540">
        <v>50</v>
      </c>
      <c r="EK2" s="1540"/>
      <c r="EL2" s="1540"/>
      <c r="EM2" s="1540">
        <v>51</v>
      </c>
      <c r="EN2" s="1540"/>
      <c r="EO2" s="1540"/>
      <c r="EP2" s="1540">
        <v>52</v>
      </c>
      <c r="EQ2" s="1540"/>
      <c r="ER2" s="1540"/>
      <c r="ES2" s="1540">
        <v>53</v>
      </c>
      <c r="ET2" s="1540"/>
      <c r="EU2" s="1540"/>
      <c r="EV2" s="1540">
        <v>54</v>
      </c>
      <c r="EW2" s="1540"/>
      <c r="EX2" s="1540"/>
      <c r="EY2" s="1540">
        <v>55</v>
      </c>
      <c r="EZ2" s="1540"/>
      <c r="FA2" s="1540"/>
      <c r="FB2" s="1540">
        <v>56</v>
      </c>
      <c r="FC2" s="1540"/>
      <c r="FD2" s="1540"/>
      <c r="FE2" s="1540">
        <v>57</v>
      </c>
      <c r="FF2" s="1540"/>
      <c r="FG2" s="1540"/>
      <c r="FH2" s="1540">
        <v>58</v>
      </c>
      <c r="FI2" s="1540"/>
      <c r="FJ2" s="1540"/>
      <c r="FK2" s="1540">
        <v>59</v>
      </c>
      <c r="FL2" s="1540"/>
      <c r="FM2" s="1540"/>
      <c r="FN2" s="1540">
        <v>60</v>
      </c>
      <c r="FO2" s="1540"/>
      <c r="FP2" s="1540"/>
      <c r="FQ2" s="1540">
        <v>61</v>
      </c>
      <c r="FR2" s="1540"/>
      <c r="FS2" s="1540"/>
      <c r="FT2" s="1540">
        <v>62</v>
      </c>
      <c r="FU2" s="1540"/>
      <c r="FV2" s="1540"/>
      <c r="FW2" s="1540">
        <v>63</v>
      </c>
      <c r="FX2" s="1540"/>
      <c r="FY2" s="1540"/>
      <c r="FZ2" s="1540">
        <v>64</v>
      </c>
      <c r="GA2" s="1540"/>
      <c r="GB2" s="1540"/>
      <c r="GC2" s="1540">
        <v>65</v>
      </c>
      <c r="GD2" s="1540"/>
      <c r="GE2" s="1540"/>
      <c r="GF2" s="1540">
        <v>66</v>
      </c>
      <c r="GG2" s="1540"/>
      <c r="GH2" s="1540"/>
      <c r="GI2" s="1540">
        <v>67</v>
      </c>
      <c r="GJ2" s="1540"/>
      <c r="GK2" s="1540"/>
    </row>
    <row r="3" spans="1:197" s="35" customFormat="1" ht="19.5" customHeight="1" thickTop="1">
      <c r="A3" s="598" t="s">
        <v>79</v>
      </c>
      <c r="B3" s="599" t="s">
        <v>17288</v>
      </c>
      <c r="C3" s="600"/>
      <c r="D3" s="601">
        <v>48</v>
      </c>
      <c r="E3" s="599"/>
      <c r="F3" s="600"/>
      <c r="G3" s="601"/>
      <c r="H3" s="599"/>
      <c r="I3" s="600"/>
      <c r="J3" s="601"/>
      <c r="K3" s="599" t="s">
        <v>16722</v>
      </c>
      <c r="L3" s="600"/>
      <c r="M3" s="601">
        <v>69</v>
      </c>
      <c r="N3" s="599" t="s">
        <v>17237</v>
      </c>
      <c r="O3" s="600"/>
      <c r="P3" s="601">
        <v>69</v>
      </c>
      <c r="Q3" s="599" t="s">
        <v>17262</v>
      </c>
      <c r="R3" s="600"/>
      <c r="S3" s="601">
        <v>73</v>
      </c>
      <c r="T3" s="599" t="s">
        <v>17637</v>
      </c>
      <c r="U3" s="600"/>
      <c r="V3" s="601"/>
      <c r="W3" s="599"/>
      <c r="X3" s="600"/>
      <c r="Y3" s="601"/>
      <c r="Z3" s="599"/>
      <c r="AA3" s="600"/>
      <c r="AB3" s="601"/>
      <c r="AC3" s="599"/>
      <c r="AD3" s="600"/>
      <c r="AE3" s="601"/>
      <c r="AF3" s="599"/>
      <c r="AG3" s="600"/>
      <c r="AH3" s="601"/>
      <c r="AI3" s="599"/>
      <c r="AJ3" s="600"/>
      <c r="AK3" s="601"/>
      <c r="AL3" s="599"/>
      <c r="AM3" s="600"/>
      <c r="AN3" s="601"/>
      <c r="AO3" s="599"/>
      <c r="AP3" s="600"/>
      <c r="AQ3" s="601"/>
      <c r="AR3" s="599" t="s">
        <v>17244</v>
      </c>
      <c r="AS3" s="600"/>
      <c r="AT3" s="601">
        <v>95</v>
      </c>
      <c r="AU3" s="846" t="s">
        <v>16711</v>
      </c>
      <c r="AV3" s="600"/>
      <c r="AW3" s="601">
        <v>70</v>
      </c>
      <c r="AX3" s="846" t="s">
        <v>16714</v>
      </c>
      <c r="AY3" s="600"/>
      <c r="AZ3" s="601">
        <v>70</v>
      </c>
      <c r="BA3" s="599" t="s">
        <v>17356</v>
      </c>
      <c r="BB3" s="600"/>
      <c r="BC3" s="601">
        <v>145</v>
      </c>
      <c r="BD3" s="599" t="s">
        <v>17263</v>
      </c>
      <c r="BE3" s="600"/>
      <c r="BF3" s="601">
        <v>141</v>
      </c>
      <c r="BG3" s="599" t="s">
        <v>17271</v>
      </c>
      <c r="BH3" s="600"/>
      <c r="BI3" s="601">
        <v>141</v>
      </c>
      <c r="BJ3" s="846" t="s">
        <v>17274</v>
      </c>
      <c r="BK3" s="600"/>
      <c r="BL3" s="601">
        <v>70</v>
      </c>
      <c r="BM3" s="846" t="s">
        <v>17289</v>
      </c>
      <c r="BN3" s="600"/>
      <c r="BO3" s="601">
        <v>70</v>
      </c>
      <c r="BP3" s="599" t="s">
        <v>17290</v>
      </c>
      <c r="BQ3" s="600"/>
      <c r="BR3" s="601">
        <v>142</v>
      </c>
      <c r="BS3" s="846" t="s">
        <v>17287</v>
      </c>
      <c r="BT3" s="600"/>
      <c r="BU3" s="601">
        <v>140</v>
      </c>
      <c r="BV3" s="599" t="s">
        <v>17355</v>
      </c>
      <c r="BW3" s="600"/>
      <c r="BX3" s="601">
        <v>143</v>
      </c>
      <c r="BY3" s="599"/>
      <c r="BZ3" s="600"/>
      <c r="CA3" s="601"/>
      <c r="CB3" s="599"/>
      <c r="CC3" s="600"/>
      <c r="CD3" s="601"/>
      <c r="CE3" s="599"/>
      <c r="CF3" s="600"/>
      <c r="CG3" s="601"/>
      <c r="CH3" s="846" t="s">
        <v>17295</v>
      </c>
      <c r="CI3" s="600"/>
      <c r="CJ3" s="601">
        <v>141</v>
      </c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1557</v>
      </c>
      <c r="C4" s="603"/>
      <c r="D4" s="604">
        <v>630</v>
      </c>
      <c r="E4" s="605"/>
      <c r="F4" s="603"/>
      <c r="G4" s="604"/>
      <c r="H4" s="605"/>
      <c r="I4" s="603"/>
      <c r="J4" s="604"/>
      <c r="K4" s="605" t="s">
        <v>874</v>
      </c>
      <c r="L4" s="603"/>
      <c r="M4" s="604">
        <v>600</v>
      </c>
      <c r="N4" s="605" t="s">
        <v>425</v>
      </c>
      <c r="O4" s="603"/>
      <c r="P4" s="604">
        <v>780</v>
      </c>
      <c r="Q4" s="605" t="s">
        <v>1936</v>
      </c>
      <c r="R4" s="603"/>
      <c r="S4" s="604">
        <v>500</v>
      </c>
      <c r="T4" s="605"/>
      <c r="U4" s="603"/>
      <c r="V4" s="604"/>
      <c r="W4" s="605"/>
      <c r="X4" s="603"/>
      <c r="Y4" s="604"/>
      <c r="Z4" s="605"/>
      <c r="AA4" s="603"/>
      <c r="AB4" s="604"/>
      <c r="AC4" s="605"/>
      <c r="AD4" s="603"/>
      <c r="AE4" s="604"/>
      <c r="AF4" s="605"/>
      <c r="AG4" s="603"/>
      <c r="AH4" s="604"/>
      <c r="AI4" s="605"/>
      <c r="AJ4" s="603"/>
      <c r="AK4" s="604"/>
      <c r="AL4" s="605"/>
      <c r="AM4" s="603"/>
      <c r="AN4" s="604"/>
      <c r="AO4" s="605"/>
      <c r="AP4" s="603"/>
      <c r="AQ4" s="604"/>
      <c r="AR4" s="605" t="s">
        <v>17247</v>
      </c>
      <c r="AS4" s="603"/>
      <c r="AT4" s="604">
        <v>700</v>
      </c>
      <c r="AU4" s="847" t="s">
        <v>471</v>
      </c>
      <c r="AV4" s="603"/>
      <c r="AW4" s="604">
        <v>700</v>
      </c>
      <c r="AX4" s="847" t="s">
        <v>471</v>
      </c>
      <c r="AY4" s="603"/>
      <c r="AZ4" s="604">
        <v>700</v>
      </c>
      <c r="BA4" s="605" t="s">
        <v>15134</v>
      </c>
      <c r="BB4" s="603"/>
      <c r="BC4" s="604">
        <v>600</v>
      </c>
      <c r="BD4" s="605" t="s">
        <v>5038</v>
      </c>
      <c r="BE4" s="603"/>
      <c r="BF4" s="604">
        <v>600</v>
      </c>
      <c r="BG4" s="605" t="s">
        <v>210</v>
      </c>
      <c r="BH4" s="603"/>
      <c r="BI4" s="604">
        <v>650</v>
      </c>
      <c r="BJ4" s="847" t="s">
        <v>17279</v>
      </c>
      <c r="BK4" s="603"/>
      <c r="BL4" s="604">
        <v>700</v>
      </c>
      <c r="BM4" s="847" t="s">
        <v>17279</v>
      </c>
      <c r="BN4" s="603"/>
      <c r="BO4" s="604">
        <v>700</v>
      </c>
      <c r="BP4" s="605" t="s">
        <v>210</v>
      </c>
      <c r="BQ4" s="603"/>
      <c r="BR4" s="604">
        <v>650</v>
      </c>
      <c r="BS4" s="847" t="s">
        <v>17279</v>
      </c>
      <c r="BT4" s="603"/>
      <c r="BU4" s="604">
        <v>700</v>
      </c>
      <c r="BV4" s="605" t="s">
        <v>628</v>
      </c>
      <c r="BW4" s="603"/>
      <c r="BX4" s="604">
        <v>600</v>
      </c>
      <c r="BY4" s="605"/>
      <c r="BZ4" s="603"/>
      <c r="CA4" s="604"/>
      <c r="CB4" s="605"/>
      <c r="CC4" s="603"/>
      <c r="CD4" s="604"/>
      <c r="CE4" s="605"/>
      <c r="CF4" s="603"/>
      <c r="CG4" s="604"/>
      <c r="CH4" s="847" t="s">
        <v>869</v>
      </c>
      <c r="CI4" s="603"/>
      <c r="CJ4" s="604">
        <v>600</v>
      </c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71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/>
      <c r="F6" s="608">
        <f>G$3*G$4*216*24*60*E6/9000000</f>
        <v>0</v>
      </c>
      <c r="G6" s="609"/>
      <c r="H6" s="607"/>
      <c r="I6" s="608">
        <f>J$3*J$4*216*24*60*H6/9000000</f>
        <v>0</v>
      </c>
      <c r="J6" s="609"/>
      <c r="K6" s="607">
        <v>1</v>
      </c>
      <c r="L6" s="608">
        <f>M$3*M$4*216*24*60*K6/9000000</f>
        <v>1430.7840000000001</v>
      </c>
      <c r="M6" s="609"/>
      <c r="N6" s="607">
        <v>1</v>
      </c>
      <c r="O6" s="608">
        <f>P$3*P$4*216*24*60*N6/9000000</f>
        <v>1860.0192</v>
      </c>
      <c r="P6" s="609"/>
      <c r="Q6" s="607">
        <v>1</v>
      </c>
      <c r="R6" s="608">
        <f>S$3*S$4*216*24*60*Q6/9000000</f>
        <v>1261.44</v>
      </c>
      <c r="S6" s="609"/>
      <c r="T6" s="611"/>
      <c r="U6" s="608">
        <f t="shared" ref="U6:U9" si="0">V$3*V$4*216*24*60*T6/9000000</f>
        <v>0</v>
      </c>
      <c r="V6" s="609"/>
      <c r="W6" s="607"/>
      <c r="X6" s="608">
        <f t="shared" ref="X6:X11" si="1">Y$3*Y$4*216*24*60*W6/9000000</f>
        <v>0</v>
      </c>
      <c r="Y6" s="609"/>
      <c r="Z6" s="607"/>
      <c r="AA6" s="608">
        <f t="shared" ref="AA6:AA36" si="2">AB$3*AB$4*216*24*60*Z6/9000000</f>
        <v>0</v>
      </c>
      <c r="AB6" s="609"/>
      <c r="AC6" s="607"/>
      <c r="AD6" s="608">
        <f>AE$3*AE$4*216*24*60*AC6/9000000</f>
        <v>0</v>
      </c>
      <c r="AE6" s="609"/>
      <c r="AF6" s="611"/>
      <c r="AG6" s="608">
        <f>AH$3*AH$4*216*24*60*AF6/9000000</f>
        <v>0</v>
      </c>
      <c r="AH6" s="609"/>
      <c r="AI6" s="611"/>
      <c r="AJ6" s="608">
        <f>AK$3*AK$4*216*24*60*AI6/9000000</f>
        <v>0</v>
      </c>
      <c r="AK6" s="610"/>
      <c r="AL6" s="607"/>
      <c r="AM6" s="608">
        <f>AN$3*AN$4*216*24*60*AL6/9000000</f>
        <v>0</v>
      </c>
      <c r="AN6" s="610"/>
      <c r="AO6" s="611"/>
      <c r="AP6" s="608">
        <f>AQ$3*AQ$4*216*24*60*AO6/9000000</f>
        <v>0</v>
      </c>
      <c r="AQ6" s="609"/>
      <c r="AR6" s="607">
        <v>1</v>
      </c>
      <c r="AS6" s="608">
        <f>AT$3*AT$4*216*24*60*AR6/9000000</f>
        <v>2298.2399999999998</v>
      </c>
      <c r="AT6" s="610"/>
      <c r="AU6" s="607">
        <v>0.5</v>
      </c>
      <c r="AV6" s="608">
        <f>AW$3*AW$4*216*24*60*AU6/9000000</f>
        <v>846.72</v>
      </c>
      <c r="AW6" s="610"/>
      <c r="AX6" s="607">
        <v>0.5</v>
      </c>
      <c r="AY6" s="608">
        <f>AZ$3*AZ$4*216*24*60*AX6/9000000</f>
        <v>846.72</v>
      </c>
      <c r="AZ6" s="609"/>
      <c r="BA6" s="607">
        <v>0</v>
      </c>
      <c r="BB6" s="608">
        <f>BC$3*BC$4*216*24*60*BA6/9000000</f>
        <v>0</v>
      </c>
      <c r="BC6" s="609"/>
      <c r="BD6" s="607">
        <v>1</v>
      </c>
      <c r="BE6" s="608">
        <f>BF$3*BF$4*216*24*60*BD6/9000000</f>
        <v>2923.7759999999998</v>
      </c>
      <c r="BF6" s="610"/>
      <c r="BG6" s="607">
        <v>0.5</v>
      </c>
      <c r="BH6" s="608">
        <f>BI$3*BI$4*216*24*60*BG6/9000000</f>
        <v>1583.712</v>
      </c>
      <c r="BI6" s="609"/>
      <c r="BJ6" s="611">
        <v>1</v>
      </c>
      <c r="BK6" s="608">
        <f>BL$3*BL$4*216*24*60*BJ6/9000000</f>
        <v>1693.44</v>
      </c>
      <c r="BL6" s="610"/>
      <c r="BM6" s="607">
        <v>0.5</v>
      </c>
      <c r="BN6" s="608">
        <f t="shared" ref="BN6:BN9" si="3">BO$3*BO$4*216*24*60*BM6/9000000</f>
        <v>846.72</v>
      </c>
      <c r="BO6" s="609"/>
      <c r="BP6" s="607">
        <v>0.5</v>
      </c>
      <c r="BQ6" s="608">
        <f>BR$3*BR$4*216*24*60*BP6/9000000</f>
        <v>1594.944</v>
      </c>
      <c r="BR6" s="610"/>
      <c r="BS6" s="607">
        <v>0.5</v>
      </c>
      <c r="BT6" s="608">
        <f t="shared" ref="BT6:BT9" si="4">BU$3*BU$4*216*24*60*BS6/9000000</f>
        <v>1693.44</v>
      </c>
      <c r="BU6" s="609"/>
      <c r="BV6" s="607">
        <v>0</v>
      </c>
      <c r="BW6" s="608">
        <f t="shared" ref="BW6:BW36" si="5">BX$3*BX$4*216*24*60*BV6/9000000</f>
        <v>0</v>
      </c>
      <c r="BX6" s="609"/>
      <c r="BY6" s="607"/>
      <c r="BZ6" s="608">
        <f t="shared" ref="BZ6:BZ36" si="6">CA$3*CA$4*216*24*60*BY6/9000000</f>
        <v>0</v>
      </c>
      <c r="CA6" s="609"/>
      <c r="CB6" s="607"/>
      <c r="CC6" s="608">
        <f t="shared" ref="CC6:CC36" si="7">CD$3*CD$4*216*24*60*CB6/9000000</f>
        <v>0</v>
      </c>
      <c r="CD6" s="609"/>
      <c r="CE6" s="607"/>
      <c r="CF6" s="608">
        <f t="shared" ref="CF6:CF36" si="8">CG$3*CG$4*216*24*60*CE6/9000000</f>
        <v>0</v>
      </c>
      <c r="CG6" s="609"/>
      <c r="CH6" s="607">
        <v>0</v>
      </c>
      <c r="CI6" s="608">
        <f t="shared" ref="CI6:CI36" si="9">CJ$3*CJ$4*216*24*60*CH6/9000000</f>
        <v>0</v>
      </c>
      <c r="CJ6" s="609"/>
      <c r="CK6" s="607"/>
      <c r="CL6" s="608">
        <f t="shared" ref="CL6:CL36" si="10">CM$3*CM$4*216*24*60*CK6/9000000</f>
        <v>0</v>
      </c>
      <c r="CM6" s="609"/>
      <c r="CN6" s="607"/>
      <c r="CO6" s="608">
        <f t="shared" ref="CO6:CO36" si="11">CP$3*CP$4*216*24*60*CN6/9000000</f>
        <v>0</v>
      </c>
      <c r="CP6" s="609"/>
      <c r="CQ6" s="607"/>
      <c r="CR6" s="608">
        <f t="shared" ref="CR6:CR36" si="12">CS$3*CS$4*216*24*60*CQ6/9000000</f>
        <v>0</v>
      </c>
      <c r="CS6" s="609"/>
      <c r="CT6" s="607"/>
      <c r="CU6" s="608">
        <f t="shared" ref="CU6:CU36" si="13">CV$3*CV$4*216*24*60*CT6/9000000</f>
        <v>0</v>
      </c>
      <c r="CV6" s="609"/>
      <c r="CW6" s="607"/>
      <c r="CX6" s="608">
        <f t="shared" ref="CX6:CX36" si="14">CY$3*CY$4*216*24*60*CW6/9000000</f>
        <v>0</v>
      </c>
      <c r="CY6" s="609"/>
      <c r="CZ6" s="607"/>
      <c r="DA6" s="608">
        <f t="shared" ref="DA6:DA36" si="15">DB$3*DB$4*216*24*60*CZ6/9000000</f>
        <v>0</v>
      </c>
      <c r="DB6" s="609"/>
      <c r="DC6" s="607"/>
      <c r="DD6" s="608">
        <f t="shared" ref="DD6:DD36" si="16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7">FA$3*FA$4*216*24*60*EY6/9000000</f>
        <v>0</v>
      </c>
      <c r="FA6" s="609"/>
      <c r="FB6" s="607"/>
      <c r="FC6" s="608">
        <f t="shared" ref="FC6:FC36" si="18">FD$3*FD$4*216*24*60*FB6/9000000</f>
        <v>0</v>
      </c>
      <c r="FD6" s="609"/>
      <c r="FE6" s="607"/>
      <c r="FF6" s="608">
        <f t="shared" ref="FF6:FF36" si="19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0">FM$3*FM$4*216*24*60*FK6/9000000</f>
        <v>0</v>
      </c>
      <c r="FM6" s="610"/>
      <c r="FN6" s="611"/>
      <c r="FO6" s="608">
        <f t="shared" ref="FO6:FO36" si="21">FP$3*FP$4*216*24*60*FN6/9000000</f>
        <v>0</v>
      </c>
      <c r="FP6" s="610"/>
      <c r="FQ6" s="611"/>
      <c r="FR6" s="608">
        <f t="shared" ref="FR6:FR36" si="22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3">FY$3*FY$4*216*24*60*FW6/9000000</f>
        <v>0</v>
      </c>
      <c r="FY6" s="610"/>
      <c r="FZ6" s="611"/>
      <c r="GA6" s="608">
        <f t="shared" ref="GA6:GA36" si="24">GB$3*GB$4*216*24*60*FZ6/9000000</f>
        <v>0</v>
      </c>
      <c r="GB6" s="610"/>
      <c r="GC6" s="607"/>
      <c r="GD6" s="608">
        <f t="shared" ref="GD6:GD36" si="25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6">GK$3*GK$4*216*24*60*GI6/9000000</f>
        <v>0</v>
      </c>
      <c r="GK6" s="64"/>
      <c r="GL6" s="612">
        <f t="shared" ref="GL6:GL25" si="27">AC6+Z6+W6+T6+Q6+N6+K6+H6+E6+B6+AF6+AI6+AL6+AO6+AR6+AU6+AX6+BA6+BD6+BG6+BJ6+BM6+BP6+BS6+BV6+BY6+CB6+CE6+CH6+CK6+CN6+CQ6+CT6+CW6+CZ6+DC6+DL6+DF6+DI6+DO6+DR6+DU6+DX6+EA6+ED6+EG6+EJ6+EM6+EP6+ES6+EV6+EY6+FB6+FE6+FH6+FK6+FN6+FQ6+FT6+FW6+FZ6+GC6+GF6+GI6</f>
        <v>10</v>
      </c>
      <c r="GM6" s="613">
        <f>GL6+'33J'!BK6+'M80(20250122封存)'!CX6+MPS!AY6+TMT!CX6</f>
        <v>16.5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28">D$3*D$4*216*24*60*B7/9000000</f>
        <v>1045.0944</v>
      </c>
      <c r="D7" s="609"/>
      <c r="E7" s="611"/>
      <c r="F7" s="608">
        <f>G$3*G$4*216*24*60*E7/9000000</f>
        <v>0</v>
      </c>
      <c r="G7" s="609"/>
      <c r="H7" s="607"/>
      <c r="I7" s="608">
        <f>J$3*J$4*216*24*60*H7/9000000</f>
        <v>0</v>
      </c>
      <c r="J7" s="609"/>
      <c r="K7" s="607">
        <v>1</v>
      </c>
      <c r="L7" s="608">
        <f>M$3*M$4*216*24*60*K7/9000000</f>
        <v>1430.7840000000001</v>
      </c>
      <c r="M7" s="609"/>
      <c r="N7" s="607">
        <v>1</v>
      </c>
      <c r="O7" s="608">
        <f>P$3*P$4*216*24*60*N7/9000000</f>
        <v>1860.0192</v>
      </c>
      <c r="P7" s="609"/>
      <c r="Q7" s="607">
        <v>1</v>
      </c>
      <c r="R7" s="608">
        <f>S$3*S$4*216*24*60*Q7/9000000</f>
        <v>1261.44</v>
      </c>
      <c r="S7" s="609"/>
      <c r="T7" s="611"/>
      <c r="U7" s="608">
        <f t="shared" si="0"/>
        <v>0</v>
      </c>
      <c r="V7" s="609"/>
      <c r="W7" s="607"/>
      <c r="X7" s="608">
        <f t="shared" si="1"/>
        <v>0</v>
      </c>
      <c r="Y7" s="609"/>
      <c r="Z7" s="607"/>
      <c r="AA7" s="608">
        <f t="shared" si="2"/>
        <v>0</v>
      </c>
      <c r="AB7" s="609"/>
      <c r="AC7" s="607"/>
      <c r="AD7" s="608">
        <f t="shared" ref="AD7:AD12" si="29">AE$3*AE$4*216*24*60*AC7/9000000</f>
        <v>0</v>
      </c>
      <c r="AE7" s="609"/>
      <c r="AF7" s="611"/>
      <c r="AG7" s="608">
        <f t="shared" ref="AG7:AG35" si="30">AH$3*AH$4*216*24*60*AF7/9000000</f>
        <v>0</v>
      </c>
      <c r="AH7" s="610"/>
      <c r="AI7" s="611"/>
      <c r="AJ7" s="608">
        <f t="shared" ref="AJ7:AJ35" si="31">AK$3*AK$4*216*24*60*AI7/9000000</f>
        <v>0</v>
      </c>
      <c r="AK7" s="609"/>
      <c r="AL7" s="607"/>
      <c r="AM7" s="608">
        <f t="shared" ref="AM7:AM35" si="32">AN$3*AN$4*216*24*60*AL7/9000000</f>
        <v>0</v>
      </c>
      <c r="AN7" s="609"/>
      <c r="AO7" s="611"/>
      <c r="AP7" s="608">
        <f t="shared" ref="AP7:AP35" si="33">AQ$3*AQ$4*216*24*60*AO7/9000000</f>
        <v>0</v>
      </c>
      <c r="AQ7" s="610"/>
      <c r="AR7" s="607">
        <v>1</v>
      </c>
      <c r="AS7" s="608">
        <f t="shared" ref="AS7:AS36" si="34">AT$3*AT$4*216*24*60*AR7/9000000</f>
        <v>2298.2399999999998</v>
      </c>
      <c r="AT7" s="609"/>
      <c r="AU7" s="607">
        <v>0.5</v>
      </c>
      <c r="AV7" s="608">
        <f t="shared" ref="AV7:AV36" si="35">AW$3*AW$4*216*24*60*AU7/9000000</f>
        <v>846.72</v>
      </c>
      <c r="AW7" s="609"/>
      <c r="AX7" s="607">
        <v>0.5</v>
      </c>
      <c r="AY7" s="608">
        <f t="shared" ref="AY7:AY36" si="36">AZ$3*AZ$4*216*24*60*AX7/9000000</f>
        <v>846.72</v>
      </c>
      <c r="AZ7" s="609"/>
      <c r="BA7" s="607">
        <v>0</v>
      </c>
      <c r="BB7" s="608">
        <f t="shared" ref="BB7:BB35" si="37">BC$3*BC$4*216*24*60*BA7/9000000</f>
        <v>0</v>
      </c>
      <c r="BC7" s="609"/>
      <c r="BD7" s="607">
        <v>1</v>
      </c>
      <c r="BE7" s="608">
        <f t="shared" ref="BE7:BE35" si="38">BF$3*BF$4*216*24*60*BD7/9000000</f>
        <v>2923.7759999999998</v>
      </c>
      <c r="BF7" s="609"/>
      <c r="BG7" s="607">
        <v>0</v>
      </c>
      <c r="BH7" s="608">
        <f t="shared" ref="BH7:BH35" si="39">BI$3*BI$4*216*24*60*BG7/9000000</f>
        <v>0</v>
      </c>
      <c r="BI7" s="609"/>
      <c r="BJ7" s="611">
        <v>1</v>
      </c>
      <c r="BK7" s="608">
        <f t="shared" ref="BK7:BK9" si="40">BL$3*BL$4*216*24*60*BJ7/9000000</f>
        <v>1693.44</v>
      </c>
      <c r="BL7" s="609"/>
      <c r="BM7" s="607">
        <v>0.5</v>
      </c>
      <c r="BN7" s="608">
        <f t="shared" si="3"/>
        <v>846.72</v>
      </c>
      <c r="BO7" s="609"/>
      <c r="BP7" s="607">
        <v>1</v>
      </c>
      <c r="BQ7" s="608">
        <f t="shared" ref="BQ7:BQ9" si="41">BR$3*BR$4*216*24*60*BP7/9000000</f>
        <v>3189.8879999999999</v>
      </c>
      <c r="BR7" s="609"/>
      <c r="BS7" s="607">
        <v>0.5</v>
      </c>
      <c r="BT7" s="608">
        <f t="shared" si="4"/>
        <v>1693.44</v>
      </c>
      <c r="BU7" s="609"/>
      <c r="BV7" s="607">
        <v>0</v>
      </c>
      <c r="BW7" s="608">
        <f t="shared" si="5"/>
        <v>0</v>
      </c>
      <c r="BX7" s="609"/>
      <c r="BY7" s="607"/>
      <c r="BZ7" s="608">
        <f t="shared" si="6"/>
        <v>0</v>
      </c>
      <c r="CA7" s="609"/>
      <c r="CB7" s="607"/>
      <c r="CC7" s="608">
        <f t="shared" si="7"/>
        <v>0</v>
      </c>
      <c r="CD7" s="609"/>
      <c r="CE7" s="607"/>
      <c r="CF7" s="608">
        <f t="shared" si="8"/>
        <v>0</v>
      </c>
      <c r="CG7" s="609"/>
      <c r="CH7" s="607">
        <v>0</v>
      </c>
      <c r="CI7" s="608">
        <f t="shared" si="9"/>
        <v>0</v>
      </c>
      <c r="CJ7" s="609"/>
      <c r="CK7" s="607"/>
      <c r="CL7" s="608">
        <f t="shared" si="10"/>
        <v>0</v>
      </c>
      <c r="CM7" s="609"/>
      <c r="CN7" s="607"/>
      <c r="CO7" s="608">
        <f t="shared" si="11"/>
        <v>0</v>
      </c>
      <c r="CP7" s="609"/>
      <c r="CQ7" s="607"/>
      <c r="CR7" s="608">
        <f t="shared" si="12"/>
        <v>0</v>
      </c>
      <c r="CS7" s="609"/>
      <c r="CT7" s="607"/>
      <c r="CU7" s="608">
        <f t="shared" si="13"/>
        <v>0</v>
      </c>
      <c r="CV7" s="609"/>
      <c r="CW7" s="607"/>
      <c r="CX7" s="608">
        <f t="shared" si="14"/>
        <v>0</v>
      </c>
      <c r="CY7" s="609"/>
      <c r="CZ7" s="607"/>
      <c r="DA7" s="608">
        <f t="shared" si="15"/>
        <v>0</v>
      </c>
      <c r="DB7" s="609"/>
      <c r="DC7" s="607"/>
      <c r="DD7" s="608">
        <f t="shared" si="16"/>
        <v>0</v>
      </c>
      <c r="DE7" s="609"/>
      <c r="DF7" s="607"/>
      <c r="DG7" s="608">
        <f t="shared" ref="DG7:DG36" si="42">DH$3*DH$4*216*24*60*DF7/9000000</f>
        <v>0</v>
      </c>
      <c r="DH7" s="609"/>
      <c r="DI7" s="607"/>
      <c r="DJ7" s="608">
        <f t="shared" ref="DJ7:DJ36" si="43">DK$3*DK$4*216*24*60*DI7/9000000</f>
        <v>0</v>
      </c>
      <c r="DK7" s="609"/>
      <c r="DL7" s="607"/>
      <c r="DM7" s="608">
        <f t="shared" ref="DM7:DM36" si="44">DN$3*DN$4*216*24*60*DL7/9000000</f>
        <v>0</v>
      </c>
      <c r="DN7" s="609"/>
      <c r="DO7" s="607"/>
      <c r="DP7" s="608">
        <f t="shared" ref="DP7:DP36" si="45">DQ$3*DQ$4*216*24*60*DO7/9000000</f>
        <v>0</v>
      </c>
      <c r="DQ7" s="609"/>
      <c r="DR7" s="607"/>
      <c r="DS7" s="608">
        <f t="shared" ref="DS7:DS36" si="46">DT$3*DT$4*216*24*60*DR7/9000000</f>
        <v>0</v>
      </c>
      <c r="DT7" s="609"/>
      <c r="DU7" s="607"/>
      <c r="DV7" s="608">
        <f t="shared" ref="DV7:DV36" si="47">DW$3*DW$4*216*24*60*DU7/9000000</f>
        <v>0</v>
      </c>
      <c r="DW7" s="609"/>
      <c r="DX7" s="607"/>
      <c r="DY7" s="608">
        <f t="shared" ref="DY7:DY36" si="48">DZ$3*DZ$4*216*24*60*DX7/9000000</f>
        <v>0</v>
      </c>
      <c r="DZ7" s="609"/>
      <c r="EA7" s="607"/>
      <c r="EB7" s="608">
        <f t="shared" ref="EB7:EB36" si="49">EC$3*EC$4*216*24*60*EA7/9000000</f>
        <v>0</v>
      </c>
      <c r="EC7" s="609"/>
      <c r="ED7" s="611"/>
      <c r="EE7" s="608">
        <f t="shared" ref="EE7:EE36" si="50">EF$3*EF$4*216*24*60*ED7/9000000</f>
        <v>0</v>
      </c>
      <c r="EF7" s="609"/>
      <c r="EG7" s="611"/>
      <c r="EH7" s="608">
        <f t="shared" ref="EH7:EH36" si="51">EI$3*EI$4*216*24*60*EG7/9000000</f>
        <v>0</v>
      </c>
      <c r="EI7" s="609"/>
      <c r="EJ7" s="611"/>
      <c r="EK7" s="608">
        <f t="shared" ref="EK7:EK36" si="52">EL$3*EL$4*216*24*60*EJ7/9000000</f>
        <v>0</v>
      </c>
      <c r="EL7" s="609"/>
      <c r="EM7" s="611"/>
      <c r="EN7" s="608">
        <f t="shared" ref="EN7:EN36" si="53">EO$3*EO$4*216*24*60*EM7/9000000</f>
        <v>0</v>
      </c>
      <c r="EO7" s="609"/>
      <c r="EP7" s="611"/>
      <c r="EQ7" s="608">
        <f t="shared" ref="EQ7:EQ36" si="54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7"/>
        <v>0</v>
      </c>
      <c r="FA7" s="609"/>
      <c r="FB7" s="607"/>
      <c r="FC7" s="608">
        <f t="shared" si="18"/>
        <v>0</v>
      </c>
      <c r="FD7" s="609"/>
      <c r="FE7" s="607"/>
      <c r="FF7" s="608">
        <f t="shared" si="19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0"/>
        <v>0</v>
      </c>
      <c r="FM7" s="610"/>
      <c r="FN7" s="611"/>
      <c r="FO7" s="608">
        <f t="shared" si="21"/>
        <v>0</v>
      </c>
      <c r="FP7" s="610"/>
      <c r="FQ7" s="611"/>
      <c r="FR7" s="608">
        <f t="shared" si="22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3"/>
        <v>0</v>
      </c>
      <c r="FY7" s="610"/>
      <c r="FZ7" s="611"/>
      <c r="GA7" s="608">
        <f t="shared" si="24"/>
        <v>0</v>
      </c>
      <c r="GB7" s="610"/>
      <c r="GC7" s="607"/>
      <c r="GD7" s="608">
        <f t="shared" si="25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6"/>
        <v>0</v>
      </c>
      <c r="GK7" s="64"/>
      <c r="GL7" s="612">
        <f t="shared" si="27"/>
        <v>10</v>
      </c>
      <c r="GM7" s="613">
        <f>GL7+'33J'!BK7+'M80(20250122封存)'!CX7+MPS!AY7+TMT!CX7</f>
        <v>16.5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28"/>
        <v>1045.0944</v>
      </c>
      <c r="D8" s="609"/>
      <c r="E8" s="611"/>
      <c r="F8" s="608">
        <f>G$3*G$4*216*24*60*E8/9000000</f>
        <v>0</v>
      </c>
      <c r="G8" s="610"/>
      <c r="H8" s="607"/>
      <c r="I8" s="608">
        <f>J$3*J$4*216*24*60*H8/9000000</f>
        <v>0</v>
      </c>
      <c r="J8" s="610"/>
      <c r="K8" s="607">
        <v>1</v>
      </c>
      <c r="L8" s="608">
        <f>M$3*M$4*216*24*60*K8/9000000</f>
        <v>1430.7840000000001</v>
      </c>
      <c r="M8" s="609"/>
      <c r="N8" s="607">
        <v>1</v>
      </c>
      <c r="O8" s="608">
        <f>P$3*P$4*216*24*60*N8/9000000</f>
        <v>1860.0192</v>
      </c>
      <c r="P8" s="610"/>
      <c r="Q8" s="607">
        <v>0</v>
      </c>
      <c r="R8" s="608">
        <f>S$3*S$4*216*24*60*Q8/9000000</f>
        <v>0</v>
      </c>
      <c r="S8" s="609"/>
      <c r="T8" s="611"/>
      <c r="U8" s="608">
        <f t="shared" si="0"/>
        <v>0</v>
      </c>
      <c r="V8" s="609"/>
      <c r="W8" s="607"/>
      <c r="X8" s="608">
        <f t="shared" si="1"/>
        <v>0</v>
      </c>
      <c r="Y8" s="609"/>
      <c r="Z8" s="607"/>
      <c r="AA8" s="608">
        <f t="shared" si="2"/>
        <v>0</v>
      </c>
      <c r="AB8" s="609"/>
      <c r="AC8" s="607"/>
      <c r="AD8" s="608">
        <f t="shared" si="29"/>
        <v>0</v>
      </c>
      <c r="AE8" s="609"/>
      <c r="AF8" s="611"/>
      <c r="AG8" s="608">
        <f t="shared" si="30"/>
        <v>0</v>
      </c>
      <c r="AH8" s="610"/>
      <c r="AI8" s="611"/>
      <c r="AJ8" s="608">
        <f t="shared" si="31"/>
        <v>0</v>
      </c>
      <c r="AK8" s="609"/>
      <c r="AL8" s="607"/>
      <c r="AM8" s="608">
        <f t="shared" si="32"/>
        <v>0</v>
      </c>
      <c r="AN8" s="609"/>
      <c r="AO8" s="611"/>
      <c r="AP8" s="608">
        <f t="shared" si="33"/>
        <v>0</v>
      </c>
      <c r="AQ8" s="610"/>
      <c r="AR8" s="607">
        <v>1</v>
      </c>
      <c r="AS8" s="608">
        <f t="shared" si="34"/>
        <v>2298.2399999999998</v>
      </c>
      <c r="AT8" s="609"/>
      <c r="AU8" s="607">
        <v>0.5</v>
      </c>
      <c r="AV8" s="608">
        <f t="shared" si="35"/>
        <v>846.72</v>
      </c>
      <c r="AW8" s="609"/>
      <c r="AX8" s="607">
        <v>0.5</v>
      </c>
      <c r="AY8" s="608">
        <f t="shared" si="36"/>
        <v>846.72</v>
      </c>
      <c r="AZ8" s="609"/>
      <c r="BA8" s="607">
        <v>0</v>
      </c>
      <c r="BB8" s="608">
        <f t="shared" si="37"/>
        <v>0</v>
      </c>
      <c r="BC8" s="609"/>
      <c r="BD8" s="607">
        <v>1</v>
      </c>
      <c r="BE8" s="608">
        <f t="shared" si="38"/>
        <v>2923.7759999999998</v>
      </c>
      <c r="BF8" s="609"/>
      <c r="BG8" s="607">
        <v>0</v>
      </c>
      <c r="BH8" s="608">
        <f t="shared" si="39"/>
        <v>0</v>
      </c>
      <c r="BI8" s="610"/>
      <c r="BJ8" s="611">
        <v>1</v>
      </c>
      <c r="BK8" s="608">
        <f t="shared" si="40"/>
        <v>1693.44</v>
      </c>
      <c r="BL8" s="609"/>
      <c r="BM8" s="607">
        <v>0.5</v>
      </c>
      <c r="BN8" s="608">
        <f t="shared" si="3"/>
        <v>846.72</v>
      </c>
      <c r="BO8" s="609"/>
      <c r="BP8" s="607">
        <v>1</v>
      </c>
      <c r="BQ8" s="608">
        <f t="shared" si="41"/>
        <v>3189.8879999999999</v>
      </c>
      <c r="BR8" s="609"/>
      <c r="BS8" s="607">
        <v>0.5</v>
      </c>
      <c r="BT8" s="608">
        <f t="shared" si="4"/>
        <v>1693.44</v>
      </c>
      <c r="BU8" s="609"/>
      <c r="BV8" s="607">
        <v>0</v>
      </c>
      <c r="BW8" s="608">
        <f t="shared" si="5"/>
        <v>0</v>
      </c>
      <c r="BX8" s="609"/>
      <c r="BY8" s="607"/>
      <c r="BZ8" s="608">
        <f t="shared" si="6"/>
        <v>0</v>
      </c>
      <c r="CA8" s="609"/>
      <c r="CB8" s="607"/>
      <c r="CC8" s="608">
        <f t="shared" si="7"/>
        <v>0</v>
      </c>
      <c r="CD8" s="609"/>
      <c r="CE8" s="607"/>
      <c r="CF8" s="608">
        <f t="shared" si="8"/>
        <v>0</v>
      </c>
      <c r="CG8" s="609"/>
      <c r="CH8" s="607">
        <v>0.5</v>
      </c>
      <c r="CI8" s="608">
        <f t="shared" si="9"/>
        <v>1461.8879999999999</v>
      </c>
      <c r="CJ8" s="609"/>
      <c r="CK8" s="607"/>
      <c r="CL8" s="608">
        <f t="shared" si="10"/>
        <v>0</v>
      </c>
      <c r="CM8" s="609"/>
      <c r="CN8" s="607"/>
      <c r="CO8" s="608">
        <f t="shared" si="11"/>
        <v>0</v>
      </c>
      <c r="CP8" s="609"/>
      <c r="CQ8" s="607"/>
      <c r="CR8" s="608">
        <f t="shared" si="12"/>
        <v>0</v>
      </c>
      <c r="CS8" s="609"/>
      <c r="CT8" s="607"/>
      <c r="CU8" s="608">
        <f t="shared" si="13"/>
        <v>0</v>
      </c>
      <c r="CV8" s="609"/>
      <c r="CW8" s="607"/>
      <c r="CX8" s="608">
        <f t="shared" si="14"/>
        <v>0</v>
      </c>
      <c r="CY8" s="609"/>
      <c r="CZ8" s="607"/>
      <c r="DA8" s="608">
        <f t="shared" si="15"/>
        <v>0</v>
      </c>
      <c r="DB8" s="609"/>
      <c r="DC8" s="607"/>
      <c r="DD8" s="608">
        <f t="shared" si="16"/>
        <v>0</v>
      </c>
      <c r="DE8" s="609"/>
      <c r="DF8" s="607"/>
      <c r="DG8" s="608">
        <f t="shared" si="42"/>
        <v>0</v>
      </c>
      <c r="DH8" s="609"/>
      <c r="DI8" s="607"/>
      <c r="DJ8" s="608">
        <f t="shared" si="43"/>
        <v>0</v>
      </c>
      <c r="DK8" s="609"/>
      <c r="DL8" s="607"/>
      <c r="DM8" s="608">
        <f t="shared" si="44"/>
        <v>0</v>
      </c>
      <c r="DN8" s="609"/>
      <c r="DO8" s="607"/>
      <c r="DP8" s="608">
        <f t="shared" si="45"/>
        <v>0</v>
      </c>
      <c r="DQ8" s="609"/>
      <c r="DR8" s="607"/>
      <c r="DS8" s="608">
        <f t="shared" si="46"/>
        <v>0</v>
      </c>
      <c r="DT8" s="609"/>
      <c r="DU8" s="607"/>
      <c r="DV8" s="608">
        <f t="shared" si="47"/>
        <v>0</v>
      </c>
      <c r="DW8" s="609"/>
      <c r="DX8" s="607"/>
      <c r="DY8" s="608">
        <f t="shared" si="48"/>
        <v>0</v>
      </c>
      <c r="DZ8" s="609"/>
      <c r="EA8" s="607"/>
      <c r="EB8" s="608">
        <f t="shared" si="49"/>
        <v>0</v>
      </c>
      <c r="EC8" s="609"/>
      <c r="ED8" s="611"/>
      <c r="EE8" s="608">
        <f t="shared" si="50"/>
        <v>0</v>
      </c>
      <c r="EF8" s="609"/>
      <c r="EG8" s="611"/>
      <c r="EH8" s="608">
        <f t="shared" si="51"/>
        <v>0</v>
      </c>
      <c r="EI8" s="609"/>
      <c r="EJ8" s="611"/>
      <c r="EK8" s="608">
        <f t="shared" si="52"/>
        <v>0</v>
      </c>
      <c r="EL8" s="609"/>
      <c r="EM8" s="611"/>
      <c r="EN8" s="608">
        <f t="shared" si="53"/>
        <v>0</v>
      </c>
      <c r="EO8" s="609"/>
      <c r="EP8" s="611"/>
      <c r="EQ8" s="608">
        <f t="shared" si="54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7"/>
        <v>0</v>
      </c>
      <c r="FA8" s="609"/>
      <c r="FB8" s="607"/>
      <c r="FC8" s="608">
        <f t="shared" si="18"/>
        <v>0</v>
      </c>
      <c r="FD8" s="609"/>
      <c r="FE8" s="607"/>
      <c r="FF8" s="608">
        <f t="shared" si="19"/>
        <v>0</v>
      </c>
      <c r="FG8" s="609"/>
      <c r="FH8" s="607"/>
      <c r="FI8" s="608">
        <f t="shared" ref="FI8:FI36" si="55">FJ$3*FJ$4*216*24*60*FH8/9000000</f>
        <v>0</v>
      </c>
      <c r="FJ8" s="610"/>
      <c r="FK8" s="607"/>
      <c r="FL8" s="608">
        <f t="shared" si="20"/>
        <v>0</v>
      </c>
      <c r="FM8" s="610"/>
      <c r="FN8" s="611"/>
      <c r="FO8" s="608">
        <f t="shared" si="21"/>
        <v>0</v>
      </c>
      <c r="FP8" s="610"/>
      <c r="FQ8" s="611"/>
      <c r="FR8" s="608">
        <f t="shared" si="22"/>
        <v>0</v>
      </c>
      <c r="FS8" s="609"/>
      <c r="FT8" s="611"/>
      <c r="FU8" s="608">
        <f t="shared" ref="FU8:FU36" si="56">FV$3*FV$4*216*24*60*FT8/9000000</f>
        <v>0</v>
      </c>
      <c r="FV8" s="610"/>
      <c r="FW8" s="611"/>
      <c r="FX8" s="608">
        <f t="shared" si="23"/>
        <v>0</v>
      </c>
      <c r="FY8" s="610"/>
      <c r="FZ8" s="611"/>
      <c r="GA8" s="608">
        <f t="shared" si="24"/>
        <v>0</v>
      </c>
      <c r="GB8" s="610"/>
      <c r="GC8" s="607"/>
      <c r="GD8" s="608">
        <f t="shared" si="25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6"/>
        <v>0</v>
      </c>
      <c r="GK8" s="64"/>
      <c r="GL8" s="612">
        <f t="shared" si="27"/>
        <v>9.5</v>
      </c>
      <c r="GM8" s="613">
        <f>GL8+'33J'!BK8+'M80(20250122封存)'!CX8+MPS!AY8+TMT!CX8</f>
        <v>16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28"/>
        <v>1045.0944</v>
      </c>
      <c r="D9" s="609">
        <v>2880</v>
      </c>
      <c r="E9" s="611"/>
      <c r="F9" s="608">
        <f>G$3*G$4*216*24*60*E9/9000000</f>
        <v>0</v>
      </c>
      <c r="G9" s="609"/>
      <c r="H9" s="607"/>
      <c r="I9" s="608">
        <f>J$3*J$4*216*24*60*H9/9000000</f>
        <v>0</v>
      </c>
      <c r="J9" s="609"/>
      <c r="K9" s="607">
        <v>1</v>
      </c>
      <c r="L9" s="608">
        <f>M$3*M$4*216*24*60*K9/9000000</f>
        <v>1430.7840000000001</v>
      </c>
      <c r="M9" s="609">
        <v>5990</v>
      </c>
      <c r="N9" s="607">
        <v>1</v>
      </c>
      <c r="O9" s="608">
        <f>P$3*P$4*216*24*60*N9/9000000</f>
        <v>1860.0192</v>
      </c>
      <c r="P9" s="609">
        <v>8056</v>
      </c>
      <c r="Q9" s="607">
        <v>0</v>
      </c>
      <c r="R9" s="608">
        <f>S$3*S$4*216*24*60*Q9/9000000</f>
        <v>0</v>
      </c>
      <c r="S9" s="609">
        <v>1712</v>
      </c>
      <c r="T9" s="611"/>
      <c r="U9" s="608">
        <f t="shared" si="0"/>
        <v>0</v>
      </c>
      <c r="V9" s="610"/>
      <c r="W9" s="607"/>
      <c r="X9" s="608">
        <f t="shared" si="1"/>
        <v>0</v>
      </c>
      <c r="Y9" s="609"/>
      <c r="Z9" s="607"/>
      <c r="AA9" s="608">
        <f t="shared" si="2"/>
        <v>0</v>
      </c>
      <c r="AB9" s="610"/>
      <c r="AC9" s="607"/>
      <c r="AD9" s="608">
        <f t="shared" si="29"/>
        <v>0</v>
      </c>
      <c r="AE9" s="609"/>
      <c r="AF9" s="611"/>
      <c r="AG9" s="608">
        <f t="shared" si="30"/>
        <v>0</v>
      </c>
      <c r="AH9" s="610"/>
      <c r="AI9" s="611"/>
      <c r="AJ9" s="608">
        <f t="shared" si="31"/>
        <v>0</v>
      </c>
      <c r="AK9" s="609"/>
      <c r="AL9" s="607"/>
      <c r="AM9" s="608">
        <f t="shared" si="32"/>
        <v>0</v>
      </c>
      <c r="AN9" s="609"/>
      <c r="AO9" s="611"/>
      <c r="AP9" s="608">
        <f t="shared" si="33"/>
        <v>0</v>
      </c>
      <c r="AQ9" s="610"/>
      <c r="AR9" s="607">
        <v>1</v>
      </c>
      <c r="AS9" s="608">
        <f t="shared" si="34"/>
        <v>2298.2399999999998</v>
      </c>
      <c r="AT9" s="609">
        <v>8203</v>
      </c>
      <c r="AU9" s="607">
        <v>0.5</v>
      </c>
      <c r="AV9" s="608">
        <f t="shared" si="35"/>
        <v>846.72</v>
      </c>
      <c r="AW9" s="609">
        <v>5584</v>
      </c>
      <c r="AX9" s="607">
        <v>0.5</v>
      </c>
      <c r="AY9" s="608">
        <f t="shared" si="36"/>
        <v>846.72</v>
      </c>
      <c r="AZ9" s="609">
        <v>2790</v>
      </c>
      <c r="BA9" s="607">
        <v>0</v>
      </c>
      <c r="BB9" s="608">
        <f t="shared" si="37"/>
        <v>0</v>
      </c>
      <c r="BC9" s="609"/>
      <c r="BD9" s="607">
        <v>1</v>
      </c>
      <c r="BE9" s="608">
        <f t="shared" si="38"/>
        <v>2923.7759999999998</v>
      </c>
      <c r="BF9" s="609">
        <v>11250</v>
      </c>
      <c r="BG9" s="607">
        <v>0</v>
      </c>
      <c r="BH9" s="608">
        <f t="shared" si="39"/>
        <v>0</v>
      </c>
      <c r="BI9" s="609">
        <v>1350</v>
      </c>
      <c r="BJ9" s="611">
        <v>1</v>
      </c>
      <c r="BK9" s="608">
        <f t="shared" si="40"/>
        <v>1693.44</v>
      </c>
      <c r="BL9" s="609">
        <v>7272</v>
      </c>
      <c r="BM9" s="607">
        <v>0.5</v>
      </c>
      <c r="BN9" s="608">
        <f t="shared" si="3"/>
        <v>846.72</v>
      </c>
      <c r="BO9" s="609">
        <v>2250</v>
      </c>
      <c r="BP9" s="607">
        <v>1</v>
      </c>
      <c r="BQ9" s="608">
        <f t="shared" si="41"/>
        <v>3189.8879999999999</v>
      </c>
      <c r="BR9" s="609">
        <v>10050</v>
      </c>
      <c r="BS9" s="607">
        <v>0.5</v>
      </c>
      <c r="BT9" s="608">
        <f t="shared" si="4"/>
        <v>1693.44</v>
      </c>
      <c r="BU9" s="609">
        <v>2850</v>
      </c>
      <c r="BV9" s="607">
        <v>0</v>
      </c>
      <c r="BW9" s="608">
        <f t="shared" si="5"/>
        <v>0</v>
      </c>
      <c r="BX9" s="609"/>
      <c r="BY9" s="607"/>
      <c r="BZ9" s="608">
        <f t="shared" si="6"/>
        <v>0</v>
      </c>
      <c r="CA9" s="609"/>
      <c r="CB9" s="607"/>
      <c r="CC9" s="608">
        <f t="shared" si="7"/>
        <v>0</v>
      </c>
      <c r="CD9" s="609"/>
      <c r="CE9" s="607"/>
      <c r="CF9" s="608">
        <f t="shared" si="8"/>
        <v>0</v>
      </c>
      <c r="CG9" s="609"/>
      <c r="CH9" s="607">
        <v>1</v>
      </c>
      <c r="CI9" s="608">
        <f t="shared" si="9"/>
        <v>2923.7759999999998</v>
      </c>
      <c r="CJ9" s="609">
        <v>1200</v>
      </c>
      <c r="CK9" s="607"/>
      <c r="CL9" s="608">
        <f t="shared" si="10"/>
        <v>0</v>
      </c>
      <c r="CM9" s="609"/>
      <c r="CN9" s="607"/>
      <c r="CO9" s="608">
        <f t="shared" si="11"/>
        <v>0</v>
      </c>
      <c r="CP9" s="609"/>
      <c r="CQ9" s="607"/>
      <c r="CR9" s="608">
        <f t="shared" si="12"/>
        <v>0</v>
      </c>
      <c r="CS9" s="609"/>
      <c r="CT9" s="607"/>
      <c r="CU9" s="608">
        <f t="shared" si="13"/>
        <v>0</v>
      </c>
      <c r="CV9" s="609"/>
      <c r="CW9" s="607"/>
      <c r="CX9" s="608">
        <f t="shared" si="14"/>
        <v>0</v>
      </c>
      <c r="CY9" s="609"/>
      <c r="CZ9" s="607"/>
      <c r="DA9" s="608">
        <f t="shared" si="15"/>
        <v>0</v>
      </c>
      <c r="DB9" s="609"/>
      <c r="DC9" s="607"/>
      <c r="DD9" s="608">
        <f t="shared" si="16"/>
        <v>0</v>
      </c>
      <c r="DE9" s="609"/>
      <c r="DF9" s="607"/>
      <c r="DG9" s="608">
        <f t="shared" si="42"/>
        <v>0</v>
      </c>
      <c r="DH9" s="609"/>
      <c r="DI9" s="607"/>
      <c r="DJ9" s="608">
        <f t="shared" si="43"/>
        <v>0</v>
      </c>
      <c r="DK9" s="609"/>
      <c r="DL9" s="607"/>
      <c r="DM9" s="608">
        <f t="shared" si="44"/>
        <v>0</v>
      </c>
      <c r="DN9" s="609"/>
      <c r="DO9" s="607"/>
      <c r="DP9" s="608">
        <f t="shared" si="45"/>
        <v>0</v>
      </c>
      <c r="DQ9" s="609"/>
      <c r="DR9" s="607"/>
      <c r="DS9" s="608">
        <f t="shared" si="46"/>
        <v>0</v>
      </c>
      <c r="DT9" s="609"/>
      <c r="DU9" s="607"/>
      <c r="DV9" s="608">
        <f t="shared" si="47"/>
        <v>0</v>
      </c>
      <c r="DW9" s="609"/>
      <c r="DX9" s="607"/>
      <c r="DY9" s="608">
        <f t="shared" si="48"/>
        <v>0</v>
      </c>
      <c r="DZ9" s="609"/>
      <c r="EA9" s="607"/>
      <c r="EB9" s="608">
        <f t="shared" si="49"/>
        <v>0</v>
      </c>
      <c r="EC9" s="609"/>
      <c r="ED9" s="611"/>
      <c r="EE9" s="608">
        <f t="shared" si="50"/>
        <v>0</v>
      </c>
      <c r="EF9" s="609"/>
      <c r="EG9" s="611"/>
      <c r="EH9" s="608">
        <f t="shared" si="51"/>
        <v>0</v>
      </c>
      <c r="EI9" s="609"/>
      <c r="EJ9" s="611"/>
      <c r="EK9" s="608">
        <f t="shared" si="52"/>
        <v>0</v>
      </c>
      <c r="EL9" s="609"/>
      <c r="EM9" s="611"/>
      <c r="EN9" s="608">
        <f t="shared" si="53"/>
        <v>0</v>
      </c>
      <c r="EO9" s="609"/>
      <c r="EP9" s="611"/>
      <c r="EQ9" s="608">
        <f t="shared" si="54"/>
        <v>0</v>
      </c>
      <c r="ER9" s="609"/>
      <c r="ES9" s="607"/>
      <c r="ET9" s="608">
        <f t="shared" ref="ET9:ET36" si="57">EU$3*EU$4*216*24*60*ES9/9000000</f>
        <v>0</v>
      </c>
      <c r="EU9" s="610"/>
      <c r="EV9" s="607"/>
      <c r="EW9" s="608">
        <f t="shared" ref="EW9:EW36" si="58">EX$3*EX$4*216*24*60*EV9/9000000</f>
        <v>0</v>
      </c>
      <c r="EX9" s="610"/>
      <c r="EY9" s="607"/>
      <c r="EZ9" s="608">
        <f t="shared" si="17"/>
        <v>0</v>
      </c>
      <c r="FA9" s="610"/>
      <c r="FB9" s="607"/>
      <c r="FC9" s="608">
        <f t="shared" si="18"/>
        <v>0</v>
      </c>
      <c r="FD9" s="610"/>
      <c r="FE9" s="607"/>
      <c r="FF9" s="608">
        <f t="shared" si="19"/>
        <v>0</v>
      </c>
      <c r="FG9" s="610"/>
      <c r="FH9" s="607"/>
      <c r="FI9" s="608">
        <f t="shared" si="55"/>
        <v>0</v>
      </c>
      <c r="FJ9" s="610"/>
      <c r="FK9" s="607"/>
      <c r="FL9" s="608">
        <f t="shared" si="20"/>
        <v>0</v>
      </c>
      <c r="FM9" s="610"/>
      <c r="FN9" s="611"/>
      <c r="FO9" s="608">
        <f t="shared" si="21"/>
        <v>0</v>
      </c>
      <c r="FP9" s="610"/>
      <c r="FQ9" s="607"/>
      <c r="FR9" s="608">
        <f t="shared" si="22"/>
        <v>0</v>
      </c>
      <c r="FS9" s="610"/>
      <c r="FT9" s="607"/>
      <c r="FU9" s="608">
        <f t="shared" si="56"/>
        <v>0</v>
      </c>
      <c r="FV9" s="610"/>
      <c r="FW9" s="611"/>
      <c r="FX9" s="608">
        <f t="shared" si="23"/>
        <v>0</v>
      </c>
      <c r="FY9" s="610"/>
      <c r="FZ9" s="611"/>
      <c r="GA9" s="608">
        <f t="shared" si="24"/>
        <v>0</v>
      </c>
      <c r="GB9" s="610"/>
      <c r="GC9" s="607"/>
      <c r="GD9" s="608">
        <f t="shared" si="25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6"/>
        <v>0</v>
      </c>
      <c r="GK9" s="64"/>
      <c r="GL9" s="612">
        <f t="shared" si="27"/>
        <v>10</v>
      </c>
      <c r="GM9" s="613">
        <f>GL9+'33J'!BK9+'M80(20250122封存)'!CX9+MPS!AY9+TMT!CX9</f>
        <v>16.5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28"/>
        <v>1045.0944</v>
      </c>
      <c r="D10" s="609">
        <v>1200</v>
      </c>
      <c r="E10" s="611"/>
      <c r="F10" s="608">
        <f t="shared" ref="F10:F36" si="59">G$3*G$4*216*24*60*E10/9000000</f>
        <v>0</v>
      </c>
      <c r="G10" s="609"/>
      <c r="H10" s="607"/>
      <c r="I10" s="608">
        <f t="shared" ref="I10:I11" si="60">J$3*J$4*216*24*60*H10/9000000</f>
        <v>0</v>
      </c>
      <c r="J10" s="609"/>
      <c r="K10" s="607">
        <v>1</v>
      </c>
      <c r="L10" s="608">
        <f t="shared" ref="L10:L11" si="61">M$3*M$4*216*24*60*K10/9000000</f>
        <v>1430.7840000000001</v>
      </c>
      <c r="M10" s="609">
        <v>600</v>
      </c>
      <c r="N10" s="611">
        <v>1</v>
      </c>
      <c r="O10" s="608">
        <f t="shared" ref="O10:O36" si="62">P$3*P$4*216*24*60*N10/9000000</f>
        <v>1860.0192</v>
      </c>
      <c r="P10" s="609">
        <v>1350</v>
      </c>
      <c r="Q10" s="611">
        <v>0</v>
      </c>
      <c r="R10" s="608">
        <f>S$3*S$4*216*24*60*Q10/9000000</f>
        <v>0</v>
      </c>
      <c r="S10" s="609"/>
      <c r="T10" s="611"/>
      <c r="U10" s="608">
        <f t="shared" ref="U10:U36" si="63">V$3*V$4*216*24*60*T10/9000000</f>
        <v>0</v>
      </c>
      <c r="V10" s="610"/>
      <c r="W10" s="607"/>
      <c r="X10" s="608">
        <f t="shared" si="1"/>
        <v>0</v>
      </c>
      <c r="Y10" s="609"/>
      <c r="Z10" s="607"/>
      <c r="AA10" s="608">
        <f t="shared" si="2"/>
        <v>0</v>
      </c>
      <c r="AB10" s="609"/>
      <c r="AC10" s="607"/>
      <c r="AD10" s="608">
        <f t="shared" si="29"/>
        <v>0</v>
      </c>
      <c r="AE10" s="609"/>
      <c r="AF10" s="607"/>
      <c r="AG10" s="608">
        <f t="shared" si="30"/>
        <v>0</v>
      </c>
      <c r="AH10" s="609"/>
      <c r="AI10" s="611"/>
      <c r="AJ10" s="608">
        <f t="shared" si="31"/>
        <v>0</v>
      </c>
      <c r="AK10" s="609"/>
      <c r="AL10" s="611"/>
      <c r="AM10" s="608">
        <f t="shared" si="32"/>
        <v>0</v>
      </c>
      <c r="AN10" s="609"/>
      <c r="AO10" s="611"/>
      <c r="AP10" s="608">
        <f t="shared" si="33"/>
        <v>0</v>
      </c>
      <c r="AQ10" s="610"/>
      <c r="AR10" s="611">
        <v>1</v>
      </c>
      <c r="AS10" s="608">
        <f t="shared" si="34"/>
        <v>2298.2399999999998</v>
      </c>
      <c r="AT10" s="609">
        <v>2250</v>
      </c>
      <c r="AU10" s="611">
        <v>0.5</v>
      </c>
      <c r="AV10" s="608">
        <f t="shared" si="35"/>
        <v>846.72</v>
      </c>
      <c r="AW10" s="609"/>
      <c r="AX10" s="607">
        <v>0.5</v>
      </c>
      <c r="AY10" s="608">
        <f t="shared" si="36"/>
        <v>846.72</v>
      </c>
      <c r="AZ10" s="609"/>
      <c r="BA10" s="607">
        <v>0</v>
      </c>
      <c r="BB10" s="608">
        <f t="shared" si="37"/>
        <v>0</v>
      </c>
      <c r="BC10" s="609"/>
      <c r="BD10" s="611">
        <v>1</v>
      </c>
      <c r="BE10" s="608">
        <f t="shared" si="38"/>
        <v>2923.7759999999998</v>
      </c>
      <c r="BF10" s="609">
        <v>3000</v>
      </c>
      <c r="BG10" s="611">
        <v>0</v>
      </c>
      <c r="BH10" s="608">
        <f t="shared" si="39"/>
        <v>0</v>
      </c>
      <c r="BI10" s="609">
        <v>1096</v>
      </c>
      <c r="BJ10" s="611">
        <v>1</v>
      </c>
      <c r="BK10" s="608">
        <f t="shared" ref="BK10:BK28" si="64">BL$3*BL$4*216*24*60*BJ10/9000000</f>
        <v>1693.44</v>
      </c>
      <c r="BL10" s="609">
        <v>750</v>
      </c>
      <c r="BM10" s="611">
        <v>0.5</v>
      </c>
      <c r="BN10" s="608">
        <f t="shared" ref="BN10:BN28" si="65">BO$3*BO$4*216*24*60*BM10/9000000</f>
        <v>846.72</v>
      </c>
      <c r="BO10" s="609">
        <v>600</v>
      </c>
      <c r="BP10" s="607">
        <v>1</v>
      </c>
      <c r="BQ10" s="608">
        <f t="shared" ref="BQ10:BQ36" si="66">BR$3*BR$4*216*24*60*BP10/9000000</f>
        <v>3189.8879999999999</v>
      </c>
      <c r="BR10" s="609">
        <v>2967</v>
      </c>
      <c r="BS10" s="607">
        <v>0.5</v>
      </c>
      <c r="BT10" s="608">
        <f t="shared" ref="BT10:BT36" si="67">BU$3*BU$4*216*24*60*BS10/9000000</f>
        <v>1693.44</v>
      </c>
      <c r="BU10" s="609">
        <v>750</v>
      </c>
      <c r="BV10" s="611">
        <v>0</v>
      </c>
      <c r="BW10" s="608">
        <f t="shared" si="5"/>
        <v>0</v>
      </c>
      <c r="BX10" s="609"/>
      <c r="BY10" s="607"/>
      <c r="BZ10" s="608">
        <f t="shared" si="6"/>
        <v>0</v>
      </c>
      <c r="CA10" s="610"/>
      <c r="CB10" s="607"/>
      <c r="CC10" s="608">
        <f t="shared" si="7"/>
        <v>0</v>
      </c>
      <c r="CD10" s="610"/>
      <c r="CE10" s="607"/>
      <c r="CF10" s="608">
        <f t="shared" si="8"/>
        <v>0</v>
      </c>
      <c r="CG10" s="610"/>
      <c r="CH10" s="607">
        <v>1</v>
      </c>
      <c r="CI10" s="608">
        <f t="shared" si="9"/>
        <v>2923.7759999999998</v>
      </c>
      <c r="CJ10" s="610">
        <v>2400</v>
      </c>
      <c r="CK10" s="607"/>
      <c r="CL10" s="608">
        <f t="shared" si="10"/>
        <v>0</v>
      </c>
      <c r="CM10" s="610"/>
      <c r="CN10" s="607"/>
      <c r="CO10" s="608">
        <f t="shared" si="11"/>
        <v>0</v>
      </c>
      <c r="CP10" s="610"/>
      <c r="CQ10" s="607"/>
      <c r="CR10" s="608">
        <f t="shared" si="12"/>
        <v>0</v>
      </c>
      <c r="CS10" s="610"/>
      <c r="CT10" s="607"/>
      <c r="CU10" s="608">
        <f t="shared" si="13"/>
        <v>0</v>
      </c>
      <c r="CV10" s="610"/>
      <c r="CW10" s="607"/>
      <c r="CX10" s="608">
        <f t="shared" si="14"/>
        <v>0</v>
      </c>
      <c r="CY10" s="610"/>
      <c r="CZ10" s="607"/>
      <c r="DA10" s="608">
        <f t="shared" si="15"/>
        <v>0</v>
      </c>
      <c r="DB10" s="610"/>
      <c r="DC10" s="607"/>
      <c r="DD10" s="608">
        <f t="shared" si="16"/>
        <v>0</v>
      </c>
      <c r="DE10" s="610"/>
      <c r="DF10" s="607"/>
      <c r="DG10" s="608">
        <f t="shared" si="42"/>
        <v>0</v>
      </c>
      <c r="DH10" s="609"/>
      <c r="DI10" s="607"/>
      <c r="DJ10" s="608">
        <f t="shared" si="43"/>
        <v>0</v>
      </c>
      <c r="DK10" s="609"/>
      <c r="DL10" s="607"/>
      <c r="DM10" s="608">
        <f t="shared" si="44"/>
        <v>0</v>
      </c>
      <c r="DN10" s="609"/>
      <c r="DO10" s="607"/>
      <c r="DP10" s="608">
        <f t="shared" si="45"/>
        <v>0</v>
      </c>
      <c r="DQ10" s="609"/>
      <c r="DR10" s="607"/>
      <c r="DS10" s="608">
        <f t="shared" si="46"/>
        <v>0</v>
      </c>
      <c r="DT10" s="609"/>
      <c r="DU10" s="607"/>
      <c r="DV10" s="608">
        <f t="shared" si="47"/>
        <v>0</v>
      </c>
      <c r="DW10" s="609"/>
      <c r="DX10" s="607"/>
      <c r="DY10" s="608">
        <f t="shared" si="48"/>
        <v>0</v>
      </c>
      <c r="DZ10" s="609"/>
      <c r="EA10" s="607"/>
      <c r="EB10" s="608">
        <f t="shared" si="49"/>
        <v>0</v>
      </c>
      <c r="EC10" s="609"/>
      <c r="ED10" s="607"/>
      <c r="EE10" s="608">
        <f t="shared" si="50"/>
        <v>0</v>
      </c>
      <c r="EF10" s="609"/>
      <c r="EG10" s="611"/>
      <c r="EH10" s="608">
        <f t="shared" si="51"/>
        <v>0</v>
      </c>
      <c r="EI10" s="609"/>
      <c r="EJ10" s="611"/>
      <c r="EK10" s="608">
        <f t="shared" si="52"/>
        <v>0</v>
      </c>
      <c r="EL10" s="609"/>
      <c r="EM10" s="611"/>
      <c r="EN10" s="608">
        <f t="shared" si="53"/>
        <v>0</v>
      </c>
      <c r="EO10" s="609"/>
      <c r="EP10" s="611"/>
      <c r="EQ10" s="608">
        <f t="shared" si="54"/>
        <v>0</v>
      </c>
      <c r="ER10" s="609"/>
      <c r="ES10" s="607"/>
      <c r="ET10" s="608">
        <f t="shared" si="57"/>
        <v>0</v>
      </c>
      <c r="EU10" s="610"/>
      <c r="EV10" s="607"/>
      <c r="EW10" s="608">
        <f t="shared" si="58"/>
        <v>0</v>
      </c>
      <c r="EX10" s="610"/>
      <c r="EY10" s="607"/>
      <c r="EZ10" s="608">
        <f t="shared" si="17"/>
        <v>0</v>
      </c>
      <c r="FA10" s="610"/>
      <c r="FB10" s="607"/>
      <c r="FC10" s="608">
        <f t="shared" si="18"/>
        <v>0</v>
      </c>
      <c r="FD10" s="610"/>
      <c r="FE10" s="607"/>
      <c r="FF10" s="608">
        <f t="shared" si="19"/>
        <v>0</v>
      </c>
      <c r="FG10" s="610"/>
      <c r="FH10" s="607"/>
      <c r="FI10" s="608">
        <f t="shared" si="55"/>
        <v>0</v>
      </c>
      <c r="FJ10" s="610"/>
      <c r="FK10" s="607"/>
      <c r="FL10" s="608">
        <f t="shared" si="20"/>
        <v>0</v>
      </c>
      <c r="FM10" s="610"/>
      <c r="FN10" s="611"/>
      <c r="FO10" s="608">
        <f t="shared" si="21"/>
        <v>0</v>
      </c>
      <c r="FP10" s="610"/>
      <c r="FQ10" s="607"/>
      <c r="FR10" s="608">
        <f t="shared" si="22"/>
        <v>0</v>
      </c>
      <c r="FS10" s="610"/>
      <c r="FT10" s="607"/>
      <c r="FU10" s="608">
        <f t="shared" si="56"/>
        <v>0</v>
      </c>
      <c r="FV10" s="610"/>
      <c r="FW10" s="611"/>
      <c r="FX10" s="608">
        <f t="shared" si="23"/>
        <v>0</v>
      </c>
      <c r="FY10" s="610"/>
      <c r="FZ10" s="611"/>
      <c r="GA10" s="608">
        <f t="shared" si="24"/>
        <v>0</v>
      </c>
      <c r="GB10" s="610"/>
      <c r="GC10" s="607"/>
      <c r="GD10" s="608">
        <f t="shared" si="25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6"/>
        <v>0</v>
      </c>
      <c r="GK10" s="64"/>
      <c r="GL10" s="612">
        <f t="shared" si="27"/>
        <v>10</v>
      </c>
      <c r="GM10" s="613">
        <f>GL10+'33J'!BK10+'M80(20250122封存)'!CX10+MPS!AY10+TMT!CX10</f>
        <v>16.5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28"/>
        <v>1045.0944</v>
      </c>
      <c r="D11" s="609">
        <v>600</v>
      </c>
      <c r="E11" s="611"/>
      <c r="F11" s="608">
        <f t="shared" si="59"/>
        <v>0</v>
      </c>
      <c r="G11" s="609"/>
      <c r="H11" s="607"/>
      <c r="I11" s="608">
        <f t="shared" si="60"/>
        <v>0</v>
      </c>
      <c r="J11" s="609"/>
      <c r="K11" s="607">
        <v>1</v>
      </c>
      <c r="L11" s="608">
        <f t="shared" si="61"/>
        <v>1430.7840000000001</v>
      </c>
      <c r="M11" s="609">
        <v>2399</v>
      </c>
      <c r="N11" s="611">
        <v>1</v>
      </c>
      <c r="O11" s="608">
        <f t="shared" si="62"/>
        <v>1860.0192</v>
      </c>
      <c r="P11" s="609">
        <v>1500</v>
      </c>
      <c r="Q11" s="611">
        <v>0</v>
      </c>
      <c r="R11" s="608">
        <f t="shared" ref="R11:R36" si="68">S$3*S$4*216*24*60*Q11/9000000</f>
        <v>0</v>
      </c>
      <c r="S11" s="609"/>
      <c r="T11" s="611"/>
      <c r="U11" s="608">
        <f t="shared" si="63"/>
        <v>0</v>
      </c>
      <c r="V11" s="609"/>
      <c r="W11" s="607"/>
      <c r="X11" s="608">
        <f t="shared" si="1"/>
        <v>0</v>
      </c>
      <c r="Y11" s="609"/>
      <c r="Z11" s="607"/>
      <c r="AA11" s="608">
        <f t="shared" si="2"/>
        <v>0</v>
      </c>
      <c r="AB11" s="609"/>
      <c r="AC11" s="607"/>
      <c r="AD11" s="608">
        <f t="shared" si="29"/>
        <v>0</v>
      </c>
      <c r="AE11" s="609"/>
      <c r="AF11" s="607"/>
      <c r="AG11" s="608">
        <f t="shared" si="30"/>
        <v>0</v>
      </c>
      <c r="AH11" s="609"/>
      <c r="AI11" s="611"/>
      <c r="AJ11" s="608">
        <f t="shared" si="31"/>
        <v>0</v>
      </c>
      <c r="AK11" s="610"/>
      <c r="AL11" s="611"/>
      <c r="AM11" s="608">
        <f t="shared" si="32"/>
        <v>0</v>
      </c>
      <c r="AN11" s="610"/>
      <c r="AO11" s="611"/>
      <c r="AP11" s="608">
        <f t="shared" si="33"/>
        <v>0</v>
      </c>
      <c r="AQ11" s="610"/>
      <c r="AR11" s="611">
        <v>1</v>
      </c>
      <c r="AS11" s="608">
        <f t="shared" si="34"/>
        <v>2298.2399999999998</v>
      </c>
      <c r="AT11" s="610">
        <v>2199</v>
      </c>
      <c r="AU11" s="611">
        <v>0.5</v>
      </c>
      <c r="AV11" s="608">
        <f t="shared" si="35"/>
        <v>846.72</v>
      </c>
      <c r="AW11" s="609"/>
      <c r="AX11" s="607">
        <v>0</v>
      </c>
      <c r="AY11" s="608">
        <f t="shared" si="36"/>
        <v>0</v>
      </c>
      <c r="AZ11" s="609"/>
      <c r="BA11" s="607">
        <v>0</v>
      </c>
      <c r="BB11" s="608">
        <f t="shared" si="37"/>
        <v>0</v>
      </c>
      <c r="BC11" s="609"/>
      <c r="BD11" s="607">
        <v>1</v>
      </c>
      <c r="BE11" s="608">
        <f t="shared" si="38"/>
        <v>2923.7759999999998</v>
      </c>
      <c r="BF11" s="609">
        <v>2957</v>
      </c>
      <c r="BG11" s="607">
        <v>0</v>
      </c>
      <c r="BH11" s="608">
        <f t="shared" si="39"/>
        <v>0</v>
      </c>
      <c r="BI11" s="609"/>
      <c r="BJ11" s="611">
        <v>1</v>
      </c>
      <c r="BK11" s="608">
        <f t="shared" si="64"/>
        <v>1693.44</v>
      </c>
      <c r="BL11" s="609">
        <v>1500</v>
      </c>
      <c r="BM11" s="611">
        <v>0.5</v>
      </c>
      <c r="BN11" s="608">
        <f t="shared" si="65"/>
        <v>846.72</v>
      </c>
      <c r="BO11" s="609">
        <v>600</v>
      </c>
      <c r="BP11" s="607">
        <v>1</v>
      </c>
      <c r="BQ11" s="608">
        <f t="shared" si="66"/>
        <v>3189.8879999999999</v>
      </c>
      <c r="BR11" s="609">
        <v>2850</v>
      </c>
      <c r="BS11" s="607">
        <v>0.5</v>
      </c>
      <c r="BT11" s="608">
        <f t="shared" si="67"/>
        <v>1693.44</v>
      </c>
      <c r="BU11" s="609">
        <v>750</v>
      </c>
      <c r="BV11" s="611">
        <v>0</v>
      </c>
      <c r="BW11" s="608">
        <f t="shared" si="5"/>
        <v>0</v>
      </c>
      <c r="BX11" s="609"/>
      <c r="BY11" s="607"/>
      <c r="BZ11" s="608">
        <f t="shared" si="6"/>
        <v>0</v>
      </c>
      <c r="CA11" s="610"/>
      <c r="CB11" s="607"/>
      <c r="CC11" s="608">
        <f t="shared" si="7"/>
        <v>0</v>
      </c>
      <c r="CD11" s="610"/>
      <c r="CE11" s="607"/>
      <c r="CF11" s="608">
        <f t="shared" si="8"/>
        <v>0</v>
      </c>
      <c r="CG11" s="610"/>
      <c r="CH11" s="607">
        <v>1</v>
      </c>
      <c r="CI11" s="608">
        <f t="shared" si="9"/>
        <v>2923.7759999999998</v>
      </c>
      <c r="CJ11" s="610">
        <v>1800</v>
      </c>
      <c r="CK11" s="607"/>
      <c r="CL11" s="608">
        <f t="shared" si="10"/>
        <v>0</v>
      </c>
      <c r="CM11" s="610"/>
      <c r="CN11" s="607"/>
      <c r="CO11" s="608">
        <f t="shared" si="11"/>
        <v>0</v>
      </c>
      <c r="CP11" s="610"/>
      <c r="CQ11" s="607"/>
      <c r="CR11" s="608">
        <f t="shared" si="12"/>
        <v>0</v>
      </c>
      <c r="CS11" s="610"/>
      <c r="CT11" s="607"/>
      <c r="CU11" s="608">
        <f t="shared" si="13"/>
        <v>0</v>
      </c>
      <c r="CV11" s="610"/>
      <c r="CW11" s="607"/>
      <c r="CX11" s="608">
        <f t="shared" si="14"/>
        <v>0</v>
      </c>
      <c r="CY11" s="610"/>
      <c r="CZ11" s="607"/>
      <c r="DA11" s="608">
        <f t="shared" si="15"/>
        <v>0</v>
      </c>
      <c r="DB11" s="610"/>
      <c r="DC11" s="607"/>
      <c r="DD11" s="608">
        <f t="shared" si="16"/>
        <v>0</v>
      </c>
      <c r="DE11" s="610"/>
      <c r="DF11" s="607"/>
      <c r="DG11" s="608">
        <f t="shared" si="42"/>
        <v>0</v>
      </c>
      <c r="DH11" s="609"/>
      <c r="DI11" s="607"/>
      <c r="DJ11" s="608">
        <f t="shared" si="43"/>
        <v>0</v>
      </c>
      <c r="DK11" s="609"/>
      <c r="DL11" s="607"/>
      <c r="DM11" s="608">
        <f t="shared" si="44"/>
        <v>0</v>
      </c>
      <c r="DN11" s="609"/>
      <c r="DO11" s="607"/>
      <c r="DP11" s="608">
        <f t="shared" si="45"/>
        <v>0</v>
      </c>
      <c r="DQ11" s="609"/>
      <c r="DR11" s="607"/>
      <c r="DS11" s="608">
        <f t="shared" si="46"/>
        <v>0</v>
      </c>
      <c r="DT11" s="609"/>
      <c r="DU11" s="607"/>
      <c r="DV11" s="608">
        <f t="shared" si="47"/>
        <v>0</v>
      </c>
      <c r="DW11" s="609"/>
      <c r="DX11" s="607"/>
      <c r="DY11" s="608">
        <f t="shared" si="48"/>
        <v>0</v>
      </c>
      <c r="DZ11" s="609"/>
      <c r="EA11" s="607"/>
      <c r="EB11" s="608">
        <f t="shared" si="49"/>
        <v>0</v>
      </c>
      <c r="EC11" s="609"/>
      <c r="ED11" s="607"/>
      <c r="EE11" s="608">
        <f t="shared" si="50"/>
        <v>0</v>
      </c>
      <c r="EF11" s="609"/>
      <c r="EG11" s="611"/>
      <c r="EH11" s="608">
        <f t="shared" si="51"/>
        <v>0</v>
      </c>
      <c r="EI11" s="609"/>
      <c r="EJ11" s="611"/>
      <c r="EK11" s="608">
        <f t="shared" si="52"/>
        <v>0</v>
      </c>
      <c r="EL11" s="609"/>
      <c r="EM11" s="611"/>
      <c r="EN11" s="608">
        <f t="shared" si="53"/>
        <v>0</v>
      </c>
      <c r="EO11" s="609"/>
      <c r="EP11" s="611"/>
      <c r="EQ11" s="608">
        <f t="shared" si="54"/>
        <v>0</v>
      </c>
      <c r="ER11" s="609"/>
      <c r="ES11" s="607"/>
      <c r="ET11" s="608">
        <f t="shared" si="57"/>
        <v>0</v>
      </c>
      <c r="EU11" s="610"/>
      <c r="EV11" s="611"/>
      <c r="EW11" s="608">
        <f t="shared" si="58"/>
        <v>0</v>
      </c>
      <c r="EX11" s="610"/>
      <c r="EY11" s="607"/>
      <c r="EZ11" s="608">
        <f t="shared" si="17"/>
        <v>0</v>
      </c>
      <c r="FA11" s="610"/>
      <c r="FB11" s="611"/>
      <c r="FC11" s="608">
        <f t="shared" si="18"/>
        <v>0</v>
      </c>
      <c r="FD11" s="610"/>
      <c r="FE11" s="611"/>
      <c r="FF11" s="608">
        <f t="shared" si="19"/>
        <v>0</v>
      </c>
      <c r="FG11" s="610"/>
      <c r="FH11" s="607"/>
      <c r="FI11" s="608">
        <f t="shared" si="55"/>
        <v>0</v>
      </c>
      <c r="FJ11" s="610"/>
      <c r="FK11" s="607"/>
      <c r="FL11" s="608">
        <f t="shared" si="20"/>
        <v>0</v>
      </c>
      <c r="FM11" s="610"/>
      <c r="FN11" s="611"/>
      <c r="FO11" s="608">
        <f t="shared" si="21"/>
        <v>0</v>
      </c>
      <c r="FP11" s="610"/>
      <c r="FQ11" s="607"/>
      <c r="FR11" s="608">
        <f t="shared" si="22"/>
        <v>0</v>
      </c>
      <c r="FS11" s="610"/>
      <c r="FT11" s="607"/>
      <c r="FU11" s="608">
        <f t="shared" si="56"/>
        <v>0</v>
      </c>
      <c r="FV11" s="610"/>
      <c r="FW11" s="611"/>
      <c r="FX11" s="608">
        <f t="shared" si="23"/>
        <v>0</v>
      </c>
      <c r="FY11" s="610"/>
      <c r="FZ11" s="611"/>
      <c r="GA11" s="608">
        <f t="shared" si="24"/>
        <v>0</v>
      </c>
      <c r="GB11" s="610"/>
      <c r="GC11" s="607"/>
      <c r="GD11" s="608">
        <f t="shared" si="25"/>
        <v>0</v>
      </c>
      <c r="GE11" s="610"/>
      <c r="GF11" s="607"/>
      <c r="GG11" s="608">
        <f t="shared" ref="GG11:GG36" si="69">GH$3*GH$4*216*24*60*GF11/9000000</f>
        <v>0</v>
      </c>
      <c r="GH11" s="610"/>
      <c r="GI11" s="607"/>
      <c r="GJ11" s="608">
        <f t="shared" si="26"/>
        <v>0</v>
      </c>
      <c r="GK11" s="64"/>
      <c r="GL11" s="612">
        <f t="shared" si="27"/>
        <v>9.5</v>
      </c>
      <c r="GM11" s="613">
        <f>GL11+'33J'!BK11+'M80(20250122封存)'!CX11+MPS!AY11+TMT!CX11</f>
        <v>16</v>
      </c>
      <c r="GN11" s="614"/>
      <c r="GO11" s="615"/>
    </row>
    <row r="12" spans="1:197" s="616" customFormat="1" ht="14.25" customHeight="1">
      <c r="A12" s="606">
        <v>7</v>
      </c>
      <c r="B12" s="607">
        <v>1</v>
      </c>
      <c r="C12" s="608">
        <f t="shared" si="28"/>
        <v>1045.0944</v>
      </c>
      <c r="D12" s="609">
        <v>1800</v>
      </c>
      <c r="E12" s="607"/>
      <c r="F12" s="608">
        <f t="shared" si="59"/>
        <v>0</v>
      </c>
      <c r="G12" s="609"/>
      <c r="H12" s="607"/>
      <c r="I12" s="608">
        <f t="shared" ref="I12:I36" si="70">J$3*J$4*216*24*60*H12/9000000</f>
        <v>0</v>
      </c>
      <c r="J12" s="609"/>
      <c r="K12" s="607">
        <v>1</v>
      </c>
      <c r="L12" s="608">
        <f t="shared" ref="L12:L36" si="71">M$3*M$4*216*24*60*K12/9000000</f>
        <v>1430.7840000000001</v>
      </c>
      <c r="M12" s="609">
        <v>1200</v>
      </c>
      <c r="N12" s="607">
        <v>1</v>
      </c>
      <c r="O12" s="608">
        <f t="shared" si="62"/>
        <v>1860.0192</v>
      </c>
      <c r="P12" s="609">
        <v>1500</v>
      </c>
      <c r="Q12" s="607">
        <v>0</v>
      </c>
      <c r="R12" s="608">
        <f t="shared" si="68"/>
        <v>0</v>
      </c>
      <c r="S12" s="609">
        <v>1257</v>
      </c>
      <c r="T12" s="607"/>
      <c r="U12" s="608">
        <f t="shared" si="63"/>
        <v>0</v>
      </c>
      <c r="V12" s="609"/>
      <c r="W12" s="607"/>
      <c r="X12" s="608">
        <f t="shared" ref="X12:X36" si="72">Y$3*Y$4*216*24*60*W12/9000000</f>
        <v>0</v>
      </c>
      <c r="Y12" s="609"/>
      <c r="Z12" s="607"/>
      <c r="AA12" s="608">
        <f t="shared" si="2"/>
        <v>0</v>
      </c>
      <c r="AB12" s="609"/>
      <c r="AC12" s="607"/>
      <c r="AD12" s="608">
        <f t="shared" si="29"/>
        <v>0</v>
      </c>
      <c r="AE12" s="609"/>
      <c r="AF12" s="607"/>
      <c r="AG12" s="608">
        <f t="shared" si="30"/>
        <v>0</v>
      </c>
      <c r="AH12" s="609"/>
      <c r="AI12" s="607"/>
      <c r="AJ12" s="608">
        <f t="shared" si="31"/>
        <v>0</v>
      </c>
      <c r="AK12" s="609"/>
      <c r="AL12" s="611"/>
      <c r="AM12" s="608">
        <f t="shared" si="32"/>
        <v>0</v>
      </c>
      <c r="AN12" s="609"/>
      <c r="AO12" s="611"/>
      <c r="AP12" s="608">
        <f t="shared" si="33"/>
        <v>0</v>
      </c>
      <c r="AQ12" s="610"/>
      <c r="AR12" s="611">
        <v>1</v>
      </c>
      <c r="AS12" s="608">
        <f t="shared" si="34"/>
        <v>2298.2399999999998</v>
      </c>
      <c r="AT12" s="609">
        <v>1590</v>
      </c>
      <c r="AU12" s="611">
        <v>0</v>
      </c>
      <c r="AV12" s="608">
        <f t="shared" si="35"/>
        <v>0</v>
      </c>
      <c r="AW12" s="610"/>
      <c r="AX12" s="611">
        <v>0</v>
      </c>
      <c r="AY12" s="608">
        <f t="shared" si="36"/>
        <v>0</v>
      </c>
      <c r="AZ12" s="609">
        <v>1200</v>
      </c>
      <c r="BA12" s="611">
        <v>0</v>
      </c>
      <c r="BB12" s="608">
        <f t="shared" si="37"/>
        <v>0</v>
      </c>
      <c r="BC12" s="609"/>
      <c r="BD12" s="607">
        <v>0</v>
      </c>
      <c r="BE12" s="608">
        <f t="shared" si="38"/>
        <v>0</v>
      </c>
      <c r="BF12" s="609">
        <v>750</v>
      </c>
      <c r="BG12" s="607">
        <v>0</v>
      </c>
      <c r="BH12" s="608">
        <f t="shared" si="39"/>
        <v>0</v>
      </c>
      <c r="BI12" s="609"/>
      <c r="BJ12" s="607">
        <v>1</v>
      </c>
      <c r="BK12" s="608">
        <f t="shared" si="64"/>
        <v>1693.44</v>
      </c>
      <c r="BL12" s="610">
        <v>2465</v>
      </c>
      <c r="BM12" s="607">
        <v>0.5</v>
      </c>
      <c r="BN12" s="608">
        <f t="shared" si="65"/>
        <v>846.72</v>
      </c>
      <c r="BO12" s="610"/>
      <c r="BP12" s="607">
        <v>1</v>
      </c>
      <c r="BQ12" s="608">
        <f t="shared" si="66"/>
        <v>3189.8879999999999</v>
      </c>
      <c r="BR12" s="609">
        <v>3572</v>
      </c>
      <c r="BS12" s="607">
        <v>0.5</v>
      </c>
      <c r="BT12" s="608">
        <f t="shared" si="67"/>
        <v>1693.44</v>
      </c>
      <c r="BU12" s="609">
        <v>750</v>
      </c>
      <c r="BV12" s="611">
        <v>1</v>
      </c>
      <c r="BW12" s="608">
        <f t="shared" si="5"/>
        <v>2965.248</v>
      </c>
      <c r="BX12" s="609">
        <v>3000</v>
      </c>
      <c r="BY12" s="611"/>
      <c r="BZ12" s="608">
        <f t="shared" si="6"/>
        <v>0</v>
      </c>
      <c r="CA12" s="610"/>
      <c r="CB12" s="611"/>
      <c r="CC12" s="608">
        <f t="shared" si="7"/>
        <v>0</v>
      </c>
      <c r="CD12" s="610"/>
      <c r="CE12" s="607"/>
      <c r="CF12" s="608">
        <f t="shared" si="8"/>
        <v>0</v>
      </c>
      <c r="CG12" s="610"/>
      <c r="CH12" s="607">
        <v>1</v>
      </c>
      <c r="CI12" s="608">
        <f t="shared" si="9"/>
        <v>2923.7759999999998</v>
      </c>
      <c r="CJ12" s="610">
        <v>4203</v>
      </c>
      <c r="CK12" s="607"/>
      <c r="CL12" s="608">
        <f t="shared" si="10"/>
        <v>0</v>
      </c>
      <c r="CM12" s="610"/>
      <c r="CN12" s="607"/>
      <c r="CO12" s="608">
        <f t="shared" si="11"/>
        <v>0</v>
      </c>
      <c r="CP12" s="610"/>
      <c r="CQ12" s="607"/>
      <c r="CR12" s="608">
        <f t="shared" si="12"/>
        <v>0</v>
      </c>
      <c r="CS12" s="610"/>
      <c r="CT12" s="607"/>
      <c r="CU12" s="608">
        <f t="shared" si="13"/>
        <v>0</v>
      </c>
      <c r="CV12" s="610"/>
      <c r="CW12" s="607"/>
      <c r="CX12" s="608">
        <f t="shared" si="14"/>
        <v>0</v>
      </c>
      <c r="CY12" s="610"/>
      <c r="CZ12" s="607"/>
      <c r="DA12" s="608">
        <f t="shared" si="15"/>
        <v>0</v>
      </c>
      <c r="DB12" s="610"/>
      <c r="DC12" s="607"/>
      <c r="DD12" s="608">
        <f t="shared" si="16"/>
        <v>0</v>
      </c>
      <c r="DE12" s="610"/>
      <c r="DF12" s="607"/>
      <c r="DG12" s="608">
        <f t="shared" si="42"/>
        <v>0</v>
      </c>
      <c r="DH12" s="610"/>
      <c r="DI12" s="607"/>
      <c r="DJ12" s="608">
        <f t="shared" si="43"/>
        <v>0</v>
      </c>
      <c r="DK12" s="610"/>
      <c r="DL12" s="607"/>
      <c r="DM12" s="608">
        <f t="shared" si="44"/>
        <v>0</v>
      </c>
      <c r="DN12" s="610"/>
      <c r="DO12" s="607"/>
      <c r="DP12" s="608">
        <f t="shared" si="45"/>
        <v>0</v>
      </c>
      <c r="DQ12" s="610"/>
      <c r="DR12" s="607"/>
      <c r="DS12" s="608">
        <f t="shared" si="46"/>
        <v>0</v>
      </c>
      <c r="DT12" s="610"/>
      <c r="DU12" s="607"/>
      <c r="DV12" s="608">
        <f t="shared" si="47"/>
        <v>0</v>
      </c>
      <c r="DW12" s="610"/>
      <c r="DX12" s="607"/>
      <c r="DY12" s="608">
        <f t="shared" si="48"/>
        <v>0</v>
      </c>
      <c r="DZ12" s="610"/>
      <c r="EA12" s="607"/>
      <c r="EB12" s="608">
        <f t="shared" si="49"/>
        <v>0</v>
      </c>
      <c r="EC12" s="610"/>
      <c r="ED12" s="607"/>
      <c r="EE12" s="608">
        <f t="shared" si="50"/>
        <v>0</v>
      </c>
      <c r="EF12" s="610"/>
      <c r="EG12" s="611"/>
      <c r="EH12" s="608">
        <f t="shared" si="51"/>
        <v>0</v>
      </c>
      <c r="EI12" s="610"/>
      <c r="EJ12" s="611"/>
      <c r="EK12" s="608">
        <f t="shared" si="52"/>
        <v>0</v>
      </c>
      <c r="EL12" s="610"/>
      <c r="EM12" s="611"/>
      <c r="EN12" s="608">
        <f t="shared" si="53"/>
        <v>0</v>
      </c>
      <c r="EO12" s="610"/>
      <c r="EP12" s="611"/>
      <c r="EQ12" s="608">
        <f t="shared" si="54"/>
        <v>0</v>
      </c>
      <c r="ER12" s="610"/>
      <c r="ES12" s="607"/>
      <c r="ET12" s="608">
        <f t="shared" si="57"/>
        <v>0</v>
      </c>
      <c r="EU12" s="610"/>
      <c r="EV12" s="611"/>
      <c r="EW12" s="608">
        <f t="shared" si="58"/>
        <v>0</v>
      </c>
      <c r="EX12" s="610"/>
      <c r="EY12" s="607"/>
      <c r="EZ12" s="608">
        <f t="shared" si="17"/>
        <v>0</v>
      </c>
      <c r="FA12" s="610"/>
      <c r="FB12" s="611"/>
      <c r="FC12" s="608">
        <f t="shared" si="18"/>
        <v>0</v>
      </c>
      <c r="FD12" s="610"/>
      <c r="FE12" s="611"/>
      <c r="FF12" s="608">
        <f t="shared" si="19"/>
        <v>0</v>
      </c>
      <c r="FG12" s="610"/>
      <c r="FH12" s="607"/>
      <c r="FI12" s="608">
        <f t="shared" si="55"/>
        <v>0</v>
      </c>
      <c r="FJ12" s="610"/>
      <c r="FK12" s="607"/>
      <c r="FL12" s="608">
        <f t="shared" si="20"/>
        <v>0</v>
      </c>
      <c r="FM12" s="610"/>
      <c r="FN12" s="611"/>
      <c r="FO12" s="608">
        <f t="shared" si="21"/>
        <v>0</v>
      </c>
      <c r="FP12" s="610"/>
      <c r="FQ12" s="607"/>
      <c r="FR12" s="608">
        <f t="shared" si="22"/>
        <v>0</v>
      </c>
      <c r="FS12" s="610"/>
      <c r="FT12" s="607"/>
      <c r="FU12" s="608">
        <f t="shared" si="56"/>
        <v>0</v>
      </c>
      <c r="FV12" s="610"/>
      <c r="FW12" s="611"/>
      <c r="FX12" s="608">
        <f t="shared" si="23"/>
        <v>0</v>
      </c>
      <c r="FY12" s="610"/>
      <c r="FZ12" s="611"/>
      <c r="GA12" s="608">
        <f t="shared" si="24"/>
        <v>0</v>
      </c>
      <c r="GB12" s="610"/>
      <c r="GC12" s="607"/>
      <c r="GD12" s="608">
        <f t="shared" si="25"/>
        <v>0</v>
      </c>
      <c r="GE12" s="610"/>
      <c r="GF12" s="607"/>
      <c r="GG12" s="608">
        <f t="shared" si="69"/>
        <v>0</v>
      </c>
      <c r="GH12" s="610"/>
      <c r="GI12" s="607"/>
      <c r="GJ12" s="608">
        <f t="shared" si="26"/>
        <v>0</v>
      </c>
      <c r="GK12" s="64"/>
      <c r="GL12" s="612">
        <f t="shared" si="27"/>
        <v>9</v>
      </c>
      <c r="GM12" s="613">
        <f>GL12+'33J'!BK12+'M80(20250122封存)'!CX12+MPS!AY12+TMT!CX12</f>
        <v>15.5</v>
      </c>
      <c r="GN12" s="614"/>
      <c r="GO12" s="615"/>
    </row>
    <row r="13" spans="1:197" s="616" customFormat="1" ht="14.25" customHeight="1">
      <c r="A13" s="606">
        <v>8</v>
      </c>
      <c r="B13" s="611">
        <v>1</v>
      </c>
      <c r="C13" s="608">
        <f t="shared" si="28"/>
        <v>1045.0944</v>
      </c>
      <c r="D13" s="617">
        <v>288</v>
      </c>
      <c r="E13" s="607"/>
      <c r="F13" s="608">
        <f t="shared" si="59"/>
        <v>0</v>
      </c>
      <c r="G13" s="617"/>
      <c r="H13" s="607"/>
      <c r="I13" s="608">
        <f t="shared" si="70"/>
        <v>0</v>
      </c>
      <c r="J13" s="617"/>
      <c r="K13" s="611">
        <v>1</v>
      </c>
      <c r="L13" s="608">
        <f t="shared" si="71"/>
        <v>1430.7840000000001</v>
      </c>
      <c r="M13" s="617">
        <v>600</v>
      </c>
      <c r="N13" s="611">
        <v>1</v>
      </c>
      <c r="O13" s="608">
        <f t="shared" si="62"/>
        <v>1860.0192</v>
      </c>
      <c r="P13" s="617">
        <v>2573</v>
      </c>
      <c r="Q13" s="607">
        <v>0</v>
      </c>
      <c r="R13" s="608">
        <f t="shared" si="68"/>
        <v>0</v>
      </c>
      <c r="S13" s="617"/>
      <c r="T13" s="607"/>
      <c r="U13" s="608">
        <f t="shared" si="63"/>
        <v>0</v>
      </c>
      <c r="V13" s="617"/>
      <c r="W13" s="607"/>
      <c r="X13" s="608">
        <f t="shared" si="72"/>
        <v>0</v>
      </c>
      <c r="Y13" s="617"/>
      <c r="Z13" s="607"/>
      <c r="AA13" s="608">
        <f t="shared" si="2"/>
        <v>0</v>
      </c>
      <c r="AB13" s="617"/>
      <c r="AC13" s="607"/>
      <c r="AD13" s="608">
        <f t="shared" ref="AD13:AD36" si="73">AE$3*AE$4*216*24*60*AC13/9000000</f>
        <v>0</v>
      </c>
      <c r="AE13" s="617"/>
      <c r="AF13" s="607"/>
      <c r="AG13" s="608">
        <f t="shared" si="30"/>
        <v>0</v>
      </c>
      <c r="AH13" s="617"/>
      <c r="AI13" s="607"/>
      <c r="AJ13" s="608">
        <f t="shared" si="31"/>
        <v>0</v>
      </c>
      <c r="AK13" s="617"/>
      <c r="AL13" s="611"/>
      <c r="AM13" s="608">
        <f t="shared" si="32"/>
        <v>0</v>
      </c>
      <c r="AN13" s="617"/>
      <c r="AO13" s="611"/>
      <c r="AP13" s="608">
        <f t="shared" si="33"/>
        <v>0</v>
      </c>
      <c r="AQ13" s="610"/>
      <c r="AR13" s="611">
        <v>1</v>
      </c>
      <c r="AS13" s="608">
        <f t="shared" si="34"/>
        <v>2298.2399999999998</v>
      </c>
      <c r="AT13" s="617">
        <v>2910</v>
      </c>
      <c r="AU13" s="607">
        <v>0</v>
      </c>
      <c r="AV13" s="608">
        <f t="shared" si="35"/>
        <v>0</v>
      </c>
      <c r="AW13" s="610">
        <v>1478</v>
      </c>
      <c r="AX13" s="607">
        <v>0</v>
      </c>
      <c r="AY13" s="608">
        <f t="shared" si="36"/>
        <v>0</v>
      </c>
      <c r="AZ13" s="617">
        <v>1247</v>
      </c>
      <c r="BA13" s="611">
        <v>0.5</v>
      </c>
      <c r="BB13" s="608">
        <f t="shared" si="37"/>
        <v>1503.36</v>
      </c>
      <c r="BC13" s="617">
        <v>750</v>
      </c>
      <c r="BD13" s="607">
        <v>0</v>
      </c>
      <c r="BE13" s="608">
        <f t="shared" si="38"/>
        <v>0</v>
      </c>
      <c r="BF13" s="617"/>
      <c r="BG13" s="607">
        <v>0</v>
      </c>
      <c r="BH13" s="608">
        <f t="shared" si="39"/>
        <v>0</v>
      </c>
      <c r="BI13" s="617"/>
      <c r="BJ13" s="611">
        <v>1</v>
      </c>
      <c r="BK13" s="608">
        <f t="shared" si="64"/>
        <v>1693.44</v>
      </c>
      <c r="BL13" s="610">
        <v>480</v>
      </c>
      <c r="BM13" s="607">
        <v>0.5</v>
      </c>
      <c r="BN13" s="608">
        <f t="shared" si="65"/>
        <v>846.72</v>
      </c>
      <c r="BO13" s="610">
        <v>240</v>
      </c>
      <c r="BP13" s="611">
        <v>1</v>
      </c>
      <c r="BQ13" s="608">
        <f t="shared" si="66"/>
        <v>3189.8879999999999</v>
      </c>
      <c r="BR13" s="617">
        <v>2850</v>
      </c>
      <c r="BS13" s="607">
        <v>0.5</v>
      </c>
      <c r="BT13" s="608">
        <f t="shared" si="67"/>
        <v>1693.44</v>
      </c>
      <c r="BU13" s="617">
        <v>900</v>
      </c>
      <c r="BV13" s="611">
        <v>1</v>
      </c>
      <c r="BW13" s="608">
        <f t="shared" si="5"/>
        <v>2965.248</v>
      </c>
      <c r="BX13" s="617">
        <v>750</v>
      </c>
      <c r="BY13" s="611"/>
      <c r="BZ13" s="608">
        <f t="shared" si="6"/>
        <v>0</v>
      </c>
      <c r="CA13" s="610"/>
      <c r="CB13" s="611"/>
      <c r="CC13" s="608">
        <f t="shared" si="7"/>
        <v>0</v>
      </c>
      <c r="CD13" s="610"/>
      <c r="CE13" s="607"/>
      <c r="CF13" s="608">
        <f t="shared" si="8"/>
        <v>0</v>
      </c>
      <c r="CG13" s="610"/>
      <c r="CH13" s="611">
        <v>1</v>
      </c>
      <c r="CI13" s="608">
        <f t="shared" si="9"/>
        <v>2923.7759999999998</v>
      </c>
      <c r="CJ13" s="610">
        <v>1944</v>
      </c>
      <c r="CK13" s="607"/>
      <c r="CL13" s="608">
        <f t="shared" si="10"/>
        <v>0</v>
      </c>
      <c r="CM13" s="610"/>
      <c r="CN13" s="607"/>
      <c r="CO13" s="608">
        <f t="shared" si="11"/>
        <v>0</v>
      </c>
      <c r="CP13" s="610"/>
      <c r="CQ13" s="607"/>
      <c r="CR13" s="608">
        <f t="shared" si="12"/>
        <v>0</v>
      </c>
      <c r="CS13" s="610"/>
      <c r="CT13" s="607"/>
      <c r="CU13" s="608">
        <f t="shared" si="13"/>
        <v>0</v>
      </c>
      <c r="CV13" s="610"/>
      <c r="CW13" s="607"/>
      <c r="CX13" s="608">
        <f t="shared" si="14"/>
        <v>0</v>
      </c>
      <c r="CY13" s="610"/>
      <c r="CZ13" s="607"/>
      <c r="DA13" s="608">
        <f t="shared" si="15"/>
        <v>0</v>
      </c>
      <c r="DB13" s="610"/>
      <c r="DC13" s="607"/>
      <c r="DD13" s="608">
        <f t="shared" si="16"/>
        <v>0</v>
      </c>
      <c r="DE13" s="610"/>
      <c r="DF13" s="607"/>
      <c r="DG13" s="608">
        <f t="shared" si="42"/>
        <v>0</v>
      </c>
      <c r="DH13" s="610"/>
      <c r="DI13" s="607"/>
      <c r="DJ13" s="608">
        <f t="shared" si="43"/>
        <v>0</v>
      </c>
      <c r="DK13" s="610"/>
      <c r="DL13" s="607"/>
      <c r="DM13" s="608">
        <f t="shared" si="44"/>
        <v>0</v>
      </c>
      <c r="DN13" s="610"/>
      <c r="DO13" s="607"/>
      <c r="DP13" s="608">
        <f t="shared" si="45"/>
        <v>0</v>
      </c>
      <c r="DQ13" s="610"/>
      <c r="DR13" s="607"/>
      <c r="DS13" s="608">
        <f t="shared" si="46"/>
        <v>0</v>
      </c>
      <c r="DT13" s="610"/>
      <c r="DU13" s="607"/>
      <c r="DV13" s="608">
        <f t="shared" si="47"/>
        <v>0</v>
      </c>
      <c r="DW13" s="610"/>
      <c r="DX13" s="607"/>
      <c r="DY13" s="608">
        <f t="shared" si="48"/>
        <v>0</v>
      </c>
      <c r="DZ13" s="610"/>
      <c r="EA13" s="607"/>
      <c r="EB13" s="608">
        <f t="shared" si="49"/>
        <v>0</v>
      </c>
      <c r="EC13" s="610"/>
      <c r="ED13" s="607"/>
      <c r="EE13" s="608">
        <f t="shared" si="50"/>
        <v>0</v>
      </c>
      <c r="EF13" s="610"/>
      <c r="EG13" s="611"/>
      <c r="EH13" s="608">
        <f t="shared" si="51"/>
        <v>0</v>
      </c>
      <c r="EI13" s="610"/>
      <c r="EJ13" s="607"/>
      <c r="EK13" s="608">
        <f t="shared" si="52"/>
        <v>0</v>
      </c>
      <c r="EL13" s="610"/>
      <c r="EM13" s="611"/>
      <c r="EN13" s="608">
        <f t="shared" si="53"/>
        <v>0</v>
      </c>
      <c r="EO13" s="610"/>
      <c r="EP13" s="611"/>
      <c r="EQ13" s="608">
        <f t="shared" si="54"/>
        <v>0</v>
      </c>
      <c r="ER13" s="610"/>
      <c r="ES13" s="607"/>
      <c r="ET13" s="608">
        <f t="shared" si="57"/>
        <v>0</v>
      </c>
      <c r="EU13" s="610"/>
      <c r="EV13" s="611"/>
      <c r="EW13" s="608">
        <f t="shared" si="58"/>
        <v>0</v>
      </c>
      <c r="EX13" s="610"/>
      <c r="EY13" s="607"/>
      <c r="EZ13" s="608">
        <f t="shared" si="17"/>
        <v>0</v>
      </c>
      <c r="FA13" s="610"/>
      <c r="FB13" s="611"/>
      <c r="FC13" s="608">
        <f t="shared" si="18"/>
        <v>0</v>
      </c>
      <c r="FD13" s="610"/>
      <c r="FE13" s="611"/>
      <c r="FF13" s="608">
        <f t="shared" si="19"/>
        <v>0</v>
      </c>
      <c r="FG13" s="610"/>
      <c r="FH13" s="607"/>
      <c r="FI13" s="608">
        <f t="shared" si="55"/>
        <v>0</v>
      </c>
      <c r="FJ13" s="610"/>
      <c r="FK13" s="607"/>
      <c r="FL13" s="608">
        <f t="shared" si="20"/>
        <v>0</v>
      </c>
      <c r="FM13" s="610"/>
      <c r="FN13" s="611"/>
      <c r="FO13" s="608">
        <f t="shared" si="21"/>
        <v>0</v>
      </c>
      <c r="FP13" s="610"/>
      <c r="FQ13" s="607"/>
      <c r="FR13" s="608">
        <f t="shared" si="22"/>
        <v>0</v>
      </c>
      <c r="FS13" s="610"/>
      <c r="FT13" s="607"/>
      <c r="FU13" s="608">
        <f t="shared" si="56"/>
        <v>0</v>
      </c>
      <c r="FV13" s="610"/>
      <c r="FW13" s="611"/>
      <c r="FX13" s="608">
        <f t="shared" si="23"/>
        <v>0</v>
      </c>
      <c r="FY13" s="610"/>
      <c r="FZ13" s="611"/>
      <c r="GA13" s="608">
        <f t="shared" si="24"/>
        <v>0</v>
      </c>
      <c r="GB13" s="610"/>
      <c r="GC13" s="607"/>
      <c r="GD13" s="608">
        <f t="shared" si="25"/>
        <v>0</v>
      </c>
      <c r="GE13" s="610"/>
      <c r="GF13" s="611"/>
      <c r="GG13" s="608">
        <f t="shared" si="69"/>
        <v>0</v>
      </c>
      <c r="GH13" s="610"/>
      <c r="GI13" s="607"/>
      <c r="GJ13" s="608">
        <f t="shared" si="26"/>
        <v>0</v>
      </c>
      <c r="GK13" s="610"/>
      <c r="GL13" s="612">
        <f t="shared" si="27"/>
        <v>9.5</v>
      </c>
      <c r="GM13" s="613">
        <f>GL13+'33J'!BK13+'M80(20250122封存)'!CX13+MPS!AY13+TMT!CX13</f>
        <v>16</v>
      </c>
      <c r="GN13" s="614"/>
      <c r="GO13" s="615"/>
    </row>
    <row r="14" spans="1:197" s="616" customFormat="1" ht="14.25" customHeight="1">
      <c r="A14" s="606">
        <v>9</v>
      </c>
      <c r="B14" s="611">
        <v>1</v>
      </c>
      <c r="C14" s="608">
        <f t="shared" si="28"/>
        <v>1045.0944</v>
      </c>
      <c r="D14" s="617">
        <v>1728</v>
      </c>
      <c r="E14" s="607"/>
      <c r="F14" s="608">
        <f t="shared" si="59"/>
        <v>0</v>
      </c>
      <c r="G14" s="617"/>
      <c r="H14" s="607"/>
      <c r="I14" s="608">
        <f t="shared" si="70"/>
        <v>0</v>
      </c>
      <c r="J14" s="617"/>
      <c r="K14" s="611">
        <v>1</v>
      </c>
      <c r="L14" s="608">
        <f t="shared" si="71"/>
        <v>1430.7840000000001</v>
      </c>
      <c r="M14" s="617">
        <v>1680</v>
      </c>
      <c r="N14" s="611">
        <v>1</v>
      </c>
      <c r="O14" s="608">
        <f t="shared" si="62"/>
        <v>1860.0192</v>
      </c>
      <c r="P14" s="617">
        <v>1500</v>
      </c>
      <c r="Q14" s="607">
        <v>0</v>
      </c>
      <c r="R14" s="608">
        <f t="shared" si="68"/>
        <v>0</v>
      </c>
      <c r="S14" s="617"/>
      <c r="T14" s="607"/>
      <c r="U14" s="608">
        <f t="shared" si="63"/>
        <v>0</v>
      </c>
      <c r="V14" s="617"/>
      <c r="W14" s="607"/>
      <c r="X14" s="608">
        <f t="shared" si="72"/>
        <v>0</v>
      </c>
      <c r="Y14" s="617"/>
      <c r="Z14" s="607"/>
      <c r="AA14" s="608">
        <f t="shared" si="2"/>
        <v>0</v>
      </c>
      <c r="AB14" s="617"/>
      <c r="AC14" s="607"/>
      <c r="AD14" s="608">
        <f t="shared" si="73"/>
        <v>0</v>
      </c>
      <c r="AE14" s="617"/>
      <c r="AF14" s="611"/>
      <c r="AG14" s="608">
        <f t="shared" si="30"/>
        <v>0</v>
      </c>
      <c r="AH14" s="617"/>
      <c r="AI14" s="607"/>
      <c r="AJ14" s="608">
        <f t="shared" si="31"/>
        <v>0</v>
      </c>
      <c r="AK14" s="617"/>
      <c r="AL14" s="611"/>
      <c r="AM14" s="608">
        <f t="shared" si="32"/>
        <v>0</v>
      </c>
      <c r="AN14" s="617"/>
      <c r="AO14" s="611"/>
      <c r="AP14" s="608">
        <f t="shared" si="33"/>
        <v>0</v>
      </c>
      <c r="AQ14" s="610"/>
      <c r="AR14" s="611">
        <v>1</v>
      </c>
      <c r="AS14" s="608">
        <f t="shared" si="34"/>
        <v>2298.2399999999998</v>
      </c>
      <c r="AT14" s="617">
        <v>750</v>
      </c>
      <c r="AU14" s="607">
        <v>0</v>
      </c>
      <c r="AV14" s="608">
        <f t="shared" si="35"/>
        <v>0</v>
      </c>
      <c r="AW14" s="610"/>
      <c r="AX14" s="607">
        <v>0</v>
      </c>
      <c r="AY14" s="608">
        <f t="shared" si="36"/>
        <v>0</v>
      </c>
      <c r="AZ14" s="617"/>
      <c r="BA14" s="611">
        <v>0.5</v>
      </c>
      <c r="BB14" s="608">
        <f t="shared" si="37"/>
        <v>1503.36</v>
      </c>
      <c r="BC14" s="617">
        <v>750</v>
      </c>
      <c r="BD14" s="607">
        <v>0</v>
      </c>
      <c r="BE14" s="608">
        <f t="shared" si="38"/>
        <v>0</v>
      </c>
      <c r="BF14" s="617"/>
      <c r="BG14" s="607">
        <v>0</v>
      </c>
      <c r="BH14" s="608">
        <f t="shared" si="39"/>
        <v>0</v>
      </c>
      <c r="BI14" s="617"/>
      <c r="BJ14" s="611">
        <v>1</v>
      </c>
      <c r="BK14" s="608">
        <f t="shared" si="64"/>
        <v>1693.44</v>
      </c>
      <c r="BL14" s="610">
        <v>1500</v>
      </c>
      <c r="BM14" s="607">
        <v>0.5</v>
      </c>
      <c r="BN14" s="608">
        <f t="shared" si="65"/>
        <v>846.72</v>
      </c>
      <c r="BO14" s="610"/>
      <c r="BP14" s="611">
        <v>1</v>
      </c>
      <c r="BQ14" s="608">
        <f t="shared" si="66"/>
        <v>3189.8879999999999</v>
      </c>
      <c r="BR14" s="617">
        <v>2250</v>
      </c>
      <c r="BS14" s="607">
        <v>0.5</v>
      </c>
      <c r="BT14" s="608">
        <f t="shared" si="67"/>
        <v>1693.44</v>
      </c>
      <c r="BU14" s="617">
        <v>450</v>
      </c>
      <c r="BV14" s="611">
        <v>1</v>
      </c>
      <c r="BW14" s="608">
        <f t="shared" si="5"/>
        <v>2965.248</v>
      </c>
      <c r="BX14" s="617">
        <v>2250</v>
      </c>
      <c r="BY14" s="607"/>
      <c r="BZ14" s="608">
        <f t="shared" si="6"/>
        <v>0</v>
      </c>
      <c r="CA14" s="610"/>
      <c r="CB14" s="607"/>
      <c r="CC14" s="608">
        <f t="shared" si="7"/>
        <v>0</v>
      </c>
      <c r="CD14" s="610"/>
      <c r="CE14" s="607"/>
      <c r="CF14" s="608">
        <f t="shared" si="8"/>
        <v>0</v>
      </c>
      <c r="CG14" s="610"/>
      <c r="CH14" s="611">
        <v>1</v>
      </c>
      <c r="CI14" s="608">
        <f t="shared" si="9"/>
        <v>2923.7759999999998</v>
      </c>
      <c r="CJ14" s="610">
        <v>1656</v>
      </c>
      <c r="CK14" s="607"/>
      <c r="CL14" s="608">
        <f t="shared" si="10"/>
        <v>0</v>
      </c>
      <c r="CM14" s="610"/>
      <c r="CN14" s="607"/>
      <c r="CO14" s="608">
        <f t="shared" si="11"/>
        <v>0</v>
      </c>
      <c r="CP14" s="610"/>
      <c r="CQ14" s="607"/>
      <c r="CR14" s="608">
        <f t="shared" si="12"/>
        <v>0</v>
      </c>
      <c r="CS14" s="610"/>
      <c r="CT14" s="607"/>
      <c r="CU14" s="608">
        <f t="shared" si="13"/>
        <v>0</v>
      </c>
      <c r="CV14" s="610"/>
      <c r="CW14" s="607"/>
      <c r="CX14" s="608">
        <f t="shared" si="14"/>
        <v>0</v>
      </c>
      <c r="CY14" s="610"/>
      <c r="CZ14" s="607"/>
      <c r="DA14" s="608">
        <f t="shared" si="15"/>
        <v>0</v>
      </c>
      <c r="DB14" s="610"/>
      <c r="DC14" s="607"/>
      <c r="DD14" s="608">
        <f t="shared" si="16"/>
        <v>0</v>
      </c>
      <c r="DE14" s="610"/>
      <c r="DF14" s="607"/>
      <c r="DG14" s="608">
        <f t="shared" si="42"/>
        <v>0</v>
      </c>
      <c r="DH14" s="610"/>
      <c r="DI14" s="607"/>
      <c r="DJ14" s="608">
        <f t="shared" si="43"/>
        <v>0</v>
      </c>
      <c r="DK14" s="610"/>
      <c r="DL14" s="607"/>
      <c r="DM14" s="608">
        <f t="shared" si="44"/>
        <v>0</v>
      </c>
      <c r="DN14" s="610"/>
      <c r="DO14" s="607"/>
      <c r="DP14" s="608">
        <f t="shared" si="45"/>
        <v>0</v>
      </c>
      <c r="DQ14" s="610"/>
      <c r="DR14" s="607"/>
      <c r="DS14" s="608">
        <f t="shared" si="46"/>
        <v>0</v>
      </c>
      <c r="DT14" s="610"/>
      <c r="DU14" s="607"/>
      <c r="DV14" s="608">
        <f t="shared" si="47"/>
        <v>0</v>
      </c>
      <c r="DW14" s="610"/>
      <c r="DX14" s="607"/>
      <c r="DY14" s="608">
        <f t="shared" si="48"/>
        <v>0</v>
      </c>
      <c r="DZ14" s="610"/>
      <c r="EA14" s="607"/>
      <c r="EB14" s="608">
        <f t="shared" si="49"/>
        <v>0</v>
      </c>
      <c r="EC14" s="610"/>
      <c r="ED14" s="607"/>
      <c r="EE14" s="608">
        <f t="shared" si="50"/>
        <v>0</v>
      </c>
      <c r="EF14" s="610"/>
      <c r="EG14" s="611"/>
      <c r="EH14" s="608">
        <f t="shared" si="51"/>
        <v>0</v>
      </c>
      <c r="EI14" s="610"/>
      <c r="EJ14" s="607"/>
      <c r="EK14" s="608">
        <f t="shared" si="52"/>
        <v>0</v>
      </c>
      <c r="EL14" s="610"/>
      <c r="EM14" s="611"/>
      <c r="EN14" s="608">
        <f t="shared" si="53"/>
        <v>0</v>
      </c>
      <c r="EO14" s="610"/>
      <c r="EP14" s="611"/>
      <c r="EQ14" s="608">
        <f t="shared" si="54"/>
        <v>0</v>
      </c>
      <c r="ER14" s="610"/>
      <c r="ES14" s="607"/>
      <c r="ET14" s="608">
        <f t="shared" si="57"/>
        <v>0</v>
      </c>
      <c r="EU14" s="610"/>
      <c r="EV14" s="611"/>
      <c r="EW14" s="608">
        <f t="shared" si="58"/>
        <v>0</v>
      </c>
      <c r="EX14" s="610"/>
      <c r="EY14" s="607"/>
      <c r="EZ14" s="608">
        <f t="shared" si="17"/>
        <v>0</v>
      </c>
      <c r="FA14" s="610"/>
      <c r="FB14" s="611"/>
      <c r="FC14" s="608">
        <f t="shared" si="18"/>
        <v>0</v>
      </c>
      <c r="FD14" s="610"/>
      <c r="FE14" s="611"/>
      <c r="FF14" s="608">
        <f t="shared" si="19"/>
        <v>0</v>
      </c>
      <c r="FG14" s="610"/>
      <c r="FH14" s="607"/>
      <c r="FI14" s="608">
        <f t="shared" si="55"/>
        <v>0</v>
      </c>
      <c r="FJ14" s="610"/>
      <c r="FK14" s="607"/>
      <c r="FL14" s="608">
        <f t="shared" si="20"/>
        <v>0</v>
      </c>
      <c r="FM14" s="610"/>
      <c r="FN14" s="611"/>
      <c r="FO14" s="608">
        <f t="shared" si="21"/>
        <v>0</v>
      </c>
      <c r="FP14" s="610"/>
      <c r="FQ14" s="607"/>
      <c r="FR14" s="608">
        <f t="shared" si="22"/>
        <v>0</v>
      </c>
      <c r="FS14" s="610"/>
      <c r="FT14" s="607"/>
      <c r="FU14" s="608">
        <f t="shared" si="56"/>
        <v>0</v>
      </c>
      <c r="FV14" s="610"/>
      <c r="FW14" s="611"/>
      <c r="FX14" s="608">
        <f t="shared" si="23"/>
        <v>0</v>
      </c>
      <c r="FY14" s="610"/>
      <c r="FZ14" s="611"/>
      <c r="GA14" s="608">
        <f t="shared" si="24"/>
        <v>0</v>
      </c>
      <c r="GB14" s="610"/>
      <c r="GC14" s="607"/>
      <c r="GD14" s="608">
        <f t="shared" si="25"/>
        <v>0</v>
      </c>
      <c r="GE14" s="610"/>
      <c r="GF14" s="611"/>
      <c r="GG14" s="608">
        <f t="shared" si="69"/>
        <v>0</v>
      </c>
      <c r="GH14" s="610"/>
      <c r="GI14" s="607"/>
      <c r="GJ14" s="608">
        <f t="shared" si="26"/>
        <v>0</v>
      </c>
      <c r="GK14" s="610"/>
      <c r="GL14" s="612">
        <f t="shared" si="27"/>
        <v>9.5</v>
      </c>
      <c r="GM14" s="613">
        <f>GL14+'33J'!BK14+'M80(20250122封存)'!CX14+MPS!AY14+TMT!CX14</f>
        <v>16</v>
      </c>
      <c r="GN14" s="614"/>
      <c r="GO14" s="615"/>
    </row>
    <row r="15" spans="1:197" s="616" customFormat="1" ht="14.25" customHeight="1">
      <c r="A15" s="606">
        <v>10</v>
      </c>
      <c r="B15" s="611">
        <v>1</v>
      </c>
      <c r="C15" s="608">
        <f t="shared" si="28"/>
        <v>1045.0944</v>
      </c>
      <c r="D15" s="617">
        <v>264</v>
      </c>
      <c r="E15" s="607"/>
      <c r="F15" s="608">
        <f t="shared" si="59"/>
        <v>0</v>
      </c>
      <c r="G15" s="617"/>
      <c r="H15" s="607"/>
      <c r="I15" s="608">
        <f t="shared" si="70"/>
        <v>0</v>
      </c>
      <c r="J15" s="617"/>
      <c r="K15" s="611">
        <v>1</v>
      </c>
      <c r="L15" s="608">
        <f t="shared" si="71"/>
        <v>1430.7840000000001</v>
      </c>
      <c r="M15" s="617">
        <v>1803</v>
      </c>
      <c r="N15" s="611">
        <v>1</v>
      </c>
      <c r="O15" s="608">
        <f t="shared" si="62"/>
        <v>1860.0192</v>
      </c>
      <c r="P15" s="617">
        <v>1500</v>
      </c>
      <c r="Q15" s="607">
        <v>0</v>
      </c>
      <c r="R15" s="608">
        <f t="shared" si="68"/>
        <v>0</v>
      </c>
      <c r="S15" s="617"/>
      <c r="T15" s="607"/>
      <c r="U15" s="608">
        <f t="shared" si="63"/>
        <v>0</v>
      </c>
      <c r="V15" s="617"/>
      <c r="W15" s="607"/>
      <c r="X15" s="608">
        <f t="shared" si="72"/>
        <v>0</v>
      </c>
      <c r="Y15" s="617"/>
      <c r="Z15" s="607"/>
      <c r="AA15" s="608">
        <f t="shared" si="2"/>
        <v>0</v>
      </c>
      <c r="AB15" s="617"/>
      <c r="AC15" s="607"/>
      <c r="AD15" s="608">
        <f t="shared" si="73"/>
        <v>0</v>
      </c>
      <c r="AE15" s="609"/>
      <c r="AF15" s="611"/>
      <c r="AG15" s="608">
        <f t="shared" si="30"/>
        <v>0</v>
      </c>
      <c r="AH15" s="617"/>
      <c r="AI15" s="607"/>
      <c r="AJ15" s="608">
        <f t="shared" si="31"/>
        <v>0</v>
      </c>
      <c r="AK15" s="617"/>
      <c r="AL15" s="611"/>
      <c r="AM15" s="608">
        <f t="shared" si="32"/>
        <v>0</v>
      </c>
      <c r="AN15" s="609"/>
      <c r="AO15" s="611"/>
      <c r="AP15" s="608">
        <f t="shared" si="33"/>
        <v>0</v>
      </c>
      <c r="AQ15" s="609"/>
      <c r="AR15" s="611">
        <v>1</v>
      </c>
      <c r="AS15" s="608">
        <f t="shared" si="34"/>
        <v>2298.2399999999998</v>
      </c>
      <c r="AT15" s="609">
        <v>1458</v>
      </c>
      <c r="AU15" s="607">
        <v>0</v>
      </c>
      <c r="AV15" s="608">
        <f t="shared" si="35"/>
        <v>0</v>
      </c>
      <c r="AW15" s="610"/>
      <c r="AX15" s="607">
        <v>0</v>
      </c>
      <c r="AY15" s="608">
        <f t="shared" si="36"/>
        <v>0</v>
      </c>
      <c r="AZ15" s="609"/>
      <c r="BA15" s="611">
        <v>0.5</v>
      </c>
      <c r="BB15" s="608">
        <f t="shared" si="37"/>
        <v>1503.36</v>
      </c>
      <c r="BC15" s="609">
        <v>2100</v>
      </c>
      <c r="BD15" s="607">
        <v>0</v>
      </c>
      <c r="BE15" s="608">
        <f t="shared" si="38"/>
        <v>0</v>
      </c>
      <c r="BF15" s="609">
        <v>1593</v>
      </c>
      <c r="BG15" s="607">
        <v>0</v>
      </c>
      <c r="BH15" s="608">
        <f t="shared" si="39"/>
        <v>0</v>
      </c>
      <c r="BI15" s="617"/>
      <c r="BJ15" s="611">
        <v>1</v>
      </c>
      <c r="BK15" s="608">
        <f t="shared" si="64"/>
        <v>1693.44</v>
      </c>
      <c r="BL15" s="610">
        <v>1500</v>
      </c>
      <c r="BM15" s="607">
        <v>0.5</v>
      </c>
      <c r="BN15" s="608">
        <f t="shared" si="65"/>
        <v>846.72</v>
      </c>
      <c r="BO15" s="610">
        <v>510</v>
      </c>
      <c r="BP15" s="611">
        <v>1</v>
      </c>
      <c r="BQ15" s="608">
        <f t="shared" si="66"/>
        <v>3189.8879999999999</v>
      </c>
      <c r="BR15" s="609">
        <v>2850</v>
      </c>
      <c r="BS15" s="607">
        <v>0.5</v>
      </c>
      <c r="BT15" s="608">
        <f t="shared" si="67"/>
        <v>1693.44</v>
      </c>
      <c r="BU15" s="609"/>
      <c r="BV15" s="611">
        <v>1</v>
      </c>
      <c r="BW15" s="608">
        <f t="shared" si="5"/>
        <v>2965.248</v>
      </c>
      <c r="BX15" s="609">
        <v>2250</v>
      </c>
      <c r="BY15" s="607"/>
      <c r="BZ15" s="608">
        <f t="shared" si="6"/>
        <v>0</v>
      </c>
      <c r="CA15" s="610"/>
      <c r="CB15" s="607"/>
      <c r="CC15" s="608">
        <f t="shared" si="7"/>
        <v>0</v>
      </c>
      <c r="CD15" s="609"/>
      <c r="CE15" s="607"/>
      <c r="CF15" s="608">
        <f t="shared" si="8"/>
        <v>0</v>
      </c>
      <c r="CG15" s="610"/>
      <c r="CH15" s="611">
        <v>1</v>
      </c>
      <c r="CI15" s="608">
        <f t="shared" si="9"/>
        <v>2923.7759999999998</v>
      </c>
      <c r="CJ15" s="610">
        <v>3606</v>
      </c>
      <c r="CK15" s="607"/>
      <c r="CL15" s="608">
        <f t="shared" si="10"/>
        <v>0</v>
      </c>
      <c r="CM15" s="610"/>
      <c r="CN15" s="607"/>
      <c r="CO15" s="608">
        <f t="shared" si="11"/>
        <v>0</v>
      </c>
      <c r="CP15" s="610"/>
      <c r="CQ15" s="607"/>
      <c r="CR15" s="608">
        <f t="shared" si="12"/>
        <v>0</v>
      </c>
      <c r="CS15" s="610"/>
      <c r="CT15" s="607"/>
      <c r="CU15" s="608">
        <f t="shared" si="13"/>
        <v>0</v>
      </c>
      <c r="CV15" s="609"/>
      <c r="CW15" s="607"/>
      <c r="CX15" s="608">
        <f t="shared" si="14"/>
        <v>0</v>
      </c>
      <c r="CY15" s="610"/>
      <c r="CZ15" s="607"/>
      <c r="DA15" s="608">
        <f t="shared" si="15"/>
        <v>0</v>
      </c>
      <c r="DB15" s="610"/>
      <c r="DC15" s="607"/>
      <c r="DD15" s="608">
        <f t="shared" si="16"/>
        <v>0</v>
      </c>
      <c r="DE15" s="609"/>
      <c r="DF15" s="607"/>
      <c r="DG15" s="608">
        <f t="shared" si="42"/>
        <v>0</v>
      </c>
      <c r="DH15" s="610"/>
      <c r="DI15" s="607"/>
      <c r="DJ15" s="608">
        <f t="shared" si="43"/>
        <v>0</v>
      </c>
      <c r="DK15" s="610"/>
      <c r="DL15" s="607"/>
      <c r="DM15" s="608">
        <f t="shared" si="44"/>
        <v>0</v>
      </c>
      <c r="DN15" s="610"/>
      <c r="DO15" s="607"/>
      <c r="DP15" s="608">
        <f t="shared" si="45"/>
        <v>0</v>
      </c>
      <c r="DQ15" s="610"/>
      <c r="DR15" s="607"/>
      <c r="DS15" s="608">
        <f t="shared" si="46"/>
        <v>0</v>
      </c>
      <c r="DT15" s="610"/>
      <c r="DU15" s="607"/>
      <c r="DV15" s="608">
        <f t="shared" si="47"/>
        <v>0</v>
      </c>
      <c r="DW15" s="610"/>
      <c r="DX15" s="607"/>
      <c r="DY15" s="608">
        <f t="shared" si="48"/>
        <v>0</v>
      </c>
      <c r="DZ15" s="610"/>
      <c r="EA15" s="607"/>
      <c r="EB15" s="608">
        <f t="shared" si="49"/>
        <v>0</v>
      </c>
      <c r="EC15" s="610"/>
      <c r="ED15" s="607"/>
      <c r="EE15" s="608">
        <f t="shared" si="50"/>
        <v>0</v>
      </c>
      <c r="EF15" s="610"/>
      <c r="EG15" s="611"/>
      <c r="EH15" s="608">
        <f t="shared" si="51"/>
        <v>0</v>
      </c>
      <c r="EI15" s="610"/>
      <c r="EJ15" s="607"/>
      <c r="EK15" s="608">
        <f t="shared" si="52"/>
        <v>0</v>
      </c>
      <c r="EL15" s="610"/>
      <c r="EM15" s="611"/>
      <c r="EN15" s="608">
        <f t="shared" si="53"/>
        <v>0</v>
      </c>
      <c r="EO15" s="610"/>
      <c r="EP15" s="611"/>
      <c r="EQ15" s="608">
        <f t="shared" si="54"/>
        <v>0</v>
      </c>
      <c r="ER15" s="610"/>
      <c r="ES15" s="607"/>
      <c r="ET15" s="608">
        <f t="shared" si="57"/>
        <v>0</v>
      </c>
      <c r="EU15" s="610"/>
      <c r="EV15" s="607"/>
      <c r="EW15" s="608">
        <f t="shared" si="58"/>
        <v>0</v>
      </c>
      <c r="EX15" s="610"/>
      <c r="EY15" s="607"/>
      <c r="EZ15" s="608">
        <f t="shared" si="17"/>
        <v>0</v>
      </c>
      <c r="FA15" s="610"/>
      <c r="FB15" s="607"/>
      <c r="FC15" s="608">
        <f t="shared" si="18"/>
        <v>0</v>
      </c>
      <c r="FD15" s="610"/>
      <c r="FE15" s="611"/>
      <c r="FF15" s="608">
        <f t="shared" si="19"/>
        <v>0</v>
      </c>
      <c r="FG15" s="610"/>
      <c r="FH15" s="607"/>
      <c r="FI15" s="608">
        <f t="shared" si="55"/>
        <v>0</v>
      </c>
      <c r="FJ15" s="610"/>
      <c r="FK15" s="607"/>
      <c r="FL15" s="608">
        <f t="shared" si="20"/>
        <v>0</v>
      </c>
      <c r="FM15" s="610"/>
      <c r="FN15" s="611"/>
      <c r="FO15" s="608">
        <f t="shared" si="21"/>
        <v>0</v>
      </c>
      <c r="FP15" s="610"/>
      <c r="FQ15" s="607"/>
      <c r="FR15" s="608">
        <f t="shared" si="22"/>
        <v>0</v>
      </c>
      <c r="FS15" s="610"/>
      <c r="FT15" s="607"/>
      <c r="FU15" s="608">
        <f t="shared" si="56"/>
        <v>0</v>
      </c>
      <c r="FV15" s="610"/>
      <c r="FW15" s="611"/>
      <c r="FX15" s="608">
        <f t="shared" si="23"/>
        <v>0</v>
      </c>
      <c r="FY15" s="610"/>
      <c r="FZ15" s="611"/>
      <c r="GA15" s="608">
        <f t="shared" si="24"/>
        <v>0</v>
      </c>
      <c r="GB15" s="610"/>
      <c r="GC15" s="607"/>
      <c r="GD15" s="608">
        <f t="shared" si="25"/>
        <v>0</v>
      </c>
      <c r="GE15" s="610"/>
      <c r="GF15" s="611"/>
      <c r="GG15" s="608">
        <f t="shared" si="69"/>
        <v>0</v>
      </c>
      <c r="GH15" s="610"/>
      <c r="GI15" s="607"/>
      <c r="GJ15" s="608">
        <f t="shared" si="26"/>
        <v>0</v>
      </c>
      <c r="GK15" s="610"/>
      <c r="GL15" s="612">
        <f t="shared" si="27"/>
        <v>9.5</v>
      </c>
      <c r="GM15" s="613">
        <f>GL15+'33J'!BK15+'M80(20250122封存)'!CX15+MPS!AY15+TMT!CX15</f>
        <v>15.5</v>
      </c>
      <c r="GN15" s="614"/>
      <c r="GO15" s="615"/>
    </row>
    <row r="16" spans="1:197" s="616" customFormat="1" ht="14.25" customHeight="1">
      <c r="A16" s="606">
        <v>11</v>
      </c>
      <c r="B16" s="607">
        <v>1</v>
      </c>
      <c r="C16" s="608">
        <f t="shared" si="28"/>
        <v>1045.0944</v>
      </c>
      <c r="D16" s="617">
        <v>600</v>
      </c>
      <c r="E16" s="607"/>
      <c r="F16" s="608">
        <f t="shared" si="59"/>
        <v>0</v>
      </c>
      <c r="G16" s="617"/>
      <c r="H16" s="607"/>
      <c r="I16" s="608">
        <f t="shared" si="70"/>
        <v>0</v>
      </c>
      <c r="J16" s="617"/>
      <c r="K16" s="607">
        <v>1</v>
      </c>
      <c r="L16" s="608">
        <f t="shared" si="71"/>
        <v>1430.7840000000001</v>
      </c>
      <c r="M16" s="617">
        <v>1200</v>
      </c>
      <c r="N16" s="607">
        <v>1</v>
      </c>
      <c r="O16" s="608">
        <f t="shared" si="62"/>
        <v>1860.0192</v>
      </c>
      <c r="P16" s="617">
        <v>1500</v>
      </c>
      <c r="Q16" s="607">
        <v>0</v>
      </c>
      <c r="R16" s="608">
        <f t="shared" si="68"/>
        <v>0</v>
      </c>
      <c r="S16" s="617"/>
      <c r="T16" s="607"/>
      <c r="U16" s="608">
        <f t="shared" si="63"/>
        <v>0</v>
      </c>
      <c r="V16" s="617"/>
      <c r="W16" s="607"/>
      <c r="X16" s="608">
        <f t="shared" si="72"/>
        <v>0</v>
      </c>
      <c r="Y16" s="617"/>
      <c r="Z16" s="607"/>
      <c r="AA16" s="608">
        <f t="shared" si="2"/>
        <v>0</v>
      </c>
      <c r="AB16" s="617"/>
      <c r="AC16" s="607"/>
      <c r="AD16" s="608">
        <f t="shared" si="73"/>
        <v>0</v>
      </c>
      <c r="AE16" s="609"/>
      <c r="AF16" s="611"/>
      <c r="AG16" s="608">
        <f t="shared" si="30"/>
        <v>0</v>
      </c>
      <c r="AH16" s="617"/>
      <c r="AI16" s="607"/>
      <c r="AJ16" s="608">
        <f t="shared" si="31"/>
        <v>0</v>
      </c>
      <c r="AK16" s="617"/>
      <c r="AL16" s="607"/>
      <c r="AM16" s="608">
        <f t="shared" si="32"/>
        <v>0</v>
      </c>
      <c r="AN16" s="609"/>
      <c r="AO16" s="611"/>
      <c r="AP16" s="608">
        <f t="shared" si="33"/>
        <v>0</v>
      </c>
      <c r="AQ16" s="609"/>
      <c r="AR16" s="607">
        <v>1</v>
      </c>
      <c r="AS16" s="608">
        <f t="shared" si="34"/>
        <v>2298.2399999999998</v>
      </c>
      <c r="AT16" s="609">
        <v>3000</v>
      </c>
      <c r="AU16" s="611">
        <v>0</v>
      </c>
      <c r="AV16" s="608">
        <f t="shared" si="35"/>
        <v>0</v>
      </c>
      <c r="AW16" s="610"/>
      <c r="AX16" s="611">
        <v>0</v>
      </c>
      <c r="AY16" s="608">
        <f t="shared" si="36"/>
        <v>0</v>
      </c>
      <c r="AZ16" s="609"/>
      <c r="BA16" s="611">
        <v>0.5</v>
      </c>
      <c r="BB16" s="608">
        <f t="shared" si="37"/>
        <v>1503.36</v>
      </c>
      <c r="BC16" s="609">
        <v>750</v>
      </c>
      <c r="BD16" s="611">
        <v>0</v>
      </c>
      <c r="BE16" s="608">
        <f t="shared" si="38"/>
        <v>0</v>
      </c>
      <c r="BF16" s="609"/>
      <c r="BG16" s="611">
        <v>0</v>
      </c>
      <c r="BH16" s="608">
        <f t="shared" si="39"/>
        <v>0</v>
      </c>
      <c r="BI16" s="617"/>
      <c r="BJ16" s="607">
        <v>1</v>
      </c>
      <c r="BK16" s="608">
        <f t="shared" si="64"/>
        <v>1693.44</v>
      </c>
      <c r="BL16" s="610">
        <v>1500</v>
      </c>
      <c r="BM16" s="607">
        <v>0.5</v>
      </c>
      <c r="BN16" s="608">
        <f t="shared" si="65"/>
        <v>846.72</v>
      </c>
      <c r="BO16" s="610">
        <v>750</v>
      </c>
      <c r="BP16" s="607">
        <v>1</v>
      </c>
      <c r="BQ16" s="608">
        <f t="shared" si="66"/>
        <v>3189.8879999999999</v>
      </c>
      <c r="BR16" s="609">
        <v>2985</v>
      </c>
      <c r="BS16" s="607">
        <v>0.5</v>
      </c>
      <c r="BT16" s="608">
        <f t="shared" si="67"/>
        <v>1693.44</v>
      </c>
      <c r="BU16" s="609">
        <v>750</v>
      </c>
      <c r="BV16" s="611">
        <v>1</v>
      </c>
      <c r="BW16" s="608">
        <f t="shared" si="5"/>
        <v>2965.248</v>
      </c>
      <c r="BX16" s="609">
        <v>2994</v>
      </c>
      <c r="BY16" s="607"/>
      <c r="BZ16" s="608">
        <f t="shared" si="6"/>
        <v>0</v>
      </c>
      <c r="CA16" s="610"/>
      <c r="CB16" s="607"/>
      <c r="CC16" s="608">
        <f t="shared" si="7"/>
        <v>0</v>
      </c>
      <c r="CD16" s="609"/>
      <c r="CE16" s="607"/>
      <c r="CF16" s="608">
        <f t="shared" si="8"/>
        <v>0</v>
      </c>
      <c r="CG16" s="610"/>
      <c r="CH16" s="607">
        <v>1</v>
      </c>
      <c r="CI16" s="608">
        <f t="shared" si="9"/>
        <v>2923.7759999999998</v>
      </c>
      <c r="CJ16" s="610">
        <v>2688</v>
      </c>
      <c r="CK16" s="607"/>
      <c r="CL16" s="608">
        <f t="shared" si="10"/>
        <v>0</v>
      </c>
      <c r="CM16" s="610"/>
      <c r="CN16" s="607"/>
      <c r="CO16" s="608">
        <f t="shared" si="11"/>
        <v>0</v>
      </c>
      <c r="CP16" s="610"/>
      <c r="CQ16" s="607"/>
      <c r="CR16" s="608">
        <f t="shared" si="12"/>
        <v>0</v>
      </c>
      <c r="CS16" s="610"/>
      <c r="CT16" s="607"/>
      <c r="CU16" s="608">
        <f t="shared" si="13"/>
        <v>0</v>
      </c>
      <c r="CV16" s="609"/>
      <c r="CW16" s="607"/>
      <c r="CX16" s="608">
        <f t="shared" si="14"/>
        <v>0</v>
      </c>
      <c r="CY16" s="610"/>
      <c r="CZ16" s="607"/>
      <c r="DA16" s="608">
        <f t="shared" si="15"/>
        <v>0</v>
      </c>
      <c r="DB16" s="610"/>
      <c r="DC16" s="607"/>
      <c r="DD16" s="608">
        <f t="shared" si="16"/>
        <v>0</v>
      </c>
      <c r="DE16" s="609"/>
      <c r="DF16" s="607"/>
      <c r="DG16" s="608">
        <f t="shared" si="42"/>
        <v>0</v>
      </c>
      <c r="DH16" s="610"/>
      <c r="DI16" s="607"/>
      <c r="DJ16" s="608">
        <f t="shared" si="43"/>
        <v>0</v>
      </c>
      <c r="DK16" s="610"/>
      <c r="DL16" s="607"/>
      <c r="DM16" s="608">
        <f t="shared" si="44"/>
        <v>0</v>
      </c>
      <c r="DN16" s="610"/>
      <c r="DO16" s="607"/>
      <c r="DP16" s="608">
        <f t="shared" si="45"/>
        <v>0</v>
      </c>
      <c r="DQ16" s="610"/>
      <c r="DR16" s="607"/>
      <c r="DS16" s="608">
        <f t="shared" si="46"/>
        <v>0</v>
      </c>
      <c r="DT16" s="610"/>
      <c r="DU16" s="607"/>
      <c r="DV16" s="608">
        <f t="shared" si="47"/>
        <v>0</v>
      </c>
      <c r="DW16" s="610"/>
      <c r="DX16" s="607"/>
      <c r="DY16" s="608">
        <f t="shared" si="48"/>
        <v>0</v>
      </c>
      <c r="DZ16" s="610"/>
      <c r="EA16" s="607"/>
      <c r="EB16" s="608">
        <f t="shared" si="49"/>
        <v>0</v>
      </c>
      <c r="EC16" s="610"/>
      <c r="ED16" s="607"/>
      <c r="EE16" s="608">
        <f t="shared" si="50"/>
        <v>0</v>
      </c>
      <c r="EF16" s="610"/>
      <c r="EG16" s="611"/>
      <c r="EH16" s="608">
        <f t="shared" si="51"/>
        <v>0</v>
      </c>
      <c r="EI16" s="610"/>
      <c r="EJ16" s="607"/>
      <c r="EK16" s="608">
        <f t="shared" si="52"/>
        <v>0</v>
      </c>
      <c r="EL16" s="610"/>
      <c r="EM16" s="611"/>
      <c r="EN16" s="608">
        <f t="shared" si="53"/>
        <v>0</v>
      </c>
      <c r="EO16" s="610"/>
      <c r="EP16" s="611"/>
      <c r="EQ16" s="608">
        <f t="shared" si="54"/>
        <v>0</v>
      </c>
      <c r="ER16" s="610"/>
      <c r="ES16" s="607"/>
      <c r="ET16" s="608">
        <f t="shared" si="57"/>
        <v>0</v>
      </c>
      <c r="EU16" s="610"/>
      <c r="EV16" s="607"/>
      <c r="EW16" s="608">
        <f t="shared" si="58"/>
        <v>0</v>
      </c>
      <c r="EX16" s="610"/>
      <c r="EY16" s="607"/>
      <c r="EZ16" s="608">
        <f t="shared" si="17"/>
        <v>0</v>
      </c>
      <c r="FA16" s="610"/>
      <c r="FB16" s="607"/>
      <c r="FC16" s="608">
        <f t="shared" si="18"/>
        <v>0</v>
      </c>
      <c r="FD16" s="610"/>
      <c r="FE16" s="611"/>
      <c r="FF16" s="608">
        <f t="shared" si="19"/>
        <v>0</v>
      </c>
      <c r="FG16" s="610"/>
      <c r="FH16" s="607"/>
      <c r="FI16" s="608">
        <f t="shared" si="55"/>
        <v>0</v>
      </c>
      <c r="FJ16" s="610"/>
      <c r="FK16" s="607"/>
      <c r="FL16" s="608">
        <f t="shared" si="20"/>
        <v>0</v>
      </c>
      <c r="FM16" s="610"/>
      <c r="FN16" s="611"/>
      <c r="FO16" s="608">
        <f t="shared" si="21"/>
        <v>0</v>
      </c>
      <c r="FP16" s="610"/>
      <c r="FQ16" s="607"/>
      <c r="FR16" s="608">
        <f t="shared" si="22"/>
        <v>0</v>
      </c>
      <c r="FS16" s="610"/>
      <c r="FT16" s="607"/>
      <c r="FU16" s="608">
        <f t="shared" si="56"/>
        <v>0</v>
      </c>
      <c r="FV16" s="610"/>
      <c r="FW16" s="611"/>
      <c r="FX16" s="608">
        <f t="shared" si="23"/>
        <v>0</v>
      </c>
      <c r="FY16" s="610"/>
      <c r="FZ16" s="611"/>
      <c r="GA16" s="608">
        <f t="shared" si="24"/>
        <v>0</v>
      </c>
      <c r="GB16" s="610"/>
      <c r="GC16" s="607"/>
      <c r="GD16" s="608">
        <f t="shared" si="25"/>
        <v>0</v>
      </c>
      <c r="GE16" s="610"/>
      <c r="GF16" s="611"/>
      <c r="GG16" s="608">
        <f t="shared" si="69"/>
        <v>0</v>
      </c>
      <c r="GH16" s="610"/>
      <c r="GI16" s="607"/>
      <c r="GJ16" s="608">
        <f t="shared" si="26"/>
        <v>0</v>
      </c>
      <c r="GK16" s="610"/>
      <c r="GL16" s="612">
        <f t="shared" si="27"/>
        <v>9.5</v>
      </c>
      <c r="GM16" s="613">
        <f>GL16+'33J'!BK16+'M80(20250122封存)'!CX16+MPS!AY16+TMT!CX16</f>
        <v>15.5</v>
      </c>
      <c r="GN16" s="614"/>
      <c r="GO16" s="615"/>
    </row>
    <row r="17" spans="1:197" s="616" customFormat="1" ht="14.25" customHeight="1">
      <c r="A17" s="606">
        <v>12</v>
      </c>
      <c r="B17" s="607">
        <v>1</v>
      </c>
      <c r="C17" s="608">
        <f t="shared" si="28"/>
        <v>1045.0944</v>
      </c>
      <c r="D17" s="617">
        <v>1536</v>
      </c>
      <c r="E17" s="607"/>
      <c r="F17" s="608">
        <f t="shared" si="59"/>
        <v>0</v>
      </c>
      <c r="G17" s="617"/>
      <c r="H17" s="607"/>
      <c r="I17" s="608">
        <f t="shared" si="70"/>
        <v>0</v>
      </c>
      <c r="J17" s="617"/>
      <c r="K17" s="607">
        <v>1</v>
      </c>
      <c r="L17" s="608">
        <f t="shared" si="71"/>
        <v>1430.7840000000001</v>
      </c>
      <c r="M17" s="617">
        <v>600</v>
      </c>
      <c r="N17" s="607">
        <v>1</v>
      </c>
      <c r="O17" s="608">
        <f t="shared" si="62"/>
        <v>1860.0192</v>
      </c>
      <c r="P17" s="617">
        <v>2215</v>
      </c>
      <c r="Q17" s="607">
        <v>0</v>
      </c>
      <c r="R17" s="608">
        <f t="shared" si="68"/>
        <v>0</v>
      </c>
      <c r="S17" s="617"/>
      <c r="T17" s="607"/>
      <c r="U17" s="608">
        <f t="shared" si="63"/>
        <v>0</v>
      </c>
      <c r="V17" s="617"/>
      <c r="W17" s="607"/>
      <c r="X17" s="608">
        <f t="shared" si="72"/>
        <v>0</v>
      </c>
      <c r="Y17" s="617"/>
      <c r="Z17" s="607"/>
      <c r="AA17" s="608">
        <f t="shared" si="2"/>
        <v>0</v>
      </c>
      <c r="AB17" s="617"/>
      <c r="AC17" s="607"/>
      <c r="AD17" s="608">
        <f t="shared" si="73"/>
        <v>0</v>
      </c>
      <c r="AE17" s="617"/>
      <c r="AF17" s="607"/>
      <c r="AG17" s="608">
        <f t="shared" si="30"/>
        <v>0</v>
      </c>
      <c r="AH17" s="617"/>
      <c r="AI17" s="607"/>
      <c r="AJ17" s="608">
        <f t="shared" si="31"/>
        <v>0</v>
      </c>
      <c r="AK17" s="617"/>
      <c r="AL17" s="607"/>
      <c r="AM17" s="608">
        <f t="shared" si="32"/>
        <v>0</v>
      </c>
      <c r="AN17" s="617"/>
      <c r="AO17" s="611"/>
      <c r="AP17" s="608">
        <f t="shared" si="33"/>
        <v>0</v>
      </c>
      <c r="AQ17" s="617"/>
      <c r="AR17" s="607">
        <v>1</v>
      </c>
      <c r="AS17" s="608">
        <f t="shared" si="34"/>
        <v>2298.2399999999998</v>
      </c>
      <c r="AT17" s="617">
        <v>750</v>
      </c>
      <c r="AU17" s="611">
        <v>0</v>
      </c>
      <c r="AV17" s="608">
        <f t="shared" si="35"/>
        <v>0</v>
      </c>
      <c r="AW17" s="610"/>
      <c r="AX17" s="611">
        <v>0</v>
      </c>
      <c r="AY17" s="608">
        <f t="shared" si="36"/>
        <v>0</v>
      </c>
      <c r="AZ17" s="617"/>
      <c r="BA17" s="611">
        <v>0.5</v>
      </c>
      <c r="BB17" s="608">
        <f t="shared" si="37"/>
        <v>1503.36</v>
      </c>
      <c r="BC17" s="617">
        <v>1500</v>
      </c>
      <c r="BD17" s="611">
        <v>0</v>
      </c>
      <c r="BE17" s="608">
        <f t="shared" si="38"/>
        <v>0</v>
      </c>
      <c r="BF17" s="617"/>
      <c r="BG17" s="611">
        <v>0</v>
      </c>
      <c r="BH17" s="608">
        <f t="shared" si="39"/>
        <v>0</v>
      </c>
      <c r="BI17" s="617"/>
      <c r="BJ17" s="607">
        <v>1</v>
      </c>
      <c r="BK17" s="608">
        <f t="shared" si="64"/>
        <v>1693.44</v>
      </c>
      <c r="BL17" s="610">
        <v>2793</v>
      </c>
      <c r="BM17" s="607">
        <v>0.5</v>
      </c>
      <c r="BN17" s="608">
        <f t="shared" si="65"/>
        <v>846.72</v>
      </c>
      <c r="BO17" s="610">
        <v>600</v>
      </c>
      <c r="BP17" s="607">
        <v>1</v>
      </c>
      <c r="BQ17" s="608">
        <f t="shared" si="66"/>
        <v>3189.8879999999999</v>
      </c>
      <c r="BR17" s="617">
        <v>3600</v>
      </c>
      <c r="BS17" s="607">
        <v>0</v>
      </c>
      <c r="BT17" s="608">
        <f t="shared" si="67"/>
        <v>0</v>
      </c>
      <c r="BU17" s="617"/>
      <c r="BV17" s="611">
        <v>1</v>
      </c>
      <c r="BW17" s="608">
        <f t="shared" si="5"/>
        <v>2965.248</v>
      </c>
      <c r="BX17" s="617">
        <v>2250</v>
      </c>
      <c r="BY17" s="607"/>
      <c r="BZ17" s="608">
        <f t="shared" si="6"/>
        <v>0</v>
      </c>
      <c r="CA17" s="610"/>
      <c r="CB17" s="607"/>
      <c r="CC17" s="608">
        <f t="shared" si="7"/>
        <v>0</v>
      </c>
      <c r="CD17" s="617"/>
      <c r="CE17" s="607"/>
      <c r="CF17" s="608">
        <f t="shared" si="8"/>
        <v>0</v>
      </c>
      <c r="CG17" s="610"/>
      <c r="CH17" s="607">
        <v>1</v>
      </c>
      <c r="CI17" s="608">
        <f t="shared" si="9"/>
        <v>2923.7759999999998</v>
      </c>
      <c r="CJ17" s="610">
        <v>1800</v>
      </c>
      <c r="CK17" s="607"/>
      <c r="CL17" s="608">
        <f t="shared" si="10"/>
        <v>0</v>
      </c>
      <c r="CM17" s="610"/>
      <c r="CN17" s="607"/>
      <c r="CO17" s="608">
        <f t="shared" si="11"/>
        <v>0</v>
      </c>
      <c r="CP17" s="610"/>
      <c r="CQ17" s="607"/>
      <c r="CR17" s="608">
        <f t="shared" si="12"/>
        <v>0</v>
      </c>
      <c r="CS17" s="610"/>
      <c r="CT17" s="607"/>
      <c r="CU17" s="608">
        <f t="shared" si="13"/>
        <v>0</v>
      </c>
      <c r="CV17" s="617"/>
      <c r="CW17" s="607"/>
      <c r="CX17" s="608">
        <f t="shared" si="14"/>
        <v>0</v>
      </c>
      <c r="CY17" s="610"/>
      <c r="CZ17" s="607"/>
      <c r="DA17" s="608">
        <f t="shared" si="15"/>
        <v>0</v>
      </c>
      <c r="DB17" s="610"/>
      <c r="DC17" s="607"/>
      <c r="DD17" s="608">
        <f t="shared" si="16"/>
        <v>0</v>
      </c>
      <c r="DE17" s="617"/>
      <c r="DF17" s="607"/>
      <c r="DG17" s="608">
        <f t="shared" si="42"/>
        <v>0</v>
      </c>
      <c r="DH17" s="610"/>
      <c r="DI17" s="607"/>
      <c r="DJ17" s="608">
        <f t="shared" si="43"/>
        <v>0</v>
      </c>
      <c r="DK17" s="610"/>
      <c r="DL17" s="607"/>
      <c r="DM17" s="608">
        <f t="shared" si="44"/>
        <v>0</v>
      </c>
      <c r="DN17" s="610"/>
      <c r="DO17" s="607"/>
      <c r="DP17" s="608">
        <f t="shared" si="45"/>
        <v>0</v>
      </c>
      <c r="DQ17" s="610"/>
      <c r="DR17" s="607"/>
      <c r="DS17" s="608">
        <f t="shared" si="46"/>
        <v>0</v>
      </c>
      <c r="DT17" s="610"/>
      <c r="DU17" s="607"/>
      <c r="DV17" s="608">
        <f t="shared" si="47"/>
        <v>0</v>
      </c>
      <c r="DW17" s="610"/>
      <c r="DX17" s="607"/>
      <c r="DY17" s="608">
        <f t="shared" si="48"/>
        <v>0</v>
      </c>
      <c r="DZ17" s="610"/>
      <c r="EA17" s="607"/>
      <c r="EB17" s="608">
        <f t="shared" si="49"/>
        <v>0</v>
      </c>
      <c r="EC17" s="610"/>
      <c r="ED17" s="607"/>
      <c r="EE17" s="608">
        <f t="shared" si="50"/>
        <v>0</v>
      </c>
      <c r="EF17" s="610"/>
      <c r="EG17" s="607"/>
      <c r="EH17" s="608">
        <f t="shared" si="51"/>
        <v>0</v>
      </c>
      <c r="EI17" s="610"/>
      <c r="EJ17" s="607"/>
      <c r="EK17" s="608">
        <f t="shared" si="52"/>
        <v>0</v>
      </c>
      <c r="EL17" s="610"/>
      <c r="EM17" s="607"/>
      <c r="EN17" s="608">
        <f t="shared" si="53"/>
        <v>0</v>
      </c>
      <c r="EO17" s="610"/>
      <c r="EP17" s="607"/>
      <c r="EQ17" s="608">
        <f t="shared" si="54"/>
        <v>0</v>
      </c>
      <c r="ER17" s="610"/>
      <c r="ES17" s="607"/>
      <c r="ET17" s="608">
        <f t="shared" si="57"/>
        <v>0</v>
      </c>
      <c r="EU17" s="610"/>
      <c r="EV17" s="607"/>
      <c r="EW17" s="608">
        <f t="shared" si="58"/>
        <v>0</v>
      </c>
      <c r="EX17" s="610"/>
      <c r="EY17" s="607"/>
      <c r="EZ17" s="608">
        <f t="shared" si="17"/>
        <v>0</v>
      </c>
      <c r="FA17" s="610"/>
      <c r="FB17" s="607"/>
      <c r="FC17" s="608">
        <f t="shared" si="18"/>
        <v>0</v>
      </c>
      <c r="FD17" s="610"/>
      <c r="FE17" s="611"/>
      <c r="FF17" s="608">
        <f t="shared" si="19"/>
        <v>0</v>
      </c>
      <c r="FG17" s="610"/>
      <c r="FH17" s="607"/>
      <c r="FI17" s="608">
        <f t="shared" si="55"/>
        <v>0</v>
      </c>
      <c r="FJ17" s="610"/>
      <c r="FK17" s="607"/>
      <c r="FL17" s="608">
        <f t="shared" si="20"/>
        <v>0</v>
      </c>
      <c r="FM17" s="610"/>
      <c r="FN17" s="611"/>
      <c r="FO17" s="608">
        <f t="shared" si="21"/>
        <v>0</v>
      </c>
      <c r="FP17" s="610"/>
      <c r="FQ17" s="607"/>
      <c r="FR17" s="608">
        <f t="shared" si="22"/>
        <v>0</v>
      </c>
      <c r="FS17" s="610"/>
      <c r="FT17" s="607"/>
      <c r="FU17" s="608">
        <f t="shared" si="56"/>
        <v>0</v>
      </c>
      <c r="FV17" s="610"/>
      <c r="FW17" s="611"/>
      <c r="FX17" s="608">
        <f t="shared" si="23"/>
        <v>0</v>
      </c>
      <c r="FY17" s="610"/>
      <c r="FZ17" s="611"/>
      <c r="GA17" s="608">
        <f t="shared" si="24"/>
        <v>0</v>
      </c>
      <c r="GB17" s="610"/>
      <c r="GC17" s="607"/>
      <c r="GD17" s="608">
        <f t="shared" si="25"/>
        <v>0</v>
      </c>
      <c r="GE17" s="610"/>
      <c r="GF17" s="611"/>
      <c r="GG17" s="608">
        <f t="shared" si="69"/>
        <v>0</v>
      </c>
      <c r="GH17" s="610"/>
      <c r="GI17" s="607"/>
      <c r="GJ17" s="608">
        <f t="shared" si="26"/>
        <v>0</v>
      </c>
      <c r="GK17" s="610"/>
      <c r="GL17" s="612">
        <f t="shared" si="27"/>
        <v>9</v>
      </c>
      <c r="GM17" s="613">
        <f>GL17+'33J'!BK17+'M80(20250122封存)'!CX17+MPS!AY17+TMT!CX17</f>
        <v>15.5</v>
      </c>
      <c r="GN17" s="614"/>
      <c r="GO17" s="615"/>
    </row>
    <row r="18" spans="1:197" s="616" customFormat="1" ht="14.25" customHeight="1">
      <c r="A18" s="606">
        <v>13</v>
      </c>
      <c r="B18" s="607">
        <v>1</v>
      </c>
      <c r="C18" s="608">
        <f t="shared" si="28"/>
        <v>1045.0944</v>
      </c>
      <c r="D18" s="617">
        <v>837</v>
      </c>
      <c r="E18" s="607"/>
      <c r="F18" s="608">
        <f t="shared" si="59"/>
        <v>0</v>
      </c>
      <c r="G18" s="617"/>
      <c r="H18" s="607"/>
      <c r="I18" s="608">
        <f t="shared" si="70"/>
        <v>0</v>
      </c>
      <c r="J18" s="617"/>
      <c r="K18" s="607">
        <v>1</v>
      </c>
      <c r="L18" s="608">
        <f t="shared" si="71"/>
        <v>1430.7840000000001</v>
      </c>
      <c r="M18" s="617">
        <v>1800</v>
      </c>
      <c r="N18" s="607">
        <v>1</v>
      </c>
      <c r="O18" s="608">
        <f t="shared" si="62"/>
        <v>1860.0192</v>
      </c>
      <c r="P18" s="609">
        <v>2100</v>
      </c>
      <c r="Q18" s="607">
        <v>0</v>
      </c>
      <c r="R18" s="608">
        <f t="shared" si="68"/>
        <v>0</v>
      </c>
      <c r="S18" s="617"/>
      <c r="T18" s="607"/>
      <c r="U18" s="608">
        <f t="shared" si="63"/>
        <v>0</v>
      </c>
      <c r="V18" s="617"/>
      <c r="W18" s="607"/>
      <c r="X18" s="608">
        <f t="shared" si="72"/>
        <v>0</v>
      </c>
      <c r="Y18" s="617"/>
      <c r="Z18" s="607"/>
      <c r="AA18" s="608">
        <f t="shared" si="2"/>
        <v>0</v>
      </c>
      <c r="AB18" s="617"/>
      <c r="AC18" s="607"/>
      <c r="AD18" s="608">
        <f t="shared" si="73"/>
        <v>0</v>
      </c>
      <c r="AE18" s="609"/>
      <c r="AF18" s="607"/>
      <c r="AG18" s="608">
        <f t="shared" si="30"/>
        <v>0</v>
      </c>
      <c r="AH18" s="609"/>
      <c r="AI18" s="607"/>
      <c r="AJ18" s="608">
        <f t="shared" si="31"/>
        <v>0</v>
      </c>
      <c r="AK18" s="609"/>
      <c r="AL18" s="607"/>
      <c r="AM18" s="608">
        <f t="shared" si="32"/>
        <v>0</v>
      </c>
      <c r="AN18" s="609"/>
      <c r="AO18" s="607"/>
      <c r="AP18" s="608">
        <f t="shared" si="33"/>
        <v>0</v>
      </c>
      <c r="AQ18" s="610"/>
      <c r="AR18" s="607">
        <v>1</v>
      </c>
      <c r="AS18" s="608">
        <f t="shared" si="34"/>
        <v>2298.2399999999998</v>
      </c>
      <c r="AT18" s="609">
        <v>2109</v>
      </c>
      <c r="AU18" s="611">
        <v>0</v>
      </c>
      <c r="AV18" s="608">
        <f t="shared" si="35"/>
        <v>0</v>
      </c>
      <c r="AW18" s="610"/>
      <c r="AX18" s="611">
        <v>0</v>
      </c>
      <c r="AY18" s="608">
        <f t="shared" si="36"/>
        <v>0</v>
      </c>
      <c r="AZ18" s="609"/>
      <c r="BA18" s="611">
        <v>0.5</v>
      </c>
      <c r="BB18" s="608">
        <f t="shared" si="37"/>
        <v>1503.36</v>
      </c>
      <c r="BC18" s="609">
        <v>1350</v>
      </c>
      <c r="BD18" s="607">
        <v>0</v>
      </c>
      <c r="BE18" s="608">
        <f t="shared" si="38"/>
        <v>0</v>
      </c>
      <c r="BF18" s="609"/>
      <c r="BG18" s="607">
        <v>0</v>
      </c>
      <c r="BH18" s="608">
        <f t="shared" si="39"/>
        <v>0</v>
      </c>
      <c r="BI18" s="617"/>
      <c r="BJ18" s="607">
        <v>1</v>
      </c>
      <c r="BK18" s="608">
        <f t="shared" si="64"/>
        <v>1693.44</v>
      </c>
      <c r="BL18" s="610">
        <v>750</v>
      </c>
      <c r="BM18" s="607">
        <v>0.5</v>
      </c>
      <c r="BN18" s="608">
        <f t="shared" si="65"/>
        <v>846.72</v>
      </c>
      <c r="BO18" s="610">
        <v>1282</v>
      </c>
      <c r="BP18" s="607">
        <v>1</v>
      </c>
      <c r="BQ18" s="608">
        <f t="shared" si="66"/>
        <v>3189.8879999999999</v>
      </c>
      <c r="BR18" s="609">
        <v>3533</v>
      </c>
      <c r="BS18" s="607">
        <v>0</v>
      </c>
      <c r="BT18" s="608">
        <f t="shared" si="67"/>
        <v>0</v>
      </c>
      <c r="BU18" s="609"/>
      <c r="BV18" s="607">
        <v>1</v>
      </c>
      <c r="BW18" s="608">
        <f t="shared" si="5"/>
        <v>2965.248</v>
      </c>
      <c r="BX18" s="609">
        <v>1500</v>
      </c>
      <c r="BY18" s="611"/>
      <c r="BZ18" s="608">
        <f t="shared" si="6"/>
        <v>0</v>
      </c>
      <c r="CA18" s="610"/>
      <c r="CB18" s="611"/>
      <c r="CC18" s="608">
        <f t="shared" si="7"/>
        <v>0</v>
      </c>
      <c r="CD18" s="610"/>
      <c r="CE18" s="607"/>
      <c r="CF18" s="608">
        <f t="shared" si="8"/>
        <v>0</v>
      </c>
      <c r="CG18" s="610"/>
      <c r="CH18" s="607">
        <v>1</v>
      </c>
      <c r="CI18" s="608">
        <f t="shared" si="9"/>
        <v>2923.7759999999998</v>
      </c>
      <c r="CJ18" s="610">
        <v>2880</v>
      </c>
      <c r="CK18" s="607"/>
      <c r="CL18" s="608">
        <f t="shared" si="10"/>
        <v>0</v>
      </c>
      <c r="CM18" s="610"/>
      <c r="CN18" s="607"/>
      <c r="CO18" s="608">
        <f t="shared" si="11"/>
        <v>0</v>
      </c>
      <c r="CP18" s="610"/>
      <c r="CQ18" s="607"/>
      <c r="CR18" s="608">
        <f t="shared" si="12"/>
        <v>0</v>
      </c>
      <c r="CS18" s="610"/>
      <c r="CT18" s="607"/>
      <c r="CU18" s="608">
        <f t="shared" si="13"/>
        <v>0</v>
      </c>
      <c r="CV18" s="610"/>
      <c r="CW18" s="607"/>
      <c r="CX18" s="608">
        <f t="shared" si="14"/>
        <v>0</v>
      </c>
      <c r="CY18" s="610"/>
      <c r="CZ18" s="607"/>
      <c r="DA18" s="608">
        <f t="shared" si="15"/>
        <v>0</v>
      </c>
      <c r="DB18" s="610"/>
      <c r="DC18" s="607"/>
      <c r="DD18" s="608">
        <f t="shared" si="16"/>
        <v>0</v>
      </c>
      <c r="DE18" s="610"/>
      <c r="DF18" s="607"/>
      <c r="DG18" s="608">
        <f t="shared" si="42"/>
        <v>0</v>
      </c>
      <c r="DH18" s="610"/>
      <c r="DI18" s="607"/>
      <c r="DJ18" s="608">
        <f t="shared" si="43"/>
        <v>0</v>
      </c>
      <c r="DK18" s="610"/>
      <c r="DL18" s="607"/>
      <c r="DM18" s="608">
        <f t="shared" si="44"/>
        <v>0</v>
      </c>
      <c r="DN18" s="610"/>
      <c r="DO18" s="607"/>
      <c r="DP18" s="608">
        <f t="shared" si="45"/>
        <v>0</v>
      </c>
      <c r="DQ18" s="610"/>
      <c r="DR18" s="607"/>
      <c r="DS18" s="608">
        <f t="shared" si="46"/>
        <v>0</v>
      </c>
      <c r="DT18" s="610"/>
      <c r="DU18" s="607"/>
      <c r="DV18" s="608">
        <f t="shared" si="47"/>
        <v>0</v>
      </c>
      <c r="DW18" s="610"/>
      <c r="DX18" s="607"/>
      <c r="DY18" s="608">
        <f t="shared" si="48"/>
        <v>0</v>
      </c>
      <c r="DZ18" s="610"/>
      <c r="EA18" s="607"/>
      <c r="EB18" s="608">
        <f t="shared" si="49"/>
        <v>0</v>
      </c>
      <c r="EC18" s="610"/>
      <c r="ED18" s="607"/>
      <c r="EE18" s="608">
        <f t="shared" si="50"/>
        <v>0</v>
      </c>
      <c r="EF18" s="610"/>
      <c r="EG18" s="607"/>
      <c r="EH18" s="608">
        <f t="shared" si="51"/>
        <v>0</v>
      </c>
      <c r="EI18" s="610"/>
      <c r="EJ18" s="607"/>
      <c r="EK18" s="608">
        <f t="shared" si="52"/>
        <v>0</v>
      </c>
      <c r="EL18" s="610"/>
      <c r="EM18" s="607"/>
      <c r="EN18" s="608">
        <f t="shared" si="53"/>
        <v>0</v>
      </c>
      <c r="EO18" s="610"/>
      <c r="EP18" s="607"/>
      <c r="EQ18" s="608">
        <f t="shared" si="54"/>
        <v>0</v>
      </c>
      <c r="ER18" s="610"/>
      <c r="ES18" s="607"/>
      <c r="ET18" s="608">
        <f t="shared" si="57"/>
        <v>0</v>
      </c>
      <c r="EU18" s="610"/>
      <c r="EV18" s="611"/>
      <c r="EW18" s="608">
        <f t="shared" si="58"/>
        <v>0</v>
      </c>
      <c r="EX18" s="610"/>
      <c r="EY18" s="607"/>
      <c r="EZ18" s="608">
        <f t="shared" si="17"/>
        <v>0</v>
      </c>
      <c r="FA18" s="610"/>
      <c r="FB18" s="607"/>
      <c r="FC18" s="608">
        <f t="shared" si="18"/>
        <v>0</v>
      </c>
      <c r="FD18" s="610"/>
      <c r="FE18" s="611"/>
      <c r="FF18" s="608">
        <f t="shared" si="19"/>
        <v>0</v>
      </c>
      <c r="FG18" s="610"/>
      <c r="FH18" s="607"/>
      <c r="FI18" s="608">
        <f t="shared" si="55"/>
        <v>0</v>
      </c>
      <c r="FJ18" s="610"/>
      <c r="FK18" s="607"/>
      <c r="FL18" s="608">
        <f t="shared" si="20"/>
        <v>0</v>
      </c>
      <c r="FM18" s="610"/>
      <c r="FN18" s="611"/>
      <c r="FO18" s="608">
        <f t="shared" si="21"/>
        <v>0</v>
      </c>
      <c r="FP18" s="610"/>
      <c r="FQ18" s="607"/>
      <c r="FR18" s="608">
        <f t="shared" si="22"/>
        <v>0</v>
      </c>
      <c r="FS18" s="610"/>
      <c r="FT18" s="607"/>
      <c r="FU18" s="608">
        <f t="shared" si="56"/>
        <v>0</v>
      </c>
      <c r="FV18" s="610"/>
      <c r="FW18" s="611"/>
      <c r="FX18" s="608">
        <f t="shared" si="23"/>
        <v>0</v>
      </c>
      <c r="FY18" s="610"/>
      <c r="FZ18" s="611"/>
      <c r="GA18" s="608">
        <f t="shared" si="24"/>
        <v>0</v>
      </c>
      <c r="GB18" s="610"/>
      <c r="GC18" s="607"/>
      <c r="GD18" s="608">
        <f t="shared" si="25"/>
        <v>0</v>
      </c>
      <c r="GE18" s="610"/>
      <c r="GF18" s="611"/>
      <c r="GG18" s="608">
        <f t="shared" si="69"/>
        <v>0</v>
      </c>
      <c r="GH18" s="610"/>
      <c r="GI18" s="607"/>
      <c r="GJ18" s="608">
        <f t="shared" si="26"/>
        <v>0</v>
      </c>
      <c r="GK18" s="610"/>
      <c r="GL18" s="612">
        <f t="shared" si="27"/>
        <v>9</v>
      </c>
      <c r="GM18" s="613">
        <f>GL18+'33J'!BK18+'M80(20250122封存)'!CX18+MPS!AY18+TMT!CX18</f>
        <v>15.5</v>
      </c>
      <c r="GN18" s="614"/>
      <c r="GO18" s="615"/>
    </row>
    <row r="19" spans="1:197" s="616" customFormat="1" ht="14.25" customHeight="1">
      <c r="A19" s="606">
        <v>14</v>
      </c>
      <c r="B19" s="607">
        <v>1</v>
      </c>
      <c r="C19" s="608">
        <f t="shared" si="28"/>
        <v>1045.0944</v>
      </c>
      <c r="D19" s="617">
        <v>1800</v>
      </c>
      <c r="E19" s="607"/>
      <c r="F19" s="608">
        <f t="shared" si="59"/>
        <v>0</v>
      </c>
      <c r="G19" s="617"/>
      <c r="H19" s="607"/>
      <c r="I19" s="608">
        <f t="shared" si="70"/>
        <v>0</v>
      </c>
      <c r="J19" s="617"/>
      <c r="K19" s="607">
        <v>1</v>
      </c>
      <c r="L19" s="608">
        <f t="shared" si="71"/>
        <v>1430.7840000000001</v>
      </c>
      <c r="M19" s="617">
        <v>2923</v>
      </c>
      <c r="N19" s="607">
        <v>1</v>
      </c>
      <c r="O19" s="608">
        <f t="shared" si="62"/>
        <v>1860.0192</v>
      </c>
      <c r="P19" s="609">
        <v>2250</v>
      </c>
      <c r="Q19" s="607">
        <v>0</v>
      </c>
      <c r="R19" s="608">
        <f t="shared" si="68"/>
        <v>0</v>
      </c>
      <c r="S19" s="617">
        <v>600</v>
      </c>
      <c r="T19" s="607"/>
      <c r="U19" s="608">
        <f t="shared" si="63"/>
        <v>0</v>
      </c>
      <c r="V19" s="617"/>
      <c r="W19" s="607"/>
      <c r="X19" s="608">
        <f t="shared" si="72"/>
        <v>0</v>
      </c>
      <c r="Y19" s="617"/>
      <c r="Z19" s="607"/>
      <c r="AA19" s="608">
        <f t="shared" si="2"/>
        <v>0</v>
      </c>
      <c r="AB19" s="617"/>
      <c r="AC19" s="607"/>
      <c r="AD19" s="608">
        <f t="shared" si="73"/>
        <v>0</v>
      </c>
      <c r="AE19" s="609"/>
      <c r="AF19" s="607"/>
      <c r="AG19" s="608">
        <f t="shared" si="30"/>
        <v>0</v>
      </c>
      <c r="AH19" s="609"/>
      <c r="AI19" s="607"/>
      <c r="AJ19" s="608">
        <f t="shared" si="31"/>
        <v>0</v>
      </c>
      <c r="AK19" s="609"/>
      <c r="AL19" s="607"/>
      <c r="AM19" s="608">
        <f t="shared" si="32"/>
        <v>0</v>
      </c>
      <c r="AN19" s="609"/>
      <c r="AO19" s="607"/>
      <c r="AP19" s="608">
        <f t="shared" si="33"/>
        <v>0</v>
      </c>
      <c r="AQ19" s="610"/>
      <c r="AR19" s="607">
        <v>1</v>
      </c>
      <c r="AS19" s="608">
        <f t="shared" si="34"/>
        <v>2298.2399999999998</v>
      </c>
      <c r="AT19" s="609">
        <v>2250</v>
      </c>
      <c r="AU19" s="607">
        <v>0</v>
      </c>
      <c r="AV19" s="608">
        <f t="shared" si="35"/>
        <v>0</v>
      </c>
      <c r="AW19" s="610"/>
      <c r="AX19" s="607">
        <v>0</v>
      </c>
      <c r="AY19" s="608">
        <f t="shared" si="36"/>
        <v>0</v>
      </c>
      <c r="AZ19" s="609"/>
      <c r="BA19" s="607">
        <v>0.5</v>
      </c>
      <c r="BB19" s="608">
        <f t="shared" si="37"/>
        <v>1503.36</v>
      </c>
      <c r="BC19" s="609">
        <v>2250</v>
      </c>
      <c r="BD19" s="607">
        <v>0</v>
      </c>
      <c r="BE19" s="608">
        <f t="shared" si="38"/>
        <v>0</v>
      </c>
      <c r="BF19" s="609"/>
      <c r="BG19" s="607">
        <v>0</v>
      </c>
      <c r="BH19" s="608">
        <f t="shared" si="39"/>
        <v>0</v>
      </c>
      <c r="BI19" s="617"/>
      <c r="BJ19" s="607">
        <v>1</v>
      </c>
      <c r="BK19" s="608">
        <f t="shared" si="64"/>
        <v>1693.44</v>
      </c>
      <c r="BL19" s="610">
        <v>2100</v>
      </c>
      <c r="BM19" s="607">
        <v>0.5</v>
      </c>
      <c r="BN19" s="608">
        <f t="shared" si="65"/>
        <v>846.72</v>
      </c>
      <c r="BO19" s="610">
        <v>750</v>
      </c>
      <c r="BP19" s="607">
        <v>1</v>
      </c>
      <c r="BQ19" s="608">
        <f t="shared" si="66"/>
        <v>3189.8879999999999</v>
      </c>
      <c r="BR19" s="609">
        <v>3000</v>
      </c>
      <c r="BS19" s="607">
        <v>0</v>
      </c>
      <c r="BT19" s="608">
        <f t="shared" si="67"/>
        <v>0</v>
      </c>
      <c r="BU19" s="609"/>
      <c r="BV19" s="607">
        <v>1</v>
      </c>
      <c r="BW19" s="608">
        <f t="shared" si="5"/>
        <v>2965.248</v>
      </c>
      <c r="BX19" s="609">
        <v>3750</v>
      </c>
      <c r="BY19" s="611"/>
      <c r="BZ19" s="608">
        <f t="shared" si="6"/>
        <v>0</v>
      </c>
      <c r="CA19" s="610"/>
      <c r="CB19" s="611"/>
      <c r="CC19" s="608">
        <f t="shared" si="7"/>
        <v>0</v>
      </c>
      <c r="CD19" s="610"/>
      <c r="CE19" s="607"/>
      <c r="CF19" s="608">
        <f t="shared" si="8"/>
        <v>0</v>
      </c>
      <c r="CG19" s="610"/>
      <c r="CH19" s="607">
        <v>1</v>
      </c>
      <c r="CI19" s="608">
        <f t="shared" si="9"/>
        <v>2923.7759999999998</v>
      </c>
      <c r="CJ19" s="610">
        <v>4681</v>
      </c>
      <c r="CK19" s="607"/>
      <c r="CL19" s="608">
        <f t="shared" si="10"/>
        <v>0</v>
      </c>
      <c r="CM19" s="610"/>
      <c r="CN19" s="607"/>
      <c r="CO19" s="608">
        <f t="shared" si="11"/>
        <v>0</v>
      </c>
      <c r="CP19" s="610"/>
      <c r="CQ19" s="607"/>
      <c r="CR19" s="608">
        <f t="shared" si="12"/>
        <v>0</v>
      </c>
      <c r="CS19" s="610"/>
      <c r="CT19" s="607"/>
      <c r="CU19" s="608">
        <f t="shared" si="13"/>
        <v>0</v>
      </c>
      <c r="CV19" s="610"/>
      <c r="CW19" s="607"/>
      <c r="CX19" s="608">
        <f t="shared" si="14"/>
        <v>0</v>
      </c>
      <c r="CY19" s="610"/>
      <c r="CZ19" s="607"/>
      <c r="DA19" s="608">
        <f t="shared" si="15"/>
        <v>0</v>
      </c>
      <c r="DB19" s="610"/>
      <c r="DC19" s="607"/>
      <c r="DD19" s="608">
        <f t="shared" si="16"/>
        <v>0</v>
      </c>
      <c r="DE19" s="610"/>
      <c r="DF19" s="607"/>
      <c r="DG19" s="608">
        <f t="shared" si="42"/>
        <v>0</v>
      </c>
      <c r="DH19" s="610"/>
      <c r="DI19" s="607"/>
      <c r="DJ19" s="608">
        <f t="shared" si="43"/>
        <v>0</v>
      </c>
      <c r="DK19" s="610"/>
      <c r="DL19" s="607"/>
      <c r="DM19" s="608">
        <f t="shared" si="44"/>
        <v>0</v>
      </c>
      <c r="DN19" s="610"/>
      <c r="DO19" s="607"/>
      <c r="DP19" s="608">
        <f t="shared" si="45"/>
        <v>0</v>
      </c>
      <c r="DQ19" s="610"/>
      <c r="DR19" s="607"/>
      <c r="DS19" s="608">
        <f t="shared" si="46"/>
        <v>0</v>
      </c>
      <c r="DT19" s="610"/>
      <c r="DU19" s="607"/>
      <c r="DV19" s="608">
        <f t="shared" si="47"/>
        <v>0</v>
      </c>
      <c r="DW19" s="610"/>
      <c r="DX19" s="607"/>
      <c r="DY19" s="608">
        <f t="shared" si="48"/>
        <v>0</v>
      </c>
      <c r="DZ19" s="610"/>
      <c r="EA19" s="607"/>
      <c r="EB19" s="608">
        <f t="shared" si="49"/>
        <v>0</v>
      </c>
      <c r="EC19" s="610"/>
      <c r="ED19" s="607"/>
      <c r="EE19" s="608">
        <f t="shared" si="50"/>
        <v>0</v>
      </c>
      <c r="EF19" s="610"/>
      <c r="EG19" s="611"/>
      <c r="EH19" s="608">
        <f t="shared" si="51"/>
        <v>0</v>
      </c>
      <c r="EI19" s="610"/>
      <c r="EJ19" s="611"/>
      <c r="EK19" s="608">
        <f t="shared" si="52"/>
        <v>0</v>
      </c>
      <c r="EL19" s="610"/>
      <c r="EM19" s="611"/>
      <c r="EN19" s="608">
        <f t="shared" si="53"/>
        <v>0</v>
      </c>
      <c r="EO19" s="610"/>
      <c r="EP19" s="611"/>
      <c r="EQ19" s="608">
        <f t="shared" si="54"/>
        <v>0</v>
      </c>
      <c r="ER19" s="610"/>
      <c r="ES19" s="607"/>
      <c r="ET19" s="608">
        <f t="shared" si="57"/>
        <v>0</v>
      </c>
      <c r="EU19" s="610"/>
      <c r="EV19" s="611"/>
      <c r="EW19" s="608">
        <f t="shared" si="58"/>
        <v>0</v>
      </c>
      <c r="EX19" s="610"/>
      <c r="EY19" s="607"/>
      <c r="EZ19" s="608">
        <f t="shared" si="17"/>
        <v>0</v>
      </c>
      <c r="FA19" s="610"/>
      <c r="FB19" s="607"/>
      <c r="FC19" s="608">
        <f t="shared" si="18"/>
        <v>0</v>
      </c>
      <c r="FD19" s="610"/>
      <c r="FE19" s="611"/>
      <c r="FF19" s="608">
        <f t="shared" si="19"/>
        <v>0</v>
      </c>
      <c r="FG19" s="610"/>
      <c r="FH19" s="607"/>
      <c r="FI19" s="608">
        <f t="shared" si="55"/>
        <v>0</v>
      </c>
      <c r="FJ19" s="610"/>
      <c r="FK19" s="607"/>
      <c r="FL19" s="608">
        <f t="shared" si="20"/>
        <v>0</v>
      </c>
      <c r="FM19" s="610"/>
      <c r="FN19" s="611"/>
      <c r="FO19" s="608">
        <f t="shared" si="21"/>
        <v>0</v>
      </c>
      <c r="FP19" s="610"/>
      <c r="FQ19" s="611"/>
      <c r="FR19" s="608">
        <f t="shared" si="22"/>
        <v>0</v>
      </c>
      <c r="FS19" s="610"/>
      <c r="FT19" s="611"/>
      <c r="FU19" s="608">
        <f t="shared" si="56"/>
        <v>0</v>
      </c>
      <c r="FV19" s="610"/>
      <c r="FW19" s="611"/>
      <c r="FX19" s="608">
        <f t="shared" si="23"/>
        <v>0</v>
      </c>
      <c r="FY19" s="610"/>
      <c r="FZ19" s="611"/>
      <c r="GA19" s="608">
        <f t="shared" si="24"/>
        <v>0</v>
      </c>
      <c r="GB19" s="610"/>
      <c r="GC19" s="607"/>
      <c r="GD19" s="608">
        <f t="shared" si="25"/>
        <v>0</v>
      </c>
      <c r="GE19" s="610"/>
      <c r="GF19" s="611"/>
      <c r="GG19" s="608">
        <f t="shared" si="69"/>
        <v>0</v>
      </c>
      <c r="GH19" s="610"/>
      <c r="GI19" s="607"/>
      <c r="GJ19" s="608">
        <f t="shared" si="26"/>
        <v>0</v>
      </c>
      <c r="GK19" s="610"/>
      <c r="GL19" s="612">
        <f t="shared" si="27"/>
        <v>9</v>
      </c>
      <c r="GM19" s="613">
        <f>GL19+'33J'!BK19+'M80(20250122封存)'!CX19+MPS!AY19+TMT!CX19</f>
        <v>15.5</v>
      </c>
      <c r="GN19" s="614"/>
      <c r="GO19" s="615"/>
    </row>
    <row r="20" spans="1:197" s="616" customFormat="1" ht="14.25" customHeight="1">
      <c r="A20" s="606">
        <v>15</v>
      </c>
      <c r="B20" s="607">
        <v>1</v>
      </c>
      <c r="C20" s="608">
        <f t="shared" si="28"/>
        <v>1045.0944</v>
      </c>
      <c r="D20" s="617">
        <v>1080</v>
      </c>
      <c r="E20" s="607"/>
      <c r="F20" s="608">
        <f t="shared" si="59"/>
        <v>0</v>
      </c>
      <c r="G20" s="617"/>
      <c r="H20" s="607"/>
      <c r="I20" s="608">
        <f t="shared" si="70"/>
        <v>0</v>
      </c>
      <c r="J20" s="617"/>
      <c r="K20" s="607">
        <v>1</v>
      </c>
      <c r="L20" s="608">
        <f t="shared" si="71"/>
        <v>1430.7840000000001</v>
      </c>
      <c r="M20" s="617">
        <v>936</v>
      </c>
      <c r="N20" s="607">
        <v>1</v>
      </c>
      <c r="O20" s="608">
        <f t="shared" si="62"/>
        <v>1860.0192</v>
      </c>
      <c r="P20" s="609">
        <v>750</v>
      </c>
      <c r="Q20" s="607">
        <v>0</v>
      </c>
      <c r="R20" s="608">
        <f t="shared" si="68"/>
        <v>0</v>
      </c>
      <c r="S20" s="617"/>
      <c r="T20" s="607"/>
      <c r="U20" s="608">
        <f t="shared" si="63"/>
        <v>0</v>
      </c>
      <c r="V20" s="617"/>
      <c r="W20" s="607"/>
      <c r="X20" s="608">
        <f t="shared" si="72"/>
        <v>0</v>
      </c>
      <c r="Y20" s="617"/>
      <c r="Z20" s="607"/>
      <c r="AA20" s="608">
        <f t="shared" si="2"/>
        <v>0</v>
      </c>
      <c r="AB20" s="617"/>
      <c r="AC20" s="607"/>
      <c r="AD20" s="608">
        <f t="shared" si="73"/>
        <v>0</v>
      </c>
      <c r="AE20" s="609"/>
      <c r="AF20" s="607"/>
      <c r="AG20" s="608">
        <f t="shared" si="30"/>
        <v>0</v>
      </c>
      <c r="AH20" s="609"/>
      <c r="AI20" s="607"/>
      <c r="AJ20" s="608">
        <f t="shared" si="31"/>
        <v>0</v>
      </c>
      <c r="AK20" s="609"/>
      <c r="AL20" s="607"/>
      <c r="AM20" s="608">
        <f t="shared" si="32"/>
        <v>0</v>
      </c>
      <c r="AN20" s="609"/>
      <c r="AO20" s="607"/>
      <c r="AP20" s="608">
        <f t="shared" si="33"/>
        <v>0</v>
      </c>
      <c r="AQ20" s="610"/>
      <c r="AR20" s="607">
        <v>1</v>
      </c>
      <c r="AS20" s="608">
        <f t="shared" si="34"/>
        <v>2298.2399999999998</v>
      </c>
      <c r="AT20" s="609">
        <v>2908</v>
      </c>
      <c r="AU20" s="607">
        <v>0</v>
      </c>
      <c r="AV20" s="608">
        <f t="shared" si="35"/>
        <v>0</v>
      </c>
      <c r="AW20" s="610"/>
      <c r="AX20" s="607">
        <v>0</v>
      </c>
      <c r="AY20" s="608">
        <f t="shared" si="36"/>
        <v>0</v>
      </c>
      <c r="AZ20" s="609"/>
      <c r="BA20" s="607">
        <v>0.5</v>
      </c>
      <c r="BB20" s="608">
        <f t="shared" si="37"/>
        <v>1503.36</v>
      </c>
      <c r="BC20" s="609"/>
      <c r="BD20" s="607">
        <v>0</v>
      </c>
      <c r="BE20" s="608">
        <f t="shared" si="38"/>
        <v>0</v>
      </c>
      <c r="BF20" s="609"/>
      <c r="BG20" s="607">
        <v>0</v>
      </c>
      <c r="BH20" s="608">
        <f t="shared" si="39"/>
        <v>0</v>
      </c>
      <c r="BI20" s="617"/>
      <c r="BJ20" s="607">
        <v>1</v>
      </c>
      <c r="BK20" s="608">
        <f t="shared" si="64"/>
        <v>1693.44</v>
      </c>
      <c r="BL20" s="610">
        <v>960</v>
      </c>
      <c r="BM20" s="607">
        <v>0.5</v>
      </c>
      <c r="BN20" s="608">
        <f t="shared" si="65"/>
        <v>846.72</v>
      </c>
      <c r="BO20" s="610">
        <v>750</v>
      </c>
      <c r="BP20" s="607">
        <v>1</v>
      </c>
      <c r="BQ20" s="608">
        <f t="shared" si="66"/>
        <v>3189.8879999999999</v>
      </c>
      <c r="BR20" s="609">
        <v>1500</v>
      </c>
      <c r="BS20" s="607">
        <v>0</v>
      </c>
      <c r="BT20" s="608">
        <f t="shared" si="67"/>
        <v>0</v>
      </c>
      <c r="BU20" s="609"/>
      <c r="BV20" s="607">
        <v>1</v>
      </c>
      <c r="BW20" s="608">
        <f t="shared" si="5"/>
        <v>2965.248</v>
      </c>
      <c r="BX20" s="609">
        <v>3723</v>
      </c>
      <c r="BY20" s="611"/>
      <c r="BZ20" s="608">
        <f t="shared" si="6"/>
        <v>0</v>
      </c>
      <c r="CA20" s="610"/>
      <c r="CB20" s="611"/>
      <c r="CC20" s="608">
        <f t="shared" si="7"/>
        <v>0</v>
      </c>
      <c r="CD20" s="609"/>
      <c r="CE20" s="607"/>
      <c r="CF20" s="608">
        <f t="shared" si="8"/>
        <v>0</v>
      </c>
      <c r="CG20" s="610"/>
      <c r="CH20" s="607">
        <v>1</v>
      </c>
      <c r="CI20" s="608">
        <f t="shared" si="9"/>
        <v>2923.7759999999998</v>
      </c>
      <c r="CJ20" s="610">
        <v>1968</v>
      </c>
      <c r="CK20" s="607"/>
      <c r="CL20" s="608">
        <f t="shared" si="10"/>
        <v>0</v>
      </c>
      <c r="CM20" s="610"/>
      <c r="CN20" s="607"/>
      <c r="CO20" s="608">
        <f t="shared" si="11"/>
        <v>0</v>
      </c>
      <c r="CP20" s="610"/>
      <c r="CQ20" s="607"/>
      <c r="CR20" s="608">
        <f t="shared" si="12"/>
        <v>0</v>
      </c>
      <c r="CS20" s="610"/>
      <c r="CT20" s="607"/>
      <c r="CU20" s="608">
        <f t="shared" si="13"/>
        <v>0</v>
      </c>
      <c r="CV20" s="609"/>
      <c r="CW20" s="607"/>
      <c r="CX20" s="608">
        <f t="shared" si="14"/>
        <v>0</v>
      </c>
      <c r="CY20" s="610"/>
      <c r="CZ20" s="607"/>
      <c r="DA20" s="608">
        <f t="shared" si="15"/>
        <v>0</v>
      </c>
      <c r="DB20" s="610"/>
      <c r="DC20" s="607"/>
      <c r="DD20" s="608">
        <f t="shared" si="16"/>
        <v>0</v>
      </c>
      <c r="DE20" s="609"/>
      <c r="DF20" s="607"/>
      <c r="DG20" s="608">
        <f t="shared" si="42"/>
        <v>0</v>
      </c>
      <c r="DH20" s="610"/>
      <c r="DI20" s="607"/>
      <c r="DJ20" s="608">
        <f t="shared" si="43"/>
        <v>0</v>
      </c>
      <c r="DK20" s="610"/>
      <c r="DL20" s="607"/>
      <c r="DM20" s="608">
        <f t="shared" si="44"/>
        <v>0</v>
      </c>
      <c r="DN20" s="610"/>
      <c r="DO20" s="607"/>
      <c r="DP20" s="608">
        <f t="shared" si="45"/>
        <v>0</v>
      </c>
      <c r="DQ20" s="610"/>
      <c r="DR20" s="607"/>
      <c r="DS20" s="608">
        <f t="shared" si="46"/>
        <v>0</v>
      </c>
      <c r="DT20" s="610"/>
      <c r="DU20" s="607"/>
      <c r="DV20" s="608">
        <f t="shared" si="47"/>
        <v>0</v>
      </c>
      <c r="DW20" s="610"/>
      <c r="DX20" s="607"/>
      <c r="DY20" s="608">
        <f t="shared" si="48"/>
        <v>0</v>
      </c>
      <c r="DZ20" s="610"/>
      <c r="EA20" s="607"/>
      <c r="EB20" s="608">
        <f t="shared" si="49"/>
        <v>0</v>
      </c>
      <c r="EC20" s="610"/>
      <c r="ED20" s="607"/>
      <c r="EE20" s="608">
        <f t="shared" si="50"/>
        <v>0</v>
      </c>
      <c r="EF20" s="610"/>
      <c r="EG20" s="611"/>
      <c r="EH20" s="608">
        <f t="shared" si="51"/>
        <v>0</v>
      </c>
      <c r="EI20" s="610"/>
      <c r="EJ20" s="611"/>
      <c r="EK20" s="608">
        <f t="shared" si="52"/>
        <v>0</v>
      </c>
      <c r="EL20" s="610"/>
      <c r="EM20" s="611"/>
      <c r="EN20" s="608">
        <f t="shared" si="53"/>
        <v>0</v>
      </c>
      <c r="EO20" s="610"/>
      <c r="EP20" s="611"/>
      <c r="EQ20" s="608">
        <f t="shared" si="54"/>
        <v>0</v>
      </c>
      <c r="ER20" s="610"/>
      <c r="ES20" s="611"/>
      <c r="ET20" s="608">
        <f t="shared" si="57"/>
        <v>0</v>
      </c>
      <c r="EU20" s="610"/>
      <c r="EV20" s="611"/>
      <c r="EW20" s="608">
        <f t="shared" si="58"/>
        <v>0</v>
      </c>
      <c r="EX20" s="610"/>
      <c r="EY20" s="607"/>
      <c r="EZ20" s="608">
        <f t="shared" si="17"/>
        <v>0</v>
      </c>
      <c r="FA20" s="610"/>
      <c r="FB20" s="607"/>
      <c r="FC20" s="608">
        <f t="shared" si="18"/>
        <v>0</v>
      </c>
      <c r="FD20" s="610"/>
      <c r="FE20" s="611"/>
      <c r="FF20" s="608">
        <f t="shared" si="19"/>
        <v>0</v>
      </c>
      <c r="FG20" s="610"/>
      <c r="FH20" s="607"/>
      <c r="FI20" s="608">
        <f t="shared" si="55"/>
        <v>0</v>
      </c>
      <c r="FJ20" s="610"/>
      <c r="FK20" s="607"/>
      <c r="FL20" s="608">
        <f t="shared" si="20"/>
        <v>0</v>
      </c>
      <c r="FM20" s="610"/>
      <c r="FN20" s="611"/>
      <c r="FO20" s="608">
        <f t="shared" si="21"/>
        <v>0</v>
      </c>
      <c r="FP20" s="610"/>
      <c r="FQ20" s="611"/>
      <c r="FR20" s="608">
        <f t="shared" si="22"/>
        <v>0</v>
      </c>
      <c r="FS20" s="610"/>
      <c r="FT20" s="611"/>
      <c r="FU20" s="608">
        <f t="shared" si="56"/>
        <v>0</v>
      </c>
      <c r="FV20" s="610"/>
      <c r="FW20" s="611"/>
      <c r="FX20" s="608">
        <f t="shared" si="23"/>
        <v>0</v>
      </c>
      <c r="FY20" s="610"/>
      <c r="FZ20" s="611"/>
      <c r="GA20" s="608">
        <f t="shared" si="24"/>
        <v>0</v>
      </c>
      <c r="GB20" s="610"/>
      <c r="GC20" s="607"/>
      <c r="GD20" s="608">
        <f t="shared" si="25"/>
        <v>0</v>
      </c>
      <c r="GE20" s="610"/>
      <c r="GF20" s="607"/>
      <c r="GG20" s="608">
        <f t="shared" si="69"/>
        <v>0</v>
      </c>
      <c r="GH20" s="610"/>
      <c r="GI20" s="607"/>
      <c r="GJ20" s="608">
        <f t="shared" si="26"/>
        <v>0</v>
      </c>
      <c r="GK20" s="610"/>
      <c r="GL20" s="612">
        <f t="shared" si="27"/>
        <v>9</v>
      </c>
      <c r="GM20" s="613">
        <f>GL20+'33J'!BK20+'M80(20250122封存)'!CX20+MPS!AY20+TMT!CX20</f>
        <v>15.5</v>
      </c>
      <c r="GN20" s="614"/>
    </row>
    <row r="21" spans="1:197" s="616" customFormat="1" ht="14.25" customHeight="1">
      <c r="A21" s="606">
        <v>16</v>
      </c>
      <c r="B21" s="607">
        <v>1</v>
      </c>
      <c r="C21" s="608">
        <f t="shared" si="28"/>
        <v>1045.0944</v>
      </c>
      <c r="D21" s="617">
        <v>816</v>
      </c>
      <c r="E21" s="607"/>
      <c r="F21" s="608">
        <f t="shared" si="59"/>
        <v>0</v>
      </c>
      <c r="G21" s="617"/>
      <c r="H21" s="607"/>
      <c r="I21" s="608">
        <f t="shared" si="70"/>
        <v>0</v>
      </c>
      <c r="J21" s="617"/>
      <c r="K21" s="607">
        <v>1</v>
      </c>
      <c r="L21" s="608">
        <f t="shared" si="71"/>
        <v>1430.7840000000001</v>
      </c>
      <c r="M21" s="617">
        <v>1200</v>
      </c>
      <c r="N21" s="607">
        <v>1</v>
      </c>
      <c r="O21" s="608">
        <f t="shared" si="62"/>
        <v>1860.0192</v>
      </c>
      <c r="P21" s="617">
        <v>1350</v>
      </c>
      <c r="Q21" s="607">
        <v>0</v>
      </c>
      <c r="R21" s="608">
        <f t="shared" si="68"/>
        <v>0</v>
      </c>
      <c r="S21" s="617"/>
      <c r="T21" s="607"/>
      <c r="U21" s="608">
        <f t="shared" si="63"/>
        <v>0</v>
      </c>
      <c r="V21" s="617"/>
      <c r="W21" s="607"/>
      <c r="X21" s="608">
        <f t="shared" si="72"/>
        <v>0</v>
      </c>
      <c r="Y21" s="617"/>
      <c r="Z21" s="607"/>
      <c r="AA21" s="608">
        <f t="shared" si="2"/>
        <v>0</v>
      </c>
      <c r="AB21" s="617"/>
      <c r="AC21" s="607"/>
      <c r="AD21" s="608">
        <f t="shared" si="73"/>
        <v>0</v>
      </c>
      <c r="AE21" s="609"/>
      <c r="AF21" s="611"/>
      <c r="AG21" s="608">
        <f t="shared" si="30"/>
        <v>0</v>
      </c>
      <c r="AH21" s="617"/>
      <c r="AI21" s="611"/>
      <c r="AJ21" s="608">
        <f t="shared" si="31"/>
        <v>0</v>
      </c>
      <c r="AK21" s="617"/>
      <c r="AL21" s="607"/>
      <c r="AM21" s="608">
        <f t="shared" si="32"/>
        <v>0</v>
      </c>
      <c r="AN21" s="609"/>
      <c r="AO21" s="611"/>
      <c r="AP21" s="608">
        <f t="shared" si="33"/>
        <v>0</v>
      </c>
      <c r="AQ21" s="610"/>
      <c r="AR21" s="607">
        <v>1</v>
      </c>
      <c r="AS21" s="608">
        <f t="shared" si="34"/>
        <v>2298.2399999999998</v>
      </c>
      <c r="AT21" s="609">
        <v>750</v>
      </c>
      <c r="AU21" s="607">
        <v>0</v>
      </c>
      <c r="AV21" s="608">
        <f t="shared" si="35"/>
        <v>0</v>
      </c>
      <c r="AW21" s="610"/>
      <c r="AX21" s="607">
        <v>0</v>
      </c>
      <c r="AY21" s="608">
        <f t="shared" si="36"/>
        <v>0</v>
      </c>
      <c r="AZ21" s="609"/>
      <c r="BA21" s="607">
        <v>0.5</v>
      </c>
      <c r="BB21" s="608">
        <f t="shared" si="37"/>
        <v>1503.36</v>
      </c>
      <c r="BC21" s="609">
        <v>1500</v>
      </c>
      <c r="BD21" s="607">
        <v>0</v>
      </c>
      <c r="BE21" s="608">
        <f t="shared" si="38"/>
        <v>0</v>
      </c>
      <c r="BF21" s="609"/>
      <c r="BG21" s="607">
        <v>0</v>
      </c>
      <c r="BH21" s="608">
        <f t="shared" si="39"/>
        <v>0</v>
      </c>
      <c r="BI21" s="617"/>
      <c r="BJ21" s="607">
        <v>1</v>
      </c>
      <c r="BK21" s="608">
        <f t="shared" si="64"/>
        <v>1693.44</v>
      </c>
      <c r="BL21" s="610">
        <v>1830</v>
      </c>
      <c r="BM21" s="607">
        <v>0.5</v>
      </c>
      <c r="BN21" s="608">
        <f t="shared" si="65"/>
        <v>846.72</v>
      </c>
      <c r="BO21" s="610">
        <v>210</v>
      </c>
      <c r="BP21" s="607">
        <v>1</v>
      </c>
      <c r="BQ21" s="608">
        <f t="shared" si="66"/>
        <v>3189.8879999999999</v>
      </c>
      <c r="BR21" s="609">
        <v>2229</v>
      </c>
      <c r="BS21" s="607">
        <v>0</v>
      </c>
      <c r="BT21" s="608">
        <f t="shared" si="67"/>
        <v>0</v>
      </c>
      <c r="BU21" s="609">
        <v>1168</v>
      </c>
      <c r="BV21" s="607">
        <v>1</v>
      </c>
      <c r="BW21" s="608">
        <f t="shared" si="5"/>
        <v>2965.248</v>
      </c>
      <c r="BX21" s="609">
        <v>1500</v>
      </c>
      <c r="BY21" s="607"/>
      <c r="BZ21" s="608">
        <f t="shared" si="6"/>
        <v>0</v>
      </c>
      <c r="CA21" s="610"/>
      <c r="CB21" s="607"/>
      <c r="CC21" s="608">
        <f t="shared" si="7"/>
        <v>0</v>
      </c>
      <c r="CD21" s="609"/>
      <c r="CE21" s="607"/>
      <c r="CF21" s="608">
        <f t="shared" si="8"/>
        <v>0</v>
      </c>
      <c r="CG21" s="610"/>
      <c r="CH21" s="607">
        <v>1</v>
      </c>
      <c r="CI21" s="608">
        <f t="shared" si="9"/>
        <v>2923.7759999999998</v>
      </c>
      <c r="CJ21" s="610">
        <v>2592</v>
      </c>
      <c r="CK21" s="607"/>
      <c r="CL21" s="608">
        <f t="shared" si="10"/>
        <v>0</v>
      </c>
      <c r="CM21" s="610"/>
      <c r="CN21" s="607"/>
      <c r="CO21" s="608">
        <f t="shared" si="11"/>
        <v>0</v>
      </c>
      <c r="CP21" s="610"/>
      <c r="CQ21" s="607"/>
      <c r="CR21" s="608">
        <f t="shared" si="12"/>
        <v>0</v>
      </c>
      <c r="CS21" s="610"/>
      <c r="CT21" s="607"/>
      <c r="CU21" s="608">
        <f t="shared" si="13"/>
        <v>0</v>
      </c>
      <c r="CV21" s="609"/>
      <c r="CW21" s="607"/>
      <c r="CX21" s="608">
        <f t="shared" si="14"/>
        <v>0</v>
      </c>
      <c r="CY21" s="610"/>
      <c r="CZ21" s="607"/>
      <c r="DA21" s="608">
        <f t="shared" si="15"/>
        <v>0</v>
      </c>
      <c r="DB21" s="610"/>
      <c r="DC21" s="607"/>
      <c r="DD21" s="608">
        <f t="shared" si="16"/>
        <v>0</v>
      </c>
      <c r="DE21" s="609"/>
      <c r="DF21" s="607"/>
      <c r="DG21" s="608">
        <f t="shared" si="42"/>
        <v>0</v>
      </c>
      <c r="DH21" s="610"/>
      <c r="DI21" s="607"/>
      <c r="DJ21" s="608">
        <f t="shared" si="43"/>
        <v>0</v>
      </c>
      <c r="DK21" s="610"/>
      <c r="DL21" s="607"/>
      <c r="DM21" s="608">
        <f t="shared" si="44"/>
        <v>0</v>
      </c>
      <c r="DN21" s="610"/>
      <c r="DO21" s="607"/>
      <c r="DP21" s="608">
        <f t="shared" si="45"/>
        <v>0</v>
      </c>
      <c r="DQ21" s="610"/>
      <c r="DR21" s="607"/>
      <c r="DS21" s="608">
        <f t="shared" si="46"/>
        <v>0</v>
      </c>
      <c r="DT21" s="610"/>
      <c r="DU21" s="607"/>
      <c r="DV21" s="608">
        <f t="shared" si="47"/>
        <v>0</v>
      </c>
      <c r="DW21" s="610"/>
      <c r="DX21" s="607"/>
      <c r="DY21" s="608">
        <f t="shared" si="48"/>
        <v>0</v>
      </c>
      <c r="DZ21" s="610"/>
      <c r="EA21" s="607"/>
      <c r="EB21" s="608">
        <f t="shared" si="49"/>
        <v>0</v>
      </c>
      <c r="EC21" s="610"/>
      <c r="ED21" s="607"/>
      <c r="EE21" s="608">
        <f t="shared" si="50"/>
        <v>0</v>
      </c>
      <c r="EF21" s="610"/>
      <c r="EG21" s="611"/>
      <c r="EH21" s="608">
        <f t="shared" si="51"/>
        <v>0</v>
      </c>
      <c r="EI21" s="610"/>
      <c r="EJ21" s="611"/>
      <c r="EK21" s="608">
        <f t="shared" si="52"/>
        <v>0</v>
      </c>
      <c r="EL21" s="610"/>
      <c r="EM21" s="611"/>
      <c r="EN21" s="608">
        <f t="shared" si="53"/>
        <v>0</v>
      </c>
      <c r="EO21" s="610"/>
      <c r="EP21" s="611"/>
      <c r="EQ21" s="608">
        <f t="shared" si="54"/>
        <v>0</v>
      </c>
      <c r="ER21" s="610"/>
      <c r="ES21" s="611"/>
      <c r="ET21" s="608">
        <f t="shared" si="57"/>
        <v>0</v>
      </c>
      <c r="EU21" s="610"/>
      <c r="EV21" s="611"/>
      <c r="EW21" s="608">
        <f t="shared" si="58"/>
        <v>0</v>
      </c>
      <c r="EX21" s="610"/>
      <c r="EY21" s="607"/>
      <c r="EZ21" s="608">
        <f t="shared" si="17"/>
        <v>0</v>
      </c>
      <c r="FA21" s="610"/>
      <c r="FB21" s="607"/>
      <c r="FC21" s="608">
        <f t="shared" si="18"/>
        <v>0</v>
      </c>
      <c r="FD21" s="610"/>
      <c r="FE21" s="611"/>
      <c r="FF21" s="608">
        <f t="shared" si="19"/>
        <v>0</v>
      </c>
      <c r="FG21" s="610"/>
      <c r="FH21" s="607"/>
      <c r="FI21" s="608">
        <f t="shared" si="55"/>
        <v>0</v>
      </c>
      <c r="FJ21" s="610"/>
      <c r="FK21" s="607"/>
      <c r="FL21" s="608">
        <f t="shared" si="20"/>
        <v>0</v>
      </c>
      <c r="FM21" s="610"/>
      <c r="FN21" s="607"/>
      <c r="FO21" s="608">
        <f t="shared" si="21"/>
        <v>0</v>
      </c>
      <c r="FP21" s="610"/>
      <c r="FQ21" s="611"/>
      <c r="FR21" s="608">
        <f t="shared" si="22"/>
        <v>0</v>
      </c>
      <c r="FS21" s="610"/>
      <c r="FT21" s="611"/>
      <c r="FU21" s="608">
        <f t="shared" si="56"/>
        <v>0</v>
      </c>
      <c r="FV21" s="610"/>
      <c r="FW21" s="611"/>
      <c r="FX21" s="608">
        <f t="shared" si="23"/>
        <v>0</v>
      </c>
      <c r="FY21" s="610"/>
      <c r="FZ21" s="611"/>
      <c r="GA21" s="608">
        <f t="shared" si="24"/>
        <v>0</v>
      </c>
      <c r="GB21" s="610"/>
      <c r="GC21" s="607"/>
      <c r="GD21" s="608">
        <f t="shared" si="25"/>
        <v>0</v>
      </c>
      <c r="GE21" s="610"/>
      <c r="GF21" s="607"/>
      <c r="GG21" s="608">
        <f t="shared" si="69"/>
        <v>0</v>
      </c>
      <c r="GH21" s="610"/>
      <c r="GI21" s="607"/>
      <c r="GJ21" s="608">
        <f t="shared" si="26"/>
        <v>0</v>
      </c>
      <c r="GK21" s="610"/>
      <c r="GL21" s="612">
        <f t="shared" si="27"/>
        <v>9</v>
      </c>
      <c r="GM21" s="613">
        <f>GL21+'33J'!BK21+'M80(20250122封存)'!CX21+MPS!AY21+TMT!CX21</f>
        <v>15.5</v>
      </c>
      <c r="GN21" s="614"/>
    </row>
    <row r="22" spans="1:197" s="616" customFormat="1" ht="14.25" customHeight="1">
      <c r="A22" s="606">
        <v>17</v>
      </c>
      <c r="B22" s="607">
        <v>1</v>
      </c>
      <c r="C22" s="608">
        <f t="shared" si="28"/>
        <v>1045.0944</v>
      </c>
      <c r="D22" s="617">
        <v>1104</v>
      </c>
      <c r="E22" s="607"/>
      <c r="F22" s="608">
        <f t="shared" si="59"/>
        <v>0</v>
      </c>
      <c r="G22" s="617"/>
      <c r="H22" s="607"/>
      <c r="I22" s="608">
        <f t="shared" si="70"/>
        <v>0</v>
      </c>
      <c r="J22" s="617"/>
      <c r="K22" s="607">
        <v>1</v>
      </c>
      <c r="L22" s="608">
        <f t="shared" si="71"/>
        <v>1430.7840000000001</v>
      </c>
      <c r="M22" s="617">
        <v>600</v>
      </c>
      <c r="N22" s="607">
        <v>1</v>
      </c>
      <c r="O22" s="608">
        <f t="shared" si="62"/>
        <v>1860.0192</v>
      </c>
      <c r="P22" s="617">
        <v>2224</v>
      </c>
      <c r="Q22" s="607">
        <v>0</v>
      </c>
      <c r="R22" s="608">
        <f t="shared" si="68"/>
        <v>0</v>
      </c>
      <c r="S22" s="617"/>
      <c r="T22" s="607"/>
      <c r="U22" s="608">
        <f t="shared" si="63"/>
        <v>0</v>
      </c>
      <c r="V22" s="617"/>
      <c r="W22" s="607"/>
      <c r="X22" s="608">
        <f t="shared" si="72"/>
        <v>0</v>
      </c>
      <c r="Y22" s="617"/>
      <c r="Z22" s="607"/>
      <c r="AA22" s="608">
        <f t="shared" si="2"/>
        <v>0</v>
      </c>
      <c r="AB22" s="617"/>
      <c r="AC22" s="607"/>
      <c r="AD22" s="608">
        <f t="shared" si="73"/>
        <v>0</v>
      </c>
      <c r="AE22" s="609"/>
      <c r="AF22" s="611"/>
      <c r="AG22" s="608">
        <f t="shared" si="30"/>
        <v>0</v>
      </c>
      <c r="AH22" s="617"/>
      <c r="AI22" s="611"/>
      <c r="AJ22" s="608">
        <f t="shared" si="31"/>
        <v>0</v>
      </c>
      <c r="AK22" s="617"/>
      <c r="AL22" s="607"/>
      <c r="AM22" s="608">
        <f t="shared" si="32"/>
        <v>0</v>
      </c>
      <c r="AN22" s="609"/>
      <c r="AO22" s="611"/>
      <c r="AP22" s="608">
        <f t="shared" si="33"/>
        <v>0</v>
      </c>
      <c r="AQ22" s="610"/>
      <c r="AR22" s="607">
        <v>1</v>
      </c>
      <c r="AS22" s="608">
        <f t="shared" si="34"/>
        <v>2298.2399999999998</v>
      </c>
      <c r="AT22" s="609"/>
      <c r="AU22" s="607">
        <v>0</v>
      </c>
      <c r="AV22" s="608">
        <f t="shared" si="35"/>
        <v>0</v>
      </c>
      <c r="AW22" s="610"/>
      <c r="AX22" s="607">
        <v>0</v>
      </c>
      <c r="AY22" s="608">
        <f t="shared" si="36"/>
        <v>0</v>
      </c>
      <c r="AZ22" s="609"/>
      <c r="BA22" s="607">
        <v>0.5</v>
      </c>
      <c r="BB22" s="608">
        <f t="shared" si="37"/>
        <v>1503.36</v>
      </c>
      <c r="BC22" s="609">
        <v>1500</v>
      </c>
      <c r="BD22" s="607">
        <v>0</v>
      </c>
      <c r="BE22" s="608">
        <f t="shared" si="38"/>
        <v>0</v>
      </c>
      <c r="BF22" s="609"/>
      <c r="BG22" s="607">
        <v>0</v>
      </c>
      <c r="BH22" s="608">
        <f t="shared" si="39"/>
        <v>0</v>
      </c>
      <c r="BI22" s="617"/>
      <c r="BJ22" s="607">
        <v>1</v>
      </c>
      <c r="BK22" s="608">
        <f t="shared" si="64"/>
        <v>1693.44</v>
      </c>
      <c r="BL22" s="610">
        <v>2525</v>
      </c>
      <c r="BM22" s="607">
        <v>0.5</v>
      </c>
      <c r="BN22" s="608">
        <f t="shared" si="65"/>
        <v>846.72</v>
      </c>
      <c r="BO22" s="610">
        <v>750</v>
      </c>
      <c r="BP22" s="607">
        <v>1</v>
      </c>
      <c r="BQ22" s="608">
        <f t="shared" si="66"/>
        <v>3189.8879999999999</v>
      </c>
      <c r="BR22" s="609">
        <v>2250</v>
      </c>
      <c r="BS22" s="607">
        <v>0</v>
      </c>
      <c r="BT22" s="608">
        <f t="shared" si="67"/>
        <v>0</v>
      </c>
      <c r="BU22" s="609">
        <v>115</v>
      </c>
      <c r="BV22" s="607">
        <v>1</v>
      </c>
      <c r="BW22" s="608">
        <f t="shared" si="5"/>
        <v>2965.248</v>
      </c>
      <c r="BX22" s="609">
        <v>2250</v>
      </c>
      <c r="BY22" s="607"/>
      <c r="BZ22" s="608">
        <f t="shared" si="6"/>
        <v>0</v>
      </c>
      <c r="CA22" s="610"/>
      <c r="CB22" s="607"/>
      <c r="CC22" s="608">
        <f t="shared" si="7"/>
        <v>0</v>
      </c>
      <c r="CD22" s="609"/>
      <c r="CE22" s="607"/>
      <c r="CF22" s="608">
        <f t="shared" si="8"/>
        <v>0</v>
      </c>
      <c r="CG22" s="610"/>
      <c r="CH22" s="607">
        <v>1</v>
      </c>
      <c r="CI22" s="608">
        <f t="shared" si="9"/>
        <v>2923.7759999999998</v>
      </c>
      <c r="CJ22" s="610">
        <v>2136</v>
      </c>
      <c r="CK22" s="607"/>
      <c r="CL22" s="608">
        <f t="shared" si="10"/>
        <v>0</v>
      </c>
      <c r="CM22" s="610"/>
      <c r="CN22" s="607"/>
      <c r="CO22" s="608">
        <f t="shared" si="11"/>
        <v>0</v>
      </c>
      <c r="CP22" s="610"/>
      <c r="CQ22" s="607"/>
      <c r="CR22" s="608">
        <f t="shared" si="12"/>
        <v>0</v>
      </c>
      <c r="CS22" s="610"/>
      <c r="CT22" s="607"/>
      <c r="CU22" s="608">
        <f t="shared" si="13"/>
        <v>0</v>
      </c>
      <c r="CV22" s="609"/>
      <c r="CW22" s="607"/>
      <c r="CX22" s="608">
        <f t="shared" si="14"/>
        <v>0</v>
      </c>
      <c r="CY22" s="610"/>
      <c r="CZ22" s="607"/>
      <c r="DA22" s="608">
        <f t="shared" si="15"/>
        <v>0</v>
      </c>
      <c r="DB22" s="610"/>
      <c r="DC22" s="607"/>
      <c r="DD22" s="608">
        <f t="shared" si="16"/>
        <v>0</v>
      </c>
      <c r="DE22" s="609"/>
      <c r="DF22" s="607"/>
      <c r="DG22" s="608">
        <f t="shared" si="42"/>
        <v>0</v>
      </c>
      <c r="DH22" s="610"/>
      <c r="DI22" s="607"/>
      <c r="DJ22" s="608">
        <f t="shared" si="43"/>
        <v>0</v>
      </c>
      <c r="DK22" s="610"/>
      <c r="DL22" s="607"/>
      <c r="DM22" s="608">
        <f t="shared" si="44"/>
        <v>0</v>
      </c>
      <c r="DN22" s="610"/>
      <c r="DO22" s="607"/>
      <c r="DP22" s="608">
        <f t="shared" si="45"/>
        <v>0</v>
      </c>
      <c r="DQ22" s="610"/>
      <c r="DR22" s="607"/>
      <c r="DS22" s="608">
        <f t="shared" si="46"/>
        <v>0</v>
      </c>
      <c r="DT22" s="610"/>
      <c r="DU22" s="607"/>
      <c r="DV22" s="608">
        <f t="shared" si="47"/>
        <v>0</v>
      </c>
      <c r="DW22" s="610"/>
      <c r="DX22" s="607"/>
      <c r="DY22" s="608">
        <f t="shared" si="48"/>
        <v>0</v>
      </c>
      <c r="DZ22" s="610"/>
      <c r="EA22" s="607"/>
      <c r="EB22" s="608">
        <f t="shared" si="49"/>
        <v>0</v>
      </c>
      <c r="EC22" s="610"/>
      <c r="ED22" s="607"/>
      <c r="EE22" s="608">
        <f t="shared" si="50"/>
        <v>0</v>
      </c>
      <c r="EF22" s="610"/>
      <c r="EG22" s="611"/>
      <c r="EH22" s="608">
        <f t="shared" si="51"/>
        <v>0</v>
      </c>
      <c r="EI22" s="610"/>
      <c r="EJ22" s="611"/>
      <c r="EK22" s="608">
        <f t="shared" si="52"/>
        <v>0</v>
      </c>
      <c r="EL22" s="610"/>
      <c r="EM22" s="611"/>
      <c r="EN22" s="608">
        <f t="shared" si="53"/>
        <v>0</v>
      </c>
      <c r="EO22" s="610"/>
      <c r="EP22" s="611"/>
      <c r="EQ22" s="608">
        <f t="shared" si="54"/>
        <v>0</v>
      </c>
      <c r="ER22" s="610"/>
      <c r="ES22" s="607"/>
      <c r="ET22" s="608">
        <f t="shared" si="57"/>
        <v>0</v>
      </c>
      <c r="EU22" s="610"/>
      <c r="EV22" s="607"/>
      <c r="EW22" s="608">
        <f t="shared" si="58"/>
        <v>0</v>
      </c>
      <c r="EX22" s="610"/>
      <c r="EY22" s="607"/>
      <c r="EZ22" s="608">
        <f t="shared" si="17"/>
        <v>0</v>
      </c>
      <c r="FA22" s="610"/>
      <c r="FB22" s="607"/>
      <c r="FC22" s="608">
        <f t="shared" si="18"/>
        <v>0</v>
      </c>
      <c r="FD22" s="610"/>
      <c r="FE22" s="607"/>
      <c r="FF22" s="608">
        <f t="shared" si="19"/>
        <v>0</v>
      </c>
      <c r="FG22" s="610"/>
      <c r="FH22" s="607"/>
      <c r="FI22" s="608">
        <f t="shared" si="55"/>
        <v>0</v>
      </c>
      <c r="FJ22" s="610"/>
      <c r="FK22" s="607"/>
      <c r="FL22" s="608">
        <f t="shared" si="20"/>
        <v>0</v>
      </c>
      <c r="FM22" s="610"/>
      <c r="FN22" s="607"/>
      <c r="FO22" s="608">
        <f t="shared" si="21"/>
        <v>0</v>
      </c>
      <c r="FP22" s="610"/>
      <c r="FQ22" s="611"/>
      <c r="FR22" s="608">
        <f t="shared" si="22"/>
        <v>0</v>
      </c>
      <c r="FS22" s="610"/>
      <c r="FT22" s="611"/>
      <c r="FU22" s="608">
        <f t="shared" si="56"/>
        <v>0</v>
      </c>
      <c r="FV22" s="610"/>
      <c r="FW22" s="611"/>
      <c r="FX22" s="608">
        <f t="shared" si="23"/>
        <v>0</v>
      </c>
      <c r="FY22" s="610"/>
      <c r="FZ22" s="611"/>
      <c r="GA22" s="608">
        <f t="shared" si="24"/>
        <v>0</v>
      </c>
      <c r="GB22" s="610"/>
      <c r="GC22" s="607"/>
      <c r="GD22" s="608">
        <f t="shared" si="25"/>
        <v>0</v>
      </c>
      <c r="GE22" s="610"/>
      <c r="GF22" s="607"/>
      <c r="GG22" s="608">
        <f t="shared" si="69"/>
        <v>0</v>
      </c>
      <c r="GH22" s="610"/>
      <c r="GI22" s="607"/>
      <c r="GJ22" s="608">
        <f t="shared" si="26"/>
        <v>0</v>
      </c>
      <c r="GK22" s="610"/>
      <c r="GL22" s="612">
        <f t="shared" si="27"/>
        <v>9</v>
      </c>
      <c r="GM22" s="613">
        <f>GL22+'33J'!BK22+'M80(20250122封存)'!CX22+MPS!AY22+TMT!CX22</f>
        <v>15.5</v>
      </c>
      <c r="GN22" s="614"/>
    </row>
    <row r="23" spans="1:197" s="616" customFormat="1" ht="14.25" customHeight="1">
      <c r="A23" s="606">
        <v>18</v>
      </c>
      <c r="B23" s="607">
        <v>1</v>
      </c>
      <c r="C23" s="608">
        <f t="shared" si="28"/>
        <v>1045.0944</v>
      </c>
      <c r="D23" s="618">
        <v>792</v>
      </c>
      <c r="E23" s="607"/>
      <c r="F23" s="608">
        <f t="shared" si="59"/>
        <v>0</v>
      </c>
      <c r="G23" s="618"/>
      <c r="H23" s="607"/>
      <c r="I23" s="608">
        <f t="shared" si="70"/>
        <v>0</v>
      </c>
      <c r="J23" s="618"/>
      <c r="K23" s="607">
        <v>1</v>
      </c>
      <c r="L23" s="608">
        <f t="shared" si="71"/>
        <v>1430.7840000000001</v>
      </c>
      <c r="M23" s="618">
        <v>1793</v>
      </c>
      <c r="N23" s="607">
        <v>1</v>
      </c>
      <c r="O23" s="608">
        <f t="shared" si="62"/>
        <v>1860.0192</v>
      </c>
      <c r="P23" s="618">
        <v>750</v>
      </c>
      <c r="Q23" s="607">
        <v>0</v>
      </c>
      <c r="R23" s="608">
        <f t="shared" si="68"/>
        <v>0</v>
      </c>
      <c r="S23" s="618"/>
      <c r="T23" s="607"/>
      <c r="U23" s="608">
        <f t="shared" si="63"/>
        <v>0</v>
      </c>
      <c r="V23" s="618"/>
      <c r="W23" s="607"/>
      <c r="X23" s="608">
        <f t="shared" si="72"/>
        <v>0</v>
      </c>
      <c r="Y23" s="618"/>
      <c r="Z23" s="611"/>
      <c r="AA23" s="608">
        <f t="shared" si="2"/>
        <v>0</v>
      </c>
      <c r="AB23" s="618"/>
      <c r="AC23" s="611"/>
      <c r="AD23" s="608">
        <f t="shared" si="73"/>
        <v>0</v>
      </c>
      <c r="AE23" s="609"/>
      <c r="AF23" s="611"/>
      <c r="AG23" s="608">
        <f t="shared" si="30"/>
        <v>0</v>
      </c>
      <c r="AH23" s="618"/>
      <c r="AI23" s="611"/>
      <c r="AJ23" s="608">
        <f t="shared" si="31"/>
        <v>0</v>
      </c>
      <c r="AK23" s="618"/>
      <c r="AL23" s="611"/>
      <c r="AM23" s="608">
        <f t="shared" si="32"/>
        <v>0</v>
      </c>
      <c r="AN23" s="609"/>
      <c r="AO23" s="611"/>
      <c r="AP23" s="608">
        <f t="shared" si="33"/>
        <v>0</v>
      </c>
      <c r="AQ23" s="610"/>
      <c r="AR23" s="611">
        <v>0</v>
      </c>
      <c r="AS23" s="608">
        <f t="shared" si="34"/>
        <v>0</v>
      </c>
      <c r="AT23" s="609"/>
      <c r="AU23" s="611">
        <v>0</v>
      </c>
      <c r="AV23" s="608">
        <f t="shared" si="35"/>
        <v>0</v>
      </c>
      <c r="AW23" s="610"/>
      <c r="AX23" s="611">
        <v>0</v>
      </c>
      <c r="AY23" s="608">
        <f t="shared" si="36"/>
        <v>0</v>
      </c>
      <c r="AZ23" s="609"/>
      <c r="BA23" s="611">
        <v>0.5</v>
      </c>
      <c r="BB23" s="608">
        <f t="shared" si="37"/>
        <v>1503.36</v>
      </c>
      <c r="BC23" s="609">
        <v>1435</v>
      </c>
      <c r="BD23" s="611">
        <v>0</v>
      </c>
      <c r="BE23" s="608">
        <f t="shared" si="38"/>
        <v>0</v>
      </c>
      <c r="BF23" s="609"/>
      <c r="BG23" s="607">
        <v>0</v>
      </c>
      <c r="BH23" s="608">
        <f t="shared" si="39"/>
        <v>0</v>
      </c>
      <c r="BI23" s="618"/>
      <c r="BJ23" s="607">
        <v>1</v>
      </c>
      <c r="BK23" s="608">
        <f t="shared" si="64"/>
        <v>1693.44</v>
      </c>
      <c r="BL23" s="610">
        <v>480</v>
      </c>
      <c r="BM23" s="607">
        <v>0.5</v>
      </c>
      <c r="BN23" s="608">
        <f t="shared" si="65"/>
        <v>846.72</v>
      </c>
      <c r="BO23" s="610">
        <v>600</v>
      </c>
      <c r="BP23" s="607">
        <v>1</v>
      </c>
      <c r="BQ23" s="608">
        <f t="shared" si="66"/>
        <v>3189.8879999999999</v>
      </c>
      <c r="BR23" s="609">
        <v>1418</v>
      </c>
      <c r="BS23" s="607">
        <v>0</v>
      </c>
      <c r="BT23" s="608">
        <f t="shared" si="67"/>
        <v>0</v>
      </c>
      <c r="BU23" s="609"/>
      <c r="BV23" s="611">
        <v>1</v>
      </c>
      <c r="BW23" s="608">
        <f t="shared" si="5"/>
        <v>2965.248</v>
      </c>
      <c r="BX23" s="609">
        <v>2880</v>
      </c>
      <c r="BY23" s="607"/>
      <c r="BZ23" s="608">
        <f t="shared" si="6"/>
        <v>0</v>
      </c>
      <c r="CA23" s="610"/>
      <c r="CB23" s="607"/>
      <c r="CC23" s="608">
        <f t="shared" si="7"/>
        <v>0</v>
      </c>
      <c r="CD23" s="609"/>
      <c r="CE23" s="607"/>
      <c r="CF23" s="608">
        <f t="shared" si="8"/>
        <v>0</v>
      </c>
      <c r="CG23" s="610"/>
      <c r="CH23" s="607">
        <v>1</v>
      </c>
      <c r="CI23" s="608">
        <f t="shared" si="9"/>
        <v>2923.7759999999998</v>
      </c>
      <c r="CJ23" s="610">
        <v>857</v>
      </c>
      <c r="CK23" s="607"/>
      <c r="CL23" s="608">
        <f t="shared" si="10"/>
        <v>0</v>
      </c>
      <c r="CM23" s="610"/>
      <c r="CN23" s="607"/>
      <c r="CO23" s="608">
        <f t="shared" si="11"/>
        <v>0</v>
      </c>
      <c r="CP23" s="610"/>
      <c r="CQ23" s="607"/>
      <c r="CR23" s="608">
        <f t="shared" si="12"/>
        <v>0</v>
      </c>
      <c r="CS23" s="610"/>
      <c r="CT23" s="607"/>
      <c r="CU23" s="608">
        <f t="shared" si="13"/>
        <v>0</v>
      </c>
      <c r="CV23" s="609"/>
      <c r="CW23" s="607"/>
      <c r="CX23" s="608">
        <f t="shared" si="14"/>
        <v>0</v>
      </c>
      <c r="CY23" s="610"/>
      <c r="CZ23" s="607"/>
      <c r="DA23" s="608">
        <f t="shared" si="15"/>
        <v>0</v>
      </c>
      <c r="DB23" s="610"/>
      <c r="DC23" s="607"/>
      <c r="DD23" s="608">
        <f t="shared" si="16"/>
        <v>0</v>
      </c>
      <c r="DE23" s="609"/>
      <c r="DF23" s="611"/>
      <c r="DG23" s="608">
        <f t="shared" si="42"/>
        <v>0</v>
      </c>
      <c r="DH23" s="610"/>
      <c r="DI23" s="607"/>
      <c r="DJ23" s="608">
        <f t="shared" si="43"/>
        <v>0</v>
      </c>
      <c r="DK23" s="610"/>
      <c r="DL23" s="607"/>
      <c r="DM23" s="608">
        <f t="shared" si="44"/>
        <v>0</v>
      </c>
      <c r="DN23" s="610"/>
      <c r="DO23" s="607"/>
      <c r="DP23" s="608">
        <f t="shared" si="45"/>
        <v>0</v>
      </c>
      <c r="DQ23" s="610"/>
      <c r="DR23" s="607"/>
      <c r="DS23" s="608">
        <f t="shared" si="46"/>
        <v>0</v>
      </c>
      <c r="DT23" s="610"/>
      <c r="DU23" s="607"/>
      <c r="DV23" s="608">
        <f t="shared" si="47"/>
        <v>0</v>
      </c>
      <c r="DW23" s="610"/>
      <c r="DX23" s="607"/>
      <c r="DY23" s="608">
        <f t="shared" si="48"/>
        <v>0</v>
      </c>
      <c r="DZ23" s="610"/>
      <c r="EA23" s="607"/>
      <c r="EB23" s="608">
        <f t="shared" si="49"/>
        <v>0</v>
      </c>
      <c r="EC23" s="610"/>
      <c r="ED23" s="607"/>
      <c r="EE23" s="608">
        <f t="shared" si="50"/>
        <v>0</v>
      </c>
      <c r="EF23" s="610"/>
      <c r="EG23" s="611"/>
      <c r="EH23" s="608">
        <f t="shared" si="51"/>
        <v>0</v>
      </c>
      <c r="EI23" s="610"/>
      <c r="EJ23" s="611"/>
      <c r="EK23" s="608">
        <f t="shared" si="52"/>
        <v>0</v>
      </c>
      <c r="EL23" s="610"/>
      <c r="EM23" s="611"/>
      <c r="EN23" s="608">
        <f t="shared" si="53"/>
        <v>0</v>
      </c>
      <c r="EO23" s="610"/>
      <c r="EP23" s="611"/>
      <c r="EQ23" s="608">
        <f t="shared" si="54"/>
        <v>0</v>
      </c>
      <c r="ER23" s="610"/>
      <c r="ES23" s="607"/>
      <c r="ET23" s="608">
        <f t="shared" si="57"/>
        <v>0</v>
      </c>
      <c r="EU23" s="610"/>
      <c r="EV23" s="607"/>
      <c r="EW23" s="608">
        <f t="shared" si="58"/>
        <v>0</v>
      </c>
      <c r="EX23" s="610"/>
      <c r="EY23" s="607"/>
      <c r="EZ23" s="608">
        <f t="shared" si="17"/>
        <v>0</v>
      </c>
      <c r="FA23" s="610"/>
      <c r="FB23" s="607"/>
      <c r="FC23" s="608">
        <f t="shared" si="18"/>
        <v>0</v>
      </c>
      <c r="FD23" s="610"/>
      <c r="FE23" s="607"/>
      <c r="FF23" s="608">
        <f t="shared" si="19"/>
        <v>0</v>
      </c>
      <c r="FG23" s="610"/>
      <c r="FH23" s="607"/>
      <c r="FI23" s="608">
        <f t="shared" si="55"/>
        <v>0</v>
      </c>
      <c r="FJ23" s="610"/>
      <c r="FK23" s="607"/>
      <c r="FL23" s="608">
        <f t="shared" si="20"/>
        <v>0</v>
      </c>
      <c r="FM23" s="610"/>
      <c r="FN23" s="607"/>
      <c r="FO23" s="608">
        <f t="shared" si="21"/>
        <v>0</v>
      </c>
      <c r="FP23" s="610"/>
      <c r="FQ23" s="611"/>
      <c r="FR23" s="608">
        <f t="shared" si="22"/>
        <v>0</v>
      </c>
      <c r="FS23" s="610"/>
      <c r="FT23" s="611"/>
      <c r="FU23" s="608">
        <f t="shared" si="56"/>
        <v>0</v>
      </c>
      <c r="FV23" s="610"/>
      <c r="FW23" s="611"/>
      <c r="FX23" s="608">
        <f t="shared" si="23"/>
        <v>0</v>
      </c>
      <c r="FY23" s="610"/>
      <c r="FZ23" s="611"/>
      <c r="GA23" s="608">
        <f t="shared" si="24"/>
        <v>0</v>
      </c>
      <c r="GB23" s="610"/>
      <c r="GC23" s="607"/>
      <c r="GD23" s="608">
        <f t="shared" si="25"/>
        <v>0</v>
      </c>
      <c r="GE23" s="610"/>
      <c r="GF23" s="607"/>
      <c r="GG23" s="608">
        <f t="shared" si="69"/>
        <v>0</v>
      </c>
      <c r="GH23" s="610"/>
      <c r="GI23" s="607"/>
      <c r="GJ23" s="608">
        <f t="shared" si="26"/>
        <v>0</v>
      </c>
      <c r="GK23" s="610"/>
      <c r="GL23" s="612">
        <f t="shared" si="27"/>
        <v>8</v>
      </c>
      <c r="GM23" s="613">
        <f>GL23+'33J'!BK23+'M80(20250122封存)'!CX23+MPS!AY23+TMT!CX23</f>
        <v>14.5</v>
      </c>
      <c r="GN23" s="614"/>
    </row>
    <row r="24" spans="1:197" s="616" customFormat="1" ht="14.25" customHeight="1">
      <c r="A24" s="606">
        <v>19</v>
      </c>
      <c r="B24" s="607">
        <v>1</v>
      </c>
      <c r="C24" s="608">
        <f t="shared" si="28"/>
        <v>1045.0944</v>
      </c>
      <c r="D24" s="617">
        <v>288</v>
      </c>
      <c r="E24" s="607"/>
      <c r="F24" s="608">
        <f t="shared" si="59"/>
        <v>0</v>
      </c>
      <c r="G24" s="617"/>
      <c r="H24" s="607"/>
      <c r="I24" s="608">
        <f t="shared" si="70"/>
        <v>0</v>
      </c>
      <c r="J24" s="617"/>
      <c r="K24" s="607">
        <v>1</v>
      </c>
      <c r="L24" s="608">
        <f t="shared" si="71"/>
        <v>1430.7840000000001</v>
      </c>
      <c r="M24" s="617">
        <v>1200</v>
      </c>
      <c r="N24" s="607">
        <v>1</v>
      </c>
      <c r="O24" s="608">
        <f t="shared" si="62"/>
        <v>1860.0192</v>
      </c>
      <c r="P24" s="617"/>
      <c r="Q24" s="607">
        <v>0</v>
      </c>
      <c r="R24" s="608">
        <f t="shared" si="68"/>
        <v>0</v>
      </c>
      <c r="S24" s="617"/>
      <c r="T24" s="607"/>
      <c r="U24" s="608">
        <f t="shared" si="63"/>
        <v>0</v>
      </c>
      <c r="V24" s="617"/>
      <c r="W24" s="607"/>
      <c r="X24" s="608">
        <f t="shared" si="72"/>
        <v>0</v>
      </c>
      <c r="Y24" s="617"/>
      <c r="Z24" s="611"/>
      <c r="AA24" s="608">
        <f t="shared" si="2"/>
        <v>0</v>
      </c>
      <c r="AB24" s="617"/>
      <c r="AC24" s="607"/>
      <c r="AD24" s="608">
        <f t="shared" si="73"/>
        <v>0</v>
      </c>
      <c r="AE24" s="609"/>
      <c r="AF24" s="607"/>
      <c r="AG24" s="608">
        <f t="shared" si="30"/>
        <v>0</v>
      </c>
      <c r="AH24" s="617"/>
      <c r="AI24" s="611"/>
      <c r="AJ24" s="608">
        <f t="shared" si="31"/>
        <v>0</v>
      </c>
      <c r="AK24" s="617"/>
      <c r="AL24" s="607"/>
      <c r="AM24" s="608">
        <f t="shared" si="32"/>
        <v>0</v>
      </c>
      <c r="AN24" s="609"/>
      <c r="AO24" s="611"/>
      <c r="AP24" s="608">
        <f t="shared" si="33"/>
        <v>0</v>
      </c>
      <c r="AQ24" s="617"/>
      <c r="AR24" s="607">
        <v>0</v>
      </c>
      <c r="AS24" s="608">
        <f t="shared" si="34"/>
        <v>0</v>
      </c>
      <c r="AT24" s="609"/>
      <c r="AU24" s="611">
        <v>0</v>
      </c>
      <c r="AV24" s="608">
        <f t="shared" si="35"/>
        <v>0</v>
      </c>
      <c r="AW24" s="610"/>
      <c r="AX24" s="611">
        <v>0</v>
      </c>
      <c r="AY24" s="608">
        <f t="shared" si="36"/>
        <v>0</v>
      </c>
      <c r="AZ24" s="609"/>
      <c r="BA24" s="611">
        <v>0.5</v>
      </c>
      <c r="BB24" s="608">
        <f t="shared" si="37"/>
        <v>1503.36</v>
      </c>
      <c r="BC24" s="609">
        <v>930</v>
      </c>
      <c r="BD24" s="607">
        <v>0</v>
      </c>
      <c r="BE24" s="608">
        <f t="shared" si="38"/>
        <v>0</v>
      </c>
      <c r="BF24" s="609"/>
      <c r="BG24" s="607">
        <v>0</v>
      </c>
      <c r="BH24" s="608">
        <f t="shared" si="39"/>
        <v>0</v>
      </c>
      <c r="BI24" s="617"/>
      <c r="BJ24" s="607">
        <v>1</v>
      </c>
      <c r="BK24" s="608">
        <f t="shared" si="64"/>
        <v>1693.44</v>
      </c>
      <c r="BL24" s="610">
        <v>2250</v>
      </c>
      <c r="BM24" s="607">
        <v>0.5</v>
      </c>
      <c r="BN24" s="608">
        <f t="shared" si="65"/>
        <v>846.72</v>
      </c>
      <c r="BO24" s="610">
        <v>1290</v>
      </c>
      <c r="BP24" s="607">
        <v>0</v>
      </c>
      <c r="BQ24" s="608">
        <f t="shared" si="66"/>
        <v>0</v>
      </c>
      <c r="BR24" s="609"/>
      <c r="BS24" s="607">
        <v>0</v>
      </c>
      <c r="BT24" s="608">
        <f t="shared" si="67"/>
        <v>0</v>
      </c>
      <c r="BU24" s="609"/>
      <c r="BV24" s="607">
        <v>1</v>
      </c>
      <c r="BW24" s="608">
        <f t="shared" si="5"/>
        <v>2965.248</v>
      </c>
      <c r="BX24" s="609">
        <v>1530</v>
      </c>
      <c r="BY24" s="607"/>
      <c r="BZ24" s="608">
        <f t="shared" si="6"/>
        <v>0</v>
      </c>
      <c r="CA24" s="610"/>
      <c r="CB24" s="607"/>
      <c r="CC24" s="608">
        <f t="shared" si="7"/>
        <v>0</v>
      </c>
      <c r="CD24" s="609"/>
      <c r="CE24" s="607"/>
      <c r="CF24" s="608">
        <f t="shared" si="8"/>
        <v>0</v>
      </c>
      <c r="CG24" s="610"/>
      <c r="CH24" s="607">
        <v>1</v>
      </c>
      <c r="CI24" s="608">
        <f t="shared" si="9"/>
        <v>2923.7759999999998</v>
      </c>
      <c r="CJ24" s="610">
        <v>600</v>
      </c>
      <c r="CK24" s="607"/>
      <c r="CL24" s="608">
        <f t="shared" si="10"/>
        <v>0</v>
      </c>
      <c r="CM24" s="610"/>
      <c r="CN24" s="607"/>
      <c r="CO24" s="608">
        <f t="shared" si="11"/>
        <v>0</v>
      </c>
      <c r="CP24" s="610"/>
      <c r="CQ24" s="607"/>
      <c r="CR24" s="608">
        <f t="shared" si="12"/>
        <v>0</v>
      </c>
      <c r="CS24" s="610"/>
      <c r="CT24" s="607"/>
      <c r="CU24" s="608">
        <f t="shared" si="13"/>
        <v>0</v>
      </c>
      <c r="CV24" s="609"/>
      <c r="CW24" s="607"/>
      <c r="CX24" s="608">
        <f t="shared" si="14"/>
        <v>0</v>
      </c>
      <c r="CY24" s="610"/>
      <c r="CZ24" s="607"/>
      <c r="DA24" s="608">
        <f t="shared" si="15"/>
        <v>0</v>
      </c>
      <c r="DB24" s="610"/>
      <c r="DC24" s="607"/>
      <c r="DD24" s="608">
        <f t="shared" si="16"/>
        <v>0</v>
      </c>
      <c r="DE24" s="609"/>
      <c r="DF24" s="607"/>
      <c r="DG24" s="608">
        <f t="shared" si="42"/>
        <v>0</v>
      </c>
      <c r="DH24" s="610"/>
      <c r="DI24" s="607"/>
      <c r="DJ24" s="608">
        <f t="shared" si="43"/>
        <v>0</v>
      </c>
      <c r="DK24" s="610"/>
      <c r="DL24" s="607"/>
      <c r="DM24" s="608">
        <f t="shared" si="44"/>
        <v>0</v>
      </c>
      <c r="DN24" s="610"/>
      <c r="DO24" s="607"/>
      <c r="DP24" s="608">
        <f t="shared" si="45"/>
        <v>0</v>
      </c>
      <c r="DQ24" s="610"/>
      <c r="DR24" s="607"/>
      <c r="DS24" s="608">
        <f t="shared" si="46"/>
        <v>0</v>
      </c>
      <c r="DT24" s="610"/>
      <c r="DU24" s="607"/>
      <c r="DV24" s="608">
        <f t="shared" si="47"/>
        <v>0</v>
      </c>
      <c r="DW24" s="610"/>
      <c r="DX24" s="607"/>
      <c r="DY24" s="608">
        <f t="shared" si="48"/>
        <v>0</v>
      </c>
      <c r="DZ24" s="610"/>
      <c r="EA24" s="607"/>
      <c r="EB24" s="608">
        <f t="shared" si="49"/>
        <v>0</v>
      </c>
      <c r="EC24" s="610"/>
      <c r="ED24" s="607"/>
      <c r="EE24" s="608">
        <f t="shared" si="50"/>
        <v>0</v>
      </c>
      <c r="EF24" s="610"/>
      <c r="EG24" s="607"/>
      <c r="EH24" s="608">
        <f t="shared" si="51"/>
        <v>0</v>
      </c>
      <c r="EI24" s="610"/>
      <c r="EJ24" s="611"/>
      <c r="EK24" s="608">
        <f t="shared" si="52"/>
        <v>0</v>
      </c>
      <c r="EL24" s="610"/>
      <c r="EM24" s="611"/>
      <c r="EN24" s="608">
        <f t="shared" si="53"/>
        <v>0</v>
      </c>
      <c r="EO24" s="610"/>
      <c r="EP24" s="611"/>
      <c r="EQ24" s="608">
        <f t="shared" si="54"/>
        <v>0</v>
      </c>
      <c r="ER24" s="610"/>
      <c r="ES24" s="607"/>
      <c r="ET24" s="608">
        <f t="shared" si="57"/>
        <v>0</v>
      </c>
      <c r="EU24" s="610"/>
      <c r="EV24" s="607"/>
      <c r="EW24" s="608">
        <f t="shared" si="58"/>
        <v>0</v>
      </c>
      <c r="EX24" s="610"/>
      <c r="EY24" s="607"/>
      <c r="EZ24" s="608">
        <f t="shared" si="17"/>
        <v>0</v>
      </c>
      <c r="FA24" s="610"/>
      <c r="FB24" s="607"/>
      <c r="FC24" s="608">
        <f t="shared" si="18"/>
        <v>0</v>
      </c>
      <c r="FD24" s="610"/>
      <c r="FE24" s="607"/>
      <c r="FF24" s="608">
        <f t="shared" si="19"/>
        <v>0</v>
      </c>
      <c r="FG24" s="610"/>
      <c r="FH24" s="607"/>
      <c r="FI24" s="608">
        <f t="shared" si="55"/>
        <v>0</v>
      </c>
      <c r="FJ24" s="610"/>
      <c r="FK24" s="607"/>
      <c r="FL24" s="608">
        <f t="shared" si="20"/>
        <v>0</v>
      </c>
      <c r="FM24" s="610"/>
      <c r="FN24" s="607"/>
      <c r="FO24" s="608">
        <f t="shared" si="21"/>
        <v>0</v>
      </c>
      <c r="FP24" s="610"/>
      <c r="FQ24" s="611"/>
      <c r="FR24" s="608">
        <f t="shared" si="22"/>
        <v>0</v>
      </c>
      <c r="FS24" s="610"/>
      <c r="FT24" s="611"/>
      <c r="FU24" s="608">
        <f t="shared" si="56"/>
        <v>0</v>
      </c>
      <c r="FV24" s="610"/>
      <c r="FW24" s="611"/>
      <c r="FX24" s="608">
        <f t="shared" si="23"/>
        <v>0</v>
      </c>
      <c r="FY24" s="610"/>
      <c r="FZ24" s="611"/>
      <c r="GA24" s="608">
        <f t="shared" si="24"/>
        <v>0</v>
      </c>
      <c r="GB24" s="610"/>
      <c r="GC24" s="607"/>
      <c r="GD24" s="608">
        <f t="shared" si="25"/>
        <v>0</v>
      </c>
      <c r="GE24" s="610"/>
      <c r="GF24" s="607"/>
      <c r="GG24" s="608">
        <f t="shared" si="69"/>
        <v>0</v>
      </c>
      <c r="GH24" s="610"/>
      <c r="GI24" s="607"/>
      <c r="GJ24" s="608">
        <f t="shared" si="26"/>
        <v>0</v>
      </c>
      <c r="GK24" s="610"/>
      <c r="GL24" s="612">
        <f t="shared" si="27"/>
        <v>7</v>
      </c>
      <c r="GM24" s="613">
        <f>GL24+'33J'!BK24+'M80(20250122封存)'!CX24+MPS!AY24+TMT!CX24</f>
        <v>13.5</v>
      </c>
      <c r="GN24" s="614"/>
    </row>
    <row r="25" spans="1:197" s="616" customFormat="1" ht="14.25" customHeight="1">
      <c r="A25" s="606">
        <v>20</v>
      </c>
      <c r="B25" s="607">
        <v>1</v>
      </c>
      <c r="C25" s="608">
        <f t="shared" si="28"/>
        <v>1045.0944</v>
      </c>
      <c r="D25" s="617">
        <v>144</v>
      </c>
      <c r="E25" s="607"/>
      <c r="F25" s="608">
        <f t="shared" si="59"/>
        <v>0</v>
      </c>
      <c r="G25" s="617"/>
      <c r="H25" s="607"/>
      <c r="I25" s="608">
        <f t="shared" si="70"/>
        <v>0</v>
      </c>
      <c r="J25" s="617"/>
      <c r="K25" s="607">
        <v>1</v>
      </c>
      <c r="L25" s="608">
        <f t="shared" si="71"/>
        <v>1430.7840000000001</v>
      </c>
      <c r="M25" s="617">
        <v>912</v>
      </c>
      <c r="N25" s="607">
        <v>1</v>
      </c>
      <c r="O25" s="608">
        <f t="shared" si="62"/>
        <v>1860.0192</v>
      </c>
      <c r="P25" s="617">
        <v>750</v>
      </c>
      <c r="Q25" s="607">
        <v>0</v>
      </c>
      <c r="R25" s="608">
        <f t="shared" si="68"/>
        <v>0</v>
      </c>
      <c r="S25" s="617"/>
      <c r="T25" s="611"/>
      <c r="U25" s="608">
        <f t="shared" si="63"/>
        <v>0</v>
      </c>
      <c r="V25" s="617"/>
      <c r="W25" s="611"/>
      <c r="X25" s="608">
        <f t="shared" si="72"/>
        <v>0</v>
      </c>
      <c r="Y25" s="617"/>
      <c r="Z25" s="611"/>
      <c r="AA25" s="608">
        <f t="shared" si="2"/>
        <v>0</v>
      </c>
      <c r="AB25" s="617"/>
      <c r="AC25" s="607"/>
      <c r="AD25" s="608">
        <f t="shared" si="73"/>
        <v>0</v>
      </c>
      <c r="AE25" s="609"/>
      <c r="AF25" s="607"/>
      <c r="AG25" s="608">
        <f t="shared" si="30"/>
        <v>0</v>
      </c>
      <c r="AH25" s="617"/>
      <c r="AI25" s="611"/>
      <c r="AJ25" s="608">
        <f t="shared" si="31"/>
        <v>0</v>
      </c>
      <c r="AK25" s="617"/>
      <c r="AL25" s="607"/>
      <c r="AM25" s="608">
        <f t="shared" si="32"/>
        <v>0</v>
      </c>
      <c r="AN25" s="609"/>
      <c r="AO25" s="611"/>
      <c r="AP25" s="608">
        <f t="shared" si="33"/>
        <v>0</v>
      </c>
      <c r="AQ25" s="617"/>
      <c r="AR25" s="607">
        <v>0</v>
      </c>
      <c r="AS25" s="608">
        <f t="shared" si="34"/>
        <v>0</v>
      </c>
      <c r="AT25" s="609"/>
      <c r="AU25" s="611">
        <v>0</v>
      </c>
      <c r="AV25" s="608">
        <f t="shared" si="35"/>
        <v>0</v>
      </c>
      <c r="AW25" s="610"/>
      <c r="AX25" s="611">
        <v>0</v>
      </c>
      <c r="AY25" s="608">
        <f t="shared" si="36"/>
        <v>0</v>
      </c>
      <c r="AZ25" s="609"/>
      <c r="BA25" s="611">
        <v>0</v>
      </c>
      <c r="BB25" s="608">
        <f t="shared" si="37"/>
        <v>0</v>
      </c>
      <c r="BC25" s="609"/>
      <c r="BD25" s="607">
        <v>0</v>
      </c>
      <c r="BE25" s="608">
        <f t="shared" si="38"/>
        <v>0</v>
      </c>
      <c r="BF25" s="609"/>
      <c r="BG25" s="607">
        <v>0</v>
      </c>
      <c r="BH25" s="608">
        <f t="shared" si="39"/>
        <v>0</v>
      </c>
      <c r="BI25" s="617"/>
      <c r="BJ25" s="607">
        <v>1</v>
      </c>
      <c r="BK25" s="608">
        <f t="shared" si="64"/>
        <v>1693.44</v>
      </c>
      <c r="BL25" s="610">
        <v>2250</v>
      </c>
      <c r="BM25" s="607">
        <v>0.5</v>
      </c>
      <c r="BN25" s="608">
        <f t="shared" si="65"/>
        <v>846.72</v>
      </c>
      <c r="BO25" s="610">
        <v>750</v>
      </c>
      <c r="BP25" s="607">
        <v>0</v>
      </c>
      <c r="BQ25" s="608">
        <f t="shared" si="66"/>
        <v>0</v>
      </c>
      <c r="BR25" s="609"/>
      <c r="BS25" s="607">
        <v>0</v>
      </c>
      <c r="BT25" s="608">
        <f t="shared" si="67"/>
        <v>0</v>
      </c>
      <c r="BU25" s="609"/>
      <c r="BV25" s="607">
        <v>1</v>
      </c>
      <c r="BW25" s="608">
        <f t="shared" si="5"/>
        <v>2965.248</v>
      </c>
      <c r="BX25" s="609">
        <v>2303</v>
      </c>
      <c r="BY25" s="611"/>
      <c r="BZ25" s="608">
        <f t="shared" si="6"/>
        <v>0</v>
      </c>
      <c r="CA25" s="610"/>
      <c r="CB25" s="611"/>
      <c r="CC25" s="608">
        <f t="shared" si="7"/>
        <v>0</v>
      </c>
      <c r="CD25" s="609"/>
      <c r="CE25" s="611"/>
      <c r="CF25" s="608">
        <f t="shared" si="8"/>
        <v>0</v>
      </c>
      <c r="CG25" s="610"/>
      <c r="CH25" s="607">
        <v>0</v>
      </c>
      <c r="CI25" s="608">
        <f t="shared" si="9"/>
        <v>0</v>
      </c>
      <c r="CJ25" s="610"/>
      <c r="CK25" s="607"/>
      <c r="CL25" s="608">
        <f t="shared" si="10"/>
        <v>0</v>
      </c>
      <c r="CM25" s="610"/>
      <c r="CN25" s="607"/>
      <c r="CO25" s="608">
        <f t="shared" si="11"/>
        <v>0</v>
      </c>
      <c r="CP25" s="610"/>
      <c r="CQ25" s="607"/>
      <c r="CR25" s="608">
        <f t="shared" si="12"/>
        <v>0</v>
      </c>
      <c r="CS25" s="610"/>
      <c r="CT25" s="607"/>
      <c r="CU25" s="608">
        <f t="shared" si="13"/>
        <v>0</v>
      </c>
      <c r="CV25" s="609"/>
      <c r="CW25" s="607"/>
      <c r="CX25" s="608">
        <f t="shared" si="14"/>
        <v>0</v>
      </c>
      <c r="CY25" s="610"/>
      <c r="CZ25" s="607"/>
      <c r="DA25" s="608">
        <f t="shared" si="15"/>
        <v>0</v>
      </c>
      <c r="DB25" s="610"/>
      <c r="DC25" s="607"/>
      <c r="DD25" s="608">
        <f t="shared" si="16"/>
        <v>0</v>
      </c>
      <c r="DE25" s="609"/>
      <c r="DF25" s="607"/>
      <c r="DG25" s="608">
        <f t="shared" si="42"/>
        <v>0</v>
      </c>
      <c r="DH25" s="610"/>
      <c r="DI25" s="607"/>
      <c r="DJ25" s="608">
        <f t="shared" si="43"/>
        <v>0</v>
      </c>
      <c r="DK25" s="610"/>
      <c r="DL25" s="607"/>
      <c r="DM25" s="608">
        <f t="shared" si="44"/>
        <v>0</v>
      </c>
      <c r="DN25" s="610"/>
      <c r="DO25" s="607"/>
      <c r="DP25" s="608">
        <f t="shared" si="45"/>
        <v>0</v>
      </c>
      <c r="DQ25" s="610"/>
      <c r="DR25" s="607"/>
      <c r="DS25" s="608">
        <f t="shared" si="46"/>
        <v>0</v>
      </c>
      <c r="DT25" s="610"/>
      <c r="DU25" s="607"/>
      <c r="DV25" s="608">
        <f t="shared" si="47"/>
        <v>0</v>
      </c>
      <c r="DW25" s="610"/>
      <c r="DX25" s="607"/>
      <c r="DY25" s="608">
        <f t="shared" si="48"/>
        <v>0</v>
      </c>
      <c r="DZ25" s="610"/>
      <c r="EA25" s="607"/>
      <c r="EB25" s="608">
        <f t="shared" si="49"/>
        <v>0</v>
      </c>
      <c r="EC25" s="610"/>
      <c r="ED25" s="607"/>
      <c r="EE25" s="608">
        <f t="shared" si="50"/>
        <v>0</v>
      </c>
      <c r="EF25" s="610"/>
      <c r="EG25" s="607"/>
      <c r="EH25" s="608">
        <f t="shared" si="51"/>
        <v>0</v>
      </c>
      <c r="EI25" s="610"/>
      <c r="EJ25" s="611"/>
      <c r="EK25" s="608">
        <f t="shared" si="52"/>
        <v>0</v>
      </c>
      <c r="EL25" s="610"/>
      <c r="EM25" s="611"/>
      <c r="EN25" s="608">
        <f t="shared" si="53"/>
        <v>0</v>
      </c>
      <c r="EO25" s="610"/>
      <c r="EP25" s="611"/>
      <c r="EQ25" s="608">
        <f t="shared" si="54"/>
        <v>0</v>
      </c>
      <c r="ER25" s="610"/>
      <c r="ES25" s="607"/>
      <c r="ET25" s="608">
        <f t="shared" si="57"/>
        <v>0</v>
      </c>
      <c r="EU25" s="610"/>
      <c r="EV25" s="607"/>
      <c r="EW25" s="608">
        <f t="shared" si="58"/>
        <v>0</v>
      </c>
      <c r="EX25" s="610"/>
      <c r="EY25" s="607"/>
      <c r="EZ25" s="608">
        <f t="shared" si="17"/>
        <v>0</v>
      </c>
      <c r="FA25" s="610"/>
      <c r="FB25" s="607"/>
      <c r="FC25" s="608">
        <f t="shared" si="18"/>
        <v>0</v>
      </c>
      <c r="FD25" s="610"/>
      <c r="FE25" s="607"/>
      <c r="FF25" s="608">
        <f t="shared" si="19"/>
        <v>0</v>
      </c>
      <c r="FG25" s="610"/>
      <c r="FH25" s="607"/>
      <c r="FI25" s="608">
        <f t="shared" si="55"/>
        <v>0</v>
      </c>
      <c r="FJ25" s="610"/>
      <c r="FK25" s="607"/>
      <c r="FL25" s="608">
        <f t="shared" si="20"/>
        <v>0</v>
      </c>
      <c r="FM25" s="610"/>
      <c r="FN25" s="607"/>
      <c r="FO25" s="608">
        <f t="shared" si="21"/>
        <v>0</v>
      </c>
      <c r="FP25" s="610"/>
      <c r="FQ25" s="607"/>
      <c r="FR25" s="608">
        <f t="shared" si="22"/>
        <v>0</v>
      </c>
      <c r="FS25" s="610"/>
      <c r="FT25" s="607"/>
      <c r="FU25" s="608">
        <f t="shared" si="56"/>
        <v>0</v>
      </c>
      <c r="FV25" s="610"/>
      <c r="FW25" s="611"/>
      <c r="FX25" s="608">
        <f t="shared" si="23"/>
        <v>0</v>
      </c>
      <c r="FY25" s="610"/>
      <c r="FZ25" s="611"/>
      <c r="GA25" s="608">
        <f t="shared" si="24"/>
        <v>0</v>
      </c>
      <c r="GB25" s="610"/>
      <c r="GC25" s="607"/>
      <c r="GD25" s="608">
        <f t="shared" si="25"/>
        <v>0</v>
      </c>
      <c r="GE25" s="610"/>
      <c r="GF25" s="607"/>
      <c r="GG25" s="608">
        <f t="shared" si="69"/>
        <v>0</v>
      </c>
      <c r="GH25" s="610"/>
      <c r="GI25" s="607"/>
      <c r="GJ25" s="608">
        <f t="shared" si="26"/>
        <v>0</v>
      </c>
      <c r="GK25" s="610"/>
      <c r="GL25" s="612">
        <f t="shared" si="27"/>
        <v>5.5</v>
      </c>
      <c r="GM25" s="613">
        <f>GL25+'33J'!BK25+'M80(20250122封存)'!CX25+MPS!AY25+TMT!CX25</f>
        <v>12</v>
      </c>
      <c r="GN25" s="614"/>
    </row>
    <row r="26" spans="1:197" s="616" customFormat="1" ht="14.25" customHeight="1">
      <c r="A26" s="606">
        <v>21</v>
      </c>
      <c r="B26" s="607">
        <v>1</v>
      </c>
      <c r="C26" s="608">
        <f t="shared" si="28"/>
        <v>1045.0944</v>
      </c>
      <c r="D26" s="617">
        <v>960</v>
      </c>
      <c r="E26" s="607"/>
      <c r="F26" s="608">
        <f t="shared" si="59"/>
        <v>0</v>
      </c>
      <c r="G26" s="617"/>
      <c r="H26" s="607"/>
      <c r="I26" s="608">
        <f t="shared" si="70"/>
        <v>0</v>
      </c>
      <c r="J26" s="617"/>
      <c r="K26" s="607">
        <v>1</v>
      </c>
      <c r="L26" s="608">
        <f t="shared" si="71"/>
        <v>1430.7840000000001</v>
      </c>
      <c r="M26" s="617">
        <v>1488</v>
      </c>
      <c r="N26" s="607">
        <v>1</v>
      </c>
      <c r="O26" s="608">
        <f t="shared" si="62"/>
        <v>1860.0192</v>
      </c>
      <c r="P26" s="609">
        <v>2250</v>
      </c>
      <c r="Q26" s="607">
        <v>0</v>
      </c>
      <c r="R26" s="608">
        <f t="shared" si="68"/>
        <v>0</v>
      </c>
      <c r="S26" s="609">
        <v>1075</v>
      </c>
      <c r="T26" s="611"/>
      <c r="U26" s="608">
        <f t="shared" si="63"/>
        <v>0</v>
      </c>
      <c r="V26" s="609"/>
      <c r="W26" s="611"/>
      <c r="X26" s="608">
        <f t="shared" si="72"/>
        <v>0</v>
      </c>
      <c r="Y26" s="609"/>
      <c r="Z26" s="611"/>
      <c r="AA26" s="608">
        <f t="shared" si="2"/>
        <v>0</v>
      </c>
      <c r="AB26" s="609"/>
      <c r="AC26" s="607"/>
      <c r="AD26" s="608">
        <f t="shared" si="73"/>
        <v>0</v>
      </c>
      <c r="AE26" s="609"/>
      <c r="AF26" s="607"/>
      <c r="AG26" s="608">
        <f t="shared" si="30"/>
        <v>0</v>
      </c>
      <c r="AH26" s="609"/>
      <c r="AI26" s="611"/>
      <c r="AJ26" s="608">
        <f t="shared" si="31"/>
        <v>0</v>
      </c>
      <c r="AK26" s="609"/>
      <c r="AL26" s="607"/>
      <c r="AM26" s="608">
        <f t="shared" si="32"/>
        <v>0</v>
      </c>
      <c r="AN26" s="609"/>
      <c r="AO26" s="611"/>
      <c r="AP26" s="608">
        <f t="shared" si="33"/>
        <v>0</v>
      </c>
      <c r="AQ26" s="609"/>
      <c r="AR26" s="607">
        <v>0</v>
      </c>
      <c r="AS26" s="608">
        <f t="shared" si="34"/>
        <v>0</v>
      </c>
      <c r="AT26" s="609">
        <v>1572</v>
      </c>
      <c r="AU26" s="607">
        <v>0</v>
      </c>
      <c r="AV26" s="608">
        <f t="shared" si="35"/>
        <v>0</v>
      </c>
      <c r="AW26" s="610"/>
      <c r="AX26" s="607">
        <v>0</v>
      </c>
      <c r="AY26" s="608">
        <f t="shared" si="36"/>
        <v>0</v>
      </c>
      <c r="AZ26" s="609"/>
      <c r="BA26" s="607">
        <v>0</v>
      </c>
      <c r="BB26" s="608">
        <f t="shared" si="37"/>
        <v>0</v>
      </c>
      <c r="BC26" s="609"/>
      <c r="BD26" s="607">
        <v>0</v>
      </c>
      <c r="BE26" s="608">
        <f t="shared" si="38"/>
        <v>0</v>
      </c>
      <c r="BF26" s="609"/>
      <c r="BG26" s="607">
        <v>0</v>
      </c>
      <c r="BH26" s="608">
        <f t="shared" si="39"/>
        <v>0</v>
      </c>
      <c r="BI26" s="617"/>
      <c r="BJ26" s="607">
        <v>1</v>
      </c>
      <c r="BK26" s="608">
        <f t="shared" si="64"/>
        <v>1693.44</v>
      </c>
      <c r="BL26" s="610"/>
      <c r="BM26" s="607">
        <v>0.5</v>
      </c>
      <c r="BN26" s="608">
        <f t="shared" si="65"/>
        <v>846.72</v>
      </c>
      <c r="BO26" s="610"/>
      <c r="BP26" s="607">
        <v>0</v>
      </c>
      <c r="BQ26" s="608">
        <f t="shared" si="66"/>
        <v>0</v>
      </c>
      <c r="BR26" s="609">
        <v>113</v>
      </c>
      <c r="BS26" s="607">
        <v>0</v>
      </c>
      <c r="BT26" s="608">
        <f t="shared" si="67"/>
        <v>0</v>
      </c>
      <c r="BU26" s="609"/>
      <c r="BV26" s="607">
        <v>1</v>
      </c>
      <c r="BW26" s="608">
        <f t="shared" si="5"/>
        <v>2965.248</v>
      </c>
      <c r="BX26" s="609">
        <v>3000</v>
      </c>
      <c r="BY26" s="611"/>
      <c r="BZ26" s="608">
        <f t="shared" si="6"/>
        <v>0</v>
      </c>
      <c r="CA26" s="610"/>
      <c r="CB26" s="611"/>
      <c r="CC26" s="608">
        <f t="shared" si="7"/>
        <v>0</v>
      </c>
      <c r="CD26" s="609"/>
      <c r="CE26" s="611"/>
      <c r="CF26" s="608">
        <f t="shared" si="8"/>
        <v>0</v>
      </c>
      <c r="CG26" s="610"/>
      <c r="CH26" s="607">
        <v>0</v>
      </c>
      <c r="CI26" s="608">
        <f t="shared" si="9"/>
        <v>0</v>
      </c>
      <c r="CJ26" s="610">
        <v>48</v>
      </c>
      <c r="CK26" s="607"/>
      <c r="CL26" s="608">
        <f t="shared" si="10"/>
        <v>0</v>
      </c>
      <c r="CM26" s="610"/>
      <c r="CN26" s="607"/>
      <c r="CO26" s="608">
        <f t="shared" si="11"/>
        <v>0</v>
      </c>
      <c r="CP26" s="610"/>
      <c r="CQ26" s="607"/>
      <c r="CR26" s="608">
        <f t="shared" si="12"/>
        <v>0</v>
      </c>
      <c r="CS26" s="610"/>
      <c r="CT26" s="607"/>
      <c r="CU26" s="608">
        <f t="shared" si="13"/>
        <v>0</v>
      </c>
      <c r="CV26" s="609"/>
      <c r="CW26" s="607"/>
      <c r="CX26" s="608">
        <f t="shared" si="14"/>
        <v>0</v>
      </c>
      <c r="CY26" s="610"/>
      <c r="CZ26" s="607"/>
      <c r="DA26" s="608">
        <f t="shared" si="15"/>
        <v>0</v>
      </c>
      <c r="DB26" s="610"/>
      <c r="DC26" s="607"/>
      <c r="DD26" s="608">
        <f t="shared" si="16"/>
        <v>0</v>
      </c>
      <c r="DE26" s="609"/>
      <c r="DF26" s="607"/>
      <c r="DG26" s="608">
        <f t="shared" si="42"/>
        <v>0</v>
      </c>
      <c r="DH26" s="610"/>
      <c r="DI26" s="607"/>
      <c r="DJ26" s="608">
        <f t="shared" si="43"/>
        <v>0</v>
      </c>
      <c r="DK26" s="610"/>
      <c r="DL26" s="607"/>
      <c r="DM26" s="608">
        <f t="shared" si="44"/>
        <v>0</v>
      </c>
      <c r="DN26" s="610"/>
      <c r="DO26" s="607"/>
      <c r="DP26" s="608">
        <f t="shared" si="45"/>
        <v>0</v>
      </c>
      <c r="DQ26" s="610"/>
      <c r="DR26" s="607"/>
      <c r="DS26" s="608">
        <f t="shared" si="46"/>
        <v>0</v>
      </c>
      <c r="DT26" s="610"/>
      <c r="DU26" s="607"/>
      <c r="DV26" s="608">
        <f t="shared" si="47"/>
        <v>0</v>
      </c>
      <c r="DW26" s="610"/>
      <c r="DX26" s="607"/>
      <c r="DY26" s="608">
        <f t="shared" si="48"/>
        <v>0</v>
      </c>
      <c r="DZ26" s="610"/>
      <c r="EA26" s="607"/>
      <c r="EB26" s="608">
        <f t="shared" si="49"/>
        <v>0</v>
      </c>
      <c r="EC26" s="610"/>
      <c r="ED26" s="607"/>
      <c r="EE26" s="608">
        <f t="shared" si="50"/>
        <v>0</v>
      </c>
      <c r="EF26" s="610"/>
      <c r="EG26" s="607"/>
      <c r="EH26" s="608">
        <f t="shared" si="51"/>
        <v>0</v>
      </c>
      <c r="EI26" s="610"/>
      <c r="EJ26" s="611"/>
      <c r="EK26" s="608">
        <f t="shared" si="52"/>
        <v>0</v>
      </c>
      <c r="EL26" s="610"/>
      <c r="EM26" s="611"/>
      <c r="EN26" s="608">
        <f t="shared" si="53"/>
        <v>0</v>
      </c>
      <c r="EO26" s="610"/>
      <c r="EP26" s="611"/>
      <c r="EQ26" s="608">
        <f t="shared" si="54"/>
        <v>0</v>
      </c>
      <c r="ER26" s="610"/>
      <c r="ES26" s="607"/>
      <c r="ET26" s="608">
        <f t="shared" si="57"/>
        <v>0</v>
      </c>
      <c r="EU26" s="610"/>
      <c r="EV26" s="607"/>
      <c r="EW26" s="608">
        <f t="shared" si="58"/>
        <v>0</v>
      </c>
      <c r="EX26" s="610"/>
      <c r="EY26" s="607"/>
      <c r="EZ26" s="608">
        <f t="shared" si="17"/>
        <v>0</v>
      </c>
      <c r="FA26" s="610"/>
      <c r="FB26" s="607"/>
      <c r="FC26" s="608">
        <f t="shared" si="18"/>
        <v>0</v>
      </c>
      <c r="FD26" s="610"/>
      <c r="FE26" s="607"/>
      <c r="FF26" s="608">
        <f t="shared" si="19"/>
        <v>0</v>
      </c>
      <c r="FG26" s="610"/>
      <c r="FH26" s="607"/>
      <c r="FI26" s="608">
        <f t="shared" si="55"/>
        <v>0</v>
      </c>
      <c r="FJ26" s="610"/>
      <c r="FK26" s="607"/>
      <c r="FL26" s="608">
        <f t="shared" si="20"/>
        <v>0</v>
      </c>
      <c r="FM26" s="610"/>
      <c r="FN26" s="607"/>
      <c r="FO26" s="608">
        <f t="shared" si="21"/>
        <v>0</v>
      </c>
      <c r="FP26" s="610"/>
      <c r="FQ26" s="607"/>
      <c r="FR26" s="608">
        <f t="shared" si="22"/>
        <v>0</v>
      </c>
      <c r="FS26" s="610"/>
      <c r="FT26" s="607"/>
      <c r="FU26" s="608">
        <f t="shared" si="56"/>
        <v>0</v>
      </c>
      <c r="FV26" s="610"/>
      <c r="FW26" s="611"/>
      <c r="FX26" s="608">
        <f t="shared" si="23"/>
        <v>0</v>
      </c>
      <c r="FY26" s="610"/>
      <c r="FZ26" s="611"/>
      <c r="GA26" s="608">
        <f t="shared" si="24"/>
        <v>0</v>
      </c>
      <c r="GB26" s="610"/>
      <c r="GC26" s="607"/>
      <c r="GD26" s="608">
        <f t="shared" si="25"/>
        <v>0</v>
      </c>
      <c r="GE26" s="610"/>
      <c r="GF26" s="607"/>
      <c r="GG26" s="608">
        <f t="shared" si="69"/>
        <v>0</v>
      </c>
      <c r="GH26" s="610"/>
      <c r="GI26" s="607"/>
      <c r="GJ26" s="608">
        <f t="shared" si="26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5.5</v>
      </c>
      <c r="GM26" s="613">
        <f>GL26+'33J'!BK26+'M80(20250122封存)'!CX26+MPS!AY26+TMT!CX26</f>
        <v>12</v>
      </c>
      <c r="GN26" s="614"/>
    </row>
    <row r="27" spans="1:197" s="616" customFormat="1" ht="14.25" customHeight="1">
      <c r="A27" s="606">
        <v>22</v>
      </c>
      <c r="B27" s="607">
        <v>1</v>
      </c>
      <c r="C27" s="608">
        <f t="shared" si="28"/>
        <v>1045.0944</v>
      </c>
      <c r="D27" s="617">
        <v>696</v>
      </c>
      <c r="E27" s="611"/>
      <c r="F27" s="608">
        <f t="shared" si="59"/>
        <v>0</v>
      </c>
      <c r="G27" s="617"/>
      <c r="H27" s="607"/>
      <c r="I27" s="608">
        <f t="shared" si="70"/>
        <v>0</v>
      </c>
      <c r="J27" s="617"/>
      <c r="K27" s="607">
        <v>0.5</v>
      </c>
      <c r="L27" s="608">
        <f t="shared" si="71"/>
        <v>715.39200000000005</v>
      </c>
      <c r="M27" s="617">
        <v>1193</v>
      </c>
      <c r="N27" s="607">
        <v>1</v>
      </c>
      <c r="O27" s="608">
        <f t="shared" si="62"/>
        <v>1860.0192</v>
      </c>
      <c r="P27" s="609">
        <v>2070</v>
      </c>
      <c r="Q27" s="607">
        <v>0</v>
      </c>
      <c r="R27" s="608">
        <f t="shared" si="68"/>
        <v>0</v>
      </c>
      <c r="S27" s="609"/>
      <c r="T27" s="611"/>
      <c r="U27" s="608">
        <f t="shared" si="63"/>
        <v>0</v>
      </c>
      <c r="V27" s="609"/>
      <c r="W27" s="611"/>
      <c r="X27" s="608">
        <f t="shared" si="72"/>
        <v>0</v>
      </c>
      <c r="Y27" s="609"/>
      <c r="Z27" s="611"/>
      <c r="AA27" s="608">
        <f t="shared" si="2"/>
        <v>0</v>
      </c>
      <c r="AB27" s="609"/>
      <c r="AC27" s="611"/>
      <c r="AD27" s="608">
        <f t="shared" si="73"/>
        <v>0</v>
      </c>
      <c r="AE27" s="609"/>
      <c r="AF27" s="611"/>
      <c r="AG27" s="608">
        <f t="shared" si="30"/>
        <v>0</v>
      </c>
      <c r="AH27" s="609"/>
      <c r="AI27" s="611"/>
      <c r="AJ27" s="608">
        <f t="shared" si="31"/>
        <v>0</v>
      </c>
      <c r="AK27" s="609"/>
      <c r="AL27" s="607"/>
      <c r="AM27" s="608">
        <f t="shared" si="32"/>
        <v>0</v>
      </c>
      <c r="AN27" s="609"/>
      <c r="AO27" s="611"/>
      <c r="AP27" s="608">
        <f t="shared" si="33"/>
        <v>0</v>
      </c>
      <c r="AQ27" s="609"/>
      <c r="AR27" s="607">
        <v>0</v>
      </c>
      <c r="AS27" s="608">
        <f t="shared" si="34"/>
        <v>0</v>
      </c>
      <c r="AT27" s="609"/>
      <c r="AU27" s="607">
        <v>0</v>
      </c>
      <c r="AV27" s="608">
        <f t="shared" si="35"/>
        <v>0</v>
      </c>
      <c r="AW27" s="610"/>
      <c r="AX27" s="607">
        <v>0</v>
      </c>
      <c r="AY27" s="608">
        <f t="shared" si="36"/>
        <v>0</v>
      </c>
      <c r="AZ27" s="609"/>
      <c r="BA27" s="607">
        <v>0</v>
      </c>
      <c r="BB27" s="608">
        <f t="shared" si="37"/>
        <v>0</v>
      </c>
      <c r="BC27" s="609">
        <v>599</v>
      </c>
      <c r="BD27" s="607">
        <v>0</v>
      </c>
      <c r="BE27" s="608">
        <f t="shared" si="38"/>
        <v>0</v>
      </c>
      <c r="BF27" s="609"/>
      <c r="BG27" s="607">
        <v>0</v>
      </c>
      <c r="BH27" s="608">
        <f t="shared" si="39"/>
        <v>0</v>
      </c>
      <c r="BI27" s="617"/>
      <c r="BJ27" s="607">
        <v>0.5</v>
      </c>
      <c r="BK27" s="608">
        <f t="shared" si="64"/>
        <v>846.72</v>
      </c>
      <c r="BL27" s="610">
        <v>750</v>
      </c>
      <c r="BM27" s="607">
        <v>0.5</v>
      </c>
      <c r="BN27" s="608">
        <f t="shared" si="65"/>
        <v>846.72</v>
      </c>
      <c r="BO27" s="610">
        <v>1417</v>
      </c>
      <c r="BP27" s="607">
        <v>0</v>
      </c>
      <c r="BQ27" s="608">
        <f t="shared" si="66"/>
        <v>0</v>
      </c>
      <c r="BR27" s="609"/>
      <c r="BS27" s="607">
        <v>0</v>
      </c>
      <c r="BT27" s="608">
        <f t="shared" si="67"/>
        <v>0</v>
      </c>
      <c r="BU27" s="609"/>
      <c r="BV27" s="607">
        <v>1</v>
      </c>
      <c r="BW27" s="608">
        <f t="shared" si="5"/>
        <v>2965.248</v>
      </c>
      <c r="BX27" s="609">
        <v>2250</v>
      </c>
      <c r="BY27" s="611"/>
      <c r="BZ27" s="608">
        <f t="shared" si="6"/>
        <v>0</v>
      </c>
      <c r="CA27" s="609"/>
      <c r="CB27" s="611"/>
      <c r="CC27" s="608">
        <f t="shared" si="7"/>
        <v>0</v>
      </c>
      <c r="CD27" s="609"/>
      <c r="CE27" s="611"/>
      <c r="CF27" s="608">
        <f t="shared" si="8"/>
        <v>0</v>
      </c>
      <c r="CG27" s="610"/>
      <c r="CH27" s="607">
        <v>0</v>
      </c>
      <c r="CI27" s="608">
        <f t="shared" si="9"/>
        <v>0</v>
      </c>
      <c r="CJ27" s="610">
        <v>321</v>
      </c>
      <c r="CK27" s="607"/>
      <c r="CL27" s="608">
        <f t="shared" si="10"/>
        <v>0</v>
      </c>
      <c r="CM27" s="610"/>
      <c r="CN27" s="611"/>
      <c r="CO27" s="608">
        <f t="shared" si="11"/>
        <v>0</v>
      </c>
      <c r="CP27" s="610"/>
      <c r="CQ27" s="607"/>
      <c r="CR27" s="608">
        <f t="shared" si="12"/>
        <v>0</v>
      </c>
      <c r="CS27" s="609"/>
      <c r="CT27" s="611"/>
      <c r="CU27" s="608">
        <f t="shared" si="13"/>
        <v>0</v>
      </c>
      <c r="CV27" s="609"/>
      <c r="CW27" s="607"/>
      <c r="CX27" s="608">
        <f t="shared" si="14"/>
        <v>0</v>
      </c>
      <c r="CY27" s="610"/>
      <c r="CZ27" s="611"/>
      <c r="DA27" s="608">
        <f t="shared" si="15"/>
        <v>0</v>
      </c>
      <c r="DB27" s="609"/>
      <c r="DC27" s="611"/>
      <c r="DD27" s="608">
        <f t="shared" si="16"/>
        <v>0</v>
      </c>
      <c r="DE27" s="609"/>
      <c r="DF27" s="611"/>
      <c r="DG27" s="608">
        <f t="shared" si="42"/>
        <v>0</v>
      </c>
      <c r="DH27" s="610"/>
      <c r="DI27" s="611"/>
      <c r="DJ27" s="608">
        <f t="shared" si="43"/>
        <v>0</v>
      </c>
      <c r="DK27" s="610"/>
      <c r="DL27" s="611"/>
      <c r="DM27" s="608">
        <f t="shared" si="44"/>
        <v>0</v>
      </c>
      <c r="DN27" s="610"/>
      <c r="DO27" s="607"/>
      <c r="DP27" s="608">
        <f t="shared" si="45"/>
        <v>0</v>
      </c>
      <c r="DQ27" s="610"/>
      <c r="DR27" s="611"/>
      <c r="DS27" s="608">
        <f t="shared" si="46"/>
        <v>0</v>
      </c>
      <c r="DT27" s="610"/>
      <c r="DU27" s="607"/>
      <c r="DV27" s="608">
        <f t="shared" si="47"/>
        <v>0</v>
      </c>
      <c r="DW27" s="610"/>
      <c r="DX27" s="611"/>
      <c r="DY27" s="608">
        <f t="shared" si="48"/>
        <v>0</v>
      </c>
      <c r="DZ27" s="610"/>
      <c r="EA27" s="611"/>
      <c r="EB27" s="608">
        <f t="shared" si="49"/>
        <v>0</v>
      </c>
      <c r="EC27" s="610"/>
      <c r="ED27" s="611"/>
      <c r="EE27" s="608">
        <f t="shared" si="50"/>
        <v>0</v>
      </c>
      <c r="EF27" s="610"/>
      <c r="EG27" s="611"/>
      <c r="EH27" s="608">
        <f t="shared" si="51"/>
        <v>0</v>
      </c>
      <c r="EI27" s="610"/>
      <c r="EJ27" s="611"/>
      <c r="EK27" s="608">
        <f t="shared" si="52"/>
        <v>0</v>
      </c>
      <c r="EL27" s="610"/>
      <c r="EM27" s="611"/>
      <c r="EN27" s="608">
        <f t="shared" si="53"/>
        <v>0</v>
      </c>
      <c r="EO27" s="610"/>
      <c r="EP27" s="611"/>
      <c r="EQ27" s="608">
        <f t="shared" si="54"/>
        <v>0</v>
      </c>
      <c r="ER27" s="610"/>
      <c r="ES27" s="607"/>
      <c r="ET27" s="608">
        <f t="shared" si="57"/>
        <v>0</v>
      </c>
      <c r="EU27" s="610"/>
      <c r="EV27" s="607"/>
      <c r="EW27" s="608">
        <f t="shared" si="58"/>
        <v>0</v>
      </c>
      <c r="EX27" s="610"/>
      <c r="EY27" s="607"/>
      <c r="EZ27" s="608">
        <f t="shared" si="17"/>
        <v>0</v>
      </c>
      <c r="FA27" s="610"/>
      <c r="FB27" s="607"/>
      <c r="FC27" s="608">
        <f t="shared" si="18"/>
        <v>0</v>
      </c>
      <c r="FD27" s="610"/>
      <c r="FE27" s="607"/>
      <c r="FF27" s="608">
        <f t="shared" si="19"/>
        <v>0</v>
      </c>
      <c r="FG27" s="610"/>
      <c r="FH27" s="607"/>
      <c r="FI27" s="608">
        <f t="shared" si="55"/>
        <v>0</v>
      </c>
      <c r="FJ27" s="610"/>
      <c r="FK27" s="607"/>
      <c r="FL27" s="608">
        <f t="shared" si="20"/>
        <v>0</v>
      </c>
      <c r="FM27" s="610"/>
      <c r="FN27" s="611"/>
      <c r="FO27" s="608">
        <f t="shared" si="21"/>
        <v>0</v>
      </c>
      <c r="FP27" s="610"/>
      <c r="FQ27" s="607"/>
      <c r="FR27" s="608">
        <f t="shared" si="22"/>
        <v>0</v>
      </c>
      <c r="FS27" s="610"/>
      <c r="FT27" s="607"/>
      <c r="FU27" s="608">
        <f t="shared" si="56"/>
        <v>0</v>
      </c>
      <c r="FV27" s="610"/>
      <c r="FW27" s="611"/>
      <c r="FX27" s="608">
        <f t="shared" si="23"/>
        <v>0</v>
      </c>
      <c r="FY27" s="610"/>
      <c r="FZ27" s="611"/>
      <c r="GA27" s="608">
        <f t="shared" si="24"/>
        <v>0</v>
      </c>
      <c r="GB27" s="610"/>
      <c r="GC27" s="607"/>
      <c r="GD27" s="608">
        <f t="shared" si="25"/>
        <v>0</v>
      </c>
      <c r="GE27" s="610"/>
      <c r="GF27" s="607"/>
      <c r="GG27" s="608">
        <f t="shared" si="69"/>
        <v>0</v>
      </c>
      <c r="GH27" s="610"/>
      <c r="GI27" s="607"/>
      <c r="GJ27" s="608">
        <f t="shared" si="26"/>
        <v>0</v>
      </c>
      <c r="GK27" s="610"/>
      <c r="GL27" s="612">
        <f t="shared" ref="GL27:GL36" si="74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4.5</v>
      </c>
      <c r="GM27" s="613">
        <f>GL27+'33J'!BK27+'M80(20250122封存)'!CX27+MPS!AY27+TMT!CX27</f>
        <v>11</v>
      </c>
      <c r="GN27" s="614"/>
    </row>
    <row r="28" spans="1:197" s="616" customFormat="1" ht="14.25" customHeight="1">
      <c r="A28" s="606">
        <v>23</v>
      </c>
      <c r="B28" s="607">
        <v>1</v>
      </c>
      <c r="C28" s="608">
        <f t="shared" si="28"/>
        <v>1045.0944</v>
      </c>
      <c r="D28" s="617">
        <v>2081</v>
      </c>
      <c r="E28" s="611"/>
      <c r="F28" s="608">
        <f t="shared" si="59"/>
        <v>0</v>
      </c>
      <c r="G28" s="617"/>
      <c r="H28" s="607"/>
      <c r="I28" s="608">
        <f t="shared" si="70"/>
        <v>0</v>
      </c>
      <c r="J28" s="617"/>
      <c r="K28" s="607">
        <v>0.5</v>
      </c>
      <c r="L28" s="608">
        <f t="shared" si="71"/>
        <v>715.39200000000005</v>
      </c>
      <c r="M28" s="617">
        <v>600</v>
      </c>
      <c r="N28" s="607">
        <v>1</v>
      </c>
      <c r="O28" s="608">
        <f t="shared" si="62"/>
        <v>1860.0192</v>
      </c>
      <c r="P28" s="609"/>
      <c r="Q28" s="607">
        <v>0</v>
      </c>
      <c r="R28" s="608">
        <f t="shared" si="68"/>
        <v>0</v>
      </c>
      <c r="S28" s="609"/>
      <c r="T28" s="611"/>
      <c r="U28" s="608">
        <f t="shared" si="63"/>
        <v>0</v>
      </c>
      <c r="V28" s="609"/>
      <c r="W28" s="607"/>
      <c r="X28" s="608">
        <f t="shared" si="72"/>
        <v>0</v>
      </c>
      <c r="Y28" s="609"/>
      <c r="Z28" s="607"/>
      <c r="AA28" s="608">
        <f t="shared" si="2"/>
        <v>0</v>
      </c>
      <c r="AB28" s="609"/>
      <c r="AC28" s="607"/>
      <c r="AD28" s="608">
        <f t="shared" si="73"/>
        <v>0</v>
      </c>
      <c r="AE28" s="609"/>
      <c r="AF28" s="611"/>
      <c r="AG28" s="608">
        <f t="shared" si="30"/>
        <v>0</v>
      </c>
      <c r="AH28" s="609"/>
      <c r="AI28" s="611"/>
      <c r="AJ28" s="608">
        <f t="shared" si="31"/>
        <v>0</v>
      </c>
      <c r="AK28" s="609"/>
      <c r="AL28" s="607"/>
      <c r="AM28" s="608">
        <f t="shared" si="32"/>
        <v>0</v>
      </c>
      <c r="AN28" s="609"/>
      <c r="AO28" s="611"/>
      <c r="AP28" s="608">
        <f t="shared" si="33"/>
        <v>0</v>
      </c>
      <c r="AQ28" s="609"/>
      <c r="AR28" s="607">
        <v>0</v>
      </c>
      <c r="AS28" s="608">
        <f t="shared" si="34"/>
        <v>0</v>
      </c>
      <c r="AT28" s="609"/>
      <c r="AU28" s="607">
        <v>0</v>
      </c>
      <c r="AV28" s="608">
        <f t="shared" si="35"/>
        <v>0</v>
      </c>
      <c r="AW28" s="610"/>
      <c r="AX28" s="607">
        <v>0</v>
      </c>
      <c r="AY28" s="608">
        <f t="shared" si="36"/>
        <v>0</v>
      </c>
      <c r="AZ28" s="609"/>
      <c r="BA28" s="607">
        <v>0</v>
      </c>
      <c r="BB28" s="608">
        <f t="shared" si="37"/>
        <v>0</v>
      </c>
      <c r="BC28" s="609"/>
      <c r="BD28" s="607">
        <v>0</v>
      </c>
      <c r="BE28" s="608">
        <f t="shared" si="38"/>
        <v>0</v>
      </c>
      <c r="BF28" s="609"/>
      <c r="BG28" s="607">
        <v>0</v>
      </c>
      <c r="BH28" s="608">
        <f t="shared" si="39"/>
        <v>0</v>
      </c>
      <c r="BI28" s="617"/>
      <c r="BJ28" s="607">
        <v>0.5</v>
      </c>
      <c r="BK28" s="608">
        <f t="shared" si="64"/>
        <v>846.72</v>
      </c>
      <c r="BL28" s="610">
        <v>674</v>
      </c>
      <c r="BM28" s="607">
        <v>0.5</v>
      </c>
      <c r="BN28" s="608">
        <f t="shared" si="65"/>
        <v>846.72</v>
      </c>
      <c r="BO28" s="610"/>
      <c r="BP28" s="607">
        <v>0</v>
      </c>
      <c r="BQ28" s="608">
        <f t="shared" si="66"/>
        <v>0</v>
      </c>
      <c r="BR28" s="609"/>
      <c r="BS28" s="607">
        <v>0</v>
      </c>
      <c r="BT28" s="608">
        <f t="shared" si="67"/>
        <v>0</v>
      </c>
      <c r="BU28" s="609"/>
      <c r="BV28" s="607">
        <v>1</v>
      </c>
      <c r="BW28" s="608">
        <f t="shared" si="5"/>
        <v>2965.248</v>
      </c>
      <c r="BX28" s="609">
        <v>1500</v>
      </c>
      <c r="BY28" s="611"/>
      <c r="BZ28" s="608">
        <f t="shared" si="6"/>
        <v>0</v>
      </c>
      <c r="CA28" s="609"/>
      <c r="CB28" s="607"/>
      <c r="CC28" s="608">
        <f t="shared" si="7"/>
        <v>0</v>
      </c>
      <c r="CD28" s="609"/>
      <c r="CE28" s="611"/>
      <c r="CF28" s="608">
        <f t="shared" si="8"/>
        <v>0</v>
      </c>
      <c r="CG28" s="610"/>
      <c r="CH28" s="607">
        <v>0</v>
      </c>
      <c r="CI28" s="608">
        <f t="shared" si="9"/>
        <v>0</v>
      </c>
      <c r="CJ28" s="610"/>
      <c r="CK28" s="607"/>
      <c r="CL28" s="608">
        <f t="shared" si="10"/>
        <v>0</v>
      </c>
      <c r="CM28" s="610"/>
      <c r="CN28" s="611"/>
      <c r="CO28" s="608">
        <f t="shared" si="11"/>
        <v>0</v>
      </c>
      <c r="CP28" s="610"/>
      <c r="CQ28" s="611"/>
      <c r="CR28" s="608">
        <f t="shared" si="12"/>
        <v>0</v>
      </c>
      <c r="CS28" s="609"/>
      <c r="CT28" s="611"/>
      <c r="CU28" s="608">
        <f t="shared" si="13"/>
        <v>0</v>
      </c>
      <c r="CV28" s="609"/>
      <c r="CW28" s="611"/>
      <c r="CX28" s="608">
        <f t="shared" si="14"/>
        <v>0</v>
      </c>
      <c r="CY28" s="610"/>
      <c r="CZ28" s="611"/>
      <c r="DA28" s="608">
        <f t="shared" si="15"/>
        <v>0</v>
      </c>
      <c r="DB28" s="609"/>
      <c r="DC28" s="611"/>
      <c r="DD28" s="608">
        <f t="shared" si="16"/>
        <v>0</v>
      </c>
      <c r="DE28" s="609"/>
      <c r="DF28" s="611"/>
      <c r="DG28" s="608">
        <f t="shared" si="42"/>
        <v>0</v>
      </c>
      <c r="DH28" s="610"/>
      <c r="DI28" s="611"/>
      <c r="DJ28" s="608">
        <f t="shared" si="43"/>
        <v>0</v>
      </c>
      <c r="DK28" s="610"/>
      <c r="DL28" s="611"/>
      <c r="DM28" s="608">
        <f t="shared" si="44"/>
        <v>0</v>
      </c>
      <c r="DN28" s="610"/>
      <c r="DO28" s="607"/>
      <c r="DP28" s="608">
        <f t="shared" si="45"/>
        <v>0</v>
      </c>
      <c r="DQ28" s="610"/>
      <c r="DR28" s="611"/>
      <c r="DS28" s="608">
        <f t="shared" si="46"/>
        <v>0</v>
      </c>
      <c r="DT28" s="610"/>
      <c r="DU28" s="607"/>
      <c r="DV28" s="608">
        <f t="shared" si="47"/>
        <v>0</v>
      </c>
      <c r="DW28" s="610"/>
      <c r="DX28" s="611"/>
      <c r="DY28" s="608">
        <f t="shared" si="48"/>
        <v>0</v>
      </c>
      <c r="DZ28" s="610"/>
      <c r="EA28" s="611"/>
      <c r="EB28" s="608">
        <f t="shared" si="49"/>
        <v>0</v>
      </c>
      <c r="EC28" s="610"/>
      <c r="ED28" s="611"/>
      <c r="EE28" s="608">
        <f t="shared" si="50"/>
        <v>0</v>
      </c>
      <c r="EF28" s="610"/>
      <c r="EG28" s="611"/>
      <c r="EH28" s="608">
        <f t="shared" si="51"/>
        <v>0</v>
      </c>
      <c r="EI28" s="610"/>
      <c r="EJ28" s="611"/>
      <c r="EK28" s="608">
        <f t="shared" si="52"/>
        <v>0</v>
      </c>
      <c r="EL28" s="610"/>
      <c r="EM28" s="611"/>
      <c r="EN28" s="608">
        <f t="shared" si="53"/>
        <v>0</v>
      </c>
      <c r="EO28" s="610"/>
      <c r="EP28" s="611"/>
      <c r="EQ28" s="608">
        <f t="shared" si="54"/>
        <v>0</v>
      </c>
      <c r="ER28" s="610"/>
      <c r="ES28" s="607"/>
      <c r="ET28" s="608">
        <f t="shared" si="57"/>
        <v>0</v>
      </c>
      <c r="EU28" s="610"/>
      <c r="EV28" s="607"/>
      <c r="EW28" s="608">
        <f t="shared" si="58"/>
        <v>0</v>
      </c>
      <c r="EX28" s="610"/>
      <c r="EY28" s="607"/>
      <c r="EZ28" s="608">
        <f t="shared" si="17"/>
        <v>0</v>
      </c>
      <c r="FA28" s="610"/>
      <c r="FB28" s="607"/>
      <c r="FC28" s="608">
        <f t="shared" si="18"/>
        <v>0</v>
      </c>
      <c r="FD28" s="610"/>
      <c r="FE28" s="607"/>
      <c r="FF28" s="608">
        <f t="shared" si="19"/>
        <v>0</v>
      </c>
      <c r="FG28" s="610"/>
      <c r="FH28" s="607"/>
      <c r="FI28" s="608">
        <f t="shared" si="55"/>
        <v>0</v>
      </c>
      <c r="FJ28" s="610"/>
      <c r="FK28" s="607"/>
      <c r="FL28" s="608">
        <f t="shared" si="20"/>
        <v>0</v>
      </c>
      <c r="FM28" s="610"/>
      <c r="FN28" s="611"/>
      <c r="FO28" s="608">
        <f t="shared" si="21"/>
        <v>0</v>
      </c>
      <c r="FP28" s="610"/>
      <c r="FQ28" s="607"/>
      <c r="FR28" s="608">
        <f t="shared" si="22"/>
        <v>0</v>
      </c>
      <c r="FS28" s="610"/>
      <c r="FT28" s="607"/>
      <c r="FU28" s="608">
        <f t="shared" si="56"/>
        <v>0</v>
      </c>
      <c r="FV28" s="610"/>
      <c r="FW28" s="611"/>
      <c r="FX28" s="608">
        <f t="shared" si="23"/>
        <v>0</v>
      </c>
      <c r="FY28" s="610"/>
      <c r="FZ28" s="611"/>
      <c r="GA28" s="608">
        <f t="shared" si="24"/>
        <v>0</v>
      </c>
      <c r="GB28" s="610"/>
      <c r="GC28" s="607"/>
      <c r="GD28" s="608">
        <f t="shared" si="25"/>
        <v>0</v>
      </c>
      <c r="GE28" s="610"/>
      <c r="GF28" s="607"/>
      <c r="GG28" s="608">
        <f t="shared" si="69"/>
        <v>0</v>
      </c>
      <c r="GH28" s="610"/>
      <c r="GI28" s="607"/>
      <c r="GJ28" s="608">
        <f t="shared" si="26"/>
        <v>0</v>
      </c>
      <c r="GK28" s="610"/>
      <c r="GL28" s="612">
        <f t="shared" si="74"/>
        <v>4.5</v>
      </c>
      <c r="GM28" s="613">
        <f>GL28+'33J'!BK28+'M80(20250122封存)'!CX28+MPS!AY28+TMT!CX28</f>
        <v>11.5</v>
      </c>
      <c r="GN28" s="614"/>
    </row>
    <row r="29" spans="1:197" s="616" customFormat="1" ht="14.25" customHeight="1">
      <c r="A29" s="606">
        <v>24</v>
      </c>
      <c r="B29" s="607">
        <v>1</v>
      </c>
      <c r="C29" s="608">
        <f t="shared" si="28"/>
        <v>1045.0944</v>
      </c>
      <c r="D29" s="617">
        <v>624</v>
      </c>
      <c r="E29" s="611"/>
      <c r="F29" s="608">
        <f t="shared" si="59"/>
        <v>0</v>
      </c>
      <c r="G29" s="617"/>
      <c r="H29" s="607"/>
      <c r="I29" s="608">
        <f t="shared" si="70"/>
        <v>0</v>
      </c>
      <c r="J29" s="617"/>
      <c r="K29" s="607">
        <v>0.5</v>
      </c>
      <c r="L29" s="608">
        <f t="shared" si="71"/>
        <v>715.39200000000005</v>
      </c>
      <c r="M29" s="617"/>
      <c r="N29" s="607">
        <v>0</v>
      </c>
      <c r="O29" s="608">
        <f t="shared" si="62"/>
        <v>0</v>
      </c>
      <c r="P29" s="609">
        <v>600</v>
      </c>
      <c r="Q29" s="607">
        <v>0</v>
      </c>
      <c r="R29" s="608">
        <f t="shared" si="68"/>
        <v>0</v>
      </c>
      <c r="S29" s="609"/>
      <c r="T29" s="611"/>
      <c r="U29" s="608">
        <f t="shared" si="63"/>
        <v>0</v>
      </c>
      <c r="V29" s="609"/>
      <c r="W29" s="607"/>
      <c r="X29" s="608">
        <f t="shared" si="72"/>
        <v>0</v>
      </c>
      <c r="Y29" s="609"/>
      <c r="Z29" s="607"/>
      <c r="AA29" s="608">
        <f t="shared" si="2"/>
        <v>0</v>
      </c>
      <c r="AB29" s="609"/>
      <c r="AC29" s="607"/>
      <c r="AD29" s="608">
        <f t="shared" si="73"/>
        <v>0</v>
      </c>
      <c r="AE29" s="609"/>
      <c r="AF29" s="611"/>
      <c r="AG29" s="608">
        <f t="shared" si="30"/>
        <v>0</v>
      </c>
      <c r="AH29" s="609"/>
      <c r="AI29" s="611"/>
      <c r="AJ29" s="608">
        <f t="shared" si="31"/>
        <v>0</v>
      </c>
      <c r="AK29" s="609"/>
      <c r="AL29" s="607"/>
      <c r="AM29" s="608">
        <f t="shared" si="32"/>
        <v>0</v>
      </c>
      <c r="AN29" s="609"/>
      <c r="AO29" s="611"/>
      <c r="AP29" s="608">
        <f t="shared" si="33"/>
        <v>0</v>
      </c>
      <c r="AQ29" s="609"/>
      <c r="AR29" s="607">
        <v>0</v>
      </c>
      <c r="AS29" s="608">
        <f t="shared" si="34"/>
        <v>0</v>
      </c>
      <c r="AT29" s="609"/>
      <c r="AU29" s="607">
        <v>0</v>
      </c>
      <c r="AV29" s="608">
        <f t="shared" si="35"/>
        <v>0</v>
      </c>
      <c r="AW29" s="610"/>
      <c r="AX29" s="607">
        <v>0</v>
      </c>
      <c r="AY29" s="608">
        <f t="shared" si="36"/>
        <v>0</v>
      </c>
      <c r="AZ29" s="609"/>
      <c r="BA29" s="607">
        <v>0</v>
      </c>
      <c r="BB29" s="608">
        <f t="shared" si="37"/>
        <v>0</v>
      </c>
      <c r="BC29" s="609"/>
      <c r="BD29" s="607">
        <v>0</v>
      </c>
      <c r="BE29" s="608">
        <f t="shared" si="38"/>
        <v>0</v>
      </c>
      <c r="BF29" s="609"/>
      <c r="BG29" s="607">
        <v>0</v>
      </c>
      <c r="BH29" s="608">
        <f t="shared" si="39"/>
        <v>0</v>
      </c>
      <c r="BI29" s="617"/>
      <c r="BJ29" s="607">
        <v>0.5</v>
      </c>
      <c r="BK29" s="608">
        <f>BL$3*BL$4*216*24*60*BJ29/9000000</f>
        <v>846.72</v>
      </c>
      <c r="BL29" s="610"/>
      <c r="BM29" s="607">
        <v>0.5</v>
      </c>
      <c r="BN29" s="608">
        <f>BO$3*BO$4*216*24*60*BM29/9000000</f>
        <v>846.72</v>
      </c>
      <c r="BO29" s="610"/>
      <c r="BP29" s="607">
        <v>0</v>
      </c>
      <c r="BQ29" s="608">
        <f t="shared" si="66"/>
        <v>0</v>
      </c>
      <c r="BR29" s="609"/>
      <c r="BS29" s="607">
        <v>0</v>
      </c>
      <c r="BT29" s="608">
        <f t="shared" si="67"/>
        <v>0</v>
      </c>
      <c r="BU29" s="609"/>
      <c r="BV29" s="607">
        <v>1</v>
      </c>
      <c r="BW29" s="608">
        <f t="shared" si="5"/>
        <v>2965.248</v>
      </c>
      <c r="BX29" s="609">
        <v>1500</v>
      </c>
      <c r="BY29" s="611"/>
      <c r="BZ29" s="608">
        <f t="shared" si="6"/>
        <v>0</v>
      </c>
      <c r="CA29" s="609"/>
      <c r="CB29" s="607"/>
      <c r="CC29" s="608">
        <f t="shared" si="7"/>
        <v>0</v>
      </c>
      <c r="CD29" s="609"/>
      <c r="CE29" s="611"/>
      <c r="CF29" s="608">
        <f t="shared" si="8"/>
        <v>0</v>
      </c>
      <c r="CG29" s="610"/>
      <c r="CH29" s="607">
        <v>0</v>
      </c>
      <c r="CI29" s="608">
        <f t="shared" si="9"/>
        <v>0</v>
      </c>
      <c r="CJ29" s="610"/>
      <c r="CK29" s="607"/>
      <c r="CL29" s="608">
        <f t="shared" si="10"/>
        <v>0</v>
      </c>
      <c r="CM29" s="610"/>
      <c r="CN29" s="611"/>
      <c r="CO29" s="608">
        <f t="shared" si="11"/>
        <v>0</v>
      </c>
      <c r="CP29" s="610"/>
      <c r="CQ29" s="611"/>
      <c r="CR29" s="608">
        <f t="shared" si="12"/>
        <v>0</v>
      </c>
      <c r="CS29" s="609"/>
      <c r="CT29" s="611"/>
      <c r="CU29" s="608">
        <f t="shared" si="13"/>
        <v>0</v>
      </c>
      <c r="CV29" s="609"/>
      <c r="CW29" s="611"/>
      <c r="CX29" s="608">
        <f t="shared" si="14"/>
        <v>0</v>
      </c>
      <c r="CY29" s="610"/>
      <c r="CZ29" s="611"/>
      <c r="DA29" s="608">
        <f t="shared" si="15"/>
        <v>0</v>
      </c>
      <c r="DB29" s="609"/>
      <c r="DC29" s="611"/>
      <c r="DD29" s="608">
        <f t="shared" si="16"/>
        <v>0</v>
      </c>
      <c r="DE29" s="609"/>
      <c r="DF29" s="611"/>
      <c r="DG29" s="608">
        <f t="shared" si="42"/>
        <v>0</v>
      </c>
      <c r="DH29" s="610"/>
      <c r="DI29" s="611"/>
      <c r="DJ29" s="608">
        <f t="shared" si="43"/>
        <v>0</v>
      </c>
      <c r="DK29" s="610"/>
      <c r="DL29" s="611"/>
      <c r="DM29" s="608">
        <f t="shared" si="44"/>
        <v>0</v>
      </c>
      <c r="DN29" s="610"/>
      <c r="DO29" s="607"/>
      <c r="DP29" s="608">
        <f t="shared" si="45"/>
        <v>0</v>
      </c>
      <c r="DQ29" s="610"/>
      <c r="DR29" s="611"/>
      <c r="DS29" s="608">
        <f t="shared" si="46"/>
        <v>0</v>
      </c>
      <c r="DT29" s="610"/>
      <c r="DU29" s="607"/>
      <c r="DV29" s="608">
        <f t="shared" si="47"/>
        <v>0</v>
      </c>
      <c r="DW29" s="610"/>
      <c r="DX29" s="611"/>
      <c r="DY29" s="608">
        <f t="shared" si="48"/>
        <v>0</v>
      </c>
      <c r="DZ29" s="610"/>
      <c r="EA29" s="611"/>
      <c r="EB29" s="608">
        <f t="shared" si="49"/>
        <v>0</v>
      </c>
      <c r="EC29" s="610"/>
      <c r="ED29" s="611"/>
      <c r="EE29" s="608">
        <f t="shared" si="50"/>
        <v>0</v>
      </c>
      <c r="EF29" s="610"/>
      <c r="EG29" s="611"/>
      <c r="EH29" s="608">
        <f t="shared" si="51"/>
        <v>0</v>
      </c>
      <c r="EI29" s="610"/>
      <c r="EJ29" s="611"/>
      <c r="EK29" s="608">
        <f t="shared" si="52"/>
        <v>0</v>
      </c>
      <c r="EL29" s="610"/>
      <c r="EM29" s="611"/>
      <c r="EN29" s="608">
        <f t="shared" si="53"/>
        <v>0</v>
      </c>
      <c r="EO29" s="610"/>
      <c r="EP29" s="611"/>
      <c r="EQ29" s="608">
        <f t="shared" si="54"/>
        <v>0</v>
      </c>
      <c r="ER29" s="610"/>
      <c r="ES29" s="607"/>
      <c r="ET29" s="608">
        <f t="shared" si="57"/>
        <v>0</v>
      </c>
      <c r="EU29" s="610"/>
      <c r="EV29" s="607"/>
      <c r="EW29" s="608">
        <f t="shared" si="58"/>
        <v>0</v>
      </c>
      <c r="EX29" s="610"/>
      <c r="EY29" s="607"/>
      <c r="EZ29" s="608">
        <f t="shared" si="17"/>
        <v>0</v>
      </c>
      <c r="FA29" s="610"/>
      <c r="FB29" s="607"/>
      <c r="FC29" s="608">
        <f t="shared" si="18"/>
        <v>0</v>
      </c>
      <c r="FD29" s="610"/>
      <c r="FE29" s="607"/>
      <c r="FF29" s="608">
        <f t="shared" si="19"/>
        <v>0</v>
      </c>
      <c r="FG29" s="610"/>
      <c r="FH29" s="607"/>
      <c r="FI29" s="608">
        <f t="shared" si="55"/>
        <v>0</v>
      </c>
      <c r="FJ29" s="610"/>
      <c r="FK29" s="607"/>
      <c r="FL29" s="608">
        <f t="shared" si="20"/>
        <v>0</v>
      </c>
      <c r="FM29" s="610"/>
      <c r="FN29" s="611"/>
      <c r="FO29" s="608">
        <f t="shared" si="21"/>
        <v>0</v>
      </c>
      <c r="FP29" s="610"/>
      <c r="FQ29" s="607"/>
      <c r="FR29" s="608">
        <f t="shared" si="22"/>
        <v>0</v>
      </c>
      <c r="FS29" s="610"/>
      <c r="FT29" s="607"/>
      <c r="FU29" s="608">
        <f t="shared" si="56"/>
        <v>0</v>
      </c>
      <c r="FV29" s="610"/>
      <c r="FW29" s="607"/>
      <c r="FX29" s="608">
        <f t="shared" si="23"/>
        <v>0</v>
      </c>
      <c r="FY29" s="610"/>
      <c r="FZ29" s="611"/>
      <c r="GA29" s="608">
        <f t="shared" si="24"/>
        <v>0</v>
      </c>
      <c r="GB29" s="610"/>
      <c r="GC29" s="607"/>
      <c r="GD29" s="608">
        <f t="shared" si="25"/>
        <v>0</v>
      </c>
      <c r="GE29" s="610"/>
      <c r="GF29" s="607"/>
      <c r="GG29" s="608">
        <f t="shared" si="69"/>
        <v>0</v>
      </c>
      <c r="GH29" s="610"/>
      <c r="GI29" s="607"/>
      <c r="GJ29" s="608">
        <f t="shared" si="26"/>
        <v>0</v>
      </c>
      <c r="GK29" s="610"/>
      <c r="GL29" s="612">
        <f t="shared" si="74"/>
        <v>3.5</v>
      </c>
      <c r="GM29" s="613">
        <f>GL29+'33J'!BK29+'M80(20250122封存)'!CX29+MPS!AY29+TMT!CX29</f>
        <v>10.5</v>
      </c>
      <c r="GN29" s="614"/>
    </row>
    <row r="30" spans="1:197" s="616" customFormat="1" ht="14.25" customHeight="1" thickBot="1">
      <c r="A30" s="606">
        <v>25</v>
      </c>
      <c r="B30" s="611"/>
      <c r="C30" s="608">
        <f t="shared" si="28"/>
        <v>0</v>
      </c>
      <c r="D30" s="617"/>
      <c r="E30" s="611"/>
      <c r="F30" s="608">
        <f t="shared" si="59"/>
        <v>0</v>
      </c>
      <c r="G30" s="617"/>
      <c r="H30" s="607"/>
      <c r="I30" s="608">
        <f t="shared" si="70"/>
        <v>0</v>
      </c>
      <c r="J30" s="617"/>
      <c r="K30" s="607"/>
      <c r="L30" s="608">
        <f t="shared" si="71"/>
        <v>0</v>
      </c>
      <c r="M30" s="617"/>
      <c r="N30" s="611"/>
      <c r="O30" s="608">
        <f t="shared" si="62"/>
        <v>0</v>
      </c>
      <c r="P30" s="609"/>
      <c r="Q30" s="611"/>
      <c r="R30" s="608">
        <f t="shared" si="68"/>
        <v>0</v>
      </c>
      <c r="S30" s="609"/>
      <c r="T30" s="611"/>
      <c r="U30" s="608">
        <f t="shared" si="63"/>
        <v>0</v>
      </c>
      <c r="V30" s="609"/>
      <c r="W30" s="607"/>
      <c r="X30" s="608">
        <f t="shared" si="72"/>
        <v>0</v>
      </c>
      <c r="Y30" s="609"/>
      <c r="Z30" s="607"/>
      <c r="AA30" s="608">
        <f t="shared" si="2"/>
        <v>0</v>
      </c>
      <c r="AB30" s="609"/>
      <c r="AC30" s="607"/>
      <c r="AD30" s="608">
        <f t="shared" si="73"/>
        <v>0</v>
      </c>
      <c r="AE30" s="609"/>
      <c r="AF30" s="611"/>
      <c r="AG30" s="608">
        <f t="shared" si="30"/>
        <v>0</v>
      </c>
      <c r="AH30" s="609"/>
      <c r="AI30" s="611"/>
      <c r="AJ30" s="608">
        <f t="shared" si="31"/>
        <v>0</v>
      </c>
      <c r="AK30" s="609"/>
      <c r="AL30" s="611"/>
      <c r="AM30" s="608">
        <f t="shared" si="32"/>
        <v>0</v>
      </c>
      <c r="AN30" s="609"/>
      <c r="AO30" s="611"/>
      <c r="AP30" s="608">
        <f t="shared" si="33"/>
        <v>0</v>
      </c>
      <c r="AQ30" s="609"/>
      <c r="AR30" s="611"/>
      <c r="AS30" s="608">
        <f t="shared" si="34"/>
        <v>0</v>
      </c>
      <c r="AT30" s="609"/>
      <c r="AU30" s="611"/>
      <c r="AV30" s="608">
        <f t="shared" si="35"/>
        <v>0</v>
      </c>
      <c r="AW30" s="610"/>
      <c r="AX30" s="611"/>
      <c r="AY30" s="608">
        <f t="shared" si="36"/>
        <v>0</v>
      </c>
      <c r="AZ30" s="609"/>
      <c r="BA30" s="611"/>
      <c r="BB30" s="608">
        <f t="shared" si="37"/>
        <v>0</v>
      </c>
      <c r="BC30" s="609"/>
      <c r="BD30" s="607"/>
      <c r="BE30" s="608">
        <f t="shared" si="38"/>
        <v>0</v>
      </c>
      <c r="BF30" s="609"/>
      <c r="BG30" s="611"/>
      <c r="BH30" s="608">
        <f t="shared" si="39"/>
        <v>0</v>
      </c>
      <c r="BI30" s="617"/>
      <c r="BJ30" s="611"/>
      <c r="BK30" s="608">
        <f t="shared" ref="BK30:BK36" si="75">BL$3*BL$4*216*24*60*BJ30/9000000</f>
        <v>0</v>
      </c>
      <c r="BL30" s="610"/>
      <c r="BM30" s="611"/>
      <c r="BN30" s="608">
        <f t="shared" ref="BN30:BN36" si="76">BO$3*BO$4*216*24*60*BM30/9000000</f>
        <v>0</v>
      </c>
      <c r="BO30" s="610"/>
      <c r="BP30" s="611"/>
      <c r="BQ30" s="608">
        <f t="shared" si="66"/>
        <v>0</v>
      </c>
      <c r="BR30" s="609"/>
      <c r="BS30" s="607"/>
      <c r="BT30" s="608">
        <f t="shared" si="67"/>
        <v>0</v>
      </c>
      <c r="BU30" s="609"/>
      <c r="BV30" s="607"/>
      <c r="BW30" s="608">
        <f t="shared" si="5"/>
        <v>0</v>
      </c>
      <c r="BX30" s="609"/>
      <c r="BY30" s="611"/>
      <c r="BZ30" s="608">
        <f t="shared" si="6"/>
        <v>0</v>
      </c>
      <c r="CA30" s="609"/>
      <c r="CB30" s="607"/>
      <c r="CC30" s="608">
        <f t="shared" si="7"/>
        <v>0</v>
      </c>
      <c r="CD30" s="609"/>
      <c r="CE30" s="611"/>
      <c r="CF30" s="608">
        <f t="shared" si="8"/>
        <v>0</v>
      </c>
      <c r="CG30" s="610"/>
      <c r="CH30" s="607"/>
      <c r="CI30" s="608">
        <f t="shared" si="9"/>
        <v>0</v>
      </c>
      <c r="CJ30" s="610"/>
      <c r="CK30" s="607"/>
      <c r="CL30" s="608">
        <f t="shared" si="10"/>
        <v>0</v>
      </c>
      <c r="CM30" s="610"/>
      <c r="CN30" s="611"/>
      <c r="CO30" s="608">
        <f t="shared" si="11"/>
        <v>0</v>
      </c>
      <c r="CP30" s="610"/>
      <c r="CQ30" s="611"/>
      <c r="CR30" s="608">
        <f t="shared" si="12"/>
        <v>0</v>
      </c>
      <c r="CS30" s="609"/>
      <c r="CT30" s="611"/>
      <c r="CU30" s="608">
        <f t="shared" si="13"/>
        <v>0</v>
      </c>
      <c r="CV30" s="609"/>
      <c r="CW30" s="611"/>
      <c r="CX30" s="608">
        <f t="shared" si="14"/>
        <v>0</v>
      </c>
      <c r="CY30" s="610"/>
      <c r="CZ30" s="611"/>
      <c r="DA30" s="608">
        <f t="shared" si="15"/>
        <v>0</v>
      </c>
      <c r="DB30" s="609"/>
      <c r="DC30" s="611"/>
      <c r="DD30" s="608">
        <f t="shared" si="16"/>
        <v>0</v>
      </c>
      <c r="DE30" s="609"/>
      <c r="DF30" s="611"/>
      <c r="DG30" s="608">
        <f t="shared" si="42"/>
        <v>0</v>
      </c>
      <c r="DH30" s="610"/>
      <c r="DI30" s="611"/>
      <c r="DJ30" s="608">
        <f t="shared" si="43"/>
        <v>0</v>
      </c>
      <c r="DK30" s="610"/>
      <c r="DL30" s="611"/>
      <c r="DM30" s="608">
        <f t="shared" si="44"/>
        <v>0</v>
      </c>
      <c r="DN30" s="610"/>
      <c r="DO30" s="607"/>
      <c r="DP30" s="608">
        <f t="shared" si="45"/>
        <v>0</v>
      </c>
      <c r="DQ30" s="610"/>
      <c r="DR30" s="611"/>
      <c r="DS30" s="608">
        <f t="shared" si="46"/>
        <v>0</v>
      </c>
      <c r="DT30" s="610"/>
      <c r="DU30" s="607"/>
      <c r="DV30" s="608">
        <f t="shared" si="47"/>
        <v>0</v>
      </c>
      <c r="DW30" s="610"/>
      <c r="DX30" s="611"/>
      <c r="DY30" s="608">
        <f t="shared" si="48"/>
        <v>0</v>
      </c>
      <c r="DZ30" s="610"/>
      <c r="EA30" s="611"/>
      <c r="EB30" s="608">
        <f t="shared" si="49"/>
        <v>0</v>
      </c>
      <c r="EC30" s="610"/>
      <c r="ED30" s="611"/>
      <c r="EE30" s="608">
        <f t="shared" si="50"/>
        <v>0</v>
      </c>
      <c r="EF30" s="610"/>
      <c r="EG30" s="611"/>
      <c r="EH30" s="608">
        <f t="shared" si="51"/>
        <v>0</v>
      </c>
      <c r="EI30" s="610"/>
      <c r="EJ30" s="611"/>
      <c r="EK30" s="608">
        <f t="shared" si="52"/>
        <v>0</v>
      </c>
      <c r="EL30" s="610"/>
      <c r="EM30" s="611"/>
      <c r="EN30" s="608">
        <f t="shared" si="53"/>
        <v>0</v>
      </c>
      <c r="EO30" s="610"/>
      <c r="EP30" s="611"/>
      <c r="EQ30" s="608">
        <f t="shared" si="54"/>
        <v>0</v>
      </c>
      <c r="ER30" s="610"/>
      <c r="ES30" s="607"/>
      <c r="ET30" s="608">
        <f t="shared" si="57"/>
        <v>0</v>
      </c>
      <c r="EU30" s="610"/>
      <c r="EV30" s="607"/>
      <c r="EW30" s="608">
        <f t="shared" si="58"/>
        <v>0</v>
      </c>
      <c r="EX30" s="610"/>
      <c r="EY30" s="607"/>
      <c r="EZ30" s="608">
        <f t="shared" si="17"/>
        <v>0</v>
      </c>
      <c r="FA30" s="610"/>
      <c r="FB30" s="607"/>
      <c r="FC30" s="608">
        <f t="shared" si="18"/>
        <v>0</v>
      </c>
      <c r="FD30" s="610"/>
      <c r="FE30" s="607"/>
      <c r="FF30" s="608">
        <f t="shared" si="19"/>
        <v>0</v>
      </c>
      <c r="FG30" s="610"/>
      <c r="FH30" s="607"/>
      <c r="FI30" s="608">
        <f t="shared" si="55"/>
        <v>0</v>
      </c>
      <c r="FJ30" s="610"/>
      <c r="FK30" s="607"/>
      <c r="FL30" s="608">
        <f t="shared" si="20"/>
        <v>0</v>
      </c>
      <c r="FM30" s="610"/>
      <c r="FN30" s="607"/>
      <c r="FO30" s="608">
        <f t="shared" si="21"/>
        <v>0</v>
      </c>
      <c r="FP30" s="610"/>
      <c r="FQ30" s="607"/>
      <c r="FR30" s="608">
        <f t="shared" si="22"/>
        <v>0</v>
      </c>
      <c r="FS30" s="610"/>
      <c r="FT30" s="607"/>
      <c r="FU30" s="608">
        <f t="shared" si="56"/>
        <v>0</v>
      </c>
      <c r="FV30" s="610"/>
      <c r="FW30" s="607"/>
      <c r="FX30" s="608">
        <f t="shared" si="23"/>
        <v>0</v>
      </c>
      <c r="FY30" s="610"/>
      <c r="FZ30" s="611"/>
      <c r="GA30" s="608">
        <f t="shared" si="24"/>
        <v>0</v>
      </c>
      <c r="GB30" s="610"/>
      <c r="GC30" s="607"/>
      <c r="GD30" s="608">
        <f t="shared" si="25"/>
        <v>0</v>
      </c>
      <c r="GE30" s="610"/>
      <c r="GF30" s="607"/>
      <c r="GG30" s="608">
        <f t="shared" si="69"/>
        <v>0</v>
      </c>
      <c r="GH30" s="610"/>
      <c r="GI30" s="607"/>
      <c r="GJ30" s="608">
        <f t="shared" si="26"/>
        <v>0</v>
      </c>
      <c r="GK30" s="610"/>
      <c r="GL30" s="612">
        <f t="shared" si="74"/>
        <v>0</v>
      </c>
      <c r="GM30" s="613">
        <f>GL30+'33J'!BK30+'M80(20250122封存)'!CX30+MPS!AY30+TMT!CX30</f>
        <v>0</v>
      </c>
      <c r="GN30" s="614"/>
    </row>
    <row r="31" spans="1:197" s="616" customFormat="1" ht="14.25" hidden="1" customHeight="1">
      <c r="A31" s="606">
        <v>26</v>
      </c>
      <c r="B31" s="611"/>
      <c r="C31" s="608">
        <f t="shared" si="28"/>
        <v>0</v>
      </c>
      <c r="D31" s="617"/>
      <c r="E31" s="611"/>
      <c r="F31" s="608">
        <f t="shared" si="59"/>
        <v>0</v>
      </c>
      <c r="G31" s="617"/>
      <c r="H31" s="607"/>
      <c r="I31" s="608">
        <f t="shared" si="70"/>
        <v>0</v>
      </c>
      <c r="J31" s="617"/>
      <c r="K31" s="607"/>
      <c r="L31" s="608">
        <f t="shared" si="71"/>
        <v>0</v>
      </c>
      <c r="M31" s="617"/>
      <c r="N31" s="611"/>
      <c r="O31" s="608">
        <f t="shared" si="62"/>
        <v>0</v>
      </c>
      <c r="P31" s="609"/>
      <c r="Q31" s="611"/>
      <c r="R31" s="608">
        <f t="shared" si="68"/>
        <v>0</v>
      </c>
      <c r="S31" s="609"/>
      <c r="T31" s="611"/>
      <c r="U31" s="608">
        <f t="shared" si="63"/>
        <v>0</v>
      </c>
      <c r="V31" s="609"/>
      <c r="W31" s="607"/>
      <c r="X31" s="608">
        <f t="shared" si="72"/>
        <v>0</v>
      </c>
      <c r="Y31" s="609"/>
      <c r="Z31" s="607"/>
      <c r="AA31" s="608">
        <f t="shared" si="2"/>
        <v>0</v>
      </c>
      <c r="AB31" s="609"/>
      <c r="AC31" s="607"/>
      <c r="AD31" s="608">
        <f t="shared" si="73"/>
        <v>0</v>
      </c>
      <c r="AE31" s="609"/>
      <c r="AF31" s="611"/>
      <c r="AG31" s="608">
        <f t="shared" si="30"/>
        <v>0</v>
      </c>
      <c r="AH31" s="609"/>
      <c r="AI31" s="611"/>
      <c r="AJ31" s="608">
        <f t="shared" si="31"/>
        <v>0</v>
      </c>
      <c r="AK31" s="609"/>
      <c r="AL31" s="611"/>
      <c r="AM31" s="608">
        <f t="shared" si="32"/>
        <v>0</v>
      </c>
      <c r="AN31" s="609"/>
      <c r="AO31" s="611"/>
      <c r="AP31" s="608">
        <f t="shared" si="33"/>
        <v>0</v>
      </c>
      <c r="AQ31" s="609"/>
      <c r="AR31" s="611"/>
      <c r="AS31" s="608">
        <f t="shared" si="34"/>
        <v>0</v>
      </c>
      <c r="AT31" s="609"/>
      <c r="AU31" s="611"/>
      <c r="AV31" s="608">
        <f t="shared" si="35"/>
        <v>0</v>
      </c>
      <c r="AW31" s="610"/>
      <c r="AX31" s="611"/>
      <c r="AY31" s="608">
        <f t="shared" si="36"/>
        <v>0</v>
      </c>
      <c r="AZ31" s="609"/>
      <c r="BA31" s="611"/>
      <c r="BB31" s="608">
        <f t="shared" si="37"/>
        <v>0</v>
      </c>
      <c r="BC31" s="609"/>
      <c r="BD31" s="611"/>
      <c r="BE31" s="608">
        <f t="shared" si="38"/>
        <v>0</v>
      </c>
      <c r="BF31" s="609"/>
      <c r="BG31" s="611"/>
      <c r="BH31" s="608">
        <f t="shared" si="39"/>
        <v>0</v>
      </c>
      <c r="BI31" s="617"/>
      <c r="BJ31" s="611"/>
      <c r="BK31" s="608">
        <f t="shared" si="75"/>
        <v>0</v>
      </c>
      <c r="BL31" s="610"/>
      <c r="BM31" s="611"/>
      <c r="BN31" s="608">
        <f t="shared" si="76"/>
        <v>0</v>
      </c>
      <c r="BO31" s="610"/>
      <c r="BP31" s="611"/>
      <c r="BQ31" s="608">
        <f t="shared" si="66"/>
        <v>0</v>
      </c>
      <c r="BR31" s="609"/>
      <c r="BS31" s="607"/>
      <c r="BT31" s="608">
        <f t="shared" si="67"/>
        <v>0</v>
      </c>
      <c r="BU31" s="609"/>
      <c r="BV31" s="611"/>
      <c r="BW31" s="608">
        <f t="shared" si="5"/>
        <v>0</v>
      </c>
      <c r="BX31" s="609"/>
      <c r="BY31" s="611"/>
      <c r="BZ31" s="608">
        <f t="shared" si="6"/>
        <v>0</v>
      </c>
      <c r="CA31" s="609"/>
      <c r="CB31" s="607"/>
      <c r="CC31" s="608">
        <f t="shared" si="7"/>
        <v>0</v>
      </c>
      <c r="CD31" s="609"/>
      <c r="CE31" s="611"/>
      <c r="CF31" s="608">
        <f t="shared" si="8"/>
        <v>0</v>
      </c>
      <c r="CG31" s="610"/>
      <c r="CH31" s="607"/>
      <c r="CI31" s="608">
        <f t="shared" si="9"/>
        <v>0</v>
      </c>
      <c r="CJ31" s="610"/>
      <c r="CK31" s="607"/>
      <c r="CL31" s="608">
        <f t="shared" si="10"/>
        <v>0</v>
      </c>
      <c r="CM31" s="610"/>
      <c r="CN31" s="611"/>
      <c r="CO31" s="608">
        <f t="shared" si="11"/>
        <v>0</v>
      </c>
      <c r="CP31" s="610"/>
      <c r="CQ31" s="611"/>
      <c r="CR31" s="608">
        <f t="shared" si="12"/>
        <v>0</v>
      </c>
      <c r="CS31" s="609"/>
      <c r="CT31" s="611"/>
      <c r="CU31" s="608">
        <f t="shared" si="13"/>
        <v>0</v>
      </c>
      <c r="CV31" s="609"/>
      <c r="CW31" s="611"/>
      <c r="CX31" s="608">
        <f t="shared" si="14"/>
        <v>0</v>
      </c>
      <c r="CY31" s="610"/>
      <c r="CZ31" s="611"/>
      <c r="DA31" s="608">
        <f t="shared" si="15"/>
        <v>0</v>
      </c>
      <c r="DB31" s="609"/>
      <c r="DC31" s="611"/>
      <c r="DD31" s="608">
        <f t="shared" si="16"/>
        <v>0</v>
      </c>
      <c r="DE31" s="609"/>
      <c r="DF31" s="611"/>
      <c r="DG31" s="608">
        <f t="shared" si="42"/>
        <v>0</v>
      </c>
      <c r="DH31" s="610"/>
      <c r="DI31" s="611"/>
      <c r="DJ31" s="608">
        <f t="shared" si="43"/>
        <v>0</v>
      </c>
      <c r="DK31" s="610"/>
      <c r="DL31" s="611"/>
      <c r="DM31" s="608">
        <f t="shared" si="44"/>
        <v>0</v>
      </c>
      <c r="DN31" s="610"/>
      <c r="DO31" s="607"/>
      <c r="DP31" s="608">
        <f t="shared" si="45"/>
        <v>0</v>
      </c>
      <c r="DQ31" s="610"/>
      <c r="DR31" s="611"/>
      <c r="DS31" s="608">
        <f t="shared" si="46"/>
        <v>0</v>
      </c>
      <c r="DT31" s="610"/>
      <c r="DU31" s="607"/>
      <c r="DV31" s="608">
        <f t="shared" si="47"/>
        <v>0</v>
      </c>
      <c r="DW31" s="610"/>
      <c r="DX31" s="611"/>
      <c r="DY31" s="608">
        <f t="shared" si="48"/>
        <v>0</v>
      </c>
      <c r="DZ31" s="610"/>
      <c r="EA31" s="611"/>
      <c r="EB31" s="608">
        <f t="shared" si="49"/>
        <v>0</v>
      </c>
      <c r="EC31" s="610"/>
      <c r="ED31" s="611"/>
      <c r="EE31" s="608">
        <f t="shared" si="50"/>
        <v>0</v>
      </c>
      <c r="EF31" s="610"/>
      <c r="EG31" s="611"/>
      <c r="EH31" s="608">
        <f t="shared" si="51"/>
        <v>0</v>
      </c>
      <c r="EI31" s="610"/>
      <c r="EJ31" s="611"/>
      <c r="EK31" s="608">
        <f t="shared" si="52"/>
        <v>0</v>
      </c>
      <c r="EL31" s="610"/>
      <c r="EM31" s="611"/>
      <c r="EN31" s="608">
        <f t="shared" si="53"/>
        <v>0</v>
      </c>
      <c r="EO31" s="610"/>
      <c r="EP31" s="611"/>
      <c r="EQ31" s="608">
        <f t="shared" si="54"/>
        <v>0</v>
      </c>
      <c r="ER31" s="610"/>
      <c r="ES31" s="607"/>
      <c r="ET31" s="608">
        <f t="shared" si="57"/>
        <v>0</v>
      </c>
      <c r="EU31" s="610"/>
      <c r="EV31" s="607"/>
      <c r="EW31" s="608">
        <f t="shared" si="58"/>
        <v>0</v>
      </c>
      <c r="EX31" s="610"/>
      <c r="EY31" s="607"/>
      <c r="EZ31" s="608">
        <f t="shared" si="17"/>
        <v>0</v>
      </c>
      <c r="FA31" s="610"/>
      <c r="FB31" s="607"/>
      <c r="FC31" s="608">
        <f t="shared" si="18"/>
        <v>0</v>
      </c>
      <c r="FD31" s="610"/>
      <c r="FE31" s="607"/>
      <c r="FF31" s="608">
        <f t="shared" si="19"/>
        <v>0</v>
      </c>
      <c r="FG31" s="610"/>
      <c r="FH31" s="607"/>
      <c r="FI31" s="608">
        <f t="shared" si="55"/>
        <v>0</v>
      </c>
      <c r="FJ31" s="610"/>
      <c r="FK31" s="607"/>
      <c r="FL31" s="608">
        <f t="shared" si="20"/>
        <v>0</v>
      </c>
      <c r="FM31" s="610"/>
      <c r="FN31" s="607"/>
      <c r="FO31" s="608">
        <f t="shared" si="21"/>
        <v>0</v>
      </c>
      <c r="FP31" s="610"/>
      <c r="FQ31" s="607"/>
      <c r="FR31" s="608">
        <f t="shared" si="22"/>
        <v>0</v>
      </c>
      <c r="FS31" s="610"/>
      <c r="FT31" s="607"/>
      <c r="FU31" s="608">
        <f t="shared" si="56"/>
        <v>0</v>
      </c>
      <c r="FV31" s="610"/>
      <c r="FW31" s="611"/>
      <c r="FX31" s="608">
        <f t="shared" si="23"/>
        <v>0</v>
      </c>
      <c r="FY31" s="610"/>
      <c r="FZ31" s="611"/>
      <c r="GA31" s="608">
        <f t="shared" si="24"/>
        <v>0</v>
      </c>
      <c r="GB31" s="610"/>
      <c r="GC31" s="607"/>
      <c r="GD31" s="608">
        <f t="shared" si="25"/>
        <v>0</v>
      </c>
      <c r="GE31" s="610"/>
      <c r="GF31" s="607"/>
      <c r="GG31" s="608">
        <f t="shared" si="69"/>
        <v>0</v>
      </c>
      <c r="GH31" s="610"/>
      <c r="GI31" s="607"/>
      <c r="GJ31" s="608">
        <f t="shared" si="26"/>
        <v>0</v>
      </c>
      <c r="GK31" s="610"/>
      <c r="GL31" s="612">
        <f t="shared" si="74"/>
        <v>0</v>
      </c>
      <c r="GM31" s="613">
        <f>GL31+'33J'!BK31+'M80(20250122封存)'!CX31+MPS!AY31+TMT!CX31</f>
        <v>0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28"/>
        <v>0</v>
      </c>
      <c r="D32" s="617"/>
      <c r="E32" s="611"/>
      <c r="F32" s="608">
        <f t="shared" si="59"/>
        <v>0</v>
      </c>
      <c r="G32" s="617"/>
      <c r="H32" s="607"/>
      <c r="I32" s="608">
        <f t="shared" si="70"/>
        <v>0</v>
      </c>
      <c r="J32" s="617"/>
      <c r="K32" s="611"/>
      <c r="L32" s="608">
        <f t="shared" si="71"/>
        <v>0</v>
      </c>
      <c r="M32" s="617"/>
      <c r="N32" s="611"/>
      <c r="O32" s="608">
        <f t="shared" si="62"/>
        <v>0</v>
      </c>
      <c r="P32" s="609"/>
      <c r="Q32" s="611"/>
      <c r="R32" s="608">
        <f t="shared" si="68"/>
        <v>0</v>
      </c>
      <c r="S32" s="609"/>
      <c r="T32" s="611"/>
      <c r="U32" s="608">
        <f t="shared" si="63"/>
        <v>0</v>
      </c>
      <c r="V32" s="609"/>
      <c r="W32" s="611"/>
      <c r="X32" s="608">
        <f t="shared" si="72"/>
        <v>0</v>
      </c>
      <c r="Y32" s="609"/>
      <c r="Z32" s="611"/>
      <c r="AA32" s="608">
        <f t="shared" si="2"/>
        <v>0</v>
      </c>
      <c r="AB32" s="609"/>
      <c r="AC32" s="611"/>
      <c r="AD32" s="608">
        <f t="shared" si="73"/>
        <v>0</v>
      </c>
      <c r="AE32" s="609"/>
      <c r="AF32" s="611"/>
      <c r="AG32" s="608">
        <f t="shared" si="30"/>
        <v>0</v>
      </c>
      <c r="AH32" s="609"/>
      <c r="AI32" s="611"/>
      <c r="AJ32" s="608">
        <f t="shared" si="31"/>
        <v>0</v>
      </c>
      <c r="AK32" s="609"/>
      <c r="AL32" s="611"/>
      <c r="AM32" s="608">
        <f t="shared" si="32"/>
        <v>0</v>
      </c>
      <c r="AN32" s="609"/>
      <c r="AO32" s="611"/>
      <c r="AP32" s="608">
        <f t="shared" si="33"/>
        <v>0</v>
      </c>
      <c r="AQ32" s="609"/>
      <c r="AR32" s="611"/>
      <c r="AS32" s="608">
        <f t="shared" si="34"/>
        <v>0</v>
      </c>
      <c r="AT32" s="609"/>
      <c r="AU32" s="611"/>
      <c r="AV32" s="608">
        <f t="shared" si="35"/>
        <v>0</v>
      </c>
      <c r="AW32" s="610"/>
      <c r="AX32" s="611"/>
      <c r="AY32" s="608">
        <f t="shared" si="36"/>
        <v>0</v>
      </c>
      <c r="AZ32" s="609"/>
      <c r="BA32" s="611"/>
      <c r="BB32" s="608">
        <f t="shared" si="37"/>
        <v>0</v>
      </c>
      <c r="BC32" s="609"/>
      <c r="BD32" s="611"/>
      <c r="BE32" s="608">
        <f t="shared" si="38"/>
        <v>0</v>
      </c>
      <c r="BF32" s="609"/>
      <c r="BG32" s="611"/>
      <c r="BH32" s="608">
        <f t="shared" si="39"/>
        <v>0</v>
      </c>
      <c r="BI32" s="617"/>
      <c r="BJ32" s="611"/>
      <c r="BK32" s="608">
        <f t="shared" si="75"/>
        <v>0</v>
      </c>
      <c r="BL32" s="610"/>
      <c r="BM32" s="611"/>
      <c r="BN32" s="608">
        <f t="shared" si="76"/>
        <v>0</v>
      </c>
      <c r="BO32" s="610"/>
      <c r="BP32" s="611"/>
      <c r="BQ32" s="608">
        <f t="shared" si="66"/>
        <v>0</v>
      </c>
      <c r="BR32" s="609"/>
      <c r="BS32" s="611"/>
      <c r="BT32" s="608">
        <f t="shared" si="67"/>
        <v>0</v>
      </c>
      <c r="BU32" s="609"/>
      <c r="BV32" s="611"/>
      <c r="BW32" s="608">
        <f t="shared" si="5"/>
        <v>0</v>
      </c>
      <c r="BX32" s="609"/>
      <c r="BY32" s="611"/>
      <c r="BZ32" s="608">
        <f t="shared" si="6"/>
        <v>0</v>
      </c>
      <c r="CA32" s="609"/>
      <c r="CB32" s="611"/>
      <c r="CC32" s="608">
        <f t="shared" si="7"/>
        <v>0</v>
      </c>
      <c r="CD32" s="609"/>
      <c r="CE32" s="611"/>
      <c r="CF32" s="608">
        <f t="shared" si="8"/>
        <v>0</v>
      </c>
      <c r="CG32" s="610"/>
      <c r="CH32" s="611"/>
      <c r="CI32" s="608">
        <f t="shared" si="9"/>
        <v>0</v>
      </c>
      <c r="CJ32" s="610"/>
      <c r="CK32" s="611"/>
      <c r="CL32" s="608">
        <f t="shared" si="10"/>
        <v>0</v>
      </c>
      <c r="CM32" s="610"/>
      <c r="CN32" s="611"/>
      <c r="CO32" s="608">
        <f t="shared" si="11"/>
        <v>0</v>
      </c>
      <c r="CP32" s="610"/>
      <c r="CQ32" s="611"/>
      <c r="CR32" s="608">
        <f t="shared" si="12"/>
        <v>0</v>
      </c>
      <c r="CS32" s="609"/>
      <c r="CT32" s="611"/>
      <c r="CU32" s="608">
        <f t="shared" si="13"/>
        <v>0</v>
      </c>
      <c r="CV32" s="609"/>
      <c r="CW32" s="611"/>
      <c r="CX32" s="608">
        <f t="shared" si="14"/>
        <v>0</v>
      </c>
      <c r="CY32" s="610"/>
      <c r="CZ32" s="611"/>
      <c r="DA32" s="608">
        <f t="shared" si="15"/>
        <v>0</v>
      </c>
      <c r="DB32" s="609"/>
      <c r="DC32" s="611"/>
      <c r="DD32" s="608">
        <f t="shared" si="16"/>
        <v>0</v>
      </c>
      <c r="DE32" s="609"/>
      <c r="DF32" s="611"/>
      <c r="DG32" s="608">
        <f t="shared" si="42"/>
        <v>0</v>
      </c>
      <c r="DH32" s="610"/>
      <c r="DI32" s="611"/>
      <c r="DJ32" s="608">
        <f t="shared" si="43"/>
        <v>0</v>
      </c>
      <c r="DK32" s="610"/>
      <c r="DL32" s="611"/>
      <c r="DM32" s="608">
        <f t="shared" si="44"/>
        <v>0</v>
      </c>
      <c r="DN32" s="610"/>
      <c r="DO32" s="607"/>
      <c r="DP32" s="608">
        <f t="shared" si="45"/>
        <v>0</v>
      </c>
      <c r="DQ32" s="610"/>
      <c r="DR32" s="611"/>
      <c r="DS32" s="608">
        <f t="shared" si="46"/>
        <v>0</v>
      </c>
      <c r="DT32" s="610"/>
      <c r="DU32" s="607"/>
      <c r="DV32" s="608">
        <f t="shared" si="47"/>
        <v>0</v>
      </c>
      <c r="DW32" s="610"/>
      <c r="DX32" s="611"/>
      <c r="DY32" s="608">
        <f t="shared" si="48"/>
        <v>0</v>
      </c>
      <c r="DZ32" s="610"/>
      <c r="EA32" s="611"/>
      <c r="EB32" s="608">
        <f t="shared" si="49"/>
        <v>0</v>
      </c>
      <c r="EC32" s="610"/>
      <c r="ED32" s="611"/>
      <c r="EE32" s="608">
        <f t="shared" si="50"/>
        <v>0</v>
      </c>
      <c r="EF32" s="610"/>
      <c r="EG32" s="611"/>
      <c r="EH32" s="608">
        <f t="shared" si="51"/>
        <v>0</v>
      </c>
      <c r="EI32" s="610"/>
      <c r="EJ32" s="611"/>
      <c r="EK32" s="608">
        <f t="shared" si="52"/>
        <v>0</v>
      </c>
      <c r="EL32" s="610"/>
      <c r="EM32" s="611"/>
      <c r="EN32" s="608">
        <f t="shared" si="53"/>
        <v>0</v>
      </c>
      <c r="EO32" s="610"/>
      <c r="EP32" s="611"/>
      <c r="EQ32" s="608">
        <f t="shared" si="54"/>
        <v>0</v>
      </c>
      <c r="ER32" s="610"/>
      <c r="ES32" s="607"/>
      <c r="ET32" s="608">
        <f t="shared" si="57"/>
        <v>0</v>
      </c>
      <c r="EU32" s="610"/>
      <c r="EV32" s="607"/>
      <c r="EW32" s="608">
        <f t="shared" si="58"/>
        <v>0</v>
      </c>
      <c r="EX32" s="610"/>
      <c r="EY32" s="607"/>
      <c r="EZ32" s="608">
        <f t="shared" si="17"/>
        <v>0</v>
      </c>
      <c r="FA32" s="610"/>
      <c r="FB32" s="607"/>
      <c r="FC32" s="608">
        <f t="shared" si="18"/>
        <v>0</v>
      </c>
      <c r="FD32" s="610"/>
      <c r="FE32" s="607"/>
      <c r="FF32" s="608">
        <f t="shared" si="19"/>
        <v>0</v>
      </c>
      <c r="FG32" s="610"/>
      <c r="FH32" s="607"/>
      <c r="FI32" s="608">
        <f t="shared" si="55"/>
        <v>0</v>
      </c>
      <c r="FJ32" s="610"/>
      <c r="FK32" s="607"/>
      <c r="FL32" s="608">
        <f t="shared" si="20"/>
        <v>0</v>
      </c>
      <c r="FM32" s="610"/>
      <c r="FN32" s="607"/>
      <c r="FO32" s="608">
        <f t="shared" si="21"/>
        <v>0</v>
      </c>
      <c r="FP32" s="610"/>
      <c r="FQ32" s="607"/>
      <c r="FR32" s="608">
        <f t="shared" si="22"/>
        <v>0</v>
      </c>
      <c r="FS32" s="610"/>
      <c r="FT32" s="607"/>
      <c r="FU32" s="608">
        <f t="shared" si="56"/>
        <v>0</v>
      </c>
      <c r="FV32" s="610"/>
      <c r="FW32" s="607"/>
      <c r="FX32" s="608">
        <f t="shared" si="23"/>
        <v>0</v>
      </c>
      <c r="FY32" s="610"/>
      <c r="FZ32" s="607"/>
      <c r="GA32" s="608">
        <f t="shared" si="24"/>
        <v>0</v>
      </c>
      <c r="GB32" s="610"/>
      <c r="GC32" s="607"/>
      <c r="GD32" s="608">
        <f t="shared" si="25"/>
        <v>0</v>
      </c>
      <c r="GE32" s="610"/>
      <c r="GF32" s="607"/>
      <c r="GG32" s="608">
        <f t="shared" si="69"/>
        <v>0</v>
      </c>
      <c r="GH32" s="610"/>
      <c r="GI32" s="611"/>
      <c r="GJ32" s="608">
        <f t="shared" si="26"/>
        <v>0</v>
      </c>
      <c r="GK32" s="610"/>
      <c r="GL32" s="612">
        <f t="shared" si="74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28"/>
        <v>0</v>
      </c>
      <c r="D33" s="618"/>
      <c r="E33" s="611"/>
      <c r="F33" s="608">
        <f t="shared" si="59"/>
        <v>0</v>
      </c>
      <c r="G33" s="618"/>
      <c r="H33" s="607"/>
      <c r="I33" s="608">
        <f t="shared" si="70"/>
        <v>0</v>
      </c>
      <c r="J33" s="618"/>
      <c r="K33" s="611"/>
      <c r="L33" s="608">
        <f t="shared" si="71"/>
        <v>0</v>
      </c>
      <c r="M33" s="618"/>
      <c r="N33" s="611"/>
      <c r="O33" s="608">
        <f t="shared" si="62"/>
        <v>0</v>
      </c>
      <c r="P33" s="609"/>
      <c r="Q33" s="611"/>
      <c r="R33" s="608">
        <f t="shared" si="68"/>
        <v>0</v>
      </c>
      <c r="S33" s="609"/>
      <c r="T33" s="611"/>
      <c r="U33" s="608">
        <f t="shared" si="63"/>
        <v>0</v>
      </c>
      <c r="V33" s="609"/>
      <c r="W33" s="611"/>
      <c r="X33" s="608">
        <f t="shared" si="72"/>
        <v>0</v>
      </c>
      <c r="Y33" s="609"/>
      <c r="Z33" s="611"/>
      <c r="AA33" s="608">
        <f t="shared" si="2"/>
        <v>0</v>
      </c>
      <c r="AB33" s="609"/>
      <c r="AC33" s="611"/>
      <c r="AD33" s="608">
        <f t="shared" si="73"/>
        <v>0</v>
      </c>
      <c r="AE33" s="609"/>
      <c r="AF33" s="611"/>
      <c r="AG33" s="608">
        <f t="shared" si="30"/>
        <v>0</v>
      </c>
      <c r="AH33" s="609"/>
      <c r="AI33" s="611"/>
      <c r="AJ33" s="608">
        <f t="shared" si="31"/>
        <v>0</v>
      </c>
      <c r="AK33" s="609"/>
      <c r="AL33" s="611"/>
      <c r="AM33" s="608">
        <f t="shared" si="32"/>
        <v>0</v>
      </c>
      <c r="AN33" s="609"/>
      <c r="AO33" s="611"/>
      <c r="AP33" s="608">
        <f t="shared" si="33"/>
        <v>0</v>
      </c>
      <c r="AQ33" s="609"/>
      <c r="AR33" s="611"/>
      <c r="AS33" s="608">
        <f t="shared" si="34"/>
        <v>0</v>
      </c>
      <c r="AT33" s="609"/>
      <c r="AU33" s="611"/>
      <c r="AV33" s="608">
        <f t="shared" si="35"/>
        <v>0</v>
      </c>
      <c r="AW33" s="610"/>
      <c r="AX33" s="611"/>
      <c r="AY33" s="608">
        <f t="shared" si="36"/>
        <v>0</v>
      </c>
      <c r="AZ33" s="609"/>
      <c r="BA33" s="611"/>
      <c r="BB33" s="608">
        <f t="shared" si="37"/>
        <v>0</v>
      </c>
      <c r="BC33" s="609"/>
      <c r="BD33" s="611"/>
      <c r="BE33" s="608">
        <f t="shared" si="38"/>
        <v>0</v>
      </c>
      <c r="BF33" s="609"/>
      <c r="BG33" s="611"/>
      <c r="BH33" s="608">
        <f t="shared" si="39"/>
        <v>0</v>
      </c>
      <c r="BI33" s="618"/>
      <c r="BJ33" s="611"/>
      <c r="BK33" s="608">
        <f t="shared" si="75"/>
        <v>0</v>
      </c>
      <c r="BL33" s="610"/>
      <c r="BM33" s="611"/>
      <c r="BN33" s="608">
        <f t="shared" si="76"/>
        <v>0</v>
      </c>
      <c r="BO33" s="610"/>
      <c r="BP33" s="611"/>
      <c r="BQ33" s="608">
        <f t="shared" si="66"/>
        <v>0</v>
      </c>
      <c r="BR33" s="609"/>
      <c r="BS33" s="611"/>
      <c r="BT33" s="608">
        <f t="shared" si="67"/>
        <v>0</v>
      </c>
      <c r="BU33" s="609"/>
      <c r="BV33" s="611"/>
      <c r="BW33" s="608">
        <f t="shared" si="5"/>
        <v>0</v>
      </c>
      <c r="BX33" s="609"/>
      <c r="BY33" s="611"/>
      <c r="BZ33" s="608">
        <f t="shared" si="6"/>
        <v>0</v>
      </c>
      <c r="CA33" s="609"/>
      <c r="CB33" s="611"/>
      <c r="CC33" s="608">
        <f t="shared" si="7"/>
        <v>0</v>
      </c>
      <c r="CD33" s="609"/>
      <c r="CE33" s="611"/>
      <c r="CF33" s="608">
        <f t="shared" si="8"/>
        <v>0</v>
      </c>
      <c r="CG33" s="610"/>
      <c r="CH33" s="611"/>
      <c r="CI33" s="608">
        <f t="shared" si="9"/>
        <v>0</v>
      </c>
      <c r="CJ33" s="610"/>
      <c r="CK33" s="611"/>
      <c r="CL33" s="608">
        <f t="shared" si="10"/>
        <v>0</v>
      </c>
      <c r="CM33" s="610"/>
      <c r="CN33" s="611"/>
      <c r="CO33" s="608">
        <f t="shared" si="11"/>
        <v>0</v>
      </c>
      <c r="CP33" s="610"/>
      <c r="CQ33" s="611"/>
      <c r="CR33" s="608">
        <f t="shared" si="12"/>
        <v>0</v>
      </c>
      <c r="CS33" s="609"/>
      <c r="CT33" s="611"/>
      <c r="CU33" s="608">
        <f t="shared" si="13"/>
        <v>0</v>
      </c>
      <c r="CV33" s="609"/>
      <c r="CW33" s="611"/>
      <c r="CX33" s="608">
        <f t="shared" si="14"/>
        <v>0</v>
      </c>
      <c r="CY33" s="610"/>
      <c r="CZ33" s="611"/>
      <c r="DA33" s="608">
        <f t="shared" si="15"/>
        <v>0</v>
      </c>
      <c r="DB33" s="609"/>
      <c r="DC33" s="611"/>
      <c r="DD33" s="608">
        <f t="shared" si="16"/>
        <v>0</v>
      </c>
      <c r="DE33" s="609"/>
      <c r="DF33" s="611"/>
      <c r="DG33" s="608">
        <f t="shared" si="42"/>
        <v>0</v>
      </c>
      <c r="DH33" s="610"/>
      <c r="DI33" s="611"/>
      <c r="DJ33" s="608">
        <f t="shared" si="43"/>
        <v>0</v>
      </c>
      <c r="DK33" s="610"/>
      <c r="DL33" s="611"/>
      <c r="DM33" s="608">
        <f t="shared" si="44"/>
        <v>0</v>
      </c>
      <c r="DN33" s="610"/>
      <c r="DO33" s="607"/>
      <c r="DP33" s="608">
        <f t="shared" si="45"/>
        <v>0</v>
      </c>
      <c r="DQ33" s="610"/>
      <c r="DR33" s="611"/>
      <c r="DS33" s="608">
        <f t="shared" si="46"/>
        <v>0</v>
      </c>
      <c r="DT33" s="610"/>
      <c r="DU33" s="607"/>
      <c r="DV33" s="608">
        <f t="shared" si="47"/>
        <v>0</v>
      </c>
      <c r="DW33" s="610"/>
      <c r="DX33" s="611"/>
      <c r="DY33" s="608">
        <f t="shared" si="48"/>
        <v>0</v>
      </c>
      <c r="DZ33" s="610"/>
      <c r="EA33" s="611"/>
      <c r="EB33" s="608">
        <f t="shared" si="49"/>
        <v>0</v>
      </c>
      <c r="EC33" s="610"/>
      <c r="ED33" s="611"/>
      <c r="EE33" s="608">
        <f t="shared" si="50"/>
        <v>0</v>
      </c>
      <c r="EF33" s="610"/>
      <c r="EG33" s="611"/>
      <c r="EH33" s="608">
        <f t="shared" si="51"/>
        <v>0</v>
      </c>
      <c r="EI33" s="610"/>
      <c r="EJ33" s="611"/>
      <c r="EK33" s="608">
        <f t="shared" si="52"/>
        <v>0</v>
      </c>
      <c r="EL33" s="610"/>
      <c r="EM33" s="611"/>
      <c r="EN33" s="608">
        <f t="shared" si="53"/>
        <v>0</v>
      </c>
      <c r="EO33" s="610"/>
      <c r="EP33" s="611"/>
      <c r="EQ33" s="608">
        <f t="shared" si="54"/>
        <v>0</v>
      </c>
      <c r="ER33" s="610"/>
      <c r="ES33" s="607"/>
      <c r="ET33" s="608">
        <f t="shared" si="57"/>
        <v>0</v>
      </c>
      <c r="EU33" s="610"/>
      <c r="EV33" s="607"/>
      <c r="EW33" s="608">
        <f t="shared" si="58"/>
        <v>0</v>
      </c>
      <c r="EX33" s="610"/>
      <c r="EY33" s="607"/>
      <c r="EZ33" s="608">
        <f t="shared" si="17"/>
        <v>0</v>
      </c>
      <c r="FA33" s="610"/>
      <c r="FB33" s="607"/>
      <c r="FC33" s="608">
        <f t="shared" si="18"/>
        <v>0</v>
      </c>
      <c r="FD33" s="610"/>
      <c r="FE33" s="607"/>
      <c r="FF33" s="608">
        <f t="shared" si="19"/>
        <v>0</v>
      </c>
      <c r="FG33" s="610"/>
      <c r="FH33" s="607"/>
      <c r="FI33" s="608">
        <f t="shared" si="55"/>
        <v>0</v>
      </c>
      <c r="FJ33" s="610"/>
      <c r="FK33" s="607"/>
      <c r="FL33" s="608">
        <f t="shared" si="20"/>
        <v>0</v>
      </c>
      <c r="FM33" s="610"/>
      <c r="FN33" s="607"/>
      <c r="FO33" s="608">
        <f t="shared" si="21"/>
        <v>0</v>
      </c>
      <c r="FP33" s="610"/>
      <c r="FQ33" s="607"/>
      <c r="FR33" s="608">
        <f t="shared" si="22"/>
        <v>0</v>
      </c>
      <c r="FS33" s="610"/>
      <c r="FT33" s="607"/>
      <c r="FU33" s="608">
        <f t="shared" si="56"/>
        <v>0</v>
      </c>
      <c r="FV33" s="610"/>
      <c r="FW33" s="607"/>
      <c r="FX33" s="608">
        <f t="shared" si="23"/>
        <v>0</v>
      </c>
      <c r="FY33" s="610"/>
      <c r="FZ33" s="607"/>
      <c r="GA33" s="608">
        <f t="shared" si="24"/>
        <v>0</v>
      </c>
      <c r="GB33" s="610"/>
      <c r="GC33" s="607"/>
      <c r="GD33" s="608">
        <f t="shared" si="25"/>
        <v>0</v>
      </c>
      <c r="GE33" s="610"/>
      <c r="GF33" s="607"/>
      <c r="GG33" s="608">
        <f t="shared" si="69"/>
        <v>0</v>
      </c>
      <c r="GH33" s="610"/>
      <c r="GI33" s="611"/>
      <c r="GJ33" s="608">
        <f t="shared" si="26"/>
        <v>0</v>
      </c>
      <c r="GK33" s="610"/>
      <c r="GL33" s="612">
        <f t="shared" si="74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28"/>
        <v>0</v>
      </c>
      <c r="D34" s="617"/>
      <c r="E34" s="611"/>
      <c r="F34" s="608">
        <f t="shared" si="59"/>
        <v>0</v>
      </c>
      <c r="G34" s="617"/>
      <c r="H34" s="607"/>
      <c r="I34" s="608">
        <f t="shared" si="70"/>
        <v>0</v>
      </c>
      <c r="J34" s="617"/>
      <c r="K34" s="611"/>
      <c r="L34" s="608">
        <f t="shared" si="71"/>
        <v>0</v>
      </c>
      <c r="M34" s="617"/>
      <c r="N34" s="611"/>
      <c r="O34" s="608">
        <f t="shared" si="62"/>
        <v>0</v>
      </c>
      <c r="P34" s="609"/>
      <c r="Q34" s="611"/>
      <c r="R34" s="608">
        <f t="shared" si="68"/>
        <v>0</v>
      </c>
      <c r="S34" s="609"/>
      <c r="T34" s="611"/>
      <c r="U34" s="608">
        <f t="shared" si="63"/>
        <v>0</v>
      </c>
      <c r="V34" s="609"/>
      <c r="W34" s="611"/>
      <c r="X34" s="608">
        <f t="shared" si="72"/>
        <v>0</v>
      </c>
      <c r="Y34" s="609"/>
      <c r="Z34" s="611"/>
      <c r="AA34" s="608">
        <f t="shared" si="2"/>
        <v>0</v>
      </c>
      <c r="AB34" s="609"/>
      <c r="AC34" s="611"/>
      <c r="AD34" s="608">
        <f t="shared" si="73"/>
        <v>0</v>
      </c>
      <c r="AE34" s="609"/>
      <c r="AF34" s="611"/>
      <c r="AG34" s="608">
        <f t="shared" si="30"/>
        <v>0</v>
      </c>
      <c r="AH34" s="609"/>
      <c r="AI34" s="611"/>
      <c r="AJ34" s="608">
        <f t="shared" si="31"/>
        <v>0</v>
      </c>
      <c r="AK34" s="609"/>
      <c r="AL34" s="611"/>
      <c r="AM34" s="608">
        <f t="shared" si="32"/>
        <v>0</v>
      </c>
      <c r="AN34" s="609"/>
      <c r="AO34" s="611"/>
      <c r="AP34" s="608">
        <f t="shared" si="33"/>
        <v>0</v>
      </c>
      <c r="AQ34" s="609"/>
      <c r="AR34" s="611"/>
      <c r="AS34" s="608">
        <f t="shared" si="34"/>
        <v>0</v>
      </c>
      <c r="AT34" s="609"/>
      <c r="AU34" s="611"/>
      <c r="AV34" s="608">
        <f t="shared" si="35"/>
        <v>0</v>
      </c>
      <c r="AW34" s="610"/>
      <c r="AX34" s="611"/>
      <c r="AY34" s="608">
        <f t="shared" si="36"/>
        <v>0</v>
      </c>
      <c r="AZ34" s="609"/>
      <c r="BA34" s="611"/>
      <c r="BB34" s="608">
        <f t="shared" si="37"/>
        <v>0</v>
      </c>
      <c r="BC34" s="609"/>
      <c r="BD34" s="607"/>
      <c r="BE34" s="608">
        <f t="shared" si="38"/>
        <v>0</v>
      </c>
      <c r="BF34" s="609"/>
      <c r="BG34" s="611"/>
      <c r="BH34" s="608">
        <f t="shared" si="39"/>
        <v>0</v>
      </c>
      <c r="BI34" s="617"/>
      <c r="BJ34" s="611"/>
      <c r="BK34" s="608">
        <f t="shared" si="75"/>
        <v>0</v>
      </c>
      <c r="BL34" s="610"/>
      <c r="BM34" s="611"/>
      <c r="BN34" s="608">
        <f t="shared" si="76"/>
        <v>0</v>
      </c>
      <c r="BO34" s="610"/>
      <c r="BP34" s="611"/>
      <c r="BQ34" s="608">
        <f t="shared" si="66"/>
        <v>0</v>
      </c>
      <c r="BR34" s="609"/>
      <c r="BS34" s="611"/>
      <c r="BT34" s="608">
        <f t="shared" si="67"/>
        <v>0</v>
      </c>
      <c r="BU34" s="609"/>
      <c r="BV34" s="611"/>
      <c r="BW34" s="608">
        <f t="shared" si="5"/>
        <v>0</v>
      </c>
      <c r="BX34" s="609"/>
      <c r="BY34" s="611"/>
      <c r="BZ34" s="608">
        <f t="shared" si="6"/>
        <v>0</v>
      </c>
      <c r="CA34" s="609"/>
      <c r="CB34" s="611"/>
      <c r="CC34" s="608">
        <f t="shared" si="7"/>
        <v>0</v>
      </c>
      <c r="CD34" s="609"/>
      <c r="CE34" s="611"/>
      <c r="CF34" s="608">
        <f t="shared" si="8"/>
        <v>0</v>
      </c>
      <c r="CG34" s="610"/>
      <c r="CH34" s="611"/>
      <c r="CI34" s="608">
        <f t="shared" si="9"/>
        <v>0</v>
      </c>
      <c r="CJ34" s="610"/>
      <c r="CK34" s="611"/>
      <c r="CL34" s="608">
        <f t="shared" si="10"/>
        <v>0</v>
      </c>
      <c r="CM34" s="610"/>
      <c r="CN34" s="611"/>
      <c r="CO34" s="608">
        <f t="shared" si="11"/>
        <v>0</v>
      </c>
      <c r="CP34" s="610"/>
      <c r="CQ34" s="611"/>
      <c r="CR34" s="608">
        <f t="shared" si="12"/>
        <v>0</v>
      </c>
      <c r="CS34" s="609"/>
      <c r="CT34" s="611"/>
      <c r="CU34" s="608">
        <f t="shared" si="13"/>
        <v>0</v>
      </c>
      <c r="CV34" s="609"/>
      <c r="CW34" s="611"/>
      <c r="CX34" s="608">
        <f t="shared" si="14"/>
        <v>0</v>
      </c>
      <c r="CY34" s="610"/>
      <c r="CZ34" s="611"/>
      <c r="DA34" s="608">
        <f t="shared" si="15"/>
        <v>0</v>
      </c>
      <c r="DB34" s="609"/>
      <c r="DC34" s="611"/>
      <c r="DD34" s="608">
        <f t="shared" si="16"/>
        <v>0</v>
      </c>
      <c r="DE34" s="609"/>
      <c r="DF34" s="611"/>
      <c r="DG34" s="608">
        <f t="shared" si="42"/>
        <v>0</v>
      </c>
      <c r="DH34" s="610"/>
      <c r="DI34" s="611"/>
      <c r="DJ34" s="608">
        <f t="shared" si="43"/>
        <v>0</v>
      </c>
      <c r="DK34" s="610"/>
      <c r="DL34" s="611"/>
      <c r="DM34" s="608">
        <f t="shared" si="44"/>
        <v>0</v>
      </c>
      <c r="DN34" s="610"/>
      <c r="DO34" s="607"/>
      <c r="DP34" s="608">
        <f t="shared" si="45"/>
        <v>0</v>
      </c>
      <c r="DQ34" s="610"/>
      <c r="DR34" s="611"/>
      <c r="DS34" s="608">
        <f t="shared" si="46"/>
        <v>0</v>
      </c>
      <c r="DT34" s="610"/>
      <c r="DU34" s="607"/>
      <c r="DV34" s="608">
        <f t="shared" si="47"/>
        <v>0</v>
      </c>
      <c r="DW34" s="610"/>
      <c r="DX34" s="611"/>
      <c r="DY34" s="608">
        <f t="shared" si="48"/>
        <v>0</v>
      </c>
      <c r="DZ34" s="610"/>
      <c r="EA34" s="611"/>
      <c r="EB34" s="608">
        <f t="shared" si="49"/>
        <v>0</v>
      </c>
      <c r="EC34" s="610"/>
      <c r="ED34" s="611"/>
      <c r="EE34" s="608">
        <f t="shared" si="50"/>
        <v>0</v>
      </c>
      <c r="EF34" s="610"/>
      <c r="EG34" s="611"/>
      <c r="EH34" s="608">
        <f t="shared" si="51"/>
        <v>0</v>
      </c>
      <c r="EI34" s="610"/>
      <c r="EJ34" s="611"/>
      <c r="EK34" s="608">
        <f t="shared" si="52"/>
        <v>0</v>
      </c>
      <c r="EL34" s="610"/>
      <c r="EM34" s="611"/>
      <c r="EN34" s="608">
        <f t="shared" si="53"/>
        <v>0</v>
      </c>
      <c r="EO34" s="610"/>
      <c r="EP34" s="611"/>
      <c r="EQ34" s="608">
        <f t="shared" si="54"/>
        <v>0</v>
      </c>
      <c r="ER34" s="610"/>
      <c r="ES34" s="607"/>
      <c r="ET34" s="608">
        <f t="shared" si="57"/>
        <v>0</v>
      </c>
      <c r="EU34" s="610"/>
      <c r="EV34" s="607"/>
      <c r="EW34" s="608">
        <f t="shared" si="58"/>
        <v>0</v>
      </c>
      <c r="EX34" s="610"/>
      <c r="EY34" s="607"/>
      <c r="EZ34" s="608">
        <f t="shared" si="17"/>
        <v>0</v>
      </c>
      <c r="FA34" s="610"/>
      <c r="FB34" s="607"/>
      <c r="FC34" s="608">
        <f t="shared" si="18"/>
        <v>0</v>
      </c>
      <c r="FD34" s="610"/>
      <c r="FE34" s="607"/>
      <c r="FF34" s="608">
        <f t="shared" si="19"/>
        <v>0</v>
      </c>
      <c r="FG34" s="610"/>
      <c r="FH34" s="607"/>
      <c r="FI34" s="608">
        <f t="shared" si="55"/>
        <v>0</v>
      </c>
      <c r="FJ34" s="610"/>
      <c r="FK34" s="607"/>
      <c r="FL34" s="608">
        <f t="shared" si="20"/>
        <v>0</v>
      </c>
      <c r="FM34" s="610"/>
      <c r="FN34" s="607"/>
      <c r="FO34" s="608">
        <f t="shared" si="21"/>
        <v>0</v>
      </c>
      <c r="FP34" s="610"/>
      <c r="FQ34" s="607"/>
      <c r="FR34" s="608">
        <f t="shared" si="22"/>
        <v>0</v>
      </c>
      <c r="FS34" s="610"/>
      <c r="FT34" s="607"/>
      <c r="FU34" s="608">
        <f t="shared" si="56"/>
        <v>0</v>
      </c>
      <c r="FV34" s="610"/>
      <c r="FW34" s="607"/>
      <c r="FX34" s="608">
        <f t="shared" si="23"/>
        <v>0</v>
      </c>
      <c r="FY34" s="610"/>
      <c r="FZ34" s="611"/>
      <c r="GA34" s="608">
        <f t="shared" si="24"/>
        <v>0</v>
      </c>
      <c r="GB34" s="610"/>
      <c r="GC34" s="607"/>
      <c r="GD34" s="608">
        <f t="shared" si="25"/>
        <v>0</v>
      </c>
      <c r="GE34" s="610"/>
      <c r="GF34" s="607"/>
      <c r="GG34" s="608">
        <f t="shared" si="69"/>
        <v>0</v>
      </c>
      <c r="GH34" s="610"/>
      <c r="GI34" s="611"/>
      <c r="GJ34" s="608">
        <f t="shared" si="26"/>
        <v>0</v>
      </c>
      <c r="GK34" s="610"/>
      <c r="GL34" s="612">
        <f t="shared" si="74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28"/>
        <v>0</v>
      </c>
      <c r="D35" s="609"/>
      <c r="E35" s="607"/>
      <c r="F35" s="608">
        <f t="shared" si="59"/>
        <v>0</v>
      </c>
      <c r="G35" s="609"/>
      <c r="H35" s="611"/>
      <c r="I35" s="608">
        <f t="shared" si="70"/>
        <v>0</v>
      </c>
      <c r="J35" s="609"/>
      <c r="K35" s="611"/>
      <c r="L35" s="608">
        <f t="shared" si="71"/>
        <v>0</v>
      </c>
      <c r="M35" s="609"/>
      <c r="N35" s="611"/>
      <c r="O35" s="608">
        <f t="shared" si="62"/>
        <v>0</v>
      </c>
      <c r="P35" s="609"/>
      <c r="Q35" s="607"/>
      <c r="R35" s="608">
        <f t="shared" si="68"/>
        <v>0</v>
      </c>
      <c r="S35" s="609"/>
      <c r="T35" s="611"/>
      <c r="U35" s="608">
        <f t="shared" si="63"/>
        <v>0</v>
      </c>
      <c r="V35" s="609"/>
      <c r="W35" s="611"/>
      <c r="X35" s="608">
        <f t="shared" si="72"/>
        <v>0</v>
      </c>
      <c r="Y35" s="609"/>
      <c r="Z35" s="611"/>
      <c r="AA35" s="608">
        <f t="shared" si="2"/>
        <v>0</v>
      </c>
      <c r="AB35" s="609"/>
      <c r="AC35" s="611"/>
      <c r="AD35" s="608">
        <f t="shared" si="73"/>
        <v>0</v>
      </c>
      <c r="AE35" s="609"/>
      <c r="AF35" s="611"/>
      <c r="AG35" s="608">
        <f t="shared" si="30"/>
        <v>0</v>
      </c>
      <c r="AH35" s="609"/>
      <c r="AI35" s="611"/>
      <c r="AJ35" s="608">
        <f t="shared" si="31"/>
        <v>0</v>
      </c>
      <c r="AK35" s="609"/>
      <c r="AL35" s="611"/>
      <c r="AM35" s="608">
        <f t="shared" si="32"/>
        <v>0</v>
      </c>
      <c r="AN35" s="609"/>
      <c r="AO35" s="611"/>
      <c r="AP35" s="608">
        <f t="shared" si="33"/>
        <v>0</v>
      </c>
      <c r="AQ35" s="609"/>
      <c r="AR35" s="611"/>
      <c r="AS35" s="608">
        <f t="shared" si="34"/>
        <v>0</v>
      </c>
      <c r="AT35" s="609"/>
      <c r="AU35" s="611"/>
      <c r="AV35" s="608">
        <f t="shared" si="35"/>
        <v>0</v>
      </c>
      <c r="AW35" s="610"/>
      <c r="AX35" s="611"/>
      <c r="AY35" s="608">
        <f t="shared" si="36"/>
        <v>0</v>
      </c>
      <c r="AZ35" s="609"/>
      <c r="BA35" s="611"/>
      <c r="BB35" s="608">
        <f t="shared" si="37"/>
        <v>0</v>
      </c>
      <c r="BC35" s="609"/>
      <c r="BD35" s="607"/>
      <c r="BE35" s="608">
        <f t="shared" si="38"/>
        <v>0</v>
      </c>
      <c r="BF35" s="609"/>
      <c r="BG35" s="611"/>
      <c r="BH35" s="608">
        <f t="shared" si="39"/>
        <v>0</v>
      </c>
      <c r="BI35" s="609"/>
      <c r="BJ35" s="607"/>
      <c r="BK35" s="608">
        <f t="shared" si="75"/>
        <v>0</v>
      </c>
      <c r="BL35" s="610"/>
      <c r="BM35" s="611"/>
      <c r="BN35" s="608">
        <f t="shared" si="76"/>
        <v>0</v>
      </c>
      <c r="BO35" s="610"/>
      <c r="BP35" s="607"/>
      <c r="BQ35" s="608">
        <f t="shared" si="66"/>
        <v>0</v>
      </c>
      <c r="BR35" s="609"/>
      <c r="BS35" s="607"/>
      <c r="BT35" s="608">
        <f t="shared" si="67"/>
        <v>0</v>
      </c>
      <c r="BU35" s="609"/>
      <c r="BV35" s="607"/>
      <c r="BW35" s="608">
        <f t="shared" si="5"/>
        <v>0</v>
      </c>
      <c r="BX35" s="609"/>
      <c r="BY35" s="611"/>
      <c r="BZ35" s="608">
        <f t="shared" si="6"/>
        <v>0</v>
      </c>
      <c r="CA35" s="609"/>
      <c r="CB35" s="611"/>
      <c r="CC35" s="608">
        <f t="shared" si="7"/>
        <v>0</v>
      </c>
      <c r="CD35" s="609"/>
      <c r="CE35" s="607"/>
      <c r="CF35" s="608">
        <f t="shared" si="8"/>
        <v>0</v>
      </c>
      <c r="CG35" s="610"/>
      <c r="CH35" s="607"/>
      <c r="CI35" s="608">
        <f t="shared" si="9"/>
        <v>0</v>
      </c>
      <c r="CJ35" s="610"/>
      <c r="CK35" s="611"/>
      <c r="CL35" s="608">
        <f t="shared" si="10"/>
        <v>0</v>
      </c>
      <c r="CM35" s="610"/>
      <c r="CN35" s="611"/>
      <c r="CO35" s="608">
        <f t="shared" si="11"/>
        <v>0</v>
      </c>
      <c r="CP35" s="610"/>
      <c r="CQ35" s="611"/>
      <c r="CR35" s="608">
        <f t="shared" si="12"/>
        <v>0</v>
      </c>
      <c r="CS35" s="609"/>
      <c r="CT35" s="611"/>
      <c r="CU35" s="608">
        <f t="shared" si="13"/>
        <v>0</v>
      </c>
      <c r="CV35" s="609"/>
      <c r="CW35" s="611"/>
      <c r="CX35" s="608">
        <f t="shared" si="14"/>
        <v>0</v>
      </c>
      <c r="CY35" s="610"/>
      <c r="CZ35" s="607"/>
      <c r="DA35" s="608">
        <f t="shared" si="15"/>
        <v>0</v>
      </c>
      <c r="DB35" s="609"/>
      <c r="DC35" s="611"/>
      <c r="DD35" s="608">
        <f t="shared" si="16"/>
        <v>0</v>
      </c>
      <c r="DE35" s="609"/>
      <c r="DF35" s="611"/>
      <c r="DG35" s="608">
        <f t="shared" si="42"/>
        <v>0</v>
      </c>
      <c r="DH35" s="610"/>
      <c r="DI35" s="611"/>
      <c r="DJ35" s="608">
        <f t="shared" si="43"/>
        <v>0</v>
      </c>
      <c r="DK35" s="610"/>
      <c r="DL35" s="611"/>
      <c r="DM35" s="608">
        <f t="shared" si="44"/>
        <v>0</v>
      </c>
      <c r="DN35" s="610"/>
      <c r="DO35" s="611"/>
      <c r="DP35" s="608">
        <f t="shared" si="45"/>
        <v>0</v>
      </c>
      <c r="DQ35" s="610"/>
      <c r="DR35" s="611"/>
      <c r="DS35" s="608">
        <f t="shared" si="46"/>
        <v>0</v>
      </c>
      <c r="DT35" s="610"/>
      <c r="DU35" s="607"/>
      <c r="DV35" s="608">
        <f t="shared" si="47"/>
        <v>0</v>
      </c>
      <c r="DW35" s="610"/>
      <c r="DX35" s="611"/>
      <c r="DY35" s="608">
        <f t="shared" si="48"/>
        <v>0</v>
      </c>
      <c r="DZ35" s="610"/>
      <c r="EA35" s="611"/>
      <c r="EB35" s="608">
        <f t="shared" si="49"/>
        <v>0</v>
      </c>
      <c r="EC35" s="610"/>
      <c r="ED35" s="611"/>
      <c r="EE35" s="608">
        <f t="shared" si="50"/>
        <v>0</v>
      </c>
      <c r="EF35" s="610"/>
      <c r="EG35" s="611"/>
      <c r="EH35" s="608">
        <f t="shared" si="51"/>
        <v>0</v>
      </c>
      <c r="EI35" s="610"/>
      <c r="EJ35" s="611"/>
      <c r="EK35" s="608">
        <f t="shared" si="52"/>
        <v>0</v>
      </c>
      <c r="EL35" s="610"/>
      <c r="EM35" s="611"/>
      <c r="EN35" s="608">
        <f t="shared" si="53"/>
        <v>0</v>
      </c>
      <c r="EO35" s="610"/>
      <c r="EP35" s="611"/>
      <c r="EQ35" s="608">
        <f t="shared" si="54"/>
        <v>0</v>
      </c>
      <c r="ER35" s="610"/>
      <c r="ES35" s="607"/>
      <c r="ET35" s="608">
        <f t="shared" si="57"/>
        <v>0</v>
      </c>
      <c r="EU35" s="610"/>
      <c r="EV35" s="607"/>
      <c r="EW35" s="608">
        <f t="shared" si="58"/>
        <v>0</v>
      </c>
      <c r="EX35" s="610"/>
      <c r="EY35" s="607"/>
      <c r="EZ35" s="608">
        <f t="shared" si="17"/>
        <v>0</v>
      </c>
      <c r="FA35" s="610"/>
      <c r="FB35" s="607"/>
      <c r="FC35" s="608">
        <f t="shared" si="18"/>
        <v>0</v>
      </c>
      <c r="FD35" s="610"/>
      <c r="FE35" s="607"/>
      <c r="FF35" s="608">
        <f t="shared" si="19"/>
        <v>0</v>
      </c>
      <c r="FG35" s="610"/>
      <c r="FH35" s="607"/>
      <c r="FI35" s="608">
        <f t="shared" si="55"/>
        <v>0</v>
      </c>
      <c r="FJ35" s="610"/>
      <c r="FK35" s="607"/>
      <c r="FL35" s="608">
        <f t="shared" si="20"/>
        <v>0</v>
      </c>
      <c r="FM35" s="610"/>
      <c r="FN35" s="607"/>
      <c r="FO35" s="608">
        <f t="shared" si="21"/>
        <v>0</v>
      </c>
      <c r="FP35" s="610"/>
      <c r="FQ35" s="607"/>
      <c r="FR35" s="608">
        <f t="shared" si="22"/>
        <v>0</v>
      </c>
      <c r="FS35" s="610"/>
      <c r="FT35" s="607"/>
      <c r="FU35" s="608">
        <f t="shared" si="56"/>
        <v>0</v>
      </c>
      <c r="FV35" s="610"/>
      <c r="FW35" s="611"/>
      <c r="FX35" s="608">
        <f t="shared" si="23"/>
        <v>0</v>
      </c>
      <c r="FY35" s="610"/>
      <c r="FZ35" s="611"/>
      <c r="GA35" s="608">
        <f t="shared" si="24"/>
        <v>0</v>
      </c>
      <c r="GB35" s="610"/>
      <c r="GC35" s="607"/>
      <c r="GD35" s="608">
        <f t="shared" si="25"/>
        <v>0</v>
      </c>
      <c r="GE35" s="610"/>
      <c r="GF35" s="607"/>
      <c r="GG35" s="608">
        <f t="shared" si="69"/>
        <v>0</v>
      </c>
      <c r="GH35" s="610"/>
      <c r="GI35" s="611"/>
      <c r="GJ35" s="608">
        <f t="shared" si="26"/>
        <v>0</v>
      </c>
      <c r="GK35" s="610"/>
      <c r="GL35" s="612">
        <f t="shared" si="74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>
      <c r="A36" s="606">
        <v>31</v>
      </c>
      <c r="B36" s="611"/>
      <c r="C36" s="608">
        <f t="shared" si="28"/>
        <v>0</v>
      </c>
      <c r="D36" s="609"/>
      <c r="E36" s="607"/>
      <c r="F36" s="608">
        <f t="shared" si="59"/>
        <v>0</v>
      </c>
      <c r="G36" s="609"/>
      <c r="H36" s="607"/>
      <c r="I36" s="608">
        <f t="shared" si="70"/>
        <v>0</v>
      </c>
      <c r="J36" s="609"/>
      <c r="K36" s="611"/>
      <c r="L36" s="608">
        <f t="shared" si="71"/>
        <v>0</v>
      </c>
      <c r="M36" s="609"/>
      <c r="N36" s="611"/>
      <c r="O36" s="608">
        <f t="shared" si="62"/>
        <v>0</v>
      </c>
      <c r="P36" s="609"/>
      <c r="Q36" s="607"/>
      <c r="R36" s="608">
        <f t="shared" si="68"/>
        <v>0</v>
      </c>
      <c r="S36" s="609"/>
      <c r="T36" s="611"/>
      <c r="U36" s="608">
        <f t="shared" si="63"/>
        <v>0</v>
      </c>
      <c r="V36" s="609"/>
      <c r="W36" s="611"/>
      <c r="X36" s="608">
        <f t="shared" si="72"/>
        <v>0</v>
      </c>
      <c r="Y36" s="609"/>
      <c r="Z36" s="611"/>
      <c r="AA36" s="608">
        <f t="shared" si="2"/>
        <v>0</v>
      </c>
      <c r="AB36" s="609"/>
      <c r="AC36" s="611"/>
      <c r="AD36" s="608">
        <f t="shared" si="73"/>
        <v>0</v>
      </c>
      <c r="AE36" s="609"/>
      <c r="AF36" s="611"/>
      <c r="AG36" s="608">
        <f t="shared" ref="AG36" si="77">AH$3*AH$4*216*24*60*AF36/9000000</f>
        <v>0</v>
      </c>
      <c r="AH36" s="609"/>
      <c r="AI36" s="611"/>
      <c r="AJ36" s="608">
        <f t="shared" ref="AJ36" si="78">AK$3*AK$4*216*24*60*AI36/9000000</f>
        <v>0</v>
      </c>
      <c r="AK36" s="609"/>
      <c r="AL36" s="611"/>
      <c r="AM36" s="608">
        <f t="shared" ref="AM36" si="79">AN$3*AN$4*216*24*60*AL36/9000000</f>
        <v>0</v>
      </c>
      <c r="AN36" s="609"/>
      <c r="AO36" s="611"/>
      <c r="AP36" s="608">
        <f t="shared" ref="AP36" si="80">AQ$3*AQ$4*216*24*60*AO36/9000000</f>
        <v>0</v>
      </c>
      <c r="AQ36" s="609"/>
      <c r="AR36" s="611"/>
      <c r="AS36" s="608">
        <f t="shared" si="34"/>
        <v>0</v>
      </c>
      <c r="AT36" s="609"/>
      <c r="AU36" s="607"/>
      <c r="AV36" s="608">
        <f t="shared" si="35"/>
        <v>0</v>
      </c>
      <c r="AW36" s="610"/>
      <c r="AX36" s="607"/>
      <c r="AY36" s="608">
        <f t="shared" si="36"/>
        <v>0</v>
      </c>
      <c r="AZ36" s="609"/>
      <c r="BA36" s="607"/>
      <c r="BB36" s="608">
        <f t="shared" ref="BB36" si="81">BC$3*BC$4*216*24*60*BA36/9000000</f>
        <v>0</v>
      </c>
      <c r="BC36" s="609"/>
      <c r="BD36" s="607"/>
      <c r="BE36" s="608">
        <f t="shared" ref="BE36" si="82">BF$3*BF$4*216*24*60*BD36/9000000</f>
        <v>0</v>
      </c>
      <c r="BF36" s="609"/>
      <c r="BG36" s="607"/>
      <c r="BH36" s="608">
        <f t="shared" ref="BH36" si="83">BI$3*BI$4*216*24*60*BG36/9000000</f>
        <v>0</v>
      </c>
      <c r="BI36" s="609"/>
      <c r="BJ36" s="607"/>
      <c r="BK36" s="608">
        <f t="shared" si="75"/>
        <v>0</v>
      </c>
      <c r="BL36" s="610"/>
      <c r="BM36" s="607"/>
      <c r="BN36" s="608">
        <f t="shared" si="76"/>
        <v>0</v>
      </c>
      <c r="BO36" s="610"/>
      <c r="BP36" s="607"/>
      <c r="BQ36" s="608">
        <f t="shared" si="66"/>
        <v>0</v>
      </c>
      <c r="BR36" s="609"/>
      <c r="BS36" s="607"/>
      <c r="BT36" s="608">
        <f t="shared" si="67"/>
        <v>0</v>
      </c>
      <c r="BU36" s="609"/>
      <c r="BV36" s="607"/>
      <c r="BW36" s="608">
        <f t="shared" si="5"/>
        <v>0</v>
      </c>
      <c r="BX36" s="609"/>
      <c r="BY36" s="611"/>
      <c r="BZ36" s="608">
        <f t="shared" si="6"/>
        <v>0</v>
      </c>
      <c r="CA36" s="609"/>
      <c r="CB36" s="611"/>
      <c r="CC36" s="608">
        <f t="shared" si="7"/>
        <v>0</v>
      </c>
      <c r="CD36" s="609"/>
      <c r="CE36" s="607"/>
      <c r="CF36" s="608">
        <f t="shared" si="8"/>
        <v>0</v>
      </c>
      <c r="CG36" s="610"/>
      <c r="CH36" s="607"/>
      <c r="CI36" s="608">
        <f t="shared" si="9"/>
        <v>0</v>
      </c>
      <c r="CJ36" s="610"/>
      <c r="CK36" s="611"/>
      <c r="CL36" s="608">
        <f t="shared" si="10"/>
        <v>0</v>
      </c>
      <c r="CM36" s="610"/>
      <c r="CN36" s="611"/>
      <c r="CO36" s="608">
        <f t="shared" si="11"/>
        <v>0</v>
      </c>
      <c r="CP36" s="610"/>
      <c r="CQ36" s="611"/>
      <c r="CR36" s="608">
        <f t="shared" si="12"/>
        <v>0</v>
      </c>
      <c r="CS36" s="609"/>
      <c r="CT36" s="611"/>
      <c r="CU36" s="608">
        <f t="shared" si="13"/>
        <v>0</v>
      </c>
      <c r="CV36" s="609"/>
      <c r="CW36" s="611"/>
      <c r="CX36" s="608">
        <f t="shared" si="14"/>
        <v>0</v>
      </c>
      <c r="CY36" s="610"/>
      <c r="CZ36" s="607"/>
      <c r="DA36" s="608">
        <f t="shared" si="15"/>
        <v>0</v>
      </c>
      <c r="DB36" s="609"/>
      <c r="DC36" s="611"/>
      <c r="DD36" s="608">
        <f t="shared" si="16"/>
        <v>0</v>
      </c>
      <c r="DE36" s="609"/>
      <c r="DF36" s="611"/>
      <c r="DG36" s="608">
        <f t="shared" si="42"/>
        <v>0</v>
      </c>
      <c r="DH36" s="610"/>
      <c r="DI36" s="611"/>
      <c r="DJ36" s="608">
        <f t="shared" si="43"/>
        <v>0</v>
      </c>
      <c r="DK36" s="610"/>
      <c r="DL36" s="611"/>
      <c r="DM36" s="608">
        <f t="shared" si="44"/>
        <v>0</v>
      </c>
      <c r="DN36" s="610"/>
      <c r="DO36" s="611"/>
      <c r="DP36" s="608">
        <f t="shared" si="45"/>
        <v>0</v>
      </c>
      <c r="DQ36" s="610"/>
      <c r="DR36" s="611"/>
      <c r="DS36" s="608">
        <f t="shared" si="46"/>
        <v>0</v>
      </c>
      <c r="DT36" s="610"/>
      <c r="DU36" s="611"/>
      <c r="DV36" s="608">
        <f t="shared" si="47"/>
        <v>0</v>
      </c>
      <c r="DW36" s="610"/>
      <c r="DX36" s="611"/>
      <c r="DY36" s="608">
        <f t="shared" si="48"/>
        <v>0</v>
      </c>
      <c r="DZ36" s="610"/>
      <c r="EA36" s="611"/>
      <c r="EB36" s="608">
        <f t="shared" si="49"/>
        <v>0</v>
      </c>
      <c r="EC36" s="610"/>
      <c r="ED36" s="611"/>
      <c r="EE36" s="608">
        <f t="shared" si="50"/>
        <v>0</v>
      </c>
      <c r="EF36" s="610"/>
      <c r="EG36" s="611"/>
      <c r="EH36" s="608">
        <f t="shared" si="51"/>
        <v>0</v>
      </c>
      <c r="EI36" s="610"/>
      <c r="EJ36" s="611"/>
      <c r="EK36" s="608">
        <f t="shared" si="52"/>
        <v>0</v>
      </c>
      <c r="EL36" s="610"/>
      <c r="EM36" s="611"/>
      <c r="EN36" s="608">
        <f t="shared" si="53"/>
        <v>0</v>
      </c>
      <c r="EO36" s="610"/>
      <c r="EP36" s="611"/>
      <c r="EQ36" s="608">
        <f t="shared" si="54"/>
        <v>0</v>
      </c>
      <c r="ER36" s="610"/>
      <c r="ES36" s="607"/>
      <c r="ET36" s="608">
        <f t="shared" si="57"/>
        <v>0</v>
      </c>
      <c r="EU36" s="610"/>
      <c r="EV36" s="607"/>
      <c r="EW36" s="608">
        <f t="shared" si="58"/>
        <v>0</v>
      </c>
      <c r="EX36" s="610"/>
      <c r="EY36" s="607"/>
      <c r="EZ36" s="608">
        <f t="shared" si="17"/>
        <v>0</v>
      </c>
      <c r="FA36" s="610"/>
      <c r="FB36" s="607"/>
      <c r="FC36" s="608">
        <f t="shared" si="18"/>
        <v>0</v>
      </c>
      <c r="FD36" s="610"/>
      <c r="FE36" s="607"/>
      <c r="FF36" s="608">
        <f t="shared" si="19"/>
        <v>0</v>
      </c>
      <c r="FG36" s="610"/>
      <c r="FH36" s="607"/>
      <c r="FI36" s="608">
        <f t="shared" si="55"/>
        <v>0</v>
      </c>
      <c r="FJ36" s="610"/>
      <c r="FK36" s="607"/>
      <c r="FL36" s="608">
        <f t="shared" si="20"/>
        <v>0</v>
      </c>
      <c r="FM36" s="610"/>
      <c r="FN36" s="607"/>
      <c r="FO36" s="608">
        <f t="shared" si="21"/>
        <v>0</v>
      </c>
      <c r="FP36" s="610"/>
      <c r="FQ36" s="607"/>
      <c r="FR36" s="608">
        <f t="shared" si="22"/>
        <v>0</v>
      </c>
      <c r="FS36" s="610"/>
      <c r="FT36" s="607"/>
      <c r="FU36" s="608">
        <f t="shared" si="56"/>
        <v>0</v>
      </c>
      <c r="FV36" s="610"/>
      <c r="FW36" s="611"/>
      <c r="FX36" s="608">
        <f t="shared" si="23"/>
        <v>0</v>
      </c>
      <c r="FY36" s="610"/>
      <c r="FZ36" s="611"/>
      <c r="GA36" s="608">
        <f t="shared" si="24"/>
        <v>0</v>
      </c>
      <c r="GB36" s="610"/>
      <c r="GC36" s="607"/>
      <c r="GD36" s="608">
        <f t="shared" si="25"/>
        <v>0</v>
      </c>
      <c r="GE36" s="610"/>
      <c r="GF36" s="607"/>
      <c r="GG36" s="608">
        <f t="shared" si="69"/>
        <v>0</v>
      </c>
      <c r="GH36" s="610"/>
      <c r="GI36" s="611"/>
      <c r="GJ36" s="608">
        <f t="shared" si="26"/>
        <v>0</v>
      </c>
      <c r="GK36" s="610"/>
      <c r="GL36" s="612">
        <f t="shared" si="74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25082.265600000013</v>
      </c>
      <c r="D37" s="408">
        <f>SUM(D6:D36)</f>
        <v>22118</v>
      </c>
      <c r="E37" s="620">
        <f>IF(E6="",0,AVERAGE(E6:E36))</f>
        <v>0</v>
      </c>
      <c r="F37" s="407">
        <f>SUM(F6:F36)</f>
        <v>0</v>
      </c>
      <c r="G37" s="408">
        <f>SUM(G6:G36)</f>
        <v>0</v>
      </c>
      <c r="H37" s="620">
        <f>IF(H6="",0,AVERAGE(H6:H36))</f>
        <v>0</v>
      </c>
      <c r="I37" s="407">
        <f>SUM(I6:I36)</f>
        <v>0</v>
      </c>
      <c r="J37" s="408">
        <f>SUM(J6:J36)</f>
        <v>0</v>
      </c>
      <c r="K37" s="620">
        <f>IF(K6="",0,AVERAGE(K6:K36))</f>
        <v>0.9375</v>
      </c>
      <c r="L37" s="407">
        <f>SUM(L6:L36)</f>
        <v>32192.639999999996</v>
      </c>
      <c r="M37" s="408">
        <f>SUM(M6:M36)</f>
        <v>30717</v>
      </c>
      <c r="N37" s="620">
        <f>IF(N6="",0,AVERAGE(N6:N36))</f>
        <v>0.95833333333333337</v>
      </c>
      <c r="O37" s="407">
        <f>SUM(O6:O36)</f>
        <v>42780.441600000006</v>
      </c>
      <c r="P37" s="409">
        <f>SUM(P6:P36)</f>
        <v>36788</v>
      </c>
      <c r="Q37" s="620">
        <f>IF(Q6="",0,AVERAGE(Q6:Q36))</f>
        <v>8.3333333333333329E-2</v>
      </c>
      <c r="R37" s="407">
        <f>SUM(R6:R36)</f>
        <v>2522.88</v>
      </c>
      <c r="S37" s="408">
        <f>SUM(S6:S36)</f>
        <v>4644</v>
      </c>
      <c r="T37" s="620">
        <f>IF(T6="",0,AVERAGE(T6:T36))</f>
        <v>0</v>
      </c>
      <c r="U37" s="407">
        <f>SUM(U6:U36)</f>
        <v>0</v>
      </c>
      <c r="V37" s="408">
        <f>SUM(V6:V36)</f>
        <v>0</v>
      </c>
      <c r="W37" s="620">
        <f>IF(W6="",0,AVERAGE(W6:W36))</f>
        <v>0</v>
      </c>
      <c r="X37" s="407">
        <f>SUM(X6:X36)</f>
        <v>0</v>
      </c>
      <c r="Y37" s="408">
        <f>SUM(Y6:Y36)</f>
        <v>0</v>
      </c>
      <c r="Z37" s="620">
        <f>IF(Z6="",0,AVERAGE(Z6:Z36))</f>
        <v>0</v>
      </c>
      <c r="AA37" s="407">
        <f>SUM(AA6:AA36)</f>
        <v>0</v>
      </c>
      <c r="AB37" s="408">
        <f>SUM(AB6:AB36)</f>
        <v>0</v>
      </c>
      <c r="AC37" s="620">
        <f>IF(AC6="",0,AVERAGE(AC6:AC36))</f>
        <v>0</v>
      </c>
      <c r="AD37" s="407">
        <f>SUM(AD6:AD36)</f>
        <v>0</v>
      </c>
      <c r="AE37" s="409">
        <f>SUM(AE6:AE36)</f>
        <v>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</v>
      </c>
      <c r="AM37" s="407">
        <f>SUM(AM6:AM36)</f>
        <v>0</v>
      </c>
      <c r="AN37" s="409">
        <f>SUM(AN6:AN36)</f>
        <v>0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0.70833333333333337</v>
      </c>
      <c r="AS37" s="407">
        <f>SUM(AS6:AS36)</f>
        <v>39070.07999999998</v>
      </c>
      <c r="AT37" s="409">
        <f>SUM(AT6:AT36)</f>
        <v>32699</v>
      </c>
      <c r="AU37" s="620">
        <f>IF(AU6="",0,AVERAGE(AU6:AU36))</f>
        <v>0.125</v>
      </c>
      <c r="AV37" s="407">
        <f>SUM(AV6:AV36)</f>
        <v>5080.3200000000006</v>
      </c>
      <c r="AW37" s="409">
        <f>SUM(AW6:AW36)</f>
        <v>7062</v>
      </c>
      <c r="AX37" s="620">
        <f>IF(AX6="",0,AVERAGE(AX6:AX36))</f>
        <v>0.10416666666666667</v>
      </c>
      <c r="AY37" s="407">
        <f>SUM(AY6:AY36)</f>
        <v>4233.6000000000004</v>
      </c>
      <c r="AZ37" s="409">
        <f>SUM(AZ6:AZ36)</f>
        <v>5237</v>
      </c>
      <c r="BA37" s="620">
        <f>IF(BA6="",0,AVERAGE(BA6:BA36))</f>
        <v>0.25</v>
      </c>
      <c r="BB37" s="407">
        <f>SUM(BB6:BB36)</f>
        <v>18040.320000000003</v>
      </c>
      <c r="BC37" s="409">
        <f>SUM(BC6:BC36)</f>
        <v>15414</v>
      </c>
      <c r="BD37" s="620">
        <f>IF(BD6="",0,AVERAGE(BD6:BD36))</f>
        <v>0.25</v>
      </c>
      <c r="BE37" s="407">
        <f>SUM(BE6:BE36)</f>
        <v>17542.655999999999</v>
      </c>
      <c r="BF37" s="409">
        <f>SUM(BF6:BF36)</f>
        <v>19550</v>
      </c>
      <c r="BG37" s="620">
        <f>IF(BG6="",0,AVERAGE(BG6:BG36))</f>
        <v>2.0833333333333332E-2</v>
      </c>
      <c r="BH37" s="407">
        <f>SUM(BH6:BH36)</f>
        <v>1583.712</v>
      </c>
      <c r="BI37" s="408">
        <f>SUM(BI6:BI36)</f>
        <v>2446</v>
      </c>
      <c r="BJ37" s="620">
        <f>IF(BJ6="",0,AVERAGE(BJ6:BJ36))</f>
        <v>0.9375</v>
      </c>
      <c r="BK37" s="407">
        <f>SUM(BK6:BK36)</f>
        <v>38102.399999999994</v>
      </c>
      <c r="BL37" s="409">
        <f>SUM(BL6:BL36)</f>
        <v>34329</v>
      </c>
      <c r="BM37" s="620">
        <f>IF(BM6="",0,AVERAGE(BM6:BM36))</f>
        <v>0.5</v>
      </c>
      <c r="BN37" s="407">
        <f>SUM(BN6:BN36)</f>
        <v>20321.28</v>
      </c>
      <c r="BO37" s="409">
        <f>SUM(BO6:BO36)</f>
        <v>13349</v>
      </c>
      <c r="BP37" s="620">
        <f>IF(BP6="",0,AVERAGE(BP6:BP36))</f>
        <v>0.72916666666666663</v>
      </c>
      <c r="BQ37" s="407">
        <f>SUM(BQ6:BQ36)</f>
        <v>55823.039999999986</v>
      </c>
      <c r="BR37" s="409">
        <f>SUM(BR6:BR36)</f>
        <v>48017</v>
      </c>
      <c r="BS37" s="620">
        <f>IF(BS6="",0,AVERAGE(BS6:BS36))</f>
        <v>0.22916666666666666</v>
      </c>
      <c r="BT37" s="407">
        <f>SUM(BT6:BT36)</f>
        <v>18627.84</v>
      </c>
      <c r="BU37" s="409">
        <f>SUM(BU6:BU36)</f>
        <v>8483</v>
      </c>
      <c r="BV37" s="620">
        <f>IF(BV6="",0,AVERAGE(BV6:BV36))</f>
        <v>0.75</v>
      </c>
      <c r="BW37" s="407">
        <f>SUM(BW6:BW36)</f>
        <v>53374.464</v>
      </c>
      <c r="BX37" s="409">
        <f>SUM(BX6:BX36)</f>
        <v>41180</v>
      </c>
      <c r="BY37" s="620">
        <f>IF(BY6="",0,AVERAGE(BY6:BY36))</f>
        <v>0</v>
      </c>
      <c r="BZ37" s="407">
        <f>SUM(BZ6:BZ36)</f>
        <v>0</v>
      </c>
      <c r="CA37" s="409">
        <f>SUM(CA6:CA36)</f>
        <v>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0.6875</v>
      </c>
      <c r="CI37" s="407">
        <f>SUM(CI6:CI36)</f>
        <v>48242.303999999982</v>
      </c>
      <c r="CJ37" s="409">
        <f>SUM(CJ6:CJ36)</f>
        <v>37380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8.2708333333333339</v>
      </c>
      <c r="GM37" s="613">
        <f>GL37+'33J'!BK37+'M80(20250122封存)'!CX37+MPS!AY37+TMT!CX37</f>
        <v>14.5</v>
      </c>
    </row>
    <row r="38" spans="1:196" s="38" customFormat="1" ht="24.75" customHeight="1" thickTop="1">
      <c r="A38" s="60"/>
      <c r="B38" s="1541">
        <v>22118</v>
      </c>
      <c r="C38" s="1541"/>
      <c r="D38" s="1542"/>
      <c r="E38" s="1541"/>
      <c r="F38" s="1541"/>
      <c r="G38" s="1542"/>
      <c r="H38" s="1541"/>
      <c r="I38" s="1541"/>
      <c r="J38" s="1542"/>
      <c r="K38" s="1545">
        <v>30185</v>
      </c>
      <c r="L38" s="1541"/>
      <c r="M38" s="1542"/>
      <c r="N38" s="1545">
        <v>36125</v>
      </c>
      <c r="O38" s="1541"/>
      <c r="P38" s="1542"/>
      <c r="Q38" s="1545">
        <v>1752</v>
      </c>
      <c r="R38" s="1541"/>
      <c r="S38" s="1542"/>
      <c r="T38" s="1545"/>
      <c r="U38" s="1541"/>
      <c r="V38" s="1542"/>
      <c r="W38" s="1545"/>
      <c r="X38" s="1541"/>
      <c r="Y38" s="1542"/>
      <c r="Z38" s="1545"/>
      <c r="AA38" s="1541"/>
      <c r="AB38" s="1542"/>
      <c r="AC38" s="1545"/>
      <c r="AD38" s="1541"/>
      <c r="AE38" s="1542"/>
      <c r="AF38" s="1545"/>
      <c r="AG38" s="1541"/>
      <c r="AH38" s="1542"/>
      <c r="AI38" s="1545"/>
      <c r="AJ38" s="1541"/>
      <c r="AK38" s="1542"/>
      <c r="AL38" s="1545"/>
      <c r="AM38" s="1541"/>
      <c r="AN38" s="1542"/>
      <c r="AO38" s="1545"/>
      <c r="AP38" s="1541"/>
      <c r="AQ38" s="1542"/>
      <c r="AR38" s="1545">
        <v>31934</v>
      </c>
      <c r="AS38" s="1541"/>
      <c r="AT38" s="1542"/>
      <c r="AU38" s="1545">
        <v>6216</v>
      </c>
      <c r="AV38" s="1541"/>
      <c r="AW38" s="1542"/>
      <c r="AX38" s="1541">
        <v>4283</v>
      </c>
      <c r="AY38" s="1541"/>
      <c r="AZ38" s="1542"/>
      <c r="BA38" s="1541">
        <v>15235</v>
      </c>
      <c r="BB38" s="1541"/>
      <c r="BC38" s="1542"/>
      <c r="BD38" s="1541">
        <v>19316</v>
      </c>
      <c r="BE38" s="1541"/>
      <c r="BF38" s="1542"/>
      <c r="BG38" s="1541">
        <v>2232</v>
      </c>
      <c r="BH38" s="1541"/>
      <c r="BI38" s="1542"/>
      <c r="BJ38" s="1545">
        <v>34329</v>
      </c>
      <c r="BK38" s="1541"/>
      <c r="BL38" s="1542"/>
      <c r="BM38" s="1545">
        <v>13349</v>
      </c>
      <c r="BN38" s="1541"/>
      <c r="BO38" s="1542"/>
      <c r="BP38" s="1541">
        <v>46583</v>
      </c>
      <c r="BQ38" s="1541"/>
      <c r="BR38" s="1542"/>
      <c r="BS38" s="1541">
        <v>8368</v>
      </c>
      <c r="BT38" s="1541"/>
      <c r="BU38" s="1542"/>
      <c r="BV38" s="1541">
        <v>40436</v>
      </c>
      <c r="BW38" s="1541"/>
      <c r="BX38" s="1542"/>
      <c r="BY38" s="1541"/>
      <c r="BZ38" s="1541"/>
      <c r="CA38" s="1542"/>
      <c r="CB38" s="1541"/>
      <c r="CC38" s="1541"/>
      <c r="CD38" s="1542"/>
      <c r="CE38" s="1541"/>
      <c r="CF38" s="1541"/>
      <c r="CG38" s="1542"/>
      <c r="CH38" s="1541">
        <v>37059</v>
      </c>
      <c r="CI38" s="1541"/>
      <c r="CJ38" s="1542"/>
      <c r="CK38" s="1541"/>
      <c r="CL38" s="1541"/>
      <c r="CM38" s="1542"/>
      <c r="CN38" s="1541"/>
      <c r="CO38" s="1541"/>
      <c r="CP38" s="1542"/>
      <c r="CQ38" s="1541"/>
      <c r="CR38" s="1541"/>
      <c r="CS38" s="1542"/>
      <c r="CT38" s="1541"/>
      <c r="CU38" s="1541"/>
      <c r="CV38" s="1542"/>
      <c r="CW38" s="1541"/>
      <c r="CX38" s="1541"/>
      <c r="CY38" s="1542"/>
      <c r="CZ38" s="1541"/>
      <c r="DA38" s="1541"/>
      <c r="DB38" s="1542"/>
      <c r="DC38" s="1541"/>
      <c r="DD38" s="1541"/>
      <c r="DE38" s="1542"/>
      <c r="DF38" s="1541"/>
      <c r="DG38" s="1541"/>
      <c r="DH38" s="1542"/>
      <c r="DI38" s="1541"/>
      <c r="DJ38" s="1541"/>
      <c r="DK38" s="1542"/>
      <c r="DL38" s="1541"/>
      <c r="DM38" s="1541"/>
      <c r="DN38" s="1542"/>
      <c r="DO38" s="1541"/>
      <c r="DP38" s="1541"/>
      <c r="DQ38" s="1542"/>
      <c r="DR38" s="1541"/>
      <c r="DS38" s="1541"/>
      <c r="DT38" s="1542"/>
      <c r="DU38" s="1541"/>
      <c r="DV38" s="1541"/>
      <c r="DW38" s="1542"/>
      <c r="DX38" s="1541"/>
      <c r="DY38" s="1541"/>
      <c r="DZ38" s="1542"/>
      <c r="EA38" s="1541"/>
      <c r="EB38" s="1541"/>
      <c r="EC38" s="1542"/>
      <c r="ED38" s="1541"/>
      <c r="EE38" s="1541"/>
      <c r="EF38" s="1542"/>
      <c r="EG38" s="1541"/>
      <c r="EH38" s="1541"/>
      <c r="EI38" s="1542"/>
      <c r="EJ38" s="1541"/>
      <c r="EK38" s="1541"/>
      <c r="EL38" s="1542"/>
      <c r="EM38" s="1541"/>
      <c r="EN38" s="1541"/>
      <c r="EO38" s="1542"/>
      <c r="EP38" s="1541"/>
      <c r="EQ38" s="1541"/>
      <c r="ER38" s="1542"/>
      <c r="ES38" s="1545"/>
      <c r="ET38" s="1541"/>
      <c r="EU38" s="1542"/>
      <c r="EV38" s="1545"/>
      <c r="EW38" s="1541"/>
      <c r="EX38" s="1542"/>
      <c r="EY38" s="1545"/>
      <c r="EZ38" s="1541"/>
      <c r="FA38" s="1542"/>
      <c r="FB38" s="1545"/>
      <c r="FC38" s="1541"/>
      <c r="FD38" s="1542"/>
      <c r="FE38" s="1545"/>
      <c r="FF38" s="1541"/>
      <c r="FG38" s="1542"/>
      <c r="FH38" s="1545"/>
      <c r="FI38" s="1541"/>
      <c r="FJ38" s="1542"/>
      <c r="FK38" s="1545"/>
      <c r="FL38" s="1541"/>
      <c r="FM38" s="1542"/>
      <c r="FN38" s="1545"/>
      <c r="FO38" s="1541"/>
      <c r="FP38" s="1542"/>
      <c r="FQ38" s="1545"/>
      <c r="FR38" s="1541"/>
      <c r="FS38" s="1542"/>
      <c r="FT38" s="1545"/>
      <c r="FU38" s="1541"/>
      <c r="FV38" s="1542"/>
      <c r="FW38" s="1545"/>
      <c r="FX38" s="1541"/>
      <c r="FY38" s="1542"/>
      <c r="FZ38" s="1545"/>
      <c r="GA38" s="1541"/>
      <c r="GB38" s="1542"/>
      <c r="GC38" s="1545"/>
      <c r="GD38" s="1541"/>
      <c r="GE38" s="1542"/>
      <c r="GF38" s="1545"/>
      <c r="GG38" s="1541"/>
      <c r="GH38" s="1542"/>
      <c r="GI38" s="1545"/>
      <c r="GJ38" s="1541"/>
      <c r="GK38" s="1542"/>
    </row>
    <row r="39" spans="1:196" s="38" customFormat="1" ht="23.25" customHeight="1" thickBot="1">
      <c r="A39" s="61"/>
      <c r="B39" s="1547">
        <v>1142</v>
      </c>
      <c r="C39" s="1547"/>
      <c r="D39" s="1548"/>
      <c r="E39" s="1543"/>
      <c r="F39" s="1543"/>
      <c r="G39" s="1544"/>
      <c r="H39" s="1543"/>
      <c r="I39" s="1543"/>
      <c r="J39" s="1544"/>
      <c r="K39" s="1546">
        <v>3569</v>
      </c>
      <c r="L39" s="1547"/>
      <c r="M39" s="1548"/>
      <c r="N39" s="1546">
        <v>3575</v>
      </c>
      <c r="O39" s="1547"/>
      <c r="P39" s="1548"/>
      <c r="Q39" s="1546"/>
      <c r="R39" s="1547"/>
      <c r="S39" s="1548"/>
      <c r="T39" s="1546"/>
      <c r="U39" s="1547"/>
      <c r="V39" s="1548"/>
      <c r="W39" s="1546"/>
      <c r="X39" s="1547"/>
      <c r="Y39" s="1548"/>
      <c r="Z39" s="1546"/>
      <c r="AA39" s="1547"/>
      <c r="AB39" s="1548"/>
      <c r="AC39" s="1546"/>
      <c r="AD39" s="1547"/>
      <c r="AE39" s="1548"/>
      <c r="AF39" s="1546"/>
      <c r="AG39" s="1547"/>
      <c r="AH39" s="1548"/>
      <c r="AI39" s="1546"/>
      <c r="AJ39" s="1547"/>
      <c r="AK39" s="1548"/>
      <c r="AL39" s="1546"/>
      <c r="AM39" s="1547"/>
      <c r="AN39" s="1548"/>
      <c r="AO39" s="1546"/>
      <c r="AP39" s="1547"/>
      <c r="AQ39" s="1548"/>
      <c r="AR39" s="1546">
        <v>4544</v>
      </c>
      <c r="AS39" s="1547"/>
      <c r="AT39" s="1548"/>
      <c r="AU39" s="1546">
        <v>1296</v>
      </c>
      <c r="AV39" s="1547"/>
      <c r="AW39" s="1548"/>
      <c r="AX39" s="1543">
        <v>653</v>
      </c>
      <c r="AY39" s="1543"/>
      <c r="AZ39" s="1544"/>
      <c r="BA39" s="1543">
        <v>955</v>
      </c>
      <c r="BB39" s="1543"/>
      <c r="BC39" s="1544"/>
      <c r="BD39" s="1543">
        <v>1526</v>
      </c>
      <c r="BE39" s="1543"/>
      <c r="BF39" s="1544"/>
      <c r="BG39" s="1543">
        <v>882</v>
      </c>
      <c r="BH39" s="1543"/>
      <c r="BI39" s="1544"/>
      <c r="BJ39" s="1546">
        <v>3429</v>
      </c>
      <c r="BK39" s="1547"/>
      <c r="BL39" s="1548"/>
      <c r="BM39" s="1546">
        <v>1349</v>
      </c>
      <c r="BN39" s="1547"/>
      <c r="BO39" s="1548"/>
      <c r="BP39" s="1543">
        <v>3653</v>
      </c>
      <c r="BQ39" s="1543"/>
      <c r="BR39" s="1544"/>
      <c r="BS39" s="1543">
        <v>478</v>
      </c>
      <c r="BT39" s="1543"/>
      <c r="BU39" s="1544"/>
      <c r="BV39" s="1543">
        <v>1436</v>
      </c>
      <c r="BW39" s="1543"/>
      <c r="BX39" s="1544"/>
      <c r="BY39" s="1543"/>
      <c r="BZ39" s="1543"/>
      <c r="CA39" s="1544"/>
      <c r="CB39" s="1543"/>
      <c r="CC39" s="1543"/>
      <c r="CD39" s="1544"/>
      <c r="CE39" s="1543"/>
      <c r="CF39" s="1543"/>
      <c r="CG39" s="1544"/>
      <c r="CH39" s="1543">
        <v>2403</v>
      </c>
      <c r="CI39" s="1543"/>
      <c r="CJ39" s="1544"/>
      <c r="CK39" s="1543"/>
      <c r="CL39" s="1543"/>
      <c r="CM39" s="1544"/>
      <c r="CN39" s="1543"/>
      <c r="CO39" s="1543"/>
      <c r="CP39" s="1544"/>
      <c r="CQ39" s="1543"/>
      <c r="CR39" s="1543"/>
      <c r="CS39" s="1544"/>
      <c r="CT39" s="1543"/>
      <c r="CU39" s="1543"/>
      <c r="CV39" s="1544"/>
      <c r="CW39" s="1543"/>
      <c r="CX39" s="1543"/>
      <c r="CY39" s="1544"/>
      <c r="CZ39" s="1543"/>
      <c r="DA39" s="1543"/>
      <c r="DB39" s="1544"/>
      <c r="DC39" s="1543"/>
      <c r="DD39" s="1543"/>
      <c r="DE39" s="1544"/>
      <c r="DF39" s="1543"/>
      <c r="DG39" s="1543"/>
      <c r="DH39" s="1544"/>
      <c r="DI39" s="1543"/>
      <c r="DJ39" s="1543"/>
      <c r="DK39" s="1544"/>
      <c r="DL39" s="1543"/>
      <c r="DM39" s="1543"/>
      <c r="DN39" s="1544"/>
      <c r="DO39" s="1543"/>
      <c r="DP39" s="1543"/>
      <c r="DQ39" s="1544"/>
      <c r="DR39" s="1543"/>
      <c r="DS39" s="1543"/>
      <c r="DT39" s="1544"/>
      <c r="DU39" s="1543"/>
      <c r="DV39" s="1543"/>
      <c r="DW39" s="1544"/>
      <c r="DX39" s="1543"/>
      <c r="DY39" s="1543"/>
      <c r="DZ39" s="1544"/>
      <c r="EA39" s="1543"/>
      <c r="EB39" s="1543"/>
      <c r="EC39" s="1544"/>
      <c r="ED39" s="1543"/>
      <c r="EE39" s="1543"/>
      <c r="EF39" s="1544"/>
      <c r="EG39" s="1543"/>
      <c r="EH39" s="1543"/>
      <c r="EI39" s="1544"/>
      <c r="EJ39" s="1543"/>
      <c r="EK39" s="1543"/>
      <c r="EL39" s="1544"/>
      <c r="EM39" s="1543"/>
      <c r="EN39" s="1543"/>
      <c r="EO39" s="1544"/>
      <c r="EP39" s="1543"/>
      <c r="EQ39" s="1543"/>
      <c r="ER39" s="1544"/>
      <c r="ES39" s="1546"/>
      <c r="ET39" s="1547"/>
      <c r="EU39" s="1548"/>
      <c r="EV39" s="1546"/>
      <c r="EW39" s="1547"/>
      <c r="EX39" s="1548"/>
      <c r="EY39" s="1546"/>
      <c r="EZ39" s="1547"/>
      <c r="FA39" s="1548"/>
      <c r="FB39" s="1546"/>
      <c r="FC39" s="1547"/>
      <c r="FD39" s="1548"/>
      <c r="FE39" s="1546"/>
      <c r="FF39" s="1547"/>
      <c r="FG39" s="1548"/>
      <c r="FH39" s="1546"/>
      <c r="FI39" s="1547"/>
      <c r="FJ39" s="1548"/>
      <c r="FK39" s="1546"/>
      <c r="FL39" s="1547"/>
      <c r="FM39" s="1548"/>
      <c r="FN39" s="1546"/>
      <c r="FO39" s="1547"/>
      <c r="FP39" s="1548"/>
      <c r="FQ39" s="1546"/>
      <c r="FR39" s="1547"/>
      <c r="FS39" s="1548"/>
      <c r="FT39" s="1546"/>
      <c r="FU39" s="1547"/>
      <c r="FV39" s="1548"/>
      <c r="FW39" s="1546"/>
      <c r="FX39" s="1547"/>
      <c r="FY39" s="1548"/>
      <c r="FZ39" s="1546"/>
      <c r="GA39" s="1547"/>
      <c r="GB39" s="1548"/>
      <c r="GC39" s="1546"/>
      <c r="GD39" s="1547"/>
      <c r="GE39" s="1548"/>
      <c r="GF39" s="1549"/>
      <c r="GG39" s="1543"/>
      <c r="GH39" s="1544"/>
      <c r="GI39" s="1549"/>
      <c r="GJ39" s="1543"/>
      <c r="GK39" s="1544"/>
    </row>
    <row r="40" spans="1:196" s="38" customFormat="1" ht="27" customHeight="1" thickBot="1">
      <c r="A40" s="62"/>
      <c r="B40" s="1557">
        <v>100</v>
      </c>
      <c r="C40" s="1558"/>
      <c r="D40" s="1559"/>
      <c r="E40" s="1534"/>
      <c r="F40" s="1534"/>
      <c r="G40" s="1534"/>
      <c r="H40" s="1534"/>
      <c r="I40" s="1534"/>
      <c r="J40" s="1534"/>
      <c r="K40" s="1534"/>
      <c r="L40" s="1534"/>
      <c r="M40" s="1534"/>
      <c r="N40" s="1534">
        <v>100</v>
      </c>
      <c r="O40" s="1534"/>
      <c r="P40" s="1534"/>
      <c r="Q40" s="1534"/>
      <c r="R40" s="1534"/>
      <c r="S40" s="1534"/>
      <c r="T40" s="1534"/>
      <c r="U40" s="1534"/>
      <c r="V40" s="1534"/>
      <c r="W40" s="1534"/>
      <c r="X40" s="1534"/>
      <c r="Y40" s="1534"/>
      <c r="Z40" s="1534"/>
      <c r="AA40" s="1534"/>
      <c r="AB40" s="1534"/>
      <c r="AC40" s="1534"/>
      <c r="AD40" s="1534"/>
      <c r="AE40" s="1534"/>
      <c r="AF40" s="1534"/>
      <c r="AG40" s="1534"/>
      <c r="AH40" s="1534"/>
      <c r="AI40" s="1534"/>
      <c r="AJ40" s="1534"/>
      <c r="AK40" s="1534"/>
      <c r="AL40" s="1534"/>
      <c r="AM40" s="1534"/>
      <c r="AN40" s="1534"/>
      <c r="AO40" s="1534"/>
      <c r="AP40" s="1534"/>
      <c r="AQ40" s="1534"/>
      <c r="AR40" s="1534"/>
      <c r="AS40" s="1534"/>
      <c r="AT40" s="1534"/>
      <c r="AU40" s="1534"/>
      <c r="AV40" s="1534"/>
      <c r="AW40" s="1534"/>
      <c r="AX40" s="1534"/>
      <c r="AY40" s="1534"/>
      <c r="AZ40" s="1534"/>
      <c r="BA40" s="1534"/>
      <c r="BB40" s="1534"/>
      <c r="BC40" s="1534"/>
      <c r="BD40" s="1534"/>
      <c r="BE40" s="1534"/>
      <c r="BF40" s="1534"/>
      <c r="BG40" s="1534"/>
      <c r="BH40" s="1534"/>
      <c r="BI40" s="1534"/>
      <c r="BJ40" s="1534"/>
      <c r="BK40" s="1534"/>
      <c r="BL40" s="1534"/>
      <c r="BM40" s="1534"/>
      <c r="BN40" s="1534"/>
      <c r="BO40" s="1534"/>
      <c r="BP40" s="1534"/>
      <c r="BQ40" s="1534"/>
      <c r="BR40" s="1534"/>
      <c r="BS40" s="1534"/>
      <c r="BT40" s="1534"/>
      <c r="BU40" s="1534"/>
      <c r="BV40" s="1534">
        <v>100</v>
      </c>
      <c r="BW40" s="1534"/>
      <c r="BX40" s="1534"/>
      <c r="BY40" s="1534"/>
      <c r="BZ40" s="1534"/>
      <c r="CA40" s="1534"/>
      <c r="CB40" s="1534"/>
      <c r="CC40" s="1534"/>
      <c r="CD40" s="1534"/>
      <c r="CE40" s="1534"/>
      <c r="CF40" s="1534"/>
      <c r="CG40" s="1534"/>
      <c r="CH40" s="1534"/>
      <c r="CI40" s="1534"/>
      <c r="CJ40" s="1534"/>
      <c r="CK40" s="1534"/>
      <c r="CL40" s="1534"/>
      <c r="CM40" s="1534"/>
      <c r="CN40" s="1534"/>
      <c r="CO40" s="1534"/>
      <c r="CP40" s="1534"/>
      <c r="CQ40" s="1534"/>
      <c r="CR40" s="1534"/>
      <c r="CS40" s="1534"/>
      <c r="CT40" s="1534"/>
      <c r="CU40" s="1534"/>
      <c r="CV40" s="1534"/>
      <c r="CW40" s="1534"/>
      <c r="CX40" s="1534"/>
      <c r="CY40" s="1534"/>
      <c r="CZ40" s="1534"/>
      <c r="DA40" s="1534"/>
      <c r="DB40" s="1534"/>
      <c r="DC40" s="1534"/>
      <c r="DD40" s="1534"/>
      <c r="DE40" s="1534"/>
      <c r="DF40" s="1534"/>
      <c r="DG40" s="1534"/>
      <c r="DH40" s="1534"/>
      <c r="DI40" s="1534"/>
      <c r="DJ40" s="1534"/>
      <c r="DK40" s="1534"/>
      <c r="DL40" s="1534"/>
      <c r="DM40" s="1534"/>
      <c r="DN40" s="1534"/>
      <c r="DO40" s="1534"/>
      <c r="DP40" s="1534"/>
      <c r="DQ40" s="1534"/>
      <c r="DR40" s="1534"/>
      <c r="DS40" s="1534"/>
      <c r="DT40" s="1534"/>
      <c r="DU40" s="1534"/>
      <c r="DV40" s="1534"/>
      <c r="DW40" s="1534"/>
      <c r="DX40" s="1534"/>
      <c r="DY40" s="1534"/>
      <c r="DZ40" s="1534"/>
      <c r="EA40" s="1534"/>
      <c r="EB40" s="1534"/>
      <c r="EC40" s="1534"/>
      <c r="ED40" s="1534"/>
      <c r="EE40" s="1534"/>
      <c r="EF40" s="1534"/>
      <c r="EG40" s="1534"/>
      <c r="EH40" s="1534"/>
      <c r="EI40" s="1534"/>
      <c r="EJ40" s="1534"/>
      <c r="EK40" s="1534"/>
      <c r="EL40" s="1534"/>
      <c r="EM40" s="1534"/>
      <c r="EN40" s="1534"/>
      <c r="EO40" s="1534"/>
      <c r="EP40" s="1534"/>
      <c r="EQ40" s="1534"/>
      <c r="ER40" s="1534"/>
      <c r="ES40" s="1534"/>
      <c r="ET40" s="1534"/>
      <c r="EU40" s="1534"/>
      <c r="EV40" s="1534"/>
      <c r="EW40" s="1534"/>
      <c r="EX40" s="1534"/>
      <c r="EY40" s="1534"/>
      <c r="EZ40" s="1534"/>
      <c r="FA40" s="1534"/>
      <c r="FB40" s="1534"/>
      <c r="FC40" s="1534"/>
      <c r="FD40" s="1534"/>
      <c r="FE40" s="1534"/>
      <c r="FF40" s="1534"/>
      <c r="FG40" s="1534"/>
      <c r="FH40" s="1534"/>
      <c r="FI40" s="1534"/>
      <c r="FJ40" s="1534"/>
      <c r="FK40" s="1534"/>
      <c r="FL40" s="1534"/>
      <c r="FM40" s="1534"/>
      <c r="FN40" s="1534"/>
      <c r="FO40" s="1534"/>
      <c r="FP40" s="1534"/>
      <c r="FQ40" s="1534"/>
      <c r="FR40" s="1534"/>
      <c r="FS40" s="1534"/>
      <c r="FT40" s="1534"/>
      <c r="FU40" s="1534"/>
      <c r="FV40" s="1534"/>
      <c r="FW40" s="1534"/>
      <c r="FX40" s="1534"/>
      <c r="FY40" s="1534"/>
      <c r="FZ40" s="1534"/>
      <c r="GA40" s="1534"/>
      <c r="GB40" s="1534"/>
      <c r="GC40" s="1534"/>
      <c r="GD40" s="1534"/>
      <c r="GE40" s="1534"/>
      <c r="GF40" s="1534"/>
      <c r="GG40" s="1534"/>
      <c r="GH40" s="1534"/>
      <c r="GI40" s="1534"/>
      <c r="GJ40" s="1534"/>
      <c r="GK40" s="1534"/>
      <c r="GM40" s="65"/>
    </row>
    <row r="41" spans="1:196" s="23" customFormat="1" ht="17.25" hidden="1" customHeight="1" thickTop="1" thickBot="1">
      <c r="A41" s="413"/>
      <c r="B41" s="1550">
        <f>B38-B39-B60</f>
        <v>20976</v>
      </c>
      <c r="C41" s="1538"/>
      <c r="D41" s="1551"/>
      <c r="E41" s="1538">
        <f>E38-E39-E60</f>
        <v>0</v>
      </c>
      <c r="F41" s="1538"/>
      <c r="G41" s="1538"/>
      <c r="H41" s="1538">
        <f>H38-H39-H60</f>
        <v>0</v>
      </c>
      <c r="I41" s="1538"/>
      <c r="J41" s="1538"/>
      <c r="K41" s="480">
        <f>K38-K39-K60</f>
        <v>25608</v>
      </c>
      <c r="L41" s="480"/>
      <c r="M41" s="480"/>
      <c r="N41" s="480">
        <f>N38-N39-N60</f>
        <v>32550</v>
      </c>
      <c r="O41" s="480"/>
      <c r="P41" s="480"/>
      <c r="Q41" s="480">
        <f>Q38-Q39-Q60</f>
        <v>1560</v>
      </c>
      <c r="R41" s="480"/>
      <c r="S41" s="480"/>
      <c r="T41" s="480">
        <f>T38-T39-T60</f>
        <v>0</v>
      </c>
      <c r="U41" s="480"/>
      <c r="V41" s="480"/>
      <c r="W41" s="480">
        <f>W38-W39-W60</f>
        <v>0</v>
      </c>
      <c r="X41" s="480"/>
      <c r="Y41" s="480"/>
      <c r="Z41" s="480">
        <f>Z38-Z39-Z60</f>
        <v>0</v>
      </c>
      <c r="AA41" s="480"/>
      <c r="AB41" s="480"/>
      <c r="AC41" s="480">
        <f>AC38-AC39-AC60</f>
        <v>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27390</v>
      </c>
      <c r="AS41" s="480"/>
      <c r="AT41" s="480"/>
      <c r="AU41" s="480">
        <f>AU38-AU39-AU60</f>
        <v>4920</v>
      </c>
      <c r="AV41" s="480"/>
      <c r="AW41" s="480"/>
      <c r="AX41" s="480">
        <f>AX38-AX39-AX60</f>
        <v>2430</v>
      </c>
      <c r="AY41" s="480"/>
      <c r="AZ41" s="480"/>
      <c r="BA41" s="480">
        <f>BA38-BA39-BA60</f>
        <v>14070</v>
      </c>
      <c r="BB41" s="480"/>
      <c r="BC41" s="480"/>
      <c r="BD41" s="480">
        <f>BD38-BD39-BD60</f>
        <v>17790</v>
      </c>
      <c r="BE41" s="480"/>
      <c r="BF41" s="480"/>
      <c r="BG41" s="480">
        <f>BG38-BG39-BG60</f>
        <v>600</v>
      </c>
      <c r="BH41" s="480"/>
      <c r="BI41" s="480"/>
      <c r="BJ41" s="480">
        <f>BJ38-BJ39-BJ60</f>
        <v>30150</v>
      </c>
      <c r="BK41" s="480"/>
      <c r="BL41" s="480"/>
      <c r="BM41" s="480">
        <f>BM38-BM39-BM60</f>
        <v>11250</v>
      </c>
      <c r="BN41" s="480"/>
      <c r="BO41" s="480"/>
      <c r="BP41" s="480">
        <f>BP38-BP39-BP60</f>
        <v>42930</v>
      </c>
      <c r="BQ41" s="480"/>
      <c r="BR41" s="480"/>
      <c r="BS41" s="480">
        <f>BS38-BS39-BS60</f>
        <v>7890</v>
      </c>
      <c r="BT41" s="480"/>
      <c r="BU41" s="480"/>
      <c r="BV41" s="480">
        <f>BV38-BV39-BV60</f>
        <v>39000</v>
      </c>
      <c r="BW41" s="480"/>
      <c r="BX41" s="480"/>
      <c r="BY41" s="480">
        <f>BY38-BY39-BY60</f>
        <v>0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34656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38">
        <f>FN38-FN39-FN60</f>
        <v>0</v>
      </c>
      <c r="FO41" s="1538"/>
      <c r="FP41" s="1538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38">
        <f>FZ38-FZ39-FZ60</f>
        <v>0</v>
      </c>
      <c r="GA41" s="1538"/>
      <c r="GB41" s="1538"/>
      <c r="GC41" s="1538">
        <f>GC38-GC39-GC60</f>
        <v>0</v>
      </c>
      <c r="GD41" s="1538"/>
      <c r="GE41" s="1538"/>
      <c r="GF41" s="1538">
        <f>GF38-GF39-GF60</f>
        <v>0</v>
      </c>
      <c r="GG41" s="1538"/>
      <c r="GH41" s="1538"/>
      <c r="GI41" s="1538">
        <f>GI38-GI39-GI60</f>
        <v>0</v>
      </c>
      <c r="GJ41" s="1538"/>
      <c r="GK41" s="1538"/>
    </row>
    <row r="42" spans="1:196" ht="15.75" hidden="1" customHeight="1" thickTop="1">
      <c r="B42" s="1539">
        <f>B41-C60</f>
        <v>20976</v>
      </c>
      <c r="C42" s="1539"/>
      <c r="D42" s="1539"/>
      <c r="E42" s="1539">
        <f>E41-F60</f>
        <v>0</v>
      </c>
      <c r="F42" s="1539"/>
      <c r="G42" s="1539"/>
      <c r="H42" s="1539">
        <f>H41-I60</f>
        <v>0</v>
      </c>
      <c r="I42" s="1539"/>
      <c r="J42" s="1539"/>
      <c r="K42" s="481">
        <f>K41-L60</f>
        <v>25608</v>
      </c>
      <c r="L42" s="481"/>
      <c r="M42" s="481"/>
      <c r="N42" s="481">
        <f>N41-O60</f>
        <v>32550</v>
      </c>
      <c r="O42" s="481"/>
      <c r="P42" s="481"/>
      <c r="Q42" s="481">
        <f>Q41-R60</f>
        <v>432</v>
      </c>
      <c r="R42" s="481"/>
      <c r="S42" s="481"/>
      <c r="T42" s="481">
        <f>T41-U60</f>
        <v>0</v>
      </c>
      <c r="U42" s="481"/>
      <c r="V42" s="481"/>
      <c r="W42" s="481">
        <f>W41-X60</f>
        <v>0</v>
      </c>
      <c r="X42" s="481"/>
      <c r="Y42" s="481"/>
      <c r="Z42" s="481">
        <f>Z41-AA60</f>
        <v>0</v>
      </c>
      <c r="AA42" s="481"/>
      <c r="AB42" s="481"/>
      <c r="AC42" s="481">
        <f>AC41-AD60</f>
        <v>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0</v>
      </c>
      <c r="AM42" s="481"/>
      <c r="AN42" s="481"/>
      <c r="AO42" s="481">
        <f>AO41-AP60</f>
        <v>0</v>
      </c>
      <c r="AP42" s="481"/>
      <c r="AQ42" s="481"/>
      <c r="AR42" s="481">
        <f>AR41-AS60</f>
        <v>26691</v>
      </c>
      <c r="AS42" s="481"/>
      <c r="AT42" s="481"/>
      <c r="AU42" s="481">
        <f>AU41-AV60</f>
        <v>4920</v>
      </c>
      <c r="AV42" s="481"/>
      <c r="AW42" s="481"/>
      <c r="AX42" s="481">
        <f>AX41-AY60</f>
        <v>2430</v>
      </c>
      <c r="AY42" s="481"/>
      <c r="AZ42" s="481"/>
      <c r="BA42" s="481">
        <f>BA41-BB60</f>
        <v>14070</v>
      </c>
      <c r="BB42" s="481"/>
      <c r="BC42" s="481"/>
      <c r="BD42" s="481">
        <f>BD41-BE60</f>
        <v>17790</v>
      </c>
      <c r="BE42" s="481"/>
      <c r="BF42" s="481"/>
      <c r="BG42" s="481">
        <f>BG41-BH60</f>
        <v>600</v>
      </c>
      <c r="BH42" s="481"/>
      <c r="BI42" s="481"/>
      <c r="BJ42" s="481">
        <f>BJ41-BK60</f>
        <v>30150</v>
      </c>
      <c r="BK42" s="481"/>
      <c r="BL42" s="481"/>
      <c r="BM42" s="481">
        <f>BM41-BN60</f>
        <v>11250</v>
      </c>
      <c r="BN42" s="481"/>
      <c r="BO42" s="481"/>
      <c r="BP42" s="481">
        <f>BP41-BQ60</f>
        <v>42930</v>
      </c>
      <c r="BQ42" s="481"/>
      <c r="BR42" s="481"/>
      <c r="BS42" s="481">
        <f>BS41-BT60</f>
        <v>7890</v>
      </c>
      <c r="BT42" s="481"/>
      <c r="BU42" s="481"/>
      <c r="BV42" s="481">
        <f>BV41-BW60</f>
        <v>39000</v>
      </c>
      <c r="BW42" s="481"/>
      <c r="BX42" s="481"/>
      <c r="BY42" s="481">
        <f>BY41-BZ60</f>
        <v>0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34656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39">
        <f>FN41-FO60</f>
        <v>0</v>
      </c>
      <c r="FO42" s="1539"/>
      <c r="FP42" s="1539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39">
        <f>FZ41-GA60</f>
        <v>0</v>
      </c>
      <c r="GA42" s="1539"/>
      <c r="GB42" s="1539"/>
      <c r="GC42" s="1539">
        <f>GC41-GD60</f>
        <v>0</v>
      </c>
      <c r="GD42" s="1539"/>
      <c r="GE42" s="1539"/>
      <c r="GF42" s="1539">
        <f>GF41-GG60</f>
        <v>0</v>
      </c>
      <c r="GG42" s="1539"/>
      <c r="GH42" s="1539"/>
      <c r="GI42" s="1539">
        <f>GI41-GJ60</f>
        <v>0</v>
      </c>
      <c r="GJ42" s="1539"/>
      <c r="GK42" s="1539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77" customFormat="1" ht="16.5" customHeight="1">
      <c r="A46" s="1482"/>
      <c r="B46" s="1483"/>
      <c r="C46" s="1484"/>
      <c r="D46" s="1485"/>
      <c r="E46" s="1483"/>
      <c r="F46" s="1484"/>
      <c r="G46" s="1485"/>
      <c r="H46" s="1486"/>
      <c r="I46" s="1484"/>
      <c r="J46" s="1485"/>
      <c r="K46" s="1486">
        <v>24</v>
      </c>
      <c r="L46" s="1484"/>
      <c r="M46" s="1485"/>
      <c r="N46" s="1486"/>
      <c r="O46" s="1484"/>
      <c r="P46" s="1485"/>
      <c r="Q46" s="1486">
        <v>192</v>
      </c>
      <c r="R46" s="1484">
        <v>1128</v>
      </c>
      <c r="S46" s="1485"/>
      <c r="T46" s="1486"/>
      <c r="U46" s="1484"/>
      <c r="V46" s="1485"/>
      <c r="W46" s="1486"/>
      <c r="X46" s="1484"/>
      <c r="Y46" s="1485"/>
      <c r="Z46" s="1486"/>
      <c r="AA46" s="1484"/>
      <c r="AB46" s="1485"/>
      <c r="AC46" s="1486"/>
      <c r="AD46" s="1484"/>
      <c r="AE46" s="1485"/>
      <c r="AF46" s="1486"/>
      <c r="AG46" s="1484"/>
      <c r="AH46" s="1485"/>
      <c r="AI46" s="1486"/>
      <c r="AJ46" s="1484"/>
      <c r="AK46" s="1485"/>
      <c r="AL46" s="1486"/>
      <c r="AM46" s="1484"/>
      <c r="AN46" s="1485"/>
      <c r="AO46" s="1486"/>
      <c r="AP46" s="1484"/>
      <c r="AQ46" s="1485"/>
      <c r="AR46" s="1486"/>
      <c r="AS46" s="1484">
        <v>699</v>
      </c>
      <c r="AT46" s="1485"/>
      <c r="AU46" s="1486"/>
      <c r="AV46" s="1484"/>
      <c r="AW46" s="1485"/>
      <c r="AX46" s="1486">
        <v>600</v>
      </c>
      <c r="AY46" s="1484"/>
      <c r="AZ46" s="1485"/>
      <c r="BA46" s="1486">
        <v>210</v>
      </c>
      <c r="BB46" s="1484"/>
      <c r="BC46" s="1485"/>
      <c r="BD46" s="1486"/>
      <c r="BE46" s="1484"/>
      <c r="BF46" s="1485"/>
      <c r="BG46" s="1486">
        <v>750</v>
      </c>
      <c r="BH46" s="1484"/>
      <c r="BI46" s="1485"/>
      <c r="BJ46" s="1486">
        <v>750</v>
      </c>
      <c r="BK46" s="1473"/>
      <c r="BL46" s="1485"/>
      <c r="BM46" s="1486">
        <v>750</v>
      </c>
      <c r="BN46" s="1484"/>
      <c r="BO46" s="1485"/>
      <c r="BP46" s="1486"/>
      <c r="BQ46" s="1484"/>
      <c r="BR46" s="1485"/>
      <c r="BS46" s="1486"/>
      <c r="BT46" s="1484"/>
      <c r="BU46" s="1485"/>
      <c r="BV46" s="1475"/>
      <c r="BW46" s="1473"/>
      <c r="BX46" s="1474"/>
      <c r="BY46" s="1475"/>
      <c r="BZ46" s="1473"/>
      <c r="CA46" s="1474"/>
      <c r="CB46" s="1475"/>
      <c r="CC46" s="1473"/>
      <c r="CD46" s="1474"/>
      <c r="CE46" s="1486"/>
      <c r="CF46" s="1484"/>
      <c r="CG46" s="1485"/>
      <c r="CH46" s="1486"/>
      <c r="CI46" s="1484"/>
      <c r="CJ46" s="1485"/>
      <c r="CK46" s="1486"/>
      <c r="CL46" s="1484"/>
      <c r="CM46" s="1485"/>
      <c r="CN46" s="1475"/>
      <c r="CO46" s="1473"/>
      <c r="CP46" s="1474"/>
      <c r="CQ46" s="1475"/>
      <c r="CR46" s="1473"/>
      <c r="CS46" s="1474"/>
      <c r="CT46" s="1475"/>
      <c r="CU46" s="1473"/>
      <c r="CV46" s="1474"/>
      <c r="CW46" s="1475"/>
      <c r="CX46" s="1473"/>
      <c r="CY46" s="1474"/>
      <c r="CZ46" s="1475"/>
      <c r="DA46" s="1473"/>
      <c r="DB46" s="1474"/>
      <c r="DC46" s="1475"/>
      <c r="DD46" s="1473"/>
      <c r="DE46" s="1474"/>
      <c r="DF46" s="1475"/>
      <c r="DG46" s="1473"/>
      <c r="DH46" s="1474"/>
      <c r="DI46" s="1475"/>
      <c r="DJ46" s="1473"/>
      <c r="DK46" s="1474"/>
      <c r="DL46" s="1475"/>
      <c r="DM46" s="1473"/>
      <c r="DN46" s="1474"/>
      <c r="DO46" s="1475"/>
      <c r="DP46" s="1473"/>
      <c r="DQ46" s="1474"/>
      <c r="DR46" s="1475"/>
      <c r="DS46" s="1473"/>
      <c r="DT46" s="1474"/>
      <c r="DU46" s="1475"/>
      <c r="DV46" s="1473"/>
      <c r="DW46" s="1474"/>
      <c r="DX46" s="1475"/>
      <c r="DY46" s="1473"/>
      <c r="DZ46" s="1474"/>
      <c r="EA46" s="1475"/>
      <c r="EB46" s="1473"/>
      <c r="EC46" s="1474"/>
      <c r="ED46" s="1475"/>
      <c r="EE46" s="1473"/>
      <c r="EF46" s="1474"/>
      <c r="EG46" s="1475"/>
      <c r="EH46" s="1473"/>
      <c r="EI46" s="1474"/>
      <c r="EJ46" s="1475"/>
      <c r="EK46" s="1473"/>
      <c r="EL46" s="1474"/>
      <c r="EM46" s="1475"/>
      <c r="EN46" s="1473"/>
      <c r="EO46" s="1474"/>
      <c r="EP46" s="1475"/>
      <c r="EQ46" s="1473"/>
      <c r="ER46" s="1474"/>
      <c r="ES46" s="1475"/>
      <c r="ET46" s="1473"/>
      <c r="EU46" s="1474"/>
      <c r="EV46" s="1475"/>
      <c r="EW46" s="1473"/>
      <c r="EX46" s="1474"/>
      <c r="EY46" s="1475"/>
      <c r="EZ46" s="1473"/>
      <c r="FA46" s="1474"/>
      <c r="FB46" s="1475"/>
      <c r="FC46" s="1473"/>
      <c r="FD46" s="1474"/>
      <c r="FE46" s="1475"/>
      <c r="FF46" s="1473"/>
      <c r="FG46" s="1474"/>
      <c r="FH46" s="1475"/>
      <c r="FI46" s="1473"/>
      <c r="FJ46" s="1474"/>
      <c r="FK46" s="1475"/>
      <c r="FL46" s="1473"/>
      <c r="FM46" s="1474"/>
      <c r="FN46" s="1475"/>
      <c r="FO46" s="1473"/>
      <c r="FP46" s="1474"/>
      <c r="FQ46" s="1475"/>
      <c r="FR46" s="1473"/>
      <c r="FS46" s="1474"/>
      <c r="FT46" s="1475"/>
      <c r="FU46" s="1473"/>
      <c r="FV46" s="1474"/>
      <c r="FW46" s="1475"/>
      <c r="FX46" s="1473"/>
      <c r="FY46" s="1474"/>
      <c r="FZ46" s="1475"/>
      <c r="GA46" s="1473"/>
      <c r="GB46" s="1474"/>
      <c r="GC46" s="1475"/>
      <c r="GD46" s="1473"/>
      <c r="GE46" s="1474"/>
      <c r="GF46" s="1475"/>
      <c r="GG46" s="1473"/>
      <c r="GH46" s="1474"/>
      <c r="GI46" s="1475"/>
      <c r="GJ46" s="1473"/>
      <c r="GK46" s="1474"/>
    </row>
    <row r="47" spans="1:196" s="1477" customFormat="1" ht="16.5" customHeight="1">
      <c r="A47" s="1482"/>
      <c r="B47" s="1487"/>
      <c r="C47" s="1488"/>
      <c r="D47" s="1489"/>
      <c r="E47" s="1487"/>
      <c r="F47" s="1488"/>
      <c r="G47" s="1489"/>
      <c r="H47" s="1490"/>
      <c r="I47" s="1488"/>
      <c r="J47" s="1489"/>
      <c r="K47" s="1490">
        <v>984</v>
      </c>
      <c r="L47" s="1488"/>
      <c r="M47" s="1489"/>
      <c r="N47" s="1490"/>
      <c r="O47" s="1488"/>
      <c r="P47" s="1489"/>
      <c r="Q47" s="1490"/>
      <c r="R47" s="1488"/>
      <c r="S47" s="1489"/>
      <c r="T47" s="1490"/>
      <c r="U47" s="1488"/>
      <c r="V47" s="1489"/>
      <c r="W47" s="1490"/>
      <c r="X47" s="1488"/>
      <c r="Y47" s="1489"/>
      <c r="Z47" s="1490"/>
      <c r="AA47" s="1488"/>
      <c r="AB47" s="1489"/>
      <c r="AC47" s="1490"/>
      <c r="AD47" s="1488"/>
      <c r="AE47" s="1489"/>
      <c r="AF47" s="1490"/>
      <c r="AG47" s="1488"/>
      <c r="AH47" s="1489"/>
      <c r="AI47" s="1490"/>
      <c r="AJ47" s="1488"/>
      <c r="AK47" s="1489"/>
      <c r="AL47" s="1490"/>
      <c r="AM47" s="1488"/>
      <c r="AN47" s="1489"/>
      <c r="AO47" s="1490"/>
      <c r="AP47" s="1488"/>
      <c r="AQ47" s="1489"/>
      <c r="AR47" s="1490"/>
      <c r="AS47" s="1488"/>
      <c r="AT47" s="1489"/>
      <c r="AU47" s="1490"/>
      <c r="AV47" s="1488"/>
      <c r="AW47" s="1489"/>
      <c r="AX47" s="1490">
        <v>600</v>
      </c>
      <c r="AY47" s="1488"/>
      <c r="AZ47" s="1489"/>
      <c r="BA47" s="1490"/>
      <c r="BB47" s="1488"/>
      <c r="BC47" s="1489"/>
      <c r="BD47" s="1490"/>
      <c r="BE47" s="1488"/>
      <c r="BF47" s="1489"/>
      <c r="BG47" s="1490"/>
      <c r="BH47" s="1488"/>
      <c r="BI47" s="1489"/>
      <c r="BJ47" s="1490"/>
      <c r="BK47" s="1488"/>
      <c r="BL47" s="1489"/>
      <c r="BM47" s="1490"/>
      <c r="BN47" s="1479"/>
      <c r="BO47" s="1480"/>
      <c r="BP47" s="1490"/>
      <c r="BQ47" s="1479"/>
      <c r="BR47" s="1480"/>
      <c r="BS47" s="1481"/>
      <c r="BT47" s="1479"/>
      <c r="BU47" s="1480"/>
      <c r="BV47" s="1481"/>
      <c r="BW47" s="1479"/>
      <c r="BX47" s="1480"/>
      <c r="BY47" s="1481"/>
      <c r="BZ47" s="1479"/>
      <c r="CA47" s="1480"/>
      <c r="CB47" s="1481"/>
      <c r="CC47" s="1479"/>
      <c r="CD47" s="1480"/>
      <c r="CE47" s="1481"/>
      <c r="CF47" s="1479"/>
      <c r="CG47" s="1480"/>
      <c r="CH47" s="1481"/>
      <c r="CI47" s="1479"/>
      <c r="CJ47" s="1480"/>
      <c r="CK47" s="1481"/>
      <c r="CL47" s="1479"/>
      <c r="CM47" s="1480"/>
      <c r="CN47" s="1481"/>
      <c r="CO47" s="1479"/>
      <c r="CP47" s="1480"/>
      <c r="CQ47" s="1481"/>
      <c r="CR47" s="1479"/>
      <c r="CS47" s="1480"/>
      <c r="CT47" s="1481"/>
      <c r="CU47" s="1479"/>
      <c r="CV47" s="1480"/>
      <c r="CW47" s="1481"/>
      <c r="CX47" s="1479"/>
      <c r="CY47" s="1480"/>
      <c r="CZ47" s="1481"/>
      <c r="DA47" s="1479"/>
      <c r="DB47" s="1480"/>
      <c r="DC47" s="1481"/>
      <c r="DD47" s="1479"/>
      <c r="DE47" s="1480"/>
      <c r="DF47" s="1481"/>
      <c r="DG47" s="1479"/>
      <c r="DH47" s="1480"/>
      <c r="DI47" s="1481"/>
      <c r="DJ47" s="1479"/>
      <c r="DK47" s="1480"/>
      <c r="DL47" s="1481"/>
      <c r="DM47" s="1479"/>
      <c r="DN47" s="1480"/>
      <c r="DO47" s="1481"/>
      <c r="DP47" s="1479"/>
      <c r="DQ47" s="1480"/>
      <c r="DR47" s="1481"/>
      <c r="DS47" s="1479"/>
      <c r="DT47" s="1480"/>
      <c r="DU47" s="1481"/>
      <c r="DV47" s="1479"/>
      <c r="DW47" s="1480"/>
      <c r="DX47" s="1481"/>
      <c r="DY47" s="1479"/>
      <c r="DZ47" s="1480"/>
      <c r="EA47" s="1481"/>
      <c r="EB47" s="1479"/>
      <c r="EC47" s="1480"/>
      <c r="ED47" s="1481"/>
      <c r="EE47" s="1479"/>
      <c r="EF47" s="1480"/>
      <c r="EG47" s="1481"/>
      <c r="EH47" s="1479"/>
      <c r="EI47" s="1480"/>
      <c r="EJ47" s="1481"/>
      <c r="EK47" s="1479"/>
      <c r="EL47" s="1480"/>
      <c r="EM47" s="1481"/>
      <c r="EN47" s="1479"/>
      <c r="EO47" s="1480"/>
      <c r="EP47" s="1481"/>
      <c r="EQ47" s="1479"/>
      <c r="ER47" s="1480"/>
      <c r="ES47" s="1481"/>
      <c r="ET47" s="1479"/>
      <c r="EU47" s="1480"/>
      <c r="EV47" s="1481"/>
      <c r="EW47" s="1479"/>
      <c r="EX47" s="1480"/>
      <c r="EY47" s="1481"/>
      <c r="EZ47" s="1479"/>
      <c r="FA47" s="1480"/>
      <c r="FB47" s="1481"/>
      <c r="FC47" s="1479"/>
      <c r="FD47" s="1480"/>
      <c r="FE47" s="1481"/>
      <c r="FF47" s="1479"/>
      <c r="FG47" s="1480"/>
      <c r="FH47" s="1481"/>
      <c r="FI47" s="1479"/>
      <c r="FJ47" s="1480"/>
      <c r="FK47" s="1481"/>
      <c r="FL47" s="1479"/>
      <c r="FM47" s="1480"/>
      <c r="FN47" s="1481"/>
      <c r="FO47" s="1479"/>
      <c r="FP47" s="1480"/>
      <c r="FQ47" s="1481"/>
      <c r="FR47" s="1479"/>
      <c r="FS47" s="1480"/>
      <c r="FT47" s="1481"/>
      <c r="FU47" s="1479"/>
      <c r="FV47" s="1480"/>
      <c r="FW47" s="1481"/>
      <c r="FX47" s="1479"/>
      <c r="FY47" s="1480"/>
      <c r="FZ47" s="1481"/>
      <c r="GA47" s="1479"/>
      <c r="GB47" s="1480"/>
      <c r="GC47" s="1481"/>
      <c r="GD47" s="1479"/>
      <c r="GE47" s="1480"/>
      <c r="GF47" s="1481"/>
      <c r="GG47" s="1479"/>
      <c r="GH47" s="1480"/>
      <c r="GI47" s="1481"/>
      <c r="GJ47" s="1479"/>
      <c r="GK47" s="1480"/>
    </row>
    <row r="48" spans="1:196" s="1477" customFormat="1" ht="16.5" customHeight="1">
      <c r="A48" s="1482"/>
      <c r="B48" s="1487"/>
      <c r="C48" s="1488"/>
      <c r="D48" s="1489"/>
      <c r="E48" s="1487"/>
      <c r="F48" s="1488"/>
      <c r="G48" s="1489"/>
      <c r="H48" s="1490"/>
      <c r="I48" s="1488"/>
      <c r="J48" s="1489"/>
      <c r="K48" s="1490"/>
      <c r="L48" s="1488"/>
      <c r="M48" s="1489"/>
      <c r="N48" s="1490"/>
      <c r="O48" s="1488"/>
      <c r="P48" s="1489"/>
      <c r="Q48" s="1490"/>
      <c r="R48" s="1488"/>
      <c r="S48" s="1489"/>
      <c r="T48" s="1490"/>
      <c r="U48" s="1488"/>
      <c r="V48" s="1489"/>
      <c r="W48" s="1490"/>
      <c r="X48" s="1488"/>
      <c r="Y48" s="1489"/>
      <c r="Z48" s="1490"/>
      <c r="AA48" s="1488"/>
      <c r="AB48" s="1489"/>
      <c r="AC48" s="1490"/>
      <c r="AD48" s="1488"/>
      <c r="AE48" s="1489"/>
      <c r="AF48" s="1490"/>
      <c r="AG48" s="1488"/>
      <c r="AH48" s="1489"/>
      <c r="AI48" s="1490"/>
      <c r="AJ48" s="1488"/>
      <c r="AK48" s="1489"/>
      <c r="AL48" s="1490"/>
      <c r="AM48" s="1488"/>
      <c r="AN48" s="1489"/>
      <c r="AO48" s="1490"/>
      <c r="AP48" s="1488"/>
      <c r="AQ48" s="1489"/>
      <c r="AR48" s="1490"/>
      <c r="AS48" s="1488"/>
      <c r="AT48" s="1489"/>
      <c r="AU48" s="1490"/>
      <c r="AV48" s="1488"/>
      <c r="AW48" s="1489"/>
      <c r="AX48" s="1490"/>
      <c r="AY48" s="1488"/>
      <c r="AZ48" s="1489"/>
      <c r="BA48" s="1490"/>
      <c r="BB48" s="1488"/>
      <c r="BC48" s="1489"/>
      <c r="BD48" s="1490"/>
      <c r="BE48" s="1488"/>
      <c r="BF48" s="1489"/>
      <c r="BG48" s="1490"/>
      <c r="BH48" s="1488"/>
      <c r="BI48" s="1489"/>
      <c r="BJ48" s="1490"/>
      <c r="BK48" s="1488"/>
      <c r="BL48" s="1489"/>
      <c r="BM48" s="1490"/>
      <c r="BN48" s="1479"/>
      <c r="BO48" s="1480"/>
      <c r="BP48" s="1481"/>
      <c r="BQ48" s="1479"/>
      <c r="BR48" s="1480"/>
      <c r="BS48" s="1481"/>
      <c r="BT48" s="1479"/>
      <c r="BU48" s="1480"/>
      <c r="BV48" s="1481"/>
      <c r="BW48" s="1479"/>
      <c r="BX48" s="1480"/>
      <c r="BY48" s="1481"/>
      <c r="BZ48" s="1479"/>
      <c r="CA48" s="1480"/>
      <c r="CB48" s="1481"/>
      <c r="CC48" s="1479"/>
      <c r="CD48" s="1480"/>
      <c r="CE48" s="1481"/>
      <c r="CF48" s="1479"/>
      <c r="CG48" s="1480"/>
      <c r="CH48" s="1481"/>
      <c r="CI48" s="1479"/>
      <c r="CJ48" s="1480"/>
      <c r="CK48" s="1481"/>
      <c r="CL48" s="1479"/>
      <c r="CM48" s="1480"/>
      <c r="CN48" s="1481"/>
      <c r="CO48" s="1479"/>
      <c r="CP48" s="1480"/>
      <c r="CQ48" s="1481"/>
      <c r="CR48" s="1479"/>
      <c r="CS48" s="1480"/>
      <c r="CT48" s="1481"/>
      <c r="CU48" s="1479"/>
      <c r="CV48" s="1480"/>
      <c r="CW48" s="1481"/>
      <c r="CX48" s="1479"/>
      <c r="CY48" s="1480"/>
      <c r="CZ48" s="1481"/>
      <c r="DA48" s="1479"/>
      <c r="DB48" s="1480"/>
      <c r="DC48" s="1481"/>
      <c r="DD48" s="1479"/>
      <c r="DE48" s="1480"/>
      <c r="DF48" s="1481"/>
      <c r="DG48" s="1479"/>
      <c r="DH48" s="1480"/>
      <c r="DI48" s="1481"/>
      <c r="DJ48" s="1479"/>
      <c r="DK48" s="1480"/>
      <c r="DL48" s="1481"/>
      <c r="DM48" s="1479"/>
      <c r="DN48" s="1480"/>
      <c r="DO48" s="1481"/>
      <c r="DP48" s="1479"/>
      <c r="DQ48" s="1480"/>
      <c r="DR48" s="1481"/>
      <c r="DS48" s="1479"/>
      <c r="DT48" s="1480"/>
      <c r="DU48" s="1481"/>
      <c r="DV48" s="1479"/>
      <c r="DW48" s="1480"/>
      <c r="DX48" s="1481"/>
      <c r="DY48" s="1479"/>
      <c r="DZ48" s="1480"/>
      <c r="EA48" s="1481"/>
      <c r="EB48" s="1479"/>
      <c r="EC48" s="1480"/>
      <c r="ED48" s="1481"/>
      <c r="EE48" s="1479"/>
      <c r="EF48" s="1480"/>
      <c r="EG48" s="1481"/>
      <c r="EH48" s="1479"/>
      <c r="EI48" s="1480"/>
      <c r="EJ48" s="1481"/>
      <c r="EK48" s="1479"/>
      <c r="EL48" s="1480"/>
      <c r="EM48" s="1481"/>
      <c r="EN48" s="1479"/>
      <c r="EO48" s="1480"/>
      <c r="EP48" s="1481"/>
      <c r="EQ48" s="1479"/>
      <c r="ER48" s="1480"/>
      <c r="ES48" s="1481"/>
      <c r="ET48" s="1479"/>
      <c r="EU48" s="1480"/>
      <c r="EV48" s="1481"/>
      <c r="EW48" s="1479"/>
      <c r="EX48" s="1480"/>
      <c r="EY48" s="1481"/>
      <c r="EZ48" s="1479"/>
      <c r="FA48" s="1480"/>
      <c r="FB48" s="1481"/>
      <c r="FC48" s="1479"/>
      <c r="FD48" s="1480"/>
      <c r="FE48" s="1481"/>
      <c r="FF48" s="1479"/>
      <c r="FG48" s="1480"/>
      <c r="FH48" s="1481"/>
      <c r="FI48" s="1479"/>
      <c r="FJ48" s="1480"/>
      <c r="FK48" s="1481"/>
      <c r="FL48" s="1479"/>
      <c r="FM48" s="1480"/>
      <c r="FN48" s="1481"/>
      <c r="FO48" s="1479"/>
      <c r="FP48" s="1480"/>
      <c r="FQ48" s="1481"/>
      <c r="FR48" s="1479"/>
      <c r="FS48" s="1480"/>
      <c r="FT48" s="1481"/>
      <c r="FU48" s="1479"/>
      <c r="FV48" s="1480"/>
      <c r="FW48" s="1481"/>
      <c r="FX48" s="1479"/>
      <c r="FY48" s="1480"/>
      <c r="FZ48" s="1481"/>
      <c r="GA48" s="1479"/>
      <c r="GB48" s="1480"/>
      <c r="GC48" s="1481"/>
      <c r="GD48" s="1479"/>
      <c r="GE48" s="1480"/>
      <c r="GF48" s="1481"/>
      <c r="GG48" s="1479"/>
      <c r="GH48" s="1480"/>
      <c r="GI48" s="1481"/>
      <c r="GJ48" s="1479"/>
      <c r="GK48" s="1480"/>
    </row>
    <row r="49" spans="1:193" s="1477" customFormat="1" ht="16.5" customHeight="1">
      <c r="A49" s="1482"/>
      <c r="B49" s="1487"/>
      <c r="C49" s="1488"/>
      <c r="D49" s="1489"/>
      <c r="E49" s="1490"/>
      <c r="F49" s="1488"/>
      <c r="G49" s="1489"/>
      <c r="H49" s="1490"/>
      <c r="I49" s="1488"/>
      <c r="J49" s="1489"/>
      <c r="K49" s="1490"/>
      <c r="L49" s="1488"/>
      <c r="M49" s="1489"/>
      <c r="N49" s="1490"/>
      <c r="O49" s="1488"/>
      <c r="P49" s="1489"/>
      <c r="Q49" s="1490"/>
      <c r="R49" s="1488"/>
      <c r="S49" s="1489"/>
      <c r="T49" s="1490"/>
      <c r="U49" s="1488"/>
      <c r="V49" s="1489"/>
      <c r="W49" s="1490"/>
      <c r="X49" s="1488"/>
      <c r="Y49" s="1489"/>
      <c r="Z49" s="1490"/>
      <c r="AA49" s="1488"/>
      <c r="AB49" s="1489"/>
      <c r="AC49" s="1490"/>
      <c r="AD49" s="1488"/>
      <c r="AE49" s="1489"/>
      <c r="AF49" s="1490"/>
      <c r="AG49" s="1488"/>
      <c r="AH49" s="1489"/>
      <c r="AI49" s="1490"/>
      <c r="AJ49" s="1488"/>
      <c r="AK49" s="1489"/>
      <c r="AL49" s="1490"/>
      <c r="AM49" s="1488"/>
      <c r="AN49" s="1489"/>
      <c r="AO49" s="1490"/>
      <c r="AP49" s="1488"/>
      <c r="AQ49" s="1489"/>
      <c r="AR49" s="1490"/>
      <c r="AS49" s="1488"/>
      <c r="AT49" s="1489"/>
      <c r="AU49" s="1490"/>
      <c r="AV49" s="1488"/>
      <c r="AW49" s="1489"/>
      <c r="AX49" s="1490"/>
      <c r="AY49" s="1488"/>
      <c r="AZ49" s="1489"/>
      <c r="BA49" s="1490"/>
      <c r="BB49" s="1488"/>
      <c r="BC49" s="1489"/>
      <c r="BD49" s="1490"/>
      <c r="BE49" s="1488"/>
      <c r="BF49" s="1489"/>
      <c r="BG49" s="1490"/>
      <c r="BH49" s="1488"/>
      <c r="BI49" s="1489"/>
      <c r="BJ49" s="1490"/>
      <c r="BK49" s="1488"/>
      <c r="BL49" s="1489"/>
      <c r="BM49" s="1490"/>
      <c r="BN49" s="1479"/>
      <c r="BO49" s="1480"/>
      <c r="BP49" s="1481"/>
      <c r="BQ49" s="1479"/>
      <c r="BR49" s="1480"/>
      <c r="BS49" s="1481"/>
      <c r="BT49" s="1479"/>
      <c r="BU49" s="1480"/>
      <c r="BV49" s="1481"/>
      <c r="BW49" s="1479"/>
      <c r="BX49" s="1480"/>
      <c r="BY49" s="1481"/>
      <c r="BZ49" s="1479"/>
      <c r="CA49" s="1480"/>
      <c r="CB49" s="1481"/>
      <c r="CC49" s="1479"/>
      <c r="CD49" s="1480"/>
      <c r="CE49" s="1481"/>
      <c r="CF49" s="1479"/>
      <c r="CG49" s="1480"/>
      <c r="CH49" s="1481"/>
      <c r="CI49" s="1479"/>
      <c r="CJ49" s="1480"/>
      <c r="CK49" s="1481"/>
      <c r="CL49" s="1479"/>
      <c r="CM49" s="1480"/>
      <c r="CN49" s="1481"/>
      <c r="CO49" s="1479"/>
      <c r="CP49" s="1480"/>
      <c r="CQ49" s="1481"/>
      <c r="CR49" s="1479"/>
      <c r="CS49" s="1480"/>
      <c r="CT49" s="1481"/>
      <c r="CU49" s="1479"/>
      <c r="CV49" s="1480"/>
      <c r="CW49" s="1481"/>
      <c r="CX49" s="1479"/>
      <c r="CY49" s="1480"/>
      <c r="CZ49" s="1481"/>
      <c r="DA49" s="1479"/>
      <c r="DB49" s="1480"/>
      <c r="DC49" s="1481"/>
      <c r="DD49" s="1479"/>
      <c r="DE49" s="1480"/>
      <c r="DF49" s="1481"/>
      <c r="DG49" s="1479"/>
      <c r="DH49" s="1480"/>
      <c r="DI49" s="1481"/>
      <c r="DJ49" s="1479"/>
      <c r="DK49" s="1480"/>
      <c r="DL49" s="1481"/>
      <c r="DM49" s="1479"/>
      <c r="DN49" s="1480"/>
      <c r="DO49" s="1481"/>
      <c r="DP49" s="1479"/>
      <c r="DQ49" s="1480"/>
      <c r="DR49" s="1481"/>
      <c r="DS49" s="1479"/>
      <c r="DT49" s="1480"/>
      <c r="DU49" s="1481"/>
      <c r="DV49" s="1479"/>
      <c r="DW49" s="1480"/>
      <c r="DX49" s="1481"/>
      <c r="DY49" s="1479"/>
      <c r="DZ49" s="1480"/>
      <c r="EA49" s="1481"/>
      <c r="EB49" s="1479"/>
      <c r="EC49" s="1480"/>
      <c r="ED49" s="1481"/>
      <c r="EE49" s="1479"/>
      <c r="EF49" s="1480"/>
      <c r="EG49" s="1481"/>
      <c r="EH49" s="1479"/>
      <c r="EI49" s="1480"/>
      <c r="EJ49" s="1481"/>
      <c r="EK49" s="1479"/>
      <c r="EL49" s="1480"/>
      <c r="EM49" s="1481"/>
      <c r="EN49" s="1479"/>
      <c r="EO49" s="1480"/>
      <c r="EP49" s="1481"/>
      <c r="EQ49" s="1479"/>
      <c r="ER49" s="1480"/>
      <c r="ES49" s="1481"/>
      <c r="ET49" s="1479"/>
      <c r="EU49" s="1480"/>
      <c r="EV49" s="1481"/>
      <c r="EW49" s="1479"/>
      <c r="EX49" s="1480"/>
      <c r="EY49" s="1481"/>
      <c r="EZ49" s="1479"/>
      <c r="FA49" s="1480"/>
      <c r="FB49" s="1481"/>
      <c r="FC49" s="1479"/>
      <c r="FD49" s="1480"/>
      <c r="FE49" s="1481"/>
      <c r="FF49" s="1479"/>
      <c r="FG49" s="1480"/>
      <c r="FH49" s="1481"/>
      <c r="FI49" s="1479"/>
      <c r="FJ49" s="1480"/>
      <c r="FK49" s="1481"/>
      <c r="FL49" s="1479"/>
      <c r="FM49" s="1480"/>
      <c r="FN49" s="1481"/>
      <c r="FO49" s="1479"/>
      <c r="FP49" s="1480"/>
      <c r="FQ49" s="1481"/>
      <c r="FR49" s="1479"/>
      <c r="FS49" s="1480"/>
      <c r="FT49" s="1481"/>
      <c r="FU49" s="1479"/>
      <c r="FV49" s="1480"/>
      <c r="FW49" s="1481"/>
      <c r="FX49" s="1479"/>
      <c r="FY49" s="1480"/>
      <c r="FZ49" s="1481"/>
      <c r="GA49" s="1479"/>
      <c r="GB49" s="1480"/>
      <c r="GC49" s="1481"/>
      <c r="GD49" s="1479"/>
      <c r="GE49" s="1480"/>
      <c r="GF49" s="1481"/>
      <c r="GG49" s="1479"/>
      <c r="GH49" s="1480"/>
      <c r="GI49" s="1481"/>
      <c r="GJ49" s="1479"/>
      <c r="GK49" s="1480"/>
    </row>
    <row r="50" spans="1:193" s="1477" customFormat="1" ht="16.5" customHeight="1">
      <c r="A50" s="1482"/>
      <c r="B50" s="1487"/>
      <c r="C50" s="1488"/>
      <c r="D50" s="1489"/>
      <c r="E50" s="1490"/>
      <c r="F50" s="1488"/>
      <c r="G50" s="1489"/>
      <c r="H50" s="1490"/>
      <c r="I50" s="1488"/>
      <c r="J50" s="1489"/>
      <c r="K50" s="1490"/>
      <c r="L50" s="1488"/>
      <c r="M50" s="1489"/>
      <c r="N50" s="1490"/>
      <c r="O50" s="1488"/>
      <c r="P50" s="1489"/>
      <c r="Q50" s="1490"/>
      <c r="R50" s="1488"/>
      <c r="S50" s="1489"/>
      <c r="T50" s="1490"/>
      <c r="U50" s="1488"/>
      <c r="V50" s="1489"/>
      <c r="W50" s="1490"/>
      <c r="X50" s="1488"/>
      <c r="Y50" s="1489"/>
      <c r="Z50" s="1490"/>
      <c r="AA50" s="1488"/>
      <c r="AB50" s="1489"/>
      <c r="AC50" s="1490"/>
      <c r="AD50" s="1488"/>
      <c r="AE50" s="1489"/>
      <c r="AF50" s="1490"/>
      <c r="AG50" s="1488"/>
      <c r="AH50" s="1489"/>
      <c r="AI50" s="1490"/>
      <c r="AJ50" s="1488"/>
      <c r="AK50" s="1489"/>
      <c r="AL50" s="1490"/>
      <c r="AM50" s="1488"/>
      <c r="AN50" s="1489"/>
      <c r="AO50" s="1490"/>
      <c r="AP50" s="1488"/>
      <c r="AQ50" s="1489"/>
      <c r="AR50" s="1490"/>
      <c r="AS50" s="1488"/>
      <c r="AT50" s="1489"/>
      <c r="AU50" s="1490"/>
      <c r="AV50" s="1488"/>
      <c r="AW50" s="1489"/>
      <c r="AX50" s="1490"/>
      <c r="AY50" s="1488"/>
      <c r="AZ50" s="1489"/>
      <c r="BA50" s="1490"/>
      <c r="BB50" s="1488"/>
      <c r="BC50" s="1489"/>
      <c r="BD50" s="1490"/>
      <c r="BE50" s="1488"/>
      <c r="BF50" s="1489"/>
      <c r="BG50" s="1490"/>
      <c r="BH50" s="1488"/>
      <c r="BI50" s="1489"/>
      <c r="BJ50" s="1490"/>
      <c r="BK50" s="1488"/>
      <c r="BL50" s="1489"/>
      <c r="BM50" s="1481"/>
      <c r="BN50" s="1479"/>
      <c r="BO50" s="1480"/>
      <c r="BP50" s="1481"/>
      <c r="BQ50" s="1479"/>
      <c r="BR50" s="1480"/>
      <c r="BS50" s="1481"/>
      <c r="BT50" s="1479"/>
      <c r="BU50" s="1480"/>
      <c r="BV50" s="1481"/>
      <c r="BW50" s="1479"/>
      <c r="BX50" s="1480"/>
      <c r="BY50" s="1481"/>
      <c r="BZ50" s="1479"/>
      <c r="CA50" s="1480"/>
      <c r="CB50" s="1481"/>
      <c r="CC50" s="1479"/>
      <c r="CD50" s="1480"/>
      <c r="CE50" s="1481"/>
      <c r="CF50" s="1479"/>
      <c r="CG50" s="1480"/>
      <c r="CH50" s="1481"/>
      <c r="CI50" s="1479"/>
      <c r="CJ50" s="1480"/>
      <c r="CK50" s="1481"/>
      <c r="CL50" s="1479"/>
      <c r="CM50" s="1480"/>
      <c r="CN50" s="1481"/>
      <c r="CO50" s="1479"/>
      <c r="CP50" s="1480"/>
      <c r="CQ50" s="1481"/>
      <c r="CR50" s="1479"/>
      <c r="CS50" s="1480"/>
      <c r="CT50" s="1481"/>
      <c r="CU50" s="1479"/>
      <c r="CV50" s="1480"/>
      <c r="CW50" s="1481"/>
      <c r="CX50" s="1479"/>
      <c r="CY50" s="1480"/>
      <c r="CZ50" s="1481"/>
      <c r="DA50" s="1479"/>
      <c r="DB50" s="1480"/>
      <c r="DC50" s="1481"/>
      <c r="DD50" s="1479"/>
      <c r="DE50" s="1480"/>
      <c r="DF50" s="1481"/>
      <c r="DG50" s="1479"/>
      <c r="DH50" s="1480"/>
      <c r="DI50" s="1481"/>
      <c r="DJ50" s="1479"/>
      <c r="DK50" s="1480"/>
      <c r="DL50" s="1481"/>
      <c r="DM50" s="1479"/>
      <c r="DN50" s="1480"/>
      <c r="DO50" s="1481"/>
      <c r="DP50" s="1479"/>
      <c r="DQ50" s="1480"/>
      <c r="DR50" s="1481"/>
      <c r="DS50" s="1479"/>
      <c r="DT50" s="1480"/>
      <c r="DU50" s="1481"/>
      <c r="DV50" s="1479"/>
      <c r="DW50" s="1480"/>
      <c r="DX50" s="1481"/>
      <c r="DY50" s="1479"/>
      <c r="DZ50" s="1480"/>
      <c r="EA50" s="1481"/>
      <c r="EB50" s="1479"/>
      <c r="EC50" s="1480"/>
      <c r="ED50" s="1481"/>
      <c r="EE50" s="1479"/>
      <c r="EF50" s="1480"/>
      <c r="EG50" s="1481"/>
      <c r="EH50" s="1479"/>
      <c r="EI50" s="1480"/>
      <c r="EJ50" s="1481"/>
      <c r="EK50" s="1479"/>
      <c r="EL50" s="1480"/>
      <c r="EM50" s="1481"/>
      <c r="EN50" s="1479"/>
      <c r="EO50" s="1480"/>
      <c r="EP50" s="1481"/>
      <c r="EQ50" s="1479"/>
      <c r="ER50" s="1480"/>
      <c r="ES50" s="1481"/>
      <c r="ET50" s="1479"/>
      <c r="EU50" s="1480"/>
      <c r="EV50" s="1481"/>
      <c r="EW50" s="1479"/>
      <c r="EX50" s="1480"/>
      <c r="EY50" s="1481"/>
      <c r="EZ50" s="1479"/>
      <c r="FA50" s="1480"/>
      <c r="FB50" s="1481"/>
      <c r="FC50" s="1479"/>
      <c r="FD50" s="1480"/>
      <c r="FE50" s="1481"/>
      <c r="FF50" s="1479"/>
      <c r="FG50" s="1480"/>
      <c r="FH50" s="1481"/>
      <c r="FI50" s="1479"/>
      <c r="FJ50" s="1480"/>
      <c r="FK50" s="1481"/>
      <c r="FL50" s="1479"/>
      <c r="FM50" s="1480"/>
      <c r="FN50" s="1481"/>
      <c r="FO50" s="1479"/>
      <c r="FP50" s="1480"/>
      <c r="FQ50" s="1481"/>
      <c r="FR50" s="1479"/>
      <c r="FS50" s="1480"/>
      <c r="FT50" s="1481"/>
      <c r="FU50" s="1479"/>
      <c r="FV50" s="1480"/>
      <c r="FW50" s="1481"/>
      <c r="FX50" s="1479"/>
      <c r="FY50" s="1480"/>
      <c r="FZ50" s="1481"/>
      <c r="GA50" s="1479"/>
      <c r="GB50" s="1480"/>
      <c r="GC50" s="1481"/>
      <c r="GD50" s="1479"/>
      <c r="GE50" s="1480"/>
      <c r="GF50" s="1481"/>
      <c r="GG50" s="1479"/>
      <c r="GH50" s="1480"/>
      <c r="GI50" s="1481"/>
      <c r="GJ50" s="1479"/>
      <c r="GK50" s="1480"/>
    </row>
    <row r="51" spans="1:193" s="1477" customFormat="1" ht="16.5" customHeight="1">
      <c r="A51" s="1482"/>
      <c r="B51" s="1487"/>
      <c r="C51" s="1488"/>
      <c r="D51" s="1489"/>
      <c r="E51" s="1490"/>
      <c r="F51" s="1488"/>
      <c r="G51" s="1489"/>
      <c r="H51" s="1490"/>
      <c r="I51" s="1488"/>
      <c r="J51" s="1489"/>
      <c r="K51" s="1490"/>
      <c r="L51" s="1488"/>
      <c r="M51" s="1489"/>
      <c r="N51" s="1490"/>
      <c r="O51" s="1488"/>
      <c r="P51" s="1489"/>
      <c r="Q51" s="1490"/>
      <c r="R51" s="1488"/>
      <c r="S51" s="1489"/>
      <c r="T51" s="1490"/>
      <c r="U51" s="1488"/>
      <c r="V51" s="1489"/>
      <c r="W51" s="1490"/>
      <c r="X51" s="1488"/>
      <c r="Y51" s="1489"/>
      <c r="Z51" s="1490"/>
      <c r="AA51" s="1488"/>
      <c r="AB51" s="1489"/>
      <c r="AC51" s="1490"/>
      <c r="AD51" s="1488"/>
      <c r="AE51" s="1489"/>
      <c r="AF51" s="1490"/>
      <c r="AG51" s="1488"/>
      <c r="AH51" s="1489"/>
      <c r="AI51" s="1490"/>
      <c r="AJ51" s="1488"/>
      <c r="AK51" s="1489"/>
      <c r="AL51" s="1490"/>
      <c r="AM51" s="1488"/>
      <c r="AN51" s="1489"/>
      <c r="AO51" s="1490"/>
      <c r="AP51" s="1488"/>
      <c r="AQ51" s="1489"/>
      <c r="AR51" s="1490"/>
      <c r="AS51" s="1488"/>
      <c r="AT51" s="1489"/>
      <c r="AU51" s="1490"/>
      <c r="AV51" s="1488"/>
      <c r="AW51" s="1489"/>
      <c r="AX51" s="1490"/>
      <c r="AY51" s="1488"/>
      <c r="AZ51" s="1489"/>
      <c r="BA51" s="1490"/>
      <c r="BB51" s="1488"/>
      <c r="BC51" s="1489"/>
      <c r="BD51" s="1490"/>
      <c r="BE51" s="1488"/>
      <c r="BF51" s="1489"/>
      <c r="BG51" s="1490"/>
      <c r="BH51" s="1488"/>
      <c r="BI51" s="1489"/>
      <c r="BJ51" s="1490"/>
      <c r="BK51" s="1488"/>
      <c r="BL51" s="1489"/>
      <c r="BM51" s="1481"/>
      <c r="BN51" s="1479"/>
      <c r="BO51" s="1480"/>
      <c r="BP51" s="1481"/>
      <c r="BQ51" s="1479"/>
      <c r="BR51" s="1480"/>
      <c r="BS51" s="1481"/>
      <c r="BT51" s="1479"/>
      <c r="BU51" s="1480"/>
      <c r="BV51" s="1481"/>
      <c r="BW51" s="1479"/>
      <c r="BX51" s="1480"/>
      <c r="BY51" s="1481"/>
      <c r="BZ51" s="1479"/>
      <c r="CA51" s="1480"/>
      <c r="CB51" s="1481"/>
      <c r="CC51" s="1479"/>
      <c r="CD51" s="1480"/>
      <c r="CE51" s="1481"/>
      <c r="CF51" s="1479"/>
      <c r="CG51" s="1480"/>
      <c r="CH51" s="1481"/>
      <c r="CI51" s="1479"/>
      <c r="CJ51" s="1480"/>
      <c r="CK51" s="1481"/>
      <c r="CL51" s="1479"/>
      <c r="CM51" s="1480"/>
      <c r="CN51" s="1481"/>
      <c r="CO51" s="1479"/>
      <c r="CP51" s="1480"/>
      <c r="CQ51" s="1481"/>
      <c r="CR51" s="1479"/>
      <c r="CS51" s="1480"/>
      <c r="CT51" s="1481"/>
      <c r="CU51" s="1479"/>
      <c r="CV51" s="1480"/>
      <c r="CW51" s="1481"/>
      <c r="CX51" s="1479"/>
      <c r="CY51" s="1480"/>
      <c r="CZ51" s="1481"/>
      <c r="DA51" s="1479"/>
      <c r="DB51" s="1480"/>
      <c r="DC51" s="1481"/>
      <c r="DD51" s="1479"/>
      <c r="DE51" s="1480"/>
      <c r="DF51" s="1481"/>
      <c r="DG51" s="1479"/>
      <c r="DH51" s="1480"/>
      <c r="DI51" s="1481"/>
      <c r="DJ51" s="1479"/>
      <c r="DK51" s="1480"/>
      <c r="DL51" s="1481"/>
      <c r="DM51" s="1479"/>
      <c r="DN51" s="1480"/>
      <c r="DO51" s="1481"/>
      <c r="DP51" s="1479"/>
      <c r="DQ51" s="1480"/>
      <c r="DR51" s="1481"/>
      <c r="DS51" s="1479"/>
      <c r="DT51" s="1480"/>
      <c r="DU51" s="1481"/>
      <c r="DV51" s="1479"/>
      <c r="DW51" s="1480"/>
      <c r="DX51" s="1481"/>
      <c r="DY51" s="1479"/>
      <c r="DZ51" s="1480"/>
      <c r="EA51" s="1481"/>
      <c r="EB51" s="1479"/>
      <c r="EC51" s="1480"/>
      <c r="ED51" s="1481"/>
      <c r="EE51" s="1479"/>
      <c r="EF51" s="1480"/>
      <c r="EG51" s="1481"/>
      <c r="EH51" s="1479"/>
      <c r="EI51" s="1480"/>
      <c r="EJ51" s="1481"/>
      <c r="EK51" s="1479"/>
      <c r="EL51" s="1480"/>
      <c r="EM51" s="1481"/>
      <c r="EN51" s="1479"/>
      <c r="EO51" s="1480"/>
      <c r="EP51" s="1481"/>
      <c r="EQ51" s="1479"/>
      <c r="ER51" s="1480"/>
      <c r="ES51" s="1481"/>
      <c r="ET51" s="1479"/>
      <c r="EU51" s="1480"/>
      <c r="EV51" s="1481"/>
      <c r="EW51" s="1479"/>
      <c r="EX51" s="1480"/>
      <c r="EY51" s="1481"/>
      <c r="EZ51" s="1479"/>
      <c r="FA51" s="1480"/>
      <c r="FB51" s="1481"/>
      <c r="FC51" s="1479"/>
      <c r="FD51" s="1480"/>
      <c r="FE51" s="1481"/>
      <c r="FF51" s="1479"/>
      <c r="FG51" s="1480"/>
      <c r="FH51" s="1481"/>
      <c r="FI51" s="1479"/>
      <c r="FJ51" s="1480"/>
      <c r="FK51" s="1481"/>
      <c r="FL51" s="1479"/>
      <c r="FM51" s="1480"/>
      <c r="FN51" s="1481"/>
      <c r="FO51" s="1479"/>
      <c r="FP51" s="1480"/>
      <c r="FQ51" s="1481"/>
      <c r="FR51" s="1479"/>
      <c r="FS51" s="1480"/>
      <c r="FT51" s="1481"/>
      <c r="FU51" s="1479"/>
      <c r="FV51" s="1480"/>
      <c r="FW51" s="1481"/>
      <c r="FX51" s="1479"/>
      <c r="FY51" s="1480"/>
      <c r="FZ51" s="1481"/>
      <c r="GA51" s="1479"/>
      <c r="GB51" s="1480"/>
      <c r="GC51" s="1481"/>
      <c r="GD51" s="1479"/>
      <c r="GE51" s="1480"/>
      <c r="GF51" s="1481"/>
      <c r="GG51" s="1479"/>
      <c r="GH51" s="1480"/>
      <c r="GI51" s="1481"/>
      <c r="GJ51" s="1479"/>
      <c r="GK51" s="1480"/>
    </row>
    <row r="52" spans="1:193" s="1477" customFormat="1" ht="16.5" customHeight="1">
      <c r="A52" s="1482"/>
      <c r="B52" s="1487"/>
      <c r="C52" s="1488"/>
      <c r="D52" s="1489"/>
      <c r="E52" s="1490"/>
      <c r="F52" s="1488"/>
      <c r="G52" s="1489"/>
      <c r="H52" s="1490"/>
      <c r="I52" s="1488"/>
      <c r="J52" s="1489"/>
      <c r="K52" s="1490"/>
      <c r="L52" s="1488"/>
      <c r="M52" s="1489"/>
      <c r="N52" s="1490"/>
      <c r="O52" s="1488"/>
      <c r="P52" s="1489"/>
      <c r="Q52" s="1490"/>
      <c r="R52" s="1488"/>
      <c r="S52" s="1489"/>
      <c r="T52" s="1490"/>
      <c r="U52" s="1488"/>
      <c r="V52" s="1489"/>
      <c r="W52" s="1490"/>
      <c r="X52" s="1488"/>
      <c r="Y52" s="1489"/>
      <c r="Z52" s="1490"/>
      <c r="AA52" s="1488"/>
      <c r="AB52" s="1489"/>
      <c r="AC52" s="1490"/>
      <c r="AD52" s="1488"/>
      <c r="AE52" s="1489"/>
      <c r="AF52" s="1490"/>
      <c r="AG52" s="1488"/>
      <c r="AH52" s="1489"/>
      <c r="AI52" s="1490"/>
      <c r="AJ52" s="1488"/>
      <c r="AK52" s="1489"/>
      <c r="AL52" s="1490"/>
      <c r="AM52" s="1488"/>
      <c r="AN52" s="1489"/>
      <c r="AO52" s="1490"/>
      <c r="AP52" s="1488"/>
      <c r="AQ52" s="1489"/>
      <c r="AR52" s="1490"/>
      <c r="AS52" s="1488"/>
      <c r="AT52" s="1489"/>
      <c r="AU52" s="1490"/>
      <c r="AV52" s="1488"/>
      <c r="AW52" s="1489"/>
      <c r="AX52" s="1490"/>
      <c r="AY52" s="1488"/>
      <c r="AZ52" s="1489"/>
      <c r="BA52" s="1490"/>
      <c r="BB52" s="1488"/>
      <c r="BC52" s="1489"/>
      <c r="BD52" s="1490"/>
      <c r="BE52" s="1488"/>
      <c r="BF52" s="1489"/>
      <c r="BG52" s="1490"/>
      <c r="BH52" s="1488"/>
      <c r="BI52" s="1489"/>
      <c r="BJ52" s="1490"/>
      <c r="BK52" s="1488"/>
      <c r="BL52" s="1489"/>
      <c r="BM52" s="1481"/>
      <c r="BN52" s="1479"/>
      <c r="BO52" s="1480"/>
      <c r="BP52" s="1481"/>
      <c r="BQ52" s="1479"/>
      <c r="BR52" s="1480"/>
      <c r="BS52" s="1481"/>
      <c r="BT52" s="1479"/>
      <c r="BU52" s="1480"/>
      <c r="BV52" s="1481"/>
      <c r="BW52" s="1479"/>
      <c r="BX52" s="1480"/>
      <c r="BY52" s="1481"/>
      <c r="BZ52" s="1479"/>
      <c r="CA52" s="1480"/>
      <c r="CB52" s="1481"/>
      <c r="CC52" s="1479"/>
      <c r="CD52" s="1480"/>
      <c r="CE52" s="1481"/>
      <c r="CF52" s="1479"/>
      <c r="CG52" s="1480"/>
      <c r="CH52" s="1481"/>
      <c r="CI52" s="1479"/>
      <c r="CJ52" s="1480"/>
      <c r="CK52" s="1481"/>
      <c r="CL52" s="1479"/>
      <c r="CM52" s="1480"/>
      <c r="CN52" s="1481"/>
      <c r="CO52" s="1479"/>
      <c r="CP52" s="1480"/>
      <c r="CQ52" s="1481"/>
      <c r="CR52" s="1479"/>
      <c r="CS52" s="1480"/>
      <c r="CT52" s="1481"/>
      <c r="CU52" s="1479"/>
      <c r="CV52" s="1480"/>
      <c r="CW52" s="1481"/>
      <c r="CX52" s="1479"/>
      <c r="CY52" s="1480"/>
      <c r="CZ52" s="1481"/>
      <c r="DA52" s="1479"/>
      <c r="DB52" s="1480"/>
      <c r="DC52" s="1481"/>
      <c r="DD52" s="1479"/>
      <c r="DE52" s="1480"/>
      <c r="DF52" s="1481"/>
      <c r="DG52" s="1479"/>
      <c r="DH52" s="1480"/>
      <c r="DI52" s="1481"/>
      <c r="DJ52" s="1479"/>
      <c r="DK52" s="1480"/>
      <c r="DL52" s="1481"/>
      <c r="DM52" s="1479"/>
      <c r="DN52" s="1480"/>
      <c r="DO52" s="1481"/>
      <c r="DP52" s="1479"/>
      <c r="DQ52" s="1480"/>
      <c r="DR52" s="1481"/>
      <c r="DS52" s="1479"/>
      <c r="DT52" s="1480"/>
      <c r="DU52" s="1481"/>
      <c r="DV52" s="1479"/>
      <c r="DW52" s="1480"/>
      <c r="DX52" s="1481"/>
      <c r="DY52" s="1479"/>
      <c r="DZ52" s="1480"/>
      <c r="EA52" s="1481"/>
      <c r="EB52" s="1479"/>
      <c r="EC52" s="1480"/>
      <c r="ED52" s="1481"/>
      <c r="EE52" s="1479"/>
      <c r="EF52" s="1480"/>
      <c r="EG52" s="1481"/>
      <c r="EH52" s="1479"/>
      <c r="EI52" s="1480"/>
      <c r="EJ52" s="1481"/>
      <c r="EK52" s="1479"/>
      <c r="EL52" s="1480"/>
      <c r="EM52" s="1481"/>
      <c r="EN52" s="1479"/>
      <c r="EO52" s="1480"/>
      <c r="EP52" s="1481"/>
      <c r="EQ52" s="1479"/>
      <c r="ER52" s="1480"/>
      <c r="ES52" s="1481"/>
      <c r="ET52" s="1479"/>
      <c r="EU52" s="1480"/>
      <c r="EV52" s="1481"/>
      <c r="EW52" s="1479"/>
      <c r="EX52" s="1480"/>
      <c r="EY52" s="1481"/>
      <c r="EZ52" s="1479"/>
      <c r="FA52" s="1480"/>
      <c r="FB52" s="1481"/>
      <c r="FC52" s="1479"/>
      <c r="FD52" s="1480"/>
      <c r="FE52" s="1481"/>
      <c r="FF52" s="1479"/>
      <c r="FG52" s="1480"/>
      <c r="FH52" s="1481"/>
      <c r="FI52" s="1479"/>
      <c r="FJ52" s="1480"/>
      <c r="FK52" s="1481"/>
      <c r="FL52" s="1479"/>
      <c r="FM52" s="1480"/>
      <c r="FN52" s="1481"/>
      <c r="FO52" s="1479"/>
      <c r="FP52" s="1480"/>
      <c r="FQ52" s="1481"/>
      <c r="FR52" s="1479"/>
      <c r="FS52" s="1480"/>
      <c r="FT52" s="1481"/>
      <c r="FU52" s="1479"/>
      <c r="FV52" s="1480"/>
      <c r="FW52" s="1481"/>
      <c r="FX52" s="1479"/>
      <c r="FY52" s="1480"/>
      <c r="FZ52" s="1481"/>
      <c r="GA52" s="1479"/>
      <c r="GB52" s="1480"/>
      <c r="GC52" s="1481"/>
      <c r="GD52" s="1479"/>
      <c r="GE52" s="1480"/>
      <c r="GF52" s="1481"/>
      <c r="GG52" s="1479"/>
      <c r="GH52" s="1480"/>
      <c r="GI52" s="1481"/>
      <c r="GJ52" s="1479"/>
      <c r="GK52" s="1480"/>
    </row>
    <row r="53" spans="1:193" s="1477" customFormat="1" ht="16.5" customHeight="1" thickBot="1">
      <c r="A53" s="1482"/>
      <c r="B53" s="1487"/>
      <c r="C53" s="1488"/>
      <c r="D53" s="1489"/>
      <c r="E53" s="1490"/>
      <c r="F53" s="1488"/>
      <c r="G53" s="1489"/>
      <c r="H53" s="1490"/>
      <c r="I53" s="1488"/>
      <c r="J53" s="1489"/>
      <c r="K53" s="1490"/>
      <c r="L53" s="1488"/>
      <c r="M53" s="1489"/>
      <c r="N53" s="1490"/>
      <c r="O53" s="1488"/>
      <c r="P53" s="1489"/>
      <c r="Q53" s="1490"/>
      <c r="R53" s="1488"/>
      <c r="S53" s="1489"/>
      <c r="T53" s="1490"/>
      <c r="U53" s="1488"/>
      <c r="V53" s="1489"/>
      <c r="W53" s="1490"/>
      <c r="X53" s="1488"/>
      <c r="Y53" s="1489"/>
      <c r="Z53" s="1490"/>
      <c r="AA53" s="1488"/>
      <c r="AB53" s="1489"/>
      <c r="AC53" s="1490"/>
      <c r="AD53" s="1488"/>
      <c r="AE53" s="1489"/>
      <c r="AF53" s="1490"/>
      <c r="AG53" s="1488"/>
      <c r="AH53" s="1489"/>
      <c r="AI53" s="1490"/>
      <c r="AJ53" s="1488"/>
      <c r="AK53" s="1489"/>
      <c r="AL53" s="1490"/>
      <c r="AM53" s="1488"/>
      <c r="AN53" s="1489"/>
      <c r="AO53" s="1490"/>
      <c r="AP53" s="1488"/>
      <c r="AQ53" s="1489"/>
      <c r="AR53" s="1490"/>
      <c r="AS53" s="1488"/>
      <c r="AT53" s="1489"/>
      <c r="AU53" s="1490"/>
      <c r="AV53" s="1488"/>
      <c r="AW53" s="1489"/>
      <c r="AX53" s="1490"/>
      <c r="AY53" s="1488"/>
      <c r="AZ53" s="1489"/>
      <c r="BA53" s="1490"/>
      <c r="BB53" s="1488"/>
      <c r="BC53" s="1489"/>
      <c r="BD53" s="1490"/>
      <c r="BE53" s="1488"/>
      <c r="BF53" s="1489"/>
      <c r="BG53" s="1490"/>
      <c r="BH53" s="1488"/>
      <c r="BI53" s="1489"/>
      <c r="BJ53" s="1490"/>
      <c r="BK53" s="1488"/>
      <c r="BL53" s="1489"/>
      <c r="BM53" s="1481"/>
      <c r="BN53" s="1479"/>
      <c r="BO53" s="1480"/>
      <c r="BP53" s="1481"/>
      <c r="BQ53" s="1479"/>
      <c r="BR53" s="1480"/>
      <c r="BS53" s="1481"/>
      <c r="BT53" s="1479"/>
      <c r="BU53" s="1480"/>
      <c r="BV53" s="1481"/>
      <c r="BW53" s="1479"/>
      <c r="BX53" s="1480"/>
      <c r="BY53" s="1481"/>
      <c r="BZ53" s="1479"/>
      <c r="CA53" s="1480"/>
      <c r="CB53" s="1481"/>
      <c r="CC53" s="1479"/>
      <c r="CD53" s="1480"/>
      <c r="CE53" s="1481"/>
      <c r="CF53" s="1479"/>
      <c r="CG53" s="1480"/>
      <c r="CH53" s="1481"/>
      <c r="CI53" s="1479"/>
      <c r="CJ53" s="1480"/>
      <c r="CK53" s="1481"/>
      <c r="CL53" s="1479"/>
      <c r="CM53" s="1480"/>
      <c r="CN53" s="1481"/>
      <c r="CO53" s="1479"/>
      <c r="CP53" s="1480"/>
      <c r="CQ53" s="1481"/>
      <c r="CR53" s="1479"/>
      <c r="CS53" s="1480"/>
      <c r="CT53" s="1481"/>
      <c r="CU53" s="1479"/>
      <c r="CV53" s="1480"/>
      <c r="CW53" s="1481"/>
      <c r="CX53" s="1479"/>
      <c r="CY53" s="1480"/>
      <c r="CZ53" s="1481"/>
      <c r="DA53" s="1479"/>
      <c r="DB53" s="1480"/>
      <c r="DC53" s="1481"/>
      <c r="DD53" s="1479"/>
      <c r="DE53" s="1480"/>
      <c r="DF53" s="1481"/>
      <c r="DG53" s="1479"/>
      <c r="DH53" s="1480"/>
      <c r="DI53" s="1481"/>
      <c r="DJ53" s="1479"/>
      <c r="DK53" s="1480"/>
      <c r="DL53" s="1481"/>
      <c r="DM53" s="1479"/>
      <c r="DN53" s="1480"/>
      <c r="DO53" s="1481"/>
      <c r="DP53" s="1479"/>
      <c r="DQ53" s="1480"/>
      <c r="DR53" s="1481"/>
      <c r="DS53" s="1479"/>
      <c r="DT53" s="1480"/>
      <c r="DU53" s="1481"/>
      <c r="DV53" s="1479"/>
      <c r="DW53" s="1480"/>
      <c r="DX53" s="1481"/>
      <c r="DY53" s="1479"/>
      <c r="DZ53" s="1480"/>
      <c r="EA53" s="1481"/>
      <c r="EB53" s="1479"/>
      <c r="EC53" s="1480"/>
      <c r="ED53" s="1481"/>
      <c r="EE53" s="1479"/>
      <c r="EF53" s="1480"/>
      <c r="EG53" s="1481"/>
      <c r="EH53" s="1479"/>
      <c r="EI53" s="1480"/>
      <c r="EJ53" s="1481"/>
      <c r="EK53" s="1479"/>
      <c r="EL53" s="1480"/>
      <c r="EM53" s="1481"/>
      <c r="EN53" s="1479"/>
      <c r="EO53" s="1480"/>
      <c r="EP53" s="1481"/>
      <c r="EQ53" s="1479"/>
      <c r="ER53" s="1480"/>
      <c r="ES53" s="1481"/>
      <c r="ET53" s="1479"/>
      <c r="EU53" s="1480"/>
      <c r="EV53" s="1481"/>
      <c r="EW53" s="1479"/>
      <c r="EX53" s="1480"/>
      <c r="EY53" s="1481"/>
      <c r="EZ53" s="1479"/>
      <c r="FA53" s="1480"/>
      <c r="FB53" s="1481"/>
      <c r="FC53" s="1479"/>
      <c r="FD53" s="1480"/>
      <c r="FE53" s="1481"/>
      <c r="FF53" s="1479"/>
      <c r="FG53" s="1480"/>
      <c r="FH53" s="1481"/>
      <c r="FI53" s="1479"/>
      <c r="FJ53" s="1480"/>
      <c r="FK53" s="1481"/>
      <c r="FL53" s="1479"/>
      <c r="FM53" s="1480"/>
      <c r="FN53" s="1481"/>
      <c r="FO53" s="1479"/>
      <c r="FP53" s="1480"/>
      <c r="FQ53" s="1481"/>
      <c r="FR53" s="1479"/>
      <c r="FS53" s="1480"/>
      <c r="FT53" s="1481"/>
      <c r="FU53" s="1479"/>
      <c r="FV53" s="1480"/>
      <c r="FW53" s="1481"/>
      <c r="FX53" s="1479"/>
      <c r="FY53" s="1480"/>
      <c r="FZ53" s="1481"/>
      <c r="GA53" s="1479"/>
      <c r="GB53" s="1480"/>
      <c r="GC53" s="1481"/>
      <c r="GD53" s="1479"/>
      <c r="GE53" s="1480"/>
      <c r="GF53" s="1481"/>
      <c r="GG53" s="1479"/>
      <c r="GH53" s="1480"/>
      <c r="GI53" s="1481"/>
      <c r="GJ53" s="1479"/>
      <c r="GK53" s="1480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84">SUM(B46:B59)</f>
        <v>0</v>
      </c>
      <c r="C60" s="439">
        <f t="shared" si="84"/>
        <v>0</v>
      </c>
      <c r="D60" s="440">
        <f t="shared" si="84"/>
        <v>0</v>
      </c>
      <c r="E60" s="441">
        <f t="shared" si="84"/>
        <v>0</v>
      </c>
      <c r="F60" s="439">
        <f t="shared" si="84"/>
        <v>0</v>
      </c>
      <c r="G60" s="440">
        <f t="shared" si="84"/>
        <v>0</v>
      </c>
      <c r="H60" s="441">
        <f t="shared" si="84"/>
        <v>0</v>
      </c>
      <c r="I60" s="439">
        <f t="shared" si="84"/>
        <v>0</v>
      </c>
      <c r="J60" s="440">
        <f t="shared" si="84"/>
        <v>0</v>
      </c>
      <c r="K60" s="441">
        <f t="shared" si="84"/>
        <v>1008</v>
      </c>
      <c r="L60" s="439">
        <f t="shared" si="84"/>
        <v>0</v>
      </c>
      <c r="M60" s="440">
        <f t="shared" si="84"/>
        <v>0</v>
      </c>
      <c r="N60" s="441">
        <f t="shared" si="84"/>
        <v>0</v>
      </c>
      <c r="O60" s="439">
        <f t="shared" si="84"/>
        <v>0</v>
      </c>
      <c r="P60" s="440">
        <f t="shared" si="84"/>
        <v>0</v>
      </c>
      <c r="Q60" s="441">
        <f t="shared" si="84"/>
        <v>192</v>
      </c>
      <c r="R60" s="439">
        <f t="shared" si="84"/>
        <v>1128</v>
      </c>
      <c r="S60" s="440">
        <f t="shared" si="84"/>
        <v>0</v>
      </c>
      <c r="T60" s="441">
        <f t="shared" si="84"/>
        <v>0</v>
      </c>
      <c r="U60" s="439">
        <f t="shared" si="84"/>
        <v>0</v>
      </c>
      <c r="V60" s="440">
        <f t="shared" si="84"/>
        <v>0</v>
      </c>
      <c r="W60" s="441">
        <f t="shared" si="84"/>
        <v>0</v>
      </c>
      <c r="X60" s="439">
        <f t="shared" si="84"/>
        <v>0</v>
      </c>
      <c r="Y60" s="440">
        <f t="shared" si="84"/>
        <v>0</v>
      </c>
      <c r="Z60" s="441">
        <f t="shared" si="84"/>
        <v>0</v>
      </c>
      <c r="AA60" s="439">
        <f t="shared" si="84"/>
        <v>0</v>
      </c>
      <c r="AB60" s="440">
        <f t="shared" si="84"/>
        <v>0</v>
      </c>
      <c r="AC60" s="441">
        <f t="shared" si="84"/>
        <v>0</v>
      </c>
      <c r="AD60" s="439">
        <f t="shared" si="84"/>
        <v>0</v>
      </c>
      <c r="AE60" s="440">
        <f t="shared" si="84"/>
        <v>0</v>
      </c>
      <c r="AF60" s="441">
        <f t="shared" si="84"/>
        <v>0</v>
      </c>
      <c r="AG60" s="439">
        <f t="shared" si="84"/>
        <v>0</v>
      </c>
      <c r="AH60" s="440">
        <f t="shared" ref="AH60:BM60" si="85">SUM(AH46:AH59)</f>
        <v>0</v>
      </c>
      <c r="AI60" s="441">
        <f t="shared" si="85"/>
        <v>0</v>
      </c>
      <c r="AJ60" s="439">
        <f t="shared" si="85"/>
        <v>0</v>
      </c>
      <c r="AK60" s="440">
        <f t="shared" si="85"/>
        <v>0</v>
      </c>
      <c r="AL60" s="441">
        <f t="shared" si="85"/>
        <v>0</v>
      </c>
      <c r="AM60" s="439">
        <f t="shared" si="85"/>
        <v>0</v>
      </c>
      <c r="AN60" s="440">
        <f t="shared" si="85"/>
        <v>0</v>
      </c>
      <c r="AO60" s="441">
        <f t="shared" si="85"/>
        <v>0</v>
      </c>
      <c r="AP60" s="439">
        <f t="shared" si="85"/>
        <v>0</v>
      </c>
      <c r="AQ60" s="440">
        <f t="shared" si="85"/>
        <v>0</v>
      </c>
      <c r="AR60" s="441">
        <f t="shared" si="85"/>
        <v>0</v>
      </c>
      <c r="AS60" s="439">
        <f t="shared" si="85"/>
        <v>699</v>
      </c>
      <c r="AT60" s="440">
        <f t="shared" si="85"/>
        <v>0</v>
      </c>
      <c r="AU60" s="441">
        <f t="shared" si="85"/>
        <v>0</v>
      </c>
      <c r="AV60" s="439">
        <f t="shared" si="85"/>
        <v>0</v>
      </c>
      <c r="AW60" s="440">
        <f t="shared" si="85"/>
        <v>0</v>
      </c>
      <c r="AX60" s="441">
        <f t="shared" si="85"/>
        <v>1200</v>
      </c>
      <c r="AY60" s="439">
        <f t="shared" si="85"/>
        <v>0</v>
      </c>
      <c r="AZ60" s="440">
        <f t="shared" si="85"/>
        <v>0</v>
      </c>
      <c r="BA60" s="441">
        <f t="shared" si="85"/>
        <v>210</v>
      </c>
      <c r="BB60" s="439">
        <f t="shared" si="85"/>
        <v>0</v>
      </c>
      <c r="BC60" s="440">
        <f t="shared" si="85"/>
        <v>0</v>
      </c>
      <c r="BD60" s="441">
        <f t="shared" si="85"/>
        <v>0</v>
      </c>
      <c r="BE60" s="439">
        <f t="shared" si="85"/>
        <v>0</v>
      </c>
      <c r="BF60" s="440">
        <f t="shared" si="85"/>
        <v>0</v>
      </c>
      <c r="BG60" s="441">
        <f t="shared" si="85"/>
        <v>750</v>
      </c>
      <c r="BH60" s="439">
        <f t="shared" si="85"/>
        <v>0</v>
      </c>
      <c r="BI60" s="440">
        <f t="shared" si="85"/>
        <v>0</v>
      </c>
      <c r="BJ60" s="441">
        <f t="shared" si="85"/>
        <v>750</v>
      </c>
      <c r="BK60" s="439">
        <f t="shared" si="85"/>
        <v>0</v>
      </c>
      <c r="BL60" s="440">
        <f t="shared" si="85"/>
        <v>0</v>
      </c>
      <c r="BM60" s="442">
        <f t="shared" si="85"/>
        <v>750</v>
      </c>
      <c r="BN60" s="443">
        <f t="shared" ref="BN60:BX60" si="86">SUM(BN46:BN59)</f>
        <v>0</v>
      </c>
      <c r="BO60" s="444">
        <f t="shared" si="86"/>
        <v>0</v>
      </c>
      <c r="BP60" s="442">
        <f t="shared" si="86"/>
        <v>0</v>
      </c>
      <c r="BQ60" s="443">
        <f t="shared" si="86"/>
        <v>0</v>
      </c>
      <c r="BR60" s="444">
        <f t="shared" si="86"/>
        <v>0</v>
      </c>
      <c r="BS60" s="442">
        <f>SUM(BS46:BS59)</f>
        <v>0</v>
      </c>
      <c r="BT60" s="443">
        <f t="shared" si="86"/>
        <v>0</v>
      </c>
      <c r="BU60" s="444">
        <f t="shared" si="86"/>
        <v>0</v>
      </c>
      <c r="BV60" s="442">
        <f t="shared" si="86"/>
        <v>0</v>
      </c>
      <c r="BW60" s="443">
        <f t="shared" si="86"/>
        <v>0</v>
      </c>
      <c r="BX60" s="444">
        <f t="shared" si="86"/>
        <v>0</v>
      </c>
      <c r="BY60" s="442">
        <f t="shared" ref="BY60:CV60" si="87">SUM(BY46:BY59)</f>
        <v>0</v>
      </c>
      <c r="BZ60" s="443">
        <f t="shared" si="87"/>
        <v>0</v>
      </c>
      <c r="CA60" s="444">
        <f t="shared" si="87"/>
        <v>0</v>
      </c>
      <c r="CB60" s="442">
        <f t="shared" si="87"/>
        <v>0</v>
      </c>
      <c r="CC60" s="443">
        <f t="shared" si="87"/>
        <v>0</v>
      </c>
      <c r="CD60" s="444">
        <f t="shared" si="87"/>
        <v>0</v>
      </c>
      <c r="CE60" s="442">
        <f t="shared" si="87"/>
        <v>0</v>
      </c>
      <c r="CF60" s="443">
        <f t="shared" si="87"/>
        <v>0</v>
      </c>
      <c r="CG60" s="444">
        <f t="shared" si="87"/>
        <v>0</v>
      </c>
      <c r="CH60" s="442">
        <f t="shared" si="87"/>
        <v>0</v>
      </c>
      <c r="CI60" s="443">
        <f t="shared" si="87"/>
        <v>0</v>
      </c>
      <c r="CJ60" s="444">
        <f t="shared" si="87"/>
        <v>0</v>
      </c>
      <c r="CK60" s="442">
        <f t="shared" si="87"/>
        <v>0</v>
      </c>
      <c r="CL60" s="443">
        <f t="shared" si="87"/>
        <v>0</v>
      </c>
      <c r="CM60" s="444">
        <f t="shared" si="87"/>
        <v>0</v>
      </c>
      <c r="CN60" s="442">
        <f t="shared" si="87"/>
        <v>0</v>
      </c>
      <c r="CO60" s="443">
        <f t="shared" si="87"/>
        <v>0</v>
      </c>
      <c r="CP60" s="444">
        <f t="shared" si="87"/>
        <v>0</v>
      </c>
      <c r="CQ60" s="442">
        <f t="shared" si="87"/>
        <v>0</v>
      </c>
      <c r="CR60" s="443">
        <f t="shared" si="87"/>
        <v>0</v>
      </c>
      <c r="CS60" s="444">
        <f t="shared" si="87"/>
        <v>0</v>
      </c>
      <c r="CT60" s="442">
        <f t="shared" si="87"/>
        <v>0</v>
      </c>
      <c r="CU60" s="443">
        <f t="shared" si="87"/>
        <v>0</v>
      </c>
      <c r="CV60" s="444">
        <f t="shared" si="87"/>
        <v>0</v>
      </c>
      <c r="CW60" s="442">
        <f t="shared" ref="CW60:DB60" si="88">SUM(CW46:CW59)</f>
        <v>0</v>
      </c>
      <c r="CX60" s="443">
        <f t="shared" si="88"/>
        <v>0</v>
      </c>
      <c r="CY60" s="444">
        <f t="shared" si="88"/>
        <v>0</v>
      </c>
      <c r="CZ60" s="442">
        <f t="shared" si="88"/>
        <v>0</v>
      </c>
      <c r="DA60" s="443">
        <f t="shared" si="88"/>
        <v>0</v>
      </c>
      <c r="DB60" s="444">
        <f t="shared" si="88"/>
        <v>0</v>
      </c>
      <c r="DC60" s="442">
        <f t="shared" ref="DC60:DN60" si="89">SUM(DC46:DC59)</f>
        <v>0</v>
      </c>
      <c r="DD60" s="443">
        <f t="shared" si="89"/>
        <v>0</v>
      </c>
      <c r="DE60" s="444">
        <f t="shared" si="89"/>
        <v>0</v>
      </c>
      <c r="DF60" s="442">
        <f t="shared" ref="DF60:DK60" si="90">SUM(DF46:DF59)</f>
        <v>0</v>
      </c>
      <c r="DG60" s="443">
        <f t="shared" si="90"/>
        <v>0</v>
      </c>
      <c r="DH60" s="444">
        <f t="shared" si="90"/>
        <v>0</v>
      </c>
      <c r="DI60" s="442">
        <f t="shared" si="90"/>
        <v>0</v>
      </c>
      <c r="DJ60" s="443">
        <f t="shared" si="90"/>
        <v>0</v>
      </c>
      <c r="DK60" s="444">
        <f t="shared" si="90"/>
        <v>0</v>
      </c>
      <c r="DL60" s="442">
        <f t="shared" si="89"/>
        <v>0</v>
      </c>
      <c r="DM60" s="443">
        <f t="shared" si="89"/>
        <v>0</v>
      </c>
      <c r="DN60" s="444">
        <f t="shared" si="89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91">SUM(DR46:DR59)</f>
        <v>0</v>
      </c>
      <c r="DS60" s="443">
        <f t="shared" si="91"/>
        <v>0</v>
      </c>
      <c r="DT60" s="444">
        <f t="shared" si="91"/>
        <v>0</v>
      </c>
      <c r="DU60" s="442">
        <f t="shared" si="91"/>
        <v>0</v>
      </c>
      <c r="DV60" s="443">
        <f t="shared" si="91"/>
        <v>0</v>
      </c>
      <c r="DW60" s="444">
        <f t="shared" si="91"/>
        <v>0</v>
      </c>
      <c r="DX60" s="442">
        <f t="shared" ref="DX60:EI60" si="92">SUM(DX46:DX59)</f>
        <v>0</v>
      </c>
      <c r="DY60" s="443">
        <f t="shared" si="92"/>
        <v>0</v>
      </c>
      <c r="DZ60" s="444">
        <f t="shared" si="92"/>
        <v>0</v>
      </c>
      <c r="EA60" s="442">
        <f t="shared" si="92"/>
        <v>0</v>
      </c>
      <c r="EB60" s="443">
        <f t="shared" si="92"/>
        <v>0</v>
      </c>
      <c r="EC60" s="444">
        <f t="shared" si="92"/>
        <v>0</v>
      </c>
      <c r="ED60" s="442">
        <f t="shared" si="92"/>
        <v>0</v>
      </c>
      <c r="EE60" s="443">
        <f t="shared" si="92"/>
        <v>0</v>
      </c>
      <c r="EF60" s="444">
        <f t="shared" si="92"/>
        <v>0</v>
      </c>
      <c r="EG60" s="442">
        <f t="shared" si="92"/>
        <v>0</v>
      </c>
      <c r="EH60" s="443">
        <f t="shared" si="92"/>
        <v>0</v>
      </c>
      <c r="EI60" s="444">
        <f t="shared" si="92"/>
        <v>0</v>
      </c>
      <c r="EJ60" s="442">
        <f t="shared" ref="EJ60:FG60" si="93">SUM(EJ46:EJ59)</f>
        <v>0</v>
      </c>
      <c r="EK60" s="443">
        <f t="shared" si="93"/>
        <v>0</v>
      </c>
      <c r="EL60" s="444">
        <f t="shared" si="93"/>
        <v>0</v>
      </c>
      <c r="EM60" s="442">
        <f t="shared" si="93"/>
        <v>0</v>
      </c>
      <c r="EN60" s="443">
        <f t="shared" si="93"/>
        <v>0</v>
      </c>
      <c r="EO60" s="444">
        <f t="shared" si="93"/>
        <v>0</v>
      </c>
      <c r="EP60" s="442">
        <f t="shared" si="93"/>
        <v>0</v>
      </c>
      <c r="EQ60" s="443">
        <f t="shared" si="93"/>
        <v>0</v>
      </c>
      <c r="ER60" s="444">
        <f t="shared" si="93"/>
        <v>0</v>
      </c>
      <c r="ES60" s="442">
        <f t="shared" si="93"/>
        <v>0</v>
      </c>
      <c r="ET60" s="443">
        <f t="shared" si="93"/>
        <v>0</v>
      </c>
      <c r="EU60" s="444">
        <f t="shared" si="93"/>
        <v>0</v>
      </c>
      <c r="EV60" s="442">
        <f t="shared" si="93"/>
        <v>0</v>
      </c>
      <c r="EW60" s="443">
        <f t="shared" si="93"/>
        <v>0</v>
      </c>
      <c r="EX60" s="444">
        <f t="shared" si="93"/>
        <v>0</v>
      </c>
      <c r="EY60" s="442">
        <f t="shared" si="93"/>
        <v>0</v>
      </c>
      <c r="EZ60" s="443">
        <f t="shared" si="93"/>
        <v>0</v>
      </c>
      <c r="FA60" s="444">
        <f t="shared" si="93"/>
        <v>0</v>
      </c>
      <c r="FB60" s="442">
        <f t="shared" si="93"/>
        <v>0</v>
      </c>
      <c r="FC60" s="443">
        <f t="shared" si="93"/>
        <v>0</v>
      </c>
      <c r="FD60" s="444">
        <f t="shared" si="93"/>
        <v>0</v>
      </c>
      <c r="FE60" s="442">
        <f t="shared" si="93"/>
        <v>0</v>
      </c>
      <c r="FF60" s="443">
        <f t="shared" si="93"/>
        <v>0</v>
      </c>
      <c r="FG60" s="444">
        <f t="shared" si="93"/>
        <v>0</v>
      </c>
      <c r="FH60" s="442">
        <f t="shared" ref="FH60:FS60" si="94">SUM(FH46:FH59)</f>
        <v>0</v>
      </c>
      <c r="FI60" s="443">
        <f t="shared" si="94"/>
        <v>0</v>
      </c>
      <c r="FJ60" s="444">
        <f t="shared" si="94"/>
        <v>0</v>
      </c>
      <c r="FK60" s="442">
        <f t="shared" si="94"/>
        <v>0</v>
      </c>
      <c r="FL60" s="443">
        <f t="shared" si="94"/>
        <v>0</v>
      </c>
      <c r="FM60" s="444">
        <f t="shared" si="94"/>
        <v>0</v>
      </c>
      <c r="FN60" s="442">
        <f t="shared" si="94"/>
        <v>0</v>
      </c>
      <c r="FO60" s="443">
        <f t="shared" si="94"/>
        <v>0</v>
      </c>
      <c r="FP60" s="444">
        <f t="shared" si="94"/>
        <v>0</v>
      </c>
      <c r="FQ60" s="442">
        <f t="shared" si="94"/>
        <v>0</v>
      </c>
      <c r="FR60" s="443">
        <f t="shared" si="94"/>
        <v>0</v>
      </c>
      <c r="FS60" s="444">
        <f t="shared" si="94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95">SUM(FW46:FW59)</f>
        <v>0</v>
      </c>
      <c r="FX60" s="443">
        <f t="shared" si="95"/>
        <v>0</v>
      </c>
      <c r="FY60" s="444">
        <f t="shared" si="95"/>
        <v>0</v>
      </c>
      <c r="FZ60" s="442">
        <f t="shared" si="95"/>
        <v>0</v>
      </c>
      <c r="GA60" s="443">
        <f t="shared" si="95"/>
        <v>0</v>
      </c>
      <c r="GB60" s="444">
        <f t="shared" si="95"/>
        <v>0</v>
      </c>
      <c r="GC60" s="442">
        <f t="shared" si="95"/>
        <v>0</v>
      </c>
      <c r="GD60" s="443">
        <f t="shared" si="95"/>
        <v>0</v>
      </c>
      <c r="GE60" s="444">
        <f t="shared" si="95"/>
        <v>0</v>
      </c>
      <c r="GF60" s="442">
        <f t="shared" si="95"/>
        <v>0</v>
      </c>
      <c r="GG60" s="443">
        <f t="shared" si="95"/>
        <v>0</v>
      </c>
      <c r="GH60" s="444">
        <f t="shared" si="95"/>
        <v>0</v>
      </c>
      <c r="GI60" s="442">
        <f t="shared" si="95"/>
        <v>0</v>
      </c>
      <c r="GJ60" s="443">
        <f t="shared" si="95"/>
        <v>0</v>
      </c>
      <c r="GK60" s="444">
        <f t="shared" si="95"/>
        <v>0</v>
      </c>
    </row>
    <row r="61" spans="1:193" s="5" customFormat="1" ht="26.25" customHeight="1" thickTop="1" thickBot="1">
      <c r="A61" s="417"/>
      <c r="B61" s="1553">
        <f>SUM(B60:D60)</f>
        <v>0</v>
      </c>
      <c r="C61" s="1553"/>
      <c r="D61" s="1554"/>
      <c r="E61" s="1552">
        <f>SUM(E60:G60)</f>
        <v>0</v>
      </c>
      <c r="F61" s="1553"/>
      <c r="G61" s="1554"/>
      <c r="H61" s="1552">
        <f>SUM(H60:J60)</f>
        <v>0</v>
      </c>
      <c r="I61" s="1553"/>
      <c r="J61" s="1554"/>
      <c r="K61" s="1552">
        <f>SUM(K60:M60)</f>
        <v>1008</v>
      </c>
      <c r="L61" s="1553"/>
      <c r="M61" s="1554"/>
      <c r="N61" s="1552">
        <f>SUM(N60:P60)</f>
        <v>0</v>
      </c>
      <c r="O61" s="1553"/>
      <c r="P61" s="1554"/>
      <c r="Q61" s="1552">
        <f>SUM(Q60:S60)</f>
        <v>1320</v>
      </c>
      <c r="R61" s="1553"/>
      <c r="S61" s="1554"/>
      <c r="T61" s="1552">
        <f>SUM(T60:V60)</f>
        <v>0</v>
      </c>
      <c r="U61" s="1553"/>
      <c r="V61" s="1554"/>
      <c r="W61" s="1552">
        <f>SUM(W60:Y60)</f>
        <v>0</v>
      </c>
      <c r="X61" s="1553"/>
      <c r="Y61" s="1554"/>
      <c r="Z61" s="1552">
        <f>SUM(Z60:AB60)</f>
        <v>0</v>
      </c>
      <c r="AA61" s="1553"/>
      <c r="AB61" s="1554"/>
      <c r="AC61" s="1552">
        <f>SUM(AC60:AE60)</f>
        <v>0</v>
      </c>
      <c r="AD61" s="1553"/>
      <c r="AE61" s="1554"/>
      <c r="AF61" s="1552">
        <f>SUM(AF60:AH60)</f>
        <v>0</v>
      </c>
      <c r="AG61" s="1553"/>
      <c r="AH61" s="1554"/>
      <c r="AI61" s="1552">
        <f>SUM(AI60:AK60)</f>
        <v>0</v>
      </c>
      <c r="AJ61" s="1553"/>
      <c r="AK61" s="1554"/>
      <c r="AL61" s="1552">
        <f>SUM(AL60:AN60)</f>
        <v>0</v>
      </c>
      <c r="AM61" s="1553"/>
      <c r="AN61" s="1554"/>
      <c r="AO61" s="1552">
        <f>SUM(AO60:AQ60)</f>
        <v>0</v>
      </c>
      <c r="AP61" s="1553"/>
      <c r="AQ61" s="1554"/>
      <c r="AR61" s="1552">
        <f>SUM(AR60:AT60)</f>
        <v>699</v>
      </c>
      <c r="AS61" s="1553"/>
      <c r="AT61" s="1554"/>
      <c r="AU61" s="1552">
        <f>SUM(AU60:AW60)</f>
        <v>0</v>
      </c>
      <c r="AV61" s="1553"/>
      <c r="AW61" s="1554"/>
      <c r="AX61" s="1552">
        <f>SUM(AX60:AZ60)</f>
        <v>1200</v>
      </c>
      <c r="AY61" s="1553"/>
      <c r="AZ61" s="1554"/>
      <c r="BA61" s="1552">
        <f>SUM(BA60:BC60)</f>
        <v>210</v>
      </c>
      <c r="BB61" s="1553"/>
      <c r="BC61" s="1554"/>
      <c r="BD61" s="1552">
        <f>SUM(BD60:BF60)</f>
        <v>0</v>
      </c>
      <c r="BE61" s="1553"/>
      <c r="BF61" s="1554"/>
      <c r="BG61" s="1552">
        <f>SUM(BG60:BI60)</f>
        <v>750</v>
      </c>
      <c r="BH61" s="1553"/>
      <c r="BI61" s="1554"/>
      <c r="BJ61" s="1552">
        <f>SUM(BJ60:BL60)</f>
        <v>750</v>
      </c>
      <c r="BK61" s="1553"/>
      <c r="BL61" s="1554"/>
      <c r="BM61" s="1535">
        <f>SUM(BM60:BO60)</f>
        <v>750</v>
      </c>
      <c r="BN61" s="1536"/>
      <c r="BO61" s="1537"/>
      <c r="BP61" s="1535">
        <f>SUM(BP60:BR60)</f>
        <v>0</v>
      </c>
      <c r="BQ61" s="1536"/>
      <c r="BR61" s="1537"/>
      <c r="BS61" s="1535">
        <f>SUM(BS60:BU60)</f>
        <v>0</v>
      </c>
      <c r="BT61" s="1536"/>
      <c r="BU61" s="1537"/>
      <c r="BV61" s="1535">
        <f>SUM(BV60:BX60)</f>
        <v>0</v>
      </c>
      <c r="BW61" s="1536"/>
      <c r="BX61" s="1537"/>
      <c r="BY61" s="1535">
        <f>SUM(BY60:CA60)</f>
        <v>0</v>
      </c>
      <c r="BZ61" s="1536"/>
      <c r="CA61" s="1537"/>
      <c r="CB61" s="1535">
        <f>SUM(CB60:CD60)</f>
        <v>0</v>
      </c>
      <c r="CC61" s="1536"/>
      <c r="CD61" s="1537"/>
      <c r="CE61" s="1535">
        <f>SUM(CE60:CG60)</f>
        <v>0</v>
      </c>
      <c r="CF61" s="1536"/>
      <c r="CG61" s="1537"/>
      <c r="CH61" s="1535">
        <f>SUM(CH60:CJ60)</f>
        <v>0</v>
      </c>
      <c r="CI61" s="1536"/>
      <c r="CJ61" s="1537"/>
      <c r="CK61" s="1535">
        <f>SUM(CK60:CM60)</f>
        <v>0</v>
      </c>
      <c r="CL61" s="1536"/>
      <c r="CM61" s="1537"/>
      <c r="CN61" s="1535">
        <f>SUM(CN60:CP60)</f>
        <v>0</v>
      </c>
      <c r="CO61" s="1536"/>
      <c r="CP61" s="1537"/>
      <c r="CQ61" s="1535">
        <f>SUM(CQ60:CS60)</f>
        <v>0</v>
      </c>
      <c r="CR61" s="1536"/>
      <c r="CS61" s="1537"/>
      <c r="CT61" s="1535">
        <f>SUM(CT60:CV60)</f>
        <v>0</v>
      </c>
      <c r="CU61" s="1536"/>
      <c r="CV61" s="1537"/>
      <c r="CW61" s="1535">
        <f>SUM(CW60:CY60)</f>
        <v>0</v>
      </c>
      <c r="CX61" s="1536"/>
      <c r="CY61" s="1537"/>
      <c r="CZ61" s="1535">
        <f>SUM(CZ60:DB60)</f>
        <v>0</v>
      </c>
      <c r="DA61" s="1536"/>
      <c r="DB61" s="1537"/>
      <c r="DC61" s="1535">
        <f>SUM(DC60:DE60)</f>
        <v>0</v>
      </c>
      <c r="DD61" s="1536"/>
      <c r="DE61" s="1537"/>
      <c r="DF61" s="1535">
        <f>SUM(DF60:DH60)</f>
        <v>0</v>
      </c>
      <c r="DG61" s="1536"/>
      <c r="DH61" s="1537"/>
      <c r="DI61" s="1535">
        <f>SUM(DI60:DK60)</f>
        <v>0</v>
      </c>
      <c r="DJ61" s="1536"/>
      <c r="DK61" s="1537"/>
      <c r="DL61" s="1535">
        <f>SUM(DL60:DN60)</f>
        <v>0</v>
      </c>
      <c r="DM61" s="1536"/>
      <c r="DN61" s="1537"/>
      <c r="DO61" s="1535">
        <f>SUM(DO60:DQ60)</f>
        <v>0</v>
      </c>
      <c r="DP61" s="1536"/>
      <c r="DQ61" s="1537"/>
      <c r="DR61" s="1535">
        <f>SUM(DR60:DT60)</f>
        <v>0</v>
      </c>
      <c r="DS61" s="1536"/>
      <c r="DT61" s="1537"/>
      <c r="DU61" s="1535">
        <f>SUM(DU60:DW60)</f>
        <v>0</v>
      </c>
      <c r="DV61" s="1536"/>
      <c r="DW61" s="1537"/>
      <c r="DX61" s="1535">
        <f>SUM(DX60:DZ60)</f>
        <v>0</v>
      </c>
      <c r="DY61" s="1536"/>
      <c r="DZ61" s="1537"/>
      <c r="EA61" s="1535">
        <f>SUM(EA60:EC60)</f>
        <v>0</v>
      </c>
      <c r="EB61" s="1536"/>
      <c r="EC61" s="1537"/>
      <c r="ED61" s="1535">
        <f>SUM(ED60:EF60)</f>
        <v>0</v>
      </c>
      <c r="EE61" s="1536"/>
      <c r="EF61" s="1537"/>
      <c r="EG61" s="1535">
        <f>SUM(EG60:EI60)</f>
        <v>0</v>
      </c>
      <c r="EH61" s="1536"/>
      <c r="EI61" s="1537"/>
      <c r="EJ61" s="1535">
        <f>SUM(EJ60:EL60)</f>
        <v>0</v>
      </c>
      <c r="EK61" s="1536"/>
      <c r="EL61" s="1537"/>
      <c r="EM61" s="1535">
        <f>SUM(EM60:EO60)</f>
        <v>0</v>
      </c>
      <c r="EN61" s="1536"/>
      <c r="EO61" s="1537"/>
      <c r="EP61" s="1535">
        <f>SUM(EP60:ER60)</f>
        <v>0</v>
      </c>
      <c r="EQ61" s="1536"/>
      <c r="ER61" s="1537"/>
      <c r="ES61" s="1535">
        <f>SUM(ES60:EU60)</f>
        <v>0</v>
      </c>
      <c r="ET61" s="1536"/>
      <c r="EU61" s="1537"/>
      <c r="EV61" s="1535">
        <f>SUM(EV60:EX60)</f>
        <v>0</v>
      </c>
      <c r="EW61" s="1536"/>
      <c r="EX61" s="1537"/>
      <c r="EY61" s="1535">
        <f>SUM(EY60:FA60)</f>
        <v>0</v>
      </c>
      <c r="EZ61" s="1536"/>
      <c r="FA61" s="1537"/>
      <c r="FB61" s="1535">
        <f>SUM(FB60:FD60)</f>
        <v>0</v>
      </c>
      <c r="FC61" s="1536"/>
      <c r="FD61" s="1537"/>
      <c r="FE61" s="1535">
        <f>SUM(FE60:FG60)</f>
        <v>0</v>
      </c>
      <c r="FF61" s="1536"/>
      <c r="FG61" s="1537"/>
      <c r="FH61" s="1535">
        <f>SUM(FH60:FJ60)</f>
        <v>0</v>
      </c>
      <c r="FI61" s="1536"/>
      <c r="FJ61" s="1537"/>
      <c r="FK61" s="1535">
        <f>SUM(FK60:FM60)</f>
        <v>0</v>
      </c>
      <c r="FL61" s="1536"/>
      <c r="FM61" s="1537"/>
      <c r="FN61" s="1535">
        <f>SUM(FN60:FP60)</f>
        <v>0</v>
      </c>
      <c r="FO61" s="1536"/>
      <c r="FP61" s="1537"/>
      <c r="FQ61" s="1535">
        <f>SUM(FQ60:FS60)</f>
        <v>0</v>
      </c>
      <c r="FR61" s="1536"/>
      <c r="FS61" s="1537"/>
      <c r="FT61" s="1535">
        <f>SUM(FT60:FV60)</f>
        <v>0</v>
      </c>
      <c r="FU61" s="1536"/>
      <c r="FV61" s="1537"/>
      <c r="FW61" s="1535">
        <f>SUM(FW60:FY60)</f>
        <v>0</v>
      </c>
      <c r="FX61" s="1536"/>
      <c r="FY61" s="1537"/>
      <c r="FZ61" s="1535">
        <f>SUM(FZ60:GB60)</f>
        <v>0</v>
      </c>
      <c r="GA61" s="1536"/>
      <c r="GB61" s="1537"/>
      <c r="GC61" s="1535">
        <f>SUM(GC60:GE60)</f>
        <v>0</v>
      </c>
      <c r="GD61" s="1536"/>
      <c r="GE61" s="1537"/>
      <c r="GF61" s="1535">
        <f>SUM(GF60:GH60)</f>
        <v>0</v>
      </c>
      <c r="GG61" s="1536"/>
      <c r="GH61" s="1537"/>
      <c r="GI61" s="1535">
        <f>SUM(GI60:GK60)</f>
        <v>0</v>
      </c>
      <c r="GJ61" s="1536"/>
      <c r="GK61" s="1537"/>
    </row>
    <row r="62" spans="1:193" ht="15.75" thickTop="1">
      <c r="B62" s="1555">
        <f>SUM(B61:GK61)</f>
        <v>6687</v>
      </c>
      <c r="C62" s="1556"/>
      <c r="D62" s="1556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</mergeCells>
  <phoneticPr fontId="11" type="noConversion"/>
  <conditionalFormatting sqref="GL1:GL1048576">
    <cfRule type="cellIs" dxfId="11333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20" activePane="bottomRight" state="frozen"/>
      <selection activeCell="G1" sqref="G1"/>
      <selection pane="topRight" activeCell="G1" sqref="G1"/>
      <selection pane="bottomLeft" activeCell="G1" sqref="G1"/>
      <selection pane="bottomRight" activeCell="E40" sqref="E40:G40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1404022.5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458">
        <f>'實驗紗&amp;非當月生產'!P2</f>
        <v>1404022.5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17258</v>
      </c>
      <c r="C3" s="400"/>
      <c r="D3" s="401">
        <v>282</v>
      </c>
      <c r="E3" s="399" t="s">
        <v>17375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737</v>
      </c>
      <c r="C4" s="404"/>
      <c r="D4" s="405">
        <v>600</v>
      </c>
      <c r="E4" s="403" t="s">
        <v>17253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1</v>
      </c>
      <c r="BL7" s="158"/>
      <c r="BM7" s="158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1</v>
      </c>
      <c r="BL8" s="158"/>
      <c r="BM8" s="158"/>
    </row>
    <row r="9" spans="1:65" ht="14.25" customHeight="1">
      <c r="A9" s="10">
        <v>4</v>
      </c>
      <c r="B9" s="36">
        <v>1</v>
      </c>
      <c r="C9" s="11">
        <f>D$3*D$4*216*24*60*B9/9000000</f>
        <v>5847.5519999999997</v>
      </c>
      <c r="D9" s="64">
        <v>19012</v>
      </c>
      <c r="E9" s="36">
        <v>0</v>
      </c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1</v>
      </c>
      <c r="C10" s="11">
        <f>D$3*D$4*216*24*60*B10/9000000</f>
        <v>5847.5519999999997</v>
      </c>
      <c r="D10" s="64">
        <v>4089</v>
      </c>
      <c r="E10" s="36">
        <v>0</v>
      </c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1</v>
      </c>
      <c r="C11" s="11">
        <f t="shared" ref="C11:C36" si="18">D$3*D$4*216*24*60*B11/9000000</f>
        <v>5847.5519999999997</v>
      </c>
      <c r="D11" s="64">
        <v>3062</v>
      </c>
      <c r="E11" s="36">
        <v>0</v>
      </c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1</v>
      </c>
      <c r="C12" s="11">
        <f t="shared" si="18"/>
        <v>5847.5519999999997</v>
      </c>
      <c r="D12" s="64">
        <v>825</v>
      </c>
      <c r="E12" s="36">
        <v>0</v>
      </c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1</v>
      </c>
      <c r="C13" s="11">
        <f t="shared" si="18"/>
        <v>5847.5519999999997</v>
      </c>
      <c r="D13" s="64"/>
      <c r="E13" s="36">
        <v>0</v>
      </c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>
        <v>2200</v>
      </c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1</v>
      </c>
      <c r="BL14" s="158"/>
      <c r="BM14" s="158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>
        <v>1379</v>
      </c>
      <c r="E15" s="36">
        <v>1</v>
      </c>
      <c r="F15" s="11">
        <f t="shared" si="14"/>
        <v>5847.5519999999997</v>
      </c>
      <c r="G15" s="64">
        <v>2200</v>
      </c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1</v>
      </c>
      <c r="BL15" s="158"/>
      <c r="BM15" s="158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5707</v>
      </c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1</v>
      </c>
      <c r="BL16" s="158"/>
      <c r="BM16" s="158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/>
      <c r="E17" s="36">
        <v>1</v>
      </c>
      <c r="F17" s="11">
        <f t="shared" si="14"/>
        <v>5847.5519999999997</v>
      </c>
      <c r="G17" s="64">
        <v>5267</v>
      </c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1</v>
      </c>
      <c r="BL17" s="158"/>
      <c r="BM17" s="158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4837</v>
      </c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1</v>
      </c>
      <c r="BL18" s="158"/>
      <c r="BM18" s="158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4845</v>
      </c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1</v>
      </c>
      <c r="BL19" s="158"/>
      <c r="BM19" s="158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>
        <v>430</v>
      </c>
      <c r="E20" s="36">
        <v>1</v>
      </c>
      <c r="F20" s="11">
        <f t="shared" si="14"/>
        <v>5847.5519999999997</v>
      </c>
      <c r="G20" s="64">
        <v>3953</v>
      </c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1</v>
      </c>
      <c r="BL20" s="158"/>
      <c r="BM20" s="158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1</v>
      </c>
      <c r="F21" s="11">
        <f t="shared" si="14"/>
        <v>5847.5519999999997</v>
      </c>
      <c r="G21" s="64">
        <v>3728</v>
      </c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1</v>
      </c>
      <c r="BL21" s="158"/>
      <c r="BM21" s="158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/>
      <c r="E22" s="36">
        <v>1</v>
      </c>
      <c r="F22" s="11">
        <f t="shared" si="14"/>
        <v>5847.5519999999997</v>
      </c>
      <c r="G22" s="63">
        <v>3300</v>
      </c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1</v>
      </c>
      <c r="BL22" s="158"/>
      <c r="BM22" s="158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>
        <v>1</v>
      </c>
      <c r="F23" s="11">
        <f t="shared" si="14"/>
        <v>5847.5519999999997</v>
      </c>
      <c r="G23" s="63">
        <v>5978</v>
      </c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1</v>
      </c>
      <c r="BL23" s="158"/>
      <c r="BM23" s="158"/>
    </row>
    <row r="24" spans="1:65" ht="15" customHeight="1">
      <c r="A24" s="10">
        <v>19</v>
      </c>
      <c r="B24" s="36">
        <v>0</v>
      </c>
      <c r="C24" s="11">
        <f t="shared" si="18"/>
        <v>0</v>
      </c>
      <c r="D24" s="63"/>
      <c r="E24" s="36">
        <v>1</v>
      </c>
      <c r="F24" s="11">
        <f t="shared" si="14"/>
        <v>5847.5519999999997</v>
      </c>
      <c r="G24" s="63">
        <v>3795</v>
      </c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1</v>
      </c>
      <c r="BL24" s="158"/>
      <c r="BM24" s="158"/>
    </row>
    <row r="25" spans="1:65" ht="15" customHeight="1">
      <c r="A25" s="10">
        <v>20</v>
      </c>
      <c r="B25" s="36">
        <v>0</v>
      </c>
      <c r="C25" s="11">
        <f t="shared" si="18"/>
        <v>0</v>
      </c>
      <c r="D25" s="63"/>
      <c r="E25" s="36">
        <v>1</v>
      </c>
      <c r="F25" s="11">
        <f t="shared" si="14"/>
        <v>5847.5519999999997</v>
      </c>
      <c r="G25" s="63">
        <v>7546</v>
      </c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1</v>
      </c>
      <c r="BL25" s="158"/>
      <c r="BM25" s="158"/>
    </row>
    <row r="26" spans="1:65" ht="15" customHeight="1">
      <c r="A26" s="10">
        <v>21</v>
      </c>
      <c r="B26" s="36">
        <v>0</v>
      </c>
      <c r="C26" s="11">
        <f t="shared" si="18"/>
        <v>0</v>
      </c>
      <c r="D26" s="63"/>
      <c r="E26" s="36">
        <v>1</v>
      </c>
      <c r="F26" s="11">
        <f t="shared" si="14"/>
        <v>5847.5519999999997</v>
      </c>
      <c r="G26" s="63">
        <v>3762</v>
      </c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1</v>
      </c>
      <c r="BL26" s="158"/>
      <c r="BM26" s="158"/>
    </row>
    <row r="27" spans="1:65" ht="15" customHeight="1">
      <c r="A27" s="10">
        <v>22</v>
      </c>
      <c r="B27" s="36">
        <v>0</v>
      </c>
      <c r="C27" s="11">
        <f t="shared" si="18"/>
        <v>0</v>
      </c>
      <c r="D27" s="12"/>
      <c r="E27" s="36">
        <v>1</v>
      </c>
      <c r="F27" s="11">
        <f t="shared" si="14"/>
        <v>5847.5519999999997</v>
      </c>
      <c r="G27" s="12">
        <v>3927</v>
      </c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1</v>
      </c>
      <c r="BL27" s="158"/>
      <c r="BM27" s="158"/>
    </row>
    <row r="28" spans="1:65" ht="15" customHeight="1">
      <c r="A28" s="10">
        <v>23</v>
      </c>
      <c r="B28" s="36">
        <v>0</v>
      </c>
      <c r="C28" s="11">
        <f t="shared" si="18"/>
        <v>0</v>
      </c>
      <c r="D28" s="12"/>
      <c r="E28" s="36">
        <v>1</v>
      </c>
      <c r="F28" s="11">
        <f t="shared" si="14"/>
        <v>5847.5519999999997</v>
      </c>
      <c r="G28" s="12">
        <v>3234</v>
      </c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1</v>
      </c>
      <c r="BL28" s="158"/>
      <c r="BM28" s="158"/>
    </row>
    <row r="29" spans="1:65" ht="15" customHeight="1">
      <c r="A29" s="10">
        <v>24</v>
      </c>
      <c r="B29" s="36">
        <v>0</v>
      </c>
      <c r="C29" s="11">
        <f t="shared" si="18"/>
        <v>0</v>
      </c>
      <c r="D29" s="63"/>
      <c r="E29" s="36">
        <v>1</v>
      </c>
      <c r="F29" s="11">
        <f t="shared" si="14"/>
        <v>5847.5519999999997</v>
      </c>
      <c r="G29" s="63">
        <v>4488</v>
      </c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1</v>
      </c>
      <c r="BL29" s="158"/>
      <c r="BM29" s="158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0</v>
      </c>
      <c r="BL30" s="158"/>
      <c r="BM30" s="158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0</v>
      </c>
      <c r="BL31" s="158"/>
      <c r="BM31" s="158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0.33333333333333331</v>
      </c>
      <c r="C37" s="18">
        <f>SUM(C6:C36)</f>
        <v>46780.415999999997</v>
      </c>
      <c r="D37" s="19">
        <f>SUM(D6:D36)</f>
        <v>28797</v>
      </c>
      <c r="E37" s="17">
        <f>IF(E6="",0,AVERAGE(E6:E36))</f>
        <v>0.66666666666666663</v>
      </c>
      <c r="F37" s="18">
        <f>SUM(F6:F36)</f>
        <v>93560.831999999966</v>
      </c>
      <c r="G37" s="19">
        <f>SUM(G6:G36)</f>
        <v>68767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1</v>
      </c>
      <c r="BL37" s="158"/>
      <c r="BM37" s="158"/>
    </row>
    <row r="38" spans="1:70" s="40" customFormat="1" ht="22.5" customHeight="1" thickTop="1">
      <c r="A38" s="57"/>
      <c r="B38" s="1591">
        <v>27123</v>
      </c>
      <c r="C38" s="1592"/>
      <c r="D38" s="1593"/>
      <c r="E38" s="1591">
        <v>68012</v>
      </c>
      <c r="F38" s="1592"/>
      <c r="G38" s="1593"/>
      <c r="H38" s="1591"/>
      <c r="I38" s="1592"/>
      <c r="J38" s="1593"/>
      <c r="K38" s="1591"/>
      <c r="L38" s="1592"/>
      <c r="M38" s="1593"/>
      <c r="N38" s="1591"/>
      <c r="O38" s="1592"/>
      <c r="P38" s="1593"/>
      <c r="Q38" s="1591"/>
      <c r="R38" s="1592"/>
      <c r="S38" s="1593"/>
      <c r="T38" s="1591"/>
      <c r="U38" s="1592"/>
      <c r="V38" s="1593"/>
      <c r="W38" s="1591"/>
      <c r="X38" s="1592"/>
      <c r="Y38" s="1593"/>
      <c r="Z38" s="1591"/>
      <c r="AA38" s="1592"/>
      <c r="AB38" s="1593"/>
      <c r="AC38" s="1591"/>
      <c r="AD38" s="1592"/>
      <c r="AE38" s="1593"/>
      <c r="AF38" s="1591"/>
      <c r="AG38" s="1592"/>
      <c r="AH38" s="1593"/>
      <c r="AI38" s="1591"/>
      <c r="AJ38" s="1592"/>
      <c r="AK38" s="1593"/>
      <c r="AL38" s="1591"/>
      <c r="AM38" s="1592"/>
      <c r="AN38" s="1593"/>
      <c r="AO38" s="1591"/>
      <c r="AP38" s="1592"/>
      <c r="AQ38" s="1593"/>
      <c r="AR38" s="1591"/>
      <c r="AS38" s="1592"/>
      <c r="AT38" s="1593"/>
      <c r="AU38" s="1591"/>
      <c r="AV38" s="1592"/>
      <c r="AW38" s="1593"/>
      <c r="AX38" s="1591"/>
      <c r="AY38" s="1592"/>
      <c r="AZ38" s="1593"/>
      <c r="BA38" s="1591"/>
      <c r="BB38" s="1592"/>
      <c r="BC38" s="1593"/>
      <c r="BD38" s="1591"/>
      <c r="BE38" s="1592"/>
      <c r="BF38" s="1593"/>
      <c r="BG38" s="1591"/>
      <c r="BH38" s="1592"/>
      <c r="BI38" s="1593"/>
      <c r="BJ38" s="461"/>
      <c r="BK38" s="39"/>
    </row>
    <row r="39" spans="1:70" s="40" customFormat="1" ht="22.5" customHeight="1" thickBot="1">
      <c r="A39" s="58"/>
      <c r="B39" s="1576">
        <v>2670</v>
      </c>
      <c r="C39" s="1577"/>
      <c r="D39" s="1578"/>
      <c r="E39" s="1576">
        <f>1507+3475</f>
        <v>4982</v>
      </c>
      <c r="F39" s="1577"/>
      <c r="G39" s="1578"/>
      <c r="H39" s="1576"/>
      <c r="I39" s="1577"/>
      <c r="J39" s="1578"/>
      <c r="K39" s="1576"/>
      <c r="L39" s="1577"/>
      <c r="M39" s="1578"/>
      <c r="N39" s="1576"/>
      <c r="O39" s="1577"/>
      <c r="P39" s="1578"/>
      <c r="Q39" s="1576"/>
      <c r="R39" s="1577"/>
      <c r="S39" s="1578"/>
      <c r="T39" s="1576"/>
      <c r="U39" s="1577"/>
      <c r="V39" s="1578"/>
      <c r="W39" s="1576"/>
      <c r="X39" s="1577"/>
      <c r="Y39" s="1578"/>
      <c r="Z39" s="1576"/>
      <c r="AA39" s="1577"/>
      <c r="AB39" s="1578"/>
      <c r="AC39" s="1576"/>
      <c r="AD39" s="1577"/>
      <c r="AE39" s="1578"/>
      <c r="AF39" s="1576"/>
      <c r="AG39" s="1577"/>
      <c r="AH39" s="1578"/>
      <c r="AI39" s="1576"/>
      <c r="AJ39" s="1577"/>
      <c r="AK39" s="1578"/>
      <c r="AL39" s="1576"/>
      <c r="AM39" s="1577"/>
      <c r="AN39" s="1578"/>
      <c r="AO39" s="1576"/>
      <c r="AP39" s="1577"/>
      <c r="AQ39" s="1578"/>
      <c r="AR39" s="1576"/>
      <c r="AS39" s="1577"/>
      <c r="AT39" s="1578"/>
      <c r="AU39" s="1576"/>
      <c r="AV39" s="1577"/>
      <c r="AW39" s="1578"/>
      <c r="AX39" s="1576"/>
      <c r="AY39" s="1577"/>
      <c r="AZ39" s="1578"/>
      <c r="BA39" s="1576"/>
      <c r="BB39" s="1577"/>
      <c r="BC39" s="1578"/>
      <c r="BD39" s="1576"/>
      <c r="BE39" s="1577"/>
      <c r="BF39" s="1578"/>
      <c r="BG39" s="1576"/>
      <c r="BH39" s="1577"/>
      <c r="BI39" s="1578"/>
      <c r="BJ39" s="461"/>
      <c r="BK39" s="39"/>
    </row>
    <row r="40" spans="1:70" s="40" customFormat="1" ht="26.25" customHeight="1" thickBot="1">
      <c r="A40" s="59"/>
      <c r="B40" s="1564"/>
      <c r="C40" s="1565"/>
      <c r="D40" s="1566"/>
      <c r="E40" s="1564">
        <v>100</v>
      </c>
      <c r="F40" s="1565"/>
      <c r="G40" s="1566"/>
      <c r="H40" s="1564"/>
      <c r="I40" s="1565"/>
      <c r="J40" s="1566"/>
      <c r="K40" s="1564"/>
      <c r="L40" s="1565"/>
      <c r="M40" s="1566"/>
      <c r="N40" s="1564"/>
      <c r="O40" s="1565"/>
      <c r="P40" s="1566"/>
      <c r="Q40" s="1564"/>
      <c r="R40" s="1565"/>
      <c r="S40" s="1566"/>
      <c r="T40" s="1564"/>
      <c r="U40" s="1565"/>
      <c r="V40" s="1566"/>
      <c r="W40" s="1564"/>
      <c r="X40" s="1565"/>
      <c r="Y40" s="1566"/>
      <c r="Z40" s="1564"/>
      <c r="AA40" s="1565"/>
      <c r="AB40" s="1566"/>
      <c r="AC40" s="1579"/>
      <c r="AD40" s="1580"/>
      <c r="AE40" s="1581"/>
      <c r="AF40" s="1579"/>
      <c r="AG40" s="1580"/>
      <c r="AH40" s="1581"/>
      <c r="AI40" s="1564"/>
      <c r="AJ40" s="1565"/>
      <c r="AK40" s="1566"/>
      <c r="AL40" s="1564"/>
      <c r="AM40" s="1565"/>
      <c r="AN40" s="1566"/>
      <c r="AO40" s="1564"/>
      <c r="AP40" s="1565"/>
      <c r="AQ40" s="1566"/>
      <c r="AR40" s="1564"/>
      <c r="AS40" s="1565"/>
      <c r="AT40" s="1566"/>
      <c r="AU40" s="1564"/>
      <c r="AV40" s="1565"/>
      <c r="AW40" s="1566"/>
      <c r="AX40" s="1564"/>
      <c r="AY40" s="1565"/>
      <c r="AZ40" s="1566"/>
      <c r="BA40" s="1564"/>
      <c r="BB40" s="1565"/>
      <c r="BC40" s="1566"/>
      <c r="BD40" s="1564"/>
      <c r="BE40" s="1565"/>
      <c r="BF40" s="1566"/>
      <c r="BG40" s="1564"/>
      <c r="BH40" s="1565"/>
      <c r="BI40" s="1566"/>
      <c r="BJ40" s="462"/>
      <c r="BK40" s="41"/>
    </row>
    <row r="41" spans="1:70" s="27" customFormat="1" ht="26.25" hidden="1" customHeight="1" thickTop="1" thickBot="1">
      <c r="A41" s="26"/>
      <c r="B41" s="1571">
        <f>B38-B39-B60</f>
        <v>24420</v>
      </c>
      <c r="C41" s="1572"/>
      <c r="D41" s="1573"/>
      <c r="E41" s="1571">
        <f>E38-E39-E60</f>
        <v>60390</v>
      </c>
      <c r="F41" s="1572"/>
      <c r="G41" s="1573"/>
      <c r="H41" s="498">
        <f>H38-H39-H60</f>
        <v>0</v>
      </c>
      <c r="I41" s="499"/>
      <c r="J41" s="500"/>
      <c r="K41" s="1571">
        <f>K38-K39-K60</f>
        <v>0</v>
      </c>
      <c r="L41" s="1572"/>
      <c r="M41" s="1573"/>
      <c r="N41" s="498">
        <f>N38-N39-N60</f>
        <v>0</v>
      </c>
      <c r="O41" s="499"/>
      <c r="P41" s="500"/>
      <c r="Q41" s="1571">
        <f>Q38-Q39-Q60</f>
        <v>0</v>
      </c>
      <c r="R41" s="1572"/>
      <c r="S41" s="1573"/>
      <c r="T41" s="1571">
        <f>T38-T39-T60</f>
        <v>0</v>
      </c>
      <c r="U41" s="1572"/>
      <c r="V41" s="1573"/>
      <c r="W41" s="1571">
        <f>W38-W39-W60</f>
        <v>0</v>
      </c>
      <c r="X41" s="1572"/>
      <c r="Y41" s="1573"/>
      <c r="Z41" s="1571">
        <f>Z38-Z39-Z60</f>
        <v>0</v>
      </c>
      <c r="AA41" s="1572"/>
      <c r="AB41" s="1573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71">
        <f>AX38-AX39-AX60</f>
        <v>0</v>
      </c>
      <c r="AY41" s="1572"/>
      <c r="AZ41" s="1573"/>
      <c r="BA41" s="1571">
        <f>BA38-BA39-BA60</f>
        <v>0</v>
      </c>
      <c r="BB41" s="1572"/>
      <c r="BC41" s="1573"/>
      <c r="BD41" s="1571">
        <f>BD38-BD39-BD60</f>
        <v>0</v>
      </c>
      <c r="BE41" s="1572"/>
      <c r="BF41" s="1573"/>
      <c r="BG41" s="1571">
        <f>BG38-BG39-BG60</f>
        <v>0</v>
      </c>
      <c r="BH41" s="1572"/>
      <c r="BI41" s="1573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77" customFormat="1" ht="15">
      <c r="A46" s="1471"/>
      <c r="B46" s="1472">
        <v>33</v>
      </c>
      <c r="C46" s="1473"/>
      <c r="D46" s="1474"/>
      <c r="E46" s="1472">
        <v>2640</v>
      </c>
      <c r="F46" s="1473"/>
      <c r="G46" s="1474"/>
      <c r="H46" s="1475"/>
      <c r="I46" s="1473"/>
      <c r="J46" s="1474"/>
      <c r="K46" s="1475"/>
      <c r="L46" s="1473"/>
      <c r="M46" s="1474"/>
      <c r="N46" s="1475"/>
      <c r="O46" s="1473"/>
      <c r="P46" s="1474"/>
      <c r="Q46" s="1475"/>
      <c r="R46" s="1473"/>
      <c r="S46" s="1474"/>
      <c r="T46" s="1475"/>
      <c r="U46" s="1473"/>
      <c r="V46" s="1474"/>
      <c r="W46" s="1475"/>
      <c r="X46" s="1473"/>
      <c r="Y46" s="1474"/>
      <c r="Z46" s="1475"/>
      <c r="AA46" s="1473"/>
      <c r="AB46" s="1474"/>
      <c r="AC46" s="1475"/>
      <c r="AD46" s="1473"/>
      <c r="AE46" s="1474"/>
      <c r="AF46" s="1475"/>
      <c r="AG46" s="1473"/>
      <c r="AH46" s="1474"/>
      <c r="AI46" s="1475"/>
      <c r="AJ46" s="1473"/>
      <c r="AK46" s="1474"/>
      <c r="AL46" s="1475"/>
      <c r="AM46" s="1473"/>
      <c r="AN46" s="1474"/>
      <c r="AO46" s="1475"/>
      <c r="AP46" s="1473"/>
      <c r="AQ46" s="1474"/>
      <c r="AR46" s="1475"/>
      <c r="AS46" s="1473"/>
      <c r="AT46" s="1474"/>
      <c r="AU46" s="1475"/>
      <c r="AV46" s="1473"/>
      <c r="AW46" s="1474"/>
      <c r="AX46" s="1475"/>
      <c r="AY46" s="1473"/>
      <c r="AZ46" s="1474"/>
      <c r="BA46" s="1475"/>
      <c r="BB46" s="1473"/>
      <c r="BC46" s="1474"/>
      <c r="BD46" s="1475"/>
      <c r="BE46" s="1473"/>
      <c r="BF46" s="1474"/>
      <c r="BG46" s="1475"/>
      <c r="BH46" s="1473"/>
      <c r="BI46" s="1474"/>
      <c r="BJ46" s="1476"/>
    </row>
    <row r="47" spans="1:70" s="1477" customFormat="1" ht="15">
      <c r="A47" s="1471"/>
      <c r="B47" s="1478"/>
      <c r="C47" s="1479"/>
      <c r="D47" s="1480"/>
      <c r="E47" s="1481"/>
      <c r="F47" s="1479"/>
      <c r="G47" s="1480"/>
      <c r="H47" s="1481"/>
      <c r="I47" s="1479"/>
      <c r="J47" s="1480"/>
      <c r="K47" s="1481"/>
      <c r="L47" s="1479"/>
      <c r="M47" s="1480"/>
      <c r="N47" s="1481"/>
      <c r="O47" s="1479"/>
      <c r="P47" s="1480"/>
      <c r="Q47" s="1481"/>
      <c r="R47" s="1479"/>
      <c r="S47" s="1480"/>
      <c r="T47" s="1481"/>
      <c r="U47" s="1479"/>
      <c r="V47" s="1480"/>
      <c r="W47" s="1481"/>
      <c r="X47" s="1479"/>
      <c r="Y47" s="1480"/>
      <c r="Z47" s="1481"/>
      <c r="AA47" s="1479"/>
      <c r="AB47" s="1480"/>
      <c r="AC47" s="1481"/>
      <c r="AD47" s="1479"/>
      <c r="AE47" s="1480"/>
      <c r="AF47" s="1481"/>
      <c r="AG47" s="1479"/>
      <c r="AH47" s="1480"/>
      <c r="AI47" s="1481"/>
      <c r="AJ47" s="1479"/>
      <c r="AK47" s="1480"/>
      <c r="AL47" s="1481"/>
      <c r="AM47" s="1479"/>
      <c r="AN47" s="1480"/>
      <c r="AO47" s="1481"/>
      <c r="AP47" s="1479"/>
      <c r="AQ47" s="1480"/>
      <c r="AR47" s="1481"/>
      <c r="AS47" s="1479"/>
      <c r="AT47" s="1480"/>
      <c r="AU47" s="1481"/>
      <c r="AV47" s="1479"/>
      <c r="AW47" s="1480"/>
      <c r="AX47" s="1481"/>
      <c r="AY47" s="1479"/>
      <c r="AZ47" s="1480"/>
      <c r="BA47" s="1481"/>
      <c r="BB47" s="1479"/>
      <c r="BC47" s="1480"/>
      <c r="BD47" s="1481"/>
      <c r="BE47" s="1479"/>
      <c r="BF47" s="1480"/>
      <c r="BG47" s="1481"/>
      <c r="BH47" s="1479"/>
      <c r="BI47" s="1480"/>
      <c r="BJ47" s="1476"/>
    </row>
    <row r="48" spans="1:70" s="1477" customFormat="1" ht="15.75" customHeight="1">
      <c r="A48" s="1471"/>
      <c r="B48" s="1478"/>
      <c r="C48" s="1479"/>
      <c r="D48" s="1480"/>
      <c r="E48" s="1481"/>
      <c r="F48" s="1479"/>
      <c r="G48" s="1480"/>
      <c r="H48" s="1481"/>
      <c r="I48" s="1479"/>
      <c r="J48" s="1480"/>
      <c r="K48" s="1481"/>
      <c r="L48" s="1479"/>
      <c r="M48" s="1480"/>
      <c r="N48" s="1481"/>
      <c r="O48" s="1479"/>
      <c r="P48" s="1480"/>
      <c r="Q48" s="1481"/>
      <c r="R48" s="1479"/>
      <c r="S48" s="1480"/>
      <c r="T48" s="1481"/>
      <c r="U48" s="1479"/>
      <c r="V48" s="1480"/>
      <c r="W48" s="1481"/>
      <c r="X48" s="1479"/>
      <c r="Y48" s="1480"/>
      <c r="Z48" s="1481"/>
      <c r="AA48" s="1479"/>
      <c r="AB48" s="1480"/>
      <c r="AC48" s="1481"/>
      <c r="AD48" s="1479"/>
      <c r="AE48" s="1480"/>
      <c r="AF48" s="1481"/>
      <c r="AG48" s="1479"/>
      <c r="AH48" s="1480"/>
      <c r="AI48" s="1481"/>
      <c r="AJ48" s="1479"/>
      <c r="AK48" s="1480"/>
      <c r="AL48" s="1481"/>
      <c r="AM48" s="1479"/>
      <c r="AN48" s="1480"/>
      <c r="AO48" s="1481"/>
      <c r="AP48" s="1479"/>
      <c r="AQ48" s="1480"/>
      <c r="AR48" s="1481"/>
      <c r="AS48" s="1479"/>
      <c r="AT48" s="1480"/>
      <c r="AU48" s="1481"/>
      <c r="AV48" s="1479"/>
      <c r="AW48" s="1480"/>
      <c r="AX48" s="1481"/>
      <c r="AY48" s="1479"/>
      <c r="AZ48" s="1480"/>
      <c r="BA48" s="1481"/>
      <c r="BB48" s="1479"/>
      <c r="BC48" s="1480"/>
      <c r="BD48" s="1481"/>
      <c r="BE48" s="1479"/>
      <c r="BF48" s="1480"/>
      <c r="BG48" s="1481"/>
      <c r="BH48" s="1479"/>
      <c r="BI48" s="1480"/>
      <c r="BJ48" s="1476"/>
    </row>
    <row r="49" spans="1:70" s="1477" customFormat="1" ht="15">
      <c r="A49" s="1471"/>
      <c r="B49" s="1478"/>
      <c r="C49" s="1479"/>
      <c r="D49" s="1480"/>
      <c r="E49" s="1481"/>
      <c r="F49" s="1479"/>
      <c r="G49" s="1480"/>
      <c r="H49" s="1481"/>
      <c r="I49" s="1479"/>
      <c r="J49" s="1480"/>
      <c r="K49" s="1481"/>
      <c r="L49" s="1479"/>
      <c r="M49" s="1480"/>
      <c r="N49" s="1481"/>
      <c r="O49" s="1479"/>
      <c r="P49" s="1480"/>
      <c r="Q49" s="1481"/>
      <c r="R49" s="1479"/>
      <c r="S49" s="1480"/>
      <c r="T49" s="1481"/>
      <c r="U49" s="1479"/>
      <c r="V49" s="1480"/>
      <c r="W49" s="1481"/>
      <c r="X49" s="1479"/>
      <c r="Y49" s="1480"/>
      <c r="Z49" s="1481"/>
      <c r="AA49" s="1479"/>
      <c r="AB49" s="1480"/>
      <c r="AC49" s="1481"/>
      <c r="AD49" s="1479"/>
      <c r="AE49" s="1480"/>
      <c r="AF49" s="1481"/>
      <c r="AG49" s="1479"/>
      <c r="AH49" s="1480"/>
      <c r="AI49" s="1481"/>
      <c r="AJ49" s="1479"/>
      <c r="AK49" s="1480"/>
      <c r="AL49" s="1481"/>
      <c r="AM49" s="1479"/>
      <c r="AN49" s="1480"/>
      <c r="AO49" s="1481"/>
      <c r="AP49" s="1479"/>
      <c r="AQ49" s="1480"/>
      <c r="AR49" s="1481"/>
      <c r="AS49" s="1479"/>
      <c r="AT49" s="1480"/>
      <c r="AU49" s="1481"/>
      <c r="AV49" s="1479"/>
      <c r="AW49" s="1480"/>
      <c r="AX49" s="1481"/>
      <c r="AY49" s="1479"/>
      <c r="AZ49" s="1480"/>
      <c r="BA49" s="1481"/>
      <c r="BB49" s="1479"/>
      <c r="BC49" s="1480"/>
      <c r="BD49" s="1481"/>
      <c r="BE49" s="1479"/>
      <c r="BF49" s="1480"/>
      <c r="BG49" s="1481"/>
      <c r="BH49" s="1479"/>
      <c r="BI49" s="1480"/>
      <c r="BJ49" s="1476"/>
    </row>
    <row r="50" spans="1:70" s="1477" customFormat="1" ht="15">
      <c r="A50" s="1471"/>
      <c r="B50" s="1478"/>
      <c r="C50" s="1479"/>
      <c r="D50" s="1480"/>
      <c r="E50" s="1481"/>
      <c r="F50" s="1479"/>
      <c r="G50" s="1480"/>
      <c r="H50" s="1481"/>
      <c r="I50" s="1479"/>
      <c r="J50" s="1480"/>
      <c r="K50" s="1481"/>
      <c r="L50" s="1479"/>
      <c r="M50" s="1480"/>
      <c r="N50" s="1481"/>
      <c r="O50" s="1479"/>
      <c r="P50" s="1480"/>
      <c r="Q50" s="1481"/>
      <c r="R50" s="1479"/>
      <c r="S50" s="1480"/>
      <c r="T50" s="1481"/>
      <c r="U50" s="1479"/>
      <c r="V50" s="1480"/>
      <c r="W50" s="1481"/>
      <c r="X50" s="1479"/>
      <c r="Y50" s="1480"/>
      <c r="Z50" s="1481"/>
      <c r="AA50" s="1479"/>
      <c r="AB50" s="1480"/>
      <c r="AC50" s="1481"/>
      <c r="AD50" s="1479"/>
      <c r="AE50" s="1480"/>
      <c r="AF50" s="1481"/>
      <c r="AG50" s="1479"/>
      <c r="AH50" s="1480"/>
      <c r="AI50" s="1481"/>
      <c r="AJ50" s="1479"/>
      <c r="AK50" s="1480"/>
      <c r="AL50" s="1481"/>
      <c r="AM50" s="1479"/>
      <c r="AN50" s="1480"/>
      <c r="AO50" s="1481"/>
      <c r="AP50" s="1479"/>
      <c r="AQ50" s="1480"/>
      <c r="AR50" s="1481"/>
      <c r="AS50" s="1479"/>
      <c r="AT50" s="1480"/>
      <c r="AU50" s="1481"/>
      <c r="AV50" s="1479"/>
      <c r="AW50" s="1480"/>
      <c r="AX50" s="1481"/>
      <c r="AY50" s="1479"/>
      <c r="AZ50" s="1480"/>
      <c r="BA50" s="1481"/>
      <c r="BB50" s="1479"/>
      <c r="BC50" s="1480"/>
      <c r="BD50" s="1481"/>
      <c r="BE50" s="1479"/>
      <c r="BF50" s="1480"/>
      <c r="BG50" s="1481"/>
      <c r="BH50" s="1479"/>
      <c r="BI50" s="1480"/>
      <c r="BJ50" s="1476"/>
    </row>
    <row r="51" spans="1:70" s="1477" customFormat="1" ht="15">
      <c r="A51" s="1471"/>
      <c r="B51" s="1478"/>
      <c r="C51" s="1479"/>
      <c r="D51" s="1480"/>
      <c r="E51" s="1481"/>
      <c r="F51" s="1479"/>
      <c r="G51" s="1480"/>
      <c r="H51" s="1481"/>
      <c r="I51" s="1479"/>
      <c r="J51" s="1480"/>
      <c r="K51" s="1481"/>
      <c r="L51" s="1479"/>
      <c r="M51" s="1480"/>
      <c r="N51" s="1481"/>
      <c r="O51" s="1479"/>
      <c r="P51" s="1480"/>
      <c r="Q51" s="1481"/>
      <c r="R51" s="1479"/>
      <c r="S51" s="1480"/>
      <c r="T51" s="1481"/>
      <c r="U51" s="1479"/>
      <c r="V51" s="1480"/>
      <c r="W51" s="1481"/>
      <c r="X51" s="1479"/>
      <c r="Y51" s="1480"/>
      <c r="Z51" s="1481"/>
      <c r="AA51" s="1479"/>
      <c r="AB51" s="1480"/>
      <c r="AC51" s="1481"/>
      <c r="AD51" s="1479"/>
      <c r="AE51" s="1480"/>
      <c r="AF51" s="1481"/>
      <c r="AG51" s="1479"/>
      <c r="AH51" s="1480"/>
      <c r="AI51" s="1481"/>
      <c r="AJ51" s="1479"/>
      <c r="AK51" s="1480"/>
      <c r="AL51" s="1481"/>
      <c r="AM51" s="1479"/>
      <c r="AN51" s="1480"/>
      <c r="AO51" s="1481"/>
      <c r="AP51" s="1479"/>
      <c r="AQ51" s="1480"/>
      <c r="AR51" s="1481"/>
      <c r="AS51" s="1479"/>
      <c r="AT51" s="1480"/>
      <c r="AU51" s="1481"/>
      <c r="AV51" s="1479"/>
      <c r="AW51" s="1480"/>
      <c r="AX51" s="1481"/>
      <c r="AY51" s="1479"/>
      <c r="AZ51" s="1480"/>
      <c r="BA51" s="1481"/>
      <c r="BB51" s="1479"/>
      <c r="BC51" s="1480"/>
      <c r="BD51" s="1481"/>
      <c r="BE51" s="1479"/>
      <c r="BF51" s="1480"/>
      <c r="BG51" s="1481"/>
      <c r="BH51" s="1479"/>
      <c r="BI51" s="1480"/>
      <c r="BJ51" s="1476"/>
    </row>
    <row r="52" spans="1:70" s="1477" customFormat="1" ht="15">
      <c r="A52" s="1471"/>
      <c r="B52" s="1478"/>
      <c r="C52" s="1479"/>
      <c r="D52" s="1480"/>
      <c r="E52" s="1481"/>
      <c r="F52" s="1479"/>
      <c r="G52" s="1480"/>
      <c r="H52" s="1481"/>
      <c r="I52" s="1479"/>
      <c r="J52" s="1480"/>
      <c r="K52" s="1481"/>
      <c r="L52" s="1479"/>
      <c r="M52" s="1480"/>
      <c r="N52" s="1481"/>
      <c r="O52" s="1479"/>
      <c r="P52" s="1480"/>
      <c r="Q52" s="1481"/>
      <c r="R52" s="1479"/>
      <c r="S52" s="1480"/>
      <c r="T52" s="1481"/>
      <c r="U52" s="1479"/>
      <c r="V52" s="1480"/>
      <c r="W52" s="1481"/>
      <c r="X52" s="1479"/>
      <c r="Y52" s="1480"/>
      <c r="Z52" s="1481"/>
      <c r="AA52" s="1479"/>
      <c r="AB52" s="1480"/>
      <c r="AC52" s="1481"/>
      <c r="AD52" s="1479"/>
      <c r="AE52" s="1480"/>
      <c r="AF52" s="1481"/>
      <c r="AG52" s="1479"/>
      <c r="AH52" s="1480"/>
      <c r="AI52" s="1481"/>
      <c r="AJ52" s="1479"/>
      <c r="AK52" s="1480"/>
      <c r="AL52" s="1481"/>
      <c r="AM52" s="1479"/>
      <c r="AN52" s="1480"/>
      <c r="AO52" s="1481"/>
      <c r="AP52" s="1479"/>
      <c r="AQ52" s="1480"/>
      <c r="AR52" s="1481"/>
      <c r="AS52" s="1479"/>
      <c r="AT52" s="1480"/>
      <c r="AU52" s="1481"/>
      <c r="AV52" s="1479"/>
      <c r="AW52" s="1480"/>
      <c r="AX52" s="1481"/>
      <c r="AY52" s="1479"/>
      <c r="AZ52" s="1480"/>
      <c r="BA52" s="1481"/>
      <c r="BB52" s="1479"/>
      <c r="BC52" s="1480"/>
      <c r="BD52" s="1481"/>
      <c r="BE52" s="1479"/>
      <c r="BF52" s="1480"/>
      <c r="BG52" s="1481"/>
      <c r="BH52" s="1479"/>
      <c r="BI52" s="1480"/>
      <c r="BJ52" s="1476"/>
    </row>
    <row r="53" spans="1:70" s="1477" customFormat="1" thickBot="1">
      <c r="A53" s="1471"/>
      <c r="B53" s="1478"/>
      <c r="C53" s="1479"/>
      <c r="D53" s="1480"/>
      <c r="E53" s="1481"/>
      <c r="F53" s="1479"/>
      <c r="G53" s="1480"/>
      <c r="H53" s="1481"/>
      <c r="I53" s="1479"/>
      <c r="J53" s="1480"/>
      <c r="K53" s="1481"/>
      <c r="L53" s="1479"/>
      <c r="M53" s="1480"/>
      <c r="N53" s="1481"/>
      <c r="O53" s="1479"/>
      <c r="P53" s="1480"/>
      <c r="Q53" s="1481"/>
      <c r="R53" s="1479"/>
      <c r="S53" s="1480"/>
      <c r="T53" s="1481"/>
      <c r="U53" s="1479"/>
      <c r="V53" s="1480"/>
      <c r="W53" s="1481"/>
      <c r="X53" s="1479"/>
      <c r="Y53" s="1480"/>
      <c r="Z53" s="1481"/>
      <c r="AA53" s="1479"/>
      <c r="AB53" s="1480"/>
      <c r="AC53" s="1481"/>
      <c r="AD53" s="1479"/>
      <c r="AE53" s="1480"/>
      <c r="AF53" s="1481"/>
      <c r="AG53" s="1479"/>
      <c r="AH53" s="1480"/>
      <c r="AI53" s="1481"/>
      <c r="AJ53" s="1479"/>
      <c r="AK53" s="1480"/>
      <c r="AL53" s="1481"/>
      <c r="AM53" s="1479"/>
      <c r="AN53" s="1480"/>
      <c r="AO53" s="1481"/>
      <c r="AP53" s="1479"/>
      <c r="AQ53" s="1480"/>
      <c r="AR53" s="1481"/>
      <c r="AS53" s="1479"/>
      <c r="AT53" s="1480"/>
      <c r="AU53" s="1481"/>
      <c r="AV53" s="1479"/>
      <c r="AW53" s="1480"/>
      <c r="AX53" s="1481"/>
      <c r="AY53" s="1479"/>
      <c r="AZ53" s="1480"/>
      <c r="BA53" s="1481"/>
      <c r="BB53" s="1479"/>
      <c r="BC53" s="1480"/>
      <c r="BD53" s="1481"/>
      <c r="BE53" s="1479"/>
      <c r="BF53" s="1480"/>
      <c r="BG53" s="1481"/>
      <c r="BH53" s="1479"/>
      <c r="BI53" s="1480"/>
      <c r="BJ53" s="1476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33</v>
      </c>
      <c r="C60" s="431">
        <f t="shared" si="23"/>
        <v>0</v>
      </c>
      <c r="D60" s="432">
        <f t="shared" si="23"/>
        <v>0</v>
      </c>
      <c r="E60" s="433">
        <f t="shared" si="23"/>
        <v>2640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69">
        <f>SUM(B60:D60)</f>
        <v>33</v>
      </c>
      <c r="C61" s="1569"/>
      <c r="D61" s="1570"/>
      <c r="E61" s="1568">
        <f>SUM(E60:G60)</f>
        <v>2640</v>
      </c>
      <c r="F61" s="1569"/>
      <c r="G61" s="1570"/>
      <c r="H61" s="1568">
        <f>SUM(H60:J60)</f>
        <v>0</v>
      </c>
      <c r="I61" s="1569"/>
      <c r="J61" s="1570"/>
      <c r="K61" s="1568">
        <f>SUM(K60:M60)</f>
        <v>0</v>
      </c>
      <c r="L61" s="1569"/>
      <c r="M61" s="1570"/>
      <c r="N61" s="1568">
        <f>SUM(N60:P60)</f>
        <v>0</v>
      </c>
      <c r="O61" s="1569"/>
      <c r="P61" s="1570"/>
      <c r="Q61" s="1568">
        <f>SUM(Q60:S60)</f>
        <v>0</v>
      </c>
      <c r="R61" s="1569"/>
      <c r="S61" s="1570"/>
      <c r="T61" s="1568">
        <f>SUM(T60:V60)</f>
        <v>0</v>
      </c>
      <c r="U61" s="1569"/>
      <c r="V61" s="1570"/>
      <c r="W61" s="1568">
        <f>SUM(W60:Y60)</f>
        <v>0</v>
      </c>
      <c r="X61" s="1569"/>
      <c r="Y61" s="1570"/>
      <c r="Z61" s="1568">
        <f>SUM(Z60:AB60)</f>
        <v>0</v>
      </c>
      <c r="AA61" s="1569"/>
      <c r="AB61" s="1570"/>
      <c r="AC61" s="1568">
        <f>SUM(AC60:AE60)</f>
        <v>0</v>
      </c>
      <c r="AD61" s="1569"/>
      <c r="AE61" s="1570"/>
      <c r="AF61" s="1568">
        <f>SUM(AF60:AH60)</f>
        <v>0</v>
      </c>
      <c r="AG61" s="1569"/>
      <c r="AH61" s="1570"/>
      <c r="AI61" s="1568">
        <f>SUM(AI60:AK60)</f>
        <v>0</v>
      </c>
      <c r="AJ61" s="1569"/>
      <c r="AK61" s="1570"/>
      <c r="AL61" s="1568">
        <f>SUM(AL60:AN60)</f>
        <v>0</v>
      </c>
      <c r="AM61" s="1569"/>
      <c r="AN61" s="1570"/>
      <c r="AO61" s="1568">
        <f>SUM(AO60:AQ60)</f>
        <v>0</v>
      </c>
      <c r="AP61" s="1569"/>
      <c r="AQ61" s="1570"/>
      <c r="AR61" s="1568">
        <f>SUM(AR60:AT60)</f>
        <v>0</v>
      </c>
      <c r="AS61" s="1569"/>
      <c r="AT61" s="1570"/>
      <c r="AU61" s="1568">
        <f>SUM(AU60:AW60)</f>
        <v>0</v>
      </c>
      <c r="AV61" s="1569"/>
      <c r="AW61" s="1570"/>
      <c r="AX61" s="1568">
        <f>SUM(AX60:AZ60)</f>
        <v>0</v>
      </c>
      <c r="AY61" s="1569"/>
      <c r="AZ61" s="1570"/>
      <c r="BA61" s="1568">
        <f>SUM(BA60:BC60)</f>
        <v>0</v>
      </c>
      <c r="BB61" s="1569"/>
      <c r="BC61" s="1570"/>
      <c r="BD61" s="1568">
        <f>SUM(BD60:BF60)</f>
        <v>0</v>
      </c>
      <c r="BE61" s="1569"/>
      <c r="BF61" s="1570"/>
      <c r="BG61" s="1568">
        <f>SUM(BG60:BI60)</f>
        <v>0</v>
      </c>
      <c r="BH61" s="1569"/>
      <c r="BI61" s="1570"/>
      <c r="BJ61" s="463"/>
      <c r="BK61" s="28"/>
      <c r="BL61" s="28"/>
      <c r="BM61" s="159"/>
      <c r="BN61" s="159"/>
      <c r="BO61" s="159"/>
      <c r="BP61" s="1574"/>
      <c r="BQ61" s="1574"/>
      <c r="BR61" s="1574"/>
    </row>
    <row r="62" spans="1:70" ht="50.25" customHeight="1" thickTop="1">
      <c r="A62" s="255"/>
      <c r="B62" s="1567">
        <f>SUM(B61:BJ61)</f>
        <v>2673</v>
      </c>
      <c r="C62" s="1567"/>
      <c r="D62" s="1567"/>
    </row>
  </sheetData>
  <customSheetViews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AU38:AW38"/>
    <mergeCell ref="AU39:AW39"/>
    <mergeCell ref="AO38:AQ38"/>
    <mergeCell ref="AO39:AQ39"/>
    <mergeCell ref="AR38:AT38"/>
    <mergeCell ref="AR39:AT39"/>
    <mergeCell ref="B61:D61"/>
    <mergeCell ref="E61:G61"/>
    <mergeCell ref="H61:J61"/>
    <mergeCell ref="B40:D40"/>
    <mergeCell ref="B41:D41"/>
    <mergeCell ref="E40:G40"/>
    <mergeCell ref="E41:G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40:AK40"/>
    <mergeCell ref="AL40:AN40"/>
    <mergeCell ref="AO40:AQ40"/>
    <mergeCell ref="H40:J40"/>
    <mergeCell ref="Z40:AB40"/>
    <mergeCell ref="AC40:AE40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</mergeCells>
  <phoneticPr fontId="11" type="noConversion"/>
  <conditionalFormatting sqref="BK1:BK1048576">
    <cfRule type="cellIs" dxfId="11332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4" activePane="bottomRight" state="frozen"/>
      <selection activeCell="G1" sqref="G1"/>
      <selection pane="topRight" activeCell="G1" sqref="G1"/>
      <selection pane="bottomLeft" activeCell="G1" sqref="G1"/>
      <selection pane="bottomRight" activeCell="H38" sqref="H38:J38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91" t="s">
        <v>16530</v>
      </c>
      <c r="I1" s="1392"/>
      <c r="J1" s="1392"/>
      <c r="K1" s="1392"/>
      <c r="L1" s="1392"/>
      <c r="M1" s="1392"/>
      <c r="N1" s="1392"/>
      <c r="O1" s="1392"/>
      <c r="P1" s="1392"/>
      <c r="Q1" s="1392"/>
      <c r="R1" s="1392"/>
      <c r="S1" s="1392"/>
      <c r="T1" s="1392"/>
      <c r="U1" s="1392"/>
      <c r="V1" s="1392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17384</v>
      </c>
      <c r="C3" s="400"/>
      <c r="D3" s="401">
        <v>46</v>
      </c>
      <c r="E3" s="399" t="s">
        <v>17385</v>
      </c>
      <c r="F3" s="400"/>
      <c r="G3" s="401">
        <v>67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4424</v>
      </c>
      <c r="C4" s="404"/>
      <c r="D4" s="405">
        <v>500</v>
      </c>
      <c r="E4" s="403" t="s">
        <v>16561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0</v>
      </c>
      <c r="C6" s="11">
        <f>D$3*D$4*216*24*60*((B6*12)/216)/9000000</f>
        <v>0</v>
      </c>
      <c r="D6" s="64"/>
      <c r="E6" s="497">
        <v>0</v>
      </c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</v>
      </c>
      <c r="AZ6" s="158"/>
      <c r="BA6" s="158"/>
    </row>
    <row r="7" spans="1:53" ht="12.75" customHeight="1">
      <c r="A7" s="10">
        <v>2</v>
      </c>
      <c r="B7" s="497">
        <v>0</v>
      </c>
      <c r="C7" s="11">
        <f t="shared" ref="C7:C14" si="0">D$3*D$4*144*24*60*((B7*12)/144)/9000000</f>
        <v>0</v>
      </c>
      <c r="D7" s="64"/>
      <c r="E7" s="497">
        <v>0</v>
      </c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</v>
      </c>
      <c r="AZ7" s="158"/>
      <c r="BA7" s="158"/>
    </row>
    <row r="8" spans="1:53" ht="12.75" customHeight="1">
      <c r="A8" s="10">
        <v>3</v>
      </c>
      <c r="B8" s="497">
        <v>0</v>
      </c>
      <c r="C8" s="11">
        <f t="shared" si="0"/>
        <v>0</v>
      </c>
      <c r="D8" s="64"/>
      <c r="E8" s="497">
        <v>0</v>
      </c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</v>
      </c>
      <c r="AZ8" s="158"/>
      <c r="BA8" s="158"/>
    </row>
    <row r="9" spans="1:53" ht="12.75" customHeight="1">
      <c r="A9" s="10">
        <v>4</v>
      </c>
      <c r="B9" s="497">
        <v>0</v>
      </c>
      <c r="C9" s="11">
        <f t="shared" si="0"/>
        <v>0</v>
      </c>
      <c r="D9" s="64"/>
      <c r="E9" s="497">
        <v>0</v>
      </c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</v>
      </c>
      <c r="AZ9" s="158"/>
      <c r="BA9" s="158"/>
    </row>
    <row r="10" spans="1:53" ht="12.75" customHeight="1">
      <c r="A10" s="10">
        <v>5</v>
      </c>
      <c r="B10" s="497">
        <v>0</v>
      </c>
      <c r="C10" s="11">
        <f t="shared" si="0"/>
        <v>0</v>
      </c>
      <c r="D10" s="64"/>
      <c r="E10" s="497">
        <v>0</v>
      </c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</v>
      </c>
      <c r="AZ10" s="158"/>
      <c r="BA10" s="158"/>
    </row>
    <row r="11" spans="1:53" ht="12.75" customHeight="1">
      <c r="A11" s="10">
        <v>6</v>
      </c>
      <c r="B11" s="497">
        <v>0</v>
      </c>
      <c r="C11" s="11">
        <f t="shared" si="0"/>
        <v>0</v>
      </c>
      <c r="D11" s="64"/>
      <c r="E11" s="497">
        <v>0</v>
      </c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</v>
      </c>
      <c r="AZ11" s="158"/>
      <c r="BA11" s="158"/>
    </row>
    <row r="12" spans="1:53" ht="12.75" customHeight="1">
      <c r="A12" s="10">
        <v>7</v>
      </c>
      <c r="B12" s="497">
        <v>0</v>
      </c>
      <c r="C12" s="11">
        <f t="shared" si="0"/>
        <v>0</v>
      </c>
      <c r="D12" s="64"/>
      <c r="E12" s="497">
        <v>0</v>
      </c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>
        <v>0</v>
      </c>
      <c r="C13" s="11">
        <f t="shared" si="0"/>
        <v>0</v>
      </c>
      <c r="D13" s="64"/>
      <c r="E13" s="497">
        <v>0</v>
      </c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>
        <v>0</v>
      </c>
      <c r="C14" s="11">
        <f t="shared" si="0"/>
        <v>0</v>
      </c>
      <c r="D14" s="64"/>
      <c r="E14" s="497">
        <v>0</v>
      </c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>
        <v>0</v>
      </c>
      <c r="C15" s="11">
        <f t="shared" ref="C15:C36" si="17">D$3*D$4*144*24*60*((B15*12)/144)/9000000</f>
        <v>0</v>
      </c>
      <c r="D15" s="64"/>
      <c r="E15" s="497">
        <v>0</v>
      </c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>
        <v>0</v>
      </c>
      <c r="C16" s="11">
        <f t="shared" si="17"/>
        <v>0</v>
      </c>
      <c r="D16" s="64"/>
      <c r="E16" s="497">
        <v>0</v>
      </c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>
        <v>3</v>
      </c>
      <c r="C17" s="11">
        <f t="shared" si="17"/>
        <v>132.47999999999999</v>
      </c>
      <c r="D17" s="64"/>
      <c r="E17" s="497">
        <v>3</v>
      </c>
      <c r="F17" s="11">
        <f t="shared" si="1"/>
        <v>231.55199999999999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0.5</v>
      </c>
      <c r="AZ17" s="158"/>
      <c r="BA17" s="158"/>
    </row>
    <row r="18" spans="1:53" ht="12.75" customHeight="1">
      <c r="A18" s="10">
        <v>13</v>
      </c>
      <c r="B18" s="497">
        <v>3</v>
      </c>
      <c r="C18" s="11">
        <f t="shared" si="17"/>
        <v>132.47999999999999</v>
      </c>
      <c r="D18" s="64"/>
      <c r="E18" s="497">
        <v>3</v>
      </c>
      <c r="F18" s="11">
        <f t="shared" si="1"/>
        <v>231.55199999999999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0.5</v>
      </c>
      <c r="AZ18" s="158"/>
      <c r="BA18" s="158"/>
    </row>
    <row r="19" spans="1:53" ht="12.75" customHeight="1">
      <c r="A19" s="10">
        <v>14</v>
      </c>
      <c r="B19" s="497">
        <v>3</v>
      </c>
      <c r="C19" s="11">
        <f t="shared" si="17"/>
        <v>132.47999999999999</v>
      </c>
      <c r="D19" s="64"/>
      <c r="E19" s="497">
        <v>3</v>
      </c>
      <c r="F19" s="11">
        <f t="shared" si="1"/>
        <v>231.55199999999999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0.5</v>
      </c>
      <c r="AZ19" s="158"/>
      <c r="BA19" s="158"/>
    </row>
    <row r="20" spans="1:53" ht="12.75" customHeight="1">
      <c r="A20" s="10">
        <v>15</v>
      </c>
      <c r="B20" s="497">
        <v>3</v>
      </c>
      <c r="C20" s="11">
        <f t="shared" si="17"/>
        <v>132.47999999999999</v>
      </c>
      <c r="D20" s="64"/>
      <c r="E20" s="497">
        <v>3</v>
      </c>
      <c r="F20" s="11">
        <f t="shared" si="1"/>
        <v>231.55199999999999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0.5</v>
      </c>
      <c r="AZ20" s="158"/>
      <c r="BA20" s="158"/>
    </row>
    <row r="21" spans="1:53" ht="12.75" customHeight="1">
      <c r="A21" s="10">
        <v>16</v>
      </c>
      <c r="B21" s="497">
        <v>3</v>
      </c>
      <c r="C21" s="11">
        <f t="shared" si="17"/>
        <v>132.47999999999999</v>
      </c>
      <c r="D21" s="64"/>
      <c r="E21" s="497">
        <v>3</v>
      </c>
      <c r="F21" s="11">
        <f t="shared" si="1"/>
        <v>231.55199999999999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0.5</v>
      </c>
      <c r="AZ21" s="158"/>
      <c r="BA21" s="158"/>
    </row>
    <row r="22" spans="1:53" ht="12.75" customHeight="1">
      <c r="A22" s="10">
        <v>17</v>
      </c>
      <c r="B22" s="497">
        <v>3</v>
      </c>
      <c r="C22" s="11">
        <f t="shared" si="17"/>
        <v>132.47999999999999</v>
      </c>
      <c r="D22" s="64"/>
      <c r="E22" s="497">
        <v>3</v>
      </c>
      <c r="F22" s="11">
        <f t="shared" si="1"/>
        <v>231.55199999999999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0.5</v>
      </c>
      <c r="AZ22" s="158"/>
      <c r="BA22" s="158"/>
    </row>
    <row r="23" spans="1:53" ht="12.75" customHeight="1">
      <c r="A23" s="10">
        <v>18</v>
      </c>
      <c r="B23" s="497">
        <v>3</v>
      </c>
      <c r="C23" s="11">
        <f t="shared" si="17"/>
        <v>132.47999999999999</v>
      </c>
      <c r="D23" s="64"/>
      <c r="E23" s="497">
        <v>3</v>
      </c>
      <c r="F23" s="11">
        <f t="shared" si="1"/>
        <v>231.55199999999999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0.5</v>
      </c>
      <c r="AZ23" s="158"/>
      <c r="BA23" s="158"/>
    </row>
    <row r="24" spans="1:53" ht="12.75" customHeight="1">
      <c r="A24" s="10">
        <v>19</v>
      </c>
      <c r="B24" s="497">
        <v>3</v>
      </c>
      <c r="C24" s="11">
        <f t="shared" si="17"/>
        <v>132.47999999999999</v>
      </c>
      <c r="D24" s="64"/>
      <c r="E24" s="497">
        <v>3</v>
      </c>
      <c r="F24" s="11">
        <f t="shared" si="1"/>
        <v>231.55199999999999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0.5</v>
      </c>
      <c r="AZ24" s="158"/>
      <c r="BA24" s="158"/>
    </row>
    <row r="25" spans="1:53" ht="12.75" customHeight="1">
      <c r="A25" s="10">
        <v>20</v>
      </c>
      <c r="B25" s="497">
        <v>3</v>
      </c>
      <c r="C25" s="11">
        <f t="shared" si="17"/>
        <v>132.47999999999999</v>
      </c>
      <c r="D25" s="64"/>
      <c r="E25" s="497">
        <v>3</v>
      </c>
      <c r="F25" s="11">
        <f t="shared" si="1"/>
        <v>231.55199999999999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0.5</v>
      </c>
      <c r="AZ25" s="158"/>
      <c r="BA25" s="158"/>
    </row>
    <row r="26" spans="1:53" ht="12.75" customHeight="1">
      <c r="A26" s="10">
        <v>21</v>
      </c>
      <c r="B26" s="497">
        <v>3</v>
      </c>
      <c r="C26" s="11">
        <f t="shared" si="17"/>
        <v>132.47999999999999</v>
      </c>
      <c r="D26" s="64"/>
      <c r="E26" s="497">
        <v>3</v>
      </c>
      <c r="F26" s="11">
        <f t="shared" si="1"/>
        <v>231.55199999999999</v>
      </c>
      <c r="G26" s="64">
        <v>600</v>
      </c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0.5</v>
      </c>
      <c r="AZ26" s="158"/>
      <c r="BA26" s="158"/>
    </row>
    <row r="27" spans="1:53" ht="12.75" customHeight="1">
      <c r="A27" s="10">
        <v>22</v>
      </c>
      <c r="B27" s="497">
        <v>3</v>
      </c>
      <c r="C27" s="11">
        <f t="shared" si="17"/>
        <v>132.47999999999999</v>
      </c>
      <c r="D27" s="64"/>
      <c r="E27" s="497">
        <v>3</v>
      </c>
      <c r="F27" s="11">
        <f t="shared" si="1"/>
        <v>231.55199999999999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0.5</v>
      </c>
      <c r="AZ27" s="158"/>
      <c r="BA27" s="158"/>
    </row>
    <row r="28" spans="1:53" ht="12.75" customHeight="1">
      <c r="A28" s="10">
        <v>23</v>
      </c>
      <c r="B28" s="497">
        <v>3</v>
      </c>
      <c r="C28" s="11">
        <f t="shared" si="17"/>
        <v>132.47999999999999</v>
      </c>
      <c r="D28" s="64"/>
      <c r="E28" s="497">
        <v>3</v>
      </c>
      <c r="F28" s="11">
        <f t="shared" si="1"/>
        <v>231.55199999999999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0.5</v>
      </c>
      <c r="AZ28" s="158"/>
      <c r="BA28" s="158"/>
    </row>
    <row r="29" spans="1:53" ht="12.75" customHeight="1">
      <c r="A29" s="10">
        <v>24</v>
      </c>
      <c r="B29" s="497">
        <v>3</v>
      </c>
      <c r="C29" s="11">
        <f t="shared" si="17"/>
        <v>132.47999999999999</v>
      </c>
      <c r="D29" s="64"/>
      <c r="E29" s="497">
        <v>3</v>
      </c>
      <c r="F29" s="11">
        <f t="shared" si="1"/>
        <v>231.55199999999999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0.5</v>
      </c>
      <c r="AZ29" s="158"/>
      <c r="BA29" s="158"/>
    </row>
    <row r="30" spans="1:53" ht="12.75" customHeight="1">
      <c r="A30" s="10">
        <v>25</v>
      </c>
      <c r="B30" s="497"/>
      <c r="C30" s="11">
        <f t="shared" si="17"/>
        <v>0</v>
      </c>
      <c r="D30" s="64"/>
      <c r="E30" s="497"/>
      <c r="F30" s="11">
        <f t="shared" si="1"/>
        <v>0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</v>
      </c>
      <c r="AZ30" s="158"/>
      <c r="BA30" s="158"/>
    </row>
    <row r="31" spans="1:53" ht="12.75" customHeight="1">
      <c r="A31" s="10">
        <v>26</v>
      </c>
      <c r="B31" s="497"/>
      <c r="C31" s="11">
        <f t="shared" si="17"/>
        <v>0</v>
      </c>
      <c r="D31" s="64"/>
      <c r="E31" s="497"/>
      <c r="F31" s="11">
        <f t="shared" si="1"/>
        <v>0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0.13541666666666666</v>
      </c>
      <c r="C37" s="18">
        <f>SUM(C6:C36)</f>
        <v>1722.24</v>
      </c>
      <c r="D37" s="20">
        <f>SUM(D6:D36)</f>
        <v>0</v>
      </c>
      <c r="E37" s="17">
        <f>IF(E6="",0,AVERAGE(E6:E36)/12)</f>
        <v>0.13541666666666666</v>
      </c>
      <c r="F37" s="18">
        <f>SUM(F6:F36)</f>
        <v>3010.1760000000004</v>
      </c>
      <c r="G37" s="20">
        <f>SUM(G6:G36)</f>
        <v>600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83"/>
      <c r="C38" s="1583"/>
      <c r="D38" s="1584"/>
      <c r="E38" s="1583">
        <v>600</v>
      </c>
      <c r="F38" s="1583"/>
      <c r="G38" s="1584"/>
      <c r="H38" s="1583"/>
      <c r="I38" s="1583"/>
      <c r="J38" s="1584"/>
      <c r="K38" s="1583"/>
      <c r="L38" s="1583"/>
      <c r="M38" s="1584"/>
      <c r="N38" s="1582"/>
      <c r="O38" s="1583"/>
      <c r="P38" s="1584"/>
      <c r="Q38" s="1582"/>
      <c r="R38" s="1583"/>
      <c r="S38" s="1584"/>
      <c r="T38" s="1583"/>
      <c r="U38" s="1583"/>
      <c r="V38" s="1584"/>
      <c r="W38" s="1583"/>
      <c r="X38" s="1583"/>
      <c r="Y38" s="1584"/>
      <c r="Z38" s="1583"/>
      <c r="AA38" s="1583"/>
      <c r="AB38" s="1584"/>
      <c r="AC38" s="1583"/>
      <c r="AD38" s="1583"/>
      <c r="AE38" s="1584"/>
      <c r="AF38" s="1583"/>
      <c r="AG38" s="1583"/>
      <c r="AH38" s="1584"/>
      <c r="AI38" s="1583"/>
      <c r="AJ38" s="1583"/>
      <c r="AK38" s="1584"/>
      <c r="AL38" s="1583"/>
      <c r="AM38" s="1583"/>
      <c r="AN38" s="1584"/>
      <c r="AO38" s="1582"/>
      <c r="AP38" s="1583"/>
      <c r="AQ38" s="1584"/>
      <c r="AR38" s="1582"/>
      <c r="AS38" s="1583"/>
      <c r="AT38" s="1584"/>
      <c r="AU38" s="1582"/>
      <c r="AV38" s="1583"/>
      <c r="AW38" s="1584"/>
      <c r="AX38" s="24"/>
      <c r="AY38" s="39"/>
    </row>
    <row r="39" spans="1:58" s="40" customFormat="1" ht="26.25" customHeight="1" thickBot="1">
      <c r="A39" s="58"/>
      <c r="B39" s="1597"/>
      <c r="C39" s="1597"/>
      <c r="D39" s="1598"/>
      <c r="E39" s="1597"/>
      <c r="F39" s="1597"/>
      <c r="G39" s="1598"/>
      <c r="H39" s="1597"/>
      <c r="I39" s="1597"/>
      <c r="J39" s="1598"/>
      <c r="K39" s="1597"/>
      <c r="L39" s="1597"/>
      <c r="M39" s="1598"/>
      <c r="N39" s="1594"/>
      <c r="O39" s="1595"/>
      <c r="P39" s="1596"/>
      <c r="Q39" s="1594"/>
      <c r="R39" s="1595"/>
      <c r="S39" s="1596"/>
      <c r="T39" s="1597"/>
      <c r="U39" s="1597"/>
      <c r="V39" s="1598"/>
      <c r="W39" s="1597"/>
      <c r="X39" s="1597"/>
      <c r="Y39" s="1598"/>
      <c r="Z39" s="1597"/>
      <c r="AA39" s="1597"/>
      <c r="AB39" s="1598"/>
      <c r="AC39" s="1597"/>
      <c r="AD39" s="1597"/>
      <c r="AE39" s="1598"/>
      <c r="AF39" s="1597"/>
      <c r="AG39" s="1597"/>
      <c r="AH39" s="1598"/>
      <c r="AI39" s="1597"/>
      <c r="AJ39" s="1597"/>
      <c r="AK39" s="1598"/>
      <c r="AL39" s="1597"/>
      <c r="AM39" s="1597"/>
      <c r="AN39" s="1598"/>
      <c r="AO39" s="1585"/>
      <c r="AP39" s="1586"/>
      <c r="AQ39" s="1587"/>
      <c r="AR39" s="1585"/>
      <c r="AS39" s="1586"/>
      <c r="AT39" s="1587"/>
      <c r="AU39" s="1585"/>
      <c r="AV39" s="1586"/>
      <c r="AW39" s="1587"/>
      <c r="AX39" s="25"/>
      <c r="AY39" s="39"/>
    </row>
    <row r="40" spans="1:58" s="40" customFormat="1" ht="26.25" customHeight="1" thickBot="1">
      <c r="A40" s="59"/>
      <c r="B40" s="1564"/>
      <c r="C40" s="1565"/>
      <c r="D40" s="1566"/>
      <c r="E40" s="1564"/>
      <c r="F40" s="1565"/>
      <c r="G40" s="1566"/>
      <c r="H40" s="1564"/>
      <c r="I40" s="1565"/>
      <c r="J40" s="1566"/>
      <c r="K40" s="1564"/>
      <c r="L40" s="1565"/>
      <c r="M40" s="1566"/>
      <c r="N40" s="1564"/>
      <c r="O40" s="1565"/>
      <c r="P40" s="1566"/>
      <c r="Q40" s="1564"/>
      <c r="R40" s="1565"/>
      <c r="S40" s="1566"/>
      <c r="T40" s="1564"/>
      <c r="U40" s="1565"/>
      <c r="V40" s="1566"/>
      <c r="W40" s="1564"/>
      <c r="X40" s="1565"/>
      <c r="Y40" s="1566"/>
      <c r="Z40" s="1564"/>
      <c r="AA40" s="1565"/>
      <c r="AB40" s="1566"/>
      <c r="AC40" s="1564"/>
      <c r="AD40" s="1565"/>
      <c r="AE40" s="1566"/>
      <c r="AF40" s="1564"/>
      <c r="AG40" s="1565"/>
      <c r="AH40" s="1566"/>
      <c r="AI40" s="1564"/>
      <c r="AJ40" s="1565"/>
      <c r="AK40" s="1566"/>
      <c r="AL40" s="1564"/>
      <c r="AM40" s="1565"/>
      <c r="AN40" s="1566"/>
      <c r="AO40" s="1564"/>
      <c r="AP40" s="1565"/>
      <c r="AQ40" s="1566"/>
      <c r="AR40" s="1564"/>
      <c r="AS40" s="1565"/>
      <c r="AT40" s="1566"/>
      <c r="AU40" s="1564"/>
      <c r="AV40" s="1565"/>
      <c r="AW40" s="1566"/>
      <c r="AY40" s="41"/>
    </row>
    <row r="41" spans="1:58" s="27" customFormat="1" ht="26.25" hidden="1" customHeight="1" thickTop="1" thickBot="1">
      <c r="A41" s="26"/>
      <c r="B41" s="1571">
        <f>B38-B39-B60</f>
        <v>0</v>
      </c>
      <c r="C41" s="1572"/>
      <c r="D41" s="1573"/>
      <c r="E41" s="1600">
        <f>E38-E39-E60</f>
        <v>600</v>
      </c>
      <c r="F41" s="1572"/>
      <c r="G41" s="1573"/>
      <c r="H41" s="1600">
        <f>H38-H39-H60</f>
        <v>0</v>
      </c>
      <c r="I41" s="1572"/>
      <c r="J41" s="1573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71">
        <f>AL38-AL39-AL60</f>
        <v>0</v>
      </c>
      <c r="AM41" s="1572"/>
      <c r="AN41" s="1573"/>
      <c r="AO41" s="1571">
        <f>AO38-AO39-AO60</f>
        <v>0</v>
      </c>
      <c r="AP41" s="1572"/>
      <c r="AQ41" s="1573"/>
      <c r="AR41" s="1571">
        <f>AR38-AR39-AR60</f>
        <v>0</v>
      </c>
      <c r="AS41" s="1572"/>
      <c r="AT41" s="1573"/>
      <c r="AU41" s="1571">
        <f>AU38-AU39-AU60</f>
        <v>0</v>
      </c>
      <c r="AV41" s="1572"/>
      <c r="AW41" s="1573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77" customFormat="1">
      <c r="A46" s="1471"/>
      <c r="B46" s="1472"/>
      <c r="C46" s="1473"/>
      <c r="D46" s="1474"/>
      <c r="E46" s="1472"/>
      <c r="F46" s="1473"/>
      <c r="G46" s="1474"/>
      <c r="H46" s="1472"/>
      <c r="I46" s="1473"/>
      <c r="J46" s="1474"/>
      <c r="K46" s="1472"/>
      <c r="L46" s="1473"/>
      <c r="M46" s="1474"/>
      <c r="N46" s="1472"/>
      <c r="O46" s="1473"/>
      <c r="P46" s="1474"/>
      <c r="Q46" s="1472"/>
      <c r="R46" s="1473"/>
      <c r="S46" s="1474"/>
      <c r="T46" s="1472"/>
      <c r="U46" s="1473"/>
      <c r="V46" s="1474"/>
      <c r="W46" s="1472"/>
      <c r="X46" s="1473"/>
      <c r="Y46" s="1474"/>
      <c r="Z46" s="1472"/>
      <c r="AA46" s="1473"/>
      <c r="AB46" s="1474"/>
      <c r="AC46" s="1472"/>
      <c r="AD46" s="1473"/>
      <c r="AE46" s="1474"/>
      <c r="AF46" s="1472"/>
      <c r="AG46" s="1473"/>
      <c r="AH46" s="1474"/>
      <c r="AI46" s="1472"/>
      <c r="AJ46" s="1473"/>
      <c r="AK46" s="1474"/>
      <c r="AL46" s="1475"/>
      <c r="AM46" s="1473"/>
      <c r="AN46" s="1474"/>
      <c r="AO46" s="1475"/>
      <c r="AP46" s="1473"/>
      <c r="AQ46" s="1474"/>
      <c r="AR46" s="1475"/>
      <c r="AS46" s="1473"/>
      <c r="AT46" s="1474"/>
      <c r="AU46" s="1475"/>
      <c r="AV46" s="1473"/>
      <c r="AW46" s="1474"/>
    </row>
    <row r="47" spans="1:58" s="1477" customFormat="1">
      <c r="A47" s="1471"/>
      <c r="B47" s="1478"/>
      <c r="C47" s="1479"/>
      <c r="D47" s="1480"/>
      <c r="E47" s="1478"/>
      <c r="F47" s="1479"/>
      <c r="G47" s="1480"/>
      <c r="H47" s="1478"/>
      <c r="I47" s="1479"/>
      <c r="J47" s="1480"/>
      <c r="K47" s="1478"/>
      <c r="L47" s="1479"/>
      <c r="M47" s="1480"/>
      <c r="N47" s="1478"/>
      <c r="O47" s="1479"/>
      <c r="P47" s="1480"/>
      <c r="Q47" s="1478"/>
      <c r="R47" s="1479"/>
      <c r="S47" s="1480"/>
      <c r="T47" s="1481"/>
      <c r="U47" s="1479"/>
      <c r="V47" s="1480"/>
      <c r="W47" s="1481"/>
      <c r="X47" s="1479"/>
      <c r="Y47" s="1480"/>
      <c r="Z47" s="1481"/>
      <c r="AA47" s="1479"/>
      <c r="AB47" s="1480"/>
      <c r="AC47" s="1481"/>
      <c r="AD47" s="1479"/>
      <c r="AE47" s="1480"/>
      <c r="AF47" s="1481"/>
      <c r="AG47" s="1479"/>
      <c r="AH47" s="1480"/>
      <c r="AI47" s="1481"/>
      <c r="AJ47" s="1479"/>
      <c r="AK47" s="1480"/>
      <c r="AL47" s="1481"/>
      <c r="AM47" s="1479"/>
      <c r="AN47" s="1480"/>
      <c r="AO47" s="1481"/>
      <c r="AP47" s="1479"/>
      <c r="AQ47" s="1480"/>
      <c r="AR47" s="1481"/>
      <c r="AS47" s="1479"/>
      <c r="AT47" s="1480"/>
      <c r="AU47" s="1481"/>
      <c r="AV47" s="1479"/>
      <c r="AW47" s="1480"/>
    </row>
    <row r="48" spans="1:58" s="1477" customFormat="1" ht="15.75" customHeight="1">
      <c r="A48" s="1471"/>
      <c r="B48" s="1478"/>
      <c r="C48" s="1479"/>
      <c r="D48" s="1480"/>
      <c r="E48" s="1478"/>
      <c r="F48" s="1479"/>
      <c r="G48" s="1480"/>
      <c r="H48" s="1478"/>
      <c r="I48" s="1479"/>
      <c r="J48" s="1480"/>
      <c r="K48" s="1478"/>
      <c r="L48" s="1479"/>
      <c r="M48" s="1480"/>
      <c r="N48" s="1478"/>
      <c r="O48" s="1479"/>
      <c r="P48" s="1480"/>
      <c r="Q48" s="1478"/>
      <c r="R48" s="1479"/>
      <c r="S48" s="1480"/>
      <c r="T48" s="1481"/>
      <c r="U48" s="1479"/>
      <c r="V48" s="1480"/>
      <c r="W48" s="1481"/>
      <c r="X48" s="1479"/>
      <c r="Y48" s="1480"/>
      <c r="Z48" s="1481"/>
      <c r="AA48" s="1479"/>
      <c r="AB48" s="1480"/>
      <c r="AC48" s="1481"/>
      <c r="AD48" s="1479"/>
      <c r="AE48" s="1480"/>
      <c r="AF48" s="1481"/>
      <c r="AG48" s="1479"/>
      <c r="AH48" s="1480"/>
      <c r="AI48" s="1481"/>
      <c r="AJ48" s="1479"/>
      <c r="AK48" s="1480"/>
      <c r="AL48" s="1481"/>
      <c r="AM48" s="1479"/>
      <c r="AN48" s="1480"/>
      <c r="AO48" s="1481"/>
      <c r="AP48" s="1479"/>
      <c r="AQ48" s="1480"/>
      <c r="AR48" s="1481"/>
      <c r="AS48" s="1479"/>
      <c r="AT48" s="1480"/>
      <c r="AU48" s="1481"/>
      <c r="AV48" s="1479"/>
      <c r="AW48" s="1480"/>
    </row>
    <row r="49" spans="1:58" s="1477" customFormat="1">
      <c r="A49" s="1471"/>
      <c r="B49" s="1478"/>
      <c r="C49" s="1479"/>
      <c r="D49" s="1480"/>
      <c r="E49" s="1478"/>
      <c r="F49" s="1479"/>
      <c r="G49" s="1480"/>
      <c r="H49" s="1478"/>
      <c r="I49" s="1479"/>
      <c r="J49" s="1480"/>
      <c r="K49" s="1478"/>
      <c r="L49" s="1479"/>
      <c r="M49" s="1480"/>
      <c r="N49" s="1478"/>
      <c r="O49" s="1479"/>
      <c r="P49" s="1480"/>
      <c r="Q49" s="1478"/>
      <c r="R49" s="1479"/>
      <c r="S49" s="1480"/>
      <c r="T49" s="1481"/>
      <c r="U49" s="1479"/>
      <c r="V49" s="1480"/>
      <c r="W49" s="1481"/>
      <c r="X49" s="1479"/>
      <c r="Y49" s="1480"/>
      <c r="Z49" s="1481"/>
      <c r="AA49" s="1479"/>
      <c r="AB49" s="1480"/>
      <c r="AC49" s="1481"/>
      <c r="AD49" s="1479"/>
      <c r="AE49" s="1480"/>
      <c r="AF49" s="1481"/>
      <c r="AG49" s="1479"/>
      <c r="AH49" s="1480"/>
      <c r="AI49" s="1481"/>
      <c r="AJ49" s="1479"/>
      <c r="AK49" s="1480"/>
      <c r="AL49" s="1481"/>
      <c r="AM49" s="1479"/>
      <c r="AN49" s="1480"/>
      <c r="AO49" s="1481"/>
      <c r="AP49" s="1479"/>
      <c r="AQ49" s="1480"/>
      <c r="AR49" s="1481"/>
      <c r="AS49" s="1479"/>
      <c r="AT49" s="1480"/>
      <c r="AU49" s="1481"/>
      <c r="AV49" s="1479"/>
      <c r="AW49" s="1480"/>
    </row>
    <row r="50" spans="1:58" s="1477" customFormat="1">
      <c r="A50" s="1471"/>
      <c r="B50" s="1478"/>
      <c r="C50" s="1479"/>
      <c r="D50" s="1480"/>
      <c r="E50" s="1478"/>
      <c r="F50" s="1479"/>
      <c r="G50" s="1480"/>
      <c r="H50" s="1478"/>
      <c r="I50" s="1479"/>
      <c r="J50" s="1480"/>
      <c r="K50" s="1478"/>
      <c r="L50" s="1479"/>
      <c r="M50" s="1480"/>
      <c r="N50" s="1478"/>
      <c r="O50" s="1479"/>
      <c r="P50" s="1480"/>
      <c r="Q50" s="1478"/>
      <c r="R50" s="1479"/>
      <c r="S50" s="1480"/>
      <c r="T50" s="1481"/>
      <c r="U50" s="1479"/>
      <c r="V50" s="1480"/>
      <c r="W50" s="1481"/>
      <c r="X50" s="1479"/>
      <c r="Y50" s="1480"/>
      <c r="Z50" s="1481"/>
      <c r="AA50" s="1479"/>
      <c r="AB50" s="1480"/>
      <c r="AC50" s="1481"/>
      <c r="AD50" s="1479"/>
      <c r="AE50" s="1480"/>
      <c r="AF50" s="1481"/>
      <c r="AG50" s="1479"/>
      <c r="AH50" s="1480"/>
      <c r="AI50" s="1481"/>
      <c r="AJ50" s="1479"/>
      <c r="AK50" s="1480"/>
      <c r="AL50" s="1481"/>
      <c r="AM50" s="1479"/>
      <c r="AN50" s="1480"/>
      <c r="AO50" s="1481"/>
      <c r="AP50" s="1479"/>
      <c r="AQ50" s="1480"/>
      <c r="AR50" s="1481"/>
      <c r="AS50" s="1479"/>
      <c r="AT50" s="1480"/>
      <c r="AU50" s="1481"/>
      <c r="AV50" s="1479"/>
      <c r="AW50" s="1480"/>
    </row>
    <row r="51" spans="1:58" s="1477" customFormat="1">
      <c r="A51" s="1471"/>
      <c r="B51" s="1478"/>
      <c r="C51" s="1479"/>
      <c r="D51" s="1480"/>
      <c r="E51" s="1478"/>
      <c r="F51" s="1479"/>
      <c r="G51" s="1480"/>
      <c r="H51" s="1478"/>
      <c r="I51" s="1479"/>
      <c r="J51" s="1480"/>
      <c r="K51" s="1478"/>
      <c r="L51" s="1479"/>
      <c r="M51" s="1480"/>
      <c r="N51" s="1478"/>
      <c r="O51" s="1479"/>
      <c r="P51" s="1480"/>
      <c r="Q51" s="1478"/>
      <c r="R51" s="1479"/>
      <c r="S51" s="1480"/>
      <c r="T51" s="1481"/>
      <c r="U51" s="1479"/>
      <c r="V51" s="1480"/>
      <c r="W51" s="1481"/>
      <c r="X51" s="1479"/>
      <c r="Y51" s="1480"/>
      <c r="Z51" s="1481"/>
      <c r="AA51" s="1479"/>
      <c r="AB51" s="1480"/>
      <c r="AC51" s="1481"/>
      <c r="AD51" s="1479"/>
      <c r="AE51" s="1480"/>
      <c r="AF51" s="1481"/>
      <c r="AG51" s="1479"/>
      <c r="AH51" s="1480"/>
      <c r="AI51" s="1481"/>
      <c r="AJ51" s="1479"/>
      <c r="AK51" s="1480"/>
      <c r="AL51" s="1481"/>
      <c r="AM51" s="1479"/>
      <c r="AN51" s="1480"/>
      <c r="AO51" s="1481"/>
      <c r="AP51" s="1479"/>
      <c r="AQ51" s="1480"/>
      <c r="AR51" s="1481"/>
      <c r="AS51" s="1479"/>
      <c r="AT51" s="1480"/>
      <c r="AU51" s="1481"/>
      <c r="AV51" s="1479"/>
      <c r="AW51" s="1480"/>
    </row>
    <row r="52" spans="1:58" s="1477" customFormat="1">
      <c r="A52" s="1471"/>
      <c r="B52" s="1478"/>
      <c r="C52" s="1479"/>
      <c r="D52" s="1480"/>
      <c r="E52" s="1478"/>
      <c r="F52" s="1479"/>
      <c r="G52" s="1480"/>
      <c r="H52" s="1478"/>
      <c r="I52" s="1479"/>
      <c r="J52" s="1480"/>
      <c r="K52" s="1478"/>
      <c r="L52" s="1479"/>
      <c r="M52" s="1480"/>
      <c r="N52" s="1478"/>
      <c r="O52" s="1479"/>
      <c r="P52" s="1480"/>
      <c r="Q52" s="1478"/>
      <c r="R52" s="1479"/>
      <c r="S52" s="1480"/>
      <c r="T52" s="1481"/>
      <c r="U52" s="1479"/>
      <c r="V52" s="1480"/>
      <c r="W52" s="1481"/>
      <c r="X52" s="1479"/>
      <c r="Y52" s="1480"/>
      <c r="Z52" s="1481"/>
      <c r="AA52" s="1479"/>
      <c r="AB52" s="1480"/>
      <c r="AC52" s="1481"/>
      <c r="AD52" s="1479"/>
      <c r="AE52" s="1480"/>
      <c r="AF52" s="1481"/>
      <c r="AG52" s="1479"/>
      <c r="AH52" s="1480"/>
      <c r="AI52" s="1481"/>
      <c r="AJ52" s="1479"/>
      <c r="AK52" s="1480"/>
      <c r="AL52" s="1481"/>
      <c r="AM52" s="1479"/>
      <c r="AN52" s="1480"/>
      <c r="AO52" s="1481"/>
      <c r="AP52" s="1479"/>
      <c r="AQ52" s="1480"/>
      <c r="AR52" s="1481"/>
      <c r="AS52" s="1479"/>
      <c r="AT52" s="1480"/>
      <c r="AU52" s="1481"/>
      <c r="AV52" s="1479"/>
      <c r="AW52" s="1480"/>
    </row>
    <row r="53" spans="1:58" s="1477" customFormat="1" ht="15.75" thickBot="1">
      <c r="A53" s="1471"/>
      <c r="B53" s="1478"/>
      <c r="C53" s="1479"/>
      <c r="D53" s="1480"/>
      <c r="E53" s="1478"/>
      <c r="F53" s="1479"/>
      <c r="G53" s="1480"/>
      <c r="H53" s="1478"/>
      <c r="I53" s="1479"/>
      <c r="J53" s="1480"/>
      <c r="K53" s="1478"/>
      <c r="L53" s="1479"/>
      <c r="M53" s="1480"/>
      <c r="N53" s="1478"/>
      <c r="O53" s="1479"/>
      <c r="P53" s="1480"/>
      <c r="Q53" s="1478"/>
      <c r="R53" s="1479"/>
      <c r="S53" s="1480"/>
      <c r="T53" s="1481"/>
      <c r="U53" s="1479"/>
      <c r="V53" s="1480"/>
      <c r="W53" s="1481"/>
      <c r="X53" s="1479"/>
      <c r="Y53" s="1480"/>
      <c r="Z53" s="1481"/>
      <c r="AA53" s="1479"/>
      <c r="AB53" s="1480"/>
      <c r="AC53" s="1481"/>
      <c r="AD53" s="1479"/>
      <c r="AE53" s="1480"/>
      <c r="AF53" s="1481"/>
      <c r="AG53" s="1479"/>
      <c r="AH53" s="1480"/>
      <c r="AI53" s="1481"/>
      <c r="AJ53" s="1479"/>
      <c r="AK53" s="1480"/>
      <c r="AL53" s="1481"/>
      <c r="AM53" s="1479"/>
      <c r="AN53" s="1480"/>
      <c r="AO53" s="1481"/>
      <c r="AP53" s="1479"/>
      <c r="AQ53" s="1480"/>
      <c r="AR53" s="1481"/>
      <c r="AS53" s="1479"/>
      <c r="AT53" s="1480"/>
      <c r="AU53" s="1481"/>
      <c r="AV53" s="1479"/>
      <c r="AW53" s="1480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69">
        <f>SUM(B60:D60)</f>
        <v>0</v>
      </c>
      <c r="C61" s="1569"/>
      <c r="D61" s="1570"/>
      <c r="E61" s="1569">
        <f>SUM(E60:G60)</f>
        <v>0</v>
      </c>
      <c r="F61" s="1569"/>
      <c r="G61" s="1570"/>
      <c r="H61" s="1569">
        <f>SUM(H60:J60)</f>
        <v>0</v>
      </c>
      <c r="I61" s="1569"/>
      <c r="J61" s="1570"/>
      <c r="K61" s="1569">
        <f>SUM(K60:M60)</f>
        <v>0</v>
      </c>
      <c r="L61" s="1569"/>
      <c r="M61" s="1570"/>
      <c r="N61" s="1569">
        <f>SUM(N60:P60)</f>
        <v>0</v>
      </c>
      <c r="O61" s="1569"/>
      <c r="P61" s="1570"/>
      <c r="Q61" s="1569">
        <f>SUM(Q60:S60)</f>
        <v>0</v>
      </c>
      <c r="R61" s="1569"/>
      <c r="S61" s="1570"/>
      <c r="T61" s="1568">
        <f>SUM(T60:V60)</f>
        <v>0</v>
      </c>
      <c r="U61" s="1569"/>
      <c r="V61" s="1570"/>
      <c r="W61" s="1568">
        <f>SUM(W60:Y60)</f>
        <v>0</v>
      </c>
      <c r="X61" s="1569"/>
      <c r="Y61" s="1570"/>
      <c r="Z61" s="1568">
        <f>SUM(Z60:AB60)</f>
        <v>0</v>
      </c>
      <c r="AA61" s="1569"/>
      <c r="AB61" s="1570"/>
      <c r="AC61" s="1568">
        <f>SUM(AC60:AE60)</f>
        <v>0</v>
      </c>
      <c r="AD61" s="1569"/>
      <c r="AE61" s="1570"/>
      <c r="AF61" s="1568">
        <f>SUM(AF60:AH60)</f>
        <v>0</v>
      </c>
      <c r="AG61" s="1569"/>
      <c r="AH61" s="1570"/>
      <c r="AI61" s="1568">
        <f>SUM(AI60:AK60)</f>
        <v>0</v>
      </c>
      <c r="AJ61" s="1569"/>
      <c r="AK61" s="1570"/>
      <c r="AL61" s="1568">
        <f>SUM(AL60:AN60)</f>
        <v>0</v>
      </c>
      <c r="AM61" s="1569"/>
      <c r="AN61" s="1570"/>
      <c r="AO61" s="1568">
        <f>SUM(AO60:AQ60)</f>
        <v>0</v>
      </c>
      <c r="AP61" s="1569"/>
      <c r="AQ61" s="1570"/>
      <c r="AR61" s="1568">
        <f>SUM(AR60:AT60)</f>
        <v>0</v>
      </c>
      <c r="AS61" s="1569"/>
      <c r="AT61" s="1570"/>
      <c r="AU61" s="1568">
        <f>SUM(AU60:AW60)</f>
        <v>0</v>
      </c>
      <c r="AV61" s="1569"/>
      <c r="AW61" s="1570"/>
      <c r="AX61" s="28"/>
      <c r="AY61" s="28"/>
      <c r="AZ61" s="28"/>
      <c r="BA61" s="159"/>
      <c r="BB61" s="159"/>
      <c r="BC61" s="159"/>
      <c r="BD61" s="1574"/>
      <c r="BE61" s="1574"/>
      <c r="BF61" s="1574"/>
    </row>
    <row r="62" spans="1:58" ht="50.25" customHeight="1" thickTop="1">
      <c r="B62" s="1567">
        <f>SUM(B61:AW61)</f>
        <v>0</v>
      </c>
      <c r="C62" s="1567"/>
      <c r="D62" s="1567"/>
      <c r="E62" s="1599"/>
      <c r="F62" s="1599"/>
      <c r="G62" s="1599"/>
      <c r="H62" s="1599"/>
      <c r="I62" s="1599"/>
      <c r="J62" s="1599"/>
      <c r="K62" s="1599"/>
      <c r="L62" s="1599"/>
      <c r="M62" s="1599"/>
      <c r="N62" s="1599"/>
      <c r="O62" s="1599"/>
      <c r="P62" s="1599"/>
    </row>
  </sheetData>
  <mergeCells count="77">
    <mergeCell ref="N38:P38"/>
    <mergeCell ref="N39:P39"/>
    <mergeCell ref="N62:P62"/>
    <mergeCell ref="N40:P40"/>
    <mergeCell ref="N61:P61"/>
    <mergeCell ref="K40:M40"/>
    <mergeCell ref="K61:M61"/>
    <mergeCell ref="K62:M62"/>
    <mergeCell ref="H38:J38"/>
    <mergeCell ref="H39:J39"/>
    <mergeCell ref="H40:J40"/>
    <mergeCell ref="H41:J41"/>
    <mergeCell ref="H61:J61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W61:Y61"/>
    <mergeCell ref="Z61:AB61"/>
    <mergeCell ref="AC61:AE61"/>
    <mergeCell ref="W40:Y40"/>
    <mergeCell ref="Z40:AB40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</mergeCells>
  <phoneticPr fontId="11" type="noConversion"/>
  <conditionalFormatting sqref="AY1:AY1048576">
    <cfRule type="cellIs" dxfId="11331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L13" activePane="bottomRight" state="frozen"/>
      <selection activeCell="G1" sqref="G1"/>
      <selection pane="topRight" activeCell="G1" sqref="G1"/>
      <selection pane="bottomLeft" activeCell="G1" sqref="G1"/>
      <selection pane="bottomRight" activeCell="AK32" sqref="AK32"/>
    </sheetView>
  </sheetViews>
  <sheetFormatPr defaultColWidth="6.375" defaultRowHeight="15.75"/>
  <cols>
    <col min="1" max="1" width="8.75" style="7" customWidth="1"/>
    <col min="2" max="6" width="6.375" style="7" hidden="1" customWidth="1"/>
    <col min="7" max="8" width="6.375" style="14" hidden="1" customWidth="1"/>
    <col min="9" max="10" width="6.375" style="7" hidden="1" customWidth="1"/>
    <col min="11" max="15" width="6.375" style="7" customWidth="1"/>
    <col min="16" max="26" width="6.5" style="7" customWidth="1"/>
    <col min="27" max="46" width="6.375" style="7" customWidth="1"/>
    <col min="47" max="47" width="6.375" style="6" customWidth="1"/>
    <col min="48" max="49" width="6.375" style="7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71">
        <f>'實驗紗&amp;非當月生產'!P2</f>
        <v>1404022.5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 t="s">
        <v>17255</v>
      </c>
      <c r="L3" s="400"/>
      <c r="M3" s="401">
        <v>279</v>
      </c>
      <c r="N3" s="399" t="s">
        <v>17250</v>
      </c>
      <c r="O3" s="400"/>
      <c r="P3" s="401">
        <v>280</v>
      </c>
      <c r="Q3" s="399" t="s">
        <v>17257</v>
      </c>
      <c r="R3" s="400"/>
      <c r="S3" s="401">
        <v>279</v>
      </c>
      <c r="T3" s="399" t="s">
        <v>17275</v>
      </c>
      <c r="U3" s="400"/>
      <c r="V3" s="401">
        <v>272</v>
      </c>
      <c r="W3" s="399" t="s">
        <v>17276</v>
      </c>
      <c r="X3" s="400"/>
      <c r="Y3" s="401">
        <v>279</v>
      </c>
      <c r="Z3" s="399" t="s">
        <v>17285</v>
      </c>
      <c r="AA3" s="400"/>
      <c r="AB3" s="401">
        <v>284</v>
      </c>
      <c r="AC3" s="399" t="s">
        <v>17284</v>
      </c>
      <c r="AD3" s="400"/>
      <c r="AE3" s="401">
        <v>281</v>
      </c>
      <c r="AF3" s="399" t="s">
        <v>17343</v>
      </c>
      <c r="AG3" s="400"/>
      <c r="AH3" s="401">
        <v>279</v>
      </c>
      <c r="AI3" s="399" t="s">
        <v>17357</v>
      </c>
      <c r="AJ3" s="400"/>
      <c r="AK3" s="401">
        <v>280</v>
      </c>
      <c r="AL3" s="399" t="s">
        <v>17359</v>
      </c>
      <c r="AM3" s="400"/>
      <c r="AN3" s="401">
        <v>279</v>
      </c>
      <c r="AO3" s="399" t="s">
        <v>17383</v>
      </c>
      <c r="AP3" s="400"/>
      <c r="AQ3" s="401">
        <v>279</v>
      </c>
      <c r="AR3" s="399" t="s">
        <v>17626</v>
      </c>
      <c r="AS3" s="400"/>
      <c r="AT3" s="401">
        <v>285</v>
      </c>
      <c r="AU3" s="399" t="s">
        <v>17270</v>
      </c>
      <c r="AV3" s="400"/>
      <c r="AW3" s="401">
        <v>397</v>
      </c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 t="s">
        <v>17254</v>
      </c>
      <c r="L4" s="404"/>
      <c r="M4" s="405">
        <v>700</v>
      </c>
      <c r="N4" s="403" t="s">
        <v>17254</v>
      </c>
      <c r="O4" s="404"/>
      <c r="P4" s="405">
        <v>700</v>
      </c>
      <c r="Q4" s="403" t="s">
        <v>737</v>
      </c>
      <c r="R4" s="404"/>
      <c r="S4" s="405">
        <v>700</v>
      </c>
      <c r="T4" s="403" t="s">
        <v>682</v>
      </c>
      <c r="U4" s="404"/>
      <c r="V4" s="405">
        <v>600</v>
      </c>
      <c r="W4" s="403" t="s">
        <v>737</v>
      </c>
      <c r="X4" s="404"/>
      <c r="Y4" s="405">
        <v>700</v>
      </c>
      <c r="Z4" s="403" t="s">
        <v>737</v>
      </c>
      <c r="AA4" s="404"/>
      <c r="AB4" s="405">
        <v>670</v>
      </c>
      <c r="AC4" s="403" t="s">
        <v>737</v>
      </c>
      <c r="AD4" s="404"/>
      <c r="AE4" s="405">
        <v>670</v>
      </c>
      <c r="AF4" s="403" t="s">
        <v>17253</v>
      </c>
      <c r="AG4" s="404"/>
      <c r="AH4" s="405">
        <v>700</v>
      </c>
      <c r="AI4" s="403" t="s">
        <v>17253</v>
      </c>
      <c r="AJ4" s="404"/>
      <c r="AK4" s="405">
        <v>700</v>
      </c>
      <c r="AL4" s="403" t="s">
        <v>17253</v>
      </c>
      <c r="AM4" s="404"/>
      <c r="AN4" s="405">
        <v>700</v>
      </c>
      <c r="AO4" s="403" t="s">
        <v>17253</v>
      </c>
      <c r="AP4" s="404"/>
      <c r="AQ4" s="405">
        <v>700</v>
      </c>
      <c r="AR4" s="403" t="s">
        <v>737</v>
      </c>
      <c r="AS4" s="404"/>
      <c r="AT4" s="405">
        <v>650</v>
      </c>
      <c r="AU4" s="403" t="s">
        <v>17260</v>
      </c>
      <c r="AV4" s="404"/>
      <c r="AW4" s="405">
        <v>550</v>
      </c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1</v>
      </c>
      <c r="R6" s="11">
        <f>S$3*S$4*216*24*60*Q6/9000000</f>
        <v>6749.5680000000002</v>
      </c>
      <c r="S6" s="64"/>
      <c r="T6" s="36">
        <v>0.5</v>
      </c>
      <c r="U6" s="11">
        <f>V$3*V$4*216*24*60*T6/9000000</f>
        <v>2820.096</v>
      </c>
      <c r="V6" s="64"/>
      <c r="W6" s="36">
        <v>0.5</v>
      </c>
      <c r="X6" s="11">
        <f>Y$3*Y$4*216*24*60*W6/9000000</f>
        <v>3374.7840000000001</v>
      </c>
      <c r="Y6" s="64"/>
      <c r="Z6" s="36">
        <v>0.5</v>
      </c>
      <c r="AA6" s="11">
        <f>AB$3*AB$4*216*24*60*Z6/9000000</f>
        <v>3288.0383999999999</v>
      </c>
      <c r="AB6" s="64"/>
      <c r="AC6" s="36">
        <v>0.5</v>
      </c>
      <c r="AD6" s="11">
        <f>AE$3*AE$4*216*24*60*AC6/9000000</f>
        <v>3253.3056000000001</v>
      </c>
      <c r="AE6" s="64"/>
      <c r="AF6" s="36">
        <v>0</v>
      </c>
      <c r="AG6" s="11">
        <f>AH$3*AH$4*216*24*60*AF6/9000000</f>
        <v>0</v>
      </c>
      <c r="AH6" s="64"/>
      <c r="AI6" s="36">
        <v>0</v>
      </c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</v>
      </c>
      <c r="AS6" s="11">
        <f>AT$3*AT$4*216*24*60*AR6/9000000</f>
        <v>0</v>
      </c>
      <c r="AT6" s="64"/>
      <c r="AU6" s="36">
        <v>0.5</v>
      </c>
      <c r="AV6" s="11">
        <f>AW$3*AW$4*216*24*60*AU6/9000000</f>
        <v>3773.0880000000002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5.5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1</v>
      </c>
      <c r="R7" s="11">
        <f>S$3*S$4*216*24*60*Q7/9000000</f>
        <v>6749.5680000000002</v>
      </c>
      <c r="S7" s="64"/>
      <c r="T7" s="36">
        <v>0.5</v>
      </c>
      <c r="U7" s="11">
        <f>V$3*V$4*216*24*60*T7/9000000</f>
        <v>2820.096</v>
      </c>
      <c r="V7" s="64"/>
      <c r="W7" s="36">
        <v>0.5</v>
      </c>
      <c r="X7" s="11">
        <f>Y$3*Y$4*216*24*60*W7/9000000</f>
        <v>3374.7840000000001</v>
      </c>
      <c r="Y7" s="64"/>
      <c r="Z7" s="36">
        <v>0.5</v>
      </c>
      <c r="AA7" s="11">
        <f>AB$3*AB$4*216*24*60*Z7/9000000</f>
        <v>3288.0383999999999</v>
      </c>
      <c r="AB7" s="64"/>
      <c r="AC7" s="36">
        <v>0.5</v>
      </c>
      <c r="AD7" s="11">
        <f>AE$3*AE$4*216*24*60*AC7/9000000</f>
        <v>3253.3056000000001</v>
      </c>
      <c r="AE7" s="64"/>
      <c r="AF7" s="36">
        <v>0</v>
      </c>
      <c r="AG7" s="11">
        <f>AH$3*AH$4*216*24*60*AF7/9000000</f>
        <v>0</v>
      </c>
      <c r="AH7" s="64"/>
      <c r="AI7" s="36">
        <v>0</v>
      </c>
      <c r="AJ7" s="11">
        <f>AK$3*AK$4*216*24*60*AI7/9000000</f>
        <v>0</v>
      </c>
      <c r="AK7" s="64"/>
      <c r="AL7" s="36">
        <v>0</v>
      </c>
      <c r="AM7" s="11">
        <f>AN$3*AN$4*216*24*60*AL7/9000000</f>
        <v>0</v>
      </c>
      <c r="AN7" s="64"/>
      <c r="AO7" s="36">
        <v>0</v>
      </c>
      <c r="AP7" s="11">
        <f>AQ$3*AQ$4*216*24*60*AO7/9000000</f>
        <v>0</v>
      </c>
      <c r="AQ7" s="64"/>
      <c r="AR7" s="36">
        <v>0</v>
      </c>
      <c r="AS7" s="11">
        <f>AT$3*AT$4*216*24*60*AR7/9000000</f>
        <v>0</v>
      </c>
      <c r="AT7" s="64"/>
      <c r="AU7" s="36">
        <v>0.5</v>
      </c>
      <c r="AV7" s="11">
        <f>AW$3*AW$4*216*24*60*AU7/9000000</f>
        <v>3773.0880000000002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5.5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1</v>
      </c>
      <c r="R8" s="11">
        <f>S$3*S$4*216*24*60*Q8/9000000</f>
        <v>6749.5680000000002</v>
      </c>
      <c r="S8" s="64"/>
      <c r="T8" s="36">
        <v>0.5</v>
      </c>
      <c r="U8" s="11">
        <f>V$3*V$4*216*24*60*T8/9000000</f>
        <v>2820.096</v>
      </c>
      <c r="V8" s="64"/>
      <c r="W8" s="36">
        <v>0.5</v>
      </c>
      <c r="X8" s="11">
        <f>Y$3*Y$4*216*24*60*W8/9000000</f>
        <v>3374.7840000000001</v>
      </c>
      <c r="Y8" s="64"/>
      <c r="Z8" s="36">
        <v>0.5</v>
      </c>
      <c r="AA8" s="11">
        <f>AB$3*AB$4*216*24*60*Z8/9000000</f>
        <v>3288.0383999999999</v>
      </c>
      <c r="AB8" s="64"/>
      <c r="AC8" s="36">
        <v>0.5</v>
      </c>
      <c r="AD8" s="11">
        <f>AE$3*AE$4*216*24*60*AC8/9000000</f>
        <v>3253.3056000000001</v>
      </c>
      <c r="AE8" s="64"/>
      <c r="AF8" s="36">
        <v>0</v>
      </c>
      <c r="AG8" s="11">
        <f>AH$3*AH$4*216*24*60*AF8/9000000</f>
        <v>0</v>
      </c>
      <c r="AH8" s="64"/>
      <c r="AI8" s="36">
        <v>0</v>
      </c>
      <c r="AJ8" s="11">
        <f>AK$3*AK$4*216*24*60*AI8/9000000</f>
        <v>0</v>
      </c>
      <c r="AK8" s="64"/>
      <c r="AL8" s="36">
        <v>0</v>
      </c>
      <c r="AM8" s="11">
        <f>AN$3*AN$4*216*24*60*AL8/9000000</f>
        <v>0</v>
      </c>
      <c r="AN8" s="64"/>
      <c r="AO8" s="36">
        <v>0</v>
      </c>
      <c r="AP8" s="11">
        <f>AQ$3*AQ$4*216*24*60*AO8/9000000</f>
        <v>0</v>
      </c>
      <c r="AQ8" s="64"/>
      <c r="AR8" s="36">
        <v>0</v>
      </c>
      <c r="AS8" s="11">
        <f>AT$3*AT$4*216*24*60*AR8/9000000</f>
        <v>0</v>
      </c>
      <c r="AT8" s="64"/>
      <c r="AU8" s="36">
        <v>0.5</v>
      </c>
      <c r="AV8" s="11">
        <f>AW$3*AW$4*216*24*60*AU8/9000000</f>
        <v>3773.0880000000002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/>
      <c r="C9" s="11">
        <f t="shared" ref="C9:C36" si="11">D$3*D$4*216*24*60*B9/9000000</f>
        <v>0</v>
      </c>
      <c r="D9" s="64"/>
      <c r="E9" s="36"/>
      <c r="F9" s="11">
        <f t="shared" ref="F9:F36" si="12">G$3*G$4*216*24*60*E9/9000000</f>
        <v>0</v>
      </c>
      <c r="G9" s="64"/>
      <c r="H9" s="36"/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25452</v>
      </c>
      <c r="N9" s="36">
        <v>1</v>
      </c>
      <c r="O9" s="11">
        <f t="shared" ref="O9:O11" si="15">P$3*P$4*216*24*60*N9/9000000</f>
        <v>6773.76</v>
      </c>
      <c r="P9" s="64">
        <v>25220</v>
      </c>
      <c r="Q9" s="36">
        <v>1</v>
      </c>
      <c r="R9" s="11">
        <f t="shared" ref="R9:R11" si="16">S$3*S$4*216*24*60*Q9/9000000</f>
        <v>6749.5680000000002</v>
      </c>
      <c r="S9" s="64">
        <v>27304</v>
      </c>
      <c r="T9" s="36">
        <v>0.5</v>
      </c>
      <c r="U9" s="11">
        <f t="shared" ref="U9:U11" si="17">V$3*V$4*216*24*60*T9/9000000</f>
        <v>2820.096</v>
      </c>
      <c r="V9" s="64">
        <v>9353</v>
      </c>
      <c r="W9" s="36">
        <v>0.5</v>
      </c>
      <c r="X9" s="11">
        <f t="shared" ref="X9:X36" si="18">Y$3*Y$4*216*24*60*W9/9000000</f>
        <v>3374.7840000000001</v>
      </c>
      <c r="Y9" s="64">
        <v>14273</v>
      </c>
      <c r="Z9" s="36">
        <v>0.5</v>
      </c>
      <c r="AA9" s="11">
        <f t="shared" ref="AA9:AA36" si="19">AB$3*AB$4*216*24*60*Z9/9000000</f>
        <v>3288.0383999999999</v>
      </c>
      <c r="AB9" s="64">
        <v>9999</v>
      </c>
      <c r="AC9" s="36">
        <v>0.5</v>
      </c>
      <c r="AD9" s="11">
        <f t="shared" ref="AD9:AD36" si="20">AE$3*AE$4*216*24*60*AC9/9000000</f>
        <v>3253.3056000000001</v>
      </c>
      <c r="AE9" s="64">
        <v>11761</v>
      </c>
      <c r="AF9" s="36">
        <v>0</v>
      </c>
      <c r="AG9" s="11">
        <f t="shared" ref="AG9:AG36" si="21">AH$3*AH$4*216*24*60*AF9/9000000</f>
        <v>0</v>
      </c>
      <c r="AH9" s="64"/>
      <c r="AI9" s="36">
        <v>0</v>
      </c>
      <c r="AJ9" s="11">
        <f t="shared" ref="AJ9" si="22">AK$3*AK$4*216*24*60*AI9/9000000</f>
        <v>0</v>
      </c>
      <c r="AK9" s="64"/>
      <c r="AL9" s="36">
        <v>0</v>
      </c>
      <c r="AM9" s="11">
        <f t="shared" ref="AM9" si="23">AN$3*AN$4*216*24*60*AL9/9000000</f>
        <v>0</v>
      </c>
      <c r="AN9" s="64"/>
      <c r="AO9" s="36">
        <v>0</v>
      </c>
      <c r="AP9" s="11">
        <f t="shared" ref="AP9:AP36" si="24">AQ$3*AQ$4*216*24*60*AO9/9000000</f>
        <v>0</v>
      </c>
      <c r="AQ9" s="64"/>
      <c r="AR9" s="36">
        <v>0</v>
      </c>
      <c r="AS9" s="11">
        <f t="shared" ref="AS9:AS36" si="25">AT$3*AT$4*216*24*60*AR9/9000000</f>
        <v>0</v>
      </c>
      <c r="AT9" s="64"/>
      <c r="AU9" s="36">
        <v>0.5</v>
      </c>
      <c r="AV9" s="11">
        <f t="shared" ref="AV9:AV36" si="26">AW$3*AW$4*216*24*60*AU9/9000000</f>
        <v>3773.0880000000002</v>
      </c>
      <c r="AW9" s="64">
        <v>12314</v>
      </c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/>
      <c r="C10" s="11">
        <f t="shared" si="11"/>
        <v>0</v>
      </c>
      <c r="D10" s="64"/>
      <c r="E10" s="36"/>
      <c r="F10" s="11">
        <f t="shared" si="12"/>
        <v>0</v>
      </c>
      <c r="G10" s="64"/>
      <c r="H10" s="36"/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>
        <v>8152</v>
      </c>
      <c r="N10" s="36">
        <v>1</v>
      </c>
      <c r="O10" s="11">
        <f t="shared" si="15"/>
        <v>6773.76</v>
      </c>
      <c r="P10" s="64">
        <v>2475</v>
      </c>
      <c r="Q10" s="36">
        <v>1</v>
      </c>
      <c r="R10" s="11">
        <f t="shared" si="16"/>
        <v>6749.5680000000002</v>
      </c>
      <c r="S10" s="64">
        <v>1576</v>
      </c>
      <c r="T10" s="36">
        <v>0.5</v>
      </c>
      <c r="U10" s="11">
        <f t="shared" si="17"/>
        <v>2820.096</v>
      </c>
      <c r="V10" s="64">
        <v>1870</v>
      </c>
      <c r="W10" s="36">
        <v>0.5</v>
      </c>
      <c r="X10" s="11">
        <f t="shared" si="18"/>
        <v>3374.7840000000001</v>
      </c>
      <c r="Y10" s="64">
        <v>2310</v>
      </c>
      <c r="Z10" s="36">
        <v>0.5</v>
      </c>
      <c r="AA10" s="11">
        <f t="shared" si="19"/>
        <v>3288.0383999999999</v>
      </c>
      <c r="AB10" s="64">
        <v>3450</v>
      </c>
      <c r="AC10" s="36">
        <v>0.5</v>
      </c>
      <c r="AD10" s="11">
        <f t="shared" si="20"/>
        <v>3253.3056000000001</v>
      </c>
      <c r="AE10" s="64">
        <v>2850</v>
      </c>
      <c r="AF10" s="36">
        <v>0</v>
      </c>
      <c r="AG10" s="11">
        <f t="shared" si="21"/>
        <v>0</v>
      </c>
      <c r="AH10" s="64"/>
      <c r="AI10" s="36">
        <v>0</v>
      </c>
      <c r="AJ10" s="11">
        <f t="shared" ref="AJ10:AJ36" si="34">AK$3*AK$4*216*24*60*AI10/9000000</f>
        <v>0</v>
      </c>
      <c r="AK10" s="64"/>
      <c r="AL10" s="36">
        <v>0</v>
      </c>
      <c r="AM10" s="11">
        <f t="shared" ref="AM10:AM36" si="35">AN$3*AN$4*216*24*60*AL10/9000000</f>
        <v>0</v>
      </c>
      <c r="AN10" s="64"/>
      <c r="AO10" s="36">
        <v>0</v>
      </c>
      <c r="AP10" s="11">
        <f t="shared" si="24"/>
        <v>0</v>
      </c>
      <c r="AQ10" s="64"/>
      <c r="AR10" s="36">
        <v>0</v>
      </c>
      <c r="AS10" s="11">
        <f t="shared" si="25"/>
        <v>0</v>
      </c>
      <c r="AT10" s="64"/>
      <c r="AU10" s="36">
        <v>0.5</v>
      </c>
      <c r="AV10" s="11">
        <f t="shared" si="26"/>
        <v>3773.0880000000002</v>
      </c>
      <c r="AW10" s="64">
        <v>3096</v>
      </c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/>
      <c r="C11" s="11">
        <f t="shared" si="11"/>
        <v>0</v>
      </c>
      <c r="D11" s="64"/>
      <c r="E11" s="36"/>
      <c r="F11" s="11">
        <f t="shared" si="12"/>
        <v>0</v>
      </c>
      <c r="G11" s="64"/>
      <c r="H11" s="36"/>
      <c r="I11" s="11">
        <f t="shared" si="13"/>
        <v>0</v>
      </c>
      <c r="J11" s="64"/>
      <c r="K11" s="36">
        <v>1</v>
      </c>
      <c r="L11" s="11">
        <f t="shared" si="14"/>
        <v>6749.5680000000002</v>
      </c>
      <c r="M11" s="64">
        <v>7590</v>
      </c>
      <c r="N11" s="36">
        <v>1</v>
      </c>
      <c r="O11" s="11">
        <f t="shared" si="15"/>
        <v>6773.76</v>
      </c>
      <c r="P11" s="64"/>
      <c r="Q11" s="36">
        <v>0</v>
      </c>
      <c r="R11" s="11">
        <f t="shared" si="16"/>
        <v>0</v>
      </c>
      <c r="S11" s="64"/>
      <c r="T11" s="36">
        <v>0.5</v>
      </c>
      <c r="U11" s="11">
        <f t="shared" si="17"/>
        <v>2820.096</v>
      </c>
      <c r="V11" s="64">
        <v>1624</v>
      </c>
      <c r="W11" s="36">
        <v>0.5</v>
      </c>
      <c r="X11" s="11">
        <f t="shared" si="18"/>
        <v>3374.7840000000001</v>
      </c>
      <c r="Y11" s="64">
        <v>3892</v>
      </c>
      <c r="Z11" s="36">
        <v>0.5</v>
      </c>
      <c r="AA11" s="11">
        <f t="shared" si="19"/>
        <v>3288.0383999999999</v>
      </c>
      <c r="AB11" s="64">
        <v>2700</v>
      </c>
      <c r="AC11" s="36">
        <v>0.5</v>
      </c>
      <c r="AD11" s="11">
        <f t="shared" si="20"/>
        <v>3253.3056000000001</v>
      </c>
      <c r="AE11" s="64">
        <v>2705</v>
      </c>
      <c r="AF11" s="36">
        <v>1</v>
      </c>
      <c r="AG11" s="11">
        <f t="shared" si="21"/>
        <v>6749.5680000000002</v>
      </c>
      <c r="AH11" s="64">
        <v>4950</v>
      </c>
      <c r="AI11" s="36">
        <v>0</v>
      </c>
      <c r="AJ11" s="11">
        <f t="shared" si="34"/>
        <v>0</v>
      </c>
      <c r="AK11" s="64"/>
      <c r="AL11" s="36">
        <v>0</v>
      </c>
      <c r="AM11" s="11">
        <f t="shared" si="35"/>
        <v>0</v>
      </c>
      <c r="AN11" s="64"/>
      <c r="AO11" s="36">
        <v>0</v>
      </c>
      <c r="AP11" s="11">
        <f t="shared" si="24"/>
        <v>0</v>
      </c>
      <c r="AQ11" s="64"/>
      <c r="AR11" s="36">
        <v>0</v>
      </c>
      <c r="AS11" s="11">
        <f t="shared" si="25"/>
        <v>0</v>
      </c>
      <c r="AT11" s="64"/>
      <c r="AU11" s="36">
        <v>0.5</v>
      </c>
      <c r="AV11" s="11">
        <f t="shared" si="26"/>
        <v>3773.0880000000002</v>
      </c>
      <c r="AW11" s="64">
        <v>1716</v>
      </c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/>
      <c r="C12" s="11">
        <f t="shared" si="11"/>
        <v>0</v>
      </c>
      <c r="D12" s="64"/>
      <c r="E12" s="36"/>
      <c r="F12" s="11">
        <f t="shared" si="12"/>
        <v>0</v>
      </c>
      <c r="G12" s="64"/>
      <c r="H12" s="36"/>
      <c r="I12" s="11">
        <f t="shared" si="13"/>
        <v>0</v>
      </c>
      <c r="J12" s="64"/>
      <c r="K12" s="36">
        <v>1</v>
      </c>
      <c r="L12" s="11">
        <f t="shared" si="14"/>
        <v>6749.5680000000002</v>
      </c>
      <c r="M12" s="64">
        <v>1733</v>
      </c>
      <c r="N12" s="36">
        <v>1</v>
      </c>
      <c r="O12" s="11">
        <f t="shared" ref="O12:O36" si="36">P$3*P$4*216*24*60*N12/9000000</f>
        <v>6773.76</v>
      </c>
      <c r="P12" s="64"/>
      <c r="Q12" s="36">
        <v>0</v>
      </c>
      <c r="R12" s="11">
        <f t="shared" ref="R12:R36" si="37">S$3*S$4*216*24*60*Q12/9000000</f>
        <v>0</v>
      </c>
      <c r="S12" s="64"/>
      <c r="T12" s="36">
        <v>0.5</v>
      </c>
      <c r="U12" s="11">
        <f t="shared" ref="U12:U36" si="38">V$3*V$4*216*24*60*T12/9000000</f>
        <v>2820.096</v>
      </c>
      <c r="V12" s="64">
        <v>1320</v>
      </c>
      <c r="W12" s="36">
        <v>0.5</v>
      </c>
      <c r="X12" s="11">
        <f t="shared" si="18"/>
        <v>3374.7840000000001</v>
      </c>
      <c r="Y12" s="64">
        <v>4425</v>
      </c>
      <c r="Z12" s="36">
        <v>0.5</v>
      </c>
      <c r="AA12" s="11">
        <f t="shared" si="19"/>
        <v>3288.0383999999999</v>
      </c>
      <c r="AB12" s="64">
        <v>2850</v>
      </c>
      <c r="AC12" s="36">
        <v>0.5</v>
      </c>
      <c r="AD12" s="11">
        <f t="shared" si="20"/>
        <v>3253.3056000000001</v>
      </c>
      <c r="AE12" s="64">
        <v>2790</v>
      </c>
      <c r="AF12" s="36">
        <v>1</v>
      </c>
      <c r="AG12" s="11">
        <f t="shared" si="21"/>
        <v>6749.5680000000002</v>
      </c>
      <c r="AH12" s="64">
        <v>5610</v>
      </c>
      <c r="AI12" s="36">
        <v>0</v>
      </c>
      <c r="AJ12" s="11">
        <f t="shared" si="34"/>
        <v>0</v>
      </c>
      <c r="AK12" s="64"/>
      <c r="AL12" s="36">
        <v>0</v>
      </c>
      <c r="AM12" s="11">
        <f t="shared" si="35"/>
        <v>0</v>
      </c>
      <c r="AN12" s="64"/>
      <c r="AO12" s="36">
        <v>0</v>
      </c>
      <c r="AP12" s="11">
        <f t="shared" si="24"/>
        <v>0</v>
      </c>
      <c r="AQ12" s="64"/>
      <c r="AR12" s="36">
        <v>0</v>
      </c>
      <c r="AS12" s="11">
        <f t="shared" si="25"/>
        <v>0</v>
      </c>
      <c r="AT12" s="64"/>
      <c r="AU12" s="36">
        <v>0.5</v>
      </c>
      <c r="AV12" s="11">
        <f t="shared" si="26"/>
        <v>3773.0880000000002</v>
      </c>
      <c r="AW12" s="64">
        <v>3069</v>
      </c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/>
      <c r="C13" s="11">
        <f t="shared" si="11"/>
        <v>0</v>
      </c>
      <c r="D13" s="64"/>
      <c r="E13" s="36"/>
      <c r="F13" s="11">
        <f t="shared" si="12"/>
        <v>0</v>
      </c>
      <c r="G13" s="64"/>
      <c r="H13" s="36"/>
      <c r="I13" s="11">
        <f t="shared" si="13"/>
        <v>0</v>
      </c>
      <c r="J13" s="64"/>
      <c r="K13" s="36">
        <v>0</v>
      </c>
      <c r="L13" s="11">
        <f t="shared" si="14"/>
        <v>0</v>
      </c>
      <c r="M13" s="64"/>
      <c r="N13" s="36">
        <v>0</v>
      </c>
      <c r="O13" s="11">
        <f t="shared" si="36"/>
        <v>0</v>
      </c>
      <c r="P13" s="64">
        <v>1420</v>
      </c>
      <c r="Q13" s="36">
        <v>0</v>
      </c>
      <c r="R13" s="11">
        <f t="shared" si="37"/>
        <v>0</v>
      </c>
      <c r="S13" s="64">
        <v>954</v>
      </c>
      <c r="T13" s="36">
        <v>0.5</v>
      </c>
      <c r="U13" s="11">
        <f t="shared" si="38"/>
        <v>2820.096</v>
      </c>
      <c r="V13" s="64"/>
      <c r="W13" s="36">
        <v>0.5</v>
      </c>
      <c r="X13" s="11">
        <f t="shared" si="18"/>
        <v>3374.7840000000001</v>
      </c>
      <c r="Y13" s="64">
        <v>2310</v>
      </c>
      <c r="Z13" s="36">
        <v>0.5</v>
      </c>
      <c r="AA13" s="11">
        <f t="shared" si="19"/>
        <v>3288.0383999999999</v>
      </c>
      <c r="AB13" s="64">
        <v>2100</v>
      </c>
      <c r="AC13" s="36">
        <v>0.5</v>
      </c>
      <c r="AD13" s="11">
        <f t="shared" si="20"/>
        <v>3253.3056000000001</v>
      </c>
      <c r="AE13" s="64">
        <v>3392</v>
      </c>
      <c r="AF13" s="36">
        <v>1</v>
      </c>
      <c r="AG13" s="11">
        <f t="shared" si="21"/>
        <v>6749.5680000000002</v>
      </c>
      <c r="AH13" s="64">
        <v>4950</v>
      </c>
      <c r="AI13" s="36">
        <v>1</v>
      </c>
      <c r="AJ13" s="11">
        <f t="shared" si="34"/>
        <v>6773.76</v>
      </c>
      <c r="AK13" s="64">
        <v>4125</v>
      </c>
      <c r="AL13" s="36">
        <v>1</v>
      </c>
      <c r="AM13" s="11">
        <f t="shared" si="35"/>
        <v>6749.5680000000002</v>
      </c>
      <c r="AN13" s="64">
        <v>5280</v>
      </c>
      <c r="AO13" s="36">
        <v>0</v>
      </c>
      <c r="AP13" s="11">
        <f t="shared" si="24"/>
        <v>0</v>
      </c>
      <c r="AQ13" s="64"/>
      <c r="AR13" s="36">
        <v>0</v>
      </c>
      <c r="AS13" s="11">
        <f t="shared" si="25"/>
        <v>0</v>
      </c>
      <c r="AT13" s="64"/>
      <c r="AU13" s="36">
        <v>0.5</v>
      </c>
      <c r="AV13" s="11">
        <f t="shared" si="26"/>
        <v>3773.0880000000002</v>
      </c>
      <c r="AW13" s="64">
        <v>2541</v>
      </c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5.5</v>
      </c>
      <c r="CY13" s="158"/>
      <c r="CZ13" s="158"/>
    </row>
    <row r="14" spans="1:104" ht="14.25" customHeight="1">
      <c r="A14" s="10">
        <v>9</v>
      </c>
      <c r="B14" s="36"/>
      <c r="C14" s="11">
        <f t="shared" si="11"/>
        <v>0</v>
      </c>
      <c r="D14" s="64"/>
      <c r="E14" s="36"/>
      <c r="F14" s="11">
        <f t="shared" si="12"/>
        <v>0</v>
      </c>
      <c r="G14" s="64"/>
      <c r="H14" s="36"/>
      <c r="I14" s="11">
        <f t="shared" si="13"/>
        <v>0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36"/>
        <v>0</v>
      </c>
      <c r="P14" s="64"/>
      <c r="Q14" s="36">
        <v>0</v>
      </c>
      <c r="R14" s="11">
        <f t="shared" si="37"/>
        <v>0</v>
      </c>
      <c r="S14" s="64"/>
      <c r="T14" s="36">
        <v>0.5</v>
      </c>
      <c r="U14" s="11">
        <f t="shared" si="38"/>
        <v>2820.096</v>
      </c>
      <c r="V14" s="64"/>
      <c r="W14" s="36">
        <v>0.5</v>
      </c>
      <c r="X14" s="11">
        <f t="shared" si="18"/>
        <v>3374.7840000000001</v>
      </c>
      <c r="Y14" s="64">
        <v>1650</v>
      </c>
      <c r="Z14" s="36">
        <v>0.5</v>
      </c>
      <c r="AA14" s="11">
        <f t="shared" si="19"/>
        <v>3288.0383999999999</v>
      </c>
      <c r="AB14" s="64">
        <v>4306</v>
      </c>
      <c r="AC14" s="36">
        <v>0.5</v>
      </c>
      <c r="AD14" s="11">
        <f t="shared" si="20"/>
        <v>3253.3056000000001</v>
      </c>
      <c r="AE14" s="64">
        <v>2100</v>
      </c>
      <c r="AF14" s="36">
        <v>1</v>
      </c>
      <c r="AG14" s="11">
        <f t="shared" si="21"/>
        <v>6749.5680000000002</v>
      </c>
      <c r="AH14" s="64">
        <v>6398</v>
      </c>
      <c r="AI14" s="36">
        <v>1</v>
      </c>
      <c r="AJ14" s="11">
        <f t="shared" si="34"/>
        <v>6773.76</v>
      </c>
      <c r="AK14" s="64">
        <v>4785</v>
      </c>
      <c r="AL14" s="36">
        <v>1</v>
      </c>
      <c r="AM14" s="11">
        <f t="shared" si="35"/>
        <v>6749.5680000000002</v>
      </c>
      <c r="AN14" s="64">
        <v>5280</v>
      </c>
      <c r="AO14" s="36">
        <v>0</v>
      </c>
      <c r="AP14" s="11">
        <f t="shared" si="24"/>
        <v>0</v>
      </c>
      <c r="AQ14" s="64"/>
      <c r="AR14" s="36">
        <v>0</v>
      </c>
      <c r="AS14" s="11">
        <f t="shared" si="25"/>
        <v>0</v>
      </c>
      <c r="AT14" s="64"/>
      <c r="AU14" s="36">
        <v>0.5</v>
      </c>
      <c r="AV14" s="11">
        <f t="shared" si="26"/>
        <v>3773.0880000000002</v>
      </c>
      <c r="AW14" s="64">
        <v>2376</v>
      </c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5.5</v>
      </c>
      <c r="CY14" s="158"/>
      <c r="CZ14" s="158"/>
    </row>
    <row r="15" spans="1:104" ht="14.25" customHeight="1">
      <c r="A15" s="10">
        <v>10</v>
      </c>
      <c r="B15" s="36"/>
      <c r="C15" s="11">
        <f t="shared" si="11"/>
        <v>0</v>
      </c>
      <c r="D15" s="64"/>
      <c r="E15" s="36"/>
      <c r="F15" s="11">
        <f t="shared" si="12"/>
        <v>0</v>
      </c>
      <c r="G15" s="64"/>
      <c r="H15" s="36"/>
      <c r="I15" s="11">
        <f t="shared" si="13"/>
        <v>0</v>
      </c>
      <c r="J15" s="64"/>
      <c r="K15" s="36">
        <v>0</v>
      </c>
      <c r="L15" s="11">
        <f t="shared" si="14"/>
        <v>0</v>
      </c>
      <c r="M15" s="64">
        <v>393</v>
      </c>
      <c r="N15" s="36">
        <v>0</v>
      </c>
      <c r="O15" s="11">
        <f t="shared" si="36"/>
        <v>0</v>
      </c>
      <c r="P15" s="64"/>
      <c r="Q15" s="36">
        <v>0</v>
      </c>
      <c r="R15" s="11">
        <f t="shared" si="37"/>
        <v>0</v>
      </c>
      <c r="S15" s="64"/>
      <c r="T15" s="36">
        <v>0</v>
      </c>
      <c r="U15" s="11">
        <f t="shared" si="38"/>
        <v>0</v>
      </c>
      <c r="V15" s="64">
        <v>830</v>
      </c>
      <c r="W15" s="36">
        <v>0.5</v>
      </c>
      <c r="X15" s="11">
        <f t="shared" si="18"/>
        <v>3374.7840000000001</v>
      </c>
      <c r="Y15" s="64">
        <v>2053</v>
      </c>
      <c r="Z15" s="36">
        <v>0.5</v>
      </c>
      <c r="AA15" s="11">
        <f t="shared" si="19"/>
        <v>3288.0383999999999</v>
      </c>
      <c r="AB15" s="64">
        <v>2250</v>
      </c>
      <c r="AC15" s="36">
        <v>0.5</v>
      </c>
      <c r="AD15" s="11">
        <f t="shared" si="20"/>
        <v>3253.3056000000001</v>
      </c>
      <c r="AE15" s="64">
        <v>2850</v>
      </c>
      <c r="AF15" s="36">
        <v>1</v>
      </c>
      <c r="AG15" s="11">
        <f t="shared" si="21"/>
        <v>6749.5680000000002</v>
      </c>
      <c r="AH15" s="64">
        <v>6435</v>
      </c>
      <c r="AI15" s="36">
        <v>1</v>
      </c>
      <c r="AJ15" s="11">
        <f t="shared" si="34"/>
        <v>6773.76</v>
      </c>
      <c r="AK15" s="64">
        <v>6270</v>
      </c>
      <c r="AL15" s="36">
        <v>1</v>
      </c>
      <c r="AM15" s="11">
        <f t="shared" si="35"/>
        <v>6749.5680000000002</v>
      </c>
      <c r="AN15" s="64">
        <v>4950</v>
      </c>
      <c r="AO15" s="36">
        <v>0</v>
      </c>
      <c r="AP15" s="11">
        <f t="shared" si="24"/>
        <v>0</v>
      </c>
      <c r="AQ15" s="64"/>
      <c r="AR15" s="36">
        <v>0</v>
      </c>
      <c r="AS15" s="11">
        <f t="shared" si="25"/>
        <v>0</v>
      </c>
      <c r="AT15" s="64"/>
      <c r="AU15" s="36">
        <v>0.5</v>
      </c>
      <c r="AV15" s="11">
        <f t="shared" si="26"/>
        <v>3773.0880000000002</v>
      </c>
      <c r="AW15" s="64">
        <v>3960</v>
      </c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5</v>
      </c>
      <c r="CY15" s="158"/>
      <c r="CZ15" s="158"/>
    </row>
    <row r="16" spans="1:104" ht="14.25" customHeight="1">
      <c r="A16" s="10">
        <v>11</v>
      </c>
      <c r="B16" s="36"/>
      <c r="C16" s="11">
        <f t="shared" si="11"/>
        <v>0</v>
      </c>
      <c r="D16" s="64"/>
      <c r="E16" s="36"/>
      <c r="F16" s="11">
        <f t="shared" si="12"/>
        <v>0</v>
      </c>
      <c r="G16" s="64"/>
      <c r="H16" s="36"/>
      <c r="I16" s="11">
        <f t="shared" si="13"/>
        <v>0</v>
      </c>
      <c r="J16" s="64"/>
      <c r="K16" s="36">
        <v>0</v>
      </c>
      <c r="L16" s="11">
        <f t="shared" si="14"/>
        <v>0</v>
      </c>
      <c r="M16" s="64"/>
      <c r="N16" s="36">
        <v>0</v>
      </c>
      <c r="O16" s="11">
        <f t="shared" si="36"/>
        <v>0</v>
      </c>
      <c r="P16" s="64"/>
      <c r="Q16" s="36">
        <v>0</v>
      </c>
      <c r="R16" s="11">
        <f t="shared" si="37"/>
        <v>0</v>
      </c>
      <c r="S16" s="64"/>
      <c r="T16" s="36">
        <v>0</v>
      </c>
      <c r="U16" s="11">
        <f t="shared" si="38"/>
        <v>0</v>
      </c>
      <c r="V16" s="64">
        <v>3399</v>
      </c>
      <c r="W16" s="36">
        <v>0.5</v>
      </c>
      <c r="X16" s="11">
        <f t="shared" si="18"/>
        <v>3374.7840000000001</v>
      </c>
      <c r="Y16" s="64"/>
      <c r="Z16" s="36">
        <v>0.5</v>
      </c>
      <c r="AA16" s="11">
        <f t="shared" si="19"/>
        <v>3288.0383999999999</v>
      </c>
      <c r="AB16" s="64">
        <v>2250</v>
      </c>
      <c r="AC16" s="36">
        <v>0.5</v>
      </c>
      <c r="AD16" s="11">
        <f t="shared" si="20"/>
        <v>3253.3056000000001</v>
      </c>
      <c r="AE16" s="64">
        <v>3691</v>
      </c>
      <c r="AF16" s="36">
        <v>1</v>
      </c>
      <c r="AG16" s="11">
        <f t="shared" si="21"/>
        <v>6749.5680000000002</v>
      </c>
      <c r="AH16" s="64">
        <v>5610</v>
      </c>
      <c r="AI16" s="36">
        <v>1</v>
      </c>
      <c r="AJ16" s="11">
        <f t="shared" si="34"/>
        <v>6773.76</v>
      </c>
      <c r="AK16" s="64">
        <v>7872</v>
      </c>
      <c r="AL16" s="36">
        <v>1</v>
      </c>
      <c r="AM16" s="11">
        <f t="shared" si="35"/>
        <v>6749.5680000000002</v>
      </c>
      <c r="AN16" s="64">
        <v>6697</v>
      </c>
      <c r="AO16" s="36">
        <v>0</v>
      </c>
      <c r="AP16" s="11">
        <f t="shared" si="24"/>
        <v>0</v>
      </c>
      <c r="AQ16" s="64"/>
      <c r="AR16" s="36">
        <v>0</v>
      </c>
      <c r="AS16" s="11">
        <f t="shared" si="25"/>
        <v>0</v>
      </c>
      <c r="AT16" s="64"/>
      <c r="AU16" s="36">
        <v>0.5</v>
      </c>
      <c r="AV16" s="11">
        <f t="shared" si="26"/>
        <v>3773.0880000000002</v>
      </c>
      <c r="AW16" s="64">
        <v>2145</v>
      </c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5</v>
      </c>
      <c r="CY16" s="158"/>
      <c r="CZ16" s="158"/>
    </row>
    <row r="17" spans="1:104" ht="14.25" customHeight="1">
      <c r="A17" s="10">
        <v>12</v>
      </c>
      <c r="B17" s="36"/>
      <c r="C17" s="11">
        <f t="shared" si="11"/>
        <v>0</v>
      </c>
      <c r="D17" s="64"/>
      <c r="E17" s="36"/>
      <c r="F17" s="11">
        <f t="shared" si="12"/>
        <v>0</v>
      </c>
      <c r="G17" s="64"/>
      <c r="H17" s="36"/>
      <c r="I17" s="11">
        <f t="shared" si="13"/>
        <v>0</v>
      </c>
      <c r="J17" s="64"/>
      <c r="K17" s="36">
        <v>0</v>
      </c>
      <c r="L17" s="11">
        <f t="shared" si="14"/>
        <v>0</v>
      </c>
      <c r="M17" s="64"/>
      <c r="N17" s="36">
        <v>0</v>
      </c>
      <c r="O17" s="11">
        <f t="shared" si="36"/>
        <v>0</v>
      </c>
      <c r="P17" s="64"/>
      <c r="Q17" s="36">
        <v>0</v>
      </c>
      <c r="R17" s="11">
        <f t="shared" si="37"/>
        <v>0</v>
      </c>
      <c r="S17" s="64"/>
      <c r="T17" s="36">
        <v>0</v>
      </c>
      <c r="U17" s="11">
        <f t="shared" si="38"/>
        <v>0</v>
      </c>
      <c r="V17" s="64">
        <v>198</v>
      </c>
      <c r="W17" s="36">
        <v>0</v>
      </c>
      <c r="X17" s="11">
        <f t="shared" si="18"/>
        <v>0</v>
      </c>
      <c r="Y17" s="64"/>
      <c r="Z17" s="36">
        <v>0.5</v>
      </c>
      <c r="AA17" s="11">
        <f t="shared" si="19"/>
        <v>3288.0383999999999</v>
      </c>
      <c r="AB17" s="64">
        <v>4473</v>
      </c>
      <c r="AC17" s="36">
        <v>0.5</v>
      </c>
      <c r="AD17" s="11">
        <f t="shared" si="20"/>
        <v>3253.3056000000001</v>
      </c>
      <c r="AE17" s="64">
        <v>3681</v>
      </c>
      <c r="AF17" s="36">
        <v>1</v>
      </c>
      <c r="AG17" s="11">
        <f t="shared" si="21"/>
        <v>6749.5680000000002</v>
      </c>
      <c r="AH17" s="64">
        <v>8001</v>
      </c>
      <c r="AI17" s="36">
        <v>1</v>
      </c>
      <c r="AJ17" s="11">
        <f t="shared" si="34"/>
        <v>6773.76</v>
      </c>
      <c r="AK17" s="64">
        <v>5775</v>
      </c>
      <c r="AL17" s="36">
        <v>1</v>
      </c>
      <c r="AM17" s="11">
        <f t="shared" si="35"/>
        <v>6749.5680000000002</v>
      </c>
      <c r="AN17" s="64">
        <v>4290</v>
      </c>
      <c r="AO17" s="36">
        <v>0.5</v>
      </c>
      <c r="AP17" s="11">
        <f t="shared" si="24"/>
        <v>3374.7840000000001</v>
      </c>
      <c r="AQ17" s="64">
        <v>1650</v>
      </c>
      <c r="AR17" s="36">
        <v>0</v>
      </c>
      <c r="AS17" s="11">
        <f t="shared" si="25"/>
        <v>0</v>
      </c>
      <c r="AT17" s="64"/>
      <c r="AU17" s="36">
        <v>0.5</v>
      </c>
      <c r="AV17" s="11">
        <f t="shared" si="26"/>
        <v>3773.0880000000002</v>
      </c>
      <c r="AW17" s="64">
        <v>2310</v>
      </c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5</v>
      </c>
      <c r="CY17" s="158"/>
      <c r="CZ17" s="158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36"/>
        <v>0</v>
      </c>
      <c r="P18" s="64"/>
      <c r="Q18" s="36">
        <v>0</v>
      </c>
      <c r="R18" s="11">
        <f t="shared" si="37"/>
        <v>0</v>
      </c>
      <c r="S18" s="64"/>
      <c r="T18" s="36">
        <v>0</v>
      </c>
      <c r="U18" s="11">
        <f t="shared" si="38"/>
        <v>0</v>
      </c>
      <c r="V18" s="64"/>
      <c r="W18" s="36">
        <v>0</v>
      </c>
      <c r="X18" s="11">
        <f t="shared" si="18"/>
        <v>0</v>
      </c>
      <c r="Y18" s="64"/>
      <c r="Z18" s="36">
        <v>0.5</v>
      </c>
      <c r="AA18" s="11">
        <f t="shared" si="19"/>
        <v>3288.0383999999999</v>
      </c>
      <c r="AB18" s="64">
        <v>2100</v>
      </c>
      <c r="AC18" s="36">
        <v>0.5</v>
      </c>
      <c r="AD18" s="11">
        <f t="shared" si="20"/>
        <v>3253.3056000000001</v>
      </c>
      <c r="AE18" s="64">
        <v>2100</v>
      </c>
      <c r="AF18" s="36">
        <v>1</v>
      </c>
      <c r="AG18" s="11">
        <f t="shared" si="21"/>
        <v>6749.5680000000002</v>
      </c>
      <c r="AH18" s="64">
        <v>11220</v>
      </c>
      <c r="AI18" s="36">
        <v>1</v>
      </c>
      <c r="AJ18" s="11">
        <f t="shared" si="34"/>
        <v>6773.76</v>
      </c>
      <c r="AK18" s="64">
        <v>6600</v>
      </c>
      <c r="AL18" s="36">
        <v>1</v>
      </c>
      <c r="AM18" s="11">
        <f t="shared" si="35"/>
        <v>6749.5680000000002</v>
      </c>
      <c r="AN18" s="64"/>
      <c r="AO18" s="36">
        <v>0.5</v>
      </c>
      <c r="AP18" s="11">
        <f t="shared" si="24"/>
        <v>3374.7840000000001</v>
      </c>
      <c r="AQ18" s="64">
        <v>3124</v>
      </c>
      <c r="AR18" s="36">
        <v>0</v>
      </c>
      <c r="AS18" s="11">
        <f t="shared" si="25"/>
        <v>0</v>
      </c>
      <c r="AT18" s="64"/>
      <c r="AU18" s="36">
        <v>0.5</v>
      </c>
      <c r="AV18" s="11">
        <f t="shared" si="26"/>
        <v>3773.0880000000002</v>
      </c>
      <c r="AW18" s="64">
        <v>2297</v>
      </c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5</v>
      </c>
      <c r="CY18" s="158"/>
      <c r="CZ18" s="158"/>
    </row>
    <row r="19" spans="1:104" ht="14.25" customHeigh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36"/>
        <v>0</v>
      </c>
      <c r="P19" s="64"/>
      <c r="Q19" s="36">
        <v>0</v>
      </c>
      <c r="R19" s="11">
        <f t="shared" si="37"/>
        <v>0</v>
      </c>
      <c r="S19" s="64"/>
      <c r="T19" s="36">
        <v>0</v>
      </c>
      <c r="U19" s="11">
        <f t="shared" si="38"/>
        <v>0</v>
      </c>
      <c r="V19" s="64"/>
      <c r="W19" s="36">
        <v>0</v>
      </c>
      <c r="X19" s="11">
        <f t="shared" si="18"/>
        <v>0</v>
      </c>
      <c r="Y19" s="64"/>
      <c r="Z19" s="36">
        <v>0.5</v>
      </c>
      <c r="AA19" s="11">
        <f t="shared" si="19"/>
        <v>3288.0383999999999</v>
      </c>
      <c r="AB19" s="64">
        <v>5188</v>
      </c>
      <c r="AC19" s="36">
        <v>0.5</v>
      </c>
      <c r="AD19" s="11">
        <f t="shared" si="20"/>
        <v>3253.3056000000001</v>
      </c>
      <c r="AE19" s="64">
        <v>3750</v>
      </c>
      <c r="AF19" s="36">
        <v>1</v>
      </c>
      <c r="AG19" s="11">
        <f t="shared" si="21"/>
        <v>6749.5680000000002</v>
      </c>
      <c r="AH19" s="64">
        <v>8910</v>
      </c>
      <c r="AI19" s="36">
        <v>1</v>
      </c>
      <c r="AJ19" s="11">
        <f t="shared" si="34"/>
        <v>6773.76</v>
      </c>
      <c r="AK19" s="64">
        <v>10328</v>
      </c>
      <c r="AL19" s="36">
        <v>1</v>
      </c>
      <c r="AM19" s="11">
        <f t="shared" si="35"/>
        <v>6749.5680000000002</v>
      </c>
      <c r="AN19" s="64">
        <v>6600</v>
      </c>
      <c r="AO19" s="36">
        <v>0.5</v>
      </c>
      <c r="AP19" s="11">
        <f t="shared" si="24"/>
        <v>3374.7840000000001</v>
      </c>
      <c r="AQ19" s="64">
        <v>5610</v>
      </c>
      <c r="AR19" s="36">
        <v>0</v>
      </c>
      <c r="AS19" s="11">
        <f t="shared" si="25"/>
        <v>0</v>
      </c>
      <c r="AT19" s="64"/>
      <c r="AU19" s="36">
        <v>0.5</v>
      </c>
      <c r="AV19" s="11">
        <f t="shared" si="26"/>
        <v>3773.0880000000002</v>
      </c>
      <c r="AW19" s="64">
        <v>2475</v>
      </c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5</v>
      </c>
      <c r="CY19" s="158"/>
      <c r="CZ19" s="158"/>
    </row>
    <row r="20" spans="1:104" ht="14.25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>
        <v>0</v>
      </c>
      <c r="L20" s="11">
        <f t="shared" si="14"/>
        <v>0</v>
      </c>
      <c r="M20" s="64"/>
      <c r="N20" s="36">
        <v>0</v>
      </c>
      <c r="O20" s="11">
        <f t="shared" si="36"/>
        <v>0</v>
      </c>
      <c r="P20" s="64"/>
      <c r="Q20" s="36">
        <v>0</v>
      </c>
      <c r="R20" s="11">
        <f t="shared" si="37"/>
        <v>0</v>
      </c>
      <c r="S20" s="64"/>
      <c r="T20" s="36">
        <v>0</v>
      </c>
      <c r="U20" s="11">
        <f t="shared" si="38"/>
        <v>0</v>
      </c>
      <c r="V20" s="64"/>
      <c r="W20" s="36">
        <v>0</v>
      </c>
      <c r="X20" s="11">
        <f t="shared" si="18"/>
        <v>0</v>
      </c>
      <c r="Y20" s="64"/>
      <c r="Z20" s="36">
        <v>0.5</v>
      </c>
      <c r="AA20" s="11">
        <f t="shared" si="19"/>
        <v>3288.0383999999999</v>
      </c>
      <c r="AB20" s="64">
        <v>1500</v>
      </c>
      <c r="AC20" s="36">
        <v>0.5</v>
      </c>
      <c r="AD20" s="11">
        <f t="shared" si="20"/>
        <v>3253.3056000000001</v>
      </c>
      <c r="AE20" s="64">
        <v>2250</v>
      </c>
      <c r="AF20" s="36">
        <v>1</v>
      </c>
      <c r="AG20" s="11">
        <f t="shared" si="21"/>
        <v>6749.5680000000002</v>
      </c>
      <c r="AH20" s="64">
        <v>3300</v>
      </c>
      <c r="AI20" s="36">
        <v>1</v>
      </c>
      <c r="AJ20" s="11">
        <f t="shared" si="34"/>
        <v>6773.76</v>
      </c>
      <c r="AK20" s="64">
        <v>4755</v>
      </c>
      <c r="AL20" s="36">
        <v>1</v>
      </c>
      <c r="AM20" s="11">
        <f t="shared" si="35"/>
        <v>6749.5680000000002</v>
      </c>
      <c r="AN20" s="64">
        <v>3960</v>
      </c>
      <c r="AO20" s="36">
        <v>0.5</v>
      </c>
      <c r="AP20" s="11">
        <f t="shared" si="24"/>
        <v>3374.7840000000001</v>
      </c>
      <c r="AQ20" s="64">
        <v>825</v>
      </c>
      <c r="AR20" s="36">
        <v>0</v>
      </c>
      <c r="AS20" s="11">
        <f t="shared" si="25"/>
        <v>0</v>
      </c>
      <c r="AT20" s="64"/>
      <c r="AU20" s="36">
        <v>0.5</v>
      </c>
      <c r="AV20" s="11">
        <f t="shared" si="26"/>
        <v>3773.0880000000002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5</v>
      </c>
      <c r="CY20" s="158"/>
      <c r="CZ20" s="158"/>
    </row>
    <row r="21" spans="1:104" ht="14.25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>
        <v>0</v>
      </c>
      <c r="L21" s="11">
        <f t="shared" si="14"/>
        <v>0</v>
      </c>
      <c r="M21" s="64"/>
      <c r="N21" s="36">
        <v>0</v>
      </c>
      <c r="O21" s="11">
        <f t="shared" si="36"/>
        <v>0</v>
      </c>
      <c r="P21" s="64"/>
      <c r="Q21" s="36">
        <v>0</v>
      </c>
      <c r="R21" s="11">
        <f t="shared" si="37"/>
        <v>0</v>
      </c>
      <c r="S21" s="64"/>
      <c r="T21" s="36">
        <v>0</v>
      </c>
      <c r="U21" s="11">
        <f t="shared" si="38"/>
        <v>0</v>
      </c>
      <c r="V21" s="64"/>
      <c r="W21" s="36">
        <v>0</v>
      </c>
      <c r="X21" s="11">
        <f t="shared" si="18"/>
        <v>0</v>
      </c>
      <c r="Y21" s="64">
        <v>712</v>
      </c>
      <c r="Z21" s="36">
        <v>0.5</v>
      </c>
      <c r="AA21" s="11">
        <f t="shared" si="19"/>
        <v>3288.0383999999999</v>
      </c>
      <c r="AB21" s="64">
        <v>2850</v>
      </c>
      <c r="AC21" s="36">
        <v>0.5</v>
      </c>
      <c r="AD21" s="11">
        <f t="shared" si="20"/>
        <v>3253.3056000000001</v>
      </c>
      <c r="AE21" s="64">
        <v>3000</v>
      </c>
      <c r="AF21" s="36">
        <v>1</v>
      </c>
      <c r="AG21" s="11">
        <f t="shared" si="21"/>
        <v>6749.5680000000002</v>
      </c>
      <c r="AH21" s="64">
        <v>7048</v>
      </c>
      <c r="AI21" s="36">
        <v>1</v>
      </c>
      <c r="AJ21" s="11">
        <f t="shared" si="34"/>
        <v>6773.76</v>
      </c>
      <c r="AK21" s="64">
        <v>5775</v>
      </c>
      <c r="AL21" s="36">
        <v>1</v>
      </c>
      <c r="AM21" s="11">
        <f t="shared" si="35"/>
        <v>6749.5680000000002</v>
      </c>
      <c r="AN21" s="64">
        <v>7351</v>
      </c>
      <c r="AO21" s="36">
        <v>1</v>
      </c>
      <c r="AP21" s="11">
        <f t="shared" si="24"/>
        <v>6749.5680000000002</v>
      </c>
      <c r="AQ21" s="64">
        <v>6440</v>
      </c>
      <c r="AR21" s="36">
        <v>0</v>
      </c>
      <c r="AS21" s="11">
        <f t="shared" si="25"/>
        <v>0</v>
      </c>
      <c r="AT21" s="64"/>
      <c r="AU21" s="36">
        <v>0</v>
      </c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5</v>
      </c>
      <c r="CY21" s="158"/>
      <c r="CZ21" s="158"/>
    </row>
    <row r="22" spans="1:104" ht="14.25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>
        <v>0</v>
      </c>
      <c r="L22" s="11">
        <f t="shared" si="14"/>
        <v>0</v>
      </c>
      <c r="M22" s="64"/>
      <c r="N22" s="36">
        <v>0</v>
      </c>
      <c r="O22" s="11">
        <f t="shared" si="36"/>
        <v>0</v>
      </c>
      <c r="P22" s="64"/>
      <c r="Q22" s="36">
        <v>0</v>
      </c>
      <c r="R22" s="11">
        <f t="shared" si="37"/>
        <v>0</v>
      </c>
      <c r="S22" s="64"/>
      <c r="T22" s="36">
        <v>0</v>
      </c>
      <c r="U22" s="11">
        <f t="shared" si="38"/>
        <v>0</v>
      </c>
      <c r="V22" s="64"/>
      <c r="W22" s="36">
        <v>0</v>
      </c>
      <c r="X22" s="11">
        <f t="shared" si="18"/>
        <v>0</v>
      </c>
      <c r="Y22" s="64"/>
      <c r="Z22" s="36">
        <v>0.5</v>
      </c>
      <c r="AA22" s="11">
        <f t="shared" si="19"/>
        <v>3288.0383999999999</v>
      </c>
      <c r="AB22" s="64">
        <v>2850</v>
      </c>
      <c r="AC22" s="36">
        <v>0.5</v>
      </c>
      <c r="AD22" s="11">
        <f t="shared" si="20"/>
        <v>3253.3056000000001</v>
      </c>
      <c r="AE22" s="64">
        <v>3807</v>
      </c>
      <c r="AF22" s="36">
        <v>1</v>
      </c>
      <c r="AG22" s="11">
        <f t="shared" si="21"/>
        <v>6749.5680000000002</v>
      </c>
      <c r="AH22" s="64">
        <v>6435</v>
      </c>
      <c r="AI22" s="36">
        <v>1</v>
      </c>
      <c r="AJ22" s="11">
        <f t="shared" si="34"/>
        <v>6773.76</v>
      </c>
      <c r="AK22" s="64">
        <v>5707</v>
      </c>
      <c r="AL22" s="36">
        <v>1</v>
      </c>
      <c r="AM22" s="11">
        <f t="shared" si="35"/>
        <v>6749.5680000000002</v>
      </c>
      <c r="AN22" s="64">
        <v>7398</v>
      </c>
      <c r="AO22" s="36">
        <v>1</v>
      </c>
      <c r="AP22" s="11">
        <f t="shared" si="24"/>
        <v>6749.5680000000002</v>
      </c>
      <c r="AQ22" s="64">
        <v>7223</v>
      </c>
      <c r="AR22" s="36">
        <v>0</v>
      </c>
      <c r="AS22" s="11">
        <f t="shared" si="25"/>
        <v>0</v>
      </c>
      <c r="AT22" s="64"/>
      <c r="AU22" s="36">
        <v>0</v>
      </c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5</v>
      </c>
      <c r="CY22" s="158"/>
      <c r="CZ22" s="158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>
        <v>0</v>
      </c>
      <c r="L23" s="11">
        <f t="shared" si="14"/>
        <v>0</v>
      </c>
      <c r="M23" s="64"/>
      <c r="N23" s="36">
        <v>0</v>
      </c>
      <c r="O23" s="11">
        <f t="shared" si="36"/>
        <v>0</v>
      </c>
      <c r="P23" s="64"/>
      <c r="Q23" s="36">
        <v>0</v>
      </c>
      <c r="R23" s="11">
        <f t="shared" si="37"/>
        <v>0</v>
      </c>
      <c r="S23" s="64"/>
      <c r="T23" s="36">
        <v>0</v>
      </c>
      <c r="U23" s="11">
        <f t="shared" si="38"/>
        <v>0</v>
      </c>
      <c r="V23" s="64"/>
      <c r="W23" s="36">
        <v>0</v>
      </c>
      <c r="X23" s="11">
        <f t="shared" si="18"/>
        <v>0</v>
      </c>
      <c r="Y23" s="64"/>
      <c r="Z23" s="36">
        <v>0.5</v>
      </c>
      <c r="AA23" s="11">
        <f t="shared" si="19"/>
        <v>3288.0383999999999</v>
      </c>
      <c r="AB23" s="64">
        <v>3560</v>
      </c>
      <c r="AC23" s="36">
        <v>0.5</v>
      </c>
      <c r="AD23" s="11">
        <f t="shared" si="20"/>
        <v>3253.3056000000001</v>
      </c>
      <c r="AE23" s="64">
        <v>3000</v>
      </c>
      <c r="AF23" s="36">
        <v>1</v>
      </c>
      <c r="AG23" s="11">
        <f t="shared" si="21"/>
        <v>6749.5680000000002</v>
      </c>
      <c r="AH23" s="64">
        <v>6398</v>
      </c>
      <c r="AI23" s="36">
        <v>1</v>
      </c>
      <c r="AJ23" s="11">
        <f t="shared" si="34"/>
        <v>6773.76</v>
      </c>
      <c r="AK23" s="64">
        <v>6270</v>
      </c>
      <c r="AL23" s="36">
        <v>1</v>
      </c>
      <c r="AM23" s="11">
        <f t="shared" si="35"/>
        <v>6749.5680000000002</v>
      </c>
      <c r="AN23" s="64">
        <v>6270</v>
      </c>
      <c r="AO23" s="36">
        <v>1</v>
      </c>
      <c r="AP23" s="11">
        <f t="shared" si="24"/>
        <v>6749.5680000000002</v>
      </c>
      <c r="AQ23" s="64">
        <v>5610</v>
      </c>
      <c r="AR23" s="36">
        <v>0</v>
      </c>
      <c r="AS23" s="11">
        <f t="shared" si="25"/>
        <v>0</v>
      </c>
      <c r="AT23" s="64"/>
      <c r="AU23" s="36">
        <v>0</v>
      </c>
      <c r="AV23" s="11">
        <f t="shared" si="26"/>
        <v>0</v>
      </c>
      <c r="AW23" s="64">
        <v>603</v>
      </c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5</v>
      </c>
      <c r="CY23" s="158"/>
      <c r="CZ23" s="158"/>
    </row>
    <row r="24" spans="1:104" ht="14.25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>
        <v>0</v>
      </c>
      <c r="L24" s="11">
        <f t="shared" si="14"/>
        <v>0</v>
      </c>
      <c r="M24" s="64"/>
      <c r="N24" s="36">
        <v>0</v>
      </c>
      <c r="O24" s="11">
        <f t="shared" si="36"/>
        <v>0</v>
      </c>
      <c r="P24" s="64"/>
      <c r="Q24" s="36">
        <v>0</v>
      </c>
      <c r="R24" s="11">
        <f t="shared" si="37"/>
        <v>0</v>
      </c>
      <c r="S24" s="64"/>
      <c r="T24" s="36">
        <v>0</v>
      </c>
      <c r="U24" s="11">
        <f t="shared" si="38"/>
        <v>0</v>
      </c>
      <c r="V24" s="64"/>
      <c r="W24" s="36">
        <v>0</v>
      </c>
      <c r="X24" s="11">
        <f t="shared" si="18"/>
        <v>0</v>
      </c>
      <c r="Y24" s="64"/>
      <c r="Z24" s="36">
        <v>0.5</v>
      </c>
      <c r="AA24" s="11">
        <f t="shared" si="19"/>
        <v>3288.0383999999999</v>
      </c>
      <c r="AB24" s="64">
        <v>3000</v>
      </c>
      <c r="AC24" s="36">
        <v>0.5</v>
      </c>
      <c r="AD24" s="11">
        <f t="shared" si="20"/>
        <v>3253.3056000000001</v>
      </c>
      <c r="AE24" s="64">
        <v>2250</v>
      </c>
      <c r="AF24" s="36">
        <v>1</v>
      </c>
      <c r="AG24" s="11">
        <f t="shared" si="21"/>
        <v>6749.5680000000002</v>
      </c>
      <c r="AH24" s="64">
        <v>8239</v>
      </c>
      <c r="AI24" s="36">
        <v>1</v>
      </c>
      <c r="AJ24" s="11">
        <f t="shared" si="34"/>
        <v>6773.76</v>
      </c>
      <c r="AK24" s="64">
        <v>6545</v>
      </c>
      <c r="AL24" s="36">
        <v>1</v>
      </c>
      <c r="AM24" s="11">
        <f t="shared" si="35"/>
        <v>6749.5680000000002</v>
      </c>
      <c r="AN24" s="64">
        <v>6270</v>
      </c>
      <c r="AO24" s="36">
        <v>1</v>
      </c>
      <c r="AP24" s="11">
        <f t="shared" si="24"/>
        <v>6749.5680000000002</v>
      </c>
      <c r="AQ24" s="64">
        <v>6539</v>
      </c>
      <c r="AR24" s="36">
        <v>0</v>
      </c>
      <c r="AS24" s="11">
        <f t="shared" si="25"/>
        <v>0</v>
      </c>
      <c r="AT24" s="64"/>
      <c r="AU24" s="36">
        <v>0</v>
      </c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5</v>
      </c>
      <c r="CY24" s="158"/>
      <c r="CZ24" s="158"/>
    </row>
    <row r="25" spans="1:104" ht="14.25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>
        <v>0</v>
      </c>
      <c r="L25" s="11">
        <f t="shared" si="14"/>
        <v>0</v>
      </c>
      <c r="M25" s="64"/>
      <c r="N25" s="36">
        <v>0</v>
      </c>
      <c r="O25" s="11">
        <f t="shared" si="36"/>
        <v>0</v>
      </c>
      <c r="P25" s="64"/>
      <c r="Q25" s="36">
        <v>0</v>
      </c>
      <c r="R25" s="11">
        <f t="shared" si="37"/>
        <v>0</v>
      </c>
      <c r="S25" s="64"/>
      <c r="T25" s="36">
        <v>0</v>
      </c>
      <c r="U25" s="11">
        <f t="shared" si="38"/>
        <v>0</v>
      </c>
      <c r="V25" s="64"/>
      <c r="W25" s="36">
        <v>0</v>
      </c>
      <c r="X25" s="11">
        <f t="shared" si="18"/>
        <v>0</v>
      </c>
      <c r="Y25" s="64"/>
      <c r="Z25" s="36">
        <v>0.5</v>
      </c>
      <c r="AA25" s="11">
        <f t="shared" si="19"/>
        <v>3288.0383999999999</v>
      </c>
      <c r="AB25" s="64">
        <v>2100</v>
      </c>
      <c r="AC25" s="36">
        <v>0.5</v>
      </c>
      <c r="AD25" s="11">
        <f t="shared" si="20"/>
        <v>3253.3056000000001</v>
      </c>
      <c r="AE25" s="64">
        <v>3460</v>
      </c>
      <c r="AF25" s="36">
        <v>1</v>
      </c>
      <c r="AG25" s="11">
        <f t="shared" si="21"/>
        <v>6749.5680000000002</v>
      </c>
      <c r="AH25" s="64">
        <v>4785</v>
      </c>
      <c r="AI25" s="36">
        <v>1</v>
      </c>
      <c r="AJ25" s="11">
        <f t="shared" si="34"/>
        <v>6773.76</v>
      </c>
      <c r="AK25" s="64">
        <v>8215</v>
      </c>
      <c r="AL25" s="36">
        <v>1</v>
      </c>
      <c r="AM25" s="11">
        <f t="shared" si="35"/>
        <v>6749.5680000000002</v>
      </c>
      <c r="AN25" s="64">
        <v>7032</v>
      </c>
      <c r="AO25" s="36">
        <v>1</v>
      </c>
      <c r="AP25" s="11">
        <f t="shared" si="24"/>
        <v>6749.5680000000002</v>
      </c>
      <c r="AQ25" s="64">
        <v>5610</v>
      </c>
      <c r="AR25" s="36">
        <v>0</v>
      </c>
      <c r="AS25" s="11">
        <f t="shared" si="25"/>
        <v>0</v>
      </c>
      <c r="AT25" s="64"/>
      <c r="AU25" s="36">
        <v>0</v>
      </c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5</v>
      </c>
      <c r="CY25" s="158"/>
      <c r="CZ25" s="158"/>
    </row>
    <row r="26" spans="1:104" ht="14.25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>
        <v>0</v>
      </c>
      <c r="L26" s="11">
        <f t="shared" si="14"/>
        <v>0</v>
      </c>
      <c r="M26" s="64"/>
      <c r="N26" s="36">
        <v>0</v>
      </c>
      <c r="O26" s="11">
        <f t="shared" si="36"/>
        <v>0</v>
      </c>
      <c r="P26" s="64"/>
      <c r="Q26" s="36">
        <v>0</v>
      </c>
      <c r="R26" s="11">
        <f t="shared" si="37"/>
        <v>0</v>
      </c>
      <c r="S26" s="64"/>
      <c r="T26" s="36">
        <v>0</v>
      </c>
      <c r="U26" s="11">
        <f t="shared" si="38"/>
        <v>0</v>
      </c>
      <c r="V26" s="64"/>
      <c r="W26" s="36">
        <v>0</v>
      </c>
      <c r="X26" s="11">
        <f t="shared" si="18"/>
        <v>0</v>
      </c>
      <c r="Y26" s="64"/>
      <c r="Z26" s="36">
        <v>0.5</v>
      </c>
      <c r="AA26" s="11">
        <f t="shared" si="19"/>
        <v>3288.0383999999999</v>
      </c>
      <c r="AB26" s="64">
        <v>2700</v>
      </c>
      <c r="AC26" s="36">
        <v>0.5</v>
      </c>
      <c r="AD26" s="11">
        <f t="shared" si="20"/>
        <v>3253.3056000000001</v>
      </c>
      <c r="AE26" s="64">
        <v>3540</v>
      </c>
      <c r="AF26" s="36">
        <v>1</v>
      </c>
      <c r="AG26" s="11">
        <f t="shared" si="21"/>
        <v>6749.5680000000002</v>
      </c>
      <c r="AH26" s="64">
        <v>3906</v>
      </c>
      <c r="AI26" s="36">
        <v>1</v>
      </c>
      <c r="AJ26" s="11">
        <f t="shared" si="34"/>
        <v>6773.76</v>
      </c>
      <c r="AK26" s="64">
        <v>5775</v>
      </c>
      <c r="AL26" s="36">
        <v>1</v>
      </c>
      <c r="AM26" s="11">
        <f t="shared" si="35"/>
        <v>6749.5680000000002</v>
      </c>
      <c r="AN26" s="64">
        <v>5610</v>
      </c>
      <c r="AO26" s="36">
        <v>1</v>
      </c>
      <c r="AP26" s="11">
        <f t="shared" si="24"/>
        <v>6749.5680000000002</v>
      </c>
      <c r="AQ26" s="64">
        <v>7203</v>
      </c>
      <c r="AR26" s="36">
        <v>0</v>
      </c>
      <c r="AS26" s="11">
        <f t="shared" si="25"/>
        <v>0</v>
      </c>
      <c r="AT26" s="64"/>
      <c r="AU26" s="36">
        <v>0</v>
      </c>
      <c r="AV26" s="11">
        <f t="shared" si="26"/>
        <v>0</v>
      </c>
      <c r="AW26" s="64">
        <v>951</v>
      </c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5</v>
      </c>
      <c r="CY26" s="158"/>
      <c r="CZ26" s="158"/>
    </row>
    <row r="27" spans="1:104" ht="14.25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>
        <v>0</v>
      </c>
      <c r="L27" s="11">
        <f t="shared" si="14"/>
        <v>0</v>
      </c>
      <c r="M27" s="64"/>
      <c r="N27" s="36">
        <v>0</v>
      </c>
      <c r="O27" s="11">
        <f t="shared" si="36"/>
        <v>0</v>
      </c>
      <c r="P27" s="64"/>
      <c r="Q27" s="36">
        <v>0</v>
      </c>
      <c r="R27" s="11">
        <f t="shared" si="37"/>
        <v>0</v>
      </c>
      <c r="S27" s="64"/>
      <c r="T27" s="36">
        <v>0</v>
      </c>
      <c r="U27" s="11">
        <f t="shared" si="38"/>
        <v>0</v>
      </c>
      <c r="V27" s="64"/>
      <c r="W27" s="36">
        <v>0</v>
      </c>
      <c r="X27" s="11">
        <f t="shared" si="18"/>
        <v>0</v>
      </c>
      <c r="Y27" s="64"/>
      <c r="Z27" s="36">
        <v>0.5</v>
      </c>
      <c r="AA27" s="11">
        <f t="shared" si="19"/>
        <v>3288.0383999999999</v>
      </c>
      <c r="AB27" s="64">
        <v>3000</v>
      </c>
      <c r="AC27" s="36">
        <v>0.5</v>
      </c>
      <c r="AD27" s="11">
        <f t="shared" si="20"/>
        <v>3253.3056000000001</v>
      </c>
      <c r="AE27" s="64">
        <v>2700</v>
      </c>
      <c r="AF27" s="36">
        <v>1</v>
      </c>
      <c r="AG27" s="11">
        <f t="shared" si="21"/>
        <v>6749.5680000000002</v>
      </c>
      <c r="AH27" s="64"/>
      <c r="AI27" s="36">
        <v>1</v>
      </c>
      <c r="AJ27" s="11">
        <f t="shared" si="34"/>
        <v>6773.76</v>
      </c>
      <c r="AK27" s="64">
        <v>5563</v>
      </c>
      <c r="AL27" s="36">
        <v>1</v>
      </c>
      <c r="AM27" s="11">
        <f t="shared" si="35"/>
        <v>6749.5680000000002</v>
      </c>
      <c r="AN27" s="64">
        <v>5610</v>
      </c>
      <c r="AO27" s="36">
        <v>1</v>
      </c>
      <c r="AP27" s="11">
        <f t="shared" si="24"/>
        <v>6749.5680000000002</v>
      </c>
      <c r="AQ27" s="64">
        <v>3885</v>
      </c>
      <c r="AR27" s="36">
        <v>0</v>
      </c>
      <c r="AS27" s="11">
        <f t="shared" si="25"/>
        <v>0</v>
      </c>
      <c r="AT27" s="64"/>
      <c r="AU27" s="36">
        <v>0</v>
      </c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5</v>
      </c>
      <c r="CY27" s="158"/>
      <c r="CZ27" s="158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>
        <v>0</v>
      </c>
      <c r="L28" s="11">
        <f t="shared" si="14"/>
        <v>0</v>
      </c>
      <c r="M28" s="64"/>
      <c r="N28" s="36">
        <v>0</v>
      </c>
      <c r="O28" s="11">
        <f t="shared" si="36"/>
        <v>0</v>
      </c>
      <c r="P28" s="64"/>
      <c r="Q28" s="36">
        <v>0</v>
      </c>
      <c r="R28" s="11">
        <f t="shared" si="37"/>
        <v>0</v>
      </c>
      <c r="S28" s="64"/>
      <c r="T28" s="36">
        <v>0</v>
      </c>
      <c r="U28" s="11">
        <f t="shared" si="38"/>
        <v>0</v>
      </c>
      <c r="V28" s="64"/>
      <c r="W28" s="36">
        <v>0</v>
      </c>
      <c r="X28" s="11">
        <f t="shared" si="18"/>
        <v>0</v>
      </c>
      <c r="Y28" s="64"/>
      <c r="Z28" s="36">
        <v>0.5</v>
      </c>
      <c r="AA28" s="11">
        <f t="shared" si="19"/>
        <v>3288.0383999999999</v>
      </c>
      <c r="AB28" s="64">
        <v>2100</v>
      </c>
      <c r="AC28" s="36">
        <v>0.5</v>
      </c>
      <c r="AD28" s="11">
        <f t="shared" si="20"/>
        <v>3253.3056000000001</v>
      </c>
      <c r="AE28" s="64">
        <v>2250</v>
      </c>
      <c r="AF28" s="36">
        <v>1</v>
      </c>
      <c r="AG28" s="11">
        <f t="shared" si="21"/>
        <v>6749.5680000000002</v>
      </c>
      <c r="AH28" s="64">
        <v>1650</v>
      </c>
      <c r="AI28" s="36">
        <v>1</v>
      </c>
      <c r="AJ28" s="11">
        <f t="shared" si="34"/>
        <v>6773.76</v>
      </c>
      <c r="AK28" s="64">
        <v>4950</v>
      </c>
      <c r="AL28" s="36">
        <v>1</v>
      </c>
      <c r="AM28" s="11">
        <f t="shared" si="35"/>
        <v>6749.5680000000002</v>
      </c>
      <c r="AN28" s="64">
        <v>7346</v>
      </c>
      <c r="AO28" s="36">
        <v>1</v>
      </c>
      <c r="AP28" s="11">
        <f t="shared" si="24"/>
        <v>6749.5680000000002</v>
      </c>
      <c r="AQ28" s="64">
        <v>6600</v>
      </c>
      <c r="AR28" s="36">
        <v>0.5</v>
      </c>
      <c r="AS28" s="11">
        <f t="shared" si="25"/>
        <v>3201.12</v>
      </c>
      <c r="AT28" s="64">
        <v>1110</v>
      </c>
      <c r="AU28" s="36">
        <v>0</v>
      </c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5.5</v>
      </c>
      <c r="CY28" s="158"/>
      <c r="CZ28" s="158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>
        <v>0</v>
      </c>
      <c r="L29" s="11">
        <f t="shared" si="14"/>
        <v>0</v>
      </c>
      <c r="M29" s="64"/>
      <c r="N29" s="36">
        <v>0</v>
      </c>
      <c r="O29" s="11">
        <f t="shared" si="36"/>
        <v>0</v>
      </c>
      <c r="P29" s="64"/>
      <c r="Q29" s="36">
        <v>0</v>
      </c>
      <c r="R29" s="11">
        <f t="shared" si="37"/>
        <v>0</v>
      </c>
      <c r="S29" s="64"/>
      <c r="T29" s="36">
        <v>0</v>
      </c>
      <c r="U29" s="11">
        <f t="shared" si="38"/>
        <v>0</v>
      </c>
      <c r="V29" s="64"/>
      <c r="W29" s="36">
        <v>0</v>
      </c>
      <c r="X29" s="11">
        <f t="shared" si="18"/>
        <v>0</v>
      </c>
      <c r="Y29" s="64"/>
      <c r="Z29" s="36">
        <v>0.5</v>
      </c>
      <c r="AA29" s="11">
        <f t="shared" si="19"/>
        <v>3288.0383999999999</v>
      </c>
      <c r="AB29" s="64">
        <v>3701</v>
      </c>
      <c r="AC29" s="36">
        <v>0.5</v>
      </c>
      <c r="AD29" s="11">
        <f t="shared" si="20"/>
        <v>3253.3056000000001</v>
      </c>
      <c r="AE29" s="64">
        <v>3000</v>
      </c>
      <c r="AF29" s="36">
        <v>1</v>
      </c>
      <c r="AG29" s="11">
        <f t="shared" si="21"/>
        <v>6749.5680000000002</v>
      </c>
      <c r="AH29" s="64">
        <v>4620</v>
      </c>
      <c r="AI29" s="36">
        <v>1</v>
      </c>
      <c r="AJ29" s="11">
        <f t="shared" si="34"/>
        <v>6773.76</v>
      </c>
      <c r="AK29" s="64">
        <v>5610</v>
      </c>
      <c r="AL29" s="36">
        <v>1</v>
      </c>
      <c r="AM29" s="11">
        <f t="shared" si="35"/>
        <v>6749.5680000000002</v>
      </c>
      <c r="AN29" s="64">
        <v>6554</v>
      </c>
      <c r="AO29" s="36">
        <v>1</v>
      </c>
      <c r="AP29" s="11">
        <f t="shared" si="24"/>
        <v>6749.5680000000002</v>
      </c>
      <c r="AQ29" s="64">
        <v>6365</v>
      </c>
      <c r="AR29" s="36">
        <v>0.5</v>
      </c>
      <c r="AS29" s="11">
        <f t="shared" si="25"/>
        <v>3201.12</v>
      </c>
      <c r="AT29" s="64">
        <v>3390</v>
      </c>
      <c r="AU29" s="36">
        <v>0</v>
      </c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5.5</v>
      </c>
      <c r="CY29" s="158"/>
      <c r="CZ29" s="158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36"/>
        <v>0</v>
      </c>
      <c r="P30" s="64"/>
      <c r="Q30" s="36"/>
      <c r="R30" s="11">
        <f t="shared" si="37"/>
        <v>0</v>
      </c>
      <c r="S30" s="64"/>
      <c r="T30" s="36"/>
      <c r="U30" s="11">
        <f t="shared" si="38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34"/>
        <v>0</v>
      </c>
      <c r="AK30" s="64"/>
      <c r="AL30" s="36"/>
      <c r="AM30" s="11">
        <f t="shared" si="35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36"/>
        <v>0</v>
      </c>
      <c r="P31" s="64"/>
      <c r="Q31" s="36"/>
      <c r="R31" s="11">
        <f t="shared" si="37"/>
        <v>0</v>
      </c>
      <c r="S31" s="64"/>
      <c r="T31" s="36"/>
      <c r="U31" s="11">
        <f t="shared" si="38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34"/>
        <v>0</v>
      </c>
      <c r="AK31" s="64"/>
      <c r="AL31" s="36"/>
      <c r="AM31" s="11">
        <f t="shared" si="35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0.29166666666666669</v>
      </c>
      <c r="L37" s="177">
        <f>SUM(L6:L36)</f>
        <v>47246.976000000002</v>
      </c>
      <c r="M37" s="20">
        <f>SUM(M6:M36)</f>
        <v>43320</v>
      </c>
      <c r="N37" s="17">
        <f>IF(N6="",0,AVERAGE(N6:N36))</f>
        <v>0.29166666666666669</v>
      </c>
      <c r="O37" s="177">
        <f>SUM(O6:O36)</f>
        <v>47416.320000000007</v>
      </c>
      <c r="P37" s="20">
        <f>SUM(P6:P36)</f>
        <v>29115</v>
      </c>
      <c r="Q37" s="17">
        <f>IF(Q6="",0,AVERAGE(Q6:Q36))</f>
        <v>0.20833333333333334</v>
      </c>
      <c r="R37" s="177">
        <f>SUM(R6:R36)</f>
        <v>33747.840000000004</v>
      </c>
      <c r="S37" s="20">
        <f>SUM(S6:S36)</f>
        <v>29834</v>
      </c>
      <c r="T37" s="17">
        <f>IF(T6="",0,AVERAGE(T6:T36))</f>
        <v>0.1875</v>
      </c>
      <c r="U37" s="177">
        <f>SUM(U6:U36)</f>
        <v>25380.864000000005</v>
      </c>
      <c r="V37" s="20">
        <f>SUM(V6:V36)</f>
        <v>18594</v>
      </c>
      <c r="W37" s="17">
        <f>IF(W6="",0,AVERAGE(W6:W36))</f>
        <v>0.22916666666666666</v>
      </c>
      <c r="X37" s="177">
        <f>SUM(X6:X36)</f>
        <v>37122.624000000003</v>
      </c>
      <c r="Y37" s="20">
        <f>SUM(Y6:Y36)</f>
        <v>31625</v>
      </c>
      <c r="Z37" s="17">
        <f>IF(Z6="",0,AVERAGE(Z6:Z36))</f>
        <v>0.5</v>
      </c>
      <c r="AA37" s="177">
        <f>SUM(AA6:AA36)</f>
        <v>78912.921600000001</v>
      </c>
      <c r="AB37" s="20">
        <f>SUM(AB6:AB36)</f>
        <v>69027</v>
      </c>
      <c r="AC37" s="17">
        <f>IF(AC6="",0,AVERAGE(AC6:AC36))</f>
        <v>0.5</v>
      </c>
      <c r="AD37" s="177">
        <f>SUM(AD6:AD36)</f>
        <v>78079.334400000022</v>
      </c>
      <c r="AE37" s="20">
        <f>SUM(AE6:AE36)</f>
        <v>70927</v>
      </c>
      <c r="AF37" s="17">
        <f>IF(AF6="",0,AVERAGE(AF6:AF36))</f>
        <v>0.79166666666666663</v>
      </c>
      <c r="AG37" s="177">
        <f>SUM(AG6:AG36)</f>
        <v>128241.792</v>
      </c>
      <c r="AH37" s="20">
        <f>SUM(AH6:AH36)</f>
        <v>108465</v>
      </c>
      <c r="AI37" s="17">
        <f>IF(AI6="",0,AVERAGE(AI6:AI36))</f>
        <v>0.70833333333333337</v>
      </c>
      <c r="AJ37" s="177">
        <f>SUM(AJ6:AJ36)</f>
        <v>115153.91999999997</v>
      </c>
      <c r="AK37" s="20">
        <f>SUM(AK6:AK36)</f>
        <v>104920</v>
      </c>
      <c r="AL37" s="17">
        <f>IF(AL6="",0,AVERAGE(AL6:AL36))</f>
        <v>0.70833333333333337</v>
      </c>
      <c r="AM37" s="177">
        <f>SUM(AM6:AM36)</f>
        <v>114742.656</v>
      </c>
      <c r="AN37" s="20">
        <f>SUM(AN6:AN36)</f>
        <v>96498</v>
      </c>
      <c r="AO37" s="17">
        <f>IF(AO6="",0,AVERAGE(AO6:AO36))</f>
        <v>0.45833333333333331</v>
      </c>
      <c r="AP37" s="177">
        <f>SUM(AP6:AP36)</f>
        <v>74245.248000000007</v>
      </c>
      <c r="AQ37" s="20">
        <f>SUM(AQ6:AQ36)</f>
        <v>66684</v>
      </c>
      <c r="AR37" s="17">
        <f>IF(AR6="",0,AVERAGE(AR6:AR36))</f>
        <v>4.1666666666666664E-2</v>
      </c>
      <c r="AS37" s="177">
        <f>SUM(AS6:AS36)</f>
        <v>6402.24</v>
      </c>
      <c r="AT37" s="20">
        <f>SUM(AT6:AT36)</f>
        <v>4500</v>
      </c>
      <c r="AU37" s="17">
        <f>IF(AU6="",0,AVERAGE(AU6:AU36))</f>
        <v>0.3125</v>
      </c>
      <c r="AV37" s="177">
        <f>SUM(AV6:AV36)</f>
        <v>56596.320000000022</v>
      </c>
      <c r="AW37" s="20">
        <f>SUM(AW6:AW36)</f>
        <v>39853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5.229166666666667</v>
      </c>
      <c r="CY37" s="158"/>
      <c r="CZ37" s="158"/>
    </row>
    <row r="38" spans="1:109" s="40" customFormat="1" ht="25.5" customHeight="1" thickTop="1">
      <c r="A38" s="57"/>
      <c r="B38" s="1583"/>
      <c r="C38" s="1583"/>
      <c r="D38" s="1584"/>
      <c r="E38" s="1583"/>
      <c r="F38" s="1583"/>
      <c r="G38" s="1584"/>
      <c r="H38" s="1583"/>
      <c r="I38" s="1583"/>
      <c r="J38" s="1584"/>
      <c r="K38" s="1583">
        <v>40689</v>
      </c>
      <c r="L38" s="1583"/>
      <c r="M38" s="1584"/>
      <c r="N38" s="1583">
        <v>26893</v>
      </c>
      <c r="O38" s="1583"/>
      <c r="P38" s="1584"/>
      <c r="Q38" s="1583">
        <v>27666</v>
      </c>
      <c r="R38" s="1583"/>
      <c r="S38" s="1584"/>
      <c r="T38" s="1583">
        <v>18218</v>
      </c>
      <c r="U38" s="1583"/>
      <c r="V38" s="1584"/>
      <c r="W38" s="1583">
        <v>30618</v>
      </c>
      <c r="X38" s="1583"/>
      <c r="Y38" s="1584"/>
      <c r="Z38" s="1583">
        <v>68304</v>
      </c>
      <c r="AA38" s="1583"/>
      <c r="AB38" s="1584"/>
      <c r="AC38" s="1583">
        <v>69536</v>
      </c>
      <c r="AD38" s="1583"/>
      <c r="AE38" s="1584"/>
      <c r="AF38" s="1583">
        <v>106848</v>
      </c>
      <c r="AG38" s="1583"/>
      <c r="AH38" s="1584"/>
      <c r="AI38" s="1583">
        <v>103335</v>
      </c>
      <c r="AJ38" s="1583"/>
      <c r="AK38" s="1584"/>
      <c r="AL38" s="1583">
        <v>94921</v>
      </c>
      <c r="AM38" s="1583"/>
      <c r="AN38" s="1584"/>
      <c r="AO38" s="1583">
        <v>65044</v>
      </c>
      <c r="AP38" s="1583"/>
      <c r="AQ38" s="1584"/>
      <c r="AR38" s="1583">
        <v>4500</v>
      </c>
      <c r="AS38" s="1583"/>
      <c r="AT38" s="1584"/>
      <c r="AU38" s="1583">
        <v>36696</v>
      </c>
      <c r="AV38" s="1583"/>
      <c r="AW38" s="1584"/>
      <c r="AX38" s="1583"/>
      <c r="AY38" s="1583"/>
      <c r="AZ38" s="1584"/>
      <c r="BA38" s="1583"/>
      <c r="BB38" s="1583"/>
      <c r="BC38" s="1584"/>
      <c r="BD38" s="1583"/>
      <c r="BE38" s="1583"/>
      <c r="BF38" s="1584"/>
      <c r="BG38" s="1583"/>
      <c r="BH38" s="1583"/>
      <c r="BI38" s="1584"/>
      <c r="BJ38" s="1583"/>
      <c r="BK38" s="1583"/>
      <c r="BL38" s="1584"/>
      <c r="BM38" s="1583"/>
      <c r="BN38" s="1583"/>
      <c r="BO38" s="1584"/>
      <c r="BP38" s="1583"/>
      <c r="BQ38" s="1583"/>
      <c r="BR38" s="1584"/>
      <c r="BS38" s="1562"/>
      <c r="BT38" s="1562"/>
      <c r="BU38" s="1563"/>
      <c r="BV38" s="1562"/>
      <c r="BW38" s="1562"/>
      <c r="BX38" s="1563"/>
      <c r="BY38" s="1562"/>
      <c r="BZ38" s="1562"/>
      <c r="CA38" s="1563"/>
      <c r="CB38" s="1562"/>
      <c r="CC38" s="1562"/>
      <c r="CD38" s="1563"/>
      <c r="CE38" s="1562"/>
      <c r="CF38" s="1562"/>
      <c r="CG38" s="1563"/>
      <c r="CH38" s="1562"/>
      <c r="CI38" s="1562"/>
      <c r="CJ38" s="1563"/>
      <c r="CK38" s="1562"/>
      <c r="CL38" s="1562"/>
      <c r="CM38" s="1563"/>
      <c r="CN38" s="1562"/>
      <c r="CO38" s="1562"/>
      <c r="CP38" s="1563"/>
      <c r="CQ38" s="1562"/>
      <c r="CR38" s="1562"/>
      <c r="CS38" s="1563"/>
      <c r="CT38" s="1562"/>
      <c r="CU38" s="1562"/>
      <c r="CV38" s="1563"/>
      <c r="CW38" s="24"/>
      <c r="CX38" s="39"/>
    </row>
    <row r="39" spans="1:109" s="40" customFormat="1" ht="26.25" customHeight="1" thickBot="1">
      <c r="A39" s="58"/>
      <c r="B39" s="1597"/>
      <c r="C39" s="1597"/>
      <c r="D39" s="1598"/>
      <c r="E39" s="1597"/>
      <c r="F39" s="1597"/>
      <c r="G39" s="1598"/>
      <c r="H39" s="1597"/>
      <c r="I39" s="1597"/>
      <c r="J39" s="1598"/>
      <c r="K39" s="1597">
        <v>2409</v>
      </c>
      <c r="L39" s="1597"/>
      <c r="M39" s="1598"/>
      <c r="N39" s="1597">
        <v>2143</v>
      </c>
      <c r="O39" s="1597"/>
      <c r="P39" s="1598"/>
      <c r="Q39" s="1597">
        <v>1794</v>
      </c>
      <c r="R39" s="1597"/>
      <c r="S39" s="1598"/>
      <c r="T39" s="1597">
        <f>663+1198</f>
        <v>1861</v>
      </c>
      <c r="U39" s="1597"/>
      <c r="V39" s="1598"/>
      <c r="W39" s="1597">
        <v>2733</v>
      </c>
      <c r="X39" s="1597"/>
      <c r="Y39" s="1598"/>
      <c r="Z39" s="1597">
        <v>3504</v>
      </c>
      <c r="AA39" s="1597"/>
      <c r="AB39" s="1598"/>
      <c r="AC39" s="1597">
        <v>3416</v>
      </c>
      <c r="AD39" s="1597"/>
      <c r="AE39" s="1598"/>
      <c r="AF39" s="1597">
        <v>3888</v>
      </c>
      <c r="AG39" s="1597"/>
      <c r="AH39" s="1598"/>
      <c r="AI39" s="1597">
        <v>3840</v>
      </c>
      <c r="AJ39" s="1597"/>
      <c r="AK39" s="1598"/>
      <c r="AL39" s="1597">
        <v>3016</v>
      </c>
      <c r="AM39" s="1597"/>
      <c r="AN39" s="1598"/>
      <c r="AO39" s="1597">
        <v>3739</v>
      </c>
      <c r="AP39" s="1597"/>
      <c r="AQ39" s="1598"/>
      <c r="AR39" s="1597"/>
      <c r="AS39" s="1597"/>
      <c r="AT39" s="1598"/>
      <c r="AU39" s="1597">
        <v>3762</v>
      </c>
      <c r="AV39" s="1597"/>
      <c r="AW39" s="1598"/>
      <c r="AX39" s="1597"/>
      <c r="AY39" s="1597"/>
      <c r="AZ39" s="1598"/>
      <c r="BA39" s="1597"/>
      <c r="BB39" s="1597"/>
      <c r="BC39" s="1598"/>
      <c r="BD39" s="1597"/>
      <c r="BE39" s="1597"/>
      <c r="BF39" s="1598"/>
      <c r="BG39" s="1597"/>
      <c r="BH39" s="1597"/>
      <c r="BI39" s="1598"/>
      <c r="BJ39" s="1597"/>
      <c r="BK39" s="1597"/>
      <c r="BL39" s="1598"/>
      <c r="BM39" s="1597"/>
      <c r="BN39" s="1597"/>
      <c r="BO39" s="1598"/>
      <c r="BP39" s="1597"/>
      <c r="BQ39" s="1597"/>
      <c r="BR39" s="1598"/>
      <c r="BS39" s="1560"/>
      <c r="BT39" s="1560"/>
      <c r="BU39" s="1561"/>
      <c r="BV39" s="1560"/>
      <c r="BW39" s="1560"/>
      <c r="BX39" s="1561"/>
      <c r="BY39" s="1560"/>
      <c r="BZ39" s="1560"/>
      <c r="CA39" s="1561"/>
      <c r="CB39" s="1560"/>
      <c r="CC39" s="1560"/>
      <c r="CD39" s="1561"/>
      <c r="CE39" s="1560"/>
      <c r="CF39" s="1560"/>
      <c r="CG39" s="1561"/>
      <c r="CH39" s="1560"/>
      <c r="CI39" s="1560"/>
      <c r="CJ39" s="1561"/>
      <c r="CK39" s="1560"/>
      <c r="CL39" s="1560"/>
      <c r="CM39" s="1561"/>
      <c r="CN39" s="1560"/>
      <c r="CO39" s="1560"/>
      <c r="CP39" s="1561"/>
      <c r="CQ39" s="1560"/>
      <c r="CR39" s="1560"/>
      <c r="CS39" s="1561"/>
      <c r="CT39" s="1560"/>
      <c r="CU39" s="1560"/>
      <c r="CV39" s="1561"/>
      <c r="CW39" s="25"/>
      <c r="CX39" s="39"/>
    </row>
    <row r="40" spans="1:109" s="40" customFormat="1" ht="26.25" customHeight="1" thickBot="1">
      <c r="A40" s="59"/>
      <c r="B40" s="1579"/>
      <c r="C40" s="1580"/>
      <c r="D40" s="1581"/>
      <c r="E40" s="1579"/>
      <c r="F40" s="1580"/>
      <c r="G40" s="1581"/>
      <c r="H40" s="1579"/>
      <c r="I40" s="1580"/>
      <c r="J40" s="1581"/>
      <c r="K40" s="1579"/>
      <c r="L40" s="1580"/>
      <c r="M40" s="1581"/>
      <c r="N40" s="1579"/>
      <c r="O40" s="1580"/>
      <c r="P40" s="1581"/>
      <c r="Q40" s="1579"/>
      <c r="R40" s="1580"/>
      <c r="S40" s="1581"/>
      <c r="T40" s="1579"/>
      <c r="U40" s="1580"/>
      <c r="V40" s="1581"/>
      <c r="W40" s="1579"/>
      <c r="X40" s="1580"/>
      <c r="Y40" s="1581"/>
      <c r="Z40" s="1579">
        <v>100</v>
      </c>
      <c r="AA40" s="1580"/>
      <c r="AB40" s="1581"/>
      <c r="AC40" s="1579">
        <v>100</v>
      </c>
      <c r="AD40" s="1580"/>
      <c r="AE40" s="1581"/>
      <c r="AF40" s="1579">
        <v>100</v>
      </c>
      <c r="AG40" s="1580"/>
      <c r="AH40" s="1581"/>
      <c r="AI40" s="1579">
        <v>100</v>
      </c>
      <c r="AJ40" s="1580"/>
      <c r="AK40" s="1581"/>
      <c r="AL40" s="1579">
        <v>88.1</v>
      </c>
      <c r="AM40" s="1580"/>
      <c r="AN40" s="1581"/>
      <c r="AO40" s="1579">
        <v>100</v>
      </c>
      <c r="AP40" s="1580"/>
      <c r="AQ40" s="1581"/>
      <c r="AR40" s="1579">
        <v>100</v>
      </c>
      <c r="AS40" s="1580"/>
      <c r="AT40" s="1581"/>
      <c r="AU40" s="1579"/>
      <c r="AV40" s="1580"/>
      <c r="AW40" s="1581"/>
      <c r="AX40" s="1579"/>
      <c r="AY40" s="1580"/>
      <c r="AZ40" s="1581"/>
      <c r="BA40" s="1579"/>
      <c r="BB40" s="1580"/>
      <c r="BC40" s="1581"/>
      <c r="BD40" s="1579"/>
      <c r="BE40" s="1580"/>
      <c r="BF40" s="1581"/>
      <c r="BG40" s="1579"/>
      <c r="BH40" s="1580"/>
      <c r="BI40" s="1581"/>
      <c r="BJ40" s="1579"/>
      <c r="BK40" s="1580"/>
      <c r="BL40" s="1581"/>
      <c r="BM40" s="1579"/>
      <c r="BN40" s="1580"/>
      <c r="BO40" s="1581"/>
      <c r="BP40" s="1579"/>
      <c r="BQ40" s="1580"/>
      <c r="BR40" s="1581"/>
      <c r="BS40" s="1579"/>
      <c r="BT40" s="1580"/>
      <c r="BU40" s="1581"/>
      <c r="BV40" s="1579"/>
      <c r="BW40" s="1580"/>
      <c r="BX40" s="1581"/>
      <c r="BY40" s="1579"/>
      <c r="BZ40" s="1580"/>
      <c r="CA40" s="1581"/>
      <c r="CB40" s="1579"/>
      <c r="CC40" s="1580"/>
      <c r="CD40" s="1581"/>
      <c r="CE40" s="1579"/>
      <c r="CF40" s="1580"/>
      <c r="CG40" s="1581"/>
      <c r="CH40" s="1579"/>
      <c r="CI40" s="1580"/>
      <c r="CJ40" s="1581"/>
      <c r="CK40" s="1579"/>
      <c r="CL40" s="1580"/>
      <c r="CM40" s="1581"/>
      <c r="CN40" s="1579"/>
      <c r="CO40" s="1580"/>
      <c r="CP40" s="1581"/>
      <c r="CQ40" s="1579"/>
      <c r="CR40" s="1580"/>
      <c r="CS40" s="1581"/>
      <c r="CT40" s="1579"/>
      <c r="CU40" s="1580"/>
      <c r="CV40" s="1581"/>
      <c r="CX40" s="41"/>
    </row>
    <row r="41" spans="1:109" s="27" customFormat="1" ht="26.25" hidden="1" customHeight="1" thickTop="1" thickBot="1">
      <c r="A41" s="26"/>
      <c r="B41" s="1571">
        <f>B38-B39-B60</f>
        <v>0</v>
      </c>
      <c r="C41" s="1572"/>
      <c r="D41" s="1573"/>
      <c r="E41" s="1571">
        <f>E38-E39-E60</f>
        <v>0</v>
      </c>
      <c r="F41" s="1572"/>
      <c r="G41" s="1573"/>
      <c r="H41" s="1571">
        <f>H38-H39-H60</f>
        <v>0</v>
      </c>
      <c r="I41" s="1572"/>
      <c r="J41" s="1573"/>
      <c r="K41" s="1571">
        <f>K38-K39-K60</f>
        <v>18315</v>
      </c>
      <c r="L41" s="1572"/>
      <c r="M41" s="1573"/>
      <c r="N41" s="498">
        <f>N38-N39-N60</f>
        <v>24750</v>
      </c>
      <c r="O41" s="499"/>
      <c r="P41" s="500"/>
      <c r="Q41" s="1571">
        <f>Q38-Q39-Q60</f>
        <v>25872</v>
      </c>
      <c r="R41" s="1572"/>
      <c r="S41" s="1573"/>
      <c r="T41" s="498">
        <f>T38-T39-T60</f>
        <v>12837</v>
      </c>
      <c r="U41" s="499"/>
      <c r="V41" s="500"/>
      <c r="W41" s="498">
        <f>W38-W39-W60</f>
        <v>27885</v>
      </c>
      <c r="X41" s="499"/>
      <c r="Y41" s="500"/>
      <c r="Z41" s="498">
        <f>Z38-Z39-Z60</f>
        <v>64800</v>
      </c>
      <c r="AA41" s="499"/>
      <c r="AB41" s="500"/>
      <c r="AC41" s="498">
        <f>AC38-AC39-AC60</f>
        <v>51000</v>
      </c>
      <c r="AD41" s="499"/>
      <c r="AE41" s="500"/>
      <c r="AF41" s="498">
        <f>AF38-AF39-AF60</f>
        <v>94875</v>
      </c>
      <c r="AG41" s="499"/>
      <c r="AH41" s="500"/>
      <c r="AI41" s="498">
        <f>AI38-AI39-AI60</f>
        <v>93885</v>
      </c>
      <c r="AJ41" s="499"/>
      <c r="AK41" s="500"/>
      <c r="AL41" s="498">
        <f>AL38-AL39-AL60</f>
        <v>91905</v>
      </c>
      <c r="AM41" s="499"/>
      <c r="AN41" s="500"/>
      <c r="AO41" s="498">
        <f>AO38-AO39-AO60</f>
        <v>61305</v>
      </c>
      <c r="AP41" s="499"/>
      <c r="AQ41" s="500"/>
      <c r="AR41" s="498">
        <f>AR38-AR39-AR60</f>
        <v>4500</v>
      </c>
      <c r="AS41" s="499"/>
      <c r="AT41" s="500"/>
      <c r="AU41" s="498">
        <f>AU38-AU39-AU60</f>
        <v>32109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71">
        <f>BJ38-BJ39-BJ60</f>
        <v>0</v>
      </c>
      <c r="BK41" s="1572"/>
      <c r="BL41" s="1573"/>
      <c r="BM41" s="1571">
        <f>BM38-BM39-BM60</f>
        <v>0</v>
      </c>
      <c r="BN41" s="1572"/>
      <c r="BO41" s="1573"/>
      <c r="BP41" s="1571">
        <f>BP38-BP39-BP60</f>
        <v>0</v>
      </c>
      <c r="BQ41" s="1572"/>
      <c r="BR41" s="1573"/>
      <c r="BS41" s="1571">
        <f>BS38-BS39-BS60</f>
        <v>0</v>
      </c>
      <c r="BT41" s="1572"/>
      <c r="BU41" s="1573"/>
      <c r="BV41" s="1571">
        <f>BV38-BV39-BV60</f>
        <v>0</v>
      </c>
      <c r="BW41" s="1572"/>
      <c r="BX41" s="1573"/>
      <c r="BY41" s="1571">
        <f>BY38-BY39-BY60</f>
        <v>0</v>
      </c>
      <c r="BZ41" s="1572"/>
      <c r="CA41" s="1573"/>
      <c r="CB41" s="1571">
        <f>CB38-CB39-CB60</f>
        <v>0</v>
      </c>
      <c r="CC41" s="1572"/>
      <c r="CD41" s="1573"/>
      <c r="CE41" s="1571">
        <f>CE38-CE39-CE60</f>
        <v>0</v>
      </c>
      <c r="CF41" s="1572"/>
      <c r="CG41" s="1573"/>
      <c r="CH41" s="1571">
        <f>CH38-CH39-CH60</f>
        <v>0</v>
      </c>
      <c r="CI41" s="1572"/>
      <c r="CJ41" s="1573"/>
      <c r="CK41" s="1571">
        <f>CK38-CK39-CK60</f>
        <v>0</v>
      </c>
      <c r="CL41" s="1572"/>
      <c r="CM41" s="1573"/>
      <c r="CN41" s="1571">
        <f>CN38-CN39-CN60</f>
        <v>0</v>
      </c>
      <c r="CO41" s="1572"/>
      <c r="CP41" s="1573"/>
      <c r="CQ41" s="1571">
        <f>CQ38-CQ39-CQ60</f>
        <v>0</v>
      </c>
      <c r="CR41" s="1572"/>
      <c r="CS41" s="1573"/>
      <c r="CT41" s="1571">
        <f>CT38-CT39-CT60</f>
        <v>0</v>
      </c>
      <c r="CU41" s="1572"/>
      <c r="CV41" s="1573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77" customFormat="1" ht="15" customHeight="1">
      <c r="A46" s="1491"/>
      <c r="B46" s="1492"/>
      <c r="C46" s="1493"/>
      <c r="D46" s="1494"/>
      <c r="E46" s="1492"/>
      <c r="F46" s="1493"/>
      <c r="G46" s="1494"/>
      <c r="H46" s="1492"/>
      <c r="I46" s="1493"/>
      <c r="J46" s="1494"/>
      <c r="K46" s="1496">
        <v>17325</v>
      </c>
      <c r="L46" s="1497"/>
      <c r="M46" s="1498"/>
      <c r="N46" s="1496"/>
      <c r="O46" s="1497"/>
      <c r="P46" s="1498"/>
      <c r="Q46" s="1496"/>
      <c r="R46" s="1497"/>
      <c r="S46" s="1498"/>
      <c r="T46" s="1496">
        <v>3520</v>
      </c>
      <c r="U46" s="1497"/>
      <c r="V46" s="1498"/>
      <c r="W46" s="1496"/>
      <c r="X46" s="1497"/>
      <c r="Y46" s="1498"/>
      <c r="Z46" s="1496"/>
      <c r="AA46" s="1497"/>
      <c r="AB46" s="1498"/>
      <c r="AC46" s="1496">
        <v>15000</v>
      </c>
      <c r="AD46" s="1497"/>
      <c r="AE46" s="1498"/>
      <c r="AF46" s="1496">
        <v>6435</v>
      </c>
      <c r="AG46" s="1497"/>
      <c r="AH46" s="1498"/>
      <c r="AI46" s="1496">
        <v>3960</v>
      </c>
      <c r="AJ46" s="1497"/>
      <c r="AK46" s="1498"/>
      <c r="AL46" s="1496"/>
      <c r="AM46" s="1497"/>
      <c r="AN46" s="1498"/>
      <c r="AO46" s="1496"/>
      <c r="AP46" s="1497"/>
      <c r="AQ46" s="1498"/>
      <c r="AR46" s="1496"/>
      <c r="AS46" s="1497"/>
      <c r="AT46" s="1498"/>
      <c r="AU46" s="1496">
        <v>825</v>
      </c>
      <c r="AV46" s="1497"/>
      <c r="AW46" s="1498"/>
      <c r="AX46" s="1492"/>
      <c r="AY46" s="1493"/>
      <c r="AZ46" s="1494"/>
      <c r="BA46" s="1492"/>
      <c r="BB46" s="1493"/>
      <c r="BC46" s="1494"/>
      <c r="BD46" s="1492"/>
      <c r="BE46" s="1493"/>
      <c r="BF46" s="1494"/>
      <c r="BG46" s="1475"/>
      <c r="BH46" s="1473"/>
      <c r="BI46" s="1474"/>
      <c r="BJ46" s="1475"/>
      <c r="BK46" s="1473"/>
      <c r="BL46" s="1474"/>
      <c r="BM46" s="1475"/>
      <c r="BN46" s="1473"/>
      <c r="BO46" s="1474"/>
      <c r="BP46" s="1492"/>
      <c r="BQ46" s="1473"/>
      <c r="BR46" s="1474"/>
      <c r="BS46" s="1492"/>
      <c r="BT46" s="1473"/>
      <c r="BU46" s="1474"/>
      <c r="BV46" s="1475"/>
      <c r="BW46" s="1473"/>
      <c r="BX46" s="1474"/>
      <c r="BY46" s="1475"/>
      <c r="BZ46" s="1473"/>
      <c r="CA46" s="1474"/>
      <c r="CB46" s="1475"/>
      <c r="CC46" s="1473"/>
      <c r="CD46" s="1474"/>
      <c r="CE46" s="1475"/>
      <c r="CF46" s="1473"/>
      <c r="CG46" s="1474"/>
      <c r="CH46" s="1475"/>
      <c r="CI46" s="1473"/>
      <c r="CJ46" s="1474"/>
      <c r="CK46" s="1475"/>
      <c r="CL46" s="1473"/>
      <c r="CM46" s="1474"/>
      <c r="CN46" s="1475"/>
      <c r="CO46" s="1473"/>
      <c r="CP46" s="1474"/>
      <c r="CQ46" s="1475"/>
      <c r="CR46" s="1473"/>
      <c r="CS46" s="1474"/>
      <c r="CT46" s="1475"/>
      <c r="CU46" s="1473"/>
      <c r="CV46" s="1474"/>
    </row>
    <row r="47" spans="1:109" s="1477" customFormat="1" ht="15" customHeight="1">
      <c r="A47" s="1491"/>
      <c r="B47" s="1478"/>
      <c r="C47" s="1479"/>
      <c r="D47" s="1480"/>
      <c r="E47" s="1478"/>
      <c r="F47" s="1479"/>
      <c r="G47" s="1480"/>
      <c r="H47" s="1478"/>
      <c r="I47" s="1479"/>
      <c r="J47" s="1480"/>
      <c r="K47" s="1499">
        <v>2640</v>
      </c>
      <c r="L47" s="1500"/>
      <c r="M47" s="1501"/>
      <c r="N47" s="1499"/>
      <c r="O47" s="1500"/>
      <c r="P47" s="1501"/>
      <c r="Q47" s="1502"/>
      <c r="R47" s="1500"/>
      <c r="S47" s="1501"/>
      <c r="T47" s="1502"/>
      <c r="U47" s="1500"/>
      <c r="V47" s="1501"/>
      <c r="W47" s="1502"/>
      <c r="X47" s="1500"/>
      <c r="Y47" s="1501"/>
      <c r="Z47" s="1502"/>
      <c r="AA47" s="1500"/>
      <c r="AB47" s="1501"/>
      <c r="AC47" s="1502">
        <v>120</v>
      </c>
      <c r="AD47" s="1500"/>
      <c r="AE47" s="1501"/>
      <c r="AF47" s="1502">
        <v>1650</v>
      </c>
      <c r="AG47" s="1500"/>
      <c r="AH47" s="1501"/>
      <c r="AI47" s="1502">
        <v>1650</v>
      </c>
      <c r="AJ47" s="1500"/>
      <c r="AK47" s="1501"/>
      <c r="AL47" s="1502"/>
      <c r="AM47" s="1500"/>
      <c r="AN47" s="1501"/>
      <c r="AO47" s="1502"/>
      <c r="AP47" s="1500"/>
      <c r="AQ47" s="1501"/>
      <c r="AR47" s="1502"/>
      <c r="AS47" s="1500"/>
      <c r="AT47" s="1501"/>
      <c r="AU47" s="1502"/>
      <c r="AV47" s="1500"/>
      <c r="AW47" s="1501"/>
      <c r="AX47" s="1481"/>
      <c r="AY47" s="1479"/>
      <c r="AZ47" s="1480"/>
      <c r="BA47" s="1481"/>
      <c r="BB47" s="1479"/>
      <c r="BC47" s="1480"/>
      <c r="BD47" s="1481"/>
      <c r="BE47" s="1479"/>
      <c r="BF47" s="1480"/>
      <c r="BG47" s="1481"/>
      <c r="BH47" s="1479"/>
      <c r="BI47" s="1480"/>
      <c r="BJ47" s="1481"/>
      <c r="BK47" s="1479"/>
      <c r="BL47" s="1480"/>
      <c r="BM47" s="1481"/>
      <c r="BN47" s="1479"/>
      <c r="BO47" s="1480"/>
      <c r="BP47" s="1481"/>
      <c r="BQ47" s="1479"/>
      <c r="BR47" s="1480"/>
      <c r="BS47" s="1481"/>
      <c r="BT47" s="1479"/>
      <c r="BU47" s="1480"/>
      <c r="BV47" s="1481"/>
      <c r="BW47" s="1479"/>
      <c r="BX47" s="1480"/>
      <c r="BY47" s="1481"/>
      <c r="BZ47" s="1479"/>
      <c r="CA47" s="1480"/>
      <c r="CB47" s="1481"/>
      <c r="CC47" s="1479"/>
      <c r="CD47" s="1480"/>
      <c r="CE47" s="1481"/>
      <c r="CF47" s="1479"/>
      <c r="CG47" s="1480"/>
      <c r="CH47" s="1481"/>
      <c r="CI47" s="1479"/>
      <c r="CJ47" s="1480"/>
      <c r="CK47" s="1481"/>
      <c r="CL47" s="1479"/>
      <c r="CM47" s="1480"/>
      <c r="CN47" s="1481"/>
      <c r="CO47" s="1479"/>
      <c r="CP47" s="1480"/>
      <c r="CQ47" s="1481"/>
      <c r="CR47" s="1479"/>
      <c r="CS47" s="1480"/>
      <c r="CT47" s="1481"/>
      <c r="CU47" s="1479"/>
      <c r="CV47" s="1480"/>
    </row>
    <row r="48" spans="1:109" s="1477" customFormat="1" ht="15.75" customHeight="1">
      <c r="A48" s="1491"/>
      <c r="B48" s="1478"/>
      <c r="C48" s="1479"/>
      <c r="D48" s="1480"/>
      <c r="E48" s="1478"/>
      <c r="F48" s="1479"/>
      <c r="G48" s="1480"/>
      <c r="H48" s="1478"/>
      <c r="I48" s="1479"/>
      <c r="J48" s="1480"/>
      <c r="K48" s="1499"/>
      <c r="L48" s="1500"/>
      <c r="M48" s="1501"/>
      <c r="N48" s="1502"/>
      <c r="O48" s="1500"/>
      <c r="P48" s="1501"/>
      <c r="Q48" s="1502"/>
      <c r="R48" s="1500"/>
      <c r="S48" s="1501"/>
      <c r="T48" s="1502"/>
      <c r="U48" s="1500"/>
      <c r="V48" s="1501"/>
      <c r="W48" s="1502"/>
      <c r="X48" s="1500"/>
      <c r="Y48" s="1501"/>
      <c r="Z48" s="1502"/>
      <c r="AA48" s="1500"/>
      <c r="AB48" s="1501"/>
      <c r="AC48" s="1502"/>
      <c r="AD48" s="1500"/>
      <c r="AE48" s="1501"/>
      <c r="AF48" s="1502"/>
      <c r="AG48" s="1500"/>
      <c r="AH48" s="1501"/>
      <c r="AI48" s="1502"/>
      <c r="AJ48" s="1500"/>
      <c r="AK48" s="1501"/>
      <c r="AL48" s="1502"/>
      <c r="AM48" s="1500"/>
      <c r="AN48" s="1501"/>
      <c r="AO48" s="1502"/>
      <c r="AP48" s="1500"/>
      <c r="AQ48" s="1501"/>
      <c r="AR48" s="1502"/>
      <c r="AS48" s="1500"/>
      <c r="AT48" s="1501"/>
      <c r="AU48" s="1502"/>
      <c r="AV48" s="1500"/>
      <c r="AW48" s="1501"/>
      <c r="AX48" s="1481"/>
      <c r="AY48" s="1479"/>
      <c r="AZ48" s="1480"/>
      <c r="BA48" s="1481"/>
      <c r="BB48" s="1479"/>
      <c r="BC48" s="1480"/>
      <c r="BD48" s="1481"/>
      <c r="BE48" s="1479"/>
      <c r="BF48" s="1480"/>
      <c r="BG48" s="1481"/>
      <c r="BH48" s="1479"/>
      <c r="BI48" s="1480"/>
      <c r="BJ48" s="1481"/>
      <c r="BK48" s="1479"/>
      <c r="BL48" s="1480"/>
      <c r="BM48" s="1481"/>
      <c r="BN48" s="1479"/>
      <c r="BO48" s="1480"/>
      <c r="BP48" s="1481"/>
      <c r="BQ48" s="1479"/>
      <c r="BR48" s="1480"/>
      <c r="BS48" s="1481"/>
      <c r="BT48" s="1479"/>
      <c r="BU48" s="1480"/>
      <c r="BV48" s="1481"/>
      <c r="BW48" s="1479"/>
      <c r="BX48" s="1480"/>
      <c r="BY48" s="1481"/>
      <c r="BZ48" s="1479"/>
      <c r="CA48" s="1480"/>
      <c r="CB48" s="1481"/>
      <c r="CC48" s="1479"/>
      <c r="CD48" s="1480"/>
      <c r="CE48" s="1481"/>
      <c r="CF48" s="1479"/>
      <c r="CG48" s="1480"/>
      <c r="CH48" s="1481"/>
      <c r="CI48" s="1479"/>
      <c r="CJ48" s="1480"/>
      <c r="CK48" s="1481"/>
      <c r="CL48" s="1479"/>
      <c r="CM48" s="1480"/>
      <c r="CN48" s="1481"/>
      <c r="CO48" s="1479"/>
      <c r="CP48" s="1480"/>
      <c r="CQ48" s="1481"/>
      <c r="CR48" s="1479"/>
      <c r="CS48" s="1480"/>
      <c r="CT48" s="1481"/>
      <c r="CU48" s="1479"/>
      <c r="CV48" s="1480"/>
    </row>
    <row r="49" spans="1:109" s="1477" customFormat="1" ht="15" customHeight="1">
      <c r="A49" s="1491"/>
      <c r="B49" s="1481"/>
      <c r="C49" s="1479"/>
      <c r="D49" s="1480"/>
      <c r="E49" s="1481"/>
      <c r="F49" s="1479"/>
      <c r="G49" s="1480"/>
      <c r="H49" s="1481"/>
      <c r="I49" s="1479"/>
      <c r="J49" s="1480"/>
      <c r="K49" s="1502"/>
      <c r="L49" s="1500"/>
      <c r="M49" s="1501"/>
      <c r="N49" s="1502"/>
      <c r="O49" s="1500"/>
      <c r="P49" s="1501"/>
      <c r="Q49" s="1502"/>
      <c r="R49" s="1500"/>
      <c r="S49" s="1501"/>
      <c r="T49" s="1502"/>
      <c r="U49" s="1500"/>
      <c r="V49" s="1501"/>
      <c r="W49" s="1502"/>
      <c r="X49" s="1500"/>
      <c r="Y49" s="1501"/>
      <c r="Z49" s="1502"/>
      <c r="AA49" s="1500"/>
      <c r="AB49" s="1501"/>
      <c r="AC49" s="1502"/>
      <c r="AD49" s="1500"/>
      <c r="AE49" s="1501"/>
      <c r="AF49" s="1502"/>
      <c r="AG49" s="1500"/>
      <c r="AH49" s="1501"/>
      <c r="AI49" s="1502"/>
      <c r="AJ49" s="1500"/>
      <c r="AK49" s="1501"/>
      <c r="AL49" s="1502"/>
      <c r="AM49" s="1500"/>
      <c r="AN49" s="1501"/>
      <c r="AO49" s="1502"/>
      <c r="AP49" s="1500"/>
      <c r="AQ49" s="1501"/>
      <c r="AR49" s="1502"/>
      <c r="AS49" s="1500"/>
      <c r="AT49" s="1501"/>
      <c r="AU49" s="1502"/>
      <c r="AV49" s="1500"/>
      <c r="AW49" s="1501"/>
      <c r="AX49" s="1481"/>
      <c r="AY49" s="1479"/>
      <c r="AZ49" s="1480"/>
      <c r="BA49" s="1481"/>
      <c r="BB49" s="1479"/>
      <c r="BC49" s="1480"/>
      <c r="BD49" s="1481"/>
      <c r="BE49" s="1479"/>
      <c r="BF49" s="1480"/>
      <c r="BG49" s="1481"/>
      <c r="BH49" s="1479"/>
      <c r="BI49" s="1480"/>
      <c r="BJ49" s="1481"/>
      <c r="BK49" s="1479"/>
      <c r="BL49" s="1480"/>
      <c r="BM49" s="1481"/>
      <c r="BN49" s="1479"/>
      <c r="BO49" s="1480"/>
      <c r="BP49" s="1481"/>
      <c r="BQ49" s="1479"/>
      <c r="BR49" s="1480"/>
      <c r="BS49" s="1481"/>
      <c r="BT49" s="1479"/>
      <c r="BU49" s="1480"/>
      <c r="BV49" s="1481"/>
      <c r="BW49" s="1479"/>
      <c r="BX49" s="1480"/>
      <c r="BY49" s="1481"/>
      <c r="BZ49" s="1479"/>
      <c r="CA49" s="1480"/>
      <c r="CB49" s="1481"/>
      <c r="CC49" s="1479"/>
      <c r="CD49" s="1480"/>
      <c r="CE49" s="1481"/>
      <c r="CF49" s="1479"/>
      <c r="CG49" s="1480"/>
      <c r="CH49" s="1481"/>
      <c r="CI49" s="1479"/>
      <c r="CJ49" s="1480"/>
      <c r="CK49" s="1481"/>
      <c r="CL49" s="1479"/>
      <c r="CM49" s="1480"/>
      <c r="CN49" s="1481"/>
      <c r="CO49" s="1479"/>
      <c r="CP49" s="1480"/>
      <c r="CQ49" s="1481"/>
      <c r="CR49" s="1479"/>
      <c r="CS49" s="1480"/>
      <c r="CT49" s="1481"/>
      <c r="CU49" s="1479"/>
      <c r="CV49" s="1480"/>
    </row>
    <row r="50" spans="1:109" s="1477" customFormat="1" ht="15" customHeight="1">
      <c r="A50" s="1491"/>
      <c r="B50" s="1478"/>
      <c r="C50" s="1479"/>
      <c r="D50" s="1480"/>
      <c r="E50" s="1481"/>
      <c r="F50" s="1479"/>
      <c r="G50" s="1480"/>
      <c r="H50" s="1481"/>
      <c r="I50" s="1479"/>
      <c r="J50" s="1480"/>
      <c r="K50" s="1502"/>
      <c r="L50" s="1500"/>
      <c r="M50" s="1501"/>
      <c r="N50" s="1502"/>
      <c r="O50" s="1500"/>
      <c r="P50" s="1501"/>
      <c r="Q50" s="1502"/>
      <c r="R50" s="1500"/>
      <c r="S50" s="1501"/>
      <c r="T50" s="1502"/>
      <c r="U50" s="1500"/>
      <c r="V50" s="1501"/>
      <c r="W50" s="1502"/>
      <c r="X50" s="1500"/>
      <c r="Y50" s="1501"/>
      <c r="Z50" s="1502"/>
      <c r="AA50" s="1500"/>
      <c r="AB50" s="1501"/>
      <c r="AC50" s="1502"/>
      <c r="AD50" s="1500"/>
      <c r="AE50" s="1501"/>
      <c r="AF50" s="1502"/>
      <c r="AG50" s="1500"/>
      <c r="AH50" s="1501"/>
      <c r="AI50" s="1502"/>
      <c r="AJ50" s="1500"/>
      <c r="AK50" s="1501"/>
      <c r="AL50" s="1502"/>
      <c r="AM50" s="1500"/>
      <c r="AN50" s="1501"/>
      <c r="AO50" s="1502"/>
      <c r="AP50" s="1500"/>
      <c r="AQ50" s="1501"/>
      <c r="AR50" s="1502"/>
      <c r="AS50" s="1500"/>
      <c r="AT50" s="1501"/>
      <c r="AU50" s="1502"/>
      <c r="AV50" s="1500"/>
      <c r="AW50" s="1501"/>
      <c r="AX50" s="1481"/>
      <c r="AY50" s="1479"/>
      <c r="AZ50" s="1480"/>
      <c r="BA50" s="1481"/>
      <c r="BB50" s="1479"/>
      <c r="BC50" s="1480"/>
      <c r="BD50" s="1481"/>
      <c r="BE50" s="1479"/>
      <c r="BF50" s="1480"/>
      <c r="BG50" s="1481"/>
      <c r="BH50" s="1479"/>
      <c r="BI50" s="1480"/>
      <c r="BJ50" s="1481"/>
      <c r="BK50" s="1479"/>
      <c r="BL50" s="1480"/>
      <c r="BM50" s="1481"/>
      <c r="BN50" s="1479"/>
      <c r="BO50" s="1480"/>
      <c r="BP50" s="1481"/>
      <c r="BQ50" s="1479"/>
      <c r="BR50" s="1480"/>
      <c r="BS50" s="1481"/>
      <c r="BT50" s="1479"/>
      <c r="BU50" s="1480"/>
      <c r="BV50" s="1481"/>
      <c r="BW50" s="1479"/>
      <c r="BX50" s="1480"/>
      <c r="BY50" s="1481"/>
      <c r="BZ50" s="1479"/>
      <c r="CA50" s="1480"/>
      <c r="CB50" s="1481"/>
      <c r="CC50" s="1479"/>
      <c r="CD50" s="1480"/>
      <c r="CE50" s="1481"/>
      <c r="CF50" s="1479"/>
      <c r="CG50" s="1480"/>
      <c r="CH50" s="1481"/>
      <c r="CI50" s="1479"/>
      <c r="CJ50" s="1480"/>
      <c r="CK50" s="1481"/>
      <c r="CL50" s="1479"/>
      <c r="CM50" s="1480"/>
      <c r="CN50" s="1481"/>
      <c r="CO50" s="1479"/>
      <c r="CP50" s="1480"/>
      <c r="CQ50" s="1481"/>
      <c r="CR50" s="1479"/>
      <c r="CS50" s="1480"/>
      <c r="CT50" s="1481"/>
      <c r="CU50" s="1479"/>
      <c r="CV50" s="1480"/>
    </row>
    <row r="51" spans="1:109" s="1477" customFormat="1" ht="15" customHeight="1">
      <c r="A51" s="1491"/>
      <c r="B51" s="1478"/>
      <c r="C51" s="1479"/>
      <c r="D51" s="1480"/>
      <c r="E51" s="1481"/>
      <c r="F51" s="1479"/>
      <c r="G51" s="1480"/>
      <c r="H51" s="1481"/>
      <c r="I51" s="1479"/>
      <c r="J51" s="1480"/>
      <c r="K51" s="1502"/>
      <c r="L51" s="1500"/>
      <c r="M51" s="1501"/>
      <c r="N51" s="1502"/>
      <c r="O51" s="1500"/>
      <c r="P51" s="1501"/>
      <c r="Q51" s="1502"/>
      <c r="R51" s="1500"/>
      <c r="S51" s="1501"/>
      <c r="T51" s="1502"/>
      <c r="U51" s="1500"/>
      <c r="V51" s="1501"/>
      <c r="W51" s="1502"/>
      <c r="X51" s="1500"/>
      <c r="Y51" s="1501"/>
      <c r="Z51" s="1502"/>
      <c r="AA51" s="1500"/>
      <c r="AB51" s="1501"/>
      <c r="AC51" s="1502"/>
      <c r="AD51" s="1500"/>
      <c r="AE51" s="1501"/>
      <c r="AF51" s="1502"/>
      <c r="AG51" s="1500"/>
      <c r="AH51" s="1501"/>
      <c r="AI51" s="1502"/>
      <c r="AJ51" s="1500"/>
      <c r="AK51" s="1501"/>
      <c r="AL51" s="1502"/>
      <c r="AM51" s="1500"/>
      <c r="AN51" s="1501"/>
      <c r="AO51" s="1502"/>
      <c r="AP51" s="1500"/>
      <c r="AQ51" s="1501"/>
      <c r="AR51" s="1502"/>
      <c r="AS51" s="1500"/>
      <c r="AT51" s="1501"/>
      <c r="AU51" s="1502"/>
      <c r="AV51" s="1500"/>
      <c r="AW51" s="1501"/>
      <c r="AX51" s="1481"/>
      <c r="AY51" s="1479"/>
      <c r="AZ51" s="1480"/>
      <c r="BA51" s="1481"/>
      <c r="BB51" s="1479"/>
      <c r="BC51" s="1480"/>
      <c r="BD51" s="1481"/>
      <c r="BE51" s="1479"/>
      <c r="BF51" s="1480"/>
      <c r="BG51" s="1481"/>
      <c r="BH51" s="1479"/>
      <c r="BI51" s="1480"/>
      <c r="BJ51" s="1481"/>
      <c r="BK51" s="1479"/>
      <c r="BL51" s="1480"/>
      <c r="BM51" s="1481"/>
      <c r="BN51" s="1479"/>
      <c r="BO51" s="1480"/>
      <c r="BP51" s="1481"/>
      <c r="BQ51" s="1479"/>
      <c r="BR51" s="1480"/>
      <c r="BS51" s="1481"/>
      <c r="BT51" s="1479"/>
      <c r="BU51" s="1480"/>
      <c r="BV51" s="1481"/>
      <c r="BW51" s="1479"/>
      <c r="BX51" s="1480"/>
      <c r="BY51" s="1481"/>
      <c r="BZ51" s="1479"/>
      <c r="CA51" s="1480"/>
      <c r="CB51" s="1481"/>
      <c r="CC51" s="1479"/>
      <c r="CD51" s="1480"/>
      <c r="CE51" s="1481"/>
      <c r="CF51" s="1479"/>
      <c r="CG51" s="1480"/>
      <c r="CH51" s="1481"/>
      <c r="CI51" s="1479"/>
      <c r="CJ51" s="1480"/>
      <c r="CK51" s="1481"/>
      <c r="CL51" s="1479"/>
      <c r="CM51" s="1480"/>
      <c r="CN51" s="1481"/>
      <c r="CO51" s="1479"/>
      <c r="CP51" s="1480"/>
      <c r="CQ51" s="1481"/>
      <c r="CR51" s="1479"/>
      <c r="CS51" s="1480"/>
      <c r="CT51" s="1481"/>
      <c r="CU51" s="1479"/>
      <c r="CV51" s="1480"/>
    </row>
    <row r="52" spans="1:109" s="1477" customFormat="1" ht="15" customHeight="1">
      <c r="A52" s="1491"/>
      <c r="B52" s="1478"/>
      <c r="C52" s="1479"/>
      <c r="D52" s="1480"/>
      <c r="E52" s="1481"/>
      <c r="F52" s="1479"/>
      <c r="G52" s="1480"/>
      <c r="H52" s="1481"/>
      <c r="I52" s="1479"/>
      <c r="J52" s="1480"/>
      <c r="K52" s="1502"/>
      <c r="L52" s="1500"/>
      <c r="M52" s="1501"/>
      <c r="N52" s="1502"/>
      <c r="O52" s="1500"/>
      <c r="P52" s="1501"/>
      <c r="Q52" s="1502"/>
      <c r="R52" s="1500"/>
      <c r="S52" s="1501"/>
      <c r="T52" s="1502"/>
      <c r="U52" s="1500"/>
      <c r="V52" s="1501"/>
      <c r="W52" s="1502"/>
      <c r="X52" s="1500"/>
      <c r="Y52" s="1501"/>
      <c r="Z52" s="1502"/>
      <c r="AA52" s="1500"/>
      <c r="AB52" s="1501"/>
      <c r="AC52" s="1502"/>
      <c r="AD52" s="1500"/>
      <c r="AE52" s="1501"/>
      <c r="AF52" s="1502"/>
      <c r="AG52" s="1500"/>
      <c r="AH52" s="1501"/>
      <c r="AI52" s="1502"/>
      <c r="AJ52" s="1500"/>
      <c r="AK52" s="1501"/>
      <c r="AL52" s="1502"/>
      <c r="AM52" s="1500"/>
      <c r="AN52" s="1501"/>
      <c r="AO52" s="1502"/>
      <c r="AP52" s="1500"/>
      <c r="AQ52" s="1501"/>
      <c r="AR52" s="1502"/>
      <c r="AS52" s="1500"/>
      <c r="AT52" s="1501"/>
      <c r="AU52" s="1502"/>
      <c r="AV52" s="1500"/>
      <c r="AW52" s="1501"/>
      <c r="AX52" s="1481"/>
      <c r="AY52" s="1479"/>
      <c r="AZ52" s="1480"/>
      <c r="BA52" s="1481"/>
      <c r="BB52" s="1479"/>
      <c r="BC52" s="1480"/>
      <c r="BD52" s="1481"/>
      <c r="BE52" s="1479"/>
      <c r="BF52" s="1480"/>
      <c r="BG52" s="1481"/>
      <c r="BH52" s="1479"/>
      <c r="BI52" s="1480"/>
      <c r="BJ52" s="1481"/>
      <c r="BK52" s="1479"/>
      <c r="BL52" s="1480"/>
      <c r="BM52" s="1481"/>
      <c r="BN52" s="1479"/>
      <c r="BO52" s="1480"/>
      <c r="BP52" s="1481"/>
      <c r="BQ52" s="1479"/>
      <c r="BR52" s="1480"/>
      <c r="BS52" s="1481"/>
      <c r="BT52" s="1479"/>
      <c r="BU52" s="1480"/>
      <c r="BV52" s="1481"/>
      <c r="BW52" s="1479"/>
      <c r="BX52" s="1480"/>
      <c r="BY52" s="1481"/>
      <c r="BZ52" s="1479"/>
      <c r="CA52" s="1480"/>
      <c r="CB52" s="1481"/>
      <c r="CC52" s="1479"/>
      <c r="CD52" s="1480"/>
      <c r="CE52" s="1481"/>
      <c r="CF52" s="1479"/>
      <c r="CG52" s="1480"/>
      <c r="CH52" s="1481"/>
      <c r="CI52" s="1479"/>
      <c r="CJ52" s="1480"/>
      <c r="CK52" s="1481"/>
      <c r="CL52" s="1479"/>
      <c r="CM52" s="1480"/>
      <c r="CN52" s="1481"/>
      <c r="CO52" s="1479"/>
      <c r="CP52" s="1480"/>
      <c r="CQ52" s="1481"/>
      <c r="CR52" s="1479"/>
      <c r="CS52" s="1480"/>
      <c r="CT52" s="1481"/>
      <c r="CU52" s="1479"/>
      <c r="CV52" s="1480"/>
    </row>
    <row r="53" spans="1:109" s="1477" customFormat="1" ht="15" customHeight="1" thickBot="1">
      <c r="A53" s="1491"/>
      <c r="B53" s="1478"/>
      <c r="C53" s="1479"/>
      <c r="D53" s="1480"/>
      <c r="E53" s="1481"/>
      <c r="F53" s="1479"/>
      <c r="G53" s="1480"/>
      <c r="H53" s="1481"/>
      <c r="I53" s="1479"/>
      <c r="J53" s="1480"/>
      <c r="K53" s="1502"/>
      <c r="L53" s="1500"/>
      <c r="M53" s="1501"/>
      <c r="N53" s="1502"/>
      <c r="O53" s="1500"/>
      <c r="P53" s="1501"/>
      <c r="Q53" s="1502"/>
      <c r="R53" s="1500"/>
      <c r="S53" s="1501"/>
      <c r="T53" s="1502"/>
      <c r="U53" s="1500"/>
      <c r="V53" s="1501"/>
      <c r="W53" s="1502"/>
      <c r="X53" s="1500"/>
      <c r="Y53" s="1501"/>
      <c r="Z53" s="1502"/>
      <c r="AA53" s="1500"/>
      <c r="AB53" s="1501"/>
      <c r="AC53" s="1502"/>
      <c r="AD53" s="1500"/>
      <c r="AE53" s="1501"/>
      <c r="AF53" s="1502"/>
      <c r="AG53" s="1500"/>
      <c r="AH53" s="1501"/>
      <c r="AI53" s="1502"/>
      <c r="AJ53" s="1500"/>
      <c r="AK53" s="1501"/>
      <c r="AL53" s="1502"/>
      <c r="AM53" s="1500"/>
      <c r="AN53" s="1501"/>
      <c r="AO53" s="1502"/>
      <c r="AP53" s="1500"/>
      <c r="AQ53" s="1501"/>
      <c r="AR53" s="1502"/>
      <c r="AS53" s="1500"/>
      <c r="AT53" s="1501"/>
      <c r="AU53" s="1502"/>
      <c r="AV53" s="1500"/>
      <c r="AW53" s="1501"/>
      <c r="AX53" s="1481"/>
      <c r="AY53" s="1479"/>
      <c r="AZ53" s="1480"/>
      <c r="BA53" s="1481"/>
      <c r="BB53" s="1479"/>
      <c r="BC53" s="1480"/>
      <c r="BD53" s="1481"/>
      <c r="BE53" s="1479"/>
      <c r="BF53" s="1480"/>
      <c r="BG53" s="1481"/>
      <c r="BH53" s="1479"/>
      <c r="BI53" s="1480"/>
      <c r="BJ53" s="1481"/>
      <c r="BK53" s="1479"/>
      <c r="BL53" s="1480"/>
      <c r="BM53" s="1481"/>
      <c r="BN53" s="1479"/>
      <c r="BO53" s="1480"/>
      <c r="BP53" s="1481"/>
      <c r="BQ53" s="1479"/>
      <c r="BR53" s="1480"/>
      <c r="BS53" s="1481"/>
      <c r="BT53" s="1479"/>
      <c r="BU53" s="1480"/>
      <c r="BV53" s="1481"/>
      <c r="BW53" s="1479"/>
      <c r="BX53" s="1480"/>
      <c r="BY53" s="1481"/>
      <c r="BZ53" s="1479"/>
      <c r="CA53" s="1480"/>
      <c r="CB53" s="1481"/>
      <c r="CC53" s="1479"/>
      <c r="CD53" s="1480"/>
      <c r="CE53" s="1481"/>
      <c r="CF53" s="1479"/>
      <c r="CG53" s="1480"/>
      <c r="CH53" s="1481"/>
      <c r="CI53" s="1479"/>
      <c r="CJ53" s="1480"/>
      <c r="CK53" s="1481"/>
      <c r="CL53" s="1479"/>
      <c r="CM53" s="1480"/>
      <c r="CN53" s="1481"/>
      <c r="CO53" s="1479"/>
      <c r="CP53" s="1480"/>
      <c r="CQ53" s="1481"/>
      <c r="CR53" s="1479"/>
      <c r="CS53" s="1480"/>
      <c r="CT53" s="1481"/>
      <c r="CU53" s="1479"/>
      <c r="CV53" s="148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0</v>
      </c>
      <c r="I60" s="431">
        <f t="shared" si="39"/>
        <v>0</v>
      </c>
      <c r="J60" s="432">
        <f t="shared" si="39"/>
        <v>0</v>
      </c>
      <c r="K60" s="433">
        <f t="shared" si="39"/>
        <v>19965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3520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0</v>
      </c>
      <c r="AA60" s="431">
        <f t="shared" si="39"/>
        <v>0</v>
      </c>
      <c r="AB60" s="432">
        <f t="shared" si="39"/>
        <v>0</v>
      </c>
      <c r="AC60" s="433">
        <f t="shared" si="39"/>
        <v>15120</v>
      </c>
      <c r="AD60" s="431">
        <f t="shared" si="39"/>
        <v>0</v>
      </c>
      <c r="AE60" s="432">
        <f t="shared" si="39"/>
        <v>0</v>
      </c>
      <c r="AF60" s="433">
        <f t="shared" si="39"/>
        <v>8085</v>
      </c>
      <c r="AG60" s="431">
        <f t="shared" si="39"/>
        <v>0</v>
      </c>
      <c r="AH60" s="432">
        <f t="shared" si="39"/>
        <v>0</v>
      </c>
      <c r="AI60" s="433">
        <f t="shared" si="39"/>
        <v>5610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825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69">
        <f>SUM(B60:D60)</f>
        <v>0</v>
      </c>
      <c r="C61" s="1569"/>
      <c r="D61" s="1570"/>
      <c r="E61" s="1568">
        <f>SUM(E60:G60)</f>
        <v>0</v>
      </c>
      <c r="F61" s="1569"/>
      <c r="G61" s="1570"/>
      <c r="H61" s="1568">
        <f>SUM(H60:J60)</f>
        <v>0</v>
      </c>
      <c r="I61" s="1569"/>
      <c r="J61" s="1570"/>
      <c r="K61" s="1568">
        <f>SUM(K60:M60)</f>
        <v>19965</v>
      </c>
      <c r="L61" s="1569"/>
      <c r="M61" s="1570"/>
      <c r="N61" s="1568">
        <f>SUM(N60:P60)</f>
        <v>0</v>
      </c>
      <c r="O61" s="1569"/>
      <c r="P61" s="1570"/>
      <c r="Q61" s="1568">
        <f>SUM(Q60:S60)</f>
        <v>0</v>
      </c>
      <c r="R61" s="1569"/>
      <c r="S61" s="1570"/>
      <c r="T61" s="1568">
        <f>SUM(T60:V60)</f>
        <v>3520</v>
      </c>
      <c r="U61" s="1569"/>
      <c r="V61" s="1570"/>
      <c r="W61" s="1568">
        <f>SUM(W60:Y60)</f>
        <v>0</v>
      </c>
      <c r="X61" s="1569"/>
      <c r="Y61" s="1570"/>
      <c r="Z61" s="1568">
        <f>SUM(Z60:AB60)</f>
        <v>0</v>
      </c>
      <c r="AA61" s="1569"/>
      <c r="AB61" s="1570"/>
      <c r="AC61" s="1568">
        <f>SUM(AC60:AE60)</f>
        <v>15120</v>
      </c>
      <c r="AD61" s="1569"/>
      <c r="AE61" s="1570"/>
      <c r="AF61" s="1568">
        <f>SUM(AF60:AH60)</f>
        <v>8085</v>
      </c>
      <c r="AG61" s="1569"/>
      <c r="AH61" s="1570"/>
      <c r="AI61" s="1568">
        <f>SUM(AI60:AK60)</f>
        <v>5610</v>
      </c>
      <c r="AJ61" s="1569"/>
      <c r="AK61" s="1570"/>
      <c r="AL61" s="1568">
        <f>SUM(AL60:AN60)</f>
        <v>0</v>
      </c>
      <c r="AM61" s="1569"/>
      <c r="AN61" s="1570"/>
      <c r="AO61" s="1568">
        <f>SUM(AO60:AQ60)</f>
        <v>0</v>
      </c>
      <c r="AP61" s="1569"/>
      <c r="AQ61" s="1570"/>
      <c r="AR61" s="1568">
        <f>SUM(AR60:AT60)</f>
        <v>0</v>
      </c>
      <c r="AS61" s="1569"/>
      <c r="AT61" s="1570"/>
      <c r="AU61" s="1568">
        <f>SUM(AU60:AW60)</f>
        <v>825</v>
      </c>
      <c r="AV61" s="1569"/>
      <c r="AW61" s="1570"/>
      <c r="AX61" s="1568">
        <f>SUM(AX60:AZ60)</f>
        <v>0</v>
      </c>
      <c r="AY61" s="1569"/>
      <c r="AZ61" s="1570"/>
      <c r="BA61" s="1568">
        <f>SUM(BA60:BC60)</f>
        <v>0</v>
      </c>
      <c r="BB61" s="1569"/>
      <c r="BC61" s="1570"/>
      <c r="BD61" s="1568">
        <f>SUM(BD60:BF60)</f>
        <v>0</v>
      </c>
      <c r="BE61" s="1569"/>
      <c r="BF61" s="1570"/>
      <c r="BG61" s="1568">
        <f>SUM(BG60:BI60)</f>
        <v>0</v>
      </c>
      <c r="BH61" s="1569"/>
      <c r="BI61" s="1570"/>
      <c r="BJ61" s="1568">
        <f>SUM(BJ60:BL60)</f>
        <v>0</v>
      </c>
      <c r="BK61" s="1569"/>
      <c r="BL61" s="1570"/>
      <c r="BM61" s="1568">
        <f>SUM(BM60:BO60)</f>
        <v>0</v>
      </c>
      <c r="BN61" s="1569"/>
      <c r="BO61" s="1570"/>
      <c r="BP61" s="1568">
        <f>SUM(BP60:BR60)</f>
        <v>0</v>
      </c>
      <c r="BQ61" s="1569"/>
      <c r="BR61" s="1570"/>
      <c r="BS61" s="1568">
        <f>SUM(BS60:BU60)</f>
        <v>0</v>
      </c>
      <c r="BT61" s="1569"/>
      <c r="BU61" s="1570"/>
      <c r="BV61" s="1568">
        <f>SUM(BV60:BX60)</f>
        <v>0</v>
      </c>
      <c r="BW61" s="1569"/>
      <c r="BX61" s="1570"/>
      <c r="BY61" s="1568">
        <f>SUM(BY60:CA60)</f>
        <v>0</v>
      </c>
      <c r="BZ61" s="1569"/>
      <c r="CA61" s="1570"/>
      <c r="CB61" s="1568">
        <f>SUM(CB60:CD60)</f>
        <v>0</v>
      </c>
      <c r="CC61" s="1569"/>
      <c r="CD61" s="1570"/>
      <c r="CE61" s="1568">
        <f>SUM(CE60:CG60)</f>
        <v>0</v>
      </c>
      <c r="CF61" s="1569"/>
      <c r="CG61" s="1570"/>
      <c r="CH61" s="1568">
        <f>SUM(CH60:CJ60)</f>
        <v>0</v>
      </c>
      <c r="CI61" s="1569"/>
      <c r="CJ61" s="1570"/>
      <c r="CK61" s="1568">
        <f>SUM(CK60:CM60)</f>
        <v>0</v>
      </c>
      <c r="CL61" s="1569"/>
      <c r="CM61" s="1570"/>
      <c r="CN61" s="1568">
        <f>SUM(CN60:CP60)</f>
        <v>0</v>
      </c>
      <c r="CO61" s="1569"/>
      <c r="CP61" s="1570"/>
      <c r="CQ61" s="1568">
        <f>SUM(CQ60:CS60)</f>
        <v>0</v>
      </c>
      <c r="CR61" s="1569"/>
      <c r="CS61" s="1570"/>
      <c r="CT61" s="1568">
        <f>SUM(CT60:CV60)</f>
        <v>0</v>
      </c>
      <c r="CU61" s="1569"/>
      <c r="CV61" s="1570"/>
      <c r="CW61" s="28"/>
      <c r="CX61" s="28"/>
      <c r="CY61" s="28"/>
      <c r="CZ61" s="159"/>
      <c r="DA61" s="159"/>
      <c r="DB61" s="159"/>
      <c r="DC61" s="1574"/>
      <c r="DD61" s="1574"/>
      <c r="DE61" s="1574"/>
    </row>
    <row r="62" spans="1:109" ht="33" customHeight="1" thickTop="1">
      <c r="B62" s="1567">
        <f>SUM(B61:CV61)</f>
        <v>53125</v>
      </c>
      <c r="C62" s="1567"/>
      <c r="D62" s="1567"/>
    </row>
  </sheetData>
  <mergeCells count="152"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</mergeCells>
  <phoneticPr fontId="11" type="noConversion"/>
  <conditionalFormatting sqref="CX6:CX36">
    <cfRule type="cellIs" dxfId="11330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I93" activePane="bottomRight" state="frozen"/>
      <selection activeCell="G1" sqref="G1"/>
      <selection pane="topRight" activeCell="G1" sqref="G1"/>
      <selection pane="bottomLeft" activeCell="G1" sqref="G1"/>
      <selection pane="bottomRight" activeCell="P33" sqref="P33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46166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419"/>
      <c r="D2" s="74"/>
      <c r="E2" s="280" t="s">
        <v>132</v>
      </c>
      <c r="F2" s="280"/>
      <c r="G2" s="390">
        <f>($B$184/$G$185)*G68</f>
        <v>977.23635441795511</v>
      </c>
      <c r="H2" s="79"/>
      <c r="I2" s="79"/>
      <c r="J2" s="79"/>
      <c r="K2" s="76"/>
      <c r="L2" s="1433"/>
      <c r="P2" s="952" t="s">
        <v>806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449</v>
      </c>
      <c r="W3" s="467" t="s">
        <v>450</v>
      </c>
      <c r="X3" s="467" t="s">
        <v>451</v>
      </c>
      <c r="Y3" s="467" t="s">
        <v>452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16724</v>
      </c>
      <c r="D4" s="84">
        <f>AFK!B37</f>
        <v>1</v>
      </c>
      <c r="E4" s="85">
        <f>AFK!D4</f>
        <v>630</v>
      </c>
      <c r="F4" s="86">
        <f>AFK!C37</f>
        <v>25082.265600000013</v>
      </c>
      <c r="G4" s="386">
        <f>AFK!D37-AFK!B61</f>
        <v>22118</v>
      </c>
      <c r="H4" s="86">
        <f>IF(R4="","",(G4*(150/R4)*(900/E4)))</f>
        <v>98741.071428571435</v>
      </c>
      <c r="I4" s="87">
        <f>IF(F4=0,0,G4/F4)</f>
        <v>0.88181826764484894</v>
      </c>
      <c r="J4" s="88">
        <f>AFK!B40/100</f>
        <v>1</v>
      </c>
      <c r="K4" s="89">
        <f>IF(G4=0,0,(AFK!$B$38-AFK!$B$60-AFK!$C$60)/G4)</f>
        <v>1</v>
      </c>
      <c r="L4" s="90">
        <f t="array" ref="L4">IF(ISERROR(AVERAGEA(IF(A4=斷絲!$4:$4,斷絲!$31:$31))),"",AVERAGEA(IF(A4=斷絲!$4:$4,斷絲!$31:$31)))</f>
        <v>2.9166666666666665</v>
      </c>
      <c r="M4" s="90">
        <f t="array" ref="M4">IF(ISERROR(AVERAGEA(IF(A4=斷絲!$B$4:$X$4,斷絲!$B$39:$X$39))),"",AVERAGEA(IF(A4=斷絲!$B$4:$X$4,斷絲!$B$39:$X$39)))</f>
        <v>2.2310606060606055</v>
      </c>
      <c r="N4" s="91">
        <f>IF(G4=0,0,AFK!$B$41/G$4)</f>
        <v>0.94836784519395967</v>
      </c>
      <c r="O4" s="169">
        <v>2</v>
      </c>
      <c r="P4" s="1211" t="s">
        <v>709</v>
      </c>
      <c r="Q4" s="82"/>
      <c r="R4" s="115">
        <f>AFK!D$3</f>
        <v>48</v>
      </c>
      <c r="S4" s="245" t="s">
        <v>16080</v>
      </c>
      <c r="T4" s="244" t="s">
        <v>457</v>
      </c>
      <c r="U4" s="469" t="str">
        <f>IF(ISNA(HLOOKUP(A4,IAD!$6:$10,5,0)),"",(HLOOKUP(A4,IAD!$6:$10,5,0)))</f>
        <v>洋綠色</v>
      </c>
      <c r="Z4" s="695"/>
    </row>
    <row r="5" spans="1:26" ht="19.5" hidden="1" customHeight="1">
      <c r="A5" s="72">
        <f>AFK!E3</f>
        <v>0</v>
      </c>
      <c r="B5" s="83">
        <f>AFK!E4</f>
        <v>0</v>
      </c>
      <c r="C5" s="145"/>
      <c r="D5" s="84">
        <f>AFK!E37</f>
        <v>0</v>
      </c>
      <c r="E5" s="85">
        <f>AFK!G4</f>
        <v>0</v>
      </c>
      <c r="F5" s="86">
        <f>AFK!F37</f>
        <v>0</v>
      </c>
      <c r="G5" s="386">
        <f>AFK!G37-AFK!E61</f>
        <v>0</v>
      </c>
      <c r="H5" s="86" t="e">
        <f t="shared" ref="H5:H40" si="0">IF(R5="","",(G5*(150/R5)*(900/E5)))</f>
        <v>#DIV/0!</v>
      </c>
      <c r="I5" s="87">
        <f t="shared" ref="I5:I25" si="1">IF(F5=0,0,G5/F5)</f>
        <v>0</v>
      </c>
      <c r="J5" s="88">
        <f>AFK!E40/100</f>
        <v>0</v>
      </c>
      <c r="K5" s="89">
        <f>IF(G5=0,0,(AFK!$E$38-AFK!$E$60-AFK!$F$60)/G5)</f>
        <v>0</v>
      </c>
      <c r="L5" s="90"/>
      <c r="M5" s="90" t="str">
        <f t="array" ref="M5">IF(ISERROR(AVERAGEA(IF(A5=斷絲!$B$4:$X$4,斷絲!$B$39:$X$39))),"",AVERAGEA(IF(A5=斷絲!$B$4:$X$4,斷絲!$B$39:$X$39)))</f>
        <v/>
      </c>
      <c r="N5" s="91">
        <f>IF(G5=0,0,AFK!$E$41/G$5)</f>
        <v>0</v>
      </c>
      <c r="O5" s="169"/>
      <c r="P5" s="1211"/>
      <c r="Q5" s="82"/>
      <c r="R5" s="115">
        <f>AFK!G$3</f>
        <v>0</v>
      </c>
      <c r="S5" s="245"/>
      <c r="U5" s="469" t="str">
        <f>IF(ISNA(HLOOKUP(A5,IAD!$6:$10,5,0)),"",(HLOOKUP(A5,IAD!$6:$10,5,0)))</f>
        <v/>
      </c>
      <c r="Z5" s="695"/>
    </row>
    <row r="6" spans="1:26" ht="19.5" hidden="1" customHeight="1">
      <c r="A6" s="72">
        <f>AFK!H3</f>
        <v>0</v>
      </c>
      <c r="B6" s="83">
        <f>AFK!H4</f>
        <v>0</v>
      </c>
      <c r="C6" s="145"/>
      <c r="D6" s="84">
        <f>AFK!H37</f>
        <v>0</v>
      </c>
      <c r="E6" s="85">
        <f>AFK!J4</f>
        <v>0</v>
      </c>
      <c r="F6" s="86">
        <f>AFK!I37</f>
        <v>0</v>
      </c>
      <c r="G6" s="386">
        <f>AFK!J37-AFK!H61</f>
        <v>0</v>
      </c>
      <c r="H6" s="86" t="e">
        <f t="shared" si="0"/>
        <v>#DIV/0!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/>
      <c r="M6" s="90" t="str">
        <f t="array" ref="M6">IF(ISERROR(AVERAGEA(IF(A6=斷絲!$B$4:$X$4,斷絲!$B$39:$X$39))),"",AVERAGEA(IF(A6=斷絲!$B$4:$X$4,斷絲!$B$39:$X$39)))</f>
        <v/>
      </c>
      <c r="N6" s="91">
        <f>IF(G6=0,0,AFK!$H$41/G$6)</f>
        <v>0</v>
      </c>
      <c r="O6" s="169"/>
      <c r="P6" s="1211"/>
      <c r="Q6" s="82"/>
      <c r="R6" s="115">
        <f>AFK!J$3</f>
        <v>0</v>
      </c>
      <c r="S6" s="245"/>
      <c r="U6" s="469" t="str">
        <f>IF(ISNA(HLOOKUP(A6,IAD!$6:$10,5,0)),"",(HLOOKUP(A6,IAD!$6:$10,5,0)))</f>
        <v/>
      </c>
      <c r="Z6" s="695"/>
    </row>
    <row r="7" spans="1:26" ht="19.5" customHeight="1">
      <c r="A7" s="72" t="str">
        <f>AFK!K3</f>
        <v>2F1YR2</v>
      </c>
      <c r="B7" s="83" t="str">
        <f>AFK!K4</f>
        <v>75/36HC</v>
      </c>
      <c r="C7" s="145" t="s">
        <v>16482</v>
      </c>
      <c r="D7" s="84">
        <f>AFK!K37</f>
        <v>0.9375</v>
      </c>
      <c r="E7" s="85">
        <f>AFK!M4</f>
        <v>600</v>
      </c>
      <c r="F7" s="86">
        <f>AFK!L37</f>
        <v>32192.639999999996</v>
      </c>
      <c r="G7" s="386">
        <f>AFK!M37-AFK!K61</f>
        <v>29709</v>
      </c>
      <c r="H7" s="86">
        <f t="shared" si="0"/>
        <v>96877.173913043473</v>
      </c>
      <c r="I7" s="87">
        <f>IF(F7=0,0,G7/F7)</f>
        <v>0.9228506888531044</v>
      </c>
      <c r="J7" s="88">
        <f>AFK!K40/100</f>
        <v>0</v>
      </c>
      <c r="K7" s="89">
        <f>IF(G7=0,0,(AFK!$K$38-AFK!$K$60-AFK!$L$60)/G7)</f>
        <v>0.98209296846073579</v>
      </c>
      <c r="L7" s="90" t="s">
        <v>16112</v>
      </c>
      <c r="M7" s="90">
        <f t="array" ref="M7">IF(ISERROR(AVERAGEA(IF(A7=斷絲!$B$4:$X$4,斷絲!$B$39:$X$39))),"",AVERAGEA(IF(A7=斷絲!$B$4:$X$4,斷絲!$B$39:$X$39)))</f>
        <v>2.8703703703703711</v>
      </c>
      <c r="N7" s="91">
        <f>IF(G7=0,0,AFK!$K$41/G$7)</f>
        <v>0.86196102191255175</v>
      </c>
      <c r="O7" s="169">
        <v>4</v>
      </c>
      <c r="P7" s="1211" t="s">
        <v>463</v>
      </c>
      <c r="Q7" s="82"/>
      <c r="R7" s="115">
        <f>AFK!M$3</f>
        <v>69</v>
      </c>
      <c r="S7" s="245" t="s">
        <v>126</v>
      </c>
      <c r="T7" s="244" t="s">
        <v>16609</v>
      </c>
      <c r="U7" s="469" t="str">
        <f>IF(ISNA(HLOOKUP(A7,IAD!$6:$10,5,0)),"",(HLOOKUP(A7,IAD!$6:$10,5,0)))</f>
        <v>白底綠方塊</v>
      </c>
      <c r="Z7" s="695"/>
    </row>
    <row r="8" spans="1:26" ht="19.5" customHeight="1">
      <c r="A8" s="72" t="str">
        <f>AFK!N3</f>
        <v>2FA032</v>
      </c>
      <c r="B8" s="83" t="str">
        <f>AFK!N4</f>
        <v>75/36SDR</v>
      </c>
      <c r="C8" s="145" t="s">
        <v>17233</v>
      </c>
      <c r="D8" s="84">
        <f>AFK!N37</f>
        <v>0.95833333333333337</v>
      </c>
      <c r="E8" s="85">
        <f>AFK!P4</f>
        <v>780</v>
      </c>
      <c r="F8" s="86">
        <f>AFK!O37</f>
        <v>42780.441600000006</v>
      </c>
      <c r="G8" s="386">
        <f>AFK!P37-AFK!N61</f>
        <v>36788</v>
      </c>
      <c r="H8" s="86">
        <f t="shared" si="0"/>
        <v>92277.59197324414</v>
      </c>
      <c r="I8" s="87">
        <f>IF(F8=0,0,G8/F8)</f>
        <v>0.85992567220250471</v>
      </c>
      <c r="J8" s="88">
        <f>AFK!N40/100</f>
        <v>1</v>
      </c>
      <c r="K8" s="89">
        <f>IF(G8=0,0,(AFK!$N$38-AFK!$N$60-AFK!$O$60)/G8)</f>
        <v>0.98197781885397417</v>
      </c>
      <c r="L8" s="1393"/>
      <c r="M8" s="90">
        <f t="array" ref="M8">IF(ISERROR(AVERAGEA(IF(A8=斷絲!$B$4:$X$4,斷絲!$B$39:$X$39))),"",AVERAGEA(IF(A8=斷絲!$B$4:$X$4,斷絲!$B$39:$X$39)))</f>
        <v>1.859375</v>
      </c>
      <c r="N8" s="91">
        <f>IF(G8=0,0,AFK!$N$41/G$8)</f>
        <v>0.88479939110579542</v>
      </c>
      <c r="O8" s="169">
        <v>5</v>
      </c>
      <c r="P8" s="1211" t="s">
        <v>610</v>
      </c>
      <c r="Q8" s="82"/>
      <c r="R8" s="115">
        <f>AFK!P$3</f>
        <v>69</v>
      </c>
      <c r="S8" s="245" t="s">
        <v>158</v>
      </c>
      <c r="T8" s="244" t="s">
        <v>16709</v>
      </c>
      <c r="U8" s="469" t="str">
        <f>IF(ISNA(HLOOKUP(A8,IAD!$6:$10,5,0)),"",(HLOOKUP(A8,IAD!$6:$10,5,0)))</f>
        <v>綠底白點</v>
      </c>
      <c r="Z8" s="695"/>
    </row>
    <row r="9" spans="1:26" ht="19.5" customHeight="1">
      <c r="A9" s="72" t="str">
        <f>AFK!Q3</f>
        <v>2FA042</v>
      </c>
      <c r="B9" s="83" t="str">
        <f>AFK!Q4</f>
        <v>75/72CE</v>
      </c>
      <c r="C9" s="145" t="s">
        <v>17265</v>
      </c>
      <c r="D9" s="84">
        <f>AFK!Q37</f>
        <v>8.3333333333333329E-2</v>
      </c>
      <c r="E9" s="85">
        <f>AFK!S4</f>
        <v>500</v>
      </c>
      <c r="F9" s="86">
        <f>AFK!R37</f>
        <v>2522.88</v>
      </c>
      <c r="G9" s="386">
        <f>AFK!S37-AFK!Q61</f>
        <v>3324</v>
      </c>
      <c r="H9" s="86">
        <f t="shared" si="0"/>
        <v>12294.246575342468</v>
      </c>
      <c r="I9" s="87">
        <f t="shared" si="1"/>
        <v>1.3175418569254185</v>
      </c>
      <c r="J9" s="88">
        <f>AFK!Q40/100</f>
        <v>0</v>
      </c>
      <c r="K9" s="89">
        <f>IF(G9=0,0,(AFK!$Q$38-AFK!$Q$60-AFK!$R$60)/G9)</f>
        <v>0.1299638989169675</v>
      </c>
      <c r="L9" s="1393"/>
      <c r="M9" s="90">
        <f t="array" ref="M9">IF(ISERROR(AVERAGEA(IF(A9=斷絲!$B$4:$X$4,斷絲!$B$39:$X$39))),"",AVERAGEA(IF(A9=斷絲!$B$4:$X$4,斷絲!$B$39:$X$39)))</f>
        <v>0</v>
      </c>
      <c r="N9" s="91">
        <f>IF(G9=0,0,AFK!$Q$41/G$9)</f>
        <v>0.46931407942238268</v>
      </c>
      <c r="O9" s="169">
        <v>2</v>
      </c>
      <c r="P9" s="1211" t="s">
        <v>609</v>
      </c>
      <c r="Q9" s="82"/>
      <c r="R9" s="115">
        <f>AFK!S$3</f>
        <v>73</v>
      </c>
      <c r="S9" s="245" t="s">
        <v>158</v>
      </c>
      <c r="T9" s="244" t="s">
        <v>16536</v>
      </c>
      <c r="U9" s="469" t="str">
        <f>IF(ISNA(HLOOKUP(A9,IAD!$6:$10,5,0)),"",(HLOOKUP(A9,IAD!$6:$10,5,0)))</f>
        <v>藍底白十字</v>
      </c>
      <c r="Z9" s="695"/>
    </row>
    <row r="10" spans="1:26" ht="19.5" hidden="1" customHeight="1">
      <c r="A10" s="72" t="str">
        <f>AFK!T3</f>
        <v>2FA062</v>
      </c>
      <c r="B10" s="83">
        <f>AFK!T4</f>
        <v>0</v>
      </c>
      <c r="C10" s="145"/>
      <c r="D10" s="84">
        <f>AFK!T37</f>
        <v>0</v>
      </c>
      <c r="E10" s="85">
        <f>AFK!V4</f>
        <v>0</v>
      </c>
      <c r="F10" s="86">
        <f>AFK!U37</f>
        <v>0</v>
      </c>
      <c r="G10" s="386">
        <f>AFK!V37-AFK!T61</f>
        <v>0</v>
      </c>
      <c r="H10" s="86" t="e">
        <f t="shared" si="0"/>
        <v>#DIV/0!</v>
      </c>
      <c r="I10" s="87">
        <f>IF(F10=0,0,G10/F10)</f>
        <v>0</v>
      </c>
      <c r="J10" s="88">
        <f>AFK!T40/100</f>
        <v>0</v>
      </c>
      <c r="K10" s="89">
        <f>IF(G10=0,0,(AFK!$T$38-AFK!$T$60-AFK!$U$60)/G10)</f>
        <v>0</v>
      </c>
      <c r="L10" s="90"/>
      <c r="M10" s="90">
        <f t="array" ref="M10">IF(ISERROR(AVERAGEA(IF(A10=斷絲!$B$4:$X$4,斷絲!$B$39:$X$39))),"",AVERAGEA(IF(A10=斷絲!$B$4:$X$4,斷絲!$B$39:$X$39)))</f>
        <v>0</v>
      </c>
      <c r="N10" s="89">
        <f>IF(G10=0,0,AFK!$T$41/G$10)</f>
        <v>0</v>
      </c>
      <c r="O10" s="169"/>
      <c r="P10" s="1211"/>
      <c r="Q10" s="82"/>
      <c r="R10" s="115">
        <f>AFK!V$3</f>
        <v>0</v>
      </c>
      <c r="S10" s="245"/>
      <c r="U10" s="469" t="str">
        <f>IF(ISNA(HLOOKUP(A10,IAD!$6:$10,5,0)),"",(HLOOKUP(A10,IAD!$6:$10,5,0)))</f>
        <v/>
      </c>
      <c r="Z10" s="695"/>
    </row>
    <row r="11" spans="1:26" ht="19.5" hidden="1" customHeight="1">
      <c r="A11" s="72">
        <f>AFK!W3</f>
        <v>0</v>
      </c>
      <c r="B11" s="94">
        <f>AFK!W4</f>
        <v>0</v>
      </c>
      <c r="C11" s="145"/>
      <c r="D11" s="95">
        <f>AFK!W37</f>
        <v>0</v>
      </c>
      <c r="E11" s="96">
        <f>AFK!Y4</f>
        <v>0</v>
      </c>
      <c r="F11" s="97">
        <f>AFK!X37</f>
        <v>0</v>
      </c>
      <c r="G11" s="387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IF(ISERROR(AVERAGEA(IF(A11=斷絲!$B$4:$X$4,斷絲!$B$39:$X$39))),"",AVERAGEA(IF(A11=斷絲!$B$4:$X$4,斷絲!$B$39:$X$39)))</f>
        <v/>
      </c>
      <c r="N11" s="89">
        <f>IF(G11=0,0,AFK!$W$41/G$11)</f>
        <v>0</v>
      </c>
      <c r="O11" s="169"/>
      <c r="P11" s="1211"/>
      <c r="Q11" s="82"/>
      <c r="R11" s="115">
        <f>AFK!Y$3</f>
        <v>0</v>
      </c>
      <c r="S11" s="245"/>
      <c r="U11" s="469" t="str">
        <f>IF(ISNA(HLOOKUP(A11,IAD!$6:$10,5,0)),"",(HLOOKUP(A11,IAD!$6:$10,5,0)))</f>
        <v/>
      </c>
      <c r="Z11" s="695"/>
    </row>
    <row r="12" spans="1:26" ht="19.5" hidden="1" customHeight="1">
      <c r="A12" s="72">
        <f>AFK!Z3</f>
        <v>0</v>
      </c>
      <c r="B12" s="94">
        <f>AFK!Z4</f>
        <v>0</v>
      </c>
      <c r="C12" s="145"/>
      <c r="D12" s="95">
        <f>AFK!Z37</f>
        <v>0</v>
      </c>
      <c r="E12" s="96">
        <f>AFK!AB4</f>
        <v>0</v>
      </c>
      <c r="F12" s="97">
        <f>AFK!AA37</f>
        <v>0</v>
      </c>
      <c r="G12" s="387">
        <f>AFK!AB37-AFK!Z61</f>
        <v>0</v>
      </c>
      <c r="H12" s="86" t="e">
        <f t="shared" si="0"/>
        <v>#DIV/0!</v>
      </c>
      <c r="I12" s="87">
        <f t="shared" si="1"/>
        <v>0</v>
      </c>
      <c r="J12" s="88">
        <f>AFK!Z40/100</f>
        <v>0</v>
      </c>
      <c r="K12" s="98">
        <f>IF(G12=0,0,(AFK!$Z$38-AFK!$Z$60-AFK!$AA$60)/G12)</f>
        <v>0</v>
      </c>
      <c r="L12" s="90"/>
      <c r="M12" s="90" t="str">
        <f t="array" ref="M12">IF(ISERROR(AVERAGEA(IF(A12=斷絲!$B$4:$X$4,斷絲!$B$39:$X$39))),"",AVERAGEA(IF(A12=斷絲!$B$4:$X$4,斷絲!$B$39:$X$39)))</f>
        <v/>
      </c>
      <c r="N12" s="89">
        <f>IF(G12=0,0,AFK!$Z$41/G$12)</f>
        <v>0</v>
      </c>
      <c r="O12" s="169"/>
      <c r="P12" s="1211"/>
      <c r="Q12" s="82"/>
      <c r="R12" s="115">
        <f>AFK!AB$3</f>
        <v>0</v>
      </c>
      <c r="S12" s="245"/>
      <c r="U12" s="469" t="str">
        <f>IF(ISNA(HLOOKUP(A12,IAD!$6:$10,5,0)),"",(HLOOKUP(A12,IAD!$6:$10,5,0)))</f>
        <v/>
      </c>
      <c r="Z12" s="695"/>
    </row>
    <row r="13" spans="1:26" ht="19.5" hidden="1" customHeight="1">
      <c r="A13" s="72">
        <f>AFK!AC3</f>
        <v>0</v>
      </c>
      <c r="B13" s="83">
        <f>AFK!AC4</f>
        <v>0</v>
      </c>
      <c r="C13" s="145"/>
      <c r="D13" s="84">
        <f>AFK!AC37</f>
        <v>0</v>
      </c>
      <c r="E13" s="85">
        <f>AFK!AE4</f>
        <v>0</v>
      </c>
      <c r="F13" s="86">
        <f>AFK!AD37</f>
        <v>0</v>
      </c>
      <c r="G13" s="386">
        <f>AFK!AE37-AFK!AC61</f>
        <v>0</v>
      </c>
      <c r="H13" s="86" t="e">
        <f t="shared" si="0"/>
        <v>#DIV/0!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 t="str">
        <f t="array" ref="M13">IF(ISERROR(AVERAGEA(IF(A13=斷絲!$B$4:$X$4,斷絲!$B$39:$X$39))),"",AVERAGEA(IF(A13=斷絲!$B$4:$X$4,斷絲!$B$39:$X$39)))</f>
        <v/>
      </c>
      <c r="N13" s="89">
        <f>IF(G13=0,0,AFK!$AC$41/G$13)</f>
        <v>0</v>
      </c>
      <c r="O13" s="169"/>
      <c r="P13" s="1211"/>
      <c r="Q13" s="82"/>
      <c r="R13" s="115">
        <f>AFK!AE$3</f>
        <v>0</v>
      </c>
      <c r="S13" s="245"/>
      <c r="U13" s="469" t="str">
        <f>IF(ISNA(HLOOKUP(A13,IAD!$6:$10,5,0)),"",(HLOOKUP(A13,IAD!$6:$10,5,0)))</f>
        <v/>
      </c>
      <c r="Z13" s="695"/>
    </row>
    <row r="14" spans="1:26" ht="19.5" hidden="1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IF(ISERROR(AVERAGEA(IF(A14=斷絲!$B$4:$X$4,斷絲!$B$39:$X$39))),"",AVERAGEA(IF(A14=斷絲!$B$4:$X$4,斷絲!$B$39:$X$39)))</f>
        <v/>
      </c>
      <c r="N14" s="89">
        <f>IF(G14=0,0,AFK!$AF$41/G$14)</f>
        <v>0</v>
      </c>
      <c r="O14" s="169"/>
      <c r="P14" s="1211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hidden="1" customHeigh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IF(ISERROR(AVERAGEA(IF(A15=斷絲!$B$4:$X$4,斷絲!$B$39:$X$39))),"",AVERAGEA(IF(A15=斷絲!$B$4:$X$4,斷絲!$B$39:$X$39)))</f>
        <v/>
      </c>
      <c r="N15" s="89">
        <f>IF(G15=0,0,AFK!$AI$41/$G$15)</f>
        <v>0</v>
      </c>
      <c r="O15" s="169"/>
      <c r="P15" s="1211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hidden="1" customHeight="1">
      <c r="A16" s="72">
        <f>AFK!AL3</f>
        <v>0</v>
      </c>
      <c r="B16" s="83">
        <f>AFK!AL4</f>
        <v>0</v>
      </c>
      <c r="C16" s="145"/>
      <c r="D16" s="84">
        <f>AFK!AL37</f>
        <v>0</v>
      </c>
      <c r="E16" s="85">
        <f>AFK!AN4</f>
        <v>0</v>
      </c>
      <c r="F16" s="86">
        <f>AFK!AM37</f>
        <v>0</v>
      </c>
      <c r="G16" s="386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IF(ISERROR(AVERAGEA(IF(A16=斷絲!$B$4:$X$4,斷絲!$B$39:$X$39))),"",AVERAGEA(IF(A16=斷絲!$B$4:$X$4,斷絲!$B$39:$X$39)))</f>
        <v/>
      </c>
      <c r="N16" s="89">
        <f>IF(G16=0,0,AFK!$AL$41/G$16)</f>
        <v>0</v>
      </c>
      <c r="O16" s="169"/>
      <c r="P16" s="1211"/>
      <c r="Q16" s="82"/>
      <c r="R16" s="115">
        <f>AFK!AN$3</f>
        <v>0</v>
      </c>
      <c r="S16" s="245"/>
      <c r="U16" s="469" t="str">
        <f>IF(ISNA(HLOOKUP(A16,IAD!$6:$10,5,0)),"",(HLOOKUP(A16,IAD!$6:$10,5,0)))</f>
        <v/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IF(ISERROR(AVERAGEA(IF(A17=斷絲!$B$4:$X$4,斷絲!$B$39:$X$39))),"",AVERAGEA(IF(A17=斷絲!$B$4:$X$4,斷絲!$B$39:$X$39)))</f>
        <v/>
      </c>
      <c r="N17" s="89">
        <f>IF(G17=0,0,AFK!$AO$41/G$17)</f>
        <v>0</v>
      </c>
      <c r="O17" s="169"/>
      <c r="P17" s="1211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customHeight="1">
      <c r="A18" s="72" t="str">
        <f>AFK!AR3</f>
        <v>2F29I1</v>
      </c>
      <c r="B18" s="83" t="str">
        <f>AFK!AR4</f>
        <v>100/36SDr</v>
      </c>
      <c r="C18" s="145" t="s">
        <v>17236</v>
      </c>
      <c r="D18" s="84">
        <f>AFK!AR37</f>
        <v>0.70833333333333337</v>
      </c>
      <c r="E18" s="85">
        <f>AFK!AT4</f>
        <v>700</v>
      </c>
      <c r="F18" s="86">
        <f>AFK!AS37</f>
        <v>39070.07999999998</v>
      </c>
      <c r="G18" s="386">
        <f>AFK!AT37-AFK!AR61</f>
        <v>32000</v>
      </c>
      <c r="H18" s="86">
        <f t="shared" si="0"/>
        <v>64962.406015037603</v>
      </c>
      <c r="I18" s="87">
        <f t="shared" si="1"/>
        <v>0.81904106671908572</v>
      </c>
      <c r="J18" s="88">
        <f>AFK!AR40/100</f>
        <v>0</v>
      </c>
      <c r="K18" s="89">
        <f>IF(G18=0,0,(AFK!$AR$38-AFK!$AR$60-AFK!$AS$60)/G18)</f>
        <v>0.97609374999999998</v>
      </c>
      <c r="L18" s="1393"/>
      <c r="M18" s="90">
        <f t="array" ref="M18">IF(ISERROR(AVERAGEA(IF(A18=斷絲!$B$4:$X$4,斷絲!$B$39:$X$39))),"",AVERAGEA(IF(A18=斷絲!$B$4:$X$4,斷絲!$B$39:$X$39)))</f>
        <v>2.1577380952380953</v>
      </c>
      <c r="N18" s="89">
        <f>IF(G18=0,0,AFK!$AR$41/G$18)</f>
        <v>0.85593750000000002</v>
      </c>
      <c r="O18" s="169">
        <v>5</v>
      </c>
      <c r="P18" s="1211" t="s">
        <v>774</v>
      </c>
      <c r="Q18" s="82"/>
      <c r="R18" s="115">
        <f>AFK!AT$3</f>
        <v>95</v>
      </c>
      <c r="S18" s="245" t="s">
        <v>426</v>
      </c>
      <c r="T18" s="244" t="s">
        <v>16552</v>
      </c>
      <c r="U18" s="469" t="str">
        <f>IF(ISNA(HLOOKUP(A18,IAD!$6:$10,5,0)),"",(HLOOKUP(A18,IAD!$6:$10,5,0)))</f>
        <v>白底紅三角</v>
      </c>
      <c r="Z18" s="695"/>
    </row>
    <row r="19" spans="1:26" ht="19.5" customHeight="1">
      <c r="A19" s="72" t="str">
        <f>AFK!AU3</f>
        <v>2F42S2</v>
      </c>
      <c r="B19" s="83" t="str">
        <f>AFK!AU4</f>
        <v>75/24/2SDR2</v>
      </c>
      <c r="C19" s="145" t="s">
        <v>16712</v>
      </c>
      <c r="D19" s="84">
        <f>AFK!AU37</f>
        <v>0.125</v>
      </c>
      <c r="E19" s="85">
        <f>AFK!AW4</f>
        <v>700</v>
      </c>
      <c r="F19" s="86">
        <f>AFK!AV37</f>
        <v>5080.3200000000006</v>
      </c>
      <c r="G19" s="386">
        <f>AFK!AW37-AFK!AU61</f>
        <v>7062</v>
      </c>
      <c r="H19" s="86">
        <f t="shared" si="0"/>
        <v>19456.5306122449</v>
      </c>
      <c r="I19" s="87">
        <f t="shared" si="1"/>
        <v>1.390069916855631</v>
      </c>
      <c r="J19" s="88">
        <f>AFK!AU40/100</f>
        <v>0</v>
      </c>
      <c r="K19" s="89">
        <f>IF(G19=0,0,(AFK!$AU$38-AFK!$AU$60-AFK!$AV$60)/G19)</f>
        <v>0.88020390824129147</v>
      </c>
      <c r="L19" s="1393"/>
      <c r="M19" s="90">
        <f t="array" ref="M19">IF(ISERROR(AVERAGEA(IF(A19=斷絲!$B$4:$X$4,斷絲!$B$39:$X$39))),"",AVERAGEA(IF(A19=斷絲!$B$4:$X$4,斷絲!$B$39:$X$39)))</f>
        <v>0.83333333333333337</v>
      </c>
      <c r="N19" s="89">
        <f>IF(G19=0,0,AFK!$AU$41/G$19)</f>
        <v>0.69668649107901448</v>
      </c>
      <c r="O19" s="169">
        <v>5</v>
      </c>
      <c r="P19" s="1211" t="s">
        <v>703</v>
      </c>
      <c r="Q19" s="82"/>
      <c r="R19" s="115">
        <f>AFK!AW$3</f>
        <v>70</v>
      </c>
      <c r="S19" s="245" t="s">
        <v>279</v>
      </c>
      <c r="T19" s="244" t="s">
        <v>16556</v>
      </c>
      <c r="U19" s="469" t="str">
        <f>IF(ISNA(HLOOKUP(A19,IAD!$6:$10,5,0)),"",(HLOOKUP(A19,IAD!$6:$10,5,0)))</f>
        <v>白綠條紋</v>
      </c>
      <c r="Z19" s="695"/>
    </row>
    <row r="20" spans="1:26" ht="19.5" customHeight="1">
      <c r="A20" s="72" t="str">
        <f>AFK!AX3</f>
        <v>2F42T2</v>
      </c>
      <c r="B20" s="83" t="str">
        <f>AFK!AX4</f>
        <v>75/24/2SDR2</v>
      </c>
      <c r="C20" s="145" t="s">
        <v>16712</v>
      </c>
      <c r="D20" s="84">
        <f>AFK!AX37</f>
        <v>0.10416666666666667</v>
      </c>
      <c r="E20" s="85">
        <f>AFK!AZ4</f>
        <v>700</v>
      </c>
      <c r="F20" s="86">
        <f>AFK!AY37</f>
        <v>4233.6000000000004</v>
      </c>
      <c r="G20" s="386">
        <f>AFK!AZ37-AFK!AX61</f>
        <v>4037</v>
      </c>
      <c r="H20" s="86">
        <f t="shared" si="0"/>
        <v>11122.346938775512</v>
      </c>
      <c r="I20" s="87">
        <f t="shared" si="1"/>
        <v>0.95356198034769457</v>
      </c>
      <c r="J20" s="88">
        <f>AFK!AX40/100</f>
        <v>0</v>
      </c>
      <c r="K20" s="89">
        <f>IF(G20=0,0,(AFK!$AX$38-AFK!$AX$60-AFK!$AY$60)/G20)</f>
        <v>0.7636859053752787</v>
      </c>
      <c r="L20" s="1393"/>
      <c r="M20" s="90">
        <f t="array" ref="M20">IF(ISERROR(AVERAGEA(IF(A20=斷絲!$B$4:$X$4,斷絲!$B$39:$X$39))),"",AVERAGEA(IF(A20=斷絲!$B$4:$X$4,斷絲!$B$39:$X$39)))</f>
        <v>2.5833333333333335</v>
      </c>
      <c r="N20" s="89">
        <f>IF(G20=0,0,AFK!$AX$41/G$20)</f>
        <v>0.60193212781768635</v>
      </c>
      <c r="O20" s="169">
        <v>5</v>
      </c>
      <c r="P20" s="1211" t="s">
        <v>734</v>
      </c>
      <c r="Q20" s="82"/>
      <c r="R20" s="115">
        <f>AFK!AZ$3</f>
        <v>70</v>
      </c>
      <c r="S20" s="245" t="s">
        <v>279</v>
      </c>
      <c r="T20" s="244" t="s">
        <v>16717</v>
      </c>
      <c r="U20" s="469" t="str">
        <f>IF(ISNA(HLOOKUP(A20,IAD!$6:$10,5,0)),"",(HLOOKUP(A20,IAD!$6:$10,5,0)))</f>
        <v>橘黑三角</v>
      </c>
      <c r="Z20" s="695"/>
    </row>
    <row r="21" spans="1:26" ht="19.5" customHeight="1">
      <c r="A21" s="72" t="str">
        <f>AFK!BA3</f>
        <v>2F43E2</v>
      </c>
      <c r="B21" s="83" t="str">
        <f>AFK!BA4</f>
        <v>150/48BK42</v>
      </c>
      <c r="C21" s="145" t="s">
        <v>17376</v>
      </c>
      <c r="D21" s="84">
        <f>AFK!BA37</f>
        <v>0.25</v>
      </c>
      <c r="E21" s="85">
        <f>AFK!BC4</f>
        <v>600</v>
      </c>
      <c r="F21" s="86">
        <f>AFK!BB37</f>
        <v>18040.320000000003</v>
      </c>
      <c r="G21" s="386">
        <f>AFK!BC37-AFK!BA61</f>
        <v>15204</v>
      </c>
      <c r="H21" s="86">
        <f>IF(R21="","",(G21*(150/R21)*(900/E21)))</f>
        <v>23592.413793103449</v>
      </c>
      <c r="I21" s="87">
        <f t="shared" si="1"/>
        <v>0.84277884206045106</v>
      </c>
      <c r="J21" s="88">
        <f>AFK!BA40/100</f>
        <v>0</v>
      </c>
      <c r="K21" s="89">
        <f>IF(G21=0,0,(AFK!$BA$38-AFK!$BA$60-AFK!$BB$60)/日報表!$G$21)</f>
        <v>0.98822678242567741</v>
      </c>
      <c r="L21" s="1393"/>
      <c r="M21" s="90">
        <f t="array" ref="M21">IF(ISERROR(AVERAGEA(IF(A21=斷絲!$B$4:$X$4,斷絲!$B$39:$X$39))),"",AVERAGEA(IF(A21=斷絲!$B$4:$X$4,斷絲!$B$39:$X$39)))</f>
        <v>2.583333333333333</v>
      </c>
      <c r="N21" s="89">
        <f>IF(G21=0,0,AFK!$BA$41/G$21)</f>
        <v>0.925414364640884</v>
      </c>
      <c r="O21" s="169">
        <v>5</v>
      </c>
      <c r="P21" s="1211" t="s">
        <v>847</v>
      </c>
      <c r="Q21" s="82"/>
      <c r="R21" s="115">
        <f>AFK!BC$3</f>
        <v>145</v>
      </c>
      <c r="S21" s="245" t="s">
        <v>158</v>
      </c>
      <c r="T21" s="244" t="s">
        <v>17261</v>
      </c>
      <c r="U21" s="469" t="str">
        <f>IF(ISNA(HLOOKUP(A21,IAD!$6:$10,5,0)),"",(HLOOKUP(A21,IAD!$6:$10,5,0)))</f>
        <v>白桔方塊</v>
      </c>
      <c r="Z21" s="695"/>
    </row>
    <row r="22" spans="1:26" ht="19.5" customHeight="1">
      <c r="A22" s="72" t="str">
        <f>AFK!BD3</f>
        <v>2F43G2</v>
      </c>
      <c r="B22" s="83" t="str">
        <f>AFK!BD4</f>
        <v>150/48HC</v>
      </c>
      <c r="C22" s="145" t="s">
        <v>17264</v>
      </c>
      <c r="D22" s="84">
        <f>AFK!BD37</f>
        <v>0.25</v>
      </c>
      <c r="E22" s="85">
        <f>AFK!BF4</f>
        <v>600</v>
      </c>
      <c r="F22" s="86">
        <f>AFK!BE37</f>
        <v>17542.655999999999</v>
      </c>
      <c r="G22" s="386">
        <f>AFK!BF37-AFK!BD61</f>
        <v>19550</v>
      </c>
      <c r="H22" s="86">
        <f t="shared" si="0"/>
        <v>31196.808510638301</v>
      </c>
      <c r="I22" s="87">
        <f t="shared" si="1"/>
        <v>1.1144264585704697</v>
      </c>
      <c r="J22" s="88">
        <f>AFK!BD40/100</f>
        <v>0</v>
      </c>
      <c r="K22" s="89">
        <f>IF(G22=0,0,(AFK!$BD$38-AFK!$BD$60-AFK!$BE$60)/日報表!$G$22)</f>
        <v>0.98803069053708437</v>
      </c>
      <c r="L22" s="1393"/>
      <c r="M22" s="90">
        <f t="array" ref="M22">IF(ISERROR(AVERAGEA(IF(A22=斷絲!$B$4:$X$4,斷絲!$B$39:$X$39))),"",AVERAGEA(IF(A22=斷絲!$B$4:$X$4,斷絲!$B$39:$X$39)))</f>
        <v>2.0249999999999999</v>
      </c>
      <c r="N22" s="89">
        <f>IF(G22=0,0,AFK!$BD$41/G$22)</f>
        <v>0.90997442455242972</v>
      </c>
      <c r="O22" s="169">
        <v>5</v>
      </c>
      <c r="P22" s="1211" t="s">
        <v>17298</v>
      </c>
      <c r="Q22" s="82"/>
      <c r="R22" s="115">
        <f>AFK!BF$3</f>
        <v>141</v>
      </c>
      <c r="S22" s="245" t="s">
        <v>158</v>
      </c>
      <c r="T22" s="244" t="s">
        <v>16584</v>
      </c>
      <c r="U22" s="469" t="str">
        <f>IF(ISNA(HLOOKUP(A22,IAD!$6:$10,5,0)),"",(HLOOKUP(A22,IAD!$6:$10,5,0)))</f>
        <v>黃底白點</v>
      </c>
      <c r="Z22" s="695"/>
    </row>
    <row r="23" spans="1:26" ht="19.5" customHeight="1">
      <c r="A23" s="72" t="str">
        <f>AFK!BG3</f>
        <v>2F43I1</v>
      </c>
      <c r="B23" s="83" t="str">
        <f>AFK!BG4</f>
        <v>150/48SDR</v>
      </c>
      <c r="C23" s="145" t="s">
        <v>17272</v>
      </c>
      <c r="D23" s="84">
        <f>AFK!BG37</f>
        <v>2.0833333333333332E-2</v>
      </c>
      <c r="E23" s="85">
        <f>AFK!BI4</f>
        <v>650</v>
      </c>
      <c r="F23" s="86">
        <f>AFK!BH37</f>
        <v>1583.712</v>
      </c>
      <c r="G23" s="386">
        <f>AFK!BI37-AFK!BG61</f>
        <v>1696</v>
      </c>
      <c r="H23" s="86">
        <f t="shared" si="0"/>
        <v>2498.1996726677576</v>
      </c>
      <c r="I23" s="87">
        <f t="shared" si="1"/>
        <v>1.0709017801216383</v>
      </c>
      <c r="J23" s="88">
        <f>AFK!BG40/100</f>
        <v>0</v>
      </c>
      <c r="K23" s="89">
        <f>IF(G23=0,0,(AFK!$BG$38-AFK!$BG$60-AFK!$BH$60)/日報表!$G$23)</f>
        <v>0.87382075471698117</v>
      </c>
      <c r="L23" s="1393"/>
      <c r="M23" s="90" t="str">
        <f t="array" ref="M23">IF(ISERROR(AVERAGEA(IF(A23=斷絲!$B$4:$X$4,斷絲!$B$39:$X$39))),"",AVERAGEA(IF(A23=斷絲!$B$4:$X$4,斷絲!$B$39:$X$39)))</f>
        <v/>
      </c>
      <c r="N23" s="89">
        <f>IF(G23=0,0,AFK!$BG$41/G$23)</f>
        <v>0.35377358490566035</v>
      </c>
      <c r="O23" s="169">
        <v>5</v>
      </c>
      <c r="P23" s="1211" t="s">
        <v>15438</v>
      </c>
      <c r="Q23" s="82"/>
      <c r="R23" s="115">
        <f>AFK!BI$3</f>
        <v>141</v>
      </c>
      <c r="S23" s="245" t="s">
        <v>664</v>
      </c>
      <c r="U23" s="469" t="str">
        <f>IF(ISNA(HLOOKUP(A23,IAD!$6:$10,5,0)),"",(HLOOKUP(A23,IAD!$6:$10,5,0)))</f>
        <v/>
      </c>
      <c r="Z23" s="695"/>
    </row>
    <row r="24" spans="1:26" ht="19.5" customHeight="1">
      <c r="A24" s="72" t="str">
        <f>AFK!BJ3</f>
        <v>2F43K2</v>
      </c>
      <c r="B24" s="83" t="str">
        <f>AFK!BJ4</f>
        <v>75/24/2SDr</v>
      </c>
      <c r="C24" s="145" t="s">
        <v>17280</v>
      </c>
      <c r="D24" s="84">
        <f>AFK!BJ37</f>
        <v>0.9375</v>
      </c>
      <c r="E24" s="85">
        <f>AFK!BL4</f>
        <v>700</v>
      </c>
      <c r="F24" s="86">
        <f>AFK!BK37</f>
        <v>38102.399999999994</v>
      </c>
      <c r="G24" s="386">
        <f>AFK!BL37-AFK!BJ61</f>
        <v>33579</v>
      </c>
      <c r="H24" s="86">
        <f t="shared" si="0"/>
        <v>92513.571428571435</v>
      </c>
      <c r="I24" s="87">
        <f t="shared" si="1"/>
        <v>0.88128306878306895</v>
      </c>
      <c r="J24" s="88">
        <f>AFK!BJ40/100</f>
        <v>0</v>
      </c>
      <c r="K24" s="89">
        <f>IF(G24=0,0,(AFK!$BJ$38-AFK!$BJ$60-AFK!$BK$60)/日報表!$G$24)</f>
        <v>1</v>
      </c>
      <c r="L24" s="1393"/>
      <c r="M24" s="90">
        <f t="array" ref="M24">IF(ISERROR(AVERAGEA(IF(A24=斷絲!$B$4:$X$4,斷絲!$B$39:$X$39))),"",AVERAGEA(IF(A24=斷絲!$B$4:$X$4,斷絲!$B$39:$X$39)))</f>
        <v>2.5243055555555554</v>
      </c>
      <c r="N24" s="89">
        <f>IF(G24=0,0,AFK!$BJ$41/G$24)</f>
        <v>0.89788260519967833</v>
      </c>
      <c r="O24" s="169">
        <v>5</v>
      </c>
      <c r="P24" s="1211" t="s">
        <v>224</v>
      </c>
      <c r="Q24" s="82"/>
      <c r="R24" s="115">
        <f>AFK!BL$3</f>
        <v>70</v>
      </c>
      <c r="S24" s="245" t="s">
        <v>466</v>
      </c>
      <c r="T24" s="244">
        <v>2.2999999999999998</v>
      </c>
      <c r="U24" s="469" t="str">
        <f>IF(ISNA(HLOOKUP(A24,IAD!$6:$10,5,0)),"",(HLOOKUP(A24,IAD!$6:$10,5,0)))</f>
        <v>白底紫三角</v>
      </c>
      <c r="Z24" s="695"/>
    </row>
    <row r="25" spans="1:26" ht="19.5" customHeight="1">
      <c r="A25" s="72" t="str">
        <f>AFK!BM3</f>
        <v>2F43L2</v>
      </c>
      <c r="B25" s="83" t="str">
        <f>AFK!BM4</f>
        <v>75/24/2SDr</v>
      </c>
      <c r="C25" s="145" t="s">
        <v>17297</v>
      </c>
      <c r="D25" s="84">
        <f>AFK!BM37</f>
        <v>0.5</v>
      </c>
      <c r="E25" s="85">
        <f>AFK!BO4</f>
        <v>700</v>
      </c>
      <c r="F25" s="86">
        <f>AFK!BN37</f>
        <v>20321.28</v>
      </c>
      <c r="G25" s="386">
        <f>AFK!BO37-AFK!BM61</f>
        <v>12599</v>
      </c>
      <c r="H25" s="86">
        <f t="shared" si="0"/>
        <v>34711.530612244896</v>
      </c>
      <c r="I25" s="87">
        <f t="shared" si="1"/>
        <v>0.61999047304106836</v>
      </c>
      <c r="J25" s="88">
        <f>AFK!BM40/100</f>
        <v>0</v>
      </c>
      <c r="K25" s="89">
        <f>IF(G25=0,0,(AFK!$BM$38-AFK!$BM$60-AFK!$BN$60)/日報表!$G$25)</f>
        <v>1</v>
      </c>
      <c r="L25" s="1393"/>
      <c r="M25" s="90">
        <f t="array" ref="M25">IF(ISERROR(AVERAGEA(IF(A25=斷絲!$B$4:$X$4,斷絲!$B$39:$X$39))),"",AVERAGEA(IF(A25=斷絲!$B$4:$X$4,斷絲!$B$39:$X$39)))</f>
        <v>2.75</v>
      </c>
      <c r="N25" s="89">
        <f>IF(G25=0,0,AFK!$BM$41/G$25)</f>
        <v>0.89292801015953649</v>
      </c>
      <c r="O25" s="169">
        <v>5</v>
      </c>
      <c r="P25" s="1211" t="s">
        <v>15624</v>
      </c>
      <c r="Q25" s="82"/>
      <c r="R25" s="115">
        <f>AFK!BO$3</f>
        <v>70</v>
      </c>
      <c r="S25" s="245" t="s">
        <v>466</v>
      </c>
      <c r="T25" s="244" t="s">
        <v>16556</v>
      </c>
      <c r="U25" s="469" t="str">
        <f>IF(ISNA(HLOOKUP(A25,IAD!$6:$10,5,0)),"",(HLOOKUP(A25,IAD!$6:$10,5,0)))</f>
        <v>紅底白點</v>
      </c>
      <c r="Z25" s="695"/>
    </row>
    <row r="26" spans="1:26" ht="19.5" customHeight="1">
      <c r="A26" s="72" t="str">
        <f>AFK!BP3</f>
        <v>2F43M1</v>
      </c>
      <c r="B26" s="83" t="str">
        <f>AFK!BP4</f>
        <v>150/48SDR</v>
      </c>
      <c r="C26" s="145" t="s">
        <v>17292</v>
      </c>
      <c r="D26" s="84">
        <f>AFK!BP37</f>
        <v>0.72916666666666663</v>
      </c>
      <c r="E26" s="85">
        <f>AFK!BR4</f>
        <v>650</v>
      </c>
      <c r="F26" s="86">
        <f>AFK!BQ37</f>
        <v>55823.039999999986</v>
      </c>
      <c r="G26" s="386">
        <f>AFK!BR37-AFK!BP61</f>
        <v>48017</v>
      </c>
      <c r="H26" s="86">
        <f t="shared" si="0"/>
        <v>70230.715059588285</v>
      </c>
      <c r="I26" s="87">
        <f>IF(F26=0,0,G26/F26)</f>
        <v>0.86016454854483049</v>
      </c>
      <c r="J26" s="88">
        <f>AFK!BP40/100</f>
        <v>0</v>
      </c>
      <c r="K26" s="89">
        <f>IF(G26=0,0,(AFK!$BP$38-AFK!$BP$60-AFK!$BQ$60)/日報表!$G$26)</f>
        <v>0.97013557698315178</v>
      </c>
      <c r="L26" s="1393"/>
      <c r="M26" s="90">
        <f t="array" ref="M26">IF(ISERROR(AVERAGEA(IF(A26=斷絲!$B$4:$X$4,斷絲!$B$39:$X$39))),"",AVERAGEA(IF(A26=斷絲!$B$4:$X$4,斷絲!$B$39:$X$39)))</f>
        <v>2.2083333333333335</v>
      </c>
      <c r="N26" s="89">
        <f>IF(G26=0,0,AFK!$BP$41/G$26)</f>
        <v>0.89405835433284042</v>
      </c>
      <c r="O26" s="169">
        <v>5</v>
      </c>
      <c r="P26" s="1211" t="s">
        <v>659</v>
      </c>
      <c r="Q26" s="82"/>
      <c r="R26" s="115">
        <f>AFK!BR$3</f>
        <v>142</v>
      </c>
      <c r="S26" s="245" t="s">
        <v>126</v>
      </c>
      <c r="T26" s="244">
        <v>1.9</v>
      </c>
      <c r="U26" s="469" t="str">
        <f>IF(ISNA(HLOOKUP(A26,IAD!$6:$10,5,0)),"",(HLOOKUP(A26,IAD!$6:$10,5,0)))</f>
        <v>綠藍三角</v>
      </c>
      <c r="Z26" s="695"/>
    </row>
    <row r="27" spans="1:26" ht="19.5" customHeight="1">
      <c r="A27" s="72" t="str">
        <f>AFK!BS3</f>
        <v>2F43N2</v>
      </c>
      <c r="B27" s="83" t="str">
        <f>AFK!BS4</f>
        <v>75/24/2SDr</v>
      </c>
      <c r="C27" s="145" t="s">
        <v>17280</v>
      </c>
      <c r="D27" s="84">
        <f>AFK!BS37</f>
        <v>0.22916666666666666</v>
      </c>
      <c r="E27" s="85">
        <f>AFK!BU4</f>
        <v>700</v>
      </c>
      <c r="F27" s="86">
        <f>AFK!BT37</f>
        <v>18627.84</v>
      </c>
      <c r="G27" s="386">
        <f>AFK!BU37-AFK!BS61</f>
        <v>8483</v>
      </c>
      <c r="H27" s="86">
        <f t="shared" si="0"/>
        <v>11685.765306122448</v>
      </c>
      <c r="I27" s="87">
        <f>IF(F27=0,0,G27/F27)</f>
        <v>0.45539364735793308</v>
      </c>
      <c r="J27" s="88">
        <f>AFK!BS40/100</f>
        <v>0</v>
      </c>
      <c r="K27" s="89">
        <f>IF(G27=0,0,(AFK!$BS$38-AFK!$BS$60-AFK!$BT$60)/日報表!$G$27)</f>
        <v>0.98644347518566544</v>
      </c>
      <c r="L27" s="1393"/>
      <c r="M27" s="369">
        <f t="array" ref="M27">IF(ISERROR(AVERAGEA(IF(A27=斷絲!$B$4:$X$4,斷絲!$B$39:$X$39))),"",AVERAGEA(IF(A27=斷絲!$B$4:$X$4,斷絲!$B$39:$X$39)))</f>
        <v>1.1388888888888891</v>
      </c>
      <c r="N27" s="89">
        <f>IF(G27=0,0,AFK!$BS$41/G$27)</f>
        <v>0.93009548508782269</v>
      </c>
      <c r="O27" s="169">
        <v>5</v>
      </c>
      <c r="P27" s="1211" t="s">
        <v>17294</v>
      </c>
      <c r="Q27" s="82"/>
      <c r="R27" s="115">
        <f>AFK!BU$3</f>
        <v>140</v>
      </c>
      <c r="S27" s="245" t="s">
        <v>466</v>
      </c>
      <c r="T27" s="244" t="s">
        <v>16717</v>
      </c>
      <c r="U27" s="469" t="str">
        <f>IF(ISNA(HLOOKUP(A27,IAD!$6:$10,5,0)),"",(HLOOKUP(A27,IAD!$6:$10,5,0)))</f>
        <v>藍色</v>
      </c>
      <c r="Z27" s="695"/>
    </row>
    <row r="28" spans="1:26" ht="19.5" customHeight="1">
      <c r="A28" s="73" t="str">
        <f>AFK!BV3</f>
        <v>2F43P2</v>
      </c>
      <c r="B28" s="94" t="str">
        <f>AFK!BV4</f>
        <v>150/48CDR</v>
      </c>
      <c r="C28" s="145" t="s">
        <v>17264</v>
      </c>
      <c r="D28" s="95">
        <f>AFK!BV37</f>
        <v>0.75</v>
      </c>
      <c r="E28" s="96">
        <f>AFK!BX$4</f>
        <v>600</v>
      </c>
      <c r="F28" s="97">
        <f>AFK!BW$37</f>
        <v>53374.464</v>
      </c>
      <c r="G28" s="387">
        <f>AFK!BX$37-AFK!BV$61</f>
        <v>41180</v>
      </c>
      <c r="H28" s="86">
        <f t="shared" si="0"/>
        <v>64793.706293706287</v>
      </c>
      <c r="I28" s="111">
        <f>IF(G28=0,0,G28/F28)</f>
        <v>0.7715299960670331</v>
      </c>
      <c r="J28" s="103">
        <f>AFK!BV$40/100</f>
        <v>1</v>
      </c>
      <c r="K28" s="98">
        <f>IF(G28=0,0,(AFK!BV$38-AFK!BV$60-AFK!BW$60)/G28)</f>
        <v>0.98193297717338512</v>
      </c>
      <c r="L28" s="90">
        <f t="array" ref="L28">IF(ISERROR(AVERAGEA(IF(A28=斷絲!$4:$4,斷絲!$31:$31))),"",AVERAGEA(IF(A28=斷絲!$4:$4,斷絲!$31:$31)))</f>
        <v>1.0833333333333333</v>
      </c>
      <c r="M28" s="90">
        <f t="array" ref="M28">IF(ISERROR(AVERAGEA(IF(A28=斷絲!$B$4:$X$4,斷絲!$B$39:$X$39))),"",AVERAGEA(IF(A28=斷絲!$B$4:$X$4,斷絲!$B$39:$X$39)))</f>
        <v>1.2221296296296293</v>
      </c>
      <c r="N28" s="98">
        <f>IF(G28=0,0,AFK!BV$41/G$28)</f>
        <v>0.94706168042739192</v>
      </c>
      <c r="O28" s="169">
        <v>5</v>
      </c>
      <c r="P28" s="1211" t="s">
        <v>17298</v>
      </c>
      <c r="Q28" s="82"/>
      <c r="R28" s="115">
        <f>AFK!BX$3</f>
        <v>143</v>
      </c>
      <c r="S28" s="245" t="s">
        <v>158</v>
      </c>
      <c r="T28" s="244" t="s">
        <v>16584</v>
      </c>
      <c r="U28" s="469" t="str">
        <f>IF(ISNA(HLOOKUP(A28,IAD!$6:$10,5,0)),"",(HLOOKUP(A28,IAD!$6:$10,5,0)))</f>
        <v>綠藍雙色</v>
      </c>
      <c r="Z28" s="695"/>
    </row>
    <row r="29" spans="1:26" ht="19.5" hidden="1" customHeight="1">
      <c r="A29" s="73">
        <f>AFK!BY3</f>
        <v>0</v>
      </c>
      <c r="B29" s="83">
        <f>AFK!BY4</f>
        <v>0</v>
      </c>
      <c r="C29" s="145"/>
      <c r="D29" s="95">
        <f>AFK!BY37</f>
        <v>0</v>
      </c>
      <c r="E29" s="96">
        <f>AFK!CA$4</f>
        <v>0</v>
      </c>
      <c r="F29" s="97">
        <f>AFK!BZ$37</f>
        <v>0</v>
      </c>
      <c r="G29" s="387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IF(ISERROR(AVERAGEA(IF(A29=斷絲!$B$4:$X$4,斷絲!$B$39:$X$39))),"",AVERAGEA(IF(A29=斷絲!$B$4:$X$4,斷絲!$B$39:$X$39)))</f>
        <v/>
      </c>
      <c r="N29" s="98">
        <f>IF(G29=0,0,AFK!BY$41/G$29)</f>
        <v>0</v>
      </c>
      <c r="O29" s="169"/>
      <c r="P29" s="1211"/>
      <c r="Q29" s="82"/>
      <c r="R29" s="115">
        <f>AFK!CA$3</f>
        <v>0</v>
      </c>
      <c r="S29" s="245"/>
      <c r="U29" s="469" t="str">
        <f>IF(ISNA(HLOOKUP(A29,IAD!$6:$10,5,0)),"",(HLOOKUP(A29,IAD!$6:$10,5,0)))</f>
        <v/>
      </c>
      <c r="Z29" s="695"/>
    </row>
    <row r="30" spans="1:26" ht="19.5" hidden="1" customHeigh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IF(ISERROR(AVERAGEA(IF(A30=斷絲!$B$4:$X$4,斷絲!$B$39:$X$39))),"",AVERAGEA(IF(A30=斷絲!$B$4:$X$4,斷絲!$B$39:$X$39)))</f>
        <v/>
      </c>
      <c r="N30" s="98">
        <f>IF(G30=0,0,AFK!CB$41/G$30)</f>
        <v>0</v>
      </c>
      <c r="O30" s="169"/>
      <c r="P30" s="1211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IF(ISERROR(AVERAGEA(IF(A31=斷絲!$B$4:$X$4,斷絲!$B$39:$X$39))),"",AVERAGEA(IF(A31=斷絲!$B$4:$X$4,斷絲!$B$39:$X$39)))</f>
        <v/>
      </c>
      <c r="N31" s="98">
        <f>IF(G31=0,0,AFK!CE$41/G$31)</f>
        <v>0</v>
      </c>
      <c r="O31" s="169"/>
      <c r="P31" s="1211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customHeight="1">
      <c r="A32" s="73" t="str">
        <f>AFK!CH3</f>
        <v>2F6IC1</v>
      </c>
      <c r="B32" s="94" t="str">
        <f>AFK!CH4</f>
        <v>150/48/2GY5</v>
      </c>
      <c r="C32" s="145" t="s">
        <v>17296</v>
      </c>
      <c r="D32" s="95">
        <f>AFK!CH37</f>
        <v>0.6875</v>
      </c>
      <c r="E32" s="96">
        <f>AFK!CJ$4</f>
        <v>600</v>
      </c>
      <c r="F32" s="97">
        <f>AFK!CI$37</f>
        <v>48242.303999999982</v>
      </c>
      <c r="G32" s="387">
        <f>AFK!CJ$37-AFK!CH$61</f>
        <v>37380</v>
      </c>
      <c r="H32" s="86">
        <f t="shared" si="0"/>
        <v>59648.936170212764</v>
      </c>
      <c r="I32" s="111">
        <f t="shared" si="2"/>
        <v>0.77483861467313031</v>
      </c>
      <c r="J32" s="103">
        <f>AFK!CH$40/100</f>
        <v>0</v>
      </c>
      <c r="K32" s="98">
        <f>IF(G32=0,0,(AFK!CH$38-AFK!CH$60-AFK!CI$60)/G32)</f>
        <v>0.99141252006420544</v>
      </c>
      <c r="L32" s="1393"/>
      <c r="M32" s="90">
        <f t="array" ref="M32">IF(ISERROR(AVERAGEA(IF(A32=斷絲!$B$4:$X$4,斷絲!$B$39:$X$39))),"",AVERAGEA(IF(A32=斷絲!$B$4:$X$4,斷絲!$B$39:$X$39)))</f>
        <v>2.40625</v>
      </c>
      <c r="N32" s="98">
        <f>IF(G32=0,0,AFK!CH$41/G$32)</f>
        <v>0.92712680577849116</v>
      </c>
      <c r="O32" s="169">
        <v>4</v>
      </c>
      <c r="P32" s="1211" t="s">
        <v>777</v>
      </c>
      <c r="Q32" s="82"/>
      <c r="R32" s="115">
        <f>AFK!CJ$3</f>
        <v>141</v>
      </c>
      <c r="S32" s="245" t="s">
        <v>635</v>
      </c>
      <c r="T32" s="244" t="s">
        <v>17302</v>
      </c>
      <c r="U32" s="469" t="str">
        <f>IF(ISNA(HLOOKUP(A32,IAD!$6:$10,5,0)),"",(HLOOKUP(A32,IAD!$6:$10,5,0)))</f>
        <v>白底紅星</v>
      </c>
      <c r="Z32" s="695"/>
    </row>
    <row r="33" spans="1:26" ht="19.5" customHeight="1" thickBo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IF(ISERROR(AVERAGEA(IF(A33=斷絲!$B$4:$X$4,斷絲!$B$39:$X$39))),"",AVERAGEA(IF(A33=斷絲!$B$4:$X$4,斷絲!$B$39:$X$39)))</f>
        <v/>
      </c>
      <c r="N33" s="98">
        <f>IF(G33=0,0,AFK!CK$41/G$33)</f>
        <v>0</v>
      </c>
      <c r="O33" s="169"/>
      <c r="P33" s="1211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IF(ISERROR(AVERAGEA(IF(A34=斷絲!$B$4:$X$4,斷絲!$B$39:$X$39))),"",AVERAGEA(IF(A34=斷絲!$B$4:$X$4,斷絲!$B$39:$X$39)))</f>
        <v/>
      </c>
      <c r="N34" s="89">
        <f>IF(G34=0,0,AFK!CN$41/G$34)</f>
        <v>0</v>
      </c>
      <c r="O34" s="169"/>
      <c r="P34" s="1211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IF(ISERROR(AVERAGEA(IF(A35=斷絲!$B$4:$X$4,斷絲!$B$39:$X$39))),"",AVERAGEA(IF(A35=斷絲!$B$4:$X$4,斷絲!$B$39:$X$39)))</f>
        <v/>
      </c>
      <c r="N35" s="89">
        <f>IF(G35=0,0,AFK!CQ$41/G$35)</f>
        <v>0</v>
      </c>
      <c r="O35" s="169"/>
      <c r="P35" s="1211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IF(ISERROR(AVERAGEA(IF(A36=斷絲!$B$4:$X$4,斷絲!$B$39:$X$39))),"",AVERAGEA(IF(A36=斷絲!$B$4:$X$4,斷絲!$B$39:$X$39)))</f>
        <v/>
      </c>
      <c r="N36" s="89">
        <f>IF(G36=0,0,AFK!CT$41/G$36)</f>
        <v>0</v>
      </c>
      <c r="O36" s="169"/>
      <c r="P36" s="1211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IF(ISERROR(AVERAGEA(IF(A37=斷絲!$B$4:$X$4,斷絲!$B$39:$X$39))),"",AVERAGEA(IF(A37=斷絲!$B$4:$X$4,斷絲!$B$39:$X$39)))</f>
        <v/>
      </c>
      <c r="N37" s="89">
        <f>IF(G37=0,0,AFK!CW$41/G37)</f>
        <v>0</v>
      </c>
      <c r="O37" s="169"/>
      <c r="P37" s="1211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IF(ISERROR(AVERAGEA(IF(A38=斷絲!$B$4:$X$4,斷絲!$B$39:$X$39))),"",AVERAGEA(IF(A38=斷絲!$B$4:$X$4,斷絲!$B$39:$X$39)))</f>
        <v/>
      </c>
      <c r="N38" s="89">
        <f>IF(G38=0,0,AFK!CZ$41/G38)</f>
        <v>0</v>
      </c>
      <c r="O38" s="169"/>
      <c r="P38" s="1211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IF(ISERROR(AVERAGEA(IF(A39=斷絲!$B$4:$X$4,斷絲!$B$39:$X$39))),"",AVERAGEA(IF(A39=斷絲!$B$4:$X$4,斷絲!$B$39:$X$39)))</f>
        <v/>
      </c>
      <c r="N39" s="89">
        <f>IF(G39=0,0,AFK!DC$41/G39)</f>
        <v>0</v>
      </c>
      <c r="O39" s="169"/>
      <c r="P39" s="1211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IF(ISERROR(AVERAGEA(IF(A40=斷絲!$B$4:$X$4,斷絲!$B$39:$X$39))),"",AVERAGEA(IF(A40=斷絲!$B$4:$X$4,斷絲!$B$39:$X$39)))</f>
        <v/>
      </c>
      <c r="N40" s="89">
        <f>IF(G40=0,0,AFK!DF$41/G40)</f>
        <v>0</v>
      </c>
      <c r="O40" s="169"/>
      <c r="P40" s="1211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IF(ISERROR(AVERAGEA(IF(A41=斷絲!$B$4:$X$4,斷絲!$B$39:$X$39))),"",AVERAGEA(IF(A41=斷絲!$B$4:$X$4,斷絲!$B$39:$X$39)))</f>
        <v/>
      </c>
      <c r="N41" s="98">
        <f>IF(G41=0,0,AFK!DI$41/G41)</f>
        <v>0</v>
      </c>
      <c r="O41" s="169"/>
      <c r="P41" s="1211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IF(ISERROR(AVERAGEA(IF(A42=斷絲!$B$4:$X$4,斷絲!$B$39:$X$39))),"",AVERAGEA(IF(A42=斷絲!$B$4:$X$4,斷絲!$B$39:$X$39)))</f>
        <v/>
      </c>
      <c r="N42" s="89">
        <f>IF(G42=0,0,AFK!DL$41/G42)</f>
        <v>0</v>
      </c>
      <c r="O42" s="169"/>
      <c r="P42" s="1211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IF(ISERROR(AVERAGEA(IF(A43=斷絲!$B$4:$X$4,斷絲!$B$39:$X$39))),"",AVERAGEA(IF(A43=斷絲!$B$4:$X$4,斷絲!$B$39:$X$39)))</f>
        <v/>
      </c>
      <c r="N43" s="89">
        <f>IF(G43=0,0,AFK!DO$41/G43)</f>
        <v>0</v>
      </c>
      <c r="O43" s="169"/>
      <c r="P43" s="1211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IF(ISERROR(AVERAGEA(IF(A44=斷絲!$B$4:$X$4,斷絲!$B$39:$X$39))),"",AVERAGEA(IF(A44=斷絲!$B$4:$X$4,斷絲!$B$39:$X$39)))</f>
        <v/>
      </c>
      <c r="N44" s="89">
        <f>IF(G44=0,0,AFK!DR$41/G44)</f>
        <v>0</v>
      </c>
      <c r="O44" s="169"/>
      <c r="P44" s="1211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IF(ISERROR(AVERAGEA(IF(A45=斷絲!$B$4:$X$4,斷絲!$B$39:$X$39))),"",AVERAGEA(IF(A45=斷絲!$B$4:$X$4,斷絲!$B$39:$X$39)))</f>
        <v/>
      </c>
      <c r="N45" s="89">
        <f>IF(G45=0,0,AFK!DU$41/G45)</f>
        <v>0</v>
      </c>
      <c r="O45" s="169"/>
      <c r="P45" s="1211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IF(ISERROR(AVERAGEA(IF(A46=斷絲!$B$4:$X$4,斷絲!$B$39:$X$39))),"",AVERAGEA(IF(A46=斷絲!$B$4:$X$4,斷絲!$B$39:$X$39)))</f>
        <v/>
      </c>
      <c r="N46" s="89">
        <f>IF(G46=0,0,AFK!DX$41/G46)</f>
        <v>0</v>
      </c>
      <c r="O46" s="169"/>
      <c r="P46" s="1211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IF(ISERROR(AVERAGEA(IF(A47=斷絲!$B$4:$X$4,斷絲!$B$39:$X$39))),"",AVERAGEA(IF(A47=斷絲!$B$4:$X$4,斷絲!$B$39:$X$39)))</f>
        <v/>
      </c>
      <c r="N47" s="89">
        <f>IF(G47=0,0,AFK!EA$41/G47)</f>
        <v>0</v>
      </c>
      <c r="O47" s="169"/>
      <c r="P47" s="1211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IF(ISERROR(AVERAGEA(IF(A48=斷絲!$B$4:$X$4,斷絲!$B$39:$X$39))),"",AVERAGEA(IF(A48=斷絲!$B$4:$X$4,斷絲!$B$39:$X$39)))</f>
        <v/>
      </c>
      <c r="N48" s="89">
        <f>IF(G48=0,0,AFK!ED$41/G48)</f>
        <v>0</v>
      </c>
      <c r="O48" s="169"/>
      <c r="P48" s="1211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IF(ISERROR(AVERAGEA(IF(A49=斷絲!$B$4:$X$4,斷絲!$B$39:$X$39))),"",AVERAGEA(IF(A49=斷絲!$B$4:$X$4,斷絲!$B$39:$X$39)))</f>
        <v/>
      </c>
      <c r="N49" s="89">
        <f>IF(G49=0,0,AFK!EG$41/G49)</f>
        <v>0</v>
      </c>
      <c r="O49" s="169"/>
      <c r="P49" s="1211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 thickBo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IF(ISERROR(AVERAGEA(IF(A50=斷絲!$B$4:$X$4,斷絲!$B$39:$X$39))),"",AVERAGEA(IF(A50=斷絲!$B$4:$X$4,斷絲!$B$39:$X$39)))</f>
        <v/>
      </c>
      <c r="N50" s="89">
        <f>IF(G50=0,0,AFK!EJ$41/G50)</f>
        <v>0</v>
      </c>
      <c r="O50" s="169"/>
      <c r="P50" s="1211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IF(ISERROR(AVERAGEA(IF(A51=斷絲!$B$4:$X$4,斷絲!$B$39:$X$39))),"",AVERAGEA(IF(A51=斷絲!$B$4:$X$4,斷絲!$B$39:$X$39)))</f>
        <v/>
      </c>
      <c r="N51" s="89">
        <f>IF(G51=0,0,AFK!EM$41/G51)</f>
        <v>0</v>
      </c>
      <c r="O51" s="169"/>
      <c r="P51" s="1211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IF(ISERROR(AVERAGEA(IF(A52=斷絲!$B$4:$X$4,斷絲!$B$39:$X$39))),"",AVERAGEA(IF(A52=斷絲!$B$4:$X$4,斷絲!$B$39:$X$39)))</f>
        <v/>
      </c>
      <c r="N52" s="89">
        <f>IF(G52=0,0,AFK!EP$41/G52)</f>
        <v>0</v>
      </c>
      <c r="O52" s="169"/>
      <c r="P52" s="1211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IF(ISERROR(AVERAGEA(IF(A53=斷絲!$B$4:$X$4,斷絲!$B$39:$X$39))),"",AVERAGEA(IF(A53=斷絲!$B$4:$X$4,斷絲!$B$39:$X$39)))</f>
        <v/>
      </c>
      <c r="N53" s="89">
        <f>IF(G53=0,0,AFK!ES$41/G53)</f>
        <v>0</v>
      </c>
      <c r="O53" s="169"/>
      <c r="P53" s="1211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IF(ISERROR(AVERAGEA(IF(A54=斷絲!$B$4:$X$4,斷絲!$B$39:$X$39))),"",AVERAGEA(IF(A54=斷絲!$B$4:$X$4,斷絲!$B$39:$X$39)))</f>
        <v/>
      </c>
      <c r="N54" s="89">
        <f>IF(G54=0,0,AFK!EV$41/G54)</f>
        <v>0</v>
      </c>
      <c r="O54" s="169"/>
      <c r="P54" s="1211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IF(ISERROR(AVERAGEA(IF(A55=斷絲!$B$4:$X$4,斷絲!$B$39:$X$39))),"",AVERAGEA(IF(A55=斷絲!$B$4:$X$4,斷絲!$B$39:$X$39)))</f>
        <v/>
      </c>
      <c r="N55" s="89">
        <f>IF(G55=0,0,AFK!EY$41/G55)</f>
        <v>0</v>
      </c>
      <c r="O55" s="169"/>
      <c r="P55" s="1211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IF(ISERROR(AVERAGEA(IF(A56=斷絲!$B$4:$X$4,斷絲!$B$39:$X$39))),"",AVERAGEA(IF(A56=斷絲!$B$4:$X$4,斷絲!$B$39:$X$39)))</f>
        <v/>
      </c>
      <c r="N56" s="89">
        <f>IF(G56=0,0,AFK!FB$41/G56)</f>
        <v>0</v>
      </c>
      <c r="O56" s="169"/>
      <c r="P56" s="1211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IF(ISERROR(AVERAGEA(IF(A57=斷絲!$B$4:$X$4,斷絲!$B$39:$X$39))),"",AVERAGEA(IF(A57=斷絲!$B$4:$X$4,斷絲!$B$39:$X$39)))</f>
        <v/>
      </c>
      <c r="N57" s="89">
        <f>IF(G57=0,0,AFK!FE$41/G57)</f>
        <v>0</v>
      </c>
      <c r="O57" s="169"/>
      <c r="P57" s="1211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IF(ISERROR(AVERAGEA(IF(A58=斷絲!$B$4:$X$4,斷絲!$B$39:$X$39))),"",AVERAGEA(IF(A58=斷絲!$B$4:$X$4,斷絲!$B$39:$X$39)))</f>
        <v/>
      </c>
      <c r="N58" s="89">
        <f>IF(G58=0,0,AFK!FH$41/G58)</f>
        <v>0</v>
      </c>
      <c r="O58" s="169"/>
      <c r="P58" s="1211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IF(ISERROR(AVERAGEA(IF(A59=斷絲!$B$4:$X$4,斷絲!$B$39:$X$39))),"",AVERAGEA(IF(A59=斷絲!$B$4:$X$4,斷絲!$B$39:$X$39)))</f>
        <v/>
      </c>
      <c r="N59" s="89">
        <f>IF(G59=0,0,AFK!FK$41/G59)</f>
        <v>0</v>
      </c>
      <c r="O59" s="169"/>
      <c r="P59" s="1211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IF(ISERROR(AVERAGEA(IF(A60=斷絲!$B$4:$X$4,斷絲!$B$39:$X$39))),"",AVERAGEA(IF(A60=斷絲!$B$4:$X$4,斷絲!$B$39:$X$39)))</f>
        <v/>
      </c>
      <c r="N60" s="89">
        <f>IF(G60=0,0,AFK!FN$41/G60)</f>
        <v>0</v>
      </c>
      <c r="O60" s="169"/>
      <c r="P60" s="1211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IF(ISERROR(AVERAGEA(IF(A61=斷絲!$B$4:$X$4,斷絲!$B$39:$X$39))),"",AVERAGEA(IF(A61=斷絲!$B$4:$X$4,斷絲!$B$39:$X$39)))</f>
        <v/>
      </c>
      <c r="N61" s="89">
        <f>IF(G61=0,0,AFK!FQ$41/G61)</f>
        <v>0</v>
      </c>
      <c r="O61" s="169"/>
      <c r="P61" s="1212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IF(ISERROR(AVERAGEA(IF(A62=斷絲!$B$4:$X$4,斷絲!$B$39:$X$39))),"",AVERAGEA(IF(A62=斷絲!$B$4:$X$4,斷絲!$B$39:$X$39)))</f>
        <v/>
      </c>
      <c r="N62" s="89">
        <f>IF(G62=0,0,AFK!FT$41/G62)</f>
        <v>0</v>
      </c>
      <c r="O62" s="169"/>
      <c r="P62" s="1213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IF(ISERROR(AVERAGEA(IF(A63=斷絲!$B$4:$X$4,斷絲!$B$39:$X$39))),"",AVERAGEA(IF(A63=斷絲!$B$4:$X$4,斷絲!$B$39:$X$39)))</f>
        <v/>
      </c>
      <c r="N63" s="397">
        <f>IF(G63=0,0,AFK!FW$41/G63)</f>
        <v>0</v>
      </c>
      <c r="O63" s="169"/>
      <c r="P63" s="1212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IF(ISERROR(AVERAGEA(IF(A64=斷絲!$B$4:$X$4,斷絲!$B$39:$X$39))),"",AVERAGEA(IF(A64=斷絲!$B$4:$X$4,斷絲!$B$39:$X$39)))</f>
        <v/>
      </c>
      <c r="N64" s="397">
        <f>IF(G64=0,0,AFK!FZ$41/G64)</f>
        <v>0</v>
      </c>
      <c r="O64" s="169"/>
      <c r="P64" s="1213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IF(ISERROR(AVERAGEA(IF(A65=斷絲!$B$4:$X$4,斷絲!$B$39:$X$39))),"",AVERAGEA(IF(A65=斷絲!$B$4:$X$4,斷絲!$B$39:$X$39)))</f>
        <v/>
      </c>
      <c r="N65" s="397">
        <f>IF(G65=0,0,AFK!GC$41/G65)</f>
        <v>0</v>
      </c>
      <c r="O65" s="169"/>
      <c r="P65" s="1212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IF(ISERROR(AVERAGEA(IF(A66=斷絲!$B$4:$X$4,斷絲!$B$39:$X$39))),"",AVERAGEA(IF(A66=斷絲!$B$4:$X$4,斷絲!$B$39:$X$39)))</f>
        <v/>
      </c>
      <c r="N66" s="397">
        <f>IF(G66=0,0,AFK!GF$41/G66)</f>
        <v>0</v>
      </c>
      <c r="O66" s="169"/>
      <c r="P66" s="1211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IF(ISERROR(AVERAGEA(IF(A67=斷絲!$B$4:$X$4,斷絲!$B$39:$X$39))),"",AVERAGEA(IF(A67=斷絲!$B$4:$X$4,斷絲!$B$39:$X$39)))</f>
        <v/>
      </c>
      <c r="N67" s="89">
        <f>IF(G67=0,0,AFK!GI$41/G67)</f>
        <v>0</v>
      </c>
      <c r="O67" s="169"/>
      <c r="P67" s="1214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94.682619647355168</v>
      </c>
      <c r="C68" s="248">
        <f t="array" ref="C68">SUM(D4:D67*E4:E67)/D68</f>
        <v>659.49622166246843</v>
      </c>
      <c r="D68" s="163">
        <f>SUM(D4:D67)</f>
        <v>8.2708333333333339</v>
      </c>
      <c r="E68" s="113" t="s">
        <v>23</v>
      </c>
      <c r="F68" s="143">
        <f>SUM(F4:F67)</f>
        <v>422620.24320000003</v>
      </c>
      <c r="G68" s="388">
        <f>SUM(G4:G67)</f>
        <v>352726</v>
      </c>
      <c r="H68" s="164" t="e">
        <f>SUM(H4:H28)</f>
        <v>#DIV/0!</v>
      </c>
      <c r="I68" s="68">
        <f>G68/F68</f>
        <v>0.83461690649086251</v>
      </c>
      <c r="J68" s="165"/>
      <c r="K68" s="71">
        <f t="array" ref="K68">(SUM(G4:G67*K4:K67))/(G68+G2)</f>
        <v>0.96926735399297903</v>
      </c>
      <c r="L68" s="217">
        <f>AVERAGE(L4:L67)</f>
        <v>2</v>
      </c>
      <c r="M68" s="166">
        <f>斷絲!Z38</f>
        <v>2.2082001972386585</v>
      </c>
      <c r="N68" s="167">
        <f t="array" ref="N68">SUM(G4:G67*N4:N67)/(G68+G2)</f>
        <v>0.88709960144553479</v>
      </c>
      <c r="O68" s="692">
        <f t="array" ref="O68">SUM(G4:G67*O4:O67)/$G$68</f>
        <v>4.5934096153955197</v>
      </c>
      <c r="P68" s="1223" t="s">
        <v>17634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262.89792900742833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215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216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449</v>
      </c>
      <c r="W70" s="467" t="s">
        <v>450</v>
      </c>
      <c r="X70" s="467" t="s">
        <v>451</v>
      </c>
      <c r="Y70" s="467" t="s">
        <v>452</v>
      </c>
    </row>
    <row r="71" spans="1:26" ht="19.5" customHeight="1">
      <c r="A71" s="72" t="str">
        <f>'33J'!B3</f>
        <v>2F6GW2</v>
      </c>
      <c r="B71" s="83" t="str">
        <f>'33J'!B4</f>
        <v>150/48/2SDR</v>
      </c>
      <c r="C71" s="110" t="s">
        <v>17259</v>
      </c>
      <c r="D71" s="84">
        <f>IF('33J'!B37="","",'33J'!B37)</f>
        <v>0.33333333333333331</v>
      </c>
      <c r="E71" s="85">
        <f>'33J'!D4</f>
        <v>600</v>
      </c>
      <c r="F71" s="86">
        <f>'33J'!C37</f>
        <v>46780.415999999997</v>
      </c>
      <c r="G71" s="386">
        <f>'33J'!D37-'33J'!B61</f>
        <v>28764</v>
      </c>
      <c r="H71" s="86">
        <f>IF(R71="","",(G71*(150/R71)*(900/E71)))</f>
        <v>22950</v>
      </c>
      <c r="I71" s="87">
        <f>IF(F71=0,0,G71/F71)</f>
        <v>0.61487268518518523</v>
      </c>
      <c r="J71" s="88">
        <f>'33J'!B40/100</f>
        <v>0</v>
      </c>
      <c r="K71" s="91">
        <f>IF(G71=0,0,('33J'!$B$38-'33J'!$B$60-'33J'!$C$60)/日報表!$G$71)</f>
        <v>0.94180225281602004</v>
      </c>
      <c r="L71" s="1393"/>
      <c r="M71" s="90">
        <f t="array" ref="M71">IF(ISERROR(AVERAGEA(IF(A71=斷絲!$AA$4:$AD$4,斷絲!$AA$39:$AD$39))),"",AVERAGEA(IF(A71=斷絲!$AA$4:$AD$4,斷絲!$AA$39:$AD$39)))</f>
        <v>2.75</v>
      </c>
      <c r="N71" s="91">
        <f>IF(G71=0,0,'33J'!$B$41/G71)</f>
        <v>0.84897788902795157</v>
      </c>
      <c r="O71" s="168">
        <v>5.5</v>
      </c>
      <c r="P71" s="1218" t="s">
        <v>15146</v>
      </c>
      <c r="Q71" s="93"/>
      <c r="R71" s="115">
        <f>'33J'!D$3</f>
        <v>282</v>
      </c>
      <c r="S71" s="529" t="s">
        <v>635</v>
      </c>
      <c r="T71" s="244" t="s">
        <v>16717</v>
      </c>
      <c r="U71" s="469" t="str">
        <f>IF(ISNA(HLOOKUP(A71,IAD!$6:$10,5,0)),"",(HLOOKUP(A71,IAD!$6:$10,5,0)))</f>
        <v>白紅愛心</v>
      </c>
    </row>
    <row r="72" spans="1:26" ht="19.5" customHeight="1">
      <c r="A72" s="72" t="str">
        <f>'33J'!E3</f>
        <v>2F6IF2</v>
      </c>
      <c r="B72" s="83" t="str">
        <f>'33J'!E4</f>
        <v>150/48/2SDr</v>
      </c>
      <c r="C72" s="110" t="s">
        <v>17344</v>
      </c>
      <c r="D72" s="84">
        <f>IF('33J'!E37="","",'33J'!E37)</f>
        <v>0.66666666666666663</v>
      </c>
      <c r="E72" s="85">
        <f>'33J'!G4</f>
        <v>600</v>
      </c>
      <c r="F72" s="86">
        <f>'33J'!F37</f>
        <v>93560.831999999966</v>
      </c>
      <c r="G72" s="386">
        <f>'33J'!G37-'33J'!E61</f>
        <v>66127</v>
      </c>
      <c r="H72" s="86">
        <f t="shared" ref="H72:H85" si="6">IF(R72="","",(G72*(150/R72)*(900/E72)))</f>
        <v>52760.904255319147</v>
      </c>
      <c r="I72" s="87">
        <f>IF(F72=0,0,G72/F72)</f>
        <v>0.70678080331735427</v>
      </c>
      <c r="J72" s="88">
        <f>'33J'!E40/100</f>
        <v>1</v>
      </c>
      <c r="K72" s="91">
        <f>IF(G72=0,0,('33J'!$E$38-'33J'!$E$60-'33J'!$F$60)/日報表!$G$72)</f>
        <v>0.98858257595233412</v>
      </c>
      <c r="L72" s="90">
        <f t="array" ref="L72">IF(ISERROR(AVERAGEA(IF(A72=斷絲!$4:$4,斷絲!$31:$31))),"",AVERAGEA(IF(A72=斷絲!$4:$4,斷絲!$31:$31)))</f>
        <v>2.625</v>
      </c>
      <c r="M72" s="90">
        <f t="array" ref="M72">IF(ISERROR(AVERAGEA(IF(A72=斷絲!$AA$4:$AD$4,斷絲!$AA$39:$AD$39))),"",AVERAGEA(IF(A72=斷絲!$AA$4:$AD$4,斷絲!$AA$39:$AD$39)))</f>
        <v>3.5001041666666675</v>
      </c>
      <c r="N72" s="91">
        <f>IF(G72=0,0,'33J'!$E$41/G72)</f>
        <v>0.91324269965369664</v>
      </c>
      <c r="O72" s="168">
        <v>5.5</v>
      </c>
      <c r="P72" s="1218" t="s">
        <v>15146</v>
      </c>
      <c r="Q72" s="82"/>
      <c r="R72" s="115">
        <f>'33J'!G$3</f>
        <v>282</v>
      </c>
      <c r="S72" s="529" t="s">
        <v>635</v>
      </c>
      <c r="T72" s="244" t="s">
        <v>17380</v>
      </c>
      <c r="U72" s="469" t="str">
        <f>IF(ISNA(HLOOKUP(A72,IAD!$6:$10,5,0)),"",(HLOOKUP(A72,IAD!$6:$10,5,0)))</f>
        <v>紅白直條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IF(ISERROR(AVERAGEA(IF(A73=斷絲!$AA$4:$AD$4,斷絲!$AA$39:$AD$39))),"",AVERAGEA(IF(A73=斷絲!$AA$4:$AD$4,斷絲!$AA$39:$AD$39)))</f>
        <v/>
      </c>
      <c r="N73" s="91">
        <f>IF(G73=0,0,'33J'!$H$41/G73)</f>
        <v>0</v>
      </c>
      <c r="O73" s="168"/>
      <c r="P73" s="1212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IF(ISERROR(AVERAGEA(IF(A74=斷絲!$AA$4:$AD$4,斷絲!$AA$39:$AD$39))),"",AVERAGEA(IF(A74=斷絲!$AA$4:$AD$4,斷絲!$AA$39:$AD$39)))</f>
        <v/>
      </c>
      <c r="N74" s="91">
        <f>IF(G74=0,0,'33J'!$K$41/G74)</f>
        <v>0</v>
      </c>
      <c r="O74" s="168"/>
      <c r="P74" s="1212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IF(ISERROR(AVERAGEA(IF(A75=斷絲!$AA$4:$AD$4,斷絲!$AA$39:$AD$39))),"",AVERAGEA(IF(A75=斷絲!$AA$4:$AD$4,斷絲!$AA$39:$AD$39)))</f>
        <v/>
      </c>
      <c r="N75" s="89">
        <f>IF(G75=0,0,'33J'!$N$41/G75)</f>
        <v>0</v>
      </c>
      <c r="O75" s="168"/>
      <c r="P75" s="1218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IF(ISERROR(AVERAGEA(IF(A76=斷絲!$AA$4:$AD$4,斷絲!$AA$39:$AD$39))),"",AVERAGEA(IF(A76=斷絲!$AA$4:$AD$4,斷絲!$AA$39:$AD$39)))</f>
        <v/>
      </c>
      <c r="N76" s="89">
        <f>IF(G76=0,0,'33J'!$Q$41/G76)</f>
        <v>0</v>
      </c>
      <c r="O76" s="168"/>
      <c r="P76" s="1217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IF(ISERROR(AVERAGEA(IF(A77=斷絲!$AA$4:$AD$4,斷絲!$AA$39:$AD$39))),"",AVERAGEA(IF(A77=斷絲!$AA$4:$AD$4,斷絲!$AA$39:$AD$39)))</f>
        <v/>
      </c>
      <c r="N77" s="89">
        <f>IF(G77=0,0,'33J'!$T$41/G77)</f>
        <v>0</v>
      </c>
      <c r="O77" s="168"/>
      <c r="P77" s="1218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IF(ISERROR(AVERAGEA(IF(A78=斷絲!$AA$4:$AD$4,斷絲!$AA$39:$AD$39))),"",AVERAGEA(IF(A78=斷絲!$AA$4:$AD$4,斷絲!$AA$39:$AD$39)))</f>
        <v/>
      </c>
      <c r="N78" s="89">
        <f>IF(G78=0,0,'33J'!$W$41/G78)</f>
        <v>0</v>
      </c>
      <c r="O78" s="168"/>
      <c r="P78" s="1218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IF(ISERROR(AVERAGEA(IF(A79=斷絲!$AA$4:$AD$4,斷絲!$AA$39:$AD$39))),"",AVERAGEA(IF(A79=斷絲!$AA$4:$AD$4,斷絲!$AA$39:$AD$39)))</f>
        <v/>
      </c>
      <c r="N79" s="89">
        <f>IF(G79=0,0,'33J'!$Z$41/G79)</f>
        <v>0</v>
      </c>
      <c r="O79" s="168"/>
      <c r="P79" s="1218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IF(ISERROR(AVERAGEA(IF(A80=斷絲!$AA$4:$AD$4,斷絲!$AA$39:$AD$39))),"",AVERAGEA(IF(A80=斷絲!$AA$4:$AD$4,斷絲!$AA$39:$AD$39)))</f>
        <v/>
      </c>
      <c r="N80" s="89">
        <f>IF(G80=0,0,'33J'!$AC$41/G80)</f>
        <v>0</v>
      </c>
      <c r="O80" s="168"/>
      <c r="P80" s="1218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IF(ISERROR(AVERAGEA(IF(A81=斷絲!$AA$4:$AD$4,斷絲!$AA$39:$AD$39))),"",AVERAGEA(IF(A81=斷絲!$AA$4:$AD$4,斷絲!$AA$39:$AD$39)))</f>
        <v/>
      </c>
      <c r="N81" s="89">
        <f>IF(G81=0,0,'33J'!$AF$41/G81)</f>
        <v>0</v>
      </c>
      <c r="O81" s="168"/>
      <c r="P81" s="1218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IF(ISERROR(AVERAGEA(IF(A82=斷絲!$AA$4:$AD$4,斷絲!$AA$39:$AD$39))),"",AVERAGEA(IF(A82=斷絲!$AA$4:$AD$4,斷絲!$AA$39:$AD$39)))</f>
        <v/>
      </c>
      <c r="N82" s="89">
        <f>IF(G82=0,0,'33J'!$AI$41/G82)</f>
        <v>0</v>
      </c>
      <c r="O82" s="168"/>
      <c r="P82" s="1218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IF(ISERROR(AVERAGEA(IF(A83=斷絲!$AA$4:$AD$4,斷絲!$AA$39:$AD$39))),"",AVERAGEA(IF(A83=斷絲!$AA$4:$AD$4,斷絲!$AA$39:$AD$39)))</f>
        <v/>
      </c>
      <c r="N83" s="109">
        <f>IF(G83=0,0,'33J'!$AL$41/G83)</f>
        <v>0</v>
      </c>
      <c r="O83" s="168"/>
      <c r="P83" s="1218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IF(ISERROR(AVERAGEA(IF(A84=斷絲!$AA$4:$AD$4,斷絲!$AA$39:$AD$39))),"",AVERAGEA(IF(A84=斷絲!$AA$4:$AD$4,斷絲!$AA$39:$AD$39)))</f>
        <v/>
      </c>
      <c r="N84" s="109">
        <f>IF(G84=0,0,'33J'!$AO$41/G84)</f>
        <v>0</v>
      </c>
      <c r="O84" s="168"/>
      <c r="P84" s="1217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IF(ISERROR(AVERAGEA(IF(A85=斷絲!$AA$4:$AD$4,斷絲!$AA$39:$AD$39))),"",AVERAGEA(IF(A85=斷絲!$AA$4:$AD$4,斷絲!$AA$39:$AD$39)))</f>
        <v/>
      </c>
      <c r="N85" s="109">
        <f>IF(G85=0,0,'33J'!$AR$41/G85)</f>
        <v>0</v>
      </c>
      <c r="O85" s="168"/>
      <c r="P85" s="1217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IF(ISERROR(AVERAGEA(IF(A86=斷絲!$AA$4:$AD$4,斷絲!$AA$39:$AD$39))),"",AVERAGEA(IF(A86=斷絲!$AA$4:$AD$4,斷絲!$AA$39:$AD$39)))</f>
        <v/>
      </c>
      <c r="N86" s="109">
        <f>IF(G86=0,0,'33J'!$AU$41/G86)</f>
        <v>0</v>
      </c>
      <c r="O86" s="168"/>
      <c r="P86" s="1218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IF(ISERROR(AVERAGEA(IF(A87=斷絲!$AA$4:$AD$4,斷絲!$AA$39:$AD$39))),"",AVERAGEA(IF(A87=斷絲!$AA$4:$AD$4,斷絲!$AA$39:$AD$39)))</f>
        <v/>
      </c>
      <c r="N87" s="109">
        <f>IF(G87=0,0,'33J'!$AX$41/G87)</f>
        <v>0</v>
      </c>
      <c r="O87" s="168"/>
      <c r="P87" s="1218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IF(ISERROR(AVERAGEA(IF(A88=斷絲!$AA$4:$AD$4,斷絲!$AA$39:$AD$39))),"",AVERAGEA(IF(A88=斷絲!$AA$4:$AD$4,斷絲!$AA$39:$AD$39)))</f>
        <v/>
      </c>
      <c r="N88" s="109">
        <f>IF(G88=0,0,'33J'!$BA$41/G88)</f>
        <v>0</v>
      </c>
      <c r="O88" s="168"/>
      <c r="P88" s="1218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IF(ISERROR(AVERAGEA(IF(A89=斷絲!$AA$4:$AD$4,斷絲!$AA$39:$AD$39))),"",AVERAGEA(IF(A89=斷絲!$AA$4:$AD$4,斷絲!$AA$39:$AD$39)))</f>
        <v/>
      </c>
      <c r="N89" s="109">
        <f>IF(G89=0,0,'33J'!$BD$41/G89)</f>
        <v>0</v>
      </c>
      <c r="O89" s="168"/>
      <c r="P89" s="1218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IF(ISERROR(AVERAGEA(IF(A90=斷絲!$AA$4:$AD$4,斷絲!$AA$39:$AD$39))),"",AVERAGEA(IF(A90=斷絲!$AA$4:$AD$4,斷絲!$AA$39:$AD$39)))</f>
        <v/>
      </c>
      <c r="N90" s="149">
        <f>IF(G90=0,0,'33J'!$BG$41/G90)</f>
        <v>0</v>
      </c>
      <c r="O90" s="452"/>
      <c r="P90" s="1219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</v>
      </c>
      <c r="D91" s="112">
        <f>SUM(D71:D90)</f>
        <v>1</v>
      </c>
      <c r="E91" s="113" t="s">
        <v>24</v>
      </c>
      <c r="F91" s="143">
        <f>SUM(F71:F90)</f>
        <v>140341.24799999996</v>
      </c>
      <c r="G91" s="388">
        <f>SUM(G71:G90)</f>
        <v>94891</v>
      </c>
      <c r="H91" s="136" t="e">
        <f>SUM(H61:H80)</f>
        <v>#DIV/0!</v>
      </c>
      <c r="I91" s="68">
        <f>G91/F91</f>
        <v>0.67614476393996459</v>
      </c>
      <c r="J91" s="114"/>
      <c r="K91" s="69">
        <f t="array" ref="K91">IF(ISERROR((SUM(G71:G90*K71:K90))/(G91+G69)),0,((SUM(G71:G90*K71:K90))/(G91+G69)))</f>
        <v>0.9717100614100348</v>
      </c>
      <c r="L91" s="157">
        <f t="array" ref="L91">IF(ISERROR(AVERAGE(L71:L90)),"",(AVERAGE(L71:L90)))</f>
        <v>2.625</v>
      </c>
      <c r="M91" s="191">
        <f>IF((斷絲!AF38)="","",(斷絲!AF38))</f>
        <v>3.350083333333334</v>
      </c>
      <c r="N91" s="71">
        <f t="array" ref="N91">IF(ISERROR(SUM(G71:G90*N71:N90)/(G91+G69)),0,(SUM(G71:G90*N71:N90)/(G91+G69)))</f>
        <v>0.89129296692895521</v>
      </c>
      <c r="O91" s="171">
        <f t="array" ref="O91">IF(ISERROR(SUM(G71:G90*O71:O90)/$G$91),0,(SUM(G71:G90*O71:O90)/$G$91))</f>
        <v>5.5</v>
      </c>
      <c r="P91" s="1220" t="s">
        <v>17278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1.6623152607144727</v>
      </c>
      <c r="H92" s="183"/>
      <c r="I92" s="184"/>
      <c r="J92" s="185"/>
      <c r="K92" s="266"/>
      <c r="L92" s="187"/>
      <c r="M92" s="188"/>
      <c r="N92" s="189"/>
      <c r="O92" s="190"/>
      <c r="P92" s="1221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216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449</v>
      </c>
      <c r="W93" s="467" t="s">
        <v>450</v>
      </c>
      <c r="X93" s="467" t="s">
        <v>451</v>
      </c>
      <c r="Y93" s="467" t="s">
        <v>452</v>
      </c>
    </row>
    <row r="94" spans="1:25" ht="19.5" customHeight="1">
      <c r="A94" s="72" t="str">
        <f>MPS!B3</f>
        <v>2F29J2</v>
      </c>
      <c r="B94" s="94" t="str">
        <f>MPS!B4</f>
        <v>50/72/2SDFFR</v>
      </c>
      <c r="C94" s="110" t="s">
        <v>17394</v>
      </c>
      <c r="D94" s="95">
        <f>MPS!B37</f>
        <v>0.13541666666666666</v>
      </c>
      <c r="E94" s="96">
        <f>MPS!D4</f>
        <v>500</v>
      </c>
      <c r="F94" s="97">
        <f>MPS!C37</f>
        <v>1722.24</v>
      </c>
      <c r="G94" s="387">
        <f>MPS!D37-MPS!B61</f>
        <v>0</v>
      </c>
      <c r="H94" s="86">
        <f t="shared" ref="H94:H103" si="9">IF(R94="","",(G94*(150/R94)*(900/E94)*216/144))</f>
        <v>0</v>
      </c>
      <c r="I94" s="87">
        <f>IF(F94=0,0,G94/F94)</f>
        <v>0</v>
      </c>
      <c r="J94" s="103">
        <f>MPS!B40/100</f>
        <v>0</v>
      </c>
      <c r="K94" s="155">
        <f>IF(G94=0,0,(MPS!B$38-MPS!B$60-MPS!C$60)/$G94)</f>
        <v>0</v>
      </c>
      <c r="L94" s="90" t="s">
        <v>127</v>
      </c>
      <c r="M94" s="90">
        <f t="array" ref="M94">IF(ISERROR(AVERAGE(IF(A94=斷絲!$AW$4:$AZ$4,斷絲!$AW$39:$AZ$39))),"",AVERAGE(IF(A94=斷絲!$AW$4:$AZ$4,斷絲!$AW$39:$AZ$39)))</f>
        <v>2.4513888888888888</v>
      </c>
      <c r="N94" s="109">
        <f>IF(G94=0,0,MPS!B$41/G94)</f>
        <v>0</v>
      </c>
      <c r="O94" s="170">
        <v>4</v>
      </c>
      <c r="P94" s="1212" t="s">
        <v>17397</v>
      </c>
      <c r="Q94" s="82"/>
      <c r="R94" s="115">
        <f>MPS!D$3</f>
        <v>46</v>
      </c>
      <c r="S94" s="245" t="s">
        <v>158</v>
      </c>
      <c r="T94" s="244" t="s">
        <v>17399</v>
      </c>
      <c r="U94" s="469" t="str">
        <f>IF(ISNA(HLOOKUP(A94,IAD!$6:$10,5,0)),"",(HLOOKUP(A94,IAD!$6:$10,5,0)))</f>
        <v>白黑三角</v>
      </c>
    </row>
    <row r="95" spans="1:25" ht="19.5" customHeight="1" thickBot="1">
      <c r="A95" s="72" t="str">
        <f>MPS!E3</f>
        <v>2F43Q2</v>
      </c>
      <c r="B95" s="83" t="str">
        <f>MPS!E4</f>
        <v>75/72/2SDFFR</v>
      </c>
      <c r="C95" s="110" t="s">
        <v>17395</v>
      </c>
      <c r="D95" s="84">
        <f>MPS!E37</f>
        <v>0.13541666666666666</v>
      </c>
      <c r="E95" s="85">
        <f>MPS!G4</f>
        <v>600</v>
      </c>
      <c r="F95" s="97">
        <f>MPS!F37</f>
        <v>3010.1760000000004</v>
      </c>
      <c r="G95" s="387">
        <f>MPS!G37-MPS!E61</f>
        <v>600</v>
      </c>
      <c r="H95" s="86">
        <f t="shared" si="9"/>
        <v>3022.3880597014922</v>
      </c>
      <c r="I95" s="87">
        <f>IF(F95=0,0,G95/F95)</f>
        <v>0.19932389335374406</v>
      </c>
      <c r="J95" s="88">
        <f>MPS!E40/100</f>
        <v>0</v>
      </c>
      <c r="K95" s="155">
        <f>IF(G95=0,0,(MPS!E$38-MPS!E$60-MPS!F$60)/$G95)</f>
        <v>1</v>
      </c>
      <c r="L95" s="90">
        <f t="array" ref="L95">IF(ISERROR(AVERAGEA(IF(A95=斷絲!$4:$4,斷絲!$31:$31))),"",AVERAGEA(IF(A95=斷絲!$4:$4,斷絲!$31:$31)))</f>
        <v>1</v>
      </c>
      <c r="M95" s="90">
        <f t="array" ref="M95">IF(ISERROR(AVERAGE(IF(A95=斷絲!$AW$4:$AZ$4,斷絲!$AW$39:$AZ$39))),"",AVERAGE(IF(A95=斷絲!$AW$4:$AZ$4,斷絲!$AW$39:$AZ$39)))</f>
        <v>2.2724358974358974</v>
      </c>
      <c r="N95" s="109">
        <f>IF(G95=0,0,MPS!E$41/日報表!G95)</f>
        <v>1</v>
      </c>
      <c r="O95" s="170">
        <v>5</v>
      </c>
      <c r="P95" s="1212" t="s">
        <v>17398</v>
      </c>
      <c r="Q95" s="82"/>
      <c r="R95" s="115">
        <f>MPS!G$3</f>
        <v>67</v>
      </c>
      <c r="S95" s="245" t="s">
        <v>158</v>
      </c>
      <c r="T95" s="244" t="s">
        <v>17400</v>
      </c>
      <c r="U95" s="469" t="str">
        <f>IF(ISNA(HLOOKUP(A95,IAD!$6:$10,5,0)),"",(HLOOKUP(A95,IAD!$6:$10,5,0)))</f>
        <v>白底紅十字</v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IF(ISERROR(AVERAGE(IF(A96=斷絲!$AW$4:$AZ$4,斷絲!$AW$39:$AZ$39))),"",AVERAGE(IF(A96=斷絲!$AW$4:$AZ$4,斷絲!$AW$39:$AZ$39)))</f>
        <v/>
      </c>
      <c r="N96" s="109">
        <f>IF(G96=0,0,MPS!H$41/日報表!G96)</f>
        <v>0</v>
      </c>
      <c r="O96" s="170"/>
      <c r="P96" s="1212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IF(ISERROR(AVERAGE(IF(A97=斷絲!$AW$4:$AZ$4,斷絲!$AW$39:$AZ$39))),"",AVERAGE(IF(A97=斷絲!$AW$4:$AZ$4,斷絲!$AW$39:$AZ$39)))</f>
        <v/>
      </c>
      <c r="N97" s="109">
        <f>IF(G97=0,0,MPS!K$41/日報表!G97)</f>
        <v>0</v>
      </c>
      <c r="O97" s="170"/>
      <c r="P97" s="1212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IF(ISERROR(AVERAGE(IF(A98=斷絲!$AW$4:$AZ$4,斷絲!$AW$39:$AZ$39))),"",AVERAGE(IF(A98=斷絲!$AW$4:$AZ$4,斷絲!$AW$39:$AZ$39)))</f>
        <v/>
      </c>
      <c r="N98" s="109">
        <f>IF(G98=0,0,MPS!N$41/日報表!G98)</f>
        <v>0</v>
      </c>
      <c r="O98" s="170"/>
      <c r="P98" s="1212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IF(ISERROR(AVERAGE(IF(A99=斷絲!$AW$4:$AZ$4,斷絲!$AW$39:$AZ$39))),"",AVERAGE(IF(A99=斷絲!$AW$4:$AZ$4,斷絲!$AW$39:$AZ$39)))</f>
        <v/>
      </c>
      <c r="N99" s="109">
        <f>IF(G99=0,0,MPS!Q$41/G99)</f>
        <v>0</v>
      </c>
      <c r="O99" s="170"/>
      <c r="P99" s="1212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IF(ISERROR(AVERAGE(IF(A100=斷絲!$AW$4:$AZ$4,斷絲!$AW$39:$AZ$39))),"",AVERAGE(IF(A100=斷絲!$AW$4:$AZ$4,斷絲!$AW$39:$AZ$39)))</f>
        <v/>
      </c>
      <c r="N100" s="109">
        <f>IF(G100=0,0,MPS!T$41/日報表!G100)</f>
        <v>0</v>
      </c>
      <c r="O100" s="170"/>
      <c r="P100" s="1212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IF(ISERROR(AVERAGE(IF(A101=斷絲!$AW$4:$AZ$4,斷絲!$AW$39:$AZ$39))),"",AVERAGE(IF(A101=斷絲!$AW$4:$AZ$4,斷絲!$AW$39:$AZ$39)))</f>
        <v/>
      </c>
      <c r="N101" s="109">
        <f>IF(G101=0,0,MPS!W$41/日報表!G101)</f>
        <v>0</v>
      </c>
      <c r="O101" s="170"/>
      <c r="P101" s="1212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IF(ISERROR(AVERAGE(IF(A102=斷絲!$AW$4:$AZ$4,斷絲!$AW$39:$AZ$39))),"",AVERAGE(IF(A102=斷絲!$AW$4:$AZ$4,斷絲!$AW$39:$AZ$39)))</f>
        <v/>
      </c>
      <c r="N102" s="109">
        <f>IF(G102=0,0,MPS!Z$41/日報表!G102)</f>
        <v>0</v>
      </c>
      <c r="O102" s="170"/>
      <c r="P102" s="1212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IF(ISERROR(AVERAGE(IF(A103=斷絲!$AW$4:$AZ$4,斷絲!$AW$39:$AZ$39))),"",AVERAGE(IF(A103=斷絲!$AW$4:$AZ$4,斷絲!$AW$39:$AZ$39)))</f>
        <v/>
      </c>
      <c r="N103" s="109">
        <f>IF(G103=0,0,MPS!AC$41/日報表!G103)</f>
        <v>0</v>
      </c>
      <c r="O103" s="170"/>
      <c r="P103" s="1212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IF(ISERROR(AVERAGE(IF(A104=斷絲!$AW$4:$AZ$4,斷絲!$AW$39:$AZ$39))),"",AVERAGE(IF(A104=斷絲!$AW$4:$AZ$4,斷絲!$AW$39:$AZ$39)))</f>
        <v/>
      </c>
      <c r="N104" s="109">
        <f>IF(G104=0,0,MPS!AF$41/日報表!G104)</f>
        <v>0</v>
      </c>
      <c r="O104" s="170"/>
      <c r="P104" s="1212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IF(ISERROR(AVERAGE(IF(A105=斷絲!$AW$4:$AZ$4,斷絲!$AW$39:$AZ$39))),"",AVERAGE(IF(A105=斷絲!$AW$4:$AZ$4,斷絲!$AW$39:$AZ$39)))</f>
        <v/>
      </c>
      <c r="N105" s="109">
        <f>IF(G105=0,0,MPS!AI$41/日報表!G105)</f>
        <v>0</v>
      </c>
      <c r="O105" s="170"/>
      <c r="P105" s="1212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IF(ISERROR(AVERAGE(IF(A106=斷絲!$AW$4:$AZ$4,斷絲!$AW$39:$AZ$39))),"",AVERAGE(IF(A106=斷絲!$AW$4:$AZ$4,斷絲!$AW$39:$AZ$39)))</f>
        <v/>
      </c>
      <c r="N106" s="109">
        <f>IF(G106=0,0,MPS!AL$41/日報表!G106)</f>
        <v>0</v>
      </c>
      <c r="O106" s="170"/>
      <c r="P106" s="1212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IF(ISERROR(AVERAGE(IF(A107=斷絲!$AW$4:$AZ$4,斷絲!$AW$39:$AZ$39))),"",AVERAGE(IF(A107=斷絲!$AW$4:$AZ$4,斷絲!$AW$39:$AZ$39)))</f>
        <v/>
      </c>
      <c r="N107" s="109">
        <f>IF(G107=0,0,MPS!AO$41/日報表!G107)</f>
        <v>0</v>
      </c>
      <c r="O107" s="170"/>
      <c r="P107" s="1211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IF(ISERROR(AVERAGE(IF(A108=斷絲!$AW$4:$AZ$4,斷絲!$AW$39:$AZ$39))),"",AVERAGE(IF(A108=斷絲!$AW$4:$AZ$4,斷絲!$AW$39:$AZ$39)))</f>
        <v/>
      </c>
      <c r="N108" s="109">
        <f>IF(G108=0,0,MPS!AR$41/日報表!G108)</f>
        <v>0</v>
      </c>
      <c r="O108" s="170"/>
      <c r="P108" s="1211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IF(ISERROR(AVERAGE(IF(A109=斷絲!$AW$4:$AZ$4,斷絲!$AW$39:$AZ$39))),"",AVERAGE(IF(A109=斷絲!$AW$4:$AZ$4,斷絲!$AW$39:$AZ$39)))</f>
        <v/>
      </c>
      <c r="N109" s="109">
        <f>IF(G109=0,0,MPS!AU$41/日報表!G109)</f>
        <v>0</v>
      </c>
      <c r="O109" s="170"/>
      <c r="P109" s="1222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56.5</v>
      </c>
      <c r="C110" s="249">
        <f t="array" ref="C110">IF(D110=0,0,SUM(E94:E109*D94:D109)/D110)</f>
        <v>550</v>
      </c>
      <c r="D110" s="112">
        <f>IF((SUM(D94:D109))=0,0,(SUM(D94:D109)))</f>
        <v>0.27083333333333331</v>
      </c>
      <c r="E110" s="113" t="s">
        <v>25</v>
      </c>
      <c r="F110" s="143">
        <f>SUM(F94:F109)</f>
        <v>4732.4160000000002</v>
      </c>
      <c r="G110" s="388">
        <f>SUM(G94:G109)</f>
        <v>600</v>
      </c>
      <c r="H110" s="136" t="e">
        <f>SUM(H99:H109)</f>
        <v>#DIV/0!</v>
      </c>
      <c r="I110" s="68">
        <f>G110/F110</f>
        <v>0.12678513469652711</v>
      </c>
      <c r="J110" s="114"/>
      <c r="K110" s="69">
        <f t="array" ref="K110">IF(ISERROR(SUM(G94:G109*K94:K109)/(G110+G92)),0,(SUM(G94:G109*K94:K109)/(G110+G92)))</f>
        <v>0.99723712916938445</v>
      </c>
      <c r="L110" s="70">
        <f>IF(ISERROR(AVERAGE(L94:L109)),"",(AVERAGE(L94:L109)))</f>
        <v>1</v>
      </c>
      <c r="M110" s="166"/>
      <c r="N110" s="71">
        <f t="array" ref="N110">IF(ISERROR(SUM(G94:G109*N94:N109)/(G110+G92)),0,(SUM(G94:G109*N94:N109)/(G110+G92)))</f>
        <v>0.99723712916938445</v>
      </c>
      <c r="O110" s="171">
        <f t="array" ref="O110">IF(G110=0,"0",(SUM(G94:G109*O94:O109)/G110))</f>
        <v>5</v>
      </c>
      <c r="P110" s="1223" t="s">
        <v>17406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51" t="s">
        <v>710</v>
      </c>
      <c r="C111" s="852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221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216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449</v>
      </c>
      <c r="W112" s="467" t="s">
        <v>450</v>
      </c>
      <c r="X112" s="467" t="s">
        <v>451</v>
      </c>
      <c r="Y112" s="467" t="s">
        <v>452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IF(ISERROR(AVERAGE(IF(A113=斷絲!$BC$4:$BJ$4,斷絲!$BC$39:$BJ$39))),"",AVERAGE(IF(A113=斷絲!$BC$4:$BJ$4,斷絲!$BC$39:$BJ$39)))</f>
        <v/>
      </c>
      <c r="N113" s="144">
        <f>IF(G113=0,0,'M80(20250122封存)'!B$41/日報表!G113)</f>
        <v>0</v>
      </c>
      <c r="O113" s="173"/>
      <c r="P113" s="1217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IF(ISERROR(AVERAGE(IF(A114=斷絲!$BC$4:$BJ$4,斷絲!$BC$39:$BJ$39))),"",AVERAGE(IF(A114=斷絲!$BC$4:$BJ$4,斷絲!$BC$39:$BJ$39)))</f>
        <v/>
      </c>
      <c r="N114" s="144">
        <f>IF(G114=0,0,'M80(20250122封存)'!E$41/日報表!G114)</f>
        <v>0</v>
      </c>
      <c r="O114" s="173"/>
      <c r="P114" s="1217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IF(ISERROR(AVERAGE(IF(A115=斷絲!$BC$4:$BJ$4,斷絲!$BC$39:$BJ$39))),"",AVERAGE(IF(A115=斷絲!$BC$4:$BJ$4,斷絲!$BC$39:$BJ$39)))</f>
        <v/>
      </c>
      <c r="N115" s="144">
        <f>IF(G115=0,0,'M80(20250122封存)'!H$41/日報表!G115)</f>
        <v>0</v>
      </c>
      <c r="O115" s="173"/>
      <c r="P115" s="1217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IF(ISERROR(AVERAGE(IF(A116=斷絲!$BC$4:$BJ$4,斷絲!$BC$39:$BJ$39))),"",AVERAGE(IF(A116=斷絲!$BC$4:$BJ$4,斷絲!$BC$39:$BJ$39)))</f>
        <v/>
      </c>
      <c r="N116" s="144">
        <f>IF(G116=0,0,'M80(20250122封存)'!K$41/日報表!G116)</f>
        <v>0</v>
      </c>
      <c r="O116" s="173"/>
      <c r="P116" s="1217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IF(ISERROR(AVERAGE(IF(A117=斷絲!$BC$4:$BJ$4,斷絲!$BC$39:$BJ$39))),"",AVERAGE(IF(A117=斷絲!$BC$4:$BJ$4,斷絲!$BC$39:$BJ$39)))</f>
        <v/>
      </c>
      <c r="N117" s="144">
        <f>IF(G117=0,0,'M80(20250122封存)'!N$41/日報表!G117)</f>
        <v>0</v>
      </c>
      <c r="O117" s="173"/>
      <c r="P117" s="1217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IF(ISERROR(AVERAGE(IF(A118=斷絲!$BC$4:$BJ$4,斷絲!$BC$39:$BJ$39))),"",AVERAGE(IF(A118=斷絲!$BC$4:$BJ$4,斷絲!$BC$39:$BJ$39)))</f>
        <v/>
      </c>
      <c r="N118" s="144">
        <f>IF(G118=0,0,'M80(20250122封存)'!Q$41/日報表!G118)</f>
        <v>0</v>
      </c>
      <c r="O118" s="173"/>
      <c r="P118" s="1217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IF(ISERROR(AVERAGE(IF(A119=斷絲!$BC$4:$BJ$4,斷絲!$BC$39:$BJ$39))),"",AVERAGE(IF(A119=斷絲!$BC$4:$BJ$4,斷絲!$BC$39:$BJ$39)))</f>
        <v/>
      </c>
      <c r="N119" s="144">
        <f>IF(G119=0,0,'M80(20250122封存)'!T$41/日報表!G119)</f>
        <v>0</v>
      </c>
      <c r="O119" s="173"/>
      <c r="P119" s="1217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IF(ISERROR(AVERAGE(IF(A120=斷絲!$BC$4:$BJ$4,斷絲!$BC$39:$BJ$39))),"",AVERAGE(IF(A120=斷絲!$BC$4:$BJ$4,斷絲!$BC$39:$BJ$39)))</f>
        <v/>
      </c>
      <c r="N120" s="144">
        <f>IF(G120=0,0,'M80(20250122封存)'!W$41/日報表!G120)</f>
        <v>0</v>
      </c>
      <c r="O120" s="173"/>
      <c r="P120" s="1217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IF(ISERROR(AVERAGE(IF(A121=斷絲!$BC$4:$BJ$4,斷絲!$BC$39:$BJ$39))),"",AVERAGE(IF(A121=斷絲!$BC$4:$BJ$4,斷絲!$BC$39:$BJ$39)))</f>
        <v/>
      </c>
      <c r="N121" s="144">
        <f>IF(G121=0,0,'M80(20250122封存)'!Z$41/日報表!G121)</f>
        <v>0</v>
      </c>
      <c r="O121" s="173"/>
      <c r="P121" s="1217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IF(ISERROR(AVERAGE(IF(A122=斷絲!$BC$4:$BJ$4,斷絲!$BC$39:$BJ$39))),"",AVERAGE(IF(A122=斷絲!$BC$4:$BJ$4,斷絲!$BC$39:$BJ$39)))</f>
        <v/>
      </c>
      <c r="N122" s="144">
        <f>IF(G122=0,0,'M80(20250122封存)'!AC$41/日報表!G122)</f>
        <v>0</v>
      </c>
      <c r="O122" s="173"/>
      <c r="P122" s="1217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IF(ISERROR(AVERAGE(IF(A123=斷絲!$BC$4:$BJ$4,斷絲!$BC$39:$BJ$39))),"",AVERAGE(IF(A123=斷絲!$BC$4:$BJ$4,斷絲!$BC$39:$BJ$39)))</f>
        <v/>
      </c>
      <c r="N123" s="144">
        <f>IF(G123=0,0,'M80(20250122封存)'!AF$41/日報表!G123)</f>
        <v>0</v>
      </c>
      <c r="O123" s="173"/>
      <c r="P123" s="1217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IF(ISERROR(AVERAGE(IF(A124=斷絲!$BC$4:$BJ$4,斷絲!$BC$39:$BJ$39))),"",AVERAGE(IF(A124=斷絲!$BC$4:$BJ$4,斷絲!$BC$39:$BJ$39)))</f>
        <v/>
      </c>
      <c r="N124" s="144">
        <f>IF(G124=0,0,'M80(20250122封存)'!AI$41/日報表!G124)</f>
        <v>0</v>
      </c>
      <c r="O124" s="173"/>
      <c r="P124" s="1217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IF(ISERROR(AVERAGE(IF(A125=斷絲!$BC$4:$BJ$4,斷絲!$BC$39:$BJ$39))),"",AVERAGE(IF(A125=斷絲!$BC$4:$BJ$4,斷絲!$BC$39:$BJ$39)))</f>
        <v/>
      </c>
      <c r="N125" s="109">
        <f>IF(G125=0,0,'M80(20250122封存)'!AL$41/日報表!G125)</f>
        <v>0</v>
      </c>
      <c r="O125" s="173"/>
      <c r="P125" s="1217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IF(ISERROR(AVERAGE(IF(A126=斷絲!$BC$4:$BJ$4,斷絲!$BC$39:$BJ$39))),"",AVERAGE(IF(A126=斷絲!$BC$4:$BJ$4,斷絲!$BC$39:$BJ$39)))</f>
        <v/>
      </c>
      <c r="N126" s="109">
        <f>IF(G126=0,0,'M80(20250122封存)'!AO$41/日報表!G126)</f>
        <v>0</v>
      </c>
      <c r="O126" s="173"/>
      <c r="P126" s="1217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IF(ISERROR(AVERAGE(IF(A127=斷絲!$BC$4:$BJ$4,斷絲!$BC$39:$BJ$39))),"",AVERAGE(IF(A127=斷絲!$BC$4:$BJ$4,斷絲!$BC$39:$BJ$39)))</f>
        <v/>
      </c>
      <c r="N127" s="109">
        <f>IF(G127=0,0,'M80(20250122封存)'!AR$41/日報表!G127)</f>
        <v>0</v>
      </c>
      <c r="O127" s="173"/>
      <c r="P127" s="1217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IF(ISERROR(AVERAGE(IF(A128=斷絲!$BC$4:$BJ$4,斷絲!$BC$39:$BJ$39))),"",AVERAGE(IF(A128=斷絲!$BC$4:$BJ$4,斷絲!$BC$39:$BJ$39)))</f>
        <v/>
      </c>
      <c r="N128" s="109">
        <f>IF(G128=0,0,'M80(20250122封存)'!AU$41/日報表!G128)</f>
        <v>0</v>
      </c>
      <c r="O128" s="173"/>
      <c r="P128" s="1217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IF(ISERROR(AVERAGE(IF(A129=斷絲!$BC$4:$BJ$4,斷絲!$BC$39:$BJ$39))),"",AVERAGE(IF(A129=斷絲!$BC$4:$BJ$4,斷絲!$BC$39:$BJ$39)))</f>
        <v/>
      </c>
      <c r="N129" s="144">
        <f>IF(G129=0,0,'M80(20250122封存)'!AX$41/日報表!G129)</f>
        <v>0</v>
      </c>
      <c r="O129" s="173"/>
      <c r="P129" s="1217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IF(ISERROR(AVERAGE(IF(A130=斷絲!$BC$4:$BJ$4,斷絲!$BC$39:$BJ$39))),"",AVERAGE(IF(A130=斷絲!$BC$4:$BJ$4,斷絲!$BC$39:$BJ$39)))</f>
        <v/>
      </c>
      <c r="N130" s="109">
        <f>IF(G130=0,0,'M80(20250122封存)'!BA$41/日報表!G130)</f>
        <v>0</v>
      </c>
      <c r="O130" s="173"/>
      <c r="P130" s="1217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IF(ISERROR(AVERAGE(IF(A131=斷絲!$BC$4:$BJ$4,斷絲!$BC$39:$BJ$39))),"",AVERAGE(IF(A131=斷絲!$BC$4:$BJ$4,斷絲!$BC$39:$BJ$39)))</f>
        <v/>
      </c>
      <c r="N131" s="144">
        <f>IF(G131=0,0,'M80(20250122封存)'!BD$41/日報表!G131)</f>
        <v>0</v>
      </c>
      <c r="O131" s="173"/>
      <c r="P131" s="1218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IF(ISERROR(AVERAGE(IF(A132=斷絲!$BC$4:$BJ$4,斷絲!$BC$39:$BJ$39))),"",AVERAGE(IF(A132=斷絲!$BC$4:$BJ$4,斷絲!$BC$39:$BJ$39)))</f>
        <v/>
      </c>
      <c r="N132" s="144">
        <f>IF(G132=0,0,'M80(20250122封存)'!BG$41/日報表!G132)</f>
        <v>0</v>
      </c>
      <c r="O132" s="173"/>
      <c r="P132" s="1217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IF(ISERROR(AVERAGE(IF(A133=斷絲!$BC$4:$BJ$4,斷絲!$BC$39:$BJ$39))),"",AVERAGE(IF(A133=斷絲!$BC$4:$BJ$4,斷絲!$BC$39:$BJ$39)))</f>
        <v/>
      </c>
      <c r="N133" s="144">
        <f>IF(G133=0,0,'M80(20250122封存)'!BJ$41/日報表!G133)</f>
        <v>0</v>
      </c>
      <c r="O133" s="173"/>
      <c r="P133" s="1218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IF(ISERROR(AVERAGE(IF(A134=斷絲!$BC$4:$BJ$4,斷絲!$BC$39:$BJ$39))),"",AVERAGE(IF(A134=斷絲!$BC$4:$BJ$4,斷絲!$BC$39:$BJ$39)))</f>
        <v/>
      </c>
      <c r="N134" s="144">
        <f>IF(G134=0,0,'M80(20250122封存)'!BM$41/日報表!G134)</f>
        <v>0</v>
      </c>
      <c r="O134" s="173"/>
      <c r="P134" s="1218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IF(ISERROR(AVERAGE(IF(A135=斷絲!$BC$4:$BJ$4,斷絲!$BC$39:$BJ$39))),"",AVERAGE(IF(A135=斷絲!$BC$4:$BJ$4,斷絲!$BC$39:$BJ$39)))</f>
        <v/>
      </c>
      <c r="N135" s="144">
        <f>IF(G135=0,0,'M80(20250122封存)'!BP$41/日報表!G135)</f>
        <v>0</v>
      </c>
      <c r="O135" s="173"/>
      <c r="P135" s="1218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IF(ISERROR(AVERAGE(IF(A136=斷絲!$BC$4:$BJ$4,斷絲!$BC$39:$BJ$39))),"",AVERAGE(IF(A136=斷絲!$BC$4:$BJ$4,斷絲!$BC$39:$BJ$39)))</f>
        <v/>
      </c>
      <c r="N136" s="144">
        <f>IF(G136=0,0,'M80(20250122封存)'!BS$41/日報表!G136)</f>
        <v>0</v>
      </c>
      <c r="O136" s="173"/>
      <c r="P136" s="1217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IF(ISERROR(AVERAGE(IF(A137=斷絲!$BC$4:$BJ$4,斷絲!$BC$39:$BJ$39))),"",AVERAGE(IF(A137=斷絲!$BC$4:$BJ$4,斷絲!$BC$39:$BJ$39)))</f>
        <v/>
      </c>
      <c r="N137" s="144">
        <f>IF(G137=0,0,'M80(20250122封存)'!BV$41/日報表!G137)</f>
        <v>0</v>
      </c>
      <c r="O137" s="173"/>
      <c r="P137" s="1218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IF(ISERROR(AVERAGE(IF(A138=斷絲!$BC$4:$BJ$4,斷絲!$BC$39:$BJ$39))),"",AVERAGE(IF(A138=斷絲!$BC$4:$BJ$4,斷絲!$BC$39:$BJ$39)))</f>
        <v/>
      </c>
      <c r="N138" s="144">
        <f>IF(G138=0,0,'M80(20250122封存)'!BY$41/日報表!G138)</f>
        <v>0</v>
      </c>
      <c r="O138" s="173"/>
      <c r="P138" s="1217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IF(ISERROR(AVERAGE(IF(A139=斷絲!$BC$4:$BJ$4,斷絲!$BC$39:$BJ$39))),"",AVERAGE(IF(A139=斷絲!$BC$4:$BJ$4,斷絲!$BC$39:$BJ$39)))</f>
        <v/>
      </c>
      <c r="N139" s="144">
        <f>IF(G139=0,0,'M80(20250122封存)'!CB$41/日報表!G139)</f>
        <v>0</v>
      </c>
      <c r="O139" s="173"/>
      <c r="P139" s="1217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IF(ISERROR(AVERAGE(IF(A140=斷絲!$BC$4:$BJ$4,斷絲!$BC$39:$BJ$39))),"",AVERAGE(IF(A140=斷絲!$BC$4:$BJ$4,斷絲!$BC$39:$BJ$39)))</f>
        <v/>
      </c>
      <c r="N140" s="144">
        <f>IF(G140=0,0,'M80(20250122封存)'!CE$41/日報表!G140)</f>
        <v>0</v>
      </c>
      <c r="O140" s="173"/>
      <c r="P140" s="1217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IF(ISERROR(AVERAGE(IF(A141=斷絲!$BC$4:$BJ$4,斷絲!$BC$39:$BJ$39))),"",AVERAGE(IF(A141=斷絲!$BC$4:$BJ$4,斷絲!$BC$39:$BJ$39)))</f>
        <v/>
      </c>
      <c r="N141" s="144">
        <f>IF(G141=0,0,'M80(20250122封存)'!CH$41/日報表!G141)</f>
        <v>0</v>
      </c>
      <c r="O141" s="173"/>
      <c r="P141" s="1217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IF(ISERROR(AVERAGE(IF(A142=斷絲!$BC$4:$BJ$4,斷絲!$BC$39:$BJ$39))),"",AVERAGE(IF(A142=斷絲!$BC$4:$BJ$4,斷絲!$BC$39:$BJ$39)))</f>
        <v/>
      </c>
      <c r="N142" s="144">
        <f>IF(G142=0,0,'M80(20250122封存)'!CK$41/日報表!G142)</f>
        <v>0</v>
      </c>
      <c r="O142" s="173"/>
      <c r="P142" s="1218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IF(ISERROR(AVERAGE(IF(A143=斷絲!$BC$4:$BJ$4,斷絲!$BC$39:$BJ$39))),"",AVERAGE(IF(A143=斷絲!$BC$4:$BJ$4,斷絲!$BC$39:$BJ$39)))</f>
        <v/>
      </c>
      <c r="N143" s="144">
        <f>IF(G143=0,0,'M80(20250122封存)'!CN$41/日報表!G143)</f>
        <v>0</v>
      </c>
      <c r="O143" s="173"/>
      <c r="P143" s="1217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IF(ISERROR(AVERAGE(IF(A144=斷絲!$BC$4:$BJ$4,斷絲!$BC$39:$BJ$39))),"",AVERAGE(IF(A144=斷絲!$BC$4:$BJ$4,斷絲!$BC$39:$BJ$39)))</f>
        <v/>
      </c>
      <c r="N144" s="144">
        <f>IF(G144=0,0,'M80(20250122封存)'!CQ$41/日報表!G144)</f>
        <v>0</v>
      </c>
      <c r="O144" s="172"/>
      <c r="P144" s="1218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IF(ISERROR(AVERAGE(IF(A145=斷絲!$BC$4:$BJ$4,斷絲!$BC$39:$BJ$39))),"",AVERAGE(IF(A145=斷絲!$BC$4:$BJ$4,斷絲!$BC$39:$BJ$39)))</f>
        <v/>
      </c>
      <c r="N145" s="144">
        <f>IF(G145=0,0,'M80(20250122封存)'!CT$41/日報表!G145)</f>
        <v>0</v>
      </c>
      <c r="O145" s="172"/>
      <c r="P145" s="1224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225" t="s">
        <v>710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1829.2034013139021</v>
      </c>
      <c r="H147" s="183"/>
      <c r="I147" s="184"/>
      <c r="J147" s="185"/>
      <c r="K147" s="186"/>
      <c r="L147" s="187"/>
      <c r="M147" s="188"/>
      <c r="N147" s="189"/>
      <c r="O147" s="190"/>
      <c r="P147" s="1221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216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449</v>
      </c>
      <c r="W148" s="467" t="s">
        <v>450</v>
      </c>
      <c r="X148" s="467" t="s">
        <v>451</v>
      </c>
      <c r="Y148" s="467" t="s">
        <v>452</v>
      </c>
    </row>
    <row r="149" spans="1:26" ht="18.75" hidden="1" customHeight="1">
      <c r="A149" s="72">
        <f>TMT!B3</f>
        <v>0</v>
      </c>
      <c r="B149" s="94">
        <f>TMT!B$4</f>
        <v>0</v>
      </c>
      <c r="C149" s="108"/>
      <c r="D149" s="84">
        <f>TMT!B$37</f>
        <v>0</v>
      </c>
      <c r="E149" s="85">
        <f>TMT!D$4</f>
        <v>0</v>
      </c>
      <c r="F149" s="274">
        <f>TMT!C37</f>
        <v>0</v>
      </c>
      <c r="G149" s="392">
        <f>TMT!D$37-TMT!B$61</f>
        <v>0</v>
      </c>
      <c r="H149" s="86" t="e">
        <f>IF(R149="","",(G149*(150/R149)*(900/E149)))</f>
        <v>#DIV/0!</v>
      </c>
      <c r="I149" s="87">
        <f t="shared" ref="I149:I154" si="18">IF(F149=0,0,G149/F149)</f>
        <v>0</v>
      </c>
      <c r="J149" s="88">
        <f>TMT!B$40/100</f>
        <v>0</v>
      </c>
      <c r="K149" s="89">
        <f>IF(G149=0,0,(TMT!B$38-TMT!B$60-TMT!C$60)/日報表!G149)</f>
        <v>0</v>
      </c>
      <c r="L149" s="90"/>
      <c r="M149" s="90" t="str">
        <f t="array" ref="M149">IF(ISERROR(AVERAGE(IF(A149=斷絲!$AG$4:$AT$4,斷絲!$AG$39:$AT$39))),"",AVERAGE(IF(A149=斷絲!$AG$4:$AT$4,斷絲!$AG$39:$AT$39)))</f>
        <v/>
      </c>
      <c r="N149" s="144">
        <f>IF(G149=0,0,TMT!B$41/日報表!G149)</f>
        <v>0</v>
      </c>
      <c r="O149" s="173"/>
      <c r="P149" s="1212"/>
      <c r="Q149" s="82"/>
      <c r="R149" s="115">
        <f>TMT!D3</f>
        <v>0</v>
      </c>
      <c r="S149" s="245"/>
      <c r="U149" s="469" t="str">
        <f>IF(ISNA(HLOOKUP(A149,IAD!$6:$10,5,0)),"",(HLOOKUP(A149,IAD!$6:$10,5,0)))</f>
        <v/>
      </c>
    </row>
    <row r="150" spans="1:26" ht="18.75" hidden="1" customHeight="1">
      <c r="A150" s="72">
        <f>TMT!E3</f>
        <v>0</v>
      </c>
      <c r="B150" s="94">
        <f>TMT!E$4</f>
        <v>0</v>
      </c>
      <c r="C150" s="108"/>
      <c r="D150" s="84">
        <f>TMT!E$37</f>
        <v>0</v>
      </c>
      <c r="E150" s="85">
        <f>TMT!G$4</f>
        <v>0</v>
      </c>
      <c r="F150" s="274">
        <f>TMT!F37</f>
        <v>0</v>
      </c>
      <c r="G150" s="392">
        <f>TMT!G$37-TMT!E$61</f>
        <v>0</v>
      </c>
      <c r="H150" s="86" t="e">
        <f t="shared" ref="H150:H156" si="19">IF(R150="","",(G150*(150/R150)*(900/E150)))</f>
        <v>#DIV/0!</v>
      </c>
      <c r="I150" s="87">
        <f t="shared" si="18"/>
        <v>0</v>
      </c>
      <c r="J150" s="88">
        <f>TMT!E$40/100</f>
        <v>0</v>
      </c>
      <c r="K150" s="89">
        <f>IF(G150=0,0,(TMT!E$38-TMT!E$60-TMT!F$60)/日報表!G150)</f>
        <v>0</v>
      </c>
      <c r="L150" s="90"/>
      <c r="M150" s="90" t="str">
        <f t="array" ref="M150">IF(ISERROR(AVERAGE(IF(A150=斷絲!$AG$4:$AT$4,斷絲!$AG$39:$AT$39))),"",AVERAGE(IF(A150=斷絲!$AG$4:$AT$4,斷絲!$AG$39:$AT$39)))</f>
        <v/>
      </c>
      <c r="N150" s="144">
        <f>IF(G150=0,0,TMT!E$41/日報表!G150)</f>
        <v>0</v>
      </c>
      <c r="O150" s="173"/>
      <c r="P150" s="1212"/>
      <c r="Q150" s="82"/>
      <c r="R150" s="115">
        <f>TMT!G3</f>
        <v>0</v>
      </c>
      <c r="S150" s="245"/>
      <c r="U150" s="469" t="str">
        <f>IF(ISNA(HLOOKUP(A150,IAD!$6:$10,5,0)),"",(HLOOKUP(A150,IAD!$6:$10,5,0)))</f>
        <v/>
      </c>
    </row>
    <row r="151" spans="1:26" hidden="1">
      <c r="A151" s="72">
        <f>TMT!H3</f>
        <v>0</v>
      </c>
      <c r="B151" s="94">
        <f>TMT!H4</f>
        <v>0</v>
      </c>
      <c r="C151" s="108"/>
      <c r="D151" s="84">
        <f>TMT!H$37</f>
        <v>0</v>
      </c>
      <c r="E151" s="85">
        <f>TMT!J$4</f>
        <v>0</v>
      </c>
      <c r="F151" s="274">
        <f>TMT!I37</f>
        <v>0</v>
      </c>
      <c r="G151" s="392">
        <f>TMT!J$37-TMT!H$61</f>
        <v>0</v>
      </c>
      <c r="H151" s="86" t="e">
        <f t="shared" si="19"/>
        <v>#DIV/0!</v>
      </c>
      <c r="I151" s="87">
        <f t="shared" si="18"/>
        <v>0</v>
      </c>
      <c r="J151" s="88">
        <f>TMT!H$40/100</f>
        <v>0</v>
      </c>
      <c r="K151" s="89">
        <f>IF(G151=0,0,(TMT!H$38-TMT!H$60-TMT!I$60)/日報表!G151)</f>
        <v>0</v>
      </c>
      <c r="L151" s="90"/>
      <c r="M151" s="90" t="str">
        <f t="array" ref="M151">IF(ISERROR(AVERAGE(IF(A151=斷絲!$AG$4:$AT$4,斷絲!$AG$39:$AT$39))),"",AVERAGE(IF(A151=斷絲!$AG$4:$AT$4,斷絲!$AG$39:$AT$39)))</f>
        <v/>
      </c>
      <c r="N151" s="144">
        <f>IF(G151=0,0,TMT!H$41/日報表!G151)</f>
        <v>0</v>
      </c>
      <c r="O151" s="173"/>
      <c r="P151" s="1212"/>
      <c r="Q151" s="82"/>
      <c r="R151" s="115">
        <f>TMT!J3</f>
        <v>0</v>
      </c>
      <c r="S151" s="245"/>
      <c r="U151" s="469" t="str">
        <f>IF(ISNA(HLOOKUP(A151,IAD!$6:$10,5,0)),"",(HLOOKUP(A151,IAD!$6:$10,5,0)))</f>
        <v/>
      </c>
    </row>
    <row r="152" spans="1:26">
      <c r="A152" s="72" t="str">
        <f>TMT!K3</f>
        <v>2F6GT2</v>
      </c>
      <c r="B152" s="94" t="str">
        <f>TMT!K4</f>
        <v>150/48/2SDr</v>
      </c>
      <c r="C152" s="108" t="s">
        <v>17251</v>
      </c>
      <c r="D152" s="84">
        <f>TMT!K$37</f>
        <v>0.29166666666666669</v>
      </c>
      <c r="E152" s="85">
        <f>TMT!M$4</f>
        <v>700</v>
      </c>
      <c r="F152" s="274">
        <f>TMT!L37</f>
        <v>47246.976000000002</v>
      </c>
      <c r="G152" s="392">
        <f>TMT!M$37-TMT!K$61</f>
        <v>23355</v>
      </c>
      <c r="H152" s="86">
        <f t="shared" si="19"/>
        <v>16144.009216589862</v>
      </c>
      <c r="I152" s="87">
        <f t="shared" si="18"/>
        <v>0.49431735059615239</v>
      </c>
      <c r="J152" s="88">
        <f>TMT!K$40/100</f>
        <v>0</v>
      </c>
      <c r="K152" s="89">
        <f>IF(G152=0,0,(TMT!K$38-TMT!K$60-TMT!L$60)/日報表!G152)</f>
        <v>0.88734746307000645</v>
      </c>
      <c r="L152" s="1393"/>
      <c r="M152" s="90">
        <f t="array" ref="M152">IF(ISERROR(AVERAGE(IF(A152=斷絲!$AG$4:$AT$4,斷絲!$AG$39:$AT$39))),"",AVERAGE(IF(A152=斷絲!$AG$4:$AT$4,斷絲!$AG$39:$AT$39)))</f>
        <v>6.6249999999999991</v>
      </c>
      <c r="N152" s="144">
        <f>IF(G152=0,0,TMT!K$41/日報表!G152)</f>
        <v>0.78420038535645475</v>
      </c>
      <c r="O152" s="173">
        <v>5.5</v>
      </c>
      <c r="P152" s="1212" t="s">
        <v>17238</v>
      </c>
      <c r="Q152" s="82"/>
      <c r="R152" s="115">
        <f>TMT!M3</f>
        <v>279</v>
      </c>
      <c r="S152" s="245" t="s">
        <v>279</v>
      </c>
      <c r="T152" s="244" t="s">
        <v>15881</v>
      </c>
      <c r="U152" s="469" t="str">
        <f>IF(ISNA(HLOOKUP(A152,IAD!$6:$10,5,0)),"",(HLOOKUP(A152,IAD!$6:$10,5,0)))</f>
        <v>黃黑條紋</v>
      </c>
      <c r="Z152" s="695"/>
    </row>
    <row r="153" spans="1:26" ht="19.5" customHeight="1">
      <c r="A153" s="72" t="str">
        <f>TMT!N3</f>
        <v>2F6GU2</v>
      </c>
      <c r="B153" s="94" t="str">
        <f>TMT!N4</f>
        <v>150/48/2SDr</v>
      </c>
      <c r="C153" s="108" t="s">
        <v>17251</v>
      </c>
      <c r="D153" s="84">
        <f>TMT!N$37</f>
        <v>0.29166666666666669</v>
      </c>
      <c r="E153" s="85">
        <f>TMT!P$4</f>
        <v>700</v>
      </c>
      <c r="F153" s="274">
        <f>TMT!O37</f>
        <v>47416.320000000007</v>
      </c>
      <c r="G153" s="392">
        <f>TMT!P$37-TMT!N$61</f>
        <v>29115</v>
      </c>
      <c r="H153" s="86">
        <f t="shared" si="19"/>
        <v>20053.698979591838</v>
      </c>
      <c r="I153" s="87">
        <f t="shared" si="18"/>
        <v>0.61402909378036918</v>
      </c>
      <c r="J153" s="88">
        <f>TMT!N$40/100</f>
        <v>0</v>
      </c>
      <c r="K153" s="89">
        <f>IF(G153=0,0,(TMT!N$38-TMT!N$60-TMT!O$60)/日報表!G153)</f>
        <v>0.92368195088442384</v>
      </c>
      <c r="L153" s="1393"/>
      <c r="M153" s="90">
        <f t="array" ref="M153">IF(ISERROR(AVERAGE(IF(A153=斷絲!$AG$4:$AT$4,斷絲!$AG$39:$AT$39))),"",AVERAGE(IF(A153=斷絲!$AG$4:$AT$4,斷絲!$AG$39:$AT$39)))</f>
        <v>4.6805555555555562</v>
      </c>
      <c r="N153" s="144">
        <f>IF(G153=0,0,TMT!N$41/日報表!G153)</f>
        <v>0.85007727975270475</v>
      </c>
      <c r="O153" s="173">
        <v>5.5</v>
      </c>
      <c r="P153" s="1212" t="s">
        <v>490</v>
      </c>
      <c r="Q153" s="82"/>
      <c r="R153" s="115">
        <f>TMT!P3</f>
        <v>280</v>
      </c>
      <c r="S153" s="245" t="s">
        <v>279</v>
      </c>
      <c r="T153" s="244" t="s">
        <v>16078</v>
      </c>
      <c r="U153" s="469" t="str">
        <f>IF(ISNA(HLOOKUP(A153,IAD!$6:$10,5,0)),"",(HLOOKUP(A153,IAD!$6:$10,5,0)))</f>
        <v>紫色</v>
      </c>
      <c r="Z153" s="695"/>
    </row>
    <row r="154" spans="1:26" ht="19.5" customHeight="1">
      <c r="A154" s="72" t="str">
        <f>TMT!Q3</f>
        <v>2F6GV2</v>
      </c>
      <c r="B154" s="94" t="str">
        <f>TMT!Q4</f>
        <v>150/48/2SDR</v>
      </c>
      <c r="C154" s="108" t="s">
        <v>17259</v>
      </c>
      <c r="D154" s="84">
        <f>TMT!Q$37</f>
        <v>0.20833333333333334</v>
      </c>
      <c r="E154" s="85">
        <f>TMT!S$4</f>
        <v>700</v>
      </c>
      <c r="F154" s="274">
        <f>TMT!R37</f>
        <v>33747.840000000004</v>
      </c>
      <c r="G154" s="392">
        <f>TMT!S$37-TMT!Q$61</f>
        <v>29834</v>
      </c>
      <c r="H154" s="86">
        <f t="shared" si="19"/>
        <v>20622.580645161288</v>
      </c>
      <c r="I154" s="87">
        <f t="shared" si="18"/>
        <v>0.88402694809504834</v>
      </c>
      <c r="J154" s="88">
        <f>TMT!Q$40/100</f>
        <v>0</v>
      </c>
      <c r="K154" s="89">
        <f>IF(G154=0,0,(TMT!Q$38-TMT!Q$60-TMT!R$60)/日報表!G154)</f>
        <v>0.92733123282161289</v>
      </c>
      <c r="L154" s="1393"/>
      <c r="M154" s="90">
        <f t="array" ref="M154">IF(ISERROR(AVERAGE(IF(A154=斷絲!$AG$4:$AT$4,斷絲!$AG$39:$AT$39))),"",AVERAGE(IF(A154=斷絲!$AG$4:$AT$4,斷絲!$AG$39:$AT$39)))</f>
        <v>4.166666666666667</v>
      </c>
      <c r="N154" s="144">
        <f>IF(G154=0,0,TMT!Q$41/日報表!G154)</f>
        <v>0.86719849835757856</v>
      </c>
      <c r="O154" s="173">
        <v>5.5</v>
      </c>
      <c r="P154" s="1212" t="s">
        <v>780</v>
      </c>
      <c r="Q154" s="82"/>
      <c r="R154" s="115">
        <f>TMT!S3</f>
        <v>279</v>
      </c>
      <c r="S154" s="245" t="s">
        <v>279</v>
      </c>
      <c r="T154" s="244" t="s">
        <v>15881</v>
      </c>
      <c r="U154" s="469" t="str">
        <f>IF(ISNA(HLOOKUP(A154,IAD!$6:$10,5,0)),"",(HLOOKUP(A154,IAD!$6:$10,5,0)))</f>
        <v>紫底白點</v>
      </c>
      <c r="Z154" s="695"/>
    </row>
    <row r="155" spans="1:26" ht="19.5" customHeight="1">
      <c r="A155" s="72" t="str">
        <f>TMT!T3</f>
        <v>2F6GZ3</v>
      </c>
      <c r="B155" s="94" t="str">
        <f>TMT!T4</f>
        <v>150/48/2SR6</v>
      </c>
      <c r="C155" s="108" t="s">
        <v>17281</v>
      </c>
      <c r="D155" s="84">
        <f>TMT!T$37</f>
        <v>0.1875</v>
      </c>
      <c r="E155" s="85">
        <f>TMT!V$4</f>
        <v>600</v>
      </c>
      <c r="F155" s="274">
        <f>TMT!U$37</f>
        <v>25380.864000000005</v>
      </c>
      <c r="G155" s="392">
        <f>TMT!V$37-TMT!T$61</f>
        <v>15074</v>
      </c>
      <c r="H155" s="86">
        <f t="shared" si="19"/>
        <v>12469.301470588234</v>
      </c>
      <c r="I155" s="87">
        <f t="shared" ref="I155:I181" si="20">IF(F155=0,0,G155/F155)</f>
        <v>0.59391201182118925</v>
      </c>
      <c r="J155" s="88">
        <f>TMT!T$40/100</f>
        <v>0</v>
      </c>
      <c r="K155" s="89">
        <f>IF(G155=0,0,(TMT!T$38-TMT!T$60-TMT!U$60)/日報表!G155)</f>
        <v>0.97505638848348153</v>
      </c>
      <c r="L155" s="1393"/>
      <c r="M155" s="90">
        <f t="array" ref="M155">IF(ISERROR(AVERAGE(IF(A155=斷絲!$AG$4:$AT$4,斷絲!$AG$39:$AT$39))),"",AVERAGE(IF(A155=斷絲!$AG$4:$AT$4,斷絲!$AG$39:$AT$39)))</f>
        <v>7.9375</v>
      </c>
      <c r="N155" s="144">
        <f>IF(G155=0,0,TMT!T$41/日報表!G155)</f>
        <v>0.85159877935518113</v>
      </c>
      <c r="O155" s="173">
        <v>5.5</v>
      </c>
      <c r="P155" s="1212" t="s">
        <v>1000</v>
      </c>
      <c r="Q155" s="82"/>
      <c r="R155" s="115">
        <f>TMT!V3</f>
        <v>272</v>
      </c>
      <c r="S155" s="245" t="s">
        <v>279</v>
      </c>
      <c r="T155" s="244" t="s">
        <v>17282</v>
      </c>
      <c r="U155" s="469" t="str">
        <f>IF(ISNA(HLOOKUP(A155,IAD!$6:$10,5,0)),"",(HLOOKUP(A155,IAD!$6:$10,5,0)))</f>
        <v>黃底黑點</v>
      </c>
      <c r="Z155" s="695"/>
    </row>
    <row r="156" spans="1:26" ht="19.5" customHeight="1">
      <c r="A156" s="72" t="str">
        <f>TMT!W3</f>
        <v>2F6IA2</v>
      </c>
      <c r="B156" s="94" t="str">
        <f>TMT!W4</f>
        <v>150/48/2SDR</v>
      </c>
      <c r="C156" s="108" t="s">
        <v>17251</v>
      </c>
      <c r="D156" s="84">
        <f>TMT!W$37</f>
        <v>0.22916666666666666</v>
      </c>
      <c r="E156" s="85">
        <f>TMT!Y$4</f>
        <v>700</v>
      </c>
      <c r="F156" s="274">
        <f>TMT!X$37</f>
        <v>37122.624000000003</v>
      </c>
      <c r="G156" s="392">
        <f>TMT!Y$37-TMT!W$61</f>
        <v>31625</v>
      </c>
      <c r="H156" s="86">
        <f t="shared" si="19"/>
        <v>21860.599078341016</v>
      </c>
      <c r="I156" s="87">
        <f t="shared" si="20"/>
        <v>0.85190637385977885</v>
      </c>
      <c r="J156" s="88">
        <f>TMT!W$40/100</f>
        <v>0</v>
      </c>
      <c r="K156" s="89">
        <f>IF(G156=0,0,(TMT!W$38-TMT!W$60-TMT!X$60)/日報表!G156)</f>
        <v>0.96815810276679837</v>
      </c>
      <c r="L156" s="1393"/>
      <c r="M156" s="90">
        <f t="array" ref="M156">IF(ISERROR(AVERAGE(IF(A156=斷絲!$AG$4:$AT$4,斷絲!$AG$39:$AT$39))),"",AVERAGE(IF(A156=斷絲!$AG$4:$AT$4,斷絲!$AG$39:$AT$39)))</f>
        <v>5.46875</v>
      </c>
      <c r="N156" s="144">
        <f>IF(G156=0,0,TMT!W$41/日報表!G156)</f>
        <v>0.88173913043478258</v>
      </c>
      <c r="O156" s="173">
        <v>5.5</v>
      </c>
      <c r="P156" s="1212" t="s">
        <v>860</v>
      </c>
      <c r="Q156" s="82"/>
      <c r="R156" s="115">
        <f>TMT!Y3</f>
        <v>279</v>
      </c>
      <c r="S156" s="245" t="s">
        <v>279</v>
      </c>
      <c r="T156" s="244" t="s">
        <v>15881</v>
      </c>
      <c r="U156" s="506" t="str">
        <f>IF(ISNA(HLOOKUP(A156,IAD!$6:$10,5,0)),"",(HLOOKUP(A156,IAD!$6:$10,5,0)))</f>
        <v>粉紅</v>
      </c>
      <c r="Z156" s="695"/>
    </row>
    <row r="157" spans="1:26" ht="19.5" customHeight="1">
      <c r="A157" s="72" t="str">
        <f>TMT!Z3</f>
        <v>2F6IB1</v>
      </c>
      <c r="B157" s="94" t="str">
        <f>TMT!Z4</f>
        <v>150/48/2SDR</v>
      </c>
      <c r="C157" s="108" t="s">
        <v>17293</v>
      </c>
      <c r="D157" s="84">
        <f>TMT!Z$37</f>
        <v>0.5</v>
      </c>
      <c r="E157" s="85">
        <f>TMT!AB$4</f>
        <v>670</v>
      </c>
      <c r="F157" s="274">
        <f>TMT!AA$37</f>
        <v>78912.921600000001</v>
      </c>
      <c r="G157" s="392">
        <f>TMT!AB$37-TMT!Z$61</f>
        <v>69027</v>
      </c>
      <c r="H157" s="86">
        <f>IF(R157="","",(G157*(150/R157)*(900/E157)))</f>
        <v>48973.328778641997</v>
      </c>
      <c r="I157" s="87">
        <f t="shared" si="20"/>
        <v>0.87472366502775634</v>
      </c>
      <c r="J157" s="88">
        <f>TMT!Z$40/100</f>
        <v>1</v>
      </c>
      <c r="K157" s="89">
        <f>IF(G157=0,0,(TMT!Z$38-TMT!Z$60-TMT!AA$60)/日報表!G157)</f>
        <v>0.98952583771567648</v>
      </c>
      <c r="L157" s="90">
        <f t="array" ref="L157">IF(ISERROR(AVERAGEA(IF(A157=斷絲!$4:$4,斷絲!$31:$31))),"",AVERAGEA(IF(A157=斷絲!$4:$4,斷絲!$31:$31)))</f>
        <v>6.083333333333333</v>
      </c>
      <c r="M157" s="90">
        <f t="array" ref="M157">IF(ISERROR(AVERAGE(IF(A157=斷絲!$AG$4:$AT$4,斷絲!$AG$39:$AT$39))),"",AVERAGE(IF(A157=斷絲!$AG$4:$AT$4,斷絲!$AG$39:$AT$39)))</f>
        <v>6.0138888888888893</v>
      </c>
      <c r="N157" s="144">
        <f>IF(G157=0,0,TMT!Z$41/日報表!G157)</f>
        <v>0.93876309270285541</v>
      </c>
      <c r="O157" s="173">
        <v>5</v>
      </c>
      <c r="P157" s="1212" t="s">
        <v>15714</v>
      </c>
      <c r="Q157" s="82"/>
      <c r="R157" s="115">
        <f>TMT!AB3</f>
        <v>284</v>
      </c>
      <c r="S157" s="245" t="s">
        <v>279</v>
      </c>
      <c r="T157" s="244" t="s">
        <v>16609</v>
      </c>
      <c r="U157" s="469" t="str">
        <f>IF(ISNA(HLOOKUP(A157,IAD!$6:$10,5,0)),"",(HLOOKUP(A157,IAD!$6:$10,5,0)))</f>
        <v>黃底紅點</v>
      </c>
      <c r="Z157" s="695"/>
    </row>
    <row r="158" spans="1:26" ht="19.5" customHeight="1">
      <c r="A158" s="72" t="str">
        <f>TMT!AC3</f>
        <v>2F6ID2</v>
      </c>
      <c r="B158" s="94" t="str">
        <f>TMT!AC4</f>
        <v>150/48/2SDR</v>
      </c>
      <c r="C158" s="108" t="s">
        <v>17293</v>
      </c>
      <c r="D158" s="84">
        <f>TMT!AC$37</f>
        <v>0.5</v>
      </c>
      <c r="E158" s="85">
        <f>TMT!AE$4</f>
        <v>670</v>
      </c>
      <c r="F158" s="274">
        <f>TMT!AD$37</f>
        <v>78079.334400000022</v>
      </c>
      <c r="G158" s="392">
        <f>TMT!AE$37-TMT!AC$61</f>
        <v>55807</v>
      </c>
      <c r="H158" s="86">
        <f t="shared" ref="H158:H163" si="21">IF(R158="","",(G158*(150/R158)*(900/E158)))</f>
        <v>40016.704732564933</v>
      </c>
      <c r="I158" s="87">
        <f t="shared" si="20"/>
        <v>0.714747383912125</v>
      </c>
      <c r="J158" s="88">
        <f>TMT!AC$40/100</f>
        <v>1</v>
      </c>
      <c r="K158" s="89">
        <f>IF(G158=0,0,(TMT!AC$38-TMT!AC$60-TMT!AD$60)/日報表!G158)</f>
        <v>0.97507481140358732</v>
      </c>
      <c r="L158" s="90">
        <f t="array" ref="L158">IF(ISERROR(AVERAGEA(IF(A158=斷絲!$4:$4,斷絲!$31:$31))),"",AVERAGEA(IF(A158=斷絲!$4:$4,斷絲!$31:$31)))</f>
        <v>6.333333333333333</v>
      </c>
      <c r="M158" s="90">
        <f t="array" ref="M158">IF(ISERROR(AVERAGE(IF(A158=斷絲!$AG$4:$AT$4,斷絲!$AG$39:$AT$39))),"",AVERAGE(IF(A158=斷絲!$AG$4:$AT$4,斷絲!$AG$39:$AT$39)))</f>
        <v>6.677083333333333</v>
      </c>
      <c r="N158" s="144">
        <f>IF(G158=0,0,TMT!AC$41/日報表!G158)</f>
        <v>0.9138638522049205</v>
      </c>
      <c r="O158" s="173">
        <v>5</v>
      </c>
      <c r="P158" s="1212" t="s">
        <v>636</v>
      </c>
      <c r="Q158" s="82"/>
      <c r="R158" s="115">
        <f>TMT!AE3</f>
        <v>281</v>
      </c>
      <c r="S158" s="245" t="s">
        <v>279</v>
      </c>
      <c r="T158" s="244" t="s">
        <v>16552</v>
      </c>
      <c r="U158" s="469" t="str">
        <f>IF(ISNA(HLOOKUP(A158,IAD!$6:$10,5,0)),"",(HLOOKUP(A158,IAD!$6:$10,5,0)))</f>
        <v>紅底藍點</v>
      </c>
      <c r="Z158" s="695"/>
    </row>
    <row r="159" spans="1:26" ht="19.5" customHeight="1">
      <c r="A159" s="72" t="str">
        <f>TMT!AF3</f>
        <v>2F6IE2</v>
      </c>
      <c r="B159" s="94" t="str">
        <f>TMT!AF4</f>
        <v>150/48/2SDr</v>
      </c>
      <c r="C159" s="108" t="s">
        <v>17344</v>
      </c>
      <c r="D159" s="84">
        <f>TMT!AF$37</f>
        <v>0.79166666666666663</v>
      </c>
      <c r="E159" s="85">
        <f>TMT!AH$4</f>
        <v>700</v>
      </c>
      <c r="F159" s="274">
        <f>TMT!AG$37</f>
        <v>128241.792</v>
      </c>
      <c r="G159" s="392">
        <f>TMT!AH$37-TMT!AF$61</f>
        <v>100380</v>
      </c>
      <c r="H159" s="86">
        <f t="shared" si="21"/>
        <v>69387.09677419356</v>
      </c>
      <c r="I159" s="87">
        <f t="shared" si="20"/>
        <v>0.78274015384937856</v>
      </c>
      <c r="J159" s="88">
        <f>TMT!AF$40/100</f>
        <v>1</v>
      </c>
      <c r="K159" s="89">
        <f>IF(G159=0,0,(TMT!AF$38-TMT!AF$60-TMT!AG$60)/日報表!G159)</f>
        <v>0.98389121338912133</v>
      </c>
      <c r="L159" s="90">
        <f t="array" ref="L159">IF(ISERROR(AVERAGEA(IF(A159=斷絲!$4:$4,斷絲!$31:$31))),"",AVERAGEA(IF(A159=斷絲!$4:$4,斷絲!$31:$31)))</f>
        <v>5.666666666666667</v>
      </c>
      <c r="M159" s="90">
        <f t="array" ref="M159">IF(ISERROR(AVERAGE(IF(A159=斷絲!$AG$4:$AT$4,斷絲!$AG$39:$AT$39))),"",AVERAGE(IF(A159=斷絲!$AG$4:$AT$4,斷絲!$AG$39:$AT$39)))</f>
        <v>4.4296875000000009</v>
      </c>
      <c r="N159" s="144">
        <f>IF(G159=0,0,TMT!AF$41/日報表!G159)</f>
        <v>0.94515839808726843</v>
      </c>
      <c r="O159" s="173">
        <v>5.5</v>
      </c>
      <c r="P159" s="1211" t="s">
        <v>780</v>
      </c>
      <c r="Q159" s="82"/>
      <c r="R159" s="115">
        <f>TMT!AH3</f>
        <v>279</v>
      </c>
      <c r="S159" s="245" t="s">
        <v>279</v>
      </c>
      <c r="T159" s="244" t="s">
        <v>16078</v>
      </c>
      <c r="U159" s="469" t="str">
        <f>IF(ISNA(HLOOKUP(A159,IAD!$6:$10,5,0)),"",(HLOOKUP(A159,IAD!$6:$10,5,0)))</f>
        <v>紅底黃星</v>
      </c>
      <c r="Z159" s="695"/>
    </row>
    <row r="160" spans="1:26" ht="19.5" customHeight="1">
      <c r="A160" s="72" t="str">
        <f>TMT!AI3</f>
        <v>2F6IG2</v>
      </c>
      <c r="B160" s="94" t="str">
        <f>TMT!AI4</f>
        <v>150/48/2SDr</v>
      </c>
      <c r="C160" s="108" t="s">
        <v>17358</v>
      </c>
      <c r="D160" s="84">
        <f>TMT!AI$37</f>
        <v>0.70833333333333337</v>
      </c>
      <c r="E160" s="85">
        <f>TMT!AK$4</f>
        <v>700</v>
      </c>
      <c r="F160" s="275">
        <f>TMT!AJ$37</f>
        <v>115153.91999999997</v>
      </c>
      <c r="G160" s="392">
        <f>TMT!AK$37-TMT!AI$61</f>
        <v>99310</v>
      </c>
      <c r="H160" s="86">
        <f t="shared" si="21"/>
        <v>68402.295918367352</v>
      </c>
      <c r="I160" s="87">
        <f t="shared" si="20"/>
        <v>0.86241093659686119</v>
      </c>
      <c r="J160" s="88">
        <f>TMT!AI$40/100</f>
        <v>1</v>
      </c>
      <c r="K160" s="89">
        <f>IF(G160=0,0,(TMT!AI$38-TMT!AI$60-TMT!AJ$60)/日報表!G160)</f>
        <v>0.98403987513845537</v>
      </c>
      <c r="L160" s="90">
        <f t="array" ref="L160">IF(ISERROR(AVERAGEA(IF(A160=斷絲!$4:$4,斷絲!$31:$31))),"",AVERAGEA(IF(A160=斷絲!$4:$4,斷絲!$31:$31)))</f>
        <v>3.0833333333333335</v>
      </c>
      <c r="M160" s="90">
        <f t="array" ref="M160">IF(ISERROR(AVERAGE(IF(A160=斷絲!$AG$4:$AT$4,斷絲!$AG$39:$AT$39))),"",AVERAGE(IF(A160=斷絲!$AG$4:$AT$4,斷絲!$AG$39:$AT$39)))</f>
        <v>4.1715686274509798</v>
      </c>
      <c r="N160" s="144">
        <f>IF(G160=0,0,TMT!AI$41/日報表!G160)</f>
        <v>0.94537307421206329</v>
      </c>
      <c r="O160" s="173">
        <v>5.5</v>
      </c>
      <c r="P160" s="1212" t="s">
        <v>490</v>
      </c>
      <c r="Q160" s="82"/>
      <c r="R160" s="115">
        <f>TMT!AK3</f>
        <v>280</v>
      </c>
      <c r="S160" s="245" t="s">
        <v>279</v>
      </c>
      <c r="T160" s="244" t="s">
        <v>16078</v>
      </c>
      <c r="U160" s="469" t="str">
        <f>IF(ISNA(HLOOKUP(A160,IAD!$6:$10,5,0)),"",(HLOOKUP(A160,IAD!$6:$10,5,0)))</f>
        <v>白紫條紋</v>
      </c>
      <c r="Z160" s="695"/>
    </row>
    <row r="161" spans="1:21" ht="19.5" customHeight="1">
      <c r="A161" s="72" t="str">
        <f>TMT!AL3</f>
        <v>2F6IH2</v>
      </c>
      <c r="B161" s="94" t="str">
        <f>TMT!AL4</f>
        <v>150/48/2SDr</v>
      </c>
      <c r="C161" s="108" t="s">
        <v>17358</v>
      </c>
      <c r="D161" s="95">
        <f>TMT!AL$37</f>
        <v>0.70833333333333337</v>
      </c>
      <c r="E161" s="96">
        <f>TMT!AN$4</f>
        <v>700</v>
      </c>
      <c r="F161" s="275">
        <f>TMT!AM$37</f>
        <v>114742.656</v>
      </c>
      <c r="G161" s="393">
        <f>TMT!AN$37-TMT!AL$61</f>
        <v>96498</v>
      </c>
      <c r="H161" s="97">
        <f t="shared" si="21"/>
        <v>66703.686635944701</v>
      </c>
      <c r="I161" s="87">
        <f t="shared" si="20"/>
        <v>0.8409950001505978</v>
      </c>
      <c r="J161" s="103">
        <f>TMT!AL$40/100</f>
        <v>0.88099999999999989</v>
      </c>
      <c r="K161" s="98">
        <f>IF(G161=0,0,(TMT!AL$38-TMT!AL$60-TMT!AM$60)/日報表!G161)</f>
        <v>0.98365769238740697</v>
      </c>
      <c r="L161" s="90">
        <f t="array" ref="L161">IF(ISERROR(AVERAGEA(IF(A161=斷絲!$4:$4,斷絲!$31:$31))),"",AVERAGEA(IF(A161=斷絲!$4:$4,斷絲!$31:$31)))</f>
        <v>2.875</v>
      </c>
      <c r="M161" s="90">
        <f t="array" ref="M161">IF(ISERROR(AVERAGE(IF(A161=斷絲!$AG$4:$AT$4,斷絲!$AG$39:$AT$39))),"",AVERAGE(IF(A161=斷絲!$AG$4:$AT$4,斷絲!$AG$39:$AT$39)))</f>
        <v>3.098214285714286</v>
      </c>
      <c r="N161" s="109">
        <f>IF(G161=0,0,TMT!AL$41/日報表!G161)</f>
        <v>0.95240315861468627</v>
      </c>
      <c r="O161" s="173">
        <v>5.5</v>
      </c>
      <c r="P161" s="1212" t="s">
        <v>17238</v>
      </c>
      <c r="Q161" s="82"/>
      <c r="R161" s="115">
        <f>TMT!AN3</f>
        <v>279</v>
      </c>
      <c r="S161" s="245" t="s">
        <v>279</v>
      </c>
      <c r="T161" s="244" t="s">
        <v>15881</v>
      </c>
      <c r="U161" s="469" t="str">
        <f>IF(ISNA(HLOOKUP(A161,IAD!$6:$10,5,0)),"",(HLOOKUP(A161,IAD!$6:$10,5,0)))</f>
        <v>棕色</v>
      </c>
    </row>
    <row r="162" spans="1:21" ht="19.5" customHeight="1">
      <c r="A162" s="72" t="str">
        <f>TMT!AO3</f>
        <v>2F6II2</v>
      </c>
      <c r="B162" s="94" t="str">
        <f>TMT!AO4</f>
        <v>150/48/2SDr</v>
      </c>
      <c r="C162" s="108" t="s">
        <v>17358</v>
      </c>
      <c r="D162" s="95">
        <f>TMT!AO$37</f>
        <v>0.45833333333333331</v>
      </c>
      <c r="E162" s="96">
        <f>TMT!AQ$4</f>
        <v>700</v>
      </c>
      <c r="F162" s="275">
        <f>TMT!AP$37</f>
        <v>74245.248000000007</v>
      </c>
      <c r="G162" s="393">
        <f>TMT!AQ$37-TMT!AO$61</f>
        <v>66684</v>
      </c>
      <c r="H162" s="97">
        <f t="shared" si="21"/>
        <v>46094.930875576036</v>
      </c>
      <c r="I162" s="87">
        <f t="shared" si="20"/>
        <v>0.89815849224451372</v>
      </c>
      <c r="J162" s="103">
        <f>TMT!AO$40/100</f>
        <v>1</v>
      </c>
      <c r="K162" s="98">
        <f>IF(G162=0,0,(TMT!AO$38-TMT!AO$60-TMT!AP$60)/日報表!G162)</f>
        <v>0.97540639433747223</v>
      </c>
      <c r="L162" s="90">
        <f t="array" ref="L162">IF(ISERROR(AVERAGEA(IF(A162=斷絲!$4:$4,斷絲!$31:$31))),"",AVERAGEA(IF(A162=斷絲!$4:$4,斷絲!$31:$31)))</f>
        <v>3.7083333333333335</v>
      </c>
      <c r="M162" s="90">
        <f t="array" ref="M162">IF(ISERROR(AVERAGE(IF(A162=斷絲!$AG$4:$AT$4,斷絲!$AG$39:$AT$39))),"",AVERAGE(IF(A162=斷絲!$AG$4:$AT$4,斷絲!$AG$39:$AT$39)))</f>
        <v>3.6770833333333335</v>
      </c>
      <c r="N162" s="109">
        <f>IF(G162=0,0,TMT!AO$41/日報表!G162)</f>
        <v>0.91933597264711175</v>
      </c>
      <c r="O162" s="173">
        <v>5.5</v>
      </c>
      <c r="P162" s="1212" t="s">
        <v>17446</v>
      </c>
      <c r="Q162" s="82"/>
      <c r="R162" s="115">
        <f>TMT!AQ3</f>
        <v>279</v>
      </c>
      <c r="S162" s="245" t="s">
        <v>279</v>
      </c>
      <c r="T162" s="244" t="s">
        <v>15881</v>
      </c>
      <c r="U162" s="469" t="str">
        <f>IF(ISNA(HLOOKUP(A162,IAD!$6:$10,5,0)),"",(HLOOKUP(A162,IAD!$6:$10,5,0)))</f>
        <v>黃紅雙色</v>
      </c>
    </row>
    <row r="163" spans="1:21" ht="19.5" customHeight="1">
      <c r="A163" s="72" t="str">
        <f>TMT!AR3</f>
        <v>2F6IJ1</v>
      </c>
      <c r="B163" s="94" t="str">
        <f>TMT!AR4</f>
        <v>150/48/2SDR</v>
      </c>
      <c r="C163" s="108" t="s">
        <v>17293</v>
      </c>
      <c r="D163" s="95">
        <f>TMT!AR$37</f>
        <v>4.1666666666666664E-2</v>
      </c>
      <c r="E163" s="96">
        <f>TMT!AT$4</f>
        <v>650</v>
      </c>
      <c r="F163" s="275">
        <f>TMT!AS$37</f>
        <v>6402.24</v>
      </c>
      <c r="G163" s="393">
        <f>TMT!AT$37-TMT!AR$61</f>
        <v>4500</v>
      </c>
      <c r="H163" s="97">
        <f t="shared" si="21"/>
        <v>3279.3522267206472</v>
      </c>
      <c r="I163" s="87">
        <f t="shared" si="20"/>
        <v>0.70287899235267659</v>
      </c>
      <c r="J163" s="103">
        <f>TMT!AR$40/100</f>
        <v>1</v>
      </c>
      <c r="K163" s="98">
        <f>IF(G163=0,0,(TMT!AR$38-TMT!AR$60-TMT!AS$60)/日報表!G163)</f>
        <v>1</v>
      </c>
      <c r="L163" s="90">
        <f t="array" ref="L163">IF(ISERROR(AVERAGEA(IF(A163=斷絲!$4:$4,斷絲!$31:$31))),"",AVERAGEA(IF(A163=斷絲!$4:$4,斷絲!$31:$31)))</f>
        <v>4</v>
      </c>
      <c r="M163" s="90">
        <f t="array" ref="M163">IF(ISERROR(AVERAGE(IF(A163=斷絲!$AG$4:$AT$4,斷絲!$AG$39:$AT$39))),"",AVERAGE(IF(A163=斷絲!$AG$4:$AT$4,斷絲!$AG$39:$AT$39)))</f>
        <v>3.625</v>
      </c>
      <c r="N163" s="109">
        <f>IF(G163=0,0,TMT!AR$41/日報表!G163)</f>
        <v>1</v>
      </c>
      <c r="O163" s="173">
        <v>5</v>
      </c>
      <c r="P163" s="1212" t="s">
        <v>1000</v>
      </c>
      <c r="Q163" s="82"/>
      <c r="R163" s="115">
        <f>TMT!AT3</f>
        <v>285</v>
      </c>
      <c r="S163" s="245" t="s">
        <v>279</v>
      </c>
      <c r="T163" s="244" t="s">
        <v>17632</v>
      </c>
      <c r="U163" s="469" t="str">
        <f>IF(ISNA(HLOOKUP(A163,IAD!$6:$10,5,0)),"",(HLOOKUP(A163,IAD!$6:$10,5,0)))</f>
        <v>紫黃條紋</v>
      </c>
    </row>
    <row r="164" spans="1:21" ht="19.5" customHeight="1" thickBot="1">
      <c r="A164" s="72" t="str">
        <f>TMT!AU3</f>
        <v>2F7E03</v>
      </c>
      <c r="B164" s="94" t="str">
        <f>TMT!AU4</f>
        <v>225/72/2SDr</v>
      </c>
      <c r="C164" s="108" t="s">
        <v>17273</v>
      </c>
      <c r="D164" s="95">
        <f>TMT!AU$37</f>
        <v>0.3125</v>
      </c>
      <c r="E164" s="96">
        <f>TMT!AW$4</f>
        <v>550</v>
      </c>
      <c r="F164" s="275">
        <f>TMT!AV$37</f>
        <v>56596.320000000022</v>
      </c>
      <c r="G164" s="393">
        <f>TMT!AW$37-TMT!AU$61</f>
        <v>39028</v>
      </c>
      <c r="H164" s="97">
        <f t="shared" ref="H164:H170" si="22">IF(R164="","",(G164*(150/R164)*(900/E164)))</f>
        <v>24129.974811083124</v>
      </c>
      <c r="I164" s="87">
        <f t="shared" si="20"/>
        <v>0.68958547128152481</v>
      </c>
      <c r="J164" s="103">
        <f>TMT!AU$40/100</f>
        <v>0</v>
      </c>
      <c r="K164" s="89">
        <f>IF(G164=0,0,(TMT!AU$38-TMT!AU$60-TMT!AV$60)/日報表!G164)</f>
        <v>0.91910935738444199</v>
      </c>
      <c r="L164" s="1393"/>
      <c r="M164" s="90">
        <f t="array" ref="M164">IF(ISERROR(AVERAGE(IF(A164=斷絲!$AG$4:$AT$4,斷絲!$AG$39:$AT$39))),"",AVERAGE(IF(A164=斷絲!$AG$4:$AT$4,斷絲!$AG$39:$AT$39)))</f>
        <v>4.3472222222222223</v>
      </c>
      <c r="N164" s="109">
        <f>IF(G164=0,0,TMT!AU$41/日報表!G164)</f>
        <v>0.82271702367531008</v>
      </c>
      <c r="O164" s="173">
        <v>5.5</v>
      </c>
      <c r="P164" s="1212" t="s">
        <v>917</v>
      </c>
      <c r="Q164" s="82"/>
      <c r="R164" s="115">
        <f>TMT!AW3</f>
        <v>397</v>
      </c>
      <c r="S164" s="245" t="s">
        <v>635</v>
      </c>
      <c r="T164" s="244" t="s">
        <v>17261</v>
      </c>
      <c r="U164" s="469" t="str">
        <f>IF(ISNA(HLOOKUP(A164,IAD!$6:$10,5,0)),"",(HLOOKUP(A164,IAD!$6:$10,5,0)))</f>
        <v>灰色</v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IF(ISERROR(AVERAGE(IF(A165=斷絲!$AG$4:$AT$4,斷絲!$AG$39:$AT$39))),"",AVERAGE(IF(A165=斷絲!$AG$4:$AT$4,斷絲!$AG$39:$AT$39)))</f>
        <v/>
      </c>
      <c r="N165" s="144">
        <f>IF(G165=0,0,TMT!AX$41/日報表!G165)</f>
        <v>0</v>
      </c>
      <c r="O165" s="173"/>
      <c r="P165" s="1212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IF(ISERROR(AVERAGE(IF(A166=斷絲!$AG$4:$AT$4,斷絲!$AG$39:$AT$39))),"",AVERAGE(IF(A166=斷絲!$AG$4:$AT$4,斷絲!$AG$39:$AT$39)))</f>
        <v/>
      </c>
      <c r="N166" s="109">
        <f>IF(G166=0,0,TMT!BA$41/日報表!G166)</f>
        <v>0</v>
      </c>
      <c r="O166" s="173"/>
      <c r="P166" s="1212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IF(ISERROR(AVERAGE(IF(A167=斷絲!$AG$4:$AT$4,斷絲!$AG$39:$AT$39))),"",AVERAGE(IF(A167=斷絲!$AG$4:$AT$4,斷絲!$AG$39:$AT$39)))</f>
        <v/>
      </c>
      <c r="N167" s="144">
        <f>IF(G167=0,0,TMT!BD$41/日報表!G167)</f>
        <v>0</v>
      </c>
      <c r="O167" s="173"/>
      <c r="P167" s="1212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IF(ISERROR(AVERAGE(IF(A168=斷絲!$AG$4:$AT$4,斷絲!$AG$39:$AT$39))),"",AVERAGE(IF(A168=斷絲!$AG$4:$AT$4,斷絲!$AG$39:$AT$39)))</f>
        <v/>
      </c>
      <c r="N168" s="144">
        <f>IF(G168=0,0,TMT!BG$41/日報表!G168)</f>
        <v>0</v>
      </c>
      <c r="O168" s="173"/>
      <c r="P168" s="1212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IF(ISERROR(AVERAGE(IF(A169=斷絲!$AG$4:$AT$4,斷絲!$AG$39:$AT$39))),"",AVERAGE(IF(A169=斷絲!$AG$4:$AT$4,斷絲!$AG$39:$AT$39)))</f>
        <v/>
      </c>
      <c r="N169" s="144">
        <f>IF(G169=0,0,TMT!BJ$41/日報表!G169)</f>
        <v>0</v>
      </c>
      <c r="O169" s="173"/>
      <c r="P169" s="1212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IF(ISERROR(AVERAGE(IF(A170=斷絲!$AG$4:$AT$4,斷絲!$AG$39:$AT$39))),"",AVERAGE(IF(A170=斷絲!$AG$4:$AT$4,斷絲!$AG$39:$AT$39)))</f>
        <v/>
      </c>
      <c r="N170" s="144">
        <f>IF(G170=0,0,TMT!BM$41/日報表!G170)</f>
        <v>0</v>
      </c>
      <c r="O170" s="173"/>
      <c r="P170" s="1212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IF(ISERROR(AVERAGE(IF(A171=斷絲!$AG$4:$AT$4,斷絲!$AG$39:$AT$39))),"",AVERAGE(IF(A171=斷絲!$AG$4:$AT$4,斷絲!$AG$39:$AT$39)))</f>
        <v/>
      </c>
      <c r="N171" s="144">
        <f>IF(G171=0,0,TMT!BP$41/日報表!G171)</f>
        <v>0</v>
      </c>
      <c r="O171" s="173"/>
      <c r="P171" s="1212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IF(ISERROR(AVERAGE(IF(A172=斷絲!$AG$4:$AT$4,斷絲!$AG$39:$AT$39))),"",AVERAGE(IF(A172=斷絲!$AG$4:$AT$4,斷絲!$AG$39:$AT$39)))</f>
        <v/>
      </c>
      <c r="N172" s="144">
        <f>IF(G172=0,0,TMT!BS$41/日報表!G172)</f>
        <v>0</v>
      </c>
      <c r="O172" s="173"/>
      <c r="P172" s="1211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IF(ISERROR(AVERAGE(IF(A173=斷絲!$AG$4:$AT$4,斷絲!$AG$39:$AT$39))),"",AVERAGE(IF(A173=斷絲!$AG$4:$AT$4,斷絲!$AG$39:$AT$39)))</f>
        <v/>
      </c>
      <c r="N173" s="144">
        <f>IF(G173=0,0,TMT!BV$41/日報表!G173)</f>
        <v>0</v>
      </c>
      <c r="O173" s="173"/>
      <c r="P173" s="1211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IF(ISERROR(AVERAGE(IF(A174=斷絲!$AG$4:$AT$4,斷絲!$AG$39:$AT$39))),"",AVERAGE(IF(A174=斷絲!$AG$4:$AT$4,斷絲!$AG$39:$AT$39)))</f>
        <v/>
      </c>
      <c r="N174" s="144">
        <f>IF(G174=0,0,TMT!BY$41/日報表!G174)</f>
        <v>0</v>
      </c>
      <c r="O174" s="173"/>
      <c r="P174" s="1211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IF(ISERROR(AVERAGE(IF(A175=斷絲!$AG$4:$AT$4,斷絲!$AG$39:$AT$39))),"",AVERAGE(IF(A175=斷絲!$AG$4:$AT$4,斷絲!$AG$39:$AT$39)))</f>
        <v/>
      </c>
      <c r="N175" s="144">
        <f>IF(G175=0,0,TMT!CB$41/日報表!G175)</f>
        <v>0</v>
      </c>
      <c r="O175" s="173"/>
      <c r="P175" s="1212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IF(ISERROR(AVERAGE(IF(A176=斷絲!$AG$4:$AT$4,斷絲!$AG$39:$AT$39))),"",AVERAGE(IF(A176=斷絲!$AG$4:$AT$4,斷絲!$AG$39:$AT$39)))</f>
        <v/>
      </c>
      <c r="N176" s="144">
        <f>IF(G176=0,0,TMT!CE$41/日報表!G176)</f>
        <v>0</v>
      </c>
      <c r="O176" s="173"/>
      <c r="P176" s="1212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IF(ISERROR(AVERAGE(IF(A177=斷絲!$AG$4:$AT$4,斷絲!$AG$39:$AT$39))),"",AVERAGE(IF(A177=斷絲!$AG$4:$AT$4,斷絲!$AG$39:$AT$39)))</f>
        <v/>
      </c>
      <c r="N177" s="144">
        <f>IF(G177=0,0,TMT!CH$41/日報表!G177)</f>
        <v>0</v>
      </c>
      <c r="O177" s="172"/>
      <c r="P177" s="1212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IF(ISERROR(AVERAGE(IF(A178=斷絲!$AG$4:$AT$4,斷絲!$AG$39:$AT$39))),"",AVERAGE(IF(A178=斷絲!$AG$4:$AT$4,斷絲!$AG$39:$AT$39)))</f>
        <v/>
      </c>
      <c r="N178" s="144">
        <f>IF(G178=0,0,TMT!CK$41/日報表!G178)</f>
        <v>0</v>
      </c>
      <c r="O178" s="173"/>
      <c r="P178" s="1211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IF(ISERROR(AVERAGE(IF(A179=斷絲!$AG$4:$AT$4,斷絲!$AG$39:$AT$39))),"",AVERAGE(IF(A179=斷絲!$AG$4:$AT$4,斷絲!$AG$39:$AT$39)))</f>
        <v/>
      </c>
      <c r="N179" s="144">
        <f>IF(G179=0,0,TMT!CN$41/日報表!G179)</f>
        <v>0</v>
      </c>
      <c r="O179" s="173"/>
      <c r="P179" s="1211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IF(ISERROR(AVERAGE(IF(A180=斷絲!$AG$4:$AT$4,斷絲!$AG$39:$AT$39))),"",AVERAGE(IF(A180=斷絲!$AG$4:$AT$4,斷絲!$AG$39:$AT$39)))</f>
        <v/>
      </c>
      <c r="N180" s="144">
        <f>IF(G180=0,0,TMT!CQ$41/日報表!G180)</f>
        <v>0</v>
      </c>
      <c r="O180" s="172"/>
      <c r="P180" s="1213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IF(ISERROR(AVERAGE(IF(A181=斷絲!$AG$4:$AT$4,斷絲!$AG$39:$AT$39))),"",AVERAGE(IF(A181=斷絲!$AG$4:$AT$4,斷絲!$AG$39:$AT$39)))</f>
        <v/>
      </c>
      <c r="N181" s="109">
        <f>IF(G181=0,0,TMT!CT$41/日報表!G181)</f>
        <v>0</v>
      </c>
      <c r="O181" s="173"/>
      <c r="P181" s="1212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286.70916334661354</v>
      </c>
      <c r="C182" s="277">
        <f t="array" ref="C182">SUM(E149:E181*D149:D181)/D182</f>
        <v>681.31474103585663</v>
      </c>
      <c r="D182" s="269">
        <f>SUM(D149:D181)</f>
        <v>5.229166666666667</v>
      </c>
      <c r="E182" s="270" t="s">
        <v>128</v>
      </c>
      <c r="F182" s="271">
        <f>SUM(F149:F181)</f>
        <v>843289.05599999998</v>
      </c>
      <c r="G182" s="394">
        <f>SUM(G149:G181)</f>
        <v>660237</v>
      </c>
      <c r="H182" s="272" t="e">
        <f>SUM(H148:H180)</f>
        <v>#DIV/0!</v>
      </c>
      <c r="I182" s="68">
        <f>IF(F182=0,0,G182/F182)</f>
        <v>0.78293082935491098</v>
      </c>
      <c r="J182" s="273"/>
      <c r="K182" s="69">
        <f t="array" ref="K182">(IF(G182=0,0,SUM(G149:G181*K149:K181))/(G182+G147))</f>
        <v>0.96688669004899341</v>
      </c>
      <c r="L182" s="217">
        <f>IF(ISERROR(AVERAGE(L149:L181)),"",(AVERAGE(L149:L181)))</f>
        <v>4.5357142857142856</v>
      </c>
      <c r="M182" s="166">
        <f>斷絲!AV38</f>
        <v>5.0477855477855478</v>
      </c>
      <c r="N182" s="71">
        <f t="array" ref="N182">IF(G182=0,0,SUM(G149:G181*N149:N181)/(G182+G147))</f>
        <v>0.91235286878683963</v>
      </c>
      <c r="O182" s="691">
        <f t="array" ref="O182">IF(G182=0,"0",(SUM(G149:G181*O149:O181)/$G$182))</f>
        <v>5.4020548681761245</v>
      </c>
      <c r="P182" s="1223" t="s">
        <v>17627</v>
      </c>
      <c r="Q182" s="82"/>
      <c r="S182" s="245"/>
    </row>
    <row r="183" spans="1:25" ht="21" customHeight="1" thickTop="1" thickBot="1">
      <c r="A183" s="1608" t="s">
        <v>137</v>
      </c>
      <c r="B183" s="1609"/>
      <c r="C183" s="1609"/>
      <c r="D183" s="1609"/>
      <c r="E183" s="282">
        <f>((B68*D68+B91*D91+B110*D110+B182*D182)/D184)*0.9</f>
        <v>157.18074753173482</v>
      </c>
      <c r="F183" s="282">
        <f>((C68*D68+C91*D91+C110*D110+C182*D182)/D184)</f>
        <v>661.18476727785605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3071</v>
      </c>
      <c r="C184" s="298" t="s">
        <v>139</v>
      </c>
      <c r="D184" s="1282">
        <f>D68+D110+D91+D146+D182</f>
        <v>14.770833333333336</v>
      </c>
      <c r="E184" s="303" t="s">
        <v>140</v>
      </c>
      <c r="F184" s="447">
        <f>F110+F68+F91+F146+F182</f>
        <v>1410982.9632000001</v>
      </c>
      <c r="G184" s="385">
        <f>B184+G91+G68+G110+G146+G182+'實驗紗&amp;非當月生產'!O1-P184</f>
        <v>1404022.5</v>
      </c>
      <c r="H184" s="289" t="e">
        <f>SUM(H68,H96,H110,H146)</f>
        <v>#DIV/0!</v>
      </c>
      <c r="I184" s="290">
        <f>G185/F184</f>
        <v>0.78558992483233969</v>
      </c>
      <c r="J184" s="291">
        <v>0.94699999999999995</v>
      </c>
      <c r="K184" s="292">
        <f>'(示眾台)'!AK53</f>
        <v>0.96852543317503814</v>
      </c>
      <c r="L184" s="293">
        <f>AVERAGE(L68,L91,L110,L146)</f>
        <v>1.875</v>
      </c>
      <c r="M184" s="293">
        <f>(M68*D68+M91*D91+D110*M110+M146*D146+D182*M182)/D184</f>
        <v>3.2502872366684343</v>
      </c>
      <c r="N184" s="294">
        <f>'(示眾台)'!AK54</f>
        <v>0.92192290365717078</v>
      </c>
      <c r="O184" s="693">
        <f t="array" ref="O184">SUM(G68*O68,G91*O91,G110*O110,G146*O146,G182*O182)/SUM(G68,G91,G110,G146,G182)</f>
        <v>5.1528994437297353</v>
      </c>
      <c r="P184" s="317">
        <f>'實驗紗&amp;非當月生產'!P1</f>
        <v>216527</v>
      </c>
      <c r="Q184" s="82"/>
      <c r="S184" s="245"/>
    </row>
    <row r="185" spans="1:25" ht="38.25" customHeight="1" thickBot="1">
      <c r="A185" s="1110" t="s">
        <v>15175</v>
      </c>
      <c r="B185" s="1122">
        <f>'(示眾台)'!S35</f>
        <v>24900</v>
      </c>
      <c r="C185" s="297">
        <f>AFK!B62+'33J'!B62+MPS!B62+'M80(20250122封存)'!B62+TMT!B62</f>
        <v>62485</v>
      </c>
      <c r="D185" s="300" t="s">
        <v>142</v>
      </c>
      <c r="E185" s="301"/>
      <c r="F185" s="302"/>
      <c r="G185" s="1606">
        <f>SUM(G68,G91,G110,G146,G182)</f>
        <v>1108454</v>
      </c>
      <c r="H185" s="1607"/>
      <c r="I185" s="1604" t="s">
        <v>141</v>
      </c>
      <c r="J185" s="1605"/>
      <c r="K185" s="295">
        <f>(G68*K68+G91*K91+G110*K110+K146*G146+K182*G182)/(G68+G91+G110+G146+G182)</f>
        <v>0.9680735925867614</v>
      </c>
      <c r="L185" s="299">
        <f>(N68*G68+N91*G91+N110*G110+N146*G146+N182*G182)/(G68+G91+G110+G146+G182)</f>
        <v>0.90255999640134066</v>
      </c>
      <c r="M185" s="1601" t="s">
        <v>268</v>
      </c>
      <c r="N185" s="1602"/>
      <c r="O185" s="1603"/>
      <c r="P185" s="395">
        <f>G184</f>
        <v>1404022.5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610" t="s">
        <v>267</v>
      </c>
      <c r="M186" s="1610"/>
      <c r="N186" s="837">
        <f>(G184/30)*30</f>
        <v>1404022.5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279012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24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88" t="s">
        <v>30</v>
      </c>
      <c r="E189" s="1395">
        <v>18</v>
      </c>
      <c r="F189" s="588" t="s">
        <v>16564</v>
      </c>
      <c r="G189" s="589"/>
      <c r="H189" s="115"/>
      <c r="I189" s="116"/>
      <c r="J189" s="92"/>
      <c r="K189" s="92"/>
      <c r="P189" s="222"/>
    </row>
    <row r="190" spans="1:25">
      <c r="D190" s="1288" t="s">
        <v>31</v>
      </c>
      <c r="E190" s="1395">
        <v>3</v>
      </c>
      <c r="F190" s="590">
        <f>D184/28</f>
        <v>0.52752976190476197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94" t="s">
        <v>32</v>
      </c>
      <c r="E191" s="1395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88" t="s">
        <v>143</v>
      </c>
      <c r="E192" s="1395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88" t="s">
        <v>33</v>
      </c>
      <c r="E193" s="1395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11329" priority="13"/>
    <cfRule type="duplicateValues" dxfId="11328" priority="14"/>
  </conditionalFormatting>
  <conditionalFormatting sqref="C66">
    <cfRule type="duplicateValues" dxfId="11327" priority="118"/>
  </conditionalFormatting>
  <conditionalFormatting sqref="C67">
    <cfRule type="duplicateValues" dxfId="11326" priority="124"/>
    <cfRule type="duplicateValues" dxfId="11325" priority="140"/>
  </conditionalFormatting>
  <conditionalFormatting sqref="M184">
    <cfRule type="cellIs" dxfId="11324" priority="172" stopIfTrue="1" operator="greaterThan">
      <formula>2.6</formula>
    </cfRule>
  </conditionalFormatting>
  <conditionalFormatting sqref="S78">
    <cfRule type="duplicateValues" dxfId="11323" priority="84"/>
  </conditionalFormatting>
  <conditionalFormatting sqref="S79:T79">
    <cfRule type="duplicateValues" dxfId="11322" priority="85"/>
  </conditionalFormatting>
  <conditionalFormatting sqref="T78">
    <cfRule type="duplicateValues" dxfId="11321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DB108"/>
  <sheetViews>
    <sheetView showGridLines="0" zoomScale="90" zoomScaleNormal="90" workbookViewId="0">
      <pane xSplit="1" ySplit="7" topLeftCell="B19" activePane="bottomRight" state="frozen"/>
      <selection activeCell="G1" sqref="G1"/>
      <selection pane="topRight" activeCell="G1" sqref="G1"/>
      <selection pane="bottomLeft" activeCell="G1" sqref="G1"/>
      <selection pane="bottomRight" activeCell="G22" sqref="G22"/>
    </sheetView>
  </sheetViews>
  <sheetFormatPr defaultColWidth="7.875" defaultRowHeight="14.25" customHeight="1"/>
  <cols>
    <col min="1" max="1" width="8.75" style="330" customWidth="1"/>
    <col min="2" max="24" width="10.25" style="330" customWidth="1"/>
    <col min="25" max="26" width="8.5" style="330" customWidth="1"/>
    <col min="27" max="30" width="12.875" style="330" customWidth="1"/>
    <col min="31" max="32" width="8.375" style="330" customWidth="1"/>
    <col min="33" max="46" width="12.625" style="330" customWidth="1"/>
    <col min="47" max="48" width="7.75" style="330" customWidth="1"/>
    <col min="49" max="52" width="12.625" style="330" customWidth="1"/>
    <col min="53" max="54" width="8.625" style="330" customWidth="1"/>
    <col min="55" max="62" width="11.625" style="330" customWidth="1"/>
    <col min="63" max="64" width="7.875" style="330" customWidth="1"/>
    <col min="65" max="65" width="6.5" style="330" customWidth="1"/>
    <col min="66" max="99" width="7.75" style="330" customWidth="1"/>
    <col min="100" max="16384" width="7.875" style="330"/>
  </cols>
  <sheetData>
    <row r="1" spans="1:106" s="328" customFormat="1" ht="23.25" customHeight="1">
      <c r="B1" s="527" t="s">
        <v>17306</v>
      </c>
      <c r="H1" s="1431"/>
      <c r="I1" s="1431"/>
      <c r="AA1" s="527" t="s">
        <v>17307</v>
      </c>
      <c r="BC1" s="329"/>
    </row>
    <row r="2" spans="1:106" ht="20.25" customHeight="1" thickBot="1">
      <c r="B2" s="526" t="s">
        <v>383</v>
      </c>
      <c r="L2" s="1431"/>
      <c r="AP2" s="330" t="s">
        <v>475</v>
      </c>
      <c r="AZ2" s="591" t="s">
        <v>16503</v>
      </c>
      <c r="BC2" s="848" t="s">
        <v>706</v>
      </c>
    </row>
    <row r="3" spans="1:106" s="338" customFormat="1" ht="21" customHeight="1" thickBot="1">
      <c r="A3" s="331" t="s">
        <v>269</v>
      </c>
      <c r="B3" s="332" t="s">
        <v>16510</v>
      </c>
      <c r="C3" s="332" t="s">
        <v>17240</v>
      </c>
      <c r="D3" s="332" t="s">
        <v>17333</v>
      </c>
      <c r="E3" s="332" t="s">
        <v>17212</v>
      </c>
      <c r="F3" s="332" t="s">
        <v>17334</v>
      </c>
      <c r="G3" s="332" t="s">
        <v>17379</v>
      </c>
      <c r="H3" s="332" t="s">
        <v>16596</v>
      </c>
      <c r="I3" s="332" t="s">
        <v>16596</v>
      </c>
      <c r="J3" s="332" t="s">
        <v>17286</v>
      </c>
      <c r="K3" s="332" t="s">
        <v>17335</v>
      </c>
      <c r="L3" s="332" t="s">
        <v>17301</v>
      </c>
      <c r="M3" s="332" t="s">
        <v>794</v>
      </c>
      <c r="N3" s="332" t="s">
        <v>730</v>
      </c>
      <c r="O3" s="332" t="s">
        <v>730</v>
      </c>
      <c r="P3" s="332" t="s">
        <v>16735</v>
      </c>
      <c r="Q3" s="332" t="s">
        <v>17336</v>
      </c>
      <c r="R3" s="332" t="s">
        <v>15479</v>
      </c>
      <c r="S3" s="332" t="s">
        <v>17337</v>
      </c>
      <c r="T3" s="332" t="s">
        <v>16580</v>
      </c>
      <c r="U3" s="332" t="s">
        <v>17245</v>
      </c>
      <c r="V3" s="332" t="s">
        <v>17283</v>
      </c>
      <c r="W3" s="332" t="s">
        <v>15684</v>
      </c>
      <c r="X3" s="332" t="s">
        <v>230</v>
      </c>
      <c r="Y3" s="333"/>
      <c r="Z3" s="334"/>
      <c r="AA3" s="335" t="s">
        <v>231</v>
      </c>
      <c r="AB3" s="335" t="s">
        <v>17277</v>
      </c>
      <c r="AC3" s="335" t="s">
        <v>17277</v>
      </c>
      <c r="AD3" s="335" t="s">
        <v>266</v>
      </c>
      <c r="AE3" s="333"/>
      <c r="AF3" s="333"/>
      <c r="AG3" s="337" t="s">
        <v>235</v>
      </c>
      <c r="AH3" s="337" t="s">
        <v>235</v>
      </c>
      <c r="AI3" s="337" t="s">
        <v>15564</v>
      </c>
      <c r="AJ3" s="337" t="s">
        <v>15564</v>
      </c>
      <c r="AK3" s="337" t="s">
        <v>17234</v>
      </c>
      <c r="AL3" s="337" t="s">
        <v>17235</v>
      </c>
      <c r="AM3" s="337" t="s">
        <v>16706</v>
      </c>
      <c r="AN3" s="337" t="s">
        <v>16705</v>
      </c>
      <c r="AO3" s="337" t="s">
        <v>16705</v>
      </c>
      <c r="AP3" s="337" t="s">
        <v>15473</v>
      </c>
      <c r="AQ3" s="337" t="s">
        <v>15472</v>
      </c>
      <c r="AR3" s="337" t="s">
        <v>17445</v>
      </c>
      <c r="AS3" s="337" t="s">
        <v>418</v>
      </c>
      <c r="AT3" s="337" t="s">
        <v>418</v>
      </c>
      <c r="AU3" s="333"/>
      <c r="AV3" s="334"/>
      <c r="AW3" s="528" t="s">
        <v>16691</v>
      </c>
      <c r="AX3" s="528" t="s">
        <v>17401</v>
      </c>
      <c r="AY3" s="528" t="s">
        <v>17402</v>
      </c>
      <c r="AZ3" s="1430" t="s">
        <v>16498</v>
      </c>
      <c r="BA3" s="333"/>
      <c r="BB3" s="334"/>
      <c r="BC3" s="336" t="s">
        <v>385</v>
      </c>
      <c r="BD3" s="336" t="s">
        <v>727</v>
      </c>
      <c r="BE3" s="336" t="s">
        <v>728</v>
      </c>
      <c r="BF3" s="336" t="s">
        <v>15679</v>
      </c>
      <c r="BG3" s="336" t="s">
        <v>729</v>
      </c>
      <c r="BH3" s="336" t="s">
        <v>384</v>
      </c>
      <c r="BI3" s="336" t="s">
        <v>249</v>
      </c>
      <c r="BJ3" s="594" t="s">
        <v>250</v>
      </c>
      <c r="BK3" s="333"/>
      <c r="BL3" s="334"/>
    </row>
    <row r="4" spans="1:106" s="343" customFormat="1" ht="34.5" customHeight="1">
      <c r="A4" s="339" t="s">
        <v>270</v>
      </c>
      <c r="B4" s="340" t="s">
        <v>17262</v>
      </c>
      <c r="C4" s="340" t="s">
        <v>17237</v>
      </c>
      <c r="D4" s="340" t="s">
        <v>16711</v>
      </c>
      <c r="E4" s="340" t="s">
        <v>17289</v>
      </c>
      <c r="F4" s="340" t="s">
        <v>378</v>
      </c>
      <c r="G4" s="340" t="s">
        <v>17356</v>
      </c>
      <c r="H4" s="340" t="s">
        <v>16722</v>
      </c>
      <c r="I4" s="340" t="s">
        <v>17636</v>
      </c>
      <c r="J4" s="340" t="s">
        <v>17287</v>
      </c>
      <c r="K4" s="340" t="s">
        <v>16714</v>
      </c>
      <c r="L4" s="340" t="s">
        <v>17288</v>
      </c>
      <c r="M4" s="340" t="s">
        <v>378</v>
      </c>
      <c r="N4" s="418" t="s">
        <v>17263</v>
      </c>
      <c r="O4" s="418" t="s">
        <v>17355</v>
      </c>
      <c r="P4" s="340" t="s">
        <v>378</v>
      </c>
      <c r="Q4" s="340" t="s">
        <v>378</v>
      </c>
      <c r="R4" s="340" t="s">
        <v>17274</v>
      </c>
      <c r="S4" s="418" t="s">
        <v>17290</v>
      </c>
      <c r="T4" s="1495" t="s">
        <v>378</v>
      </c>
      <c r="U4" s="340" t="s">
        <v>17244</v>
      </c>
      <c r="V4" s="340" t="s">
        <v>378</v>
      </c>
      <c r="W4" s="340" t="s">
        <v>378</v>
      </c>
      <c r="X4" s="1367" t="s">
        <v>17295</v>
      </c>
      <c r="Y4" s="341" t="s">
        <v>146</v>
      </c>
      <c r="Z4" s="342" t="s">
        <v>147</v>
      </c>
      <c r="AA4" s="340" t="s">
        <v>378</v>
      </c>
      <c r="AB4" s="340" t="s">
        <v>17258</v>
      </c>
      <c r="AC4" s="340" t="s">
        <v>17375</v>
      </c>
      <c r="AD4" s="340" t="s">
        <v>378</v>
      </c>
      <c r="AE4" s="341" t="s">
        <v>146</v>
      </c>
      <c r="AF4" s="341" t="s">
        <v>147</v>
      </c>
      <c r="AG4" s="340" t="s">
        <v>17250</v>
      </c>
      <c r="AH4" s="340" t="s">
        <v>17357</v>
      </c>
      <c r="AI4" s="340" t="s">
        <v>17257</v>
      </c>
      <c r="AJ4" s="340" t="s">
        <v>17343</v>
      </c>
      <c r="AK4" s="340" t="s">
        <v>17285</v>
      </c>
      <c r="AL4" s="340" t="s">
        <v>17284</v>
      </c>
      <c r="AM4" s="340" t="s">
        <v>17239</v>
      </c>
      <c r="AN4" s="340" t="s">
        <v>17275</v>
      </c>
      <c r="AO4" s="340" t="s">
        <v>17626</v>
      </c>
      <c r="AP4" s="340" t="s">
        <v>17270</v>
      </c>
      <c r="AQ4" s="340" t="s">
        <v>17276</v>
      </c>
      <c r="AR4" s="340" t="s">
        <v>17383</v>
      </c>
      <c r="AS4" s="340" t="s">
        <v>17252</v>
      </c>
      <c r="AT4" s="340" t="s">
        <v>17359</v>
      </c>
      <c r="AU4" s="341" t="s">
        <v>146</v>
      </c>
      <c r="AV4" s="342" t="s">
        <v>147</v>
      </c>
      <c r="AW4" s="595" t="s">
        <v>16692</v>
      </c>
      <c r="AX4" s="595" t="s">
        <v>17384</v>
      </c>
      <c r="AY4" s="595" t="s">
        <v>17385</v>
      </c>
      <c r="AZ4" s="1356" t="s">
        <v>386</v>
      </c>
      <c r="BA4" s="341" t="s">
        <v>146</v>
      </c>
      <c r="BB4" s="342" t="s">
        <v>147</v>
      </c>
      <c r="BC4" s="340" t="s">
        <v>16707</v>
      </c>
      <c r="BD4" s="340" t="s">
        <v>16707</v>
      </c>
      <c r="BE4" s="340" t="s">
        <v>16707</v>
      </c>
      <c r="BF4" s="340" t="s">
        <v>16707</v>
      </c>
      <c r="BG4" s="340" t="s">
        <v>16707</v>
      </c>
      <c r="BH4" s="340" t="s">
        <v>16707</v>
      </c>
      <c r="BI4" s="340" t="s">
        <v>16707</v>
      </c>
      <c r="BJ4" s="595" t="s">
        <v>16707</v>
      </c>
      <c r="BK4" s="341" t="s">
        <v>146</v>
      </c>
      <c r="BL4" s="342" t="s">
        <v>147</v>
      </c>
    </row>
    <row r="5" spans="1:106" ht="24.75" customHeight="1">
      <c r="A5" s="344" t="s">
        <v>271</v>
      </c>
      <c r="B5" s="345" t="s">
        <v>1936</v>
      </c>
      <c r="C5" s="345" t="s">
        <v>425</v>
      </c>
      <c r="D5" s="345" t="s">
        <v>471</v>
      </c>
      <c r="E5" s="345" t="s">
        <v>17279</v>
      </c>
      <c r="F5" s="345"/>
      <c r="G5" s="345" t="s">
        <v>15134</v>
      </c>
      <c r="H5" s="345" t="s">
        <v>874</v>
      </c>
      <c r="I5" s="345"/>
      <c r="J5" s="345" t="s">
        <v>17279</v>
      </c>
      <c r="K5" s="345" t="s">
        <v>471</v>
      </c>
      <c r="L5" s="345" t="s">
        <v>1557</v>
      </c>
      <c r="M5" s="345"/>
      <c r="N5" s="345" t="s">
        <v>5038</v>
      </c>
      <c r="O5" s="345" t="s">
        <v>628</v>
      </c>
      <c r="P5" s="502"/>
      <c r="Q5" s="345"/>
      <c r="R5" s="345" t="s">
        <v>17279</v>
      </c>
      <c r="S5" s="345" t="s">
        <v>210</v>
      </c>
      <c r="T5" s="502"/>
      <c r="U5" s="345" t="s">
        <v>17248</v>
      </c>
      <c r="V5" s="502"/>
      <c r="W5" s="502"/>
      <c r="X5" s="502" t="s">
        <v>869</v>
      </c>
      <c r="Y5" s="346"/>
      <c r="Z5" s="347"/>
      <c r="AA5" s="348"/>
      <c r="AB5" s="348" t="s">
        <v>737</v>
      </c>
      <c r="AC5" s="348" t="s">
        <v>17253</v>
      </c>
      <c r="AD5" s="348"/>
      <c r="AE5" s="346"/>
      <c r="AF5" s="346"/>
      <c r="AG5" s="345" t="s">
        <v>17256</v>
      </c>
      <c r="AH5" s="345" t="s">
        <v>17253</v>
      </c>
      <c r="AI5" s="345" t="s">
        <v>737</v>
      </c>
      <c r="AJ5" s="345" t="s">
        <v>17253</v>
      </c>
      <c r="AK5" s="345" t="s">
        <v>737</v>
      </c>
      <c r="AL5" s="345" t="s">
        <v>737</v>
      </c>
      <c r="AM5" s="345"/>
      <c r="AN5" s="345" t="s">
        <v>682</v>
      </c>
      <c r="AO5" s="345" t="s">
        <v>17631</v>
      </c>
      <c r="AP5" s="345" t="s">
        <v>17260</v>
      </c>
      <c r="AQ5" s="345" t="s">
        <v>737</v>
      </c>
      <c r="AR5" s="345" t="s">
        <v>17253</v>
      </c>
      <c r="AS5" s="345" t="s">
        <v>17256</v>
      </c>
      <c r="AT5" s="345" t="s">
        <v>17253</v>
      </c>
      <c r="AU5" s="346"/>
      <c r="AV5" s="347"/>
      <c r="AW5" s="1357"/>
      <c r="AX5" s="1357" t="s">
        <v>4424</v>
      </c>
      <c r="AY5" s="1357" t="s">
        <v>16561</v>
      </c>
      <c r="AZ5" s="1348"/>
      <c r="BA5" s="346"/>
      <c r="BB5" s="347"/>
      <c r="BC5" s="348"/>
      <c r="BD5" s="348"/>
      <c r="BE5" s="348"/>
      <c r="BF5" s="348"/>
      <c r="BG5" s="348"/>
      <c r="BH5" s="348"/>
      <c r="BI5" s="348"/>
      <c r="BJ5" s="596"/>
      <c r="BK5" s="346"/>
      <c r="BL5" s="347"/>
    </row>
    <row r="6" spans="1:106" s="343" customFormat="1" ht="48" customHeight="1">
      <c r="A6" s="344" t="s">
        <v>272</v>
      </c>
      <c r="B6" s="349" t="s">
        <v>17265</v>
      </c>
      <c r="C6" s="349" t="s">
        <v>17233</v>
      </c>
      <c r="D6" s="349" t="s">
        <v>16712</v>
      </c>
      <c r="E6" s="349" t="s">
        <v>17297</v>
      </c>
      <c r="F6" s="349"/>
      <c r="G6" s="349" t="s">
        <v>17376</v>
      </c>
      <c r="H6" s="349" t="s">
        <v>16725</v>
      </c>
      <c r="I6" s="349"/>
      <c r="J6" s="349" t="s">
        <v>17280</v>
      </c>
      <c r="K6" s="349" t="s">
        <v>16712</v>
      </c>
      <c r="L6" s="349" t="s">
        <v>16724</v>
      </c>
      <c r="M6" s="349"/>
      <c r="N6" s="349" t="s">
        <v>17264</v>
      </c>
      <c r="O6" s="349" t="s">
        <v>17264</v>
      </c>
      <c r="P6" s="349"/>
      <c r="Q6" s="349"/>
      <c r="R6" s="349" t="s">
        <v>17280</v>
      </c>
      <c r="S6" s="349" t="s">
        <v>17292</v>
      </c>
      <c r="T6" s="349"/>
      <c r="U6" s="349" t="s">
        <v>17236</v>
      </c>
      <c r="V6" s="349"/>
      <c r="W6" s="349"/>
      <c r="X6" s="349" t="s">
        <v>17296</v>
      </c>
      <c r="Y6" s="341" t="s">
        <v>148</v>
      </c>
      <c r="Z6" s="342" t="s">
        <v>148</v>
      </c>
      <c r="AA6" s="349"/>
      <c r="AB6" s="349" t="s">
        <v>17259</v>
      </c>
      <c r="AC6" s="349" t="s">
        <v>17344</v>
      </c>
      <c r="AD6" s="349"/>
      <c r="AE6" s="341" t="s">
        <v>148</v>
      </c>
      <c r="AF6" s="341" t="s">
        <v>148</v>
      </c>
      <c r="AG6" s="349" t="s">
        <v>17251</v>
      </c>
      <c r="AH6" s="349" t="s">
        <v>17358</v>
      </c>
      <c r="AI6" s="349" t="s">
        <v>17259</v>
      </c>
      <c r="AJ6" s="349" t="s">
        <v>17344</v>
      </c>
      <c r="AK6" s="349" t="s">
        <v>17293</v>
      </c>
      <c r="AL6" s="349" t="s">
        <v>17293</v>
      </c>
      <c r="AM6" s="349"/>
      <c r="AN6" s="349" t="s">
        <v>17281</v>
      </c>
      <c r="AO6" s="349" t="s">
        <v>17293</v>
      </c>
      <c r="AP6" s="349" t="s">
        <v>17273</v>
      </c>
      <c r="AQ6" s="349" t="s">
        <v>17251</v>
      </c>
      <c r="AR6" s="349" t="s">
        <v>17358</v>
      </c>
      <c r="AS6" s="349" t="s">
        <v>17251</v>
      </c>
      <c r="AT6" s="349" t="s">
        <v>17358</v>
      </c>
      <c r="AU6" s="341" t="s">
        <v>148</v>
      </c>
      <c r="AV6" s="342" t="s">
        <v>148</v>
      </c>
      <c r="AW6" s="1351"/>
      <c r="AX6" s="1351" t="s">
        <v>17394</v>
      </c>
      <c r="AY6" s="1351" t="s">
        <v>17395</v>
      </c>
      <c r="AZ6" s="1349"/>
      <c r="BA6" s="341" t="s">
        <v>148</v>
      </c>
      <c r="BB6" s="342" t="s">
        <v>148</v>
      </c>
      <c r="BC6" s="348"/>
      <c r="BD6" s="348"/>
      <c r="BE6" s="348"/>
      <c r="BF6" s="348"/>
      <c r="BG6" s="348"/>
      <c r="BH6" s="348"/>
      <c r="BI6" s="348"/>
      <c r="BJ6" s="596"/>
      <c r="BK6" s="341" t="s">
        <v>148</v>
      </c>
      <c r="BL6" s="342" t="s">
        <v>148</v>
      </c>
      <c r="BN6" s="343" t="s">
        <v>17360</v>
      </c>
      <c r="BO6" s="343" t="s">
        <v>17361</v>
      </c>
      <c r="BP6" s="343" t="s">
        <v>17362</v>
      </c>
      <c r="BQ6" s="343" t="s">
        <v>17363</v>
      </c>
      <c r="BR6" s="343" t="s">
        <v>16699</v>
      </c>
      <c r="BS6" s="343" t="s">
        <v>16698</v>
      </c>
      <c r="BT6" s="343" t="s">
        <v>16527</v>
      </c>
      <c r="BU6" s="343" t="s">
        <v>16528</v>
      </c>
      <c r="BV6" s="343" t="s">
        <v>16488</v>
      </c>
      <c r="BW6" s="343" t="s">
        <v>16487</v>
      </c>
      <c r="BX6" s="343" t="s">
        <v>16092</v>
      </c>
      <c r="BY6" s="343" t="s">
        <v>15681</v>
      </c>
      <c r="BZ6" s="343" t="s">
        <v>15683</v>
      </c>
      <c r="CA6" s="343" t="s">
        <v>15682</v>
      </c>
      <c r="CB6" s="343" t="s">
        <v>15116</v>
      </c>
      <c r="CC6" s="343" t="s">
        <v>726</v>
      </c>
      <c r="CD6" s="343" t="s">
        <v>725</v>
      </c>
      <c r="CE6" s="343" t="s">
        <v>675</v>
      </c>
      <c r="CF6" s="343" t="s">
        <v>627</v>
      </c>
      <c r="CG6" s="343" t="s">
        <v>626</v>
      </c>
      <c r="CH6" s="343" t="s">
        <v>484</v>
      </c>
      <c r="CI6" s="343" t="s">
        <v>482</v>
      </c>
      <c r="CJ6" s="343" t="s">
        <v>481</v>
      </c>
      <c r="CK6" s="343" t="s">
        <v>476</v>
      </c>
      <c r="CL6" s="343" t="s">
        <v>469</v>
      </c>
      <c r="CM6" s="343" t="s">
        <v>465</v>
      </c>
      <c r="CN6" s="343" t="s">
        <v>458</v>
      </c>
      <c r="CO6" s="343" t="s">
        <v>454</v>
      </c>
      <c r="CP6" s="343" t="s">
        <v>453</v>
      </c>
      <c r="CQ6" s="343" t="s">
        <v>423</v>
      </c>
      <c r="CR6" s="343" t="s">
        <v>422</v>
      </c>
      <c r="CS6" s="343" t="s">
        <v>421</v>
      </c>
      <c r="CT6" s="343" t="s">
        <v>419</v>
      </c>
      <c r="CU6" s="343" t="s">
        <v>416</v>
      </c>
      <c r="CV6" s="343" t="s">
        <v>390</v>
      </c>
      <c r="CW6" s="343" t="s">
        <v>391</v>
      </c>
      <c r="CX6" s="343" t="s">
        <v>392</v>
      </c>
      <c r="CY6" s="343" t="s">
        <v>393</v>
      </c>
      <c r="CZ6" s="343" t="s">
        <v>407</v>
      </c>
      <c r="DA6" s="343" t="s">
        <v>406</v>
      </c>
      <c r="DB6" s="343" t="s">
        <v>405</v>
      </c>
    </row>
    <row r="7" spans="1:106" s="354" customFormat="1" ht="24.75" customHeight="1" thickBot="1">
      <c r="A7" s="350" t="s">
        <v>273</v>
      </c>
      <c r="B7" s="351">
        <v>500</v>
      </c>
      <c r="C7" s="351">
        <v>780</v>
      </c>
      <c r="D7" s="351">
        <v>700</v>
      </c>
      <c r="E7" s="351">
        <v>700</v>
      </c>
      <c r="F7" s="351"/>
      <c r="G7" s="351">
        <v>600</v>
      </c>
      <c r="H7" s="351">
        <v>600</v>
      </c>
      <c r="I7" s="351"/>
      <c r="J7" s="351">
        <v>700</v>
      </c>
      <c r="K7" s="351">
        <v>700</v>
      </c>
      <c r="L7" s="351">
        <v>630</v>
      </c>
      <c r="M7" s="351"/>
      <c r="N7" s="351">
        <v>600</v>
      </c>
      <c r="O7" s="351">
        <v>600</v>
      </c>
      <c r="P7" s="351"/>
      <c r="Q7" s="351"/>
      <c r="R7" s="351">
        <v>700</v>
      </c>
      <c r="S7" s="351">
        <v>650</v>
      </c>
      <c r="T7" s="351"/>
      <c r="U7" s="351">
        <v>700</v>
      </c>
      <c r="V7" s="351"/>
      <c r="W7" s="351"/>
      <c r="X7" s="351">
        <v>600</v>
      </c>
      <c r="Y7" s="352"/>
      <c r="Z7" s="353"/>
      <c r="AA7" s="351"/>
      <c r="AB7" s="351">
        <v>600</v>
      </c>
      <c r="AC7" s="351">
        <v>600</v>
      </c>
      <c r="AD7" s="351"/>
      <c r="AE7" s="352"/>
      <c r="AF7" s="352"/>
      <c r="AG7" s="351">
        <v>700</v>
      </c>
      <c r="AH7" s="351">
        <v>700</v>
      </c>
      <c r="AI7" s="351">
        <v>700</v>
      </c>
      <c r="AJ7" s="351">
        <v>700</v>
      </c>
      <c r="AK7" s="351">
        <v>670</v>
      </c>
      <c r="AL7" s="351">
        <v>670</v>
      </c>
      <c r="AM7" s="351"/>
      <c r="AN7" s="351">
        <v>600</v>
      </c>
      <c r="AO7" s="351">
        <v>650</v>
      </c>
      <c r="AP7" s="351">
        <v>550</v>
      </c>
      <c r="AQ7" s="351">
        <v>700</v>
      </c>
      <c r="AR7" s="351">
        <v>700</v>
      </c>
      <c r="AS7" s="351">
        <v>700</v>
      </c>
      <c r="AT7" s="351">
        <v>700</v>
      </c>
      <c r="AU7" s="352"/>
      <c r="AV7" s="353"/>
      <c r="AW7" s="597"/>
      <c r="AX7" s="597">
        <v>500</v>
      </c>
      <c r="AY7" s="597">
        <v>600</v>
      </c>
      <c r="AZ7" s="1350"/>
      <c r="BA7" s="352"/>
      <c r="BB7" s="353"/>
      <c r="BC7" s="351"/>
      <c r="BD7" s="351"/>
      <c r="BE7" s="351"/>
      <c r="BF7" s="351"/>
      <c r="BG7" s="351"/>
      <c r="BH7" s="351"/>
      <c r="BI7" s="351"/>
      <c r="BJ7" s="597"/>
      <c r="BK7" s="352"/>
      <c r="BL7" s="353"/>
      <c r="BN7" s="354" t="s">
        <v>467</v>
      </c>
      <c r="BO7" s="354" t="s">
        <v>388</v>
      </c>
      <c r="BP7" s="354" t="s">
        <v>388</v>
      </c>
      <c r="BQ7" s="354" t="s">
        <v>388</v>
      </c>
      <c r="BR7" s="354" t="s">
        <v>388</v>
      </c>
      <c r="BS7" s="354" t="s">
        <v>388</v>
      </c>
      <c r="BT7" s="354" t="s">
        <v>388</v>
      </c>
      <c r="BU7" s="354" t="s">
        <v>388</v>
      </c>
      <c r="BV7" s="354" t="s">
        <v>388</v>
      </c>
      <c r="BW7" s="354" t="s">
        <v>388</v>
      </c>
      <c r="BX7" s="354" t="s">
        <v>388</v>
      </c>
      <c r="BY7" s="354" t="s">
        <v>388</v>
      </c>
      <c r="BZ7" s="354" t="s">
        <v>388</v>
      </c>
      <c r="CA7" s="354" t="s">
        <v>388</v>
      </c>
      <c r="CB7" s="354" t="s">
        <v>388</v>
      </c>
      <c r="CC7" s="354" t="s">
        <v>467</v>
      </c>
      <c r="CD7" s="354" t="s">
        <v>388</v>
      </c>
      <c r="CE7" s="354" t="s">
        <v>388</v>
      </c>
      <c r="CF7" s="354" t="s">
        <v>467</v>
      </c>
      <c r="CG7" s="354" t="s">
        <v>388</v>
      </c>
      <c r="CH7" s="354" t="s">
        <v>388</v>
      </c>
      <c r="CI7" s="354" t="s">
        <v>388</v>
      </c>
      <c r="CJ7" s="354" t="s">
        <v>388</v>
      </c>
      <c r="CK7" s="354" t="s">
        <v>388</v>
      </c>
      <c r="CL7" s="354" t="s">
        <v>388</v>
      </c>
      <c r="CM7" s="354" t="s">
        <v>468</v>
      </c>
      <c r="CN7" s="354" t="s">
        <v>468</v>
      </c>
      <c r="CO7" s="354" t="s">
        <v>468</v>
      </c>
      <c r="CP7" s="354" t="s">
        <v>468</v>
      </c>
      <c r="CQ7" s="354" t="s">
        <v>467</v>
      </c>
      <c r="CR7" s="354" t="s">
        <v>468</v>
      </c>
      <c r="CS7" s="354" t="s">
        <v>468</v>
      </c>
      <c r="CT7" s="354" t="s">
        <v>468</v>
      </c>
      <c r="CU7" s="354" t="s">
        <v>468</v>
      </c>
      <c r="CV7" s="354" t="s">
        <v>388</v>
      </c>
      <c r="CW7" s="354" t="s">
        <v>388</v>
      </c>
      <c r="CX7" s="354" t="s">
        <v>388</v>
      </c>
      <c r="CY7" s="354" t="s">
        <v>388</v>
      </c>
      <c r="CZ7" s="354" t="s">
        <v>388</v>
      </c>
      <c r="DA7" s="354" t="s">
        <v>388</v>
      </c>
      <c r="DB7" s="354" t="s">
        <v>388</v>
      </c>
    </row>
    <row r="8" spans="1:106" s="325" customFormat="1" ht="21.95" customHeight="1" thickBot="1">
      <c r="A8" s="503">
        <v>1</v>
      </c>
      <c r="B8" s="445" t="s">
        <v>127</v>
      </c>
      <c r="C8" s="492">
        <v>1.9583333333333333</v>
      </c>
      <c r="D8" s="492">
        <v>0.83333333333333337</v>
      </c>
      <c r="E8" s="492">
        <v>1.1666666666666667</v>
      </c>
      <c r="F8" s="492" t="s">
        <v>378</v>
      </c>
      <c r="G8" s="1506"/>
      <c r="H8" s="492">
        <v>3.0833333333333335</v>
      </c>
      <c r="I8" s="1506"/>
      <c r="J8" s="492">
        <v>1</v>
      </c>
      <c r="K8" s="492">
        <v>2.5833333333333335</v>
      </c>
      <c r="L8" s="492">
        <v>2.2083333333333335</v>
      </c>
      <c r="M8" s="492" t="s">
        <v>378</v>
      </c>
      <c r="N8" s="492">
        <v>1.8333333333333333</v>
      </c>
      <c r="O8" s="1506"/>
      <c r="P8" s="492" t="s">
        <v>378</v>
      </c>
      <c r="Q8" s="492" t="s">
        <v>378</v>
      </c>
      <c r="R8" s="492">
        <v>1.2916666666666667</v>
      </c>
      <c r="S8" s="492">
        <v>1.875</v>
      </c>
      <c r="T8" s="492" t="s">
        <v>378</v>
      </c>
      <c r="U8" s="492">
        <v>2.1666666666666665</v>
      </c>
      <c r="V8" s="492" t="s">
        <v>378</v>
      </c>
      <c r="W8" s="492" t="s">
        <v>378</v>
      </c>
      <c r="X8" s="323" t="s">
        <v>16603</v>
      </c>
      <c r="Y8" s="322">
        <f t="array" ref="Y8">IF(ISERROR(AVERAGE($B8:$X8)),"",AVERAGE($B8:$X8))</f>
        <v>1.8181818181818186</v>
      </c>
      <c r="Z8" s="321">
        <f>IF(ISERROR(AVERAGE($B$8:X8)),"",AVERAGE($B$8:X8))</f>
        <v>1.8181818181818186</v>
      </c>
      <c r="AA8" s="504" t="s">
        <v>378</v>
      </c>
      <c r="AB8" s="492">
        <v>2.375</v>
      </c>
      <c r="AC8" s="1506"/>
      <c r="AD8" s="323" t="s">
        <v>378</v>
      </c>
      <c r="AE8" s="322">
        <f t="shared" ref="AE8:AE38" si="0">IF(ISERROR(AVERAGE($AA8:$AD8)),"",AVERAGE($AA8:$AD8))</f>
        <v>2.375</v>
      </c>
      <c r="AF8" s="321">
        <f>IF(ISERROR(AVERAGE($AA$8:AD8)),"",AVERAGE($AA$8:AD8))</f>
        <v>2.375</v>
      </c>
      <c r="AG8" s="504">
        <v>5.416666666666667</v>
      </c>
      <c r="AH8" s="1506"/>
      <c r="AI8" s="492">
        <v>4.166666666666667</v>
      </c>
      <c r="AJ8" s="1506"/>
      <c r="AK8" s="492">
        <v>8.5833333333333339</v>
      </c>
      <c r="AL8" s="492">
        <v>7.166666666666667</v>
      </c>
      <c r="AM8" s="492" t="s">
        <v>17239</v>
      </c>
      <c r="AN8" s="492">
        <v>9.3333333333333339</v>
      </c>
      <c r="AO8" s="1506"/>
      <c r="AP8" s="492">
        <v>4.333333333333333</v>
      </c>
      <c r="AQ8" s="492">
        <v>5.5</v>
      </c>
      <c r="AR8" s="1506"/>
      <c r="AS8" s="492">
        <v>6.458333333333333</v>
      </c>
      <c r="AT8" s="1518"/>
      <c r="AU8" s="322">
        <f t="shared" ref="AU8:AU38" si="1">IF(ISERROR(AVERAGE($AG8:$AT8)),"",AVERAGE($AG8:$AT8))</f>
        <v>6.3697916666666679</v>
      </c>
      <c r="AV8" s="323">
        <f>IF(ISERROR(AVERAGE($AG$8:AT8)),"",AVERAGE($AG$8:AT8))</f>
        <v>6.3697916666666679</v>
      </c>
      <c r="AW8" s="1426" t="s">
        <v>378</v>
      </c>
      <c r="AX8" s="1527"/>
      <c r="AY8" s="1528"/>
      <c r="AZ8" s="675" t="s">
        <v>386</v>
      </c>
      <c r="BA8" s="322" t="str">
        <f t="shared" ref="BA8:BA38" si="2">IF(ISERROR(AVERAGE(AW8:AW8)),"",AVERAGE(AW8:AZ8))</f>
        <v/>
      </c>
      <c r="BB8" s="323" t="str">
        <f>IF(ISERROR(AVERAGE(AW$8:$AZ8)),"",AVERAGE(AW$8:$AZ8))</f>
        <v/>
      </c>
      <c r="BC8" s="1432" t="s">
        <v>16707</v>
      </c>
      <c r="BD8" s="492" t="s">
        <v>16707</v>
      </c>
      <c r="BE8" s="492" t="s">
        <v>16707</v>
      </c>
      <c r="BF8" s="492" t="s">
        <v>16707</v>
      </c>
      <c r="BG8" s="492" t="s">
        <v>16707</v>
      </c>
      <c r="BH8" s="492" t="s">
        <v>16707</v>
      </c>
      <c r="BI8" s="492" t="s">
        <v>16707</v>
      </c>
      <c r="BJ8" s="492" t="s">
        <v>16707</v>
      </c>
      <c r="BK8" s="324" t="str">
        <f t="shared" ref="BK8:BK22" si="3">IF(ISERROR(AVERAGE($BC8:$BJ8)),"",AVERAGE($BC8:$BJ8))</f>
        <v/>
      </c>
      <c r="BL8" s="324" t="str">
        <f>IF(ISERROR(AVERAGE(BC$8:$BJ8)),"",AVERAGE(BC$8:$BJ8))</f>
        <v/>
      </c>
      <c r="BM8" s="325">
        <f t="shared" ref="BM8:BM38" si="4">IF(ISERROR(AVERAGE(Y8,AE8,BK8,AU8,BA8)),"",AVERAGE(Y8,AE8,BK8,AU8,BA8))</f>
        <v>3.5209911616161622</v>
      </c>
      <c r="BN8" s="325">
        <f t="shared" ref="BN8:BN38" si="5">COUNTIF(A8:BL8,"產銷停機")</f>
        <v>10</v>
      </c>
      <c r="BO8" s="325">
        <v>6</v>
      </c>
      <c r="BP8" s="325">
        <v>2</v>
      </c>
      <c r="BQ8" s="325">
        <v>2</v>
      </c>
      <c r="BR8" s="325">
        <v>11</v>
      </c>
      <c r="BS8" s="325">
        <v>11</v>
      </c>
      <c r="BT8" s="325">
        <v>9</v>
      </c>
      <c r="BU8" s="325">
        <v>9</v>
      </c>
      <c r="BV8" s="325">
        <v>9</v>
      </c>
      <c r="BW8" s="325">
        <v>9</v>
      </c>
      <c r="BX8" s="325">
        <v>9</v>
      </c>
      <c r="BY8" s="325">
        <v>9</v>
      </c>
      <c r="BZ8" s="325">
        <v>9</v>
      </c>
      <c r="CA8" s="325">
        <v>10</v>
      </c>
      <c r="CB8" s="325">
        <v>9</v>
      </c>
      <c r="CC8" s="325">
        <v>9</v>
      </c>
      <c r="CD8" s="325">
        <v>1</v>
      </c>
      <c r="CE8" s="325">
        <v>5</v>
      </c>
      <c r="CF8" s="325">
        <v>4</v>
      </c>
      <c r="CG8" s="325">
        <v>4</v>
      </c>
      <c r="CH8" s="325">
        <v>3</v>
      </c>
      <c r="CI8" s="325">
        <v>3</v>
      </c>
      <c r="CJ8" s="325">
        <v>4</v>
      </c>
      <c r="CK8" s="325">
        <v>2</v>
      </c>
      <c r="CL8" s="325">
        <v>5</v>
      </c>
      <c r="CM8" s="325">
        <v>3</v>
      </c>
      <c r="CN8" s="325">
        <v>4</v>
      </c>
      <c r="CO8" s="325">
        <v>3</v>
      </c>
      <c r="CP8" s="325">
        <v>4</v>
      </c>
      <c r="CQ8" s="325">
        <v>2</v>
      </c>
      <c r="CR8" s="325">
        <v>1</v>
      </c>
      <c r="CS8" s="325">
        <v>1</v>
      </c>
      <c r="CT8" s="325">
        <v>1</v>
      </c>
      <c r="CU8" s="325">
        <v>2</v>
      </c>
      <c r="CV8" s="325">
        <v>3</v>
      </c>
      <c r="CW8" s="621">
        <v>9</v>
      </c>
      <c r="CX8" s="621">
        <v>17</v>
      </c>
      <c r="CY8" s="621">
        <v>9</v>
      </c>
      <c r="CZ8" s="325">
        <v>3</v>
      </c>
      <c r="DA8" s="325">
        <v>3</v>
      </c>
      <c r="DB8" s="325">
        <v>0</v>
      </c>
    </row>
    <row r="9" spans="1:106" s="325" customFormat="1" ht="21.95" customHeight="1" thickBot="1">
      <c r="A9" s="326">
        <v>2</v>
      </c>
      <c r="B9" s="1425" t="s">
        <v>16534</v>
      </c>
      <c r="C9" s="445">
        <v>1.75</v>
      </c>
      <c r="D9" s="445" t="s">
        <v>127</v>
      </c>
      <c r="E9" s="445">
        <v>2.8333333333333335</v>
      </c>
      <c r="F9" s="445" t="s">
        <v>378</v>
      </c>
      <c r="G9" s="1504"/>
      <c r="H9" s="445">
        <v>2.25</v>
      </c>
      <c r="I9" s="1504"/>
      <c r="J9" s="445">
        <v>0.58333333333333337</v>
      </c>
      <c r="K9" s="445" t="s">
        <v>127</v>
      </c>
      <c r="L9" s="445">
        <v>1.8333333333333333</v>
      </c>
      <c r="M9" s="445" t="s">
        <v>378</v>
      </c>
      <c r="N9" s="445">
        <v>3</v>
      </c>
      <c r="O9" s="1504"/>
      <c r="P9" s="445" t="s">
        <v>378</v>
      </c>
      <c r="Q9" s="445" t="s">
        <v>378</v>
      </c>
      <c r="R9" s="445">
        <v>8.8958333333333339</v>
      </c>
      <c r="S9" s="445">
        <v>2.2083333333333335</v>
      </c>
      <c r="T9" s="445" t="s">
        <v>378</v>
      </c>
      <c r="U9" s="445">
        <v>2.1666666666666665</v>
      </c>
      <c r="V9" s="445" t="s">
        <v>378</v>
      </c>
      <c r="W9" s="445" t="s">
        <v>378</v>
      </c>
      <c r="X9" s="1084" t="s">
        <v>17338</v>
      </c>
      <c r="Y9" s="322">
        <f t="shared" ref="Y9:Y38" si="6">IF(ISERROR(AVERAGE($B9:$X9)),"",AVERAGE($B9:$X9))</f>
        <v>2.8356481481481484</v>
      </c>
      <c r="Z9" s="321">
        <f>IF(ISERROR(AVERAGE($B$8:X9)),"",AVERAGE($B$8:X9))</f>
        <v>2.276041666666667</v>
      </c>
      <c r="AA9" s="327" t="s">
        <v>378</v>
      </c>
      <c r="AB9" s="445">
        <v>2.7083333333333335</v>
      </c>
      <c r="AC9" s="1504"/>
      <c r="AD9" s="1084" t="s">
        <v>378</v>
      </c>
      <c r="AE9" s="322">
        <f t="shared" si="0"/>
        <v>2.7083333333333335</v>
      </c>
      <c r="AF9" s="321">
        <f>IF(ISERROR(AVERAGE($AA$8:AD9)),"",AVERAGE($AA$8:AD9))</f>
        <v>2.541666666666667</v>
      </c>
      <c r="AG9" s="327">
        <v>4.416666666666667</v>
      </c>
      <c r="AH9" s="1504"/>
      <c r="AI9" s="445">
        <v>5.666666666666667</v>
      </c>
      <c r="AJ9" s="1504"/>
      <c r="AK9" s="445">
        <v>9.4166666666666661</v>
      </c>
      <c r="AL9" s="445">
        <v>7.75</v>
      </c>
      <c r="AM9" s="445" t="s">
        <v>17239</v>
      </c>
      <c r="AN9" s="445">
        <v>6.333333333333333</v>
      </c>
      <c r="AO9" s="1504"/>
      <c r="AP9" s="445">
        <v>3.3333333333333335</v>
      </c>
      <c r="AQ9" s="445">
        <v>5.083333333333333</v>
      </c>
      <c r="AR9" s="1504"/>
      <c r="AS9" s="445">
        <v>7</v>
      </c>
      <c r="AT9" s="1519"/>
      <c r="AU9" s="322">
        <f t="shared" si="1"/>
        <v>6.1250000000000009</v>
      </c>
      <c r="AV9" s="323">
        <f>IF(ISERROR(AVERAGE($AG$8:AT9)),"",AVERAGE($AG$8:AT9))</f>
        <v>6.247395833333333</v>
      </c>
      <c r="AW9" s="1427" t="s">
        <v>378</v>
      </c>
      <c r="AX9" s="1521"/>
      <c r="AY9" s="1512"/>
      <c r="AZ9" s="1355" t="s">
        <v>16504</v>
      </c>
      <c r="BA9" s="322" t="str">
        <f t="shared" si="2"/>
        <v/>
      </c>
      <c r="BB9" s="323" t="str">
        <f>IF(ISERROR(AVERAGE(AW$8:$AZ9)),"",AVERAGE(AW$8:$AZ9))</f>
        <v/>
      </c>
      <c r="BC9" s="327" t="s">
        <v>16707</v>
      </c>
      <c r="BD9" s="445" t="s">
        <v>16707</v>
      </c>
      <c r="BE9" s="445" t="s">
        <v>16707</v>
      </c>
      <c r="BF9" s="445" t="s">
        <v>16707</v>
      </c>
      <c r="BG9" s="445" t="s">
        <v>16707</v>
      </c>
      <c r="BH9" s="445" t="s">
        <v>16707</v>
      </c>
      <c r="BI9" s="445" t="s">
        <v>16707</v>
      </c>
      <c r="BJ9" s="445" t="s">
        <v>16707</v>
      </c>
      <c r="BK9" s="324" t="str">
        <f t="shared" si="3"/>
        <v/>
      </c>
      <c r="BL9" s="324" t="str">
        <f>IF(ISERROR(AVERAGE(BC$8:$BJ9)),"",AVERAGE(BC$8:$BJ9))</f>
        <v/>
      </c>
      <c r="BM9" s="325">
        <f t="shared" si="4"/>
        <v>3.8896604938271611</v>
      </c>
      <c r="BN9" s="325">
        <f t="shared" si="5"/>
        <v>10</v>
      </c>
      <c r="BO9" s="325">
        <v>5</v>
      </c>
      <c r="BP9" s="325">
        <v>2</v>
      </c>
      <c r="BQ9" s="325">
        <v>2</v>
      </c>
      <c r="BR9" s="325">
        <v>11</v>
      </c>
      <c r="BS9" s="325">
        <v>10</v>
      </c>
      <c r="BT9" s="325">
        <v>9</v>
      </c>
      <c r="BU9" s="325">
        <v>9</v>
      </c>
      <c r="BV9" s="325">
        <v>9</v>
      </c>
      <c r="BW9" s="325">
        <v>9</v>
      </c>
      <c r="BX9" s="325">
        <v>9</v>
      </c>
      <c r="BY9" s="325">
        <v>9</v>
      </c>
      <c r="BZ9" s="325">
        <v>9</v>
      </c>
      <c r="CA9" s="325">
        <v>10</v>
      </c>
      <c r="CB9" s="325">
        <v>9</v>
      </c>
      <c r="CC9" s="325">
        <v>9</v>
      </c>
      <c r="CD9" s="325">
        <v>1</v>
      </c>
      <c r="CE9" s="325">
        <v>5</v>
      </c>
      <c r="CF9" s="325">
        <v>4</v>
      </c>
      <c r="CG9" s="325">
        <v>4</v>
      </c>
      <c r="CH9" s="325">
        <v>3</v>
      </c>
      <c r="CI9" s="325">
        <v>3</v>
      </c>
      <c r="CJ9" s="325">
        <v>4</v>
      </c>
      <c r="CK9" s="325">
        <v>2</v>
      </c>
      <c r="CL9" s="325">
        <v>5</v>
      </c>
      <c r="CM9" s="325">
        <v>3</v>
      </c>
      <c r="CN9" s="325">
        <v>4</v>
      </c>
      <c r="CO9" s="325">
        <v>3</v>
      </c>
      <c r="CP9" s="325">
        <v>3</v>
      </c>
      <c r="CQ9" s="325">
        <v>2</v>
      </c>
      <c r="CR9" s="325">
        <v>1</v>
      </c>
      <c r="CS9" s="325">
        <v>1</v>
      </c>
      <c r="CT9" s="325">
        <v>1</v>
      </c>
      <c r="CU9" s="325">
        <v>3</v>
      </c>
      <c r="CV9" s="325">
        <v>3</v>
      </c>
      <c r="CW9" s="325">
        <v>6</v>
      </c>
      <c r="CX9" s="325">
        <v>10</v>
      </c>
      <c r="CY9" s="325">
        <v>11</v>
      </c>
      <c r="CZ9" s="325">
        <v>3</v>
      </c>
      <c r="DA9" s="325">
        <v>3</v>
      </c>
      <c r="DB9" s="325">
        <v>0</v>
      </c>
    </row>
    <row r="10" spans="1:106" s="325" customFormat="1" ht="21.95" customHeight="1" thickBot="1">
      <c r="A10" s="326">
        <v>3</v>
      </c>
      <c r="B10" s="1425" t="s">
        <v>16534</v>
      </c>
      <c r="C10" s="445">
        <v>2.4583333333333335</v>
      </c>
      <c r="D10" s="445" t="s">
        <v>127</v>
      </c>
      <c r="E10" s="445">
        <v>1.5833333333333333</v>
      </c>
      <c r="F10" s="445" t="s">
        <v>378</v>
      </c>
      <c r="G10" s="1504"/>
      <c r="H10" s="445">
        <v>3</v>
      </c>
      <c r="I10" s="1504"/>
      <c r="J10" s="445">
        <v>1.5</v>
      </c>
      <c r="K10" s="445" t="s">
        <v>127</v>
      </c>
      <c r="L10" s="445">
        <v>1.875</v>
      </c>
      <c r="M10" s="445" t="s">
        <v>378</v>
      </c>
      <c r="N10" s="445">
        <v>1.9166666666666667</v>
      </c>
      <c r="O10" s="1504"/>
      <c r="P10" s="445" t="s">
        <v>378</v>
      </c>
      <c r="Q10" s="445" t="s">
        <v>378</v>
      </c>
      <c r="R10" s="445">
        <v>1.4583333333333333</v>
      </c>
      <c r="S10" s="445">
        <v>2.4166666666666665</v>
      </c>
      <c r="T10" s="445" t="s">
        <v>378</v>
      </c>
      <c r="U10" s="445">
        <v>2.4583333333333335</v>
      </c>
      <c r="V10" s="445" t="s">
        <v>378</v>
      </c>
      <c r="W10" s="445" t="s">
        <v>378</v>
      </c>
      <c r="X10" s="1084">
        <v>7.708333333333333</v>
      </c>
      <c r="Y10" s="322">
        <f t="shared" si="6"/>
        <v>2.6375000000000002</v>
      </c>
      <c r="Z10" s="321">
        <f>IF(ISERROR(AVERAGE($B$8:X10)),"",AVERAGE($B$8:X10))</f>
        <v>2.3965277777777776</v>
      </c>
      <c r="AA10" s="327" t="s">
        <v>378</v>
      </c>
      <c r="AB10" s="445">
        <v>2.5416666666666665</v>
      </c>
      <c r="AC10" s="1504"/>
      <c r="AD10" s="1084" t="s">
        <v>378</v>
      </c>
      <c r="AE10" s="322">
        <f t="shared" si="0"/>
        <v>2.5416666666666665</v>
      </c>
      <c r="AF10" s="321">
        <f>IF(ISERROR(AVERAGE($AA$8:AD10)),"",AVERAGE($AA$8:AD10))</f>
        <v>2.5416666666666665</v>
      </c>
      <c r="AG10" s="327">
        <v>4.208333333333333</v>
      </c>
      <c r="AH10" s="1504"/>
      <c r="AI10" s="445">
        <v>2.6666666666666665</v>
      </c>
      <c r="AJ10" s="1504"/>
      <c r="AK10" s="445">
        <v>7.166666666666667</v>
      </c>
      <c r="AL10" s="445">
        <v>8.6666666666666661</v>
      </c>
      <c r="AM10" s="445" t="s">
        <v>17239</v>
      </c>
      <c r="AN10" s="445">
        <v>6.5</v>
      </c>
      <c r="AO10" s="1504"/>
      <c r="AP10" s="445">
        <v>6.75</v>
      </c>
      <c r="AQ10" s="445">
        <v>5.416666666666667</v>
      </c>
      <c r="AR10" s="1504"/>
      <c r="AS10" s="445">
        <v>6.208333333333333</v>
      </c>
      <c r="AT10" s="1519"/>
      <c r="AU10" s="322">
        <f t="shared" si="1"/>
        <v>5.947916666666667</v>
      </c>
      <c r="AV10" s="323">
        <f>IF(ISERROR(AVERAGE($AG$8:AT10)),"",AVERAGE($AG$8:AT10))</f>
        <v>6.1475694444444455</v>
      </c>
      <c r="AW10" s="1427" t="s">
        <v>378</v>
      </c>
      <c r="AX10" s="1521"/>
      <c r="AY10" s="1512"/>
      <c r="AZ10" s="1355" t="s">
        <v>16504</v>
      </c>
      <c r="BA10" s="322" t="str">
        <f t="shared" si="2"/>
        <v/>
      </c>
      <c r="BB10" s="323" t="str">
        <f>IF(ISERROR(AVERAGE(AW$8:$AZ10)),"",AVERAGE(AW$8:$AZ10))</f>
        <v/>
      </c>
      <c r="BC10" s="327" t="s">
        <v>16707</v>
      </c>
      <c r="BD10" s="445" t="s">
        <v>16707</v>
      </c>
      <c r="BE10" s="445" t="s">
        <v>16707</v>
      </c>
      <c r="BF10" s="445" t="s">
        <v>16707</v>
      </c>
      <c r="BG10" s="445" t="s">
        <v>16707</v>
      </c>
      <c r="BH10" s="445" t="s">
        <v>16707</v>
      </c>
      <c r="BI10" s="445" t="s">
        <v>16707</v>
      </c>
      <c r="BJ10" s="445" t="s">
        <v>16707</v>
      </c>
      <c r="BK10" s="324" t="str">
        <f t="shared" si="3"/>
        <v/>
      </c>
      <c r="BL10" s="324" t="str">
        <f t="array" ref="BL10">IF(ISERROR(AVERAGE(BC$8:$BJ10)),"",AVERAGE(BC$8:$BJ10))</f>
        <v/>
      </c>
      <c r="BM10" s="325">
        <f t="shared" si="4"/>
        <v>3.7090277777777785</v>
      </c>
      <c r="BN10" s="325">
        <f t="shared" si="5"/>
        <v>10</v>
      </c>
      <c r="BO10" s="325">
        <v>6</v>
      </c>
      <c r="BP10" s="325">
        <v>2</v>
      </c>
      <c r="BQ10" s="325">
        <v>2</v>
      </c>
      <c r="BR10" s="325">
        <v>11</v>
      </c>
      <c r="BS10" s="325">
        <v>10</v>
      </c>
      <c r="BT10" s="325">
        <v>9</v>
      </c>
      <c r="BU10" s="325">
        <v>9</v>
      </c>
      <c r="BV10" s="325">
        <v>9</v>
      </c>
      <c r="BW10" s="325">
        <v>9</v>
      </c>
      <c r="BX10" s="325">
        <v>9</v>
      </c>
      <c r="BY10" s="325">
        <v>9</v>
      </c>
      <c r="BZ10" s="325">
        <v>9</v>
      </c>
      <c r="CA10" s="325">
        <v>10</v>
      </c>
      <c r="CB10" s="325">
        <v>9</v>
      </c>
      <c r="CC10" s="325">
        <v>9</v>
      </c>
      <c r="CD10" s="325">
        <v>1</v>
      </c>
      <c r="CE10" s="325">
        <v>5</v>
      </c>
      <c r="CF10" s="325">
        <v>4</v>
      </c>
      <c r="CG10" s="325">
        <v>4</v>
      </c>
      <c r="CH10" s="325">
        <v>3</v>
      </c>
      <c r="CI10" s="325">
        <v>3</v>
      </c>
      <c r="CJ10" s="325">
        <v>4</v>
      </c>
      <c r="CK10" s="325">
        <v>2</v>
      </c>
      <c r="CL10" s="325">
        <v>5</v>
      </c>
      <c r="CM10" s="325">
        <v>3</v>
      </c>
      <c r="CN10" s="325">
        <v>4</v>
      </c>
      <c r="CO10" s="325">
        <v>3</v>
      </c>
      <c r="CP10" s="325">
        <v>4</v>
      </c>
      <c r="CQ10" s="325">
        <v>2</v>
      </c>
      <c r="CR10" s="325">
        <v>1</v>
      </c>
      <c r="CS10" s="325">
        <v>3</v>
      </c>
      <c r="CT10" s="325">
        <v>2</v>
      </c>
      <c r="CU10" s="325">
        <v>4</v>
      </c>
      <c r="CV10" s="325">
        <v>4</v>
      </c>
      <c r="CW10" s="325">
        <v>6</v>
      </c>
      <c r="CX10" s="621">
        <v>9</v>
      </c>
      <c r="CY10" s="621">
        <v>11</v>
      </c>
      <c r="CZ10" s="325">
        <v>2</v>
      </c>
      <c r="DA10" s="325">
        <v>3</v>
      </c>
      <c r="DB10" s="325">
        <v>0</v>
      </c>
    </row>
    <row r="11" spans="1:106" s="325" customFormat="1" ht="21.95" customHeight="1" thickBot="1">
      <c r="A11" s="326">
        <v>4</v>
      </c>
      <c r="B11" s="1425" t="s">
        <v>16534</v>
      </c>
      <c r="C11" s="445">
        <v>1.4583333333333333</v>
      </c>
      <c r="D11" s="445" t="s">
        <v>127</v>
      </c>
      <c r="E11" s="445">
        <v>4.083333333333333</v>
      </c>
      <c r="F11" s="445" t="s">
        <v>378</v>
      </c>
      <c r="G11" s="1504"/>
      <c r="H11" s="445">
        <v>3.2916666666666665</v>
      </c>
      <c r="I11" s="1504"/>
      <c r="J11" s="445">
        <v>0.91666666666666663</v>
      </c>
      <c r="K11" s="445" t="s">
        <v>127</v>
      </c>
      <c r="L11" s="445">
        <v>2</v>
      </c>
      <c r="M11" s="445" t="s">
        <v>378</v>
      </c>
      <c r="N11" s="445">
        <v>1.9166666666666667</v>
      </c>
      <c r="O11" s="1504"/>
      <c r="P11" s="445" t="s">
        <v>378</v>
      </c>
      <c r="Q11" s="445" t="s">
        <v>378</v>
      </c>
      <c r="R11" s="445">
        <v>4.208333333333333</v>
      </c>
      <c r="S11" s="445">
        <v>2.5416666666666665</v>
      </c>
      <c r="T11" s="445" t="s">
        <v>378</v>
      </c>
      <c r="U11" s="445">
        <v>1.25</v>
      </c>
      <c r="V11" s="445" t="s">
        <v>378</v>
      </c>
      <c r="W11" s="445" t="s">
        <v>378</v>
      </c>
      <c r="X11" s="1084">
        <v>3.5416666666666665</v>
      </c>
      <c r="Y11" s="322">
        <f t="shared" si="6"/>
        <v>2.520833333333333</v>
      </c>
      <c r="Z11" s="321">
        <f>IF(ISERROR(AVERAGE($B$8:X11)),"",AVERAGE($B$8:X11))</f>
        <v>2.4276041666666668</v>
      </c>
      <c r="AA11" s="327" t="s">
        <v>378</v>
      </c>
      <c r="AB11" s="445">
        <v>3.375</v>
      </c>
      <c r="AC11" s="1504"/>
      <c r="AD11" s="1084" t="s">
        <v>378</v>
      </c>
      <c r="AE11" s="322">
        <f t="shared" si="0"/>
        <v>3.375</v>
      </c>
      <c r="AF11" s="321">
        <f>IF(ISERROR(AVERAGE($AA$8:AD11)),"",AVERAGE($AA$8:AD11))</f>
        <v>2.75</v>
      </c>
      <c r="AG11" s="327" t="s">
        <v>17345</v>
      </c>
      <c r="AH11" s="1504"/>
      <c r="AI11" s="445" t="s">
        <v>127</v>
      </c>
      <c r="AJ11" s="1507"/>
      <c r="AK11" s="445">
        <v>6</v>
      </c>
      <c r="AL11" s="445">
        <v>6.083333333333333</v>
      </c>
      <c r="AM11" s="445" t="s">
        <v>17239</v>
      </c>
      <c r="AN11" s="445">
        <v>9.5833333333333339</v>
      </c>
      <c r="AO11" s="1504"/>
      <c r="AP11" s="445">
        <v>3.5</v>
      </c>
      <c r="AQ11" s="445">
        <v>5.25</v>
      </c>
      <c r="AR11" s="1504"/>
      <c r="AS11" s="445">
        <v>6.833333333333333</v>
      </c>
      <c r="AT11" s="1519"/>
      <c r="AU11" s="322">
        <f t="shared" si="1"/>
        <v>6.208333333333333</v>
      </c>
      <c r="AV11" s="323">
        <f>IF(ISERROR(AVERAGE($AG$8:AT11)),"",AVERAGE($AG$8:AT11))</f>
        <v>6.1597222222222241</v>
      </c>
      <c r="AW11" s="1427" t="s">
        <v>378</v>
      </c>
      <c r="AX11" s="1521"/>
      <c r="AY11" s="1512"/>
      <c r="AZ11" s="1355" t="s">
        <v>16504</v>
      </c>
      <c r="BA11" s="322" t="str">
        <f t="shared" si="2"/>
        <v/>
      </c>
      <c r="BB11" s="323" t="str">
        <f>IF(ISERROR(AVERAGE(AW$8:$AZ11)),"",AVERAGE(AW$8:$AZ11))</f>
        <v/>
      </c>
      <c r="BC11" s="327" t="s">
        <v>16707</v>
      </c>
      <c r="BD11" s="445" t="s">
        <v>16707</v>
      </c>
      <c r="BE11" s="445" t="s">
        <v>16707</v>
      </c>
      <c r="BF11" s="445" t="s">
        <v>16707</v>
      </c>
      <c r="BG11" s="445" t="s">
        <v>16707</v>
      </c>
      <c r="BH11" s="445" t="s">
        <v>16707</v>
      </c>
      <c r="BI11" s="445" t="s">
        <v>16707</v>
      </c>
      <c r="BJ11" s="445" t="s">
        <v>16707</v>
      </c>
      <c r="BK11" s="324" t="str">
        <f t="shared" si="3"/>
        <v/>
      </c>
      <c r="BL11" s="324" t="str">
        <f t="array" ref="BL11">IF(ISERROR(AVERAGE(BC$8:$BJ11)),"",AVERAGE(BC$8:$BJ11))</f>
        <v/>
      </c>
      <c r="BM11" s="325">
        <f t="shared" si="4"/>
        <v>4.0347222222222223</v>
      </c>
      <c r="BN11" s="325">
        <f t="shared" si="5"/>
        <v>10</v>
      </c>
      <c r="BO11" s="325">
        <v>6</v>
      </c>
      <c r="BP11" s="325">
        <v>2</v>
      </c>
      <c r="BQ11" s="325">
        <v>2</v>
      </c>
      <c r="BR11" s="325">
        <v>11</v>
      </c>
      <c r="BS11" s="325">
        <v>10</v>
      </c>
      <c r="BT11" s="325">
        <v>9</v>
      </c>
      <c r="BU11" s="325">
        <v>9</v>
      </c>
      <c r="BV11" s="325">
        <v>9</v>
      </c>
      <c r="BW11" s="325">
        <v>9</v>
      </c>
      <c r="BX11" s="325">
        <v>9</v>
      </c>
      <c r="BY11" s="325">
        <v>9</v>
      </c>
      <c r="BZ11" s="325">
        <v>9</v>
      </c>
      <c r="CA11" s="325">
        <v>10</v>
      </c>
      <c r="CB11" s="325">
        <v>9</v>
      </c>
      <c r="CC11" s="325">
        <v>9</v>
      </c>
      <c r="CD11" s="325">
        <v>1</v>
      </c>
      <c r="CE11" s="325">
        <v>5</v>
      </c>
      <c r="CF11" s="325">
        <v>4</v>
      </c>
      <c r="CG11" s="325">
        <v>3</v>
      </c>
      <c r="CH11" s="325">
        <v>3</v>
      </c>
      <c r="CI11" s="325">
        <v>3</v>
      </c>
      <c r="CJ11" s="325">
        <v>4</v>
      </c>
      <c r="CK11" s="325">
        <v>2</v>
      </c>
      <c r="CL11" s="325">
        <v>5</v>
      </c>
      <c r="CM11" s="325">
        <v>3</v>
      </c>
      <c r="CN11" s="325">
        <v>4</v>
      </c>
      <c r="CO11" s="325">
        <v>3</v>
      </c>
      <c r="CP11" s="325">
        <v>4</v>
      </c>
      <c r="CQ11" s="325">
        <v>1</v>
      </c>
      <c r="CR11" s="325">
        <v>1</v>
      </c>
      <c r="CS11" s="325">
        <v>3</v>
      </c>
      <c r="CT11" s="325">
        <v>3</v>
      </c>
      <c r="CU11" s="325">
        <v>4</v>
      </c>
      <c r="CV11" s="325">
        <v>4</v>
      </c>
      <c r="CW11" s="325">
        <v>6</v>
      </c>
      <c r="CX11" s="621">
        <v>8</v>
      </c>
      <c r="CY11" s="621">
        <v>11</v>
      </c>
      <c r="CZ11" s="325">
        <v>2</v>
      </c>
      <c r="DA11" s="325">
        <v>3</v>
      </c>
      <c r="DB11" s="325">
        <v>0</v>
      </c>
    </row>
    <row r="12" spans="1:106" s="325" customFormat="1" ht="21.95" customHeight="1" thickBot="1">
      <c r="A12" s="326">
        <v>5</v>
      </c>
      <c r="B12" s="1425" t="s">
        <v>16534</v>
      </c>
      <c r="C12" s="445">
        <v>2.375</v>
      </c>
      <c r="D12" s="445" t="s">
        <v>127</v>
      </c>
      <c r="E12" s="445">
        <v>1.3333333333333333</v>
      </c>
      <c r="F12" s="445" t="s">
        <v>378</v>
      </c>
      <c r="G12" s="1504"/>
      <c r="H12" s="445">
        <v>2.6666666666666665</v>
      </c>
      <c r="I12" s="1504"/>
      <c r="J12" s="445">
        <v>1.4166666666666667</v>
      </c>
      <c r="K12" s="445" t="s">
        <v>17378</v>
      </c>
      <c r="L12" s="445">
        <v>2.1666666666666665</v>
      </c>
      <c r="M12" s="445" t="s">
        <v>378</v>
      </c>
      <c r="N12" s="445">
        <v>1.4583333333333333</v>
      </c>
      <c r="O12" s="1507"/>
      <c r="P12" s="445" t="s">
        <v>378</v>
      </c>
      <c r="Q12" s="445" t="s">
        <v>378</v>
      </c>
      <c r="R12" s="445">
        <v>1.7083333333333333</v>
      </c>
      <c r="S12" s="445">
        <v>1.8333333333333333</v>
      </c>
      <c r="T12" s="445" t="s">
        <v>378</v>
      </c>
      <c r="U12" s="445">
        <v>2</v>
      </c>
      <c r="V12" s="445" t="s">
        <v>378</v>
      </c>
      <c r="W12" s="445" t="s">
        <v>378</v>
      </c>
      <c r="X12" s="1084">
        <v>3.125</v>
      </c>
      <c r="Y12" s="322">
        <f t="shared" si="6"/>
        <v>2.0083333333333337</v>
      </c>
      <c r="Z12" s="321">
        <f>IF(ISERROR(AVERAGE($B$8:X12)),"",AVERAGE($B$8:X12))</f>
        <v>2.34375</v>
      </c>
      <c r="AA12" s="327" t="s">
        <v>378</v>
      </c>
      <c r="AB12" s="445" t="s">
        <v>127</v>
      </c>
      <c r="AC12" s="1504"/>
      <c r="AD12" s="1084" t="s">
        <v>378</v>
      </c>
      <c r="AE12" s="322" t="str">
        <f t="shared" si="0"/>
        <v/>
      </c>
      <c r="AF12" s="321">
        <f>IF(ISERROR(AVERAGE($AA$8:AD12)),"",AVERAGE($AA$8:AD12))</f>
        <v>2.75</v>
      </c>
      <c r="AG12" s="1427" t="s">
        <v>641</v>
      </c>
      <c r="AH12" s="1521"/>
      <c r="AI12" s="1511"/>
      <c r="AJ12" s="445" t="s">
        <v>17343</v>
      </c>
      <c r="AK12" s="445">
        <v>4.916666666666667</v>
      </c>
      <c r="AL12" s="445">
        <v>4.833333333333333</v>
      </c>
      <c r="AM12" s="445" t="s">
        <v>17239</v>
      </c>
      <c r="AN12" s="445" t="s">
        <v>127</v>
      </c>
      <c r="AO12" s="1504"/>
      <c r="AP12" s="445">
        <v>3</v>
      </c>
      <c r="AQ12" s="445">
        <v>3.1666666666666665</v>
      </c>
      <c r="AR12" s="1504"/>
      <c r="AS12" s="445" t="s">
        <v>127</v>
      </c>
      <c r="AT12" s="1519"/>
      <c r="AU12" s="322">
        <f t="shared" si="1"/>
        <v>3.9791666666666665</v>
      </c>
      <c r="AV12" s="323">
        <f>IF(ISERROR(AVERAGE($AG$8:AT12)),"",AVERAGE($AG$8:AT12))</f>
        <v>5.9031862745098049</v>
      </c>
      <c r="AW12" s="1427" t="s">
        <v>378</v>
      </c>
      <c r="AX12" s="1521"/>
      <c r="AY12" s="1512"/>
      <c r="AZ12" s="1355" t="s">
        <v>16504</v>
      </c>
      <c r="BA12" s="322" t="str">
        <f t="shared" si="2"/>
        <v/>
      </c>
      <c r="BB12" s="323" t="str">
        <f>IF(ISERROR(AVERAGE(AW$8:$AZ12)),"",AVERAGE(AW$8:$AZ12))</f>
        <v/>
      </c>
      <c r="BC12" s="327" t="s">
        <v>16707</v>
      </c>
      <c r="BD12" s="445" t="s">
        <v>16707</v>
      </c>
      <c r="BE12" s="445" t="s">
        <v>16707</v>
      </c>
      <c r="BF12" s="445" t="s">
        <v>16707</v>
      </c>
      <c r="BG12" s="445" t="s">
        <v>16707</v>
      </c>
      <c r="BH12" s="445" t="s">
        <v>16707</v>
      </c>
      <c r="BI12" s="445" t="s">
        <v>16707</v>
      </c>
      <c r="BJ12" s="445" t="s">
        <v>16707</v>
      </c>
      <c r="BK12" s="324" t="str">
        <f t="shared" si="3"/>
        <v/>
      </c>
      <c r="BL12" s="324" t="str">
        <f t="array" ref="BL12">IF(ISERROR(AVERAGE(BC$8:$BJ12)),"",AVERAGE(BC$8:$BJ12))</f>
        <v/>
      </c>
      <c r="BM12" s="325">
        <f t="shared" si="4"/>
        <v>2.9937500000000004</v>
      </c>
      <c r="BN12" s="325">
        <f t="shared" si="5"/>
        <v>10</v>
      </c>
      <c r="BO12" s="325">
        <v>6</v>
      </c>
      <c r="BP12" s="325">
        <v>2</v>
      </c>
      <c r="BQ12" s="325">
        <v>2</v>
      </c>
      <c r="BR12" s="325">
        <v>11</v>
      </c>
      <c r="BS12" s="325">
        <v>10</v>
      </c>
      <c r="BT12" s="325">
        <v>9</v>
      </c>
      <c r="BU12" s="325">
        <v>9</v>
      </c>
      <c r="BV12" s="325">
        <v>9</v>
      </c>
      <c r="BW12" s="325">
        <v>9</v>
      </c>
      <c r="BX12" s="325">
        <v>9</v>
      </c>
      <c r="BY12" s="325">
        <v>8</v>
      </c>
      <c r="BZ12" s="325">
        <v>9</v>
      </c>
      <c r="CA12" s="325">
        <v>10</v>
      </c>
      <c r="CB12" s="325">
        <v>9</v>
      </c>
      <c r="CC12" s="325">
        <v>9</v>
      </c>
      <c r="CD12" s="325">
        <v>1</v>
      </c>
      <c r="CE12" s="325">
        <v>5</v>
      </c>
      <c r="CF12" s="325">
        <v>4</v>
      </c>
      <c r="CG12" s="325">
        <v>3</v>
      </c>
      <c r="CH12" s="325">
        <v>3</v>
      </c>
      <c r="CI12" s="325">
        <v>3</v>
      </c>
      <c r="CJ12" s="325">
        <v>4</v>
      </c>
      <c r="CK12" s="325">
        <v>2</v>
      </c>
      <c r="CL12" s="325">
        <v>5</v>
      </c>
      <c r="CM12" s="325">
        <v>3</v>
      </c>
      <c r="CN12" s="325">
        <v>5</v>
      </c>
      <c r="CO12" s="325">
        <v>3</v>
      </c>
      <c r="CP12" s="325">
        <v>4</v>
      </c>
      <c r="CQ12" s="325">
        <v>1</v>
      </c>
      <c r="CR12" s="325">
        <v>1</v>
      </c>
      <c r="CS12" s="325">
        <v>3</v>
      </c>
      <c r="CT12" s="325">
        <v>3</v>
      </c>
      <c r="CU12" s="325">
        <v>4</v>
      </c>
      <c r="CV12" s="325">
        <v>3</v>
      </c>
      <c r="CW12" s="325">
        <v>5</v>
      </c>
      <c r="CX12" s="325">
        <v>8</v>
      </c>
      <c r="CY12" s="325">
        <v>11</v>
      </c>
      <c r="CZ12" s="325">
        <v>2</v>
      </c>
      <c r="DA12" s="325">
        <v>3</v>
      </c>
      <c r="DB12" s="325">
        <v>0</v>
      </c>
    </row>
    <row r="13" spans="1:106" s="325" customFormat="1" ht="21.95" customHeight="1" thickBot="1">
      <c r="A13" s="326">
        <v>6</v>
      </c>
      <c r="B13" s="1425" t="s">
        <v>16534</v>
      </c>
      <c r="C13" s="445">
        <v>2.125</v>
      </c>
      <c r="D13" s="445" t="s">
        <v>17382</v>
      </c>
      <c r="E13" s="445">
        <v>0.75</v>
      </c>
      <c r="F13" s="1372" t="s">
        <v>16597</v>
      </c>
      <c r="G13" s="1507"/>
      <c r="H13" s="445">
        <v>3.2916666666666665</v>
      </c>
      <c r="I13" s="1504"/>
      <c r="J13" s="445">
        <v>1.4166666666666667</v>
      </c>
      <c r="K13" s="445" t="s">
        <v>17378</v>
      </c>
      <c r="L13" s="445">
        <v>2.5</v>
      </c>
      <c r="M13" s="445" t="s">
        <v>378</v>
      </c>
      <c r="N13" s="1503"/>
      <c r="O13" s="445" t="s">
        <v>17355</v>
      </c>
      <c r="P13" s="445" t="s">
        <v>378</v>
      </c>
      <c r="Q13" s="445" t="s">
        <v>378</v>
      </c>
      <c r="R13" s="445">
        <v>2.5</v>
      </c>
      <c r="S13" s="445">
        <v>2.7083333333333335</v>
      </c>
      <c r="T13" s="445" t="s">
        <v>378</v>
      </c>
      <c r="U13" s="445">
        <v>2.25</v>
      </c>
      <c r="V13" s="445" t="s">
        <v>378</v>
      </c>
      <c r="W13" s="445" t="s">
        <v>378</v>
      </c>
      <c r="X13" s="1084">
        <v>2.1666666666666665</v>
      </c>
      <c r="Y13" s="322">
        <f t="shared" si="6"/>
        <v>2.1898148148148149</v>
      </c>
      <c r="Z13" s="321">
        <f>IF(ISERROR(AVERAGE($B$8:X13)),"",AVERAGE($B$8:X13))</f>
        <v>2.3202683615819208</v>
      </c>
      <c r="AA13" s="327" t="s">
        <v>378</v>
      </c>
      <c r="AB13" s="445" t="s">
        <v>127</v>
      </c>
      <c r="AC13" s="1504"/>
      <c r="AD13" s="1084" t="s">
        <v>378</v>
      </c>
      <c r="AE13" s="322" t="str">
        <f t="shared" si="0"/>
        <v/>
      </c>
      <c r="AF13" s="321">
        <f>IF(ISERROR(AVERAGE($AA$8:AD13)),"",AVERAGE($AA$8:AD13))</f>
        <v>2.75</v>
      </c>
      <c r="AG13" s="1427" t="s">
        <v>641</v>
      </c>
      <c r="AH13" s="1522"/>
      <c r="AI13" s="1512"/>
      <c r="AJ13" s="445">
        <v>4.833333333333333</v>
      </c>
      <c r="AK13" s="445">
        <v>5.75</v>
      </c>
      <c r="AL13" s="445">
        <v>8.25</v>
      </c>
      <c r="AM13" s="445" t="s">
        <v>17239</v>
      </c>
      <c r="AN13" s="445" t="s">
        <v>127</v>
      </c>
      <c r="AO13" s="1504"/>
      <c r="AP13" s="445">
        <v>4</v>
      </c>
      <c r="AQ13" s="445">
        <v>5.666666666666667</v>
      </c>
      <c r="AR13" s="1504"/>
      <c r="AS13" s="445" t="s">
        <v>127</v>
      </c>
      <c r="AT13" s="1520"/>
      <c r="AU13" s="322">
        <f t="shared" si="1"/>
        <v>5.7</v>
      </c>
      <c r="AV13" s="323">
        <f>IF(ISERROR(AVERAGE($AG$8:AT13)),"",AVERAGE($AG$8:AT13))</f>
        <v>5.877136752136753</v>
      </c>
      <c r="AW13" s="1427" t="s">
        <v>378</v>
      </c>
      <c r="AX13" s="1521"/>
      <c r="AY13" s="1512"/>
      <c r="AZ13" s="1355" t="s">
        <v>16504</v>
      </c>
      <c r="BA13" s="322" t="str">
        <f t="shared" si="2"/>
        <v/>
      </c>
      <c r="BB13" s="323" t="str">
        <f>IF(ISERROR(AVERAGE(AW$8:$AZ13)),"",AVERAGE(AW$8:$AZ13))</f>
        <v/>
      </c>
      <c r="BC13" s="327" t="s">
        <v>16707</v>
      </c>
      <c r="BD13" s="445" t="s">
        <v>16707</v>
      </c>
      <c r="BE13" s="445" t="s">
        <v>16707</v>
      </c>
      <c r="BF13" s="445" t="s">
        <v>16707</v>
      </c>
      <c r="BG13" s="445" t="s">
        <v>16707</v>
      </c>
      <c r="BH13" s="445" t="s">
        <v>16707</v>
      </c>
      <c r="BI13" s="445" t="s">
        <v>16707</v>
      </c>
      <c r="BJ13" s="445" t="s">
        <v>16707</v>
      </c>
      <c r="BK13" s="324" t="str">
        <f t="shared" si="3"/>
        <v/>
      </c>
      <c r="BL13" s="324" t="str">
        <f t="array" ref="BL13">IF(ISERROR(AVERAGE(BC$8:$BJ13)),"",AVERAGE(BC$8:$BJ13))</f>
        <v/>
      </c>
      <c r="BM13" s="325">
        <f t="shared" si="4"/>
        <v>3.9449074074074075</v>
      </c>
      <c r="BN13" s="325">
        <f t="shared" si="5"/>
        <v>10</v>
      </c>
      <c r="BO13" s="325">
        <v>6</v>
      </c>
      <c r="BP13" s="325">
        <v>2</v>
      </c>
      <c r="BQ13" s="325">
        <v>2</v>
      </c>
      <c r="BR13" s="325">
        <v>11</v>
      </c>
      <c r="BS13" s="325">
        <v>10</v>
      </c>
      <c r="BT13" s="325">
        <v>9</v>
      </c>
      <c r="BU13" s="325">
        <v>9</v>
      </c>
      <c r="BV13" s="325">
        <v>9</v>
      </c>
      <c r="BW13" s="325">
        <v>9</v>
      </c>
      <c r="BX13" s="325">
        <v>9</v>
      </c>
      <c r="BY13" s="325">
        <v>8</v>
      </c>
      <c r="BZ13" s="325">
        <v>9</v>
      </c>
      <c r="CA13" s="325">
        <v>10</v>
      </c>
      <c r="CB13" s="325">
        <v>9</v>
      </c>
      <c r="CC13" s="325">
        <v>9</v>
      </c>
      <c r="CD13" s="325">
        <v>0</v>
      </c>
      <c r="CE13" s="325">
        <v>5</v>
      </c>
      <c r="CF13" s="325">
        <v>4</v>
      </c>
      <c r="CG13" s="325">
        <v>3</v>
      </c>
      <c r="CH13" s="325">
        <v>3</v>
      </c>
      <c r="CI13" s="325">
        <v>3</v>
      </c>
      <c r="CJ13" s="325">
        <v>4</v>
      </c>
      <c r="CK13" s="325">
        <v>3</v>
      </c>
      <c r="CL13" s="325">
        <v>5</v>
      </c>
      <c r="CM13" s="325">
        <v>3</v>
      </c>
      <c r="CN13" s="325">
        <v>5</v>
      </c>
      <c r="CO13" s="325">
        <v>3</v>
      </c>
      <c r="CP13" s="325">
        <v>5</v>
      </c>
      <c r="CQ13" s="325">
        <v>1</v>
      </c>
      <c r="CR13" s="325">
        <v>1</v>
      </c>
      <c r="CS13" s="325">
        <v>2</v>
      </c>
      <c r="CT13" s="325">
        <v>2</v>
      </c>
      <c r="CU13" s="325">
        <v>4</v>
      </c>
      <c r="CV13" s="325">
        <v>3</v>
      </c>
      <c r="CW13" s="325">
        <v>5</v>
      </c>
      <c r="CX13" s="325">
        <v>8</v>
      </c>
      <c r="CY13" s="325">
        <v>8</v>
      </c>
      <c r="CZ13" s="325">
        <v>3</v>
      </c>
      <c r="DA13" s="325">
        <v>3</v>
      </c>
      <c r="DB13" s="325">
        <v>0</v>
      </c>
    </row>
    <row r="14" spans="1:106" s="325" customFormat="1" ht="21.95" customHeight="1" thickBot="1">
      <c r="A14" s="326">
        <v>7</v>
      </c>
      <c r="B14" s="1425" t="s">
        <v>16534</v>
      </c>
      <c r="C14" s="445">
        <v>1.6666666666666667</v>
      </c>
      <c r="D14" s="445" t="s">
        <v>17382</v>
      </c>
      <c r="E14" s="445" t="s">
        <v>17345</v>
      </c>
      <c r="F14" s="445" t="s">
        <v>17378</v>
      </c>
      <c r="G14" s="445" t="s">
        <v>17377</v>
      </c>
      <c r="H14" s="445">
        <v>2.0833333333333335</v>
      </c>
      <c r="I14" s="1504"/>
      <c r="J14" s="445" t="s">
        <v>127</v>
      </c>
      <c r="K14" s="445" t="s">
        <v>17378</v>
      </c>
      <c r="L14" s="445">
        <v>2.4583333333333335</v>
      </c>
      <c r="M14" s="445" t="s">
        <v>378</v>
      </c>
      <c r="N14" s="1504"/>
      <c r="O14" s="445">
        <v>1.5833333333333333</v>
      </c>
      <c r="P14" s="445" t="s">
        <v>378</v>
      </c>
      <c r="Q14" s="445" t="s">
        <v>378</v>
      </c>
      <c r="R14" s="445">
        <v>1.7916666666666667</v>
      </c>
      <c r="S14" s="445">
        <v>2.4583333333333335</v>
      </c>
      <c r="T14" s="445" t="s">
        <v>378</v>
      </c>
      <c r="U14" s="445">
        <v>2.5833333333333335</v>
      </c>
      <c r="V14" s="445" t="s">
        <v>378</v>
      </c>
      <c r="W14" s="445" t="s">
        <v>378</v>
      </c>
      <c r="X14" s="1084">
        <v>1.75</v>
      </c>
      <c r="Y14" s="322">
        <f t="shared" si="6"/>
        <v>2.046875</v>
      </c>
      <c r="Z14" s="321">
        <f>IF(ISERROR(AVERAGE($B$8:X14)),"",AVERAGE($B$8:X14))</f>
        <v>2.2876243781094532</v>
      </c>
      <c r="AA14" s="327" t="s">
        <v>378</v>
      </c>
      <c r="AB14" s="445" t="s">
        <v>127</v>
      </c>
      <c r="AC14" s="1507"/>
      <c r="AD14" s="1084" t="s">
        <v>378</v>
      </c>
      <c r="AE14" s="322" t="str">
        <f t="shared" si="0"/>
        <v/>
      </c>
      <c r="AF14" s="321">
        <f>IF(ISERROR(AVERAGE($AA$8:AD14)),"",AVERAGE($AA$8:AD14))</f>
        <v>2.75</v>
      </c>
      <c r="AG14" s="1515"/>
      <c r="AH14" s="445" t="s">
        <v>17357</v>
      </c>
      <c r="AI14" s="1504"/>
      <c r="AJ14" s="445">
        <v>3.7916666666666665</v>
      </c>
      <c r="AK14" s="445">
        <v>4.916666666666667</v>
      </c>
      <c r="AL14" s="445">
        <v>6</v>
      </c>
      <c r="AM14" s="445" t="s">
        <v>17239</v>
      </c>
      <c r="AN14" s="445" t="s">
        <v>127</v>
      </c>
      <c r="AO14" s="1504"/>
      <c r="AP14" s="445">
        <v>8.5</v>
      </c>
      <c r="AQ14" s="445">
        <v>4</v>
      </c>
      <c r="AR14" s="1521"/>
      <c r="AS14" s="1511"/>
      <c r="AT14" s="445" t="s">
        <v>17359</v>
      </c>
      <c r="AU14" s="322">
        <f t="shared" si="1"/>
        <v>5.4416666666666673</v>
      </c>
      <c r="AV14" s="323">
        <f>IF(ISERROR(AVERAGE($AG$8:AT14)),"",AVERAGE($AG$8:AT14))</f>
        <v>5.8276515151515156</v>
      </c>
      <c r="AW14" s="1427" t="s">
        <v>378</v>
      </c>
      <c r="AX14" s="1521"/>
      <c r="AY14" s="1512"/>
      <c r="AZ14" s="1355" t="s">
        <v>16504</v>
      </c>
      <c r="BA14" s="322" t="str">
        <f t="shared" si="2"/>
        <v/>
      </c>
      <c r="BB14" s="323" t="str">
        <f>IF(ISERROR(AVERAGE(AW$8:$AZ14)),"",AVERAGE(AW$8:$AZ14))</f>
        <v/>
      </c>
      <c r="BC14" s="327" t="s">
        <v>16707</v>
      </c>
      <c r="BD14" s="445" t="s">
        <v>16707</v>
      </c>
      <c r="BE14" s="445" t="s">
        <v>16707</v>
      </c>
      <c r="BF14" s="445" t="s">
        <v>16707</v>
      </c>
      <c r="BG14" s="445" t="s">
        <v>16707</v>
      </c>
      <c r="BH14" s="445" t="s">
        <v>16707</v>
      </c>
      <c r="BI14" s="445" t="s">
        <v>16707</v>
      </c>
      <c r="BJ14" s="445" t="s">
        <v>16707</v>
      </c>
      <c r="BK14" s="324" t="str">
        <f t="shared" si="3"/>
        <v/>
      </c>
      <c r="BL14" s="324" t="str">
        <f t="array" ref="BL14">IF(ISERROR(AVERAGE(BC$8:$BJ14)),"",AVERAGE(BC$8:$BJ14))</f>
        <v/>
      </c>
      <c r="BM14" s="325">
        <f t="shared" si="4"/>
        <v>3.7442708333333337</v>
      </c>
      <c r="BN14" s="325">
        <f t="shared" si="5"/>
        <v>9</v>
      </c>
      <c r="BO14" s="325">
        <v>6</v>
      </c>
      <c r="BP14" s="325">
        <v>2</v>
      </c>
      <c r="BQ14" s="325">
        <v>2</v>
      </c>
      <c r="BR14" s="325">
        <v>11</v>
      </c>
      <c r="BS14" s="325">
        <v>10</v>
      </c>
      <c r="BT14" s="325">
        <v>9</v>
      </c>
      <c r="BU14" s="325">
        <v>9</v>
      </c>
      <c r="BV14" s="325">
        <v>9</v>
      </c>
      <c r="BW14" s="325">
        <v>9</v>
      </c>
      <c r="BX14" s="325">
        <v>9</v>
      </c>
      <c r="BY14" s="325">
        <v>8</v>
      </c>
      <c r="BZ14" s="325">
        <v>9</v>
      </c>
      <c r="CA14" s="325">
        <v>9</v>
      </c>
      <c r="CB14" s="325">
        <v>9</v>
      </c>
      <c r="CC14" s="325">
        <v>9</v>
      </c>
      <c r="CD14" s="325">
        <v>0</v>
      </c>
      <c r="CE14" s="325">
        <v>5</v>
      </c>
      <c r="CF14" s="325">
        <v>4</v>
      </c>
      <c r="CG14" s="325">
        <v>3</v>
      </c>
      <c r="CH14" s="325">
        <v>3</v>
      </c>
      <c r="CI14" s="325">
        <v>3</v>
      </c>
      <c r="CJ14" s="325">
        <v>4</v>
      </c>
      <c r="CK14" s="325">
        <v>3</v>
      </c>
      <c r="CL14" s="325">
        <v>4</v>
      </c>
      <c r="CM14" s="325">
        <v>3</v>
      </c>
      <c r="CN14" s="325">
        <v>5</v>
      </c>
      <c r="CO14" s="325">
        <v>3</v>
      </c>
      <c r="CP14" s="325">
        <v>5</v>
      </c>
      <c r="CQ14" s="325">
        <v>1</v>
      </c>
      <c r="CR14" s="325">
        <v>1</v>
      </c>
      <c r="CS14" s="325">
        <v>2</v>
      </c>
      <c r="CT14" s="325">
        <v>2</v>
      </c>
      <c r="CU14" s="325">
        <v>3</v>
      </c>
      <c r="CV14" s="325">
        <v>5</v>
      </c>
      <c r="CW14" s="325">
        <v>4</v>
      </c>
      <c r="CX14" s="325">
        <v>8</v>
      </c>
      <c r="CY14" s="325">
        <v>5</v>
      </c>
      <c r="CZ14" s="325">
        <v>2</v>
      </c>
      <c r="DA14" s="325">
        <v>3</v>
      </c>
      <c r="DB14" s="325">
        <v>0</v>
      </c>
    </row>
    <row r="15" spans="1:106" s="325" customFormat="1" ht="21.95" customHeight="1" thickBot="1">
      <c r="A15" s="326">
        <v>8</v>
      </c>
      <c r="B15" s="1425" t="s">
        <v>16534</v>
      </c>
      <c r="C15" s="445">
        <v>1.9166666666666667</v>
      </c>
      <c r="D15" s="445" t="s">
        <v>17382</v>
      </c>
      <c r="E15" s="445" t="s">
        <v>641</v>
      </c>
      <c r="F15" s="445" t="s">
        <v>17378</v>
      </c>
      <c r="G15" s="445">
        <v>3.3333333333333335</v>
      </c>
      <c r="H15" s="445">
        <v>2.9166666666666665</v>
      </c>
      <c r="I15" s="1504"/>
      <c r="J15" s="445" t="s">
        <v>127</v>
      </c>
      <c r="K15" s="445" t="s">
        <v>17378</v>
      </c>
      <c r="L15" s="445">
        <v>1.2083333333333333</v>
      </c>
      <c r="M15" s="445" t="s">
        <v>378</v>
      </c>
      <c r="N15" s="1504"/>
      <c r="O15" s="445">
        <v>1.875</v>
      </c>
      <c r="P15" s="445" t="s">
        <v>378</v>
      </c>
      <c r="Q15" s="445" t="s">
        <v>378</v>
      </c>
      <c r="R15" s="445">
        <v>2</v>
      </c>
      <c r="S15" s="445">
        <v>1.75</v>
      </c>
      <c r="T15" s="445" t="s">
        <v>378</v>
      </c>
      <c r="U15" s="445">
        <v>2.2083333333333335</v>
      </c>
      <c r="V15" s="445" t="s">
        <v>378</v>
      </c>
      <c r="W15" s="445" t="s">
        <v>378</v>
      </c>
      <c r="X15" s="1084" t="s">
        <v>660</v>
      </c>
      <c r="Y15" s="322">
        <f t="shared" si="6"/>
        <v>2.1510416666666665</v>
      </c>
      <c r="Z15" s="321">
        <f>IF(ISERROR(AVERAGE($B$8:X15)),"",AVERAGE($B$8:X15))</f>
        <v>2.2730555555555561</v>
      </c>
      <c r="AA15" s="327" t="s">
        <v>378</v>
      </c>
      <c r="AB15" s="1503"/>
      <c r="AC15" s="445" t="s">
        <v>17375</v>
      </c>
      <c r="AD15" s="1084" t="s">
        <v>378</v>
      </c>
      <c r="AE15" s="322" t="str">
        <f t="shared" si="0"/>
        <v/>
      </c>
      <c r="AF15" s="321">
        <f>IF(ISERROR(AVERAGE($AA$8:AD15)),"",AVERAGE($AA$8:AD15))</f>
        <v>2.75</v>
      </c>
      <c r="AG15" s="1516"/>
      <c r="AH15" s="445">
        <v>4.583333333333333</v>
      </c>
      <c r="AI15" s="1504"/>
      <c r="AJ15" s="445">
        <v>4.625</v>
      </c>
      <c r="AK15" s="445">
        <v>5.416666666666667</v>
      </c>
      <c r="AL15" s="445">
        <v>7.166666666666667</v>
      </c>
      <c r="AM15" s="445" t="s">
        <v>17239</v>
      </c>
      <c r="AN15" s="445" t="s">
        <v>127</v>
      </c>
      <c r="AO15" s="1504"/>
      <c r="AP15" s="445">
        <v>4.5</v>
      </c>
      <c r="AQ15" s="445">
        <v>9.6666666666666661</v>
      </c>
      <c r="AR15" s="1521"/>
      <c r="AS15" s="1512"/>
      <c r="AT15" s="445">
        <v>2.875</v>
      </c>
      <c r="AU15" s="322">
        <f t="shared" si="1"/>
        <v>5.5476190476190483</v>
      </c>
      <c r="AV15" s="323">
        <f>IF(ISERROR(AVERAGE($AG$8:AT15)),"",AVERAGE($AG$8:AT15))</f>
        <v>5.7892156862745106</v>
      </c>
      <c r="AW15" s="1427" t="s">
        <v>378</v>
      </c>
      <c r="AX15" s="1521"/>
      <c r="AY15" s="1512"/>
      <c r="AZ15" s="1355" t="s">
        <v>16504</v>
      </c>
      <c r="BA15" s="322" t="str">
        <f t="shared" si="2"/>
        <v/>
      </c>
      <c r="BB15" s="323" t="str">
        <f>IF(ISERROR(AVERAGE(AW$8:$AZ15)),"",AVERAGE(AW$8:$AZ15))</f>
        <v/>
      </c>
      <c r="BC15" s="327" t="s">
        <v>16707</v>
      </c>
      <c r="BD15" s="445" t="s">
        <v>16707</v>
      </c>
      <c r="BE15" s="445" t="s">
        <v>16707</v>
      </c>
      <c r="BF15" s="445" t="s">
        <v>16707</v>
      </c>
      <c r="BG15" s="445" t="s">
        <v>16707</v>
      </c>
      <c r="BH15" s="445" t="s">
        <v>16707</v>
      </c>
      <c r="BI15" s="445" t="s">
        <v>16707</v>
      </c>
      <c r="BJ15" s="445" t="s">
        <v>16707</v>
      </c>
      <c r="BK15" s="324" t="str">
        <f t="shared" si="3"/>
        <v/>
      </c>
      <c r="BL15" s="324" t="str">
        <f t="array" ref="BL15">IF(ISERROR(AVERAGE(BC$8:$BJ15)),"",AVERAGE(BC$8:$BJ15))</f>
        <v/>
      </c>
      <c r="BM15" s="325">
        <f t="shared" si="4"/>
        <v>3.8493303571428577</v>
      </c>
      <c r="BN15" s="325">
        <f t="shared" si="5"/>
        <v>9</v>
      </c>
      <c r="BO15" s="325">
        <v>6</v>
      </c>
      <c r="BP15" s="325">
        <v>2</v>
      </c>
      <c r="BQ15" s="325">
        <v>2</v>
      </c>
      <c r="BR15" s="325">
        <v>11</v>
      </c>
      <c r="BS15" s="325">
        <v>9</v>
      </c>
      <c r="BT15" s="325">
        <v>9</v>
      </c>
      <c r="BU15" s="325">
        <v>9</v>
      </c>
      <c r="BV15" s="325">
        <v>9</v>
      </c>
      <c r="BW15" s="325">
        <v>9</v>
      </c>
      <c r="BX15" s="325">
        <v>9</v>
      </c>
      <c r="BY15" s="325">
        <v>8</v>
      </c>
      <c r="BZ15" s="325">
        <v>9</v>
      </c>
      <c r="CA15" s="325">
        <v>9</v>
      </c>
      <c r="CB15" s="325">
        <v>9</v>
      </c>
      <c r="CC15" s="325">
        <v>9</v>
      </c>
      <c r="CD15" s="325">
        <v>0</v>
      </c>
      <c r="CE15" s="325">
        <v>5</v>
      </c>
      <c r="CF15" s="325">
        <v>4</v>
      </c>
      <c r="CG15" s="325">
        <v>3</v>
      </c>
      <c r="CH15" s="325">
        <v>3</v>
      </c>
      <c r="CI15" s="325">
        <v>3</v>
      </c>
      <c r="CJ15" s="325">
        <v>4</v>
      </c>
      <c r="CK15" s="325">
        <v>3</v>
      </c>
      <c r="CL15" s="325">
        <v>4</v>
      </c>
      <c r="CM15" s="325">
        <v>3</v>
      </c>
      <c r="CN15" s="325">
        <v>5</v>
      </c>
      <c r="CO15" s="325">
        <v>3</v>
      </c>
      <c r="CP15" s="325">
        <v>5</v>
      </c>
      <c r="CQ15" s="325">
        <v>1</v>
      </c>
      <c r="CR15" s="325">
        <v>1</v>
      </c>
      <c r="CS15" s="325">
        <v>2</v>
      </c>
      <c r="CT15" s="325">
        <v>2</v>
      </c>
      <c r="CU15" s="325">
        <v>2</v>
      </c>
      <c r="CV15" s="325">
        <v>6</v>
      </c>
      <c r="CW15" s="325">
        <v>4</v>
      </c>
      <c r="CX15" s="621">
        <v>6</v>
      </c>
      <c r="CY15" s="325">
        <v>5</v>
      </c>
      <c r="CZ15" s="325">
        <v>3</v>
      </c>
      <c r="DA15" s="325">
        <v>2</v>
      </c>
      <c r="DB15" s="325">
        <v>0</v>
      </c>
    </row>
    <row r="16" spans="1:106" s="325" customFormat="1" ht="21.95" customHeight="1" thickBot="1">
      <c r="A16" s="326">
        <v>9</v>
      </c>
      <c r="B16" s="1425" t="s">
        <v>16534</v>
      </c>
      <c r="C16" s="445">
        <v>1.4166666666666667</v>
      </c>
      <c r="D16" s="445" t="s">
        <v>17382</v>
      </c>
      <c r="E16" s="445" t="s">
        <v>660</v>
      </c>
      <c r="F16" s="445" t="s">
        <v>17378</v>
      </c>
      <c r="G16" s="445">
        <v>3.1666666666666665</v>
      </c>
      <c r="H16" s="445">
        <v>2.875</v>
      </c>
      <c r="I16" s="1504"/>
      <c r="J16" s="445" t="s">
        <v>127</v>
      </c>
      <c r="K16" s="445" t="s">
        <v>17378</v>
      </c>
      <c r="L16" s="445">
        <v>1.9583333333333333</v>
      </c>
      <c r="M16" s="445" t="s">
        <v>378</v>
      </c>
      <c r="N16" s="1504"/>
      <c r="O16" s="445">
        <v>1.75</v>
      </c>
      <c r="P16" s="445" t="s">
        <v>378</v>
      </c>
      <c r="Q16" s="445" t="s">
        <v>378</v>
      </c>
      <c r="R16" s="445">
        <v>1.7916666666666667</v>
      </c>
      <c r="S16" s="445">
        <v>2.1666666666666665</v>
      </c>
      <c r="T16" s="445" t="s">
        <v>378</v>
      </c>
      <c r="U16" s="445">
        <v>1.7083333333333333</v>
      </c>
      <c r="V16" s="445" t="s">
        <v>378</v>
      </c>
      <c r="W16" s="445" t="s">
        <v>378</v>
      </c>
      <c r="X16" s="1084">
        <v>1.9166666666666667</v>
      </c>
      <c r="Y16" s="322">
        <f t="shared" si="6"/>
        <v>2.0833333333333335</v>
      </c>
      <c r="Z16" s="321">
        <f>IF(ISERROR(AVERAGE($B$8:X16)),"",AVERAGE($B$8:X16))</f>
        <v>2.2527281746031749</v>
      </c>
      <c r="AA16" s="327" t="s">
        <v>378</v>
      </c>
      <c r="AB16" s="1504"/>
      <c r="AC16" s="445">
        <v>6.875</v>
      </c>
      <c r="AD16" s="1084" t="s">
        <v>378</v>
      </c>
      <c r="AE16" s="322">
        <f t="shared" si="0"/>
        <v>6.875</v>
      </c>
      <c r="AF16" s="321">
        <f>IF(ISERROR(AVERAGE($AA$8:AD16)),"",AVERAGE($AA$8:AD16))</f>
        <v>3.5750000000000002</v>
      </c>
      <c r="AG16" s="1516"/>
      <c r="AH16" s="445">
        <v>3.7083333333333335</v>
      </c>
      <c r="AI16" s="1504"/>
      <c r="AJ16" s="445">
        <v>3.625</v>
      </c>
      <c r="AK16" s="445">
        <v>4.083333333333333</v>
      </c>
      <c r="AL16" s="445">
        <v>8</v>
      </c>
      <c r="AM16" s="445" t="s">
        <v>17239</v>
      </c>
      <c r="AN16" s="445" t="s">
        <v>17381</v>
      </c>
      <c r="AO16" s="1504"/>
      <c r="AP16" s="445">
        <v>3.0833333333333335</v>
      </c>
      <c r="AQ16" s="445" t="s">
        <v>127</v>
      </c>
      <c r="AR16" s="1521"/>
      <c r="AS16" s="1512"/>
      <c r="AT16" s="445">
        <v>2.6666666666666665</v>
      </c>
      <c r="AU16" s="322">
        <f t="shared" si="1"/>
        <v>4.1944444444444446</v>
      </c>
      <c r="AV16" s="323">
        <f>IF(ISERROR(AVERAGE($AG$8:AT16)),"",AVERAGE($AG$8:AT16))</f>
        <v>5.621345029239766</v>
      </c>
      <c r="AW16" s="1427" t="s">
        <v>378</v>
      </c>
      <c r="AX16" s="1521"/>
      <c r="AY16" s="1512"/>
      <c r="AZ16" s="1355" t="s">
        <v>16504</v>
      </c>
      <c r="BA16" s="322" t="str">
        <f t="shared" si="2"/>
        <v/>
      </c>
      <c r="BB16" s="323" t="str">
        <f>IF(ISERROR(AVERAGE(AW$8:$AZ16)),"",AVERAGE(AW$8:$AZ16))</f>
        <v/>
      </c>
      <c r="BC16" s="327" t="s">
        <v>16707</v>
      </c>
      <c r="BD16" s="445" t="s">
        <v>16707</v>
      </c>
      <c r="BE16" s="445" t="s">
        <v>16707</v>
      </c>
      <c r="BF16" s="445" t="s">
        <v>16707</v>
      </c>
      <c r="BG16" s="445" t="s">
        <v>16707</v>
      </c>
      <c r="BH16" s="445" t="s">
        <v>16707</v>
      </c>
      <c r="BI16" s="445" t="s">
        <v>16707</v>
      </c>
      <c r="BJ16" s="445" t="s">
        <v>16707</v>
      </c>
      <c r="BK16" s="324" t="str">
        <f t="shared" si="3"/>
        <v/>
      </c>
      <c r="BL16" s="324" t="str">
        <f t="array" ref="BL16">IF(ISERROR(AVERAGE(BC$8:$BJ16)),"",AVERAGE(BC$8:$BJ16))</f>
        <v/>
      </c>
      <c r="BM16" s="325">
        <f t="shared" si="4"/>
        <v>4.3842592592592595</v>
      </c>
      <c r="BN16" s="325">
        <f t="shared" si="5"/>
        <v>9</v>
      </c>
      <c r="BO16" s="325">
        <v>5</v>
      </c>
      <c r="BP16" s="325">
        <v>2</v>
      </c>
      <c r="BQ16" s="325">
        <v>2</v>
      </c>
      <c r="BR16" s="325">
        <v>11</v>
      </c>
      <c r="BS16" s="325">
        <v>9</v>
      </c>
      <c r="BT16" s="325">
        <v>9</v>
      </c>
      <c r="BU16" s="325">
        <v>9</v>
      </c>
      <c r="BV16" s="325">
        <v>9</v>
      </c>
      <c r="BW16" s="325">
        <v>9</v>
      </c>
      <c r="BX16" s="325">
        <v>9</v>
      </c>
      <c r="BY16" s="325">
        <v>8</v>
      </c>
      <c r="BZ16" s="325">
        <v>9</v>
      </c>
      <c r="CA16" s="325">
        <v>9</v>
      </c>
      <c r="CB16" s="325">
        <v>9</v>
      </c>
      <c r="CC16" s="325">
        <v>9</v>
      </c>
      <c r="CD16" s="325">
        <v>0</v>
      </c>
      <c r="CE16" s="325">
        <v>5</v>
      </c>
      <c r="CF16" s="325">
        <v>4</v>
      </c>
      <c r="CG16" s="325">
        <v>2</v>
      </c>
      <c r="CH16" s="325">
        <v>3</v>
      </c>
      <c r="CI16" s="325">
        <v>3</v>
      </c>
      <c r="CJ16" s="325">
        <v>4</v>
      </c>
      <c r="CK16" s="325">
        <v>3</v>
      </c>
      <c r="CL16" s="325">
        <v>3</v>
      </c>
      <c r="CM16" s="325">
        <v>4</v>
      </c>
      <c r="CN16" s="325">
        <v>5</v>
      </c>
      <c r="CO16" s="621">
        <v>36</v>
      </c>
      <c r="CP16" s="325">
        <v>5</v>
      </c>
      <c r="CQ16" s="325">
        <v>1</v>
      </c>
      <c r="CR16" s="325">
        <v>1</v>
      </c>
      <c r="CS16" s="325">
        <v>2</v>
      </c>
      <c r="CT16" s="325">
        <v>2</v>
      </c>
      <c r="CU16" s="325">
        <v>1</v>
      </c>
      <c r="CV16" s="325">
        <v>6</v>
      </c>
      <c r="CW16" s="325">
        <v>4</v>
      </c>
      <c r="CX16" s="325">
        <v>8</v>
      </c>
      <c r="CY16" s="325">
        <v>5</v>
      </c>
      <c r="CZ16" s="325">
        <v>3</v>
      </c>
      <c r="DA16" s="325">
        <v>2</v>
      </c>
      <c r="DB16" s="325">
        <v>0</v>
      </c>
    </row>
    <row r="17" spans="1:106" s="325" customFormat="1" ht="21.95" customHeight="1" thickBot="1">
      <c r="A17" s="326">
        <v>10</v>
      </c>
      <c r="B17" s="1425" t="s">
        <v>16534</v>
      </c>
      <c r="C17" s="445">
        <v>2.0416666666666665</v>
      </c>
      <c r="D17" s="445" t="s">
        <v>17382</v>
      </c>
      <c r="E17" s="445">
        <v>3.4166666666666665</v>
      </c>
      <c r="F17" s="445" t="s">
        <v>17378</v>
      </c>
      <c r="G17" s="445">
        <v>2.75</v>
      </c>
      <c r="H17" s="445">
        <v>2.375</v>
      </c>
      <c r="I17" s="1504"/>
      <c r="J17" s="445" t="s">
        <v>127</v>
      </c>
      <c r="K17" s="445" t="s">
        <v>17378</v>
      </c>
      <c r="L17" s="445">
        <v>2.375</v>
      </c>
      <c r="M17" s="445" t="s">
        <v>378</v>
      </c>
      <c r="N17" s="1504"/>
      <c r="O17" s="445">
        <v>1.6666666666666667</v>
      </c>
      <c r="P17" s="445" t="s">
        <v>378</v>
      </c>
      <c r="Q17" s="445" t="s">
        <v>378</v>
      </c>
      <c r="R17" s="445">
        <v>2.875</v>
      </c>
      <c r="S17" s="445">
        <v>2.125</v>
      </c>
      <c r="T17" s="445" t="s">
        <v>378</v>
      </c>
      <c r="U17" s="445">
        <v>2.5416666666666665</v>
      </c>
      <c r="V17" s="445" t="s">
        <v>378</v>
      </c>
      <c r="W17" s="445" t="s">
        <v>378</v>
      </c>
      <c r="X17" s="1084">
        <v>1.5416666666666667</v>
      </c>
      <c r="Y17" s="322">
        <f t="shared" si="6"/>
        <v>2.3708333333333336</v>
      </c>
      <c r="Z17" s="321">
        <f>IF(ISERROR(AVERAGE($B$8:X17)),"",AVERAGE($B$8:X17))</f>
        <v>2.2652925531914891</v>
      </c>
      <c r="AA17" s="327" t="s">
        <v>378</v>
      </c>
      <c r="AB17" s="1504"/>
      <c r="AC17" s="445">
        <v>7.083333333333333</v>
      </c>
      <c r="AD17" s="1084" t="s">
        <v>378</v>
      </c>
      <c r="AE17" s="322">
        <f t="shared" si="0"/>
        <v>7.083333333333333</v>
      </c>
      <c r="AF17" s="321">
        <f>IF(ISERROR(AVERAGE($AA$8:AD17)),"",AVERAGE($AA$8:AD17))</f>
        <v>4.1597222222222223</v>
      </c>
      <c r="AG17" s="1516"/>
      <c r="AH17" s="445">
        <v>5.583333333333333</v>
      </c>
      <c r="AI17" s="1504"/>
      <c r="AJ17" s="445">
        <v>4.25</v>
      </c>
      <c r="AK17" s="445">
        <v>7.25</v>
      </c>
      <c r="AL17" s="445">
        <v>6.416666666666667</v>
      </c>
      <c r="AM17" s="445" t="s">
        <v>17239</v>
      </c>
      <c r="AN17" s="445" t="s">
        <v>17381</v>
      </c>
      <c r="AO17" s="1504"/>
      <c r="AP17" s="445">
        <v>4.083333333333333</v>
      </c>
      <c r="AQ17" s="445" t="s">
        <v>127</v>
      </c>
      <c r="AR17" s="1522"/>
      <c r="AS17" s="1512"/>
      <c r="AT17" s="445">
        <v>3.5833333333333335</v>
      </c>
      <c r="AU17" s="322">
        <f t="shared" si="1"/>
        <v>5.1944444444444438</v>
      </c>
      <c r="AV17" s="323">
        <f>IF(ISERROR(AVERAGE($AG$8:AT17)),"",AVERAGE($AG$8:AT17))</f>
        <v>5.5806878306878307</v>
      </c>
      <c r="AW17" s="1427" t="s">
        <v>378</v>
      </c>
      <c r="AX17" s="1522"/>
      <c r="AY17" s="1529"/>
      <c r="AZ17" s="1355" t="s">
        <v>16504</v>
      </c>
      <c r="BA17" s="322" t="str">
        <f t="shared" si="2"/>
        <v/>
      </c>
      <c r="BB17" s="323" t="str">
        <f>IF(ISERROR(AVERAGE(AW$8:$AZ17)),"",AVERAGE(AW$8:$AZ17))</f>
        <v/>
      </c>
      <c r="BC17" s="327" t="s">
        <v>16707</v>
      </c>
      <c r="BD17" s="445" t="s">
        <v>16707</v>
      </c>
      <c r="BE17" s="445" t="s">
        <v>16707</v>
      </c>
      <c r="BF17" s="445" t="s">
        <v>16707</v>
      </c>
      <c r="BG17" s="445" t="s">
        <v>16707</v>
      </c>
      <c r="BH17" s="445" t="s">
        <v>16707</v>
      </c>
      <c r="BI17" s="445" t="s">
        <v>16707</v>
      </c>
      <c r="BJ17" s="445" t="s">
        <v>16707</v>
      </c>
      <c r="BK17" s="324" t="str">
        <f t="shared" si="3"/>
        <v/>
      </c>
      <c r="BL17" s="324" t="str">
        <f t="array" ref="BL17">IF(ISERROR(AVERAGE(BC$8:$BJ17)),"",AVERAGE(BC$8:$BJ17))</f>
        <v/>
      </c>
      <c r="BM17" s="325">
        <f t="shared" si="4"/>
        <v>4.8828703703703695</v>
      </c>
      <c r="BN17" s="325">
        <f t="shared" si="5"/>
        <v>9</v>
      </c>
      <c r="BO17" s="325">
        <v>5</v>
      </c>
      <c r="BP17" s="325">
        <v>2</v>
      </c>
      <c r="BQ17" s="325">
        <v>5</v>
      </c>
      <c r="BR17" s="325">
        <v>11</v>
      </c>
      <c r="BS17" s="325">
        <v>9</v>
      </c>
      <c r="BT17" s="325">
        <v>9</v>
      </c>
      <c r="BU17" s="325">
        <v>9</v>
      </c>
      <c r="BV17" s="325">
        <v>9</v>
      </c>
      <c r="BW17" s="325">
        <v>9</v>
      </c>
      <c r="BX17" s="325">
        <v>9</v>
      </c>
      <c r="BY17" s="325">
        <v>8</v>
      </c>
      <c r="BZ17" s="325">
        <v>9</v>
      </c>
      <c r="CA17" s="325">
        <v>9</v>
      </c>
      <c r="CB17" s="325">
        <v>9</v>
      </c>
      <c r="CC17" s="325">
        <v>9</v>
      </c>
      <c r="CD17" s="325">
        <v>0</v>
      </c>
      <c r="CE17" s="325">
        <v>5</v>
      </c>
      <c r="CF17" s="325">
        <v>4</v>
      </c>
      <c r="CG17" s="325">
        <v>3</v>
      </c>
      <c r="CH17" s="325">
        <v>3</v>
      </c>
      <c r="CI17" s="325">
        <v>3</v>
      </c>
      <c r="CJ17" s="325">
        <v>5</v>
      </c>
      <c r="CK17" s="325">
        <v>3</v>
      </c>
      <c r="CL17" s="325">
        <v>3</v>
      </c>
      <c r="CM17" s="325">
        <v>4</v>
      </c>
      <c r="CN17" s="325">
        <v>5</v>
      </c>
      <c r="CO17" s="621">
        <v>36</v>
      </c>
      <c r="CP17" s="325">
        <v>4</v>
      </c>
      <c r="CQ17" s="325">
        <v>1</v>
      </c>
      <c r="CR17" s="325">
        <v>1</v>
      </c>
      <c r="CS17" s="325">
        <v>2</v>
      </c>
      <c r="CT17" s="325">
        <v>2</v>
      </c>
      <c r="CU17" s="325">
        <v>1</v>
      </c>
      <c r="CV17" s="325">
        <v>4</v>
      </c>
      <c r="CW17" s="325">
        <v>4</v>
      </c>
      <c r="CX17" s="325">
        <v>9</v>
      </c>
      <c r="CY17" s="325">
        <v>5</v>
      </c>
      <c r="CZ17" s="325">
        <v>2</v>
      </c>
      <c r="DA17" s="325">
        <v>2</v>
      </c>
      <c r="DB17" s="325">
        <v>0</v>
      </c>
    </row>
    <row r="18" spans="1:106" s="325" customFormat="1" ht="21.95" customHeight="1" thickBot="1">
      <c r="A18" s="326">
        <v>11</v>
      </c>
      <c r="B18" s="1425" t="s">
        <v>16534</v>
      </c>
      <c r="C18" s="445">
        <v>1.9166666666666667</v>
      </c>
      <c r="D18" s="445" t="s">
        <v>17382</v>
      </c>
      <c r="E18" s="445">
        <v>3.25</v>
      </c>
      <c r="F18" s="445" t="s">
        <v>17378</v>
      </c>
      <c r="G18" s="445">
        <v>2.9166666666666665</v>
      </c>
      <c r="H18" s="445">
        <v>3.8333333333333335</v>
      </c>
      <c r="I18" s="1521"/>
      <c r="J18" s="1511"/>
      <c r="K18" s="1372" t="s">
        <v>16597</v>
      </c>
      <c r="L18" s="445">
        <v>2.5</v>
      </c>
      <c r="M18" s="445" t="s">
        <v>378</v>
      </c>
      <c r="N18" s="1504"/>
      <c r="O18" s="445">
        <v>1.7083333333333333</v>
      </c>
      <c r="P18" s="445" t="s">
        <v>378</v>
      </c>
      <c r="Q18" s="445" t="s">
        <v>378</v>
      </c>
      <c r="R18" s="445">
        <v>2.0416666666666665</v>
      </c>
      <c r="S18" s="445">
        <v>2.0833333333333335</v>
      </c>
      <c r="T18" s="445" t="s">
        <v>378</v>
      </c>
      <c r="U18" s="445">
        <v>2.75</v>
      </c>
      <c r="V18" s="445" t="s">
        <v>378</v>
      </c>
      <c r="W18" s="445" t="s">
        <v>378</v>
      </c>
      <c r="X18" s="1084">
        <v>1.8333333333333333</v>
      </c>
      <c r="Y18" s="322">
        <f t="shared" si="6"/>
        <v>2.4833333333333334</v>
      </c>
      <c r="Z18" s="321">
        <f>IF(ISERROR(AVERAGE($B$8:X18)),"",AVERAGE($B$8:X18))</f>
        <v>2.2862580128205128</v>
      </c>
      <c r="AA18" s="327" t="s">
        <v>378</v>
      </c>
      <c r="AB18" s="1504"/>
      <c r="AC18" s="445">
        <v>2.83</v>
      </c>
      <c r="AD18" s="1084" t="s">
        <v>378</v>
      </c>
      <c r="AE18" s="322">
        <f t="shared" si="0"/>
        <v>2.83</v>
      </c>
      <c r="AF18" s="321">
        <f>IF(ISERROR(AVERAGE($AA$8:AD18)),"",AVERAGE($AA$8:AD18))</f>
        <v>3.969761904761905</v>
      </c>
      <c r="AG18" s="1516"/>
      <c r="AH18" s="445">
        <v>4.458333333333333</v>
      </c>
      <c r="AI18" s="1504"/>
      <c r="AJ18" s="445">
        <v>5</v>
      </c>
      <c r="AK18" s="445">
        <v>5.166666666666667</v>
      </c>
      <c r="AL18" s="445">
        <v>5</v>
      </c>
      <c r="AM18" s="445" t="s">
        <v>17239</v>
      </c>
      <c r="AN18" s="445" t="s">
        <v>17381</v>
      </c>
      <c r="AO18" s="1504"/>
      <c r="AP18" s="445">
        <v>3.4166666666666665</v>
      </c>
      <c r="AQ18" s="1503"/>
      <c r="AR18" s="445" t="s">
        <v>17396</v>
      </c>
      <c r="AS18" s="1504"/>
      <c r="AT18" s="445" t="s">
        <v>17345</v>
      </c>
      <c r="AU18" s="322">
        <f t="shared" si="1"/>
        <v>4.6083333333333334</v>
      </c>
      <c r="AV18" s="323">
        <f>IF(ISERROR(AVERAGE($AG$8:AT18)),"",AVERAGE($AG$8:AT18))</f>
        <v>5.5091911764705879</v>
      </c>
      <c r="AW18" s="1526" t="s">
        <v>17403</v>
      </c>
      <c r="AX18" s="445" t="s">
        <v>17404</v>
      </c>
      <c r="AY18" s="1525" t="s">
        <v>17405</v>
      </c>
      <c r="AZ18" s="1355" t="s">
        <v>16504</v>
      </c>
      <c r="BA18" s="322" t="str">
        <f t="shared" si="2"/>
        <v/>
      </c>
      <c r="BB18" s="323" t="str">
        <f>IF(ISERROR(AVERAGE(AW$8:$AZ18)),"",AVERAGE(AW$8:$AZ18))</f>
        <v/>
      </c>
      <c r="BC18" s="327" t="s">
        <v>16707</v>
      </c>
      <c r="BD18" s="445" t="s">
        <v>16707</v>
      </c>
      <c r="BE18" s="445" t="s">
        <v>16707</v>
      </c>
      <c r="BF18" s="445" t="s">
        <v>16707</v>
      </c>
      <c r="BG18" s="445" t="s">
        <v>16707</v>
      </c>
      <c r="BH18" s="445" t="s">
        <v>16707</v>
      </c>
      <c r="BI18" s="445" t="s">
        <v>16707</v>
      </c>
      <c r="BJ18" s="445" t="s">
        <v>16707</v>
      </c>
      <c r="BK18" s="324" t="str">
        <f t="shared" si="3"/>
        <v/>
      </c>
      <c r="BL18" s="324" t="str">
        <f t="array" ref="BL18">IF(ISERROR(AVERAGE(BC$8:$BJ18)),"",AVERAGE(BC$8:$BJ18))</f>
        <v/>
      </c>
      <c r="BM18" s="325">
        <f t="shared" si="4"/>
        <v>3.3072222222222223</v>
      </c>
      <c r="BN18" s="325">
        <f t="shared" si="5"/>
        <v>9</v>
      </c>
      <c r="BO18" s="325">
        <v>5</v>
      </c>
      <c r="BP18" s="325">
        <v>2</v>
      </c>
      <c r="BQ18" s="325">
        <v>5</v>
      </c>
      <c r="BR18" s="325">
        <v>11</v>
      </c>
      <c r="BS18" s="325">
        <v>9</v>
      </c>
      <c r="BT18" s="325">
        <v>9</v>
      </c>
      <c r="BU18" s="325">
        <v>9</v>
      </c>
      <c r="BV18" s="325">
        <v>9</v>
      </c>
      <c r="BW18" s="325">
        <v>9</v>
      </c>
      <c r="BX18" s="325">
        <v>9</v>
      </c>
      <c r="BY18" s="325">
        <v>8</v>
      </c>
      <c r="BZ18" s="325">
        <v>9</v>
      </c>
      <c r="CA18" s="325">
        <v>9</v>
      </c>
      <c r="CB18" s="325">
        <v>10</v>
      </c>
      <c r="CC18" s="325">
        <v>9</v>
      </c>
      <c r="CD18" s="325">
        <v>0</v>
      </c>
      <c r="CE18" s="325">
        <v>5</v>
      </c>
      <c r="CF18" s="325">
        <v>4</v>
      </c>
      <c r="CG18" s="325">
        <v>3</v>
      </c>
      <c r="CH18" s="325">
        <v>3</v>
      </c>
      <c r="CI18" s="325">
        <v>3</v>
      </c>
      <c r="CJ18" s="325">
        <v>5</v>
      </c>
      <c r="CK18" s="325">
        <v>3</v>
      </c>
      <c r="CL18" s="325">
        <v>3</v>
      </c>
      <c r="CM18" s="325">
        <v>4</v>
      </c>
      <c r="CN18" s="325">
        <v>5</v>
      </c>
      <c r="CO18" s="621">
        <v>36</v>
      </c>
      <c r="CP18" s="325">
        <v>4</v>
      </c>
      <c r="CQ18" s="325">
        <v>1</v>
      </c>
      <c r="CR18" s="325">
        <v>1</v>
      </c>
      <c r="CS18" s="325">
        <v>2</v>
      </c>
      <c r="CT18" s="325">
        <v>2</v>
      </c>
      <c r="CU18" s="325">
        <v>1</v>
      </c>
      <c r="CV18" s="325">
        <v>3</v>
      </c>
      <c r="CW18" s="325">
        <v>4</v>
      </c>
      <c r="CX18" s="325">
        <v>8</v>
      </c>
      <c r="CY18" s="325">
        <v>4</v>
      </c>
      <c r="CZ18" s="325">
        <v>2</v>
      </c>
      <c r="DA18" s="325">
        <v>2</v>
      </c>
      <c r="DB18" s="325">
        <v>1</v>
      </c>
    </row>
    <row r="19" spans="1:106" s="325" customFormat="1" ht="21.95" customHeight="1" thickBot="1">
      <c r="A19" s="326">
        <v>12</v>
      </c>
      <c r="B19" s="1425" t="s">
        <v>16534</v>
      </c>
      <c r="C19" s="445">
        <v>2</v>
      </c>
      <c r="D19" s="445" t="s">
        <v>17382</v>
      </c>
      <c r="E19" s="445">
        <v>3.5833333333333335</v>
      </c>
      <c r="F19" s="445" t="s">
        <v>17378</v>
      </c>
      <c r="G19" s="445">
        <v>2.3333333333333335</v>
      </c>
      <c r="H19" s="445">
        <v>2.8333333333333335</v>
      </c>
      <c r="I19" s="1521"/>
      <c r="J19" s="1512"/>
      <c r="K19" s="1372" t="s">
        <v>16597</v>
      </c>
      <c r="L19" s="445">
        <v>1.5833333333333333</v>
      </c>
      <c r="M19" s="445" t="s">
        <v>378</v>
      </c>
      <c r="N19" s="1504"/>
      <c r="O19" s="445">
        <v>1.6666666666666667</v>
      </c>
      <c r="P19" s="445" t="s">
        <v>378</v>
      </c>
      <c r="Q19" s="445" t="s">
        <v>378</v>
      </c>
      <c r="R19" s="445">
        <v>2.5833333333333335</v>
      </c>
      <c r="S19" s="445">
        <v>2.0416666666666665</v>
      </c>
      <c r="T19" s="445" t="s">
        <v>378</v>
      </c>
      <c r="U19" s="445">
        <v>2.1666666666666665</v>
      </c>
      <c r="V19" s="445" t="s">
        <v>378</v>
      </c>
      <c r="W19" s="445" t="s">
        <v>378</v>
      </c>
      <c r="X19" s="1084">
        <v>1.375</v>
      </c>
      <c r="Y19" s="322">
        <f t="shared" si="6"/>
        <v>2.2166666666666672</v>
      </c>
      <c r="Z19" s="321">
        <f>IF(ISERROR(AVERAGE($B$8:X19)),"",AVERAGE($B$8:X19))</f>
        <v>2.2801535087719302</v>
      </c>
      <c r="AA19" s="327" t="s">
        <v>378</v>
      </c>
      <c r="AB19" s="1504"/>
      <c r="AC19" s="445">
        <v>3.46</v>
      </c>
      <c r="AD19" s="1084" t="s">
        <v>378</v>
      </c>
      <c r="AE19" s="322">
        <f t="shared" si="0"/>
        <v>3.46</v>
      </c>
      <c r="AF19" s="321">
        <f>IF(ISERROR(AVERAGE($AA$8:AD19)),"",AVERAGE($AA$8:AD19))</f>
        <v>3.9060416666666669</v>
      </c>
      <c r="AG19" s="1516"/>
      <c r="AH19" s="445">
        <v>4.625</v>
      </c>
      <c r="AI19" s="1504"/>
      <c r="AJ19" s="445">
        <v>4.291666666666667</v>
      </c>
      <c r="AK19" s="445">
        <v>6.583333333333333</v>
      </c>
      <c r="AL19" s="445">
        <v>8</v>
      </c>
      <c r="AM19" s="445" t="s">
        <v>17239</v>
      </c>
      <c r="AN19" s="445" t="s">
        <v>17381</v>
      </c>
      <c r="AO19" s="1504"/>
      <c r="AP19" s="445">
        <v>3.6666666666666665</v>
      </c>
      <c r="AQ19" s="1504"/>
      <c r="AR19" s="445">
        <v>3.9166666666666665</v>
      </c>
      <c r="AS19" s="1504"/>
      <c r="AT19" s="445" t="s">
        <v>641</v>
      </c>
      <c r="AU19" s="322">
        <f t="shared" si="1"/>
        <v>5.1805555555555562</v>
      </c>
      <c r="AV19" s="323">
        <f>IF(ISERROR(AVERAGE($AG$8:AT19)),"",AVERAGE($AG$8:AT19))</f>
        <v>5.4825450450450459</v>
      </c>
      <c r="AW19" s="1427" t="s">
        <v>378</v>
      </c>
      <c r="AX19" s="445">
        <v>3.1666666666666665</v>
      </c>
      <c r="AY19" s="1525">
        <v>4</v>
      </c>
      <c r="AZ19" s="1355" t="s">
        <v>16504</v>
      </c>
      <c r="BA19" s="322" t="str">
        <f t="shared" si="2"/>
        <v/>
      </c>
      <c r="BB19" s="323">
        <f>IF(ISERROR(AVERAGE(AW$8:$AZ19)),"",AVERAGE(AW$8:$AZ19))</f>
        <v>3.583333333333333</v>
      </c>
      <c r="BC19" s="327" t="s">
        <v>16707</v>
      </c>
      <c r="BD19" s="445" t="s">
        <v>16707</v>
      </c>
      <c r="BE19" s="445" t="s">
        <v>16707</v>
      </c>
      <c r="BF19" s="445" t="s">
        <v>16707</v>
      </c>
      <c r="BG19" s="445" t="s">
        <v>16707</v>
      </c>
      <c r="BH19" s="445" t="s">
        <v>16707</v>
      </c>
      <c r="BI19" s="445" t="s">
        <v>16707</v>
      </c>
      <c r="BJ19" s="445" t="s">
        <v>16707</v>
      </c>
      <c r="BK19" s="324" t="str">
        <f t="shared" si="3"/>
        <v/>
      </c>
      <c r="BL19" s="324" t="str">
        <f t="array" ref="BL19">IF(ISERROR(AVERAGE(BC$8:$BJ19)),"",AVERAGE(BC$8:$BJ19))</f>
        <v/>
      </c>
      <c r="BM19" s="325">
        <f t="shared" si="4"/>
        <v>3.6190740740740743</v>
      </c>
      <c r="BN19" s="325">
        <f t="shared" si="5"/>
        <v>10</v>
      </c>
      <c r="BO19" s="325">
        <v>5</v>
      </c>
      <c r="BP19" s="325">
        <v>2</v>
      </c>
      <c r="BQ19" s="325">
        <v>5</v>
      </c>
      <c r="BR19" s="325">
        <v>11</v>
      </c>
      <c r="BS19" s="325">
        <v>9</v>
      </c>
      <c r="BT19" s="325">
        <v>9</v>
      </c>
      <c r="BU19" s="325">
        <v>9</v>
      </c>
      <c r="BV19" s="325">
        <v>9</v>
      </c>
      <c r="BW19" s="325">
        <v>9</v>
      </c>
      <c r="BX19" s="325">
        <v>9</v>
      </c>
      <c r="BY19" s="325">
        <v>8</v>
      </c>
      <c r="BZ19" s="325">
        <v>9</v>
      </c>
      <c r="CA19" s="325">
        <v>9</v>
      </c>
      <c r="CB19" s="325">
        <v>10</v>
      </c>
      <c r="CC19" s="325">
        <v>9</v>
      </c>
      <c r="CD19" s="325">
        <v>0</v>
      </c>
      <c r="CE19" s="325">
        <v>5</v>
      </c>
      <c r="CF19" s="325">
        <v>4</v>
      </c>
      <c r="CG19" s="325">
        <v>3</v>
      </c>
      <c r="CH19" s="325">
        <v>3</v>
      </c>
      <c r="CI19" s="325">
        <v>3</v>
      </c>
      <c r="CJ19" s="325">
        <v>5</v>
      </c>
      <c r="CK19" s="325">
        <v>3</v>
      </c>
      <c r="CL19" s="325">
        <v>3</v>
      </c>
      <c r="CM19" s="325">
        <v>4</v>
      </c>
      <c r="CN19" s="325">
        <v>5</v>
      </c>
      <c r="CO19" s="621">
        <v>36</v>
      </c>
      <c r="CP19" s="325">
        <v>4</v>
      </c>
      <c r="CQ19" s="325">
        <v>1</v>
      </c>
      <c r="CR19" s="325">
        <v>1</v>
      </c>
      <c r="CS19" s="325">
        <v>2</v>
      </c>
      <c r="CT19" s="325">
        <v>2</v>
      </c>
      <c r="CU19" s="325">
        <v>1</v>
      </c>
      <c r="CV19" s="325">
        <v>2</v>
      </c>
      <c r="CW19" s="325">
        <v>3</v>
      </c>
      <c r="CX19" s="325">
        <v>7</v>
      </c>
      <c r="CY19" s="325">
        <v>4</v>
      </c>
      <c r="CZ19" s="325">
        <v>3</v>
      </c>
      <c r="DA19" s="325">
        <v>2</v>
      </c>
      <c r="DB19" s="325">
        <v>1</v>
      </c>
    </row>
    <row r="20" spans="1:106" s="325" customFormat="1" ht="21.95" customHeight="1" thickBot="1">
      <c r="A20" s="326">
        <v>13</v>
      </c>
      <c r="B20" s="1425" t="s">
        <v>16534</v>
      </c>
      <c r="C20" s="445">
        <v>1.875</v>
      </c>
      <c r="D20" s="445" t="s">
        <v>17382</v>
      </c>
      <c r="E20" s="445">
        <v>3.4166666666666665</v>
      </c>
      <c r="F20" s="445" t="s">
        <v>17378</v>
      </c>
      <c r="G20" s="445">
        <v>2.25</v>
      </c>
      <c r="H20" s="445">
        <v>2.8333333333333335</v>
      </c>
      <c r="I20" s="1521"/>
      <c r="J20" s="1512"/>
      <c r="K20" s="1372" t="s">
        <v>16597</v>
      </c>
      <c r="L20" s="445">
        <v>1.9583333333333333</v>
      </c>
      <c r="M20" s="1372" t="s">
        <v>16597</v>
      </c>
      <c r="N20" s="1504"/>
      <c r="O20" s="445">
        <v>1.375</v>
      </c>
      <c r="P20" s="1372" t="s">
        <v>16597</v>
      </c>
      <c r="Q20" s="1372" t="s">
        <v>16597</v>
      </c>
      <c r="R20" s="445">
        <v>1.7916666666666667</v>
      </c>
      <c r="S20" s="445">
        <v>2.5</v>
      </c>
      <c r="T20" s="1372" t="s">
        <v>16597</v>
      </c>
      <c r="U20" s="445">
        <v>2.1666666666666665</v>
      </c>
      <c r="V20" s="1372" t="s">
        <v>16597</v>
      </c>
      <c r="W20" s="1372" t="s">
        <v>16597</v>
      </c>
      <c r="X20" s="1084">
        <v>1.3333333333333333</v>
      </c>
      <c r="Y20" s="322">
        <f t="shared" si="6"/>
        <v>2.15</v>
      </c>
      <c r="Z20" s="321">
        <f>IF(ISERROR(AVERAGE($B$8:X20)),"",AVERAGE($B$8:X20))</f>
        <v>2.2696572580645165</v>
      </c>
      <c r="AA20" s="327" t="s">
        <v>378</v>
      </c>
      <c r="AB20" s="1524"/>
      <c r="AC20" s="445">
        <v>4.67</v>
      </c>
      <c r="AD20" s="1084" t="s">
        <v>378</v>
      </c>
      <c r="AE20" s="322">
        <f t="shared" si="0"/>
        <v>4.67</v>
      </c>
      <c r="AF20" s="321">
        <f>IF(ISERROR(AVERAGE($AA$8:AD20)),"",AVERAGE($AA$8:AD20))</f>
        <v>3.9909259259259264</v>
      </c>
      <c r="AG20" s="1516"/>
      <c r="AH20" s="445">
        <v>3.7083333333333335</v>
      </c>
      <c r="AI20" s="1504"/>
      <c r="AJ20" s="445">
        <v>4.166666666666667</v>
      </c>
      <c r="AK20" s="445">
        <v>7.75</v>
      </c>
      <c r="AL20" s="445">
        <v>5.416666666666667</v>
      </c>
      <c r="AM20" s="445" t="s">
        <v>17239</v>
      </c>
      <c r="AN20" s="445" t="s">
        <v>17381</v>
      </c>
      <c r="AO20" s="1504"/>
      <c r="AP20" s="445" t="s">
        <v>127</v>
      </c>
      <c r="AQ20" s="1504"/>
      <c r="AR20" s="445">
        <v>2.1666666666666665</v>
      </c>
      <c r="AS20" s="1504"/>
      <c r="AT20" s="445" t="s">
        <v>641</v>
      </c>
      <c r="AU20" s="322">
        <f t="shared" si="1"/>
        <v>4.6416666666666675</v>
      </c>
      <c r="AV20" s="323">
        <f>IF(ISERROR(AVERAGE($AG$8:AT20)),"",AVERAGE($AG$8:AT20))</f>
        <v>5.4293248945147692</v>
      </c>
      <c r="AW20" s="1427" t="s">
        <v>378</v>
      </c>
      <c r="AX20" s="445">
        <v>4.5</v>
      </c>
      <c r="AY20" s="1525">
        <v>4.166666666666667</v>
      </c>
      <c r="AZ20" s="1355" t="s">
        <v>16504</v>
      </c>
      <c r="BA20" s="322" t="str">
        <f t="shared" si="2"/>
        <v/>
      </c>
      <c r="BB20" s="323">
        <f>IF(ISERROR(AVERAGE(AW$8:$AZ20)),"",AVERAGE(AW$8:$AZ20))</f>
        <v>3.958333333333333</v>
      </c>
      <c r="BC20" s="327" t="s">
        <v>16707</v>
      </c>
      <c r="BD20" s="445" t="s">
        <v>16707</v>
      </c>
      <c r="BE20" s="445" t="s">
        <v>16707</v>
      </c>
      <c r="BF20" s="445" t="s">
        <v>16707</v>
      </c>
      <c r="BG20" s="445" t="s">
        <v>16707</v>
      </c>
      <c r="BH20" s="445" t="s">
        <v>16707</v>
      </c>
      <c r="BI20" s="445" t="s">
        <v>16707</v>
      </c>
      <c r="BJ20" s="445" t="s">
        <v>16707</v>
      </c>
      <c r="BK20" s="324" t="str">
        <f t="shared" si="3"/>
        <v/>
      </c>
      <c r="BL20" s="324" t="str">
        <f t="array" ref="BL20">IF(ISERROR(AVERAGE(BC$8:$BJ20)),"",AVERAGE(BC$8:$BJ20))</f>
        <v/>
      </c>
      <c r="BM20" s="325">
        <f t="shared" si="4"/>
        <v>3.8205555555555559</v>
      </c>
      <c r="BN20" s="325">
        <f t="shared" si="5"/>
        <v>10</v>
      </c>
      <c r="BO20" s="325">
        <v>5</v>
      </c>
      <c r="BP20" s="325">
        <v>2</v>
      </c>
      <c r="BQ20" s="325">
        <v>5</v>
      </c>
      <c r="BR20" s="325">
        <v>11</v>
      </c>
      <c r="BS20" s="325">
        <v>9</v>
      </c>
      <c r="BT20" s="325">
        <v>9</v>
      </c>
      <c r="BU20" s="325">
        <v>9</v>
      </c>
      <c r="BV20" s="325">
        <v>9</v>
      </c>
      <c r="BW20" s="325">
        <v>9</v>
      </c>
      <c r="BX20" s="325">
        <v>9</v>
      </c>
      <c r="BY20" s="325">
        <v>8</v>
      </c>
      <c r="BZ20" s="325">
        <v>9</v>
      </c>
      <c r="CA20" s="325">
        <v>9</v>
      </c>
      <c r="CB20" s="325">
        <v>9</v>
      </c>
      <c r="CC20" s="325">
        <v>9</v>
      </c>
      <c r="CD20" s="325">
        <v>0</v>
      </c>
      <c r="CE20" s="325">
        <v>5</v>
      </c>
      <c r="CF20" s="325">
        <v>4</v>
      </c>
      <c r="CG20" s="325">
        <v>3</v>
      </c>
      <c r="CH20" s="325">
        <v>4</v>
      </c>
      <c r="CI20" s="325">
        <v>3</v>
      </c>
      <c r="CJ20" s="325">
        <v>5</v>
      </c>
      <c r="CK20" s="325">
        <v>3</v>
      </c>
      <c r="CL20" s="325">
        <v>3</v>
      </c>
      <c r="CM20" s="325">
        <v>4</v>
      </c>
      <c r="CN20" s="325">
        <v>4</v>
      </c>
      <c r="CO20" s="621">
        <v>36</v>
      </c>
      <c r="CP20" s="325">
        <v>4</v>
      </c>
      <c r="CQ20" s="325">
        <v>2</v>
      </c>
      <c r="CR20" s="325">
        <v>1</v>
      </c>
      <c r="CS20" s="325">
        <v>2</v>
      </c>
      <c r="CT20" s="325">
        <v>2</v>
      </c>
      <c r="CU20" s="325">
        <v>1</v>
      </c>
      <c r="CV20" s="325">
        <v>1</v>
      </c>
      <c r="CW20" s="325">
        <v>3</v>
      </c>
      <c r="CX20" s="325">
        <v>7</v>
      </c>
      <c r="CY20" s="325">
        <v>4</v>
      </c>
      <c r="CZ20" s="325">
        <v>2</v>
      </c>
      <c r="DA20" s="325">
        <v>0</v>
      </c>
      <c r="DB20" s="325">
        <v>1</v>
      </c>
    </row>
    <row r="21" spans="1:106" s="325" customFormat="1" ht="21.95" customHeight="1" thickBot="1">
      <c r="A21" s="326">
        <v>14</v>
      </c>
      <c r="B21" s="1425" t="s">
        <v>16534</v>
      </c>
      <c r="C21" s="445">
        <v>1.9583333333333333</v>
      </c>
      <c r="D21" s="445" t="s">
        <v>17382</v>
      </c>
      <c r="E21" s="445">
        <v>3.8333333333333335</v>
      </c>
      <c r="F21" s="445" t="s">
        <v>17378</v>
      </c>
      <c r="G21" s="445">
        <v>2.5833333333333335</v>
      </c>
      <c r="H21" s="445">
        <v>2.625</v>
      </c>
      <c r="I21" s="1521"/>
      <c r="J21" s="1512"/>
      <c r="K21" s="1372" t="s">
        <v>16597</v>
      </c>
      <c r="L21" s="445">
        <v>2.9583333333333335</v>
      </c>
      <c r="M21" s="1372" t="s">
        <v>16597</v>
      </c>
      <c r="N21" s="1504"/>
      <c r="O21" s="445">
        <v>0.79166666666666663</v>
      </c>
      <c r="P21" s="1372" t="s">
        <v>16597</v>
      </c>
      <c r="Q21" s="1372" t="s">
        <v>16597</v>
      </c>
      <c r="R21" s="445">
        <v>2.6666666666666665</v>
      </c>
      <c r="S21" s="445" t="s">
        <v>127</v>
      </c>
      <c r="T21" s="1372" t="s">
        <v>16597</v>
      </c>
      <c r="U21" s="445">
        <v>1.7916666666666667</v>
      </c>
      <c r="V21" s="1372" t="s">
        <v>16597</v>
      </c>
      <c r="W21" s="1372" t="s">
        <v>16597</v>
      </c>
      <c r="X21" s="1084">
        <v>0.95833333333333337</v>
      </c>
      <c r="Y21" s="322">
        <f t="shared" si="6"/>
        <v>2.2407407407407409</v>
      </c>
      <c r="Z21" s="321">
        <f>IF(ISERROR(AVERAGE($B$8:X21)),"",AVERAGE($B$8:X21))</f>
        <v>2.2677005012531328</v>
      </c>
      <c r="AA21" s="327" t="s">
        <v>378</v>
      </c>
      <c r="AB21" s="1524"/>
      <c r="AC21" s="445">
        <v>3.75</v>
      </c>
      <c r="AD21" s="1084" t="s">
        <v>378</v>
      </c>
      <c r="AE21" s="322">
        <f t="shared" si="0"/>
        <v>3.75</v>
      </c>
      <c r="AF21" s="321">
        <f>IF(ISERROR(AVERAGE($AA$8:AD21)),"",AVERAGE($AA$8:AD21))</f>
        <v>3.9668333333333337</v>
      </c>
      <c r="AG21" s="1516"/>
      <c r="AH21" s="445">
        <v>5.083333333333333</v>
      </c>
      <c r="AI21" s="1504"/>
      <c r="AJ21" s="445">
        <v>3.5833333333333335</v>
      </c>
      <c r="AK21" s="445">
        <v>5.833333333333333</v>
      </c>
      <c r="AL21" s="445">
        <v>7.5</v>
      </c>
      <c r="AM21" s="445" t="s">
        <v>17239</v>
      </c>
      <c r="AN21" s="445" t="s">
        <v>17381</v>
      </c>
      <c r="AO21" s="1504"/>
      <c r="AP21" s="445" t="s">
        <v>127</v>
      </c>
      <c r="AQ21" s="1504"/>
      <c r="AR21" s="445">
        <v>4.166666666666667</v>
      </c>
      <c r="AS21" s="1504"/>
      <c r="AT21" s="445">
        <v>2.7083333333333335</v>
      </c>
      <c r="AU21" s="322">
        <f t="shared" si="1"/>
        <v>4.8125</v>
      </c>
      <c r="AV21" s="323">
        <f>IF(ISERROR(AVERAGE($AG$8:AT21)),"",AVERAGE($AG$8:AT21))</f>
        <v>5.3857843137254902</v>
      </c>
      <c r="AW21" s="1427" t="s">
        <v>378</v>
      </c>
      <c r="AX21" s="445">
        <v>3.6666666666666665</v>
      </c>
      <c r="AY21" s="1525">
        <v>2.1666666666666665</v>
      </c>
      <c r="AZ21" s="1355" t="s">
        <v>16504</v>
      </c>
      <c r="BA21" s="322" t="str">
        <f t="shared" si="2"/>
        <v/>
      </c>
      <c r="BB21" s="323">
        <f>IF(ISERROR(AVERAGE(AW$8:$AZ21)),"",AVERAGE(AW$8:$AZ21))</f>
        <v>3.6111111111111112</v>
      </c>
      <c r="BC21" s="327" t="s">
        <v>16707</v>
      </c>
      <c r="BD21" s="445" t="s">
        <v>16707</v>
      </c>
      <c r="BE21" s="445" t="s">
        <v>16707</v>
      </c>
      <c r="BF21" s="445" t="s">
        <v>16707</v>
      </c>
      <c r="BG21" s="445" t="s">
        <v>16707</v>
      </c>
      <c r="BH21" s="445" t="s">
        <v>16707</v>
      </c>
      <c r="BI21" s="445" t="s">
        <v>16707</v>
      </c>
      <c r="BJ21" s="445" t="s">
        <v>16707</v>
      </c>
      <c r="BK21" s="324" t="str">
        <f t="shared" si="3"/>
        <v/>
      </c>
      <c r="BL21" s="324" t="str">
        <f t="array" ref="BL21">IF(ISERROR(AVERAGE(BC$8:$BJ21)),"",AVERAGE(BC$8:$BJ21))</f>
        <v/>
      </c>
      <c r="BM21" s="325">
        <f t="shared" si="4"/>
        <v>3.6010802469135803</v>
      </c>
      <c r="BN21" s="325">
        <f t="shared" si="5"/>
        <v>10</v>
      </c>
      <c r="BO21" s="325">
        <v>5</v>
      </c>
      <c r="BP21" s="325">
        <v>2</v>
      </c>
      <c r="BQ21" s="325">
        <v>5</v>
      </c>
      <c r="BR21" s="325">
        <v>10</v>
      </c>
      <c r="BS21" s="325">
        <v>9</v>
      </c>
      <c r="BT21" s="325">
        <v>9</v>
      </c>
      <c r="BU21" s="325">
        <v>9</v>
      </c>
      <c r="BV21" s="325">
        <v>9</v>
      </c>
      <c r="BW21" s="325">
        <v>9</v>
      </c>
      <c r="BX21" s="325">
        <v>9</v>
      </c>
      <c r="BY21" s="325">
        <v>8</v>
      </c>
      <c r="BZ21" s="325">
        <v>9</v>
      </c>
      <c r="CA21" s="325">
        <v>9</v>
      </c>
      <c r="CB21" s="325">
        <v>9</v>
      </c>
      <c r="CC21" s="325">
        <v>9</v>
      </c>
      <c r="CD21" s="325">
        <v>0</v>
      </c>
      <c r="CE21" s="325">
        <v>5</v>
      </c>
      <c r="CF21" s="325">
        <v>4</v>
      </c>
      <c r="CG21" s="325">
        <v>3</v>
      </c>
      <c r="CH21" s="325">
        <v>4</v>
      </c>
      <c r="CI21" s="325">
        <v>3</v>
      </c>
      <c r="CJ21" s="325">
        <v>5</v>
      </c>
      <c r="CK21" s="325">
        <v>3</v>
      </c>
      <c r="CL21" s="325">
        <v>3</v>
      </c>
      <c r="CM21" s="325">
        <v>4</v>
      </c>
      <c r="CN21" s="325">
        <v>4</v>
      </c>
      <c r="CO21" s="325">
        <v>6</v>
      </c>
      <c r="CP21" s="325">
        <v>4</v>
      </c>
      <c r="CQ21" s="325">
        <v>2</v>
      </c>
      <c r="CR21" s="325">
        <v>1</v>
      </c>
      <c r="CS21" s="325">
        <v>2</v>
      </c>
      <c r="CT21" s="325">
        <v>2</v>
      </c>
      <c r="CU21" s="325">
        <v>2</v>
      </c>
      <c r="CV21" s="325">
        <v>1</v>
      </c>
      <c r="CW21" s="325">
        <v>3</v>
      </c>
      <c r="CX21" s="621">
        <v>7</v>
      </c>
      <c r="CY21" s="325">
        <v>4</v>
      </c>
      <c r="CZ21" s="325">
        <v>2</v>
      </c>
      <c r="DA21" s="325">
        <v>0</v>
      </c>
      <c r="DB21" s="325">
        <v>1</v>
      </c>
    </row>
    <row r="22" spans="1:106" s="325" customFormat="1" ht="21.95" customHeight="1" thickBot="1">
      <c r="A22" s="326">
        <v>15</v>
      </c>
      <c r="B22" s="1425" t="s">
        <v>16534</v>
      </c>
      <c r="C22" s="445">
        <v>1.4583333333333333</v>
      </c>
      <c r="D22" s="445" t="s">
        <v>17382</v>
      </c>
      <c r="E22" s="445">
        <v>3.1666666666666665</v>
      </c>
      <c r="F22" s="445" t="s">
        <v>17378</v>
      </c>
      <c r="G22" s="445">
        <v>3</v>
      </c>
      <c r="H22" s="445">
        <v>3.2083333333333335</v>
      </c>
      <c r="I22" s="1521"/>
      <c r="J22" s="1512"/>
      <c r="K22" s="1372" t="s">
        <v>16597</v>
      </c>
      <c r="L22" s="445">
        <v>1.5</v>
      </c>
      <c r="M22" s="1372" t="s">
        <v>16597</v>
      </c>
      <c r="N22" s="1504"/>
      <c r="O22" s="445">
        <v>0.75</v>
      </c>
      <c r="P22" s="1372" t="s">
        <v>16597</v>
      </c>
      <c r="Q22" s="1372" t="s">
        <v>16597</v>
      </c>
      <c r="R22" s="445">
        <v>1.5833333333333333</v>
      </c>
      <c r="S22" s="445" t="s">
        <v>127</v>
      </c>
      <c r="T22" s="1372" t="s">
        <v>16597</v>
      </c>
      <c r="U22" s="445" t="s">
        <v>127</v>
      </c>
      <c r="V22" s="1372" t="s">
        <v>16597</v>
      </c>
      <c r="W22" s="1372" t="s">
        <v>16597</v>
      </c>
      <c r="X22" s="1084">
        <v>1.625</v>
      </c>
      <c r="Y22" s="322">
        <f t="shared" si="6"/>
        <v>2.0364583333333335</v>
      </c>
      <c r="Z22" s="321">
        <f>IF(ISERROR(AVERAGE($B$8:X22)),"",AVERAGE($B$8:X22))</f>
        <v>2.2545803782505911</v>
      </c>
      <c r="AA22" s="327" t="s">
        <v>378</v>
      </c>
      <c r="AB22" s="1524"/>
      <c r="AC22" s="445">
        <v>3.9166666666666665</v>
      </c>
      <c r="AD22" s="1084" t="s">
        <v>378</v>
      </c>
      <c r="AE22" s="322">
        <f t="shared" si="0"/>
        <v>3.9166666666666665</v>
      </c>
      <c r="AF22" s="321">
        <f>IF(ISERROR(AVERAGE($AA$8:AD22)),"",AVERAGE($AA$8:AD22))</f>
        <v>3.9622727272727274</v>
      </c>
      <c r="AG22" s="1516"/>
      <c r="AH22" s="445">
        <v>3.5833333333333335</v>
      </c>
      <c r="AI22" s="1504"/>
      <c r="AJ22" s="445">
        <v>4.125</v>
      </c>
      <c r="AK22" s="445">
        <v>6.833333333333333</v>
      </c>
      <c r="AL22" s="445">
        <v>6.166666666666667</v>
      </c>
      <c r="AM22" s="445" t="s">
        <v>17239</v>
      </c>
      <c r="AN22" s="445" t="s">
        <v>17381</v>
      </c>
      <c r="AO22" s="1521"/>
      <c r="AP22" s="1645"/>
      <c r="AQ22" s="1512"/>
      <c r="AR22" s="445" t="s">
        <v>17444</v>
      </c>
      <c r="AS22" s="1504"/>
      <c r="AT22" s="445">
        <v>2.5833333333333335</v>
      </c>
      <c r="AU22" s="322">
        <f t="shared" si="1"/>
        <v>4.6583333333333332</v>
      </c>
      <c r="AV22" s="323">
        <f>IF(ISERROR(AVERAGE($AG$8:AT22)),"",AVERAGE($AG$8:AT22))</f>
        <v>5.3453703703703699</v>
      </c>
      <c r="AW22" s="1427" t="s">
        <v>378</v>
      </c>
      <c r="AX22" s="445">
        <v>2</v>
      </c>
      <c r="AY22" s="1525">
        <v>2.3333333333333335</v>
      </c>
      <c r="AZ22" s="1355" t="s">
        <v>16504</v>
      </c>
      <c r="BA22" s="322" t="str">
        <f t="shared" si="2"/>
        <v/>
      </c>
      <c r="BB22" s="323">
        <f>IF(ISERROR(AVERAGE(AW$8:$AZ22)),"",AVERAGE(AW$8:$AZ22))</f>
        <v>3.25</v>
      </c>
      <c r="BC22" s="327" t="s">
        <v>16707</v>
      </c>
      <c r="BD22" s="445" t="s">
        <v>16707</v>
      </c>
      <c r="BE22" s="445" t="s">
        <v>16707</v>
      </c>
      <c r="BF22" s="445" t="s">
        <v>16707</v>
      </c>
      <c r="BG22" s="445" t="s">
        <v>16707</v>
      </c>
      <c r="BH22" s="445" t="s">
        <v>16707</v>
      </c>
      <c r="BI22" s="445" t="s">
        <v>16707</v>
      </c>
      <c r="BJ22" s="445" t="s">
        <v>16707</v>
      </c>
      <c r="BK22" s="324" t="str">
        <f t="shared" si="3"/>
        <v/>
      </c>
      <c r="BL22" s="324" t="str">
        <f t="array" ref="BL22">IF(ISERROR(AVERAGE(BC$8:$BJ22)),"",AVERAGE(BC$8:$BJ22))</f>
        <v/>
      </c>
      <c r="BM22" s="325">
        <f t="shared" si="4"/>
        <v>3.5371527777777776</v>
      </c>
      <c r="BN22" s="325">
        <f t="shared" si="5"/>
        <v>10</v>
      </c>
      <c r="BO22" s="325">
        <v>5</v>
      </c>
      <c r="BP22" s="325">
        <v>2</v>
      </c>
      <c r="BQ22" s="325">
        <v>5</v>
      </c>
      <c r="BR22" s="325">
        <v>10</v>
      </c>
      <c r="BS22" s="325">
        <v>9</v>
      </c>
      <c r="BT22" s="325">
        <v>9</v>
      </c>
      <c r="BU22" s="325">
        <v>9</v>
      </c>
      <c r="BV22" s="325">
        <v>9</v>
      </c>
      <c r="BW22" s="325">
        <v>9</v>
      </c>
      <c r="BX22" s="325">
        <v>9</v>
      </c>
      <c r="BY22" s="325">
        <v>8</v>
      </c>
      <c r="BZ22" s="325">
        <v>9</v>
      </c>
      <c r="CA22" s="325">
        <v>9</v>
      </c>
      <c r="CB22" s="325">
        <v>10</v>
      </c>
      <c r="CC22" s="325">
        <v>9</v>
      </c>
      <c r="CD22" s="325">
        <v>0</v>
      </c>
      <c r="CE22" s="325">
        <v>5</v>
      </c>
      <c r="CF22" s="325">
        <v>4</v>
      </c>
      <c r="CG22" s="325">
        <v>3</v>
      </c>
      <c r="CH22" s="325">
        <v>4</v>
      </c>
      <c r="CI22" s="325">
        <v>3</v>
      </c>
      <c r="CJ22" s="325">
        <v>4</v>
      </c>
      <c r="CK22" s="325">
        <v>3</v>
      </c>
      <c r="CL22" s="325">
        <v>3</v>
      </c>
      <c r="CM22" s="325">
        <v>3</v>
      </c>
      <c r="CN22" s="325">
        <v>4</v>
      </c>
      <c r="CO22" s="325">
        <v>4</v>
      </c>
      <c r="CP22" s="325">
        <v>4</v>
      </c>
      <c r="CQ22" s="325">
        <v>2</v>
      </c>
      <c r="CR22" s="325">
        <v>1</v>
      </c>
      <c r="CS22" s="325">
        <v>4</v>
      </c>
      <c r="CT22" s="325">
        <v>1</v>
      </c>
      <c r="CU22" s="325">
        <v>2</v>
      </c>
      <c r="CV22" s="325">
        <v>1</v>
      </c>
      <c r="CW22" s="325">
        <v>3</v>
      </c>
      <c r="CX22" s="325">
        <v>5</v>
      </c>
      <c r="CY22" s="325">
        <v>4</v>
      </c>
      <c r="CZ22" s="325">
        <v>3</v>
      </c>
      <c r="DA22" s="325">
        <v>0</v>
      </c>
      <c r="DB22" s="325">
        <v>1</v>
      </c>
    </row>
    <row r="23" spans="1:106" s="325" customFormat="1" ht="21.95" customHeight="1" thickBot="1">
      <c r="A23" s="326">
        <v>16</v>
      </c>
      <c r="B23" s="1425" t="s">
        <v>16534</v>
      </c>
      <c r="C23" s="445">
        <v>1.375</v>
      </c>
      <c r="D23" s="445" t="s">
        <v>17382</v>
      </c>
      <c r="E23" s="445">
        <v>3.3333333333333335</v>
      </c>
      <c r="F23" s="445" t="s">
        <v>17378</v>
      </c>
      <c r="G23" s="445">
        <v>1.75</v>
      </c>
      <c r="H23" s="445">
        <v>2.8333333333333335</v>
      </c>
      <c r="I23" s="1521"/>
      <c r="J23" s="1512"/>
      <c r="K23" s="1372" t="s">
        <v>16597</v>
      </c>
      <c r="L23" s="445">
        <v>3.2916666666666665</v>
      </c>
      <c r="M23" s="1372" t="s">
        <v>16597</v>
      </c>
      <c r="N23" s="1504"/>
      <c r="O23" s="445">
        <v>1.125</v>
      </c>
      <c r="P23" s="1372" t="s">
        <v>16597</v>
      </c>
      <c r="Q23" s="1372" t="s">
        <v>16597</v>
      </c>
      <c r="R23" s="445">
        <v>2.1666666666666665</v>
      </c>
      <c r="S23" s="445" t="s">
        <v>127</v>
      </c>
      <c r="T23" s="1372" t="s">
        <v>16597</v>
      </c>
      <c r="U23" s="445" t="s">
        <v>127</v>
      </c>
      <c r="V23" s="1372" t="s">
        <v>16597</v>
      </c>
      <c r="W23" s="1372" t="s">
        <v>16597</v>
      </c>
      <c r="X23" s="1084" t="s">
        <v>127</v>
      </c>
      <c r="Y23" s="322">
        <f t="shared" si="6"/>
        <v>2.2678571428571428</v>
      </c>
      <c r="Z23" s="321">
        <f>IF(ISERROR(AVERAGE($B$8:X23)),"",AVERAGE($B$8:X23))</f>
        <v>2.255208333333333</v>
      </c>
      <c r="AA23" s="327" t="s">
        <v>378</v>
      </c>
      <c r="AB23" s="1524"/>
      <c r="AC23" s="445">
        <v>2.9583333333333335</v>
      </c>
      <c r="AD23" s="1084" t="s">
        <v>378</v>
      </c>
      <c r="AE23" s="322">
        <f t="shared" si="0"/>
        <v>2.9583333333333335</v>
      </c>
      <c r="AF23" s="321">
        <f>IF(ISERROR(AVERAGE($AA$8:AD23)),"",AVERAGE($AA$8:AD23))</f>
        <v>3.8786111111111112</v>
      </c>
      <c r="AG23" s="1516"/>
      <c r="AH23" s="445">
        <v>3.3333333333333335</v>
      </c>
      <c r="AI23" s="1504"/>
      <c r="AJ23" s="445">
        <v>3.0833333333333335</v>
      </c>
      <c r="AK23" s="593">
        <v>4.083333333333333</v>
      </c>
      <c r="AL23" s="593">
        <v>7.5</v>
      </c>
      <c r="AM23" s="445" t="s">
        <v>17239</v>
      </c>
      <c r="AN23" s="445" t="s">
        <v>17381</v>
      </c>
      <c r="AO23" s="1521"/>
      <c r="AP23" s="1646"/>
      <c r="AQ23" s="1512"/>
      <c r="AR23" s="445">
        <v>3.5416666666666665</v>
      </c>
      <c r="AS23" s="1514"/>
      <c r="AT23" s="593">
        <v>2.5416666666666665</v>
      </c>
      <c r="AU23" s="322">
        <f t="shared" si="1"/>
        <v>4.0138888888888893</v>
      </c>
      <c r="AV23" s="323">
        <f>IF(ISERROR(AVERAGE($AG$8:AT23)),"",AVERAGE($AG$8:AT23))</f>
        <v>5.2621527777777777</v>
      </c>
      <c r="AW23" s="1427" t="s">
        <v>378</v>
      </c>
      <c r="AX23" s="445">
        <v>1.6666666666666667</v>
      </c>
      <c r="AY23" s="1525">
        <v>2</v>
      </c>
      <c r="AZ23" s="1355" t="s">
        <v>16504</v>
      </c>
      <c r="BA23" s="322" t="str">
        <f t="shared" si="2"/>
        <v/>
      </c>
      <c r="BB23" s="323">
        <f>IF(ISERROR(AVERAGE(AW$8:$AZ23)),"",AVERAGE(AW$8:$AZ23))</f>
        <v>2.9666666666666668</v>
      </c>
      <c r="BC23" s="327" t="s">
        <v>16707</v>
      </c>
      <c r="BD23" s="445" t="s">
        <v>16707</v>
      </c>
      <c r="BE23" s="445" t="s">
        <v>16707</v>
      </c>
      <c r="BF23" s="445" t="s">
        <v>16707</v>
      </c>
      <c r="BG23" s="445" t="s">
        <v>16707</v>
      </c>
      <c r="BH23" s="445" t="s">
        <v>16707</v>
      </c>
      <c r="BI23" s="445" t="s">
        <v>16707</v>
      </c>
      <c r="BJ23" s="445" t="s">
        <v>16707</v>
      </c>
      <c r="BK23" s="324" t="str">
        <f t="shared" ref="BK23:BK38" si="7">IF(ISERROR(AVERAGE($BD23:$BJ23)),"",AVERAGE($BD23:$BJ23))</f>
        <v/>
      </c>
      <c r="BL23" s="324" t="str">
        <f t="array" ref="BL23">IF(ISERROR(AVERAGE(BC$8:$BJ23)),"",AVERAGE(BC$8:$BJ23))</f>
        <v/>
      </c>
      <c r="BM23" s="325">
        <f t="shared" si="4"/>
        <v>3.0800264550264553</v>
      </c>
      <c r="BN23" s="325">
        <f t="shared" si="5"/>
        <v>10</v>
      </c>
      <c r="BO23" s="325">
        <v>5</v>
      </c>
      <c r="BP23" s="325">
        <v>2</v>
      </c>
      <c r="BQ23" s="325">
        <v>29</v>
      </c>
      <c r="BR23" s="325">
        <v>10</v>
      </c>
      <c r="BS23" s="325">
        <v>9</v>
      </c>
      <c r="BT23" s="325">
        <v>9</v>
      </c>
      <c r="BU23" s="325">
        <v>9</v>
      </c>
      <c r="BV23" s="325">
        <v>9</v>
      </c>
      <c r="BW23" s="325">
        <v>9</v>
      </c>
      <c r="BX23" s="325">
        <v>9</v>
      </c>
      <c r="BY23" s="325">
        <v>8</v>
      </c>
      <c r="BZ23" s="325">
        <v>9</v>
      </c>
      <c r="CA23" s="325">
        <v>9</v>
      </c>
      <c r="CB23" s="325">
        <v>10</v>
      </c>
      <c r="CC23" s="325">
        <v>9</v>
      </c>
      <c r="CD23" s="325">
        <v>0</v>
      </c>
      <c r="CE23" s="325">
        <v>5</v>
      </c>
      <c r="CF23" s="325">
        <v>4</v>
      </c>
      <c r="CG23" s="325">
        <v>3</v>
      </c>
      <c r="CH23" s="325">
        <v>3</v>
      </c>
      <c r="CI23" s="325">
        <v>3</v>
      </c>
      <c r="CJ23" s="325">
        <v>4</v>
      </c>
      <c r="CK23" s="325">
        <v>3</v>
      </c>
      <c r="CL23" s="325">
        <v>3</v>
      </c>
      <c r="CM23" s="325">
        <v>4</v>
      </c>
      <c r="CN23" s="325">
        <v>4</v>
      </c>
      <c r="CO23" s="325">
        <v>4</v>
      </c>
      <c r="CP23" s="325">
        <v>3</v>
      </c>
      <c r="CQ23" s="325">
        <v>2</v>
      </c>
      <c r="CR23" s="325">
        <v>1</v>
      </c>
      <c r="CS23" s="325">
        <v>4</v>
      </c>
      <c r="CT23" s="325">
        <v>1</v>
      </c>
      <c r="CU23" s="325">
        <v>1</v>
      </c>
      <c r="CV23" s="325">
        <v>1</v>
      </c>
      <c r="CW23" s="325">
        <v>3</v>
      </c>
      <c r="CX23" s="325">
        <v>5</v>
      </c>
      <c r="CY23" s="325">
        <v>6</v>
      </c>
      <c r="CZ23" s="325">
        <v>3</v>
      </c>
      <c r="DA23" s="325">
        <v>0</v>
      </c>
      <c r="DB23" s="325">
        <v>1</v>
      </c>
    </row>
    <row r="24" spans="1:106" s="325" customFormat="1" ht="21.95" customHeight="1" thickBot="1">
      <c r="A24" s="326">
        <v>17</v>
      </c>
      <c r="B24" s="1425" t="s">
        <v>16534</v>
      </c>
      <c r="C24" s="445" t="s">
        <v>17345</v>
      </c>
      <c r="D24" s="445" t="s">
        <v>17382</v>
      </c>
      <c r="E24" s="445">
        <v>2.5833333333333335</v>
      </c>
      <c r="F24" s="445" t="s">
        <v>17378</v>
      </c>
      <c r="G24" s="445">
        <v>1.75</v>
      </c>
      <c r="H24" s="445">
        <v>2.4583333333333335</v>
      </c>
      <c r="I24" s="1521"/>
      <c r="J24" s="1512"/>
      <c r="K24" s="1372" t="s">
        <v>16597</v>
      </c>
      <c r="L24" s="445">
        <v>1.75</v>
      </c>
      <c r="M24" s="1372" t="s">
        <v>16597</v>
      </c>
      <c r="N24" s="1504"/>
      <c r="O24" s="445">
        <v>0.91666666666666663</v>
      </c>
      <c r="P24" s="1372" t="s">
        <v>16597</v>
      </c>
      <c r="Q24" s="1372" t="s">
        <v>16597</v>
      </c>
      <c r="R24" s="445">
        <v>1.5</v>
      </c>
      <c r="S24" s="445" t="s">
        <v>127</v>
      </c>
      <c r="T24" s="1372" t="s">
        <v>16597</v>
      </c>
      <c r="U24" s="1372" t="s">
        <v>16597</v>
      </c>
      <c r="V24" s="1372" t="s">
        <v>16597</v>
      </c>
      <c r="W24" s="1372" t="s">
        <v>16597</v>
      </c>
      <c r="X24" s="1084" t="s">
        <v>127</v>
      </c>
      <c r="Y24" s="322">
        <f t="shared" si="6"/>
        <v>1.8263888888888891</v>
      </c>
      <c r="Z24" s="321">
        <f>IF(ISERROR(AVERAGE($B$8:X24)),"",AVERAGE($B$8:X24))</f>
        <v>2.2385010822510818</v>
      </c>
      <c r="AA24" s="327" t="s">
        <v>378</v>
      </c>
      <c r="AB24" s="1524"/>
      <c r="AC24" s="445">
        <v>2.8333333333333335</v>
      </c>
      <c r="AD24" s="1084" t="s">
        <v>378</v>
      </c>
      <c r="AE24" s="322">
        <f t="shared" si="0"/>
        <v>2.8333333333333335</v>
      </c>
      <c r="AF24" s="321">
        <f>IF(ISERROR(AVERAGE($AA$8:AD24)),"",AVERAGE($AA$8:AD24))</f>
        <v>3.7982051282051286</v>
      </c>
      <c r="AG24" s="1516"/>
      <c r="AH24" s="445">
        <v>3.0416666666666665</v>
      </c>
      <c r="AI24" s="1504"/>
      <c r="AJ24" s="445">
        <v>4</v>
      </c>
      <c r="AK24" s="593">
        <v>3.8333333333333335</v>
      </c>
      <c r="AL24" s="593">
        <v>5.916666666666667</v>
      </c>
      <c r="AM24" s="445" t="s">
        <v>17239</v>
      </c>
      <c r="AN24" s="445" t="s">
        <v>17381</v>
      </c>
      <c r="AO24" s="1521"/>
      <c r="AP24" s="1646"/>
      <c r="AQ24" s="1512"/>
      <c r="AR24" s="445">
        <v>2.7916666666666665</v>
      </c>
      <c r="AS24" s="1514"/>
      <c r="AT24" s="593">
        <v>2.1666666666666665</v>
      </c>
      <c r="AU24" s="322">
        <f t="shared" si="1"/>
        <v>3.6250000000000004</v>
      </c>
      <c r="AV24" s="323">
        <f>IF(ISERROR(AVERAGE($AG$8:AT24)),"",AVERAGE($AG$8:AT24))</f>
        <v>5.1658496732026125</v>
      </c>
      <c r="AW24" s="1427" t="s">
        <v>378</v>
      </c>
      <c r="AX24" s="445">
        <v>2.6666666666666665</v>
      </c>
      <c r="AY24" s="1525">
        <v>2</v>
      </c>
      <c r="AZ24" s="1355" t="s">
        <v>16504</v>
      </c>
      <c r="BA24" s="322" t="str">
        <f t="shared" si="2"/>
        <v/>
      </c>
      <c r="BB24" s="323">
        <f>IF(ISERROR(AVERAGE(AW$8:$AZ24)),"",AVERAGE(AW$8:$AZ24))</f>
        <v>2.8611111111111112</v>
      </c>
      <c r="BC24" s="327" t="s">
        <v>16707</v>
      </c>
      <c r="BD24" s="445" t="s">
        <v>16707</v>
      </c>
      <c r="BE24" s="445" t="s">
        <v>16707</v>
      </c>
      <c r="BF24" s="445" t="s">
        <v>16707</v>
      </c>
      <c r="BG24" s="445" t="s">
        <v>16707</v>
      </c>
      <c r="BH24" s="445" t="s">
        <v>16707</v>
      </c>
      <c r="BI24" s="445" t="s">
        <v>16707</v>
      </c>
      <c r="BJ24" s="445" t="s">
        <v>16707</v>
      </c>
      <c r="BK24" s="324" t="str">
        <f t="shared" si="7"/>
        <v/>
      </c>
      <c r="BL24" s="324" t="str">
        <f t="array" ref="BL24">IF(ISERROR(AVERAGE(BC$8:$BJ24)),"",AVERAGE(BC$8:$BJ24))</f>
        <v/>
      </c>
      <c r="BM24" s="325">
        <f t="shared" si="4"/>
        <v>2.7615740740740744</v>
      </c>
      <c r="BN24" s="325">
        <f t="shared" si="5"/>
        <v>11</v>
      </c>
      <c r="BO24" s="325">
        <v>4</v>
      </c>
      <c r="BP24" s="325">
        <v>2</v>
      </c>
      <c r="BQ24" s="325">
        <v>29</v>
      </c>
      <c r="BR24" s="325">
        <v>10</v>
      </c>
      <c r="BS24" s="325">
        <v>9</v>
      </c>
      <c r="BT24" s="325">
        <v>12</v>
      </c>
      <c r="BU24" s="325">
        <v>9</v>
      </c>
      <c r="BV24" s="325">
        <v>9</v>
      </c>
      <c r="BW24" s="325">
        <v>9</v>
      </c>
      <c r="BX24" s="325">
        <v>9</v>
      </c>
      <c r="BY24" s="325">
        <v>8</v>
      </c>
      <c r="BZ24" s="325">
        <v>9</v>
      </c>
      <c r="CA24" s="325">
        <v>9</v>
      </c>
      <c r="CB24" s="325">
        <v>10</v>
      </c>
      <c r="CC24" s="325">
        <v>9</v>
      </c>
      <c r="CD24" s="325">
        <v>0</v>
      </c>
      <c r="CE24" s="325">
        <v>5</v>
      </c>
      <c r="CF24" s="325">
        <v>4</v>
      </c>
      <c r="CG24" s="325">
        <v>3</v>
      </c>
      <c r="CH24" s="325">
        <v>3</v>
      </c>
      <c r="CI24" s="325">
        <v>3</v>
      </c>
      <c r="CJ24" s="325">
        <v>4</v>
      </c>
      <c r="CK24" s="325">
        <v>3</v>
      </c>
      <c r="CL24" s="325">
        <v>3</v>
      </c>
      <c r="CM24" s="325">
        <v>3</v>
      </c>
      <c r="CN24" s="325">
        <v>4</v>
      </c>
      <c r="CO24" s="325">
        <v>4</v>
      </c>
      <c r="CP24" s="325">
        <v>3</v>
      </c>
      <c r="CQ24" s="325">
        <v>3</v>
      </c>
      <c r="CR24" s="325">
        <v>1</v>
      </c>
      <c r="CS24" s="325">
        <v>4</v>
      </c>
      <c r="CT24" s="325">
        <v>1</v>
      </c>
      <c r="CU24" s="325">
        <v>1</v>
      </c>
      <c r="CV24" s="325">
        <v>1</v>
      </c>
      <c r="CW24" s="325">
        <v>3</v>
      </c>
      <c r="CX24" s="325">
        <v>4</v>
      </c>
      <c r="CY24" s="325">
        <v>7</v>
      </c>
      <c r="CZ24" s="325">
        <v>3</v>
      </c>
      <c r="DA24" s="325">
        <v>0</v>
      </c>
      <c r="DB24" s="325">
        <v>1</v>
      </c>
    </row>
    <row r="25" spans="1:106" s="325" customFormat="1" ht="21.95" customHeight="1" thickBot="1">
      <c r="A25" s="326">
        <v>18</v>
      </c>
      <c r="B25" s="1425" t="s">
        <v>16534</v>
      </c>
      <c r="C25" s="445" t="s">
        <v>660</v>
      </c>
      <c r="D25" s="445" t="s">
        <v>17382</v>
      </c>
      <c r="E25" s="445">
        <v>2.9166666666666665</v>
      </c>
      <c r="F25" s="445" t="s">
        <v>17378</v>
      </c>
      <c r="G25" s="445" t="s">
        <v>127</v>
      </c>
      <c r="H25" s="445">
        <v>3.2083333333333335</v>
      </c>
      <c r="I25" s="1521"/>
      <c r="J25" s="1512"/>
      <c r="K25" s="1372" t="s">
        <v>16597</v>
      </c>
      <c r="L25" s="445" t="s">
        <v>17345</v>
      </c>
      <c r="M25" s="1372" t="s">
        <v>16597</v>
      </c>
      <c r="N25" s="1504"/>
      <c r="O25" s="445">
        <v>1.0833333333333333</v>
      </c>
      <c r="P25" s="1372" t="s">
        <v>16597</v>
      </c>
      <c r="Q25" s="1372" t="s">
        <v>16597</v>
      </c>
      <c r="R25" s="445">
        <v>2.5833333333333335</v>
      </c>
      <c r="S25" s="1372" t="s">
        <v>16597</v>
      </c>
      <c r="T25" s="1372" t="s">
        <v>16597</v>
      </c>
      <c r="U25" s="1372" t="s">
        <v>16597</v>
      </c>
      <c r="V25" s="1372" t="s">
        <v>16597</v>
      </c>
      <c r="W25" s="1372" t="s">
        <v>16597</v>
      </c>
      <c r="X25" s="1084" t="s">
        <v>127</v>
      </c>
      <c r="Y25" s="322">
        <f t="shared" si="6"/>
        <v>2.4479166666666665</v>
      </c>
      <c r="Z25" s="321">
        <f>IF(ISERROR(AVERAGE($B$8:X25)),"",AVERAGE($B$8:X25))</f>
        <v>2.2438027426160332</v>
      </c>
      <c r="AA25" s="327" t="s">
        <v>378</v>
      </c>
      <c r="AB25" s="1524"/>
      <c r="AC25" s="445">
        <v>2</v>
      </c>
      <c r="AD25" s="1084" t="s">
        <v>378</v>
      </c>
      <c r="AE25" s="322">
        <f t="shared" si="0"/>
        <v>2</v>
      </c>
      <c r="AF25" s="321">
        <f>IF(ISERROR(AVERAGE($AA$8:AD25)),"",AVERAGE($AA$8:AD25))</f>
        <v>3.6697619047619052</v>
      </c>
      <c r="AG25" s="1516"/>
      <c r="AH25" s="445">
        <v>3.3333333333333335</v>
      </c>
      <c r="AI25" s="1504"/>
      <c r="AJ25" s="445">
        <v>5.166666666666667</v>
      </c>
      <c r="AK25" s="445">
        <v>5</v>
      </c>
      <c r="AL25" s="445">
        <v>4.333333333333333</v>
      </c>
      <c r="AM25" s="445" t="s">
        <v>17239</v>
      </c>
      <c r="AN25" s="445" t="s">
        <v>17381</v>
      </c>
      <c r="AO25" s="1521"/>
      <c r="AP25" s="1646"/>
      <c r="AQ25" s="1512"/>
      <c r="AR25" s="445">
        <v>2.6666666666666665</v>
      </c>
      <c r="AS25" s="1504"/>
      <c r="AT25" s="445">
        <v>2.5416666666666665</v>
      </c>
      <c r="AU25" s="322">
        <f t="shared" si="1"/>
        <v>3.8402777777777781</v>
      </c>
      <c r="AV25" s="323">
        <f>IF(ISERROR(AVERAGE($AG$8:AT25)),"",AVERAGE($AG$8:AT25))</f>
        <v>5.0922067901234547</v>
      </c>
      <c r="AW25" s="1427" t="s">
        <v>378</v>
      </c>
      <c r="AX25" s="445">
        <v>2.25</v>
      </c>
      <c r="AY25" s="1525">
        <v>1.625</v>
      </c>
      <c r="AZ25" s="1355" t="s">
        <v>16504</v>
      </c>
      <c r="BA25" s="322" t="str">
        <f t="shared" si="2"/>
        <v/>
      </c>
      <c r="BB25" s="323">
        <f>IF(ISERROR(AVERAGE(AW$8:$AZ25)),"",AVERAGE(AW$8:$AZ25))</f>
        <v>2.729166666666667</v>
      </c>
      <c r="BC25" s="327" t="s">
        <v>16707</v>
      </c>
      <c r="BD25" s="445" t="s">
        <v>16707</v>
      </c>
      <c r="BE25" s="445" t="s">
        <v>16707</v>
      </c>
      <c r="BF25" s="445" t="s">
        <v>16707</v>
      </c>
      <c r="BG25" s="445" t="s">
        <v>16707</v>
      </c>
      <c r="BH25" s="445" t="s">
        <v>16707</v>
      </c>
      <c r="BI25" s="445" t="s">
        <v>16707</v>
      </c>
      <c r="BJ25" s="445" t="s">
        <v>16707</v>
      </c>
      <c r="BK25" s="324" t="str">
        <f t="shared" si="7"/>
        <v/>
      </c>
      <c r="BL25" s="324" t="str">
        <f t="array" ref="BL25">IF(ISERROR(AVERAGE(BC$8:$BJ25)),"",AVERAGE(BC$8:$BJ25))</f>
        <v/>
      </c>
      <c r="BM25" s="325">
        <f t="shared" si="4"/>
        <v>2.7627314814814814</v>
      </c>
      <c r="BN25" s="325">
        <f t="shared" si="5"/>
        <v>12</v>
      </c>
      <c r="BO25" s="325">
        <v>4</v>
      </c>
      <c r="BP25" s="325">
        <v>2</v>
      </c>
      <c r="BQ25" s="325">
        <v>29</v>
      </c>
      <c r="BR25" s="325">
        <v>10</v>
      </c>
      <c r="BS25" s="325">
        <v>9</v>
      </c>
      <c r="BT25" s="325">
        <v>12</v>
      </c>
      <c r="BU25" s="325">
        <v>9</v>
      </c>
      <c r="BV25" s="325">
        <v>9</v>
      </c>
      <c r="BW25" s="325">
        <v>9</v>
      </c>
      <c r="BX25" s="325">
        <v>9</v>
      </c>
      <c r="BY25" s="325">
        <v>8</v>
      </c>
      <c r="BZ25" s="325">
        <v>9</v>
      </c>
      <c r="CA25" s="325">
        <v>9</v>
      </c>
      <c r="CB25" s="325">
        <v>10</v>
      </c>
      <c r="CC25" s="325">
        <v>9</v>
      </c>
      <c r="CD25" s="325">
        <v>0</v>
      </c>
      <c r="CE25" s="325">
        <v>5</v>
      </c>
      <c r="CF25" s="325">
        <v>4</v>
      </c>
      <c r="CG25" s="325">
        <v>3</v>
      </c>
      <c r="CH25" s="325">
        <v>3</v>
      </c>
      <c r="CI25" s="325">
        <v>3</v>
      </c>
      <c r="CJ25" s="325">
        <v>4</v>
      </c>
      <c r="CK25" s="325">
        <v>3</v>
      </c>
      <c r="CL25" s="325">
        <v>3</v>
      </c>
      <c r="CM25" s="325">
        <v>4</v>
      </c>
      <c r="CN25" s="325">
        <v>3</v>
      </c>
      <c r="CO25" s="325">
        <v>4</v>
      </c>
      <c r="CP25" s="325">
        <v>3</v>
      </c>
      <c r="CQ25" s="325">
        <v>3</v>
      </c>
      <c r="CR25" s="325">
        <v>1</v>
      </c>
      <c r="CS25" s="325">
        <v>2</v>
      </c>
      <c r="CT25" s="325">
        <v>1</v>
      </c>
      <c r="CU25" s="325">
        <v>1</v>
      </c>
      <c r="CV25" s="325">
        <v>1</v>
      </c>
      <c r="CW25" s="325">
        <v>3</v>
      </c>
      <c r="CX25" s="325">
        <v>4</v>
      </c>
      <c r="CY25" s="325">
        <v>5</v>
      </c>
      <c r="CZ25" s="325">
        <v>5</v>
      </c>
      <c r="DA25" s="325">
        <v>0</v>
      </c>
      <c r="DB25" s="325">
        <v>1</v>
      </c>
    </row>
    <row r="26" spans="1:106" s="325" customFormat="1" ht="21.95" customHeight="1" thickBot="1">
      <c r="A26" s="326">
        <v>19</v>
      </c>
      <c r="B26" s="1425" t="s">
        <v>16534</v>
      </c>
      <c r="C26" s="445" t="s">
        <v>127</v>
      </c>
      <c r="D26" s="445" t="s">
        <v>17503</v>
      </c>
      <c r="E26" s="445" t="s">
        <v>127</v>
      </c>
      <c r="F26" s="1372" t="s">
        <v>16597</v>
      </c>
      <c r="G26" s="1503"/>
      <c r="H26" s="445" t="s">
        <v>127</v>
      </c>
      <c r="I26" s="1521"/>
      <c r="J26" s="1512"/>
      <c r="K26" s="1372" t="s">
        <v>16597</v>
      </c>
      <c r="L26" s="1372" t="s">
        <v>660</v>
      </c>
      <c r="M26" s="1372" t="s">
        <v>16597</v>
      </c>
      <c r="N26" s="1504"/>
      <c r="O26" s="445">
        <v>1.29</v>
      </c>
      <c r="P26" s="1372" t="s">
        <v>16597</v>
      </c>
      <c r="Q26" s="1372" t="s">
        <v>16597</v>
      </c>
      <c r="R26" s="445" t="s">
        <v>127</v>
      </c>
      <c r="S26" s="445" t="s">
        <v>378</v>
      </c>
      <c r="T26" s="445" t="s">
        <v>378</v>
      </c>
      <c r="U26" s="445" t="s">
        <v>378</v>
      </c>
      <c r="V26" s="445" t="s">
        <v>378</v>
      </c>
      <c r="W26" s="445" t="s">
        <v>378</v>
      </c>
      <c r="X26" s="1084" t="s">
        <v>378</v>
      </c>
      <c r="Y26" s="322">
        <f t="shared" si="6"/>
        <v>1.29</v>
      </c>
      <c r="Z26" s="321">
        <f>IF(ISERROR(AVERAGE($B$8:X26)),"",AVERAGE($B$8:X26))</f>
        <v>2.237803983228511</v>
      </c>
      <c r="AA26" s="327" t="s">
        <v>378</v>
      </c>
      <c r="AB26" s="1524"/>
      <c r="AC26" s="445">
        <v>2.7083333333333335</v>
      </c>
      <c r="AD26" s="1084" t="s">
        <v>378</v>
      </c>
      <c r="AE26" s="322">
        <f t="shared" si="0"/>
        <v>2.7083333333333335</v>
      </c>
      <c r="AF26" s="321">
        <f>IF(ISERROR(AVERAGE($AA$8:AD26)),"",AVERAGE($AA$8:AD26))</f>
        <v>3.605666666666667</v>
      </c>
      <c r="AG26" s="1516"/>
      <c r="AH26" s="445">
        <v>2.9583333333333335</v>
      </c>
      <c r="AI26" s="1504"/>
      <c r="AJ26" s="445">
        <v>3.8333333333333335</v>
      </c>
      <c r="AK26" s="445">
        <v>5.083333333333333</v>
      </c>
      <c r="AL26" s="445">
        <v>7.833333333333333</v>
      </c>
      <c r="AM26" s="445" t="s">
        <v>17239</v>
      </c>
      <c r="AN26" s="445" t="s">
        <v>17381</v>
      </c>
      <c r="AO26" s="1521"/>
      <c r="AP26" s="1646"/>
      <c r="AQ26" s="1512"/>
      <c r="AR26" s="445">
        <v>4.958333333333333</v>
      </c>
      <c r="AS26" s="1504"/>
      <c r="AT26" s="445">
        <v>4.125</v>
      </c>
      <c r="AU26" s="322">
        <f t="shared" si="1"/>
        <v>4.7986111111111107</v>
      </c>
      <c r="AV26" s="323">
        <f>IF(ISERROR(AVERAGE($AG$8:AT26)),"",AVERAGE($AG$8:AT26))</f>
        <v>5.0767543859649127</v>
      </c>
      <c r="AW26" s="1427" t="s">
        <v>378</v>
      </c>
      <c r="AX26" s="445">
        <v>2.125</v>
      </c>
      <c r="AY26" s="1525">
        <v>0.75</v>
      </c>
      <c r="AZ26" s="1355" t="s">
        <v>16504</v>
      </c>
      <c r="BA26" s="322" t="str">
        <f t="shared" si="2"/>
        <v/>
      </c>
      <c r="BB26" s="323">
        <f>IF(ISERROR(AVERAGE(AW$8:$AZ26)),"",AVERAGE(AW$8:$AZ26))</f>
        <v>2.5677083333333335</v>
      </c>
      <c r="BC26" s="327" t="s">
        <v>16707</v>
      </c>
      <c r="BD26" s="445" t="s">
        <v>16707</v>
      </c>
      <c r="BE26" s="445" t="s">
        <v>16707</v>
      </c>
      <c r="BF26" s="445" t="s">
        <v>16707</v>
      </c>
      <c r="BG26" s="445" t="s">
        <v>16707</v>
      </c>
      <c r="BH26" s="445" t="s">
        <v>16707</v>
      </c>
      <c r="BI26" s="445" t="s">
        <v>16707</v>
      </c>
      <c r="BJ26" s="445" t="s">
        <v>16707</v>
      </c>
      <c r="BK26" s="324" t="str">
        <f t="shared" si="7"/>
        <v/>
      </c>
      <c r="BL26" s="324" t="str">
        <f t="array" ref="BL26">IF(ISERROR(AVERAGE(BC$8:$BJ26)),"",AVERAGE(BC$8:$BJ26))</f>
        <v/>
      </c>
      <c r="BM26" s="325">
        <f t="shared" si="4"/>
        <v>2.9323148148148146</v>
      </c>
      <c r="BN26" s="325">
        <f t="shared" si="5"/>
        <v>14</v>
      </c>
      <c r="BO26" s="325">
        <v>4</v>
      </c>
      <c r="BP26" s="325">
        <v>2</v>
      </c>
      <c r="BQ26" s="325">
        <v>29</v>
      </c>
      <c r="BR26" s="325">
        <v>10</v>
      </c>
      <c r="BS26" s="325">
        <v>9</v>
      </c>
      <c r="BT26" s="325">
        <v>11</v>
      </c>
      <c r="BU26" s="325">
        <v>9</v>
      </c>
      <c r="BV26" s="325">
        <v>9</v>
      </c>
      <c r="BW26" s="325">
        <v>9</v>
      </c>
      <c r="BX26" s="325">
        <v>9</v>
      </c>
      <c r="BY26" s="325">
        <v>8</v>
      </c>
      <c r="BZ26" s="325">
        <v>9</v>
      </c>
      <c r="CA26" s="325">
        <v>9</v>
      </c>
      <c r="CB26" s="325">
        <v>10</v>
      </c>
      <c r="CC26" s="325">
        <v>10</v>
      </c>
      <c r="CD26" s="325">
        <v>0</v>
      </c>
      <c r="CE26" s="325">
        <v>5</v>
      </c>
      <c r="CF26" s="325">
        <v>4</v>
      </c>
      <c r="CG26" s="325">
        <v>3</v>
      </c>
      <c r="CH26" s="325">
        <v>3</v>
      </c>
      <c r="CI26" s="325">
        <v>3</v>
      </c>
      <c r="CJ26" s="325">
        <v>4</v>
      </c>
      <c r="CK26" s="325">
        <v>3</v>
      </c>
      <c r="CL26" s="325">
        <v>3</v>
      </c>
      <c r="CM26" s="325">
        <v>4</v>
      </c>
      <c r="CN26" s="325">
        <v>3</v>
      </c>
      <c r="CO26" s="325">
        <v>4</v>
      </c>
      <c r="CP26" s="325">
        <v>3</v>
      </c>
      <c r="CQ26" s="325">
        <v>3</v>
      </c>
      <c r="CR26" s="325">
        <v>1</v>
      </c>
      <c r="CS26" s="325">
        <v>2</v>
      </c>
      <c r="CT26" s="325">
        <v>1</v>
      </c>
      <c r="CU26" s="325">
        <v>1</v>
      </c>
      <c r="CV26" s="325">
        <v>1</v>
      </c>
      <c r="CW26" s="325">
        <v>3</v>
      </c>
      <c r="CX26" s="325">
        <v>4</v>
      </c>
      <c r="CY26" s="325">
        <v>6</v>
      </c>
      <c r="CZ26" s="325">
        <v>5</v>
      </c>
      <c r="DA26" s="325">
        <v>0</v>
      </c>
      <c r="DB26" s="325">
        <v>3</v>
      </c>
    </row>
    <row r="27" spans="1:106" s="325" customFormat="1" ht="21.95" customHeight="1" thickBot="1">
      <c r="A27" s="326">
        <v>20</v>
      </c>
      <c r="B27" s="1425" t="s">
        <v>16534</v>
      </c>
      <c r="C27" s="445" t="s">
        <v>127</v>
      </c>
      <c r="D27" s="445" t="s">
        <v>17503</v>
      </c>
      <c r="E27" s="445" t="s">
        <v>127</v>
      </c>
      <c r="F27" s="1372" t="s">
        <v>16597</v>
      </c>
      <c r="G27" s="1504"/>
      <c r="H27" s="445" t="s">
        <v>127</v>
      </c>
      <c r="I27" s="1521"/>
      <c r="J27" s="1512"/>
      <c r="K27" s="1372" t="s">
        <v>16597</v>
      </c>
      <c r="L27" s="445">
        <v>3.75</v>
      </c>
      <c r="M27" s="1372" t="s">
        <v>16597</v>
      </c>
      <c r="N27" s="1504"/>
      <c r="O27" s="445">
        <v>0.66666666666666663</v>
      </c>
      <c r="P27" s="1372" t="s">
        <v>16597</v>
      </c>
      <c r="Q27" s="1372" t="s">
        <v>16597</v>
      </c>
      <c r="R27" s="445" t="s">
        <v>127</v>
      </c>
      <c r="S27" s="445" t="s">
        <v>378</v>
      </c>
      <c r="T27" s="445" t="s">
        <v>378</v>
      </c>
      <c r="U27" s="445" t="s">
        <v>378</v>
      </c>
      <c r="V27" s="445" t="s">
        <v>378</v>
      </c>
      <c r="W27" s="445" t="s">
        <v>378</v>
      </c>
      <c r="X27" s="1084" t="s">
        <v>378</v>
      </c>
      <c r="Y27" s="322">
        <f t="shared" si="6"/>
        <v>2.2083333333333335</v>
      </c>
      <c r="Z27" s="321">
        <f>IF(ISERROR(AVERAGE($B$8:X27)),"",AVERAGE($B$8:X27))</f>
        <v>2.2374378881987576</v>
      </c>
      <c r="AA27" s="327" t="s">
        <v>378</v>
      </c>
      <c r="AB27" s="1504"/>
      <c r="AC27" s="445">
        <v>3.125</v>
      </c>
      <c r="AD27" s="1084" t="s">
        <v>378</v>
      </c>
      <c r="AE27" s="322">
        <f t="shared" si="0"/>
        <v>3.125</v>
      </c>
      <c r="AF27" s="321">
        <f>IF(ISERROR(AVERAGE($AA$8:AD27)),"",AVERAGE($AA$8:AD27))</f>
        <v>3.5756250000000005</v>
      </c>
      <c r="AG27" s="1516"/>
      <c r="AH27" s="445">
        <v>4.875</v>
      </c>
      <c r="AI27" s="1504"/>
      <c r="AJ27" s="445" t="s">
        <v>17345</v>
      </c>
      <c r="AK27" s="445">
        <v>5.666666666666667</v>
      </c>
      <c r="AL27" s="445">
        <v>6.75</v>
      </c>
      <c r="AM27" s="445" t="s">
        <v>17239</v>
      </c>
      <c r="AN27" s="445" t="s">
        <v>17381</v>
      </c>
      <c r="AO27" s="1521"/>
      <c r="AP27" s="1646"/>
      <c r="AQ27" s="1512"/>
      <c r="AR27" s="445">
        <v>4.125</v>
      </c>
      <c r="AS27" s="1504"/>
      <c r="AT27" s="445">
        <v>3.7083333333333335</v>
      </c>
      <c r="AU27" s="322">
        <f t="shared" si="1"/>
        <v>5.0250000000000004</v>
      </c>
      <c r="AV27" s="323">
        <f>IF(ISERROR(AVERAGE($AG$8:AT27)),"",AVERAGE($AG$8:AT27))</f>
        <v>5.0745798319327733</v>
      </c>
      <c r="AW27" s="1427" t="s">
        <v>378</v>
      </c>
      <c r="AX27" s="445">
        <v>1.375</v>
      </c>
      <c r="AY27" s="1525">
        <v>1.75</v>
      </c>
      <c r="AZ27" s="1355" t="s">
        <v>16504</v>
      </c>
      <c r="BA27" s="322" t="str">
        <f t="shared" si="2"/>
        <v/>
      </c>
      <c r="BB27" s="323">
        <f>IF(ISERROR(AVERAGE(AW$8:$AZ27)),"",AVERAGE(AW$8:$AZ27))</f>
        <v>2.4560185185185186</v>
      </c>
      <c r="BC27" s="327" t="s">
        <v>16707</v>
      </c>
      <c r="BD27" s="445" t="s">
        <v>16707</v>
      </c>
      <c r="BE27" s="445" t="s">
        <v>16707</v>
      </c>
      <c r="BF27" s="445" t="s">
        <v>16707</v>
      </c>
      <c r="BG27" s="445" t="s">
        <v>16707</v>
      </c>
      <c r="BH27" s="445" t="s">
        <v>16707</v>
      </c>
      <c r="BI27" s="445" t="s">
        <v>16707</v>
      </c>
      <c r="BJ27" s="445" t="s">
        <v>16707</v>
      </c>
      <c r="BK27" s="324" t="str">
        <f t="shared" si="7"/>
        <v/>
      </c>
      <c r="BL27" s="324" t="str">
        <f t="array" ref="BL27">IF(ISERROR(AVERAGE(BC$8:$BJ27)),"",AVERAGE(BC$8:$BJ27))</f>
        <v/>
      </c>
      <c r="BM27" s="325">
        <f t="shared" si="4"/>
        <v>3.4527777777777779</v>
      </c>
      <c r="BN27" s="325">
        <f t="shared" si="5"/>
        <v>14</v>
      </c>
      <c r="BO27" s="325">
        <v>3</v>
      </c>
      <c r="BP27" s="325">
        <v>3</v>
      </c>
      <c r="BQ27" s="325">
        <v>29</v>
      </c>
      <c r="BR27" s="325">
        <v>10</v>
      </c>
      <c r="BS27" s="325">
        <v>9</v>
      </c>
      <c r="BT27" s="325">
        <v>11</v>
      </c>
      <c r="BU27" s="325">
        <v>9</v>
      </c>
      <c r="BV27" s="325">
        <v>9</v>
      </c>
      <c r="BW27" s="325">
        <v>9</v>
      </c>
      <c r="BX27" s="325">
        <v>9</v>
      </c>
      <c r="BY27" s="325">
        <v>8</v>
      </c>
      <c r="BZ27" s="325">
        <v>9</v>
      </c>
      <c r="CA27" s="325">
        <v>9</v>
      </c>
      <c r="CB27" s="325">
        <v>10</v>
      </c>
      <c r="CC27" s="325">
        <v>10</v>
      </c>
      <c r="CD27" s="325">
        <v>2</v>
      </c>
      <c r="CE27" s="325">
        <v>5</v>
      </c>
      <c r="CF27" s="325">
        <v>4</v>
      </c>
      <c r="CG27" s="325">
        <v>3</v>
      </c>
      <c r="CH27" s="325">
        <v>3</v>
      </c>
      <c r="CI27" s="325">
        <v>3</v>
      </c>
      <c r="CJ27" s="325">
        <v>4</v>
      </c>
      <c r="CK27" s="325">
        <v>3</v>
      </c>
      <c r="CL27" s="325">
        <v>3</v>
      </c>
      <c r="CM27" s="325">
        <v>5</v>
      </c>
      <c r="CN27" s="325">
        <v>3</v>
      </c>
      <c r="CO27" s="325">
        <v>3</v>
      </c>
      <c r="CP27" s="325">
        <v>3</v>
      </c>
      <c r="CQ27" s="325">
        <v>3</v>
      </c>
      <c r="CR27" s="325">
        <v>1</v>
      </c>
      <c r="CS27" s="325">
        <v>2</v>
      </c>
      <c r="CT27" s="325">
        <v>1</v>
      </c>
      <c r="CU27" s="325">
        <v>1</v>
      </c>
      <c r="CV27" s="325">
        <v>1</v>
      </c>
      <c r="CW27" s="325">
        <v>3</v>
      </c>
      <c r="CX27" s="325">
        <v>4</v>
      </c>
      <c r="CY27" s="325">
        <v>5</v>
      </c>
      <c r="CZ27" s="325">
        <v>7</v>
      </c>
      <c r="DA27" s="325">
        <v>0</v>
      </c>
      <c r="DB27" s="325">
        <v>9</v>
      </c>
    </row>
    <row r="28" spans="1:106" s="325" customFormat="1" ht="21.95" customHeight="1" thickBot="1">
      <c r="A28" s="326">
        <v>21</v>
      </c>
      <c r="B28" s="1425" t="s">
        <v>16534</v>
      </c>
      <c r="C28" s="445" t="s">
        <v>127</v>
      </c>
      <c r="D28" s="445" t="s">
        <v>17503</v>
      </c>
      <c r="E28" s="445" t="s">
        <v>127</v>
      </c>
      <c r="F28" s="1372" t="s">
        <v>16597</v>
      </c>
      <c r="G28" s="1504"/>
      <c r="H28" s="1372" t="s">
        <v>17589</v>
      </c>
      <c r="I28" s="1647"/>
      <c r="J28" s="1512"/>
      <c r="K28" s="1372" t="s">
        <v>16597</v>
      </c>
      <c r="L28" s="445">
        <v>1.7916666666666667</v>
      </c>
      <c r="M28" s="1372" t="s">
        <v>16597</v>
      </c>
      <c r="N28" s="1504"/>
      <c r="O28" s="445">
        <v>0.95833333333333337</v>
      </c>
      <c r="P28" s="1372" t="s">
        <v>16597</v>
      </c>
      <c r="Q28" s="1372" t="s">
        <v>16597</v>
      </c>
      <c r="R28" s="1372" t="s">
        <v>17589</v>
      </c>
      <c r="S28" s="445" t="s">
        <v>378</v>
      </c>
      <c r="T28" s="445" t="s">
        <v>378</v>
      </c>
      <c r="U28" s="445" t="s">
        <v>378</v>
      </c>
      <c r="V28" s="445" t="s">
        <v>378</v>
      </c>
      <c r="W28" s="445" t="s">
        <v>378</v>
      </c>
      <c r="X28" s="1084" t="s">
        <v>378</v>
      </c>
      <c r="Y28" s="322">
        <f t="shared" si="6"/>
        <v>1.375</v>
      </c>
      <c r="Z28" s="321">
        <f>IF(ISERROR(AVERAGE($B$8:X28)),"",AVERAGE($B$8:X28))</f>
        <v>2.2268558282208586</v>
      </c>
      <c r="AA28" s="327" t="s">
        <v>378</v>
      </c>
      <c r="AB28" s="1504"/>
      <c r="AC28" s="445">
        <v>2.375</v>
      </c>
      <c r="AD28" s="1084" t="s">
        <v>378</v>
      </c>
      <c r="AE28" s="322">
        <f t="shared" si="0"/>
        <v>2.375</v>
      </c>
      <c r="AF28" s="321">
        <f>IF(ISERROR(AVERAGE($AA$8:AD28)),"",AVERAGE($AA$8:AD28))</f>
        <v>3.5050000000000003</v>
      </c>
      <c r="AG28" s="1516"/>
      <c r="AH28" s="445">
        <v>4.916666666666667</v>
      </c>
      <c r="AI28" s="1504"/>
      <c r="AJ28" s="445" t="s">
        <v>641</v>
      </c>
      <c r="AK28" s="445">
        <v>6.666666666666667</v>
      </c>
      <c r="AL28" s="445">
        <v>6.083333333333333</v>
      </c>
      <c r="AM28" s="445" t="s">
        <v>17239</v>
      </c>
      <c r="AN28" s="445" t="s">
        <v>17381</v>
      </c>
      <c r="AO28" s="1522"/>
      <c r="AP28" s="1646"/>
      <c r="AQ28" s="1512"/>
      <c r="AR28" s="445">
        <v>5.083333333333333</v>
      </c>
      <c r="AS28" s="1504"/>
      <c r="AT28" s="445">
        <v>3.7916666666666665</v>
      </c>
      <c r="AU28" s="322">
        <f t="shared" si="1"/>
        <v>5.3083333333333336</v>
      </c>
      <c r="AV28" s="323">
        <f>IF(ISERROR(AVERAGE($AG$8:AT28)),"",AVERAGE($AG$8:AT28))</f>
        <v>5.084005376344086</v>
      </c>
      <c r="AW28" s="1427" t="s">
        <v>378</v>
      </c>
      <c r="AX28" s="445">
        <v>2.5</v>
      </c>
      <c r="AY28" s="1525">
        <v>3.125</v>
      </c>
      <c r="AZ28" s="1355" t="s">
        <v>16504</v>
      </c>
      <c r="BA28" s="322" t="str">
        <f t="shared" si="2"/>
        <v/>
      </c>
      <c r="BB28" s="323">
        <f>IF(ISERROR(AVERAGE(AW$8:$AZ28)),"",AVERAGE(AW$8:$AZ28))</f>
        <v>2.4916666666666667</v>
      </c>
      <c r="BC28" s="327" t="s">
        <v>16707</v>
      </c>
      <c r="BD28" s="445" t="s">
        <v>16707</v>
      </c>
      <c r="BE28" s="445" t="s">
        <v>16707</v>
      </c>
      <c r="BF28" s="445" t="s">
        <v>16707</v>
      </c>
      <c r="BG28" s="445" t="s">
        <v>16707</v>
      </c>
      <c r="BH28" s="445" t="s">
        <v>16707</v>
      </c>
      <c r="BI28" s="445" t="s">
        <v>16707</v>
      </c>
      <c r="BJ28" s="445" t="s">
        <v>16707</v>
      </c>
      <c r="BK28" s="324" t="str">
        <f t="shared" si="7"/>
        <v/>
      </c>
      <c r="BL28" s="324" t="str">
        <f t="array" ref="BL28">IF(ISERROR(AVERAGE(BC$8:$BJ28)),"",AVERAGE(BC$8:$BJ28))</f>
        <v/>
      </c>
      <c r="BM28" s="325">
        <f t="shared" si="4"/>
        <v>3.0194444444444444</v>
      </c>
      <c r="BN28" s="325">
        <f t="shared" si="5"/>
        <v>14</v>
      </c>
      <c r="BO28" s="325">
        <v>4</v>
      </c>
      <c r="BP28" s="325">
        <v>3</v>
      </c>
      <c r="BQ28" s="325">
        <v>29</v>
      </c>
      <c r="BR28" s="325">
        <v>10</v>
      </c>
      <c r="BS28" s="325">
        <v>9</v>
      </c>
      <c r="BT28" s="325">
        <v>11</v>
      </c>
      <c r="BU28" s="325">
        <v>9</v>
      </c>
      <c r="BV28" s="325">
        <v>9</v>
      </c>
      <c r="BW28" s="325">
        <v>9</v>
      </c>
      <c r="BX28" s="325">
        <v>9</v>
      </c>
      <c r="BY28" s="325">
        <v>8</v>
      </c>
      <c r="BZ28" s="325">
        <v>9</v>
      </c>
      <c r="CA28" s="325">
        <v>9</v>
      </c>
      <c r="CB28" s="325">
        <v>9</v>
      </c>
      <c r="CC28" s="325">
        <v>10</v>
      </c>
      <c r="CD28" s="325">
        <v>2</v>
      </c>
      <c r="CE28" s="325">
        <v>5</v>
      </c>
      <c r="CF28" s="325">
        <v>4</v>
      </c>
      <c r="CG28" s="325">
        <v>3</v>
      </c>
      <c r="CH28" s="325">
        <v>3</v>
      </c>
      <c r="CI28" s="325">
        <v>3</v>
      </c>
      <c r="CJ28" s="325">
        <v>4</v>
      </c>
      <c r="CK28" s="325">
        <v>3</v>
      </c>
      <c r="CL28" s="325">
        <v>3</v>
      </c>
      <c r="CM28" s="325">
        <v>5</v>
      </c>
      <c r="CN28" s="325">
        <v>3</v>
      </c>
      <c r="CO28" s="325">
        <v>3</v>
      </c>
      <c r="CP28" s="325">
        <v>3</v>
      </c>
      <c r="CQ28" s="325">
        <v>3</v>
      </c>
      <c r="CR28" s="325">
        <v>1</v>
      </c>
      <c r="CS28" s="325">
        <v>2</v>
      </c>
      <c r="CT28" s="325">
        <v>1</v>
      </c>
      <c r="CU28" s="325">
        <v>1</v>
      </c>
      <c r="CV28" s="325">
        <v>1</v>
      </c>
      <c r="CW28" s="325">
        <v>3</v>
      </c>
      <c r="CX28" s="325">
        <v>4</v>
      </c>
      <c r="CY28" s="325">
        <v>10</v>
      </c>
      <c r="CZ28" s="325">
        <v>7</v>
      </c>
      <c r="DA28" s="325">
        <v>0</v>
      </c>
      <c r="DB28" s="325">
        <v>15</v>
      </c>
    </row>
    <row r="29" spans="1:106" s="325" customFormat="1" ht="21.95" customHeight="1" thickBot="1">
      <c r="A29" s="326">
        <v>22</v>
      </c>
      <c r="B29" s="1425" t="s">
        <v>16534</v>
      </c>
      <c r="C29" s="445" t="s">
        <v>127</v>
      </c>
      <c r="D29" s="445" t="s">
        <v>17503</v>
      </c>
      <c r="E29" s="445" t="s">
        <v>127</v>
      </c>
      <c r="F29" s="1372" t="s">
        <v>16597</v>
      </c>
      <c r="G29" s="1504"/>
      <c r="H29" s="1372" t="s">
        <v>17589</v>
      </c>
      <c r="I29" s="1647"/>
      <c r="J29" s="1512"/>
      <c r="K29" s="1372" t="s">
        <v>16597</v>
      </c>
      <c r="L29" s="445">
        <v>2.7083333333333335</v>
      </c>
      <c r="M29" s="1372" t="s">
        <v>16597</v>
      </c>
      <c r="N29" s="1504"/>
      <c r="O29" s="445">
        <v>0.95833333333333337</v>
      </c>
      <c r="P29" s="1372" t="s">
        <v>16597</v>
      </c>
      <c r="Q29" s="1372" t="s">
        <v>16597</v>
      </c>
      <c r="R29" s="1372" t="s">
        <v>17589</v>
      </c>
      <c r="S29" s="445" t="s">
        <v>378</v>
      </c>
      <c r="T29" s="445" t="s">
        <v>378</v>
      </c>
      <c r="U29" s="445" t="s">
        <v>378</v>
      </c>
      <c r="V29" s="445" t="s">
        <v>378</v>
      </c>
      <c r="W29" s="445" t="s">
        <v>378</v>
      </c>
      <c r="X29" s="1084" t="s">
        <v>378</v>
      </c>
      <c r="Y29" s="322">
        <f t="shared" si="6"/>
        <v>1.8333333333333335</v>
      </c>
      <c r="Z29" s="321">
        <f>IF(ISERROR(AVERAGE($B$8:X29)),"",AVERAGE($B$8:X29))</f>
        <v>2.2220858585858583</v>
      </c>
      <c r="AA29" s="1425" t="s">
        <v>378</v>
      </c>
      <c r="AB29" s="1504"/>
      <c r="AC29" s="445">
        <v>2.9583333333333335</v>
      </c>
      <c r="AD29" s="1084" t="s">
        <v>378</v>
      </c>
      <c r="AE29" s="322">
        <f t="shared" si="0"/>
        <v>2.9583333333333335</v>
      </c>
      <c r="AF29" s="321">
        <f>IF(ISERROR(AVERAGE($AA$8:AD29)),"",AVERAGE($AA$8:AD29))</f>
        <v>3.4746296296296304</v>
      </c>
      <c r="AG29" s="1516"/>
      <c r="AH29" s="445">
        <v>5</v>
      </c>
      <c r="AI29" s="1504"/>
      <c r="AJ29" s="445" t="s">
        <v>641</v>
      </c>
      <c r="AK29" s="445">
        <v>5.5</v>
      </c>
      <c r="AL29" s="445">
        <v>5.416666666666667</v>
      </c>
      <c r="AM29" s="445" t="s">
        <v>17239</v>
      </c>
      <c r="AN29" s="1503"/>
      <c r="AO29" s="445" t="s">
        <v>17630</v>
      </c>
      <c r="AP29" s="1521"/>
      <c r="AQ29" s="1512"/>
      <c r="AR29" s="445">
        <v>2.6666666666666665</v>
      </c>
      <c r="AS29" s="1504"/>
      <c r="AT29" s="445">
        <v>3.125</v>
      </c>
      <c r="AU29" s="322">
        <f t="shared" si="1"/>
        <v>4.3416666666666668</v>
      </c>
      <c r="AV29" s="323">
        <f>IF(ISERROR(AVERAGE($AG$8:AT29)),"",AVERAGE($AG$8:AT29))</f>
        <v>5.0552325581395339</v>
      </c>
      <c r="AW29" s="1427" t="s">
        <v>378</v>
      </c>
      <c r="AX29" s="445">
        <v>2</v>
      </c>
      <c r="AY29" s="1525">
        <v>2.5</v>
      </c>
      <c r="AZ29" s="1355" t="s">
        <v>16504</v>
      </c>
      <c r="BA29" s="322" t="str">
        <f t="shared" si="2"/>
        <v/>
      </c>
      <c r="BB29" s="323">
        <f>IF(ISERROR(AVERAGE(AW$8:$AZ29)),"",AVERAGE(AW$8:$AZ29))</f>
        <v>2.4696969696969697</v>
      </c>
      <c r="BC29" s="327" t="s">
        <v>16707</v>
      </c>
      <c r="BD29" s="445" t="s">
        <v>16707</v>
      </c>
      <c r="BE29" s="445" t="s">
        <v>16707</v>
      </c>
      <c r="BF29" s="445" t="s">
        <v>16707</v>
      </c>
      <c r="BG29" s="445" t="s">
        <v>16707</v>
      </c>
      <c r="BH29" s="445" t="s">
        <v>16707</v>
      </c>
      <c r="BI29" s="445" t="s">
        <v>16707</v>
      </c>
      <c r="BJ29" s="445" t="s">
        <v>16707</v>
      </c>
      <c r="BK29" s="324" t="str">
        <f t="shared" si="7"/>
        <v/>
      </c>
      <c r="BL29" s="324" t="str">
        <f t="array" ref="BL29">IF(ISERROR(AVERAGE(BC$8:$BJ29)),"",AVERAGE(BC$8:$BJ29))</f>
        <v/>
      </c>
      <c r="BM29" s="325">
        <f t="shared" si="4"/>
        <v>3.0444444444444443</v>
      </c>
      <c r="BN29" s="325">
        <f t="shared" si="5"/>
        <v>14</v>
      </c>
      <c r="BO29" s="325">
        <v>4</v>
      </c>
      <c r="BP29" s="325">
        <v>3</v>
      </c>
      <c r="BQ29" s="325">
        <v>29</v>
      </c>
      <c r="BR29" s="325">
        <v>10</v>
      </c>
      <c r="BS29" s="325">
        <v>9</v>
      </c>
      <c r="BT29" s="325">
        <v>11</v>
      </c>
      <c r="BU29" s="325">
        <v>9</v>
      </c>
      <c r="BV29" s="325">
        <v>9</v>
      </c>
      <c r="BW29" s="325">
        <v>9</v>
      </c>
      <c r="BX29" s="325">
        <v>9</v>
      </c>
      <c r="BY29" s="325">
        <v>8</v>
      </c>
      <c r="BZ29" s="325">
        <v>9</v>
      </c>
      <c r="CA29" s="325">
        <v>9</v>
      </c>
      <c r="CB29" s="325">
        <v>9</v>
      </c>
      <c r="CC29" s="325">
        <v>10</v>
      </c>
      <c r="CD29" s="325">
        <v>28</v>
      </c>
      <c r="CE29" s="325">
        <v>5</v>
      </c>
      <c r="CF29" s="325">
        <v>4</v>
      </c>
      <c r="CG29" s="325">
        <v>4</v>
      </c>
      <c r="CH29" s="325">
        <v>3</v>
      </c>
      <c r="CI29" s="325">
        <v>3</v>
      </c>
      <c r="CJ29" s="325">
        <v>4</v>
      </c>
      <c r="CK29" s="325">
        <v>3</v>
      </c>
      <c r="CL29" s="325">
        <v>2</v>
      </c>
      <c r="CM29" s="325">
        <v>5</v>
      </c>
      <c r="CN29" s="325">
        <v>3</v>
      </c>
      <c r="CO29" s="325">
        <v>3</v>
      </c>
      <c r="CP29" s="325">
        <v>3</v>
      </c>
      <c r="CQ29" s="325">
        <v>3</v>
      </c>
      <c r="CR29" s="325">
        <v>1</v>
      </c>
      <c r="CS29" s="325">
        <v>2</v>
      </c>
      <c r="CT29" s="325">
        <v>2</v>
      </c>
      <c r="CU29" s="325">
        <v>1</v>
      </c>
      <c r="CV29" s="325">
        <v>1</v>
      </c>
      <c r="CW29" s="325">
        <v>3</v>
      </c>
      <c r="CX29" s="325">
        <v>4</v>
      </c>
      <c r="CY29" s="325">
        <v>14</v>
      </c>
      <c r="CZ29" s="325">
        <v>10</v>
      </c>
      <c r="DA29" s="325">
        <v>0</v>
      </c>
      <c r="DB29" s="325">
        <v>15</v>
      </c>
    </row>
    <row r="30" spans="1:106" s="325" customFormat="1" ht="21.95" customHeight="1" thickBot="1">
      <c r="A30" s="326">
        <v>23</v>
      </c>
      <c r="B30" s="1425" t="s">
        <v>16534</v>
      </c>
      <c r="C30" s="1372" t="s">
        <v>16597</v>
      </c>
      <c r="D30" s="445" t="s">
        <v>17503</v>
      </c>
      <c r="E30" s="445" t="s">
        <v>127</v>
      </c>
      <c r="F30" s="1372" t="s">
        <v>16597</v>
      </c>
      <c r="G30" s="1504"/>
      <c r="H30" s="1372" t="s">
        <v>17635</v>
      </c>
      <c r="I30" s="1647"/>
      <c r="J30" s="1512"/>
      <c r="K30" s="1372" t="s">
        <v>16597</v>
      </c>
      <c r="L30" s="445">
        <v>1.7916666666666667</v>
      </c>
      <c r="M30" s="1372" t="s">
        <v>16597</v>
      </c>
      <c r="N30" s="1504"/>
      <c r="O30" s="445">
        <v>0.75</v>
      </c>
      <c r="P30" s="1372" t="s">
        <v>16597</v>
      </c>
      <c r="Q30" s="1372" t="s">
        <v>16597</v>
      </c>
      <c r="R30" s="1372" t="s">
        <v>17635</v>
      </c>
      <c r="S30" s="445" t="s">
        <v>378</v>
      </c>
      <c r="T30" s="445" t="s">
        <v>378</v>
      </c>
      <c r="U30" s="445" t="s">
        <v>378</v>
      </c>
      <c r="V30" s="445" t="s">
        <v>378</v>
      </c>
      <c r="W30" s="445" t="s">
        <v>378</v>
      </c>
      <c r="X30" s="1084" t="s">
        <v>378</v>
      </c>
      <c r="Y30" s="322">
        <f t="shared" si="6"/>
        <v>1.2708333333333335</v>
      </c>
      <c r="Z30" s="321">
        <f>IF(ISERROR(AVERAGE($B$8:X30)),"",AVERAGE($B$8:X30))</f>
        <v>2.2106936127744508</v>
      </c>
      <c r="AA30" s="327" t="s">
        <v>378</v>
      </c>
      <c r="AB30" s="1504"/>
      <c r="AC30" s="445">
        <v>1.8333333333333333</v>
      </c>
      <c r="AD30" s="1084" t="s">
        <v>378</v>
      </c>
      <c r="AE30" s="322">
        <f t="shared" si="0"/>
        <v>1.8333333333333333</v>
      </c>
      <c r="AF30" s="321">
        <f>IF(ISERROR(AVERAGE($AA$8:AD30)),"",AVERAGE($AA$8:AD30))</f>
        <v>3.3882456140350885</v>
      </c>
      <c r="AG30" s="1516"/>
      <c r="AH30" s="445">
        <v>5.041666666666667</v>
      </c>
      <c r="AI30" s="1504"/>
      <c r="AJ30" s="445">
        <v>6.833333333333333</v>
      </c>
      <c r="AK30" s="445">
        <v>6.75</v>
      </c>
      <c r="AL30" s="445">
        <v>7.666666666666667</v>
      </c>
      <c r="AM30" s="445" t="s">
        <v>17239</v>
      </c>
      <c r="AN30" s="1504"/>
      <c r="AO30" s="445">
        <v>3.25</v>
      </c>
      <c r="AP30" s="1521"/>
      <c r="AQ30" s="1512"/>
      <c r="AR30" s="445">
        <v>4.333333333333333</v>
      </c>
      <c r="AS30" s="1504"/>
      <c r="AT30" s="445">
        <v>4.083333333333333</v>
      </c>
      <c r="AU30" s="322">
        <f t="shared" si="1"/>
        <v>5.4226190476190483</v>
      </c>
      <c r="AV30" s="323">
        <f>IF(ISERROR(AVERAGE($AG$8:AT30)),"",AVERAGE($AG$8:AT30))</f>
        <v>5.0741421568627443</v>
      </c>
      <c r="AW30" s="1427" t="s">
        <v>378</v>
      </c>
      <c r="AX30" s="445">
        <v>1.5</v>
      </c>
      <c r="AY30" s="1525">
        <v>2.125</v>
      </c>
      <c r="AZ30" s="1355" t="s">
        <v>16504</v>
      </c>
      <c r="BA30" s="322" t="str">
        <f t="shared" si="2"/>
        <v/>
      </c>
      <c r="BB30" s="323">
        <f>IF(ISERROR(AVERAGE(AW$8:$AZ30)),"",AVERAGE(AW$8:$AZ30))</f>
        <v>2.4149305555555558</v>
      </c>
      <c r="BC30" s="327" t="s">
        <v>16707</v>
      </c>
      <c r="BD30" s="445" t="s">
        <v>16707</v>
      </c>
      <c r="BE30" s="445" t="s">
        <v>16707</v>
      </c>
      <c r="BF30" s="445" t="s">
        <v>16707</v>
      </c>
      <c r="BG30" s="445" t="s">
        <v>16707</v>
      </c>
      <c r="BH30" s="445" t="s">
        <v>16707</v>
      </c>
      <c r="BI30" s="445" t="s">
        <v>16707</v>
      </c>
      <c r="BJ30" s="445" t="s">
        <v>16707</v>
      </c>
      <c r="BK30" s="324" t="str">
        <f t="shared" si="7"/>
        <v/>
      </c>
      <c r="BL30" s="324" t="str">
        <f t="array" ref="BL30">IF(ISERROR(AVERAGE(BC$8:$BJ30)),"",AVERAGE(BC$8:$BJ30))</f>
        <v/>
      </c>
      <c r="BM30" s="325">
        <f t="shared" si="4"/>
        <v>2.8422619047619051</v>
      </c>
      <c r="BN30" s="325">
        <f t="shared" si="5"/>
        <v>15</v>
      </c>
      <c r="BO30" s="325">
        <v>4</v>
      </c>
      <c r="BP30" s="325">
        <v>2</v>
      </c>
      <c r="BQ30" s="325">
        <v>2</v>
      </c>
      <c r="BR30" s="325">
        <v>10</v>
      </c>
      <c r="BS30" s="325">
        <v>9</v>
      </c>
      <c r="BT30" s="325">
        <v>11</v>
      </c>
      <c r="BU30" s="325">
        <v>9</v>
      </c>
      <c r="BV30" s="325">
        <v>9</v>
      </c>
      <c r="BW30" s="325">
        <v>9</v>
      </c>
      <c r="BX30" s="325">
        <v>9</v>
      </c>
      <c r="BY30" s="325">
        <v>8</v>
      </c>
      <c r="BZ30" s="325">
        <v>9</v>
      </c>
      <c r="CA30" s="325">
        <v>9</v>
      </c>
      <c r="CB30" s="325">
        <v>9</v>
      </c>
      <c r="CC30" s="325">
        <v>10</v>
      </c>
      <c r="CD30" s="325">
        <v>28</v>
      </c>
      <c r="CE30" s="325">
        <v>5</v>
      </c>
      <c r="CF30" s="325">
        <v>4</v>
      </c>
      <c r="CG30" s="325">
        <v>4</v>
      </c>
      <c r="CH30" s="325">
        <v>3</v>
      </c>
      <c r="CI30" s="325">
        <v>3</v>
      </c>
      <c r="CJ30" s="325">
        <v>3</v>
      </c>
      <c r="CK30" s="325">
        <v>3</v>
      </c>
      <c r="CL30" s="325">
        <v>2</v>
      </c>
      <c r="CM30" s="325">
        <v>5</v>
      </c>
      <c r="CN30" s="325">
        <v>3</v>
      </c>
      <c r="CO30" s="325">
        <v>3</v>
      </c>
      <c r="CP30" s="325">
        <v>3</v>
      </c>
      <c r="CQ30" s="325">
        <v>3</v>
      </c>
      <c r="CR30" s="325">
        <v>1</v>
      </c>
      <c r="CS30" s="325">
        <v>2</v>
      </c>
      <c r="CT30" s="325">
        <v>2</v>
      </c>
      <c r="CU30" s="325">
        <v>1</v>
      </c>
      <c r="CV30" s="325">
        <v>1</v>
      </c>
      <c r="CW30" s="325">
        <v>3</v>
      </c>
      <c r="CX30" s="325">
        <v>4</v>
      </c>
      <c r="CY30" s="325">
        <v>12</v>
      </c>
      <c r="CZ30" s="325">
        <v>9</v>
      </c>
      <c r="DA30" s="325">
        <v>3</v>
      </c>
      <c r="DB30" s="325">
        <v>15</v>
      </c>
    </row>
    <row r="31" spans="1:106" s="325" customFormat="1" ht="21.95" customHeight="1" thickBot="1">
      <c r="A31" s="326">
        <v>24</v>
      </c>
      <c r="B31" s="1425" t="s">
        <v>16534</v>
      </c>
      <c r="C31" s="1372" t="s">
        <v>16597</v>
      </c>
      <c r="D31" s="1372" t="s">
        <v>16597</v>
      </c>
      <c r="E31" s="1503"/>
      <c r="F31" s="1372" t="s">
        <v>16597</v>
      </c>
      <c r="G31" s="1504"/>
      <c r="H31" s="445" t="s">
        <v>17345</v>
      </c>
      <c r="I31" s="1522"/>
      <c r="J31" s="1512"/>
      <c r="K31" s="1372" t="s">
        <v>16597</v>
      </c>
      <c r="L31" s="445">
        <v>2.9166666666666665</v>
      </c>
      <c r="M31" s="1372" t="s">
        <v>16597</v>
      </c>
      <c r="N31" s="1504"/>
      <c r="O31" s="445">
        <v>1.0833333333333333</v>
      </c>
      <c r="P31" s="1372" t="s">
        <v>16597</v>
      </c>
      <c r="Q31" s="1372" t="s">
        <v>16597</v>
      </c>
      <c r="R31" s="1372" t="s">
        <v>16597</v>
      </c>
      <c r="S31" s="445" t="s">
        <v>378</v>
      </c>
      <c r="T31" s="445" t="s">
        <v>378</v>
      </c>
      <c r="U31" s="445" t="s">
        <v>378</v>
      </c>
      <c r="V31" s="445" t="s">
        <v>378</v>
      </c>
      <c r="W31" s="445" t="s">
        <v>378</v>
      </c>
      <c r="X31" s="1084" t="s">
        <v>378</v>
      </c>
      <c r="Y31" s="322">
        <f t="shared" si="6"/>
        <v>2</v>
      </c>
      <c r="Z31" s="321">
        <f>IF(ISERROR(AVERAGE($B$8:X31)),"",AVERAGE($B$8:X31))</f>
        <v>2.2082001972386585</v>
      </c>
      <c r="AA31" s="327" t="s">
        <v>378</v>
      </c>
      <c r="AB31" s="1504"/>
      <c r="AC31" s="445">
        <v>2.625</v>
      </c>
      <c r="AD31" s="1084" t="s">
        <v>378</v>
      </c>
      <c r="AE31" s="322">
        <f t="shared" si="0"/>
        <v>2.625</v>
      </c>
      <c r="AF31" s="321">
        <f>IF(ISERROR(AVERAGE($AA$8:AD31)),"",AVERAGE($AA$8:AD31))</f>
        <v>3.350083333333334</v>
      </c>
      <c r="AG31" s="1516"/>
      <c r="AH31" s="445">
        <v>3.0833333333333335</v>
      </c>
      <c r="AI31" s="1504"/>
      <c r="AJ31" s="445">
        <v>5.666666666666667</v>
      </c>
      <c r="AK31" s="445">
        <v>6.083333333333333</v>
      </c>
      <c r="AL31" s="445">
        <v>6.333333333333333</v>
      </c>
      <c r="AM31" s="445" t="s">
        <v>17239</v>
      </c>
      <c r="AN31" s="1504"/>
      <c r="AO31" s="445">
        <v>4</v>
      </c>
      <c r="AP31" s="1521"/>
      <c r="AQ31" s="1512"/>
      <c r="AR31" s="445">
        <v>3.7083333333333335</v>
      </c>
      <c r="AS31" s="1514"/>
      <c r="AT31" s="593">
        <v>2.875</v>
      </c>
      <c r="AU31" s="322">
        <f t="shared" si="1"/>
        <v>4.5357142857142856</v>
      </c>
      <c r="AV31" s="323">
        <f>IF(ISERROR(AVERAGE($AG$8:AT31)),"",AVERAGE($AG$8:AT31))</f>
        <v>5.0477855477855478</v>
      </c>
      <c r="AW31" s="1427" t="s">
        <v>378</v>
      </c>
      <c r="AX31" s="445" t="s">
        <v>127</v>
      </c>
      <c r="AY31" s="1525">
        <v>1</v>
      </c>
      <c r="AZ31" s="1355" t="s">
        <v>16504</v>
      </c>
      <c r="BA31" s="322" t="str">
        <f t="shared" si="2"/>
        <v/>
      </c>
      <c r="BB31" s="323">
        <f>IF(ISERROR(AVERAGE(AW$8:$AZ31)),"",AVERAGE(AW$8:$AZ31))</f>
        <v>2.3583333333333334</v>
      </c>
      <c r="BC31" s="327" t="s">
        <v>16707</v>
      </c>
      <c r="BD31" s="445" t="s">
        <v>16707</v>
      </c>
      <c r="BE31" s="445" t="s">
        <v>16707</v>
      </c>
      <c r="BF31" s="445" t="s">
        <v>16707</v>
      </c>
      <c r="BG31" s="445" t="s">
        <v>16707</v>
      </c>
      <c r="BH31" s="445" t="s">
        <v>16707</v>
      </c>
      <c r="BI31" s="445" t="s">
        <v>16707</v>
      </c>
      <c r="BJ31" s="445" t="s">
        <v>16707</v>
      </c>
      <c r="BK31" s="324" t="str">
        <f t="shared" si="7"/>
        <v/>
      </c>
      <c r="BL31" s="324" t="str">
        <f t="array" ref="BL31">IF(ISERROR(AVERAGE(BC$8:$BJ31)),"",AVERAGE(BC$8:$BJ31))</f>
        <v/>
      </c>
      <c r="BM31" s="325">
        <f t="shared" si="4"/>
        <v>3.0535714285714284</v>
      </c>
      <c r="BN31" s="325">
        <f t="shared" si="5"/>
        <v>17</v>
      </c>
      <c r="BO31" s="325">
        <v>4</v>
      </c>
      <c r="BP31" s="325">
        <v>2</v>
      </c>
      <c r="BQ31" s="325">
        <v>2</v>
      </c>
      <c r="BR31" s="325">
        <v>10</v>
      </c>
      <c r="BS31" s="325">
        <v>9</v>
      </c>
      <c r="BT31" s="325">
        <v>12</v>
      </c>
      <c r="BU31" s="325">
        <v>9</v>
      </c>
      <c r="BV31" s="325">
        <v>9</v>
      </c>
      <c r="BW31" s="325">
        <v>9</v>
      </c>
      <c r="BX31" s="325">
        <v>9</v>
      </c>
      <c r="BY31" s="325">
        <v>8</v>
      </c>
      <c r="BZ31" s="325">
        <v>9</v>
      </c>
      <c r="CA31" s="325">
        <v>9</v>
      </c>
      <c r="CB31" s="325">
        <v>9</v>
      </c>
      <c r="CC31" s="325">
        <v>10</v>
      </c>
      <c r="CD31" s="325">
        <v>28</v>
      </c>
      <c r="CE31" s="325">
        <v>5</v>
      </c>
      <c r="CF31" s="325">
        <v>4</v>
      </c>
      <c r="CG31" s="325">
        <v>4</v>
      </c>
      <c r="CH31" s="325">
        <v>3</v>
      </c>
      <c r="CI31" s="325">
        <v>3</v>
      </c>
      <c r="CJ31" s="325">
        <v>3</v>
      </c>
      <c r="CK31" s="325">
        <v>3</v>
      </c>
      <c r="CL31" s="325">
        <v>3</v>
      </c>
      <c r="CM31" s="325">
        <v>6</v>
      </c>
      <c r="CN31" s="325">
        <v>3</v>
      </c>
      <c r="CO31" s="325">
        <v>3</v>
      </c>
      <c r="CP31" s="325">
        <v>3</v>
      </c>
      <c r="CQ31" s="325">
        <v>3</v>
      </c>
      <c r="CR31" s="325">
        <v>1</v>
      </c>
      <c r="CS31" s="325">
        <v>2</v>
      </c>
      <c r="CT31" s="325">
        <v>2</v>
      </c>
      <c r="CU31" s="325">
        <v>1</v>
      </c>
      <c r="CV31" s="325">
        <v>1</v>
      </c>
      <c r="CW31" s="325">
        <v>3</v>
      </c>
      <c r="CX31" s="325">
        <v>37</v>
      </c>
      <c r="CY31" s="325">
        <v>12</v>
      </c>
      <c r="CZ31" s="325">
        <v>8</v>
      </c>
      <c r="DA31" s="325">
        <v>3</v>
      </c>
      <c r="DB31" s="325">
        <v>15</v>
      </c>
    </row>
    <row r="32" spans="1:106" s="325" customFormat="1" ht="21.95" customHeight="1" thickBot="1">
      <c r="A32" s="326">
        <v>25</v>
      </c>
      <c r="B32" s="1425"/>
      <c r="C32" s="445"/>
      <c r="D32" s="445"/>
      <c r="E32" s="1504"/>
      <c r="F32" s="445"/>
      <c r="G32" s="1521"/>
      <c r="H32" s="1511"/>
      <c r="I32" s="445"/>
      <c r="J32" s="1504"/>
      <c r="K32" s="445"/>
      <c r="L32" s="445"/>
      <c r="M32" s="445"/>
      <c r="N32" s="1504"/>
      <c r="O32" s="445"/>
      <c r="P32" s="445"/>
      <c r="Q32" s="445"/>
      <c r="R32" s="445"/>
      <c r="S32" s="445"/>
      <c r="T32" s="445"/>
      <c r="U32" s="445"/>
      <c r="V32" s="445"/>
      <c r="W32" s="445"/>
      <c r="X32" s="1084"/>
      <c r="Y32" s="322" t="str">
        <f t="shared" si="6"/>
        <v/>
      </c>
      <c r="Z32" s="321">
        <f>IF(ISERROR(AVERAGE($B$8:X32)),"",AVERAGE($B$8:X32))</f>
        <v>2.2082001972386585</v>
      </c>
      <c r="AA32" s="327" t="s">
        <v>378</v>
      </c>
      <c r="AB32" s="1504"/>
      <c r="AC32" s="445"/>
      <c r="AD32" s="1084" t="s">
        <v>378</v>
      </c>
      <c r="AE32" s="322" t="str">
        <f t="shared" si="0"/>
        <v/>
      </c>
      <c r="AF32" s="321">
        <f>IF(ISERROR(AVERAGE($AA$8:AD32)),"",AVERAGE($AA$8:AD32))</f>
        <v>3.350083333333334</v>
      </c>
      <c r="AG32" s="1516"/>
      <c r="AH32" s="445"/>
      <c r="AI32" s="1504"/>
      <c r="AJ32" s="445"/>
      <c r="AK32" s="445"/>
      <c r="AL32" s="445"/>
      <c r="AM32" s="593"/>
      <c r="AN32" s="1504"/>
      <c r="AO32" s="445"/>
      <c r="AP32" s="1521"/>
      <c r="AQ32" s="1512"/>
      <c r="AR32" s="445"/>
      <c r="AS32" s="1514"/>
      <c r="AT32" s="593"/>
      <c r="AU32" s="322" t="str">
        <f t="shared" si="1"/>
        <v/>
      </c>
      <c r="AV32" s="323">
        <f>IF(ISERROR(AVERAGE($AG$8:AT32)),"",AVERAGE($AG$8:AT32))</f>
        <v>5.0477855477855478</v>
      </c>
      <c r="AW32" s="1427" t="s">
        <v>378</v>
      </c>
      <c r="AX32" s="445"/>
      <c r="AY32" s="1525"/>
      <c r="AZ32" s="1355" t="s">
        <v>16504</v>
      </c>
      <c r="BA32" s="322" t="str">
        <f t="shared" si="2"/>
        <v/>
      </c>
      <c r="BB32" s="323">
        <f>IF(ISERROR(AVERAGE(AW$8:$AZ32)),"",AVERAGE(AW$8:$AZ32))</f>
        <v>2.3583333333333334</v>
      </c>
      <c r="BC32" s="327" t="s">
        <v>16707</v>
      </c>
      <c r="BD32" s="445" t="s">
        <v>16707</v>
      </c>
      <c r="BE32" s="445" t="s">
        <v>16707</v>
      </c>
      <c r="BF32" s="445" t="s">
        <v>16707</v>
      </c>
      <c r="BG32" s="445" t="s">
        <v>16707</v>
      </c>
      <c r="BH32" s="445" t="s">
        <v>16707</v>
      </c>
      <c r="BI32" s="445" t="s">
        <v>16707</v>
      </c>
      <c r="BJ32" s="445" t="s">
        <v>16707</v>
      </c>
      <c r="BK32" s="324" t="str">
        <f t="shared" si="7"/>
        <v/>
      </c>
      <c r="BL32" s="324" t="str">
        <f t="array" ref="BL32">IF(ISERROR(AVERAGE(BC$8:$BJ32)),"",AVERAGE(BC$8:$BJ32))</f>
        <v/>
      </c>
      <c r="BM32" s="325" t="str">
        <f t="shared" si="4"/>
        <v/>
      </c>
      <c r="BN32" s="325">
        <f t="shared" si="5"/>
        <v>3</v>
      </c>
      <c r="BO32" s="325">
        <v>4</v>
      </c>
      <c r="BP32" s="325">
        <v>2</v>
      </c>
      <c r="BQ32" s="325">
        <v>2</v>
      </c>
      <c r="BR32" s="325">
        <v>10</v>
      </c>
      <c r="BS32" s="325">
        <v>10</v>
      </c>
      <c r="BT32" s="325">
        <v>11</v>
      </c>
      <c r="BU32" s="325">
        <v>9</v>
      </c>
      <c r="BV32" s="325">
        <v>9</v>
      </c>
      <c r="BW32" s="325">
        <v>9</v>
      </c>
      <c r="BX32" s="325">
        <v>9</v>
      </c>
      <c r="BY32" s="325">
        <v>9</v>
      </c>
      <c r="BZ32" s="325">
        <v>9</v>
      </c>
      <c r="CA32" s="325">
        <v>9</v>
      </c>
      <c r="CB32" s="325">
        <v>9</v>
      </c>
      <c r="CC32" s="325">
        <v>10</v>
      </c>
      <c r="CD32" s="325">
        <v>28</v>
      </c>
      <c r="CE32" s="325">
        <v>5</v>
      </c>
      <c r="CF32" s="325">
        <v>4</v>
      </c>
      <c r="CG32" s="325">
        <v>4</v>
      </c>
      <c r="CH32" s="325">
        <v>3</v>
      </c>
      <c r="CI32" s="325">
        <v>3</v>
      </c>
      <c r="CJ32" s="325">
        <v>3</v>
      </c>
      <c r="CK32" s="325">
        <v>3</v>
      </c>
      <c r="CL32" s="325">
        <v>3</v>
      </c>
      <c r="CM32" s="325">
        <v>6</v>
      </c>
      <c r="CN32" s="325">
        <v>3</v>
      </c>
      <c r="CO32" s="325">
        <v>3</v>
      </c>
      <c r="CP32" s="325">
        <v>3</v>
      </c>
      <c r="CQ32" s="325">
        <v>3</v>
      </c>
      <c r="CR32" s="325">
        <v>1</v>
      </c>
      <c r="CS32" s="325">
        <v>2</v>
      </c>
      <c r="CT32" s="325">
        <v>2</v>
      </c>
      <c r="CU32" s="325">
        <v>0</v>
      </c>
      <c r="CV32" s="325">
        <v>2</v>
      </c>
      <c r="CW32" s="325">
        <v>4</v>
      </c>
      <c r="CX32" s="325">
        <v>37</v>
      </c>
      <c r="CY32" s="325">
        <v>17</v>
      </c>
      <c r="CZ32" s="325">
        <v>11</v>
      </c>
      <c r="DA32" s="325">
        <v>3</v>
      </c>
      <c r="DB32" s="325">
        <v>15</v>
      </c>
    </row>
    <row r="33" spans="1:106" s="325" customFormat="1" ht="21.95" customHeight="1" thickBot="1">
      <c r="A33" s="326">
        <v>26</v>
      </c>
      <c r="B33" s="1425"/>
      <c r="C33" s="445"/>
      <c r="D33" s="445"/>
      <c r="E33" s="1504"/>
      <c r="F33" s="445"/>
      <c r="G33" s="1521"/>
      <c r="H33" s="1512"/>
      <c r="I33" s="445"/>
      <c r="J33" s="1504"/>
      <c r="K33" s="445"/>
      <c r="L33" s="445"/>
      <c r="M33" s="445"/>
      <c r="N33" s="1504"/>
      <c r="O33" s="445"/>
      <c r="P33" s="445"/>
      <c r="Q33" s="445"/>
      <c r="R33" s="445"/>
      <c r="S33" s="445"/>
      <c r="T33" s="445"/>
      <c r="U33" s="445"/>
      <c r="V33" s="445"/>
      <c r="W33" s="445"/>
      <c r="X33" s="1084"/>
      <c r="Y33" s="322" t="str">
        <f t="shared" si="6"/>
        <v/>
      </c>
      <c r="Z33" s="321">
        <f>IF(ISERROR(AVERAGE($B$8:X33)),"",AVERAGE($B$8:X33))</f>
        <v>2.2082001972386585</v>
      </c>
      <c r="AA33" s="327" t="s">
        <v>378</v>
      </c>
      <c r="AB33" s="1504"/>
      <c r="AC33" s="445"/>
      <c r="AD33" s="1450" t="s">
        <v>16597</v>
      </c>
      <c r="AE33" s="322" t="str">
        <f t="shared" si="0"/>
        <v/>
      </c>
      <c r="AF33" s="321">
        <f>IF(ISERROR(AVERAGE($AA$8:AD33)),"",AVERAGE($AA$8:AD33))</f>
        <v>3.350083333333334</v>
      </c>
      <c r="AG33" s="1516"/>
      <c r="AH33" s="445"/>
      <c r="AI33" s="1504"/>
      <c r="AJ33" s="445"/>
      <c r="AK33" s="445"/>
      <c r="AL33" s="445"/>
      <c r="AM33" s="445"/>
      <c r="AN33" s="1504"/>
      <c r="AO33" s="445"/>
      <c r="AP33" s="1532"/>
      <c r="AQ33" s="1531"/>
      <c r="AR33" s="593"/>
      <c r="AS33" s="1514"/>
      <c r="AT33" s="593"/>
      <c r="AU33" s="322" t="str">
        <f t="shared" si="1"/>
        <v/>
      </c>
      <c r="AV33" s="323">
        <f>IF(ISERROR(AVERAGE($AG$8:AT33)),"",AVERAGE($AG$8:AT33))</f>
        <v>5.0477855477855478</v>
      </c>
      <c r="AW33" s="1427" t="s">
        <v>378</v>
      </c>
      <c r="AX33" s="445"/>
      <c r="AY33" s="1525"/>
      <c r="AZ33" s="1355" t="s">
        <v>16504</v>
      </c>
      <c r="BA33" s="322" t="str">
        <f t="shared" si="2"/>
        <v/>
      </c>
      <c r="BB33" s="323">
        <f>IF(ISERROR(AVERAGE(AW$8:$AZ33)),"",AVERAGE(AW$8:$AZ33))</f>
        <v>2.3583333333333334</v>
      </c>
      <c r="BC33" s="327" t="s">
        <v>16707</v>
      </c>
      <c r="BD33" s="445" t="s">
        <v>16707</v>
      </c>
      <c r="BE33" s="445" t="s">
        <v>16707</v>
      </c>
      <c r="BF33" s="445" t="s">
        <v>16707</v>
      </c>
      <c r="BG33" s="445" t="s">
        <v>16707</v>
      </c>
      <c r="BH33" s="445" t="s">
        <v>16707</v>
      </c>
      <c r="BI33" s="445" t="s">
        <v>16707</v>
      </c>
      <c r="BJ33" s="445" t="s">
        <v>16707</v>
      </c>
      <c r="BK33" s="324" t="str">
        <f t="shared" si="7"/>
        <v/>
      </c>
      <c r="BL33" s="324" t="str">
        <f t="array" ref="BL33">IF(ISERROR(AVERAGE(BC$8:$BJ33)),"",AVERAGE(BC$8:$BJ33))</f>
        <v/>
      </c>
      <c r="BM33" s="325" t="str">
        <f t="shared" si="4"/>
        <v/>
      </c>
      <c r="BN33" s="325">
        <f t="shared" si="5"/>
        <v>3</v>
      </c>
      <c r="BO33" s="325">
        <v>4</v>
      </c>
      <c r="BP33" s="325">
        <v>3</v>
      </c>
      <c r="BQ33" s="325">
        <v>2</v>
      </c>
      <c r="BR33" s="325">
        <v>10</v>
      </c>
      <c r="BS33" s="325">
        <v>10</v>
      </c>
      <c r="BT33" s="325">
        <v>11</v>
      </c>
      <c r="BU33" s="325">
        <v>9</v>
      </c>
      <c r="BV33" s="325">
        <v>9</v>
      </c>
      <c r="BW33" s="325">
        <v>9</v>
      </c>
      <c r="BX33" s="325">
        <v>9</v>
      </c>
      <c r="BY33" s="325">
        <v>9</v>
      </c>
      <c r="BZ33" s="325">
        <v>9</v>
      </c>
      <c r="CA33" s="325">
        <v>9</v>
      </c>
      <c r="CB33" s="325">
        <v>9</v>
      </c>
      <c r="CC33" s="325">
        <v>10</v>
      </c>
      <c r="CD33" s="325">
        <v>28</v>
      </c>
      <c r="CE33" s="325">
        <v>5</v>
      </c>
      <c r="CF33" s="325">
        <v>4</v>
      </c>
      <c r="CG33" s="325">
        <v>4</v>
      </c>
      <c r="CH33" s="325">
        <v>3</v>
      </c>
      <c r="CI33" s="325">
        <v>3</v>
      </c>
      <c r="CJ33" s="325">
        <v>3</v>
      </c>
      <c r="CK33" s="325">
        <v>3</v>
      </c>
      <c r="CL33" s="325">
        <v>3</v>
      </c>
      <c r="CM33" s="325">
        <v>5</v>
      </c>
      <c r="CN33" s="325">
        <v>3</v>
      </c>
      <c r="CO33" s="325">
        <v>3</v>
      </c>
      <c r="CP33" s="325">
        <v>3</v>
      </c>
      <c r="CQ33" s="325">
        <v>3</v>
      </c>
      <c r="CR33" s="325">
        <v>1</v>
      </c>
      <c r="CS33" s="325">
        <v>2</v>
      </c>
      <c r="CT33" s="325">
        <v>2</v>
      </c>
      <c r="CU33" s="325">
        <v>0</v>
      </c>
      <c r="CV33" s="325">
        <v>2</v>
      </c>
      <c r="CW33" s="325">
        <v>4</v>
      </c>
      <c r="CX33" s="325">
        <v>37</v>
      </c>
      <c r="CY33" s="325">
        <v>17</v>
      </c>
      <c r="CZ33" s="325">
        <v>12</v>
      </c>
      <c r="DA33" s="325">
        <v>3</v>
      </c>
      <c r="DB33" s="325">
        <v>15</v>
      </c>
    </row>
    <row r="34" spans="1:106" s="325" customFormat="1" ht="21.95" customHeight="1" thickBot="1">
      <c r="A34" s="326">
        <v>27</v>
      </c>
      <c r="B34" s="1425"/>
      <c r="C34" s="445"/>
      <c r="D34" s="445"/>
      <c r="E34" s="1504"/>
      <c r="F34" s="445"/>
      <c r="G34" s="1521"/>
      <c r="H34" s="1512"/>
      <c r="I34" s="445"/>
      <c r="J34" s="1504"/>
      <c r="K34" s="445"/>
      <c r="L34" s="445"/>
      <c r="M34" s="445"/>
      <c r="N34" s="1504"/>
      <c r="O34" s="445"/>
      <c r="P34" s="445"/>
      <c r="Q34" s="445"/>
      <c r="R34" s="445"/>
      <c r="S34" s="445"/>
      <c r="T34" s="445"/>
      <c r="U34" s="445"/>
      <c r="V34" s="445"/>
      <c r="W34" s="445"/>
      <c r="X34" s="1084"/>
      <c r="Y34" s="322" t="str">
        <f t="shared" si="6"/>
        <v/>
      </c>
      <c r="Z34" s="321">
        <f>IF(ISERROR(AVERAGE($B$8:X34)),"",AVERAGE($B$8:X34))</f>
        <v>2.2082001972386585</v>
      </c>
      <c r="AA34" s="327" t="s">
        <v>378</v>
      </c>
      <c r="AB34" s="1504"/>
      <c r="AC34" s="445"/>
      <c r="AD34" s="1084" t="s">
        <v>378</v>
      </c>
      <c r="AE34" s="322" t="str">
        <f t="shared" si="0"/>
        <v/>
      </c>
      <c r="AF34" s="321">
        <f>IF(ISERROR(AVERAGE($AA$8:AD34)),"",AVERAGE($AA$8:AD34))</f>
        <v>3.350083333333334</v>
      </c>
      <c r="AG34" s="1516"/>
      <c r="AH34" s="445"/>
      <c r="AI34" s="1504"/>
      <c r="AJ34" s="445"/>
      <c r="AK34" s="445"/>
      <c r="AL34" s="445"/>
      <c r="AM34" s="445"/>
      <c r="AN34" s="1504"/>
      <c r="AO34" s="445"/>
      <c r="AP34" s="1521"/>
      <c r="AQ34" s="1512"/>
      <c r="AR34" s="445"/>
      <c r="AS34" s="1514"/>
      <c r="AT34" s="593"/>
      <c r="AU34" s="322" t="str">
        <f t="shared" si="1"/>
        <v/>
      </c>
      <c r="AV34" s="323">
        <f>IF(ISERROR(AVERAGE($AG$8:AT34)),"",AVERAGE($AG$8:AT34))</f>
        <v>5.0477855477855478</v>
      </c>
      <c r="AW34" s="1427" t="s">
        <v>378</v>
      </c>
      <c r="AX34" s="445"/>
      <c r="AY34" s="1525"/>
      <c r="AZ34" s="1355" t="s">
        <v>16504</v>
      </c>
      <c r="BA34" s="322" t="str">
        <f t="shared" si="2"/>
        <v/>
      </c>
      <c r="BB34" s="323">
        <f>IF(ISERROR(AVERAGE(AW$8:$AZ34)),"",AVERAGE(AW$8:$AZ34))</f>
        <v>2.3583333333333334</v>
      </c>
      <c r="BC34" s="327" t="s">
        <v>16707</v>
      </c>
      <c r="BD34" s="445" t="s">
        <v>16707</v>
      </c>
      <c r="BE34" s="445" t="s">
        <v>16707</v>
      </c>
      <c r="BF34" s="445" t="s">
        <v>16707</v>
      </c>
      <c r="BG34" s="445" t="s">
        <v>16707</v>
      </c>
      <c r="BH34" s="445" t="s">
        <v>16707</v>
      </c>
      <c r="BI34" s="445" t="s">
        <v>16707</v>
      </c>
      <c r="BJ34" s="445" t="s">
        <v>16707</v>
      </c>
      <c r="BK34" s="324" t="str">
        <f t="shared" si="7"/>
        <v/>
      </c>
      <c r="BL34" s="324" t="str">
        <f t="array" ref="BL34">IF(ISERROR(AVERAGE(BC$8:$BJ34)),"",AVERAGE(BC$8:$BJ34))</f>
        <v/>
      </c>
      <c r="BM34" s="325" t="str">
        <f t="shared" si="4"/>
        <v/>
      </c>
      <c r="BN34" s="325">
        <f t="shared" si="5"/>
        <v>3</v>
      </c>
      <c r="BO34" s="325">
        <v>4</v>
      </c>
      <c r="BP34" s="325">
        <v>5</v>
      </c>
      <c r="BQ34" s="325">
        <v>2</v>
      </c>
      <c r="BR34" s="325">
        <v>10</v>
      </c>
      <c r="BS34" s="325">
        <v>10</v>
      </c>
      <c r="BT34" s="325">
        <v>11</v>
      </c>
      <c r="BU34" s="325">
        <v>9</v>
      </c>
      <c r="BV34" s="325">
        <v>9</v>
      </c>
      <c r="BW34" s="325">
        <v>9</v>
      </c>
      <c r="BX34" s="325">
        <v>9</v>
      </c>
      <c r="BY34" s="325">
        <v>9</v>
      </c>
      <c r="BZ34" s="325">
        <v>9</v>
      </c>
      <c r="CA34" s="325">
        <v>9</v>
      </c>
      <c r="CB34" s="325">
        <v>9</v>
      </c>
      <c r="CC34" s="325">
        <v>10</v>
      </c>
      <c r="CD34" s="325">
        <v>4</v>
      </c>
      <c r="CE34" s="325">
        <v>6</v>
      </c>
      <c r="CF34" s="325">
        <v>4</v>
      </c>
      <c r="CG34" s="325">
        <v>4</v>
      </c>
      <c r="CH34" s="325">
        <v>3</v>
      </c>
      <c r="CI34" s="325">
        <v>3</v>
      </c>
      <c r="CJ34" s="325">
        <v>3</v>
      </c>
      <c r="CK34" s="325">
        <v>3</v>
      </c>
      <c r="CL34" s="325">
        <v>3</v>
      </c>
      <c r="CM34" s="325">
        <v>5</v>
      </c>
      <c r="CN34" s="325">
        <v>3</v>
      </c>
      <c r="CO34" s="325">
        <v>3</v>
      </c>
      <c r="CP34" s="325">
        <v>3</v>
      </c>
      <c r="CQ34" s="325">
        <v>3</v>
      </c>
      <c r="CR34" s="325">
        <v>1</v>
      </c>
      <c r="CS34" s="325">
        <v>2</v>
      </c>
      <c r="CT34" s="325">
        <v>2</v>
      </c>
      <c r="CU34" s="325">
        <v>1</v>
      </c>
      <c r="CV34" s="325">
        <v>2</v>
      </c>
      <c r="CW34" s="325">
        <v>4</v>
      </c>
      <c r="CX34" s="621">
        <v>38</v>
      </c>
      <c r="CY34" s="621">
        <v>14</v>
      </c>
      <c r="CZ34" s="621">
        <v>9</v>
      </c>
      <c r="DA34" s="325">
        <v>3</v>
      </c>
      <c r="DB34" s="621">
        <v>15</v>
      </c>
    </row>
    <row r="35" spans="1:106" s="325" customFormat="1" ht="21.95" customHeight="1" thickBot="1">
      <c r="A35" s="326">
        <v>28</v>
      </c>
      <c r="B35" s="1425"/>
      <c r="C35" s="445"/>
      <c r="D35" s="445"/>
      <c r="E35" s="1504"/>
      <c r="F35" s="445"/>
      <c r="G35" s="1521"/>
      <c r="H35" s="1512"/>
      <c r="I35" s="445"/>
      <c r="J35" s="1504"/>
      <c r="K35" s="445"/>
      <c r="L35" s="445"/>
      <c r="M35" s="445"/>
      <c r="N35" s="1504"/>
      <c r="O35" s="445"/>
      <c r="P35" s="445"/>
      <c r="Q35" s="445"/>
      <c r="R35" s="445"/>
      <c r="S35" s="445"/>
      <c r="T35" s="445"/>
      <c r="U35" s="445"/>
      <c r="V35" s="445"/>
      <c r="W35" s="445"/>
      <c r="X35" s="1084"/>
      <c r="Y35" s="322" t="str">
        <f t="shared" si="6"/>
        <v/>
      </c>
      <c r="Z35" s="321">
        <f>IF(ISERROR(AVERAGE($B$8:X35)),"",AVERAGE($B$8:X35))</f>
        <v>2.2082001972386585</v>
      </c>
      <c r="AA35" s="327" t="s">
        <v>378</v>
      </c>
      <c r="AB35" s="1504"/>
      <c r="AC35" s="445"/>
      <c r="AD35" s="1084" t="s">
        <v>378</v>
      </c>
      <c r="AE35" s="322" t="str">
        <f t="shared" si="0"/>
        <v/>
      </c>
      <c r="AF35" s="321">
        <f>IF(ISERROR(AVERAGE($AA$8:AD35)),"",AVERAGE($AA$8:AD35))</f>
        <v>3.350083333333334</v>
      </c>
      <c r="AG35" s="1516"/>
      <c r="AH35" s="445"/>
      <c r="AI35" s="1504"/>
      <c r="AJ35" s="445"/>
      <c r="AK35" s="445"/>
      <c r="AL35" s="445"/>
      <c r="AM35" s="445"/>
      <c r="AN35" s="1504"/>
      <c r="AO35" s="445"/>
      <c r="AP35" s="1521"/>
      <c r="AQ35" s="1512"/>
      <c r="AR35" s="445"/>
      <c r="AS35" s="1514"/>
      <c r="AT35" s="593"/>
      <c r="AU35" s="322" t="str">
        <f t="shared" si="1"/>
        <v/>
      </c>
      <c r="AV35" s="323">
        <f>IF(ISERROR(AVERAGE($AG$8:AT35)),"",AVERAGE($AG$8:AT35))</f>
        <v>5.0477855477855478</v>
      </c>
      <c r="AW35" s="1427" t="s">
        <v>378</v>
      </c>
      <c r="AX35" s="445"/>
      <c r="AY35" s="1525"/>
      <c r="AZ35" s="1355" t="s">
        <v>16504</v>
      </c>
      <c r="BA35" s="322" t="str">
        <f t="shared" si="2"/>
        <v/>
      </c>
      <c r="BB35" s="323">
        <f>IF(ISERROR(AVERAGE(AW$8:$AZ35)),"",AVERAGE(AW$8:$AZ35))</f>
        <v>2.3583333333333334</v>
      </c>
      <c r="BC35" s="327" t="s">
        <v>16707</v>
      </c>
      <c r="BD35" s="445" t="s">
        <v>16707</v>
      </c>
      <c r="BE35" s="445" t="s">
        <v>16707</v>
      </c>
      <c r="BF35" s="445" t="s">
        <v>16707</v>
      </c>
      <c r="BG35" s="445" t="s">
        <v>16707</v>
      </c>
      <c r="BH35" s="445" t="s">
        <v>16707</v>
      </c>
      <c r="BI35" s="445" t="s">
        <v>16707</v>
      </c>
      <c r="BJ35" s="445" t="s">
        <v>16707</v>
      </c>
      <c r="BK35" s="324" t="str">
        <f t="shared" si="7"/>
        <v/>
      </c>
      <c r="BL35" s="324" t="str">
        <f t="array" ref="BL35">IF(ISERROR(AVERAGE(BC$8:$BJ35)),"",AVERAGE(BC$8:$BJ35))</f>
        <v/>
      </c>
      <c r="BM35" s="325" t="str">
        <f t="shared" si="4"/>
        <v/>
      </c>
      <c r="BN35" s="325">
        <f t="shared" si="5"/>
        <v>3</v>
      </c>
      <c r="BO35" s="325">
        <v>4</v>
      </c>
      <c r="BP35" s="325">
        <v>5</v>
      </c>
      <c r="BQ35" s="325">
        <v>2</v>
      </c>
      <c r="BR35" s="325">
        <v>10</v>
      </c>
      <c r="BS35" s="325">
        <v>10</v>
      </c>
      <c r="BT35" s="325">
        <v>11</v>
      </c>
      <c r="BU35" s="325">
        <v>9</v>
      </c>
      <c r="BV35" s="325">
        <v>9</v>
      </c>
      <c r="BW35" s="325">
        <v>9</v>
      </c>
      <c r="BX35" s="325">
        <v>9</v>
      </c>
      <c r="BY35" s="325">
        <v>9</v>
      </c>
      <c r="BZ35" s="325">
        <v>9</v>
      </c>
      <c r="CA35" s="325">
        <v>9</v>
      </c>
      <c r="CB35" s="325">
        <v>9</v>
      </c>
      <c r="CC35" s="325">
        <v>9</v>
      </c>
      <c r="CD35" s="325">
        <v>1</v>
      </c>
      <c r="CE35" s="325">
        <v>6</v>
      </c>
      <c r="CF35" s="325">
        <v>5</v>
      </c>
      <c r="CG35" s="325">
        <v>4</v>
      </c>
      <c r="CH35" s="325">
        <v>3</v>
      </c>
      <c r="CI35" s="325">
        <v>3</v>
      </c>
      <c r="CJ35" s="325">
        <v>3</v>
      </c>
      <c r="CK35" s="325">
        <v>4</v>
      </c>
      <c r="CL35" s="325">
        <v>3</v>
      </c>
      <c r="CM35" s="325">
        <v>6</v>
      </c>
      <c r="CN35" s="325">
        <v>3</v>
      </c>
      <c r="CO35" s="325">
        <v>3</v>
      </c>
      <c r="CP35" s="325">
        <v>3</v>
      </c>
      <c r="CQ35" s="325">
        <v>3</v>
      </c>
      <c r="CR35" s="325">
        <v>1</v>
      </c>
      <c r="CS35" s="325">
        <v>2</v>
      </c>
      <c r="CT35" s="325">
        <v>2</v>
      </c>
      <c r="CU35" s="325">
        <v>1</v>
      </c>
      <c r="CV35" s="325">
        <v>2</v>
      </c>
      <c r="CW35" s="325">
        <v>4</v>
      </c>
      <c r="CX35" s="621">
        <v>38</v>
      </c>
      <c r="CY35" s="621">
        <v>15</v>
      </c>
      <c r="CZ35" s="621">
        <v>9</v>
      </c>
      <c r="DA35" s="325">
        <v>2</v>
      </c>
      <c r="DB35" s="621">
        <v>15</v>
      </c>
    </row>
    <row r="36" spans="1:106" s="325" customFormat="1" ht="21.95" customHeight="1" thickBot="1">
      <c r="A36" s="326">
        <v>29</v>
      </c>
      <c r="B36" s="1425"/>
      <c r="C36" s="445"/>
      <c r="D36" s="445"/>
      <c r="E36" s="1504"/>
      <c r="F36" s="445"/>
      <c r="G36" s="1521"/>
      <c r="H36" s="1512"/>
      <c r="I36" s="445"/>
      <c r="J36" s="1504"/>
      <c r="K36" s="445"/>
      <c r="L36" s="445"/>
      <c r="M36" s="445"/>
      <c r="N36" s="1504"/>
      <c r="O36" s="445"/>
      <c r="P36" s="445"/>
      <c r="Q36" s="445"/>
      <c r="R36" s="445"/>
      <c r="S36" s="445"/>
      <c r="T36" s="445"/>
      <c r="U36" s="445"/>
      <c r="V36" s="445"/>
      <c r="W36" s="445"/>
      <c r="X36" s="1084"/>
      <c r="Y36" s="322" t="str">
        <f t="shared" si="6"/>
        <v/>
      </c>
      <c r="Z36" s="321">
        <f>IF(ISERROR(AVERAGE($B$8:X36)),"",AVERAGE($B$8:X36))</f>
        <v>2.2082001972386585</v>
      </c>
      <c r="AA36" s="327" t="s">
        <v>378</v>
      </c>
      <c r="AB36" s="1504"/>
      <c r="AC36" s="445"/>
      <c r="AD36" s="1084" t="s">
        <v>378</v>
      </c>
      <c r="AE36" s="322" t="str">
        <f t="shared" si="0"/>
        <v/>
      </c>
      <c r="AF36" s="321">
        <f>IF(ISERROR(AVERAGE($AA$8:AD36)),"",AVERAGE($AA$8:AD36))</f>
        <v>3.350083333333334</v>
      </c>
      <c r="AG36" s="1516"/>
      <c r="AH36" s="445"/>
      <c r="AI36" s="1504"/>
      <c r="AJ36" s="445"/>
      <c r="AK36" s="445"/>
      <c r="AL36" s="445"/>
      <c r="AM36" s="445"/>
      <c r="AN36" s="1504"/>
      <c r="AO36" s="445"/>
      <c r="AP36" s="1521"/>
      <c r="AQ36" s="1512"/>
      <c r="AR36" s="445"/>
      <c r="AS36" s="1514"/>
      <c r="AT36" s="593"/>
      <c r="AU36" s="322" t="str">
        <f t="shared" si="1"/>
        <v/>
      </c>
      <c r="AV36" s="323">
        <f>IF(ISERROR(AVERAGE($AG$8:AT36)),"",AVERAGE($AG$8:AT36))</f>
        <v>5.0477855477855478</v>
      </c>
      <c r="AW36" s="1427" t="s">
        <v>378</v>
      </c>
      <c r="AX36" s="445"/>
      <c r="AY36" s="1525"/>
      <c r="AZ36" s="1355" t="s">
        <v>386</v>
      </c>
      <c r="BA36" s="322" t="str">
        <f t="shared" si="2"/>
        <v/>
      </c>
      <c r="BB36" s="323">
        <f>IF(ISERROR(AVERAGE(AW$8:$AZ36)),"",AVERAGE(AW$8:$AZ36))</f>
        <v>2.3583333333333334</v>
      </c>
      <c r="BC36" s="327" t="s">
        <v>16707</v>
      </c>
      <c r="BD36" s="445" t="s">
        <v>16707</v>
      </c>
      <c r="BE36" s="445" t="s">
        <v>16707</v>
      </c>
      <c r="BF36" s="445" t="s">
        <v>16707</v>
      </c>
      <c r="BG36" s="445" t="s">
        <v>16707</v>
      </c>
      <c r="BH36" s="445" t="s">
        <v>16707</v>
      </c>
      <c r="BI36" s="445" t="s">
        <v>16707</v>
      </c>
      <c r="BJ36" s="445" t="s">
        <v>16707</v>
      </c>
      <c r="BK36" s="324" t="str">
        <f t="shared" si="7"/>
        <v/>
      </c>
      <c r="BL36" s="324" t="str">
        <f t="array" ref="BL36">IF(ISERROR(AVERAGE(BC$8:$BJ36)),"",AVERAGE(BC$8:$BJ36))</f>
        <v/>
      </c>
      <c r="BM36" s="325" t="str">
        <f t="shared" si="4"/>
        <v/>
      </c>
      <c r="BN36" s="325">
        <f t="shared" si="5"/>
        <v>3</v>
      </c>
      <c r="BO36" s="325">
        <v>4</v>
      </c>
      <c r="BP36" s="325">
        <v>5</v>
      </c>
      <c r="BQ36" s="325">
        <v>0</v>
      </c>
      <c r="BR36" s="325">
        <v>10</v>
      </c>
      <c r="BS36" s="325">
        <v>10</v>
      </c>
      <c r="BT36" s="325">
        <v>11</v>
      </c>
      <c r="BU36" s="325">
        <v>9</v>
      </c>
      <c r="BV36" s="325">
        <v>9</v>
      </c>
      <c r="BW36" s="325">
        <v>9</v>
      </c>
      <c r="BX36" s="325">
        <v>9</v>
      </c>
      <c r="BY36" s="325">
        <v>9</v>
      </c>
      <c r="BZ36" s="325">
        <v>9</v>
      </c>
      <c r="CA36" s="325">
        <v>9</v>
      </c>
      <c r="CB36" s="325">
        <v>9</v>
      </c>
      <c r="CD36" s="325">
        <v>1</v>
      </c>
      <c r="CE36" s="325">
        <v>6</v>
      </c>
      <c r="CF36" s="325">
        <v>5</v>
      </c>
      <c r="CG36" s="325">
        <v>4</v>
      </c>
      <c r="CH36" s="325">
        <v>3</v>
      </c>
      <c r="CI36" s="325">
        <v>3</v>
      </c>
      <c r="CJ36" s="325">
        <v>3</v>
      </c>
      <c r="CK36" s="325">
        <v>4</v>
      </c>
      <c r="CL36" s="325">
        <v>2</v>
      </c>
      <c r="CM36" s="325">
        <v>6</v>
      </c>
      <c r="CN36" s="325">
        <v>3</v>
      </c>
      <c r="CO36" s="325">
        <v>4</v>
      </c>
      <c r="CP36" s="325">
        <v>3</v>
      </c>
      <c r="CQ36" s="325">
        <v>3</v>
      </c>
      <c r="CR36" s="325">
        <v>1</v>
      </c>
      <c r="CS36" s="325">
        <v>2</v>
      </c>
      <c r="CT36" s="325">
        <v>1</v>
      </c>
      <c r="CU36" s="325">
        <v>1</v>
      </c>
      <c r="CV36" s="325">
        <v>2</v>
      </c>
      <c r="CW36" s="325">
        <v>4</v>
      </c>
      <c r="CX36" s="621">
        <v>38</v>
      </c>
      <c r="CY36" s="621">
        <v>16</v>
      </c>
      <c r="CZ36" s="621">
        <v>11</v>
      </c>
      <c r="DA36" s="325">
        <v>0</v>
      </c>
      <c r="DB36" s="621">
        <v>15</v>
      </c>
    </row>
    <row r="37" spans="1:106" s="325" customFormat="1" ht="21.95" customHeight="1" thickBot="1">
      <c r="A37" s="326">
        <v>30</v>
      </c>
      <c r="B37" s="1425"/>
      <c r="C37" s="445"/>
      <c r="D37" s="445"/>
      <c r="E37" s="1504"/>
      <c r="F37" s="445"/>
      <c r="G37" s="1521"/>
      <c r="H37" s="1512"/>
      <c r="I37" s="445"/>
      <c r="J37" s="1504"/>
      <c r="K37" s="445"/>
      <c r="L37" s="445"/>
      <c r="M37" s="445"/>
      <c r="N37" s="1504"/>
      <c r="O37" s="445"/>
      <c r="P37" s="445"/>
      <c r="Q37" s="445"/>
      <c r="R37" s="445"/>
      <c r="S37" s="445"/>
      <c r="T37" s="445"/>
      <c r="U37" s="445"/>
      <c r="V37" s="445"/>
      <c r="W37" s="445"/>
      <c r="X37" s="1084"/>
      <c r="Y37" s="322" t="str">
        <f t="shared" si="6"/>
        <v/>
      </c>
      <c r="Z37" s="321">
        <f>IF(ISERROR(AVERAGE($B$8:X37)),"",AVERAGE($B$8:X37))</f>
        <v>2.2082001972386585</v>
      </c>
      <c r="AA37" s="327" t="s">
        <v>378</v>
      </c>
      <c r="AB37" s="1504"/>
      <c r="AC37" s="445"/>
      <c r="AD37" s="1084" t="s">
        <v>378</v>
      </c>
      <c r="AE37" s="322" t="str">
        <f t="shared" si="0"/>
        <v/>
      </c>
      <c r="AF37" s="321">
        <f>IF(ISERROR(AVERAGE($AA$8:AD37)),"",AVERAGE($AA$8:AD37))</f>
        <v>3.350083333333334</v>
      </c>
      <c r="AG37" s="1516"/>
      <c r="AH37" s="445"/>
      <c r="AI37" s="1504"/>
      <c r="AJ37" s="445"/>
      <c r="AK37" s="445"/>
      <c r="AL37" s="445"/>
      <c r="AM37" s="445"/>
      <c r="AN37" s="1504"/>
      <c r="AO37" s="445"/>
      <c r="AP37" s="1521"/>
      <c r="AQ37" s="1512"/>
      <c r="AR37" s="445"/>
      <c r="AS37" s="1504"/>
      <c r="AT37" s="445"/>
      <c r="AU37" s="322" t="str">
        <f t="shared" si="1"/>
        <v/>
      </c>
      <c r="AV37" s="323">
        <f>IF(ISERROR(AVERAGE($AG$8:AT37)),"",AVERAGE($AG$8:AT37))</f>
        <v>5.0477855477855478</v>
      </c>
      <c r="AW37" s="1427" t="s">
        <v>378</v>
      </c>
      <c r="AX37" s="445"/>
      <c r="AY37" s="1525"/>
      <c r="AZ37" s="1355" t="s">
        <v>386</v>
      </c>
      <c r="BA37" s="322" t="str">
        <f t="shared" si="2"/>
        <v/>
      </c>
      <c r="BB37" s="323">
        <f>IF(ISERROR(AVERAGE(AW$8:$AZ37)),"",AVERAGE(AW$8:$AZ37))</f>
        <v>2.3583333333333334</v>
      </c>
      <c r="BC37" s="327" t="s">
        <v>16707</v>
      </c>
      <c r="BD37" s="445" t="s">
        <v>16707</v>
      </c>
      <c r="BE37" s="445" t="s">
        <v>16707</v>
      </c>
      <c r="BF37" s="445" t="s">
        <v>16707</v>
      </c>
      <c r="BG37" s="445" t="s">
        <v>16707</v>
      </c>
      <c r="BH37" s="445" t="s">
        <v>16707</v>
      </c>
      <c r="BI37" s="445" t="s">
        <v>16707</v>
      </c>
      <c r="BJ37" s="445" t="s">
        <v>16707</v>
      </c>
      <c r="BK37" s="324" t="str">
        <f t="shared" si="7"/>
        <v/>
      </c>
      <c r="BL37" s="324" t="str">
        <f t="array" ref="BL37">IF(ISERROR(AVERAGE(BC$8:$BJ37)),"",AVERAGE(BC$8:$BJ37))</f>
        <v/>
      </c>
      <c r="BM37" s="325" t="str">
        <f t="shared" si="4"/>
        <v/>
      </c>
      <c r="BN37" s="325">
        <f t="shared" si="5"/>
        <v>3</v>
      </c>
      <c r="BO37" s="325">
        <v>4</v>
      </c>
      <c r="BP37" s="325">
        <v>5</v>
      </c>
      <c r="BQ37" s="325">
        <v>0</v>
      </c>
      <c r="BR37" s="325">
        <v>10</v>
      </c>
      <c r="BS37" s="325">
        <v>10</v>
      </c>
      <c r="BT37" s="325">
        <v>11</v>
      </c>
      <c r="BU37" s="325">
        <v>9</v>
      </c>
      <c r="BV37" s="325">
        <v>9</v>
      </c>
      <c r="BW37" s="325">
        <v>9</v>
      </c>
      <c r="BX37" s="325">
        <v>9</v>
      </c>
      <c r="BY37" s="325">
        <v>9</v>
      </c>
      <c r="BZ37" s="325">
        <v>9</v>
      </c>
      <c r="CA37" s="325">
        <v>9</v>
      </c>
      <c r="CB37" s="325">
        <v>9</v>
      </c>
      <c r="CD37" s="325">
        <v>1</v>
      </c>
      <c r="CE37" s="325">
        <v>6</v>
      </c>
      <c r="CF37" s="325">
        <v>5</v>
      </c>
      <c r="CG37" s="325">
        <v>4</v>
      </c>
      <c r="CH37" s="325">
        <v>3</v>
      </c>
      <c r="CI37" s="325">
        <v>3</v>
      </c>
      <c r="CJ37" s="325">
        <v>3</v>
      </c>
      <c r="CK37" s="325">
        <v>4</v>
      </c>
      <c r="CL37" s="325">
        <v>2</v>
      </c>
      <c r="CM37" s="325">
        <v>5</v>
      </c>
      <c r="CN37" s="325">
        <v>3</v>
      </c>
      <c r="CP37" s="325">
        <v>3</v>
      </c>
      <c r="CQ37" s="325">
        <v>4</v>
      </c>
      <c r="CR37" s="325">
        <v>1</v>
      </c>
      <c r="CS37" s="325">
        <v>2</v>
      </c>
      <c r="CT37" s="325">
        <v>1</v>
      </c>
      <c r="CU37" s="325">
        <v>1</v>
      </c>
      <c r="CV37" s="325">
        <v>2</v>
      </c>
      <c r="CW37" s="325">
        <v>4</v>
      </c>
      <c r="CX37" s="325">
        <v>38</v>
      </c>
      <c r="CY37" s="325">
        <v>16</v>
      </c>
      <c r="CZ37" s="325">
        <v>11</v>
      </c>
      <c r="DA37" s="325">
        <v>0</v>
      </c>
      <c r="DB37" s="325">
        <v>5</v>
      </c>
    </row>
    <row r="38" spans="1:106" s="325" customFormat="1" ht="21.95" customHeight="1" thickBot="1">
      <c r="A38" s="644">
        <v>31</v>
      </c>
      <c r="B38" s="1425"/>
      <c r="C38" s="645"/>
      <c r="D38" s="645"/>
      <c r="E38" s="1505"/>
      <c r="F38" s="445"/>
      <c r="G38" s="1533"/>
      <c r="H38" s="1513"/>
      <c r="I38" s="645"/>
      <c r="J38" s="1505"/>
      <c r="K38" s="645"/>
      <c r="L38" s="645"/>
      <c r="M38" s="645"/>
      <c r="N38" s="1505"/>
      <c r="O38" s="645"/>
      <c r="P38" s="445"/>
      <c r="Q38" s="445"/>
      <c r="R38" s="645"/>
      <c r="S38" s="645"/>
      <c r="T38" s="645"/>
      <c r="U38" s="645"/>
      <c r="V38" s="445"/>
      <c r="W38" s="445"/>
      <c r="X38" s="1084"/>
      <c r="Y38" s="322" t="str">
        <f t="shared" si="6"/>
        <v/>
      </c>
      <c r="Z38" s="321">
        <f>IF(ISERROR(AVERAGE($B$8:X38)),"",AVERAGE($B$8:X38))</f>
        <v>2.2082001972386585</v>
      </c>
      <c r="AA38" s="327" t="s">
        <v>378</v>
      </c>
      <c r="AB38" s="1505"/>
      <c r="AC38" s="445"/>
      <c r="AD38" s="1084" t="s">
        <v>378</v>
      </c>
      <c r="AE38" s="646" t="str">
        <f t="shared" si="0"/>
        <v/>
      </c>
      <c r="AF38" s="321">
        <f>IF(ISERROR(AVERAGE($AA$8:AD38)),"",AVERAGE($AA$8:AD38))</f>
        <v>3.350083333333334</v>
      </c>
      <c r="AG38" s="1517"/>
      <c r="AH38" s="645"/>
      <c r="AI38" s="1505"/>
      <c r="AJ38" s="645"/>
      <c r="AK38" s="645"/>
      <c r="AL38" s="645"/>
      <c r="AM38" s="645"/>
      <c r="AN38" s="1505"/>
      <c r="AO38" s="645"/>
      <c r="AP38" s="1533"/>
      <c r="AQ38" s="1513"/>
      <c r="AR38" s="645"/>
      <c r="AS38" s="1505"/>
      <c r="AT38" s="645"/>
      <c r="AU38" s="322" t="str">
        <f t="shared" si="1"/>
        <v/>
      </c>
      <c r="AV38" s="323">
        <f>IF(ISERROR(AVERAGE($AG$8:AT38)),"",AVERAGE($AG$8:AT38))</f>
        <v>5.0477855477855478</v>
      </c>
      <c r="AW38" s="1427" t="s">
        <v>378</v>
      </c>
      <c r="AX38" s="645"/>
      <c r="AY38" s="1525"/>
      <c r="AZ38" s="1355" t="s">
        <v>386</v>
      </c>
      <c r="BA38" s="322" t="str">
        <f t="shared" si="2"/>
        <v/>
      </c>
      <c r="BB38" s="323">
        <f>IF(ISERROR(AVERAGE(AW$8:$AZ38)),"",AVERAGE(AW$8:$AZ38))</f>
        <v>2.3583333333333334</v>
      </c>
      <c r="BC38" s="327" t="s">
        <v>16707</v>
      </c>
      <c r="BD38" s="445" t="s">
        <v>16707</v>
      </c>
      <c r="BE38" s="445" t="s">
        <v>16707</v>
      </c>
      <c r="BF38" s="445" t="s">
        <v>16707</v>
      </c>
      <c r="BG38" s="445" t="s">
        <v>16707</v>
      </c>
      <c r="BH38" s="445" t="s">
        <v>16707</v>
      </c>
      <c r="BI38" s="445" t="s">
        <v>16707</v>
      </c>
      <c r="BJ38" s="445" t="s">
        <v>16707</v>
      </c>
      <c r="BK38" s="324" t="str">
        <f t="shared" si="7"/>
        <v/>
      </c>
      <c r="BL38" s="324" t="str">
        <f t="array" ref="BL38">IF(ISERROR(AVERAGE(BC$8:$BJ38)),"",AVERAGE(BC$8:$BJ38))</f>
        <v/>
      </c>
      <c r="BM38" s="325" t="str">
        <f t="shared" si="4"/>
        <v/>
      </c>
      <c r="BN38" s="325">
        <f t="shared" si="5"/>
        <v>3</v>
      </c>
      <c r="BO38" s="325">
        <v>2</v>
      </c>
      <c r="BP38" s="325">
        <v>6</v>
      </c>
      <c r="BQ38" s="325">
        <v>0</v>
      </c>
      <c r="BR38" s="325">
        <v>10</v>
      </c>
      <c r="BS38" s="325">
        <v>10</v>
      </c>
      <c r="BT38" s="325">
        <v>0</v>
      </c>
      <c r="BU38" s="325">
        <v>9</v>
      </c>
      <c r="BW38" s="325">
        <v>9</v>
      </c>
      <c r="BX38" s="325">
        <v>9</v>
      </c>
      <c r="BZ38" s="325">
        <v>9</v>
      </c>
      <c r="CB38" s="325">
        <v>9</v>
      </c>
      <c r="CD38" s="325">
        <v>1</v>
      </c>
      <c r="CE38" s="325">
        <v>6</v>
      </c>
      <c r="CF38" s="325">
        <v>4</v>
      </c>
      <c r="CG38" s="325">
        <v>4</v>
      </c>
      <c r="CH38" s="325">
        <v>0</v>
      </c>
      <c r="CI38" s="325">
        <v>3</v>
      </c>
      <c r="CJ38" s="325">
        <v>3</v>
      </c>
      <c r="CL38" s="325">
        <v>2</v>
      </c>
      <c r="CN38" s="325">
        <v>3</v>
      </c>
      <c r="CP38" s="325">
        <v>3</v>
      </c>
      <c r="CQ38" s="325">
        <v>4</v>
      </c>
      <c r="CR38" s="325">
        <v>1</v>
      </c>
      <c r="CS38" s="325">
        <v>2</v>
      </c>
      <c r="CT38" s="325">
        <v>0</v>
      </c>
      <c r="CU38" s="325">
        <v>1</v>
      </c>
      <c r="CV38" s="325">
        <v>1</v>
      </c>
      <c r="CX38" s="325">
        <v>37</v>
      </c>
      <c r="CZ38" s="325">
        <v>11</v>
      </c>
      <c r="DA38" s="325">
        <v>0</v>
      </c>
      <c r="DB38" s="325">
        <v>3</v>
      </c>
    </row>
    <row r="39" spans="1:106" s="359" customFormat="1" ht="18.75" customHeight="1" thickTop="1" thickBot="1">
      <c r="A39" s="355" t="s">
        <v>274</v>
      </c>
      <c r="B39" s="356" t="str">
        <f t="shared" ref="B39:R39" si="8">IF(ISERROR(AVERAGE(B8:B38)),"",AVERAGE(B8:B38))</f>
        <v/>
      </c>
      <c r="C39" s="356">
        <f t="shared" ref="C39" si="9">IF(ISERROR(AVERAGE(C8:C38)),"",AVERAGE(C8:C38))</f>
        <v>1.859375</v>
      </c>
      <c r="D39" s="356">
        <f t="shared" ref="D39:E39" si="10">IF(ISERROR(AVERAGE(D8:D38)),"",AVERAGE(D8:D38))</f>
        <v>0.83333333333333337</v>
      </c>
      <c r="E39" s="356">
        <f t="shared" si="10"/>
        <v>2.75</v>
      </c>
      <c r="F39" s="356" t="str">
        <f t="shared" ref="F39:G39" si="11">IF(ISERROR(AVERAGE(F8:F38)),"",AVERAGE(F8:F38))</f>
        <v/>
      </c>
      <c r="G39" s="356">
        <f t="shared" si="11"/>
        <v>2.583333333333333</v>
      </c>
      <c r="H39" s="356">
        <f t="shared" ref="H39:J39" si="12">IF(ISERROR(AVERAGE(H8:H38)),"",AVERAGE(H8:H38))</f>
        <v>2.8703703703703711</v>
      </c>
      <c r="I39" s="356" t="str">
        <f t="shared" ref="I39" si="13">IF(ISERROR(AVERAGE(I8:I38)),"",AVERAGE(I8:I38))</f>
        <v/>
      </c>
      <c r="J39" s="356">
        <f t="shared" si="12"/>
        <v>1.1388888888888891</v>
      </c>
      <c r="K39" s="356">
        <f t="shared" ref="K39" si="14">IF(ISERROR(AVERAGE(K8:K38)),"",AVERAGE(K8:K38))</f>
        <v>2.5833333333333335</v>
      </c>
      <c r="L39" s="356">
        <f t="shared" ref="L39" si="15">IF(ISERROR(AVERAGE(L8:L38)),"",AVERAGE(L8:L38))</f>
        <v>2.2310606060606055</v>
      </c>
      <c r="M39" s="356" t="str">
        <f t="shared" ref="M39" si="16">IF(ISERROR(AVERAGE(M8:M38)),"",AVERAGE(M8:M38))</f>
        <v/>
      </c>
      <c r="N39" s="356">
        <f t="shared" ref="N39:O39" si="17">IF(ISERROR(AVERAGE(N8:N38)),"",AVERAGE(N8:N38))</f>
        <v>2.0249999999999999</v>
      </c>
      <c r="O39" s="356">
        <f t="shared" si="17"/>
        <v>1.2221296296296293</v>
      </c>
      <c r="P39" s="356" t="str">
        <f t="shared" ref="P39" si="18">IF(ISERROR(AVERAGE(P8:P38)),"",AVERAGE(P8:P38))</f>
        <v/>
      </c>
      <c r="Q39" s="356" t="str">
        <f>IF(ISERROR(AVERAGE(Q8:Q38)),"",AVERAGE(Q8:Q38))</f>
        <v/>
      </c>
      <c r="R39" s="356">
        <f t="shared" si="8"/>
        <v>2.5243055555555554</v>
      </c>
      <c r="S39" s="356">
        <f t="shared" ref="S39" si="19">IF(ISERROR(AVERAGE(S8:S38)),"",AVERAGE(S8:S38))</f>
        <v>2.2083333333333335</v>
      </c>
      <c r="T39" s="356" t="str">
        <f t="shared" ref="T39" si="20">IF(ISERROR(AVERAGE(T8:T38)),"",AVERAGE(T8:T38))</f>
        <v/>
      </c>
      <c r="U39" s="356">
        <f t="shared" ref="U39" si="21">IF(ISERROR(AVERAGE(U8:U38)),"",AVERAGE(U8:U38))</f>
        <v>2.1577380952380953</v>
      </c>
      <c r="V39" s="356" t="str">
        <f t="shared" ref="V39:W39" si="22">IF(ISERROR(AVERAGE(V8:V38)),"",AVERAGE(V8:V38))</f>
        <v/>
      </c>
      <c r="W39" s="356" t="str">
        <f t="shared" si="22"/>
        <v/>
      </c>
      <c r="X39" s="356">
        <f t="shared" ref="X39" si="23">IF(ISERROR(AVERAGE(X8:X38)),"",AVERAGE(X8:X38))</f>
        <v>2.40625</v>
      </c>
      <c r="Y39" s="357"/>
      <c r="Z39" s="358"/>
      <c r="AA39" s="446" t="str">
        <f>IF(ISERROR(AVERAGE(AA8:AA38)),"",AVERAGE(AA8:AA38))</f>
        <v/>
      </c>
      <c r="AB39" s="356">
        <f>IF(ISERROR(AVERAGE(AB8:AB38)),"",AVERAGE(AB8:AB38))</f>
        <v>2.75</v>
      </c>
      <c r="AC39" s="356">
        <f>IF(ISERROR(AVERAGE(AC8:AC38)),"",AVERAGE(AC8:AC38))</f>
        <v>3.5001041666666675</v>
      </c>
      <c r="AD39" s="356" t="str">
        <f>IF(ISERROR(AVERAGE(AD8:AD38)),"",AVERAGE(AD8:AD38))</f>
        <v/>
      </c>
      <c r="AE39" s="357"/>
      <c r="AF39" s="505"/>
      <c r="AG39" s="356">
        <f>IF(ISERROR(AVERAGE(AG8:AG38)),"",AVERAGE(AG8:AG38))</f>
        <v>4.6805555555555562</v>
      </c>
      <c r="AH39" s="356">
        <f t="shared" ref="AH39" si="24">IF(ISERROR(AVERAGE(AH8:AH38)),"",AVERAGE(AH8:AH38))</f>
        <v>4.1715686274509798</v>
      </c>
      <c r="AI39" s="356">
        <f t="shared" ref="AI39:AJ39" si="25">IF(ISERROR(AVERAGE(AI8:AI38)),"",AVERAGE(AI8:AI38))</f>
        <v>4.166666666666667</v>
      </c>
      <c r="AJ39" s="356">
        <f t="shared" si="25"/>
        <v>4.4296875000000009</v>
      </c>
      <c r="AK39" s="356">
        <f t="shared" ref="AK39" si="26">IF(ISERROR(AVERAGE(AK8:AK38)),"",AVERAGE(AK8:AK38))</f>
        <v>6.0138888888888893</v>
      </c>
      <c r="AL39" s="356">
        <f t="shared" ref="AL39" si="27">IF(ISERROR(AVERAGE(AL8:AL38)),"",AVERAGE(AL8:AL38))</f>
        <v>6.677083333333333</v>
      </c>
      <c r="AM39" s="356" t="str">
        <f t="shared" ref="AM39:AO39" si="28">IF(ISERROR(AVERAGE(AM8:AM38)),"",AVERAGE(AM8:AM38))</f>
        <v/>
      </c>
      <c r="AN39" s="356">
        <f t="shared" ref="AN39" si="29">IF(ISERROR(AVERAGE(AN8:AN38)),"",AVERAGE(AN8:AN38))</f>
        <v>7.9375</v>
      </c>
      <c r="AO39" s="356">
        <f t="shared" si="28"/>
        <v>3.625</v>
      </c>
      <c r="AP39" s="356">
        <f>IF(ISERROR(AVERAGE(AP8:AP38)),"",AVERAGE(AP8:AP38))</f>
        <v>4.3472222222222223</v>
      </c>
      <c r="AQ39" s="356">
        <f>IF(ISERROR(AVERAGE(AQ8:AQ38)),"",AVERAGE(AQ8:AQ38))</f>
        <v>5.46875</v>
      </c>
      <c r="AR39" s="356">
        <f>IF(ISERROR(AVERAGE(AR8:AR38)),"",AVERAGE(AR8:AR38))</f>
        <v>3.6770833333333335</v>
      </c>
      <c r="AS39" s="356">
        <f t="shared" ref="AS39:AT39" si="30">IF(ISERROR(AVERAGE(AS8:AS38)),"",AVERAGE(AS8:AS38))</f>
        <v>6.6249999999999991</v>
      </c>
      <c r="AT39" s="356">
        <f t="shared" si="30"/>
        <v>3.098214285714286</v>
      </c>
      <c r="AU39" s="356"/>
      <c r="AV39" s="358"/>
      <c r="AW39" s="1428" t="str">
        <f>IF(ISERROR(AVERAGE(AW8:AW38)),"",AVERAGE(AW8:AW38))</f>
        <v/>
      </c>
      <c r="AX39" s="1428">
        <f t="shared" ref="AX39:AY39" si="31">IF(ISERROR(AVERAGE(AX8:AX38)),"",AVERAGE(AX8:AX38))</f>
        <v>2.4513888888888888</v>
      </c>
      <c r="AY39" s="1428">
        <f t="shared" si="31"/>
        <v>2.2724358974358974</v>
      </c>
      <c r="AZ39" s="356" t="str">
        <f>IF(ISERROR(AVERAGE(AZ8:AZ38)),"",AVERAGE(AZ8:AZ38))</f>
        <v/>
      </c>
      <c r="BA39" s="356"/>
      <c r="BB39" s="358"/>
      <c r="BC39" s="356" t="str">
        <f t="shared" ref="BC39:BJ39" si="32">IF(ISERROR(AVERAGE(BC8:BC38)),"",AVERAGE(BC8:BC38))</f>
        <v/>
      </c>
      <c r="BD39" s="356" t="str">
        <f t="shared" si="32"/>
        <v/>
      </c>
      <c r="BE39" s="356" t="str">
        <f t="shared" si="32"/>
        <v/>
      </c>
      <c r="BF39" s="356" t="str">
        <f t="shared" si="32"/>
        <v/>
      </c>
      <c r="BG39" s="356" t="str">
        <f t="shared" si="32"/>
        <v/>
      </c>
      <c r="BH39" s="356" t="str">
        <f t="shared" si="32"/>
        <v/>
      </c>
      <c r="BI39" s="356" t="str">
        <f t="shared" si="32"/>
        <v/>
      </c>
      <c r="BJ39" s="356" t="str">
        <f t="shared" si="32"/>
        <v/>
      </c>
      <c r="BK39" s="356"/>
      <c r="BL39" s="358"/>
    </row>
    <row r="40" spans="1:106" s="363" customFormat="1" ht="16.5" customHeight="1">
      <c r="A40" s="360">
        <f>SUM(B40:DO40)</f>
        <v>287</v>
      </c>
      <c r="B40" s="361">
        <f t="shared" ref="B40:R40" si="33">COUNTIF(B8:B38,"產銷停機")</f>
        <v>0</v>
      </c>
      <c r="C40" s="361">
        <f t="shared" ref="C40" si="34">COUNTIF(C8:C38,"產銷停機")</f>
        <v>2</v>
      </c>
      <c r="D40" s="361">
        <f t="shared" ref="D40:E40" si="35">COUNTIF(D8:D38,"產銷停機")</f>
        <v>1</v>
      </c>
      <c r="E40" s="361">
        <f t="shared" si="35"/>
        <v>0</v>
      </c>
      <c r="F40" s="361">
        <f t="shared" ref="F40:G40" si="36">COUNTIF(F8:F38,"產銷停機")</f>
        <v>12</v>
      </c>
      <c r="G40" s="361">
        <f t="shared" si="36"/>
        <v>0</v>
      </c>
      <c r="H40" s="361">
        <f t="shared" ref="H40:J40" si="37">COUNTIF(H8:H38,"產銷停機")</f>
        <v>0</v>
      </c>
      <c r="I40" s="361">
        <f t="shared" ref="I40" si="38">COUNTIF(I8:I38,"產銷停機")</f>
        <v>0</v>
      </c>
      <c r="J40" s="361">
        <f t="shared" si="37"/>
        <v>0</v>
      </c>
      <c r="K40" s="361">
        <f t="shared" ref="K40" si="39">COUNTIF(K8:K38,"產銷停機")</f>
        <v>14</v>
      </c>
      <c r="L40" s="361">
        <f t="shared" ref="L40" si="40">COUNTIF(L8:L38,"產銷停機")</f>
        <v>0</v>
      </c>
      <c r="M40" s="361">
        <f t="shared" ref="M40" si="41">COUNTIF(M8:M38,"產銷停機")</f>
        <v>24</v>
      </c>
      <c r="N40" s="361">
        <f t="shared" ref="N40:O40" si="42">COUNTIF(N8:N38,"產銷停機")</f>
        <v>0</v>
      </c>
      <c r="O40" s="361">
        <f t="shared" si="42"/>
        <v>0</v>
      </c>
      <c r="P40" s="361">
        <f t="shared" ref="P40" si="43">COUNTIF(P8:P38,"產銷停機")</f>
        <v>24</v>
      </c>
      <c r="Q40" s="361">
        <f>COUNTIF(Q8:Q38,"產銷停機")</f>
        <v>24</v>
      </c>
      <c r="R40" s="361">
        <f t="shared" si="33"/>
        <v>1</v>
      </c>
      <c r="S40" s="361">
        <f t="shared" ref="S40" si="44">COUNTIF(S8:S38,"產銷停機")</f>
        <v>7</v>
      </c>
      <c r="T40" s="361">
        <f t="shared" ref="T40" si="45">COUNTIF(T8:T38,"產銷停機")</f>
        <v>24</v>
      </c>
      <c r="U40" s="361">
        <f t="shared" ref="U40" si="46">COUNTIF(U8:U38,"產銷停機")</f>
        <v>8</v>
      </c>
      <c r="V40" s="361">
        <f t="shared" ref="V40:W40" si="47">COUNTIF(V8:V38,"產銷停機")</f>
        <v>24</v>
      </c>
      <c r="W40" s="361">
        <f t="shared" si="47"/>
        <v>24</v>
      </c>
      <c r="X40" s="361">
        <f t="shared" ref="X40" si="48">COUNTIF(X8:X38,"產銷停機")</f>
        <v>6</v>
      </c>
      <c r="Y40" s="361"/>
      <c r="Z40" s="361"/>
      <c r="AA40" s="361">
        <f>COUNTIF(AA8:AA38,"產銷停機")</f>
        <v>31</v>
      </c>
      <c r="AB40" s="361">
        <f>COUNTIF(AB8:AB38,"產銷停機")</f>
        <v>0</v>
      </c>
      <c r="AC40" s="361">
        <f>COUNTIF(AC8:AC38,"產銷停機")</f>
        <v>0</v>
      </c>
      <c r="AD40" s="361">
        <f>COUNTIF(AD8:AD38,"產銷停機")</f>
        <v>31</v>
      </c>
      <c r="AE40" s="361"/>
      <c r="AF40" s="361"/>
      <c r="AG40" s="361">
        <f>COUNTIF(AG8:AG38,"產銷停機")</f>
        <v>0</v>
      </c>
      <c r="AH40" s="361">
        <f t="shared" ref="AH40" si="49">COUNTIF(AH8:AH38,"產銷停機")</f>
        <v>0</v>
      </c>
      <c r="AI40" s="361">
        <f t="shared" ref="AI40:AJ40" si="50">COUNTIF(AI8:AI38,"產銷停機")</f>
        <v>0</v>
      </c>
      <c r="AJ40" s="361">
        <f t="shared" si="50"/>
        <v>0</v>
      </c>
      <c r="AK40" s="361">
        <f t="shared" ref="AK40" si="51">COUNTIF(AK8:AK38,"產銷停機")</f>
        <v>0</v>
      </c>
      <c r="AL40" s="361">
        <f t="shared" ref="AL40" si="52">COUNTIF(AL8:AL38,"產銷停機")</f>
        <v>0</v>
      </c>
      <c r="AM40" s="361">
        <f t="shared" ref="AM40:AO40" si="53">COUNTIF(AM8:AM38,"產銷停機")</f>
        <v>0</v>
      </c>
      <c r="AN40" s="361">
        <f t="shared" ref="AN40" si="54">COUNTIF(AN8:AN38,"產銷停機")</f>
        <v>0</v>
      </c>
      <c r="AO40" s="361">
        <f t="shared" si="53"/>
        <v>0</v>
      </c>
      <c r="AP40" s="361">
        <f>COUNTIF(AP8:AP38,"產銷停機")</f>
        <v>0</v>
      </c>
      <c r="AQ40" s="361">
        <f>COUNTIF(AQ8:AQ38,"產銷停機")</f>
        <v>0</v>
      </c>
      <c r="AR40" s="361">
        <f>COUNTIF(AR8:AR38,"產銷停機")</f>
        <v>0</v>
      </c>
      <c r="AS40" s="361">
        <f t="shared" ref="AS40:AT40" si="55">COUNTIF(AS8:AS38,"產銷停機")</f>
        <v>0</v>
      </c>
      <c r="AT40" s="361">
        <f t="shared" si="55"/>
        <v>0</v>
      </c>
      <c r="AU40" s="361"/>
      <c r="AV40" s="362"/>
      <c r="AW40" s="1352">
        <f>COUNTIF(AW8:AW38,"產銷停機")</f>
        <v>30</v>
      </c>
      <c r="AX40" s="1352">
        <f t="shared" ref="AX40:AY40" si="56">COUNTIF(AX8:AX38,"產銷停機")</f>
        <v>0</v>
      </c>
      <c r="AY40" s="1352">
        <f t="shared" si="56"/>
        <v>0</v>
      </c>
      <c r="AZ40" s="361">
        <f>COUNTIF(AZ8:AZ38,"產銷停機")</f>
        <v>0</v>
      </c>
      <c r="BA40" s="361"/>
      <c r="BB40" s="362"/>
      <c r="BC40" s="361">
        <f t="shared" ref="BC40:BJ40" si="57">COUNTIF(BC8:BC38,"產銷停機")</f>
        <v>0</v>
      </c>
      <c r="BD40" s="361">
        <f t="shared" si="57"/>
        <v>0</v>
      </c>
      <c r="BE40" s="361">
        <f t="shared" si="57"/>
        <v>0</v>
      </c>
      <c r="BF40" s="361">
        <f t="shared" si="57"/>
        <v>0</v>
      </c>
      <c r="BG40" s="361">
        <f t="shared" si="57"/>
        <v>0</v>
      </c>
      <c r="BH40" s="361">
        <f t="shared" si="57"/>
        <v>0</v>
      </c>
      <c r="BI40" s="361">
        <f t="shared" si="57"/>
        <v>0</v>
      </c>
      <c r="BJ40" s="361">
        <f t="shared" si="57"/>
        <v>0</v>
      </c>
      <c r="BK40" s="361"/>
      <c r="BL40" s="361"/>
    </row>
    <row r="41" spans="1:106" s="363" customFormat="1" ht="16.5" customHeight="1" thickBot="1">
      <c r="A41" s="364">
        <f>SUM(B41:DO41)</f>
        <v>9.5666666666666664</v>
      </c>
      <c r="B41" s="365" t="str">
        <f t="shared" ref="B41:R41" si="58">IF(B40=0,"",B40/30)</f>
        <v/>
      </c>
      <c r="C41" s="365">
        <f t="shared" ref="C41" si="59">IF(C40=0,"",C40/30)</f>
        <v>6.6666666666666666E-2</v>
      </c>
      <c r="D41" s="365">
        <f t="shared" ref="D41:E41" si="60">IF(D40=0,"",D40/30)</f>
        <v>3.3333333333333333E-2</v>
      </c>
      <c r="E41" s="365" t="str">
        <f t="shared" si="60"/>
        <v/>
      </c>
      <c r="F41" s="365">
        <f t="shared" ref="F41:G41" si="61">IF(F40=0,"",F40/30)</f>
        <v>0.4</v>
      </c>
      <c r="G41" s="365" t="str">
        <f t="shared" si="61"/>
        <v/>
      </c>
      <c r="H41" s="365" t="str">
        <f t="shared" ref="H41:J41" si="62">IF(H40=0,"",H40/30)</f>
        <v/>
      </c>
      <c r="I41" s="365" t="str">
        <f t="shared" ref="I41" si="63">IF(I40=0,"",I40/30)</f>
        <v/>
      </c>
      <c r="J41" s="365" t="str">
        <f t="shared" si="62"/>
        <v/>
      </c>
      <c r="K41" s="365">
        <f t="shared" ref="K41" si="64">IF(K40=0,"",K40/30)</f>
        <v>0.46666666666666667</v>
      </c>
      <c r="L41" s="365" t="str">
        <f t="shared" ref="L41" si="65">IF(L40=0,"",L40/30)</f>
        <v/>
      </c>
      <c r="M41" s="365">
        <f t="shared" ref="M41" si="66">IF(M40=0,"",M40/30)</f>
        <v>0.8</v>
      </c>
      <c r="N41" s="365" t="str">
        <f t="shared" ref="N41:O41" si="67">IF(N40=0,"",N40/30)</f>
        <v/>
      </c>
      <c r="O41" s="365" t="str">
        <f t="shared" si="67"/>
        <v/>
      </c>
      <c r="P41" s="365">
        <f t="shared" ref="P41" si="68">IF(P40=0,"",P40/30)</f>
        <v>0.8</v>
      </c>
      <c r="Q41" s="365">
        <f>IF(Q40=0,"",Q40/30)</f>
        <v>0.8</v>
      </c>
      <c r="R41" s="365">
        <f t="shared" si="58"/>
        <v>3.3333333333333333E-2</v>
      </c>
      <c r="S41" s="365">
        <f t="shared" ref="S41" si="69">IF(S40=0,"",S40/30)</f>
        <v>0.23333333333333334</v>
      </c>
      <c r="T41" s="365">
        <f t="shared" ref="T41" si="70">IF(T40=0,"",T40/30)</f>
        <v>0.8</v>
      </c>
      <c r="U41" s="365">
        <f t="shared" ref="U41" si="71">IF(U40=0,"",U40/30)</f>
        <v>0.26666666666666666</v>
      </c>
      <c r="V41" s="365">
        <f t="shared" ref="V41:W41" si="72">IF(V40=0,"",V40/30)</f>
        <v>0.8</v>
      </c>
      <c r="W41" s="365">
        <f t="shared" si="72"/>
        <v>0.8</v>
      </c>
      <c r="X41" s="365">
        <f t="shared" ref="X41" si="73">IF(X40=0,"",X40/30)</f>
        <v>0.2</v>
      </c>
      <c r="Y41" s="365"/>
      <c r="Z41" s="365"/>
      <c r="AA41" s="365">
        <f>IF(AA40=0,"",AA40/30)</f>
        <v>1.0333333333333334</v>
      </c>
      <c r="AB41" s="365" t="str">
        <f>IF(AB40=0,"",AB40/30)</f>
        <v/>
      </c>
      <c r="AC41" s="365" t="str">
        <f>IF(AC40=0,"",AC40/30)</f>
        <v/>
      </c>
      <c r="AD41" s="365">
        <f>IF(AD40=0,"",AD40/30)</f>
        <v>1.0333333333333334</v>
      </c>
      <c r="AE41" s="365"/>
      <c r="AF41" s="365"/>
      <c r="AG41" s="365" t="str">
        <f t="shared" ref="AG41:AH41" si="74">IF(AG40=0,"",AG40/30)</f>
        <v/>
      </c>
      <c r="AH41" s="365" t="str">
        <f t="shared" si="74"/>
        <v/>
      </c>
      <c r="AI41" s="365" t="str">
        <f t="shared" ref="AI41:AJ41" si="75">IF(AI40=0,"",AI40/30)</f>
        <v/>
      </c>
      <c r="AJ41" s="365" t="str">
        <f t="shared" si="75"/>
        <v/>
      </c>
      <c r="AK41" s="365" t="str">
        <f t="shared" ref="AK41" si="76">IF(AK40=0,"",AK40/30)</f>
        <v/>
      </c>
      <c r="AL41" s="365" t="str">
        <f t="shared" ref="AL41" si="77">IF(AL40=0,"",AL40/30)</f>
        <v/>
      </c>
      <c r="AM41" s="365" t="str">
        <f t="shared" ref="AM41:AO41" si="78">IF(AM40=0,"",AM40/30)</f>
        <v/>
      </c>
      <c r="AN41" s="365" t="str">
        <f t="shared" ref="AN41" si="79">IF(AN40=0,"",AN40/30)</f>
        <v/>
      </c>
      <c r="AO41" s="365" t="str">
        <f t="shared" si="78"/>
        <v/>
      </c>
      <c r="AP41" s="365" t="str">
        <f>IF(AP40=0,"",AP40/30)</f>
        <v/>
      </c>
      <c r="AQ41" s="365" t="str">
        <f>IF(AQ40=0,"",AQ40/30)</f>
        <v/>
      </c>
      <c r="AR41" s="365" t="str">
        <f>IF(AR40=0,"",AR40/30)</f>
        <v/>
      </c>
      <c r="AS41" s="365" t="str">
        <f t="shared" ref="AS41:AT41" si="80">IF(AS40=0,"",AS40/30)</f>
        <v/>
      </c>
      <c r="AT41" s="365" t="str">
        <f t="shared" si="80"/>
        <v/>
      </c>
      <c r="AU41" s="365"/>
      <c r="AV41" s="366"/>
      <c r="AW41" s="1353">
        <f>IF(AW40=0,"",AW40/30)</f>
        <v>1</v>
      </c>
      <c r="AX41" s="1353" t="str">
        <f t="shared" ref="AX41:AY41" si="81">IF(AX40=0,"",AX40/30)</f>
        <v/>
      </c>
      <c r="AY41" s="1353" t="str">
        <f t="shared" si="81"/>
        <v/>
      </c>
      <c r="AZ41" s="365" t="str">
        <f>IF(AZ40=0,"",AZ40/30)</f>
        <v/>
      </c>
      <c r="BA41" s="365"/>
      <c r="BB41" s="366"/>
      <c r="BC41" s="365" t="str">
        <f t="shared" ref="BC41:BJ41" si="82">IF(BC40=0,"",BC40/30)</f>
        <v/>
      </c>
      <c r="BD41" s="365" t="str">
        <f t="shared" si="82"/>
        <v/>
      </c>
      <c r="BE41" s="365" t="str">
        <f t="shared" si="82"/>
        <v/>
      </c>
      <c r="BF41" s="365" t="str">
        <f t="shared" si="82"/>
        <v/>
      </c>
      <c r="BG41" s="365" t="str">
        <f t="shared" si="82"/>
        <v/>
      </c>
      <c r="BH41" s="365" t="str">
        <f t="shared" si="82"/>
        <v/>
      </c>
      <c r="BI41" s="365" t="str">
        <f t="shared" si="82"/>
        <v/>
      </c>
      <c r="BJ41" s="365" t="str">
        <f t="shared" si="82"/>
        <v/>
      </c>
      <c r="BK41" s="365"/>
      <c r="BL41" s="365"/>
    </row>
    <row r="42" spans="1:106" s="363" customFormat="1" ht="14.25" customHeight="1">
      <c r="A42" s="74"/>
      <c r="P42" s="367"/>
      <c r="V42" s="367"/>
      <c r="W42" s="367"/>
      <c r="X42" s="367"/>
      <c r="Y42" s="367"/>
      <c r="Z42" s="367"/>
      <c r="AE42" s="368"/>
      <c r="AU42" s="368"/>
      <c r="BA42" s="368"/>
      <c r="BK42" s="368"/>
    </row>
    <row r="43" spans="1:106" s="354" customFormat="1" ht="20.25" customHeight="1">
      <c r="A43" s="328" t="s">
        <v>612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B區</v>
      </c>
      <c r="G43" s="354" t="str">
        <f>IF(ISNA(VLOOKUP(G44,ABC區!$A:$B,2,0)),"",(VLOOKUP(G44,ABC區!$A:$B,2,0)))</f>
        <v>B區</v>
      </c>
      <c r="H43" s="354" t="str">
        <f>IF(ISNA(VLOOKUP(H44,ABC區!$A:$B,2,0)),"",(VLOOKUP(H44,ABC區!$A:$B,2,0)))</f>
        <v>C區</v>
      </c>
      <c r="I43" s="354" t="str">
        <f>IF(ISNA(VLOOKUP(I44,ABC區!$A:$B,2,0)),"",(VLOOKUP(I44,ABC區!$A:$B,2,0)))</f>
        <v>C區</v>
      </c>
      <c r="J43" s="354" t="str">
        <f>IF(ISNA(VLOOKUP(J44,ABC區!$A:$B,2,0)),"",(VLOOKUP(J44,ABC區!$A:$B,2,0)))</f>
        <v>C區</v>
      </c>
      <c r="K43" s="354" t="str">
        <f>IF(ISNA(VLOOKUP(K44,ABC區!$A:$B,2,0)),"",(VLOOKUP(K44,ABC區!$A:$B,2,0)))</f>
        <v>C區</v>
      </c>
      <c r="L43" s="354" t="str">
        <f>IF(ISNA(VLOOKUP(L44,ABC區!$A:$B,2,0)),"",(VLOOKUP(L44,ABC區!$A:$B,2,0)))</f>
        <v>A區</v>
      </c>
      <c r="M43" s="354" t="str">
        <f>IF(ISNA(VLOOKUP(M44,ABC區!$A:$B,2,0)),"",(VLOOKUP(M44,ABC區!$A:$B,2,0)))</f>
        <v>A區</v>
      </c>
      <c r="N43" s="354" t="str">
        <f>IF(ISNA(VLOOKUP(N44,ABC區!$A:$B,2,0)),"",(VLOOKUP(N44,ABC區!$A:$B,2,0)))</f>
        <v>B區</v>
      </c>
      <c r="O43" s="354" t="str">
        <f>IF(ISNA(VLOOKUP(O44,ABC區!$A:$B,2,0)),"",(VLOOKUP(O44,ABC區!$A:$B,2,0)))</f>
        <v>B區</v>
      </c>
      <c r="P43" s="354" t="str">
        <f>IF(ISNA(VLOOKUP(P44,ABC區!$A:$B,2,0)),"",(VLOOKUP(P44,ABC區!$A:$B,2,0)))</f>
        <v>B區</v>
      </c>
      <c r="Q43" s="354" t="str">
        <f>IF(ISNA(VLOOKUP(Q44,ABC區!$A:$B,2,0)),"",(VLOOKUP(Q44,ABC區!$A:$B,2,0)))</f>
        <v>C區</v>
      </c>
      <c r="R43" s="354" t="str">
        <f>IF(ISNA(VLOOKUP(R44,ABC區!$A:$B,2,0)),"",(VLOOKUP(R44,ABC區!$A:$B,2,0)))</f>
        <v>C區</v>
      </c>
      <c r="S43" s="354" t="str">
        <f>IF(ISNA(VLOOKUP(S44,ABC區!$A:$B,2,0)),"",(VLOOKUP(S44,ABC區!$A:$B,2,0)))</f>
        <v>A區</v>
      </c>
      <c r="T43" s="354" t="str">
        <f>IF(ISNA(VLOOKUP(T44,ABC區!$A:$B,2,0)),"",(VLOOKUP(T44,ABC區!$A:$B,2,0)))</f>
        <v>A區</v>
      </c>
      <c r="U43" s="354" t="str">
        <f>IF(ISNA(VLOOKUP(U44,ABC區!$A:$B,2,0)),"",(VLOOKUP(U44,ABC區!$A:$B,2,0)))</f>
        <v>B區</v>
      </c>
      <c r="V43" s="354" t="str">
        <f>IF(ISNA(VLOOKUP(V44,ABC區!$A:$B,2,0)),"",(VLOOKUP(V44,ABC區!$A:$B,2,0)))</f>
        <v>B區</v>
      </c>
      <c r="W43" s="354" t="str">
        <f>IF(ISNA(VLOOKUP(W44,ABC區!$A:$B,2,0)),"",(VLOOKUP(W44,ABC區!$A:$B,2,0)))</f>
        <v>C區</v>
      </c>
      <c r="X43" s="354" t="str">
        <f>IF(ISNA(VLOOKUP(X44,ABC區!$A:$B,2,0)),"",(VLOOKUP(X44,ABC區!$A:$B,2,0)))</f>
        <v>C區</v>
      </c>
      <c r="Y43" s="354" t="str">
        <f>IF(ISNA(VLOOKUP(Y44,ABC區!$A:$B,2,0)),"",(VLOOKUP(Y44,ABC區!$A:$B,2,0)))</f>
        <v/>
      </c>
      <c r="Z43" s="354" t="str">
        <f>IF(ISNA(VLOOKUP(Z44,ABC區!$A:$B,2,0)),"",(VLOOKUP(Z44,ABC區!$A:$B,2,0)))</f>
        <v/>
      </c>
      <c r="AA43" s="354" t="str">
        <f>IF(ISNA(VLOOKUP(AA44,ABC區!$A:$B,2,0)),"",(VLOOKUP(AA44,ABC區!$A:$B,2,0)))</f>
        <v>A區</v>
      </c>
      <c r="AB43" s="354" t="str">
        <f>IF(ISNA(VLOOKUP(AB44,ABC區!$A:$B,2,0)),"",(VLOOKUP(AB44,ABC區!$A:$B,2,0)))</f>
        <v>B區</v>
      </c>
      <c r="AC43" s="354" t="str">
        <f>IF(ISNA(VLOOKUP(AC44,ABC區!$A:$B,2,0)),"",(VLOOKUP(AC44,ABC區!$A:$B,2,0)))</f>
        <v>B區</v>
      </c>
      <c r="AD43" s="354" t="str">
        <f>IF(ISNA(VLOOKUP(AD44,ABC區!$A:$B,2,0)),"",(VLOOKUP(AD44,ABC區!$A:$B,2,0)))</f>
        <v>C區</v>
      </c>
      <c r="AE43" s="354" t="str">
        <f>IF(ISNA(VLOOKUP(AE44,ABC區!$A:$B,2,0)),"",(VLOOKUP(AE44,ABC區!$A:$B,2,0)))</f>
        <v/>
      </c>
      <c r="AF43" s="354" t="str">
        <f>IF(ISNA(VLOOKUP(AF44,ABC區!$A:$B,2,0)),"",(VLOOKUP(AF44,ABC區!$A:$B,2,0)))</f>
        <v/>
      </c>
      <c r="AG43" s="354" t="str">
        <f>IF(ISNA(VLOOKUP(AG44,ABC區!$A:$B,2,0)),"",(VLOOKUP(AG44,ABC區!$A:$B,2,0)))</f>
        <v>C區</v>
      </c>
      <c r="AH43" s="354" t="str">
        <f>IF(ISNA(VLOOKUP(AH44,ABC區!$A:$B,2,0)),"",(VLOOKUP(AH44,ABC區!$A:$B,2,0)))</f>
        <v>C區</v>
      </c>
      <c r="AI43" s="354" t="str">
        <f>IF(ISNA(VLOOKUP(AI44,ABC區!$A:$B,2,0)),"",(VLOOKUP(AI44,ABC區!$A:$B,2,0)))</f>
        <v>C區</v>
      </c>
      <c r="AJ43" s="354" t="str">
        <f>IF(ISNA(VLOOKUP(AJ44,ABC區!$A:$B,2,0)),"",(VLOOKUP(AJ44,ABC區!$A:$B,2,0)))</f>
        <v>C區</v>
      </c>
      <c r="AK43" s="354" t="str">
        <f>IF(ISNA(VLOOKUP(AK44,ABC區!$A:$B,2,0)),"",(VLOOKUP(AK44,ABC區!$A:$B,2,0)))</f>
        <v>B區</v>
      </c>
      <c r="AL43" s="354" t="str">
        <f>IF(ISNA(VLOOKUP(AL44,ABC區!$A:$B,2,0)),"",(VLOOKUP(AL44,ABC區!$A:$B,2,0)))</f>
        <v>B區</v>
      </c>
      <c r="AM43" s="354" t="str">
        <f>IF(ISNA(VLOOKUP(AM44,ABC區!$A:$B,2,0)),"",(VLOOKUP(AM44,ABC區!$A:$B,2,0)))</f>
        <v>B區</v>
      </c>
      <c r="AN43" s="354" t="str">
        <f>IF(ISNA(VLOOKUP(AN44,ABC區!$A:$B,2,0)),"",(VLOOKUP(AN44,ABC區!$A:$B,2,0)))</f>
        <v>B區</v>
      </c>
      <c r="AO43" s="354" t="str">
        <f>IF(ISNA(VLOOKUP(AO44,ABC區!$A:$B,2,0)),"",(VLOOKUP(AO44,ABC區!$A:$B,2,0)))</f>
        <v>B區</v>
      </c>
      <c r="AP43" s="354" t="str">
        <f>IF(ISNA(VLOOKUP(AP44,ABC區!$A:$B,2,0)),"",(VLOOKUP(AP44,ABC區!$A:$B,2,0)))</f>
        <v>A區</v>
      </c>
      <c r="AQ43" s="354" t="str">
        <f>IF(ISNA(VLOOKUP(AQ44,ABC區!$A:$B,2,0)),"",(VLOOKUP(AQ44,ABC區!$A:$B,2,0)))</f>
        <v>A區</v>
      </c>
      <c r="AR43" s="354" t="str">
        <f>IF(ISNA(VLOOKUP(AR44,ABC區!$A:$B,2,0)),"",(VLOOKUP(AR44,ABC區!$A:$B,2,0)))</f>
        <v>A區</v>
      </c>
      <c r="AS43" s="354" t="str">
        <f>IF(ISNA(VLOOKUP(AS44,ABC區!$A:$B,2,0)),"",(VLOOKUP(AS44,ABC區!$A:$B,2,0)))</f>
        <v>A區</v>
      </c>
      <c r="AT43" s="354" t="str">
        <f>IF(ISNA(VLOOKUP(AT44,ABC區!$A:$B,2,0)),"",(VLOOKUP(AT44,ABC區!$A:$B,2,0)))</f>
        <v>A區</v>
      </c>
      <c r="AW43" s="354" t="str">
        <f>IF(ISNA(VLOOKUP(AW44,ABC區!$A:$B,2,0)),"",(VLOOKUP(AW44,ABC區!$A:$B,2,0)))</f>
        <v/>
      </c>
      <c r="AX43" s="354" t="str">
        <f>IF(ISNA(VLOOKUP(AX44,ABC區!$A:$B,2,0)),"",(VLOOKUP(AX44,ABC區!$A:$B,2,0)))</f>
        <v/>
      </c>
      <c r="AY43" s="354" t="str">
        <f>IF(ISNA(VLOOKUP(AY44,ABC區!$A:$B,2,0)),"",(VLOOKUP(AY44,ABC區!$A:$B,2,0)))</f>
        <v/>
      </c>
      <c r="AZ43" s="354" t="str">
        <f>IF(ISNA(VLOOKUP(AZ44,ABC區!$A:$B,2,0)),"",(VLOOKUP(AZ44,ABC區!$A:$B,2,0)))</f>
        <v/>
      </c>
      <c r="BA43" s="354" t="str">
        <f>IF(ISNA(VLOOKUP(BA44,ABC區!$A:$B,2,0)),"",(VLOOKUP(BA44,ABC區!$A:$B,2,0)))</f>
        <v/>
      </c>
      <c r="BB43" s="354" t="str">
        <f>IF(ISNA(VLOOKUP(BB44,ABC區!$A:$B,2,0)),"",(VLOOKUP(BB44,ABC區!$A:$B,2,0)))</f>
        <v/>
      </c>
      <c r="BC43" s="354" t="str">
        <f>IF(ISNA(VLOOKUP(BC44,ABC區!$A:$B,2,0)),"",(VLOOKUP(BC44,ABC區!$A:$B,2,0)))</f>
        <v>A區</v>
      </c>
      <c r="BD43" s="354" t="str">
        <f>IF(ISNA(VLOOKUP(BD44,ABC區!$A:$B,2,0)),"",(VLOOKUP(BD44,ABC區!$A:$B,2,0)))</f>
        <v>A區</v>
      </c>
      <c r="BE43" s="354" t="str">
        <f>IF(ISNA(VLOOKUP(BE44,ABC區!$A:$B,2,0)),"",(VLOOKUP(BE44,ABC區!$A:$B,2,0)))</f>
        <v>B區</v>
      </c>
      <c r="BF43" s="354" t="str">
        <f>IF(ISNA(VLOOKUP(BF44,ABC區!$A:$B,2,0)),"",(VLOOKUP(BF44,ABC區!$A:$B,2,0)))</f>
        <v>B區</v>
      </c>
      <c r="BG43" s="354" t="str">
        <f>IF(ISNA(VLOOKUP(BG44,ABC區!$A:$B,2,0)),"",(VLOOKUP(BG44,ABC區!$A:$B,2,0)))</f>
        <v>C區</v>
      </c>
      <c r="BH43" s="354" t="str">
        <f>IF(ISNA(VLOOKUP(BH44,ABC區!$A:$B,2,0)),"",(VLOOKUP(BH44,ABC區!$A:$B,2,0)))</f>
        <v>C區</v>
      </c>
      <c r="BI43" s="354" t="str">
        <f>IF(ISNA(VLOOKUP(BI44,ABC區!$A:$B,2,0)),"",(VLOOKUP(BI44,ABC區!$A:$B,2,0)))</f>
        <v/>
      </c>
      <c r="BJ43" s="354" t="str">
        <f>IF(ISNA(VLOOKUP(BJ44,ABC區!$A:$B,2,0)),"",(VLOOKUP(BJ44,ABC區!$A:$B,2,0)))</f>
        <v/>
      </c>
      <c r="BK43" s="354" t="str">
        <f>IF(ISNA(VLOOKUP(BK44,ABC區!$A:$B,2,0)),"",(VLOOKUP(BK44,ABC區!$A:$B,2,0)))</f>
        <v/>
      </c>
      <c r="BL43" s="354" t="str">
        <f>IF(ISNA(VLOOKUP(BL44,ABC區!$A:$B,2,0)),"",(VLOOKUP(BL44,ABC區!$A:$B,2,0)))</f>
        <v/>
      </c>
    </row>
    <row r="44" spans="1:106" s="328" customFormat="1" ht="20.25" customHeight="1">
      <c r="A44" s="328" t="s">
        <v>38</v>
      </c>
      <c r="B44" s="328" t="str">
        <f t="shared" ref="B44:R44" si="83">LEFTB(B3,3)</f>
        <v>A07</v>
      </c>
      <c r="C44" s="328" t="str">
        <f t="shared" ref="C44" si="84">LEFTB(C3,3)</f>
        <v>A08</v>
      </c>
      <c r="D44" s="328" t="str">
        <f t="shared" ref="D44:E44" si="85">LEFTB(D3,3)</f>
        <v>A09</v>
      </c>
      <c r="E44" s="328" t="str">
        <f t="shared" si="85"/>
        <v>A09</v>
      </c>
      <c r="F44" s="328" t="str">
        <f t="shared" ref="F44:G44" si="86">LEFTB(F3,3)</f>
        <v>A10</v>
      </c>
      <c r="G44" s="328" t="str">
        <f t="shared" si="86"/>
        <v>A10</v>
      </c>
      <c r="H44" s="328" t="str">
        <f t="shared" ref="H44:J44" si="87">LEFTB(H3,3)</f>
        <v>A11</v>
      </c>
      <c r="I44" s="328" t="str">
        <f t="shared" ref="I44" si="88">LEFTB(I3,3)</f>
        <v>A11</v>
      </c>
      <c r="J44" s="328" t="str">
        <f t="shared" si="87"/>
        <v>A12</v>
      </c>
      <c r="K44" s="328" t="str">
        <f t="shared" ref="K44" si="89">LEFTB(K3,3)</f>
        <v>A12</v>
      </c>
      <c r="L44" s="328" t="str">
        <f t="shared" ref="L44" si="90">LEFTB(L3,3)</f>
        <v>A13</v>
      </c>
      <c r="M44" s="328" t="str">
        <f t="shared" ref="M44" si="91">LEFTB(M3,3)</f>
        <v>A14</v>
      </c>
      <c r="N44" s="328" t="str">
        <f t="shared" ref="N44:O44" si="92">LEFTB(N3,3)</f>
        <v>A15</v>
      </c>
      <c r="O44" s="328" t="str">
        <f t="shared" si="92"/>
        <v>A15</v>
      </c>
      <c r="P44" s="328" t="str">
        <f t="shared" ref="P44" si="93">LEFTB(P3,3)</f>
        <v>A16</v>
      </c>
      <c r="Q44" s="328" t="str">
        <f>LEFTB(Q3,3)</f>
        <v>A17</v>
      </c>
      <c r="R44" s="328" t="str">
        <f t="shared" si="83"/>
        <v>A18</v>
      </c>
      <c r="S44" s="328" t="str">
        <f t="shared" ref="S44" si="94">LEFTB(S3,3)</f>
        <v>A19</v>
      </c>
      <c r="T44" s="328" t="str">
        <f t="shared" ref="T44" si="95">LEFTB(T3,3)</f>
        <v>A20</v>
      </c>
      <c r="U44" s="328" t="str">
        <f t="shared" ref="U44" si="96">LEFTB(U3,3)</f>
        <v>A21</v>
      </c>
      <c r="V44" s="328" t="str">
        <f t="shared" ref="V44:W44" si="97">LEFTB(V3,3)</f>
        <v>A22</v>
      </c>
      <c r="W44" s="328" t="str">
        <f t="shared" si="97"/>
        <v>A23</v>
      </c>
      <c r="X44" s="328" t="str">
        <f t="shared" ref="X44" si="98">LEFTB(X3,3)</f>
        <v>A24</v>
      </c>
      <c r="Y44" s="328" t="str">
        <f t="shared" ref="Y44:AF44" si="99">LEFTB(Y3,3)</f>
        <v/>
      </c>
      <c r="Z44" s="328" t="str">
        <f t="shared" si="99"/>
        <v/>
      </c>
      <c r="AA44" s="328" t="str">
        <f t="shared" si="99"/>
        <v>J07</v>
      </c>
      <c r="AB44" s="328" t="str">
        <f>LEFTB(AB3,3)</f>
        <v>J08</v>
      </c>
      <c r="AC44" s="328" t="str">
        <f>LEFTB(AC3,3)</f>
        <v>J08</v>
      </c>
      <c r="AD44" s="328" t="str">
        <f t="shared" si="99"/>
        <v>J09</v>
      </c>
      <c r="AE44" s="328" t="str">
        <f t="shared" si="99"/>
        <v/>
      </c>
      <c r="AF44" s="328" t="str">
        <f t="shared" si="99"/>
        <v/>
      </c>
      <c r="AG44" s="328" t="str">
        <f t="shared" ref="AG44:AH44" si="100">LEFTB(AG3,3)</f>
        <v>T01</v>
      </c>
      <c r="AH44" s="328" t="str">
        <f t="shared" si="100"/>
        <v>T01</v>
      </c>
      <c r="AI44" s="328" t="str">
        <f t="shared" ref="AI44:AJ44" si="101">LEFTB(AI3,3)</f>
        <v>T02</v>
      </c>
      <c r="AJ44" s="328" t="str">
        <f t="shared" si="101"/>
        <v>T02</v>
      </c>
      <c r="AK44" s="328" t="str">
        <f t="shared" ref="AK44" si="102">LEFTB(AK3,3)</f>
        <v>T03</v>
      </c>
      <c r="AL44" s="328" t="str">
        <f t="shared" ref="AL44" si="103">LEFTB(AL3,3)</f>
        <v>T03</v>
      </c>
      <c r="AM44" s="328" t="str">
        <f t="shared" ref="AM44:AO44" si="104">LEFTB(AM3,3)</f>
        <v>T04</v>
      </c>
      <c r="AN44" s="328" t="str">
        <f t="shared" ref="AN44" si="105">LEFTB(AN3,3)</f>
        <v>T04</v>
      </c>
      <c r="AO44" s="328" t="str">
        <f t="shared" si="104"/>
        <v>T04</v>
      </c>
      <c r="AP44" s="328" t="str">
        <f>LEFTB(AP3,3)</f>
        <v>T05</v>
      </c>
      <c r="AQ44" s="328" t="str">
        <f>LEFTB(AQ3,3)</f>
        <v>T05</v>
      </c>
      <c r="AR44" s="328" t="str">
        <f>LEFTB(AR3,3)</f>
        <v>T05</v>
      </c>
      <c r="AS44" s="328" t="str">
        <f t="shared" ref="AS44:AT44" si="106">LEFTB(AS3,3)</f>
        <v>T06</v>
      </c>
      <c r="AT44" s="328" t="str">
        <f t="shared" si="106"/>
        <v>T06</v>
      </c>
      <c r="AU44" s="790"/>
      <c r="AW44" s="328" t="str">
        <f>LEFTB(AW3,3)</f>
        <v>S01</v>
      </c>
      <c r="AX44" s="328" t="str">
        <f t="shared" ref="AX44:AY44" si="107">LEFTB(AX3,3)</f>
        <v>S01</v>
      </c>
      <c r="AY44" s="328" t="str">
        <f t="shared" si="107"/>
        <v>S01</v>
      </c>
      <c r="AZ44" s="328" t="str">
        <f t="shared" ref="AZ44:BE44" si="108">LEFTB(AZ3,3)</f>
        <v>S02</v>
      </c>
      <c r="BA44" s="328" t="str">
        <f t="shared" si="108"/>
        <v/>
      </c>
      <c r="BB44" s="328" t="str">
        <f t="shared" si="108"/>
        <v/>
      </c>
      <c r="BC44" s="328" t="str">
        <f t="shared" si="108"/>
        <v>M01</v>
      </c>
      <c r="BD44" s="328" t="str">
        <f t="shared" si="108"/>
        <v>M02</v>
      </c>
      <c r="BE44" s="328" t="str">
        <f t="shared" si="108"/>
        <v>M03</v>
      </c>
      <c r="BF44" s="328" t="str">
        <f t="shared" ref="BF44:BL44" si="109">LEFTB(BF3,3)</f>
        <v>M04</v>
      </c>
      <c r="BG44" s="328" t="str">
        <f t="shared" si="109"/>
        <v>M05</v>
      </c>
      <c r="BH44" s="328" t="str">
        <f t="shared" si="109"/>
        <v>M06</v>
      </c>
      <c r="BI44" s="328" t="str">
        <f t="shared" si="109"/>
        <v>M07</v>
      </c>
      <c r="BJ44" s="328" t="str">
        <f t="shared" si="109"/>
        <v>M08</v>
      </c>
      <c r="BK44" s="328" t="str">
        <f t="shared" si="109"/>
        <v/>
      </c>
      <c r="BL44" s="328" t="str">
        <f t="shared" si="109"/>
        <v/>
      </c>
    </row>
    <row r="45" spans="1:106" s="354" customFormat="1" ht="20.25" customHeight="1">
      <c r="A45" s="354" t="s">
        <v>603</v>
      </c>
      <c r="B45" s="788">
        <f>IF(ISNA(VLOOKUP(B4,日報表!$A$4:$N$181,11,0)),"",(VLOOKUP(B4,日報表!$A$4:$N$181,11,0)))</f>
        <v>0.1299638989169675</v>
      </c>
      <c r="C45" s="788">
        <f>IF(ISNA(VLOOKUP(C4,日報表!$A$4:$N$181,11,0)),"",(VLOOKUP(C4,日報表!$A$4:$N$181,11,0)))</f>
        <v>0.98197781885397417</v>
      </c>
      <c r="D45" s="788">
        <f>IF(ISNA(VLOOKUP(D4,日報表!$A$4:$N$181,11,0)),"",(VLOOKUP(D4,日報表!$A$4:$N$181,11,0)))</f>
        <v>0.88020390824129147</v>
      </c>
      <c r="E45" s="788">
        <f>IF(ISNA(VLOOKUP(E4,日報表!$A$4:$N$181,11,0)),"",(VLOOKUP(E4,日報表!$A$4:$N$181,11,0)))</f>
        <v>1</v>
      </c>
      <c r="F45" s="788" t="str">
        <f>IF(ISNA(VLOOKUP(F4,日報表!$A$4:$N$181,11,0)),"",(VLOOKUP(F4,日報表!$A$4:$N$181,11,0)))</f>
        <v/>
      </c>
      <c r="G45" s="788">
        <f>IF(ISNA(VLOOKUP(G4,日報表!$A$4:$N$181,11,0)),"",(VLOOKUP(G4,日報表!$A$4:$N$181,11,0)))</f>
        <v>0.98822678242567741</v>
      </c>
      <c r="H45" s="788">
        <f>IF(ISNA(VLOOKUP(H4,日報表!$A$4:$N$181,11,0)),"",(VLOOKUP(H4,日報表!$A$4:$N$181,11,0)))</f>
        <v>0.98209296846073579</v>
      </c>
      <c r="I45" s="788">
        <f>IF(ISNA(VLOOKUP(I4,日報表!$A$4:$N$181,11,0)),"",(VLOOKUP(I4,日報表!$A$4:$N$181,11,0)))</f>
        <v>0</v>
      </c>
      <c r="J45" s="788">
        <f>IF(ISNA(VLOOKUP(J4,日報表!$A$4:$N$181,11,0)),"",(VLOOKUP(J4,日報表!$A$4:$N$181,11,0)))</f>
        <v>0.98644347518566544</v>
      </c>
      <c r="K45" s="788">
        <f>IF(ISNA(VLOOKUP(K4,日報表!$A$4:$N$181,11,0)),"",(VLOOKUP(K4,日報表!$A$4:$N$181,11,0)))</f>
        <v>0.7636859053752787</v>
      </c>
      <c r="L45" s="788">
        <f>IF(ISNA(VLOOKUP(L4,日報表!$A$4:$N$181,11,0)),"",(VLOOKUP(L4,日報表!$A$4:$N$181,11,0)))</f>
        <v>1</v>
      </c>
      <c r="M45" s="788" t="str">
        <f>IF(ISNA(VLOOKUP(M4,日報表!$A$4:$N$181,11,0)),"",(VLOOKUP(M4,日報表!$A$4:$N$181,11,0)))</f>
        <v/>
      </c>
      <c r="N45" s="788">
        <f>IF(ISNA(VLOOKUP(N4,日報表!$A$4:$N$181,11,0)),"",(VLOOKUP(N4,日報表!$A$4:$N$181,11,0)))</f>
        <v>0.98803069053708437</v>
      </c>
      <c r="O45" s="788">
        <f>IF(ISNA(VLOOKUP(O4,日報表!$A$4:$N$181,11,0)),"",(VLOOKUP(O4,日報表!$A$4:$N$181,11,0)))</f>
        <v>0.98193297717338512</v>
      </c>
      <c r="P45" s="788" t="str">
        <f>IF(ISNA(VLOOKUP(P4,日報表!$A$4:$N$181,11,0)),"",(VLOOKUP(P4,日報表!$A$4:$N$181,11,0)))</f>
        <v/>
      </c>
      <c r="Q45" s="788" t="str">
        <f>IF(ISNA(VLOOKUP(Q4,日報表!$A$4:$N$181,11,0)),"",(VLOOKUP(Q4,日報表!$A$4:$N$181,11,0)))</f>
        <v/>
      </c>
      <c r="R45" s="788">
        <f>IF(ISNA(VLOOKUP(R4,日報表!$A$4:$N$181,11,0)),"",(VLOOKUP(R4,日報表!$A$4:$N$181,11,0)))</f>
        <v>1</v>
      </c>
      <c r="S45" s="788">
        <f>IF(ISNA(VLOOKUP(S4,日報表!$A$4:$N$181,11,0)),"",(VLOOKUP(S4,日報表!$A$4:$N$181,11,0)))</f>
        <v>0.97013557698315178</v>
      </c>
      <c r="T45" s="788" t="str">
        <f>IF(ISNA(VLOOKUP(T4,日報表!$A$4:$N$181,11,0)),"",(VLOOKUP(T4,日報表!$A$4:$N$181,11,0)))</f>
        <v/>
      </c>
      <c r="U45" s="788">
        <f>IF(ISNA(VLOOKUP(U4,日報表!$A$4:$N$181,11,0)),"",(VLOOKUP(U4,日報表!$A$4:$N$181,11,0)))</f>
        <v>0.97609374999999998</v>
      </c>
      <c r="V45" s="788" t="str">
        <f>IF(ISNA(VLOOKUP(V4,日報表!$A$4:$N$181,11,0)),"",(VLOOKUP(V4,日報表!$A$4:$N$181,11,0)))</f>
        <v/>
      </c>
      <c r="W45" s="788" t="str">
        <f>IF(ISNA(VLOOKUP(W4,日報表!$A$4:$N$181,11,0)),"",(VLOOKUP(W4,日報表!$A$4:$N$181,11,0)))</f>
        <v/>
      </c>
      <c r="X45" s="788">
        <f>IF(ISNA(VLOOKUP(X4,日報表!$A$4:$N$181,11,0)),"",(VLOOKUP(X4,日報表!$A$4:$N$181,11,0)))</f>
        <v>0.99141252006420544</v>
      </c>
      <c r="Y45" s="788" t="str">
        <f>IF(ISNA(VLOOKUP(Y4,日報表!$A$4:$N$181,11,0)),"",(VLOOKUP(Y4,日報表!$A$4:$N$181,11,0)))</f>
        <v/>
      </c>
      <c r="Z45" s="788" t="str">
        <f>IF(ISNA(VLOOKUP(Z4,日報表!$A$4:$N$181,11,0)),"",(VLOOKUP(Z4,日報表!$A$4:$N$181,11,0)))</f>
        <v/>
      </c>
      <c r="AA45" s="788" t="str">
        <f>IF(ISNA(VLOOKUP(AA4,日報表!$A$4:$N$181,11,0)),"",(VLOOKUP(AA4,日報表!$A$4:$N$181,11,0)))</f>
        <v/>
      </c>
      <c r="AB45" s="788">
        <f>IF(ISNA(VLOOKUP(AB4,日報表!$A$4:$N$181,11,0)),"",(VLOOKUP(AB4,日報表!$A$4:$N$181,11,0)))</f>
        <v>0.94180225281602004</v>
      </c>
      <c r="AC45" s="788">
        <f>IF(ISNA(VLOOKUP(AC4,日報表!$A$4:$N$181,11,0)),"",(VLOOKUP(AC4,日報表!$A$4:$N$181,11,0)))</f>
        <v>0.98858257595233412</v>
      </c>
      <c r="AD45" s="788" t="str">
        <f>IF(ISNA(VLOOKUP(AD4,日報表!$A$4:$N$181,11,0)),"",(VLOOKUP(AD4,日報表!$A$4:$N$181,11,0)))</f>
        <v/>
      </c>
      <c r="AE45" s="788" t="str">
        <f>IF(ISNA(VLOOKUP(AE4,日報表!$A$4:$N$181,11,0)),"",(VLOOKUP(AE4,日報表!$A$4:$N$181,11,0)))</f>
        <v/>
      </c>
      <c r="AF45" s="788" t="str">
        <f>IF(ISNA(VLOOKUP(AF4,日報表!$A$4:$N$181,11,0)),"",(VLOOKUP(AF4,日報表!$A$4:$N$181,11,0)))</f>
        <v/>
      </c>
      <c r="AG45" s="788">
        <f>IF(ISNA(VLOOKUP(AG4,日報表!$A$4:$N$181,11,0)),"",(VLOOKUP(AG4,日報表!$A$4:$N$181,11,0)))</f>
        <v>0.92368195088442384</v>
      </c>
      <c r="AH45" s="788">
        <f>IF(ISNA(VLOOKUP(AH4,日報表!$A$4:$N$181,11,0)),"",(VLOOKUP(AH4,日報表!$A$4:$N$181,11,0)))</f>
        <v>0.98403987513845537</v>
      </c>
      <c r="AI45" s="788">
        <f>IF(ISNA(VLOOKUP(AI4,日報表!$A$4:$N$181,11,0)),"",(VLOOKUP(AI4,日報表!$A$4:$N$181,11,0)))</f>
        <v>0.92733123282161289</v>
      </c>
      <c r="AJ45" s="788">
        <f>IF(ISNA(VLOOKUP(AJ4,日報表!$A$4:$N$181,11,0)),"",(VLOOKUP(AJ4,日報表!$A$4:$N$181,11,0)))</f>
        <v>0.98389121338912133</v>
      </c>
      <c r="AK45" s="788">
        <f>IF(ISNA(VLOOKUP(AK4,日報表!$A$4:$N$181,11,0)),"",(VLOOKUP(AK4,日報表!$A$4:$N$181,11,0)))</f>
        <v>0.98952583771567648</v>
      </c>
      <c r="AL45" s="788">
        <f>IF(ISNA(VLOOKUP(AL4,日報表!$A$4:$N$181,11,0)),"",(VLOOKUP(AL4,日報表!$A$4:$N$181,11,0)))</f>
        <v>0.97507481140358732</v>
      </c>
      <c r="AM45" s="788" t="str">
        <f>IF(ISNA(VLOOKUP(AM4,日報表!$A$4:$N$181,11,0)),"",(VLOOKUP(AM4,日報表!$A$4:$N$181,11,0)))</f>
        <v/>
      </c>
      <c r="AN45" s="788">
        <f>IF(ISNA(VLOOKUP(AN4,日報表!$A$4:$N$181,11,0)),"",(VLOOKUP(AN4,日報表!$A$4:$N$181,11,0)))</f>
        <v>0.97505638848348153</v>
      </c>
      <c r="AO45" s="788">
        <f>IF(ISNA(VLOOKUP(AO4,日報表!$A$4:$N$181,11,0)),"",(VLOOKUP(AO4,日報表!$A$4:$N$181,11,0)))</f>
        <v>1</v>
      </c>
      <c r="AP45" s="788">
        <f>IF(ISNA(VLOOKUP(AP4,日報表!$A$4:$N$181,11,0)),"",(VLOOKUP(AP4,日報表!$A$4:$N$181,11,0)))</f>
        <v>0.91910935738444199</v>
      </c>
      <c r="AQ45" s="788">
        <f>IF(ISNA(VLOOKUP(AQ4,日報表!$A$4:$N$181,11,0)),"",(VLOOKUP(AQ4,日報表!$A$4:$N$181,11,0)))</f>
        <v>0.96815810276679837</v>
      </c>
      <c r="AR45" s="788">
        <f>IF(ISNA(VLOOKUP(AR4,日報表!$A$4:$N$181,11,0)),"",(VLOOKUP(AR4,日報表!$A$4:$N$181,11,0)))</f>
        <v>0.97540639433747223</v>
      </c>
      <c r="AS45" s="788">
        <f>IF(ISNA(VLOOKUP(AS4,日報表!$A$4:$N$181,11,0)),"",(VLOOKUP(AS4,日報表!$A$4:$N$181,11,0)))</f>
        <v>0.88734746307000645</v>
      </c>
      <c r="AT45" s="788">
        <f>IF(ISNA(VLOOKUP(AT4,日報表!$A$4:$N$181,11,0)),"",(VLOOKUP(AT4,日報表!$A$4:$N$181,11,0)))</f>
        <v>0.98365769238740697</v>
      </c>
      <c r="AW45" s="788" t="str">
        <f>IF(ISNA(VLOOKUP(AW4,日報表!$A$4:$N$181,11,0)),"",(VLOOKUP(AW4,日報表!$A$4:$N$181,11,0)))</f>
        <v/>
      </c>
      <c r="AX45" s="788">
        <f>IF(ISNA(VLOOKUP(AX4,日報表!$A$4:$N$181,11,0)),"",(VLOOKUP(AX4,日報表!$A$4:$N$181,11,0)))</f>
        <v>0</v>
      </c>
      <c r="AY45" s="788">
        <f>IF(ISNA(VLOOKUP(AY4,日報表!$A$4:$N$181,11,0)),"",(VLOOKUP(AY4,日報表!$A$4:$N$181,11,0)))</f>
        <v>1</v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  <c r="BB45" s="788" t="str">
        <f>IF(ISNA(VLOOKUP(BB4,日報表!$A$4:$N$181,11,0)),"",(VLOOKUP(BB4,日報表!$A$4:$N$181,11,0)))</f>
        <v/>
      </c>
      <c r="BC45" s="788" t="str">
        <f>IF(ISNA(VLOOKUP(BC4,日報表!$A$4:$N$181,11,0)),"",(VLOOKUP(BC4,日報表!$A$4:$N$181,11,0)))</f>
        <v/>
      </c>
      <c r="BD45" s="788" t="str">
        <f>IF(ISNA(VLOOKUP(BD4,日報表!$A$4:$N$181,11,0)),"",(VLOOKUP(BD4,日報表!$A$4:$N$181,11,0)))</f>
        <v/>
      </c>
      <c r="BE45" s="788" t="str">
        <f>IF(ISNA(VLOOKUP(BE4,日報表!$A$4:$N$181,11,0)),"",(VLOOKUP(BE4,日報表!$A$4:$N$181,11,0)))</f>
        <v/>
      </c>
      <c r="BF45" s="788" t="str">
        <f>IF(ISNA(VLOOKUP(BF4,日報表!$A$4:$N$181,11,0)),"",(VLOOKUP(BF4,日報表!$A$4:$N$181,11,0)))</f>
        <v/>
      </c>
      <c r="BG45" s="788" t="str">
        <f>IF(ISNA(VLOOKUP(BG4,日報表!$A$4:$N$181,11,0)),"",(VLOOKUP(BG4,日報表!$A$4:$N$181,11,0)))</f>
        <v/>
      </c>
      <c r="BH45" s="788" t="str">
        <f>IF(ISNA(VLOOKUP(BH4,日報表!$A$4:$N$181,11,0)),"",(VLOOKUP(BH4,日報表!$A$4:$N$181,11,0)))</f>
        <v/>
      </c>
      <c r="BI45" s="788" t="str">
        <f>IF(ISNA(VLOOKUP(BI4,日報表!$A$4:$N$181,11,0)),"",(VLOOKUP(BI4,日報表!$A$4:$N$181,11,0)))</f>
        <v/>
      </c>
      <c r="BJ45" s="788" t="str">
        <f>IF(ISNA(VLOOKUP(BJ4,日報表!$A$4:$N$181,11,0)),"",(VLOOKUP(BJ4,日報表!$A$4:$N$181,11,0)))</f>
        <v/>
      </c>
      <c r="BK45" s="788" t="str">
        <f>IF(ISNA(VLOOKUP(BK4,日報表!$A$4:$N$181,11,0)),"",(VLOOKUP(BK4,日報表!$A$4:$N$181,11,0)))</f>
        <v/>
      </c>
      <c r="BL45" s="788" t="str">
        <f>IF(ISNA(VLOOKUP(BL4,日報表!$A$4:$N$181,11,0)),"",(VLOOKUP(BL4,日報表!$A$4:$N$181,11,0)))</f>
        <v/>
      </c>
    </row>
    <row r="46" spans="1:106" s="354" customFormat="1" ht="20.25" customHeight="1">
      <c r="A46" s="354" t="s">
        <v>605</v>
      </c>
      <c r="B46" s="788">
        <f>IF(ISNA(VLOOKUP(B4,日報表!$A$4:$N$181,14,0)),"",(VLOOKUP(B4,日報表!$A$4:$N$181,14,0)))</f>
        <v>0.46931407942238268</v>
      </c>
      <c r="C46" s="788">
        <f>IF(ISNA(VLOOKUP(C4,日報表!$A$4:$N$181,14,0)),"",(VLOOKUP(C4,日報表!$A$4:$N$181,14,0)))</f>
        <v>0.88479939110579542</v>
      </c>
      <c r="D46" s="788">
        <f>IF(ISNA(VLOOKUP(D4,日報表!$A$4:$N$181,14,0)),"",(VLOOKUP(D4,日報表!$A$4:$N$181,14,0)))</f>
        <v>0.69668649107901448</v>
      </c>
      <c r="E46" s="788">
        <f>IF(ISNA(VLOOKUP(E4,日報表!$A$4:$N$181,14,0)),"",(VLOOKUP(E4,日報表!$A$4:$N$181,14,0)))</f>
        <v>0.89292801015953649</v>
      </c>
      <c r="F46" s="788" t="str">
        <f>IF(ISNA(VLOOKUP(F4,日報表!$A$4:$N$181,14,0)),"",(VLOOKUP(F4,日報表!$A$4:$N$181,14,0)))</f>
        <v/>
      </c>
      <c r="G46" s="788">
        <f>IF(ISNA(VLOOKUP(G4,日報表!$A$4:$N$181,14,0)),"",(VLOOKUP(G4,日報表!$A$4:$N$181,14,0)))</f>
        <v>0.925414364640884</v>
      </c>
      <c r="H46" s="788">
        <f>IF(ISNA(VLOOKUP(H4,日報表!$A$4:$N$181,14,0)),"",(VLOOKUP(H4,日報表!$A$4:$N$181,14,0)))</f>
        <v>0.86196102191255175</v>
      </c>
      <c r="I46" s="788">
        <f>IF(ISNA(VLOOKUP(I4,日報表!$A$4:$N$181,14,0)),"",(VLOOKUP(I4,日報表!$A$4:$N$181,14,0)))</f>
        <v>0</v>
      </c>
      <c r="J46" s="788">
        <f>IF(ISNA(VLOOKUP(J4,日報表!$A$4:$N$181,14,0)),"",(VLOOKUP(J4,日報表!$A$4:$N$181,14,0)))</f>
        <v>0.93009548508782269</v>
      </c>
      <c r="K46" s="788">
        <f>IF(ISNA(VLOOKUP(K4,日報表!$A$4:$N$181,14,0)),"",(VLOOKUP(K4,日報表!$A$4:$N$181,14,0)))</f>
        <v>0.60193212781768635</v>
      </c>
      <c r="L46" s="788">
        <f>IF(ISNA(VLOOKUP(L4,日報表!$A$4:$N$181,14,0)),"",(VLOOKUP(L4,日報表!$A$4:$N$181,14,0)))</f>
        <v>0.94836784519395967</v>
      </c>
      <c r="M46" s="788" t="str">
        <f>IF(ISNA(VLOOKUP(M4,日報表!$A$4:$N$181,14,0)),"",(VLOOKUP(M4,日報表!$A$4:$N$181,14,0)))</f>
        <v/>
      </c>
      <c r="N46" s="788">
        <f>IF(ISNA(VLOOKUP(N4,日報表!$A$4:$N$181,14,0)),"",(VLOOKUP(N4,日報表!$A$4:$N$181,14,0)))</f>
        <v>0.90997442455242972</v>
      </c>
      <c r="O46" s="788">
        <f>IF(ISNA(VLOOKUP(O4,日報表!$A$4:$N$181,14,0)),"",(VLOOKUP(O4,日報表!$A$4:$N$181,14,0)))</f>
        <v>0.94706168042739192</v>
      </c>
      <c r="P46" s="788" t="str">
        <f>IF(ISNA(VLOOKUP(P4,日報表!$A$4:$N$181,14,0)),"",(VLOOKUP(P4,日報表!$A$4:$N$181,14,0)))</f>
        <v/>
      </c>
      <c r="Q46" s="788" t="str">
        <f>IF(ISNA(VLOOKUP(Q4,日報表!$A$4:$N$181,14,0)),"",(VLOOKUP(Q4,日報表!$A$4:$N$181,14,0)))</f>
        <v/>
      </c>
      <c r="R46" s="788">
        <f>IF(ISNA(VLOOKUP(R4,日報表!$A$4:$N$181,14,0)),"",(VLOOKUP(R4,日報表!$A$4:$N$181,14,0)))</f>
        <v>0.89788260519967833</v>
      </c>
      <c r="S46" s="788">
        <f>IF(ISNA(VLOOKUP(S4,日報表!$A$4:$N$181,14,0)),"",(VLOOKUP(S4,日報表!$A$4:$N$181,14,0)))</f>
        <v>0.89405835433284042</v>
      </c>
      <c r="T46" s="788" t="str">
        <f>IF(ISNA(VLOOKUP(T4,日報表!$A$4:$N$181,14,0)),"",(VLOOKUP(T4,日報表!$A$4:$N$181,14,0)))</f>
        <v/>
      </c>
      <c r="U46" s="788">
        <f>IF(ISNA(VLOOKUP(U4,日報表!$A$4:$N$181,14,0)),"",(VLOOKUP(U4,日報表!$A$4:$N$181,14,0)))</f>
        <v>0.85593750000000002</v>
      </c>
      <c r="V46" s="788" t="str">
        <f>IF(ISNA(VLOOKUP(V4,日報表!$A$4:$N$181,14,0)),"",(VLOOKUP(V4,日報表!$A$4:$N$181,14,0)))</f>
        <v/>
      </c>
      <c r="W46" s="788" t="str">
        <f>IF(ISNA(VLOOKUP(W4,日報表!$A$4:$N$181,14,0)),"",(VLOOKUP(W4,日報表!$A$4:$N$181,14,0)))</f>
        <v/>
      </c>
      <c r="X46" s="788">
        <f>IF(ISNA(VLOOKUP(X4,日報表!$A$4:$N$181,14,0)),"",(VLOOKUP(X4,日報表!$A$4:$N$181,14,0)))</f>
        <v>0.92712680577849116</v>
      </c>
      <c r="Y46" s="788" t="str">
        <f>IF(ISNA(VLOOKUP(Y4,日報表!$A$4:$N$181,14,0)),"",(VLOOKUP(Y4,日報表!$A$4:$N$181,14,0)))</f>
        <v/>
      </c>
      <c r="Z46" s="788" t="str">
        <f>IF(ISNA(VLOOKUP(Z4,日報表!$A$4:$N$181,14,0)),"",(VLOOKUP(Z4,日報表!$A$4:$N$181,14,0)))</f>
        <v/>
      </c>
      <c r="AA46" s="788" t="str">
        <f>IF(ISNA(VLOOKUP(AA4,日報表!$A$4:$N$181,14,0)),"",(VLOOKUP(AA4,日報表!$A$4:$N$181,14,0)))</f>
        <v/>
      </c>
      <c r="AB46" s="788">
        <f>IF(ISNA(VLOOKUP(AB4,日報表!$A$4:$N$181,14,0)),"",(VLOOKUP(AB4,日報表!$A$4:$N$181,14,0)))</f>
        <v>0.84897788902795157</v>
      </c>
      <c r="AC46" s="788">
        <f>IF(ISNA(VLOOKUP(AC4,日報表!$A$4:$N$181,14,0)),"",(VLOOKUP(AC4,日報表!$A$4:$N$181,14,0)))</f>
        <v>0.91324269965369664</v>
      </c>
      <c r="AD46" s="788" t="str">
        <f>IF(ISNA(VLOOKUP(AD4,日報表!$A$4:$N$181,14,0)),"",(VLOOKUP(AD4,日報表!$A$4:$N$181,14,0)))</f>
        <v/>
      </c>
      <c r="AE46" s="788" t="str">
        <f>IF(ISNA(VLOOKUP(AE4,日報表!$A$4:$N$181,14,0)),"",(VLOOKUP(AE4,日報表!$A$4:$N$181,14,0)))</f>
        <v/>
      </c>
      <c r="AF46" s="788" t="str">
        <f>IF(ISNA(VLOOKUP(AF4,日報表!$A$4:$N$181,14,0)),"",(VLOOKUP(AF4,日報表!$A$4:$N$181,14,0)))</f>
        <v/>
      </c>
      <c r="AG46" s="788">
        <f>IF(ISNA(VLOOKUP(AG4,日報表!$A$4:$N$181,14,0)),"",(VLOOKUP(AG4,日報表!$A$4:$N$181,14,0)))</f>
        <v>0.85007727975270475</v>
      </c>
      <c r="AH46" s="788">
        <f>IF(ISNA(VLOOKUP(AH4,日報表!$A$4:$N$181,14,0)),"",(VLOOKUP(AH4,日報表!$A$4:$N$181,14,0)))</f>
        <v>0.94537307421206329</v>
      </c>
      <c r="AI46" s="788">
        <f>IF(ISNA(VLOOKUP(AI4,日報表!$A$4:$N$181,14,0)),"",(VLOOKUP(AI4,日報表!$A$4:$N$181,14,0)))</f>
        <v>0.86719849835757856</v>
      </c>
      <c r="AJ46" s="788">
        <f>IF(ISNA(VLOOKUP(AJ4,日報表!$A$4:$N$181,14,0)),"",(VLOOKUP(AJ4,日報表!$A$4:$N$181,14,0)))</f>
        <v>0.94515839808726843</v>
      </c>
      <c r="AK46" s="788">
        <f>IF(ISNA(VLOOKUP(AK4,日報表!$A$4:$N$181,14,0)),"",(VLOOKUP(AK4,日報表!$A$4:$N$181,14,0)))</f>
        <v>0.93876309270285541</v>
      </c>
      <c r="AL46" s="788">
        <f>IF(ISNA(VLOOKUP(AL4,日報表!$A$4:$N$181,14,0)),"",(VLOOKUP(AL4,日報表!$A$4:$N$181,14,0)))</f>
        <v>0.9138638522049205</v>
      </c>
      <c r="AM46" s="788" t="str">
        <f>IF(ISNA(VLOOKUP(AM4,日報表!$A$4:$N$181,14,0)),"",(VLOOKUP(AM4,日報表!$A$4:$N$181,14,0)))</f>
        <v/>
      </c>
      <c r="AN46" s="788">
        <f>IF(ISNA(VLOOKUP(AN4,日報表!$A$4:$N$181,14,0)),"",(VLOOKUP(AN4,日報表!$A$4:$N$181,14,0)))</f>
        <v>0.85159877935518113</v>
      </c>
      <c r="AO46" s="788">
        <f>IF(ISNA(VLOOKUP(AO4,日報表!$A$4:$N$181,14,0)),"",(VLOOKUP(AO4,日報表!$A$4:$N$181,14,0)))</f>
        <v>1</v>
      </c>
      <c r="AP46" s="788">
        <f>IF(ISNA(VLOOKUP(AP4,日報表!$A$4:$N$181,14,0)),"",(VLOOKUP(AP4,日報表!$A$4:$N$181,14,0)))</f>
        <v>0.82271702367531008</v>
      </c>
      <c r="AQ46" s="788">
        <f>IF(ISNA(VLOOKUP(AQ4,日報表!$A$4:$N$181,14,0)),"",(VLOOKUP(AQ4,日報表!$A$4:$N$181,14,0)))</f>
        <v>0.88173913043478258</v>
      </c>
      <c r="AR46" s="788">
        <f>IF(ISNA(VLOOKUP(AR4,日報表!$A$4:$N$181,14,0)),"",(VLOOKUP(AR4,日報表!$A$4:$N$181,14,0)))</f>
        <v>0.91933597264711175</v>
      </c>
      <c r="AS46" s="788">
        <f>IF(ISNA(VLOOKUP(AS4,日報表!$A$4:$N$181,14,0)),"",(VLOOKUP(AS4,日報表!$A$4:$N$181,14,0)))</f>
        <v>0.78420038535645475</v>
      </c>
      <c r="AT46" s="788">
        <f>IF(ISNA(VLOOKUP(AT4,日報表!$A$4:$N$181,14,0)),"",(VLOOKUP(AT4,日報表!$A$4:$N$181,14,0)))</f>
        <v>0.95240315861468627</v>
      </c>
      <c r="AW46" s="788" t="str">
        <f>IF(ISNA(VLOOKUP(AW4,日報表!$A$4:$N$181,14,0)),"",(VLOOKUP(AW4,日報表!$A$4:$N$181,14,0)))</f>
        <v/>
      </c>
      <c r="AX46" s="788">
        <f>IF(ISNA(VLOOKUP(AX4,日報表!$A$4:$N$181,14,0)),"",(VLOOKUP(AX4,日報表!$A$4:$N$181,14,0)))</f>
        <v>0</v>
      </c>
      <c r="AY46" s="788">
        <f>IF(ISNA(VLOOKUP(AY4,日報表!$A$4:$N$181,14,0)),"",(VLOOKUP(AY4,日報表!$A$4:$N$181,14,0)))</f>
        <v>1</v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  <c r="BB46" s="788" t="str">
        <f>IF(ISNA(VLOOKUP(BB4,日報表!$A$4:$N$181,14,0)),"",(VLOOKUP(BB4,日報表!$A$4:$N$181,14,0)))</f>
        <v/>
      </c>
      <c r="BC46" s="788" t="str">
        <f>IF(ISNA(VLOOKUP(BC4,日報表!$A$4:$N$181,14,0)),"",(VLOOKUP(BC4,日報表!$A$4:$N$181,14,0)))</f>
        <v/>
      </c>
      <c r="BD46" s="788" t="str">
        <f>IF(ISNA(VLOOKUP(BD4,日報表!$A$4:$N$181,14,0)),"",(VLOOKUP(BD4,日報表!$A$4:$N$181,14,0)))</f>
        <v/>
      </c>
      <c r="BE46" s="788" t="str">
        <f>IF(ISNA(VLOOKUP(BE4,日報表!$A$4:$N$181,14,0)),"",(VLOOKUP(BE4,日報表!$A$4:$N$181,14,0)))</f>
        <v/>
      </c>
      <c r="BF46" s="788" t="str">
        <f>IF(ISNA(VLOOKUP(BF4,日報表!$A$4:$N$181,14,0)),"",(VLOOKUP(BF4,日報表!$A$4:$N$181,14,0)))</f>
        <v/>
      </c>
      <c r="BG46" s="788" t="str">
        <f>IF(ISNA(VLOOKUP(BG4,日報表!$A$4:$N$181,14,0)),"",(VLOOKUP(BG4,日報表!$A$4:$N$181,14,0)))</f>
        <v/>
      </c>
      <c r="BH46" s="788" t="str">
        <f>IF(ISNA(VLOOKUP(BH4,日報表!$A$4:$N$181,14,0)),"",(VLOOKUP(BH4,日報表!$A$4:$N$181,14,0)))</f>
        <v/>
      </c>
      <c r="BI46" s="788" t="str">
        <f>IF(ISNA(VLOOKUP(BI4,日報表!$A$4:$N$181,14,0)),"",(VLOOKUP(BI4,日報表!$A$4:$N$181,14,0)))</f>
        <v/>
      </c>
      <c r="BJ46" s="788" t="str">
        <f>IF(ISNA(VLOOKUP(BJ4,日報表!$A$4:$N$181,14,0)),"",(VLOOKUP(BJ4,日報表!$A$4:$N$181,14,0)))</f>
        <v/>
      </c>
      <c r="BK46" s="788" t="str">
        <f>IF(ISNA(VLOOKUP(BK4,日報表!$A$4:$N$181,14,0)),"",(VLOOKUP(BK4,日報表!$A$4:$N$181,14,0)))</f>
        <v/>
      </c>
      <c r="BL46" s="788" t="str">
        <f>IF(ISNA(VLOOKUP(BL4,日報表!$A$4:$N$181,14,0)),"",(VLOOKUP(BL4,日報表!$A$4:$N$181,14,0)))</f>
        <v/>
      </c>
    </row>
    <row r="47" spans="1:106" s="354" customFormat="1" ht="17.25" customHeight="1">
      <c r="A47" s="789" t="s">
        <v>617</v>
      </c>
      <c r="B47" s="354">
        <f>IF(ISNA(VLOOKUP(B4,日報表!$A$4:$N$181,7,0)),"",(VLOOKUP(B4,日報表!$A$4:$N$181,7,0)))</f>
        <v>3324</v>
      </c>
      <c r="C47" s="354">
        <f>IF(ISNA(VLOOKUP(C4,日報表!$A$4:$N$181,7,0)),"",(VLOOKUP(C4,日報表!$A$4:$N$181,7,0)))</f>
        <v>36788</v>
      </c>
      <c r="D47" s="354">
        <f>IF(ISNA(VLOOKUP(D4,日報表!$A$4:$N$181,7,0)),"",(VLOOKUP(D4,日報表!$A$4:$N$181,7,0)))</f>
        <v>7062</v>
      </c>
      <c r="E47" s="354">
        <f>IF(ISNA(VLOOKUP(E4,日報表!$A$4:$N$181,7,0)),"",(VLOOKUP(E4,日報表!$A$4:$N$181,7,0)))</f>
        <v>12599</v>
      </c>
      <c r="F47" s="354" t="str">
        <f>IF(ISNA(VLOOKUP(F4,日報表!$A$4:$N$181,7,0)),"",(VLOOKUP(F4,日報表!$A$4:$N$181,7,0)))</f>
        <v/>
      </c>
      <c r="G47" s="354">
        <f>IF(ISNA(VLOOKUP(G4,日報表!$A$4:$N$181,7,0)),"",(VLOOKUP(G4,日報表!$A$4:$N$181,7,0)))</f>
        <v>15204</v>
      </c>
      <c r="H47" s="354">
        <f>IF(ISNA(VLOOKUP(H4,日報表!$A$4:$N$181,7,0)),"",(VLOOKUP(H4,日報表!$A$4:$N$181,7,0)))</f>
        <v>29709</v>
      </c>
      <c r="I47" s="354">
        <f>IF(ISNA(VLOOKUP(I4,日報表!$A$4:$N$181,7,0)),"",(VLOOKUP(I4,日報表!$A$4:$N$181,7,0)))</f>
        <v>0</v>
      </c>
      <c r="J47" s="354">
        <f>IF(ISNA(VLOOKUP(J4,日報表!$A$4:$N$181,7,0)),"",(VLOOKUP(J4,日報表!$A$4:$N$181,7,0)))</f>
        <v>8483</v>
      </c>
      <c r="K47" s="354">
        <f>IF(ISNA(VLOOKUP(K4,日報表!$A$4:$N$181,7,0)),"",(VLOOKUP(K4,日報表!$A$4:$N$181,7,0)))</f>
        <v>4037</v>
      </c>
      <c r="L47" s="354">
        <f>IF(ISNA(VLOOKUP(L4,日報表!$A$4:$N$181,7,0)),"",(VLOOKUP(L4,日報表!$A$4:$N$181,7,0)))</f>
        <v>22118</v>
      </c>
      <c r="M47" s="354" t="str">
        <f>IF(ISNA(VLOOKUP(M4,日報表!$A$4:$N$181,7,0)),"",(VLOOKUP(M4,日報表!$A$4:$N$181,7,0)))</f>
        <v/>
      </c>
      <c r="N47" s="354">
        <f>IF(ISNA(VLOOKUP(N4,日報表!$A$4:$N$181,7,0)),"",(VLOOKUP(N4,日報表!$A$4:$N$181,7,0)))</f>
        <v>19550</v>
      </c>
      <c r="O47" s="354">
        <f>IF(ISNA(VLOOKUP(O4,日報表!$A$4:$N$181,7,0)),"",(VLOOKUP(O4,日報表!$A$4:$N$181,7,0)))</f>
        <v>41180</v>
      </c>
      <c r="P47" s="354" t="str">
        <f>IF(ISNA(VLOOKUP(P4,日報表!$A$4:$N$181,7,0)),"",(VLOOKUP(P4,日報表!$A$4:$N$181,7,0)))</f>
        <v/>
      </c>
      <c r="Q47" s="354" t="str">
        <f>IF(ISNA(VLOOKUP(Q4,日報表!$A$4:$N$181,7,0)),"",(VLOOKUP(Q4,日報表!$A$4:$N$181,7,0)))</f>
        <v/>
      </c>
      <c r="R47" s="354">
        <f>IF(ISNA(VLOOKUP(R4,日報表!$A$4:$N$181,7,0)),"",(VLOOKUP(R4,日報表!$A$4:$N$181,7,0)))</f>
        <v>33579</v>
      </c>
      <c r="S47" s="354">
        <f>IF(ISNA(VLOOKUP(S4,日報表!$A$4:$N$181,7,0)),"",(VLOOKUP(S4,日報表!$A$4:$N$181,7,0)))</f>
        <v>48017</v>
      </c>
      <c r="T47" s="354" t="str">
        <f>IF(ISNA(VLOOKUP(T4,日報表!$A$4:$N$181,7,0)),"",(VLOOKUP(T4,日報表!$A$4:$N$181,7,0)))</f>
        <v/>
      </c>
      <c r="U47" s="354">
        <f>IF(ISNA(VLOOKUP(U4,日報表!$A$4:$N$181,7,0)),"",(VLOOKUP(U4,日報表!$A$4:$N$181,7,0)))</f>
        <v>32000</v>
      </c>
      <c r="V47" s="354" t="str">
        <f>IF(ISNA(VLOOKUP(V4,日報表!$A$4:$N$181,7,0)),"",(VLOOKUP(V4,日報表!$A$4:$N$181,7,0)))</f>
        <v/>
      </c>
      <c r="W47" s="354" t="str">
        <f>IF(ISNA(VLOOKUP(W4,日報表!$A$4:$N$181,7,0)),"",(VLOOKUP(W4,日報表!$A$4:$N$181,7,0)))</f>
        <v/>
      </c>
      <c r="X47" s="354">
        <f>IF(ISNA(VLOOKUP(X4,日報表!$A$4:$N$181,7,0)),"",(VLOOKUP(X4,日報表!$A$4:$N$181,7,0)))</f>
        <v>37380</v>
      </c>
      <c r="Y47" s="354" t="str">
        <f>IF(ISNA(VLOOKUP(Y4,日報表!$A$4:$N$181,7,0)),"",(VLOOKUP(Y4,日報表!$A$4:$N$181,7,0)))</f>
        <v/>
      </c>
      <c r="Z47" s="354" t="str">
        <f>IF(ISNA(VLOOKUP(Z4,日報表!$A$4:$N$181,7,0)),"",(VLOOKUP(Z4,日報表!$A$4:$N$181,7,0)))</f>
        <v/>
      </c>
      <c r="AA47" s="354" t="str">
        <f>IF(ISNA(VLOOKUP(AA4,日報表!$A$4:$N$181,7,0)),"",(VLOOKUP(AA4,日報表!$A$4:$N$181,7,0)))</f>
        <v/>
      </c>
      <c r="AB47" s="354">
        <f>IF(ISNA(VLOOKUP(AB4,日報表!$A$4:$N$181,7,0)),"",(VLOOKUP(AB4,日報表!$A$4:$N$181,7,0)))</f>
        <v>28764</v>
      </c>
      <c r="AC47" s="354">
        <f>IF(ISNA(VLOOKUP(AC4,日報表!$A$4:$N$181,7,0)),"",(VLOOKUP(AC4,日報表!$A$4:$N$181,7,0)))</f>
        <v>66127</v>
      </c>
      <c r="AD47" s="354" t="str">
        <f>IF(ISNA(VLOOKUP(AD4,日報表!$A$4:$N$181,7,0)),"",(VLOOKUP(AD4,日報表!$A$4:$N$181,7,0)))</f>
        <v/>
      </c>
      <c r="AE47" s="354" t="str">
        <f>IF(ISNA(VLOOKUP(AE4,日報表!$A$4:$N$181,7,0)),"",(VLOOKUP(AE4,日報表!$A$4:$N$181,7,0)))</f>
        <v/>
      </c>
      <c r="AF47" s="354" t="str">
        <f>IF(ISNA(VLOOKUP(AF4,日報表!$A$4:$N$181,7,0)),"",(VLOOKUP(AF4,日報表!$A$4:$N$181,7,0)))</f>
        <v/>
      </c>
      <c r="AG47" s="354">
        <f>IF(ISNA(VLOOKUP(AG4,日報表!$A$4:$N$181,7,0)),"",(VLOOKUP(AG4,日報表!$A$4:$N$181,7,0)))</f>
        <v>29115</v>
      </c>
      <c r="AH47" s="354">
        <f>IF(ISNA(VLOOKUP(AH4,日報表!$A$4:$N$181,7,0)),"",(VLOOKUP(AH4,日報表!$A$4:$N$181,7,0)))</f>
        <v>99310</v>
      </c>
      <c r="AI47" s="354">
        <f>IF(ISNA(VLOOKUP(AI4,日報表!$A$4:$N$181,7,0)),"",(VLOOKUP(AI4,日報表!$A$4:$N$181,7,0)))</f>
        <v>29834</v>
      </c>
      <c r="AJ47" s="354">
        <f>IF(ISNA(VLOOKUP(AJ4,日報表!$A$4:$N$181,7,0)),"",(VLOOKUP(AJ4,日報表!$A$4:$N$181,7,0)))</f>
        <v>100380</v>
      </c>
      <c r="AK47" s="354">
        <f>IF(ISNA(VLOOKUP(AK4,日報表!$A$4:$N$181,7,0)),"",(VLOOKUP(AK4,日報表!$A$4:$N$181,7,0)))</f>
        <v>69027</v>
      </c>
      <c r="AL47" s="354">
        <f>IF(ISNA(VLOOKUP(AL4,日報表!$A$4:$N$181,7,0)),"",(VLOOKUP(AL4,日報表!$A$4:$N$181,7,0)))</f>
        <v>55807</v>
      </c>
      <c r="AM47" s="354" t="str">
        <f>IF(ISNA(VLOOKUP(AM4,日報表!$A$4:$N$181,7,0)),"",(VLOOKUP(AM4,日報表!$A$4:$N$181,7,0)))</f>
        <v/>
      </c>
      <c r="AN47" s="354">
        <f>IF(ISNA(VLOOKUP(AN4,日報表!$A$4:$N$181,7,0)),"",(VLOOKUP(AN4,日報表!$A$4:$N$181,7,0)))</f>
        <v>15074</v>
      </c>
      <c r="AO47" s="354">
        <f>IF(ISNA(VLOOKUP(AO4,日報表!$A$4:$N$181,7,0)),"",(VLOOKUP(AO4,日報表!$A$4:$N$181,7,0)))</f>
        <v>4500</v>
      </c>
      <c r="AP47" s="354">
        <f>IF(ISNA(VLOOKUP(AP4,日報表!$A$4:$N$181,7,0)),"",(VLOOKUP(AP4,日報表!$A$4:$N$181,7,0)))</f>
        <v>39028</v>
      </c>
      <c r="AQ47" s="354">
        <f>IF(ISNA(VLOOKUP(AQ4,日報表!$A$4:$N$181,7,0)),"",(VLOOKUP(AQ4,日報表!$A$4:$N$181,7,0)))</f>
        <v>31625</v>
      </c>
      <c r="AR47" s="354">
        <f>IF(ISNA(VLOOKUP(AR4,日報表!$A$4:$N$181,7,0)),"",(VLOOKUP(AR4,日報表!$A$4:$N$181,7,0)))</f>
        <v>66684</v>
      </c>
      <c r="AS47" s="354">
        <f>IF(ISNA(VLOOKUP(AS4,日報表!$A$4:$N$181,7,0)),"",(VLOOKUP(AS4,日報表!$A$4:$N$181,7,0)))</f>
        <v>23355</v>
      </c>
      <c r="AT47" s="354">
        <f>IF(ISNA(VLOOKUP(AT4,日報表!$A$4:$N$181,7,0)),"",(VLOOKUP(AT4,日報表!$A$4:$N$181,7,0)))</f>
        <v>96498</v>
      </c>
      <c r="AW47" s="354" t="str">
        <f>IF(ISNA(VLOOKUP(AW4,日報表!$A$4:$N$181,7,0)),"",(VLOOKUP(AW4,日報表!$A$4:$N$181,7,0)))</f>
        <v/>
      </c>
      <c r="AX47" s="354">
        <f>IF(ISNA(VLOOKUP(AX4,日報表!$A$4:$N$181,7,0)),"",(VLOOKUP(AX4,日報表!$A$4:$N$181,7,0)))</f>
        <v>0</v>
      </c>
      <c r="AY47" s="354">
        <f>IF(ISNA(VLOOKUP(AY4,日報表!$A$4:$N$181,7,0)),"",(VLOOKUP(AY4,日報表!$A$4:$N$181,7,0)))</f>
        <v>600</v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  <c r="BB47" s="354" t="str">
        <f>IF(ISNA(VLOOKUP(BB4,日報表!$A$4:$N$181,7,0)),"",(VLOOKUP(BB4,日報表!$A$4:$N$181,7,0)))</f>
        <v/>
      </c>
      <c r="BC47" s="354" t="str">
        <f>IF(ISNA(VLOOKUP(BC4,日報表!$A$4:$N$181,7,0)),"",(VLOOKUP(BC4,日報表!$A$4:$N$181,7,0)))</f>
        <v/>
      </c>
      <c r="BD47" s="354" t="str">
        <f>IF(ISNA(VLOOKUP(BD4,日報表!$A$4:$N$181,7,0)),"",(VLOOKUP(BD4,日報表!$A$4:$N$181,7,0)))</f>
        <v/>
      </c>
      <c r="BE47" s="354" t="str">
        <f>IF(ISNA(VLOOKUP(BE4,日報表!$A$4:$N$181,7,0)),"",(VLOOKUP(BE4,日報表!$A$4:$N$181,7,0)))</f>
        <v/>
      </c>
      <c r="BF47" s="354" t="str">
        <f>IF(ISNA(VLOOKUP(BF4,日報表!$A$4:$N$181,7,0)),"",(VLOOKUP(BF4,日報表!$A$4:$N$181,7,0)))</f>
        <v/>
      </c>
      <c r="BG47" s="354" t="str">
        <f>IF(ISNA(VLOOKUP(BG4,日報表!$A$4:$N$181,7,0)),"",(VLOOKUP(BG4,日報表!$A$4:$N$181,7,0)))</f>
        <v/>
      </c>
      <c r="BH47" s="354" t="str">
        <f>IF(ISNA(VLOOKUP(BH4,日報表!$A$4:$N$181,7,0)),"",(VLOOKUP(BH4,日報表!$A$4:$N$181,7,0)))</f>
        <v/>
      </c>
      <c r="BI47" s="354" t="str">
        <f>IF(ISNA(VLOOKUP(BI4,日報表!$A$4:$N$181,7,0)),"",(VLOOKUP(BI4,日報表!$A$4:$N$181,7,0)))</f>
        <v/>
      </c>
      <c r="BJ47" s="354" t="str">
        <f>IF(ISNA(VLOOKUP(BJ4,日報表!$A$4:$N$181,7,0)),"",(VLOOKUP(BJ4,日報表!$A$4:$N$181,7,0)))</f>
        <v/>
      </c>
      <c r="BK47" s="354" t="str">
        <f>IF(ISNA(VLOOKUP(BK4,日報表!$A$4:$N$181,7,0)),"",(VLOOKUP(BK4,日報表!$A$4:$N$181,7,0)))</f>
        <v/>
      </c>
      <c r="BL47" s="354" t="str">
        <f>IF(ISNA(VLOOKUP(BL4,日報表!$A$4:$N$181,7,0)),"",(VLOOKUP(BL4,日報表!$A$4:$N$181,7,0)))</f>
        <v/>
      </c>
    </row>
    <row r="48" spans="1:106" ht="17.25" customHeight="1"/>
    <row r="49" spans="1:64" ht="17.25" customHeight="1"/>
    <row r="51" spans="1:64" s="831" customFormat="1" ht="14.25" customHeight="1"/>
    <row r="52" spans="1:64" ht="14.25" customHeight="1">
      <c r="A52" s="826" t="s">
        <v>492</v>
      </c>
      <c r="B52" s="330" t="str">
        <f t="shared" ref="B52" si="110">B3</f>
        <v>A07</v>
      </c>
      <c r="C52" s="330" t="str">
        <f t="shared" ref="C52" si="111">C3</f>
        <v>A08</v>
      </c>
      <c r="D52" s="330" t="str">
        <f t="shared" ref="D52:E52" si="112">D3</f>
        <v>A09(A)</v>
      </c>
      <c r="E52" s="330" t="str">
        <f t="shared" si="112"/>
        <v>A09(B)</v>
      </c>
      <c r="F52" s="330" t="str">
        <f t="shared" ref="F52:G52" si="113">F3</f>
        <v>A10</v>
      </c>
      <c r="G52" s="330" t="str">
        <f t="shared" si="113"/>
        <v>A10(A)</v>
      </c>
      <c r="H52" s="330" t="str">
        <f t="shared" ref="H52:J54" si="114">H3</f>
        <v>A11</v>
      </c>
      <c r="I52" s="330" t="str">
        <f t="shared" ref="I52" si="115">I3</f>
        <v>A11</v>
      </c>
      <c r="J52" s="330" t="str">
        <f t="shared" si="114"/>
        <v>A12(A)</v>
      </c>
      <c r="K52" s="330" t="str">
        <f t="shared" ref="K52" si="116">K3</f>
        <v>A12(B)</v>
      </c>
      <c r="L52" s="330" t="str">
        <f t="shared" ref="L52" si="117">L3</f>
        <v>A13</v>
      </c>
      <c r="M52" s="330" t="str">
        <f t="shared" ref="M52" si="118">M3</f>
        <v>A14</v>
      </c>
      <c r="N52" s="330" t="str">
        <f t="shared" ref="N52:O52" si="119">N3</f>
        <v>A15</v>
      </c>
      <c r="O52" s="330" t="str">
        <f t="shared" si="119"/>
        <v>A15</v>
      </c>
      <c r="P52" s="330" t="str">
        <f t="shared" ref="P52" si="120">P3</f>
        <v>A16</v>
      </c>
      <c r="Q52" s="330" t="str">
        <f>Q3</f>
        <v>A17</v>
      </c>
      <c r="R52" s="330" t="str">
        <f t="shared" ref="R52" si="121">R3</f>
        <v>A18</v>
      </c>
      <c r="S52" s="330" t="str">
        <f t="shared" ref="S52:S54" si="122">S3</f>
        <v>A19</v>
      </c>
      <c r="T52" s="330" t="str">
        <f t="shared" ref="T52" si="123">T3</f>
        <v>A20</v>
      </c>
      <c r="U52" s="330" t="str">
        <f t="shared" ref="U52:U54" si="124">U3</f>
        <v>A21</v>
      </c>
      <c r="V52" s="330" t="str">
        <f t="shared" ref="V52:W52" si="125">V3</f>
        <v>A22</v>
      </c>
      <c r="W52" s="330" t="str">
        <f t="shared" si="125"/>
        <v>A23</v>
      </c>
      <c r="X52" s="330" t="str">
        <f t="shared" ref="X52" si="126">X3</f>
        <v>A24</v>
      </c>
      <c r="AA52" s="330" t="str">
        <f t="shared" ref="AA52:AD54" si="127">AA3</f>
        <v>J07</v>
      </c>
      <c r="AB52" s="330" t="str">
        <f t="shared" ref="AB52:AC52" si="128">AB3</f>
        <v>J08</v>
      </c>
      <c r="AC52" s="330" t="str">
        <f t="shared" si="128"/>
        <v>J08</v>
      </c>
      <c r="AD52" s="330" t="str">
        <f t="shared" si="127"/>
        <v>J09</v>
      </c>
      <c r="AG52" s="330" t="str">
        <f>AG3</f>
        <v>T01</v>
      </c>
      <c r="AH52" s="330" t="str">
        <f t="shared" ref="AH52" si="129">AH3</f>
        <v>T01</v>
      </c>
      <c r="AI52" s="330" t="str">
        <f t="shared" ref="AI52:AJ52" si="130">AI3</f>
        <v>T02</v>
      </c>
      <c r="AJ52" s="330" t="str">
        <f t="shared" si="130"/>
        <v>T02</v>
      </c>
      <c r="AK52" s="330" t="str">
        <f t="shared" ref="AK52" si="131">AK3</f>
        <v>T03(L)</v>
      </c>
      <c r="AL52" s="330" t="str">
        <f t="shared" ref="AL52" si="132">AL3</f>
        <v>T03(R)</v>
      </c>
      <c r="AM52" s="330" t="str">
        <f t="shared" ref="AM52:AO54" si="133">AM3</f>
        <v>T04(L)</v>
      </c>
      <c r="AN52" s="330" t="str">
        <f t="shared" ref="AN52" si="134">AN3</f>
        <v>T04(R)</v>
      </c>
      <c r="AO52" s="330" t="str">
        <f t="shared" si="133"/>
        <v>T04(R)</v>
      </c>
      <c r="AP52" s="330" t="str">
        <f t="shared" ref="AP52:AP54" si="135">AP3</f>
        <v>T05(L)</v>
      </c>
      <c r="AQ52" s="330" t="str">
        <f t="shared" ref="AQ52:AR52" si="136">AQ3</f>
        <v>T05(R)</v>
      </c>
      <c r="AR52" s="330" t="str">
        <f t="shared" si="136"/>
        <v>T05</v>
      </c>
      <c r="AS52" s="330" t="str">
        <f t="shared" ref="AS52:AT52" si="137">AS3</f>
        <v>T06</v>
      </c>
      <c r="AT52" s="330" t="str">
        <f t="shared" si="137"/>
        <v>T06</v>
      </c>
      <c r="AW52" s="330" t="str">
        <f t="shared" ref="AW52:AZ54" si="138">AW3</f>
        <v>S01-1~12</v>
      </c>
      <c r="AX52" s="330" t="str">
        <f t="shared" ref="AX52:AY52" si="139">AX3</f>
        <v>S01-1~3</v>
      </c>
      <c r="AY52" s="330" t="str">
        <f t="shared" si="139"/>
        <v>S01-4~6</v>
      </c>
      <c r="AZ52" s="330" t="str">
        <f t="shared" si="138"/>
        <v>S02-1~5</v>
      </c>
      <c r="BC52" s="330" t="str">
        <f t="shared" ref="BC52:BL52" si="140">BC3</f>
        <v>M01</v>
      </c>
      <c r="BD52" s="330" t="str">
        <f t="shared" si="140"/>
        <v>M02</v>
      </c>
      <c r="BE52" s="330" t="str">
        <f t="shared" si="140"/>
        <v>M03</v>
      </c>
      <c r="BF52" s="330" t="str">
        <f t="shared" si="140"/>
        <v>M04</v>
      </c>
      <c r="BG52" s="330" t="str">
        <f t="shared" si="140"/>
        <v>M05</v>
      </c>
      <c r="BH52" s="330" t="str">
        <f t="shared" si="140"/>
        <v>M06</v>
      </c>
      <c r="BI52" s="330" t="str">
        <f t="shared" si="140"/>
        <v>M07</v>
      </c>
      <c r="BJ52" s="330" t="str">
        <f t="shared" si="140"/>
        <v>M08</v>
      </c>
      <c r="BK52" s="330">
        <f t="shared" si="140"/>
        <v>0</v>
      </c>
      <c r="BL52" s="330">
        <f t="shared" si="140"/>
        <v>0</v>
      </c>
    </row>
    <row r="53" spans="1:64" ht="14.25" customHeight="1">
      <c r="A53" s="826" t="s">
        <v>493</v>
      </c>
      <c r="B53" s="330" t="str">
        <f t="shared" ref="B53" si="141">B4</f>
        <v>2FA042</v>
      </c>
      <c r="C53" s="330" t="str">
        <f t="shared" ref="C53" si="142">C4</f>
        <v>2FA032</v>
      </c>
      <c r="D53" s="330" t="str">
        <f t="shared" ref="D53:E53" si="143">D4</f>
        <v>2F42S2</v>
      </c>
      <c r="E53" s="330" t="str">
        <f t="shared" si="143"/>
        <v>2F43L2</v>
      </c>
      <c r="F53" s="330" t="str">
        <f t="shared" ref="F53:G53" si="144">F4</f>
        <v>產銷停機</v>
      </c>
      <c r="G53" s="330" t="str">
        <f t="shared" si="144"/>
        <v>2F43E2</v>
      </c>
      <c r="H53" s="330" t="str">
        <f t="shared" si="114"/>
        <v>2F1YR2</v>
      </c>
      <c r="I53" s="330" t="str">
        <f t="shared" ref="I53" si="145">I4</f>
        <v>2FA062</v>
      </c>
      <c r="J53" s="330" t="str">
        <f t="shared" si="114"/>
        <v>2F43N2</v>
      </c>
      <c r="K53" s="330" t="str">
        <f t="shared" ref="K53" si="146">K4</f>
        <v>2F42T2</v>
      </c>
      <c r="L53" s="330" t="str">
        <f t="shared" ref="L53" si="147">L4</f>
        <v>2F08R2</v>
      </c>
      <c r="M53" s="330" t="str">
        <f t="shared" ref="M53" si="148">M4</f>
        <v>產銷停機</v>
      </c>
      <c r="N53" s="330" t="str">
        <f t="shared" ref="N53:O53" si="149">N4</f>
        <v>2F43G2</v>
      </c>
      <c r="O53" s="330" t="str">
        <f t="shared" si="149"/>
        <v>2F43P2</v>
      </c>
      <c r="P53" s="330" t="str">
        <f t="shared" ref="P53" si="150">P4</f>
        <v>產銷停機</v>
      </c>
      <c r="Q53" s="330" t="str">
        <f>Q4</f>
        <v>產銷停機</v>
      </c>
      <c r="R53" s="330" t="str">
        <f t="shared" ref="R53" si="151">R4</f>
        <v>2F43K2</v>
      </c>
      <c r="S53" s="330" t="str">
        <f t="shared" si="122"/>
        <v>2F43M1</v>
      </c>
      <c r="T53" s="330" t="str">
        <f t="shared" ref="T53" si="152">T4</f>
        <v>產銷停機</v>
      </c>
      <c r="U53" s="330" t="str">
        <f t="shared" si="124"/>
        <v>2F29I1</v>
      </c>
      <c r="V53" s="330" t="str">
        <f t="shared" ref="V53:W53" si="153">V4</f>
        <v>產銷停機</v>
      </c>
      <c r="W53" s="330" t="str">
        <f t="shared" si="153"/>
        <v>產銷停機</v>
      </c>
      <c r="X53" s="330" t="str">
        <f t="shared" ref="X53" si="154">X4</f>
        <v>2F6IC1</v>
      </c>
      <c r="AA53" s="330" t="str">
        <f t="shared" si="127"/>
        <v>產銷停機</v>
      </c>
      <c r="AB53" s="330" t="str">
        <f t="shared" ref="AB53:AC53" si="155">AB4</f>
        <v>2F6GW2</v>
      </c>
      <c r="AC53" s="330" t="str">
        <f t="shared" si="155"/>
        <v>2F6IF2</v>
      </c>
      <c r="AD53" s="330" t="str">
        <f t="shared" si="127"/>
        <v>產銷停機</v>
      </c>
      <c r="AG53" s="330" t="str">
        <f>AG4</f>
        <v>2F6GU2</v>
      </c>
      <c r="AH53" s="330" t="str">
        <f t="shared" ref="AH53" si="156">AH4</f>
        <v>2F6IG2</v>
      </c>
      <c r="AI53" s="330" t="str">
        <f t="shared" ref="AI53:AJ53" si="157">AI4</f>
        <v>2F6GV2</v>
      </c>
      <c r="AJ53" s="330" t="str">
        <f t="shared" si="157"/>
        <v>2F6IE2</v>
      </c>
      <c r="AK53" s="330" t="str">
        <f t="shared" ref="AK53" si="158">AK4</f>
        <v>2F6IB1</v>
      </c>
      <c r="AL53" s="330" t="str">
        <f t="shared" ref="AL53" si="159">AL4</f>
        <v>2F6ID2</v>
      </c>
      <c r="AM53" s="330" t="str">
        <f t="shared" ref="AM53:AN53" si="160">AM4</f>
        <v>L待料停機</v>
      </c>
      <c r="AN53" s="330" t="str">
        <f t="shared" si="160"/>
        <v>2F6GZ3</v>
      </c>
      <c r="AO53" s="330" t="str">
        <f t="shared" si="133"/>
        <v>2F6IJ1</v>
      </c>
      <c r="AP53" s="330" t="str">
        <f t="shared" si="135"/>
        <v>2F7E03</v>
      </c>
      <c r="AQ53" s="330" t="str">
        <f t="shared" ref="AQ53:AR53" si="161">AQ4</f>
        <v>2F6IA2</v>
      </c>
      <c r="AR53" s="330" t="str">
        <f t="shared" si="161"/>
        <v>2F6II2</v>
      </c>
      <c r="AS53" s="330" t="str">
        <f t="shared" ref="AS53:AT53" si="162">AS4</f>
        <v>2F6GT2</v>
      </c>
      <c r="AT53" s="330" t="str">
        <f t="shared" si="162"/>
        <v>2F6IH2</v>
      </c>
      <c r="AW53" s="330" t="str">
        <f t="shared" si="138"/>
        <v>1~12待料停機</v>
      </c>
      <c r="AX53" s="330" t="str">
        <f t="shared" ref="AX53:AY53" si="163">AX4</f>
        <v>2F29J2</v>
      </c>
      <c r="AY53" s="330" t="str">
        <f t="shared" si="163"/>
        <v>2F43Q2</v>
      </c>
      <c r="AZ53" s="330" t="str">
        <f t="shared" si="138"/>
        <v>絲開發</v>
      </c>
      <c r="BC53" s="330" t="str">
        <f t="shared" ref="BC53:BL53" si="164">BC4</f>
        <v>封存</v>
      </c>
      <c r="BD53" s="330" t="str">
        <f t="shared" si="164"/>
        <v>封存</v>
      </c>
      <c r="BE53" s="330" t="str">
        <f t="shared" si="164"/>
        <v>封存</v>
      </c>
      <c r="BF53" s="330" t="str">
        <f t="shared" si="164"/>
        <v>封存</v>
      </c>
      <c r="BG53" s="330" t="str">
        <f t="shared" si="164"/>
        <v>封存</v>
      </c>
      <c r="BH53" s="330" t="str">
        <f t="shared" si="164"/>
        <v>封存</v>
      </c>
      <c r="BI53" s="330" t="str">
        <f t="shared" si="164"/>
        <v>封存</v>
      </c>
      <c r="BJ53" s="330" t="str">
        <f t="shared" si="164"/>
        <v>封存</v>
      </c>
      <c r="BK53" s="330" t="str">
        <f t="shared" si="164"/>
        <v>日</v>
      </c>
      <c r="BL53" s="330" t="str">
        <f t="shared" si="164"/>
        <v>月</v>
      </c>
    </row>
    <row r="54" spans="1:64" ht="14.25" customHeight="1">
      <c r="A54" s="826" t="s">
        <v>41</v>
      </c>
      <c r="B54" s="330" t="str">
        <f t="shared" ref="B54" si="165">B5</f>
        <v>75/72CE</v>
      </c>
      <c r="C54" s="330" t="str">
        <f t="shared" ref="C54" si="166">C5</f>
        <v>75/36SDR</v>
      </c>
      <c r="D54" s="330" t="str">
        <f t="shared" ref="D54:E54" si="167">D5</f>
        <v>75/24/2SDR2</v>
      </c>
      <c r="E54" s="330" t="str">
        <f t="shared" si="167"/>
        <v>75/24/2SDr</v>
      </c>
      <c r="F54" s="330">
        <f t="shared" ref="F54:G54" si="168">F5</f>
        <v>0</v>
      </c>
      <c r="G54" s="330" t="str">
        <f t="shared" si="168"/>
        <v>150/48BK42</v>
      </c>
      <c r="H54" s="330" t="str">
        <f t="shared" si="114"/>
        <v>75/36HC</v>
      </c>
      <c r="I54" s="330">
        <f t="shared" ref="I54" si="169">I5</f>
        <v>0</v>
      </c>
      <c r="J54" s="330" t="str">
        <f t="shared" si="114"/>
        <v>75/24/2SDr</v>
      </c>
      <c r="K54" s="330" t="str">
        <f t="shared" ref="K54" si="170">K5</f>
        <v>75/24/2SDR2</v>
      </c>
      <c r="L54" s="330" t="str">
        <f t="shared" ref="L54" si="171">L5</f>
        <v>50/72BSD3</v>
      </c>
      <c r="M54" s="330">
        <f t="shared" ref="M54" si="172">M5</f>
        <v>0</v>
      </c>
      <c r="N54" s="330" t="str">
        <f t="shared" ref="N54:O54" si="173">N5</f>
        <v>150/48HC</v>
      </c>
      <c r="O54" s="330" t="str">
        <f t="shared" si="173"/>
        <v>150/48CDR</v>
      </c>
      <c r="P54" s="330">
        <f t="shared" ref="P54" si="174">P5</f>
        <v>0</v>
      </c>
      <c r="Q54" s="330">
        <f>Q5</f>
        <v>0</v>
      </c>
      <c r="R54" s="330" t="str">
        <f t="shared" ref="R54" si="175">R5</f>
        <v>75/24/2SDr</v>
      </c>
      <c r="S54" s="330" t="str">
        <f t="shared" si="122"/>
        <v>150/48SDR</v>
      </c>
      <c r="T54" s="330">
        <f t="shared" ref="T54" si="176">T5</f>
        <v>0</v>
      </c>
      <c r="U54" s="330" t="str">
        <f t="shared" si="124"/>
        <v>100/36SDr</v>
      </c>
      <c r="V54" s="330">
        <f t="shared" ref="V54:W54" si="177">V5</f>
        <v>0</v>
      </c>
      <c r="W54" s="330">
        <f t="shared" si="177"/>
        <v>0</v>
      </c>
      <c r="X54" s="330" t="str">
        <f t="shared" ref="X54" si="178">X5</f>
        <v>150/48/2GY5</v>
      </c>
      <c r="AA54" s="330">
        <f t="shared" si="127"/>
        <v>0</v>
      </c>
      <c r="AB54" s="330" t="str">
        <f t="shared" ref="AB54:AC54" si="179">AB5</f>
        <v>150/48/2SDR</v>
      </c>
      <c r="AC54" s="330" t="str">
        <f t="shared" si="179"/>
        <v>150/48/2SDr</v>
      </c>
      <c r="AD54" s="330">
        <f t="shared" si="127"/>
        <v>0</v>
      </c>
      <c r="AG54" s="330" t="str">
        <f>AG5</f>
        <v>150/48/2SDr</v>
      </c>
      <c r="AH54" s="330" t="str">
        <f t="shared" ref="AH54" si="180">AH5</f>
        <v>150/48/2SDr</v>
      </c>
      <c r="AI54" s="330" t="str">
        <f t="shared" ref="AI54:AJ54" si="181">AI5</f>
        <v>150/48/2SDR</v>
      </c>
      <c r="AJ54" s="330" t="str">
        <f t="shared" si="181"/>
        <v>150/48/2SDr</v>
      </c>
      <c r="AK54" s="330" t="str">
        <f t="shared" ref="AK54" si="182">AK5</f>
        <v>150/48/2SDR</v>
      </c>
      <c r="AL54" s="330" t="str">
        <f t="shared" ref="AL54" si="183">AL5</f>
        <v>150/48/2SDR</v>
      </c>
      <c r="AM54" s="330">
        <f t="shared" ref="AM54:AN54" si="184">AM5</f>
        <v>0</v>
      </c>
      <c r="AN54" s="330" t="str">
        <f t="shared" si="184"/>
        <v>150/48/2SR6</v>
      </c>
      <c r="AO54" s="330" t="str">
        <f t="shared" si="133"/>
        <v>150/48/2SDR</v>
      </c>
      <c r="AP54" s="330" t="str">
        <f t="shared" si="135"/>
        <v>225/72/2SDr</v>
      </c>
      <c r="AQ54" s="330" t="str">
        <f t="shared" ref="AQ54:AR54" si="185">AQ5</f>
        <v>150/48/2SDR</v>
      </c>
      <c r="AR54" s="330" t="str">
        <f t="shared" si="185"/>
        <v>150/48/2SDr</v>
      </c>
      <c r="AS54" s="330" t="str">
        <f t="shared" ref="AS54:AT54" si="186">AS5</f>
        <v>150/48/2SDr</v>
      </c>
      <c r="AT54" s="330" t="str">
        <f t="shared" si="186"/>
        <v>150/48/2SDr</v>
      </c>
      <c r="AW54" s="330">
        <f t="shared" si="138"/>
        <v>0</v>
      </c>
      <c r="AX54" s="330" t="str">
        <f t="shared" ref="AX54:AY54" si="187">AX5</f>
        <v>50/72/2SDFFR</v>
      </c>
      <c r="AY54" s="330" t="str">
        <f t="shared" si="187"/>
        <v>75/72/2SDFFR</v>
      </c>
      <c r="AZ54" s="330">
        <f t="shared" si="138"/>
        <v>0</v>
      </c>
      <c r="BC54" s="330">
        <f t="shared" ref="BC54:BL54" si="188">BC5</f>
        <v>0</v>
      </c>
      <c r="BD54" s="330">
        <f t="shared" si="188"/>
        <v>0</v>
      </c>
      <c r="BE54" s="330">
        <f t="shared" si="188"/>
        <v>0</v>
      </c>
      <c r="BF54" s="330">
        <f t="shared" si="188"/>
        <v>0</v>
      </c>
      <c r="BG54" s="330">
        <f t="shared" si="188"/>
        <v>0</v>
      </c>
      <c r="BH54" s="330">
        <f t="shared" si="188"/>
        <v>0</v>
      </c>
      <c r="BI54" s="330">
        <f t="shared" si="188"/>
        <v>0</v>
      </c>
      <c r="BJ54" s="330">
        <f t="shared" si="188"/>
        <v>0</v>
      </c>
      <c r="BK54" s="330">
        <f t="shared" si="188"/>
        <v>0</v>
      </c>
      <c r="BL54" s="330">
        <f t="shared" si="188"/>
        <v>0</v>
      </c>
    </row>
    <row r="55" spans="1:64" ht="14.25" customHeight="1">
      <c r="A55" s="826" t="s">
        <v>83</v>
      </c>
      <c r="B55" s="330" t="str">
        <f>VLOOKUP(B$4,整理!$4:$181,10,0)</f>
        <v>藍底白十字</v>
      </c>
      <c r="C55" s="330" t="str">
        <f>VLOOKUP(C$4,整理!$4:$181,10,0)</f>
        <v>綠底白點</v>
      </c>
      <c r="D55" s="330" t="str">
        <f>VLOOKUP(D$4,整理!$4:$181,10,0)</f>
        <v>白綠條紋</v>
      </c>
      <c r="E55" s="330" t="str">
        <f>VLOOKUP(E$4,整理!$4:$181,10,0)</f>
        <v>紅底白點</v>
      </c>
      <c r="F55" s="330" t="e">
        <f>VLOOKUP(F$4,整理!$4:$181,10,0)</f>
        <v>#N/A</v>
      </c>
      <c r="G55" s="330" t="str">
        <f>VLOOKUP(G$4,整理!$4:$181,10,0)</f>
        <v>白桔方塊</v>
      </c>
      <c r="H55" s="330" t="str">
        <f>VLOOKUP(H$4,整理!$4:$181,10,0)</f>
        <v>白底綠方塊</v>
      </c>
      <c r="I55" s="330" t="str">
        <f>VLOOKUP(I$4,整理!$4:$181,10,0)</f>
        <v/>
      </c>
      <c r="J55" s="330" t="str">
        <f>VLOOKUP(J$4,整理!$4:$181,10,0)</f>
        <v>藍色</v>
      </c>
      <c r="K55" s="330" t="str">
        <f>VLOOKUP(K$4,整理!$4:$181,10,0)</f>
        <v>橘黑三角</v>
      </c>
      <c r="L55" s="330" t="str">
        <f>VLOOKUP(L$4,整理!$4:$181,10,0)</f>
        <v>洋綠色</v>
      </c>
      <c r="M55" s="330" t="e">
        <f>VLOOKUP(M$4,整理!$4:$181,10,0)</f>
        <v>#N/A</v>
      </c>
      <c r="N55" s="330" t="str">
        <f>VLOOKUP(N$4,整理!$4:$181,10,0)</f>
        <v>黃底白點</v>
      </c>
      <c r="O55" s="330" t="str">
        <f>VLOOKUP(O$4,整理!$4:$181,10,0)</f>
        <v>綠藍雙色</v>
      </c>
      <c r="P55" s="330" t="e">
        <f>VLOOKUP(P$4,整理!$4:$181,10,0)</f>
        <v>#N/A</v>
      </c>
      <c r="Q55" s="330" t="e">
        <f>VLOOKUP(Q$4,整理!$4:$181,10,0)</f>
        <v>#N/A</v>
      </c>
      <c r="R55" s="330" t="str">
        <f>VLOOKUP(R$4,整理!$4:$181,10,0)</f>
        <v>白底紫三角</v>
      </c>
      <c r="S55" s="330" t="str">
        <f>VLOOKUP(S$4,整理!$4:$181,10,0)</f>
        <v>綠藍三角</v>
      </c>
      <c r="T55" s="330" t="e">
        <f>VLOOKUP(T$4,整理!$4:$181,10,0)</f>
        <v>#N/A</v>
      </c>
      <c r="U55" s="330" t="str">
        <f>VLOOKUP(U$4,整理!$4:$181,10,0)</f>
        <v>白底紅三角</v>
      </c>
      <c r="V55" s="330" t="e">
        <f>VLOOKUP(V$4,整理!$4:$181,10,0)</f>
        <v>#N/A</v>
      </c>
      <c r="W55" s="330" t="e">
        <f>VLOOKUP(W$4,整理!$4:$181,10,0)</f>
        <v>#N/A</v>
      </c>
      <c r="X55" s="330" t="str">
        <f>VLOOKUP(X$4,整理!$4:$181,10,0)</f>
        <v>白底紅星</v>
      </c>
      <c r="AA55" s="330" t="e">
        <f>VLOOKUP(AA$4,整理!$4:$181,10,0)</f>
        <v>#N/A</v>
      </c>
      <c r="AB55" s="330" t="str">
        <f>VLOOKUP(AB$4,整理!$4:$181,10,0)</f>
        <v>白紅愛心</v>
      </c>
      <c r="AC55" s="330" t="str">
        <f>VLOOKUP(AC$4,整理!$4:$181,10,0)</f>
        <v>紅白直條</v>
      </c>
      <c r="AD55" s="330" t="e">
        <f>VLOOKUP(AD$4,整理!$4:$181,10,0)</f>
        <v>#N/A</v>
      </c>
      <c r="AG55" s="330" t="str">
        <f>VLOOKUP(AG$4,整理!$4:$181,10,0)</f>
        <v>紫色</v>
      </c>
      <c r="AH55" s="330" t="str">
        <f>VLOOKUP(AH$4,整理!$4:$181,10,0)</f>
        <v>白紫條紋</v>
      </c>
      <c r="AI55" s="330" t="str">
        <f>VLOOKUP(AI$4,整理!$4:$181,10,0)</f>
        <v>紫底白點</v>
      </c>
      <c r="AJ55" s="330" t="str">
        <f>VLOOKUP(AJ$4,整理!$4:$181,10,0)</f>
        <v>紅底黃星</v>
      </c>
      <c r="AK55" s="330" t="str">
        <f>VLOOKUP(AK$4,整理!$4:$181,10,0)</f>
        <v>黃底紅點</v>
      </c>
      <c r="AL55" s="330" t="str">
        <f>VLOOKUP(AL$4,整理!$4:$181,10,0)</f>
        <v>紅底藍點</v>
      </c>
      <c r="AM55" s="330" t="e">
        <f>VLOOKUP(AM$4,整理!$4:$181,10,0)</f>
        <v>#N/A</v>
      </c>
      <c r="AN55" s="330" t="str">
        <f>VLOOKUP(AN$4,整理!$4:$181,10,0)</f>
        <v>黃底黑點</v>
      </c>
      <c r="AO55" s="330" t="str">
        <f>VLOOKUP(AO$4,整理!$4:$181,10,0)</f>
        <v>紫黃條紋</v>
      </c>
      <c r="AP55" s="330" t="str">
        <f>VLOOKUP(AP$4,整理!$4:$181,10,0)</f>
        <v>灰色</v>
      </c>
      <c r="AQ55" s="330" t="str">
        <f>VLOOKUP(AQ$4,整理!$4:$181,10,0)</f>
        <v>粉紅</v>
      </c>
      <c r="AR55" s="330" t="str">
        <f>VLOOKUP(AR$4,整理!$4:$181,10,0)</f>
        <v>黃紅雙色</v>
      </c>
      <c r="AS55" s="330" t="str">
        <f>VLOOKUP(AS$4,整理!$4:$181,10,0)</f>
        <v>黃黑條紋</v>
      </c>
      <c r="AT55" s="330" t="str">
        <f>VLOOKUP(AT$4,整理!$4:$181,10,0)</f>
        <v>棕色</v>
      </c>
      <c r="AW55" s="330" t="e">
        <f>VLOOKUP(AW$4,整理!$4:$181,10,0)</f>
        <v>#N/A</v>
      </c>
      <c r="AX55" s="330" t="str">
        <f>VLOOKUP(AX$4,整理!$4:$181,10,0)</f>
        <v>白黑三角</v>
      </c>
      <c r="AY55" s="330" t="str">
        <f>VLOOKUP(AY$4,整理!$4:$181,10,0)</f>
        <v>白底紅十字</v>
      </c>
      <c r="AZ55" s="330" t="e">
        <f>VLOOKUP(AZ$4,整理!$4:$181,10,0)</f>
        <v>#N/A</v>
      </c>
      <c r="BC55" s="330" t="e">
        <f>VLOOKUP(BC$4,整理!$4:$181,10,0)</f>
        <v>#N/A</v>
      </c>
      <c r="BD55" s="330" t="e">
        <f>VLOOKUP(BD$4,整理!$4:$181,10,0)</f>
        <v>#N/A</v>
      </c>
      <c r="BE55" s="330" t="e">
        <f>VLOOKUP(BE$4,整理!$4:$181,10,0)</f>
        <v>#N/A</v>
      </c>
      <c r="BF55" s="330" t="e">
        <f>VLOOKUP(BF$4,整理!$4:$181,10,0)</f>
        <v>#N/A</v>
      </c>
      <c r="BG55" s="330" t="e">
        <f>VLOOKUP(BG$4,整理!$4:$181,10,0)</f>
        <v>#N/A</v>
      </c>
      <c r="BH55" s="330" t="e">
        <f>VLOOKUP(BH$4,整理!$4:$181,10,0)</f>
        <v>#N/A</v>
      </c>
      <c r="BI55" s="330" t="e">
        <f>VLOOKUP(BI$4,整理!$4:$181,10,0)</f>
        <v>#N/A</v>
      </c>
      <c r="BJ55" s="330" t="e">
        <f>VLOOKUP(BJ$4,整理!$4:$181,10,0)</f>
        <v>#N/A</v>
      </c>
      <c r="BK55" s="330" t="e">
        <f>VLOOKUP(BK$4,整理!$4:$181,10,0)</f>
        <v>#N/A</v>
      </c>
      <c r="BL55" s="330" t="e">
        <f>VLOOKUP(BL$4,整理!$4:$181,10,0)</f>
        <v>#N/A</v>
      </c>
    </row>
    <row r="56" spans="1:64" ht="14.25" customHeight="1">
      <c r="A56" s="826" t="s">
        <v>494</v>
      </c>
      <c r="B56" s="330">
        <f>VLOOKUP(B$4,整理!$4:$181,11,0)</f>
        <v>2</v>
      </c>
      <c r="C56" s="330">
        <f>VLOOKUP(C$4,整理!$4:$181,11,0)</f>
        <v>5</v>
      </c>
      <c r="D56" s="330">
        <f>VLOOKUP(D$4,整理!$4:$181,11,0)</f>
        <v>5</v>
      </c>
      <c r="E56" s="330">
        <f>VLOOKUP(E$4,整理!$4:$181,11,0)</f>
        <v>5</v>
      </c>
      <c r="F56" s="330" t="e">
        <f>VLOOKUP(F$4,整理!$4:$181,11,0)</f>
        <v>#N/A</v>
      </c>
      <c r="G56" s="330">
        <f>VLOOKUP(G$4,整理!$4:$181,11,0)</f>
        <v>5</v>
      </c>
      <c r="H56" s="330">
        <f>VLOOKUP(H$4,整理!$4:$181,11,0)</f>
        <v>4</v>
      </c>
      <c r="I56" s="330">
        <f>VLOOKUP(I$4,整理!$4:$181,11,0)</f>
        <v>0</v>
      </c>
      <c r="J56" s="330">
        <f>VLOOKUP(J$4,整理!$4:$181,11,0)</f>
        <v>5</v>
      </c>
      <c r="K56" s="330">
        <f>VLOOKUP(K$4,整理!$4:$181,11,0)</f>
        <v>5</v>
      </c>
      <c r="L56" s="330">
        <f>VLOOKUP(L$4,整理!$4:$181,11,0)</f>
        <v>2</v>
      </c>
      <c r="M56" s="330" t="e">
        <f>VLOOKUP(M$4,整理!$4:$181,11,0)</f>
        <v>#N/A</v>
      </c>
      <c r="N56" s="330">
        <f>VLOOKUP(N$4,整理!$4:$181,11,0)</f>
        <v>5</v>
      </c>
      <c r="O56" s="330">
        <f>VLOOKUP(O$4,整理!$4:$181,11,0)</f>
        <v>5</v>
      </c>
      <c r="P56" s="330" t="e">
        <f>VLOOKUP(P$4,整理!$4:$181,11,0)</f>
        <v>#N/A</v>
      </c>
      <c r="Q56" s="330" t="e">
        <f>VLOOKUP(Q$4,整理!$4:$181,11,0)</f>
        <v>#N/A</v>
      </c>
      <c r="R56" s="330">
        <f>VLOOKUP(R$4,整理!$4:$181,11,0)</f>
        <v>5</v>
      </c>
      <c r="S56" s="330">
        <f>VLOOKUP(S$4,整理!$4:$181,11,0)</f>
        <v>5</v>
      </c>
      <c r="T56" s="330" t="e">
        <f>VLOOKUP(T$4,整理!$4:$181,11,0)</f>
        <v>#N/A</v>
      </c>
      <c r="U56" s="330">
        <f>VLOOKUP(U$4,整理!$4:$181,11,0)</f>
        <v>5</v>
      </c>
      <c r="V56" s="330" t="e">
        <f>VLOOKUP(V$4,整理!$4:$181,11,0)</f>
        <v>#N/A</v>
      </c>
      <c r="W56" s="330" t="e">
        <f>VLOOKUP(W$4,整理!$4:$181,11,0)</f>
        <v>#N/A</v>
      </c>
      <c r="X56" s="330">
        <f>VLOOKUP(X$4,整理!$4:$181,11,0)</f>
        <v>4</v>
      </c>
      <c r="AA56" s="330" t="e">
        <f>VLOOKUP(AA$4,整理!$4:$181,11,0)</f>
        <v>#N/A</v>
      </c>
      <c r="AB56" s="330">
        <f>VLOOKUP(AB$4,整理!$4:$181,11,0)</f>
        <v>5.5</v>
      </c>
      <c r="AC56" s="330">
        <f>VLOOKUP(AC$4,整理!$4:$181,11,0)</f>
        <v>5.5</v>
      </c>
      <c r="AD56" s="330" t="e">
        <f>VLOOKUP(AD$4,整理!$4:$181,11,0)</f>
        <v>#N/A</v>
      </c>
      <c r="AG56" s="330">
        <f>VLOOKUP(AG$4,整理!$4:$181,11,0)</f>
        <v>5.5</v>
      </c>
      <c r="AH56" s="330">
        <f>VLOOKUP(AH$4,整理!$4:$181,11,0)</f>
        <v>5.5</v>
      </c>
      <c r="AI56" s="330">
        <f>VLOOKUP(AI$4,整理!$4:$181,11,0)</f>
        <v>5.5</v>
      </c>
      <c r="AJ56" s="330">
        <f>VLOOKUP(AJ$4,整理!$4:$181,11,0)</f>
        <v>5.5</v>
      </c>
      <c r="AK56" s="330">
        <f>VLOOKUP(AK$4,整理!$4:$181,11,0)</f>
        <v>5</v>
      </c>
      <c r="AL56" s="330">
        <f>VLOOKUP(AL$4,整理!$4:$181,11,0)</f>
        <v>5</v>
      </c>
      <c r="AM56" s="330" t="e">
        <f>VLOOKUP(AM$4,整理!$4:$181,11,0)</f>
        <v>#N/A</v>
      </c>
      <c r="AN56" s="330">
        <f>VLOOKUP(AN$4,整理!$4:$181,11,0)</f>
        <v>5.5</v>
      </c>
      <c r="AO56" s="330">
        <f>VLOOKUP(AO$4,整理!$4:$181,11,0)</f>
        <v>5</v>
      </c>
      <c r="AP56" s="330">
        <f>VLOOKUP(AP$4,整理!$4:$181,11,0)</f>
        <v>5.5</v>
      </c>
      <c r="AQ56" s="330">
        <f>VLOOKUP(AQ$4,整理!$4:$181,11,0)</f>
        <v>5.5</v>
      </c>
      <c r="AR56" s="330">
        <f>VLOOKUP(AR$4,整理!$4:$181,11,0)</f>
        <v>5.5</v>
      </c>
      <c r="AS56" s="330">
        <f>VLOOKUP(AS$4,整理!$4:$181,11,0)</f>
        <v>5.5</v>
      </c>
      <c r="AT56" s="330">
        <f>VLOOKUP(AT$4,整理!$4:$181,11,0)</f>
        <v>5.5</v>
      </c>
      <c r="AW56" s="330" t="e">
        <f>VLOOKUP(AW$4,整理!$4:$181,11,0)</f>
        <v>#N/A</v>
      </c>
      <c r="AX56" s="330">
        <f>VLOOKUP(AX$4,整理!$4:$181,11,0)</f>
        <v>4</v>
      </c>
      <c r="AY56" s="330">
        <f>VLOOKUP(AY$4,整理!$4:$181,11,0)</f>
        <v>5</v>
      </c>
      <c r="AZ56" s="330" t="e">
        <f>VLOOKUP(AZ$4,整理!$4:$181,11,0)</f>
        <v>#N/A</v>
      </c>
      <c r="BC56" s="330" t="e">
        <f>VLOOKUP(BC$4,整理!$4:$181,11,0)</f>
        <v>#N/A</v>
      </c>
      <c r="BD56" s="330" t="e">
        <f>VLOOKUP(BD$4,整理!$4:$181,11,0)</f>
        <v>#N/A</v>
      </c>
      <c r="BE56" s="330" t="e">
        <f>VLOOKUP(BE$4,整理!$4:$181,11,0)</f>
        <v>#N/A</v>
      </c>
      <c r="BF56" s="330" t="e">
        <f>VLOOKUP(BF$4,整理!$4:$181,11,0)</f>
        <v>#N/A</v>
      </c>
      <c r="BG56" s="330" t="e">
        <f>VLOOKUP(BG$4,整理!$4:$181,11,0)</f>
        <v>#N/A</v>
      </c>
      <c r="BH56" s="330" t="e">
        <f>VLOOKUP(BH$4,整理!$4:$181,11,0)</f>
        <v>#N/A</v>
      </c>
      <c r="BI56" s="330" t="e">
        <f>VLOOKUP(BI$4,整理!$4:$181,11,0)</f>
        <v>#N/A</v>
      </c>
      <c r="BJ56" s="330" t="e">
        <f>VLOOKUP(BJ$4,整理!$4:$181,11,0)</f>
        <v>#N/A</v>
      </c>
      <c r="BK56" s="330" t="e">
        <f>VLOOKUP(BK$4,整理!$4:$181,11,0)</f>
        <v>#N/A</v>
      </c>
      <c r="BL56" s="330" t="e">
        <f>VLOOKUP(BL$4,整理!$4:$181,11,0)</f>
        <v>#N/A</v>
      </c>
    </row>
    <row r="57" spans="1:64" s="958" customFormat="1" ht="14.25" customHeight="1">
      <c r="A57" s="957" t="s">
        <v>495</v>
      </c>
      <c r="B57" s="1064" t="e">
        <f>VLOOKUP(B4,條件!$A:$M,13,0)</f>
        <v>#N/A</v>
      </c>
      <c r="C57" s="1064" t="e">
        <f>VLOOKUP(C4,條件!$A:$M,13,0)</f>
        <v>#N/A</v>
      </c>
      <c r="D57" s="1064" t="e">
        <f>VLOOKUP(D4,條件!$A:$M,13,0)</f>
        <v>#N/A</v>
      </c>
      <c r="E57" s="1064" t="e">
        <f>VLOOKUP(E4,條件!$A:$M,13,0)</f>
        <v>#N/A</v>
      </c>
      <c r="F57" s="1064" t="e">
        <f>VLOOKUP(F4,條件!$A:$M,13,0)</f>
        <v>#N/A</v>
      </c>
      <c r="G57" s="1064" t="e">
        <f>VLOOKUP(G4,條件!$A:$M,13,0)</f>
        <v>#N/A</v>
      </c>
      <c r="H57" s="1064" t="e">
        <f>VLOOKUP(H4,條件!$A:$M,13,0)</f>
        <v>#N/A</v>
      </c>
      <c r="I57" s="1064" t="e">
        <f>VLOOKUP(I4,條件!$A:$M,13,0)</f>
        <v>#N/A</v>
      </c>
      <c r="J57" s="1064" t="e">
        <f>VLOOKUP(J4,條件!$A:$M,13,0)</f>
        <v>#N/A</v>
      </c>
      <c r="K57" s="1064" t="e">
        <f>VLOOKUP(K4,條件!$A:$M,13,0)</f>
        <v>#N/A</v>
      </c>
      <c r="L57" s="1064" t="e">
        <f>VLOOKUP(L4,條件!$A:$M,13,0)</f>
        <v>#N/A</v>
      </c>
      <c r="M57" s="1064" t="e">
        <f>VLOOKUP(M4,條件!$A:$M,13,0)</f>
        <v>#N/A</v>
      </c>
      <c r="N57" s="1064" t="e">
        <f>VLOOKUP(N4,條件!$A:$M,13,0)</f>
        <v>#N/A</v>
      </c>
      <c r="O57" s="1064" t="e">
        <f>VLOOKUP(O4,條件!$A:$M,13,0)</f>
        <v>#N/A</v>
      </c>
      <c r="P57" s="1064" t="e">
        <f>VLOOKUP(P4,條件!$A:$M,13,0)</f>
        <v>#N/A</v>
      </c>
      <c r="Q57" s="1064" t="e">
        <f>VLOOKUP(Q4,條件!$A:$M,13,0)</f>
        <v>#N/A</v>
      </c>
      <c r="R57" s="1064" t="e">
        <f>VLOOKUP(R4,條件!$A:$M,13,0)</f>
        <v>#N/A</v>
      </c>
      <c r="S57" s="1064" t="e">
        <f>VLOOKUP(S4,條件!$A:$M,13,0)</f>
        <v>#N/A</v>
      </c>
      <c r="T57" s="1064" t="e">
        <f>VLOOKUP(T4,條件!$A:$M,13,0)</f>
        <v>#N/A</v>
      </c>
      <c r="U57" s="1064" t="e">
        <f>VLOOKUP(U4,條件!$A:$M,13,0)</f>
        <v>#N/A</v>
      </c>
      <c r="V57" s="1064" t="e">
        <f>VLOOKUP(V4,條件!$A:$M,13,0)</f>
        <v>#N/A</v>
      </c>
      <c r="W57" s="1064" t="e">
        <f>VLOOKUP(W4,條件!$A:$M,13,0)</f>
        <v>#N/A</v>
      </c>
      <c r="X57" s="1064" t="e">
        <f>VLOOKUP(X4,條件!$A:$M,13,0)</f>
        <v>#N/A</v>
      </c>
      <c r="Y57" s="1064"/>
      <c r="Z57" s="1064"/>
      <c r="AA57" s="1064" t="e">
        <f>VLOOKUP(AA4,條件!$A:$M,13,0)</f>
        <v>#N/A</v>
      </c>
      <c r="AB57" s="1064" t="e">
        <f>VLOOKUP(AB4,條件!$A:$M,13,0)</f>
        <v>#N/A</v>
      </c>
      <c r="AC57" s="1064" t="e">
        <f>VLOOKUP(AC4,條件!$A:$M,13,0)</f>
        <v>#N/A</v>
      </c>
      <c r="AD57" s="1064" t="e">
        <f>VLOOKUP(AD4,條件!$A:$M,13,0)</f>
        <v>#N/A</v>
      </c>
      <c r="AE57" s="1064"/>
      <c r="AF57" s="1064"/>
      <c r="AG57" s="1064" t="e">
        <f>VLOOKUP(AG4,條件!$A:$M,13,0)</f>
        <v>#N/A</v>
      </c>
      <c r="AH57" s="1064" t="e">
        <f>VLOOKUP(AH4,條件!$A:$M,13,0)</f>
        <v>#N/A</v>
      </c>
      <c r="AI57" s="1064" t="e">
        <f>VLOOKUP(AI4,條件!$A:$M,13,0)</f>
        <v>#N/A</v>
      </c>
      <c r="AJ57" s="1064" t="e">
        <f>VLOOKUP(AJ4,條件!$A:$M,13,0)</f>
        <v>#N/A</v>
      </c>
      <c r="AK57" s="1064" t="e">
        <f>VLOOKUP(AK4,條件!$A:$M,13,0)</f>
        <v>#N/A</v>
      </c>
      <c r="AL57" s="1064" t="e">
        <f>VLOOKUP(AL4,條件!$A:$M,13,0)</f>
        <v>#N/A</v>
      </c>
      <c r="AM57" s="1064" t="e">
        <f>VLOOKUP(AM4,條件!$A:$M,13,0)</f>
        <v>#N/A</v>
      </c>
      <c r="AN57" s="1064" t="e">
        <f>VLOOKUP(AN4,條件!$A:$M,13,0)</f>
        <v>#N/A</v>
      </c>
      <c r="AO57" s="1064" t="e">
        <f>VLOOKUP(AO4,條件!$A:$M,13,0)</f>
        <v>#N/A</v>
      </c>
      <c r="AP57" s="1064" t="e">
        <f>VLOOKUP(AP4,條件!$A:$M,13,0)</f>
        <v>#N/A</v>
      </c>
      <c r="AQ57" s="1064" t="e">
        <f>VLOOKUP(AQ4,條件!$A:$M,13,0)</f>
        <v>#N/A</v>
      </c>
      <c r="AR57" s="1064" t="e">
        <f>VLOOKUP(AR4,條件!$A:$M,13,0)</f>
        <v>#N/A</v>
      </c>
      <c r="AS57" s="1064" t="e">
        <f>VLOOKUP(AS4,條件!$A:$M,13,0)</f>
        <v>#N/A</v>
      </c>
      <c r="AT57" s="1064" t="e">
        <f>VLOOKUP(AT4,條件!$A:$M,13,0)</f>
        <v>#N/A</v>
      </c>
      <c r="AU57" s="1064"/>
      <c r="AV57" s="1064"/>
      <c r="AW57" s="1064" t="e">
        <f>VLOOKUP(AW4,條件!$A:$M,13,0)</f>
        <v>#N/A</v>
      </c>
      <c r="AX57" s="1064" t="e">
        <f>VLOOKUP(AX4,條件!$A:$M,13,0)</f>
        <v>#N/A</v>
      </c>
      <c r="AY57" s="1064" t="e">
        <f>VLOOKUP(AY4,條件!$A:$M,13,0)</f>
        <v>#N/A</v>
      </c>
      <c r="AZ57" s="1064" t="e">
        <f>VLOOKUP(AZ4,條件!$A:$M,13,0)</f>
        <v>#N/A</v>
      </c>
      <c r="BA57" s="1064"/>
      <c r="BB57" s="1064"/>
      <c r="BC57" s="1064" t="e">
        <f>VLOOKUP(BC4,條件!$A:$M,13,0)</f>
        <v>#N/A</v>
      </c>
      <c r="BD57" s="1064" t="e">
        <f>VLOOKUP(BD4,條件!$A:$M,13,0)</f>
        <v>#N/A</v>
      </c>
      <c r="BE57" s="1064" t="e">
        <f>VLOOKUP(BE4,條件!$A:$M,13,0)</f>
        <v>#N/A</v>
      </c>
      <c r="BF57" s="1064" t="e">
        <f>VLOOKUP(BF4,條件!$A:$M,13,0)</f>
        <v>#N/A</v>
      </c>
      <c r="BG57" s="1064" t="e">
        <f>VLOOKUP(BG4,條件!$A:$M,13,0)</f>
        <v>#N/A</v>
      </c>
      <c r="BH57" s="1064" t="e">
        <f>VLOOKUP(BH4,條件!$A:$M,13,0)</f>
        <v>#N/A</v>
      </c>
      <c r="BI57" s="1064" t="e">
        <f>VLOOKUP(BI4,條件!$A:$M,13,0)</f>
        <v>#N/A</v>
      </c>
      <c r="BJ57" s="1064" t="e">
        <f>VLOOKUP(BJ4,條件!$A:$M,13,0)</f>
        <v>#N/A</v>
      </c>
      <c r="BK57" s="1064" t="e">
        <f>VLOOKUP(BK4,條件!$A:$M,13,0)</f>
        <v>#N/A</v>
      </c>
      <c r="BL57" s="1064" t="e">
        <f>VLOOKUP(BL4,條件!$A:$M,13,0)</f>
        <v>#N/A</v>
      </c>
    </row>
    <row r="58" spans="1:64" ht="14.25" customHeight="1">
      <c r="A58" s="824" t="s">
        <v>496</v>
      </c>
      <c r="B58" s="330">
        <f>VLOOKUP(B$4,整理!$4:$181,4,0)</f>
        <v>3324</v>
      </c>
      <c r="C58" s="330">
        <f>VLOOKUP(C$4,整理!$4:$181,4,0)</f>
        <v>36788</v>
      </c>
      <c r="D58" s="330">
        <f>VLOOKUP(D$4,整理!$4:$181,4,0)</f>
        <v>7062</v>
      </c>
      <c r="E58" s="330">
        <f>VLOOKUP(E$4,整理!$4:$181,4,0)</f>
        <v>12599</v>
      </c>
      <c r="F58" s="330" t="e">
        <f>VLOOKUP(F$4,整理!$4:$181,4,0)</f>
        <v>#N/A</v>
      </c>
      <c r="G58" s="330">
        <f>VLOOKUP(G$4,整理!$4:$181,4,0)</f>
        <v>15204</v>
      </c>
      <c r="H58" s="330">
        <f>VLOOKUP(H$4,整理!$4:$181,4,0)</f>
        <v>29709</v>
      </c>
      <c r="I58" s="330">
        <f>VLOOKUP(I$4,整理!$4:$181,4,0)</f>
        <v>0</v>
      </c>
      <c r="J58" s="330">
        <f>VLOOKUP(J$4,整理!$4:$181,4,0)</f>
        <v>8483</v>
      </c>
      <c r="K58" s="330">
        <f>VLOOKUP(K$4,整理!$4:$181,4,0)</f>
        <v>4037</v>
      </c>
      <c r="L58" s="330">
        <f>VLOOKUP(L$4,整理!$4:$181,4,0)</f>
        <v>22118</v>
      </c>
      <c r="M58" s="330" t="e">
        <f>VLOOKUP(M$4,整理!$4:$181,4,0)</f>
        <v>#N/A</v>
      </c>
      <c r="N58" s="330">
        <f>VLOOKUP(N$4,整理!$4:$181,4,0)</f>
        <v>19550</v>
      </c>
      <c r="O58" s="330">
        <f>VLOOKUP(O$4,整理!$4:$181,4,0)</f>
        <v>41180</v>
      </c>
      <c r="P58" s="330" t="e">
        <f>VLOOKUP(P$4,整理!$4:$181,4,0)</f>
        <v>#N/A</v>
      </c>
      <c r="Q58" s="330" t="e">
        <f>VLOOKUP(Q$4,整理!$4:$181,4,0)</f>
        <v>#N/A</v>
      </c>
      <c r="R58" s="330">
        <f>VLOOKUP(R$4,整理!$4:$181,4,0)</f>
        <v>33579</v>
      </c>
      <c r="S58" s="330">
        <f>VLOOKUP(S$4,整理!$4:$181,4,0)</f>
        <v>48017</v>
      </c>
      <c r="T58" s="330" t="e">
        <f>VLOOKUP(T$4,整理!$4:$181,4,0)</f>
        <v>#N/A</v>
      </c>
      <c r="U58" s="330">
        <f>VLOOKUP(U$4,整理!$4:$181,4,0)</f>
        <v>32000</v>
      </c>
      <c r="V58" s="330" t="e">
        <f>VLOOKUP(V$4,整理!$4:$181,4,0)</f>
        <v>#N/A</v>
      </c>
      <c r="W58" s="330" t="e">
        <f>VLOOKUP(W$4,整理!$4:$181,4,0)</f>
        <v>#N/A</v>
      </c>
      <c r="X58" s="330">
        <f>VLOOKUP(X$4,整理!$4:$181,4,0)</f>
        <v>37380</v>
      </c>
      <c r="AA58" s="330" t="e">
        <f>VLOOKUP(AA$4,整理!$4:$181,4,0)</f>
        <v>#N/A</v>
      </c>
      <c r="AB58" s="330">
        <f>VLOOKUP(AB$4,整理!$4:$181,4,0)</f>
        <v>28764</v>
      </c>
      <c r="AC58" s="330">
        <f>VLOOKUP(AC$4,整理!$4:$181,4,0)</f>
        <v>66127</v>
      </c>
      <c r="AD58" s="330" t="e">
        <f>VLOOKUP(AD$4,整理!$4:$181,4,0)</f>
        <v>#N/A</v>
      </c>
      <c r="AG58" s="330">
        <f>VLOOKUP(AG$4,整理!$4:$181,4,0)</f>
        <v>29115</v>
      </c>
      <c r="AH58" s="330">
        <f>VLOOKUP(AH$4,整理!$4:$181,4,0)</f>
        <v>99310</v>
      </c>
      <c r="AI58" s="330">
        <f>VLOOKUP(AI$4,整理!$4:$181,4,0)</f>
        <v>29834</v>
      </c>
      <c r="AJ58" s="330">
        <f>VLOOKUP(AJ$4,整理!$4:$181,4,0)</f>
        <v>100380</v>
      </c>
      <c r="AK58" s="330">
        <f>VLOOKUP(AK$4,整理!$4:$181,4,0)</f>
        <v>69027</v>
      </c>
      <c r="AL58" s="330">
        <f>VLOOKUP(AL$4,整理!$4:$181,4,0)</f>
        <v>55807</v>
      </c>
      <c r="AM58" s="330" t="e">
        <f>VLOOKUP(AM$4,整理!$4:$181,4,0)</f>
        <v>#N/A</v>
      </c>
      <c r="AN58" s="330">
        <f>VLOOKUP(AN$4,整理!$4:$181,4,0)</f>
        <v>15074</v>
      </c>
      <c r="AO58" s="330">
        <f>VLOOKUP(AO$4,整理!$4:$181,4,0)</f>
        <v>4500</v>
      </c>
      <c r="AP58" s="330">
        <f>VLOOKUP(AP$4,整理!$4:$181,4,0)</f>
        <v>39028</v>
      </c>
      <c r="AQ58" s="330">
        <f>VLOOKUP(AQ$4,整理!$4:$181,4,0)</f>
        <v>31625</v>
      </c>
      <c r="AR58" s="330">
        <f>VLOOKUP(AR$4,整理!$4:$181,4,0)</f>
        <v>66684</v>
      </c>
      <c r="AS58" s="330">
        <f>VLOOKUP(AS$4,整理!$4:$181,4,0)</f>
        <v>23355</v>
      </c>
      <c r="AT58" s="330">
        <f>VLOOKUP(AT$4,整理!$4:$181,4,0)</f>
        <v>96498</v>
      </c>
      <c r="AW58" s="330" t="e">
        <f>VLOOKUP(AW$4,整理!$4:$181,4,0)</f>
        <v>#N/A</v>
      </c>
      <c r="AX58" s="330">
        <f>VLOOKUP(AX$4,整理!$4:$181,4,0)</f>
        <v>0</v>
      </c>
      <c r="AY58" s="330">
        <f>VLOOKUP(AY$4,整理!$4:$181,4,0)</f>
        <v>600</v>
      </c>
      <c r="AZ58" s="330" t="e">
        <f>VLOOKUP(AZ$4,整理!$4:$181,4,0)</f>
        <v>#N/A</v>
      </c>
      <c r="BC58" s="330" t="e">
        <f>VLOOKUP(BC$4,整理!$4:$181,4,0)</f>
        <v>#N/A</v>
      </c>
      <c r="BD58" s="330" t="e">
        <f>VLOOKUP(BD$4,整理!$4:$181,4,0)</f>
        <v>#N/A</v>
      </c>
      <c r="BE58" s="330" t="e">
        <f>VLOOKUP(BE$4,整理!$4:$181,4,0)</f>
        <v>#N/A</v>
      </c>
      <c r="BF58" s="330" t="e">
        <f>VLOOKUP(BF$4,整理!$4:$181,4,0)</f>
        <v>#N/A</v>
      </c>
      <c r="BG58" s="330" t="e">
        <f>VLOOKUP(BG$4,整理!$4:$181,4,0)</f>
        <v>#N/A</v>
      </c>
      <c r="BH58" s="330" t="e">
        <f>VLOOKUP(BH$4,整理!$4:$181,4,0)</f>
        <v>#N/A</v>
      </c>
      <c r="BI58" s="330" t="e">
        <f>VLOOKUP(BI$4,整理!$4:$181,4,0)</f>
        <v>#N/A</v>
      </c>
      <c r="BJ58" s="330" t="e">
        <f>VLOOKUP(BJ$4,整理!$4:$181,4,0)</f>
        <v>#N/A</v>
      </c>
      <c r="BK58" s="330" t="e">
        <f>VLOOKUP(BK$4,整理!$4:$181,4,0)</f>
        <v>#N/A</v>
      </c>
      <c r="BL58" s="330" t="e">
        <f>VLOOKUP(BL$4,整理!$4:$181,4,0)</f>
        <v>#N/A</v>
      </c>
    </row>
    <row r="59" spans="1:64" ht="14.25" customHeight="1">
      <c r="A59" s="824" t="s">
        <v>497</v>
      </c>
      <c r="B59" s="829">
        <f>VLOOKUP(B$4,整理!$4:$181,5,0)</f>
        <v>0.1299638989169675</v>
      </c>
      <c r="C59" s="829">
        <f>VLOOKUP(C$4,整理!$4:$181,5,0)</f>
        <v>0.98197781885397417</v>
      </c>
      <c r="D59" s="829">
        <f>VLOOKUP(D$4,整理!$4:$181,5,0)</f>
        <v>0.88020390824129147</v>
      </c>
      <c r="E59" s="829">
        <f>VLOOKUP(E$4,整理!$4:$181,5,0)</f>
        <v>1</v>
      </c>
      <c r="F59" s="829" t="e">
        <f>VLOOKUP(F$4,整理!$4:$181,5,0)</f>
        <v>#N/A</v>
      </c>
      <c r="G59" s="829">
        <f>VLOOKUP(G$4,整理!$4:$181,5,0)</f>
        <v>0.98822678242567741</v>
      </c>
      <c r="H59" s="829">
        <f>VLOOKUP(H$4,整理!$4:$181,5,0)</f>
        <v>0.98209296846073579</v>
      </c>
      <c r="I59" s="829">
        <f>VLOOKUP(I$4,整理!$4:$181,5,0)</f>
        <v>0</v>
      </c>
      <c r="J59" s="829">
        <f>VLOOKUP(J$4,整理!$4:$181,5,0)</f>
        <v>0.98644347518566544</v>
      </c>
      <c r="K59" s="829">
        <f>VLOOKUP(K$4,整理!$4:$181,5,0)</f>
        <v>0.7636859053752787</v>
      </c>
      <c r="L59" s="829">
        <f>VLOOKUP(L$4,整理!$4:$181,5,0)</f>
        <v>1</v>
      </c>
      <c r="M59" s="829" t="e">
        <f>VLOOKUP(M$4,整理!$4:$181,5,0)</f>
        <v>#N/A</v>
      </c>
      <c r="N59" s="829">
        <f>VLOOKUP(N$4,整理!$4:$181,5,0)</f>
        <v>0.98803069053708437</v>
      </c>
      <c r="O59" s="829">
        <f>VLOOKUP(O$4,整理!$4:$181,5,0)</f>
        <v>0.98193297717338512</v>
      </c>
      <c r="P59" s="829" t="e">
        <f>VLOOKUP(P$4,整理!$4:$181,5,0)</f>
        <v>#N/A</v>
      </c>
      <c r="Q59" s="829" t="e">
        <f>VLOOKUP(Q$4,整理!$4:$181,5,0)</f>
        <v>#N/A</v>
      </c>
      <c r="R59" s="829">
        <f>VLOOKUP(R$4,整理!$4:$181,5,0)</f>
        <v>1</v>
      </c>
      <c r="S59" s="829">
        <f>VLOOKUP(S$4,整理!$4:$181,5,0)</f>
        <v>0.97013557698315178</v>
      </c>
      <c r="T59" s="829" t="e">
        <f>VLOOKUP(T$4,整理!$4:$181,5,0)</f>
        <v>#N/A</v>
      </c>
      <c r="U59" s="829">
        <f>VLOOKUP(U$4,整理!$4:$181,5,0)</f>
        <v>0.97609374999999998</v>
      </c>
      <c r="V59" s="829" t="e">
        <f>VLOOKUP(V$4,整理!$4:$181,5,0)</f>
        <v>#N/A</v>
      </c>
      <c r="W59" s="829" t="e">
        <f>VLOOKUP(W$4,整理!$4:$181,5,0)</f>
        <v>#N/A</v>
      </c>
      <c r="X59" s="829">
        <f>VLOOKUP(X$4,整理!$4:$181,5,0)</f>
        <v>0.99141252006420544</v>
      </c>
      <c r="Y59" s="829"/>
      <c r="Z59" s="829"/>
      <c r="AA59" s="829" t="e">
        <f>VLOOKUP(AA$4,整理!$4:$181,5,0)</f>
        <v>#N/A</v>
      </c>
      <c r="AB59" s="829">
        <f>VLOOKUP(AB$4,整理!$4:$181,5,0)</f>
        <v>0.94180225281602004</v>
      </c>
      <c r="AC59" s="829">
        <f>VLOOKUP(AC$4,整理!$4:$181,5,0)</f>
        <v>0.98858257595233412</v>
      </c>
      <c r="AD59" s="829" t="e">
        <f>VLOOKUP(AD$4,整理!$4:$181,5,0)</f>
        <v>#N/A</v>
      </c>
      <c r="AE59" s="829"/>
      <c r="AF59" s="829"/>
      <c r="AG59" s="829">
        <f>VLOOKUP(AG$4,整理!$4:$181,5,0)</f>
        <v>0.92368195088442384</v>
      </c>
      <c r="AH59" s="829">
        <f>VLOOKUP(AH$4,整理!$4:$181,5,0)</f>
        <v>0.98403987513845537</v>
      </c>
      <c r="AI59" s="829">
        <f>VLOOKUP(AI$4,整理!$4:$181,5,0)</f>
        <v>0.92733123282161289</v>
      </c>
      <c r="AJ59" s="829">
        <f>VLOOKUP(AJ$4,整理!$4:$181,5,0)</f>
        <v>0.98389121338912133</v>
      </c>
      <c r="AK59" s="829">
        <f>VLOOKUP(AK$4,整理!$4:$181,5,0)</f>
        <v>0.98952583771567648</v>
      </c>
      <c r="AL59" s="829">
        <f>VLOOKUP(AL$4,整理!$4:$181,5,0)</f>
        <v>0.97507481140358732</v>
      </c>
      <c r="AM59" s="829" t="e">
        <f>VLOOKUP(AM$4,整理!$4:$181,5,0)</f>
        <v>#N/A</v>
      </c>
      <c r="AN59" s="829">
        <f>VLOOKUP(AN$4,整理!$4:$181,5,0)</f>
        <v>0.97505638848348153</v>
      </c>
      <c r="AO59" s="829">
        <f>VLOOKUP(AO$4,整理!$4:$181,5,0)</f>
        <v>1</v>
      </c>
      <c r="AP59" s="829">
        <f>VLOOKUP(AP$4,整理!$4:$181,5,0)</f>
        <v>0.91910935738444199</v>
      </c>
      <c r="AQ59" s="829">
        <f>VLOOKUP(AQ$4,整理!$4:$181,5,0)</f>
        <v>0.96815810276679837</v>
      </c>
      <c r="AR59" s="829">
        <f>VLOOKUP(AR$4,整理!$4:$181,5,0)</f>
        <v>0.97540639433747223</v>
      </c>
      <c r="AS59" s="829">
        <f>VLOOKUP(AS$4,整理!$4:$181,5,0)</f>
        <v>0.88734746307000645</v>
      </c>
      <c r="AT59" s="829">
        <f>VLOOKUP(AT$4,整理!$4:$181,5,0)</f>
        <v>0.98365769238740697</v>
      </c>
      <c r="AU59" s="829"/>
      <c r="AV59" s="829"/>
      <c r="AW59" s="829" t="e">
        <f>VLOOKUP(AW$4,整理!$4:$181,5,0)</f>
        <v>#N/A</v>
      </c>
      <c r="AX59" s="829">
        <f>VLOOKUP(AX$4,整理!$4:$181,5,0)</f>
        <v>0</v>
      </c>
      <c r="AY59" s="829">
        <f>VLOOKUP(AY$4,整理!$4:$181,5,0)</f>
        <v>1</v>
      </c>
      <c r="AZ59" s="829" t="e">
        <f>VLOOKUP(AZ$4,整理!$4:$181,5,0)</f>
        <v>#N/A</v>
      </c>
      <c r="BA59" s="829"/>
      <c r="BB59" s="829"/>
      <c r="BC59" s="829" t="e">
        <f>VLOOKUP(BC$4,整理!$4:$181,5,0)</f>
        <v>#N/A</v>
      </c>
      <c r="BD59" s="829" t="e">
        <f>VLOOKUP(BD$4,整理!$4:$181,5,0)</f>
        <v>#N/A</v>
      </c>
      <c r="BE59" s="829" t="e">
        <f>VLOOKUP(BE$4,整理!$4:$181,5,0)</f>
        <v>#N/A</v>
      </c>
      <c r="BF59" s="829" t="e">
        <f>VLOOKUP(BF$4,整理!$4:$181,5,0)</f>
        <v>#N/A</v>
      </c>
      <c r="BG59" s="829" t="e">
        <f>VLOOKUP(BG$4,整理!$4:$181,5,0)</f>
        <v>#N/A</v>
      </c>
      <c r="BH59" s="829" t="e">
        <f>VLOOKUP(BH$4,整理!$4:$181,5,0)</f>
        <v>#N/A</v>
      </c>
      <c r="BI59" s="829" t="e">
        <f>VLOOKUP(BI$4,整理!$4:$181,5,0)</f>
        <v>#N/A</v>
      </c>
      <c r="BJ59" s="829" t="e">
        <f>VLOOKUP(BJ$4,整理!$4:$181,5,0)</f>
        <v>#N/A</v>
      </c>
      <c r="BK59" s="829" t="e">
        <f>VLOOKUP(BK$4,整理!$4:$181,5,0)</f>
        <v>#N/A</v>
      </c>
      <c r="BL59" s="829" t="e">
        <f>VLOOKUP(BL$4,整理!$4:$181,5,0)</f>
        <v>#N/A</v>
      </c>
    </row>
    <row r="60" spans="1:64" ht="14.25" customHeight="1">
      <c r="A60" s="824" t="s">
        <v>498</v>
      </c>
      <c r="B60" s="829">
        <f>VLOOKUP(B$4,整理!$4:$181,6,0)</f>
        <v>0.46931407942238268</v>
      </c>
      <c r="C60" s="829">
        <f>VLOOKUP(C$4,整理!$4:$181,6,0)</f>
        <v>0.88479939110579542</v>
      </c>
      <c r="D60" s="829">
        <f>VLOOKUP(D$4,整理!$4:$181,6,0)</f>
        <v>0.69668649107901448</v>
      </c>
      <c r="E60" s="829">
        <f>VLOOKUP(E$4,整理!$4:$181,6,0)</f>
        <v>0.89292801015953649</v>
      </c>
      <c r="F60" s="829" t="e">
        <f>VLOOKUP(F$4,整理!$4:$181,6,0)</f>
        <v>#N/A</v>
      </c>
      <c r="G60" s="829">
        <f>VLOOKUP(G$4,整理!$4:$181,6,0)</f>
        <v>0.925414364640884</v>
      </c>
      <c r="H60" s="829">
        <f>VLOOKUP(H$4,整理!$4:$181,6,0)</f>
        <v>0.86196102191255175</v>
      </c>
      <c r="I60" s="829">
        <f>VLOOKUP(I$4,整理!$4:$181,6,0)</f>
        <v>0</v>
      </c>
      <c r="J60" s="829">
        <f>VLOOKUP(J$4,整理!$4:$181,6,0)</f>
        <v>0.93009548508782269</v>
      </c>
      <c r="K60" s="829">
        <f>VLOOKUP(K$4,整理!$4:$181,6,0)</f>
        <v>0.60193212781768635</v>
      </c>
      <c r="L60" s="829">
        <f>VLOOKUP(L$4,整理!$4:$181,6,0)</f>
        <v>0.94836784519395967</v>
      </c>
      <c r="M60" s="829" t="e">
        <f>VLOOKUP(M$4,整理!$4:$181,6,0)</f>
        <v>#N/A</v>
      </c>
      <c r="N60" s="829">
        <f>VLOOKUP(N$4,整理!$4:$181,6,0)</f>
        <v>0.90997442455242972</v>
      </c>
      <c r="O60" s="829">
        <f>VLOOKUP(O$4,整理!$4:$181,6,0)</f>
        <v>0.94706168042739192</v>
      </c>
      <c r="P60" s="829" t="e">
        <f>VLOOKUP(P$4,整理!$4:$181,6,0)</f>
        <v>#N/A</v>
      </c>
      <c r="Q60" s="829" t="e">
        <f>VLOOKUP(Q$4,整理!$4:$181,6,0)</f>
        <v>#N/A</v>
      </c>
      <c r="R60" s="829">
        <f>VLOOKUP(R$4,整理!$4:$181,6,0)</f>
        <v>0.89788260519967833</v>
      </c>
      <c r="S60" s="829">
        <f>VLOOKUP(S$4,整理!$4:$181,6,0)</f>
        <v>0.89405835433284042</v>
      </c>
      <c r="T60" s="829" t="e">
        <f>VLOOKUP(T$4,整理!$4:$181,6,0)</f>
        <v>#N/A</v>
      </c>
      <c r="U60" s="829">
        <f>VLOOKUP(U$4,整理!$4:$181,6,0)</f>
        <v>0.85593750000000002</v>
      </c>
      <c r="V60" s="829" t="e">
        <f>VLOOKUP(V$4,整理!$4:$181,6,0)</f>
        <v>#N/A</v>
      </c>
      <c r="W60" s="829" t="e">
        <f>VLOOKUP(W$4,整理!$4:$181,6,0)</f>
        <v>#N/A</v>
      </c>
      <c r="X60" s="829">
        <f>VLOOKUP(X$4,整理!$4:$181,6,0)</f>
        <v>0.92712680577849116</v>
      </c>
      <c r="Y60" s="829"/>
      <c r="Z60" s="829"/>
      <c r="AA60" s="829" t="e">
        <f>VLOOKUP(AA$4,整理!$4:$181,6,0)</f>
        <v>#N/A</v>
      </c>
      <c r="AB60" s="829">
        <f>VLOOKUP(AB$4,整理!$4:$181,6,0)</f>
        <v>0.84897788902795157</v>
      </c>
      <c r="AC60" s="829">
        <f>VLOOKUP(AC$4,整理!$4:$181,6,0)</f>
        <v>0.91324269965369664</v>
      </c>
      <c r="AD60" s="829" t="e">
        <f>VLOOKUP(AD$4,整理!$4:$181,6,0)</f>
        <v>#N/A</v>
      </c>
      <c r="AE60" s="829"/>
      <c r="AF60" s="829"/>
      <c r="AG60" s="829">
        <f>VLOOKUP(AG$4,整理!$4:$181,6,0)</f>
        <v>0.85007727975270475</v>
      </c>
      <c r="AH60" s="829">
        <f>VLOOKUP(AH$4,整理!$4:$181,6,0)</f>
        <v>0.94537307421206329</v>
      </c>
      <c r="AI60" s="829">
        <f>VLOOKUP(AI$4,整理!$4:$181,6,0)</f>
        <v>0.86719849835757856</v>
      </c>
      <c r="AJ60" s="829">
        <f>VLOOKUP(AJ$4,整理!$4:$181,6,0)</f>
        <v>0.94515839808726843</v>
      </c>
      <c r="AK60" s="829">
        <f>VLOOKUP(AK$4,整理!$4:$181,6,0)</f>
        <v>0.93876309270285541</v>
      </c>
      <c r="AL60" s="829">
        <f>VLOOKUP(AL$4,整理!$4:$181,6,0)</f>
        <v>0.9138638522049205</v>
      </c>
      <c r="AM60" s="829" t="e">
        <f>VLOOKUP(AM$4,整理!$4:$181,6,0)</f>
        <v>#N/A</v>
      </c>
      <c r="AN60" s="829">
        <f>VLOOKUP(AN$4,整理!$4:$181,6,0)</f>
        <v>0.85159877935518113</v>
      </c>
      <c r="AO60" s="829">
        <f>VLOOKUP(AO$4,整理!$4:$181,6,0)</f>
        <v>1</v>
      </c>
      <c r="AP60" s="829">
        <f>VLOOKUP(AP$4,整理!$4:$181,6,0)</f>
        <v>0.82271702367531008</v>
      </c>
      <c r="AQ60" s="829">
        <f>VLOOKUP(AQ$4,整理!$4:$181,6,0)</f>
        <v>0.88173913043478258</v>
      </c>
      <c r="AR60" s="829">
        <f>VLOOKUP(AR$4,整理!$4:$181,6,0)</f>
        <v>0.91933597264711175</v>
      </c>
      <c r="AS60" s="829">
        <f>VLOOKUP(AS$4,整理!$4:$181,6,0)</f>
        <v>0.78420038535645475</v>
      </c>
      <c r="AT60" s="829">
        <f>VLOOKUP(AT$4,整理!$4:$181,6,0)</f>
        <v>0.95240315861468627</v>
      </c>
      <c r="AU60" s="829"/>
      <c r="AV60" s="829"/>
      <c r="AW60" s="829" t="e">
        <f>VLOOKUP(AW$4,整理!$4:$181,6,0)</f>
        <v>#N/A</v>
      </c>
      <c r="AX60" s="829">
        <f>VLOOKUP(AX$4,整理!$4:$181,6,0)</f>
        <v>0</v>
      </c>
      <c r="AY60" s="829">
        <f>VLOOKUP(AY$4,整理!$4:$181,6,0)</f>
        <v>1</v>
      </c>
      <c r="AZ60" s="829" t="e">
        <f>VLOOKUP(AZ$4,整理!$4:$181,6,0)</f>
        <v>#N/A</v>
      </c>
      <c r="BA60" s="829"/>
      <c r="BB60" s="829"/>
      <c r="BC60" s="829" t="e">
        <f>VLOOKUP(BC$4,整理!$4:$181,6,0)</f>
        <v>#N/A</v>
      </c>
      <c r="BD60" s="829" t="e">
        <f>VLOOKUP(BD$4,整理!$4:$181,6,0)</f>
        <v>#N/A</v>
      </c>
      <c r="BE60" s="829" t="e">
        <f>VLOOKUP(BE$4,整理!$4:$181,6,0)</f>
        <v>#N/A</v>
      </c>
      <c r="BF60" s="829" t="e">
        <f>VLOOKUP(BF$4,整理!$4:$181,6,0)</f>
        <v>#N/A</v>
      </c>
      <c r="BG60" s="829" t="e">
        <f>VLOOKUP(BG$4,整理!$4:$181,6,0)</f>
        <v>#N/A</v>
      </c>
      <c r="BH60" s="829" t="e">
        <f>VLOOKUP(BH$4,整理!$4:$181,6,0)</f>
        <v>#N/A</v>
      </c>
      <c r="BI60" s="829" t="e">
        <f>VLOOKUP(BI$4,整理!$4:$181,6,0)</f>
        <v>#N/A</v>
      </c>
      <c r="BJ60" s="829" t="e">
        <f>VLOOKUP(BJ$4,整理!$4:$181,6,0)</f>
        <v>#N/A</v>
      </c>
      <c r="BK60" s="829" t="e">
        <f>VLOOKUP(BK$4,整理!$4:$181,6,0)</f>
        <v>#N/A</v>
      </c>
      <c r="BL60" s="829" t="e">
        <f>VLOOKUP(BL$4,整理!$4:$181,6,0)</f>
        <v>#N/A</v>
      </c>
    </row>
    <row r="61" spans="1:64" ht="14.25" customHeight="1">
      <c r="A61" s="824" t="s">
        <v>499</v>
      </c>
      <c r="B61" s="828" t="str">
        <f t="shared" ref="B61:R61" si="189">B39</f>
        <v/>
      </c>
      <c r="C61" s="828">
        <f t="shared" ref="C61" si="190">C39</f>
        <v>1.859375</v>
      </c>
      <c r="D61" s="828">
        <f t="shared" ref="D61:E61" si="191">D39</f>
        <v>0.83333333333333337</v>
      </c>
      <c r="E61" s="828">
        <f t="shared" si="191"/>
        <v>2.75</v>
      </c>
      <c r="F61" s="828" t="str">
        <f t="shared" ref="F61:G61" si="192">F39</f>
        <v/>
      </c>
      <c r="G61" s="828">
        <f t="shared" si="192"/>
        <v>2.583333333333333</v>
      </c>
      <c r="H61" s="828">
        <f t="shared" ref="H61:J61" si="193">H39</f>
        <v>2.8703703703703711</v>
      </c>
      <c r="I61" s="828" t="str">
        <f t="shared" ref="I61" si="194">I39</f>
        <v/>
      </c>
      <c r="J61" s="828">
        <f t="shared" si="193"/>
        <v>1.1388888888888891</v>
      </c>
      <c r="K61" s="828">
        <f t="shared" ref="K61" si="195">K39</f>
        <v>2.5833333333333335</v>
      </c>
      <c r="L61" s="828">
        <f t="shared" ref="L61" si="196">L39</f>
        <v>2.2310606060606055</v>
      </c>
      <c r="M61" s="828" t="str">
        <f t="shared" ref="M61" si="197">M39</f>
        <v/>
      </c>
      <c r="N61" s="828">
        <f t="shared" ref="N61:O61" si="198">N39</f>
        <v>2.0249999999999999</v>
      </c>
      <c r="O61" s="828">
        <f t="shared" si="198"/>
        <v>1.2221296296296293</v>
      </c>
      <c r="P61" s="828" t="str">
        <f t="shared" ref="P61" si="199">P39</f>
        <v/>
      </c>
      <c r="Q61" s="828" t="str">
        <f>Q39</f>
        <v/>
      </c>
      <c r="R61" s="828">
        <f t="shared" si="189"/>
        <v>2.5243055555555554</v>
      </c>
      <c r="S61" s="828">
        <f t="shared" ref="S61" si="200">S39</f>
        <v>2.2083333333333335</v>
      </c>
      <c r="T61" s="828" t="str">
        <f t="shared" ref="T61" si="201">T39</f>
        <v/>
      </c>
      <c r="U61" s="828">
        <f t="shared" ref="U61" si="202">U39</f>
        <v>2.1577380952380953</v>
      </c>
      <c r="V61" s="828" t="str">
        <f t="shared" ref="V61:W61" si="203">V39</f>
        <v/>
      </c>
      <c r="W61" s="828" t="str">
        <f t="shared" si="203"/>
        <v/>
      </c>
      <c r="X61" s="828">
        <f t="shared" ref="X61" si="204">X39</f>
        <v>2.40625</v>
      </c>
      <c r="Y61" s="828"/>
      <c r="Z61" s="828"/>
      <c r="AA61" s="828" t="str">
        <f>AA39</f>
        <v/>
      </c>
      <c r="AB61" s="828">
        <f>AB39</f>
        <v>2.75</v>
      </c>
      <c r="AC61" s="828">
        <f>AC39</f>
        <v>3.5001041666666675</v>
      </c>
      <c r="AD61" s="828" t="str">
        <f>AD39</f>
        <v/>
      </c>
      <c r="AE61" s="828"/>
      <c r="AF61" s="828"/>
      <c r="AG61" s="828">
        <f t="shared" ref="AG61:AH61" si="205">AG39</f>
        <v>4.6805555555555562</v>
      </c>
      <c r="AH61" s="828">
        <f t="shared" si="205"/>
        <v>4.1715686274509798</v>
      </c>
      <c r="AI61" s="828">
        <f t="shared" ref="AI61:AJ61" si="206">AI39</f>
        <v>4.166666666666667</v>
      </c>
      <c r="AJ61" s="828">
        <f t="shared" si="206"/>
        <v>4.4296875000000009</v>
      </c>
      <c r="AK61" s="828">
        <f t="shared" ref="AK61" si="207">AK39</f>
        <v>6.0138888888888893</v>
      </c>
      <c r="AL61" s="828">
        <f t="shared" ref="AL61" si="208">AL39</f>
        <v>6.677083333333333</v>
      </c>
      <c r="AM61" s="828" t="str">
        <f t="shared" ref="AM61:AO61" si="209">AM39</f>
        <v/>
      </c>
      <c r="AN61" s="828">
        <f t="shared" ref="AN61" si="210">AN39</f>
        <v>7.9375</v>
      </c>
      <c r="AO61" s="828">
        <f t="shared" si="209"/>
        <v>3.625</v>
      </c>
      <c r="AP61" s="828">
        <f>AP39</f>
        <v>4.3472222222222223</v>
      </c>
      <c r="AQ61" s="828">
        <f>AQ39</f>
        <v>5.46875</v>
      </c>
      <c r="AR61" s="828">
        <f>AR39</f>
        <v>3.6770833333333335</v>
      </c>
      <c r="AS61" s="828">
        <f t="shared" ref="AS61:AT61" si="211">AS39</f>
        <v>6.6249999999999991</v>
      </c>
      <c r="AT61" s="828">
        <f t="shared" si="211"/>
        <v>3.098214285714286</v>
      </c>
      <c r="AU61" s="828"/>
      <c r="AV61" s="828"/>
      <c r="AW61" s="828" t="str">
        <f>AW39</f>
        <v/>
      </c>
      <c r="AX61" s="828">
        <f t="shared" ref="AX61:AY61" si="212">AX39</f>
        <v>2.4513888888888888</v>
      </c>
      <c r="AY61" s="828">
        <f t="shared" si="212"/>
        <v>2.2724358974358974</v>
      </c>
      <c r="AZ61" s="828" t="str">
        <f>AZ39</f>
        <v/>
      </c>
      <c r="BA61" s="828"/>
      <c r="BB61" s="828"/>
      <c r="BC61" s="828" t="str">
        <f t="shared" ref="BC61:BL61" si="213">BC39</f>
        <v/>
      </c>
      <c r="BD61" s="828" t="str">
        <f t="shared" si="213"/>
        <v/>
      </c>
      <c r="BE61" s="828" t="str">
        <f t="shared" si="213"/>
        <v/>
      </c>
      <c r="BF61" s="828" t="str">
        <f t="shared" si="213"/>
        <v/>
      </c>
      <c r="BG61" s="828" t="str">
        <f t="shared" si="213"/>
        <v/>
      </c>
      <c r="BH61" s="828" t="str">
        <f t="shared" si="213"/>
        <v/>
      </c>
      <c r="BI61" s="828" t="str">
        <f t="shared" si="213"/>
        <v/>
      </c>
      <c r="BJ61" s="828" t="str">
        <f t="shared" si="213"/>
        <v/>
      </c>
      <c r="BK61" s="828">
        <f t="shared" si="213"/>
        <v>0</v>
      </c>
      <c r="BL61" s="828">
        <f t="shared" si="213"/>
        <v>0</v>
      </c>
    </row>
    <row r="62" spans="1:64" ht="14.25" customHeight="1">
      <c r="A62" s="824" t="s">
        <v>500</v>
      </c>
      <c r="B62" s="830">
        <f t="shared" ref="B62:R62" si="214">(1-B59)*100</f>
        <v>87.003610108303249</v>
      </c>
      <c r="C62" s="830">
        <f t="shared" ref="C62" si="215">(1-C59)*100</f>
        <v>1.8022181146025829</v>
      </c>
      <c r="D62" s="830">
        <f t="shared" ref="D62:E62" si="216">(1-D59)*100</f>
        <v>11.979609175870854</v>
      </c>
      <c r="E62" s="830">
        <f t="shared" si="216"/>
        <v>0</v>
      </c>
      <c r="F62" s="830" t="e">
        <f t="shared" ref="F62:G62" si="217">(1-F59)*100</f>
        <v>#N/A</v>
      </c>
      <c r="G62" s="830">
        <f t="shared" si="217"/>
        <v>1.1773217574322592</v>
      </c>
      <c r="H62" s="830">
        <f t="shared" ref="H62:J62" si="218">(1-H59)*100</f>
        <v>1.7907031539264207</v>
      </c>
      <c r="I62" s="830">
        <f t="shared" ref="I62" si="219">(1-I59)*100</f>
        <v>100</v>
      </c>
      <c r="J62" s="830">
        <f t="shared" si="218"/>
        <v>1.3556524814334558</v>
      </c>
      <c r="K62" s="830">
        <f t="shared" ref="K62" si="220">(1-K59)*100</f>
        <v>23.631409462472131</v>
      </c>
      <c r="L62" s="830">
        <f t="shared" ref="L62" si="221">(1-L59)*100</f>
        <v>0</v>
      </c>
      <c r="M62" s="830" t="e">
        <f t="shared" ref="M62" si="222">(1-M59)*100</f>
        <v>#N/A</v>
      </c>
      <c r="N62" s="830">
        <f t="shared" ref="N62:O62" si="223">(1-N59)*100</f>
        <v>1.1969309462915634</v>
      </c>
      <c r="O62" s="830">
        <f t="shared" si="223"/>
        <v>1.8067022826614876</v>
      </c>
      <c r="P62" s="830" t="e">
        <f t="shared" ref="P62" si="224">(1-P59)*100</f>
        <v>#N/A</v>
      </c>
      <c r="Q62" s="830" t="e">
        <f>(1-Q59)*100</f>
        <v>#N/A</v>
      </c>
      <c r="R62" s="830">
        <f t="shared" si="214"/>
        <v>0</v>
      </c>
      <c r="S62" s="830">
        <f t="shared" ref="S62" si="225">(1-S59)*100</f>
        <v>2.9864423016848218</v>
      </c>
      <c r="T62" s="830" t="e">
        <f t="shared" ref="T62" si="226">(1-T59)*100</f>
        <v>#N/A</v>
      </c>
      <c r="U62" s="830">
        <f t="shared" ref="U62" si="227">(1-U59)*100</f>
        <v>2.3906250000000018</v>
      </c>
      <c r="V62" s="830" t="e">
        <f t="shared" ref="V62:W62" si="228">(1-V59)*100</f>
        <v>#N/A</v>
      </c>
      <c r="W62" s="830" t="e">
        <f t="shared" si="228"/>
        <v>#N/A</v>
      </c>
      <c r="X62" s="830">
        <f t="shared" ref="X62" si="229">(1-X59)*100</f>
        <v>0.85874799357945619</v>
      </c>
      <c r="Y62" s="830"/>
      <c r="Z62" s="830"/>
      <c r="AA62" s="830" t="e">
        <f>(1-AA59)*100</f>
        <v>#N/A</v>
      </c>
      <c r="AB62" s="830">
        <f>(1-AB59)*100</f>
        <v>5.819774718397996</v>
      </c>
      <c r="AC62" s="830">
        <f>(1-AC59)*100</f>
        <v>1.1417424047665881</v>
      </c>
      <c r="AD62" s="830" t="e">
        <f>(1-AD59)*100</f>
        <v>#N/A</v>
      </c>
      <c r="AE62" s="830"/>
      <c r="AF62" s="830"/>
      <c r="AG62" s="830">
        <f t="shared" ref="AG62:AH62" si="230">(1-AG59)*100</f>
        <v>7.6318049115576159</v>
      </c>
      <c r="AH62" s="830">
        <f t="shared" si="230"/>
        <v>1.5960124861544633</v>
      </c>
      <c r="AI62" s="830">
        <f t="shared" ref="AI62:AJ62" si="231">(1-AI59)*100</f>
        <v>7.266876717838711</v>
      </c>
      <c r="AJ62" s="830">
        <f t="shared" si="231"/>
        <v>1.6108786610878667</v>
      </c>
      <c r="AK62" s="830">
        <f t="shared" ref="AK62" si="232">(1-AK59)*100</f>
        <v>1.0474162284323518</v>
      </c>
      <c r="AL62" s="830">
        <f t="shared" ref="AL62" si="233">(1-AL59)*100</f>
        <v>2.4925188596412684</v>
      </c>
      <c r="AM62" s="830" t="e">
        <f t="shared" ref="AM62:AO62" si="234">(1-AM59)*100</f>
        <v>#N/A</v>
      </c>
      <c r="AN62" s="830">
        <f t="shared" ref="AN62" si="235">(1-AN59)*100</f>
        <v>2.4943611516518471</v>
      </c>
      <c r="AO62" s="830">
        <f t="shared" si="234"/>
        <v>0</v>
      </c>
      <c r="AP62" s="830">
        <f>(1-AP59)*100</f>
        <v>8.0890642615558015</v>
      </c>
      <c r="AQ62" s="830">
        <f>(1-AQ59)*100</f>
        <v>3.1841897233201633</v>
      </c>
      <c r="AR62" s="830">
        <f>(1-AR59)*100</f>
        <v>2.4593605662527773</v>
      </c>
      <c r="AS62" s="830">
        <f t="shared" ref="AS62:AT62" si="236">(1-AS59)*100</f>
        <v>11.265253692999355</v>
      </c>
      <c r="AT62" s="830">
        <f t="shared" si="236"/>
        <v>1.6342307612593032</v>
      </c>
      <c r="AU62" s="830"/>
      <c r="AV62" s="830"/>
      <c r="AW62" s="830" t="e">
        <f>(1-AW59)*100</f>
        <v>#N/A</v>
      </c>
      <c r="AX62" s="830">
        <f t="shared" ref="AX62:AY62" si="237">(1-AX59)*100</f>
        <v>100</v>
      </c>
      <c r="AY62" s="830">
        <f t="shared" si="237"/>
        <v>0</v>
      </c>
      <c r="AZ62" s="830" t="e">
        <f>(1-AZ59)*100</f>
        <v>#N/A</v>
      </c>
      <c r="BA62" s="830"/>
      <c r="BB62" s="830"/>
      <c r="BC62" s="830" t="e">
        <f t="shared" ref="BC62:BL62" si="238">(1-BC59)*100</f>
        <v>#N/A</v>
      </c>
      <c r="BD62" s="830" t="e">
        <f t="shared" si="238"/>
        <v>#N/A</v>
      </c>
      <c r="BE62" s="830" t="e">
        <f t="shared" si="238"/>
        <v>#N/A</v>
      </c>
      <c r="BF62" s="830" t="e">
        <f t="shared" si="238"/>
        <v>#N/A</v>
      </c>
      <c r="BG62" s="830" t="e">
        <f t="shared" si="238"/>
        <v>#N/A</v>
      </c>
      <c r="BH62" s="830" t="e">
        <f t="shared" si="238"/>
        <v>#N/A</v>
      </c>
      <c r="BI62" s="830" t="e">
        <f t="shared" si="238"/>
        <v>#N/A</v>
      </c>
      <c r="BJ62" s="830" t="e">
        <f t="shared" si="238"/>
        <v>#N/A</v>
      </c>
      <c r="BK62" s="830" t="e">
        <f t="shared" si="238"/>
        <v>#N/A</v>
      </c>
      <c r="BL62" s="830" t="e">
        <f t="shared" si="238"/>
        <v>#N/A</v>
      </c>
    </row>
    <row r="63" spans="1:64" ht="14.25" customHeight="1">
      <c r="A63" s="825" t="s">
        <v>501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U63" s="330" t="e">
        <f>VLOOKUP(U$4,物性!$AA:$AB,2,0)</f>
        <v>#N/A</v>
      </c>
      <c r="V63" s="330" t="e">
        <f>VLOOKUP(V$4,物性!$AA:$AB,2,0)</f>
        <v>#N/A</v>
      </c>
      <c r="W63" s="330" t="e">
        <f>VLOOKUP(W$4,物性!$AA:$AB,2,0)</f>
        <v>#N/A</v>
      </c>
      <c r="X63" s="330" t="e">
        <f>VLOOKUP(X$4,物性!$AA:$AB,2,0)</f>
        <v>#N/A</v>
      </c>
      <c r="AA63" s="330" t="e">
        <f>VLOOKUP(AA$4,物性!$AA:$AB,2,0)</f>
        <v>#N/A</v>
      </c>
      <c r="AB63" s="330" t="e">
        <f>VLOOKUP(AB$4,物性!$AA:$AB,2,0)</f>
        <v>#N/A</v>
      </c>
      <c r="AC63" s="330" t="e">
        <f>VLOOKUP(AC$4,物性!$AA:$AB,2,0)</f>
        <v>#N/A</v>
      </c>
      <c r="AD63" s="330" t="e">
        <f>VLOOKUP(AD$4,物性!$AA:$AB,2,0)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K63" s="330" t="e">
        <f>VLOOKUP(AK$4,物性!$AA:$AB,2,0)</f>
        <v>#N/A</v>
      </c>
      <c r="AL63" s="330" t="e">
        <f>VLOOKUP(AL$4,物性!$AA:$AB,2,0)</f>
        <v>#N/A</v>
      </c>
      <c r="AM63" s="330" t="e">
        <f>VLOOKUP(AM$4,物性!$AA:$AB,2,0)</f>
        <v>#N/A</v>
      </c>
      <c r="AN63" s="330" t="e">
        <f>VLOOKUP(AN$4,物性!$AA:$AB,2,0)</f>
        <v>#N/A</v>
      </c>
      <c r="AO63" s="330" t="e">
        <f>VLOOKUP(AO$4,物性!$AA:$AB,2,0)</f>
        <v>#N/A</v>
      </c>
      <c r="AP63" s="330" t="e">
        <f>VLOOKUP(AP$4,物性!$AA:$AB,2,0)</f>
        <v>#N/A</v>
      </c>
      <c r="AQ63" s="330" t="e">
        <f>VLOOKUP(AQ$4,物性!$AA:$AB,2,0)</f>
        <v>#N/A</v>
      </c>
      <c r="AR63" s="330" t="e">
        <f>VLOOKUP(AR$4,物性!$AA:$AB,2,0)</f>
        <v>#N/A</v>
      </c>
      <c r="AS63" s="330" t="e">
        <f>VLOOKUP(AS$4,物性!$AA:$AB,2,0)</f>
        <v>#N/A</v>
      </c>
      <c r="AT63" s="330" t="e">
        <f>VLOOKUP(AT$4,物性!$AA:$AB,2,0)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AY63" s="330" t="e">
        <f>VLOOKUP(AY$4,物性!$AA:$AB,2,0)</f>
        <v>#N/A</v>
      </c>
      <c r="AZ63" s="330" t="e">
        <f>VLOOKUP(AZ$4,物性!$AA:$AB,2,0)</f>
        <v>#N/A</v>
      </c>
      <c r="BC63" s="330" t="e">
        <f>VLOOKUP(BC$4,物性!$AA:$AB,2,0)</f>
        <v>#N/A</v>
      </c>
      <c r="BD63" s="330" t="e">
        <f>VLOOKUP(BD$4,物性!$AA:$AB,2,0)</f>
        <v>#N/A</v>
      </c>
      <c r="BE63" s="330" t="e">
        <f>VLOOKUP(BE$4,物性!$AA:$AB,2,0)</f>
        <v>#N/A</v>
      </c>
      <c r="BF63" s="330" t="e">
        <f>VLOOKUP(BF$4,物性!$AA:$AB,2,0)</f>
        <v>#N/A</v>
      </c>
      <c r="BG63" s="330" t="e">
        <f>VLOOKUP(BG$4,物性!$AA:$AB,2,0)</f>
        <v>#N/A</v>
      </c>
      <c r="BH63" s="330" t="e">
        <f>VLOOKUP(BH$4,物性!$AA:$AB,2,0)</f>
        <v>#N/A</v>
      </c>
      <c r="BI63" s="330" t="e">
        <f>VLOOKUP(BI$4,物性!$AA:$AB,2,0)</f>
        <v>#N/A</v>
      </c>
      <c r="BJ63" s="330" t="e">
        <f>VLOOKUP(BJ$4,物性!$AA:$AB,2,0)</f>
        <v>#N/A</v>
      </c>
      <c r="BK63" s="330" t="e">
        <f>VLOOKUP(BK$4,物性!$AA:$AB,2,0)</f>
        <v>#N/A</v>
      </c>
      <c r="BL63" s="330" t="e">
        <f>VLOOKUP(BL$4,物性!$AA:$AB,2,0)</f>
        <v>#N/A</v>
      </c>
    </row>
    <row r="64" spans="1:64" ht="14.25" customHeight="1">
      <c r="A64" s="825" t="s">
        <v>502</v>
      </c>
      <c r="B64" s="924" t="e">
        <f>VLOOKUP(B$4,物性!$AA:$AD,4,0)</f>
        <v>#N/A</v>
      </c>
      <c r="C64" s="924" t="e">
        <f>VLOOKUP(C$4,物性!$AA:$AD,4,0)</f>
        <v>#N/A</v>
      </c>
      <c r="D64" s="924" t="e">
        <f>VLOOKUP(D$4,物性!$AA:$AD,4,0)</f>
        <v>#N/A</v>
      </c>
      <c r="E64" s="924" t="e">
        <f>VLOOKUP(E$4,物性!$AA:$AD,4,0)</f>
        <v>#N/A</v>
      </c>
      <c r="F64" s="924" t="e">
        <f>VLOOKUP(F$4,物性!$AA:$AD,4,0)</f>
        <v>#N/A</v>
      </c>
      <c r="G64" s="924" t="e">
        <f>VLOOKUP(G$4,物性!$AA:$AD,4,0)</f>
        <v>#N/A</v>
      </c>
      <c r="H64" s="924" t="e">
        <f>VLOOKUP(H$4,物性!$AA:$AD,4,0)</f>
        <v>#N/A</v>
      </c>
      <c r="I64" s="924" t="e">
        <f>VLOOKUP(I$4,物性!$AA:$AD,4,0)</f>
        <v>#N/A</v>
      </c>
      <c r="J64" s="924" t="e">
        <f>VLOOKUP(J$4,物性!$AA:$AD,4,0)</f>
        <v>#N/A</v>
      </c>
      <c r="K64" s="924" t="e">
        <f>VLOOKUP(K$4,物性!$AA:$AD,4,0)</f>
        <v>#N/A</v>
      </c>
      <c r="L64" s="924" t="e">
        <f>VLOOKUP(L$4,物性!$AA:$AD,4,0)</f>
        <v>#N/A</v>
      </c>
      <c r="M64" s="924" t="e">
        <f>VLOOKUP(M$4,物性!$AA:$AD,4,0)</f>
        <v>#N/A</v>
      </c>
      <c r="N64" s="924" t="e">
        <f>VLOOKUP(N$4,物性!$AA:$AD,4,0)</f>
        <v>#N/A</v>
      </c>
      <c r="O64" s="924" t="e">
        <f>VLOOKUP(O$4,物性!$AA:$AD,4,0)</f>
        <v>#N/A</v>
      </c>
      <c r="P64" s="924" t="e">
        <f>VLOOKUP(P$4,物性!$AA:$AD,4,0)</f>
        <v>#N/A</v>
      </c>
      <c r="Q64" s="924" t="e">
        <f>VLOOKUP(Q$4,物性!$AA:$AD,4,0)</f>
        <v>#N/A</v>
      </c>
      <c r="R64" s="924" t="e">
        <f>VLOOKUP(R$4,物性!$AA:$AD,4,0)</f>
        <v>#N/A</v>
      </c>
      <c r="S64" s="924" t="e">
        <f>VLOOKUP(S$4,物性!$AA:$AD,4,0)</f>
        <v>#N/A</v>
      </c>
      <c r="T64" s="924" t="e">
        <f>VLOOKUP(T$4,物性!$AA:$AD,4,0)</f>
        <v>#N/A</v>
      </c>
      <c r="U64" s="924" t="e">
        <f>VLOOKUP(U$4,物性!$AA:$AD,4,0)</f>
        <v>#N/A</v>
      </c>
      <c r="V64" s="924" t="e">
        <f>VLOOKUP(V$4,物性!$AA:$AD,4,0)</f>
        <v>#N/A</v>
      </c>
      <c r="W64" s="924" t="e">
        <f>VLOOKUP(W$4,物性!$AA:$AD,4,0)</f>
        <v>#N/A</v>
      </c>
      <c r="X64" s="924" t="e">
        <f>VLOOKUP(X$4,物性!$AA:$AD,4,0)</f>
        <v>#N/A</v>
      </c>
      <c r="Y64" s="924"/>
      <c r="Z64" s="924"/>
      <c r="AA64" s="924" t="e">
        <f>VLOOKUP(AA$4,物性!$AA:$AD,4,0)</f>
        <v>#N/A</v>
      </c>
      <c r="AB64" s="924" t="e">
        <f>VLOOKUP(AB$4,物性!$AA:$AD,4,0)</f>
        <v>#N/A</v>
      </c>
      <c r="AC64" s="924" t="e">
        <f>VLOOKUP(AC$4,物性!$AA:$AD,4,0)</f>
        <v>#N/A</v>
      </c>
      <c r="AD64" s="924" t="e">
        <f>VLOOKUP(AD$4,物性!$AA:$AD,4,0)</f>
        <v>#N/A</v>
      </c>
      <c r="AE64" s="924"/>
      <c r="AF64" s="924"/>
      <c r="AG64" s="924" t="e">
        <f>VLOOKUP(AG$4,物性!$AA:$AD,4,0)</f>
        <v>#N/A</v>
      </c>
      <c r="AH64" s="924" t="e">
        <f>VLOOKUP(AH$4,物性!$AA:$AD,4,0)</f>
        <v>#N/A</v>
      </c>
      <c r="AI64" s="924" t="e">
        <f>VLOOKUP(AI$4,物性!$AA:$AD,4,0)</f>
        <v>#N/A</v>
      </c>
      <c r="AJ64" s="924" t="e">
        <f>VLOOKUP(AJ$4,物性!$AA:$AD,4,0)</f>
        <v>#N/A</v>
      </c>
      <c r="AK64" s="924" t="e">
        <f>VLOOKUP(AK$4,物性!$AA:$AD,4,0)</f>
        <v>#N/A</v>
      </c>
      <c r="AL64" s="924" t="e">
        <f>VLOOKUP(AL$4,物性!$AA:$AD,4,0)</f>
        <v>#N/A</v>
      </c>
      <c r="AM64" s="924" t="e">
        <f>VLOOKUP(AM$4,物性!$AA:$AD,4,0)</f>
        <v>#N/A</v>
      </c>
      <c r="AN64" s="924" t="e">
        <f>VLOOKUP(AN$4,物性!$AA:$AD,4,0)</f>
        <v>#N/A</v>
      </c>
      <c r="AO64" s="924" t="e">
        <f>VLOOKUP(AO$4,物性!$AA:$AD,4,0)</f>
        <v>#N/A</v>
      </c>
      <c r="AP64" s="924" t="e">
        <f>VLOOKUP(AP$4,物性!$AA:$AD,4,0)</f>
        <v>#N/A</v>
      </c>
      <c r="AQ64" s="924" t="e">
        <f>VLOOKUP(AQ$4,物性!$AA:$AD,4,0)</f>
        <v>#N/A</v>
      </c>
      <c r="AR64" s="924" t="e">
        <f>VLOOKUP(AR$4,物性!$AA:$AD,4,0)</f>
        <v>#N/A</v>
      </c>
      <c r="AS64" s="924" t="e">
        <f>VLOOKUP(AS$4,物性!$AA:$AD,4,0)</f>
        <v>#N/A</v>
      </c>
      <c r="AT64" s="924" t="e">
        <f>VLOOKUP(AT$4,物性!$AA:$AD,4,0)</f>
        <v>#N/A</v>
      </c>
      <c r="AU64" s="924"/>
      <c r="AV64" s="924"/>
      <c r="AW64" s="924" t="e">
        <f>VLOOKUP(AW$4,物性!$AA:$AD,4,0)</f>
        <v>#N/A</v>
      </c>
      <c r="AX64" s="924" t="e">
        <f>VLOOKUP(AX$4,物性!$AA:$AD,4,0)</f>
        <v>#N/A</v>
      </c>
      <c r="AY64" s="924" t="e">
        <f>VLOOKUP(AY$4,物性!$AA:$AD,4,0)</f>
        <v>#N/A</v>
      </c>
      <c r="AZ64" s="924" t="e">
        <f>VLOOKUP(AZ$4,物性!$AA:$AD,4,0)</f>
        <v>#N/A</v>
      </c>
      <c r="BA64" s="924"/>
      <c r="BB64" s="924"/>
      <c r="BC64" s="924" t="e">
        <f>VLOOKUP(BC$4,物性!$AA:$AD,4,0)</f>
        <v>#N/A</v>
      </c>
      <c r="BD64" s="924" t="e">
        <f>VLOOKUP(BD$4,物性!$AA:$AD,4,0)</f>
        <v>#N/A</v>
      </c>
      <c r="BE64" s="924" t="e">
        <f>VLOOKUP(BE$4,物性!$AA:$AD,4,0)</f>
        <v>#N/A</v>
      </c>
      <c r="BF64" s="924" t="e">
        <f>VLOOKUP(BF$4,物性!$AA:$AD,4,0)</f>
        <v>#N/A</v>
      </c>
      <c r="BG64" s="924" t="e">
        <f>VLOOKUP(BG$4,物性!$AA:$AD,4,0)</f>
        <v>#N/A</v>
      </c>
      <c r="BH64" s="924" t="e">
        <f>VLOOKUP(BH$4,物性!$AA:$AD,4,0)</f>
        <v>#N/A</v>
      </c>
      <c r="BI64" s="924" t="e">
        <f>VLOOKUP(BI$4,物性!$AA:$AD,4,0)</f>
        <v>#N/A</v>
      </c>
      <c r="BJ64" s="924" t="e">
        <f>VLOOKUP(BJ$4,物性!$AA:$AD,4,0)</f>
        <v>#N/A</v>
      </c>
      <c r="BK64" s="924" t="e">
        <f>VLOOKUP(BK$4,物性!$AA:$AD,4,0)</f>
        <v>#N/A</v>
      </c>
      <c r="BL64" s="924" t="e">
        <f>VLOOKUP(BL$4,物性!$AA:$AD,4,0)</f>
        <v>#N/A</v>
      </c>
    </row>
    <row r="65" spans="1:64" ht="14.25" customHeight="1">
      <c r="A65" s="825" t="s">
        <v>503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U65" s="330" t="e">
        <f>VLOOKUP(U$4,物性!$B:$N,3,0)</f>
        <v>#N/A</v>
      </c>
      <c r="V65" s="330" t="e">
        <f>VLOOKUP(V$4,物性!$B:$N,3,0)</f>
        <v>#N/A</v>
      </c>
      <c r="W65" s="330" t="e">
        <f>VLOOKUP(W$4,物性!$B:$N,3,0)</f>
        <v>#N/A</v>
      </c>
      <c r="X65" s="330" t="e">
        <f>VLOOKUP(X$4,物性!$B:$N,3,0)</f>
        <v>#N/A</v>
      </c>
      <c r="AA65" s="330" t="e">
        <f>VLOOKUP(AA$4,物性!$B:$N,3,0)</f>
        <v>#N/A</v>
      </c>
      <c r="AB65" s="330" t="e">
        <f>VLOOKUP(AB$4,物性!$B:$N,3,0)</f>
        <v>#N/A</v>
      </c>
      <c r="AC65" s="330" t="e">
        <f>VLOOKUP(AC$4,物性!$B:$N,3,0)</f>
        <v>#N/A</v>
      </c>
      <c r="AD65" s="330" t="e">
        <f>VLOOKUP(AD$4,物性!$B:$N,3,0)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K65" s="330" t="e">
        <f>VLOOKUP(AK$4,物性!$B:$N,3,0)</f>
        <v>#N/A</v>
      </c>
      <c r="AL65" s="330" t="e">
        <f>VLOOKUP(AL$4,物性!$B:$N,3,0)</f>
        <v>#N/A</v>
      </c>
      <c r="AM65" s="330" t="e">
        <f>VLOOKUP(AM$4,物性!$B:$N,3,0)</f>
        <v>#N/A</v>
      </c>
      <c r="AN65" s="330" t="e">
        <f>VLOOKUP(AN$4,物性!$B:$N,3,0)</f>
        <v>#N/A</v>
      </c>
      <c r="AO65" s="330" t="e">
        <f>VLOOKUP(AO$4,物性!$B:$N,3,0)</f>
        <v>#N/A</v>
      </c>
      <c r="AP65" s="330" t="e">
        <f>VLOOKUP(AP$4,物性!$B:$N,3,0)</f>
        <v>#N/A</v>
      </c>
      <c r="AQ65" s="330" t="e">
        <f>VLOOKUP(AQ$4,物性!$B:$N,3,0)</f>
        <v>#N/A</v>
      </c>
      <c r="AR65" s="330" t="e">
        <f>VLOOKUP(AR$4,物性!$B:$N,3,0)</f>
        <v>#N/A</v>
      </c>
      <c r="AS65" s="330" t="e">
        <f>VLOOKUP(AS$4,物性!$B:$N,3,0)</f>
        <v>#N/A</v>
      </c>
      <c r="AT65" s="330" t="e">
        <f>VLOOKUP(AT$4,物性!$B:$N,3,0)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AY65" s="330" t="e">
        <f>VLOOKUP(AY$4,物性!$B:$N,3,0)</f>
        <v>#N/A</v>
      </c>
      <c r="AZ65" s="330" t="e">
        <f>VLOOKUP(AZ$4,物性!$B:$N,3,0)</f>
        <v>#N/A</v>
      </c>
      <c r="BC65" s="330" t="e">
        <f>VLOOKUP(BC$4,物性!$B:$N,3,0)</f>
        <v>#N/A</v>
      </c>
      <c r="BD65" s="330" t="e">
        <f>VLOOKUP(BD$4,物性!$B:$N,3,0)</f>
        <v>#N/A</v>
      </c>
      <c r="BE65" s="330" t="e">
        <f>VLOOKUP(BE$4,物性!$B:$N,3,0)</f>
        <v>#N/A</v>
      </c>
      <c r="BF65" s="330" t="e">
        <f>VLOOKUP(BF$4,物性!$B:$N,3,0)</f>
        <v>#N/A</v>
      </c>
      <c r="BG65" s="330" t="e">
        <f>VLOOKUP(BG$4,物性!$B:$N,3,0)</f>
        <v>#N/A</v>
      </c>
      <c r="BH65" s="330" t="e">
        <f>VLOOKUP(BH$4,物性!$B:$N,3,0)</f>
        <v>#N/A</v>
      </c>
      <c r="BI65" s="330" t="e">
        <f>VLOOKUP(BI$4,物性!$B:$N,3,0)</f>
        <v>#N/A</v>
      </c>
      <c r="BJ65" s="330" t="e">
        <f>VLOOKUP(BJ$4,物性!$B:$N,3,0)</f>
        <v>#N/A</v>
      </c>
      <c r="BK65" s="330" t="e">
        <f>VLOOKUP(BK$4,物性!$B:$N,3,0)</f>
        <v>#N/A</v>
      </c>
      <c r="BL65" s="330" t="e">
        <f>VLOOKUP(BL$4,物性!$B:$N,3,0)</f>
        <v>#N/A</v>
      </c>
    </row>
    <row r="66" spans="1:64" ht="14.25" customHeight="1">
      <c r="A66" s="825" t="s">
        <v>504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U66" s="330" t="e">
        <f>VLOOKUP(U$4,物性!$B:$N,4,0)</f>
        <v>#N/A</v>
      </c>
      <c r="V66" s="330" t="e">
        <f>VLOOKUP(V$4,物性!$B:$N,4,0)</f>
        <v>#N/A</v>
      </c>
      <c r="W66" s="330" t="e">
        <f>VLOOKUP(W$4,物性!$B:$N,4,0)</f>
        <v>#N/A</v>
      </c>
      <c r="X66" s="330" t="e">
        <f>VLOOKUP(X$4,物性!$B:$N,4,0)</f>
        <v>#N/A</v>
      </c>
      <c r="AA66" s="330" t="e">
        <f>VLOOKUP(AA$4,物性!$B:$N,4,0)</f>
        <v>#N/A</v>
      </c>
      <c r="AB66" s="330" t="e">
        <f>VLOOKUP(AB$4,物性!$B:$N,4,0)</f>
        <v>#N/A</v>
      </c>
      <c r="AC66" s="330" t="e">
        <f>VLOOKUP(AC$4,物性!$B:$N,4,0)</f>
        <v>#N/A</v>
      </c>
      <c r="AD66" s="330" t="e">
        <f>VLOOKUP(AD$4,物性!$B:$N,4,0)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K66" s="330" t="e">
        <f>VLOOKUP(AK$4,物性!$B:$N,4,0)</f>
        <v>#N/A</v>
      </c>
      <c r="AL66" s="330" t="e">
        <f>VLOOKUP(AL$4,物性!$B:$N,4,0)</f>
        <v>#N/A</v>
      </c>
      <c r="AM66" s="330" t="e">
        <f>VLOOKUP(AM$4,物性!$B:$N,4,0)</f>
        <v>#N/A</v>
      </c>
      <c r="AN66" s="330" t="e">
        <f>VLOOKUP(AN$4,物性!$B:$N,4,0)</f>
        <v>#N/A</v>
      </c>
      <c r="AO66" s="330" t="e">
        <f>VLOOKUP(AO$4,物性!$B:$N,4,0)</f>
        <v>#N/A</v>
      </c>
      <c r="AP66" s="330" t="e">
        <f>VLOOKUP(AP$4,物性!$B:$N,4,0)</f>
        <v>#N/A</v>
      </c>
      <c r="AQ66" s="330" t="e">
        <f>VLOOKUP(AQ$4,物性!$B:$N,4,0)</f>
        <v>#N/A</v>
      </c>
      <c r="AR66" s="330" t="e">
        <f>VLOOKUP(AR$4,物性!$B:$N,4,0)</f>
        <v>#N/A</v>
      </c>
      <c r="AS66" s="330" t="e">
        <f>VLOOKUP(AS$4,物性!$B:$N,4,0)</f>
        <v>#N/A</v>
      </c>
      <c r="AT66" s="330" t="e">
        <f>VLOOKUP(AT$4,物性!$B:$N,4,0)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AY66" s="330" t="e">
        <f>VLOOKUP(AY$4,物性!$B:$N,4,0)</f>
        <v>#N/A</v>
      </c>
      <c r="AZ66" s="330" t="e">
        <f>VLOOKUP(AZ$4,物性!$B:$N,4,0)</f>
        <v>#N/A</v>
      </c>
      <c r="BC66" s="330" t="e">
        <f>VLOOKUP(BC$4,物性!$B:$N,4,0)</f>
        <v>#N/A</v>
      </c>
      <c r="BD66" s="330" t="e">
        <f>VLOOKUP(BD$4,物性!$B:$N,4,0)</f>
        <v>#N/A</v>
      </c>
      <c r="BE66" s="330" t="e">
        <f>VLOOKUP(BE$4,物性!$B:$N,4,0)</f>
        <v>#N/A</v>
      </c>
      <c r="BF66" s="330" t="e">
        <f>VLOOKUP(BF$4,物性!$B:$N,4,0)</f>
        <v>#N/A</v>
      </c>
      <c r="BG66" s="330" t="e">
        <f>VLOOKUP(BG$4,物性!$B:$N,4,0)</f>
        <v>#N/A</v>
      </c>
      <c r="BH66" s="330" t="e">
        <f>VLOOKUP(BH$4,物性!$B:$N,4,0)</f>
        <v>#N/A</v>
      </c>
      <c r="BI66" s="330" t="e">
        <f>VLOOKUP(BI$4,物性!$B:$N,4,0)</f>
        <v>#N/A</v>
      </c>
      <c r="BJ66" s="330" t="e">
        <f>VLOOKUP(BJ$4,物性!$B:$N,4,0)</f>
        <v>#N/A</v>
      </c>
      <c r="BK66" s="330" t="e">
        <f>VLOOKUP(BK$4,物性!$B:$N,4,0)</f>
        <v>#N/A</v>
      </c>
      <c r="BL66" s="330" t="e">
        <f>VLOOKUP(BL$4,物性!$B:$N,4,0)</f>
        <v>#N/A</v>
      </c>
    </row>
    <row r="67" spans="1:64" ht="14.25" customHeight="1">
      <c r="A67" s="825" t="s">
        <v>505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U67" s="330" t="e">
        <f>VLOOKUP(U$4,物性!$B:$N,5,0)</f>
        <v>#N/A</v>
      </c>
      <c r="V67" s="330" t="e">
        <f>VLOOKUP(V$4,物性!$B:$N,5,0)</f>
        <v>#N/A</v>
      </c>
      <c r="W67" s="330" t="e">
        <f>VLOOKUP(W$4,物性!$B:$N,5,0)</f>
        <v>#N/A</v>
      </c>
      <c r="X67" s="330" t="e">
        <f>VLOOKUP(X$4,物性!$B:$N,5,0)</f>
        <v>#N/A</v>
      </c>
      <c r="AA67" s="330" t="e">
        <f>VLOOKUP(AA$4,物性!$B:$N,5,0)</f>
        <v>#N/A</v>
      </c>
      <c r="AB67" s="330" t="e">
        <f>VLOOKUP(AB$4,物性!$B:$N,5,0)</f>
        <v>#N/A</v>
      </c>
      <c r="AC67" s="330" t="e">
        <f>VLOOKUP(AC$4,物性!$B:$N,5,0)</f>
        <v>#N/A</v>
      </c>
      <c r="AD67" s="330" t="e">
        <f>VLOOKUP(AD$4,物性!$B:$N,5,0)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K67" s="330" t="e">
        <f>VLOOKUP(AK$4,物性!$B:$N,5,0)</f>
        <v>#N/A</v>
      </c>
      <c r="AL67" s="330" t="e">
        <f>VLOOKUP(AL$4,物性!$B:$N,5,0)</f>
        <v>#N/A</v>
      </c>
      <c r="AM67" s="330" t="e">
        <f>VLOOKUP(AM$4,物性!$B:$N,5,0)</f>
        <v>#N/A</v>
      </c>
      <c r="AN67" s="330" t="e">
        <f>VLOOKUP(AN$4,物性!$B:$N,5,0)</f>
        <v>#N/A</v>
      </c>
      <c r="AO67" s="330" t="e">
        <f>VLOOKUP(AO$4,物性!$B:$N,5,0)</f>
        <v>#N/A</v>
      </c>
      <c r="AP67" s="330" t="e">
        <f>VLOOKUP(AP$4,物性!$B:$N,5,0)</f>
        <v>#N/A</v>
      </c>
      <c r="AQ67" s="330" t="e">
        <f>VLOOKUP(AQ$4,物性!$B:$N,5,0)</f>
        <v>#N/A</v>
      </c>
      <c r="AR67" s="330" t="e">
        <f>VLOOKUP(AR$4,物性!$B:$N,5,0)</f>
        <v>#N/A</v>
      </c>
      <c r="AS67" s="330" t="e">
        <f>VLOOKUP(AS$4,物性!$B:$N,5,0)</f>
        <v>#N/A</v>
      </c>
      <c r="AT67" s="330" t="e">
        <f>VLOOKUP(AT$4,物性!$B:$N,5,0)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AY67" s="330" t="e">
        <f>VLOOKUP(AY$4,物性!$B:$N,5,0)</f>
        <v>#N/A</v>
      </c>
      <c r="AZ67" s="330" t="e">
        <f>VLOOKUP(AZ$4,物性!$B:$N,5,0)</f>
        <v>#N/A</v>
      </c>
      <c r="BC67" s="330" t="e">
        <f>VLOOKUP(BC$4,物性!$B:$N,5,0)</f>
        <v>#N/A</v>
      </c>
      <c r="BD67" s="330" t="e">
        <f>VLOOKUP(BD$4,物性!$B:$N,5,0)</f>
        <v>#N/A</v>
      </c>
      <c r="BE67" s="330" t="e">
        <f>VLOOKUP(BE$4,物性!$B:$N,5,0)</f>
        <v>#N/A</v>
      </c>
      <c r="BF67" s="330" t="e">
        <f>VLOOKUP(BF$4,物性!$B:$N,5,0)</f>
        <v>#N/A</v>
      </c>
      <c r="BG67" s="330" t="e">
        <f>VLOOKUP(BG$4,物性!$B:$N,5,0)</f>
        <v>#N/A</v>
      </c>
      <c r="BH67" s="330" t="e">
        <f>VLOOKUP(BH$4,物性!$B:$N,5,0)</f>
        <v>#N/A</v>
      </c>
      <c r="BI67" s="330" t="e">
        <f>VLOOKUP(BI$4,物性!$B:$N,5,0)</f>
        <v>#N/A</v>
      </c>
      <c r="BJ67" s="330" t="e">
        <f>VLOOKUP(BJ$4,物性!$B:$N,5,0)</f>
        <v>#N/A</v>
      </c>
      <c r="BK67" s="330" t="e">
        <f>VLOOKUP(BK$4,物性!$B:$N,5,0)</f>
        <v>#N/A</v>
      </c>
      <c r="BL67" s="330" t="e">
        <f>VLOOKUP(BL$4,物性!$B:$N,5,0)</f>
        <v>#N/A</v>
      </c>
    </row>
    <row r="68" spans="1:64" ht="14.25" customHeight="1">
      <c r="A68" s="825" t="s">
        <v>506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U68" s="330" t="e">
        <f>VLOOKUP(U$4,物性!$B:$N,6,0)</f>
        <v>#N/A</v>
      </c>
      <c r="V68" s="330" t="e">
        <f>VLOOKUP(V$4,物性!$B:$N,6,0)</f>
        <v>#N/A</v>
      </c>
      <c r="W68" s="330" t="e">
        <f>VLOOKUP(W$4,物性!$B:$N,6,0)</f>
        <v>#N/A</v>
      </c>
      <c r="X68" s="330" t="e">
        <f>VLOOKUP(X$4,物性!$B:$N,6,0)</f>
        <v>#N/A</v>
      </c>
      <c r="AA68" s="330" t="e">
        <f>VLOOKUP(AA$4,物性!$B:$N,6,0)</f>
        <v>#N/A</v>
      </c>
      <c r="AB68" s="330" t="e">
        <f>VLOOKUP(AB$4,物性!$B:$N,6,0)</f>
        <v>#N/A</v>
      </c>
      <c r="AC68" s="330" t="e">
        <f>VLOOKUP(AC$4,物性!$B:$N,6,0)</f>
        <v>#N/A</v>
      </c>
      <c r="AD68" s="330" t="e">
        <f>VLOOKUP(AD$4,物性!$B:$N,6,0)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K68" s="330" t="e">
        <f>VLOOKUP(AK$4,物性!$B:$N,6,0)</f>
        <v>#N/A</v>
      </c>
      <c r="AL68" s="330" t="e">
        <f>VLOOKUP(AL$4,物性!$B:$N,6,0)</f>
        <v>#N/A</v>
      </c>
      <c r="AM68" s="330" t="e">
        <f>VLOOKUP(AM$4,物性!$B:$N,6,0)</f>
        <v>#N/A</v>
      </c>
      <c r="AN68" s="330" t="e">
        <f>VLOOKUP(AN$4,物性!$B:$N,6,0)</f>
        <v>#N/A</v>
      </c>
      <c r="AO68" s="330" t="e">
        <f>VLOOKUP(AO$4,物性!$B:$N,6,0)</f>
        <v>#N/A</v>
      </c>
      <c r="AP68" s="330" t="e">
        <f>VLOOKUP(AP$4,物性!$B:$N,6,0)</f>
        <v>#N/A</v>
      </c>
      <c r="AQ68" s="330" t="e">
        <f>VLOOKUP(AQ$4,物性!$B:$N,6,0)</f>
        <v>#N/A</v>
      </c>
      <c r="AR68" s="330" t="e">
        <f>VLOOKUP(AR$4,物性!$B:$N,6,0)</f>
        <v>#N/A</v>
      </c>
      <c r="AS68" s="330" t="e">
        <f>VLOOKUP(AS$4,物性!$B:$N,6,0)</f>
        <v>#N/A</v>
      </c>
      <c r="AT68" s="330" t="e">
        <f>VLOOKUP(AT$4,物性!$B:$N,6,0)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AY68" s="330" t="e">
        <f>VLOOKUP(AY$4,物性!$B:$N,6,0)</f>
        <v>#N/A</v>
      </c>
      <c r="AZ68" s="330" t="e">
        <f>VLOOKUP(AZ$4,物性!$B:$N,6,0)</f>
        <v>#N/A</v>
      </c>
      <c r="BC68" s="330" t="e">
        <f>VLOOKUP(BC$4,物性!$B:$N,6,0)</f>
        <v>#N/A</v>
      </c>
      <c r="BD68" s="330" t="e">
        <f>VLOOKUP(BD$4,物性!$B:$N,6,0)</f>
        <v>#N/A</v>
      </c>
      <c r="BE68" s="330" t="e">
        <f>VLOOKUP(BE$4,物性!$B:$N,6,0)</f>
        <v>#N/A</v>
      </c>
      <c r="BF68" s="330" t="e">
        <f>VLOOKUP(BF$4,物性!$B:$N,6,0)</f>
        <v>#N/A</v>
      </c>
      <c r="BG68" s="330" t="e">
        <f>VLOOKUP(BG$4,物性!$B:$N,6,0)</f>
        <v>#N/A</v>
      </c>
      <c r="BH68" s="330" t="e">
        <f>VLOOKUP(BH$4,物性!$B:$N,6,0)</f>
        <v>#N/A</v>
      </c>
      <c r="BI68" s="330" t="e">
        <f>VLOOKUP(BI$4,物性!$B:$N,6,0)</f>
        <v>#N/A</v>
      </c>
      <c r="BJ68" s="330" t="e">
        <f>VLOOKUP(BJ$4,物性!$B:$N,6,0)</f>
        <v>#N/A</v>
      </c>
      <c r="BK68" s="330" t="e">
        <f>VLOOKUP(BK$4,物性!$B:$N,6,0)</f>
        <v>#N/A</v>
      </c>
      <c r="BL68" s="330" t="e">
        <f>VLOOKUP(BL$4,物性!$B:$N,6,0)</f>
        <v>#N/A</v>
      </c>
    </row>
    <row r="69" spans="1:64" ht="14.25" customHeight="1">
      <c r="A69" s="825" t="s">
        <v>507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U69" s="330" t="e">
        <f>VLOOKUP(U$4,物性!$B:$N,7,0)</f>
        <v>#N/A</v>
      </c>
      <c r="V69" s="330" t="e">
        <f>VLOOKUP(V$4,物性!$B:$N,7,0)</f>
        <v>#N/A</v>
      </c>
      <c r="W69" s="330" t="e">
        <f>VLOOKUP(W$4,物性!$B:$N,7,0)</f>
        <v>#N/A</v>
      </c>
      <c r="X69" s="330" t="e">
        <f>VLOOKUP(X$4,物性!$B:$N,7,0)</f>
        <v>#N/A</v>
      </c>
      <c r="AA69" s="330" t="e">
        <f>VLOOKUP(AA$4,物性!$B:$N,7,0)</f>
        <v>#N/A</v>
      </c>
      <c r="AB69" s="330" t="e">
        <f>VLOOKUP(AB$4,物性!$B:$N,7,0)</f>
        <v>#N/A</v>
      </c>
      <c r="AC69" s="330" t="e">
        <f>VLOOKUP(AC$4,物性!$B:$N,7,0)</f>
        <v>#N/A</v>
      </c>
      <c r="AD69" s="330" t="e">
        <f>VLOOKUP(AD$4,物性!$B:$N,7,0)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K69" s="330" t="e">
        <f>VLOOKUP(AK$4,物性!$B:$N,7,0)</f>
        <v>#N/A</v>
      </c>
      <c r="AL69" s="330" t="e">
        <f>VLOOKUP(AL$4,物性!$B:$N,7,0)</f>
        <v>#N/A</v>
      </c>
      <c r="AM69" s="330" t="e">
        <f>VLOOKUP(AM$4,物性!$B:$N,7,0)</f>
        <v>#N/A</v>
      </c>
      <c r="AN69" s="330" t="e">
        <f>VLOOKUP(AN$4,物性!$B:$N,7,0)</f>
        <v>#N/A</v>
      </c>
      <c r="AO69" s="330" t="e">
        <f>VLOOKUP(AO$4,物性!$B:$N,7,0)</f>
        <v>#N/A</v>
      </c>
      <c r="AP69" s="330" t="e">
        <f>VLOOKUP(AP$4,物性!$B:$N,7,0)</f>
        <v>#N/A</v>
      </c>
      <c r="AQ69" s="330" t="e">
        <f>VLOOKUP(AQ$4,物性!$B:$N,7,0)</f>
        <v>#N/A</v>
      </c>
      <c r="AR69" s="330" t="e">
        <f>VLOOKUP(AR$4,物性!$B:$N,7,0)</f>
        <v>#N/A</v>
      </c>
      <c r="AS69" s="330" t="e">
        <f>VLOOKUP(AS$4,物性!$B:$N,7,0)</f>
        <v>#N/A</v>
      </c>
      <c r="AT69" s="330" t="e">
        <f>VLOOKUP(AT$4,物性!$B:$N,7,0)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AY69" s="330" t="e">
        <f>VLOOKUP(AY$4,物性!$B:$N,7,0)</f>
        <v>#N/A</v>
      </c>
      <c r="AZ69" s="330" t="e">
        <f>VLOOKUP(AZ$4,物性!$B:$N,7,0)</f>
        <v>#N/A</v>
      </c>
      <c r="BC69" s="330" t="e">
        <f>VLOOKUP(BC$4,物性!$B:$N,7,0)</f>
        <v>#N/A</v>
      </c>
      <c r="BD69" s="330" t="e">
        <f>VLOOKUP(BD$4,物性!$B:$N,7,0)</f>
        <v>#N/A</v>
      </c>
      <c r="BE69" s="330" t="e">
        <f>VLOOKUP(BE$4,物性!$B:$N,7,0)</f>
        <v>#N/A</v>
      </c>
      <c r="BF69" s="330" t="e">
        <f>VLOOKUP(BF$4,物性!$B:$N,7,0)</f>
        <v>#N/A</v>
      </c>
      <c r="BG69" s="330" t="e">
        <f>VLOOKUP(BG$4,物性!$B:$N,7,0)</f>
        <v>#N/A</v>
      </c>
      <c r="BH69" s="330" t="e">
        <f>VLOOKUP(BH$4,物性!$B:$N,7,0)</f>
        <v>#N/A</v>
      </c>
      <c r="BI69" s="330" t="e">
        <f>VLOOKUP(BI$4,物性!$B:$N,7,0)</f>
        <v>#N/A</v>
      </c>
      <c r="BJ69" s="330" t="e">
        <f>VLOOKUP(BJ$4,物性!$B:$N,7,0)</f>
        <v>#N/A</v>
      </c>
      <c r="BK69" s="330" t="e">
        <f>VLOOKUP(BK$4,物性!$B:$N,7,0)</f>
        <v>#N/A</v>
      </c>
      <c r="BL69" s="330" t="e">
        <f>VLOOKUP(BL$4,物性!$B:$N,7,0)</f>
        <v>#N/A</v>
      </c>
    </row>
    <row r="70" spans="1:64" ht="14.25" customHeight="1">
      <c r="A70" s="825" t="s">
        <v>508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U70" s="330" t="e">
        <f>VLOOKUP(U$4,物性!$B:$N,8,0)</f>
        <v>#N/A</v>
      </c>
      <c r="V70" s="330" t="e">
        <f>VLOOKUP(V$4,物性!$B:$N,8,0)</f>
        <v>#N/A</v>
      </c>
      <c r="W70" s="330" t="e">
        <f>VLOOKUP(W$4,物性!$B:$N,8,0)</f>
        <v>#N/A</v>
      </c>
      <c r="X70" s="330" t="e">
        <f>VLOOKUP(X$4,物性!$B:$N,8,0)</f>
        <v>#N/A</v>
      </c>
      <c r="AA70" s="330" t="e">
        <f>VLOOKUP(AA$4,物性!$B:$N,8,0)</f>
        <v>#N/A</v>
      </c>
      <c r="AB70" s="330" t="e">
        <f>VLOOKUP(AB$4,物性!$B:$N,8,0)</f>
        <v>#N/A</v>
      </c>
      <c r="AC70" s="330" t="e">
        <f>VLOOKUP(AC$4,物性!$B:$N,8,0)</f>
        <v>#N/A</v>
      </c>
      <c r="AD70" s="330" t="e">
        <f>VLOOKUP(AD$4,物性!$B:$N,8,0)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K70" s="330" t="e">
        <f>VLOOKUP(AK$4,物性!$B:$N,8,0)</f>
        <v>#N/A</v>
      </c>
      <c r="AL70" s="330" t="e">
        <f>VLOOKUP(AL$4,物性!$B:$N,8,0)</f>
        <v>#N/A</v>
      </c>
      <c r="AM70" s="330" t="e">
        <f>VLOOKUP(AM$4,物性!$B:$N,8,0)</f>
        <v>#N/A</v>
      </c>
      <c r="AN70" s="330" t="e">
        <f>VLOOKUP(AN$4,物性!$B:$N,8,0)</f>
        <v>#N/A</v>
      </c>
      <c r="AO70" s="330" t="e">
        <f>VLOOKUP(AO$4,物性!$B:$N,8,0)</f>
        <v>#N/A</v>
      </c>
      <c r="AP70" s="330" t="e">
        <f>VLOOKUP(AP$4,物性!$B:$N,8,0)</f>
        <v>#N/A</v>
      </c>
      <c r="AQ70" s="330" t="e">
        <f>VLOOKUP(AQ$4,物性!$B:$N,8,0)</f>
        <v>#N/A</v>
      </c>
      <c r="AR70" s="330" t="e">
        <f>VLOOKUP(AR$4,物性!$B:$N,8,0)</f>
        <v>#N/A</v>
      </c>
      <c r="AS70" s="330" t="e">
        <f>VLOOKUP(AS$4,物性!$B:$N,8,0)</f>
        <v>#N/A</v>
      </c>
      <c r="AT70" s="330" t="e">
        <f>VLOOKUP(AT$4,物性!$B:$N,8,0)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AY70" s="330" t="e">
        <f>VLOOKUP(AY$4,物性!$B:$N,8,0)</f>
        <v>#N/A</v>
      </c>
      <c r="AZ70" s="330" t="e">
        <f>VLOOKUP(AZ$4,物性!$B:$N,8,0)</f>
        <v>#N/A</v>
      </c>
      <c r="BC70" s="330" t="e">
        <f>VLOOKUP(BC$4,物性!$B:$N,8,0)</f>
        <v>#N/A</v>
      </c>
      <c r="BD70" s="330" t="e">
        <f>VLOOKUP(BD$4,物性!$B:$N,8,0)</f>
        <v>#N/A</v>
      </c>
      <c r="BE70" s="330" t="e">
        <f>VLOOKUP(BE$4,物性!$B:$N,8,0)</f>
        <v>#N/A</v>
      </c>
      <c r="BF70" s="330" t="e">
        <f>VLOOKUP(BF$4,物性!$B:$N,8,0)</f>
        <v>#N/A</v>
      </c>
      <c r="BG70" s="330" t="e">
        <f>VLOOKUP(BG$4,物性!$B:$N,8,0)</f>
        <v>#N/A</v>
      </c>
      <c r="BH70" s="330" t="e">
        <f>VLOOKUP(BH$4,物性!$B:$N,8,0)</f>
        <v>#N/A</v>
      </c>
      <c r="BI70" s="330" t="e">
        <f>VLOOKUP(BI$4,物性!$B:$N,8,0)</f>
        <v>#N/A</v>
      </c>
      <c r="BJ70" s="330" t="e">
        <f>VLOOKUP(BJ$4,物性!$B:$N,8,0)</f>
        <v>#N/A</v>
      </c>
      <c r="BK70" s="330" t="e">
        <f>VLOOKUP(BK$4,物性!$B:$N,8,0)</f>
        <v>#N/A</v>
      </c>
      <c r="BL70" s="330" t="e">
        <f>VLOOKUP(BL$4,物性!$B:$N,8,0)</f>
        <v>#N/A</v>
      </c>
    </row>
    <row r="71" spans="1:64" ht="14.25" customHeight="1">
      <c r="A71" s="825" t="s">
        <v>509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U71" s="330" t="e">
        <f>VLOOKUP(U$4,物性!$B:$N,9,0)</f>
        <v>#N/A</v>
      </c>
      <c r="V71" s="330" t="e">
        <f>VLOOKUP(V$4,物性!$B:$N,9,0)</f>
        <v>#N/A</v>
      </c>
      <c r="W71" s="330" t="e">
        <f>VLOOKUP(W$4,物性!$B:$N,9,0)</f>
        <v>#N/A</v>
      </c>
      <c r="X71" s="330" t="e">
        <f>VLOOKUP(X$4,物性!$B:$N,9,0)</f>
        <v>#N/A</v>
      </c>
      <c r="AA71" s="330" t="e">
        <f>VLOOKUP(AA$4,物性!$B:$N,9,0)</f>
        <v>#N/A</v>
      </c>
      <c r="AB71" s="330" t="e">
        <f>VLOOKUP(AB$4,物性!$B:$N,9,0)</f>
        <v>#N/A</v>
      </c>
      <c r="AC71" s="330" t="e">
        <f>VLOOKUP(AC$4,物性!$B:$N,9,0)</f>
        <v>#N/A</v>
      </c>
      <c r="AD71" s="330" t="e">
        <f>VLOOKUP(AD$4,物性!$B:$N,9,0)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K71" s="330" t="e">
        <f>VLOOKUP(AK$4,物性!$B:$N,9,0)</f>
        <v>#N/A</v>
      </c>
      <c r="AL71" s="330" t="e">
        <f>VLOOKUP(AL$4,物性!$B:$N,9,0)</f>
        <v>#N/A</v>
      </c>
      <c r="AM71" s="330" t="e">
        <f>VLOOKUP(AM$4,物性!$B:$N,9,0)</f>
        <v>#N/A</v>
      </c>
      <c r="AN71" s="330" t="e">
        <f>VLOOKUP(AN$4,物性!$B:$N,9,0)</f>
        <v>#N/A</v>
      </c>
      <c r="AO71" s="330" t="e">
        <f>VLOOKUP(AO$4,物性!$B:$N,9,0)</f>
        <v>#N/A</v>
      </c>
      <c r="AP71" s="330" t="e">
        <f>VLOOKUP(AP$4,物性!$B:$N,9,0)</f>
        <v>#N/A</v>
      </c>
      <c r="AQ71" s="330" t="e">
        <f>VLOOKUP(AQ$4,物性!$B:$N,9,0)</f>
        <v>#N/A</v>
      </c>
      <c r="AR71" s="330" t="e">
        <f>VLOOKUP(AR$4,物性!$B:$N,9,0)</f>
        <v>#N/A</v>
      </c>
      <c r="AS71" s="330" t="e">
        <f>VLOOKUP(AS$4,物性!$B:$N,9,0)</f>
        <v>#N/A</v>
      </c>
      <c r="AT71" s="330" t="e">
        <f>VLOOKUP(AT$4,物性!$B:$N,9,0)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AY71" s="330" t="e">
        <f>VLOOKUP(AY$4,物性!$B:$N,9,0)</f>
        <v>#N/A</v>
      </c>
      <c r="AZ71" s="330" t="e">
        <f>VLOOKUP(AZ$4,物性!$B:$N,9,0)</f>
        <v>#N/A</v>
      </c>
      <c r="BC71" s="330" t="e">
        <f>VLOOKUP(BC$4,物性!$B:$N,9,0)</f>
        <v>#N/A</v>
      </c>
      <c r="BD71" s="330" t="e">
        <f>VLOOKUP(BD$4,物性!$B:$N,9,0)</f>
        <v>#N/A</v>
      </c>
      <c r="BE71" s="330" t="e">
        <f>VLOOKUP(BE$4,物性!$B:$N,9,0)</f>
        <v>#N/A</v>
      </c>
      <c r="BF71" s="330" t="e">
        <f>VLOOKUP(BF$4,物性!$B:$N,9,0)</f>
        <v>#N/A</v>
      </c>
      <c r="BG71" s="330" t="e">
        <f>VLOOKUP(BG$4,物性!$B:$N,9,0)</f>
        <v>#N/A</v>
      </c>
      <c r="BH71" s="330" t="e">
        <f>VLOOKUP(BH$4,物性!$B:$N,9,0)</f>
        <v>#N/A</v>
      </c>
      <c r="BI71" s="330" t="e">
        <f>VLOOKUP(BI$4,物性!$B:$N,9,0)</f>
        <v>#N/A</v>
      </c>
      <c r="BJ71" s="330" t="e">
        <f>VLOOKUP(BJ$4,物性!$B:$N,9,0)</f>
        <v>#N/A</v>
      </c>
      <c r="BK71" s="330" t="e">
        <f>VLOOKUP(BK$4,物性!$B:$N,9,0)</f>
        <v>#N/A</v>
      </c>
      <c r="BL71" s="330" t="e">
        <f>VLOOKUP(BL$4,物性!$B:$N,9,0)</f>
        <v>#N/A</v>
      </c>
    </row>
    <row r="72" spans="1:64" ht="14.25" customHeight="1">
      <c r="A72" s="825" t="s">
        <v>510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U72" s="330" t="e">
        <f>VLOOKUP(U$4,物性!$B:$N,10,0)</f>
        <v>#N/A</v>
      </c>
      <c r="V72" s="330" t="e">
        <f>VLOOKUP(V$4,物性!$B:$N,10,0)</f>
        <v>#N/A</v>
      </c>
      <c r="W72" s="330" t="e">
        <f>VLOOKUP(W$4,物性!$B:$N,10,0)</f>
        <v>#N/A</v>
      </c>
      <c r="X72" s="330" t="e">
        <f>VLOOKUP(X$4,物性!$B:$N,10,0)</f>
        <v>#N/A</v>
      </c>
      <c r="AA72" s="330" t="e">
        <f>VLOOKUP(AA$4,物性!$B:$N,10,0)</f>
        <v>#N/A</v>
      </c>
      <c r="AB72" s="330" t="e">
        <f>VLOOKUP(AB$4,物性!$B:$N,10,0)</f>
        <v>#N/A</v>
      </c>
      <c r="AC72" s="330" t="e">
        <f>VLOOKUP(AC$4,物性!$B:$N,10,0)</f>
        <v>#N/A</v>
      </c>
      <c r="AD72" s="330" t="e">
        <f>VLOOKUP(AD$4,物性!$B:$N,10,0)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K72" s="330" t="e">
        <f>VLOOKUP(AK$4,物性!$B:$N,10,0)</f>
        <v>#N/A</v>
      </c>
      <c r="AL72" s="330" t="e">
        <f>VLOOKUP(AL$4,物性!$B:$N,10,0)</f>
        <v>#N/A</v>
      </c>
      <c r="AM72" s="330" t="e">
        <f>VLOOKUP(AM$4,物性!$B:$N,10,0)</f>
        <v>#N/A</v>
      </c>
      <c r="AN72" s="330" t="e">
        <f>VLOOKUP(AN$4,物性!$B:$N,10,0)</f>
        <v>#N/A</v>
      </c>
      <c r="AO72" s="330" t="e">
        <f>VLOOKUP(AO$4,物性!$B:$N,10,0)</f>
        <v>#N/A</v>
      </c>
      <c r="AP72" s="330" t="e">
        <f>VLOOKUP(AP$4,物性!$B:$N,10,0)</f>
        <v>#N/A</v>
      </c>
      <c r="AQ72" s="330" t="e">
        <f>VLOOKUP(AQ$4,物性!$B:$N,10,0)</f>
        <v>#N/A</v>
      </c>
      <c r="AR72" s="330" t="e">
        <f>VLOOKUP(AR$4,物性!$B:$N,10,0)</f>
        <v>#N/A</v>
      </c>
      <c r="AS72" s="330" t="e">
        <f>VLOOKUP(AS$4,物性!$B:$N,10,0)</f>
        <v>#N/A</v>
      </c>
      <c r="AT72" s="330" t="e">
        <f>VLOOKUP(AT$4,物性!$B:$N,10,0)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AY72" s="330" t="e">
        <f>VLOOKUP(AY$4,物性!$B:$N,10,0)</f>
        <v>#N/A</v>
      </c>
      <c r="AZ72" s="330" t="e">
        <f>VLOOKUP(AZ$4,物性!$B:$N,10,0)</f>
        <v>#N/A</v>
      </c>
      <c r="BC72" s="330" t="e">
        <f>VLOOKUP(BC$4,物性!$B:$N,10,0)</f>
        <v>#N/A</v>
      </c>
      <c r="BD72" s="330" t="e">
        <f>VLOOKUP(BD$4,物性!$B:$N,10,0)</f>
        <v>#N/A</v>
      </c>
      <c r="BE72" s="330" t="e">
        <f>VLOOKUP(BE$4,物性!$B:$N,10,0)</f>
        <v>#N/A</v>
      </c>
      <c r="BF72" s="330" t="e">
        <f>VLOOKUP(BF$4,物性!$B:$N,10,0)</f>
        <v>#N/A</v>
      </c>
      <c r="BG72" s="330" t="e">
        <f>VLOOKUP(BG$4,物性!$B:$N,10,0)</f>
        <v>#N/A</v>
      </c>
      <c r="BH72" s="330" t="e">
        <f>VLOOKUP(BH$4,物性!$B:$N,10,0)</f>
        <v>#N/A</v>
      </c>
      <c r="BI72" s="330" t="e">
        <f>VLOOKUP(BI$4,物性!$B:$N,10,0)</f>
        <v>#N/A</v>
      </c>
      <c r="BJ72" s="330" t="e">
        <f>VLOOKUP(BJ$4,物性!$B:$N,10,0)</f>
        <v>#N/A</v>
      </c>
      <c r="BK72" s="330" t="e">
        <f>VLOOKUP(BK$4,物性!$B:$N,10,0)</f>
        <v>#N/A</v>
      </c>
      <c r="BL72" s="330" t="e">
        <f>VLOOKUP(BL$4,物性!$B:$N,10,0)</f>
        <v>#N/A</v>
      </c>
    </row>
    <row r="73" spans="1:64" ht="14.25" customHeight="1">
      <c r="A73" s="825" t="s">
        <v>511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U73" s="330" t="e">
        <f>VLOOKUP(U$4,物性!$B:$N,11,0)</f>
        <v>#N/A</v>
      </c>
      <c r="V73" s="330" t="e">
        <f>VLOOKUP(V$4,物性!$B:$N,11,0)</f>
        <v>#N/A</v>
      </c>
      <c r="W73" s="330" t="e">
        <f>VLOOKUP(W$4,物性!$B:$N,11,0)</f>
        <v>#N/A</v>
      </c>
      <c r="X73" s="330" t="e">
        <f>VLOOKUP(X$4,物性!$B:$N,11,0)</f>
        <v>#N/A</v>
      </c>
      <c r="AA73" s="330" t="e">
        <f>VLOOKUP(AA$4,物性!$B:$N,11,0)</f>
        <v>#N/A</v>
      </c>
      <c r="AB73" s="330" t="e">
        <f>VLOOKUP(AB$4,物性!$B:$N,11,0)</f>
        <v>#N/A</v>
      </c>
      <c r="AC73" s="330" t="e">
        <f>VLOOKUP(AC$4,物性!$B:$N,11,0)</f>
        <v>#N/A</v>
      </c>
      <c r="AD73" s="330" t="e">
        <f>VLOOKUP(AD$4,物性!$B:$N,11,0)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K73" s="330" t="e">
        <f>VLOOKUP(AK$4,物性!$B:$N,11,0)</f>
        <v>#N/A</v>
      </c>
      <c r="AL73" s="330" t="e">
        <f>VLOOKUP(AL$4,物性!$B:$N,11,0)</f>
        <v>#N/A</v>
      </c>
      <c r="AM73" s="330" t="e">
        <f>VLOOKUP(AM$4,物性!$B:$N,11,0)</f>
        <v>#N/A</v>
      </c>
      <c r="AN73" s="330" t="e">
        <f>VLOOKUP(AN$4,物性!$B:$N,11,0)</f>
        <v>#N/A</v>
      </c>
      <c r="AO73" s="330" t="e">
        <f>VLOOKUP(AO$4,物性!$B:$N,11,0)</f>
        <v>#N/A</v>
      </c>
      <c r="AP73" s="330" t="e">
        <f>VLOOKUP(AP$4,物性!$B:$N,11,0)</f>
        <v>#N/A</v>
      </c>
      <c r="AQ73" s="330" t="e">
        <f>VLOOKUP(AQ$4,物性!$B:$N,11,0)</f>
        <v>#N/A</v>
      </c>
      <c r="AR73" s="330" t="e">
        <f>VLOOKUP(AR$4,物性!$B:$N,11,0)</f>
        <v>#N/A</v>
      </c>
      <c r="AS73" s="330" t="e">
        <f>VLOOKUP(AS$4,物性!$B:$N,11,0)</f>
        <v>#N/A</v>
      </c>
      <c r="AT73" s="330" t="e">
        <f>VLOOKUP(AT$4,物性!$B:$N,11,0)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AY73" s="330" t="e">
        <f>VLOOKUP(AY$4,物性!$B:$N,11,0)</f>
        <v>#N/A</v>
      </c>
      <c r="AZ73" s="330" t="e">
        <f>VLOOKUP(AZ$4,物性!$B:$N,11,0)</f>
        <v>#N/A</v>
      </c>
      <c r="BC73" s="330" t="e">
        <f>VLOOKUP(BC$4,物性!$B:$N,11,0)</f>
        <v>#N/A</v>
      </c>
      <c r="BD73" s="330" t="e">
        <f>VLOOKUP(BD$4,物性!$B:$N,11,0)</f>
        <v>#N/A</v>
      </c>
      <c r="BE73" s="330" t="e">
        <f>VLOOKUP(BE$4,物性!$B:$N,11,0)</f>
        <v>#N/A</v>
      </c>
      <c r="BF73" s="330" t="e">
        <f>VLOOKUP(BF$4,物性!$B:$N,11,0)</f>
        <v>#N/A</v>
      </c>
      <c r="BG73" s="330" t="e">
        <f>VLOOKUP(BG$4,物性!$B:$N,11,0)</f>
        <v>#N/A</v>
      </c>
      <c r="BH73" s="330" t="e">
        <f>VLOOKUP(BH$4,物性!$B:$N,11,0)</f>
        <v>#N/A</v>
      </c>
      <c r="BI73" s="330" t="e">
        <f>VLOOKUP(BI$4,物性!$B:$N,11,0)</f>
        <v>#N/A</v>
      </c>
      <c r="BJ73" s="330" t="e">
        <f>VLOOKUP(BJ$4,物性!$B:$N,11,0)</f>
        <v>#N/A</v>
      </c>
      <c r="BK73" s="330" t="e">
        <f>VLOOKUP(BK$4,物性!$B:$N,11,0)</f>
        <v>#N/A</v>
      </c>
      <c r="BL73" s="330" t="e">
        <f>VLOOKUP(BL$4,物性!$B:$N,11,0)</f>
        <v>#N/A</v>
      </c>
    </row>
    <row r="74" spans="1:64" ht="14.25" customHeight="1">
      <c r="A74" s="825" t="s">
        <v>512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U74" s="330" t="e">
        <f>VLOOKUP(U$4,物性!$B:$N,12,0)</f>
        <v>#N/A</v>
      </c>
      <c r="V74" s="330" t="e">
        <f>VLOOKUP(V$4,物性!$B:$N,12,0)</f>
        <v>#N/A</v>
      </c>
      <c r="W74" s="330" t="e">
        <f>VLOOKUP(W$4,物性!$B:$N,12,0)</f>
        <v>#N/A</v>
      </c>
      <c r="X74" s="330" t="e">
        <f>VLOOKUP(X$4,物性!$B:$N,12,0)</f>
        <v>#N/A</v>
      </c>
      <c r="AA74" s="330" t="e">
        <f>VLOOKUP(AA$4,物性!$B:$N,12,0)</f>
        <v>#N/A</v>
      </c>
      <c r="AB74" s="330" t="e">
        <f>VLOOKUP(AB$4,物性!$B:$N,12,0)</f>
        <v>#N/A</v>
      </c>
      <c r="AC74" s="330" t="e">
        <f>VLOOKUP(AC$4,物性!$B:$N,12,0)</f>
        <v>#N/A</v>
      </c>
      <c r="AD74" s="330" t="e">
        <f>VLOOKUP(AD$4,物性!$B:$N,12,0)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K74" s="330" t="e">
        <f>VLOOKUP(AK$4,物性!$B:$N,12,0)</f>
        <v>#N/A</v>
      </c>
      <c r="AL74" s="330" t="e">
        <f>VLOOKUP(AL$4,物性!$B:$N,12,0)</f>
        <v>#N/A</v>
      </c>
      <c r="AM74" s="330" t="e">
        <f>VLOOKUP(AM$4,物性!$B:$N,12,0)</f>
        <v>#N/A</v>
      </c>
      <c r="AN74" s="330" t="e">
        <f>VLOOKUP(AN$4,物性!$B:$N,12,0)</f>
        <v>#N/A</v>
      </c>
      <c r="AO74" s="330" t="e">
        <f>VLOOKUP(AO$4,物性!$B:$N,12,0)</f>
        <v>#N/A</v>
      </c>
      <c r="AP74" s="330" t="e">
        <f>VLOOKUP(AP$4,物性!$B:$N,12,0)</f>
        <v>#N/A</v>
      </c>
      <c r="AQ74" s="330" t="e">
        <f>VLOOKUP(AQ$4,物性!$B:$N,12,0)</f>
        <v>#N/A</v>
      </c>
      <c r="AR74" s="330" t="e">
        <f>VLOOKUP(AR$4,物性!$B:$N,12,0)</f>
        <v>#N/A</v>
      </c>
      <c r="AS74" s="330" t="e">
        <f>VLOOKUP(AS$4,物性!$B:$N,12,0)</f>
        <v>#N/A</v>
      </c>
      <c r="AT74" s="330" t="e">
        <f>VLOOKUP(AT$4,物性!$B:$N,12,0)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AY74" s="330" t="e">
        <f>VLOOKUP(AY$4,物性!$B:$N,12,0)</f>
        <v>#N/A</v>
      </c>
      <c r="AZ74" s="330" t="e">
        <f>VLOOKUP(AZ$4,物性!$B:$N,12,0)</f>
        <v>#N/A</v>
      </c>
      <c r="BC74" s="330" t="e">
        <f>VLOOKUP(BC$4,物性!$B:$N,12,0)</f>
        <v>#N/A</v>
      </c>
      <c r="BD74" s="330" t="e">
        <f>VLOOKUP(BD$4,物性!$B:$N,12,0)</f>
        <v>#N/A</v>
      </c>
      <c r="BE74" s="330" t="e">
        <f>VLOOKUP(BE$4,物性!$B:$N,12,0)</f>
        <v>#N/A</v>
      </c>
      <c r="BF74" s="330" t="e">
        <f>VLOOKUP(BF$4,物性!$B:$N,12,0)</f>
        <v>#N/A</v>
      </c>
      <c r="BG74" s="330" t="e">
        <f>VLOOKUP(BG$4,物性!$B:$N,12,0)</f>
        <v>#N/A</v>
      </c>
      <c r="BH74" s="330" t="e">
        <f>VLOOKUP(BH$4,物性!$B:$N,12,0)</f>
        <v>#N/A</v>
      </c>
      <c r="BI74" s="330" t="e">
        <f>VLOOKUP(BI$4,物性!$B:$N,12,0)</f>
        <v>#N/A</v>
      </c>
      <c r="BJ74" s="330" t="e">
        <f>VLOOKUP(BJ$4,物性!$B:$N,12,0)</f>
        <v>#N/A</v>
      </c>
      <c r="BK74" s="330" t="e">
        <f>VLOOKUP(BK$4,物性!$B:$N,12,0)</f>
        <v>#N/A</v>
      </c>
      <c r="BL74" s="330" t="e">
        <f>VLOOKUP(BL$4,物性!$B:$N,12,0)</f>
        <v>#N/A</v>
      </c>
    </row>
    <row r="75" spans="1:64" ht="14.25" customHeight="1">
      <c r="A75" s="330" t="s">
        <v>513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U75" s="330" t="e">
        <f>VLOOKUP(U$4,物性!$B:$N,13,0)</f>
        <v>#N/A</v>
      </c>
      <c r="V75" s="330" t="e">
        <f>VLOOKUP(V$4,物性!$B:$N,13,0)</f>
        <v>#N/A</v>
      </c>
      <c r="W75" s="330" t="e">
        <f>VLOOKUP(W$4,物性!$B:$N,13,0)</f>
        <v>#N/A</v>
      </c>
      <c r="X75" s="330" t="e">
        <f>VLOOKUP(X$4,物性!$B:$N,13,0)</f>
        <v>#N/A</v>
      </c>
      <c r="AA75" s="330" t="e">
        <f>VLOOKUP(AA$4,物性!$B:$N,13,0)</f>
        <v>#N/A</v>
      </c>
      <c r="AB75" s="330" t="e">
        <f>VLOOKUP(AB$4,物性!$B:$N,13,0)</f>
        <v>#N/A</v>
      </c>
      <c r="AC75" s="330" t="e">
        <f>VLOOKUP(AC$4,物性!$B:$N,13,0)</f>
        <v>#N/A</v>
      </c>
      <c r="AD75" s="330" t="e">
        <f>VLOOKUP(AD$4,物性!$B:$N,13,0)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K75" s="330" t="e">
        <f>VLOOKUP(AK$4,物性!$B:$N,13,0)</f>
        <v>#N/A</v>
      </c>
      <c r="AL75" s="330" t="e">
        <f>VLOOKUP(AL$4,物性!$B:$N,13,0)</f>
        <v>#N/A</v>
      </c>
      <c r="AM75" s="330" t="e">
        <f>VLOOKUP(AM$4,物性!$B:$N,13,0)</f>
        <v>#N/A</v>
      </c>
      <c r="AN75" s="330" t="e">
        <f>VLOOKUP(AN$4,物性!$B:$N,13,0)</f>
        <v>#N/A</v>
      </c>
      <c r="AO75" s="330" t="e">
        <f>VLOOKUP(AO$4,物性!$B:$N,13,0)</f>
        <v>#N/A</v>
      </c>
      <c r="AP75" s="330" t="e">
        <f>VLOOKUP(AP$4,物性!$B:$N,13,0)</f>
        <v>#N/A</v>
      </c>
      <c r="AQ75" s="330" t="e">
        <f>VLOOKUP(AQ$4,物性!$B:$N,13,0)</f>
        <v>#N/A</v>
      </c>
      <c r="AR75" s="330" t="e">
        <f>VLOOKUP(AR$4,物性!$B:$N,13,0)</f>
        <v>#N/A</v>
      </c>
      <c r="AS75" s="330" t="e">
        <f>VLOOKUP(AS$4,物性!$B:$N,13,0)</f>
        <v>#N/A</v>
      </c>
      <c r="AT75" s="330" t="e">
        <f>VLOOKUP(AT$4,物性!$B:$N,13,0)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AY75" s="330" t="e">
        <f>VLOOKUP(AY$4,物性!$B:$N,13,0)</f>
        <v>#N/A</v>
      </c>
      <c r="AZ75" s="330" t="e">
        <f>VLOOKUP(AZ$4,物性!$B:$N,13,0)</f>
        <v>#N/A</v>
      </c>
      <c r="BC75" s="330" t="e">
        <f>VLOOKUP(BC$4,物性!$B:$N,13,0)</f>
        <v>#N/A</v>
      </c>
      <c r="BD75" s="330" t="e">
        <f>VLOOKUP(BD$4,物性!$B:$N,13,0)</f>
        <v>#N/A</v>
      </c>
      <c r="BE75" s="330" t="e">
        <f>VLOOKUP(BE$4,物性!$B:$N,13,0)</f>
        <v>#N/A</v>
      </c>
      <c r="BF75" s="330" t="e">
        <f>VLOOKUP(BF$4,物性!$B:$N,13,0)</f>
        <v>#N/A</v>
      </c>
      <c r="BG75" s="330" t="e">
        <f>VLOOKUP(BG$4,物性!$B:$N,13,0)</f>
        <v>#N/A</v>
      </c>
      <c r="BH75" s="330" t="e">
        <f>VLOOKUP(BH$4,物性!$B:$N,13,0)</f>
        <v>#N/A</v>
      </c>
      <c r="BI75" s="330" t="e">
        <f>VLOOKUP(BI$4,物性!$B:$N,13,0)</f>
        <v>#N/A</v>
      </c>
      <c r="BJ75" s="330" t="e">
        <f>VLOOKUP(BJ$4,物性!$B:$N,13,0)</f>
        <v>#N/A</v>
      </c>
      <c r="BK75" s="330" t="e">
        <f>VLOOKUP(BK$4,物性!$B:$N,13,0)</f>
        <v>#N/A</v>
      </c>
      <c r="BL75" s="330" t="e">
        <f>VLOOKUP(BL$4,物性!$B:$N,13,0)</f>
        <v>#N/A</v>
      </c>
    </row>
    <row r="76" spans="1:64" ht="14.25" customHeight="1">
      <c r="A76" s="701" t="s">
        <v>514</v>
      </c>
      <c r="B76" s="330" t="str">
        <f t="shared" ref="B76:R76" si="239">B6</f>
        <v>FP01422</v>
      </c>
      <c r="C76" s="330" t="str">
        <f t="shared" ref="C76" si="240">C6</f>
        <v>FP81386R</v>
      </c>
      <c r="D76" s="330" t="str">
        <f t="shared" ref="D76:E76" si="241">D6</f>
        <v>FP81363R×2</v>
      </c>
      <c r="E76" s="330" t="str">
        <f t="shared" si="241"/>
        <v>FP81391R×2</v>
      </c>
      <c r="F76" s="330">
        <f t="shared" ref="F76:G76" si="242">F6</f>
        <v>0</v>
      </c>
      <c r="G76" s="330" t="str">
        <f t="shared" si="242"/>
        <v>FP02421</v>
      </c>
      <c r="H76" s="330" t="str">
        <f t="shared" ref="H76:J76" si="243">H6</f>
        <v>FP81857R</v>
      </c>
      <c r="I76" s="330">
        <f t="shared" ref="I76" si="244">I6</f>
        <v>0</v>
      </c>
      <c r="J76" s="330" t="str">
        <f t="shared" si="243"/>
        <v>FP81382R×2</v>
      </c>
      <c r="K76" s="330" t="str">
        <f t="shared" ref="K76" si="245">K6</f>
        <v>FP81363R×2</v>
      </c>
      <c r="L76" s="330" t="str">
        <f t="shared" ref="L76" si="246">L6</f>
        <v>FP80141</v>
      </c>
      <c r="M76" s="330">
        <f t="shared" ref="M76" si="247">M6</f>
        <v>0</v>
      </c>
      <c r="N76" s="330" t="str">
        <f t="shared" ref="N76:O76" si="248">N6</f>
        <v>FP82781</v>
      </c>
      <c r="O76" s="330" t="str">
        <f t="shared" si="248"/>
        <v>FP82781</v>
      </c>
      <c r="P76" s="330">
        <f t="shared" ref="P76" si="249">P6</f>
        <v>0</v>
      </c>
      <c r="Q76" s="330">
        <f>Q6</f>
        <v>0</v>
      </c>
      <c r="R76" s="330" t="str">
        <f t="shared" si="239"/>
        <v>FP81382R×2</v>
      </c>
      <c r="S76" s="330" t="str">
        <f t="shared" ref="S76" si="250">S6</f>
        <v>FP82169R</v>
      </c>
      <c r="T76" s="330">
        <f t="shared" ref="T76" si="251">T6</f>
        <v>0</v>
      </c>
      <c r="U76" s="330" t="str">
        <f t="shared" ref="U76" si="252">U6</f>
        <v>FP81384R</v>
      </c>
      <c r="V76" s="330">
        <f t="shared" ref="V76:W76" si="253">V6</f>
        <v>0</v>
      </c>
      <c r="W76" s="330">
        <f t="shared" si="253"/>
        <v>0</v>
      </c>
      <c r="X76" s="330" t="str">
        <f t="shared" ref="X76" si="254">X6</f>
        <v>FP02422×2</v>
      </c>
      <c r="AA76" s="330">
        <f>AA6</f>
        <v>0</v>
      </c>
      <c r="AB76" s="330" t="str">
        <f>AB6</f>
        <v>FP82168R×2</v>
      </c>
      <c r="AC76" s="330" t="str">
        <f>AC6</f>
        <v>FP82171R×2</v>
      </c>
      <c r="AD76" s="330">
        <f>AD6</f>
        <v>0</v>
      </c>
      <c r="AG76" s="330" t="str">
        <f t="shared" ref="AG76:AH76" si="255">AG6</f>
        <v>FP82170R×2</v>
      </c>
      <c r="AH76" s="330" t="str">
        <f t="shared" si="255"/>
        <v>FP82173R×2</v>
      </c>
      <c r="AI76" s="330" t="str">
        <f t="shared" ref="AI76:AJ76" si="256">AI6</f>
        <v>FP82168R×2</v>
      </c>
      <c r="AJ76" s="330" t="str">
        <f t="shared" si="256"/>
        <v>FP82171R×2</v>
      </c>
      <c r="AK76" s="330" t="str">
        <f t="shared" ref="AK76" si="257">AK6</f>
        <v>FP82169R×2</v>
      </c>
      <c r="AL76" s="330" t="str">
        <f t="shared" ref="AL76" si="258">AL6</f>
        <v>FP82169R×2</v>
      </c>
      <c r="AM76" s="330">
        <f t="shared" ref="AM76:AO76" si="259">AM6</f>
        <v>0</v>
      </c>
      <c r="AN76" s="330" t="str">
        <f t="shared" ref="AN76" si="260">AN6</f>
        <v>FP82658×2</v>
      </c>
      <c r="AO76" s="330" t="str">
        <f t="shared" si="259"/>
        <v>FP82169R×2</v>
      </c>
      <c r="AP76" s="330" t="str">
        <f>AP6</f>
        <v>FP83024R×2</v>
      </c>
      <c r="AQ76" s="330" t="str">
        <f>AQ6</f>
        <v>FP82170R×2</v>
      </c>
      <c r="AR76" s="330" t="str">
        <f>AR6</f>
        <v>FP82173R×2</v>
      </c>
      <c r="AS76" s="330" t="str">
        <f t="shared" ref="AS76:AT76" si="261">AS6</f>
        <v>FP82170R×2</v>
      </c>
      <c r="AT76" s="330" t="str">
        <f t="shared" si="261"/>
        <v>FP82173R×2</v>
      </c>
      <c r="AW76" s="330">
        <f>AW6</f>
        <v>0</v>
      </c>
      <c r="AX76" s="330" t="str">
        <f t="shared" ref="AX76:AY76" si="262">AX6</f>
        <v>FP80099R×2</v>
      </c>
      <c r="AY76" s="330" t="str">
        <f t="shared" si="262"/>
        <v>FP81209R×2</v>
      </c>
      <c r="AZ76" s="330">
        <f>AZ6</f>
        <v>0</v>
      </c>
      <c r="BC76" s="330">
        <f t="shared" ref="BC76:BL76" si="263">BC6</f>
        <v>0</v>
      </c>
      <c r="BD76" s="330">
        <f t="shared" si="263"/>
        <v>0</v>
      </c>
      <c r="BE76" s="330">
        <f t="shared" si="263"/>
        <v>0</v>
      </c>
      <c r="BF76" s="330">
        <f t="shared" si="263"/>
        <v>0</v>
      </c>
      <c r="BG76" s="330">
        <f t="shared" si="263"/>
        <v>0</v>
      </c>
      <c r="BH76" s="330">
        <f t="shared" si="263"/>
        <v>0</v>
      </c>
      <c r="BI76" s="330">
        <f t="shared" si="263"/>
        <v>0</v>
      </c>
      <c r="BJ76" s="330">
        <f t="shared" si="263"/>
        <v>0</v>
      </c>
      <c r="BK76" s="330" t="str">
        <f t="shared" si="263"/>
        <v>累</v>
      </c>
      <c r="BL76" s="330" t="str">
        <f t="shared" si="263"/>
        <v>累</v>
      </c>
    </row>
    <row r="77" spans="1:64" ht="14.25" customHeight="1">
      <c r="A77" s="701" t="s">
        <v>515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U77" s="330" t="e">
        <f>VLOOKUP(U4,物性!$AA:$AC,3,0)</f>
        <v>#N/A</v>
      </c>
      <c r="V77" s="330" t="e">
        <f>VLOOKUP(V4,物性!$AA:$AC,3,0)</f>
        <v>#N/A</v>
      </c>
      <c r="W77" s="330" t="e">
        <f>VLOOKUP(W4,物性!$AA:$AC,3,0)</f>
        <v>#N/A</v>
      </c>
      <c r="X77" s="330" t="e">
        <f>VLOOKUP(X4,物性!$AA:$AC,3,0)</f>
        <v>#N/A</v>
      </c>
      <c r="AA77" s="330" t="e">
        <f>VLOOKUP(AA4,物性!$AA:$AC,3,0)</f>
        <v>#N/A</v>
      </c>
      <c r="AB77" s="330" t="e">
        <f>VLOOKUP(AB4,物性!$AA:$AC,3,0)</f>
        <v>#N/A</v>
      </c>
      <c r="AC77" s="330" t="e">
        <f>VLOOKUP(AC4,物性!$AA:$AC,3,0)</f>
        <v>#N/A</v>
      </c>
      <c r="AD77" s="330" t="e">
        <f>VLOOKUP(AD4,物性!$AA:$AC,3,0)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K77" s="330" t="e">
        <f>VLOOKUP(AK4,物性!$AA:$AC,3,0)</f>
        <v>#N/A</v>
      </c>
      <c r="AL77" s="330" t="e">
        <f>VLOOKUP(AL4,物性!$AA:$AC,3,0)</f>
        <v>#N/A</v>
      </c>
      <c r="AM77" s="330" t="e">
        <f>VLOOKUP(AM4,物性!$AA:$AC,3,0)</f>
        <v>#N/A</v>
      </c>
      <c r="AN77" s="330" t="e">
        <f>VLOOKUP(AN4,物性!$AA:$AC,3,0)</f>
        <v>#N/A</v>
      </c>
      <c r="AO77" s="330" t="e">
        <f>VLOOKUP(AO4,物性!$AA:$AC,3,0)</f>
        <v>#N/A</v>
      </c>
      <c r="AP77" s="330" t="e">
        <f>VLOOKUP(AP4,物性!$AA:$AC,3,0)</f>
        <v>#N/A</v>
      </c>
      <c r="AQ77" s="330" t="e">
        <f>VLOOKUP(AQ4,物性!$AA:$AC,3,0)</f>
        <v>#N/A</v>
      </c>
      <c r="AR77" s="330" t="e">
        <f>VLOOKUP(AR4,物性!$AA:$AC,3,0)</f>
        <v>#N/A</v>
      </c>
      <c r="AS77" s="330" t="e">
        <f>VLOOKUP(AS4,物性!$AA:$AC,3,0)</f>
        <v>#N/A</v>
      </c>
      <c r="AT77" s="330" t="e">
        <f>VLOOKUP(AT4,物性!$AA:$AC,3,0)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AY77" s="330" t="e">
        <f>VLOOKUP(AY4,物性!$AA:$AC,3,0)</f>
        <v>#N/A</v>
      </c>
      <c r="AZ77" s="330" t="e">
        <f>VLOOKUP(AZ4,物性!$AA:$AC,3,0)</f>
        <v>#N/A</v>
      </c>
      <c r="BC77" s="330" t="e">
        <f>VLOOKUP(BC4,物性!$AA:$AC,3,0)</f>
        <v>#N/A</v>
      </c>
      <c r="BD77" s="330" t="e">
        <f>VLOOKUP(BD4,物性!$AA:$AC,3,0)</f>
        <v>#N/A</v>
      </c>
      <c r="BE77" s="330" t="e">
        <f>VLOOKUP(BE4,物性!$AA:$AC,3,0)</f>
        <v>#N/A</v>
      </c>
      <c r="BF77" s="330" t="e">
        <f>VLOOKUP(BF4,物性!$AA:$AC,3,0)</f>
        <v>#N/A</v>
      </c>
      <c r="BG77" s="330" t="e">
        <f>VLOOKUP(BG4,物性!$AA:$AC,3,0)</f>
        <v>#N/A</v>
      </c>
      <c r="BH77" s="330" t="e">
        <f>VLOOKUP(BH4,物性!$AA:$AC,3,0)</f>
        <v>#N/A</v>
      </c>
      <c r="BI77" s="330" t="e">
        <f>VLOOKUP(BI4,物性!$AA:$AC,3,0)</f>
        <v>#N/A</v>
      </c>
      <c r="BJ77" s="330" t="e">
        <f>VLOOKUP(BJ4,物性!$AA:$AC,3,0)</f>
        <v>#N/A</v>
      </c>
      <c r="BK77" s="330" t="e">
        <f>VLOOKUP(BK4,物性!$AA:$AC,3,0)</f>
        <v>#N/A</v>
      </c>
      <c r="BL77" s="330" t="e">
        <f>VLOOKUP(BL4,物性!$AA:$AC,3,0)</f>
        <v>#N/A</v>
      </c>
    </row>
    <row r="78" spans="1:64" ht="14.25" customHeight="1">
      <c r="A78" s="701" t="s">
        <v>516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 t="e">
        <f>VLOOKUP(F4,日誌斷絲!$C:$AL,36,0)</f>
        <v>#N/A</v>
      </c>
      <c r="G78" s="330" t="e">
        <f>VLOOKUP(G4,日誌斷絲!$C:$AL,36,0)</f>
        <v>#N/A</v>
      </c>
      <c r="H78" s="330" t="e">
        <f>VLOOKUP(H4,日誌斷絲!$C:$AL,36,0)</f>
        <v>#N/A</v>
      </c>
      <c r="I78" s="330" t="e">
        <f>VLOOKUP(I4,日誌斷絲!$C:$AL,36,0)</f>
        <v>#N/A</v>
      </c>
      <c r="J78" s="330" t="e">
        <f>VLOOKUP(J4,日誌斷絲!$C:$AL,36,0)</f>
        <v>#N/A</v>
      </c>
      <c r="K78" s="330" t="e">
        <f>VLOOKUP(K4,日誌斷絲!$C:$AL,36,0)</f>
        <v>#N/A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T78" s="330" t="e">
        <f>VLOOKUP(T4,日誌斷絲!$C:$AL,36,0)</f>
        <v>#N/A</v>
      </c>
      <c r="U78" s="330" t="e">
        <f>VLOOKUP(U4,日誌斷絲!$C:$AL,36,0)</f>
        <v>#N/A</v>
      </c>
      <c r="V78" s="330" t="e">
        <f>VLOOKUP(V4,日誌斷絲!$C:$AL,36,0)</f>
        <v>#N/A</v>
      </c>
      <c r="W78" s="330" t="e">
        <f>VLOOKUP(W4,日誌斷絲!$C:$AL,36,0)</f>
        <v>#N/A</v>
      </c>
      <c r="X78" s="330" t="e">
        <f>VLOOKUP(X4,日誌斷絲!$C:$AL,36,0)</f>
        <v>#N/A</v>
      </c>
      <c r="AA78" s="330" t="e">
        <f>VLOOKUP(AA4,日誌斷絲!$C:$AL,36,0)</f>
        <v>#N/A</v>
      </c>
      <c r="AB78" s="330" t="e">
        <f>VLOOKUP(AB4,日誌斷絲!$C:$AL,36,0)</f>
        <v>#N/A</v>
      </c>
      <c r="AC78" s="330" t="e">
        <f>VLOOKUP(AC4,日誌斷絲!$C:$AL,36,0)</f>
        <v>#N/A</v>
      </c>
      <c r="AD78" s="330" t="e">
        <f>VLOOKUP(AD4,日誌斷絲!$C:$AL,36,0)</f>
        <v>#N/A</v>
      </c>
      <c r="AG78" s="330" t="e">
        <f>VLOOKUP(AG4,日誌斷絲!$C:$AL,36,0)</f>
        <v>#N/A</v>
      </c>
      <c r="AH78" s="330" t="e">
        <f>VLOOKUP(AH4,日誌斷絲!$C:$AL,36,0)</f>
        <v>#N/A</v>
      </c>
      <c r="AI78" s="330" t="e">
        <f>VLOOKUP(AI4,日誌斷絲!$C:$AL,36,0)</f>
        <v>#N/A</v>
      </c>
      <c r="AJ78" s="330" t="e">
        <f>VLOOKUP(AJ4,日誌斷絲!$C:$AL,36,0)</f>
        <v>#N/A</v>
      </c>
      <c r="AK78" s="330" t="e">
        <f>VLOOKUP(AK4,日誌斷絲!$C:$AL,36,0)</f>
        <v>#N/A</v>
      </c>
      <c r="AL78" s="330" t="e">
        <f>VLOOKUP(AL4,日誌斷絲!$C:$AL,36,0)</f>
        <v>#N/A</v>
      </c>
      <c r="AM78" s="330" t="e">
        <f>VLOOKUP(AM4,日誌斷絲!$C:$AL,36,0)</f>
        <v>#N/A</v>
      </c>
      <c r="AN78" s="330" t="e">
        <f>VLOOKUP(AN4,日誌斷絲!$C:$AL,36,0)</f>
        <v>#N/A</v>
      </c>
      <c r="AO78" s="330" t="e">
        <f>VLOOKUP(AO4,日誌斷絲!$C:$AL,36,0)</f>
        <v>#N/A</v>
      </c>
      <c r="AP78" s="330" t="e">
        <f>VLOOKUP(AP4,日誌斷絲!$C:$AL,36,0)</f>
        <v>#N/A</v>
      </c>
      <c r="AQ78" s="330" t="e">
        <f>VLOOKUP(AQ4,日誌斷絲!$C:$AL,36,0)</f>
        <v>#N/A</v>
      </c>
      <c r="AR78" s="330" t="e">
        <f>VLOOKUP(AR4,日誌斷絲!$C:$AL,36,0)</f>
        <v>#N/A</v>
      </c>
      <c r="AS78" s="330" t="e">
        <f>VLOOKUP(AS4,日誌斷絲!$C:$AL,36,0)</f>
        <v>#N/A</v>
      </c>
      <c r="AT78" s="330" t="e">
        <f>VLOOKUP(AT4,日誌斷絲!$C:$AL,36,0)</f>
        <v>#N/A</v>
      </c>
      <c r="AW78" s="330" t="e">
        <f>VLOOKUP(AW4,日誌斷絲!$C:$AL,36,0)</f>
        <v>#N/A</v>
      </c>
      <c r="AX78" s="330" t="e">
        <f>VLOOKUP(AX4,日誌斷絲!$C:$AL,36,0)</f>
        <v>#N/A</v>
      </c>
      <c r="AY78" s="330" t="e">
        <f>VLOOKUP(AY4,日誌斷絲!$C:$AL,36,0)</f>
        <v>#N/A</v>
      </c>
      <c r="AZ78" s="330">
        <f>VLOOKUP(AZ4,日誌斷絲!$C:$AL,36,0)</f>
        <v>0</v>
      </c>
      <c r="BC78" s="330" t="e">
        <f>VLOOKUP(BC4,日誌斷絲!$C:$AL,36,0)</f>
        <v>#N/A</v>
      </c>
      <c r="BD78" s="330" t="e">
        <f>VLOOKUP(BD4,日誌斷絲!$C:$AL,36,0)</f>
        <v>#N/A</v>
      </c>
      <c r="BE78" s="330" t="e">
        <f>VLOOKUP(BE4,日誌斷絲!$C:$AL,36,0)</f>
        <v>#N/A</v>
      </c>
      <c r="BF78" s="330" t="e">
        <f>VLOOKUP(BF4,日誌斷絲!$C:$AL,36,0)</f>
        <v>#N/A</v>
      </c>
      <c r="BG78" s="330" t="e">
        <f>VLOOKUP(BG4,日誌斷絲!$C:$AL,36,0)</f>
        <v>#N/A</v>
      </c>
      <c r="BH78" s="330" t="e">
        <f>VLOOKUP(BH4,日誌斷絲!$C:$AL,36,0)</f>
        <v>#N/A</v>
      </c>
      <c r="BI78" s="330" t="e">
        <f>VLOOKUP(BI4,日誌斷絲!$C:$AL,36,0)</f>
        <v>#N/A</v>
      </c>
      <c r="BJ78" s="330" t="e">
        <f>VLOOKUP(BJ4,日誌斷絲!$C:$AL,36,0)</f>
        <v>#N/A</v>
      </c>
      <c r="BK78" s="330" t="e">
        <f>VLOOKUP(BK4,日誌斷絲!$C:$AL,36,0)</f>
        <v>#N/A</v>
      </c>
      <c r="BL78" s="330" t="e">
        <f>VLOOKUP(BL4,日誌斷絲!$C:$AL,36,0)</f>
        <v>#N/A</v>
      </c>
    </row>
    <row r="79" spans="1:64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e">
        <f>VLOOKUP(F4,條件!$A:$Q,15,0)</f>
        <v>#N/A</v>
      </c>
      <c r="G79" s="330" t="e">
        <f>VLOOKUP(G4,條件!$A:$Q,15,0)</f>
        <v>#N/A</v>
      </c>
      <c r="H79" s="330" t="e">
        <f>VLOOKUP(H4,條件!$A:$Q,15,0)</f>
        <v>#N/A</v>
      </c>
      <c r="I79" s="330" t="e">
        <f>VLOOKUP(I4,條件!$A:$Q,15,0)</f>
        <v>#N/A</v>
      </c>
      <c r="J79" s="330" t="e">
        <f>VLOOKUP(J4,條件!$A:$Q,15,0)</f>
        <v>#N/A</v>
      </c>
      <c r="K79" s="330" t="e">
        <f>VLOOKUP(K4,條件!$A:$Q,15,0)</f>
        <v>#N/A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T79" s="330" t="e">
        <f>VLOOKUP(T4,條件!$A:$Q,15,0)</f>
        <v>#N/A</v>
      </c>
      <c r="U79" s="330" t="e">
        <f>VLOOKUP(U4,條件!$A:$Q,15,0)</f>
        <v>#N/A</v>
      </c>
      <c r="V79" s="330" t="e">
        <f>VLOOKUP(V4,條件!$A:$Q,15,0)</f>
        <v>#N/A</v>
      </c>
      <c r="W79" s="330" t="e">
        <f>VLOOKUP(W4,條件!$A:$Q,15,0)</f>
        <v>#N/A</v>
      </c>
      <c r="X79" s="330" t="e">
        <f>VLOOKUP(X4,條件!$A:$Q,15,0)</f>
        <v>#N/A</v>
      </c>
      <c r="AA79" s="330" t="e">
        <f>VLOOKUP(AA4,條件!$A:$Q,15,0)</f>
        <v>#N/A</v>
      </c>
      <c r="AB79" s="330" t="e">
        <f>VLOOKUP(AB4,條件!$A:$Q,15,0)</f>
        <v>#N/A</v>
      </c>
      <c r="AC79" s="330" t="e">
        <f>VLOOKUP(AC4,條件!$A:$Q,15,0)</f>
        <v>#N/A</v>
      </c>
      <c r="AD79" s="330" t="e">
        <f>VLOOKUP(AD4,條件!$A:$Q,15,0)</f>
        <v>#N/A</v>
      </c>
      <c r="AG79" s="330" t="e">
        <f>VLOOKUP(AG4,條件!$A:$Q,15,0)</f>
        <v>#N/A</v>
      </c>
      <c r="AH79" s="330" t="e">
        <f>VLOOKUP(AH4,條件!$A:$Q,15,0)</f>
        <v>#N/A</v>
      </c>
      <c r="AI79" s="330" t="e">
        <f>VLOOKUP(AI4,條件!$A:$Q,15,0)</f>
        <v>#N/A</v>
      </c>
      <c r="AJ79" s="330" t="e">
        <f>VLOOKUP(AJ4,條件!$A:$Q,15,0)</f>
        <v>#N/A</v>
      </c>
      <c r="AK79" s="330" t="e">
        <f>VLOOKUP(AK4,條件!$A:$Q,15,0)</f>
        <v>#N/A</v>
      </c>
      <c r="AL79" s="330" t="e">
        <f>VLOOKUP(AL4,條件!$A:$Q,15,0)</f>
        <v>#N/A</v>
      </c>
      <c r="AM79" s="330" t="e">
        <f>VLOOKUP(AM4,條件!$A:$Q,15,0)</f>
        <v>#N/A</v>
      </c>
      <c r="AN79" s="330" t="e">
        <f>VLOOKUP(AN4,條件!$A:$Q,15,0)</f>
        <v>#N/A</v>
      </c>
      <c r="AO79" s="330" t="e">
        <f>VLOOKUP(AO4,條件!$A:$Q,15,0)</f>
        <v>#N/A</v>
      </c>
      <c r="AP79" s="330" t="e">
        <f>VLOOKUP(AP4,條件!$A:$Q,15,0)</f>
        <v>#N/A</v>
      </c>
      <c r="AQ79" s="330" t="e">
        <f>VLOOKUP(AQ4,條件!$A:$Q,15,0)</f>
        <v>#N/A</v>
      </c>
      <c r="AR79" s="330" t="e">
        <f>VLOOKUP(AR4,條件!$A:$Q,15,0)</f>
        <v>#N/A</v>
      </c>
      <c r="AS79" s="330" t="e">
        <f>VLOOKUP(AS4,條件!$A:$Q,15,0)</f>
        <v>#N/A</v>
      </c>
      <c r="AT79" s="330" t="e">
        <f>VLOOKUP(AT4,條件!$A:$Q,15,0)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AY79" s="330" t="e">
        <f>VLOOKUP(AY4,條件!$A:$Q,15,0)</f>
        <v>#N/A</v>
      </c>
      <c r="AZ79" s="330" t="e">
        <f>VLOOKUP(AZ4,條件!$A:$Q,15,0)</f>
        <v>#N/A</v>
      </c>
      <c r="BC79" s="330" t="e">
        <f>VLOOKUP(BC4,條件!$A:$Q,15,0)</f>
        <v>#N/A</v>
      </c>
      <c r="BD79" s="330" t="e">
        <f>VLOOKUP(BD4,條件!$A:$Q,15,0)</f>
        <v>#N/A</v>
      </c>
      <c r="BE79" s="330" t="e">
        <f>VLOOKUP(BE4,條件!$A:$Q,15,0)</f>
        <v>#N/A</v>
      </c>
      <c r="BF79" s="330" t="e">
        <f>VLOOKUP(BF4,條件!$A:$Q,15,0)</f>
        <v>#N/A</v>
      </c>
      <c r="BG79" s="330" t="e">
        <f>VLOOKUP(BG4,條件!$A:$Q,15,0)</f>
        <v>#N/A</v>
      </c>
      <c r="BH79" s="330" t="e">
        <f>VLOOKUP(BH4,條件!$A:$Q,15,0)</f>
        <v>#N/A</v>
      </c>
      <c r="BI79" s="330" t="e">
        <f>VLOOKUP(BI4,條件!$A:$Q,15,0)</f>
        <v>#N/A</v>
      </c>
      <c r="BJ79" s="330" t="e">
        <f>VLOOKUP(BJ4,條件!$A:$Q,15,0)</f>
        <v>#N/A</v>
      </c>
      <c r="BK79" s="330" t="e">
        <f>VLOOKUP(BK4,條件!$A:$Q,15,0)</f>
        <v>#N/A</v>
      </c>
      <c r="BL79" s="330" t="e">
        <f>VLOOKUP(BL4,條件!$A:$Q,15,0)</f>
        <v>#N/A</v>
      </c>
    </row>
    <row r="80" spans="1:64" ht="14.25" customHeight="1">
      <c r="A80" s="701" t="s">
        <v>517</v>
      </c>
    </row>
    <row r="81" spans="1:64" ht="14.25" customHeight="1">
      <c r="A81" s="701" t="s">
        <v>518</v>
      </c>
    </row>
    <row r="82" spans="1:64" ht="14.25" customHeight="1">
      <c r="A82" s="701" t="s">
        <v>519</v>
      </c>
    </row>
    <row r="83" spans="1:64" ht="14.25" customHeight="1">
      <c r="A83" s="701" t="s">
        <v>520</v>
      </c>
    </row>
    <row r="84" spans="1:64" ht="14.25" customHeight="1">
      <c r="A84" s="701" t="s">
        <v>521</v>
      </c>
    </row>
    <row r="85" spans="1:64" ht="14.25" customHeight="1">
      <c r="A85" s="701" t="s">
        <v>522</v>
      </c>
    </row>
    <row r="86" spans="1:64" ht="14.25" customHeight="1">
      <c r="A86" s="826" t="s">
        <v>43</v>
      </c>
      <c r="B86" s="330">
        <f t="shared" ref="B86:R86" si="264">B7</f>
        <v>500</v>
      </c>
      <c r="C86" s="330">
        <f t="shared" ref="C86" si="265">C7</f>
        <v>780</v>
      </c>
      <c r="D86" s="330">
        <f t="shared" ref="D86:E86" si="266">D7</f>
        <v>700</v>
      </c>
      <c r="E86" s="330">
        <f t="shared" si="266"/>
        <v>700</v>
      </c>
      <c r="F86" s="330">
        <f t="shared" ref="F86:G86" si="267">F7</f>
        <v>0</v>
      </c>
      <c r="G86" s="330">
        <f t="shared" si="267"/>
        <v>600</v>
      </c>
      <c r="H86" s="330">
        <f t="shared" ref="H86:J86" si="268">H7</f>
        <v>600</v>
      </c>
      <c r="I86" s="330">
        <f t="shared" ref="I86" si="269">I7</f>
        <v>0</v>
      </c>
      <c r="J86" s="330">
        <f t="shared" si="268"/>
        <v>700</v>
      </c>
      <c r="K86" s="330">
        <f t="shared" ref="K86" si="270">K7</f>
        <v>700</v>
      </c>
      <c r="L86" s="330">
        <f t="shared" ref="L86" si="271">L7</f>
        <v>630</v>
      </c>
      <c r="M86" s="330">
        <f t="shared" ref="M86" si="272">M7</f>
        <v>0</v>
      </c>
      <c r="N86" s="330">
        <f t="shared" ref="N86:O86" si="273">N7</f>
        <v>600</v>
      </c>
      <c r="O86" s="330">
        <f t="shared" si="273"/>
        <v>600</v>
      </c>
      <c r="P86" s="330">
        <f t="shared" ref="P86" si="274">P7</f>
        <v>0</v>
      </c>
      <c r="Q86" s="330">
        <f>Q7</f>
        <v>0</v>
      </c>
      <c r="R86" s="330">
        <f t="shared" si="264"/>
        <v>700</v>
      </c>
      <c r="S86" s="330">
        <f t="shared" ref="S86" si="275">S7</f>
        <v>650</v>
      </c>
      <c r="T86" s="330">
        <f t="shared" ref="T86" si="276">T7</f>
        <v>0</v>
      </c>
      <c r="U86" s="330">
        <f t="shared" ref="U86" si="277">U7</f>
        <v>700</v>
      </c>
      <c r="V86" s="330">
        <f t="shared" ref="V86:W86" si="278">V7</f>
        <v>0</v>
      </c>
      <c r="W86" s="330">
        <f t="shared" si="278"/>
        <v>0</v>
      </c>
      <c r="X86" s="330">
        <f t="shared" ref="X86" si="279">X7</f>
        <v>600</v>
      </c>
      <c r="AA86" s="330">
        <f>AA7</f>
        <v>0</v>
      </c>
      <c r="AB86" s="330">
        <f>AB7</f>
        <v>600</v>
      </c>
      <c r="AC86" s="330">
        <f>AC7</f>
        <v>600</v>
      </c>
      <c r="AD86" s="330">
        <f>AD7</f>
        <v>0</v>
      </c>
      <c r="AG86" s="330">
        <f t="shared" ref="AG86:AH86" si="280">AG7</f>
        <v>700</v>
      </c>
      <c r="AH86" s="330">
        <f t="shared" si="280"/>
        <v>700</v>
      </c>
      <c r="AI86" s="330">
        <f t="shared" ref="AI86:AJ86" si="281">AI7</f>
        <v>700</v>
      </c>
      <c r="AJ86" s="330">
        <f t="shared" si="281"/>
        <v>700</v>
      </c>
      <c r="AK86" s="330">
        <f t="shared" ref="AK86" si="282">AK7</f>
        <v>670</v>
      </c>
      <c r="AL86" s="330">
        <f t="shared" ref="AL86" si="283">AL7</f>
        <v>670</v>
      </c>
      <c r="AM86" s="330">
        <f t="shared" ref="AM86:AO86" si="284">AM7</f>
        <v>0</v>
      </c>
      <c r="AN86" s="330">
        <f t="shared" ref="AN86" si="285">AN7</f>
        <v>600</v>
      </c>
      <c r="AO86" s="330">
        <f t="shared" si="284"/>
        <v>650</v>
      </c>
      <c r="AP86" s="330">
        <f>AP7</f>
        <v>550</v>
      </c>
      <c r="AQ86" s="330">
        <f>AQ7</f>
        <v>700</v>
      </c>
      <c r="AR86" s="330">
        <f>AR7</f>
        <v>700</v>
      </c>
      <c r="AS86" s="330">
        <f t="shared" ref="AS86:AT86" si="286">AS7</f>
        <v>700</v>
      </c>
      <c r="AT86" s="330">
        <f t="shared" si="286"/>
        <v>700</v>
      </c>
      <c r="AU86" s="330">
        <f t="shared" ref="AU86:BL86" si="287">AU7</f>
        <v>0</v>
      </c>
      <c r="AV86" s="330">
        <f t="shared" si="287"/>
        <v>0</v>
      </c>
      <c r="AW86" s="330">
        <f>AW7</f>
        <v>0</v>
      </c>
      <c r="AX86" s="330">
        <f t="shared" ref="AX86:AY86" si="288">AX7</f>
        <v>500</v>
      </c>
      <c r="AY86" s="330">
        <f t="shared" si="288"/>
        <v>600</v>
      </c>
      <c r="AZ86" s="330">
        <f>AZ7</f>
        <v>0</v>
      </c>
      <c r="BC86" s="330">
        <f t="shared" si="287"/>
        <v>0</v>
      </c>
      <c r="BD86" s="330">
        <f t="shared" si="287"/>
        <v>0</v>
      </c>
      <c r="BE86" s="330">
        <f t="shared" si="287"/>
        <v>0</v>
      </c>
      <c r="BF86" s="330">
        <f t="shared" si="287"/>
        <v>0</v>
      </c>
      <c r="BG86" s="330">
        <f t="shared" si="287"/>
        <v>0</v>
      </c>
      <c r="BH86" s="330">
        <f t="shared" si="287"/>
        <v>0</v>
      </c>
      <c r="BI86" s="330">
        <f t="shared" si="287"/>
        <v>0</v>
      </c>
      <c r="BJ86" s="330">
        <f t="shared" si="287"/>
        <v>0</v>
      </c>
      <c r="BK86" s="330">
        <f t="shared" si="287"/>
        <v>0</v>
      </c>
      <c r="BL86" s="330">
        <f t="shared" si="287"/>
        <v>0</v>
      </c>
    </row>
    <row r="87" spans="1:64" ht="14.25" customHeight="1">
      <c r="A87" s="826" t="s">
        <v>523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 t="e">
        <f>VLOOKUP(F4,條件!$A:$Q,16,0)</f>
        <v>#N/A</v>
      </c>
      <c r="G87" s="330" t="e">
        <f>VLOOKUP(G4,條件!$A:$Q,16,0)</f>
        <v>#N/A</v>
      </c>
      <c r="H87" s="330" t="e">
        <f>VLOOKUP(H4,條件!$A:$Q,16,0)</f>
        <v>#N/A</v>
      </c>
      <c r="I87" s="330" t="e">
        <f>VLOOKUP(I4,條件!$A:$Q,16,0)</f>
        <v>#N/A</v>
      </c>
      <c r="J87" s="330" t="e">
        <f>VLOOKUP(J4,條件!$A:$Q,16,0)</f>
        <v>#N/A</v>
      </c>
      <c r="K87" s="330" t="e">
        <f>VLOOKUP(K4,條件!$A:$Q,16,0)</f>
        <v>#N/A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T87" s="330" t="e">
        <f>VLOOKUP(T4,條件!$A:$Q,16,0)</f>
        <v>#N/A</v>
      </c>
      <c r="U87" s="330" t="e">
        <f>VLOOKUP(U4,條件!$A:$Q,16,0)</f>
        <v>#N/A</v>
      </c>
      <c r="V87" s="330" t="e">
        <f>VLOOKUP(V4,條件!$A:$Q,16,0)</f>
        <v>#N/A</v>
      </c>
      <c r="W87" s="330" t="e">
        <f>VLOOKUP(W4,條件!$A:$Q,16,0)</f>
        <v>#N/A</v>
      </c>
      <c r="X87" s="330" t="e">
        <f>VLOOKUP(X4,條件!$A:$Q,16,0)</f>
        <v>#N/A</v>
      </c>
      <c r="AA87" s="330" t="e">
        <f>VLOOKUP(AA4,條件!$A:$Q,16,0)</f>
        <v>#N/A</v>
      </c>
      <c r="AB87" s="330" t="e">
        <f>VLOOKUP(AB4,條件!$A:$Q,16,0)</f>
        <v>#N/A</v>
      </c>
      <c r="AC87" s="330" t="e">
        <f>VLOOKUP(AC4,條件!$A:$Q,16,0)</f>
        <v>#N/A</v>
      </c>
      <c r="AD87" s="330" t="e">
        <f>VLOOKUP(AD4,條件!$A:$Q,16,0)</f>
        <v>#N/A</v>
      </c>
      <c r="AG87" s="330" t="e">
        <f>VLOOKUP(AG4,條件!$A:$Q,16,0)</f>
        <v>#N/A</v>
      </c>
      <c r="AH87" s="330" t="e">
        <f>VLOOKUP(AH4,條件!$A:$Q,16,0)</f>
        <v>#N/A</v>
      </c>
      <c r="AI87" s="330" t="e">
        <f>VLOOKUP(AI4,條件!$A:$Q,16,0)</f>
        <v>#N/A</v>
      </c>
      <c r="AJ87" s="330" t="e">
        <f>VLOOKUP(AJ4,條件!$A:$Q,16,0)</f>
        <v>#N/A</v>
      </c>
      <c r="AK87" s="330" t="e">
        <f>VLOOKUP(AK4,條件!$A:$Q,16,0)</f>
        <v>#N/A</v>
      </c>
      <c r="AL87" s="330" t="e">
        <f>VLOOKUP(AL4,條件!$A:$Q,16,0)</f>
        <v>#N/A</v>
      </c>
      <c r="AM87" s="330" t="e">
        <f>VLOOKUP(AM4,條件!$A:$Q,16,0)</f>
        <v>#N/A</v>
      </c>
      <c r="AN87" s="330" t="e">
        <f>VLOOKUP(AN4,條件!$A:$Q,16,0)</f>
        <v>#N/A</v>
      </c>
      <c r="AO87" s="330" t="e">
        <f>VLOOKUP(AO4,條件!$A:$Q,16,0)</f>
        <v>#N/A</v>
      </c>
      <c r="AP87" s="330" t="e">
        <f>VLOOKUP(AP4,條件!$A:$Q,16,0)</f>
        <v>#N/A</v>
      </c>
      <c r="AQ87" s="330" t="e">
        <f>VLOOKUP(AQ4,條件!$A:$Q,16,0)</f>
        <v>#N/A</v>
      </c>
      <c r="AR87" s="330" t="e">
        <f>VLOOKUP(AR4,條件!$A:$Q,16,0)</f>
        <v>#N/A</v>
      </c>
      <c r="AS87" s="330" t="e">
        <f>VLOOKUP(AS4,條件!$A:$Q,16,0)</f>
        <v>#N/A</v>
      </c>
      <c r="AT87" s="330" t="e">
        <f>VLOOKUP(AT4,條件!$A:$Q,16,0)</f>
        <v>#N/A</v>
      </c>
      <c r="AU87" s="330" t="e">
        <f>VLOOKUP(AU4,條件!$A:$Q,16,0)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AY87" s="330" t="e">
        <f>VLOOKUP(AY4,條件!$A:$Q,16,0)</f>
        <v>#N/A</v>
      </c>
      <c r="AZ87" s="330" t="e">
        <f>VLOOKUP(AZ4,條件!$A:$Q,16,0)</f>
        <v>#N/A</v>
      </c>
      <c r="BC87" s="330" t="e">
        <f>VLOOKUP(BC4,條件!$A:$Q,16,0)</f>
        <v>#N/A</v>
      </c>
      <c r="BD87" s="330" t="e">
        <f>VLOOKUP(BD4,條件!$A:$Q,16,0)</f>
        <v>#N/A</v>
      </c>
      <c r="BE87" s="330" t="e">
        <f>VLOOKUP(BE4,條件!$A:$Q,16,0)</f>
        <v>#N/A</v>
      </c>
      <c r="BF87" s="330" t="e">
        <f>VLOOKUP(BF4,條件!$A:$Q,16,0)</f>
        <v>#N/A</v>
      </c>
      <c r="BG87" s="330" t="e">
        <f>VLOOKUP(BG4,條件!$A:$Q,16,0)</f>
        <v>#N/A</v>
      </c>
      <c r="BH87" s="330" t="e">
        <f>VLOOKUP(BH4,條件!$A:$Q,16,0)</f>
        <v>#N/A</v>
      </c>
      <c r="BI87" s="330" t="e">
        <f>VLOOKUP(BI4,條件!$A:$Q,16,0)</f>
        <v>#N/A</v>
      </c>
      <c r="BJ87" s="330" t="e">
        <f>VLOOKUP(BJ4,條件!$A:$Q,16,0)</f>
        <v>#N/A</v>
      </c>
      <c r="BK87" s="330" t="e">
        <f>VLOOKUP(BK4,條件!$A:$Q,16,0)</f>
        <v>#N/A</v>
      </c>
      <c r="BL87" s="330" t="e">
        <f>VLOOKUP(BL4,條件!$A:$Q,16,0)</f>
        <v>#N/A</v>
      </c>
    </row>
    <row r="88" spans="1:64" ht="14.25" customHeight="1">
      <c r="A88" s="826" t="s">
        <v>524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 t="e">
        <f>VLOOKUP(F4,條件!$A:$Q,17,0)</f>
        <v>#N/A</v>
      </c>
      <c r="G88" s="330" t="e">
        <f>VLOOKUP(G4,條件!$A:$Q,17,0)</f>
        <v>#N/A</v>
      </c>
      <c r="H88" s="330" t="e">
        <f>VLOOKUP(H4,條件!$A:$Q,17,0)</f>
        <v>#N/A</v>
      </c>
      <c r="I88" s="330" t="e">
        <f>VLOOKUP(I4,條件!$A:$Q,17,0)</f>
        <v>#N/A</v>
      </c>
      <c r="J88" s="330" t="e">
        <f>VLOOKUP(J4,條件!$A:$Q,17,0)</f>
        <v>#N/A</v>
      </c>
      <c r="K88" s="330" t="e">
        <f>VLOOKUP(K4,條件!$A:$Q,17,0)</f>
        <v>#N/A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T88" s="330" t="e">
        <f>VLOOKUP(T4,條件!$A:$Q,17,0)</f>
        <v>#N/A</v>
      </c>
      <c r="U88" s="330" t="e">
        <f>VLOOKUP(U4,條件!$A:$Q,17,0)</f>
        <v>#N/A</v>
      </c>
      <c r="V88" s="330" t="e">
        <f>VLOOKUP(V4,條件!$A:$Q,17,0)</f>
        <v>#N/A</v>
      </c>
      <c r="W88" s="330" t="e">
        <f>VLOOKUP(W4,條件!$A:$Q,17,0)</f>
        <v>#N/A</v>
      </c>
      <c r="X88" s="330" t="e">
        <f>VLOOKUP(X4,條件!$A:$Q,17,0)</f>
        <v>#N/A</v>
      </c>
      <c r="AA88" s="330" t="e">
        <f>VLOOKUP(AA4,條件!$A:$Q,17,0)</f>
        <v>#N/A</v>
      </c>
      <c r="AB88" s="330" t="e">
        <f>VLOOKUP(AB4,條件!$A:$Q,17,0)</f>
        <v>#N/A</v>
      </c>
      <c r="AC88" s="330" t="e">
        <f>VLOOKUP(AC4,條件!$A:$Q,17,0)</f>
        <v>#N/A</v>
      </c>
      <c r="AD88" s="330" t="e">
        <f>VLOOKUP(AD4,條件!$A:$Q,17,0)</f>
        <v>#N/A</v>
      </c>
      <c r="AG88" s="330" t="e">
        <f>VLOOKUP(AG4,條件!$A:$Q,17,0)</f>
        <v>#N/A</v>
      </c>
      <c r="AH88" s="330" t="e">
        <f>VLOOKUP(AH4,條件!$A:$Q,17,0)</f>
        <v>#N/A</v>
      </c>
      <c r="AI88" s="330" t="e">
        <f>VLOOKUP(AI4,條件!$A:$Q,17,0)</f>
        <v>#N/A</v>
      </c>
      <c r="AJ88" s="330" t="e">
        <f>VLOOKUP(AJ4,條件!$A:$Q,17,0)</f>
        <v>#N/A</v>
      </c>
      <c r="AK88" s="330" t="e">
        <f>VLOOKUP(AK4,條件!$A:$Q,17,0)</f>
        <v>#N/A</v>
      </c>
      <c r="AL88" s="330" t="e">
        <f>VLOOKUP(AL4,條件!$A:$Q,17,0)</f>
        <v>#N/A</v>
      </c>
      <c r="AM88" s="330" t="e">
        <f>VLOOKUP(AM4,條件!$A:$Q,17,0)</f>
        <v>#N/A</v>
      </c>
      <c r="AN88" s="330" t="e">
        <f>VLOOKUP(AN4,條件!$A:$Q,17,0)</f>
        <v>#N/A</v>
      </c>
      <c r="AO88" s="330" t="e">
        <f>VLOOKUP(AO4,條件!$A:$Q,17,0)</f>
        <v>#N/A</v>
      </c>
      <c r="AP88" s="330" t="e">
        <f>VLOOKUP(AP4,條件!$A:$Q,17,0)</f>
        <v>#N/A</v>
      </c>
      <c r="AQ88" s="330" t="e">
        <f>VLOOKUP(AQ4,條件!$A:$Q,17,0)</f>
        <v>#N/A</v>
      </c>
      <c r="AR88" s="330" t="e">
        <f>VLOOKUP(AR4,條件!$A:$Q,17,0)</f>
        <v>#N/A</v>
      </c>
      <c r="AS88" s="330" t="e">
        <f>VLOOKUP(AS4,條件!$A:$Q,17,0)</f>
        <v>#N/A</v>
      </c>
      <c r="AT88" s="330" t="e">
        <f>VLOOKUP(AT4,條件!$A:$Q,17,0)</f>
        <v>#N/A</v>
      </c>
      <c r="AU88" s="330" t="e">
        <f>VLOOKUP(AU4,條件!$A:$Q,17,0)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AY88" s="330" t="e">
        <f>VLOOKUP(AY4,條件!$A:$Q,17,0)</f>
        <v>#N/A</v>
      </c>
      <c r="AZ88" s="330" t="e">
        <f>VLOOKUP(AZ4,條件!$A:$Q,17,0)</f>
        <v>#N/A</v>
      </c>
      <c r="BC88" s="330" t="e">
        <f>VLOOKUP(BC4,條件!$A:$Q,17,0)</f>
        <v>#N/A</v>
      </c>
      <c r="BD88" s="330" t="e">
        <f>VLOOKUP(BD4,條件!$A:$Q,17,0)</f>
        <v>#N/A</v>
      </c>
      <c r="BE88" s="330" t="e">
        <f>VLOOKUP(BE4,條件!$A:$Q,17,0)</f>
        <v>#N/A</v>
      </c>
      <c r="BF88" s="330" t="e">
        <f>VLOOKUP(BF4,條件!$A:$Q,17,0)</f>
        <v>#N/A</v>
      </c>
      <c r="BG88" s="330" t="e">
        <f>VLOOKUP(BG4,條件!$A:$Q,17,0)</f>
        <v>#N/A</v>
      </c>
      <c r="BH88" s="330" t="e">
        <f>VLOOKUP(BH4,條件!$A:$Q,17,0)</f>
        <v>#N/A</v>
      </c>
      <c r="BI88" s="330" t="e">
        <f>VLOOKUP(BI4,條件!$A:$Q,17,0)</f>
        <v>#N/A</v>
      </c>
      <c r="BJ88" s="330" t="e">
        <f>VLOOKUP(BJ4,條件!$A:$Q,17,0)</f>
        <v>#N/A</v>
      </c>
      <c r="BK88" s="330" t="e">
        <f>VLOOKUP(BK4,條件!$A:$Q,17,0)</f>
        <v>#N/A</v>
      </c>
      <c r="BL88" s="330" t="e">
        <f>VLOOKUP(BL4,條件!$A:$Q,17,0)</f>
        <v>#N/A</v>
      </c>
    </row>
    <row r="89" spans="1:64" ht="14.25" customHeight="1">
      <c r="A89" s="826" t="s">
        <v>525</v>
      </c>
      <c r="B89" s="330" t="e">
        <f>VLOOKUP(B$4,總表!$AM:$AS,7,0)</f>
        <v>#N/A</v>
      </c>
      <c r="C89" s="330" t="e">
        <f>VLOOKUP(C$4,總表!$AM:$AS,7,0)</f>
        <v>#N/A</v>
      </c>
      <c r="D89" s="330" t="str">
        <f>VLOOKUP(D$4,總表!$AM:$AS,7,0)</f>
        <v>275/275/OFF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str">
        <f>VLOOKUP(H$4,總表!$AM:$AS,7,0)</f>
        <v>200/200/OFF</v>
      </c>
      <c r="I89" s="330" t="e">
        <f>VLOOKUP(I$4,總表!$AM:$AS,7,0)</f>
        <v>#N/A</v>
      </c>
      <c r="J89" s="330" t="e">
        <f>VLOOKUP(J$4,總表!$AM:$AS,7,0)</f>
        <v>#N/A</v>
      </c>
      <c r="K89" s="330" t="str">
        <f>VLOOKUP(K$4,總表!$AM:$AS,7,0)</f>
        <v>275/275/OFF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T89" s="330" t="e">
        <f>VLOOKUP(T$4,總表!$AM:$AS,7,0)</f>
        <v>#N/A</v>
      </c>
      <c r="U89" s="330" t="e">
        <f>VLOOKUP(U$4,總表!$AM:$AS,7,0)</f>
        <v>#N/A</v>
      </c>
      <c r="V89" s="330" t="e">
        <f>VLOOKUP(V$4,總表!$AM:$AS,7,0)</f>
        <v>#N/A</v>
      </c>
      <c r="W89" s="330" t="e">
        <f>VLOOKUP(W$4,總表!$AM:$AS,7,0)</f>
        <v>#N/A</v>
      </c>
      <c r="X89" s="330" t="e">
        <f>VLOOKUP(X$4,總表!$AM:$AS,7,0)</f>
        <v>#N/A</v>
      </c>
      <c r="AA89" s="330" t="e">
        <f>VLOOKUP(AA$4,總表!$AM:$AS,7,0)</f>
        <v>#N/A</v>
      </c>
      <c r="AB89" s="330" t="e">
        <f>VLOOKUP(AB$4,總表!$AM:$AS,7,0)</f>
        <v>#N/A</v>
      </c>
      <c r="AC89" s="330" t="e">
        <f>VLOOKUP(AC$4,總表!$AM:$AS,7,0)</f>
        <v>#N/A</v>
      </c>
      <c r="AD89" s="330" t="e">
        <f>VLOOKUP(AD$4,總表!$AM:$AS,7,0)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P89" s="330" t="e">
        <f>VLOOKUP(AP$4,總表!$AM:$AS,7,0)</f>
        <v>#N/A</v>
      </c>
      <c r="AQ89" s="330" t="e">
        <f>VLOOKUP(AQ$4,總表!$AM:$AS,7,0)</f>
        <v>#N/A</v>
      </c>
      <c r="AR89" s="330" t="e">
        <f>VLOOKUP(AR$4,總表!$AM:$AS,7,0)</f>
        <v>#N/A</v>
      </c>
      <c r="AS89" s="330" t="e">
        <f>VLOOKUP(AS$4,總表!$AM:$AS,7,0)</f>
        <v>#N/A</v>
      </c>
      <c r="AT89" s="330" t="e">
        <f>VLOOKUP(AT$4,總表!$AM:$AS,7,0)</f>
        <v>#N/A</v>
      </c>
      <c r="AU89" s="330" t="e">
        <f>VLOOKUP(AU$4,總表!$AM:$AS,7,0)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AY89" s="330" t="e">
        <f>VLOOKUP(AY$4,總表!$AM:$AS,7,0)</f>
        <v>#N/A</v>
      </c>
      <c r="AZ89" s="330" t="e">
        <f>VLOOKUP(AZ$4,總表!$AM:$AS,7,0)</f>
        <v>#N/A</v>
      </c>
      <c r="BC89" s="330" t="e">
        <f>VLOOKUP(BC$4,總表!$AM:$AS,7,0)</f>
        <v>#N/A</v>
      </c>
      <c r="BD89" s="330" t="e">
        <f>VLOOKUP(BD$4,總表!$AM:$AS,7,0)</f>
        <v>#N/A</v>
      </c>
      <c r="BE89" s="330" t="e">
        <f>VLOOKUP(BE$4,總表!$AM:$AS,7,0)</f>
        <v>#N/A</v>
      </c>
      <c r="BF89" s="330" t="e">
        <f>VLOOKUP(BF$4,總表!$AM:$AS,7,0)</f>
        <v>#N/A</v>
      </c>
      <c r="BG89" s="330" t="e">
        <f>VLOOKUP(BG$4,總表!$AM:$AS,7,0)</f>
        <v>#N/A</v>
      </c>
      <c r="BH89" s="330" t="e">
        <f>VLOOKUP(BH$4,總表!$AM:$AS,7,0)</f>
        <v>#N/A</v>
      </c>
      <c r="BI89" s="330" t="e">
        <f>VLOOKUP(BI$4,總表!$AM:$AS,7,0)</f>
        <v>#N/A</v>
      </c>
      <c r="BJ89" s="330" t="e">
        <f>VLOOKUP(BJ$4,總表!$AM:$AS,7,0)</f>
        <v>#N/A</v>
      </c>
      <c r="BK89" s="330" t="e">
        <f>VLOOKUP(BK$4,總表!$AM:$AS,7,0)</f>
        <v>#N/A</v>
      </c>
      <c r="BL89" s="330" t="e">
        <f>VLOOKUP(BL$4,總表!$AM:$AS,7,0)</f>
        <v>#N/A</v>
      </c>
    </row>
    <row r="90" spans="1:64" ht="14.25" customHeight="1">
      <c r="A90" s="826" t="s">
        <v>526</v>
      </c>
    </row>
    <row r="91" spans="1:64" ht="14.25" customHeight="1">
      <c r="A91" s="826" t="s">
        <v>527</v>
      </c>
    </row>
    <row r="92" spans="1:64" ht="14.25" customHeight="1">
      <c r="A92" s="826" t="s">
        <v>528</v>
      </c>
    </row>
    <row r="93" spans="1:64" ht="14.25" customHeight="1">
      <c r="A93" s="826" t="s">
        <v>529</v>
      </c>
      <c r="B93" s="330" t="e">
        <f>VLOOKUP(B$4,總表!$AM:$AS,5,0)</f>
        <v>#N/A</v>
      </c>
      <c r="C93" s="330" t="e">
        <f>VLOOKUP(C$4,總表!$AM:$AS,5,0)</f>
        <v>#N/A</v>
      </c>
      <c r="D93" s="330" t="str">
        <f>VLOOKUP(D$4,總表!$AM:$AS,5,0)</f>
        <v>1-4-1S83°Z+S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str">
        <f>VLOOKUP(H$4,總表!$AM:$AS,5,0)</f>
        <v>1-5-1S83°</v>
      </c>
      <c r="I93" s="330" t="e">
        <f>VLOOKUP(I$4,總表!$AM:$AS,5,0)</f>
        <v>#N/A</v>
      </c>
      <c r="J93" s="330" t="e">
        <f>VLOOKUP(J$4,總表!$AM:$AS,5,0)</f>
        <v>#N/A</v>
      </c>
      <c r="K93" s="330" t="str">
        <f>VLOOKUP(K$4,總表!$AM:$AS,5,0)</f>
        <v>1-4-1S83°Z+S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T93" s="330" t="e">
        <f>VLOOKUP(T$4,總表!$AM:$AS,5,0)</f>
        <v>#N/A</v>
      </c>
      <c r="U93" s="330" t="e">
        <f>VLOOKUP(U$4,總表!$AM:$AS,5,0)</f>
        <v>#N/A</v>
      </c>
      <c r="V93" s="330" t="e">
        <f>VLOOKUP(V$4,總表!$AM:$AS,5,0)</f>
        <v>#N/A</v>
      </c>
      <c r="W93" s="330" t="e">
        <f>VLOOKUP(W$4,總表!$AM:$AS,5,0)</f>
        <v>#N/A</v>
      </c>
      <c r="X93" s="330" t="e">
        <f>VLOOKUP(X$4,總表!$AM:$AS,5,0)</f>
        <v>#N/A</v>
      </c>
      <c r="AA93" s="330" t="e">
        <f>VLOOKUP(AA$4,總表!$AM:$AS,5,0)</f>
        <v>#N/A</v>
      </c>
      <c r="AB93" s="330" t="e">
        <f>VLOOKUP(AB$4,總表!$AM:$AS,5,0)</f>
        <v>#N/A</v>
      </c>
      <c r="AC93" s="330" t="e">
        <f>VLOOKUP(AC$4,總表!$AM:$AS,5,0)</f>
        <v>#N/A</v>
      </c>
      <c r="AD93" s="330" t="e">
        <f>VLOOKUP(AD$4,總表!$AM:$AS,5,0)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P93" s="330" t="e">
        <f>VLOOKUP(AP$4,總表!$AM:$AS,5,0)</f>
        <v>#N/A</v>
      </c>
      <c r="AQ93" s="330" t="e">
        <f>VLOOKUP(AQ$4,總表!$AM:$AS,5,0)</f>
        <v>#N/A</v>
      </c>
      <c r="AR93" s="330" t="e">
        <f>VLOOKUP(AR$4,總表!$AM:$AS,5,0)</f>
        <v>#N/A</v>
      </c>
      <c r="AS93" s="330" t="e">
        <f>VLOOKUP(AS$4,總表!$AM:$AS,5,0)</f>
        <v>#N/A</v>
      </c>
      <c r="AT93" s="330" t="e">
        <f>VLOOKUP(AT$4,總表!$AM:$AS,5,0)</f>
        <v>#N/A</v>
      </c>
      <c r="AU93" s="330" t="e">
        <f>VLOOKUP(AU$4,總表!$AM:$AS,5,0)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AY93" s="330" t="e">
        <f>VLOOKUP(AY$4,總表!$AM:$AS,5,0)</f>
        <v>#N/A</v>
      </c>
      <c r="AZ93" s="330" t="e">
        <f>VLOOKUP(AZ$4,總表!$AM:$AS,5,0)</f>
        <v>#N/A</v>
      </c>
      <c r="BC93" s="330" t="e">
        <f>VLOOKUP(BC$4,總表!$AM:$AS,5,0)</f>
        <v>#N/A</v>
      </c>
      <c r="BD93" s="330" t="e">
        <f>VLOOKUP(BD$4,總表!$AM:$AS,5,0)</f>
        <v>#N/A</v>
      </c>
      <c r="BE93" s="330" t="e">
        <f>VLOOKUP(BE$4,總表!$AM:$AS,5,0)</f>
        <v>#N/A</v>
      </c>
      <c r="BF93" s="330" t="e">
        <f>VLOOKUP(BF$4,總表!$AM:$AS,5,0)</f>
        <v>#N/A</v>
      </c>
      <c r="BG93" s="330" t="e">
        <f>VLOOKUP(BG$4,總表!$AM:$AS,5,0)</f>
        <v>#N/A</v>
      </c>
      <c r="BH93" s="330" t="e">
        <f>VLOOKUP(BH$4,總表!$AM:$AS,5,0)</f>
        <v>#N/A</v>
      </c>
      <c r="BI93" s="330" t="e">
        <f>VLOOKUP(BI$4,總表!$AM:$AS,5,0)</f>
        <v>#N/A</v>
      </c>
      <c r="BJ93" s="330" t="e">
        <f>VLOOKUP(BJ$4,總表!$AM:$AS,5,0)</f>
        <v>#N/A</v>
      </c>
      <c r="BK93" s="330" t="e">
        <f>VLOOKUP(BK$4,總表!$AM:$AS,5,0)</f>
        <v>#N/A</v>
      </c>
      <c r="BL93" s="330" t="e">
        <f>VLOOKUP(BL$4,總表!$AM:$AS,5,0)</f>
        <v>#N/A</v>
      </c>
    </row>
    <row r="94" spans="1:64" ht="14.25" customHeight="1">
      <c r="A94" s="826" t="s">
        <v>530</v>
      </c>
      <c r="B94" s="330" t="e">
        <f>VLOOKUP(B$4,總表!$AM:$AS,6,0)</f>
        <v>#N/A</v>
      </c>
      <c r="C94" s="330" t="e">
        <f>VLOOKUP(C$4,總表!$AM:$AS,6,0)</f>
        <v>#N/A</v>
      </c>
      <c r="D94" s="330" t="str">
        <f>VLOOKUP(D$4,總表!$AM:$AS,6,0)</f>
        <v>NA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str">
        <f>VLOOKUP(H$4,總表!$AM:$AS,6,0)</f>
        <v>31</v>
      </c>
      <c r="I94" s="330" t="e">
        <f>VLOOKUP(I$4,總表!$AM:$AS,6,0)</f>
        <v>#N/A</v>
      </c>
      <c r="J94" s="330" t="e">
        <f>VLOOKUP(J$4,總表!$AM:$AS,6,0)</f>
        <v>#N/A</v>
      </c>
      <c r="K94" s="330" t="str">
        <f>VLOOKUP(K$4,總表!$AM:$AS,6,0)</f>
        <v>NA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T94" s="330" t="e">
        <f>VLOOKUP(T$4,總表!$AM:$AS,6,0)</f>
        <v>#N/A</v>
      </c>
      <c r="U94" s="330" t="e">
        <f>VLOOKUP(U$4,總表!$AM:$AS,6,0)</f>
        <v>#N/A</v>
      </c>
      <c r="V94" s="330" t="e">
        <f>VLOOKUP(V$4,總表!$AM:$AS,6,0)</f>
        <v>#N/A</v>
      </c>
      <c r="W94" s="330" t="e">
        <f>VLOOKUP(W$4,總表!$AM:$AS,6,0)</f>
        <v>#N/A</v>
      </c>
      <c r="X94" s="330" t="e">
        <f>VLOOKUP(X$4,總表!$AM:$AS,6,0)</f>
        <v>#N/A</v>
      </c>
      <c r="AA94" s="330" t="e">
        <f>VLOOKUP(AA$4,總表!$AM:$AS,6,0)</f>
        <v>#N/A</v>
      </c>
      <c r="AB94" s="330" t="e">
        <f>VLOOKUP(AB$4,總表!$AM:$AS,6,0)</f>
        <v>#N/A</v>
      </c>
      <c r="AC94" s="330" t="e">
        <f>VLOOKUP(AC$4,總表!$AM:$AS,6,0)</f>
        <v>#N/A</v>
      </c>
      <c r="AD94" s="330" t="e">
        <f>VLOOKUP(AD$4,總表!$AM:$AS,6,0)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P94" s="330" t="e">
        <f>VLOOKUP(AP$4,總表!$AM:$AS,6,0)</f>
        <v>#N/A</v>
      </c>
      <c r="AQ94" s="330" t="e">
        <f>VLOOKUP(AQ$4,總表!$AM:$AS,6,0)</f>
        <v>#N/A</v>
      </c>
      <c r="AR94" s="330" t="e">
        <f>VLOOKUP(AR$4,總表!$AM:$AS,6,0)</f>
        <v>#N/A</v>
      </c>
      <c r="AS94" s="330" t="e">
        <f>VLOOKUP(AS$4,總表!$AM:$AS,6,0)</f>
        <v>#N/A</v>
      </c>
      <c r="AT94" s="330" t="e">
        <f>VLOOKUP(AT$4,總表!$AM:$AS,6,0)</f>
        <v>#N/A</v>
      </c>
      <c r="AU94" s="330" t="e">
        <f>VLOOKUP(AU$4,總表!$AM:$AS,6,0)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AY94" s="330" t="e">
        <f>VLOOKUP(AY$4,總表!$AM:$AS,6,0)</f>
        <v>#N/A</v>
      </c>
      <c r="AZ94" s="330" t="e">
        <f>VLOOKUP(AZ$4,總表!$AM:$AS,6,0)</f>
        <v>#N/A</v>
      </c>
      <c r="BC94" s="330" t="e">
        <f>VLOOKUP(BC$4,總表!$AM:$AS,6,0)</f>
        <v>#N/A</v>
      </c>
      <c r="BD94" s="330" t="e">
        <f>VLOOKUP(BD$4,總表!$AM:$AS,6,0)</f>
        <v>#N/A</v>
      </c>
      <c r="BE94" s="330" t="e">
        <f>VLOOKUP(BE$4,總表!$AM:$AS,6,0)</f>
        <v>#N/A</v>
      </c>
      <c r="BF94" s="330" t="e">
        <f>VLOOKUP(BF$4,總表!$AM:$AS,6,0)</f>
        <v>#N/A</v>
      </c>
      <c r="BG94" s="330" t="e">
        <f>VLOOKUP(BG$4,總表!$AM:$AS,6,0)</f>
        <v>#N/A</v>
      </c>
      <c r="BH94" s="330" t="e">
        <f>VLOOKUP(BH$4,總表!$AM:$AS,6,0)</f>
        <v>#N/A</v>
      </c>
      <c r="BI94" s="330" t="e">
        <f>VLOOKUP(BI$4,總表!$AM:$AS,6,0)</f>
        <v>#N/A</v>
      </c>
      <c r="BJ94" s="330" t="e">
        <f>VLOOKUP(BJ$4,總表!$AM:$AS,6,0)</f>
        <v>#N/A</v>
      </c>
      <c r="BK94" s="330" t="e">
        <f>VLOOKUP(BK$4,總表!$AM:$AS,6,0)</f>
        <v>#N/A</v>
      </c>
      <c r="BL94" s="330" t="e">
        <f>VLOOKUP(BL$4,總表!$AM:$AS,6,0)</f>
        <v>#N/A</v>
      </c>
    </row>
    <row r="95" spans="1:64" ht="14.25" customHeight="1">
      <c r="A95" s="826" t="s">
        <v>531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 t="e">
        <f>VLOOKUP(F4,條件!$A:$R,18,0)</f>
        <v>#N/A</v>
      </c>
      <c r="G95" s="330" t="e">
        <f>VLOOKUP(G4,條件!$A:$R,18,0)</f>
        <v>#N/A</v>
      </c>
      <c r="H95" s="330" t="e">
        <f>VLOOKUP(H4,條件!$A:$R,18,0)</f>
        <v>#N/A</v>
      </c>
      <c r="I95" s="330" t="e">
        <f>VLOOKUP(I4,條件!$A:$R,18,0)</f>
        <v>#N/A</v>
      </c>
      <c r="J95" s="330" t="e">
        <f>VLOOKUP(J4,條件!$A:$R,18,0)</f>
        <v>#N/A</v>
      </c>
      <c r="K95" s="330" t="e">
        <f>VLOOKUP(K4,條件!$A:$R,18,0)</f>
        <v>#N/A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T95" s="330" t="e">
        <f>VLOOKUP(T4,條件!$A:$R,18,0)</f>
        <v>#N/A</v>
      </c>
      <c r="U95" s="330" t="e">
        <f>VLOOKUP(U4,條件!$A:$R,18,0)</f>
        <v>#N/A</v>
      </c>
      <c r="V95" s="330" t="e">
        <f>VLOOKUP(V4,條件!$A:$R,18,0)</f>
        <v>#N/A</v>
      </c>
      <c r="W95" s="330" t="e">
        <f>VLOOKUP(W4,條件!$A:$R,18,0)</f>
        <v>#N/A</v>
      </c>
      <c r="X95" s="330" t="e">
        <f>VLOOKUP(X4,條件!$A:$R,18,0)</f>
        <v>#N/A</v>
      </c>
      <c r="AA95" s="330" t="e">
        <f>VLOOKUP(AA4,條件!$A:$R,18,0)</f>
        <v>#N/A</v>
      </c>
      <c r="AB95" s="330" t="e">
        <f>VLOOKUP(AB4,條件!$A:$R,18,0)</f>
        <v>#N/A</v>
      </c>
      <c r="AC95" s="330" t="e">
        <f>VLOOKUP(AC4,條件!$A:$R,18,0)</f>
        <v>#N/A</v>
      </c>
      <c r="AD95" s="330" t="e">
        <f>VLOOKUP(AD4,條件!$A:$R,18,0)</f>
        <v>#N/A</v>
      </c>
      <c r="AG95" s="330" t="e">
        <f>VLOOKUP(AG4,條件!$A:$R,18,0)</f>
        <v>#N/A</v>
      </c>
      <c r="AH95" s="330" t="e">
        <f>VLOOKUP(AH4,條件!$A:$R,18,0)</f>
        <v>#N/A</v>
      </c>
      <c r="AI95" s="330" t="e">
        <f>VLOOKUP(AI4,條件!$A:$R,18,0)</f>
        <v>#N/A</v>
      </c>
      <c r="AJ95" s="330" t="e">
        <f>VLOOKUP(AJ4,條件!$A:$R,18,0)</f>
        <v>#N/A</v>
      </c>
      <c r="AK95" s="330" t="e">
        <f>VLOOKUP(AK4,條件!$A:$R,18,0)</f>
        <v>#N/A</v>
      </c>
      <c r="AL95" s="330" t="e">
        <f>VLOOKUP(AL4,條件!$A:$R,18,0)</f>
        <v>#N/A</v>
      </c>
      <c r="AM95" s="330" t="e">
        <f>VLOOKUP(AM4,條件!$A:$R,18,0)</f>
        <v>#N/A</v>
      </c>
      <c r="AN95" s="330" t="e">
        <f>VLOOKUP(AN4,條件!$A:$R,18,0)</f>
        <v>#N/A</v>
      </c>
      <c r="AO95" s="330" t="e">
        <f>VLOOKUP(AO4,條件!$A:$R,18,0)</f>
        <v>#N/A</v>
      </c>
      <c r="AP95" s="330" t="e">
        <f>VLOOKUP(AP4,條件!$A:$R,18,0)</f>
        <v>#N/A</v>
      </c>
      <c r="AQ95" s="330" t="e">
        <f>VLOOKUP(AQ4,條件!$A:$R,18,0)</f>
        <v>#N/A</v>
      </c>
      <c r="AR95" s="330" t="e">
        <f>VLOOKUP(AR4,條件!$A:$R,18,0)</f>
        <v>#N/A</v>
      </c>
      <c r="AS95" s="330" t="e">
        <f>VLOOKUP(AS4,條件!$A:$R,18,0)</f>
        <v>#N/A</v>
      </c>
      <c r="AT95" s="330" t="e">
        <f>VLOOKUP(AT4,條件!$A:$R,18,0)</f>
        <v>#N/A</v>
      </c>
      <c r="AW95" s="330" t="e">
        <f>VLOOKUP(AW4,條件!$A:$R,18,0)</f>
        <v>#N/A</v>
      </c>
      <c r="AX95" s="330" t="e">
        <f>VLOOKUP(AX4,條件!$A:$R,18,0)</f>
        <v>#N/A</v>
      </c>
      <c r="AY95" s="330" t="e">
        <f>VLOOKUP(AY4,條件!$A:$R,18,0)</f>
        <v>#N/A</v>
      </c>
      <c r="AZ95" s="330" t="e">
        <f>VLOOKUP(AZ4,條件!$A:$R,18,0)</f>
        <v>#N/A</v>
      </c>
    </row>
    <row r="96" spans="1:64" ht="14.25" customHeight="1">
      <c r="A96" s="826" t="s">
        <v>532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 t="e">
        <f>VLOOKUP(F4,條件!$A:$B,2,0)</f>
        <v>#N/A</v>
      </c>
      <c r="G96" s="330" t="e">
        <f>VLOOKUP(G4,條件!$A:$B,2,0)</f>
        <v>#N/A</v>
      </c>
      <c r="H96" s="330" t="e">
        <f>VLOOKUP(H4,條件!$A:$B,2,0)</f>
        <v>#N/A</v>
      </c>
      <c r="I96" s="330" t="e">
        <f>VLOOKUP(I4,條件!$A:$B,2,0)</f>
        <v>#N/A</v>
      </c>
      <c r="J96" s="330" t="e">
        <f>VLOOKUP(J4,條件!$A:$B,2,0)</f>
        <v>#N/A</v>
      </c>
      <c r="K96" s="330" t="e">
        <f>VLOOKUP(K4,條件!$A:$B,2,0)</f>
        <v>#N/A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T96" s="330" t="e">
        <f>VLOOKUP(T4,條件!$A:$B,2,0)</f>
        <v>#N/A</v>
      </c>
      <c r="U96" s="330" t="e">
        <f>VLOOKUP(U4,條件!$A:$B,2,0)</f>
        <v>#N/A</v>
      </c>
      <c r="V96" s="330" t="e">
        <f>VLOOKUP(V4,條件!$A:$B,2,0)</f>
        <v>#N/A</v>
      </c>
      <c r="W96" s="330" t="e">
        <f>VLOOKUP(W4,條件!$A:$B,2,0)</f>
        <v>#N/A</v>
      </c>
      <c r="X96" s="330" t="e">
        <f>VLOOKUP(X4,條件!$A:$B,2,0)</f>
        <v>#N/A</v>
      </c>
      <c r="AA96" s="1068" t="e">
        <f>VLOOKUP(AA4,條件!$A:$B,2,0)</f>
        <v>#N/A</v>
      </c>
      <c r="AB96" s="1068" t="e">
        <f>VLOOKUP(AB4,條件!$A:$B,2,0)</f>
        <v>#N/A</v>
      </c>
      <c r="AC96" s="1068" t="e">
        <f>VLOOKUP(AC4,條件!$A:$B,2,0)</f>
        <v>#N/A</v>
      </c>
      <c r="AD96" s="1068" t="e">
        <f>VLOOKUP(AD4,條件!$A:$B,2,0)</f>
        <v>#N/A</v>
      </c>
      <c r="AG96" s="1068" t="e">
        <f>VLOOKUP(AG4,條件!$A:$B,2,0)</f>
        <v>#N/A</v>
      </c>
      <c r="AH96" s="1068" t="e">
        <f>VLOOKUP(AH4,條件!$A:$B,2,0)</f>
        <v>#N/A</v>
      </c>
      <c r="AI96" s="1068" t="e">
        <f>VLOOKUP(AI4,條件!$A:$B,2,0)</f>
        <v>#N/A</v>
      </c>
      <c r="AJ96" s="1068" t="e">
        <f>VLOOKUP(AJ4,條件!$A:$B,2,0)</f>
        <v>#N/A</v>
      </c>
      <c r="AK96" s="1068" t="e">
        <f>VLOOKUP(AK4,條件!$A:$B,2,0)</f>
        <v>#N/A</v>
      </c>
      <c r="AL96" s="1068" t="e">
        <f>VLOOKUP(AL4,條件!$A:$B,2,0)</f>
        <v>#N/A</v>
      </c>
      <c r="AM96" s="1068" t="e">
        <f>VLOOKUP(AM4,條件!$A:$B,2,0)</f>
        <v>#N/A</v>
      </c>
      <c r="AN96" s="1068" t="e">
        <f>VLOOKUP(AN4,條件!$A:$B,2,0)</f>
        <v>#N/A</v>
      </c>
      <c r="AO96" s="1068" t="e">
        <f>VLOOKUP(AO4,條件!$A:$B,2,0)</f>
        <v>#N/A</v>
      </c>
      <c r="AP96" s="1068" t="e">
        <f>VLOOKUP(AP4,條件!$A:$B,2,0)</f>
        <v>#N/A</v>
      </c>
      <c r="AQ96" s="1068" t="e">
        <f>VLOOKUP(AQ4,條件!$A:$B,2,0)</f>
        <v>#N/A</v>
      </c>
      <c r="AR96" s="1068" t="e">
        <f>VLOOKUP(AR4,條件!$A:$B,2,0)</f>
        <v>#N/A</v>
      </c>
      <c r="AS96" s="1068" t="e">
        <f>VLOOKUP(AS4,條件!$A:$B,2,0)</f>
        <v>#N/A</v>
      </c>
      <c r="AT96" s="1068" t="e">
        <f>VLOOKUP(AT4,條件!$A:$B,2,0)</f>
        <v>#N/A</v>
      </c>
      <c r="AU96" s="330" t="e">
        <f>VLOOKUP(AU4,條件!$A:$B,2,0)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AY96" s="330" t="e">
        <f>VLOOKUP(AY4,條件!$A:$B,2,0)</f>
        <v>#N/A</v>
      </c>
      <c r="AZ96" s="330" t="e">
        <f>VLOOKUP(AZ4,條件!$A:$B,2,0)</f>
        <v>#N/A</v>
      </c>
      <c r="BC96" s="330" t="e">
        <f>VLOOKUP(BC4,條件!$A:$B,2,0)</f>
        <v>#N/A</v>
      </c>
      <c r="BD96" s="330" t="e">
        <f>VLOOKUP(BD4,條件!$A:$B,2,0)</f>
        <v>#N/A</v>
      </c>
      <c r="BE96" s="330" t="e">
        <f>VLOOKUP(BE4,條件!$A:$B,2,0)</f>
        <v>#N/A</v>
      </c>
      <c r="BF96" s="330" t="e">
        <f>VLOOKUP(BF4,條件!$A:$B,2,0)</f>
        <v>#N/A</v>
      </c>
      <c r="BG96" s="330" t="e">
        <f>VLOOKUP(BG4,條件!$A:$B,2,0)</f>
        <v>#N/A</v>
      </c>
      <c r="BH96" s="330" t="e">
        <f>VLOOKUP(BH4,條件!$A:$B,2,0)</f>
        <v>#N/A</v>
      </c>
      <c r="BI96" s="330" t="e">
        <f>VLOOKUP(BI4,條件!$A:$B,2,0)</f>
        <v>#N/A</v>
      </c>
      <c r="BJ96" s="330" t="e">
        <f>VLOOKUP(BJ4,條件!$A:$B,2,0)</f>
        <v>#N/A</v>
      </c>
      <c r="BK96" s="330" t="e">
        <f>VLOOKUP(BK4,條件!$A:$B,2,0)</f>
        <v>#N/A</v>
      </c>
      <c r="BL96" s="330" t="e">
        <f>VLOOKUP(BL4,條件!$A:$B,2,0)</f>
        <v>#N/A</v>
      </c>
    </row>
    <row r="97" spans="1:64" ht="14.25" customHeight="1">
      <c r="A97" s="826" t="s">
        <v>533</v>
      </c>
      <c r="B97" s="829" t="str">
        <f>VLOOKUP(B$4,整理!$4:$181,8,0)</f>
        <v>P203</v>
      </c>
      <c r="C97" s="829" t="str">
        <f>VLOOKUP(C$4,整理!$4:$181,8,0)</f>
        <v>P203</v>
      </c>
      <c r="D97" s="829" t="str">
        <f>VLOOKUP(D$4,整理!$4:$181,8,0)</f>
        <v>P204</v>
      </c>
      <c r="E97" s="829" t="str">
        <f>VLOOKUP(E$4,整理!$4:$181,8,0)</f>
        <v>P204</v>
      </c>
      <c r="F97" s="829" t="e">
        <f>VLOOKUP(F$4,整理!$4:$181,8,0)</f>
        <v>#N/A</v>
      </c>
      <c r="G97" s="829" t="str">
        <f>VLOOKUP(G$4,整理!$4:$181,8,0)</f>
        <v>P203</v>
      </c>
      <c r="H97" s="829" t="str">
        <f>VLOOKUP(H$4,整理!$4:$181,8,0)</f>
        <v>P203</v>
      </c>
      <c r="I97" s="829">
        <f>VLOOKUP(I$4,整理!$4:$181,8,0)</f>
        <v>0</v>
      </c>
      <c r="J97" s="829" t="str">
        <f>VLOOKUP(J$4,整理!$4:$181,8,0)</f>
        <v>P204</v>
      </c>
      <c r="K97" s="829" t="str">
        <f>VLOOKUP(K$4,整理!$4:$181,8,0)</f>
        <v>P204</v>
      </c>
      <c r="L97" s="829" t="str">
        <f>VLOOKUP(L$4,整理!$4:$181,8,0)</f>
        <v>P142</v>
      </c>
      <c r="M97" s="829" t="e">
        <f>VLOOKUP(M$4,整理!$4:$181,8,0)</f>
        <v>#N/A</v>
      </c>
      <c r="N97" s="829" t="str">
        <f>VLOOKUP(N$4,整理!$4:$181,8,0)</f>
        <v>P203</v>
      </c>
      <c r="O97" s="829" t="str">
        <f>VLOOKUP(O$4,整理!$4:$181,8,0)</f>
        <v>P203</v>
      </c>
      <c r="P97" s="829" t="e">
        <f>VLOOKUP(P$4,整理!$4:$181,8,0)</f>
        <v>#N/A</v>
      </c>
      <c r="Q97" s="829" t="e">
        <f>VLOOKUP(Q$4,整理!$4:$181,8,0)</f>
        <v>#N/A</v>
      </c>
      <c r="R97" s="829" t="str">
        <f>VLOOKUP(R$4,整理!$4:$181,8,0)</f>
        <v>P204</v>
      </c>
      <c r="S97" s="829" t="str">
        <f>VLOOKUP(S$4,整理!$4:$181,8,0)</f>
        <v>P203</v>
      </c>
      <c r="T97" s="829" t="e">
        <f>VLOOKUP(T$4,整理!$4:$181,8,0)</f>
        <v>#N/A</v>
      </c>
      <c r="U97" s="829" t="str">
        <f>VLOOKUP(U$4,整理!$4:$181,8,0)</f>
        <v>P123</v>
      </c>
      <c r="V97" s="829" t="e">
        <f>VLOOKUP(V$4,整理!$4:$181,8,0)</f>
        <v>#N/A</v>
      </c>
      <c r="W97" s="829" t="e">
        <f>VLOOKUP(W$4,整理!$4:$181,8,0)</f>
        <v>#N/A</v>
      </c>
      <c r="X97" s="829" t="str">
        <f>VLOOKUP(X$4,整理!$4:$181,8,0)</f>
        <v>P227</v>
      </c>
      <c r="Y97" s="829"/>
      <c r="Z97" s="829"/>
      <c r="AA97" s="829" t="e">
        <f>VLOOKUP(AA$4,整理!$4:$181,8,0)</f>
        <v>#N/A</v>
      </c>
      <c r="AB97" s="829" t="str">
        <f>VLOOKUP(AB$4,整理!$4:$181,8,0)</f>
        <v>P227</v>
      </c>
      <c r="AC97" s="829" t="str">
        <f>VLOOKUP(AC$4,整理!$4:$181,8,0)</f>
        <v>P227</v>
      </c>
      <c r="AD97" s="829" t="e">
        <f>VLOOKUP(AD$4,整理!$4:$181,8,0)</f>
        <v>#N/A</v>
      </c>
      <c r="AE97" s="829"/>
      <c r="AF97" s="829"/>
      <c r="AG97" s="829" t="str">
        <f>VLOOKUP(AG$4,整理!$4:$181,8,0)</f>
        <v>P204</v>
      </c>
      <c r="AH97" s="829" t="str">
        <f>VLOOKUP(AH$4,整理!$4:$181,8,0)</f>
        <v>P204</v>
      </c>
      <c r="AI97" s="829" t="str">
        <f>VLOOKUP(AI$4,整理!$4:$181,8,0)</f>
        <v>P204</v>
      </c>
      <c r="AJ97" s="829" t="str">
        <f>VLOOKUP(AJ$4,整理!$4:$181,8,0)</f>
        <v>P204</v>
      </c>
      <c r="AK97" s="829" t="str">
        <f>VLOOKUP(AK$4,整理!$4:$181,8,0)</f>
        <v>P204</v>
      </c>
      <c r="AL97" s="829" t="str">
        <f>VLOOKUP(AL$4,整理!$4:$181,8,0)</f>
        <v>P204</v>
      </c>
      <c r="AM97" s="829" t="e">
        <f>VLOOKUP(AM$4,整理!$4:$181,8,0)</f>
        <v>#N/A</v>
      </c>
      <c r="AN97" s="829" t="str">
        <f>VLOOKUP(AN$4,整理!$4:$181,8,0)</f>
        <v>P204</v>
      </c>
      <c r="AO97" s="829" t="str">
        <f>VLOOKUP(AO$4,整理!$4:$181,8,0)</f>
        <v>P204</v>
      </c>
      <c r="AP97" s="829" t="str">
        <f>VLOOKUP(AP$4,整理!$4:$181,8,0)</f>
        <v>P227</v>
      </c>
      <c r="AQ97" s="829" t="str">
        <f>VLOOKUP(AQ$4,整理!$4:$181,8,0)</f>
        <v>P204</v>
      </c>
      <c r="AR97" s="829" t="str">
        <f>VLOOKUP(AR$4,整理!$4:$181,8,0)</f>
        <v>P204</v>
      </c>
      <c r="AS97" s="829" t="str">
        <f>VLOOKUP(AS$4,整理!$4:$181,8,0)</f>
        <v>P204</v>
      </c>
      <c r="AT97" s="829" t="str">
        <f>VLOOKUP(AT$4,整理!$4:$181,8,0)</f>
        <v>P204</v>
      </c>
      <c r="AU97" s="829" t="e">
        <f>VLOOKUP(AU$4,整理!$4:$181,8,0)</f>
        <v>#N/A</v>
      </c>
      <c r="AV97" s="829" t="e">
        <f>VLOOKUP(AV$4,整理!$4:$181,8,0)</f>
        <v>#N/A</v>
      </c>
      <c r="AW97" s="829" t="e">
        <f>VLOOKUP(AW$4,整理!$4:$181,8,0)</f>
        <v>#N/A</v>
      </c>
      <c r="AX97" s="829" t="str">
        <f>VLOOKUP(AX$4,整理!$4:$181,8,0)</f>
        <v>P203</v>
      </c>
      <c r="AY97" s="829" t="str">
        <f>VLOOKUP(AY$4,整理!$4:$181,8,0)</f>
        <v>P203</v>
      </c>
      <c r="AZ97" s="829" t="e">
        <f>VLOOKUP(AZ$4,整理!$4:$181,8,0)</f>
        <v>#N/A</v>
      </c>
      <c r="BA97" s="829"/>
      <c r="BB97" s="829"/>
      <c r="BC97" s="829" t="e">
        <f>VLOOKUP(BC$4,整理!$4:$181,8,0)</f>
        <v>#N/A</v>
      </c>
      <c r="BD97" s="829" t="e">
        <f>VLOOKUP(BD$4,整理!$4:$181,8,0)</f>
        <v>#N/A</v>
      </c>
      <c r="BE97" s="829" t="e">
        <f>VLOOKUP(BE$4,整理!$4:$181,8,0)</f>
        <v>#N/A</v>
      </c>
      <c r="BF97" s="829" t="e">
        <f>VLOOKUP(BF$4,整理!$4:$181,8,0)</f>
        <v>#N/A</v>
      </c>
      <c r="BG97" s="829" t="e">
        <f>VLOOKUP(BG$4,整理!$4:$181,8,0)</f>
        <v>#N/A</v>
      </c>
      <c r="BH97" s="829" t="e">
        <f>VLOOKUP(BH$4,整理!$4:$181,8,0)</f>
        <v>#N/A</v>
      </c>
      <c r="BI97" s="829" t="e">
        <f>VLOOKUP(BI$4,整理!$4:$181,8,0)</f>
        <v>#N/A</v>
      </c>
      <c r="BJ97" s="829" t="e">
        <f>VLOOKUP(BJ$4,整理!$4:$181,8,0)</f>
        <v>#N/A</v>
      </c>
      <c r="BK97" s="829" t="e">
        <f>VLOOKUP(BK$4,整理!$4:$181,8,0)</f>
        <v>#N/A</v>
      </c>
      <c r="BL97" s="829" t="e">
        <f>VLOOKUP(BL$4,整理!$4:$181,8,0)</f>
        <v>#N/A</v>
      </c>
    </row>
    <row r="98" spans="1:64" ht="14.25" customHeight="1">
      <c r="A98" s="826" t="s">
        <v>534</v>
      </c>
      <c r="B98" s="1065" t="str">
        <f>VLOOKUP(B$4,整理!$4:$181,9,0)</f>
        <v>0.7</v>
      </c>
      <c r="C98" s="1065" t="str">
        <f>VLOOKUP(C$4,整理!$4:$181,9,0)</f>
        <v>1.8</v>
      </c>
      <c r="D98" s="1065" t="str">
        <f>VLOOKUP(D$4,整理!$4:$181,9,0)</f>
        <v>2.3</v>
      </c>
      <c r="E98" s="1065" t="str">
        <f>VLOOKUP(E$4,整理!$4:$181,9,0)</f>
        <v>2.3</v>
      </c>
      <c r="F98" s="1065" t="e">
        <f>VLOOKUP(F$4,整理!$4:$181,9,0)</f>
        <v>#N/A</v>
      </c>
      <c r="G98" s="1065" t="str">
        <f>VLOOKUP(G$4,整理!$4:$181,9,0)</f>
        <v>3.2</v>
      </c>
      <c r="H98" s="1065" t="str">
        <f>VLOOKUP(H$4,整理!$4:$181,9,0)</f>
        <v>1.7</v>
      </c>
      <c r="I98" s="1065">
        <f>VLOOKUP(I$4,整理!$4:$181,9,0)</f>
        <v>0</v>
      </c>
      <c r="J98" s="1065" t="str">
        <f>VLOOKUP(J$4,整理!$4:$181,9,0)</f>
        <v>2.1</v>
      </c>
      <c r="K98" s="1065" t="str">
        <f>VLOOKUP(K$4,整理!$4:$181,9,0)</f>
        <v>2.1</v>
      </c>
      <c r="L98" s="1065" t="str">
        <f>VLOOKUP(L$4,整理!$4:$181,9,0)</f>
        <v>1.1</v>
      </c>
      <c r="M98" s="1065" t="e">
        <f>VLOOKUP(M$4,整理!$4:$181,9,0)</f>
        <v>#N/A</v>
      </c>
      <c r="N98" s="1065" t="str">
        <f>VLOOKUP(N$4,整理!$4:$181,9,0)</f>
        <v>3.0</v>
      </c>
      <c r="O98" s="1065" t="str">
        <f>VLOOKUP(O$4,整理!$4:$181,9,0)</f>
        <v>3.0</v>
      </c>
      <c r="P98" s="1065" t="e">
        <f>VLOOKUP(P$4,整理!$4:$181,9,0)</f>
        <v>#N/A</v>
      </c>
      <c r="Q98" s="1065" t="e">
        <f>VLOOKUP(Q$4,整理!$4:$181,9,0)</f>
        <v>#N/A</v>
      </c>
      <c r="R98" s="1065">
        <f>VLOOKUP(R$4,整理!$4:$181,9,0)</f>
        <v>2.2999999999999998</v>
      </c>
      <c r="S98" s="1065">
        <f>VLOOKUP(S$4,整理!$4:$181,9,0)</f>
        <v>1.9</v>
      </c>
      <c r="T98" s="1065" t="e">
        <f>VLOOKUP(T$4,整理!$4:$181,9,0)</f>
        <v>#N/A</v>
      </c>
      <c r="U98" s="1065" t="str">
        <f>VLOOKUP(U$4,整理!$4:$181,9,0)</f>
        <v>2.4</v>
      </c>
      <c r="V98" s="1065" t="e">
        <f>VLOOKUP(V$4,整理!$4:$181,9,0)</f>
        <v>#N/A</v>
      </c>
      <c r="W98" s="1065" t="e">
        <f>VLOOKUP(W$4,整理!$4:$181,9,0)</f>
        <v>#N/A</v>
      </c>
      <c r="X98" s="1065" t="str">
        <f>VLOOKUP(X$4,整理!$4:$181,9,0)</f>
        <v>1.6</v>
      </c>
      <c r="Y98" s="1065"/>
      <c r="Z98" s="1065"/>
      <c r="AA98" s="1065" t="e">
        <f>VLOOKUP(AA$4,整理!$4:$181,9,0)</f>
        <v>#N/A</v>
      </c>
      <c r="AB98" s="1065" t="str">
        <f>VLOOKUP(AB$4,整理!$4:$181,9,0)</f>
        <v>2.1</v>
      </c>
      <c r="AC98" s="1065" t="str">
        <f>VLOOKUP(AC$4,整理!$4:$181,9,0)</f>
        <v>2.0</v>
      </c>
      <c r="AD98" s="1065" t="e">
        <f>VLOOKUP(AD$4,整理!$4:$181,9,0)</f>
        <v>#N/A</v>
      </c>
      <c r="AE98" s="1065"/>
      <c r="AF98" s="1065"/>
      <c r="AG98" s="1065" t="str">
        <f>VLOOKUP(AG$4,整理!$4:$181,9,0)</f>
        <v>2.9</v>
      </c>
      <c r="AH98" s="1065" t="str">
        <f>VLOOKUP(AH$4,整理!$4:$181,9,0)</f>
        <v>2.9</v>
      </c>
      <c r="AI98" s="1065" t="str">
        <f>VLOOKUP(AI$4,整理!$4:$181,9,0)</f>
        <v>2.8</v>
      </c>
      <c r="AJ98" s="1065" t="str">
        <f>VLOOKUP(AJ$4,整理!$4:$181,9,0)</f>
        <v>2.9</v>
      </c>
      <c r="AK98" s="1065" t="str">
        <f>VLOOKUP(AK$4,整理!$4:$181,9,0)</f>
        <v>1.7</v>
      </c>
      <c r="AL98" s="1065" t="str">
        <f>VLOOKUP(AL$4,整理!$4:$181,9,0)</f>
        <v>2.4</v>
      </c>
      <c r="AM98" s="1065" t="e">
        <f>VLOOKUP(AM$4,整理!$4:$181,9,0)</f>
        <v>#N/A</v>
      </c>
      <c r="AN98" s="1065" t="str">
        <f>VLOOKUP(AN$4,整理!$4:$181,9,0)</f>
        <v>3.8</v>
      </c>
      <c r="AO98" s="1065" t="str">
        <f>VLOOKUP(AO$4,整理!$4:$181,9,0)</f>
        <v>1.0</v>
      </c>
      <c r="AP98" s="1065" t="str">
        <f>VLOOKUP(AP$4,整理!$4:$181,9,0)</f>
        <v>3.2</v>
      </c>
      <c r="AQ98" s="1065" t="str">
        <f>VLOOKUP(AQ$4,整理!$4:$181,9,0)</f>
        <v>2.8</v>
      </c>
      <c r="AR98" s="1065" t="str">
        <f>VLOOKUP(AR$4,整理!$4:$181,9,0)</f>
        <v>2.8</v>
      </c>
      <c r="AS98" s="1065" t="str">
        <f>VLOOKUP(AS$4,整理!$4:$181,9,0)</f>
        <v>2.8</v>
      </c>
      <c r="AT98" s="1065" t="str">
        <f>VLOOKUP(AT$4,整理!$4:$181,9,0)</f>
        <v>2.8</v>
      </c>
      <c r="AU98" s="1065" t="e">
        <f>VLOOKUP(AU$4,整理!$4:$181,9,0)</f>
        <v>#N/A</v>
      </c>
      <c r="AV98" s="1065" t="e">
        <f>VLOOKUP(AV$4,整理!$4:$181,9,0)</f>
        <v>#N/A</v>
      </c>
      <c r="AW98" s="1065" t="e">
        <f>VLOOKUP(AW$4,整理!$4:$181,9,0)</f>
        <v>#N/A</v>
      </c>
      <c r="AX98" s="1065" t="str">
        <f>VLOOKUP(AX$4,整理!$4:$181,9,0)</f>
        <v>0.9</v>
      </c>
      <c r="AY98" s="1065" t="str">
        <f>VLOOKUP(AY$4,整理!$4:$181,9,0)</f>
        <v>1.3</v>
      </c>
      <c r="AZ98" s="1065" t="e">
        <f>VLOOKUP(AZ$4,整理!$4:$181,9,0)</f>
        <v>#N/A</v>
      </c>
      <c r="BA98" s="1065"/>
      <c r="BB98" s="1065"/>
      <c r="BC98" s="1065" t="e">
        <f>VLOOKUP(BC$4,整理!$4:$181,9,0)</f>
        <v>#N/A</v>
      </c>
      <c r="BD98" s="1065" t="e">
        <f>VLOOKUP(BD$4,整理!$4:$181,9,0)</f>
        <v>#N/A</v>
      </c>
      <c r="BE98" s="1065" t="e">
        <f>VLOOKUP(BE$4,整理!$4:$181,9,0)</f>
        <v>#N/A</v>
      </c>
      <c r="BF98" s="1065" t="e">
        <f>VLOOKUP(BF$4,整理!$4:$181,9,0)</f>
        <v>#N/A</v>
      </c>
      <c r="BG98" s="1065" t="e">
        <f>VLOOKUP(BG$4,整理!$4:$181,9,0)</f>
        <v>#N/A</v>
      </c>
      <c r="BH98" s="1065" t="e">
        <f>VLOOKUP(BH$4,整理!$4:$181,9,0)</f>
        <v>#N/A</v>
      </c>
      <c r="BI98" s="1065" t="e">
        <f>VLOOKUP(BI$4,整理!$4:$181,9,0)</f>
        <v>#N/A</v>
      </c>
      <c r="BJ98" s="1065" t="e">
        <f>VLOOKUP(BJ$4,整理!$4:$181,9,0)</f>
        <v>#N/A</v>
      </c>
      <c r="BK98" s="1065" t="e">
        <f>VLOOKUP(BK$4,整理!$4:$181,9,0)</f>
        <v>#N/A</v>
      </c>
      <c r="BL98" s="1065" t="e">
        <f>VLOOKUP(BL$4,整理!$4:$181,9,0)</f>
        <v>#N/A</v>
      </c>
    </row>
    <row r="99" spans="1:64" ht="14.25" customHeight="1">
      <c r="A99" s="826" t="s">
        <v>535</v>
      </c>
      <c r="B99" s="330" t="e">
        <f>VLOOKUP(B$4,總表!$AM:$AU,9,0)</f>
        <v>#N/A</v>
      </c>
      <c r="C99" s="330" t="e">
        <f>VLOOKUP(C$4,總表!$AM:$AU,9,0)</f>
        <v>#N/A</v>
      </c>
      <c r="D99" s="330">
        <f>VLOOKUP(D$4,總表!$AM:$AU,9,0)</f>
        <v>0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>
        <f>VLOOKUP(H$4,總表!$AM:$AU,9,0)</f>
        <v>0</v>
      </c>
      <c r="I99" s="330" t="e">
        <f>VLOOKUP(I$4,總表!$AM:$AU,9,0)</f>
        <v>#N/A</v>
      </c>
      <c r="J99" s="330" t="e">
        <f>VLOOKUP(J$4,總表!$AM:$AU,9,0)</f>
        <v>#N/A</v>
      </c>
      <c r="K99" s="330">
        <f>VLOOKUP(K$4,總表!$AM:$AU,9,0)</f>
        <v>0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T99" s="330" t="e">
        <f>VLOOKUP(T$4,總表!$AM:$AU,9,0)</f>
        <v>#N/A</v>
      </c>
      <c r="U99" s="330" t="e">
        <f>VLOOKUP(U$4,總表!$AM:$AU,9,0)</f>
        <v>#N/A</v>
      </c>
      <c r="V99" s="330" t="e">
        <f>VLOOKUP(V$4,總表!$AM:$AU,9,0)</f>
        <v>#N/A</v>
      </c>
      <c r="W99" s="330" t="e">
        <f>VLOOKUP(W$4,總表!$AM:$AU,9,0)</f>
        <v>#N/A</v>
      </c>
      <c r="X99" s="330" t="e">
        <f>VLOOKUP(X$4,總表!$AM:$AU,9,0)</f>
        <v>#N/A</v>
      </c>
      <c r="AA99" s="330" t="e">
        <f>VLOOKUP(AA$4,總表!$AM:$AU,9,0)</f>
        <v>#N/A</v>
      </c>
      <c r="AB99" s="330" t="e">
        <f>VLOOKUP(AB$4,總表!$AM:$AU,9,0)</f>
        <v>#N/A</v>
      </c>
      <c r="AC99" s="330" t="e">
        <f>VLOOKUP(AC$4,總表!$AM:$AU,9,0)</f>
        <v>#N/A</v>
      </c>
      <c r="AD99" s="330" t="e">
        <f>VLOOKUP(AD$4,總表!$AM:$AU,9,0)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  <c r="AP99" s="330" t="e">
        <f>VLOOKUP(AP$4,總表!$AM:$AU,9,0)</f>
        <v>#N/A</v>
      </c>
      <c r="AQ99" s="330" t="e">
        <f>VLOOKUP(AQ$4,總表!$AM:$AU,9,0)</f>
        <v>#N/A</v>
      </c>
      <c r="AR99" s="330" t="e">
        <f>VLOOKUP(AR$4,總表!$AM:$AU,9,0)</f>
        <v>#N/A</v>
      </c>
      <c r="AS99" s="330" t="e">
        <f>VLOOKUP(AS$4,總表!$AM:$AU,9,0)</f>
        <v>#N/A</v>
      </c>
      <c r="AT99" s="330" t="e">
        <f>VLOOKUP(AT$4,總表!$AM:$AU,9,0)</f>
        <v>#N/A</v>
      </c>
      <c r="AU99" s="330" t="e">
        <f>VLOOKUP(AU$4,總表!$AM:$AU,9,0)</f>
        <v>#N/A</v>
      </c>
      <c r="AV99" s="330" t="e">
        <f>VLOOKUP(AV$4,總表!$AM:$AU,9,0)</f>
        <v>#N/A</v>
      </c>
      <c r="AW99" s="330" t="e">
        <f>VLOOKUP(AW$4,總表!$AM:$AU,9,0)</f>
        <v>#N/A</v>
      </c>
      <c r="AX99" s="330" t="e">
        <f>VLOOKUP(AX$4,總表!$AM:$AU,9,0)</f>
        <v>#N/A</v>
      </c>
      <c r="AY99" s="330" t="e">
        <f>VLOOKUP(AY$4,總表!$AM:$AU,9,0)</f>
        <v>#N/A</v>
      </c>
      <c r="AZ99" s="330" t="e">
        <f>VLOOKUP(AZ$4,總表!$AM:$AU,9,0)</f>
        <v>#N/A</v>
      </c>
    </row>
    <row r="100" spans="1:64" ht="14.25" customHeight="1">
      <c r="A100" s="826" t="s">
        <v>536</v>
      </c>
    </row>
    <row r="101" spans="1:64" ht="14.25" customHeight="1">
      <c r="A101" s="826" t="s">
        <v>537</v>
      </c>
    </row>
    <row r="102" spans="1:64" ht="14.25" customHeight="1">
      <c r="A102" s="826" t="s">
        <v>538</v>
      </c>
    </row>
    <row r="103" spans="1:64" ht="14.25" customHeight="1">
      <c r="A103" s="827" t="s">
        <v>445</v>
      </c>
    </row>
    <row r="104" spans="1:64" ht="14.25" customHeight="1">
      <c r="A104" s="827" t="s">
        <v>446</v>
      </c>
    </row>
    <row r="105" spans="1:64" ht="14.25" customHeight="1">
      <c r="A105" s="827" t="s">
        <v>447</v>
      </c>
    </row>
    <row r="106" spans="1:64" ht="14.25" customHeight="1">
      <c r="A106" s="827" t="s">
        <v>539</v>
      </c>
    </row>
    <row r="108" spans="1:64" ht="14.25" customHeight="1">
      <c r="A108" s="1067" t="s">
        <v>1003</v>
      </c>
    </row>
  </sheetData>
  <customSheetViews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1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2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5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42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207" t="s">
        <v>61</v>
      </c>
      <c r="B3" s="1207" t="s">
        <v>39</v>
      </c>
      <c r="C3" t="s">
        <v>15691</v>
      </c>
    </row>
    <row r="4" spans="1:3">
      <c r="A4" t="s">
        <v>213</v>
      </c>
      <c r="B4" t="s">
        <v>645</v>
      </c>
      <c r="C4" s="1206" t="e">
        <v>#DIV/0!</v>
      </c>
    </row>
    <row r="5" spans="1:3">
      <c r="A5" t="s">
        <v>213</v>
      </c>
      <c r="B5" t="s">
        <v>16711</v>
      </c>
      <c r="C5" s="1206">
        <v>0.83333333333333337</v>
      </c>
    </row>
    <row r="6" spans="1:3">
      <c r="A6" t="s">
        <v>213</v>
      </c>
      <c r="B6" t="s">
        <v>16714</v>
      </c>
      <c r="C6" s="1206">
        <v>2.5833333333333335</v>
      </c>
    </row>
    <row r="7" spans="1:3">
      <c r="A7" t="s">
        <v>213</v>
      </c>
      <c r="B7" t="s">
        <v>16722</v>
      </c>
      <c r="C7" s="1206">
        <v>2.7675438596491233</v>
      </c>
    </row>
    <row r="8" spans="1:3">
      <c r="A8" t="s">
        <v>213</v>
      </c>
      <c r="B8" t="s">
        <v>17237</v>
      </c>
      <c r="C8" s="1206">
        <v>1.8137254901960784</v>
      </c>
    </row>
    <row r="9" spans="1:3">
      <c r="A9" t="s">
        <v>213</v>
      </c>
      <c r="B9" t="s">
        <v>17244</v>
      </c>
      <c r="C9" s="1206">
        <v>2.1577380952380953</v>
      </c>
    </row>
    <row r="10" spans="1:3">
      <c r="A10" t="s">
        <v>213</v>
      </c>
      <c r="B10" t="s">
        <v>17262</v>
      </c>
      <c r="C10" s="1206" t="e">
        <v>#DIV/0!</v>
      </c>
    </row>
    <row r="11" spans="1:3">
      <c r="A11" t="s">
        <v>213</v>
      </c>
      <c r="B11" t="s">
        <v>17263</v>
      </c>
      <c r="C11" s="1206">
        <v>2.0249999999999999</v>
      </c>
    </row>
    <row r="12" spans="1:3">
      <c r="A12" t="s">
        <v>213</v>
      </c>
      <c r="B12" t="s">
        <v>17274</v>
      </c>
      <c r="C12" s="1206">
        <v>2.424342105263158</v>
      </c>
    </row>
    <row r="13" spans="1:3">
      <c r="A13" t="s">
        <v>213</v>
      </c>
      <c r="B13" t="s">
        <v>17287</v>
      </c>
      <c r="C13" s="1206">
        <v>1.1388888888888891</v>
      </c>
    </row>
    <row r="14" spans="1:3">
      <c r="A14" t="s">
        <v>213</v>
      </c>
      <c r="B14" t="s">
        <v>17288</v>
      </c>
      <c r="C14" s="1206">
        <v>2.2310606060606055</v>
      </c>
    </row>
    <row r="15" spans="1:3">
      <c r="A15" t="s">
        <v>213</v>
      </c>
      <c r="B15" t="s">
        <v>17290</v>
      </c>
      <c r="C15" s="1206">
        <v>2.1458333333333335</v>
      </c>
    </row>
    <row r="16" spans="1:3">
      <c r="A16" t="s">
        <v>213</v>
      </c>
      <c r="B16" t="s">
        <v>17289</v>
      </c>
      <c r="C16" s="1206">
        <v>2.6458333333333335</v>
      </c>
    </row>
    <row r="17" spans="1:3">
      <c r="A17" t="s">
        <v>213</v>
      </c>
      <c r="B17" t="s">
        <v>17295</v>
      </c>
      <c r="C17" s="1206">
        <v>2.40625</v>
      </c>
    </row>
    <row r="18" spans="1:3">
      <c r="A18" t="s">
        <v>213</v>
      </c>
      <c r="B18" t="s">
        <v>17355</v>
      </c>
      <c r="C18" s="1206">
        <v>1.2222222222222221</v>
      </c>
    </row>
    <row r="19" spans="1:3">
      <c r="A19" t="s">
        <v>213</v>
      </c>
      <c r="B19" t="s">
        <v>17356</v>
      </c>
      <c r="C19" s="1206">
        <v>2.583333333333333</v>
      </c>
    </row>
    <row r="20" spans="1:3">
      <c r="A20" t="s">
        <v>232</v>
      </c>
      <c r="B20" t="s">
        <v>645</v>
      </c>
      <c r="C20" s="1206" t="e">
        <v>#DIV/0!</v>
      </c>
    </row>
    <row r="21" spans="1:3">
      <c r="A21" t="s">
        <v>232</v>
      </c>
      <c r="B21" t="s">
        <v>17258</v>
      </c>
      <c r="C21" s="1206">
        <v>2.75</v>
      </c>
    </row>
    <row r="22" spans="1:3">
      <c r="A22" t="s">
        <v>232</v>
      </c>
      <c r="B22" t="s">
        <v>17375</v>
      </c>
      <c r="C22" s="1206">
        <v>3.5000000000000004</v>
      </c>
    </row>
    <row r="23" spans="1:3">
      <c r="A23" t="s">
        <v>243</v>
      </c>
      <c r="C23" s="1206" t="e">
        <v>#DIV/0!</v>
      </c>
    </row>
    <row r="24" spans="1:3">
      <c r="A24" t="s">
        <v>241</v>
      </c>
      <c r="B24" t="s">
        <v>645</v>
      </c>
      <c r="C24" s="1206" t="e">
        <v>#DIV/0!</v>
      </c>
    </row>
    <row r="25" spans="1:3">
      <c r="A25" t="s">
        <v>241</v>
      </c>
      <c r="B25" t="s">
        <v>386</v>
      </c>
      <c r="C25" s="1206" t="e">
        <v>#DIV/0!</v>
      </c>
    </row>
    <row r="26" spans="1:3">
      <c r="A26" t="s">
        <v>241</v>
      </c>
      <c r="B26" t="s">
        <v>17384</v>
      </c>
      <c r="C26" s="1206">
        <v>2.4513888888888888</v>
      </c>
    </row>
    <row r="27" spans="1:3">
      <c r="A27" t="s">
        <v>241</v>
      </c>
      <c r="B27" t="s">
        <v>17385</v>
      </c>
      <c r="C27" s="1206">
        <v>2.2724358974358974</v>
      </c>
    </row>
    <row r="28" spans="1:3">
      <c r="A28" t="s">
        <v>236</v>
      </c>
      <c r="B28" t="s">
        <v>645</v>
      </c>
      <c r="C28" s="1206" t="e">
        <v>#DIV/0!</v>
      </c>
    </row>
    <row r="29" spans="1:3">
      <c r="A29" t="s">
        <v>236</v>
      </c>
      <c r="B29" t="s">
        <v>17250</v>
      </c>
      <c r="C29" s="1206">
        <v>4.072916666666667</v>
      </c>
    </row>
    <row r="30" spans="1:3">
      <c r="A30" t="s">
        <v>236</v>
      </c>
      <c r="B30" t="s">
        <v>17252</v>
      </c>
      <c r="C30" s="1206">
        <v>6.6249999999999991</v>
      </c>
    </row>
    <row r="31" spans="1:3">
      <c r="A31" t="s">
        <v>236</v>
      </c>
      <c r="B31" t="s">
        <v>17257</v>
      </c>
      <c r="C31" s="1206">
        <v>4.166666666666667</v>
      </c>
    </row>
    <row r="32" spans="1:3">
      <c r="A32" t="s">
        <v>236</v>
      </c>
      <c r="B32" t="s">
        <v>17270</v>
      </c>
      <c r="C32" s="1206">
        <v>4.0705128205128203</v>
      </c>
    </row>
    <row r="33" spans="1:3">
      <c r="A33" t="s">
        <v>236</v>
      </c>
      <c r="B33" t="s">
        <v>17276</v>
      </c>
      <c r="C33" s="1206">
        <v>5.46875</v>
      </c>
    </row>
    <row r="34" spans="1:3">
      <c r="A34" t="s">
        <v>236</v>
      </c>
      <c r="B34" t="s">
        <v>17275</v>
      </c>
      <c r="C34" s="1206">
        <v>7.9375</v>
      </c>
    </row>
    <row r="35" spans="1:3">
      <c r="A35" t="s">
        <v>236</v>
      </c>
      <c r="B35" t="s">
        <v>17284</v>
      </c>
      <c r="C35" s="1206">
        <v>6.677083333333333</v>
      </c>
    </row>
    <row r="36" spans="1:3">
      <c r="A36" t="s">
        <v>236</v>
      </c>
      <c r="B36" t="s">
        <v>17285</v>
      </c>
      <c r="C36" s="1206">
        <v>6.0138888888888893</v>
      </c>
    </row>
    <row r="37" spans="1:3">
      <c r="A37" t="s">
        <v>236</v>
      </c>
      <c r="B37" t="s">
        <v>17343</v>
      </c>
      <c r="C37" s="1206">
        <v>4.3725490196078436</v>
      </c>
    </row>
    <row r="38" spans="1:3">
      <c r="A38" t="s">
        <v>236</v>
      </c>
      <c r="B38" t="s">
        <v>17357</v>
      </c>
      <c r="C38" s="1206">
        <v>4.1715686274509798</v>
      </c>
    </row>
    <row r="39" spans="1:3">
      <c r="A39" t="s">
        <v>236</v>
      </c>
      <c r="B39" t="s">
        <v>17359</v>
      </c>
      <c r="C39" s="1206">
        <v>2.9972222222222222</v>
      </c>
    </row>
    <row r="40" spans="1:3">
      <c r="A40" t="s">
        <v>236</v>
      </c>
      <c r="B40" t="s">
        <v>17383</v>
      </c>
      <c r="C40" s="1206">
        <v>3.6770833333333335</v>
      </c>
    </row>
    <row r="41" spans="1:3">
      <c r="A41" t="s">
        <v>236</v>
      </c>
      <c r="B41" t="s">
        <v>17626</v>
      </c>
      <c r="C41" s="1206">
        <v>3.625</v>
      </c>
    </row>
    <row r="42" spans="1:3">
      <c r="A42" t="s">
        <v>70</v>
      </c>
      <c r="C42" s="1206">
        <v>3.3717554644808723</v>
      </c>
    </row>
  </sheetData>
  <phoneticPr fontId="11" type="noConversion"/>
  <conditionalFormatting pivot="1" sqref="C4:C22 C24:C41">
    <cfRule type="cellIs" dxfId="11320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165" activePane="bottomLeft" state="frozen"/>
      <selection activeCell="L173" sqref="L173"/>
      <selection pane="bottomLeft" activeCell="D2" sqref="D2:F170"/>
    </sheetView>
  </sheetViews>
  <sheetFormatPr defaultRowHeight="17.25" customHeight="1"/>
  <cols>
    <col min="1" max="1" width="13.875" style="1312" customWidth="1"/>
    <col min="2" max="2" width="12" style="81" customWidth="1"/>
    <col min="3" max="3" width="15.125" style="81" customWidth="1"/>
    <col min="4" max="4" width="20.25" style="81" customWidth="1"/>
    <col min="5" max="5" width="13.625" style="1316" customWidth="1"/>
    <col min="6" max="6" width="14.875" style="81" customWidth="1"/>
    <col min="7" max="7" width="20.25" style="81" customWidth="1"/>
    <col min="8" max="8" width="13.625" style="1316" customWidth="1"/>
    <col min="9" max="9" width="14.875" style="81" customWidth="1"/>
    <col min="10" max="14" width="12.75" style="1293" customWidth="1"/>
    <col min="15" max="16" width="14.125" style="1288" customWidth="1"/>
    <col min="17" max="16384" width="9" style="81"/>
  </cols>
  <sheetData>
    <row r="1" spans="1:16" s="1288" customFormat="1" ht="17.25" customHeight="1">
      <c r="A1" s="1312" t="s">
        <v>16117</v>
      </c>
      <c r="B1" s="82" t="s">
        <v>16118</v>
      </c>
      <c r="C1" s="82" t="s">
        <v>16119</v>
      </c>
      <c r="D1" s="1308" t="s">
        <v>16122</v>
      </c>
      <c r="E1" s="1313" t="s">
        <v>16121</v>
      </c>
      <c r="F1" s="1309" t="s">
        <v>16120</v>
      </c>
      <c r="G1" s="1308" t="s">
        <v>16122</v>
      </c>
      <c r="H1" s="1313" t="s">
        <v>16123</v>
      </c>
      <c r="I1" s="1309" t="s">
        <v>16120</v>
      </c>
      <c r="J1" s="1311" t="s">
        <v>16124</v>
      </c>
      <c r="K1" s="1311" t="s">
        <v>16125</v>
      </c>
      <c r="L1" s="1311" t="s">
        <v>16126</v>
      </c>
      <c r="M1" s="1311" t="s">
        <v>16127</v>
      </c>
      <c r="N1" s="1311" t="s">
        <v>16128</v>
      </c>
      <c r="O1" s="1287">
        <f>SUM(F:F,I:I)</f>
        <v>509024.5</v>
      </c>
      <c r="P1" s="1287">
        <f>SUM(E:E,H:H,J:N)</f>
        <v>216527</v>
      </c>
    </row>
    <row r="2" spans="1:16" ht="17.25" customHeight="1">
      <c r="D2" s="1310" t="s">
        <v>17407</v>
      </c>
      <c r="E2" s="1314">
        <v>8952</v>
      </c>
      <c r="F2" s="386">
        <v>8928</v>
      </c>
      <c r="G2" s="1310"/>
      <c r="H2" s="1314"/>
      <c r="I2" s="386"/>
      <c r="J2" s="1292"/>
      <c r="K2" s="1289"/>
      <c r="L2" s="1289"/>
      <c r="M2" s="1289"/>
      <c r="N2" s="1289"/>
      <c r="O2" s="1290">
        <f>日報表!G187</f>
        <v>279012</v>
      </c>
      <c r="P2" s="1290">
        <f>日報表!G184</f>
        <v>1404022.5</v>
      </c>
    </row>
    <row r="3" spans="1:16" ht="17.25" customHeight="1">
      <c r="D3" s="1310" t="s">
        <v>17592</v>
      </c>
      <c r="E3" s="1314">
        <v>845</v>
      </c>
      <c r="F3" s="386">
        <v>845</v>
      </c>
      <c r="G3" s="1310"/>
      <c r="H3" s="1314"/>
      <c r="I3" s="386"/>
      <c r="J3" s="1292"/>
      <c r="K3" s="1289"/>
      <c r="L3" s="1289"/>
      <c r="M3" s="1289"/>
      <c r="N3" s="1289"/>
      <c r="O3" s="1291" t="s">
        <v>16129</v>
      </c>
    </row>
    <row r="4" spans="1:16" ht="17.25" customHeight="1">
      <c r="D4" s="1310" t="s">
        <v>17493</v>
      </c>
      <c r="E4" s="1315">
        <v>1999</v>
      </c>
      <c r="F4" s="386">
        <v>1999</v>
      </c>
      <c r="G4" s="1310"/>
      <c r="H4" s="1314"/>
      <c r="I4" s="386"/>
      <c r="J4" s="1289"/>
      <c r="K4" s="1292"/>
      <c r="L4" s="1289"/>
      <c r="M4" s="1292"/>
      <c r="N4" s="1289"/>
      <c r="O4" s="1291">
        <f>'C、D級'!B35-+'C、D級'!C35</f>
        <v>3071</v>
      </c>
    </row>
    <row r="5" spans="1:16" ht="17.25" customHeight="1">
      <c r="D5" s="1310" t="s">
        <v>17593</v>
      </c>
      <c r="E5" s="1314">
        <v>432</v>
      </c>
      <c r="F5" s="386">
        <v>432</v>
      </c>
      <c r="G5" s="1310"/>
      <c r="H5" s="1314"/>
      <c r="I5" s="386"/>
      <c r="J5" s="1292"/>
      <c r="K5" s="1292"/>
      <c r="L5" s="1292"/>
      <c r="M5" s="1292"/>
      <c r="N5" s="1289"/>
    </row>
    <row r="6" spans="1:16" ht="17.25" customHeight="1">
      <c r="D6" s="1310" t="s">
        <v>17539</v>
      </c>
      <c r="E6" s="1314">
        <v>48</v>
      </c>
      <c r="F6" s="386"/>
      <c r="G6" s="1310"/>
      <c r="H6" s="1314"/>
      <c r="I6" s="386"/>
      <c r="J6" s="1289"/>
      <c r="K6" s="1289"/>
      <c r="L6" s="1289"/>
      <c r="M6" s="1289"/>
      <c r="N6" s="1289"/>
    </row>
    <row r="7" spans="1:16" ht="17.25" customHeight="1">
      <c r="D7" s="1310" t="s">
        <v>17571</v>
      </c>
      <c r="E7" s="1314">
        <v>18</v>
      </c>
      <c r="F7" s="386"/>
      <c r="G7" s="1310"/>
      <c r="H7" s="1314"/>
      <c r="I7" s="386"/>
      <c r="J7" s="1292"/>
      <c r="K7" s="1289"/>
      <c r="L7" s="1289"/>
      <c r="M7" s="1289"/>
      <c r="N7" s="1289"/>
    </row>
    <row r="8" spans="1:16" ht="17.25" customHeight="1">
      <c r="D8" s="1310" t="s">
        <v>17418</v>
      </c>
      <c r="E8" s="1314">
        <v>4228</v>
      </c>
      <c r="F8" s="386">
        <v>4228</v>
      </c>
      <c r="G8" s="1310"/>
      <c r="H8" s="1315"/>
      <c r="I8" s="386"/>
      <c r="J8" s="1289"/>
      <c r="K8" s="1289"/>
      <c r="L8" s="1292"/>
      <c r="M8" s="1289"/>
      <c r="N8" s="1289"/>
    </row>
    <row r="9" spans="1:16" ht="17.25" customHeight="1">
      <c r="D9" s="1310" t="s">
        <v>17447</v>
      </c>
      <c r="E9" s="1314">
        <v>3120</v>
      </c>
      <c r="F9" s="386">
        <v>3120</v>
      </c>
      <c r="G9" s="1310"/>
      <c r="H9" s="1314"/>
      <c r="I9" s="386"/>
      <c r="J9" s="1289"/>
      <c r="K9" s="1289"/>
      <c r="L9" s="1292"/>
      <c r="M9" s="1289"/>
      <c r="N9" s="1289"/>
    </row>
    <row r="10" spans="1:16" ht="17.25" customHeight="1">
      <c r="D10" s="1310" t="s">
        <v>17613</v>
      </c>
      <c r="E10" s="1314">
        <v>1114</v>
      </c>
      <c r="F10" s="386">
        <v>1114</v>
      </c>
      <c r="G10" s="1310"/>
      <c r="H10" s="1314"/>
      <c r="I10" s="386"/>
      <c r="J10" s="1289"/>
      <c r="K10" s="1292"/>
      <c r="L10" s="1289"/>
      <c r="M10" s="1292"/>
      <c r="N10" s="1289"/>
    </row>
    <row r="11" spans="1:16" ht="17.25" customHeight="1">
      <c r="D11" s="1310" t="s">
        <v>17621</v>
      </c>
      <c r="E11" s="1314">
        <v>1600</v>
      </c>
      <c r="F11" s="386">
        <v>1600</v>
      </c>
      <c r="G11" s="1310"/>
      <c r="H11" s="1315"/>
      <c r="I11" s="386"/>
      <c r="J11" s="1292"/>
      <c r="K11" s="1292"/>
      <c r="L11" s="1292"/>
      <c r="M11" s="1292"/>
      <c r="N11" s="1289"/>
    </row>
    <row r="12" spans="1:16" ht="17.25" customHeight="1">
      <c r="D12" s="1310" t="s">
        <v>17622</v>
      </c>
      <c r="E12" s="1314">
        <v>2580</v>
      </c>
      <c r="F12" s="386">
        <v>2580</v>
      </c>
      <c r="G12" s="1310"/>
      <c r="H12" s="1314"/>
      <c r="I12" s="386"/>
      <c r="J12" s="1289"/>
      <c r="K12" s="1292"/>
      <c r="L12" s="1292"/>
      <c r="M12" s="1292"/>
      <c r="N12" s="1289"/>
    </row>
    <row r="13" spans="1:16" ht="17.25" customHeight="1">
      <c r="D13" s="1310" t="s">
        <v>17560</v>
      </c>
      <c r="E13" s="1314">
        <v>4050</v>
      </c>
      <c r="F13" s="386">
        <v>4050</v>
      </c>
      <c r="G13" s="1310"/>
      <c r="H13" s="1314"/>
      <c r="I13" s="386"/>
      <c r="J13" s="1292"/>
      <c r="K13" s="1292"/>
      <c r="L13" s="1292"/>
      <c r="M13" s="1292"/>
      <c r="N13" s="1289"/>
    </row>
    <row r="14" spans="1:16" ht="17.25" customHeight="1">
      <c r="D14" s="1310" t="s">
        <v>17595</v>
      </c>
      <c r="E14" s="1314">
        <v>750</v>
      </c>
      <c r="F14" s="386">
        <v>750</v>
      </c>
      <c r="G14" s="1310"/>
      <c r="H14" s="1314"/>
      <c r="I14" s="386"/>
      <c r="J14" s="1292"/>
      <c r="K14" s="1292"/>
      <c r="L14" s="1292"/>
      <c r="M14" s="1292"/>
      <c r="N14" s="1289"/>
    </row>
    <row r="15" spans="1:16" ht="17.25" customHeight="1">
      <c r="D15" s="1310" t="s">
        <v>17561</v>
      </c>
      <c r="E15" s="1314">
        <v>1680</v>
      </c>
      <c r="F15" s="386">
        <v>1680</v>
      </c>
      <c r="G15" s="1310"/>
      <c r="H15" s="1315"/>
      <c r="I15" s="386"/>
      <c r="J15" s="1292"/>
      <c r="K15" s="1292"/>
      <c r="L15" s="1292"/>
      <c r="M15" s="1289"/>
      <c r="N15" s="1289"/>
    </row>
    <row r="16" spans="1:16" ht="17.25" customHeight="1">
      <c r="D16" s="1310" t="s">
        <v>17371</v>
      </c>
      <c r="E16" s="1314"/>
      <c r="F16" s="386">
        <v>1896</v>
      </c>
      <c r="G16" s="1310"/>
      <c r="H16" s="1315"/>
      <c r="I16" s="386"/>
      <c r="J16" s="1292"/>
      <c r="K16" s="1292"/>
      <c r="L16" s="1292"/>
      <c r="M16" s="1289"/>
      <c r="N16" s="1289"/>
    </row>
    <row r="17" spans="4:14" ht="17.25" customHeight="1">
      <c r="D17" s="1310" t="s">
        <v>17581</v>
      </c>
      <c r="E17" s="1314">
        <v>1470</v>
      </c>
      <c r="F17" s="386">
        <v>1470</v>
      </c>
      <c r="G17" s="1310"/>
      <c r="H17" s="1314"/>
      <c r="I17" s="386"/>
      <c r="J17" s="1292"/>
      <c r="K17" s="1292"/>
      <c r="L17" s="1292"/>
      <c r="M17" s="1289"/>
      <c r="N17" s="1289"/>
    </row>
    <row r="18" spans="4:14" ht="17.25" customHeight="1">
      <c r="D18" s="1310" t="s">
        <v>17563</v>
      </c>
      <c r="E18" s="1314">
        <v>1770</v>
      </c>
      <c r="F18" s="386">
        <v>1770</v>
      </c>
      <c r="G18" s="1310"/>
      <c r="H18" s="1314"/>
      <c r="I18" s="386"/>
      <c r="J18" s="1289"/>
      <c r="K18" s="1289"/>
      <c r="L18" s="1292"/>
      <c r="M18" s="1289"/>
      <c r="N18" s="1289"/>
    </row>
    <row r="19" spans="4:14" ht="17.25" customHeight="1">
      <c r="D19" s="1310" t="s">
        <v>17494</v>
      </c>
      <c r="E19" s="1314">
        <v>4251</v>
      </c>
      <c r="F19" s="386">
        <v>4252</v>
      </c>
      <c r="G19" s="1310"/>
      <c r="H19" s="1314"/>
      <c r="I19" s="386"/>
      <c r="J19" s="1292"/>
      <c r="K19" s="1292"/>
      <c r="L19" s="1292"/>
      <c r="M19" s="1289"/>
      <c r="N19" s="1289"/>
    </row>
    <row r="20" spans="4:14" ht="17.25" customHeight="1">
      <c r="D20" s="1310" t="s">
        <v>17439</v>
      </c>
      <c r="E20" s="1315">
        <v>4320</v>
      </c>
      <c r="F20" s="386">
        <v>4320</v>
      </c>
      <c r="G20" s="1310"/>
      <c r="H20" s="1314"/>
      <c r="I20" s="386"/>
      <c r="J20" s="1292"/>
      <c r="K20" s="1292"/>
      <c r="L20" s="1292"/>
      <c r="M20" s="1289"/>
      <c r="N20" s="1289"/>
    </row>
    <row r="21" spans="4:14" ht="17.25" customHeight="1">
      <c r="D21" s="1310" t="s">
        <v>17459</v>
      </c>
      <c r="E21" s="1314">
        <v>3360</v>
      </c>
      <c r="F21" s="386">
        <v>6240</v>
      </c>
      <c r="G21" s="1310"/>
      <c r="H21" s="1315"/>
      <c r="I21" s="386"/>
      <c r="J21" s="1292"/>
      <c r="K21" s="1292"/>
      <c r="L21" s="1292"/>
      <c r="M21" s="1289"/>
      <c r="N21" s="1289"/>
    </row>
    <row r="22" spans="4:14" ht="17.25" customHeight="1">
      <c r="D22" s="1310" t="s">
        <v>17373</v>
      </c>
      <c r="E22" s="1314">
        <v>6648</v>
      </c>
      <c r="F22" s="386">
        <v>29448</v>
      </c>
      <c r="G22" s="1310"/>
      <c r="H22" s="1315"/>
      <c r="I22" s="386"/>
      <c r="J22" s="1292"/>
      <c r="K22" s="1292"/>
      <c r="L22" s="1292"/>
      <c r="M22" s="1289"/>
      <c r="N22" s="1289"/>
    </row>
    <row r="23" spans="4:14" ht="17.25" customHeight="1">
      <c r="D23" s="1310" t="s">
        <v>17564</v>
      </c>
      <c r="E23" s="1314">
        <v>1200</v>
      </c>
      <c r="F23" s="386">
        <v>1200</v>
      </c>
      <c r="G23" s="1310"/>
      <c r="H23" s="1315"/>
      <c r="I23" s="386"/>
      <c r="J23" s="1292"/>
      <c r="K23" s="1292"/>
      <c r="L23" s="1292"/>
      <c r="M23" s="1289"/>
      <c r="N23" s="1289"/>
    </row>
    <row r="24" spans="4:14" ht="17.25" customHeight="1">
      <c r="D24" s="1310" t="s">
        <v>17440</v>
      </c>
      <c r="E24" s="1314">
        <v>3420</v>
      </c>
      <c r="F24" s="386">
        <v>3420</v>
      </c>
      <c r="G24" s="1310"/>
      <c r="H24" s="1315"/>
      <c r="I24" s="386"/>
      <c r="J24" s="1292"/>
      <c r="K24" s="1292"/>
      <c r="L24" s="1292"/>
      <c r="M24" s="1289"/>
      <c r="N24" s="1289"/>
    </row>
    <row r="25" spans="4:14" ht="17.25" customHeight="1">
      <c r="D25" s="1310" t="s">
        <v>17424</v>
      </c>
      <c r="E25" s="1314">
        <v>5850</v>
      </c>
      <c r="F25" s="386">
        <v>5850</v>
      </c>
      <c r="G25" s="1310"/>
      <c r="H25" s="1314"/>
      <c r="I25" s="386"/>
      <c r="J25" s="1292"/>
      <c r="K25" s="1292"/>
      <c r="L25" s="1292"/>
      <c r="M25" s="1289"/>
      <c r="N25" s="1289"/>
    </row>
    <row r="26" spans="4:14" ht="17.25" customHeight="1">
      <c r="D26" s="1310" t="s">
        <v>17495</v>
      </c>
      <c r="E26" s="1314">
        <v>1488</v>
      </c>
      <c r="F26" s="386">
        <v>1488</v>
      </c>
      <c r="G26" s="1310"/>
      <c r="H26" s="1314"/>
      <c r="I26" s="386"/>
      <c r="J26" s="1292"/>
      <c r="K26" s="1292"/>
      <c r="L26" s="1292"/>
      <c r="M26" s="1289"/>
      <c r="N26" s="1289"/>
    </row>
    <row r="27" spans="4:14" ht="17.25" customHeight="1">
      <c r="D27" s="1310" t="s">
        <v>17614</v>
      </c>
      <c r="E27" s="1315">
        <v>1148</v>
      </c>
      <c r="F27" s="386">
        <v>1148</v>
      </c>
      <c r="G27" s="1310"/>
      <c r="H27" s="1314"/>
      <c r="I27" s="386"/>
      <c r="J27" s="1292"/>
      <c r="K27" s="1292"/>
      <c r="L27" s="1292"/>
      <c r="M27" s="1289"/>
      <c r="N27" s="1289"/>
    </row>
    <row r="28" spans="4:14" ht="17.25" customHeight="1">
      <c r="D28" s="1310" t="s">
        <v>17472</v>
      </c>
      <c r="E28" s="1314"/>
      <c r="F28" s="386">
        <v>150</v>
      </c>
      <c r="G28" s="1310"/>
      <c r="H28" s="1314"/>
      <c r="I28" s="386"/>
      <c r="J28" s="1292"/>
      <c r="K28" s="1292"/>
      <c r="L28" s="1292"/>
      <c r="M28" s="1289"/>
      <c r="N28" s="1289"/>
    </row>
    <row r="29" spans="4:14" ht="17.25" customHeight="1">
      <c r="D29" s="1310" t="s">
        <v>17374</v>
      </c>
      <c r="E29" s="1314">
        <v>528</v>
      </c>
      <c r="F29" s="386">
        <v>6335</v>
      </c>
      <c r="G29" s="1310"/>
      <c r="H29" s="1314"/>
      <c r="I29" s="386"/>
      <c r="J29" s="1292"/>
      <c r="K29" s="1292"/>
      <c r="L29" s="1292"/>
      <c r="M29" s="1289"/>
      <c r="N29" s="1289"/>
    </row>
    <row r="30" spans="4:14" ht="17.25" customHeight="1">
      <c r="D30" s="1310" t="s">
        <v>17448</v>
      </c>
      <c r="E30" s="1315">
        <v>3390</v>
      </c>
      <c r="F30" s="386">
        <v>3390</v>
      </c>
      <c r="G30" s="1310"/>
      <c r="H30" s="1314"/>
      <c r="I30" s="386"/>
      <c r="J30" s="1292"/>
      <c r="K30" s="1292"/>
      <c r="L30" s="1292"/>
      <c r="M30" s="1289"/>
      <c r="N30" s="1289"/>
    </row>
    <row r="31" spans="4:14" ht="17.25" customHeight="1">
      <c r="D31" s="1310" t="s">
        <v>17582</v>
      </c>
      <c r="E31" s="1314">
        <v>5400</v>
      </c>
      <c r="F31" s="386">
        <v>5400</v>
      </c>
      <c r="G31" s="1310"/>
      <c r="H31" s="1314"/>
      <c r="I31" s="386"/>
      <c r="J31" s="1292"/>
      <c r="K31" s="1292"/>
      <c r="L31" s="1292"/>
      <c r="M31" s="1289"/>
      <c r="N31" s="1289"/>
    </row>
    <row r="32" spans="4:14" ht="17.25" customHeight="1">
      <c r="D32" s="1310" t="s">
        <v>17330</v>
      </c>
      <c r="E32" s="1315"/>
      <c r="F32" s="386">
        <v>542</v>
      </c>
      <c r="G32" s="1310"/>
      <c r="H32" s="1314"/>
      <c r="I32" s="386"/>
      <c r="J32" s="1292"/>
      <c r="K32" s="1292"/>
      <c r="L32" s="1292"/>
      <c r="M32" s="1289"/>
      <c r="N32" s="1289"/>
    </row>
    <row r="33" spans="4:14" ht="17.25" customHeight="1">
      <c r="D33" s="1310" t="s">
        <v>17449</v>
      </c>
      <c r="E33" s="1314">
        <v>4110</v>
      </c>
      <c r="F33" s="386">
        <v>4110</v>
      </c>
      <c r="G33" s="1310"/>
      <c r="H33" s="1315"/>
      <c r="I33" s="386"/>
      <c r="J33" s="1292"/>
      <c r="K33" s="1292"/>
      <c r="L33" s="1292"/>
      <c r="M33" s="1289"/>
      <c r="N33" s="1289"/>
    </row>
    <row r="34" spans="4:14" ht="17.25" customHeight="1">
      <c r="D34" s="1310" t="s">
        <v>17415</v>
      </c>
      <c r="E34" s="1314">
        <v>4392</v>
      </c>
      <c r="F34" s="386">
        <v>4368</v>
      </c>
      <c r="G34" s="1310"/>
      <c r="H34" s="1315"/>
      <c r="I34" s="386"/>
      <c r="J34" s="1292"/>
      <c r="K34" s="1292"/>
      <c r="L34" s="1292"/>
      <c r="M34" s="1289"/>
      <c r="N34" s="1289"/>
    </row>
    <row r="35" spans="4:14" ht="17.25" customHeight="1">
      <c r="D35" s="1310" t="s">
        <v>17466</v>
      </c>
      <c r="E35" s="1314">
        <v>3096</v>
      </c>
      <c r="F35" s="386">
        <v>3096</v>
      </c>
      <c r="G35" s="1310"/>
      <c r="H35" s="1314"/>
      <c r="I35" s="386"/>
      <c r="J35" s="1292"/>
      <c r="K35" s="1292"/>
      <c r="L35" s="1292"/>
      <c r="M35" s="1289"/>
      <c r="N35" s="1289"/>
    </row>
    <row r="36" spans="4:14" ht="17.25" customHeight="1">
      <c r="D36" s="1310" t="s">
        <v>17450</v>
      </c>
      <c r="E36" s="1314">
        <v>4200</v>
      </c>
      <c r="F36" s="386">
        <v>4200</v>
      </c>
      <c r="G36" s="1310"/>
      <c r="H36" s="1314"/>
      <c r="I36" s="386"/>
      <c r="J36" s="1292"/>
      <c r="K36" s="1292"/>
      <c r="L36" s="1292"/>
      <c r="M36" s="1289"/>
      <c r="N36" s="1289"/>
    </row>
    <row r="37" spans="4:14" ht="17.25" customHeight="1">
      <c r="D37" s="1310" t="s">
        <v>17615</v>
      </c>
      <c r="E37" s="1314">
        <v>3365</v>
      </c>
      <c r="F37" s="386"/>
      <c r="G37" s="1310"/>
      <c r="H37" s="1314"/>
      <c r="I37" s="386"/>
      <c r="J37" s="1292"/>
      <c r="K37" s="1292"/>
      <c r="L37" s="1292"/>
      <c r="M37" s="1289"/>
      <c r="N37" s="1289"/>
    </row>
    <row r="38" spans="4:14" ht="17.25" customHeight="1">
      <c r="D38" s="1310" t="s">
        <v>17616</v>
      </c>
      <c r="E38" s="1314">
        <v>1459</v>
      </c>
      <c r="F38" s="386">
        <v>1458</v>
      </c>
      <c r="G38" s="1310"/>
      <c r="H38" s="1314"/>
      <c r="I38" s="386"/>
      <c r="J38" s="1292"/>
      <c r="K38" s="1292"/>
      <c r="L38" s="1292"/>
      <c r="M38" s="1289"/>
      <c r="N38" s="1289"/>
    </row>
    <row r="39" spans="4:14" ht="17.25" customHeight="1">
      <c r="D39" s="1310" t="s">
        <v>17268</v>
      </c>
      <c r="E39" s="1314"/>
      <c r="F39" s="386">
        <v>1611</v>
      </c>
      <c r="G39" s="1310"/>
      <c r="H39" s="1314"/>
      <c r="I39" s="386"/>
      <c r="J39" s="1292"/>
      <c r="K39" s="1292"/>
      <c r="L39" s="1292"/>
      <c r="M39" s="1289"/>
      <c r="N39" s="1289"/>
    </row>
    <row r="40" spans="4:14" ht="17.25" customHeight="1">
      <c r="D40" s="1310" t="s">
        <v>17583</v>
      </c>
      <c r="E40" s="1315">
        <v>1824</v>
      </c>
      <c r="F40" s="386">
        <v>1824</v>
      </c>
      <c r="G40" s="1310"/>
      <c r="H40" s="1314"/>
      <c r="I40" s="386"/>
      <c r="J40" s="1292"/>
      <c r="K40" s="1292"/>
      <c r="L40" s="1292"/>
      <c r="M40" s="1289"/>
      <c r="N40" s="1289"/>
    </row>
    <row r="41" spans="4:14" ht="17.25" customHeight="1">
      <c r="D41" s="1310" t="s">
        <v>17425</v>
      </c>
      <c r="E41" s="1314">
        <v>2472</v>
      </c>
      <c r="F41" s="386">
        <v>2472</v>
      </c>
      <c r="G41" s="1310"/>
      <c r="H41" s="1314"/>
      <c r="I41" s="386"/>
      <c r="J41" s="1292"/>
      <c r="K41" s="1292"/>
      <c r="L41" s="1292"/>
      <c r="M41" s="1289"/>
      <c r="N41" s="1289"/>
    </row>
    <row r="42" spans="4:14" ht="17.25" customHeight="1">
      <c r="D42" s="1310" t="s">
        <v>17584</v>
      </c>
      <c r="E42" s="1315">
        <v>1944</v>
      </c>
      <c r="F42" s="386">
        <v>1944</v>
      </c>
      <c r="G42" s="1310"/>
      <c r="H42" s="1315"/>
      <c r="I42" s="386"/>
      <c r="J42" s="1292"/>
      <c r="K42" s="1292"/>
      <c r="L42" s="1292"/>
      <c r="M42" s="1289"/>
      <c r="N42" s="1289"/>
    </row>
    <row r="43" spans="4:14" ht="17.25" customHeight="1">
      <c r="D43" s="1310" t="s">
        <v>17496</v>
      </c>
      <c r="E43" s="1315">
        <v>3041</v>
      </c>
      <c r="F43" s="386">
        <v>3043</v>
      </c>
      <c r="G43" s="1310"/>
      <c r="H43" s="1314"/>
      <c r="I43" s="386"/>
      <c r="J43" s="1292"/>
      <c r="K43" s="1292"/>
      <c r="L43" s="1292"/>
      <c r="M43" s="1289"/>
      <c r="N43" s="1289"/>
    </row>
    <row r="44" spans="4:14" ht="17.25" customHeight="1">
      <c r="D44" s="1310" t="s">
        <v>17434</v>
      </c>
      <c r="E44" s="1314">
        <v>600</v>
      </c>
      <c r="F44" s="386">
        <v>600</v>
      </c>
      <c r="G44" s="1310"/>
      <c r="H44" s="1315"/>
      <c r="I44" s="386"/>
      <c r="J44" s="1292"/>
      <c r="K44" s="1292"/>
      <c r="L44" s="1292"/>
      <c r="M44" s="1289"/>
      <c r="N44" s="1289"/>
    </row>
    <row r="45" spans="4:14" ht="17.25" customHeight="1">
      <c r="D45" s="1310" t="s">
        <v>17617</v>
      </c>
      <c r="E45" s="1315">
        <v>3429</v>
      </c>
      <c r="F45" s="386"/>
      <c r="G45" s="1310"/>
      <c r="H45" s="1315"/>
      <c r="I45" s="386"/>
      <c r="J45" s="1292"/>
      <c r="K45" s="1292"/>
      <c r="L45" s="1292"/>
      <c r="M45" s="1289"/>
      <c r="N45" s="1289"/>
    </row>
    <row r="46" spans="4:14" ht="17.25" customHeight="1">
      <c r="D46" s="1310" t="s">
        <v>17416</v>
      </c>
      <c r="E46" s="1315"/>
      <c r="F46" s="386">
        <v>1058</v>
      </c>
      <c r="G46" s="1310"/>
      <c r="H46" s="1314"/>
      <c r="I46" s="386"/>
      <c r="J46" s="1292"/>
      <c r="K46" s="1292"/>
      <c r="L46" s="1292"/>
      <c r="M46" s="1289"/>
      <c r="N46" s="1289"/>
    </row>
    <row r="47" spans="4:14" ht="17.25" customHeight="1">
      <c r="D47" s="1310" t="s">
        <v>17311</v>
      </c>
      <c r="E47" s="1314">
        <v>750</v>
      </c>
      <c r="F47" s="386">
        <v>720</v>
      </c>
      <c r="G47" s="1310"/>
      <c r="H47" s="1315"/>
      <c r="I47" s="386"/>
      <c r="J47" s="1292"/>
      <c r="K47" s="1292"/>
      <c r="L47" s="1292"/>
      <c r="M47" s="1289"/>
      <c r="N47" s="1289"/>
    </row>
    <row r="48" spans="4:14" ht="17.25" customHeight="1">
      <c r="D48" s="1310" t="s">
        <v>17314</v>
      </c>
      <c r="E48" s="1314"/>
      <c r="F48" s="386">
        <v>3207</v>
      </c>
      <c r="G48" s="1310"/>
      <c r="H48" s="1314"/>
      <c r="I48" s="386"/>
      <c r="J48" s="1292"/>
      <c r="K48" s="1292"/>
      <c r="L48" s="1292"/>
      <c r="M48" s="1289"/>
      <c r="N48" s="1289"/>
    </row>
    <row r="49" spans="4:14" ht="17.25" customHeight="1">
      <c r="D49" s="1310" t="s">
        <v>17500</v>
      </c>
      <c r="E49" s="1314"/>
      <c r="F49" s="386">
        <v>90</v>
      </c>
      <c r="G49" s="1310"/>
      <c r="H49" s="1314"/>
      <c r="I49" s="386"/>
      <c r="J49" s="1292"/>
      <c r="K49" s="1292"/>
      <c r="L49" s="1292"/>
      <c r="M49" s="1289"/>
      <c r="N49" s="1289"/>
    </row>
    <row r="50" spans="4:14" ht="17.25" customHeight="1">
      <c r="D50" s="1310" t="s">
        <v>17471</v>
      </c>
      <c r="E50" s="1314">
        <v>4680</v>
      </c>
      <c r="F50" s="386">
        <v>4680</v>
      </c>
      <c r="G50" s="1310"/>
      <c r="H50" s="1314"/>
      <c r="I50" s="386"/>
      <c r="J50" s="1292"/>
      <c r="K50" s="1292"/>
      <c r="L50" s="1292"/>
      <c r="M50" s="1289"/>
      <c r="N50" s="1289"/>
    </row>
    <row r="51" spans="4:14" ht="17.25" customHeight="1">
      <c r="D51" s="1310" t="s">
        <v>17426</v>
      </c>
      <c r="E51" s="1314">
        <v>9630</v>
      </c>
      <c r="F51" s="386">
        <v>9630</v>
      </c>
      <c r="G51" s="1310"/>
      <c r="H51" s="1314"/>
      <c r="I51" s="386"/>
      <c r="J51" s="1292"/>
      <c r="K51" s="1292"/>
      <c r="L51" s="1292"/>
      <c r="M51" s="1289"/>
      <c r="N51" s="1289"/>
    </row>
    <row r="52" spans="4:14" ht="17.25" customHeight="1">
      <c r="D52" s="1310" t="s">
        <v>17441</v>
      </c>
      <c r="E52" s="1314">
        <v>3120</v>
      </c>
      <c r="F52" s="386">
        <v>3120</v>
      </c>
      <c r="G52" s="1310"/>
      <c r="H52" s="1314"/>
      <c r="I52" s="386"/>
      <c r="J52" s="1292"/>
      <c r="K52" s="1292"/>
      <c r="L52" s="1292"/>
      <c r="M52" s="1289"/>
      <c r="N52" s="1289"/>
    </row>
    <row r="53" spans="4:14" ht="17.25" customHeight="1">
      <c r="D53" s="1310" t="s">
        <v>17497</v>
      </c>
      <c r="E53" s="1314">
        <v>2383</v>
      </c>
      <c r="F53" s="386">
        <v>2351</v>
      </c>
      <c r="G53" s="1310"/>
      <c r="H53" s="1314"/>
      <c r="I53" s="386"/>
      <c r="J53" s="1292"/>
      <c r="K53" s="1292"/>
      <c r="L53" s="1292"/>
      <c r="M53" s="1289"/>
      <c r="N53" s="1289"/>
    </row>
    <row r="54" spans="4:14" ht="17.25" customHeight="1">
      <c r="D54" s="1310" t="s">
        <v>17464</v>
      </c>
      <c r="E54" s="1314">
        <v>15360</v>
      </c>
      <c r="F54" s="386">
        <v>15360</v>
      </c>
      <c r="G54" s="1310"/>
      <c r="H54" s="1314"/>
      <c r="I54" s="386"/>
      <c r="J54" s="1292"/>
      <c r="K54" s="1292"/>
      <c r="L54" s="1292"/>
      <c r="M54" s="1289"/>
      <c r="N54" s="1289"/>
    </row>
    <row r="55" spans="4:14" ht="17.25" customHeight="1">
      <c r="D55" s="1310" t="s">
        <v>17241</v>
      </c>
      <c r="E55" s="1315">
        <v>450</v>
      </c>
      <c r="F55" s="386">
        <v>450</v>
      </c>
      <c r="G55" s="1310"/>
      <c r="H55" s="1314"/>
      <c r="I55" s="386"/>
      <c r="J55" s="1292"/>
      <c r="K55" s="1292"/>
      <c r="L55" s="1292"/>
      <c r="M55" s="1289"/>
      <c r="N55" s="1289"/>
    </row>
    <row r="56" spans="4:14" ht="17.25" customHeight="1">
      <c r="D56" s="1310" t="s">
        <v>17623</v>
      </c>
      <c r="E56" s="1314">
        <v>600</v>
      </c>
      <c r="F56" s="386">
        <v>600</v>
      </c>
      <c r="G56" s="1310"/>
      <c r="H56" s="1314"/>
      <c r="I56" s="386"/>
      <c r="J56" s="1292"/>
      <c r="K56" s="1292"/>
      <c r="L56" s="1292"/>
      <c r="M56" s="1289"/>
      <c r="N56" s="1289"/>
    </row>
    <row r="57" spans="4:14" ht="17.25" customHeight="1">
      <c r="D57" s="1310" t="s">
        <v>17442</v>
      </c>
      <c r="E57" s="1314">
        <v>3456</v>
      </c>
      <c r="F57" s="386">
        <v>3456</v>
      </c>
      <c r="G57" s="1310"/>
      <c r="H57" s="1314"/>
      <c r="I57" s="386"/>
      <c r="J57" s="1292"/>
      <c r="K57" s="1292"/>
      <c r="L57" s="1292"/>
      <c r="M57" s="1289"/>
      <c r="N57" s="1289"/>
    </row>
    <row r="58" spans="4:14" ht="17.25" customHeight="1">
      <c r="D58" s="1310" t="s">
        <v>17610</v>
      </c>
      <c r="E58" s="1314">
        <v>3600</v>
      </c>
      <c r="F58" s="386">
        <v>3200</v>
      </c>
      <c r="G58" s="1310"/>
      <c r="H58" s="1314"/>
      <c r="I58" s="386"/>
      <c r="J58" s="1292"/>
      <c r="K58" s="1292"/>
      <c r="L58" s="1292"/>
      <c r="M58" s="1289"/>
      <c r="N58" s="1289"/>
    </row>
    <row r="59" spans="4:14" ht="17.25" customHeight="1">
      <c r="D59" s="1310" t="s">
        <v>17498</v>
      </c>
      <c r="E59" s="1314">
        <v>3471</v>
      </c>
      <c r="F59" s="386">
        <v>3471</v>
      </c>
      <c r="G59" s="1310"/>
      <c r="H59" s="1314"/>
      <c r="I59" s="386"/>
      <c r="J59" s="1292"/>
      <c r="K59" s="1292"/>
      <c r="L59" s="1292"/>
      <c r="M59" s="1289"/>
      <c r="N59" s="1289"/>
    </row>
    <row r="60" spans="4:14" ht="17.25" customHeight="1">
      <c r="D60" s="1310" t="s">
        <v>17409</v>
      </c>
      <c r="E60" s="1314">
        <v>17126</v>
      </c>
      <c r="F60" s="386">
        <v>17126</v>
      </c>
      <c r="G60" s="1310"/>
      <c r="H60" s="1314"/>
      <c r="I60" s="386"/>
      <c r="J60" s="1292"/>
      <c r="K60" s="1292"/>
      <c r="L60" s="1292"/>
      <c r="M60" s="1289"/>
      <c r="N60" s="1289"/>
    </row>
    <row r="61" spans="4:14" ht="17.25" customHeight="1">
      <c r="D61" s="1310" t="s">
        <v>17624</v>
      </c>
      <c r="E61" s="1314">
        <v>285</v>
      </c>
      <c r="F61" s="386"/>
      <c r="G61" s="1310"/>
      <c r="H61" s="1314"/>
      <c r="I61" s="386"/>
      <c r="J61" s="1292"/>
      <c r="K61" s="1292"/>
      <c r="L61" s="1292"/>
      <c r="M61" s="1289"/>
      <c r="N61" s="1289"/>
    </row>
    <row r="62" spans="4:14" ht="17.25" customHeight="1">
      <c r="D62" s="1310" t="s">
        <v>17611</v>
      </c>
      <c r="E62" s="1315">
        <v>400</v>
      </c>
      <c r="F62" s="386">
        <v>400</v>
      </c>
      <c r="G62" s="1310"/>
      <c r="H62" s="1314"/>
      <c r="I62" s="386"/>
      <c r="J62" s="1292"/>
      <c r="K62" s="1292"/>
      <c r="L62" s="1292"/>
      <c r="M62" s="1289"/>
      <c r="N62" s="1289"/>
    </row>
    <row r="63" spans="4:14" ht="17.25" customHeight="1">
      <c r="D63" s="1310" t="s">
        <v>17568</v>
      </c>
      <c r="E63" s="1314">
        <v>2040</v>
      </c>
      <c r="F63" s="386">
        <v>2040</v>
      </c>
      <c r="G63" s="1310"/>
      <c r="H63" s="1314"/>
      <c r="I63" s="386"/>
      <c r="J63" s="1292"/>
      <c r="K63" s="1292"/>
      <c r="L63" s="1292"/>
      <c r="M63" s="1289"/>
      <c r="N63" s="1289"/>
    </row>
    <row r="64" spans="4:14" ht="17.25" customHeight="1">
      <c r="D64" s="1310" t="s">
        <v>17370</v>
      </c>
      <c r="E64" s="1314">
        <v>5749</v>
      </c>
      <c r="F64" s="386"/>
      <c r="G64" s="1310"/>
      <c r="H64" s="1314"/>
      <c r="I64" s="386"/>
      <c r="J64" s="1292"/>
      <c r="K64" s="1292"/>
      <c r="L64" s="1292"/>
      <c r="M64" s="1289"/>
      <c r="N64" s="1289"/>
    </row>
    <row r="65" spans="4:14" ht="17.25" customHeight="1">
      <c r="D65" s="1310" t="s">
        <v>17391</v>
      </c>
      <c r="E65" s="1314">
        <v>1507</v>
      </c>
      <c r="F65" s="386">
        <v>1365</v>
      </c>
      <c r="G65" s="1310"/>
      <c r="H65" s="1314"/>
      <c r="I65" s="386"/>
      <c r="J65" s="1292"/>
      <c r="K65" s="1292"/>
      <c r="L65" s="1292"/>
      <c r="M65" s="1289"/>
      <c r="N65" s="1289"/>
    </row>
    <row r="66" spans="4:14" ht="17.25" customHeight="1">
      <c r="D66" s="1310" t="s">
        <v>17315</v>
      </c>
      <c r="E66" s="1314"/>
      <c r="F66" s="386">
        <v>448</v>
      </c>
      <c r="G66" s="1310"/>
      <c r="H66" s="1315"/>
      <c r="I66" s="386"/>
      <c r="J66" s="1292"/>
      <c r="K66" s="1292"/>
      <c r="L66" s="1292"/>
      <c r="M66" s="1289"/>
      <c r="N66" s="1289"/>
    </row>
    <row r="67" spans="4:14" ht="17.25" customHeight="1">
      <c r="D67" s="1310" t="s">
        <v>17316</v>
      </c>
      <c r="E67" s="1315"/>
      <c r="F67" s="386">
        <v>721</v>
      </c>
      <c r="G67" s="1310"/>
      <c r="H67" s="1314"/>
      <c r="I67" s="386"/>
      <c r="J67" s="1292"/>
      <c r="K67" s="1292"/>
      <c r="L67" s="1292"/>
      <c r="M67" s="1289"/>
      <c r="N67" s="1289"/>
    </row>
    <row r="68" spans="4:14" ht="17.25" customHeight="1">
      <c r="D68" s="1310" t="s">
        <v>17317</v>
      </c>
      <c r="E68" s="1314"/>
      <c r="F68" s="386">
        <v>448</v>
      </c>
      <c r="G68" s="1310"/>
      <c r="H68" s="1314"/>
      <c r="I68" s="386"/>
      <c r="J68" s="1292"/>
      <c r="K68" s="1292"/>
      <c r="L68" s="1292"/>
      <c r="M68" s="1289"/>
      <c r="N68" s="1289"/>
    </row>
    <row r="69" spans="4:14" ht="17.25" customHeight="1">
      <c r="D69" s="1310" t="s">
        <v>17318</v>
      </c>
      <c r="E69" s="1314"/>
      <c r="F69" s="386">
        <v>1918</v>
      </c>
      <c r="G69" s="1310"/>
      <c r="H69" s="1315"/>
      <c r="I69" s="386"/>
      <c r="J69" s="1292"/>
      <c r="K69" s="1292"/>
      <c r="L69" s="1292"/>
      <c r="M69" s="1289"/>
      <c r="N69" s="1289"/>
    </row>
    <row r="70" spans="4:14" ht="17.25" customHeight="1">
      <c r="D70" s="1310" t="s">
        <v>17319</v>
      </c>
      <c r="E70" s="1314"/>
      <c r="F70" s="386">
        <v>417</v>
      </c>
      <c r="G70" s="1310"/>
      <c r="H70" s="1314"/>
      <c r="I70" s="386"/>
      <c r="J70" s="1292"/>
      <c r="K70" s="1292"/>
      <c r="L70" s="1292"/>
      <c r="M70" s="1289"/>
      <c r="N70" s="1289"/>
    </row>
    <row r="71" spans="4:14" ht="17.25" customHeight="1">
      <c r="D71" s="1310" t="s">
        <v>17320</v>
      </c>
      <c r="E71" s="1314"/>
      <c r="F71" s="386">
        <v>1864</v>
      </c>
      <c r="G71" s="1310"/>
      <c r="H71" s="1314"/>
      <c r="I71" s="386"/>
      <c r="J71" s="1292"/>
      <c r="K71" s="1292"/>
      <c r="L71" s="1292"/>
      <c r="M71" s="1289"/>
      <c r="N71" s="1289"/>
    </row>
    <row r="72" spans="4:14" ht="17.25" customHeight="1">
      <c r="D72" s="1310" t="s">
        <v>17321</v>
      </c>
      <c r="E72" s="1314"/>
      <c r="F72" s="386">
        <v>1248</v>
      </c>
      <c r="G72" s="1310"/>
      <c r="H72" s="1314"/>
      <c r="I72" s="386"/>
      <c r="J72" s="1292"/>
      <c r="K72" s="1292"/>
      <c r="L72" s="1292"/>
      <c r="M72" s="1289"/>
      <c r="N72" s="1289"/>
    </row>
    <row r="73" spans="4:14" ht="17.25" customHeight="1">
      <c r="D73" s="1310" t="s">
        <v>17462</v>
      </c>
      <c r="E73" s="1314"/>
      <c r="F73" s="386">
        <v>109112</v>
      </c>
      <c r="G73" s="1310"/>
      <c r="H73" s="1314"/>
      <c r="I73" s="386"/>
      <c r="J73" s="1292"/>
      <c r="K73" s="1292"/>
      <c r="L73" s="1292"/>
      <c r="M73" s="1289"/>
      <c r="N73" s="1289"/>
    </row>
    <row r="74" spans="4:14" ht="17.25" customHeight="1">
      <c r="D74" s="1310" t="s">
        <v>17470</v>
      </c>
      <c r="E74" s="1314">
        <v>1822</v>
      </c>
      <c r="F74" s="386">
        <v>1823</v>
      </c>
      <c r="G74" s="1310"/>
      <c r="H74" s="1314"/>
      <c r="I74" s="386"/>
      <c r="J74" s="1292"/>
      <c r="K74" s="1292"/>
      <c r="L74" s="1292"/>
      <c r="M74" s="1289"/>
      <c r="N74" s="1289"/>
    </row>
    <row r="75" spans="4:14" ht="17.25" customHeight="1">
      <c r="D75" s="1310" t="s">
        <v>17352</v>
      </c>
      <c r="E75" s="1314">
        <v>2760</v>
      </c>
      <c r="F75" s="386">
        <f>673+140480</f>
        <v>141153</v>
      </c>
      <c r="G75" s="1310"/>
      <c r="H75" s="1314"/>
      <c r="I75" s="386"/>
      <c r="J75" s="1292"/>
      <c r="K75" s="1292"/>
      <c r="L75" s="1292"/>
      <c r="M75" s="1289"/>
      <c r="N75" s="1289"/>
    </row>
    <row r="76" spans="4:14" ht="17.25" customHeight="1">
      <c r="D76" s="1310" t="s">
        <v>17427</v>
      </c>
      <c r="E76" s="1314"/>
      <c r="F76" s="386">
        <v>440</v>
      </c>
      <c r="G76" s="1310"/>
      <c r="H76" s="1315"/>
      <c r="I76" s="386"/>
      <c r="J76" s="1292"/>
      <c r="K76" s="1292"/>
      <c r="L76" s="1292"/>
      <c r="M76" s="1289"/>
      <c r="N76" s="1289"/>
    </row>
    <row r="77" spans="4:14" ht="17.25" customHeight="1">
      <c r="D77" s="1310" t="s">
        <v>17597</v>
      </c>
      <c r="E77" s="1315">
        <v>2760</v>
      </c>
      <c r="F77" s="386">
        <v>2760</v>
      </c>
      <c r="G77" s="1310"/>
      <c r="H77" s="1314"/>
      <c r="I77" s="386"/>
      <c r="J77" s="1292"/>
      <c r="K77" s="1292"/>
      <c r="L77" s="1292"/>
      <c r="M77" s="1289"/>
      <c r="N77" s="1289"/>
    </row>
    <row r="78" spans="4:14" ht="17.25" customHeight="1">
      <c r="D78" s="1310" t="s">
        <v>17340</v>
      </c>
      <c r="E78" s="1315">
        <v>360</v>
      </c>
      <c r="F78" s="386">
        <v>335</v>
      </c>
      <c r="G78" s="1310"/>
      <c r="H78" s="1314"/>
      <c r="I78" s="386"/>
      <c r="J78" s="1292"/>
      <c r="K78" s="1292"/>
      <c r="L78" s="1292"/>
      <c r="M78" s="1289"/>
      <c r="N78" s="1289"/>
    </row>
    <row r="79" spans="4:14" ht="17.25" customHeight="1">
      <c r="D79" s="1310" t="s">
        <v>17341</v>
      </c>
      <c r="E79" s="1314">
        <v>2520</v>
      </c>
      <c r="F79" s="386">
        <v>2490</v>
      </c>
      <c r="G79" s="1310"/>
      <c r="H79" s="1314"/>
      <c r="I79" s="386"/>
      <c r="J79" s="1292"/>
      <c r="K79" s="1292"/>
      <c r="L79" s="1292"/>
      <c r="M79" s="1289"/>
      <c r="N79" s="1289"/>
    </row>
    <row r="80" spans="4:14" ht="17.25" customHeight="1">
      <c r="D80" s="1310" t="s">
        <v>17451</v>
      </c>
      <c r="E80" s="1314">
        <v>825</v>
      </c>
      <c r="F80" s="386">
        <v>495</v>
      </c>
      <c r="G80" s="1310"/>
      <c r="H80" s="1314"/>
      <c r="I80" s="386"/>
      <c r="J80" s="1292"/>
      <c r="K80" s="1292"/>
      <c r="L80" s="1292"/>
      <c r="M80" s="1289"/>
      <c r="N80" s="1289"/>
    </row>
    <row r="81" spans="4:14" ht="17.25" customHeight="1">
      <c r="D81" s="1310" t="s">
        <v>17322</v>
      </c>
      <c r="E81" s="1314"/>
      <c r="F81" s="386">
        <v>647</v>
      </c>
      <c r="G81" s="1310"/>
      <c r="H81" s="1314"/>
      <c r="I81" s="386"/>
      <c r="J81" s="1292"/>
      <c r="K81" s="1292"/>
      <c r="L81" s="1292"/>
      <c r="M81" s="1289"/>
      <c r="N81" s="1289"/>
    </row>
    <row r="82" spans="4:14" ht="17.25" customHeight="1">
      <c r="D82" s="1310" t="s">
        <v>17339</v>
      </c>
      <c r="E82" s="1315">
        <v>33</v>
      </c>
      <c r="F82" s="386">
        <v>5.5</v>
      </c>
      <c r="G82" s="1310"/>
      <c r="H82" s="1314"/>
      <c r="I82" s="386"/>
      <c r="J82" s="1292"/>
      <c r="K82" s="1292"/>
      <c r="L82" s="1292"/>
      <c r="M82" s="1289"/>
      <c r="N82" s="1289"/>
    </row>
    <row r="83" spans="4:14" ht="17.25" customHeight="1">
      <c r="D83" s="1310" t="s">
        <v>17323</v>
      </c>
      <c r="E83" s="1314">
        <v>389</v>
      </c>
      <c r="F83" s="386">
        <v>762</v>
      </c>
      <c r="G83" s="1310"/>
      <c r="H83" s="1314"/>
      <c r="I83" s="386"/>
      <c r="J83" s="1292"/>
      <c r="K83" s="1292"/>
      <c r="L83" s="1292"/>
      <c r="M83" s="1289"/>
      <c r="N83" s="1289"/>
    </row>
    <row r="84" spans="4:14" ht="17.25" customHeight="1">
      <c r="D84" s="1310" t="s">
        <v>17324</v>
      </c>
      <c r="E84" s="1315"/>
      <c r="F84" s="386">
        <v>329</v>
      </c>
      <c r="G84" s="1310"/>
      <c r="H84" s="1314"/>
      <c r="I84" s="386"/>
      <c r="J84" s="1292"/>
      <c r="K84" s="1292"/>
      <c r="L84" s="1292"/>
      <c r="M84" s="1289"/>
      <c r="N84" s="1289"/>
    </row>
    <row r="85" spans="4:14" ht="17.25" customHeight="1">
      <c r="D85" s="1310" t="s">
        <v>17325</v>
      </c>
      <c r="E85" s="1315"/>
      <c r="F85" s="386">
        <v>579</v>
      </c>
      <c r="G85" s="1310"/>
      <c r="H85" s="1314"/>
      <c r="I85" s="386"/>
      <c r="J85" s="1292"/>
      <c r="K85" s="1292"/>
      <c r="L85" s="1292"/>
      <c r="M85" s="1289"/>
      <c r="N85" s="1289"/>
    </row>
    <row r="86" spans="4:14" ht="17.25" customHeight="1">
      <c r="D86" s="1310" t="s">
        <v>17331</v>
      </c>
      <c r="E86" s="1314"/>
      <c r="F86" s="386">
        <v>1213</v>
      </c>
      <c r="G86" s="1310"/>
      <c r="H86" s="1315"/>
      <c r="I86" s="386"/>
      <c r="J86" s="1292"/>
      <c r="K86" s="1292"/>
      <c r="L86" s="1292"/>
      <c r="M86" s="1289"/>
      <c r="N86" s="1289"/>
    </row>
    <row r="87" spans="4:14" ht="17.25" customHeight="1">
      <c r="D87" s="1310" t="s">
        <v>17332</v>
      </c>
      <c r="E87" s="1314"/>
      <c r="F87" s="386">
        <v>983</v>
      </c>
      <c r="G87" s="1310"/>
      <c r="H87" s="1315"/>
      <c r="I87" s="386"/>
      <c r="J87" s="1292"/>
      <c r="K87" s="1292"/>
      <c r="L87" s="1292"/>
      <c r="M87" s="1289"/>
      <c r="N87" s="1289"/>
    </row>
    <row r="88" spans="4:14" ht="17.25" customHeight="1">
      <c r="D88" s="1310" t="s">
        <v>17569</v>
      </c>
      <c r="E88" s="1314">
        <v>3894</v>
      </c>
      <c r="F88" s="386">
        <v>3894</v>
      </c>
      <c r="G88" s="1310"/>
      <c r="H88" s="1314"/>
      <c r="I88" s="386"/>
      <c r="J88" s="1292"/>
      <c r="K88" s="1292"/>
      <c r="L88" s="1292"/>
      <c r="M88" s="1289"/>
      <c r="N88" s="1289"/>
    </row>
    <row r="89" spans="4:14" ht="17.25" customHeight="1">
      <c r="D89" s="1310" t="s">
        <v>17598</v>
      </c>
      <c r="E89" s="1315">
        <v>220</v>
      </c>
      <c r="F89" s="386">
        <v>220</v>
      </c>
      <c r="G89" s="1310"/>
      <c r="H89" s="1314"/>
      <c r="I89" s="386"/>
      <c r="J89" s="1292"/>
      <c r="K89" s="1292"/>
      <c r="L89" s="1292"/>
      <c r="M89" s="1289"/>
      <c r="N89" s="1289"/>
    </row>
    <row r="90" spans="4:14" ht="17.25" customHeight="1">
      <c r="D90" s="1310" t="s">
        <v>17410</v>
      </c>
      <c r="E90" s="1314">
        <v>432</v>
      </c>
      <c r="F90" s="386">
        <v>432</v>
      </c>
      <c r="G90" s="1310"/>
      <c r="H90" s="1314"/>
      <c r="I90" s="386"/>
      <c r="J90" s="1292"/>
      <c r="K90" s="1292"/>
      <c r="L90" s="1292"/>
      <c r="M90" s="1289"/>
      <c r="N90" s="1289"/>
    </row>
    <row r="91" spans="4:14" ht="17.25" customHeight="1">
      <c r="D91" s="1310" t="s">
        <v>17523</v>
      </c>
      <c r="E91" s="1315">
        <v>66</v>
      </c>
      <c r="F91" s="386"/>
      <c r="G91" s="1310"/>
      <c r="H91" s="1314"/>
      <c r="I91" s="386"/>
      <c r="J91" s="1292"/>
      <c r="K91" s="1292"/>
      <c r="L91" s="1292"/>
      <c r="M91" s="1289"/>
      <c r="N91" s="1289"/>
    </row>
    <row r="92" spans="4:14" ht="17.25" customHeight="1">
      <c r="D92" s="1310" t="s">
        <v>17618</v>
      </c>
      <c r="E92" s="1315">
        <v>472</v>
      </c>
      <c r="F92" s="386">
        <v>472</v>
      </c>
      <c r="G92" s="1310"/>
      <c r="H92" s="1314"/>
      <c r="I92" s="386"/>
      <c r="J92" s="1292"/>
      <c r="K92" s="1292"/>
      <c r="L92" s="1292"/>
      <c r="M92" s="1289"/>
      <c r="N92" s="1289"/>
    </row>
    <row r="93" spans="4:14" ht="17.25" customHeight="1">
      <c r="D93" s="1310" t="s">
        <v>17619</v>
      </c>
      <c r="E93" s="1315">
        <v>424</v>
      </c>
      <c r="F93" s="386">
        <v>424</v>
      </c>
      <c r="G93" s="1310"/>
      <c r="H93" s="1314"/>
      <c r="I93" s="386"/>
      <c r="J93" s="1292"/>
      <c r="K93" s="1292"/>
      <c r="L93" s="1292"/>
      <c r="M93" s="1289"/>
      <c r="N93" s="1289"/>
    </row>
    <row r="94" spans="4:14" ht="17.25" customHeight="1">
      <c r="D94" s="1310" t="s">
        <v>17572</v>
      </c>
      <c r="E94" s="1315">
        <v>87</v>
      </c>
      <c r="F94" s="386"/>
      <c r="G94" s="1310"/>
      <c r="H94" s="1314"/>
      <c r="I94" s="386"/>
      <c r="J94" s="1292"/>
      <c r="K94" s="1292"/>
      <c r="L94" s="1292"/>
      <c r="M94" s="1289"/>
      <c r="N94" s="1289"/>
    </row>
    <row r="95" spans="4:14" ht="17.25" customHeight="1">
      <c r="D95" s="1310" t="s">
        <v>17573</v>
      </c>
      <c r="E95" s="1314">
        <v>43</v>
      </c>
      <c r="F95" s="386"/>
      <c r="G95" s="1310"/>
      <c r="H95" s="1314"/>
      <c r="I95" s="386"/>
      <c r="J95" s="1292"/>
      <c r="K95" s="1292"/>
      <c r="L95" s="1292"/>
      <c r="M95" s="1289"/>
      <c r="N95" s="1289"/>
    </row>
    <row r="96" spans="4:14" ht="17.25" customHeight="1">
      <c r="D96" s="1310" t="s">
        <v>17411</v>
      </c>
      <c r="E96" s="1314">
        <v>1599</v>
      </c>
      <c r="F96" s="386">
        <v>1180</v>
      </c>
      <c r="G96" s="1310"/>
      <c r="H96" s="1315"/>
      <c r="I96" s="386"/>
      <c r="J96" s="1292"/>
      <c r="K96" s="1292"/>
      <c r="L96" s="1292"/>
      <c r="M96" s="1289"/>
      <c r="N96" s="1289"/>
    </row>
    <row r="97" spans="4:14" ht="17.25" customHeight="1">
      <c r="D97" s="1310" t="s">
        <v>17326</v>
      </c>
      <c r="E97" s="1314">
        <v>1416</v>
      </c>
      <c r="F97" s="386">
        <v>2199</v>
      </c>
      <c r="G97" s="1310"/>
      <c r="H97" s="1314"/>
      <c r="I97" s="386"/>
      <c r="J97" s="1292"/>
      <c r="K97" s="1292"/>
      <c r="L97" s="1292"/>
      <c r="M97" s="1289"/>
      <c r="N97" s="1289"/>
    </row>
    <row r="98" spans="4:14" ht="17.25" customHeight="1">
      <c r="D98" s="1310" t="s">
        <v>17625</v>
      </c>
      <c r="E98" s="1315">
        <v>1696</v>
      </c>
      <c r="F98" s="386">
        <v>1696</v>
      </c>
      <c r="G98" s="1310"/>
      <c r="H98" s="1314"/>
      <c r="I98" s="386"/>
      <c r="J98" s="1292"/>
      <c r="K98" s="1292"/>
      <c r="L98" s="1292"/>
      <c r="M98" s="1289"/>
      <c r="N98" s="1289"/>
    </row>
    <row r="99" spans="4:14" ht="17.25" customHeight="1">
      <c r="D99" s="1310" t="s">
        <v>17499</v>
      </c>
      <c r="E99" s="1315">
        <v>4465</v>
      </c>
      <c r="F99" s="386">
        <v>4465</v>
      </c>
      <c r="G99" s="1310"/>
      <c r="H99" s="1314"/>
      <c r="I99" s="386"/>
      <c r="J99" s="1292"/>
      <c r="K99" s="1292"/>
      <c r="L99" s="1292"/>
      <c r="M99" s="1289"/>
      <c r="N99" s="1289"/>
    </row>
    <row r="100" spans="4:14" ht="17.25" customHeight="1">
      <c r="D100" s="1310" t="s">
        <v>17620</v>
      </c>
      <c r="E100" s="1315">
        <v>1133</v>
      </c>
      <c r="F100" s="386">
        <v>1133</v>
      </c>
      <c r="G100" s="1310"/>
      <c r="H100" s="1314"/>
      <c r="I100" s="386"/>
      <c r="J100" s="1292"/>
      <c r="K100" s="1292"/>
      <c r="L100" s="1292"/>
      <c r="M100" s="1289"/>
      <c r="N100" s="1289"/>
    </row>
    <row r="101" spans="4:14" ht="17.25" customHeight="1">
      <c r="D101" s="1310" t="s">
        <v>17574</v>
      </c>
      <c r="E101" s="1314">
        <v>89</v>
      </c>
      <c r="F101" s="386"/>
      <c r="G101" s="1310"/>
      <c r="H101" s="1314"/>
      <c r="I101" s="386"/>
      <c r="J101" s="1292"/>
      <c r="K101" s="1292"/>
      <c r="L101" s="1292"/>
      <c r="M101" s="1289"/>
      <c r="N101" s="1289"/>
    </row>
    <row r="102" spans="4:14" ht="17.25" customHeight="1">
      <c r="D102" s="1310" t="s">
        <v>17585</v>
      </c>
      <c r="E102" s="1314"/>
      <c r="F102" s="386">
        <v>408</v>
      </c>
      <c r="G102" s="1310"/>
      <c r="H102" s="1315"/>
      <c r="I102" s="386"/>
      <c r="J102" s="1292"/>
      <c r="K102" s="1292"/>
      <c r="L102" s="1292"/>
      <c r="M102" s="1289"/>
      <c r="N102" s="1289"/>
    </row>
    <row r="103" spans="4:14" ht="17.25" customHeight="1">
      <c r="D103" s="1310" t="s">
        <v>17443</v>
      </c>
      <c r="E103" s="1314"/>
      <c r="F103" s="386">
        <v>4320</v>
      </c>
      <c r="G103" s="1310"/>
      <c r="H103" s="1314"/>
      <c r="I103" s="386"/>
      <c r="J103" s="1292"/>
      <c r="K103" s="1292"/>
      <c r="L103" s="1292"/>
      <c r="M103" s="1289"/>
      <c r="N103" s="1289"/>
    </row>
    <row r="104" spans="4:14" ht="17.25" customHeight="1">
      <c r="D104" s="1310" t="s">
        <v>17522</v>
      </c>
      <c r="E104" s="1314">
        <v>1560</v>
      </c>
      <c r="F104" s="386">
        <v>1464</v>
      </c>
      <c r="G104" s="1310"/>
      <c r="H104" s="1314"/>
      <c r="I104" s="386"/>
      <c r="J104" s="1292"/>
      <c r="K104" s="1292"/>
      <c r="L104" s="1292"/>
      <c r="M104" s="1289"/>
      <c r="N104" s="1289"/>
    </row>
    <row r="105" spans="4:14" ht="17.25" customHeight="1">
      <c r="D105" s="1310" t="s">
        <v>17521</v>
      </c>
      <c r="E105" s="1314">
        <v>30</v>
      </c>
      <c r="F105" s="386"/>
      <c r="G105" s="1310"/>
      <c r="H105" s="1314"/>
      <c r="I105" s="386"/>
      <c r="J105" s="1292"/>
      <c r="K105" s="1292"/>
      <c r="L105" s="1292"/>
      <c r="M105" s="1289"/>
      <c r="N105" s="1289"/>
    </row>
    <row r="106" spans="4:14" ht="17.25" customHeight="1">
      <c r="D106" s="1310" t="s">
        <v>17545</v>
      </c>
      <c r="E106" s="1315">
        <v>96</v>
      </c>
      <c r="F106" s="386"/>
      <c r="G106" s="1310"/>
      <c r="H106" s="1314"/>
      <c r="I106" s="386"/>
      <c r="J106" s="1292"/>
      <c r="K106" s="1292"/>
      <c r="L106" s="1292"/>
      <c r="M106" s="1289"/>
      <c r="N106" s="1289"/>
    </row>
    <row r="107" spans="4:14" ht="17.25" customHeight="1">
      <c r="D107" s="1310" t="s">
        <v>17544</v>
      </c>
      <c r="E107" s="1314">
        <v>90</v>
      </c>
      <c r="F107" s="386"/>
      <c r="G107" s="1310"/>
      <c r="H107" s="1315"/>
      <c r="I107" s="386"/>
      <c r="J107" s="1292"/>
      <c r="K107" s="1292"/>
      <c r="L107" s="1292"/>
      <c r="M107" s="1289"/>
      <c r="N107" s="1289"/>
    </row>
    <row r="108" spans="4:14" ht="17.25" customHeight="1">
      <c r="D108" s="1310" t="s">
        <v>17543</v>
      </c>
      <c r="E108" s="1314">
        <v>72</v>
      </c>
      <c r="F108" s="386"/>
      <c r="G108" s="1310"/>
      <c r="H108" s="1314"/>
      <c r="I108" s="386"/>
      <c r="J108" s="1292"/>
      <c r="K108" s="1292"/>
      <c r="L108" s="1292"/>
      <c r="M108" s="1289"/>
      <c r="N108" s="1289"/>
    </row>
    <row r="109" spans="4:14" ht="17.25" customHeight="1">
      <c r="D109" s="1310" t="s">
        <v>17542</v>
      </c>
      <c r="E109" s="1315">
        <v>3</v>
      </c>
      <c r="F109" s="386"/>
      <c r="G109" s="1310"/>
      <c r="H109" s="1314"/>
      <c r="I109" s="386"/>
      <c r="J109" s="1292"/>
      <c r="K109" s="1292"/>
      <c r="L109" s="1292"/>
      <c r="M109" s="1289"/>
      <c r="N109" s="1289"/>
    </row>
    <row r="110" spans="4:14" ht="17.25" customHeight="1">
      <c r="D110" s="1310" t="s">
        <v>17575</v>
      </c>
      <c r="E110" s="1314">
        <v>85</v>
      </c>
      <c r="F110" s="386"/>
      <c r="G110" s="1310"/>
      <c r="H110" s="1314"/>
      <c r="I110" s="386"/>
      <c r="J110" s="1292"/>
      <c r="K110" s="1292"/>
      <c r="L110" s="1292"/>
      <c r="M110" s="1289"/>
      <c r="N110" s="1289"/>
    </row>
    <row r="111" spans="4:14" ht="17.25" customHeight="1">
      <c r="D111" s="1310" t="s">
        <v>17576</v>
      </c>
      <c r="E111" s="1314">
        <v>88</v>
      </c>
      <c r="F111" s="386"/>
      <c r="G111" s="1310"/>
      <c r="H111" s="1314"/>
      <c r="I111" s="386"/>
      <c r="J111" s="1292"/>
      <c r="K111" s="1292"/>
      <c r="L111" s="1292"/>
      <c r="M111" s="1289"/>
      <c r="N111" s="1289"/>
    </row>
    <row r="112" spans="4:14" ht="17.25" customHeight="1">
      <c r="D112" s="1310" t="s">
        <v>17541</v>
      </c>
      <c r="E112" s="1314">
        <v>48</v>
      </c>
      <c r="F112" s="386"/>
      <c r="G112" s="1310"/>
      <c r="H112" s="1314"/>
      <c r="I112" s="386"/>
      <c r="J112" s="1292"/>
      <c r="K112" s="1292"/>
      <c r="L112" s="1292"/>
      <c r="M112" s="1289"/>
      <c r="N112" s="1289"/>
    </row>
    <row r="113" spans="4:14" ht="17.25" customHeight="1">
      <c r="D113" s="1310" t="s">
        <v>17428</v>
      </c>
      <c r="E113" s="1314"/>
      <c r="F113" s="386">
        <v>240</v>
      </c>
      <c r="G113" s="1310"/>
      <c r="H113" s="1314"/>
      <c r="I113" s="386"/>
      <c r="J113" s="1292"/>
      <c r="K113" s="1292"/>
      <c r="L113" s="1292"/>
      <c r="M113" s="1289"/>
      <c r="N113" s="1289"/>
    </row>
    <row r="114" spans="4:14" ht="17.25" customHeight="1">
      <c r="D114" s="1310" t="s">
        <v>17327</v>
      </c>
      <c r="E114" s="1314"/>
      <c r="F114" s="386">
        <v>96</v>
      </c>
      <c r="G114" s="1310"/>
      <c r="H114" s="1314"/>
      <c r="I114" s="386"/>
      <c r="J114" s="1292"/>
      <c r="K114" s="1292"/>
      <c r="L114" s="1292"/>
      <c r="M114" s="1289"/>
      <c r="N114" s="1289"/>
    </row>
    <row r="115" spans="4:14" ht="17.25" customHeight="1">
      <c r="D115" s="1310" t="s">
        <v>17429</v>
      </c>
      <c r="E115" s="1315"/>
      <c r="F115" s="386">
        <v>224</v>
      </c>
      <c r="G115" s="1310"/>
      <c r="H115" s="1314"/>
      <c r="I115" s="386"/>
      <c r="J115" s="1292"/>
      <c r="K115" s="1292"/>
      <c r="L115" s="1292"/>
      <c r="M115" s="1289"/>
      <c r="N115" s="1289"/>
    </row>
    <row r="116" spans="4:14" ht="17.25" customHeight="1">
      <c r="D116" s="1310" t="s">
        <v>17452</v>
      </c>
      <c r="E116" s="1314"/>
      <c r="F116" s="386">
        <v>648</v>
      </c>
      <c r="G116" s="1310"/>
      <c r="H116" s="1315"/>
      <c r="I116" s="386"/>
      <c r="J116" s="1292"/>
      <c r="K116" s="1292"/>
      <c r="L116" s="1292"/>
      <c r="M116" s="1289"/>
      <c r="N116" s="1289"/>
    </row>
    <row r="117" spans="4:14" ht="17.25" customHeight="1">
      <c r="D117" s="1310" t="s">
        <v>17453</v>
      </c>
      <c r="E117" s="1314"/>
      <c r="F117" s="386">
        <v>330</v>
      </c>
      <c r="G117" s="1310"/>
      <c r="H117" s="1315"/>
      <c r="I117" s="386"/>
      <c r="J117" s="1292"/>
      <c r="K117" s="1292"/>
      <c r="L117" s="1292"/>
      <c r="M117" s="1289"/>
      <c r="N117" s="1289"/>
    </row>
    <row r="118" spans="4:14" ht="17.25" customHeight="1">
      <c r="D118" s="1310" t="s">
        <v>17460</v>
      </c>
      <c r="E118" s="1314">
        <v>690</v>
      </c>
      <c r="F118" s="386">
        <v>660</v>
      </c>
      <c r="G118" s="1310"/>
      <c r="H118" s="1315"/>
      <c r="I118" s="386"/>
      <c r="J118" s="1292"/>
      <c r="K118" s="1292"/>
      <c r="L118" s="1292"/>
      <c r="M118" s="1289"/>
      <c r="N118" s="1289"/>
    </row>
    <row r="119" spans="4:14" ht="17.25" customHeight="1">
      <c r="D119" s="1310" t="s">
        <v>17328</v>
      </c>
      <c r="E119" s="1315"/>
      <c r="F119" s="386">
        <v>982</v>
      </c>
      <c r="G119" s="1310"/>
      <c r="H119" s="1315"/>
      <c r="I119" s="386"/>
      <c r="J119" s="1292"/>
      <c r="K119" s="1292"/>
      <c r="L119" s="1292"/>
      <c r="M119" s="1289"/>
      <c r="N119" s="1289"/>
    </row>
    <row r="120" spans="4:14" ht="17.25" customHeight="1">
      <c r="D120" s="1310" t="s">
        <v>17599</v>
      </c>
      <c r="E120" s="1315">
        <v>210</v>
      </c>
      <c r="F120" s="386">
        <v>210</v>
      </c>
      <c r="G120" s="1310"/>
      <c r="H120" s="1314"/>
      <c r="I120" s="386"/>
      <c r="J120" s="1292"/>
      <c r="K120" s="1292"/>
      <c r="L120" s="1292"/>
      <c r="M120" s="1289"/>
      <c r="N120" s="1289"/>
    </row>
    <row r="121" spans="4:14" ht="17.25" customHeight="1">
      <c r="D121" s="1310" t="s">
        <v>17577</v>
      </c>
      <c r="E121" s="1314">
        <v>10</v>
      </c>
      <c r="F121" s="386"/>
      <c r="G121" s="1310"/>
      <c r="H121" s="1315"/>
      <c r="I121" s="386"/>
      <c r="J121" s="1292"/>
      <c r="K121" s="1292"/>
      <c r="L121" s="1292"/>
      <c r="M121" s="1289"/>
      <c r="N121" s="1289"/>
    </row>
    <row r="122" spans="4:14" ht="17.25" customHeight="1">
      <c r="D122" s="1310" t="s">
        <v>17520</v>
      </c>
      <c r="E122" s="1315">
        <v>201</v>
      </c>
      <c r="F122" s="386"/>
      <c r="G122" s="1310"/>
      <c r="H122" s="1314"/>
      <c r="I122" s="386"/>
      <c r="J122" s="1292"/>
      <c r="K122" s="1292"/>
      <c r="L122" s="1292"/>
      <c r="M122" s="1289"/>
      <c r="N122" s="1289"/>
    </row>
    <row r="123" spans="4:14" ht="17.25" customHeight="1">
      <c r="D123" s="1310" t="s">
        <v>17518</v>
      </c>
      <c r="E123" s="1314">
        <v>15</v>
      </c>
      <c r="F123" s="386"/>
      <c r="G123" s="1310"/>
      <c r="H123" s="1314"/>
      <c r="I123" s="386"/>
      <c r="J123" s="1292"/>
      <c r="K123" s="1292"/>
      <c r="L123" s="1292"/>
      <c r="M123" s="1289"/>
      <c r="N123" s="1289"/>
    </row>
    <row r="124" spans="4:14" ht="17.25" customHeight="1">
      <c r="D124" s="1310" t="s">
        <v>17578</v>
      </c>
      <c r="E124" s="1314">
        <v>84</v>
      </c>
      <c r="F124" s="386"/>
      <c r="G124" s="1310"/>
      <c r="H124" s="1314"/>
      <c r="I124" s="386"/>
      <c r="J124" s="1292"/>
      <c r="K124" s="1292"/>
      <c r="L124" s="1292"/>
      <c r="M124" s="1289"/>
      <c r="N124" s="1289"/>
    </row>
    <row r="125" spans="4:14" ht="17.25" customHeight="1">
      <c r="D125" s="1310" t="s">
        <v>17517</v>
      </c>
      <c r="E125" s="1314">
        <v>75</v>
      </c>
      <c r="F125" s="386"/>
      <c r="G125" s="1310"/>
      <c r="H125" s="1314"/>
      <c r="I125" s="386"/>
      <c r="J125" s="1292"/>
      <c r="K125" s="1292"/>
      <c r="L125" s="1292"/>
      <c r="M125" s="1289"/>
      <c r="N125" s="1289"/>
    </row>
    <row r="126" spans="4:14" ht="17.25" customHeight="1">
      <c r="D126" s="1310" t="s">
        <v>17516</v>
      </c>
      <c r="E126" s="1314">
        <v>15</v>
      </c>
      <c r="F126" s="386"/>
      <c r="G126" s="1310"/>
      <c r="H126" s="1314"/>
      <c r="I126" s="386"/>
      <c r="J126" s="1292"/>
      <c r="K126" s="1292"/>
      <c r="L126" s="1292"/>
      <c r="M126" s="1289"/>
      <c r="N126" s="1289"/>
    </row>
    <row r="127" spans="4:14" ht="17.25" customHeight="1">
      <c r="D127" s="1310" t="s">
        <v>17455</v>
      </c>
      <c r="E127" s="1314">
        <v>10</v>
      </c>
      <c r="F127" s="386">
        <v>5</v>
      </c>
      <c r="G127" s="1310"/>
      <c r="H127" s="1314"/>
      <c r="I127" s="386"/>
      <c r="J127" s="1292"/>
      <c r="K127" s="1292"/>
      <c r="L127" s="1292"/>
      <c r="M127" s="1289"/>
      <c r="N127" s="1289"/>
    </row>
    <row r="128" spans="4:14" ht="17.25" customHeight="1">
      <c r="D128" s="1310" t="s">
        <v>17515</v>
      </c>
      <c r="E128" s="1315">
        <v>88</v>
      </c>
      <c r="F128" s="386"/>
      <c r="G128" s="1310"/>
      <c r="H128" s="1314"/>
      <c r="I128" s="386"/>
      <c r="J128" s="1292"/>
      <c r="K128" s="1292"/>
      <c r="L128" s="1292"/>
      <c r="M128" s="1289"/>
      <c r="N128" s="1289"/>
    </row>
    <row r="129" spans="4:14" ht="17.25" customHeight="1">
      <c r="D129" s="1310" t="s">
        <v>17554</v>
      </c>
      <c r="E129" s="1315">
        <v>44</v>
      </c>
      <c r="F129" s="386"/>
      <c r="G129" s="1310"/>
      <c r="H129" s="1314"/>
      <c r="I129" s="386"/>
      <c r="J129" s="1292"/>
      <c r="K129" s="1292"/>
      <c r="L129" s="1292"/>
      <c r="M129" s="1289"/>
      <c r="N129" s="1289"/>
    </row>
    <row r="130" spans="4:14" ht="17.25" customHeight="1">
      <c r="D130" s="1310" t="s">
        <v>17553</v>
      </c>
      <c r="E130" s="1314">
        <v>18</v>
      </c>
      <c r="F130" s="386"/>
      <c r="G130" s="1310"/>
      <c r="H130" s="1314"/>
      <c r="I130" s="386"/>
      <c r="J130" s="1292"/>
      <c r="K130" s="1292"/>
      <c r="L130" s="1292"/>
      <c r="M130" s="1289"/>
      <c r="N130" s="1289"/>
    </row>
    <row r="131" spans="4:14" ht="17.25" customHeight="1">
      <c r="D131" s="1310" t="s">
        <v>17552</v>
      </c>
      <c r="E131" s="1314">
        <v>40</v>
      </c>
      <c r="F131" s="386"/>
      <c r="G131" s="1310"/>
      <c r="H131" s="1315"/>
      <c r="I131" s="386"/>
      <c r="J131" s="1292"/>
      <c r="K131" s="1292"/>
      <c r="L131" s="1292"/>
      <c r="M131" s="1289"/>
      <c r="N131" s="1289"/>
    </row>
    <row r="132" spans="4:14" ht="17.25" customHeight="1">
      <c r="D132" s="1310" t="s">
        <v>17551</v>
      </c>
      <c r="E132" s="1314">
        <v>10</v>
      </c>
      <c r="F132" s="386"/>
      <c r="G132" s="1310"/>
      <c r="H132" s="1315"/>
      <c r="I132" s="386"/>
      <c r="J132" s="1292"/>
      <c r="K132" s="1292"/>
      <c r="L132" s="1292"/>
      <c r="M132" s="1289"/>
      <c r="N132" s="1289"/>
    </row>
    <row r="133" spans="4:14" ht="17.25" customHeight="1">
      <c r="D133" s="1310" t="s">
        <v>17550</v>
      </c>
      <c r="E133" s="1314">
        <v>14</v>
      </c>
      <c r="F133" s="386"/>
      <c r="G133" s="1310"/>
      <c r="H133" s="1315"/>
      <c r="I133" s="386"/>
      <c r="J133" s="1292"/>
      <c r="K133" s="1292"/>
      <c r="L133" s="1292"/>
      <c r="M133" s="1289"/>
      <c r="N133" s="1289"/>
    </row>
    <row r="134" spans="4:14" ht="17.25" customHeight="1">
      <c r="D134" s="1310" t="s">
        <v>17549</v>
      </c>
      <c r="E134" s="1314">
        <v>177</v>
      </c>
      <c r="F134" s="386">
        <v>168</v>
      </c>
      <c r="G134" s="1310"/>
      <c r="H134" s="1315"/>
      <c r="I134" s="386"/>
      <c r="J134" s="1292"/>
      <c r="K134" s="1292"/>
      <c r="L134" s="1292"/>
      <c r="M134" s="1289"/>
      <c r="N134" s="1289"/>
    </row>
    <row r="135" spans="4:14" ht="17.25" customHeight="1">
      <c r="D135" s="1310" t="s">
        <v>17548</v>
      </c>
      <c r="E135" s="1314">
        <v>80</v>
      </c>
      <c r="F135" s="386"/>
      <c r="G135" s="1310"/>
      <c r="H135" s="1314"/>
      <c r="I135" s="386"/>
      <c r="J135" s="1292"/>
      <c r="K135" s="1292"/>
      <c r="L135" s="1292"/>
      <c r="M135" s="1289"/>
      <c r="N135" s="1289"/>
    </row>
    <row r="136" spans="4:14" ht="17.25" customHeight="1">
      <c r="D136" s="1310" t="s">
        <v>17547</v>
      </c>
      <c r="E136" s="1314">
        <v>6</v>
      </c>
      <c r="F136" s="386"/>
      <c r="G136" s="1310"/>
      <c r="H136" s="1314"/>
      <c r="I136" s="386"/>
      <c r="J136" s="1292"/>
      <c r="K136" s="1292"/>
      <c r="L136" s="1292"/>
      <c r="M136" s="1289"/>
      <c r="N136" s="1289"/>
    </row>
    <row r="137" spans="4:14" ht="17.25" customHeight="1">
      <c r="D137" s="1310" t="s">
        <v>17546</v>
      </c>
      <c r="E137" s="1315">
        <v>68</v>
      </c>
      <c r="F137" s="386"/>
      <c r="G137" s="1310"/>
      <c r="H137" s="1314"/>
      <c r="I137" s="386"/>
      <c r="J137" s="1292"/>
      <c r="K137" s="1292"/>
      <c r="L137" s="1292"/>
      <c r="M137" s="1289"/>
      <c r="N137" s="1289"/>
    </row>
    <row r="138" spans="4:14" ht="17.25" customHeight="1">
      <c r="D138" s="1310" t="s">
        <v>17456</v>
      </c>
      <c r="E138" s="1315">
        <v>13</v>
      </c>
      <c r="F138" s="386">
        <v>12</v>
      </c>
      <c r="G138" s="1310"/>
      <c r="H138" s="1315"/>
      <c r="I138" s="386"/>
      <c r="J138" s="1292"/>
      <c r="K138" s="1292"/>
      <c r="L138" s="1292"/>
      <c r="M138" s="1289"/>
      <c r="N138" s="1289"/>
    </row>
    <row r="139" spans="4:14" ht="17.25" customHeight="1">
      <c r="D139" s="1310" t="s">
        <v>17586</v>
      </c>
      <c r="E139" s="1314"/>
      <c r="F139" s="386">
        <v>20</v>
      </c>
      <c r="G139" s="1310"/>
      <c r="H139" s="1315"/>
      <c r="I139" s="386"/>
      <c r="J139" s="1292"/>
      <c r="K139" s="1292"/>
      <c r="L139" s="1292"/>
      <c r="M139" s="1289"/>
      <c r="N139" s="1289"/>
    </row>
    <row r="140" spans="4:14" ht="17.25" customHeight="1">
      <c r="D140" s="1310" t="s">
        <v>17514</v>
      </c>
      <c r="E140" s="1314">
        <v>60</v>
      </c>
      <c r="F140" s="386"/>
      <c r="G140" s="1310"/>
      <c r="H140" s="1315"/>
      <c r="I140" s="386"/>
      <c r="J140" s="1292"/>
      <c r="K140" s="1292"/>
      <c r="L140" s="1292"/>
      <c r="M140" s="1289"/>
      <c r="N140" s="1289"/>
    </row>
    <row r="141" spans="4:14" ht="17.25" customHeight="1">
      <c r="D141" s="1310" t="s">
        <v>17513</v>
      </c>
      <c r="E141" s="1315">
        <v>10</v>
      </c>
      <c r="F141" s="386"/>
      <c r="G141" s="1310"/>
      <c r="H141" s="1315"/>
      <c r="I141" s="386"/>
      <c r="J141" s="1292"/>
      <c r="K141" s="1292"/>
      <c r="L141" s="1292"/>
      <c r="M141" s="1289"/>
      <c r="N141" s="1289"/>
    </row>
    <row r="142" spans="4:14" ht="17.25" customHeight="1">
      <c r="D142" s="1310" t="s">
        <v>17579</v>
      </c>
      <c r="E142" s="1315">
        <v>232</v>
      </c>
      <c r="F142" s="386">
        <v>210</v>
      </c>
      <c r="G142" s="1310"/>
      <c r="H142" s="1314"/>
      <c r="I142" s="386"/>
      <c r="J142" s="1292"/>
      <c r="K142" s="1292"/>
      <c r="L142" s="1292"/>
      <c r="M142" s="1289"/>
      <c r="N142" s="1289"/>
    </row>
    <row r="143" spans="4:14" ht="17.25" customHeight="1">
      <c r="D143" s="1310" t="s">
        <v>17512</v>
      </c>
      <c r="E143" s="1314">
        <v>21</v>
      </c>
      <c r="F143" s="386"/>
      <c r="G143" s="1310"/>
      <c r="H143" s="1314"/>
      <c r="I143" s="386"/>
      <c r="J143" s="1292"/>
      <c r="K143" s="1292"/>
      <c r="L143" s="1292"/>
      <c r="M143" s="1289"/>
      <c r="N143" s="1289"/>
    </row>
    <row r="144" spans="4:14" ht="17.25" customHeight="1">
      <c r="D144" s="1310" t="s">
        <v>17369</v>
      </c>
      <c r="E144" s="1314">
        <v>25</v>
      </c>
      <c r="F144" s="386">
        <v>21</v>
      </c>
      <c r="G144" s="1310"/>
      <c r="H144" s="1314"/>
      <c r="I144" s="386"/>
      <c r="J144" s="1292"/>
      <c r="K144" s="1292"/>
      <c r="L144" s="1292"/>
      <c r="M144" s="1289"/>
      <c r="N144" s="1289"/>
    </row>
    <row r="145" spans="4:14" ht="17.25" customHeight="1">
      <c r="D145" s="1310" t="s">
        <v>17242</v>
      </c>
      <c r="E145" s="1314"/>
      <c r="F145" s="386">
        <v>30</v>
      </c>
      <c r="G145" s="1310"/>
      <c r="H145" s="1314"/>
      <c r="I145" s="386"/>
      <c r="J145" s="1292"/>
      <c r="K145" s="1292"/>
      <c r="L145" s="1292"/>
      <c r="M145" s="1289"/>
      <c r="N145" s="1289"/>
    </row>
    <row r="146" spans="4:14" ht="17.25" customHeight="1">
      <c r="D146" s="1310" t="s">
        <v>17310</v>
      </c>
      <c r="E146" s="1314">
        <v>5</v>
      </c>
      <c r="F146" s="386">
        <v>4</v>
      </c>
      <c r="G146" s="1310"/>
      <c r="H146" s="1315"/>
      <c r="I146" s="386"/>
      <c r="J146" s="1292"/>
      <c r="K146" s="1292"/>
      <c r="L146" s="1292"/>
      <c r="M146" s="1289"/>
      <c r="N146" s="1289"/>
    </row>
    <row r="147" spans="4:14" ht="17.25" customHeight="1">
      <c r="D147" s="1310" t="s">
        <v>17580</v>
      </c>
      <c r="E147" s="1315">
        <v>36</v>
      </c>
      <c r="F147" s="386"/>
      <c r="G147" s="1310"/>
      <c r="H147" s="1314"/>
      <c r="I147" s="386"/>
      <c r="J147" s="1292"/>
      <c r="K147" s="1292"/>
      <c r="L147" s="1292"/>
      <c r="M147" s="1289"/>
      <c r="N147" s="1289"/>
    </row>
    <row r="148" spans="4:14" ht="17.25" customHeight="1">
      <c r="D148" s="1310" t="s">
        <v>17511</v>
      </c>
      <c r="E148" s="1314">
        <v>11</v>
      </c>
      <c r="F148" s="386"/>
      <c r="G148" s="1310"/>
      <c r="H148" s="1315"/>
      <c r="I148" s="386"/>
      <c r="J148" s="1292"/>
      <c r="K148" s="1292"/>
      <c r="L148" s="1292"/>
      <c r="M148" s="1289"/>
      <c r="N148" s="1289"/>
    </row>
    <row r="149" spans="4:14" ht="17.25" customHeight="1">
      <c r="D149" s="1310" t="s">
        <v>17510</v>
      </c>
      <c r="E149" s="1314">
        <v>29</v>
      </c>
      <c r="F149" s="386"/>
      <c r="G149" s="1310"/>
      <c r="H149" s="1314"/>
      <c r="I149" s="386"/>
      <c r="J149" s="1292"/>
      <c r="K149" s="1292"/>
      <c r="L149" s="1292"/>
      <c r="M149" s="1289"/>
      <c r="N149" s="1289"/>
    </row>
    <row r="150" spans="4:14" ht="17.25" customHeight="1">
      <c r="D150" s="1310" t="s">
        <v>17509</v>
      </c>
      <c r="E150" s="1314">
        <v>48</v>
      </c>
      <c r="F150" s="386"/>
      <c r="G150" s="1310"/>
      <c r="H150" s="1314"/>
      <c r="I150" s="386"/>
      <c r="J150" s="1292"/>
      <c r="K150" s="1292"/>
      <c r="L150" s="1292"/>
      <c r="M150" s="1289"/>
      <c r="N150" s="1289"/>
    </row>
    <row r="151" spans="4:14" ht="17.25" customHeight="1">
      <c r="D151" s="1310" t="s">
        <v>17508</v>
      </c>
      <c r="E151" s="1314">
        <v>16</v>
      </c>
      <c r="F151" s="386"/>
      <c r="G151" s="1310"/>
      <c r="H151" s="1314"/>
      <c r="I151" s="386"/>
      <c r="J151" s="1292"/>
      <c r="K151" s="1292"/>
      <c r="L151" s="1292"/>
      <c r="M151" s="1289"/>
      <c r="N151" s="1289"/>
    </row>
    <row r="152" spans="4:14" ht="17.25" customHeight="1">
      <c r="D152" s="1310" t="s">
        <v>17507</v>
      </c>
      <c r="E152" s="1314">
        <v>9</v>
      </c>
      <c r="F152" s="386"/>
      <c r="G152" s="1310"/>
      <c r="H152" s="1315"/>
      <c r="I152" s="386"/>
      <c r="J152" s="1292"/>
      <c r="K152" s="1292"/>
      <c r="L152" s="1292"/>
      <c r="M152" s="1289"/>
      <c r="N152" s="1289"/>
    </row>
    <row r="153" spans="4:14" ht="17.25" customHeight="1">
      <c r="D153" s="1310" t="s">
        <v>17347</v>
      </c>
      <c r="E153" s="1314">
        <v>44</v>
      </c>
      <c r="F153" s="386">
        <v>542</v>
      </c>
      <c r="G153" s="1310"/>
      <c r="H153" s="1314"/>
      <c r="I153" s="386"/>
      <c r="J153" s="1292"/>
      <c r="K153" s="1292"/>
      <c r="L153" s="1292"/>
      <c r="M153" s="1289"/>
      <c r="N153" s="1289"/>
    </row>
    <row r="154" spans="4:14" ht="17.25" customHeight="1">
      <c r="D154" s="1310" t="s">
        <v>17329</v>
      </c>
      <c r="E154" s="1314"/>
      <c r="F154" s="386">
        <v>406</v>
      </c>
      <c r="G154" s="1310"/>
      <c r="H154" s="1315"/>
      <c r="I154" s="386"/>
      <c r="J154" s="1292"/>
      <c r="K154" s="1292"/>
      <c r="L154" s="1292"/>
      <c r="M154" s="1289"/>
      <c r="N154" s="1289"/>
    </row>
    <row r="155" spans="4:14" ht="17.25" customHeight="1">
      <c r="D155" s="1310" t="s">
        <v>17417</v>
      </c>
      <c r="E155" s="1315"/>
      <c r="F155" s="386">
        <v>270</v>
      </c>
      <c r="G155" s="1310"/>
      <c r="H155" s="1314"/>
      <c r="I155" s="386"/>
      <c r="J155" s="1292"/>
      <c r="K155" s="1292"/>
      <c r="L155" s="1292"/>
      <c r="M155" s="1289"/>
      <c r="N155" s="1289"/>
    </row>
    <row r="156" spans="4:14" ht="17.25" customHeight="1">
      <c r="D156" s="1310" t="s">
        <v>17392</v>
      </c>
      <c r="E156" s="1314"/>
      <c r="F156" s="386">
        <v>30</v>
      </c>
      <c r="G156" s="1310"/>
      <c r="H156" s="1315"/>
      <c r="I156" s="386"/>
      <c r="J156" s="1292"/>
      <c r="K156" s="1292"/>
      <c r="L156" s="1292"/>
      <c r="M156" s="1289"/>
      <c r="N156" s="1289"/>
    </row>
    <row r="157" spans="4:14" ht="17.25" customHeight="1">
      <c r="D157" s="1310" t="s">
        <v>17430</v>
      </c>
      <c r="E157" s="1314"/>
      <c r="F157" s="386">
        <v>192</v>
      </c>
      <c r="G157" s="1310"/>
      <c r="H157" s="1315"/>
      <c r="I157" s="386"/>
      <c r="J157" s="1292"/>
      <c r="K157" s="1292"/>
      <c r="L157" s="1292"/>
      <c r="M157" s="1289"/>
      <c r="N157" s="1289"/>
    </row>
    <row r="158" spans="4:14" ht="17.25" customHeight="1">
      <c r="D158" s="1310" t="s">
        <v>17454</v>
      </c>
      <c r="E158" s="1314"/>
      <c r="F158" s="386">
        <v>30</v>
      </c>
      <c r="G158" s="1310"/>
      <c r="H158" s="1315"/>
      <c r="I158" s="386"/>
      <c r="J158" s="1292"/>
      <c r="K158" s="1292"/>
      <c r="L158" s="1292"/>
      <c r="M158" s="1289"/>
      <c r="N158" s="1289"/>
    </row>
    <row r="159" spans="4:14" ht="17.25" customHeight="1">
      <c r="D159" s="1310" t="s">
        <v>17587</v>
      </c>
      <c r="E159" s="1314"/>
      <c r="F159" s="386">
        <v>246</v>
      </c>
      <c r="G159" s="1310"/>
      <c r="H159" s="1314"/>
      <c r="I159" s="386"/>
      <c r="J159" s="1292"/>
      <c r="K159" s="1292"/>
      <c r="L159" s="1292"/>
      <c r="M159" s="1292"/>
      <c r="N159" s="1292"/>
    </row>
    <row r="160" spans="4:14" ht="17.25" customHeight="1">
      <c r="D160" s="1310" t="s">
        <v>17628</v>
      </c>
      <c r="E160" s="1314"/>
      <c r="F160" s="386">
        <v>120</v>
      </c>
      <c r="G160" s="1310"/>
      <c r="H160" s="1314"/>
      <c r="I160" s="386"/>
      <c r="J160" s="1292"/>
      <c r="K160" s="1292"/>
      <c r="L160" s="1292"/>
      <c r="M160" s="1292"/>
      <c r="N160" s="1292"/>
    </row>
    <row r="161" spans="4:14" ht="17.25" customHeight="1">
      <c r="D161" s="1310" t="s">
        <v>17629</v>
      </c>
      <c r="E161" s="1314"/>
      <c r="F161" s="386">
        <v>100</v>
      </c>
      <c r="G161" s="1310"/>
      <c r="H161" s="1314"/>
      <c r="I161" s="386"/>
      <c r="J161" s="1292"/>
      <c r="K161" s="1292"/>
      <c r="L161" s="1292"/>
      <c r="M161" s="1292"/>
      <c r="N161" s="1292"/>
    </row>
    <row r="162" spans="4:14" ht="17.25" customHeight="1">
      <c r="D162" s="1310" t="s">
        <v>17588</v>
      </c>
      <c r="E162" s="1314"/>
      <c r="F162" s="386">
        <v>36</v>
      </c>
      <c r="G162" s="1310"/>
      <c r="H162" s="1314"/>
      <c r="I162" s="386"/>
      <c r="J162" s="1292"/>
      <c r="K162" s="1292"/>
      <c r="L162" s="1292"/>
      <c r="M162" s="1292"/>
      <c r="N162" s="1292"/>
    </row>
    <row r="163" spans="4:14" ht="17.25" customHeight="1">
      <c r="D163" s="1310" t="s">
        <v>17506</v>
      </c>
      <c r="E163" s="1314">
        <v>80</v>
      </c>
      <c r="F163" s="386"/>
      <c r="G163" s="1310"/>
      <c r="H163" s="1314"/>
      <c r="I163" s="386"/>
      <c r="J163" s="1292"/>
      <c r="K163" s="1292"/>
      <c r="L163" s="1292"/>
      <c r="M163" s="1292"/>
      <c r="N163" s="1292"/>
    </row>
    <row r="164" spans="4:14" ht="17.25" customHeight="1">
      <c r="D164" s="1310" t="s">
        <v>17505</v>
      </c>
      <c r="E164" s="1314">
        <v>15</v>
      </c>
      <c r="F164" s="386"/>
      <c r="G164" s="1310"/>
      <c r="H164" s="1314"/>
      <c r="I164" s="386"/>
      <c r="J164" s="1292"/>
      <c r="K164" s="1292"/>
      <c r="L164" s="1292"/>
      <c r="M164" s="1292"/>
      <c r="N164" s="1292"/>
    </row>
    <row r="165" spans="4:14" ht="17.25" customHeight="1">
      <c r="D165" s="1310" t="s">
        <v>17504</v>
      </c>
      <c r="E165" s="1314">
        <v>30</v>
      </c>
      <c r="F165" s="386"/>
      <c r="G165" s="1310"/>
      <c r="H165" s="1314"/>
      <c r="I165" s="386"/>
      <c r="J165" s="1292"/>
      <c r="K165" s="1292"/>
      <c r="L165" s="1292"/>
      <c r="M165" s="1292"/>
      <c r="N165" s="1292"/>
    </row>
    <row r="166" spans="4:14" ht="17.25" customHeight="1">
      <c r="D166" s="1310" t="s">
        <v>17559</v>
      </c>
      <c r="E166" s="1314">
        <v>90</v>
      </c>
      <c r="F166" s="386"/>
      <c r="G166" s="1310"/>
      <c r="H166" s="1314"/>
      <c r="I166" s="386"/>
      <c r="J166" s="1292"/>
      <c r="K166" s="1292"/>
      <c r="L166" s="1292"/>
      <c r="M166" s="1292"/>
      <c r="N166" s="1292"/>
    </row>
    <row r="167" spans="4:14" ht="17.25" customHeight="1">
      <c r="D167" s="1310" t="s">
        <v>17558</v>
      </c>
      <c r="E167" s="1314">
        <v>15</v>
      </c>
      <c r="F167" s="386"/>
      <c r="G167" s="1310"/>
      <c r="H167" s="1314"/>
      <c r="I167" s="386"/>
      <c r="J167" s="1292"/>
      <c r="K167" s="1292"/>
      <c r="L167" s="1292"/>
      <c r="M167" s="1292"/>
      <c r="N167" s="1292"/>
    </row>
    <row r="168" spans="4:14" ht="17.25" customHeight="1">
      <c r="D168" s="1310" t="s">
        <v>17557</v>
      </c>
      <c r="E168" s="1314">
        <v>96</v>
      </c>
      <c r="F168" s="386"/>
      <c r="G168" s="1310"/>
      <c r="H168" s="1314"/>
      <c r="I168" s="386"/>
      <c r="J168" s="1292"/>
      <c r="K168" s="1292"/>
      <c r="L168" s="1292"/>
      <c r="M168" s="1292"/>
      <c r="N168" s="1292"/>
    </row>
    <row r="169" spans="4:14" ht="17.25" customHeight="1">
      <c r="D169" s="1310" t="s">
        <v>17556</v>
      </c>
      <c r="E169" s="1314">
        <v>4</v>
      </c>
      <c r="F169" s="386"/>
      <c r="G169" s="1310"/>
      <c r="H169" s="1314"/>
      <c r="I169" s="386"/>
      <c r="J169" s="1292"/>
      <c r="K169" s="1292"/>
      <c r="L169" s="1292"/>
      <c r="M169" s="1292"/>
      <c r="N169" s="1292"/>
    </row>
    <row r="170" spans="4:14" ht="17.25" customHeight="1">
      <c r="D170" s="1310" t="s">
        <v>17555</v>
      </c>
      <c r="E170" s="1314">
        <v>8</v>
      </c>
      <c r="F170" s="386"/>
      <c r="G170" s="1310"/>
      <c r="H170" s="1314"/>
      <c r="I170" s="386"/>
      <c r="J170" s="1292"/>
      <c r="K170" s="1292"/>
      <c r="L170" s="1292"/>
      <c r="M170" s="1292"/>
      <c r="N170" s="1292"/>
    </row>
    <row r="171" spans="4:14" ht="17.25" customHeight="1">
      <c r="D171" s="1310"/>
      <c r="E171" s="1315"/>
      <c r="F171" s="386"/>
      <c r="G171" s="1310"/>
      <c r="H171" s="1314"/>
      <c r="I171" s="386"/>
      <c r="J171" s="1292"/>
      <c r="K171" s="1292"/>
      <c r="L171" s="1292"/>
      <c r="M171" s="1292"/>
      <c r="N171" s="1292"/>
    </row>
    <row r="172" spans="4:14" ht="17.25" customHeight="1">
      <c r="D172" s="1310"/>
      <c r="E172" s="1315"/>
      <c r="F172" s="386"/>
      <c r="G172" s="1310"/>
      <c r="H172" s="1314"/>
      <c r="I172" s="386"/>
      <c r="J172" s="1292"/>
      <c r="K172" s="1292"/>
      <c r="L172" s="1292"/>
      <c r="M172" s="1292"/>
      <c r="N172" s="1292"/>
    </row>
    <row r="173" spans="4:14" ht="17.25" customHeight="1">
      <c r="D173" s="1310"/>
      <c r="E173" s="1315"/>
      <c r="F173" s="386"/>
      <c r="G173" s="1310"/>
      <c r="H173" s="1314"/>
      <c r="I173" s="386"/>
      <c r="J173" s="1292"/>
      <c r="K173" s="1292"/>
      <c r="L173" s="1292"/>
      <c r="M173" s="1292"/>
      <c r="N173" s="1292"/>
    </row>
    <row r="174" spans="4:14" ht="17.25" customHeight="1">
      <c r="D174" s="1310"/>
      <c r="E174" s="1315"/>
      <c r="F174" s="386"/>
      <c r="G174" s="1310"/>
      <c r="H174" s="1314"/>
      <c r="I174" s="386"/>
      <c r="J174" s="1292"/>
      <c r="K174" s="1292"/>
      <c r="L174" s="1292"/>
      <c r="M174" s="1292"/>
      <c r="N174" s="1292"/>
    </row>
    <row r="175" spans="4:14" ht="17.25" customHeight="1">
      <c r="D175" s="1310"/>
      <c r="E175" s="1315"/>
      <c r="F175" s="386"/>
      <c r="G175" s="1310"/>
      <c r="H175" s="1314"/>
      <c r="I175" s="386"/>
      <c r="J175" s="1292"/>
      <c r="K175" s="1292"/>
      <c r="L175" s="1292"/>
      <c r="M175" s="1292"/>
      <c r="N175" s="1292"/>
    </row>
    <row r="176" spans="4:14" ht="17.25" customHeight="1">
      <c r="D176" s="1310"/>
      <c r="E176" s="1315"/>
      <c r="F176" s="386"/>
      <c r="G176" s="1310"/>
      <c r="H176" s="1314"/>
      <c r="I176" s="386"/>
      <c r="J176" s="1292"/>
      <c r="K176" s="1292"/>
      <c r="L176" s="1292"/>
      <c r="M176" s="1292"/>
      <c r="N176" s="1292"/>
    </row>
    <row r="177" spans="4:14" ht="17.25" customHeight="1">
      <c r="D177" s="1310"/>
      <c r="E177" s="1315"/>
      <c r="F177" s="386"/>
      <c r="G177" s="1310"/>
      <c r="H177" s="1314"/>
      <c r="I177" s="386"/>
      <c r="J177" s="1292"/>
      <c r="K177" s="1292"/>
      <c r="L177" s="1292"/>
      <c r="M177" s="1292"/>
      <c r="N177" s="1292"/>
    </row>
    <row r="178" spans="4:14" ht="17.25" customHeight="1">
      <c r="D178" s="1310"/>
      <c r="E178" s="1315"/>
      <c r="F178" s="386"/>
      <c r="G178" s="1310"/>
      <c r="H178" s="1314"/>
      <c r="I178" s="386"/>
      <c r="J178" s="1292"/>
      <c r="K178" s="1292"/>
      <c r="L178" s="1292"/>
      <c r="M178" s="1292"/>
      <c r="N178" s="1292"/>
    </row>
    <row r="179" spans="4:14" ht="17.25" customHeight="1">
      <c r="D179" s="1310"/>
      <c r="E179" s="1315"/>
      <c r="F179" s="386"/>
      <c r="G179" s="1310"/>
      <c r="H179" s="1314"/>
      <c r="I179" s="386"/>
      <c r="J179" s="1292"/>
      <c r="K179" s="1292"/>
      <c r="L179" s="1292"/>
      <c r="M179" s="1292"/>
      <c r="N179" s="1292"/>
    </row>
    <row r="180" spans="4:14" ht="17.25" customHeight="1">
      <c r="D180" s="1310"/>
      <c r="E180" s="1315"/>
      <c r="F180" s="386"/>
      <c r="G180" s="1310"/>
      <c r="H180" s="1314"/>
      <c r="I180" s="386"/>
      <c r="J180" s="1292"/>
      <c r="K180" s="1292"/>
      <c r="L180" s="1292"/>
      <c r="M180" s="1292"/>
      <c r="N180" s="1292"/>
    </row>
    <row r="181" spans="4:14" ht="17.25" customHeight="1">
      <c r="D181" s="1310"/>
      <c r="E181" s="1315"/>
      <c r="F181" s="386"/>
      <c r="G181" s="1310"/>
      <c r="H181" s="1314"/>
      <c r="I181" s="386"/>
      <c r="J181" s="1292"/>
      <c r="K181" s="1292"/>
      <c r="L181" s="1292"/>
      <c r="M181" s="1292"/>
      <c r="N181" s="1292"/>
    </row>
    <row r="182" spans="4:14" ht="17.25" customHeight="1">
      <c r="D182" s="1310"/>
      <c r="E182" s="1315"/>
      <c r="F182" s="386"/>
      <c r="G182" s="1310"/>
      <c r="H182" s="1314"/>
      <c r="I182" s="386"/>
      <c r="J182" s="1292"/>
      <c r="K182" s="1292"/>
      <c r="L182" s="1292"/>
      <c r="M182" s="1292"/>
      <c r="N182" s="1292"/>
    </row>
    <row r="183" spans="4:14" ht="17.25" customHeight="1">
      <c r="D183" s="1310"/>
      <c r="E183" s="1315"/>
      <c r="F183" s="386"/>
      <c r="G183" s="1310"/>
      <c r="H183" s="1314"/>
      <c r="I183" s="386"/>
      <c r="J183" s="1292"/>
      <c r="K183" s="1292"/>
      <c r="L183" s="1292"/>
      <c r="M183" s="1292"/>
      <c r="N183" s="1292"/>
    </row>
    <row r="184" spans="4:14" ht="17.25" customHeight="1">
      <c r="D184" s="1310"/>
      <c r="E184" s="1315"/>
      <c r="F184" s="386"/>
      <c r="G184" s="1310"/>
      <c r="H184" s="1314"/>
      <c r="I184" s="386"/>
      <c r="J184" s="1292"/>
      <c r="K184" s="1292"/>
      <c r="L184" s="1292"/>
      <c r="M184" s="1292"/>
      <c r="N184" s="1292"/>
    </row>
    <row r="185" spans="4:14" ht="17.25" customHeight="1">
      <c r="D185" s="1310"/>
      <c r="E185" s="1315"/>
      <c r="F185" s="386"/>
      <c r="G185" s="1310"/>
      <c r="H185" s="1314"/>
      <c r="I185" s="386"/>
      <c r="J185" s="1292"/>
      <c r="K185" s="1292"/>
      <c r="L185" s="1292"/>
      <c r="M185" s="1292"/>
      <c r="N185" s="1292"/>
    </row>
    <row r="186" spans="4:14" ht="17.25" customHeight="1">
      <c r="D186" s="1310"/>
      <c r="E186" s="1315"/>
      <c r="F186" s="386"/>
      <c r="G186" s="1310"/>
      <c r="H186" s="1314"/>
      <c r="I186" s="386"/>
      <c r="J186" s="1292"/>
      <c r="K186" s="1292"/>
      <c r="L186" s="1292"/>
      <c r="M186" s="1292"/>
      <c r="N186" s="1292"/>
    </row>
    <row r="187" spans="4:14" ht="17.25" customHeight="1">
      <c r="D187" s="1310"/>
      <c r="E187" s="1315"/>
      <c r="F187" s="386"/>
      <c r="G187" s="1310"/>
      <c r="H187" s="1314"/>
      <c r="I187" s="386"/>
      <c r="J187" s="1292"/>
      <c r="K187" s="1292"/>
      <c r="L187" s="1292"/>
      <c r="M187" s="1292"/>
      <c r="N187" s="1292"/>
    </row>
    <row r="188" spans="4:14" ht="17.25" customHeight="1">
      <c r="D188" s="1310"/>
      <c r="E188" s="1315"/>
      <c r="F188" s="386"/>
      <c r="G188" s="1310"/>
      <c r="H188" s="1314"/>
      <c r="I188" s="386"/>
      <c r="J188" s="1292"/>
      <c r="K188" s="1292"/>
      <c r="L188" s="1292"/>
      <c r="M188" s="1292"/>
      <c r="N188" s="1292"/>
    </row>
    <row r="189" spans="4:14" ht="17.25" customHeight="1">
      <c r="D189" s="1310"/>
      <c r="E189" s="1315"/>
      <c r="F189" s="386"/>
      <c r="G189" s="1310"/>
      <c r="H189" s="1314"/>
      <c r="I189" s="386"/>
      <c r="J189" s="1292"/>
      <c r="K189" s="1292"/>
      <c r="L189" s="1292"/>
      <c r="M189" s="1292"/>
      <c r="N189" s="1292"/>
    </row>
    <row r="190" spans="4:14" ht="17.25" customHeight="1">
      <c r="D190" s="1310"/>
      <c r="E190" s="1315"/>
      <c r="F190" s="386"/>
      <c r="G190" s="1310"/>
      <c r="H190" s="1314"/>
      <c r="I190" s="386"/>
      <c r="J190" s="1292"/>
      <c r="K190" s="1292"/>
      <c r="L190" s="1292"/>
      <c r="M190" s="1292"/>
      <c r="N190" s="1292"/>
    </row>
    <row r="191" spans="4:14" ht="17.25" customHeight="1">
      <c r="D191" s="1310"/>
      <c r="E191" s="1315"/>
      <c r="F191" s="386"/>
      <c r="G191" s="1310"/>
      <c r="H191" s="1314"/>
      <c r="I191" s="386"/>
      <c r="J191" s="1292"/>
      <c r="K191" s="1292"/>
      <c r="L191" s="1292"/>
      <c r="M191" s="1292"/>
      <c r="N191" s="1292"/>
    </row>
    <row r="192" spans="4:14" ht="17.25" customHeight="1">
      <c r="D192" s="1310"/>
      <c r="E192" s="1315"/>
      <c r="F192" s="386"/>
      <c r="G192" s="1310"/>
      <c r="H192" s="1314"/>
      <c r="I192" s="386"/>
      <c r="J192" s="1292"/>
      <c r="K192" s="1292"/>
      <c r="L192" s="1292"/>
      <c r="M192" s="1292"/>
      <c r="N192" s="1292"/>
    </row>
    <row r="193" spans="4:14" ht="17.25" customHeight="1">
      <c r="D193" s="1310"/>
      <c r="E193" s="1315"/>
      <c r="F193" s="386"/>
      <c r="G193" s="1310"/>
      <c r="H193" s="1314"/>
      <c r="I193" s="386"/>
      <c r="J193" s="1292"/>
      <c r="K193" s="1292"/>
      <c r="L193" s="1292"/>
      <c r="M193" s="1292"/>
      <c r="N193" s="1292"/>
    </row>
    <row r="194" spans="4:14" ht="17.25" customHeight="1">
      <c r="D194" s="1310"/>
      <c r="E194" s="1315"/>
      <c r="F194" s="386"/>
      <c r="G194" s="1310"/>
      <c r="H194" s="1314"/>
      <c r="I194" s="386"/>
      <c r="J194" s="1292"/>
      <c r="K194" s="1292"/>
      <c r="L194" s="1292"/>
      <c r="M194" s="1292"/>
      <c r="N194" s="1292"/>
    </row>
    <row r="195" spans="4:14" ht="17.25" customHeight="1">
      <c r="D195" s="1310"/>
      <c r="E195" s="1315"/>
      <c r="F195" s="386"/>
      <c r="G195" s="1310"/>
      <c r="H195" s="1314"/>
      <c r="I195" s="386"/>
      <c r="J195" s="1292"/>
      <c r="K195" s="1292"/>
      <c r="L195" s="1292"/>
      <c r="M195" s="1292"/>
      <c r="N195" s="1292"/>
    </row>
    <row r="196" spans="4:14" ht="17.25" customHeight="1">
      <c r="D196" s="1310"/>
      <c r="E196" s="1315"/>
      <c r="F196" s="386"/>
      <c r="G196" s="1310"/>
      <c r="H196" s="1314"/>
      <c r="I196" s="386"/>
      <c r="J196" s="1292"/>
      <c r="K196" s="1292"/>
      <c r="L196" s="1292"/>
      <c r="M196" s="1292"/>
      <c r="N196" s="1292"/>
    </row>
    <row r="197" spans="4:14" ht="17.25" customHeight="1">
      <c r="D197" s="1310"/>
      <c r="E197" s="1315"/>
      <c r="F197" s="386"/>
      <c r="G197" s="1310"/>
      <c r="H197" s="1314"/>
      <c r="I197" s="386"/>
      <c r="J197" s="1292"/>
      <c r="K197" s="1292"/>
      <c r="L197" s="1292"/>
      <c r="M197" s="1292"/>
      <c r="N197" s="1292"/>
    </row>
    <row r="198" spans="4:14" ht="17.25" customHeight="1">
      <c r="D198" s="1310"/>
      <c r="E198" s="1315"/>
      <c r="F198" s="386"/>
      <c r="G198" s="1310"/>
      <c r="H198" s="1314"/>
      <c r="I198" s="386"/>
      <c r="J198" s="1292"/>
      <c r="K198" s="1292"/>
      <c r="L198" s="1292"/>
      <c r="M198" s="1292"/>
      <c r="N198" s="1292"/>
    </row>
    <row r="199" spans="4:14" ht="17.25" customHeight="1">
      <c r="D199" s="1310"/>
      <c r="E199" s="1315"/>
      <c r="F199" s="386"/>
      <c r="G199" s="1310"/>
      <c r="H199" s="1314"/>
      <c r="I199" s="386"/>
      <c r="J199" s="1292"/>
      <c r="K199" s="1292"/>
      <c r="L199" s="1292"/>
      <c r="M199" s="1292"/>
      <c r="N199" s="1292"/>
    </row>
    <row r="200" spans="4:14" ht="17.25" customHeight="1">
      <c r="D200" s="1310"/>
      <c r="E200" s="1315"/>
      <c r="F200" s="386"/>
      <c r="G200" s="1310"/>
      <c r="H200" s="1314"/>
      <c r="I200" s="386"/>
      <c r="J200" s="1292"/>
      <c r="K200" s="1292"/>
      <c r="L200" s="1292"/>
      <c r="M200" s="1292"/>
      <c r="N200" s="1292"/>
    </row>
    <row r="201" spans="4:14" ht="17.25" customHeight="1">
      <c r="D201" s="1310"/>
      <c r="E201" s="1315"/>
      <c r="F201" s="386"/>
      <c r="G201" s="1310"/>
      <c r="H201" s="1314"/>
      <c r="I201" s="386"/>
      <c r="J201" s="1292"/>
      <c r="K201" s="1292"/>
      <c r="L201" s="1292"/>
      <c r="M201" s="1292"/>
      <c r="N201" s="1292"/>
    </row>
    <row r="202" spans="4:14" ht="17.25" customHeight="1">
      <c r="D202" s="1310"/>
      <c r="E202" s="1315"/>
      <c r="F202" s="386"/>
      <c r="G202" s="1310"/>
      <c r="H202" s="1314"/>
      <c r="I202" s="386"/>
      <c r="J202" s="1292"/>
      <c r="K202" s="1292"/>
      <c r="L202" s="1292"/>
      <c r="M202" s="1292"/>
      <c r="N202" s="1292"/>
    </row>
    <row r="203" spans="4:14" ht="17.25" customHeight="1">
      <c r="D203" s="1310"/>
      <c r="E203" s="1315"/>
      <c r="F203" s="386"/>
      <c r="G203" s="1310"/>
      <c r="H203" s="1314"/>
      <c r="I203" s="386"/>
      <c r="J203" s="1292"/>
      <c r="K203" s="1292"/>
      <c r="L203" s="1292"/>
      <c r="M203" s="1292"/>
      <c r="N203" s="1292"/>
    </row>
    <row r="204" spans="4:14" ht="17.25" customHeight="1">
      <c r="D204" s="1310"/>
      <c r="E204" s="1315"/>
      <c r="F204" s="386"/>
      <c r="G204" s="1310"/>
      <c r="H204" s="1314"/>
      <c r="I204" s="386"/>
      <c r="J204" s="1292"/>
      <c r="K204" s="1292"/>
      <c r="L204" s="1292"/>
      <c r="M204" s="1292"/>
      <c r="N204" s="1292"/>
    </row>
    <row r="205" spans="4:14" ht="17.25" customHeight="1">
      <c r="D205" s="1310"/>
      <c r="E205" s="1315"/>
      <c r="F205" s="386"/>
      <c r="G205" s="1310"/>
      <c r="H205" s="1314"/>
      <c r="I205" s="386"/>
      <c r="J205" s="1292"/>
      <c r="K205" s="1292"/>
      <c r="L205" s="1292"/>
      <c r="M205" s="1292"/>
      <c r="N205" s="1292"/>
    </row>
    <row r="206" spans="4:14" ht="17.25" customHeight="1">
      <c r="D206" s="1310"/>
      <c r="E206" s="1315"/>
      <c r="F206" s="386"/>
      <c r="G206" s="1310"/>
      <c r="H206" s="1314"/>
      <c r="I206" s="386"/>
      <c r="J206" s="1292"/>
      <c r="K206" s="1292"/>
      <c r="L206" s="1292"/>
      <c r="M206" s="1292"/>
      <c r="N206" s="1292"/>
    </row>
    <row r="207" spans="4:14" ht="17.25" customHeight="1">
      <c r="D207" s="1310"/>
      <c r="E207" s="1315"/>
      <c r="F207" s="386"/>
      <c r="G207" s="1310"/>
      <c r="H207" s="1314"/>
      <c r="I207" s="386"/>
      <c r="J207" s="1292"/>
      <c r="K207" s="1292"/>
      <c r="L207" s="1292"/>
      <c r="M207" s="1292"/>
      <c r="N207" s="1292"/>
    </row>
    <row r="208" spans="4:14" ht="17.25" customHeight="1">
      <c r="D208" s="1310"/>
      <c r="E208" s="1315"/>
      <c r="F208" s="386"/>
      <c r="G208" s="1310"/>
      <c r="H208" s="1314"/>
      <c r="I208" s="386"/>
      <c r="J208" s="1292"/>
      <c r="K208" s="1292"/>
      <c r="L208" s="1292"/>
      <c r="M208" s="1292"/>
      <c r="N208" s="1292"/>
    </row>
    <row r="209" spans="4:14" ht="17.25" customHeight="1">
      <c r="D209" s="1310"/>
      <c r="E209" s="1315"/>
      <c r="F209" s="386"/>
      <c r="G209" s="1310"/>
      <c r="H209" s="1314"/>
      <c r="I209" s="386"/>
      <c r="J209" s="1292"/>
      <c r="K209" s="1292"/>
      <c r="L209" s="1292"/>
      <c r="M209" s="1292"/>
      <c r="N209" s="1292"/>
    </row>
    <row r="210" spans="4:14" ht="17.25" customHeight="1">
      <c r="D210" s="1310"/>
      <c r="E210" s="1315"/>
      <c r="F210" s="386"/>
      <c r="G210" s="1310"/>
      <c r="H210" s="1314"/>
      <c r="I210" s="386"/>
      <c r="J210" s="1292"/>
      <c r="K210" s="1292"/>
      <c r="L210" s="1292"/>
      <c r="M210" s="1292"/>
      <c r="N210" s="1292"/>
    </row>
    <row r="211" spans="4:14" ht="17.25" customHeight="1">
      <c r="D211" s="1310"/>
      <c r="E211" s="1315"/>
      <c r="F211" s="386"/>
      <c r="G211" s="1310"/>
      <c r="H211" s="1314"/>
      <c r="I211" s="386"/>
      <c r="J211" s="1292"/>
      <c r="K211" s="1292"/>
      <c r="L211" s="1292"/>
      <c r="M211" s="1292"/>
      <c r="N211" s="1292"/>
    </row>
    <row r="212" spans="4:14" ht="17.25" customHeight="1">
      <c r="D212" s="1310"/>
      <c r="E212" s="1315"/>
      <c r="F212" s="386"/>
      <c r="G212" s="1310"/>
      <c r="H212" s="1314"/>
      <c r="I212" s="386"/>
      <c r="J212" s="1292"/>
      <c r="K212" s="1292"/>
      <c r="L212" s="1292"/>
      <c r="M212" s="1292"/>
      <c r="N212" s="1292"/>
    </row>
    <row r="213" spans="4:14" ht="17.25" customHeight="1">
      <c r="D213" s="1310"/>
      <c r="E213" s="1315"/>
      <c r="F213" s="386"/>
      <c r="G213" s="1310"/>
      <c r="H213" s="1314"/>
      <c r="I213" s="386"/>
      <c r="J213" s="1292"/>
      <c r="K213" s="1292"/>
      <c r="L213" s="1292"/>
      <c r="M213" s="1292"/>
      <c r="N213" s="1292"/>
    </row>
    <row r="214" spans="4:14" ht="17.25" customHeight="1">
      <c r="D214" s="1310"/>
      <c r="E214" s="1315"/>
      <c r="F214" s="386"/>
      <c r="G214" s="1310"/>
      <c r="H214" s="1314"/>
      <c r="I214" s="386"/>
      <c r="J214" s="1292"/>
      <c r="K214" s="1292"/>
      <c r="L214" s="1292"/>
      <c r="M214" s="1292"/>
      <c r="N214" s="1292"/>
    </row>
    <row r="215" spans="4:14" ht="17.25" customHeight="1">
      <c r="D215" s="1310"/>
      <c r="E215" s="1315"/>
      <c r="F215" s="386"/>
      <c r="G215" s="1310"/>
      <c r="H215" s="1314"/>
      <c r="I215" s="386"/>
      <c r="J215" s="1292"/>
      <c r="K215" s="1292"/>
      <c r="L215" s="1292"/>
      <c r="M215" s="1292"/>
      <c r="N215" s="1292"/>
    </row>
    <row r="216" spans="4:14" ht="17.25" customHeight="1">
      <c r="D216" s="1310"/>
      <c r="E216" s="1315"/>
      <c r="F216" s="386"/>
      <c r="G216" s="1310"/>
      <c r="H216" s="1314"/>
      <c r="I216" s="386"/>
      <c r="J216" s="1292"/>
      <c r="K216" s="1292"/>
      <c r="L216" s="1292"/>
      <c r="M216" s="1292"/>
      <c r="N216" s="1292"/>
    </row>
    <row r="217" spans="4:14" ht="17.25" customHeight="1">
      <c r="D217" s="1310"/>
      <c r="E217" s="1315"/>
      <c r="F217" s="386"/>
      <c r="G217" s="1310"/>
      <c r="H217" s="1314"/>
      <c r="I217" s="386"/>
      <c r="J217" s="1292"/>
      <c r="K217" s="1292"/>
      <c r="L217" s="1292"/>
      <c r="M217" s="1292"/>
      <c r="N217" s="1292"/>
    </row>
    <row r="218" spans="4:14" ht="17.25" customHeight="1">
      <c r="D218" s="1310"/>
      <c r="E218" s="1315"/>
      <c r="F218" s="386"/>
      <c r="G218" s="1310"/>
      <c r="H218" s="1314"/>
      <c r="I218" s="386"/>
      <c r="J218" s="1292"/>
      <c r="K218" s="1292"/>
      <c r="L218" s="1292"/>
      <c r="M218" s="1292"/>
      <c r="N218" s="1292"/>
    </row>
    <row r="219" spans="4:14" ht="17.25" customHeight="1">
      <c r="D219" s="1310"/>
      <c r="E219" s="1315"/>
      <c r="F219" s="386"/>
      <c r="G219" s="1310"/>
      <c r="H219" s="1314"/>
      <c r="I219" s="386"/>
      <c r="J219" s="1292"/>
      <c r="K219" s="1292"/>
      <c r="L219" s="1292"/>
      <c r="M219" s="1292"/>
      <c r="N219" s="1292"/>
    </row>
    <row r="220" spans="4:14" ht="17.25" customHeight="1">
      <c r="D220" s="1310"/>
      <c r="E220" s="1315"/>
      <c r="F220" s="386"/>
      <c r="G220" s="1310"/>
      <c r="H220" s="1314"/>
      <c r="I220" s="386"/>
      <c r="J220" s="1292"/>
      <c r="K220" s="1292"/>
      <c r="L220" s="1292"/>
      <c r="M220" s="1292"/>
      <c r="N220" s="1292"/>
    </row>
    <row r="221" spans="4:14" ht="17.25" customHeight="1">
      <c r="D221" s="1310"/>
      <c r="E221" s="1315"/>
      <c r="F221" s="386"/>
      <c r="G221" s="1310"/>
      <c r="H221" s="1314"/>
      <c r="I221" s="386"/>
      <c r="J221" s="1292"/>
      <c r="K221" s="1292"/>
      <c r="L221" s="1292"/>
      <c r="M221" s="1292"/>
      <c r="N221" s="1292"/>
    </row>
    <row r="222" spans="4:14" ht="17.25" customHeight="1">
      <c r="D222" s="1310"/>
      <c r="E222" s="1315"/>
      <c r="F222" s="386"/>
      <c r="G222" s="1310"/>
      <c r="H222" s="1314"/>
      <c r="I222" s="386"/>
      <c r="J222" s="1292"/>
      <c r="K222" s="1292"/>
      <c r="L222" s="1292"/>
      <c r="M222" s="1292"/>
      <c r="N222" s="1292"/>
    </row>
    <row r="223" spans="4:14" ht="17.25" customHeight="1">
      <c r="D223" s="1310"/>
      <c r="E223" s="1315"/>
      <c r="F223" s="386"/>
      <c r="G223" s="1310"/>
      <c r="H223" s="1314"/>
      <c r="I223" s="386"/>
      <c r="J223" s="1292"/>
      <c r="K223" s="1292"/>
      <c r="L223" s="1292"/>
      <c r="M223" s="1292"/>
      <c r="N223" s="1292"/>
    </row>
    <row r="224" spans="4:14" ht="17.25" customHeight="1">
      <c r="D224" s="1310"/>
      <c r="E224" s="1315"/>
      <c r="F224" s="386"/>
      <c r="G224" s="1310"/>
      <c r="H224" s="1314"/>
      <c r="I224" s="386"/>
      <c r="J224" s="1292"/>
      <c r="K224" s="1292"/>
      <c r="L224" s="1292"/>
      <c r="M224" s="1292"/>
      <c r="N224" s="1292"/>
    </row>
    <row r="225" spans="4:14" ht="17.25" customHeight="1">
      <c r="D225" s="1310"/>
      <c r="E225" s="1315"/>
      <c r="F225" s="386"/>
      <c r="G225" s="1310"/>
      <c r="H225" s="1314"/>
      <c r="I225" s="386"/>
      <c r="J225" s="1292"/>
      <c r="K225" s="1292"/>
      <c r="L225" s="1292"/>
      <c r="M225" s="1292"/>
      <c r="N225" s="1292"/>
    </row>
    <row r="226" spans="4:14" ht="17.25" customHeight="1">
      <c r="D226" s="1310"/>
      <c r="E226" s="1315"/>
      <c r="F226" s="386"/>
      <c r="G226" s="1310"/>
      <c r="H226" s="1314"/>
      <c r="I226" s="386"/>
      <c r="J226" s="1292"/>
      <c r="K226" s="1292"/>
      <c r="L226" s="1292"/>
      <c r="M226" s="1292"/>
      <c r="N226" s="1292"/>
    </row>
    <row r="227" spans="4:14" ht="17.25" customHeight="1">
      <c r="D227" s="1310"/>
      <c r="E227" s="1315"/>
      <c r="F227" s="386"/>
      <c r="G227" s="1310"/>
      <c r="H227" s="1314"/>
      <c r="I227" s="386"/>
      <c r="J227" s="1292"/>
      <c r="K227" s="1292"/>
      <c r="L227" s="1292"/>
      <c r="M227" s="1292"/>
      <c r="N227" s="1292"/>
    </row>
    <row r="228" spans="4:14" ht="17.25" customHeight="1">
      <c r="D228" s="1310"/>
      <c r="E228" s="1315"/>
      <c r="F228" s="386"/>
      <c r="G228" s="1310"/>
      <c r="H228" s="1314"/>
      <c r="I228" s="386"/>
      <c r="J228" s="1292"/>
      <c r="K228" s="1292"/>
      <c r="L228" s="1292"/>
      <c r="M228" s="1292"/>
      <c r="N228" s="1292"/>
    </row>
    <row r="229" spans="4:14" ht="17.25" customHeight="1">
      <c r="D229" s="1310"/>
      <c r="E229" s="1315"/>
      <c r="F229" s="386"/>
      <c r="G229" s="1310"/>
      <c r="H229" s="1314"/>
      <c r="I229" s="386"/>
      <c r="J229" s="1292"/>
      <c r="K229" s="1292"/>
      <c r="L229" s="1292"/>
      <c r="M229" s="1292"/>
      <c r="N229" s="1292"/>
    </row>
    <row r="230" spans="4:14" ht="17.25" customHeight="1">
      <c r="D230" s="1310"/>
      <c r="E230" s="1315"/>
      <c r="F230" s="386"/>
      <c r="G230" s="1310"/>
      <c r="H230" s="1314"/>
      <c r="I230" s="386"/>
      <c r="J230" s="1292"/>
      <c r="K230" s="1292"/>
      <c r="L230" s="1292"/>
      <c r="M230" s="1292"/>
      <c r="N230" s="1292"/>
    </row>
    <row r="231" spans="4:14" ht="17.25" customHeight="1">
      <c r="D231" s="1310"/>
      <c r="E231" s="1315"/>
      <c r="F231" s="386"/>
      <c r="G231" s="1310"/>
      <c r="H231" s="1314"/>
      <c r="I231" s="386"/>
      <c r="J231" s="1292"/>
      <c r="K231" s="1292"/>
      <c r="L231" s="1292"/>
      <c r="M231" s="1292"/>
      <c r="N231" s="1292"/>
    </row>
    <row r="232" spans="4:14" ht="17.25" customHeight="1">
      <c r="D232" s="1310"/>
      <c r="E232" s="1315"/>
      <c r="F232" s="386"/>
      <c r="G232" s="1310"/>
      <c r="H232" s="1314"/>
      <c r="I232" s="386"/>
      <c r="J232" s="1292"/>
      <c r="K232" s="1292"/>
      <c r="L232" s="1292"/>
      <c r="M232" s="1292"/>
      <c r="N232" s="1292"/>
    </row>
    <row r="233" spans="4:14" ht="17.25" customHeight="1">
      <c r="D233" s="1310"/>
      <c r="E233" s="1315"/>
      <c r="F233" s="386"/>
      <c r="G233" s="1310"/>
      <c r="H233" s="1314"/>
      <c r="I233" s="386"/>
      <c r="J233" s="1292"/>
      <c r="K233" s="1292"/>
      <c r="L233" s="1292"/>
      <c r="M233" s="1292"/>
      <c r="N233" s="1292"/>
    </row>
    <row r="234" spans="4:14" ht="17.25" customHeight="1">
      <c r="D234" s="1310"/>
      <c r="E234" s="1315"/>
      <c r="F234" s="386"/>
      <c r="G234" s="1310"/>
      <c r="H234" s="1314"/>
      <c r="I234" s="386"/>
      <c r="J234" s="1292"/>
      <c r="K234" s="1292"/>
      <c r="L234" s="1292"/>
      <c r="M234" s="1292"/>
      <c r="N234" s="1292"/>
    </row>
    <row r="235" spans="4:14" ht="17.25" customHeight="1">
      <c r="D235" s="1310"/>
      <c r="E235" s="1315"/>
      <c r="F235" s="386"/>
      <c r="G235" s="1310"/>
      <c r="H235" s="1314"/>
      <c r="I235" s="386"/>
      <c r="J235" s="1292"/>
      <c r="K235" s="1292"/>
      <c r="L235" s="1292"/>
      <c r="M235" s="1292"/>
      <c r="N235" s="1292"/>
    </row>
    <row r="236" spans="4:14" ht="17.25" customHeight="1">
      <c r="D236" s="1310"/>
      <c r="E236" s="1315"/>
      <c r="F236" s="386"/>
      <c r="G236" s="1310"/>
      <c r="H236" s="1314"/>
      <c r="I236" s="386"/>
      <c r="J236" s="1292"/>
      <c r="K236" s="1292"/>
      <c r="L236" s="1292"/>
      <c r="M236" s="1292"/>
      <c r="N236" s="1292"/>
    </row>
    <row r="237" spans="4:14" ht="17.25" customHeight="1">
      <c r="D237" s="1310"/>
      <c r="E237" s="1315"/>
      <c r="F237" s="386"/>
      <c r="G237" s="1310"/>
      <c r="H237" s="1314"/>
      <c r="I237" s="386"/>
      <c r="J237" s="1292"/>
      <c r="K237" s="1292"/>
      <c r="L237" s="1292"/>
      <c r="M237" s="1292"/>
      <c r="N237" s="1292"/>
    </row>
    <row r="238" spans="4:14" ht="17.25" customHeight="1">
      <c r="D238" s="1310"/>
      <c r="E238" s="1315"/>
      <c r="F238" s="386"/>
      <c r="G238" s="1310"/>
      <c r="H238" s="1314"/>
      <c r="I238" s="386"/>
      <c r="J238" s="1292"/>
      <c r="K238" s="1292"/>
      <c r="L238" s="1292"/>
      <c r="M238" s="1292"/>
      <c r="N238" s="1292"/>
    </row>
    <row r="239" spans="4:14" ht="17.25" customHeight="1">
      <c r="D239" s="1310"/>
      <c r="E239" s="1315"/>
      <c r="F239" s="386"/>
      <c r="G239" s="1310"/>
      <c r="H239" s="1314"/>
      <c r="I239" s="386"/>
      <c r="J239" s="1292"/>
      <c r="K239" s="1292"/>
      <c r="L239" s="1292"/>
      <c r="M239" s="1292"/>
      <c r="N239" s="1292"/>
    </row>
    <row r="240" spans="4:14" ht="17.25" customHeight="1">
      <c r="D240" s="1310"/>
      <c r="E240" s="1315"/>
      <c r="F240" s="386"/>
      <c r="G240" s="1310"/>
      <c r="H240" s="1314"/>
      <c r="I240" s="386"/>
      <c r="J240" s="1292"/>
      <c r="K240" s="1292"/>
      <c r="L240" s="1292"/>
      <c r="M240" s="1292"/>
      <c r="N240" s="1292"/>
    </row>
    <row r="241" spans="4:14" ht="17.25" customHeight="1">
      <c r="D241" s="1310"/>
      <c r="E241" s="1315"/>
      <c r="F241" s="386"/>
      <c r="G241" s="1310"/>
      <c r="H241" s="1314"/>
      <c r="I241" s="386"/>
      <c r="J241" s="1292"/>
      <c r="K241" s="1292"/>
      <c r="L241" s="1292"/>
      <c r="M241" s="1292"/>
      <c r="N241" s="1292"/>
    </row>
    <row r="242" spans="4:14" ht="17.25" customHeight="1">
      <c r="D242" s="1310"/>
      <c r="E242" s="1315"/>
      <c r="F242" s="386"/>
      <c r="G242" s="1310"/>
      <c r="H242" s="1314"/>
      <c r="I242" s="386"/>
      <c r="J242" s="1292"/>
      <c r="K242" s="1292"/>
      <c r="L242" s="1292"/>
      <c r="M242" s="1292"/>
      <c r="N242" s="1292"/>
    </row>
    <row r="243" spans="4:14" ht="17.25" customHeight="1">
      <c r="D243" s="1310"/>
      <c r="E243" s="1315"/>
      <c r="F243" s="386"/>
      <c r="G243" s="1310"/>
      <c r="H243" s="1314"/>
      <c r="I243" s="386"/>
      <c r="J243" s="1292"/>
      <c r="K243" s="1292"/>
      <c r="L243" s="1292"/>
      <c r="M243" s="1292"/>
      <c r="N243" s="1292"/>
    </row>
    <row r="244" spans="4:14" ht="17.25" customHeight="1">
      <c r="D244" s="1310"/>
      <c r="E244" s="1315"/>
      <c r="F244" s="386"/>
      <c r="G244" s="1310"/>
      <c r="H244" s="1314"/>
      <c r="I244" s="386"/>
      <c r="J244" s="1292"/>
      <c r="K244" s="1292"/>
      <c r="L244" s="1292"/>
      <c r="M244" s="1292"/>
      <c r="N244" s="1292"/>
    </row>
    <row r="245" spans="4:14" ht="17.25" customHeight="1">
      <c r="D245" s="1310"/>
      <c r="E245" s="1315"/>
      <c r="F245" s="386"/>
      <c r="G245" s="1310"/>
      <c r="H245" s="1314"/>
      <c r="I245" s="386"/>
      <c r="J245" s="1292"/>
      <c r="K245" s="1292"/>
      <c r="L245" s="1292"/>
      <c r="M245" s="1292"/>
      <c r="N245" s="1292"/>
    </row>
    <row r="246" spans="4:14" ht="17.25" customHeight="1">
      <c r="D246" s="1310"/>
      <c r="E246" s="1315"/>
      <c r="F246" s="386"/>
      <c r="G246" s="1310"/>
      <c r="H246" s="1314"/>
      <c r="I246" s="386"/>
      <c r="J246" s="1292"/>
      <c r="K246" s="1292"/>
      <c r="L246" s="1292"/>
      <c r="M246" s="1292"/>
      <c r="N246" s="1292"/>
    </row>
    <row r="247" spans="4:14" ht="17.25" customHeight="1">
      <c r="D247" s="1310"/>
      <c r="E247" s="1315"/>
      <c r="F247" s="386"/>
      <c r="G247" s="1310"/>
      <c r="H247" s="1314"/>
      <c r="I247" s="386"/>
      <c r="J247" s="1292"/>
      <c r="K247" s="1292"/>
      <c r="L247" s="1292"/>
      <c r="M247" s="1292"/>
      <c r="N247" s="1292"/>
    </row>
    <row r="248" spans="4:14" ht="17.25" customHeight="1">
      <c r="D248" s="1310"/>
      <c r="E248" s="1315"/>
      <c r="F248" s="386"/>
      <c r="G248" s="1310"/>
      <c r="H248" s="1314"/>
      <c r="I248" s="386"/>
      <c r="J248" s="1292"/>
      <c r="K248" s="1292"/>
      <c r="L248" s="1292"/>
      <c r="M248" s="1292"/>
      <c r="N248" s="1292"/>
    </row>
    <row r="249" spans="4:14" ht="17.25" customHeight="1">
      <c r="D249" s="1310"/>
      <c r="E249" s="1315"/>
      <c r="F249" s="386"/>
      <c r="G249" s="1310"/>
      <c r="H249" s="1314"/>
      <c r="I249" s="386"/>
      <c r="J249" s="1292"/>
      <c r="K249" s="1292"/>
      <c r="L249" s="1292"/>
      <c r="M249" s="1292"/>
      <c r="N249" s="1292"/>
    </row>
    <row r="250" spans="4:14" ht="17.25" customHeight="1">
      <c r="D250" s="1310"/>
      <c r="E250" s="1315"/>
      <c r="F250" s="386"/>
      <c r="G250" s="1310"/>
      <c r="H250" s="1314"/>
      <c r="I250" s="386"/>
      <c r="J250" s="1292"/>
      <c r="K250" s="1292"/>
      <c r="L250" s="1292"/>
      <c r="M250" s="1292"/>
      <c r="N250" s="1292"/>
    </row>
    <row r="251" spans="4:14" ht="17.25" customHeight="1">
      <c r="D251" s="1310"/>
      <c r="E251" s="1315"/>
      <c r="F251" s="386"/>
      <c r="G251" s="1310"/>
      <c r="H251" s="1314"/>
      <c r="I251" s="386"/>
      <c r="J251" s="1292"/>
      <c r="K251" s="1292"/>
      <c r="L251" s="1292"/>
      <c r="M251" s="1292"/>
      <c r="N251" s="1292"/>
    </row>
    <row r="252" spans="4:14" ht="17.25" customHeight="1">
      <c r="D252" s="1310"/>
      <c r="E252" s="1315"/>
      <c r="F252" s="386"/>
      <c r="G252" s="1310"/>
      <c r="H252" s="1314"/>
      <c r="I252" s="386"/>
      <c r="J252" s="1292"/>
      <c r="K252" s="1292"/>
      <c r="L252" s="1292"/>
      <c r="M252" s="1292"/>
      <c r="N252" s="1292"/>
    </row>
    <row r="253" spans="4:14" ht="17.25" customHeight="1">
      <c r="D253" s="1310"/>
      <c r="E253" s="1315"/>
      <c r="F253" s="386"/>
      <c r="G253" s="1310"/>
      <c r="H253" s="1314"/>
      <c r="I253" s="386"/>
      <c r="J253" s="1292"/>
      <c r="K253" s="1292"/>
      <c r="L253" s="1292"/>
      <c r="M253" s="1292"/>
      <c r="N253" s="1292"/>
    </row>
    <row r="254" spans="4:14" ht="17.25" customHeight="1">
      <c r="D254" s="1310"/>
      <c r="E254" s="1315"/>
      <c r="F254" s="386"/>
      <c r="G254" s="1310"/>
      <c r="H254" s="1314"/>
      <c r="I254" s="386"/>
      <c r="J254" s="1292"/>
      <c r="K254" s="1292"/>
      <c r="L254" s="1292"/>
      <c r="M254" s="1292"/>
      <c r="N254" s="1292"/>
    </row>
    <row r="255" spans="4:14" ht="17.25" customHeight="1">
      <c r="D255" s="1310"/>
      <c r="E255" s="1315"/>
      <c r="F255" s="386"/>
      <c r="G255" s="1310"/>
      <c r="H255" s="1314"/>
      <c r="I255" s="386"/>
      <c r="J255" s="1292"/>
      <c r="K255" s="1292"/>
      <c r="L255" s="1292"/>
      <c r="M255" s="1292"/>
      <c r="N255" s="1292"/>
    </row>
    <row r="256" spans="4:14" ht="17.25" customHeight="1">
      <c r="D256" s="1310"/>
      <c r="E256" s="1315"/>
      <c r="F256" s="386"/>
      <c r="G256" s="1310"/>
      <c r="H256" s="1314"/>
      <c r="I256" s="386"/>
      <c r="J256" s="1292"/>
      <c r="K256" s="1292"/>
      <c r="L256" s="1292"/>
      <c r="M256" s="1292"/>
      <c r="N256" s="1292"/>
    </row>
    <row r="257" spans="4:14" ht="17.25" customHeight="1">
      <c r="D257" s="1310"/>
      <c r="E257" s="1315"/>
      <c r="F257" s="386"/>
      <c r="G257" s="1310"/>
      <c r="H257" s="1314"/>
      <c r="I257" s="386"/>
      <c r="J257" s="1292"/>
      <c r="K257" s="1292"/>
      <c r="L257" s="1292"/>
      <c r="M257" s="1292"/>
      <c r="N257" s="1292"/>
    </row>
    <row r="258" spans="4:14" ht="17.25" customHeight="1">
      <c r="D258" s="1310"/>
      <c r="E258" s="1315"/>
      <c r="F258" s="386"/>
      <c r="G258" s="1310"/>
      <c r="H258" s="1314"/>
      <c r="I258" s="386"/>
      <c r="J258" s="1292"/>
      <c r="K258" s="1292"/>
      <c r="L258" s="1292"/>
      <c r="M258" s="1292"/>
      <c r="N258" s="1292"/>
    </row>
    <row r="259" spans="4:14" ht="17.25" customHeight="1">
      <c r="D259" s="1310"/>
      <c r="E259" s="1315"/>
      <c r="F259" s="386"/>
      <c r="G259" s="1310"/>
      <c r="H259" s="1314"/>
      <c r="I259" s="386"/>
      <c r="J259" s="1292"/>
      <c r="K259" s="1292"/>
      <c r="L259" s="1292"/>
      <c r="M259" s="1292"/>
      <c r="N259" s="1292"/>
    </row>
    <row r="260" spans="4:14" ht="17.25" customHeight="1">
      <c r="D260" s="1310"/>
      <c r="E260" s="1315"/>
      <c r="F260" s="386"/>
      <c r="G260" s="1310"/>
      <c r="H260" s="1314"/>
      <c r="I260" s="386"/>
      <c r="J260" s="1292"/>
      <c r="K260" s="1292"/>
      <c r="L260" s="1292"/>
      <c r="M260" s="1292"/>
      <c r="N260" s="1292"/>
    </row>
    <row r="261" spans="4:14" ht="17.25" customHeight="1">
      <c r="D261" s="1310"/>
      <c r="E261" s="1315"/>
      <c r="F261" s="386"/>
      <c r="G261" s="1310"/>
      <c r="H261" s="1314"/>
      <c r="I261" s="386"/>
      <c r="J261" s="1292"/>
      <c r="K261" s="1292"/>
      <c r="L261" s="1292"/>
      <c r="M261" s="1292"/>
      <c r="N261" s="1292"/>
    </row>
    <row r="262" spans="4:14" ht="17.25" customHeight="1">
      <c r="D262" s="1310"/>
      <c r="E262" s="1315"/>
      <c r="F262" s="386"/>
      <c r="G262" s="1310"/>
      <c r="H262" s="1314"/>
      <c r="I262" s="386"/>
      <c r="J262" s="1292"/>
      <c r="K262" s="1292"/>
      <c r="L262" s="1292"/>
      <c r="M262" s="1292"/>
      <c r="N262" s="1292"/>
    </row>
    <row r="263" spans="4:14" ht="17.25" customHeight="1">
      <c r="D263" s="1310"/>
      <c r="E263" s="1315"/>
      <c r="F263" s="386"/>
      <c r="G263" s="1310"/>
      <c r="H263" s="1314"/>
      <c r="I263" s="386"/>
      <c r="J263" s="1292"/>
      <c r="K263" s="1292"/>
      <c r="L263" s="1292"/>
      <c r="M263" s="1292"/>
      <c r="N263" s="1292"/>
    </row>
    <row r="264" spans="4:14" ht="17.25" customHeight="1">
      <c r="D264" s="1310"/>
      <c r="E264" s="1315"/>
      <c r="F264" s="386"/>
      <c r="G264" s="1310"/>
      <c r="H264" s="1314"/>
      <c r="I264" s="386"/>
      <c r="J264" s="1292"/>
      <c r="K264" s="1292"/>
      <c r="L264" s="1292"/>
      <c r="M264" s="1292"/>
      <c r="N264" s="1292"/>
    </row>
    <row r="265" spans="4:14" ht="17.25" customHeight="1">
      <c r="D265" s="1310"/>
      <c r="E265" s="1315"/>
      <c r="F265" s="386"/>
      <c r="G265" s="1310"/>
      <c r="H265" s="1314"/>
      <c r="I265" s="386"/>
      <c r="J265" s="1292"/>
      <c r="K265" s="1292"/>
      <c r="L265" s="1292"/>
      <c r="M265" s="1292"/>
      <c r="N265" s="1292"/>
    </row>
    <row r="266" spans="4:14" ht="17.25" customHeight="1">
      <c r="D266" s="1310"/>
      <c r="E266" s="1315"/>
      <c r="F266" s="386"/>
      <c r="G266" s="1310"/>
      <c r="H266" s="1314"/>
      <c r="I266" s="386"/>
      <c r="J266" s="1292"/>
      <c r="K266" s="1292"/>
      <c r="L266" s="1292"/>
      <c r="M266" s="1292"/>
      <c r="N266" s="1292"/>
    </row>
    <row r="267" spans="4:14" ht="17.25" customHeight="1">
      <c r="D267" s="1310"/>
      <c r="E267" s="1315"/>
      <c r="F267" s="386"/>
      <c r="G267" s="1310"/>
      <c r="H267" s="1314"/>
      <c r="I267" s="386"/>
      <c r="J267" s="1292"/>
      <c r="K267" s="1292"/>
      <c r="L267" s="1292"/>
      <c r="M267" s="1292"/>
      <c r="N267" s="1292"/>
    </row>
    <row r="268" spans="4:14" ht="17.25" customHeight="1">
      <c r="D268" s="1310"/>
      <c r="E268" s="1315"/>
      <c r="F268" s="386"/>
      <c r="G268" s="1310"/>
      <c r="H268" s="1314"/>
      <c r="I268" s="386"/>
      <c r="J268" s="1292"/>
      <c r="K268" s="1292"/>
      <c r="L268" s="1292"/>
      <c r="M268" s="1292"/>
      <c r="N268" s="1292"/>
    </row>
    <row r="269" spans="4:14" ht="17.25" customHeight="1">
      <c r="D269" s="1310"/>
      <c r="E269" s="1315"/>
      <c r="F269" s="386"/>
      <c r="G269" s="1310"/>
      <c r="H269" s="1314"/>
      <c r="I269" s="386"/>
      <c r="J269" s="1292"/>
      <c r="K269" s="1292"/>
      <c r="L269" s="1292"/>
      <c r="M269" s="1292"/>
      <c r="N269" s="1292"/>
    </row>
    <row r="270" spans="4:14" ht="17.25" customHeight="1">
      <c r="D270" s="1310"/>
      <c r="E270" s="1315"/>
      <c r="F270" s="386"/>
      <c r="G270" s="1310"/>
      <c r="H270" s="1314"/>
      <c r="I270" s="386"/>
      <c r="J270" s="1292"/>
      <c r="K270" s="1292"/>
      <c r="L270" s="1292"/>
      <c r="M270" s="1292"/>
      <c r="N270" s="1292"/>
    </row>
    <row r="271" spans="4:14" ht="17.25" customHeight="1">
      <c r="D271" s="1310"/>
      <c r="E271" s="1315"/>
      <c r="F271" s="386"/>
      <c r="G271" s="1310"/>
      <c r="H271" s="1314"/>
      <c r="I271" s="386"/>
      <c r="J271" s="1292"/>
      <c r="K271" s="1292"/>
      <c r="L271" s="1292"/>
      <c r="M271" s="1292"/>
      <c r="N271" s="1292"/>
    </row>
    <row r="272" spans="4:14" ht="17.25" customHeight="1">
      <c r="D272" s="1310"/>
      <c r="E272" s="1315"/>
      <c r="F272" s="386"/>
      <c r="G272" s="1310"/>
      <c r="H272" s="1314"/>
      <c r="I272" s="386"/>
      <c r="J272" s="1292"/>
      <c r="K272" s="1292"/>
      <c r="L272" s="1292"/>
      <c r="M272" s="1292"/>
      <c r="N272" s="1292"/>
    </row>
    <row r="273" spans="4:14" ht="17.25" customHeight="1">
      <c r="D273" s="1310"/>
      <c r="E273" s="1315"/>
      <c r="F273" s="386"/>
      <c r="G273" s="1310"/>
      <c r="H273" s="1314"/>
      <c r="I273" s="386"/>
      <c r="J273" s="1292"/>
      <c r="K273" s="1292"/>
      <c r="L273" s="1292"/>
      <c r="M273" s="1292"/>
      <c r="N273" s="1292"/>
    </row>
    <row r="274" spans="4:14" ht="17.25" customHeight="1">
      <c r="D274" s="1310"/>
      <c r="E274" s="1315"/>
      <c r="F274" s="386"/>
      <c r="G274" s="1310"/>
      <c r="H274" s="1314"/>
      <c r="I274" s="386"/>
      <c r="J274" s="1292"/>
      <c r="K274" s="1292"/>
      <c r="L274" s="1292"/>
      <c r="M274" s="1292"/>
      <c r="N274" s="1292"/>
    </row>
    <row r="275" spans="4:14" ht="17.25" customHeight="1">
      <c r="D275" s="1310"/>
      <c r="E275" s="1315"/>
      <c r="F275" s="386"/>
      <c r="G275" s="1310"/>
      <c r="H275" s="1314"/>
      <c r="I275" s="386"/>
      <c r="J275" s="1292"/>
      <c r="K275" s="1292"/>
      <c r="L275" s="1292"/>
      <c r="M275" s="1292"/>
      <c r="N275" s="1292"/>
    </row>
    <row r="276" spans="4:14" ht="17.25" customHeight="1">
      <c r="D276" s="1310"/>
      <c r="E276" s="1315"/>
      <c r="F276" s="386"/>
      <c r="G276" s="1310"/>
      <c r="H276" s="1314"/>
      <c r="I276" s="386"/>
      <c r="J276" s="1292"/>
      <c r="K276" s="1292"/>
      <c r="L276" s="1292"/>
      <c r="M276" s="1292"/>
      <c r="N276" s="1292"/>
    </row>
  </sheetData>
  <sortState xmlns:xlrd2="http://schemas.microsoft.com/office/spreadsheetml/2017/richdata2" ref="D2:F170">
    <sortCondition ref="D2:D170"/>
  </sortState>
  <customSheetViews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11319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166" activePane="bottomLeft" state="frozen"/>
      <selection activeCell="L173" sqref="L173"/>
      <selection pane="bottomLeft" activeCell="H163" sqref="H163:I189"/>
    </sheetView>
  </sheetViews>
  <sheetFormatPr defaultRowHeight="16.5"/>
  <cols>
    <col min="1" max="1" width="12.25" style="1297" customWidth="1"/>
    <col min="2" max="2" width="12" style="1296" customWidth="1"/>
    <col min="3" max="4" width="10.25" style="1296" customWidth="1"/>
    <col min="5" max="6" width="9" style="1296"/>
    <col min="7" max="7" width="16" style="1296" customWidth="1"/>
    <col min="8" max="8" width="12.875" style="1296" bestFit="1" customWidth="1"/>
    <col min="9" max="9" width="12.5" style="1296" bestFit="1" customWidth="1"/>
    <col min="10" max="10" width="9" style="1296"/>
    <col min="11" max="11" width="12.875" style="1296" bestFit="1" customWidth="1"/>
    <col min="12" max="12" width="12.5" style="1296" bestFit="1" customWidth="1"/>
    <col min="13" max="13" width="9" style="1296"/>
    <col min="14" max="14" width="10.125" style="1296" bestFit="1" customWidth="1"/>
    <col min="15" max="15" width="12.5" style="1296" bestFit="1" customWidth="1"/>
    <col min="16" max="16384" width="9" style="1296"/>
  </cols>
  <sheetData>
    <row r="1" spans="1:16">
      <c r="A1" s="1294" t="s">
        <v>16114</v>
      </c>
      <c r="B1" s="1295" t="s">
        <v>39</v>
      </c>
      <c r="C1" s="1295" t="s">
        <v>16115</v>
      </c>
      <c r="D1" s="1295" t="s">
        <v>16130</v>
      </c>
      <c r="G1" s="1207" t="s">
        <v>37</v>
      </c>
      <c r="H1" s="1207" t="s">
        <v>39</v>
      </c>
      <c r="I1" t="s">
        <v>16131</v>
      </c>
      <c r="K1" s="1207" t="s">
        <v>16132</v>
      </c>
      <c r="L1" t="s">
        <v>16131</v>
      </c>
      <c r="N1" s="1207" t="s">
        <v>16132</v>
      </c>
      <c r="O1" t="s">
        <v>16131</v>
      </c>
      <c r="P1"/>
    </row>
    <row r="2" spans="1:16">
      <c r="A2" s="1436">
        <v>46146</v>
      </c>
      <c r="B2" s="623" t="s">
        <v>17308</v>
      </c>
      <c r="C2" s="623">
        <v>15015</v>
      </c>
      <c r="G2" s="1298">
        <v>46146</v>
      </c>
      <c r="H2" t="s">
        <v>17311</v>
      </c>
      <c r="I2" s="1644">
        <v>750</v>
      </c>
      <c r="K2" s="176" t="s">
        <v>17407</v>
      </c>
      <c r="L2" s="1644">
        <v>8952</v>
      </c>
      <c r="N2" s="1429">
        <v>46146</v>
      </c>
      <c r="O2" s="1644">
        <v>34880</v>
      </c>
      <c r="P2"/>
    </row>
    <row r="3" spans="1:16">
      <c r="A3" s="1436">
        <v>46146</v>
      </c>
      <c r="B3" s="623" t="s">
        <v>17309</v>
      </c>
      <c r="C3" s="623">
        <v>15000</v>
      </c>
      <c r="G3" s="1298">
        <v>46146</v>
      </c>
      <c r="H3" t="s">
        <v>17241</v>
      </c>
      <c r="I3" s="1644">
        <v>450</v>
      </c>
      <c r="K3" s="176" t="s">
        <v>17592</v>
      </c>
      <c r="L3" s="1644">
        <v>286</v>
      </c>
      <c r="N3" s="1429">
        <v>46147</v>
      </c>
      <c r="O3" s="1644">
        <v>3513</v>
      </c>
      <c r="P3"/>
    </row>
    <row r="4" spans="1:16">
      <c r="A4" s="1436">
        <v>46146</v>
      </c>
      <c r="B4" s="623" t="s">
        <v>17310</v>
      </c>
      <c r="C4" s="623">
        <v>5</v>
      </c>
      <c r="G4" s="1298">
        <v>46146</v>
      </c>
      <c r="H4" t="s">
        <v>17267</v>
      </c>
      <c r="I4" s="1644">
        <v>600</v>
      </c>
      <c r="K4" s="176" t="s">
        <v>17593</v>
      </c>
      <c r="L4" s="1644">
        <v>432</v>
      </c>
      <c r="N4" s="1429">
        <v>46148</v>
      </c>
      <c r="O4" s="1644">
        <v>2046</v>
      </c>
      <c r="P4"/>
    </row>
    <row r="5" spans="1:16">
      <c r="A5" s="1436">
        <v>46146</v>
      </c>
      <c r="B5" s="623" t="s">
        <v>17311</v>
      </c>
      <c r="C5" s="623">
        <v>750</v>
      </c>
      <c r="D5" s="1304"/>
      <c r="G5" s="1298">
        <v>46146</v>
      </c>
      <c r="H5" t="s">
        <v>17312</v>
      </c>
      <c r="I5" s="1644">
        <v>750</v>
      </c>
      <c r="K5" s="176" t="s">
        <v>17539</v>
      </c>
      <c r="L5" s="1644">
        <v>48</v>
      </c>
      <c r="N5" s="1429">
        <v>46149</v>
      </c>
      <c r="O5" s="1644">
        <v>44</v>
      </c>
      <c r="P5"/>
    </row>
    <row r="6" spans="1:16">
      <c r="A6" s="1436">
        <v>46146</v>
      </c>
      <c r="B6" s="623" t="s">
        <v>17241</v>
      </c>
      <c r="C6" s="623">
        <v>450</v>
      </c>
      <c r="G6" s="1298">
        <v>46146</v>
      </c>
      <c r="H6" t="s">
        <v>17308</v>
      </c>
      <c r="I6" s="1644">
        <v>17325</v>
      </c>
      <c r="K6" s="176" t="s">
        <v>17418</v>
      </c>
      <c r="L6" s="1644">
        <v>4228</v>
      </c>
      <c r="N6" s="1429">
        <v>46150</v>
      </c>
      <c r="O6" s="1644">
        <v>5774</v>
      </c>
      <c r="P6"/>
    </row>
    <row r="7" spans="1:16">
      <c r="A7" s="1436">
        <v>46146</v>
      </c>
      <c r="B7" s="623" t="s">
        <v>17267</v>
      </c>
      <c r="C7" s="623">
        <v>600</v>
      </c>
      <c r="G7" s="1298">
        <v>46146</v>
      </c>
      <c r="H7" t="s">
        <v>17309</v>
      </c>
      <c r="I7" s="1644">
        <v>15000</v>
      </c>
      <c r="K7" s="176" t="s">
        <v>17482</v>
      </c>
      <c r="L7" s="1644">
        <v>3120</v>
      </c>
      <c r="N7" s="1429">
        <v>46153</v>
      </c>
      <c r="O7" s="1644">
        <v>7337</v>
      </c>
      <c r="P7"/>
    </row>
    <row r="8" spans="1:16">
      <c r="A8" s="1436">
        <v>46146</v>
      </c>
      <c r="B8" s="623" t="s">
        <v>17312</v>
      </c>
      <c r="C8" s="623">
        <v>750</v>
      </c>
      <c r="G8" s="1298">
        <v>46146</v>
      </c>
      <c r="H8" t="s">
        <v>17310</v>
      </c>
      <c r="I8" s="1644">
        <v>5</v>
      </c>
      <c r="K8" s="176" t="s">
        <v>17609</v>
      </c>
      <c r="L8" s="1644">
        <v>1600</v>
      </c>
      <c r="N8" s="1429">
        <v>46154</v>
      </c>
      <c r="O8" s="1644">
        <v>31224</v>
      </c>
      <c r="P8"/>
    </row>
    <row r="9" spans="1:16">
      <c r="A9" s="1436">
        <v>46146</v>
      </c>
      <c r="B9" s="623" t="s">
        <v>17308</v>
      </c>
      <c r="C9" s="623">
        <v>2310</v>
      </c>
      <c r="G9" t="s">
        <v>17313</v>
      </c>
      <c r="H9"/>
      <c r="I9" s="1644">
        <v>34880</v>
      </c>
      <c r="K9" s="176" t="s">
        <v>17594</v>
      </c>
      <c r="L9" s="1644">
        <v>2580</v>
      </c>
      <c r="N9" s="1429">
        <v>46155</v>
      </c>
      <c r="O9" s="1644">
        <v>38647</v>
      </c>
      <c r="P9"/>
    </row>
    <row r="10" spans="1:16">
      <c r="A10" s="1436">
        <v>46147</v>
      </c>
      <c r="B10" s="623" t="s">
        <v>17339</v>
      </c>
      <c r="C10" s="623">
        <v>33</v>
      </c>
      <c r="G10" s="1298">
        <v>46147</v>
      </c>
      <c r="H10" t="s">
        <v>17267</v>
      </c>
      <c r="I10" s="1644">
        <v>600</v>
      </c>
      <c r="K10" s="176" t="s">
        <v>17560</v>
      </c>
      <c r="L10" s="1644">
        <v>4050</v>
      </c>
      <c r="N10" s="1429">
        <v>46156</v>
      </c>
      <c r="O10" s="1644">
        <v>33</v>
      </c>
      <c r="P10"/>
    </row>
    <row r="11" spans="1:16">
      <c r="A11" s="1436">
        <v>46147</v>
      </c>
      <c r="B11" s="623" t="s">
        <v>17340</v>
      </c>
      <c r="C11" s="623">
        <v>360</v>
      </c>
      <c r="G11" s="1298">
        <v>46147</v>
      </c>
      <c r="H11" t="s">
        <v>17340</v>
      </c>
      <c r="I11" s="1644">
        <v>360</v>
      </c>
      <c r="K11" s="176" t="s">
        <v>17595</v>
      </c>
      <c r="L11" s="1644">
        <v>750</v>
      </c>
      <c r="N11" s="1429">
        <v>46157</v>
      </c>
      <c r="O11" s="1644">
        <v>3108</v>
      </c>
      <c r="P11"/>
    </row>
    <row r="12" spans="1:16">
      <c r="A12" s="1436">
        <v>46147</v>
      </c>
      <c r="B12" s="623" t="s">
        <v>17267</v>
      </c>
      <c r="C12" s="623">
        <v>600</v>
      </c>
      <c r="G12" s="1298">
        <v>46147</v>
      </c>
      <c r="H12" t="s">
        <v>17341</v>
      </c>
      <c r="I12" s="1644">
        <v>2520</v>
      </c>
      <c r="K12" s="176" t="s">
        <v>17561</v>
      </c>
      <c r="L12" s="1644">
        <v>1680</v>
      </c>
      <c r="N12" s="1429">
        <v>46160</v>
      </c>
      <c r="O12" s="1644">
        <v>6294</v>
      </c>
      <c r="P12"/>
    </row>
    <row r="13" spans="1:16">
      <c r="A13" s="1436">
        <v>46147</v>
      </c>
      <c r="B13" s="623" t="s">
        <v>17341</v>
      </c>
      <c r="C13" s="623">
        <v>2520</v>
      </c>
      <c r="G13" s="1298">
        <v>46147</v>
      </c>
      <c r="H13" t="s">
        <v>17339</v>
      </c>
      <c r="I13" s="1644">
        <v>33</v>
      </c>
      <c r="K13" s="176" t="s">
        <v>17562</v>
      </c>
      <c r="L13" s="1644">
        <v>1470</v>
      </c>
      <c r="N13" s="1429">
        <v>46161</v>
      </c>
      <c r="O13" s="1644">
        <v>32277</v>
      </c>
      <c r="P13"/>
    </row>
    <row r="14" spans="1:16">
      <c r="A14" s="1436">
        <v>46148</v>
      </c>
      <c r="B14" s="623" t="s">
        <v>17348</v>
      </c>
      <c r="C14" s="623">
        <v>192</v>
      </c>
      <c r="G14" t="s">
        <v>17342</v>
      </c>
      <c r="H14"/>
      <c r="I14" s="1644">
        <v>3513</v>
      </c>
      <c r="K14" s="176" t="s">
        <v>17563</v>
      </c>
      <c r="L14" s="1644">
        <v>1770</v>
      </c>
      <c r="N14" s="1429">
        <v>46162</v>
      </c>
      <c r="O14" s="1644">
        <v>55300</v>
      </c>
      <c r="P14"/>
    </row>
    <row r="15" spans="1:16">
      <c r="A15" s="1436">
        <v>46148</v>
      </c>
      <c r="B15" s="623" t="s">
        <v>17349</v>
      </c>
      <c r="C15" s="623">
        <v>1830</v>
      </c>
      <c r="G15" s="1298">
        <v>46148</v>
      </c>
      <c r="H15" t="s">
        <v>17350</v>
      </c>
      <c r="I15" s="1644">
        <v>24</v>
      </c>
      <c r="K15" s="176" t="s">
        <v>17488</v>
      </c>
      <c r="L15" s="1644">
        <v>4320</v>
      </c>
      <c r="N15" s="1429">
        <v>46163</v>
      </c>
      <c r="O15" s="1644">
        <v>27973</v>
      </c>
      <c r="P15"/>
    </row>
    <row r="16" spans="1:16">
      <c r="A16" s="1436">
        <v>46148</v>
      </c>
      <c r="B16" s="623" t="s">
        <v>17350</v>
      </c>
      <c r="C16" s="623">
        <v>24</v>
      </c>
      <c r="G16" s="1298">
        <v>46148</v>
      </c>
      <c r="H16" t="s">
        <v>17349</v>
      </c>
      <c r="I16" s="1644">
        <v>1830</v>
      </c>
      <c r="K16" s="176" t="s">
        <v>17459</v>
      </c>
      <c r="L16" s="1644">
        <v>3360</v>
      </c>
      <c r="N16" s="1429">
        <v>46164</v>
      </c>
      <c r="O16" s="1644">
        <v>30562</v>
      </c>
      <c r="P16"/>
    </row>
    <row r="17" spans="1:16">
      <c r="A17" s="1436">
        <v>46149</v>
      </c>
      <c r="B17" s="623" t="s">
        <v>17346</v>
      </c>
      <c r="C17" s="623">
        <v>44</v>
      </c>
      <c r="G17" s="1298">
        <v>46148</v>
      </c>
      <c r="H17" t="s">
        <v>17348</v>
      </c>
      <c r="I17" s="1644">
        <v>192</v>
      </c>
      <c r="K17" s="176" t="s">
        <v>17372</v>
      </c>
      <c r="L17" s="1644">
        <v>6648</v>
      </c>
      <c r="N17" s="176" t="s">
        <v>211</v>
      </c>
      <c r="O17" s="1644"/>
      <c r="P17"/>
    </row>
    <row r="18" spans="1:16">
      <c r="A18" s="1436">
        <v>46150</v>
      </c>
      <c r="B18" s="623" t="s">
        <v>17365</v>
      </c>
      <c r="C18" s="623">
        <v>25</v>
      </c>
      <c r="G18" t="s">
        <v>17351</v>
      </c>
      <c r="H18"/>
      <c r="I18" s="1644">
        <v>2046</v>
      </c>
      <c r="K18" s="176" t="s">
        <v>17564</v>
      </c>
      <c r="L18" s="1644">
        <v>1200</v>
      </c>
      <c r="N18" s="176" t="s">
        <v>70</v>
      </c>
      <c r="O18" s="1644">
        <v>279012</v>
      </c>
      <c r="P18"/>
    </row>
    <row r="19" spans="1:16">
      <c r="A19" s="1436">
        <v>46150</v>
      </c>
      <c r="B19" s="623" t="s">
        <v>17366</v>
      </c>
      <c r="C19" s="623">
        <v>5749</v>
      </c>
      <c r="G19" s="1298">
        <v>46149</v>
      </c>
      <c r="H19" t="s">
        <v>17346</v>
      </c>
      <c r="I19" s="1644">
        <v>44</v>
      </c>
      <c r="K19" s="176" t="s">
        <v>17485</v>
      </c>
      <c r="L19" s="1644">
        <v>3420</v>
      </c>
      <c r="N19"/>
      <c r="O19"/>
    </row>
    <row r="20" spans="1:16">
      <c r="A20" s="1436">
        <v>46153</v>
      </c>
      <c r="B20" s="623" t="s">
        <v>17386</v>
      </c>
      <c r="C20" s="623">
        <v>27</v>
      </c>
      <c r="G20" t="s">
        <v>17367</v>
      </c>
      <c r="H20"/>
      <c r="I20" s="1644">
        <v>44</v>
      </c>
      <c r="K20" s="176" t="s">
        <v>17419</v>
      </c>
      <c r="L20" s="1644">
        <v>5850</v>
      </c>
      <c r="N20"/>
      <c r="O20"/>
    </row>
    <row r="21" spans="1:16">
      <c r="A21" s="1436">
        <v>46153</v>
      </c>
      <c r="B21" s="623" t="s">
        <v>17387</v>
      </c>
      <c r="C21" s="623">
        <v>3520</v>
      </c>
      <c r="G21" s="1298">
        <v>46150</v>
      </c>
      <c r="H21" t="s">
        <v>17366</v>
      </c>
      <c r="I21" s="1644">
        <v>5749</v>
      </c>
      <c r="K21" s="176" t="s">
        <v>17540</v>
      </c>
      <c r="L21" s="1644">
        <v>528</v>
      </c>
      <c r="N21"/>
      <c r="O21"/>
    </row>
    <row r="22" spans="1:16">
      <c r="A22" s="1436">
        <v>46153</v>
      </c>
      <c r="B22" s="623" t="s">
        <v>17388</v>
      </c>
      <c r="C22" s="623">
        <v>2310</v>
      </c>
      <c r="G22" s="1298">
        <v>46150</v>
      </c>
      <c r="H22" t="s">
        <v>17365</v>
      </c>
      <c r="I22" s="1644">
        <v>25</v>
      </c>
      <c r="K22" s="176" t="s">
        <v>17486</v>
      </c>
      <c r="L22" s="1644">
        <v>4110</v>
      </c>
      <c r="N22"/>
      <c r="O22"/>
    </row>
    <row r="23" spans="1:16">
      <c r="A23" s="1436">
        <v>46153</v>
      </c>
      <c r="B23" s="623" t="s">
        <v>17349</v>
      </c>
      <c r="C23" s="623">
        <v>750</v>
      </c>
      <c r="G23" t="s">
        <v>17368</v>
      </c>
      <c r="H23"/>
      <c r="I23" s="1644">
        <v>5774</v>
      </c>
      <c r="K23" s="176" t="s">
        <v>17408</v>
      </c>
      <c r="L23" s="1644">
        <v>4392</v>
      </c>
      <c r="N23"/>
      <c r="O23"/>
    </row>
    <row r="24" spans="1:16">
      <c r="A24" s="1436">
        <v>46153</v>
      </c>
      <c r="B24" s="623" t="s">
        <v>17386</v>
      </c>
      <c r="C24" s="623">
        <v>730</v>
      </c>
      <c r="G24" s="1298">
        <v>46153</v>
      </c>
      <c r="H24" t="s">
        <v>17349</v>
      </c>
      <c r="I24" s="1644">
        <v>750</v>
      </c>
      <c r="K24" s="176" t="s">
        <v>17466</v>
      </c>
      <c r="L24" s="1644">
        <v>3096</v>
      </c>
      <c r="N24"/>
      <c r="O24"/>
    </row>
    <row r="25" spans="1:16">
      <c r="A25" s="1436">
        <v>46154</v>
      </c>
      <c r="B25" s="623" t="s">
        <v>17407</v>
      </c>
      <c r="C25" s="623">
        <v>8952</v>
      </c>
      <c r="G25" s="1298">
        <v>46153</v>
      </c>
      <c r="H25" t="s">
        <v>17387</v>
      </c>
      <c r="I25" s="1644">
        <v>3520</v>
      </c>
      <c r="K25" s="176" t="s">
        <v>17467</v>
      </c>
      <c r="L25" s="1644">
        <v>4680</v>
      </c>
      <c r="N25"/>
      <c r="O25"/>
    </row>
    <row r="26" spans="1:16">
      <c r="A26" s="1436">
        <v>46154</v>
      </c>
      <c r="B26" s="623" t="s">
        <v>17408</v>
      </c>
      <c r="C26" s="623">
        <v>4392</v>
      </c>
      <c r="G26" s="1298">
        <v>46153</v>
      </c>
      <c r="H26" t="s">
        <v>17388</v>
      </c>
      <c r="I26" s="1644">
        <v>2310</v>
      </c>
      <c r="K26" s="176" t="s">
        <v>17421</v>
      </c>
      <c r="L26" s="1644">
        <v>9630</v>
      </c>
    </row>
    <row r="27" spans="1:16">
      <c r="A27" s="1436">
        <v>46154</v>
      </c>
      <c r="B27" s="623" t="s">
        <v>17409</v>
      </c>
      <c r="C27" s="623">
        <v>15150</v>
      </c>
      <c r="G27" s="1298">
        <v>46153</v>
      </c>
      <c r="H27" t="s">
        <v>17386</v>
      </c>
      <c r="I27" s="1644">
        <v>757</v>
      </c>
      <c r="K27" s="176" t="s">
        <v>17483</v>
      </c>
      <c r="L27" s="1644">
        <v>3120</v>
      </c>
    </row>
    <row r="28" spans="1:16">
      <c r="A28" s="1436">
        <v>46154</v>
      </c>
      <c r="B28" s="623" t="s">
        <v>17410</v>
      </c>
      <c r="C28" s="623">
        <v>432</v>
      </c>
      <c r="G28" t="s">
        <v>17389</v>
      </c>
      <c r="H28"/>
      <c r="I28" s="1644">
        <v>7337</v>
      </c>
      <c r="K28" s="176" t="s">
        <v>17464</v>
      </c>
      <c r="L28" s="1644">
        <v>15360</v>
      </c>
    </row>
    <row r="29" spans="1:16">
      <c r="A29" s="1436">
        <v>46154</v>
      </c>
      <c r="B29" s="623" t="s">
        <v>17411</v>
      </c>
      <c r="C29" s="623">
        <v>800</v>
      </c>
      <c r="G29" s="1298">
        <v>46154</v>
      </c>
      <c r="H29" t="s">
        <v>17407</v>
      </c>
      <c r="I29" s="1644">
        <v>8952</v>
      </c>
      <c r="K29" s="176" t="s">
        <v>17241</v>
      </c>
      <c r="L29" s="1644">
        <v>450</v>
      </c>
    </row>
    <row r="30" spans="1:16">
      <c r="A30" s="1436">
        <v>46154</v>
      </c>
      <c r="B30" s="623" t="s">
        <v>17411</v>
      </c>
      <c r="C30" s="623">
        <v>400</v>
      </c>
      <c r="G30" s="1298">
        <v>46154</v>
      </c>
      <c r="H30" t="s">
        <v>17408</v>
      </c>
      <c r="I30" s="1644">
        <v>4392</v>
      </c>
      <c r="K30" s="176" t="s">
        <v>17409</v>
      </c>
      <c r="L30" s="1644">
        <v>15150</v>
      </c>
    </row>
    <row r="31" spans="1:16">
      <c r="A31" s="1436">
        <v>46154</v>
      </c>
      <c r="B31" s="623" t="s">
        <v>17412</v>
      </c>
      <c r="C31" s="623">
        <v>399</v>
      </c>
      <c r="G31" s="1298">
        <v>46154</v>
      </c>
      <c r="H31" t="s">
        <v>17409</v>
      </c>
      <c r="I31" s="1644">
        <v>15150</v>
      </c>
      <c r="K31" s="176" t="s">
        <v>17611</v>
      </c>
      <c r="L31" s="1644">
        <v>400</v>
      </c>
    </row>
    <row r="32" spans="1:16">
      <c r="A32" s="1436">
        <v>46154</v>
      </c>
      <c r="B32" s="623" t="s">
        <v>17413</v>
      </c>
      <c r="C32" s="623">
        <v>699</v>
      </c>
      <c r="G32" s="1298">
        <v>46154</v>
      </c>
      <c r="H32" t="s">
        <v>17410</v>
      </c>
      <c r="I32" s="1644">
        <v>432</v>
      </c>
      <c r="K32" s="176" t="s">
        <v>17597</v>
      </c>
      <c r="L32" s="1644">
        <v>2760</v>
      </c>
    </row>
    <row r="33" spans="1:12">
      <c r="A33" s="1436">
        <v>46155</v>
      </c>
      <c r="B33" s="623" t="s">
        <v>17418</v>
      </c>
      <c r="C33" s="623">
        <v>4228</v>
      </c>
      <c r="G33" s="1298">
        <v>46154</v>
      </c>
      <c r="H33" t="s">
        <v>17411</v>
      </c>
      <c r="I33" s="1644">
        <v>1200</v>
      </c>
      <c r="K33" s="176" t="s">
        <v>17341</v>
      </c>
      <c r="L33" s="1644">
        <v>2520</v>
      </c>
    </row>
    <row r="34" spans="1:12">
      <c r="A34" s="1436">
        <v>46155</v>
      </c>
      <c r="B34" s="623" t="s">
        <v>17372</v>
      </c>
      <c r="C34" s="623">
        <v>6648</v>
      </c>
      <c r="G34" s="1298">
        <v>46154</v>
      </c>
      <c r="H34" t="s">
        <v>17413</v>
      </c>
      <c r="I34" s="1644">
        <v>699</v>
      </c>
      <c r="K34" s="176" t="s">
        <v>17569</v>
      </c>
      <c r="L34" s="1644">
        <v>3894</v>
      </c>
    </row>
    <row r="35" spans="1:12">
      <c r="A35" s="1436">
        <v>46155</v>
      </c>
      <c r="B35" s="623" t="s">
        <v>17419</v>
      </c>
      <c r="C35" s="623">
        <v>5850</v>
      </c>
      <c r="G35" s="1298">
        <v>46154</v>
      </c>
      <c r="H35" t="s">
        <v>17412</v>
      </c>
      <c r="I35" s="1644">
        <v>399</v>
      </c>
      <c r="K35" s="176" t="s">
        <v>17598</v>
      </c>
      <c r="L35" s="1644">
        <v>220</v>
      </c>
    </row>
    <row r="36" spans="1:12">
      <c r="A36" s="1436">
        <v>46155</v>
      </c>
      <c r="B36" s="623" t="s">
        <v>17350</v>
      </c>
      <c r="C36" s="623">
        <v>984</v>
      </c>
      <c r="G36" t="s">
        <v>17414</v>
      </c>
      <c r="H36"/>
      <c r="I36" s="1644">
        <v>31224</v>
      </c>
      <c r="K36" s="176" t="s">
        <v>17410</v>
      </c>
      <c r="L36" s="1644">
        <v>432</v>
      </c>
    </row>
    <row r="37" spans="1:12">
      <c r="A37" s="1436">
        <v>46155</v>
      </c>
      <c r="B37" s="623" t="s">
        <v>17420</v>
      </c>
      <c r="C37" s="623">
        <v>2472</v>
      </c>
      <c r="G37" s="1298">
        <v>46155</v>
      </c>
      <c r="H37" t="s">
        <v>17418</v>
      </c>
      <c r="I37" s="1644">
        <v>4228</v>
      </c>
      <c r="K37" s="176" t="s">
        <v>17523</v>
      </c>
      <c r="L37" s="1644">
        <v>44</v>
      </c>
    </row>
    <row r="38" spans="1:12">
      <c r="A38" s="1436">
        <v>46155</v>
      </c>
      <c r="B38" s="623" t="s">
        <v>17421</v>
      </c>
      <c r="C38" s="623">
        <v>9630</v>
      </c>
      <c r="G38" s="1298">
        <v>46155</v>
      </c>
      <c r="H38" t="s">
        <v>17372</v>
      </c>
      <c r="I38" s="1644">
        <v>6648</v>
      </c>
      <c r="K38" s="176" t="s">
        <v>17411</v>
      </c>
      <c r="L38" s="1644">
        <v>1200</v>
      </c>
    </row>
    <row r="39" spans="1:12">
      <c r="A39" s="1436">
        <v>46155</v>
      </c>
      <c r="B39" s="623" t="s">
        <v>17390</v>
      </c>
      <c r="C39" s="623">
        <v>750</v>
      </c>
      <c r="G39" s="1298">
        <v>46155</v>
      </c>
      <c r="H39" t="s">
        <v>17419</v>
      </c>
      <c r="I39" s="1644">
        <v>5850</v>
      </c>
      <c r="K39" s="176" t="s">
        <v>17522</v>
      </c>
      <c r="L39" s="1644">
        <v>1560</v>
      </c>
    </row>
    <row r="40" spans="1:12">
      <c r="A40" s="1436">
        <v>46155</v>
      </c>
      <c r="B40" s="623" t="s">
        <v>17422</v>
      </c>
      <c r="C40" s="623">
        <v>6435</v>
      </c>
      <c r="G40" s="1298">
        <v>46155</v>
      </c>
      <c r="H40" t="s">
        <v>17350</v>
      </c>
      <c r="I40" s="1644">
        <v>984</v>
      </c>
      <c r="K40" s="176" t="s">
        <v>17521</v>
      </c>
      <c r="L40" s="1644">
        <v>30</v>
      </c>
    </row>
    <row r="41" spans="1:12">
      <c r="A41" s="1436">
        <v>46155</v>
      </c>
      <c r="B41" s="623" t="s">
        <v>17388</v>
      </c>
      <c r="C41" s="623">
        <v>1650</v>
      </c>
      <c r="G41" s="1298">
        <v>46155</v>
      </c>
      <c r="H41" t="s">
        <v>17420</v>
      </c>
      <c r="I41" s="1644">
        <v>2472</v>
      </c>
      <c r="K41" s="176" t="s">
        <v>17545</v>
      </c>
      <c r="L41" s="1644">
        <v>96</v>
      </c>
    </row>
    <row r="42" spans="1:12">
      <c r="A42" s="1436">
        <v>46156</v>
      </c>
      <c r="B42" s="623" t="s">
        <v>17431</v>
      </c>
      <c r="C42" s="623">
        <v>33</v>
      </c>
      <c r="G42" s="1298">
        <v>46155</v>
      </c>
      <c r="H42" t="s">
        <v>17421</v>
      </c>
      <c r="I42" s="1644">
        <v>9630</v>
      </c>
      <c r="K42" s="176" t="s">
        <v>17544</v>
      </c>
      <c r="L42" s="1644">
        <v>90</v>
      </c>
    </row>
    <row r="43" spans="1:12">
      <c r="A43" s="1436">
        <v>46157</v>
      </c>
      <c r="B43" s="623" t="s">
        <v>17349</v>
      </c>
      <c r="C43" s="623">
        <v>150</v>
      </c>
      <c r="G43" s="1298">
        <v>46155</v>
      </c>
      <c r="H43" t="s">
        <v>17390</v>
      </c>
      <c r="I43" s="1644">
        <v>750</v>
      </c>
      <c r="K43" s="176" t="s">
        <v>17543</v>
      </c>
      <c r="L43" s="1644">
        <v>72</v>
      </c>
    </row>
    <row r="44" spans="1:12">
      <c r="A44" s="1436">
        <v>46157</v>
      </c>
      <c r="B44" s="623" t="s">
        <v>17432</v>
      </c>
      <c r="C44" s="623">
        <v>30</v>
      </c>
      <c r="G44" s="1298">
        <v>46155</v>
      </c>
      <c r="H44" t="s">
        <v>17422</v>
      </c>
      <c r="I44" s="1644">
        <v>6435</v>
      </c>
      <c r="K44" s="176" t="s">
        <v>17542</v>
      </c>
      <c r="L44" s="1644">
        <v>3</v>
      </c>
    </row>
    <row r="45" spans="1:12">
      <c r="A45" s="1436">
        <v>46157</v>
      </c>
      <c r="B45" s="623" t="s">
        <v>17433</v>
      </c>
      <c r="C45" s="623">
        <v>30</v>
      </c>
      <c r="G45" s="1298">
        <v>46155</v>
      </c>
      <c r="H45" t="s">
        <v>17388</v>
      </c>
      <c r="I45" s="1644">
        <v>1650</v>
      </c>
      <c r="K45" s="176" t="s">
        <v>17599</v>
      </c>
      <c r="L45" s="1644">
        <v>210</v>
      </c>
    </row>
    <row r="46" spans="1:12">
      <c r="A46" s="1436">
        <v>46157</v>
      </c>
      <c r="B46" s="623" t="s">
        <v>17433</v>
      </c>
      <c r="C46" s="623">
        <v>180</v>
      </c>
      <c r="G46" t="s">
        <v>17423</v>
      </c>
      <c r="H46"/>
      <c r="I46" s="1644">
        <v>38647</v>
      </c>
      <c r="K46" s="176" t="s">
        <v>17520</v>
      </c>
      <c r="L46" s="1644">
        <v>120</v>
      </c>
    </row>
    <row r="47" spans="1:12">
      <c r="A47" s="1436">
        <v>46157</v>
      </c>
      <c r="B47" s="623" t="s">
        <v>17434</v>
      </c>
      <c r="C47" s="623">
        <v>600</v>
      </c>
      <c r="G47" s="1298">
        <v>46156</v>
      </c>
      <c r="H47" t="s">
        <v>17431</v>
      </c>
      <c r="I47" s="1644">
        <v>33</v>
      </c>
      <c r="K47" s="176" t="s">
        <v>17519</v>
      </c>
      <c r="L47" s="1644">
        <v>57</v>
      </c>
    </row>
    <row r="48" spans="1:12">
      <c r="A48" s="1436">
        <v>46157</v>
      </c>
      <c r="B48" s="623" t="s">
        <v>17435</v>
      </c>
      <c r="C48" s="623">
        <v>990</v>
      </c>
      <c r="G48" t="s">
        <v>17437</v>
      </c>
      <c r="H48"/>
      <c r="I48" s="1644">
        <v>33</v>
      </c>
      <c r="K48" s="176" t="s">
        <v>17518</v>
      </c>
      <c r="L48" s="1644">
        <v>15</v>
      </c>
    </row>
    <row r="49" spans="1:12">
      <c r="A49" s="1436">
        <v>46157</v>
      </c>
      <c r="B49" s="623" t="s">
        <v>17436</v>
      </c>
      <c r="C49" s="623">
        <v>1128</v>
      </c>
      <c r="G49" s="1298">
        <v>46157</v>
      </c>
      <c r="H49" t="s">
        <v>17434</v>
      </c>
      <c r="I49" s="1644">
        <v>600</v>
      </c>
      <c r="K49" s="176" t="s">
        <v>17517</v>
      </c>
      <c r="L49" s="1644">
        <v>75</v>
      </c>
    </row>
    <row r="50" spans="1:12">
      <c r="A50" s="1436">
        <v>46160</v>
      </c>
      <c r="B50" s="623" t="s">
        <v>17455</v>
      </c>
      <c r="C50" s="623">
        <v>5</v>
      </c>
      <c r="G50" s="1298">
        <v>46157</v>
      </c>
      <c r="H50" t="s">
        <v>17433</v>
      </c>
      <c r="I50" s="1644">
        <v>210</v>
      </c>
      <c r="K50" s="176" t="s">
        <v>17516</v>
      </c>
      <c r="L50" s="1644">
        <v>15</v>
      </c>
    </row>
    <row r="51" spans="1:12">
      <c r="A51" s="1436">
        <v>46160</v>
      </c>
      <c r="B51" s="623" t="s">
        <v>17456</v>
      </c>
      <c r="C51" s="623">
        <v>13</v>
      </c>
      <c r="G51" s="1298">
        <v>46157</v>
      </c>
      <c r="H51" t="s">
        <v>17432</v>
      </c>
      <c r="I51" s="1644">
        <v>30</v>
      </c>
      <c r="K51" s="176" t="s">
        <v>17455</v>
      </c>
      <c r="L51" s="1644">
        <v>10</v>
      </c>
    </row>
    <row r="52" spans="1:12">
      <c r="A52" s="1436">
        <v>46160</v>
      </c>
      <c r="B52" s="623" t="s">
        <v>17457</v>
      </c>
      <c r="C52" s="623">
        <v>426</v>
      </c>
      <c r="G52" s="1298">
        <v>46157</v>
      </c>
      <c r="H52" t="s">
        <v>17349</v>
      </c>
      <c r="I52" s="1644">
        <v>150</v>
      </c>
      <c r="K52" s="176" t="s">
        <v>17515</v>
      </c>
      <c r="L52" s="1644">
        <v>36</v>
      </c>
    </row>
    <row r="53" spans="1:12">
      <c r="A53" s="1436">
        <v>46160</v>
      </c>
      <c r="B53" s="623" t="s">
        <v>17309</v>
      </c>
      <c r="C53" s="623">
        <v>120</v>
      </c>
      <c r="G53" s="1298">
        <v>46157</v>
      </c>
      <c r="H53" t="s">
        <v>17435</v>
      </c>
      <c r="I53" s="1644">
        <v>990</v>
      </c>
      <c r="K53" s="176" t="s">
        <v>17554</v>
      </c>
      <c r="L53" s="1644">
        <v>44</v>
      </c>
    </row>
    <row r="54" spans="1:12">
      <c r="A54" s="1436">
        <v>46160</v>
      </c>
      <c r="B54" s="623" t="s">
        <v>17458</v>
      </c>
      <c r="C54" s="623">
        <v>750</v>
      </c>
      <c r="G54" s="1298">
        <v>46157</v>
      </c>
      <c r="H54" t="s">
        <v>17436</v>
      </c>
      <c r="I54" s="1644">
        <v>1128</v>
      </c>
      <c r="K54" s="176" t="s">
        <v>17553</v>
      </c>
      <c r="L54" s="1644">
        <v>18</v>
      </c>
    </row>
    <row r="55" spans="1:12">
      <c r="A55" s="1436">
        <v>46160</v>
      </c>
      <c r="B55" s="623" t="s">
        <v>17422</v>
      </c>
      <c r="C55" s="623">
        <v>1650</v>
      </c>
      <c r="G55" t="s">
        <v>17438</v>
      </c>
      <c r="H55"/>
      <c r="I55" s="1644">
        <v>3108</v>
      </c>
      <c r="K55" s="176" t="s">
        <v>17552</v>
      </c>
      <c r="L55" s="1644">
        <v>40</v>
      </c>
    </row>
    <row r="56" spans="1:12">
      <c r="A56" s="1436">
        <v>46160</v>
      </c>
      <c r="B56" s="623" t="s">
        <v>17459</v>
      </c>
      <c r="C56" s="623">
        <v>2670</v>
      </c>
      <c r="G56" s="1298">
        <v>46160</v>
      </c>
      <c r="H56" t="s">
        <v>17459</v>
      </c>
      <c r="I56" s="1644">
        <v>2670</v>
      </c>
      <c r="K56" s="176" t="s">
        <v>17551</v>
      </c>
      <c r="L56" s="1644">
        <v>10</v>
      </c>
    </row>
    <row r="57" spans="1:12">
      <c r="A57" s="1436">
        <v>46160</v>
      </c>
      <c r="B57" s="623" t="s">
        <v>17460</v>
      </c>
      <c r="C57" s="623">
        <v>660</v>
      </c>
      <c r="G57" s="1298">
        <v>46160</v>
      </c>
      <c r="H57" t="s">
        <v>17458</v>
      </c>
      <c r="I57" s="1644">
        <v>750</v>
      </c>
      <c r="K57" s="176" t="s">
        <v>17550</v>
      </c>
      <c r="L57" s="1644">
        <v>14</v>
      </c>
    </row>
    <row r="58" spans="1:12">
      <c r="A58" s="1436">
        <v>46161</v>
      </c>
      <c r="B58" s="623" t="s">
        <v>17463</v>
      </c>
      <c r="C58" s="623">
        <v>1822</v>
      </c>
      <c r="G58" s="1298">
        <v>46160</v>
      </c>
      <c r="H58" t="s">
        <v>17309</v>
      </c>
      <c r="I58" s="1644">
        <v>120</v>
      </c>
      <c r="K58" s="176" t="s">
        <v>17549</v>
      </c>
      <c r="L58" s="1644">
        <v>177</v>
      </c>
    </row>
    <row r="59" spans="1:12">
      <c r="A59" s="1436">
        <v>46161</v>
      </c>
      <c r="B59" s="623" t="s">
        <v>17464</v>
      </c>
      <c r="C59" s="623">
        <v>120</v>
      </c>
      <c r="G59" s="1298">
        <v>46160</v>
      </c>
      <c r="H59" t="s">
        <v>17422</v>
      </c>
      <c r="I59" s="1644">
        <v>1650</v>
      </c>
      <c r="K59" s="176" t="s">
        <v>17548</v>
      </c>
      <c r="L59" s="1644">
        <v>80</v>
      </c>
    </row>
    <row r="60" spans="1:12">
      <c r="A60" s="1436">
        <v>46161</v>
      </c>
      <c r="B60" s="623" t="s">
        <v>17308</v>
      </c>
      <c r="C60" s="623">
        <v>2640</v>
      </c>
      <c r="G60" s="1298">
        <v>46160</v>
      </c>
      <c r="H60" t="s">
        <v>17460</v>
      </c>
      <c r="I60" s="1644">
        <v>660</v>
      </c>
      <c r="K60" s="176" t="s">
        <v>17514</v>
      </c>
      <c r="L60" s="1644">
        <v>60</v>
      </c>
    </row>
    <row r="61" spans="1:12">
      <c r="A61" s="1436">
        <v>46161</v>
      </c>
      <c r="B61" s="623" t="s">
        <v>17388</v>
      </c>
      <c r="C61" s="623">
        <v>1650</v>
      </c>
      <c r="G61" s="1298">
        <v>46160</v>
      </c>
      <c r="H61" t="s">
        <v>17455</v>
      </c>
      <c r="I61" s="1644">
        <v>5</v>
      </c>
      <c r="K61" s="176" t="s">
        <v>17513</v>
      </c>
      <c r="L61" s="1644">
        <v>10</v>
      </c>
    </row>
    <row r="62" spans="1:12">
      <c r="A62" s="1436">
        <v>46161</v>
      </c>
      <c r="B62" s="623" t="s">
        <v>17465</v>
      </c>
      <c r="C62" s="623">
        <v>389</v>
      </c>
      <c r="G62" s="1298">
        <v>46160</v>
      </c>
      <c r="H62" t="s">
        <v>17456</v>
      </c>
      <c r="I62" s="1644">
        <v>13</v>
      </c>
      <c r="K62" s="176" t="s">
        <v>17579</v>
      </c>
      <c r="L62" s="1644">
        <v>210</v>
      </c>
    </row>
    <row r="63" spans="1:12">
      <c r="A63" s="1436">
        <v>46161</v>
      </c>
      <c r="B63" s="623" t="s">
        <v>17466</v>
      </c>
      <c r="C63" s="623">
        <v>3096</v>
      </c>
      <c r="G63" s="1298">
        <v>46160</v>
      </c>
      <c r="H63" t="s">
        <v>17457</v>
      </c>
      <c r="I63" s="1644">
        <v>426</v>
      </c>
      <c r="K63" s="176" t="s">
        <v>17512</v>
      </c>
      <c r="L63" s="1644">
        <v>12</v>
      </c>
    </row>
    <row r="64" spans="1:12">
      <c r="A64" s="1436">
        <v>46161</v>
      </c>
      <c r="B64" s="623" t="s">
        <v>17467</v>
      </c>
      <c r="C64" s="623">
        <v>4680</v>
      </c>
      <c r="G64" t="s">
        <v>17461</v>
      </c>
      <c r="H64"/>
      <c r="I64" s="1644">
        <v>6294</v>
      </c>
      <c r="K64" s="176" t="s">
        <v>17511</v>
      </c>
      <c r="L64" s="1644">
        <v>11</v>
      </c>
    </row>
    <row r="65" spans="1:12">
      <c r="A65" s="1436">
        <v>46161</v>
      </c>
      <c r="B65" s="623" t="s">
        <v>17464</v>
      </c>
      <c r="C65" s="623">
        <v>15240</v>
      </c>
      <c r="G65" s="1298">
        <v>46161</v>
      </c>
      <c r="H65" t="s">
        <v>17466</v>
      </c>
      <c r="I65" s="1644">
        <v>3096</v>
      </c>
      <c r="K65" s="176" t="s">
        <v>17510</v>
      </c>
      <c r="L65" s="1644">
        <v>29</v>
      </c>
    </row>
    <row r="66" spans="1:12">
      <c r="A66" s="1436">
        <v>46161</v>
      </c>
      <c r="B66" s="623" t="s">
        <v>17468</v>
      </c>
      <c r="C66" s="623">
        <v>2640</v>
      </c>
      <c r="G66" s="1298">
        <v>46161</v>
      </c>
      <c r="H66" t="s">
        <v>17467</v>
      </c>
      <c r="I66" s="1644">
        <v>4680</v>
      </c>
      <c r="K66" s="176" t="s">
        <v>17509</v>
      </c>
      <c r="L66" s="1644">
        <v>20</v>
      </c>
    </row>
    <row r="67" spans="1:12">
      <c r="A67" s="1436">
        <v>46162</v>
      </c>
      <c r="B67" s="623" t="s">
        <v>17459</v>
      </c>
      <c r="C67" s="623">
        <v>690</v>
      </c>
      <c r="G67" s="1298">
        <v>46161</v>
      </c>
      <c r="H67" t="s">
        <v>17464</v>
      </c>
      <c r="I67" s="1644">
        <v>15360</v>
      </c>
      <c r="K67" s="176" t="s">
        <v>17508</v>
      </c>
      <c r="L67" s="1644">
        <v>16</v>
      </c>
    </row>
    <row r="68" spans="1:12">
      <c r="A68" s="1436">
        <v>46162</v>
      </c>
      <c r="B68" s="623" t="s">
        <v>17473</v>
      </c>
      <c r="C68" s="623">
        <v>750</v>
      </c>
      <c r="G68" s="1298">
        <v>46161</v>
      </c>
      <c r="H68" t="s">
        <v>17308</v>
      </c>
      <c r="I68" s="1644">
        <v>2640</v>
      </c>
      <c r="K68" s="176" t="s">
        <v>17507</v>
      </c>
      <c r="L68" s="1644">
        <v>9</v>
      </c>
    </row>
    <row r="69" spans="1:12">
      <c r="A69" s="1436">
        <v>46162</v>
      </c>
      <c r="B69" s="623" t="s">
        <v>17474</v>
      </c>
      <c r="C69" s="623">
        <v>1999</v>
      </c>
      <c r="G69" s="1298">
        <v>46161</v>
      </c>
      <c r="H69" t="s">
        <v>17468</v>
      </c>
      <c r="I69" s="1644">
        <v>2640</v>
      </c>
      <c r="K69" s="176" t="s">
        <v>17506</v>
      </c>
      <c r="L69" s="1644">
        <v>80</v>
      </c>
    </row>
    <row r="70" spans="1:12">
      <c r="A70" s="1436">
        <v>46162</v>
      </c>
      <c r="B70" s="623" t="s">
        <v>17475</v>
      </c>
      <c r="C70" s="623">
        <v>4251</v>
      </c>
      <c r="G70" s="1298">
        <v>46161</v>
      </c>
      <c r="H70" t="s">
        <v>17388</v>
      </c>
      <c r="I70" s="1644">
        <v>1650</v>
      </c>
      <c r="K70" s="176" t="s">
        <v>17505</v>
      </c>
      <c r="L70" s="1644">
        <v>15</v>
      </c>
    </row>
    <row r="71" spans="1:12">
      <c r="A71" s="1436">
        <v>46162</v>
      </c>
      <c r="B71" s="623" t="s">
        <v>17476</v>
      </c>
      <c r="C71" s="623">
        <v>1488</v>
      </c>
      <c r="G71" s="1298">
        <v>46161</v>
      </c>
      <c r="H71" t="s">
        <v>17463</v>
      </c>
      <c r="I71" s="1644">
        <v>1822</v>
      </c>
      <c r="K71" s="176" t="s">
        <v>17504</v>
      </c>
      <c r="L71" s="1644">
        <v>30</v>
      </c>
    </row>
    <row r="72" spans="1:12">
      <c r="A72" s="1436">
        <v>46162</v>
      </c>
      <c r="B72" s="623" t="s">
        <v>17477</v>
      </c>
      <c r="C72" s="623">
        <v>3041</v>
      </c>
      <c r="G72" s="1298">
        <v>46161</v>
      </c>
      <c r="H72" t="s">
        <v>17465</v>
      </c>
      <c r="I72" s="1644">
        <v>389</v>
      </c>
      <c r="K72" s="176" t="s">
        <v>17559</v>
      </c>
      <c r="L72" s="1644">
        <v>90</v>
      </c>
    </row>
    <row r="73" spans="1:12">
      <c r="A73" s="1436">
        <v>46162</v>
      </c>
      <c r="B73" s="623" t="s">
        <v>17478</v>
      </c>
      <c r="C73" s="623">
        <v>2383</v>
      </c>
      <c r="G73" t="s">
        <v>17469</v>
      </c>
      <c r="H73"/>
      <c r="I73" s="1644">
        <v>32277</v>
      </c>
      <c r="K73" s="176" t="s">
        <v>17558</v>
      </c>
      <c r="L73" s="1644">
        <v>15</v>
      </c>
    </row>
    <row r="74" spans="1:12">
      <c r="A74" s="1436">
        <v>46162</v>
      </c>
      <c r="B74" s="623" t="s">
        <v>17479</v>
      </c>
      <c r="C74" s="623">
        <v>3471</v>
      </c>
      <c r="G74" s="1298">
        <v>46162</v>
      </c>
      <c r="H74" t="s">
        <v>17482</v>
      </c>
      <c r="I74" s="1644">
        <v>3120</v>
      </c>
      <c r="K74" s="176" t="s">
        <v>17557</v>
      </c>
      <c r="L74" s="1644">
        <v>96</v>
      </c>
    </row>
    <row r="75" spans="1:12">
      <c r="A75" s="1436">
        <v>46162</v>
      </c>
      <c r="B75" s="623" t="s">
        <v>17480</v>
      </c>
      <c r="C75" s="623">
        <v>1976</v>
      </c>
      <c r="G75" s="1298">
        <v>46162</v>
      </c>
      <c r="H75" t="s">
        <v>17488</v>
      </c>
      <c r="I75" s="1644">
        <v>4320</v>
      </c>
      <c r="K75" s="176" t="s">
        <v>17556</v>
      </c>
      <c r="L75" s="1644">
        <v>4</v>
      </c>
    </row>
    <row r="76" spans="1:12">
      <c r="A76" s="1436">
        <v>46162</v>
      </c>
      <c r="B76" s="623" t="s">
        <v>17481</v>
      </c>
      <c r="C76" s="623">
        <v>4465</v>
      </c>
      <c r="G76" s="1298">
        <v>46162</v>
      </c>
      <c r="H76" t="s">
        <v>17459</v>
      </c>
      <c r="I76" s="1644">
        <v>690</v>
      </c>
      <c r="K76" s="176" t="s">
        <v>17555</v>
      </c>
      <c r="L76" s="1644">
        <v>8</v>
      </c>
    </row>
    <row r="77" spans="1:12">
      <c r="A77" s="1436">
        <v>46162</v>
      </c>
      <c r="B77" s="623" t="s">
        <v>17482</v>
      </c>
      <c r="C77" s="623">
        <v>3120</v>
      </c>
      <c r="G77" s="1298">
        <v>46162</v>
      </c>
      <c r="H77" t="s">
        <v>17485</v>
      </c>
      <c r="I77" s="1644">
        <v>3420</v>
      </c>
      <c r="K77" s="176" t="s">
        <v>17600</v>
      </c>
      <c r="L77" s="1644">
        <v>559</v>
      </c>
    </row>
    <row r="78" spans="1:12">
      <c r="A78" s="1436">
        <v>46162</v>
      </c>
      <c r="B78" s="623" t="s">
        <v>17483</v>
      </c>
      <c r="C78" s="623">
        <v>3120</v>
      </c>
      <c r="G78" s="1298">
        <v>46162</v>
      </c>
      <c r="H78" t="s">
        <v>17489</v>
      </c>
      <c r="I78" s="1644">
        <v>3390</v>
      </c>
      <c r="K78" s="176" t="s">
        <v>17474</v>
      </c>
      <c r="L78" s="1644">
        <v>1999</v>
      </c>
    </row>
    <row r="79" spans="1:12">
      <c r="A79" s="1436">
        <v>46162</v>
      </c>
      <c r="B79" s="623" t="s">
        <v>17484</v>
      </c>
      <c r="C79" s="623">
        <v>4200</v>
      </c>
      <c r="G79" s="1298">
        <v>46162</v>
      </c>
      <c r="H79" t="s">
        <v>17486</v>
      </c>
      <c r="I79" s="1644">
        <v>4110</v>
      </c>
      <c r="K79" s="176" t="s">
        <v>17536</v>
      </c>
      <c r="L79" s="1644">
        <v>18</v>
      </c>
    </row>
    <row r="80" spans="1:12">
      <c r="A80" s="1436">
        <v>46162</v>
      </c>
      <c r="B80" s="623" t="s">
        <v>17485</v>
      </c>
      <c r="C80" s="623">
        <v>3420</v>
      </c>
      <c r="G80" s="1298">
        <v>46162</v>
      </c>
      <c r="H80" t="s">
        <v>17484</v>
      </c>
      <c r="I80" s="1644">
        <v>4200</v>
      </c>
      <c r="K80" s="176" t="s">
        <v>17475</v>
      </c>
      <c r="L80" s="1644">
        <v>4251</v>
      </c>
    </row>
    <row r="81" spans="1:12">
      <c r="A81" s="1436">
        <v>46162</v>
      </c>
      <c r="B81" s="623" t="s">
        <v>17486</v>
      </c>
      <c r="C81" s="623">
        <v>4110</v>
      </c>
      <c r="G81" s="1298">
        <v>46162</v>
      </c>
      <c r="H81" t="s">
        <v>17483</v>
      </c>
      <c r="I81" s="1644">
        <v>3120</v>
      </c>
      <c r="K81" s="176" t="s">
        <v>17476</v>
      </c>
      <c r="L81" s="1644">
        <v>1488</v>
      </c>
    </row>
    <row r="82" spans="1:12">
      <c r="A82" s="1436">
        <v>46162</v>
      </c>
      <c r="B82" s="623" t="s">
        <v>17487</v>
      </c>
      <c r="C82" s="623">
        <v>3456</v>
      </c>
      <c r="G82" s="1298">
        <v>46162</v>
      </c>
      <c r="H82" t="s">
        <v>17487</v>
      </c>
      <c r="I82" s="1644">
        <v>3456</v>
      </c>
      <c r="K82" s="176" t="s">
        <v>17602</v>
      </c>
      <c r="L82" s="1644">
        <v>1148</v>
      </c>
    </row>
    <row r="83" spans="1:12">
      <c r="A83" s="1436">
        <v>46162</v>
      </c>
      <c r="B83" s="623" t="s">
        <v>17488</v>
      </c>
      <c r="C83" s="623">
        <v>4320</v>
      </c>
      <c r="G83" s="1298">
        <v>46162</v>
      </c>
      <c r="H83" t="s">
        <v>17473</v>
      </c>
      <c r="I83" s="1644">
        <v>750</v>
      </c>
      <c r="K83" s="176" t="s">
        <v>17603</v>
      </c>
      <c r="L83" s="1644">
        <v>1459</v>
      </c>
    </row>
    <row r="84" spans="1:12">
      <c r="A84" s="1436">
        <v>46162</v>
      </c>
      <c r="B84" s="623" t="s">
        <v>17489</v>
      </c>
      <c r="C84" s="623">
        <v>3390</v>
      </c>
      <c r="G84" s="1298">
        <v>46162</v>
      </c>
      <c r="H84" t="s">
        <v>17491</v>
      </c>
      <c r="I84" s="1644">
        <v>825</v>
      </c>
      <c r="K84" s="176" t="s">
        <v>17478</v>
      </c>
      <c r="L84" s="1644">
        <v>2383</v>
      </c>
    </row>
    <row r="85" spans="1:12">
      <c r="A85" s="1436">
        <v>46162</v>
      </c>
      <c r="B85" s="623" t="s">
        <v>17490</v>
      </c>
      <c r="C85" s="623">
        <v>825</v>
      </c>
      <c r="G85" s="1298">
        <v>46162</v>
      </c>
      <c r="H85" t="s">
        <v>17490</v>
      </c>
      <c r="I85" s="1644">
        <v>825</v>
      </c>
      <c r="K85" s="176" t="s">
        <v>17479</v>
      </c>
      <c r="L85" s="1644">
        <v>3471</v>
      </c>
    </row>
    <row r="86" spans="1:12">
      <c r="A86" s="1436">
        <v>46162</v>
      </c>
      <c r="B86" s="623" t="s">
        <v>17491</v>
      </c>
      <c r="C86" s="623">
        <v>825</v>
      </c>
      <c r="G86" s="1298">
        <v>46162</v>
      </c>
      <c r="H86" t="s">
        <v>17474</v>
      </c>
      <c r="I86" s="1644">
        <v>1999</v>
      </c>
      <c r="K86" s="176" t="s">
        <v>17535</v>
      </c>
      <c r="L86" s="1644">
        <v>22</v>
      </c>
    </row>
    <row r="87" spans="1:12">
      <c r="A87" s="1436">
        <v>46163</v>
      </c>
      <c r="B87" s="623" t="s">
        <v>17504</v>
      </c>
      <c r="C87" s="623">
        <v>30</v>
      </c>
      <c r="G87" s="1298">
        <v>46162</v>
      </c>
      <c r="H87" t="s">
        <v>17475</v>
      </c>
      <c r="I87" s="1644">
        <v>4251</v>
      </c>
      <c r="K87" s="176" t="s">
        <v>17605</v>
      </c>
      <c r="L87" s="1644">
        <v>472</v>
      </c>
    </row>
    <row r="88" spans="1:12">
      <c r="A88" s="1436">
        <v>46163</v>
      </c>
      <c r="B88" s="623" t="s">
        <v>17505</v>
      </c>
      <c r="C88" s="623">
        <v>15</v>
      </c>
      <c r="G88" s="1298">
        <v>46162</v>
      </c>
      <c r="H88" t="s">
        <v>17476</v>
      </c>
      <c r="I88" s="1644">
        <v>1488</v>
      </c>
      <c r="K88" s="176" t="s">
        <v>17606</v>
      </c>
      <c r="L88" s="1644">
        <v>424</v>
      </c>
    </row>
    <row r="89" spans="1:12">
      <c r="A89" s="1436">
        <v>46163</v>
      </c>
      <c r="B89" s="623" t="s">
        <v>17506</v>
      </c>
      <c r="C89" s="623">
        <v>80</v>
      </c>
      <c r="G89" s="1298">
        <v>46162</v>
      </c>
      <c r="H89" t="s">
        <v>17477</v>
      </c>
      <c r="I89" s="1644">
        <v>3041</v>
      </c>
      <c r="K89" s="176" t="s">
        <v>17537</v>
      </c>
      <c r="L89" s="1644">
        <v>87</v>
      </c>
    </row>
    <row r="90" spans="1:12">
      <c r="A90" s="1436">
        <v>46163</v>
      </c>
      <c r="B90" s="623" t="s">
        <v>17507</v>
      </c>
      <c r="C90" s="623">
        <v>9</v>
      </c>
      <c r="G90" s="1298">
        <v>46162</v>
      </c>
      <c r="H90" t="s">
        <v>17478</v>
      </c>
      <c r="I90" s="1644">
        <v>2383</v>
      </c>
      <c r="K90" s="176" t="s">
        <v>17538</v>
      </c>
      <c r="L90" s="1644">
        <v>43</v>
      </c>
    </row>
    <row r="91" spans="1:12">
      <c r="A91" s="1436">
        <v>46163</v>
      </c>
      <c r="B91" s="623" t="s">
        <v>17508</v>
      </c>
      <c r="C91" s="623">
        <v>16</v>
      </c>
      <c r="G91" s="1298">
        <v>46162</v>
      </c>
      <c r="H91" t="s">
        <v>17479</v>
      </c>
      <c r="I91" s="1644">
        <v>3471</v>
      </c>
      <c r="K91" s="176" t="s">
        <v>17607</v>
      </c>
      <c r="L91" s="1644">
        <v>1696</v>
      </c>
    </row>
    <row r="92" spans="1:12">
      <c r="A92" s="1436">
        <v>46163</v>
      </c>
      <c r="B92" s="623" t="s">
        <v>17509</v>
      </c>
      <c r="C92" s="623">
        <v>20</v>
      </c>
      <c r="G92" s="1298">
        <v>46162</v>
      </c>
      <c r="H92" t="s">
        <v>17480</v>
      </c>
      <c r="I92" s="1644">
        <v>1976</v>
      </c>
      <c r="K92" s="176" t="s">
        <v>17481</v>
      </c>
      <c r="L92" s="1644">
        <v>4465</v>
      </c>
    </row>
    <row r="93" spans="1:12">
      <c r="A93" s="1436">
        <v>46163</v>
      </c>
      <c r="B93" s="623" t="s">
        <v>17510</v>
      </c>
      <c r="C93" s="623">
        <v>29</v>
      </c>
      <c r="G93" s="1298">
        <v>46162</v>
      </c>
      <c r="H93" t="s">
        <v>17481</v>
      </c>
      <c r="I93" s="1644">
        <v>4465</v>
      </c>
      <c r="K93" s="176" t="s">
        <v>17608</v>
      </c>
      <c r="L93" s="1644">
        <v>1133</v>
      </c>
    </row>
    <row r="94" spans="1:12">
      <c r="A94" s="1436">
        <v>46163</v>
      </c>
      <c r="B94" s="623" t="s">
        <v>17511</v>
      </c>
      <c r="C94" s="623">
        <v>11</v>
      </c>
      <c r="G94" t="s">
        <v>17492</v>
      </c>
      <c r="H94"/>
      <c r="I94" s="1644">
        <v>55300</v>
      </c>
      <c r="K94" s="176" t="s">
        <v>17528</v>
      </c>
      <c r="L94" s="1644">
        <v>89</v>
      </c>
    </row>
    <row r="95" spans="1:12">
      <c r="A95" s="1436">
        <v>46163</v>
      </c>
      <c r="B95" s="623" t="s">
        <v>17512</v>
      </c>
      <c r="C95" s="623">
        <v>12</v>
      </c>
      <c r="G95" s="1298">
        <v>46163</v>
      </c>
      <c r="H95" t="s">
        <v>17539</v>
      </c>
      <c r="I95" s="1644">
        <v>48</v>
      </c>
      <c r="K95" s="176" t="s">
        <v>17527</v>
      </c>
      <c r="L95" s="1644">
        <v>85</v>
      </c>
    </row>
    <row r="96" spans="1:12">
      <c r="A96" s="1436">
        <v>46163</v>
      </c>
      <c r="B96" s="623" t="s">
        <v>17513</v>
      </c>
      <c r="C96" s="623">
        <v>10</v>
      </c>
      <c r="G96" s="1298">
        <v>46163</v>
      </c>
      <c r="H96" t="s">
        <v>17560</v>
      </c>
      <c r="I96" s="1644">
        <v>4050</v>
      </c>
      <c r="K96" s="176" t="s">
        <v>17526</v>
      </c>
      <c r="L96" s="1644">
        <v>88</v>
      </c>
    </row>
    <row r="97" spans="1:12">
      <c r="A97" s="1436">
        <v>46163</v>
      </c>
      <c r="B97" s="623" t="s">
        <v>17514</v>
      </c>
      <c r="C97" s="623">
        <v>60</v>
      </c>
      <c r="G97" s="1298">
        <v>46163</v>
      </c>
      <c r="H97" t="s">
        <v>17561</v>
      </c>
      <c r="I97" s="1644">
        <v>1680</v>
      </c>
      <c r="K97" s="176" t="s">
        <v>17524</v>
      </c>
      <c r="L97" s="1644">
        <v>10</v>
      </c>
    </row>
    <row r="98" spans="1:12">
      <c r="A98" s="1436">
        <v>46163</v>
      </c>
      <c r="B98" s="623" t="s">
        <v>17515</v>
      </c>
      <c r="C98" s="623">
        <v>36</v>
      </c>
      <c r="G98" s="1298">
        <v>46163</v>
      </c>
      <c r="H98" t="s">
        <v>17562</v>
      </c>
      <c r="I98" s="1644">
        <v>1470</v>
      </c>
      <c r="K98" s="176" t="s">
        <v>17525</v>
      </c>
      <c r="L98" s="1644">
        <v>24</v>
      </c>
    </row>
    <row r="99" spans="1:12">
      <c r="A99" s="1436">
        <v>46163</v>
      </c>
      <c r="B99" s="623" t="s">
        <v>17455</v>
      </c>
      <c r="C99" s="623">
        <v>5</v>
      </c>
      <c r="G99" s="1298">
        <v>46163</v>
      </c>
      <c r="H99" t="s">
        <v>17563</v>
      </c>
      <c r="I99" s="1644">
        <v>1770</v>
      </c>
      <c r="K99" s="176" t="s">
        <v>17534</v>
      </c>
      <c r="L99" s="1644">
        <v>84</v>
      </c>
    </row>
    <row r="100" spans="1:12">
      <c r="A100" s="1436">
        <v>46163</v>
      </c>
      <c r="B100" s="623" t="s">
        <v>17516</v>
      </c>
      <c r="C100" s="623">
        <v>15</v>
      </c>
      <c r="G100" s="1298">
        <v>46163</v>
      </c>
      <c r="H100" t="s">
        <v>17564</v>
      </c>
      <c r="I100" s="1644">
        <v>1200</v>
      </c>
      <c r="K100" s="176" t="s">
        <v>17533</v>
      </c>
      <c r="L100" s="1644">
        <v>52</v>
      </c>
    </row>
    <row r="101" spans="1:12">
      <c r="A101" s="1436">
        <v>46163</v>
      </c>
      <c r="B101" s="623" t="s">
        <v>17517</v>
      </c>
      <c r="C101" s="623">
        <v>75</v>
      </c>
      <c r="G101" s="1298">
        <v>46163</v>
      </c>
      <c r="H101" t="s">
        <v>17540</v>
      </c>
      <c r="I101" s="1644">
        <v>360</v>
      </c>
      <c r="K101" s="176" t="s">
        <v>17532</v>
      </c>
      <c r="L101" s="1644">
        <v>22</v>
      </c>
    </row>
    <row r="102" spans="1:12">
      <c r="A102" s="1436">
        <v>46163</v>
      </c>
      <c r="B102" s="623" t="s">
        <v>17518</v>
      </c>
      <c r="C102" s="623">
        <v>15</v>
      </c>
      <c r="G102" s="1298">
        <v>46163</v>
      </c>
      <c r="H102" t="s">
        <v>17565</v>
      </c>
      <c r="I102" s="1644">
        <v>5400</v>
      </c>
      <c r="K102" s="176" t="s">
        <v>17531</v>
      </c>
      <c r="L102" s="1644">
        <v>9</v>
      </c>
    </row>
    <row r="103" spans="1:12">
      <c r="A103" s="1436">
        <v>46163</v>
      </c>
      <c r="B103" s="623" t="s">
        <v>17519</v>
      </c>
      <c r="C103" s="623">
        <v>57</v>
      </c>
      <c r="G103" s="1298">
        <v>46163</v>
      </c>
      <c r="H103" t="s">
        <v>17566</v>
      </c>
      <c r="I103" s="1644">
        <v>1824</v>
      </c>
      <c r="K103" s="176" t="s">
        <v>17530</v>
      </c>
      <c r="L103" s="1644">
        <v>36</v>
      </c>
    </row>
    <row r="104" spans="1:12">
      <c r="A104" s="1436">
        <v>46163</v>
      </c>
      <c r="B104" s="623" t="s">
        <v>17520</v>
      </c>
      <c r="C104" s="623">
        <v>120</v>
      </c>
      <c r="G104" s="1298">
        <v>46163</v>
      </c>
      <c r="H104" t="s">
        <v>17567</v>
      </c>
      <c r="I104" s="1644">
        <v>1944</v>
      </c>
      <c r="K104" s="176" t="s">
        <v>17529</v>
      </c>
      <c r="L104" s="1644">
        <v>28</v>
      </c>
    </row>
    <row r="105" spans="1:12">
      <c r="A105" s="1436">
        <v>46163</v>
      </c>
      <c r="B105" s="623" t="s">
        <v>17521</v>
      </c>
      <c r="C105" s="623">
        <v>30</v>
      </c>
      <c r="G105" s="1298">
        <v>46163</v>
      </c>
      <c r="H105" t="s">
        <v>17568</v>
      </c>
      <c r="I105" s="1644">
        <v>2040</v>
      </c>
      <c r="K105" s="176" t="s">
        <v>211</v>
      </c>
      <c r="L105" s="1644"/>
    </row>
    <row r="106" spans="1:12">
      <c r="A106" s="1436">
        <v>46163</v>
      </c>
      <c r="B106" s="623" t="s">
        <v>17522</v>
      </c>
      <c r="C106" s="623">
        <v>96</v>
      </c>
      <c r="G106" s="1298">
        <v>46163</v>
      </c>
      <c r="H106" t="s">
        <v>17569</v>
      </c>
      <c r="I106" s="1644">
        <v>3894</v>
      </c>
      <c r="K106" s="176" t="s">
        <v>17340</v>
      </c>
      <c r="L106" s="1644">
        <v>360</v>
      </c>
    </row>
    <row r="107" spans="1:12">
      <c r="A107" s="1436">
        <v>46163</v>
      </c>
      <c r="B107" s="623" t="s">
        <v>17523</v>
      </c>
      <c r="C107" s="623">
        <v>44</v>
      </c>
      <c r="G107" s="1298">
        <v>46163</v>
      </c>
      <c r="H107" t="s">
        <v>17523</v>
      </c>
      <c r="I107" s="1644">
        <v>44</v>
      </c>
      <c r="K107" s="176" t="s">
        <v>17590</v>
      </c>
      <c r="L107" s="1644">
        <v>3365</v>
      </c>
    </row>
    <row r="108" spans="1:12">
      <c r="A108" s="1436">
        <v>46163</v>
      </c>
      <c r="B108" s="623" t="s">
        <v>17524</v>
      </c>
      <c r="C108" s="623">
        <v>10</v>
      </c>
      <c r="G108" s="1298">
        <v>46163</v>
      </c>
      <c r="H108" t="s">
        <v>17522</v>
      </c>
      <c r="I108" s="1644">
        <v>96</v>
      </c>
      <c r="K108" s="176" t="s">
        <v>17390</v>
      </c>
      <c r="L108" s="1644">
        <v>750</v>
      </c>
    </row>
    <row r="109" spans="1:12">
      <c r="A109" s="1436">
        <v>46163</v>
      </c>
      <c r="B109" s="623" t="s">
        <v>17525</v>
      </c>
      <c r="C109" s="623">
        <v>24</v>
      </c>
      <c r="G109" s="1298">
        <v>46163</v>
      </c>
      <c r="H109" t="s">
        <v>17521</v>
      </c>
      <c r="I109" s="1644">
        <v>30</v>
      </c>
      <c r="K109" s="176" t="s">
        <v>17456</v>
      </c>
      <c r="L109" s="1644">
        <v>13</v>
      </c>
    </row>
    <row r="110" spans="1:12">
      <c r="A110" s="1436">
        <v>46163</v>
      </c>
      <c r="B110" s="623" t="s">
        <v>17526</v>
      </c>
      <c r="C110" s="623">
        <v>88</v>
      </c>
      <c r="G110" s="1298">
        <v>46163</v>
      </c>
      <c r="H110" t="s">
        <v>17545</v>
      </c>
      <c r="I110" s="1644">
        <v>96</v>
      </c>
      <c r="K110" s="176" t="s">
        <v>17366</v>
      </c>
      <c r="L110" s="1644">
        <v>5749</v>
      </c>
    </row>
    <row r="111" spans="1:12">
      <c r="A111" s="1436">
        <v>46163</v>
      </c>
      <c r="B111" s="623" t="s">
        <v>17527</v>
      </c>
      <c r="C111" s="623">
        <v>85</v>
      </c>
      <c r="G111" s="1298">
        <v>46163</v>
      </c>
      <c r="H111" t="s">
        <v>17544</v>
      </c>
      <c r="I111" s="1644">
        <v>90</v>
      </c>
      <c r="K111" s="176" t="s">
        <v>17491</v>
      </c>
      <c r="L111" s="1644">
        <v>825</v>
      </c>
    </row>
    <row r="112" spans="1:12">
      <c r="A112" s="1436">
        <v>46163</v>
      </c>
      <c r="B112" s="623" t="s">
        <v>17528</v>
      </c>
      <c r="C112" s="623">
        <v>89</v>
      </c>
      <c r="G112" s="1298">
        <v>46163</v>
      </c>
      <c r="H112" t="s">
        <v>17543</v>
      </c>
      <c r="I112" s="1644">
        <v>72</v>
      </c>
      <c r="K112" s="176" t="s">
        <v>17487</v>
      </c>
      <c r="L112" s="1644">
        <v>3456</v>
      </c>
    </row>
    <row r="113" spans="1:12">
      <c r="A113" s="1436">
        <v>46163</v>
      </c>
      <c r="B113" s="623" t="s">
        <v>17529</v>
      </c>
      <c r="C113" s="623">
        <v>28</v>
      </c>
      <c r="G113" s="1298">
        <v>46163</v>
      </c>
      <c r="H113" t="s">
        <v>17542</v>
      </c>
      <c r="I113" s="1644">
        <v>3</v>
      </c>
      <c r="K113" s="176" t="s">
        <v>17610</v>
      </c>
      <c r="L113" s="1644">
        <v>3600</v>
      </c>
    </row>
    <row r="114" spans="1:12">
      <c r="A114" s="1436">
        <v>46163</v>
      </c>
      <c r="B114" s="623" t="s">
        <v>17530</v>
      </c>
      <c r="C114" s="623">
        <v>36</v>
      </c>
      <c r="G114" s="1298">
        <v>46163</v>
      </c>
      <c r="H114" t="s">
        <v>17541</v>
      </c>
      <c r="I114" s="1644">
        <v>48</v>
      </c>
      <c r="K114" s="176" t="s">
        <v>17596</v>
      </c>
      <c r="L114" s="1644">
        <v>600</v>
      </c>
    </row>
    <row r="115" spans="1:12">
      <c r="A115" s="1436">
        <v>46163</v>
      </c>
      <c r="B115" s="623" t="s">
        <v>17531</v>
      </c>
      <c r="C115" s="623">
        <v>9</v>
      </c>
      <c r="G115" s="1298">
        <v>46163</v>
      </c>
      <c r="H115" t="s">
        <v>17520</v>
      </c>
      <c r="I115" s="1644">
        <v>120</v>
      </c>
      <c r="K115" s="176" t="s">
        <v>17489</v>
      </c>
      <c r="L115" s="1644">
        <v>3390</v>
      </c>
    </row>
    <row r="116" spans="1:12">
      <c r="A116" s="1436">
        <v>46163</v>
      </c>
      <c r="B116" s="623" t="s">
        <v>17532</v>
      </c>
      <c r="C116" s="623">
        <v>22</v>
      </c>
      <c r="G116" s="1298">
        <v>46163</v>
      </c>
      <c r="H116" t="s">
        <v>17519</v>
      </c>
      <c r="I116" s="1644">
        <v>57</v>
      </c>
      <c r="K116" s="176" t="s">
        <v>17339</v>
      </c>
      <c r="L116" s="1644">
        <v>33</v>
      </c>
    </row>
    <row r="117" spans="1:12">
      <c r="A117" s="1436">
        <v>46163</v>
      </c>
      <c r="B117" s="623" t="s">
        <v>17533</v>
      </c>
      <c r="C117" s="623">
        <v>52</v>
      </c>
      <c r="G117" s="1298">
        <v>46163</v>
      </c>
      <c r="H117" t="s">
        <v>17518</v>
      </c>
      <c r="I117" s="1644">
        <v>15</v>
      </c>
      <c r="K117" s="176" t="s">
        <v>17267</v>
      </c>
      <c r="L117" s="1644">
        <v>1200</v>
      </c>
    </row>
    <row r="118" spans="1:12">
      <c r="A118" s="1436">
        <v>46163</v>
      </c>
      <c r="B118" s="623" t="s">
        <v>17534</v>
      </c>
      <c r="C118" s="623">
        <v>84</v>
      </c>
      <c r="G118" s="1298">
        <v>46163</v>
      </c>
      <c r="H118" t="s">
        <v>17517</v>
      </c>
      <c r="I118" s="1644">
        <v>75</v>
      </c>
      <c r="K118" s="176" t="s">
        <v>17436</v>
      </c>
      <c r="L118" s="1644">
        <v>1128</v>
      </c>
    </row>
    <row r="119" spans="1:12">
      <c r="A119" s="1436">
        <v>46163</v>
      </c>
      <c r="B119" s="623" t="s">
        <v>17535</v>
      </c>
      <c r="C119" s="623">
        <v>22</v>
      </c>
      <c r="G119" s="1298">
        <v>46163</v>
      </c>
      <c r="H119" t="s">
        <v>17516</v>
      </c>
      <c r="I119" s="1644">
        <v>15</v>
      </c>
      <c r="K119" s="176" t="s">
        <v>17308</v>
      </c>
      <c r="L119" s="1644">
        <v>19965</v>
      </c>
    </row>
    <row r="120" spans="1:12">
      <c r="A120" s="1436">
        <v>46163</v>
      </c>
      <c r="B120" s="623" t="s">
        <v>17536</v>
      </c>
      <c r="C120" s="623">
        <v>18</v>
      </c>
      <c r="G120" s="1298">
        <v>46163</v>
      </c>
      <c r="H120" t="s">
        <v>17455</v>
      </c>
      <c r="I120" s="1644">
        <v>5</v>
      </c>
      <c r="K120" s="176" t="s">
        <v>17309</v>
      </c>
      <c r="L120" s="1644">
        <v>15120</v>
      </c>
    </row>
    <row r="121" spans="1:12">
      <c r="A121" s="1436">
        <v>46163</v>
      </c>
      <c r="B121" s="623" t="s">
        <v>17537</v>
      </c>
      <c r="C121" s="623">
        <v>87</v>
      </c>
      <c r="G121" s="1298">
        <v>46163</v>
      </c>
      <c r="H121" t="s">
        <v>17515</v>
      </c>
      <c r="I121" s="1644">
        <v>36</v>
      </c>
      <c r="K121" s="176" t="s">
        <v>17310</v>
      </c>
      <c r="L121" s="1644">
        <v>5</v>
      </c>
    </row>
    <row r="122" spans="1:12">
      <c r="A122" s="1436">
        <v>46163</v>
      </c>
      <c r="B122" s="623" t="s">
        <v>17538</v>
      </c>
      <c r="C122" s="623">
        <v>43</v>
      </c>
      <c r="G122" s="1298">
        <v>46163</v>
      </c>
      <c r="H122" t="s">
        <v>17554</v>
      </c>
      <c r="I122" s="1644">
        <v>44</v>
      </c>
      <c r="K122" s="176" t="s">
        <v>17311</v>
      </c>
      <c r="L122" s="1644">
        <v>750</v>
      </c>
    </row>
    <row r="123" spans="1:12">
      <c r="A123" s="1436">
        <v>46163</v>
      </c>
      <c r="B123" s="623" t="s">
        <v>17539</v>
      </c>
      <c r="C123" s="623">
        <v>48</v>
      </c>
      <c r="G123" s="1298">
        <v>46163</v>
      </c>
      <c r="H123" t="s">
        <v>17553</v>
      </c>
      <c r="I123" s="1644">
        <v>18</v>
      </c>
      <c r="K123" s="176" t="s">
        <v>17312</v>
      </c>
      <c r="L123" s="1644">
        <v>750</v>
      </c>
    </row>
    <row r="124" spans="1:12">
      <c r="A124" s="1436">
        <v>46163</v>
      </c>
      <c r="B124" s="623" t="s">
        <v>17540</v>
      </c>
      <c r="C124" s="623">
        <v>360</v>
      </c>
      <c r="G124" s="1298">
        <v>46163</v>
      </c>
      <c r="H124" t="s">
        <v>17552</v>
      </c>
      <c r="I124" s="1644">
        <v>40</v>
      </c>
      <c r="K124" s="176" t="s">
        <v>17348</v>
      </c>
      <c r="L124" s="1644">
        <v>192</v>
      </c>
    </row>
    <row r="125" spans="1:12">
      <c r="A125" s="1436">
        <v>46163</v>
      </c>
      <c r="B125" s="623" t="s">
        <v>17541</v>
      </c>
      <c r="C125" s="623">
        <v>48</v>
      </c>
      <c r="G125" s="1298">
        <v>46163</v>
      </c>
      <c r="H125" t="s">
        <v>17551</v>
      </c>
      <c r="I125" s="1644">
        <v>10</v>
      </c>
      <c r="K125" s="176" t="s">
        <v>17349</v>
      </c>
      <c r="L125" s="1644">
        <v>2730</v>
      </c>
    </row>
    <row r="126" spans="1:12">
      <c r="A126" s="1436">
        <v>46163</v>
      </c>
      <c r="B126" s="623" t="s">
        <v>17542</v>
      </c>
      <c r="C126" s="623">
        <v>3</v>
      </c>
      <c r="G126" s="1298">
        <v>46163</v>
      </c>
      <c r="H126" t="s">
        <v>17550</v>
      </c>
      <c r="I126" s="1644">
        <v>14</v>
      </c>
      <c r="K126" s="176" t="s">
        <v>17350</v>
      </c>
      <c r="L126" s="1644">
        <v>1008</v>
      </c>
    </row>
    <row r="127" spans="1:12">
      <c r="A127" s="1436">
        <v>46163</v>
      </c>
      <c r="B127" s="623" t="s">
        <v>17543</v>
      </c>
      <c r="C127" s="623">
        <v>72</v>
      </c>
      <c r="G127" s="1298">
        <v>46163</v>
      </c>
      <c r="H127" t="s">
        <v>17549</v>
      </c>
      <c r="I127" s="1644">
        <v>9</v>
      </c>
      <c r="K127" s="176" t="s">
        <v>17346</v>
      </c>
      <c r="L127" s="1644">
        <v>44</v>
      </c>
    </row>
    <row r="128" spans="1:12">
      <c r="A128" s="1436">
        <v>46163</v>
      </c>
      <c r="B128" s="623" t="s">
        <v>17544</v>
      </c>
      <c r="C128" s="623">
        <v>90</v>
      </c>
      <c r="G128" s="1298">
        <v>46163</v>
      </c>
      <c r="H128" t="s">
        <v>17548</v>
      </c>
      <c r="I128" s="1644">
        <v>80</v>
      </c>
      <c r="K128" s="176" t="s">
        <v>17365</v>
      </c>
      <c r="L128" s="1644">
        <v>25</v>
      </c>
    </row>
    <row r="129" spans="1:12">
      <c r="A129" s="1436">
        <v>46163</v>
      </c>
      <c r="B129" s="623" t="s">
        <v>17545</v>
      </c>
      <c r="C129" s="623">
        <v>96</v>
      </c>
      <c r="G129" s="1298">
        <v>46163</v>
      </c>
      <c r="H129" t="s">
        <v>17547</v>
      </c>
      <c r="I129" s="1644">
        <v>6</v>
      </c>
      <c r="K129" s="176" t="s">
        <v>17386</v>
      </c>
      <c r="L129" s="1644">
        <v>757</v>
      </c>
    </row>
    <row r="130" spans="1:12">
      <c r="A130" s="1436">
        <v>46163</v>
      </c>
      <c r="B130" s="623" t="s">
        <v>17546</v>
      </c>
      <c r="C130" s="623">
        <v>68</v>
      </c>
      <c r="G130" s="1298">
        <v>46163</v>
      </c>
      <c r="H130" t="s">
        <v>17546</v>
      </c>
      <c r="I130" s="1644">
        <v>68</v>
      </c>
      <c r="K130" s="176" t="s">
        <v>17387</v>
      </c>
      <c r="L130" s="1644">
        <v>3520</v>
      </c>
    </row>
    <row r="131" spans="1:12">
      <c r="A131" s="1436">
        <v>46163</v>
      </c>
      <c r="B131" s="623" t="s">
        <v>17547</v>
      </c>
      <c r="C131" s="623">
        <v>6</v>
      </c>
      <c r="G131" s="1298">
        <v>46163</v>
      </c>
      <c r="H131" t="s">
        <v>17514</v>
      </c>
      <c r="I131" s="1644">
        <v>60</v>
      </c>
      <c r="K131" s="176" t="s">
        <v>17388</v>
      </c>
      <c r="L131" s="1644">
        <v>5610</v>
      </c>
    </row>
    <row r="132" spans="1:12">
      <c r="A132" s="1436">
        <v>46163</v>
      </c>
      <c r="B132" s="623" t="s">
        <v>17548</v>
      </c>
      <c r="C132" s="623">
        <v>80</v>
      </c>
      <c r="G132" s="1298">
        <v>46163</v>
      </c>
      <c r="H132" t="s">
        <v>17513</v>
      </c>
      <c r="I132" s="1644">
        <v>10</v>
      </c>
      <c r="K132" s="176" t="s">
        <v>17412</v>
      </c>
      <c r="L132" s="1644">
        <v>399</v>
      </c>
    </row>
    <row r="133" spans="1:12">
      <c r="A133" s="1436">
        <v>46163</v>
      </c>
      <c r="B133" s="623" t="s">
        <v>17549</v>
      </c>
      <c r="C133" s="623">
        <v>9</v>
      </c>
      <c r="G133" s="1298">
        <v>46163</v>
      </c>
      <c r="H133" t="s">
        <v>17512</v>
      </c>
      <c r="I133" s="1644">
        <v>12</v>
      </c>
      <c r="K133" s="176" t="s">
        <v>17413</v>
      </c>
      <c r="L133" s="1644">
        <v>699</v>
      </c>
    </row>
    <row r="134" spans="1:12">
      <c r="A134" s="1436">
        <v>46163</v>
      </c>
      <c r="B134" s="623" t="s">
        <v>17550</v>
      </c>
      <c r="C134" s="623">
        <v>14</v>
      </c>
      <c r="G134" s="1298">
        <v>46163</v>
      </c>
      <c r="H134" t="s">
        <v>17511</v>
      </c>
      <c r="I134" s="1644">
        <v>11</v>
      </c>
      <c r="K134" s="176" t="s">
        <v>17420</v>
      </c>
      <c r="L134" s="1644">
        <v>2472</v>
      </c>
    </row>
    <row r="135" spans="1:12">
      <c r="A135" s="1436">
        <v>46163</v>
      </c>
      <c r="B135" s="623" t="s">
        <v>17551</v>
      </c>
      <c r="C135" s="623">
        <v>10</v>
      </c>
      <c r="G135" s="1298">
        <v>46163</v>
      </c>
      <c r="H135" t="s">
        <v>17510</v>
      </c>
      <c r="I135" s="1644">
        <v>29</v>
      </c>
      <c r="K135" s="176" t="s">
        <v>17422</v>
      </c>
      <c r="L135" s="1644">
        <v>8085</v>
      </c>
    </row>
    <row r="136" spans="1:12">
      <c r="A136" s="1436">
        <v>46163</v>
      </c>
      <c r="B136" s="623" t="s">
        <v>17552</v>
      </c>
      <c r="C136" s="623">
        <v>40</v>
      </c>
      <c r="G136" s="1298">
        <v>46163</v>
      </c>
      <c r="H136" t="s">
        <v>17509</v>
      </c>
      <c r="I136" s="1644">
        <v>20</v>
      </c>
      <c r="K136" s="176" t="s">
        <v>17431</v>
      </c>
      <c r="L136" s="1644">
        <v>33</v>
      </c>
    </row>
    <row r="137" spans="1:12">
      <c r="A137" s="1436">
        <v>46163</v>
      </c>
      <c r="B137" s="623" t="s">
        <v>17553</v>
      </c>
      <c r="C137" s="623">
        <v>18</v>
      </c>
      <c r="G137" s="1298">
        <v>46163</v>
      </c>
      <c r="H137" t="s">
        <v>17508</v>
      </c>
      <c r="I137" s="1644">
        <v>16</v>
      </c>
      <c r="K137" s="176" t="s">
        <v>17432</v>
      </c>
      <c r="L137" s="1644">
        <v>30</v>
      </c>
    </row>
    <row r="138" spans="1:12">
      <c r="A138" s="1436">
        <v>46163</v>
      </c>
      <c r="B138" s="623" t="s">
        <v>17554</v>
      </c>
      <c r="C138" s="623">
        <v>44</v>
      </c>
      <c r="G138" s="1298">
        <v>46163</v>
      </c>
      <c r="H138" t="s">
        <v>17507</v>
      </c>
      <c r="I138" s="1644">
        <v>9</v>
      </c>
      <c r="K138" s="176" t="s">
        <v>17433</v>
      </c>
      <c r="L138" s="1644">
        <v>210</v>
      </c>
    </row>
    <row r="139" spans="1:12">
      <c r="A139" s="1436">
        <v>46163</v>
      </c>
      <c r="B139" s="623" t="s">
        <v>17555</v>
      </c>
      <c r="C139" s="623">
        <v>8</v>
      </c>
      <c r="G139" s="1298">
        <v>46163</v>
      </c>
      <c r="H139" t="s">
        <v>17506</v>
      </c>
      <c r="I139" s="1644">
        <v>80</v>
      </c>
      <c r="K139" s="176" t="s">
        <v>17434</v>
      </c>
      <c r="L139" s="1644">
        <v>600</v>
      </c>
    </row>
    <row r="140" spans="1:12">
      <c r="A140" s="1436">
        <v>46163</v>
      </c>
      <c r="B140" s="623" t="s">
        <v>17556</v>
      </c>
      <c r="C140" s="623">
        <v>4</v>
      </c>
      <c r="G140" s="1298">
        <v>46163</v>
      </c>
      <c r="H140" t="s">
        <v>17505</v>
      </c>
      <c r="I140" s="1644">
        <v>15</v>
      </c>
      <c r="K140" s="176" t="s">
        <v>17435</v>
      </c>
      <c r="L140" s="1644">
        <v>990</v>
      </c>
    </row>
    <row r="141" spans="1:12">
      <c r="A141" s="1436">
        <v>46163</v>
      </c>
      <c r="B141" s="623" t="s">
        <v>17557</v>
      </c>
      <c r="C141" s="623">
        <v>96</v>
      </c>
      <c r="G141" s="1298">
        <v>46163</v>
      </c>
      <c r="H141" t="s">
        <v>17504</v>
      </c>
      <c r="I141" s="1644">
        <v>30</v>
      </c>
      <c r="K141" s="176" t="s">
        <v>17457</v>
      </c>
      <c r="L141" s="1644">
        <v>426</v>
      </c>
    </row>
    <row r="142" spans="1:12">
      <c r="A142" s="1436">
        <v>46163</v>
      </c>
      <c r="B142" s="623" t="s">
        <v>17558</v>
      </c>
      <c r="C142" s="623">
        <v>15</v>
      </c>
      <c r="G142" s="1298">
        <v>46163</v>
      </c>
      <c r="H142" t="s">
        <v>17559</v>
      </c>
      <c r="I142" s="1644">
        <v>90</v>
      </c>
      <c r="K142" s="176" t="s">
        <v>17458</v>
      </c>
      <c r="L142" s="1644">
        <v>750</v>
      </c>
    </row>
    <row r="143" spans="1:12">
      <c r="A143" s="1436">
        <v>46163</v>
      </c>
      <c r="B143" s="623" t="s">
        <v>17559</v>
      </c>
      <c r="C143" s="623">
        <v>90</v>
      </c>
      <c r="G143" s="1298">
        <v>46163</v>
      </c>
      <c r="H143" t="s">
        <v>17558</v>
      </c>
      <c r="I143" s="1644">
        <v>15</v>
      </c>
      <c r="K143" s="176" t="s">
        <v>17460</v>
      </c>
      <c r="L143" s="1644">
        <v>690</v>
      </c>
    </row>
    <row r="144" spans="1:12">
      <c r="A144" s="1436">
        <v>46163</v>
      </c>
      <c r="B144" s="623" t="s">
        <v>17560</v>
      </c>
      <c r="C144" s="623">
        <v>4050</v>
      </c>
      <c r="G144" s="1298">
        <v>46163</v>
      </c>
      <c r="H144" t="s">
        <v>17557</v>
      </c>
      <c r="I144" s="1644">
        <v>96</v>
      </c>
      <c r="K144" s="176" t="s">
        <v>17463</v>
      </c>
      <c r="L144" s="1644">
        <v>1822</v>
      </c>
    </row>
    <row r="145" spans="1:12">
      <c r="A145" s="1436">
        <v>46163</v>
      </c>
      <c r="B145" s="623" t="s">
        <v>17561</v>
      </c>
      <c r="C145" s="623">
        <v>1680</v>
      </c>
      <c r="G145" s="1298">
        <v>46163</v>
      </c>
      <c r="H145" t="s">
        <v>17556</v>
      </c>
      <c r="I145" s="1644">
        <v>4</v>
      </c>
      <c r="K145" s="176" t="s">
        <v>17465</v>
      </c>
      <c r="L145" s="1644">
        <v>389</v>
      </c>
    </row>
    <row r="146" spans="1:12">
      <c r="A146" s="1436">
        <v>46163</v>
      </c>
      <c r="B146" s="623" t="s">
        <v>17562</v>
      </c>
      <c r="C146" s="623">
        <v>1470</v>
      </c>
      <c r="G146" s="1298">
        <v>46163</v>
      </c>
      <c r="H146" t="s">
        <v>17555</v>
      </c>
      <c r="I146" s="1644">
        <v>8</v>
      </c>
      <c r="K146" s="176" t="s">
        <v>17468</v>
      </c>
      <c r="L146" s="1644">
        <v>2640</v>
      </c>
    </row>
    <row r="147" spans="1:12">
      <c r="A147" s="1436">
        <v>46163</v>
      </c>
      <c r="B147" s="623" t="s">
        <v>17563</v>
      </c>
      <c r="C147" s="623">
        <v>1770</v>
      </c>
      <c r="G147" s="1298">
        <v>46163</v>
      </c>
      <c r="H147" t="s">
        <v>17536</v>
      </c>
      <c r="I147" s="1644">
        <v>18</v>
      </c>
      <c r="K147" s="176" t="s">
        <v>17473</v>
      </c>
      <c r="L147" s="1644">
        <v>750</v>
      </c>
    </row>
    <row r="148" spans="1:12">
      <c r="A148" s="1436">
        <v>46163</v>
      </c>
      <c r="B148" s="623" t="s">
        <v>17564</v>
      </c>
      <c r="C148" s="623">
        <v>1200</v>
      </c>
      <c r="G148" s="1298">
        <v>46163</v>
      </c>
      <c r="H148" t="s">
        <v>17535</v>
      </c>
      <c r="I148" s="1644">
        <v>22</v>
      </c>
      <c r="K148" s="176" t="s">
        <v>17477</v>
      </c>
      <c r="L148" s="1644">
        <v>3041</v>
      </c>
    </row>
    <row r="149" spans="1:12">
      <c r="A149" s="1436">
        <v>46163</v>
      </c>
      <c r="B149" s="623" t="s">
        <v>17565</v>
      </c>
      <c r="C149" s="623">
        <v>5400</v>
      </c>
      <c r="G149" s="1298">
        <v>46163</v>
      </c>
      <c r="H149" t="s">
        <v>17537</v>
      </c>
      <c r="I149" s="1644">
        <v>87</v>
      </c>
      <c r="K149" s="176" t="s">
        <v>17480</v>
      </c>
      <c r="L149" s="1644">
        <v>1976</v>
      </c>
    </row>
    <row r="150" spans="1:12">
      <c r="A150" s="1436">
        <v>46163</v>
      </c>
      <c r="B150" s="623" t="s">
        <v>17566</v>
      </c>
      <c r="C150" s="623">
        <v>1824</v>
      </c>
      <c r="G150" s="1298">
        <v>46163</v>
      </c>
      <c r="H150" t="s">
        <v>17538</v>
      </c>
      <c r="I150" s="1644">
        <v>43</v>
      </c>
      <c r="K150" s="176" t="s">
        <v>17484</v>
      </c>
      <c r="L150" s="1644">
        <v>4200</v>
      </c>
    </row>
    <row r="151" spans="1:12">
      <c r="A151" s="1436">
        <v>46163</v>
      </c>
      <c r="B151" s="623" t="s">
        <v>17567</v>
      </c>
      <c r="C151" s="623">
        <v>1944</v>
      </c>
      <c r="G151" s="1298">
        <v>46163</v>
      </c>
      <c r="H151" t="s">
        <v>17528</v>
      </c>
      <c r="I151" s="1644">
        <v>89</v>
      </c>
      <c r="K151" s="176" t="s">
        <v>17490</v>
      </c>
      <c r="L151" s="1644">
        <v>825</v>
      </c>
    </row>
    <row r="152" spans="1:12">
      <c r="A152" s="1436">
        <v>46163</v>
      </c>
      <c r="B152" s="623" t="s">
        <v>17568</v>
      </c>
      <c r="C152" s="623">
        <v>2040</v>
      </c>
      <c r="G152" s="1298">
        <v>46163</v>
      </c>
      <c r="H152" t="s">
        <v>17527</v>
      </c>
      <c r="I152" s="1644">
        <v>85</v>
      </c>
      <c r="K152" s="176" t="s">
        <v>17541</v>
      </c>
      <c r="L152" s="1644">
        <v>48</v>
      </c>
    </row>
    <row r="153" spans="1:12">
      <c r="A153" s="1436">
        <v>46163</v>
      </c>
      <c r="B153" s="623" t="s">
        <v>17569</v>
      </c>
      <c r="C153" s="623">
        <v>3894</v>
      </c>
      <c r="G153" s="1298">
        <v>46163</v>
      </c>
      <c r="H153" t="s">
        <v>17526</v>
      </c>
      <c r="I153" s="1644">
        <v>88</v>
      </c>
      <c r="K153" s="176" t="s">
        <v>17546</v>
      </c>
      <c r="L153" s="1644">
        <v>68</v>
      </c>
    </row>
    <row r="154" spans="1:12">
      <c r="A154" s="1436">
        <v>46164</v>
      </c>
      <c r="B154" s="623" t="s">
        <v>17460</v>
      </c>
      <c r="C154" s="623">
        <v>30</v>
      </c>
      <c r="G154" s="1298">
        <v>46163</v>
      </c>
      <c r="H154" t="s">
        <v>17524</v>
      </c>
      <c r="I154" s="1644">
        <v>10</v>
      </c>
      <c r="K154" s="176" t="s">
        <v>17547</v>
      </c>
      <c r="L154" s="1644">
        <v>6</v>
      </c>
    </row>
    <row r="155" spans="1:12">
      <c r="A155" s="1436">
        <v>46164</v>
      </c>
      <c r="B155" s="623" t="s">
        <v>17590</v>
      </c>
      <c r="C155" s="623">
        <v>3365</v>
      </c>
      <c r="G155" s="1298">
        <v>46163</v>
      </c>
      <c r="H155" t="s">
        <v>17525</v>
      </c>
      <c r="I155" s="1644">
        <v>24</v>
      </c>
      <c r="K155" s="176" t="s">
        <v>17565</v>
      </c>
      <c r="L155" s="1644">
        <v>5400</v>
      </c>
    </row>
    <row r="156" spans="1:12">
      <c r="A156" s="1436">
        <v>46164</v>
      </c>
      <c r="B156" s="623" t="s">
        <v>17591</v>
      </c>
      <c r="C156" s="623">
        <v>3429</v>
      </c>
      <c r="G156" s="1298">
        <v>46163</v>
      </c>
      <c r="H156" t="s">
        <v>17534</v>
      </c>
      <c r="I156" s="1644">
        <v>84</v>
      </c>
      <c r="K156" s="176" t="s">
        <v>17566</v>
      </c>
      <c r="L156" s="1644">
        <v>1824</v>
      </c>
    </row>
    <row r="157" spans="1:12">
      <c r="A157" s="1436">
        <v>46164</v>
      </c>
      <c r="B157" s="623" t="s">
        <v>17592</v>
      </c>
      <c r="C157" s="623">
        <v>286</v>
      </c>
      <c r="G157" s="1298">
        <v>46163</v>
      </c>
      <c r="H157" t="s">
        <v>17533</v>
      </c>
      <c r="I157" s="1644">
        <v>52</v>
      </c>
      <c r="K157" s="176" t="s">
        <v>17567</v>
      </c>
      <c r="L157" s="1644">
        <v>1944</v>
      </c>
    </row>
    <row r="158" spans="1:12">
      <c r="A158" s="1436">
        <v>46164</v>
      </c>
      <c r="B158" s="623" t="s">
        <v>17593</v>
      </c>
      <c r="C158" s="623">
        <v>432</v>
      </c>
      <c r="G158" s="1298">
        <v>46163</v>
      </c>
      <c r="H158" t="s">
        <v>17532</v>
      </c>
      <c r="I158" s="1644">
        <v>22</v>
      </c>
      <c r="K158" s="176" t="s">
        <v>17568</v>
      </c>
      <c r="L158" s="1644">
        <v>2040</v>
      </c>
    </row>
    <row r="159" spans="1:12">
      <c r="A159" s="1436">
        <v>46164</v>
      </c>
      <c r="B159" s="623" t="s">
        <v>17594</v>
      </c>
      <c r="C159" s="623">
        <v>2580</v>
      </c>
      <c r="G159" s="1298">
        <v>46163</v>
      </c>
      <c r="H159" t="s">
        <v>17531</v>
      </c>
      <c r="I159" s="1644">
        <v>9</v>
      </c>
      <c r="K159" s="176" t="s">
        <v>17591</v>
      </c>
      <c r="L159" s="1644">
        <v>3429</v>
      </c>
    </row>
    <row r="160" spans="1:12">
      <c r="A160" s="1436">
        <v>46164</v>
      </c>
      <c r="B160" s="623" t="s">
        <v>17595</v>
      </c>
      <c r="C160" s="623">
        <v>750</v>
      </c>
      <c r="G160" s="1298">
        <v>46163</v>
      </c>
      <c r="H160" t="s">
        <v>17530</v>
      </c>
      <c r="I160" s="1644">
        <v>36</v>
      </c>
      <c r="K160" s="176" t="s">
        <v>17601</v>
      </c>
      <c r="L160" s="1644">
        <v>1114</v>
      </c>
    </row>
    <row r="161" spans="1:12">
      <c r="A161" s="1436">
        <v>46164</v>
      </c>
      <c r="B161" s="623" t="s">
        <v>17540</v>
      </c>
      <c r="C161" s="623">
        <v>168</v>
      </c>
      <c r="G161" s="1298">
        <v>46163</v>
      </c>
      <c r="H161" t="s">
        <v>17529</v>
      </c>
      <c r="I161" s="1644">
        <v>28</v>
      </c>
      <c r="K161" s="176" t="s">
        <v>17604</v>
      </c>
      <c r="L161" s="1644">
        <v>285</v>
      </c>
    </row>
    <row r="162" spans="1:12">
      <c r="A162" s="1436">
        <v>46164</v>
      </c>
      <c r="B162" s="623" t="s">
        <v>17596</v>
      </c>
      <c r="C162" s="623">
        <v>600</v>
      </c>
      <c r="G162" t="s">
        <v>17570</v>
      </c>
      <c r="H162"/>
      <c r="I162" s="1644">
        <v>27973</v>
      </c>
      <c r="K162" s="176" t="s">
        <v>70</v>
      </c>
      <c r="L162" s="1644">
        <v>279012</v>
      </c>
    </row>
    <row r="163" spans="1:12">
      <c r="A163" s="1436">
        <v>46164</v>
      </c>
      <c r="B163" s="623" t="s">
        <v>17597</v>
      </c>
      <c r="C163" s="623">
        <v>2760</v>
      </c>
      <c r="G163" s="1298">
        <v>46164</v>
      </c>
      <c r="H163" t="s">
        <v>17592</v>
      </c>
      <c r="I163" s="1644">
        <v>286</v>
      </c>
      <c r="K163"/>
      <c r="L163"/>
    </row>
    <row r="164" spans="1:12">
      <c r="A164" s="1436">
        <v>46164</v>
      </c>
      <c r="B164" s="623" t="s">
        <v>17598</v>
      </c>
      <c r="C164" s="623">
        <v>220</v>
      </c>
      <c r="G164" s="1298">
        <v>46164</v>
      </c>
      <c r="H164" t="s">
        <v>17593</v>
      </c>
      <c r="I164" s="1644">
        <v>432</v>
      </c>
      <c r="K164"/>
      <c r="L164"/>
    </row>
    <row r="165" spans="1:12">
      <c r="A165" s="1436">
        <v>46164</v>
      </c>
      <c r="B165" s="623" t="s">
        <v>17522</v>
      </c>
      <c r="C165" s="623">
        <v>1464</v>
      </c>
      <c r="G165" s="1298">
        <v>46164</v>
      </c>
      <c r="H165" t="s">
        <v>17609</v>
      </c>
      <c r="I165" s="1644">
        <v>1600</v>
      </c>
      <c r="K165"/>
      <c r="L165"/>
    </row>
    <row r="166" spans="1:12">
      <c r="A166" s="1436">
        <v>46164</v>
      </c>
      <c r="B166" s="623" t="s">
        <v>17599</v>
      </c>
      <c r="C166" s="623">
        <v>210</v>
      </c>
      <c r="G166" s="1298">
        <v>46164</v>
      </c>
      <c r="H166" t="s">
        <v>17594</v>
      </c>
      <c r="I166" s="1644">
        <v>2580</v>
      </c>
      <c r="K166"/>
      <c r="L166"/>
    </row>
    <row r="167" spans="1:12">
      <c r="A167" s="1436">
        <v>46164</v>
      </c>
      <c r="B167" s="623" t="s">
        <v>17549</v>
      </c>
      <c r="C167" s="623">
        <v>168</v>
      </c>
      <c r="G167" s="1298">
        <v>46164</v>
      </c>
      <c r="H167" t="s">
        <v>17595</v>
      </c>
      <c r="I167" s="1644">
        <v>750</v>
      </c>
      <c r="K167"/>
      <c r="L167"/>
    </row>
    <row r="168" spans="1:12">
      <c r="A168" s="1436">
        <v>46164</v>
      </c>
      <c r="B168" s="623" t="s">
        <v>17579</v>
      </c>
      <c r="C168" s="623">
        <v>210</v>
      </c>
      <c r="G168" s="1298">
        <v>46164</v>
      </c>
      <c r="H168" t="s">
        <v>17540</v>
      </c>
      <c r="I168" s="1644">
        <v>168</v>
      </c>
      <c r="K168"/>
      <c r="L168"/>
    </row>
    <row r="169" spans="1:12">
      <c r="A169" s="1436">
        <v>46164</v>
      </c>
      <c r="B169" s="623" t="s">
        <v>17600</v>
      </c>
      <c r="C169" s="623">
        <v>559</v>
      </c>
      <c r="G169" s="1298">
        <v>46164</v>
      </c>
      <c r="H169" t="s">
        <v>17596</v>
      </c>
      <c r="I169" s="1644">
        <v>600</v>
      </c>
      <c r="K169"/>
      <c r="L169"/>
    </row>
    <row r="170" spans="1:12">
      <c r="A170" s="1436">
        <v>46164</v>
      </c>
      <c r="B170" s="623" t="s">
        <v>17601</v>
      </c>
      <c r="C170" s="623">
        <v>1114</v>
      </c>
      <c r="G170" s="1298">
        <v>46164</v>
      </c>
      <c r="H170" t="s">
        <v>17610</v>
      </c>
      <c r="I170" s="1644">
        <v>3600</v>
      </c>
      <c r="K170"/>
      <c r="L170"/>
    </row>
    <row r="171" spans="1:12">
      <c r="A171" s="1436">
        <v>46164</v>
      </c>
      <c r="B171" s="623" t="s">
        <v>17602</v>
      </c>
      <c r="C171" s="623">
        <v>1148</v>
      </c>
      <c r="G171" s="1298">
        <v>46164</v>
      </c>
      <c r="H171" t="s">
        <v>17611</v>
      </c>
      <c r="I171" s="1644">
        <v>400</v>
      </c>
      <c r="K171"/>
      <c r="L171"/>
    </row>
    <row r="172" spans="1:12">
      <c r="A172" s="1436">
        <v>46164</v>
      </c>
      <c r="B172" s="623" t="s">
        <v>17603</v>
      </c>
      <c r="C172" s="623">
        <v>1459</v>
      </c>
      <c r="G172" s="1298">
        <v>46164</v>
      </c>
      <c r="H172" t="s">
        <v>17597</v>
      </c>
      <c r="I172" s="1644">
        <v>2760</v>
      </c>
      <c r="K172"/>
      <c r="L172"/>
    </row>
    <row r="173" spans="1:12">
      <c r="A173" s="1436">
        <v>46164</v>
      </c>
      <c r="B173" s="623" t="s">
        <v>17604</v>
      </c>
      <c r="C173" s="623">
        <v>285</v>
      </c>
      <c r="G173" s="1298">
        <v>46164</v>
      </c>
      <c r="H173" t="s">
        <v>17598</v>
      </c>
      <c r="I173" s="1644">
        <v>220</v>
      </c>
      <c r="K173"/>
      <c r="L173"/>
    </row>
    <row r="174" spans="1:12">
      <c r="A174" s="1436">
        <v>46164</v>
      </c>
      <c r="B174" s="623" t="s">
        <v>17605</v>
      </c>
      <c r="C174" s="623">
        <v>472</v>
      </c>
      <c r="G174" s="1298">
        <v>46164</v>
      </c>
      <c r="H174" t="s">
        <v>17522</v>
      </c>
      <c r="I174" s="1644">
        <v>1464</v>
      </c>
      <c r="K174"/>
      <c r="L174"/>
    </row>
    <row r="175" spans="1:12">
      <c r="A175" s="1436">
        <v>46164</v>
      </c>
      <c r="B175" s="623" t="s">
        <v>17606</v>
      </c>
      <c r="C175" s="623">
        <v>424</v>
      </c>
      <c r="G175" s="1298">
        <v>46164</v>
      </c>
      <c r="H175" t="s">
        <v>17460</v>
      </c>
      <c r="I175" s="1644">
        <v>30</v>
      </c>
      <c r="K175"/>
      <c r="L175"/>
    </row>
    <row r="176" spans="1:12">
      <c r="A176" s="1436">
        <v>46164</v>
      </c>
      <c r="B176" s="623" t="s">
        <v>17607</v>
      </c>
      <c r="C176" s="623">
        <v>1696</v>
      </c>
      <c r="G176" s="1298">
        <v>46164</v>
      </c>
      <c r="H176" t="s">
        <v>17599</v>
      </c>
      <c r="I176" s="1644">
        <v>210</v>
      </c>
      <c r="K176"/>
      <c r="L176"/>
    </row>
    <row r="177" spans="1:12">
      <c r="A177" s="1436">
        <v>46164</v>
      </c>
      <c r="B177" s="623" t="s">
        <v>17608</v>
      </c>
      <c r="C177" s="623">
        <v>1133</v>
      </c>
      <c r="G177" s="1298">
        <v>46164</v>
      </c>
      <c r="H177" t="s">
        <v>17549</v>
      </c>
      <c r="I177" s="1644">
        <v>168</v>
      </c>
      <c r="K177"/>
      <c r="L177"/>
    </row>
    <row r="178" spans="1:12">
      <c r="A178" s="1436">
        <v>46164</v>
      </c>
      <c r="B178" s="623" t="s">
        <v>17609</v>
      </c>
      <c r="C178" s="623">
        <v>1600</v>
      </c>
      <c r="G178" s="1298">
        <v>46164</v>
      </c>
      <c r="H178" t="s">
        <v>17579</v>
      </c>
      <c r="I178" s="1644">
        <v>210</v>
      </c>
      <c r="K178"/>
      <c r="L178"/>
    </row>
    <row r="179" spans="1:12">
      <c r="A179" s="1436">
        <v>46164</v>
      </c>
      <c r="B179" s="623" t="s">
        <v>17610</v>
      </c>
      <c r="C179" s="623">
        <v>3600</v>
      </c>
      <c r="G179" s="1298">
        <v>46164</v>
      </c>
      <c r="H179" t="s">
        <v>17600</v>
      </c>
      <c r="I179" s="1644">
        <v>559</v>
      </c>
      <c r="K179"/>
      <c r="L179"/>
    </row>
    <row r="180" spans="1:12">
      <c r="A180" s="1436">
        <v>46164</v>
      </c>
      <c r="B180" s="623" t="s">
        <v>17611</v>
      </c>
      <c r="C180" s="623">
        <v>400</v>
      </c>
      <c r="G180" s="1298">
        <v>46164</v>
      </c>
      <c r="H180" t="s">
        <v>17601</v>
      </c>
      <c r="I180" s="1644">
        <v>1114</v>
      </c>
      <c r="K180"/>
      <c r="L180"/>
    </row>
    <row r="181" spans="1:12">
      <c r="A181" s="1440"/>
      <c r="B181" s="1439"/>
      <c r="C181" s="1439"/>
      <c r="G181" s="1298">
        <v>46164</v>
      </c>
      <c r="H181" t="s">
        <v>17602</v>
      </c>
      <c r="I181" s="1644">
        <v>1148</v>
      </c>
      <c r="K181"/>
      <c r="L181"/>
    </row>
    <row r="182" spans="1:12">
      <c r="A182" s="1440"/>
      <c r="B182" s="1439"/>
      <c r="C182" s="1439"/>
      <c r="G182" s="1298">
        <v>46164</v>
      </c>
      <c r="H182" t="s">
        <v>17590</v>
      </c>
      <c r="I182" s="1644">
        <v>3365</v>
      </c>
      <c r="K182"/>
      <c r="L182"/>
    </row>
    <row r="183" spans="1:12">
      <c r="A183" s="1440"/>
      <c r="B183" s="1439"/>
      <c r="C183" s="1439"/>
      <c r="G183" s="1298">
        <v>46164</v>
      </c>
      <c r="H183" t="s">
        <v>17603</v>
      </c>
      <c r="I183" s="1644">
        <v>1459</v>
      </c>
      <c r="K183"/>
      <c r="L183"/>
    </row>
    <row r="184" spans="1:12">
      <c r="A184" s="1440"/>
      <c r="B184" s="1439"/>
      <c r="C184" s="1439"/>
      <c r="G184" s="1298">
        <v>46164</v>
      </c>
      <c r="H184" t="s">
        <v>17591</v>
      </c>
      <c r="I184" s="1644">
        <v>3429</v>
      </c>
      <c r="K184"/>
      <c r="L184"/>
    </row>
    <row r="185" spans="1:12">
      <c r="A185" s="1440"/>
      <c r="B185" s="1439"/>
      <c r="C185" s="1439"/>
      <c r="G185" s="1298">
        <v>46164</v>
      </c>
      <c r="H185" t="s">
        <v>17604</v>
      </c>
      <c r="I185" s="1644">
        <v>285</v>
      </c>
      <c r="K185"/>
      <c r="L185"/>
    </row>
    <row r="186" spans="1:12">
      <c r="A186" s="1440"/>
      <c r="B186" s="1439"/>
      <c r="C186" s="1439"/>
      <c r="G186" s="1298">
        <v>46164</v>
      </c>
      <c r="H186" t="s">
        <v>17605</v>
      </c>
      <c r="I186" s="1644">
        <v>472</v>
      </c>
      <c r="K186"/>
      <c r="L186"/>
    </row>
    <row r="187" spans="1:12">
      <c r="A187" s="1440"/>
      <c r="B187" s="1439"/>
      <c r="C187" s="1439"/>
      <c r="G187" s="1298">
        <v>46164</v>
      </c>
      <c r="H187" t="s">
        <v>17606</v>
      </c>
      <c r="I187" s="1644">
        <v>424</v>
      </c>
      <c r="K187"/>
      <c r="L187"/>
    </row>
    <row r="188" spans="1:12">
      <c r="A188" s="1440"/>
      <c r="B188" s="1439"/>
      <c r="C188" s="1439"/>
      <c r="G188" s="1298">
        <v>46164</v>
      </c>
      <c r="H188" t="s">
        <v>17607</v>
      </c>
      <c r="I188" s="1644">
        <v>1696</v>
      </c>
      <c r="K188"/>
      <c r="L188"/>
    </row>
    <row r="189" spans="1:12">
      <c r="A189" s="1440"/>
      <c r="B189" s="1439"/>
      <c r="C189" s="1439"/>
      <c r="G189" s="1298">
        <v>46164</v>
      </c>
      <c r="H189" t="s">
        <v>17608</v>
      </c>
      <c r="I189" s="1644">
        <v>1133</v>
      </c>
      <c r="K189"/>
      <c r="L189"/>
    </row>
    <row r="190" spans="1:12">
      <c r="A190" s="1440"/>
      <c r="B190" s="1439"/>
      <c r="C190" s="1439"/>
      <c r="G190" t="s">
        <v>17612</v>
      </c>
      <c r="H190"/>
      <c r="I190" s="1644">
        <v>30562</v>
      </c>
      <c r="K190"/>
      <c r="L190"/>
    </row>
    <row r="191" spans="1:12">
      <c r="A191" s="1440"/>
      <c r="B191" s="1439"/>
      <c r="C191" s="1439"/>
      <c r="G191" t="s">
        <v>211</v>
      </c>
      <c r="H191" t="s">
        <v>211</v>
      </c>
      <c r="I191" s="1644"/>
      <c r="K191"/>
      <c r="L191"/>
    </row>
    <row r="192" spans="1:12">
      <c r="A192" s="1440"/>
      <c r="B192" s="1439"/>
      <c r="C192" s="1439"/>
      <c r="G192" t="s">
        <v>16505</v>
      </c>
      <c r="H192"/>
      <c r="I192" s="1644"/>
      <c r="K192"/>
      <c r="L192"/>
    </row>
    <row r="193" spans="1:12">
      <c r="A193" s="1440"/>
      <c r="B193" s="1439"/>
      <c r="C193" s="1439"/>
      <c r="G193" t="s">
        <v>70</v>
      </c>
      <c r="H193"/>
      <c r="I193" s="1644">
        <v>279012</v>
      </c>
      <c r="K193"/>
      <c r="L193"/>
    </row>
    <row r="194" spans="1:12">
      <c r="A194" s="1440"/>
      <c r="B194" s="1439"/>
      <c r="C194" s="1439"/>
      <c r="G194"/>
      <c r="H194"/>
      <c r="I194"/>
      <c r="K194"/>
      <c r="L194"/>
    </row>
    <row r="195" spans="1:12">
      <c r="A195" s="1436"/>
      <c r="B195" s="623"/>
      <c r="C195" s="623"/>
      <c r="G195"/>
      <c r="H195"/>
      <c r="I195"/>
      <c r="K195"/>
      <c r="L195"/>
    </row>
    <row r="196" spans="1:12">
      <c r="A196" s="1436"/>
      <c r="B196" s="623"/>
      <c r="C196" s="623"/>
      <c r="G196"/>
      <c r="H196"/>
      <c r="I196"/>
      <c r="K196"/>
      <c r="L196"/>
    </row>
    <row r="197" spans="1:12">
      <c r="A197" s="1436"/>
      <c r="B197" s="623"/>
      <c r="C197" s="623"/>
      <c r="G197"/>
      <c r="H197"/>
      <c r="I197"/>
      <c r="K197"/>
      <c r="L197"/>
    </row>
    <row r="198" spans="1:12">
      <c r="A198" s="1436"/>
      <c r="B198" s="623"/>
      <c r="C198" s="623"/>
      <c r="G198"/>
      <c r="H198"/>
      <c r="I198"/>
      <c r="K198"/>
      <c r="L198"/>
    </row>
    <row r="199" spans="1:12">
      <c r="A199" s="1436"/>
      <c r="B199" s="623"/>
      <c r="C199" s="623"/>
      <c r="G199"/>
      <c r="H199"/>
      <c r="I199"/>
      <c r="K199"/>
      <c r="L199"/>
    </row>
    <row r="200" spans="1:12">
      <c r="A200" s="1436"/>
      <c r="B200" s="623"/>
      <c r="C200" s="623"/>
      <c r="G200"/>
      <c r="H200"/>
      <c r="I200"/>
      <c r="K200"/>
      <c r="L200"/>
    </row>
    <row r="201" spans="1:12">
      <c r="A201" s="1436"/>
      <c r="B201" s="623"/>
      <c r="C201" s="623"/>
      <c r="G201"/>
      <c r="H201"/>
      <c r="I201"/>
      <c r="K201"/>
      <c r="L201"/>
    </row>
    <row r="202" spans="1:12">
      <c r="A202" s="1436"/>
      <c r="B202" s="623"/>
      <c r="C202" s="623"/>
      <c r="G202"/>
      <c r="H202"/>
      <c r="I202"/>
      <c r="K202"/>
      <c r="L202"/>
    </row>
    <row r="203" spans="1:12">
      <c r="A203" s="1436"/>
      <c r="B203" s="623"/>
      <c r="C203" s="623"/>
      <c r="G203"/>
      <c r="H203"/>
      <c r="I203"/>
      <c r="K203"/>
      <c r="L203"/>
    </row>
    <row r="204" spans="1:12">
      <c r="A204" s="1436"/>
      <c r="B204" s="623"/>
      <c r="C204" s="623"/>
      <c r="G204"/>
      <c r="H204"/>
      <c r="I204"/>
      <c r="K204"/>
      <c r="L204"/>
    </row>
    <row r="205" spans="1:12">
      <c r="A205" s="1436"/>
      <c r="B205" s="623"/>
      <c r="C205" s="623"/>
      <c r="G205"/>
      <c r="H205"/>
      <c r="I205"/>
      <c r="K205"/>
      <c r="L205"/>
    </row>
    <row r="206" spans="1:12">
      <c r="A206" s="1436"/>
      <c r="B206" s="623"/>
      <c r="C206" s="623"/>
      <c r="G206"/>
      <c r="H206"/>
      <c r="I206"/>
      <c r="K206"/>
      <c r="L206"/>
    </row>
    <row r="207" spans="1:12">
      <c r="A207" s="1436"/>
      <c r="B207" s="623"/>
      <c r="C207" s="623"/>
      <c r="G207"/>
      <c r="H207"/>
      <c r="I207"/>
      <c r="K207"/>
      <c r="L207"/>
    </row>
    <row r="208" spans="1:12">
      <c r="A208" s="1436"/>
      <c r="B208" s="623"/>
      <c r="C208" s="623"/>
      <c r="G208"/>
      <c r="H208"/>
      <c r="I208"/>
      <c r="K208"/>
      <c r="L208"/>
    </row>
    <row r="209" spans="1:12">
      <c r="A209" s="1436"/>
      <c r="B209" s="623"/>
      <c r="C209" s="623"/>
      <c r="G209"/>
      <c r="H209"/>
      <c r="I209"/>
      <c r="K209"/>
      <c r="L209"/>
    </row>
    <row r="210" spans="1:12">
      <c r="A210" s="1436"/>
      <c r="B210" s="623"/>
      <c r="C210" s="623"/>
      <c r="G210"/>
      <c r="H210"/>
      <c r="I210"/>
      <c r="K210"/>
      <c r="L210"/>
    </row>
    <row r="211" spans="1:12">
      <c r="A211" s="1436"/>
      <c r="B211" s="623"/>
      <c r="C211" s="623"/>
      <c r="G211"/>
      <c r="H211"/>
      <c r="I211"/>
      <c r="K211"/>
      <c r="L211"/>
    </row>
    <row r="212" spans="1:12">
      <c r="A212" s="1436"/>
      <c r="B212" s="623"/>
      <c r="C212" s="623"/>
      <c r="G212"/>
      <c r="H212"/>
      <c r="I212"/>
      <c r="K212"/>
      <c r="L212"/>
    </row>
    <row r="213" spans="1:12">
      <c r="A213" s="1436"/>
      <c r="B213" s="623"/>
      <c r="C213" s="623"/>
      <c r="G213"/>
      <c r="H213"/>
      <c r="I213"/>
      <c r="K213"/>
      <c r="L213"/>
    </row>
    <row r="214" spans="1:12">
      <c r="A214" s="1436"/>
      <c r="B214" s="623"/>
      <c r="C214" s="623"/>
      <c r="G214"/>
      <c r="H214"/>
      <c r="I214"/>
      <c r="K214"/>
      <c r="L214"/>
    </row>
    <row r="215" spans="1:12">
      <c r="A215" s="1436"/>
      <c r="B215" s="623"/>
      <c r="C215" s="623"/>
      <c r="G215"/>
      <c r="H215"/>
      <c r="I215"/>
      <c r="K215"/>
      <c r="L215"/>
    </row>
    <row r="216" spans="1:12">
      <c r="A216" s="1436"/>
      <c r="B216" s="623"/>
      <c r="C216" s="623"/>
      <c r="G216"/>
      <c r="H216"/>
      <c r="I216"/>
      <c r="K216"/>
      <c r="L216"/>
    </row>
    <row r="217" spans="1:12">
      <c r="A217" s="1436"/>
      <c r="B217" s="623"/>
      <c r="C217" s="623"/>
      <c r="G217"/>
      <c r="H217"/>
      <c r="I217"/>
      <c r="K217"/>
      <c r="L217"/>
    </row>
    <row r="218" spans="1:12">
      <c r="A218" s="1436"/>
      <c r="B218" s="623"/>
      <c r="C218" s="623"/>
      <c r="G218"/>
      <c r="H218"/>
      <c r="I218"/>
      <c r="K218"/>
      <c r="L218"/>
    </row>
    <row r="219" spans="1:12">
      <c r="A219" s="1436"/>
      <c r="B219" s="623"/>
      <c r="C219" s="623"/>
      <c r="G219"/>
      <c r="H219"/>
      <c r="I219"/>
      <c r="K219"/>
      <c r="L219"/>
    </row>
    <row r="220" spans="1:12">
      <c r="A220" s="1436"/>
      <c r="B220" s="623"/>
      <c r="C220" s="623"/>
      <c r="G220"/>
      <c r="H220"/>
      <c r="I220"/>
      <c r="K220"/>
      <c r="L220"/>
    </row>
    <row r="221" spans="1:12">
      <c r="A221" s="1436"/>
      <c r="B221" s="623"/>
      <c r="C221" s="623"/>
      <c r="G221"/>
      <c r="H221"/>
      <c r="I221"/>
      <c r="K221"/>
      <c r="L221"/>
    </row>
    <row r="222" spans="1:12">
      <c r="A222" s="1436"/>
      <c r="B222" s="623"/>
      <c r="C222" s="623"/>
      <c r="G222"/>
      <c r="H222"/>
      <c r="I222"/>
      <c r="K222"/>
      <c r="L222"/>
    </row>
    <row r="223" spans="1:12">
      <c r="A223" s="1436"/>
      <c r="B223" s="623"/>
      <c r="C223" s="623"/>
      <c r="G223"/>
      <c r="H223"/>
      <c r="I223"/>
      <c r="K223"/>
      <c r="L223"/>
    </row>
    <row r="224" spans="1:12">
      <c r="A224" s="1436"/>
      <c r="B224" s="623"/>
      <c r="C224" s="623"/>
      <c r="G224"/>
      <c r="H224"/>
      <c r="I224"/>
      <c r="K224"/>
      <c r="L224"/>
    </row>
    <row r="225" spans="1:12">
      <c r="A225" s="1436"/>
      <c r="B225" s="623"/>
      <c r="C225" s="623"/>
      <c r="G225"/>
      <c r="H225"/>
      <c r="I225"/>
      <c r="K225"/>
      <c r="L225"/>
    </row>
    <row r="226" spans="1:12">
      <c r="A226" s="1436"/>
      <c r="B226" s="623"/>
      <c r="C226" s="623"/>
      <c r="G226"/>
      <c r="H226"/>
      <c r="I226"/>
      <c r="K226"/>
      <c r="L226"/>
    </row>
    <row r="227" spans="1:12">
      <c r="A227" s="1436"/>
      <c r="B227" s="623"/>
      <c r="C227" s="623"/>
      <c r="G227"/>
      <c r="H227"/>
      <c r="I227"/>
      <c r="K227"/>
      <c r="L227"/>
    </row>
    <row r="228" spans="1:12">
      <c r="A228" s="1436"/>
      <c r="B228" s="623"/>
      <c r="C228" s="623"/>
      <c r="G228"/>
      <c r="H228"/>
      <c r="I228"/>
      <c r="K228"/>
      <c r="L228"/>
    </row>
    <row r="229" spans="1:12">
      <c r="A229" s="1436"/>
      <c r="B229" s="623"/>
      <c r="C229" s="623"/>
      <c r="G229"/>
      <c r="H229"/>
      <c r="I229"/>
      <c r="K229"/>
      <c r="L229"/>
    </row>
    <row r="230" spans="1:12">
      <c r="A230" s="1436"/>
      <c r="B230" s="623"/>
      <c r="C230" s="623"/>
      <c r="G230"/>
      <c r="H230"/>
      <c r="I230"/>
      <c r="K230"/>
      <c r="L230"/>
    </row>
    <row r="231" spans="1:12">
      <c r="A231" s="1436"/>
      <c r="B231" s="623"/>
      <c r="C231" s="623"/>
      <c r="G231"/>
      <c r="H231"/>
      <c r="I231"/>
      <c r="K231"/>
      <c r="L231"/>
    </row>
    <row r="232" spans="1:12">
      <c r="A232" s="1436"/>
      <c r="B232" s="623"/>
      <c r="C232" s="623"/>
      <c r="G232"/>
      <c r="H232"/>
      <c r="I232"/>
      <c r="K232"/>
      <c r="L232"/>
    </row>
    <row r="233" spans="1:12">
      <c r="A233" s="1436"/>
      <c r="B233" s="623"/>
      <c r="C233" s="623"/>
      <c r="G233"/>
      <c r="H233"/>
      <c r="I233"/>
      <c r="K233"/>
      <c r="L233"/>
    </row>
    <row r="234" spans="1:12">
      <c r="A234" s="1436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21" sqref="B21"/>
    </sheetView>
  </sheetViews>
  <sheetFormatPr defaultColWidth="11.375" defaultRowHeight="16.5"/>
  <cols>
    <col min="1" max="16384" width="11.375" style="1147"/>
  </cols>
  <sheetData>
    <row r="1" spans="1:6">
      <c r="B1" s="1148" t="s">
        <v>15441</v>
      </c>
      <c r="D1" s="1148" t="s">
        <v>15442</v>
      </c>
    </row>
    <row r="2" spans="1:6">
      <c r="B2" s="1148" t="s">
        <v>28</v>
      </c>
      <c r="D2" s="1148" t="s">
        <v>29</v>
      </c>
      <c r="E2" s="1148" t="s">
        <v>13</v>
      </c>
    </row>
    <row r="3" spans="1:6" s="1149" customFormat="1">
      <c r="A3" s="1149" t="s">
        <v>12</v>
      </c>
      <c r="B3" s="1149" t="s">
        <v>10</v>
      </c>
      <c r="C3" s="1150" t="s">
        <v>11</v>
      </c>
      <c r="D3" s="1149" t="s">
        <v>10</v>
      </c>
      <c r="E3" s="1150" t="s">
        <v>11</v>
      </c>
      <c r="F3" s="1147">
        <f>日報表!$G$184</f>
        <v>1404022.5</v>
      </c>
    </row>
    <row r="4" spans="1:6">
      <c r="A4" s="1147">
        <v>1</v>
      </c>
      <c r="C4" s="1151"/>
      <c r="E4" s="1151"/>
    </row>
    <row r="5" spans="1:6">
      <c r="A5" s="1147">
        <v>2</v>
      </c>
      <c r="C5" s="1151"/>
      <c r="E5" s="1151"/>
    </row>
    <row r="6" spans="1:6">
      <c r="A6" s="1147">
        <v>3</v>
      </c>
      <c r="C6" s="1151"/>
      <c r="E6" s="1151"/>
    </row>
    <row r="7" spans="1:6">
      <c r="A7" s="1147">
        <v>4</v>
      </c>
      <c r="B7" s="1147">
        <v>1141</v>
      </c>
      <c r="C7" s="1151"/>
      <c r="E7" s="1151"/>
    </row>
    <row r="8" spans="1:6">
      <c r="A8" s="1147">
        <v>5</v>
      </c>
      <c r="C8" s="1151"/>
      <c r="E8" s="1151"/>
    </row>
    <row r="9" spans="1:6">
      <c r="A9" s="1147">
        <v>6</v>
      </c>
      <c r="C9" s="1151"/>
      <c r="E9" s="1151"/>
    </row>
    <row r="10" spans="1:6">
      <c r="A10" s="1147">
        <v>7</v>
      </c>
      <c r="C10" s="1151"/>
      <c r="E10" s="1151"/>
    </row>
    <row r="11" spans="1:6">
      <c r="A11" s="1147">
        <v>8</v>
      </c>
      <c r="C11" s="1151"/>
      <c r="E11" s="1151"/>
    </row>
    <row r="12" spans="1:6">
      <c r="A12" s="1147">
        <v>9</v>
      </c>
      <c r="C12" s="1151"/>
      <c r="E12" s="1151"/>
    </row>
    <row r="13" spans="1:6">
      <c r="A13" s="1147">
        <v>10</v>
      </c>
      <c r="B13" s="1147">
        <v>1043</v>
      </c>
      <c r="C13" s="1151"/>
      <c r="E13" s="1151"/>
    </row>
    <row r="14" spans="1:6">
      <c r="A14" s="1147">
        <v>11</v>
      </c>
      <c r="C14" s="1151"/>
      <c r="E14" s="1151"/>
    </row>
    <row r="15" spans="1:6">
      <c r="A15" s="1147">
        <v>12</v>
      </c>
      <c r="C15" s="1151"/>
      <c r="E15" s="1151"/>
    </row>
    <row r="16" spans="1:6">
      <c r="A16" s="1147">
        <v>13</v>
      </c>
      <c r="C16" s="1151"/>
      <c r="E16" s="1151"/>
    </row>
    <row r="17" spans="1:5">
      <c r="A17" s="1147">
        <v>14</v>
      </c>
      <c r="C17" s="1151"/>
      <c r="E17" s="1151"/>
    </row>
    <row r="18" spans="1:5">
      <c r="A18" s="1147">
        <v>15</v>
      </c>
      <c r="C18" s="1151"/>
      <c r="E18" s="1151"/>
    </row>
    <row r="19" spans="1:5">
      <c r="A19" s="1147">
        <v>16</v>
      </c>
      <c r="C19" s="1151"/>
      <c r="E19" s="1151"/>
    </row>
    <row r="20" spans="1:5">
      <c r="A20" s="1147">
        <v>17</v>
      </c>
      <c r="B20" s="1147">
        <v>887</v>
      </c>
      <c r="C20" s="1151"/>
      <c r="E20" s="1151"/>
    </row>
    <row r="21" spans="1:5">
      <c r="A21" s="1147">
        <v>18</v>
      </c>
      <c r="C21" s="1151"/>
      <c r="E21" s="1151"/>
    </row>
    <row r="22" spans="1:5">
      <c r="A22" s="1147">
        <v>19</v>
      </c>
      <c r="C22" s="1151"/>
      <c r="E22" s="1151"/>
    </row>
    <row r="23" spans="1:5">
      <c r="A23" s="1147">
        <v>20</v>
      </c>
      <c r="C23" s="1151"/>
      <c r="E23" s="1151"/>
    </row>
    <row r="24" spans="1:5">
      <c r="A24" s="1147">
        <v>21</v>
      </c>
      <c r="C24" s="1151"/>
      <c r="E24" s="1151"/>
    </row>
    <row r="25" spans="1:5">
      <c r="A25" s="1147">
        <v>22</v>
      </c>
      <c r="C25" s="1151"/>
      <c r="E25" s="1151"/>
    </row>
    <row r="26" spans="1:5">
      <c r="A26" s="1147">
        <v>23</v>
      </c>
      <c r="C26" s="1151"/>
      <c r="E26" s="1151"/>
    </row>
    <row r="27" spans="1:5">
      <c r="A27" s="1147">
        <v>24</v>
      </c>
      <c r="C27" s="1151"/>
      <c r="E27" s="1151"/>
    </row>
    <row r="28" spans="1:5">
      <c r="A28" s="1147">
        <v>25</v>
      </c>
      <c r="C28" s="1151"/>
      <c r="E28" s="1151"/>
    </row>
    <row r="29" spans="1:5">
      <c r="A29" s="1147">
        <v>26</v>
      </c>
      <c r="C29" s="1151"/>
      <c r="E29" s="1151"/>
    </row>
    <row r="30" spans="1:5">
      <c r="A30" s="1147">
        <v>27</v>
      </c>
      <c r="C30" s="1151"/>
      <c r="E30" s="1151"/>
    </row>
    <row r="31" spans="1:5">
      <c r="A31" s="1147">
        <v>28</v>
      </c>
      <c r="C31" s="1151"/>
      <c r="E31" s="1151"/>
    </row>
    <row r="32" spans="1:5">
      <c r="A32" s="1147">
        <v>29</v>
      </c>
      <c r="C32" s="1151"/>
      <c r="E32" s="1151"/>
    </row>
    <row r="33" spans="1:5">
      <c r="A33" s="1147">
        <v>30</v>
      </c>
      <c r="C33" s="1151"/>
      <c r="E33" s="1151"/>
    </row>
    <row r="34" spans="1:5">
      <c r="A34" s="1147">
        <v>31</v>
      </c>
      <c r="C34" s="1151"/>
      <c r="E34" s="1151"/>
    </row>
    <row r="35" spans="1:5">
      <c r="B35" s="1152">
        <f>SUM(B4:B34)</f>
        <v>3071</v>
      </c>
      <c r="C35" s="1151">
        <f>SUM(C4:C34)</f>
        <v>0</v>
      </c>
      <c r="D35" s="1152">
        <f>SUM(D4:D34)</f>
        <v>0</v>
      </c>
      <c r="E35" s="1151">
        <f>SUM(E4:E34)</f>
        <v>0</v>
      </c>
    </row>
  </sheetData>
  <customSheetViews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1" ySplit="3" topLeftCell="AK16" activePane="bottomRight" state="frozen"/>
      <selection pane="topRight" activeCell="V1" sqref="V1"/>
      <selection pane="bottomLeft" activeCell="A4" sqref="A4"/>
      <selection pane="bottomRight" activeCell="I22" sqref="I22:I25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65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8.625" style="704" customWidth="1"/>
    <col min="22" max="22" width="6.375" style="704" customWidth="1"/>
    <col min="23" max="23" width="8.125" style="704" customWidth="1"/>
    <col min="24" max="32" width="6.375" style="704" customWidth="1"/>
    <col min="33" max="33" width="12.375" style="704" customWidth="1"/>
    <col min="34" max="34" width="10" style="704" customWidth="1"/>
    <col min="35" max="36" width="6.3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320" t="s">
        <v>256</v>
      </c>
      <c r="C1" s="1317" t="s">
        <v>34</v>
      </c>
      <c r="D1" s="1317" t="s">
        <v>35</v>
      </c>
      <c r="E1" s="1318" t="s">
        <v>257</v>
      </c>
      <c r="F1" s="1358" t="s">
        <v>30</v>
      </c>
      <c r="G1" s="1358" t="s">
        <v>31</v>
      </c>
      <c r="H1" s="1358" t="s">
        <v>32</v>
      </c>
      <c r="I1" s="1358" t="s">
        <v>143</v>
      </c>
      <c r="J1" s="1319"/>
      <c r="K1" s="1320" t="s">
        <v>256</v>
      </c>
      <c r="L1" s="1321" t="s">
        <v>30</v>
      </c>
      <c r="M1" s="1321" t="s">
        <v>31</v>
      </c>
      <c r="N1" s="1321" t="s">
        <v>143</v>
      </c>
      <c r="O1" s="1321" t="s">
        <v>32</v>
      </c>
      <c r="P1" s="1396" t="s">
        <v>33</v>
      </c>
      <c r="Q1" s="484">
        <f>日報表!G184</f>
        <v>1404022.5</v>
      </c>
      <c r="S1" s="734"/>
      <c r="T1" s="738" t="s">
        <v>12</v>
      </c>
      <c r="U1" s="1465" t="s">
        <v>540</v>
      </c>
      <c r="V1" s="1465"/>
      <c r="W1" s="1465"/>
      <c r="X1" s="1465"/>
      <c r="Y1" s="1465"/>
      <c r="Z1" s="1620" t="s">
        <v>541</v>
      </c>
      <c r="AA1" s="1465" t="s">
        <v>542</v>
      </c>
      <c r="AB1" s="1465"/>
      <c r="AC1" s="1465"/>
      <c r="AD1" s="1465"/>
      <c r="AE1" s="1465"/>
      <c r="AF1" s="1620" t="s">
        <v>543</v>
      </c>
      <c r="AG1" s="1622" t="s">
        <v>544</v>
      </c>
      <c r="AH1" s="1466" t="s">
        <v>545</v>
      </c>
      <c r="AI1" s="1467"/>
      <c r="AJ1" s="1467"/>
      <c r="AK1" s="1467"/>
      <c r="AL1" s="1468"/>
      <c r="AM1" s="1469" t="s">
        <v>546</v>
      </c>
      <c r="AN1" s="1470"/>
      <c r="AO1" s="1143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91"/>
      <c r="AV1" s="1191"/>
      <c r="AW1" s="741"/>
      <c r="AX1" s="741"/>
      <c r="AY1" s="741"/>
    </row>
    <row r="2" spans="1:51" ht="21.75" customHeight="1" thickTop="1" thickBot="1">
      <c r="B2" s="1326">
        <v>1</v>
      </c>
      <c r="C2" s="1322">
        <f t="shared" ref="C2:C32" si="0">AQ4</f>
        <v>0.89049417288979404</v>
      </c>
      <c r="D2" s="1322">
        <f t="shared" ref="D2:D32" si="1">AR4</f>
        <v>0.85889058610545377</v>
      </c>
      <c r="E2" s="1323">
        <f>斷絲!BM8</f>
        <v>3.5209911616161622</v>
      </c>
      <c r="F2" s="1324">
        <v>0.99454399766899759</v>
      </c>
      <c r="G2" s="1324">
        <v>0.98960670405982909</v>
      </c>
      <c r="H2" s="1324"/>
      <c r="I2" s="1324">
        <v>0.99353298611111107</v>
      </c>
      <c r="J2" s="1325"/>
      <c r="K2" s="1326">
        <v>1</v>
      </c>
      <c r="L2" s="1327"/>
      <c r="M2" s="1327"/>
      <c r="N2" s="1327"/>
      <c r="O2" s="1327"/>
      <c r="P2" s="1523" t="s">
        <v>17364</v>
      </c>
      <c r="Q2" s="484">
        <f>日報表!G187</f>
        <v>279012</v>
      </c>
      <c r="S2" s="735" t="s">
        <v>595</v>
      </c>
      <c r="T2" s="742" t="s">
        <v>547</v>
      </c>
      <c r="U2" s="743" t="s">
        <v>596</v>
      </c>
      <c r="V2" s="743" t="s">
        <v>597</v>
      </c>
      <c r="W2" s="743" t="s">
        <v>598</v>
      </c>
      <c r="X2" s="743" t="s">
        <v>599</v>
      </c>
      <c r="Y2" s="743" t="s">
        <v>600</v>
      </c>
      <c r="Z2" s="1621"/>
      <c r="AA2" s="743" t="s">
        <v>596</v>
      </c>
      <c r="AB2" s="743" t="s">
        <v>597</v>
      </c>
      <c r="AC2" s="743" t="s">
        <v>598</v>
      </c>
      <c r="AD2" s="743" t="s">
        <v>599</v>
      </c>
      <c r="AE2" s="743" t="s">
        <v>600</v>
      </c>
      <c r="AF2" s="1621"/>
      <c r="AG2" s="1623"/>
      <c r="AH2" s="744" t="s">
        <v>596</v>
      </c>
      <c r="AI2" s="744" t="s">
        <v>597</v>
      </c>
      <c r="AJ2" s="745" t="s">
        <v>598</v>
      </c>
      <c r="AK2" s="745" t="s">
        <v>599</v>
      </c>
      <c r="AL2" s="746" t="s">
        <v>600</v>
      </c>
      <c r="AM2" s="1144" t="s">
        <v>596</v>
      </c>
      <c r="AN2" s="1145" t="s">
        <v>598</v>
      </c>
      <c r="AO2" s="1146" t="s">
        <v>15432</v>
      </c>
      <c r="AP2" s="747" t="s">
        <v>16587</v>
      </c>
      <c r="AQ2" s="1611" t="s">
        <v>548</v>
      </c>
      <c r="AR2" s="1612"/>
      <c r="AS2" s="1612"/>
      <c r="AT2" s="1612"/>
      <c r="AU2" s="1612"/>
      <c r="AV2" s="1612"/>
      <c r="AW2" s="1612"/>
      <c r="AX2" s="1612"/>
      <c r="AY2" s="1613"/>
    </row>
    <row r="3" spans="1:51" ht="21.75" customHeight="1" thickBot="1">
      <c r="B3" s="1326">
        <v>2</v>
      </c>
      <c r="C3" s="1322">
        <f t="shared" si="0"/>
        <v>0.9593267882187938</v>
      </c>
      <c r="D3" s="1322">
        <f t="shared" si="1"/>
        <v>0.88745742336205169</v>
      </c>
      <c r="E3" s="1323">
        <f>斷絲!BM9</f>
        <v>3.8896604938271611</v>
      </c>
      <c r="F3" s="1324">
        <v>0.99631447352801517</v>
      </c>
      <c r="G3" s="1324">
        <v>0.99055154914529919</v>
      </c>
      <c r="H3" s="1324"/>
      <c r="I3" s="1324">
        <v>0.9931544638087606</v>
      </c>
      <c r="J3" s="1325"/>
      <c r="K3" s="1326">
        <v>2</v>
      </c>
      <c r="L3" s="1327"/>
      <c r="M3" s="1327"/>
      <c r="N3" s="1327"/>
      <c r="O3" s="1327"/>
      <c r="P3" s="1327"/>
      <c r="S3" s="736"/>
      <c r="T3" s="1457" t="s">
        <v>549</v>
      </c>
      <c r="U3" s="1449"/>
      <c r="V3" s="1449"/>
      <c r="W3" s="1449"/>
      <c r="X3" s="1449"/>
      <c r="Y3" s="1449"/>
      <c r="Z3" s="1449"/>
      <c r="AA3" s="1449"/>
      <c r="AB3" s="1448"/>
      <c r="AC3" s="1449"/>
      <c r="AD3" s="1449"/>
      <c r="AE3" s="1449"/>
      <c r="AF3" s="1449"/>
      <c r="AG3" s="1451">
        <v>2929381</v>
      </c>
      <c r="AH3" s="1445">
        <v>2395191</v>
      </c>
      <c r="AI3" s="1444">
        <v>0</v>
      </c>
      <c r="AJ3" s="1443">
        <v>428906</v>
      </c>
      <c r="AK3" s="1443">
        <v>75823</v>
      </c>
      <c r="AL3" s="1442">
        <v>29461</v>
      </c>
      <c r="AM3" s="1447"/>
      <c r="AN3" s="1446"/>
      <c r="AO3" s="1137"/>
      <c r="AP3" s="748" t="s">
        <v>256</v>
      </c>
      <c r="AQ3" s="751" t="s">
        <v>550</v>
      </c>
      <c r="AR3" s="749" t="s">
        <v>551</v>
      </c>
      <c r="AS3" s="749" t="s">
        <v>552</v>
      </c>
      <c r="AT3" s="749" t="s">
        <v>275</v>
      </c>
      <c r="AU3" s="1192" t="s">
        <v>15475</v>
      </c>
      <c r="AV3" s="1193" t="s">
        <v>15476</v>
      </c>
      <c r="AW3" s="1194" t="s">
        <v>15477</v>
      </c>
      <c r="AX3" s="749" t="s">
        <v>554</v>
      </c>
      <c r="AY3" s="750" t="s">
        <v>555</v>
      </c>
    </row>
    <row r="4" spans="1:51" ht="21.75" customHeight="1">
      <c r="B4" s="1326">
        <v>3</v>
      </c>
      <c r="C4" s="1322">
        <f t="shared" si="0"/>
        <v>1.2539592760180995</v>
      </c>
      <c r="D4" s="1322">
        <f t="shared" si="1"/>
        <v>2.8631221719457014</v>
      </c>
      <c r="E4" s="1323">
        <f>斷絲!BM10</f>
        <v>3.7090277777777785</v>
      </c>
      <c r="F4" s="1324">
        <v>0.99744391025641033</v>
      </c>
      <c r="G4" s="1324">
        <v>0.99433092948717949</v>
      </c>
      <c r="H4" s="1324"/>
      <c r="I4" s="1324">
        <v>0.99616344484508546</v>
      </c>
      <c r="J4" s="1325"/>
      <c r="K4" s="1326">
        <v>3</v>
      </c>
      <c r="L4" s="1327"/>
      <c r="M4" s="1327"/>
      <c r="N4" s="1327"/>
      <c r="O4" s="1327"/>
      <c r="P4" s="1327"/>
      <c r="S4" s="1420">
        <v>500</v>
      </c>
      <c r="T4" s="1455">
        <v>46143</v>
      </c>
      <c r="U4" s="1195">
        <v>121454</v>
      </c>
      <c r="V4" s="1195"/>
      <c r="W4" s="1195">
        <v>4469</v>
      </c>
      <c r="X4" s="1195">
        <v>15485</v>
      </c>
      <c r="Y4" s="1195">
        <v>0</v>
      </c>
      <c r="Z4" s="833">
        <f t="shared" ref="Z4:Z27" si="2">(IF(U4="","",SUM(U4:Y4)))</f>
        <v>141408</v>
      </c>
      <c r="AA4" s="832">
        <v>0</v>
      </c>
      <c r="AB4" s="832"/>
      <c r="AC4" s="832">
        <v>0</v>
      </c>
      <c r="AD4" s="832">
        <v>0</v>
      </c>
      <c r="AE4" s="832">
        <v>0</v>
      </c>
      <c r="AF4" s="833">
        <f t="shared" ref="AF4:AF27" si="3">(IF(AA4="","",SUM(AA4:AE4)))</f>
        <v>0</v>
      </c>
      <c r="AG4" s="1345">
        <f t="shared" ref="AG4:AG27" si="4">(IF(U4="","",SUM(AG3+Z4-AF4)))</f>
        <v>3070789</v>
      </c>
      <c r="AH4" s="834">
        <f t="shared" ref="AH4:AI19" si="5">IF(AG4="","",AH3+U4-AA4)</f>
        <v>2516645</v>
      </c>
      <c r="AI4" s="1452">
        <f t="shared" si="5"/>
        <v>0</v>
      </c>
      <c r="AJ4" s="832">
        <f t="shared" ref="AJ4:AJ27" si="6">IF(AG4="","",AJ3+W4-AC4)</f>
        <v>433375</v>
      </c>
      <c r="AK4" s="832">
        <f t="shared" ref="AK4:AK27" si="7">IF(AG4="","",AK3+X4-AD4)</f>
        <v>91308</v>
      </c>
      <c r="AL4" s="835">
        <f t="shared" ref="AL4:AL27" si="8">IF(AG4="","",AL3+Y4-AE4)</f>
        <v>29461</v>
      </c>
      <c r="AM4" s="834">
        <v>0</v>
      </c>
      <c r="AN4" s="835">
        <v>0</v>
      </c>
      <c r="AO4" s="1138"/>
      <c r="AP4" s="752">
        <f t="shared" ref="AP4:AP18" si="9">T4</f>
        <v>46143</v>
      </c>
      <c r="AQ4" s="753">
        <f>(IF(U4=0,"",IF(ISERROR((U4+V4+W4)-(AM4+AN4))/(Z4-AM4-AN4),"",((U4+V4+W4)-(AM4+AN4))/(Z4-AM4-AN4))))</f>
        <v>0.89049417288979404</v>
      </c>
      <c r="AR4" s="754">
        <f>IF(ISERROR(((U4+V4)-AM4)/(Z4-AM4-AN4)),"",((U4+V4)-AM4)/(Z4-AM4-AN4))</f>
        <v>0.85889058610545377</v>
      </c>
      <c r="AS4" s="754">
        <f t="shared" ref="AS4:AS34" si="10">IF(ISERROR(S4/Z4),"",(S4/Z4))</f>
        <v>3.5358678434034849E-3</v>
      </c>
      <c r="AT4" s="755">
        <f>IF(AFK!GM6=0,"",AFK!GM6)</f>
        <v>16.5</v>
      </c>
      <c r="AU4" s="756">
        <f>Z4-AM4-AN4</f>
        <v>141408</v>
      </c>
      <c r="AV4" s="756">
        <f>SUM(AM4:AN4)</f>
        <v>0</v>
      </c>
      <c r="AW4" s="756">
        <f t="shared" ref="AW4:AW34" si="11">Z4</f>
        <v>141408</v>
      </c>
      <c r="AX4" s="756">
        <f t="shared" ref="AX4:AX34" si="12">AF4</f>
        <v>0</v>
      </c>
      <c r="AY4" s="757">
        <f t="shared" ref="AY4:AY34" si="13">AG4</f>
        <v>3070789</v>
      </c>
    </row>
    <row r="5" spans="1:51" ht="21.75" customHeight="1">
      <c r="B5" s="1326">
        <v>4</v>
      </c>
      <c r="C5" s="1322">
        <f t="shared" si="0"/>
        <v>1</v>
      </c>
      <c r="D5" s="1322">
        <f t="shared" si="1"/>
        <v>0.82812144644075503</v>
      </c>
      <c r="E5" s="1323">
        <f>斷絲!BM11</f>
        <v>4.0347222222222223</v>
      </c>
      <c r="F5" s="1324">
        <v>0.99597222222222226</v>
      </c>
      <c r="G5" s="1359">
        <v>0.9952757745726496</v>
      </c>
      <c r="H5" s="1324"/>
      <c r="I5" s="1324">
        <v>0.9906111683455433</v>
      </c>
      <c r="J5" s="1325"/>
      <c r="K5" s="1326">
        <v>4</v>
      </c>
      <c r="L5" s="1327">
        <v>130</v>
      </c>
      <c r="M5" s="1327">
        <v>55</v>
      </c>
      <c r="N5" s="1327">
        <v>57</v>
      </c>
      <c r="O5" s="1327">
        <v>0</v>
      </c>
      <c r="P5" s="1327"/>
      <c r="S5" s="1421">
        <v>500</v>
      </c>
      <c r="T5" s="1455">
        <f>T4+1</f>
        <v>46144</v>
      </c>
      <c r="U5" s="1195">
        <v>44293</v>
      </c>
      <c r="V5" s="1195"/>
      <c r="W5" s="1195">
        <v>3587</v>
      </c>
      <c r="X5" s="1195">
        <v>889</v>
      </c>
      <c r="Y5" s="1195">
        <v>1141</v>
      </c>
      <c r="Z5" s="833">
        <f t="shared" si="2"/>
        <v>49910</v>
      </c>
      <c r="AA5" s="832">
        <v>0</v>
      </c>
      <c r="AB5" s="832"/>
      <c r="AC5" s="832">
        <v>0</v>
      </c>
      <c r="AD5" s="832">
        <v>0</v>
      </c>
      <c r="AE5" s="832">
        <v>0</v>
      </c>
      <c r="AF5" s="833">
        <f t="shared" si="3"/>
        <v>0</v>
      </c>
      <c r="AG5" s="1345">
        <f t="shared" si="4"/>
        <v>3120699</v>
      </c>
      <c r="AH5" s="834">
        <f t="shared" si="5"/>
        <v>2560938</v>
      </c>
      <c r="AI5" s="1452">
        <f t="shared" si="5"/>
        <v>0</v>
      </c>
      <c r="AJ5" s="832">
        <f t="shared" si="6"/>
        <v>436962</v>
      </c>
      <c r="AK5" s="832">
        <f t="shared" si="7"/>
        <v>92197</v>
      </c>
      <c r="AL5" s="835">
        <f t="shared" si="8"/>
        <v>30602</v>
      </c>
      <c r="AM5" s="834">
        <v>0</v>
      </c>
      <c r="AN5" s="835">
        <v>0</v>
      </c>
      <c r="AO5" s="1138"/>
      <c r="AP5" s="752">
        <f t="shared" si="9"/>
        <v>46144</v>
      </c>
      <c r="AQ5" s="753">
        <f>(IF(U5=0,"",IF(ISERROR((U5+V5+W5)-(AM5+AN5))/(Z5-AM5-AN5),"",((U5+V5+W5)-(AM5+AN5))/(Z5-AM5-AN5))))</f>
        <v>0.9593267882187938</v>
      </c>
      <c r="AR5" s="754">
        <f t="shared" ref="AR5:AR35" si="14">IF(ISERROR(((U5+V5)-AM5)/(Z5-AM5-AN5)),"",((U5+V5)-AM5)/(Z5-AM5-AN5))</f>
        <v>0.88745742336205169</v>
      </c>
      <c r="AS5" s="754">
        <f t="shared" si="10"/>
        <v>1.0018032458425166E-2</v>
      </c>
      <c r="AT5" s="755">
        <f>IF(AFK!GM7=0,"",AFK!GM7)</f>
        <v>16.5</v>
      </c>
      <c r="AU5" s="756">
        <f t="shared" ref="AU5:AU35" si="15">Z5-AM5-AN5</f>
        <v>49910</v>
      </c>
      <c r="AV5" s="756">
        <f t="shared" ref="AV5:AV35" si="16">SUM(AM5:AN5)</f>
        <v>0</v>
      </c>
      <c r="AW5" s="756">
        <f t="shared" si="11"/>
        <v>49910</v>
      </c>
      <c r="AX5" s="756">
        <f t="shared" si="12"/>
        <v>0</v>
      </c>
      <c r="AY5" s="757">
        <f t="shared" si="13"/>
        <v>3120699</v>
      </c>
    </row>
    <row r="6" spans="1:51" ht="21.75" customHeight="1">
      <c r="B6" s="1326">
        <v>5</v>
      </c>
      <c r="C6" s="1322">
        <f t="shared" si="0"/>
        <v>0.94499079343823233</v>
      </c>
      <c r="D6" s="1322">
        <f t="shared" si="1"/>
        <v>0.8636591898225644</v>
      </c>
      <c r="E6" s="1323">
        <f>斷絲!BM12</f>
        <v>2.9937500000000004</v>
      </c>
      <c r="F6" s="1359">
        <v>0.99524105235042737</v>
      </c>
      <c r="G6" s="1359"/>
      <c r="H6" s="1324"/>
      <c r="I6" s="1324">
        <v>0.9990559895833333</v>
      </c>
      <c r="J6" s="1328"/>
      <c r="K6" s="1326">
        <v>5</v>
      </c>
      <c r="L6" s="1327"/>
      <c r="M6" s="1327"/>
      <c r="N6" s="1327"/>
      <c r="O6" s="1327"/>
      <c r="P6" s="1327"/>
      <c r="S6" s="1421">
        <v>500</v>
      </c>
      <c r="T6" s="1455">
        <f t="shared" ref="T6:T34" si="17">T5+1</f>
        <v>46145</v>
      </c>
      <c r="U6" s="1195">
        <v>44588</v>
      </c>
      <c r="V6" s="1195"/>
      <c r="W6" s="1195">
        <v>2845</v>
      </c>
      <c r="X6" s="1195">
        <v>449</v>
      </c>
      <c r="Y6" s="1195">
        <v>0</v>
      </c>
      <c r="Z6" s="833">
        <f t="shared" si="2"/>
        <v>47882</v>
      </c>
      <c r="AA6" s="832">
        <v>0</v>
      </c>
      <c r="AB6" s="832"/>
      <c r="AC6" s="832">
        <v>0</v>
      </c>
      <c r="AD6" s="832">
        <v>0</v>
      </c>
      <c r="AE6" s="832">
        <v>0</v>
      </c>
      <c r="AF6" s="833">
        <f t="shared" si="3"/>
        <v>0</v>
      </c>
      <c r="AG6" s="1345">
        <f t="shared" si="4"/>
        <v>3168581</v>
      </c>
      <c r="AH6" s="834">
        <f t="shared" si="5"/>
        <v>2605526</v>
      </c>
      <c r="AI6" s="1452">
        <f t="shared" si="5"/>
        <v>0</v>
      </c>
      <c r="AJ6" s="832">
        <f t="shared" si="6"/>
        <v>439807</v>
      </c>
      <c r="AK6" s="832">
        <f t="shared" si="7"/>
        <v>92646</v>
      </c>
      <c r="AL6" s="835">
        <f t="shared" si="8"/>
        <v>30602</v>
      </c>
      <c r="AM6" s="834">
        <v>49650</v>
      </c>
      <c r="AN6" s="835">
        <v>0</v>
      </c>
      <c r="AO6" s="1138"/>
      <c r="AP6" s="752">
        <f t="shared" si="9"/>
        <v>46145</v>
      </c>
      <c r="AQ6" s="753">
        <f t="shared" ref="AQ6:AQ34" si="18">(IF(U6=0,"",IF(ISERROR((U6+V6+W6)-(AM6+AN6))/(Z6-AM6-AN6),"",((U6+V6+W6)-(AM6+AN6))/(Z6-AM6-AN6))))</f>
        <v>1.2539592760180995</v>
      </c>
      <c r="AR6" s="754">
        <f t="shared" si="14"/>
        <v>2.8631221719457014</v>
      </c>
      <c r="AS6" s="754">
        <f t="shared" si="10"/>
        <v>1.0442337412806483E-2</v>
      </c>
      <c r="AT6" s="755">
        <f>IF(AFK!GM8=0,"",AFK!GM8)</f>
        <v>16</v>
      </c>
      <c r="AU6" s="756">
        <f t="shared" si="15"/>
        <v>-1768</v>
      </c>
      <c r="AV6" s="756">
        <f t="shared" si="16"/>
        <v>49650</v>
      </c>
      <c r="AW6" s="756">
        <f t="shared" si="11"/>
        <v>47882</v>
      </c>
      <c r="AX6" s="756">
        <f t="shared" si="12"/>
        <v>0</v>
      </c>
      <c r="AY6" s="757">
        <f t="shared" si="13"/>
        <v>3168581</v>
      </c>
    </row>
    <row r="7" spans="1:51" ht="21.75" customHeight="1">
      <c r="B7" s="1326">
        <v>6</v>
      </c>
      <c r="C7" s="1322">
        <f t="shared" si="0"/>
        <v>1</v>
      </c>
      <c r="D7" s="1322">
        <f t="shared" si="1"/>
        <v>0.90566183874215789</v>
      </c>
      <c r="E7" s="1323">
        <f>斷絲!BM13</f>
        <v>3.9449074074074075</v>
      </c>
      <c r="F7" s="1359">
        <v>0.996726243471035</v>
      </c>
      <c r="G7" s="1359"/>
      <c r="H7" s="1324"/>
      <c r="I7" s="1324">
        <v>0.99682759081196581</v>
      </c>
      <c r="J7" s="1328"/>
      <c r="K7" s="1326">
        <v>6</v>
      </c>
      <c r="L7" s="1329"/>
      <c r="M7" s="1329"/>
      <c r="N7" s="1329"/>
      <c r="O7" s="1329"/>
      <c r="P7" s="1329"/>
      <c r="S7" s="1421">
        <v>500</v>
      </c>
      <c r="T7" s="1455">
        <f t="shared" si="17"/>
        <v>46146</v>
      </c>
      <c r="U7" s="1195">
        <v>33315</v>
      </c>
      <c r="V7" s="1195"/>
      <c r="W7" s="1195">
        <v>3023</v>
      </c>
      <c r="X7" s="1195">
        <v>0</v>
      </c>
      <c r="Y7" s="1195">
        <v>0</v>
      </c>
      <c r="Z7" s="833">
        <f t="shared" si="2"/>
        <v>36338</v>
      </c>
      <c r="AA7" s="832">
        <v>59214</v>
      </c>
      <c r="AB7" s="832"/>
      <c r="AC7" s="832">
        <v>0</v>
      </c>
      <c r="AD7" s="832">
        <v>0</v>
      </c>
      <c r="AE7" s="832">
        <v>0</v>
      </c>
      <c r="AF7" s="833">
        <f t="shared" si="3"/>
        <v>59214</v>
      </c>
      <c r="AG7" s="1345">
        <f t="shared" si="4"/>
        <v>3145705</v>
      </c>
      <c r="AH7" s="834">
        <f t="shared" si="5"/>
        <v>2579627</v>
      </c>
      <c r="AI7" s="1452">
        <f t="shared" si="5"/>
        <v>0</v>
      </c>
      <c r="AJ7" s="832">
        <f t="shared" si="6"/>
        <v>442830</v>
      </c>
      <c r="AK7" s="832">
        <f t="shared" si="7"/>
        <v>92646</v>
      </c>
      <c r="AL7" s="835">
        <f t="shared" si="8"/>
        <v>30602</v>
      </c>
      <c r="AM7" s="834">
        <v>18750</v>
      </c>
      <c r="AN7" s="835">
        <v>0</v>
      </c>
      <c r="AO7" s="1138"/>
      <c r="AP7" s="752">
        <f t="shared" si="9"/>
        <v>46146</v>
      </c>
      <c r="AQ7" s="753">
        <f t="shared" si="18"/>
        <v>1</v>
      </c>
      <c r="AR7" s="754">
        <f t="shared" si="14"/>
        <v>0.82812144644075503</v>
      </c>
      <c r="AS7" s="754">
        <f t="shared" si="10"/>
        <v>1.3759700588915185E-2</v>
      </c>
      <c r="AT7" s="755">
        <f>IF(AFK!GM9=0,"",AFK!GM9)</f>
        <v>16.5</v>
      </c>
      <c r="AU7" s="756">
        <f t="shared" si="15"/>
        <v>17588</v>
      </c>
      <c r="AV7" s="756">
        <f t="shared" si="16"/>
        <v>18750</v>
      </c>
      <c r="AW7" s="756">
        <f t="shared" si="11"/>
        <v>36338</v>
      </c>
      <c r="AX7" s="756">
        <f t="shared" si="12"/>
        <v>59214</v>
      </c>
      <c r="AY7" s="757">
        <f t="shared" si="13"/>
        <v>3145705</v>
      </c>
    </row>
    <row r="8" spans="1:51" ht="21.75" customHeight="1">
      <c r="B8" s="1326">
        <v>7</v>
      </c>
      <c r="C8" s="1322">
        <f t="shared" si="0"/>
        <v>0.95756588050797942</v>
      </c>
      <c r="D8" s="1322">
        <f t="shared" si="1"/>
        <v>0.87260539343808619</v>
      </c>
      <c r="E8" s="1323">
        <f>斷絲!BM14</f>
        <v>3.7442708333333337</v>
      </c>
      <c r="F8" s="1359">
        <v>0.99806171355650519</v>
      </c>
      <c r="G8" s="1359"/>
      <c r="H8" s="1324"/>
      <c r="I8" s="1324">
        <v>0.99901442307692301</v>
      </c>
      <c r="J8" s="1328"/>
      <c r="K8" s="1326">
        <v>7</v>
      </c>
      <c r="L8" s="1327">
        <v>138</v>
      </c>
      <c r="M8" s="1327">
        <v>60</v>
      </c>
      <c r="N8" s="1327">
        <v>17</v>
      </c>
      <c r="O8" s="1327">
        <v>0</v>
      </c>
      <c r="P8" s="1327"/>
      <c r="S8" s="1421">
        <v>500</v>
      </c>
      <c r="T8" s="1455">
        <f t="shared" si="17"/>
        <v>46147</v>
      </c>
      <c r="U8" s="1195">
        <v>72926</v>
      </c>
      <c r="V8" s="1195"/>
      <c r="W8" s="1195">
        <v>3887</v>
      </c>
      <c r="X8" s="1195">
        <v>2629</v>
      </c>
      <c r="Y8" s="1195">
        <v>0</v>
      </c>
      <c r="Z8" s="833">
        <f t="shared" si="2"/>
        <v>79442</v>
      </c>
      <c r="AA8" s="832">
        <v>63519</v>
      </c>
      <c r="AB8" s="832"/>
      <c r="AC8" s="832">
        <v>1533</v>
      </c>
      <c r="AD8" s="832">
        <v>0</v>
      </c>
      <c r="AE8" s="832">
        <v>0</v>
      </c>
      <c r="AF8" s="833">
        <f t="shared" si="3"/>
        <v>65052</v>
      </c>
      <c r="AG8" s="1345">
        <f t="shared" si="4"/>
        <v>3160095</v>
      </c>
      <c r="AH8" s="834">
        <f t="shared" si="5"/>
        <v>2589034</v>
      </c>
      <c r="AI8" s="1452">
        <f t="shared" si="5"/>
        <v>0</v>
      </c>
      <c r="AJ8" s="832">
        <f t="shared" si="6"/>
        <v>445184</v>
      </c>
      <c r="AK8" s="832">
        <f t="shared" si="7"/>
        <v>95275</v>
      </c>
      <c r="AL8" s="835">
        <f t="shared" si="8"/>
        <v>30602</v>
      </c>
      <c r="AM8" s="834">
        <v>31650</v>
      </c>
      <c r="AN8" s="835">
        <v>0</v>
      </c>
      <c r="AO8" s="1138"/>
      <c r="AP8" s="752">
        <f t="shared" si="9"/>
        <v>46147</v>
      </c>
      <c r="AQ8" s="753">
        <f t="shared" si="18"/>
        <v>0.94499079343823233</v>
      </c>
      <c r="AR8" s="754">
        <f t="shared" si="14"/>
        <v>0.8636591898225644</v>
      </c>
      <c r="AS8" s="754">
        <f t="shared" si="10"/>
        <v>6.29389995216636E-3</v>
      </c>
      <c r="AT8" s="755">
        <f>IF(AFK!GM10=0,"",AFK!GM10)</f>
        <v>16.5</v>
      </c>
      <c r="AU8" s="756">
        <f t="shared" si="15"/>
        <v>47792</v>
      </c>
      <c r="AV8" s="756">
        <f t="shared" si="16"/>
        <v>31650</v>
      </c>
      <c r="AW8" s="756">
        <f t="shared" si="11"/>
        <v>79442</v>
      </c>
      <c r="AX8" s="756">
        <f t="shared" si="12"/>
        <v>65052</v>
      </c>
      <c r="AY8" s="757">
        <f t="shared" si="13"/>
        <v>3160095</v>
      </c>
    </row>
    <row r="9" spans="1:51" ht="21.75" customHeight="1">
      <c r="B9" s="1326">
        <v>8</v>
      </c>
      <c r="C9" s="1322">
        <f t="shared" si="0"/>
        <v>0.95033894432173049</v>
      </c>
      <c r="D9" s="1322">
        <f t="shared" si="1"/>
        <v>0.99278315180135579</v>
      </c>
      <c r="E9" s="1323">
        <f>斷絲!BM15</f>
        <v>3.8493303571428577</v>
      </c>
      <c r="F9" s="1324">
        <v>0.99667876009021839</v>
      </c>
      <c r="G9" s="1324"/>
      <c r="H9" s="1324"/>
      <c r="I9" s="1324">
        <v>0.99801301129426123</v>
      </c>
      <c r="J9" s="1328"/>
      <c r="K9" s="1326">
        <v>8</v>
      </c>
      <c r="L9" s="1330"/>
      <c r="M9" s="1330"/>
      <c r="N9" s="1330"/>
      <c r="O9" s="1330"/>
      <c r="P9" s="1330"/>
      <c r="S9" s="1421">
        <v>500</v>
      </c>
      <c r="T9" s="1455">
        <f t="shared" si="17"/>
        <v>46148</v>
      </c>
      <c r="U9" s="1195">
        <v>54845.5</v>
      </c>
      <c r="V9" s="1195"/>
      <c r="W9" s="1195">
        <v>4263</v>
      </c>
      <c r="X9" s="1195">
        <v>0</v>
      </c>
      <c r="Y9" s="1195">
        <v>0</v>
      </c>
      <c r="Z9" s="833">
        <f t="shared" si="2"/>
        <v>59108.5</v>
      </c>
      <c r="AA9" s="832">
        <v>114421.5</v>
      </c>
      <c r="AB9" s="832"/>
      <c r="AC9" s="832">
        <v>2374</v>
      </c>
      <c r="AD9" s="832">
        <v>0</v>
      </c>
      <c r="AE9" s="832">
        <v>0</v>
      </c>
      <c r="AF9" s="833">
        <f t="shared" si="3"/>
        <v>116795.5</v>
      </c>
      <c r="AG9" s="1345">
        <f t="shared" si="4"/>
        <v>3102408</v>
      </c>
      <c r="AH9" s="834">
        <f t="shared" si="5"/>
        <v>2529458</v>
      </c>
      <c r="AI9" s="1452">
        <f t="shared" si="5"/>
        <v>0</v>
      </c>
      <c r="AJ9" s="832">
        <f t="shared" si="6"/>
        <v>447073</v>
      </c>
      <c r="AK9" s="832">
        <f t="shared" si="7"/>
        <v>95275</v>
      </c>
      <c r="AL9" s="835">
        <f t="shared" si="8"/>
        <v>30602</v>
      </c>
      <c r="AM9" s="834">
        <v>13920</v>
      </c>
      <c r="AN9" s="835">
        <v>0</v>
      </c>
      <c r="AO9" s="1138"/>
      <c r="AP9" s="752">
        <f t="shared" si="9"/>
        <v>46148</v>
      </c>
      <c r="AQ9" s="753">
        <f t="shared" si="18"/>
        <v>1</v>
      </c>
      <c r="AR9" s="754">
        <f t="shared" si="14"/>
        <v>0.90566183874215789</v>
      </c>
      <c r="AS9" s="754">
        <f t="shared" si="10"/>
        <v>8.4590202762716022E-3</v>
      </c>
      <c r="AT9" s="755">
        <f>IF(AFK!GM11=0,"",AFK!GM11)</f>
        <v>16</v>
      </c>
      <c r="AU9" s="756">
        <f t="shared" si="15"/>
        <v>45188.5</v>
      </c>
      <c r="AV9" s="756">
        <f t="shared" si="16"/>
        <v>13920</v>
      </c>
      <c r="AW9" s="756">
        <f t="shared" si="11"/>
        <v>59108.5</v>
      </c>
      <c r="AX9" s="756">
        <f t="shared" si="12"/>
        <v>116795.5</v>
      </c>
      <c r="AY9" s="757">
        <f t="shared" si="13"/>
        <v>3102408</v>
      </c>
    </row>
    <row r="10" spans="1:51" ht="21.75" customHeight="1">
      <c r="B10" s="1326">
        <v>9</v>
      </c>
      <c r="C10" s="1322">
        <f t="shared" si="0"/>
        <v>1</v>
      </c>
      <c r="D10" s="1322">
        <f t="shared" si="1"/>
        <v>0.96620597615870074</v>
      </c>
      <c r="E10" s="1323">
        <f>斷絲!BM16</f>
        <v>4.3842592592592595</v>
      </c>
      <c r="F10" s="1324">
        <v>0.99572760861823362</v>
      </c>
      <c r="G10" s="1324">
        <v>0.98192107371794868</v>
      </c>
      <c r="H10" s="1324"/>
      <c r="I10" s="1324">
        <v>0.99787215099715088</v>
      </c>
      <c r="J10" s="1328"/>
      <c r="K10" s="1326">
        <v>9</v>
      </c>
      <c r="L10" s="1329"/>
      <c r="M10" s="1329"/>
      <c r="N10" s="1329"/>
      <c r="O10" s="1329"/>
      <c r="P10" s="1329"/>
      <c r="S10" s="1421">
        <v>500</v>
      </c>
      <c r="T10" s="1455">
        <f t="shared" si="17"/>
        <v>46149</v>
      </c>
      <c r="U10" s="1195">
        <v>70084</v>
      </c>
      <c r="V10" s="1195"/>
      <c r="W10" s="1195">
        <v>2763</v>
      </c>
      <c r="X10" s="1195">
        <v>1380</v>
      </c>
      <c r="Y10" s="1195">
        <v>0</v>
      </c>
      <c r="Z10" s="833">
        <f t="shared" si="2"/>
        <v>74227</v>
      </c>
      <c r="AA10" s="832">
        <v>70578</v>
      </c>
      <c r="AB10" s="832"/>
      <c r="AC10" s="832">
        <v>3077</v>
      </c>
      <c r="AD10" s="832">
        <v>0</v>
      </c>
      <c r="AE10" s="832">
        <v>0</v>
      </c>
      <c r="AF10" s="833">
        <f t="shared" si="3"/>
        <v>73655</v>
      </c>
      <c r="AG10" s="1345">
        <f t="shared" si="4"/>
        <v>3102980</v>
      </c>
      <c r="AH10" s="834">
        <f t="shared" si="5"/>
        <v>2528964</v>
      </c>
      <c r="AI10" s="1452">
        <f t="shared" si="5"/>
        <v>0</v>
      </c>
      <c r="AJ10" s="832">
        <f t="shared" si="6"/>
        <v>446759</v>
      </c>
      <c r="AK10" s="832">
        <f t="shared" si="7"/>
        <v>96655</v>
      </c>
      <c r="AL10" s="835">
        <f t="shared" si="8"/>
        <v>30602</v>
      </c>
      <c r="AM10" s="834">
        <f>33810+7896</f>
        <v>41706</v>
      </c>
      <c r="AN10" s="835">
        <v>0</v>
      </c>
      <c r="AO10" s="1138"/>
      <c r="AP10" s="752">
        <f t="shared" si="9"/>
        <v>46149</v>
      </c>
      <c r="AQ10" s="753">
        <f t="shared" si="18"/>
        <v>0.95756588050797942</v>
      </c>
      <c r="AR10" s="754">
        <f t="shared" si="14"/>
        <v>0.87260539343808619</v>
      </c>
      <c r="AS10" s="754">
        <f t="shared" si="10"/>
        <v>6.7360933353092537E-3</v>
      </c>
      <c r="AT10" s="755">
        <f>IF(AFK!GM12=0,"",AFK!GM12)</f>
        <v>15.5</v>
      </c>
      <c r="AU10" s="756">
        <f t="shared" si="15"/>
        <v>32521</v>
      </c>
      <c r="AV10" s="756">
        <f t="shared" si="16"/>
        <v>41706</v>
      </c>
      <c r="AW10" s="756">
        <f t="shared" si="11"/>
        <v>74227</v>
      </c>
      <c r="AX10" s="756">
        <f t="shared" si="12"/>
        <v>73655</v>
      </c>
      <c r="AY10" s="757">
        <f t="shared" si="13"/>
        <v>3102980</v>
      </c>
    </row>
    <row r="11" spans="1:51" ht="21.75" customHeight="1" thickBot="1">
      <c r="B11" s="1333">
        <v>10</v>
      </c>
      <c r="C11" s="1331">
        <f t="shared" si="0"/>
        <v>0.94697207985642129</v>
      </c>
      <c r="D11" s="1331">
        <f t="shared" si="1"/>
        <v>0.84389512831424496</v>
      </c>
      <c r="E11" s="1332">
        <f>斷絲!BM17</f>
        <v>4.8828703703703695</v>
      </c>
      <c r="F11" s="1360">
        <v>0.9969000400641026</v>
      </c>
      <c r="G11" s="1360">
        <v>0.97811498397435892</v>
      </c>
      <c r="H11" s="1360"/>
      <c r="I11" s="1360">
        <v>0.9994908520299145</v>
      </c>
      <c r="J11" s="1328"/>
      <c r="K11" s="1333">
        <v>10</v>
      </c>
      <c r="L11" s="1334"/>
      <c r="M11" s="1334"/>
      <c r="N11" s="1334"/>
      <c r="O11" s="1334"/>
      <c r="P11" s="1334"/>
      <c r="S11" s="1421">
        <v>500</v>
      </c>
      <c r="T11" s="1455">
        <f t="shared" si="17"/>
        <v>46150</v>
      </c>
      <c r="U11" s="1195">
        <v>52137</v>
      </c>
      <c r="V11" s="1195"/>
      <c r="W11" s="1195">
        <v>-2229</v>
      </c>
      <c r="X11" s="1195">
        <v>2608</v>
      </c>
      <c r="Y11" s="1195">
        <v>0</v>
      </c>
      <c r="Z11" s="833">
        <f t="shared" si="2"/>
        <v>52516</v>
      </c>
      <c r="AA11" s="832">
        <v>32608</v>
      </c>
      <c r="AB11" s="832"/>
      <c r="AC11" s="832">
        <v>12972</v>
      </c>
      <c r="AD11" s="832">
        <v>0</v>
      </c>
      <c r="AE11" s="832">
        <v>0</v>
      </c>
      <c r="AF11" s="833">
        <f t="shared" si="3"/>
        <v>45580</v>
      </c>
      <c r="AG11" s="1345">
        <f t="shared" si="4"/>
        <v>3109916</v>
      </c>
      <c r="AH11" s="834">
        <f t="shared" si="5"/>
        <v>2548493</v>
      </c>
      <c r="AI11" s="1452">
        <f t="shared" si="5"/>
        <v>0</v>
      </c>
      <c r="AJ11" s="832">
        <f t="shared" si="6"/>
        <v>431558</v>
      </c>
      <c r="AK11" s="832">
        <f t="shared" si="7"/>
        <v>99263</v>
      </c>
      <c r="AL11" s="835">
        <f t="shared" si="8"/>
        <v>30602</v>
      </c>
      <c r="AM11" s="834">
        <v>0</v>
      </c>
      <c r="AN11" s="835">
        <v>0</v>
      </c>
      <c r="AO11" s="1138"/>
      <c r="AP11" s="752">
        <f t="shared" si="9"/>
        <v>46150</v>
      </c>
      <c r="AQ11" s="753">
        <f t="shared" si="18"/>
        <v>0.95033894432173049</v>
      </c>
      <c r="AR11" s="754">
        <f t="shared" si="14"/>
        <v>0.99278315180135579</v>
      </c>
      <c r="AS11" s="754">
        <f t="shared" si="10"/>
        <v>9.5209079137786572E-3</v>
      </c>
      <c r="AT11" s="755">
        <f>IF(AFK!GM13=0,"",AFK!GM13)</f>
        <v>16</v>
      </c>
      <c r="AU11" s="756">
        <f t="shared" si="15"/>
        <v>52516</v>
      </c>
      <c r="AV11" s="756">
        <f t="shared" si="16"/>
        <v>0</v>
      </c>
      <c r="AW11" s="756">
        <f t="shared" si="11"/>
        <v>52516</v>
      </c>
      <c r="AX11" s="756">
        <f t="shared" si="12"/>
        <v>45580</v>
      </c>
      <c r="AY11" s="757">
        <f t="shared" si="13"/>
        <v>3109916</v>
      </c>
    </row>
    <row r="12" spans="1:51" ht="21.75" customHeight="1">
      <c r="A12" s="488"/>
      <c r="B12" s="1337">
        <v>11</v>
      </c>
      <c r="C12" s="1335">
        <f t="shared" si="0"/>
        <v>0.97174585047943451</v>
      </c>
      <c r="D12" s="1335">
        <f t="shared" si="1"/>
        <v>0.91001988619582985</v>
      </c>
      <c r="E12" s="1336">
        <f>斷絲!BM18</f>
        <v>3.3072222222222223</v>
      </c>
      <c r="F12" s="1361">
        <v>0.99671841613247858</v>
      </c>
      <c r="G12" s="1362">
        <v>0.98572716346153844</v>
      </c>
      <c r="H12" s="1362"/>
      <c r="I12" s="1362">
        <v>0.99682603276353277</v>
      </c>
      <c r="J12" s="1328"/>
      <c r="K12" s="1337">
        <v>11</v>
      </c>
      <c r="L12" s="1338">
        <v>143</v>
      </c>
      <c r="M12" s="1338">
        <v>37</v>
      </c>
      <c r="N12" s="1338">
        <v>31</v>
      </c>
      <c r="O12" s="1338">
        <v>0</v>
      </c>
      <c r="P12" s="1338"/>
      <c r="S12" s="1421">
        <v>1000</v>
      </c>
      <c r="T12" s="1455">
        <f t="shared" si="17"/>
        <v>46151</v>
      </c>
      <c r="U12" s="1453">
        <v>42715</v>
      </c>
      <c r="V12" s="1195"/>
      <c r="W12" s="1195">
        <v>1494</v>
      </c>
      <c r="X12" s="1195">
        <v>0</v>
      </c>
      <c r="Y12" s="1195">
        <v>0</v>
      </c>
      <c r="Z12" s="833">
        <f t="shared" si="2"/>
        <v>44209</v>
      </c>
      <c r="AA12" s="832">
        <v>0</v>
      </c>
      <c r="AB12" s="832"/>
      <c r="AC12" s="832">
        <v>0</v>
      </c>
      <c r="AD12" s="832">
        <v>0</v>
      </c>
      <c r="AE12" s="832">
        <v>0</v>
      </c>
      <c r="AF12" s="833">
        <f t="shared" si="3"/>
        <v>0</v>
      </c>
      <c r="AG12" s="1345">
        <f t="shared" si="4"/>
        <v>3154125</v>
      </c>
      <c r="AH12" s="1454">
        <f t="shared" si="5"/>
        <v>2591208</v>
      </c>
      <c r="AI12" s="832">
        <f t="shared" si="5"/>
        <v>0</v>
      </c>
      <c r="AJ12" s="832">
        <f t="shared" si="6"/>
        <v>433052</v>
      </c>
      <c r="AK12" s="832">
        <f t="shared" si="7"/>
        <v>99263</v>
      </c>
      <c r="AL12" s="835">
        <f t="shared" si="8"/>
        <v>30602</v>
      </c>
      <c r="AM12" s="834">
        <v>0</v>
      </c>
      <c r="AN12" s="835">
        <v>0</v>
      </c>
      <c r="AO12" s="1138"/>
      <c r="AP12" s="752">
        <f t="shared" si="9"/>
        <v>46151</v>
      </c>
      <c r="AQ12" s="753">
        <f t="shared" si="18"/>
        <v>1</v>
      </c>
      <c r="AR12" s="754">
        <f t="shared" si="14"/>
        <v>0.96620597615870074</v>
      </c>
      <c r="AS12" s="754">
        <f t="shared" si="10"/>
        <v>2.2619828541699655E-2</v>
      </c>
      <c r="AT12" s="755">
        <f>IF(AFK!GM14=0,"",AFK!GM14)</f>
        <v>16</v>
      </c>
      <c r="AU12" s="756">
        <f t="shared" si="15"/>
        <v>44209</v>
      </c>
      <c r="AV12" s="756">
        <f t="shared" si="16"/>
        <v>0</v>
      </c>
      <c r="AW12" s="756">
        <f t="shared" si="11"/>
        <v>44209</v>
      </c>
      <c r="AX12" s="756">
        <f t="shared" si="12"/>
        <v>0</v>
      </c>
      <c r="AY12" s="757">
        <f t="shared" si="13"/>
        <v>3154125</v>
      </c>
    </row>
    <row r="13" spans="1:51" ht="21.75" customHeight="1">
      <c r="B13" s="1326">
        <v>12</v>
      </c>
      <c r="C13" s="1322">
        <f t="shared" si="0"/>
        <v>0.93975998736775623</v>
      </c>
      <c r="D13" s="1322">
        <f t="shared" si="1"/>
        <v>0.84951839570503707</v>
      </c>
      <c r="E13" s="1323">
        <f>斷絲!BM19</f>
        <v>3.6190740740740743</v>
      </c>
      <c r="F13" s="1324">
        <v>0.99512419871794877</v>
      </c>
      <c r="G13" s="1324">
        <v>0.98192107371794868</v>
      </c>
      <c r="H13" s="1324">
        <v>0.98984765474817382</v>
      </c>
      <c r="I13" s="1324">
        <v>0.99512664707977194</v>
      </c>
      <c r="J13" s="1328"/>
      <c r="K13" s="1326">
        <v>12</v>
      </c>
      <c r="L13" s="1327"/>
      <c r="M13" s="1327"/>
      <c r="N13" s="1327"/>
      <c r="O13" s="1327"/>
      <c r="P13" s="1327"/>
      <c r="S13" s="1421">
        <v>1000</v>
      </c>
      <c r="T13" s="1455">
        <f t="shared" si="17"/>
        <v>46152</v>
      </c>
      <c r="U13" s="1195">
        <v>45610</v>
      </c>
      <c r="V13" s="1195"/>
      <c r="W13" s="1195">
        <v>5571</v>
      </c>
      <c r="X13" s="1195">
        <v>1823</v>
      </c>
      <c r="Y13" s="1195">
        <v>1043</v>
      </c>
      <c r="Z13" s="833">
        <f>(IF(U13="","",SUM(U13:Y13)))</f>
        <v>54047</v>
      </c>
      <c r="AA13" s="832">
        <v>0</v>
      </c>
      <c r="AB13" s="832"/>
      <c r="AC13" s="832">
        <v>0</v>
      </c>
      <c r="AD13" s="832">
        <v>0</v>
      </c>
      <c r="AE13" s="832">
        <v>0</v>
      </c>
      <c r="AF13" s="833">
        <f>(IF(AA13="","",SUM(AA13:AE13)))</f>
        <v>0</v>
      </c>
      <c r="AG13" s="1345">
        <f t="shared" si="4"/>
        <v>3208172</v>
      </c>
      <c r="AH13" s="834">
        <f t="shared" si="5"/>
        <v>2636818</v>
      </c>
      <c r="AI13" s="836">
        <f t="shared" si="5"/>
        <v>0</v>
      </c>
      <c r="AJ13" s="832">
        <f t="shared" si="6"/>
        <v>438623</v>
      </c>
      <c r="AK13" s="832">
        <f t="shared" si="7"/>
        <v>101086</v>
      </c>
      <c r="AL13" s="835">
        <f t="shared" si="8"/>
        <v>31645</v>
      </c>
      <c r="AM13" s="834">
        <v>0</v>
      </c>
      <c r="AN13" s="835">
        <v>0</v>
      </c>
      <c r="AO13" s="1138"/>
      <c r="AP13" s="752">
        <f t="shared" si="9"/>
        <v>46152</v>
      </c>
      <c r="AQ13" s="753">
        <f t="shared" si="18"/>
        <v>0.94697207985642129</v>
      </c>
      <c r="AR13" s="754">
        <f t="shared" si="14"/>
        <v>0.84389512831424496</v>
      </c>
      <c r="AS13" s="754">
        <f t="shared" si="10"/>
        <v>1.8502414565100746E-2</v>
      </c>
      <c r="AT13" s="755">
        <f>IF(AFK!GM15=0,"",AFK!GM15)</f>
        <v>15.5</v>
      </c>
      <c r="AU13" s="756">
        <f t="shared" si="15"/>
        <v>54047</v>
      </c>
      <c r="AV13" s="756">
        <f t="shared" si="16"/>
        <v>0</v>
      </c>
      <c r="AW13" s="756">
        <f t="shared" si="11"/>
        <v>54047</v>
      </c>
      <c r="AX13" s="756">
        <f t="shared" si="12"/>
        <v>0</v>
      </c>
      <c r="AY13" s="757">
        <f t="shared" si="13"/>
        <v>3208172</v>
      </c>
    </row>
    <row r="14" spans="1:51" ht="21.75" customHeight="1">
      <c r="B14" s="1326">
        <v>13</v>
      </c>
      <c r="C14" s="1322">
        <f t="shared" si="0"/>
        <v>0.97267170082704069</v>
      </c>
      <c r="D14" s="1322">
        <f t="shared" si="1"/>
        <v>0.90016286989445182</v>
      </c>
      <c r="E14" s="1323">
        <f>斷絲!BM20</f>
        <v>3.8205555555555559</v>
      </c>
      <c r="F14" s="1324">
        <v>0.99685096153846153</v>
      </c>
      <c r="G14" s="1324">
        <v>0.96859975961538458</v>
      </c>
      <c r="H14" s="1324">
        <v>1</v>
      </c>
      <c r="I14" s="1324">
        <v>0.99891715633903144</v>
      </c>
      <c r="J14" s="1328"/>
      <c r="K14" s="1326">
        <v>13</v>
      </c>
      <c r="L14" s="1330"/>
      <c r="M14" s="1330"/>
      <c r="N14" s="1330"/>
      <c r="O14" s="1330"/>
      <c r="P14" s="1330"/>
      <c r="S14" s="1421">
        <v>2100</v>
      </c>
      <c r="T14" s="1455">
        <f t="shared" si="17"/>
        <v>46153</v>
      </c>
      <c r="U14" s="1195">
        <v>52489</v>
      </c>
      <c r="V14" s="1195"/>
      <c r="W14" s="1195">
        <v>5780</v>
      </c>
      <c r="X14" s="1195">
        <v>1435</v>
      </c>
      <c r="Y14" s="1195">
        <v>0</v>
      </c>
      <c r="Z14" s="833">
        <f>(IF(U14="","",SUM(U14:Y14)))</f>
        <v>59704</v>
      </c>
      <c r="AA14" s="832">
        <v>96465</v>
      </c>
      <c r="AB14" s="832"/>
      <c r="AC14" s="832">
        <v>1807</v>
      </c>
      <c r="AD14" s="832">
        <v>5587</v>
      </c>
      <c r="AE14" s="832">
        <v>0</v>
      </c>
      <c r="AF14" s="833">
        <f>(IF(AA14="","",SUM(AA14:AE14)))</f>
        <v>103859</v>
      </c>
      <c r="AG14" s="1345">
        <f t="shared" si="4"/>
        <v>3164017</v>
      </c>
      <c r="AH14" s="834">
        <f t="shared" si="5"/>
        <v>2592842</v>
      </c>
      <c r="AI14" s="832">
        <f t="shared" si="5"/>
        <v>0</v>
      </c>
      <c r="AJ14" s="832">
        <f t="shared" si="6"/>
        <v>442596</v>
      </c>
      <c r="AK14" s="832">
        <f t="shared" si="7"/>
        <v>96934</v>
      </c>
      <c r="AL14" s="835">
        <f t="shared" si="8"/>
        <v>31645</v>
      </c>
      <c r="AM14" s="834">
        <v>6270</v>
      </c>
      <c r="AN14" s="835">
        <v>2645</v>
      </c>
      <c r="AO14" s="1138"/>
      <c r="AP14" s="752">
        <f t="shared" si="9"/>
        <v>46153</v>
      </c>
      <c r="AQ14" s="753">
        <f t="shared" si="18"/>
        <v>0.97174585047943451</v>
      </c>
      <c r="AR14" s="754">
        <f t="shared" si="14"/>
        <v>0.91001988619582985</v>
      </c>
      <c r="AS14" s="754">
        <f t="shared" si="10"/>
        <v>3.5173522712046094E-2</v>
      </c>
      <c r="AT14" s="755">
        <f>IF(AFK!GM16=0,"",AFK!GM16)</f>
        <v>15.5</v>
      </c>
      <c r="AU14" s="756">
        <f t="shared" si="15"/>
        <v>50789</v>
      </c>
      <c r="AV14" s="756">
        <f t="shared" si="16"/>
        <v>8915</v>
      </c>
      <c r="AW14" s="756">
        <f t="shared" si="11"/>
        <v>59704</v>
      </c>
      <c r="AX14" s="756">
        <f t="shared" si="12"/>
        <v>103859</v>
      </c>
      <c r="AY14" s="757">
        <f t="shared" si="13"/>
        <v>3164017</v>
      </c>
    </row>
    <row r="15" spans="1:51" ht="21.75" customHeight="1">
      <c r="B15" s="1326">
        <v>14</v>
      </c>
      <c r="C15" s="1322">
        <f t="shared" si="0"/>
        <v>0.99418464834612275</v>
      </c>
      <c r="D15" s="1322">
        <f t="shared" si="1"/>
        <v>0.9604840296451761</v>
      </c>
      <c r="E15" s="1323">
        <f>斷絲!BM21</f>
        <v>3.6010802469135803</v>
      </c>
      <c r="F15" s="1324">
        <v>0.99844718215811956</v>
      </c>
      <c r="G15" s="1324">
        <v>0.98477564102564097</v>
      </c>
      <c r="H15" s="1324">
        <v>1</v>
      </c>
      <c r="I15" s="1324">
        <v>0.9980858262108262</v>
      </c>
      <c r="J15" s="1328"/>
      <c r="K15" s="1326">
        <v>14</v>
      </c>
      <c r="L15" s="1327">
        <v>149</v>
      </c>
      <c r="M15" s="1327">
        <v>43</v>
      </c>
      <c r="N15" s="1327">
        <v>37</v>
      </c>
      <c r="O15" s="1327">
        <v>4</v>
      </c>
      <c r="P15" s="1327"/>
      <c r="S15" s="1421">
        <v>2100</v>
      </c>
      <c r="T15" s="1455">
        <f t="shared" si="17"/>
        <v>46154</v>
      </c>
      <c r="U15" s="1195">
        <v>48820</v>
      </c>
      <c r="V15" s="1195"/>
      <c r="W15" s="1195">
        <v>2286</v>
      </c>
      <c r="X15" s="1195">
        <v>1526</v>
      </c>
      <c r="Y15" s="1195">
        <v>0</v>
      </c>
      <c r="Z15" s="833">
        <f t="shared" si="2"/>
        <v>52632</v>
      </c>
      <c r="AA15" s="832">
        <v>71050</v>
      </c>
      <c r="AB15" s="832"/>
      <c r="AC15" s="832">
        <v>2023</v>
      </c>
      <c r="AD15" s="832">
        <v>0</v>
      </c>
      <c r="AE15" s="832">
        <v>0</v>
      </c>
      <c r="AF15" s="833">
        <f t="shared" si="3"/>
        <v>73073</v>
      </c>
      <c r="AG15" s="1345">
        <f t="shared" si="4"/>
        <v>3143576</v>
      </c>
      <c r="AH15" s="834">
        <f t="shared" si="5"/>
        <v>2570612</v>
      </c>
      <c r="AI15" s="832">
        <f t="shared" si="5"/>
        <v>0</v>
      </c>
      <c r="AJ15" s="832">
        <f t="shared" si="6"/>
        <v>442859</v>
      </c>
      <c r="AK15" s="832">
        <f t="shared" si="7"/>
        <v>98460</v>
      </c>
      <c r="AL15" s="835">
        <f t="shared" si="8"/>
        <v>31645</v>
      </c>
      <c r="AM15" s="834">
        <v>27300</v>
      </c>
      <c r="AN15" s="835">
        <v>0</v>
      </c>
      <c r="AO15" s="1138"/>
      <c r="AP15" s="752">
        <f t="shared" si="9"/>
        <v>46154</v>
      </c>
      <c r="AQ15" s="753">
        <f t="shared" si="18"/>
        <v>0.93975998736775623</v>
      </c>
      <c r="AR15" s="754">
        <f t="shared" si="14"/>
        <v>0.84951839570503707</v>
      </c>
      <c r="AS15" s="754">
        <f t="shared" si="10"/>
        <v>3.9899680802553579E-2</v>
      </c>
      <c r="AT15" s="755">
        <f>IF(AFK!GM17=0,"",AFK!GM17)</f>
        <v>15.5</v>
      </c>
      <c r="AU15" s="756">
        <f t="shared" si="15"/>
        <v>25332</v>
      </c>
      <c r="AV15" s="756">
        <f t="shared" si="16"/>
        <v>27300</v>
      </c>
      <c r="AW15" s="756">
        <f t="shared" si="11"/>
        <v>52632</v>
      </c>
      <c r="AX15" s="756">
        <f t="shared" si="12"/>
        <v>73073</v>
      </c>
      <c r="AY15" s="757">
        <f t="shared" si="13"/>
        <v>3143576</v>
      </c>
    </row>
    <row r="16" spans="1:51" ht="21.75" customHeight="1">
      <c r="B16" s="1326">
        <v>15</v>
      </c>
      <c r="C16" s="1322">
        <f t="shared" si="0"/>
        <v>0.98792270531400961</v>
      </c>
      <c r="D16" s="1322">
        <f t="shared" si="1"/>
        <v>0.95957524382462855</v>
      </c>
      <c r="E16" s="1323">
        <f>斷絲!BM22</f>
        <v>3.5371527777777776</v>
      </c>
      <c r="F16" s="1324">
        <v>0.99891033987713662</v>
      </c>
      <c r="G16" s="1324">
        <v>0.98763020833333337</v>
      </c>
      <c r="H16" s="1324">
        <v>1</v>
      </c>
      <c r="I16" s="1324">
        <v>0.99865006232193732</v>
      </c>
      <c r="J16" s="1328"/>
      <c r="K16" s="1326">
        <v>15</v>
      </c>
      <c r="L16" s="1327"/>
      <c r="M16" s="1327"/>
      <c r="N16" s="1327"/>
      <c r="O16" s="1327"/>
      <c r="P16" s="1327"/>
      <c r="S16" s="1421">
        <v>2500</v>
      </c>
      <c r="T16" s="1455">
        <f t="shared" si="17"/>
        <v>46155</v>
      </c>
      <c r="U16" s="1195">
        <v>44309</v>
      </c>
      <c r="V16" s="1195"/>
      <c r="W16" s="1195">
        <v>3428</v>
      </c>
      <c r="X16" s="1195">
        <v>1292</v>
      </c>
      <c r="Y16" s="1195">
        <v>0</v>
      </c>
      <c r="Z16" s="833">
        <f t="shared" si="2"/>
        <v>49029</v>
      </c>
      <c r="AA16" s="832">
        <v>72893</v>
      </c>
      <c r="AB16" s="832"/>
      <c r="AC16" s="832">
        <v>2600</v>
      </c>
      <c r="AD16" s="832">
        <v>3632</v>
      </c>
      <c r="AE16" s="832">
        <v>0</v>
      </c>
      <c r="AF16" s="833">
        <f t="shared" si="3"/>
        <v>79125</v>
      </c>
      <c r="AG16" s="1345">
        <f t="shared" si="4"/>
        <v>3113480</v>
      </c>
      <c r="AH16" s="834">
        <f t="shared" si="5"/>
        <v>2542028</v>
      </c>
      <c r="AI16" s="832">
        <f t="shared" si="5"/>
        <v>0</v>
      </c>
      <c r="AJ16" s="832">
        <f t="shared" si="6"/>
        <v>443687</v>
      </c>
      <c r="AK16" s="832">
        <f t="shared" si="7"/>
        <v>96120</v>
      </c>
      <c r="AL16" s="835">
        <f t="shared" si="8"/>
        <v>31645</v>
      </c>
      <c r="AM16" s="834">
        <v>1752</v>
      </c>
      <c r="AN16" s="835">
        <v>0</v>
      </c>
      <c r="AO16" s="1138"/>
      <c r="AP16" s="752">
        <f t="shared" si="9"/>
        <v>46155</v>
      </c>
      <c r="AQ16" s="753">
        <f t="shared" si="18"/>
        <v>0.97267170082704069</v>
      </c>
      <c r="AR16" s="754">
        <f t="shared" si="14"/>
        <v>0.90016286989445182</v>
      </c>
      <c r="AS16" s="754">
        <f t="shared" si="10"/>
        <v>5.0990230271879905E-2</v>
      </c>
      <c r="AT16" s="755">
        <f>IF(AFK!GM18=0,"",AFK!GM18)</f>
        <v>15.5</v>
      </c>
      <c r="AU16" s="756">
        <f t="shared" si="15"/>
        <v>47277</v>
      </c>
      <c r="AV16" s="756">
        <f t="shared" si="16"/>
        <v>1752</v>
      </c>
      <c r="AW16" s="756">
        <f t="shared" si="11"/>
        <v>49029</v>
      </c>
      <c r="AX16" s="756">
        <f t="shared" si="12"/>
        <v>79125</v>
      </c>
      <c r="AY16" s="757">
        <f t="shared" si="13"/>
        <v>3113480</v>
      </c>
    </row>
    <row r="17" spans="1:51" ht="21.75" customHeight="1">
      <c r="B17" s="1326">
        <v>16</v>
      </c>
      <c r="C17" s="1322">
        <f t="shared" si="0"/>
        <v>0.96396817095038856</v>
      </c>
      <c r="D17" s="1322">
        <f t="shared" si="1"/>
        <v>0.89552824267782427</v>
      </c>
      <c r="E17" s="1323">
        <f>斷絲!BM23</f>
        <v>3.0800264550264553</v>
      </c>
      <c r="F17" s="1324">
        <v>0.99615098443223449</v>
      </c>
      <c r="G17" s="1324">
        <v>0.98763020833333337</v>
      </c>
      <c r="H17" s="1324">
        <v>0.97969530949634753</v>
      </c>
      <c r="I17" s="1324">
        <v>0.99835737179487183</v>
      </c>
      <c r="J17" s="1328"/>
      <c r="K17" s="1326">
        <v>16</v>
      </c>
      <c r="L17" s="1327"/>
      <c r="M17" s="1327"/>
      <c r="N17" s="1327"/>
      <c r="O17" s="1327"/>
      <c r="P17" s="1327"/>
      <c r="S17" s="1421">
        <v>1600</v>
      </c>
      <c r="T17" s="1455">
        <f t="shared" si="17"/>
        <v>46156</v>
      </c>
      <c r="U17" s="1195">
        <v>90867</v>
      </c>
      <c r="V17" s="1195"/>
      <c r="W17" s="1195">
        <v>3083</v>
      </c>
      <c r="X17" s="1195">
        <v>532</v>
      </c>
      <c r="Y17" s="1195">
        <v>0</v>
      </c>
      <c r="Z17" s="833">
        <f t="shared" si="2"/>
        <v>94482</v>
      </c>
      <c r="AA17" s="832">
        <v>60141</v>
      </c>
      <c r="AB17" s="832"/>
      <c r="AC17" s="832">
        <v>763</v>
      </c>
      <c r="AD17" s="832">
        <v>0</v>
      </c>
      <c r="AE17" s="832">
        <v>0</v>
      </c>
      <c r="AF17" s="833">
        <f t="shared" si="3"/>
        <v>60904</v>
      </c>
      <c r="AG17" s="1345">
        <f t="shared" si="4"/>
        <v>3147058</v>
      </c>
      <c r="AH17" s="834">
        <f t="shared" si="5"/>
        <v>2572754</v>
      </c>
      <c r="AI17" s="832">
        <f t="shared" si="5"/>
        <v>0</v>
      </c>
      <c r="AJ17" s="832">
        <f t="shared" si="6"/>
        <v>446007</v>
      </c>
      <c r="AK17" s="832">
        <f t="shared" si="7"/>
        <v>96652</v>
      </c>
      <c r="AL17" s="835">
        <f t="shared" si="8"/>
        <v>31645</v>
      </c>
      <c r="AM17" s="834">
        <v>3000</v>
      </c>
      <c r="AN17" s="835">
        <v>0</v>
      </c>
      <c r="AO17" s="1138"/>
      <c r="AP17" s="752">
        <f t="shared" si="9"/>
        <v>46156</v>
      </c>
      <c r="AQ17" s="753">
        <f t="shared" si="18"/>
        <v>0.99418464834612275</v>
      </c>
      <c r="AR17" s="754">
        <f t="shared" si="14"/>
        <v>0.9604840296451761</v>
      </c>
      <c r="AS17" s="754">
        <f t="shared" si="10"/>
        <v>1.6934442539319659E-2</v>
      </c>
      <c r="AT17" s="755">
        <f>IF(AFK!GM19=0,"",AFK!GM19)</f>
        <v>15.5</v>
      </c>
      <c r="AU17" s="756">
        <f t="shared" si="15"/>
        <v>91482</v>
      </c>
      <c r="AV17" s="756">
        <f t="shared" si="16"/>
        <v>3000</v>
      </c>
      <c r="AW17" s="756">
        <f t="shared" si="11"/>
        <v>94482</v>
      </c>
      <c r="AX17" s="756">
        <f t="shared" si="12"/>
        <v>60904</v>
      </c>
      <c r="AY17" s="757">
        <f t="shared" si="13"/>
        <v>3147058</v>
      </c>
    </row>
    <row r="18" spans="1:51" ht="21.75" customHeight="1">
      <c r="B18" s="1326">
        <v>17</v>
      </c>
      <c r="C18" s="1322">
        <f t="shared" si="0"/>
        <v>0.97528694601570654</v>
      </c>
      <c r="D18" s="1322">
        <f t="shared" si="1"/>
        <v>0.90845186446262838</v>
      </c>
      <c r="E18" s="1323">
        <f>斷絲!BM24</f>
        <v>2.7615740740740744</v>
      </c>
      <c r="F18" s="1359">
        <v>0.9991629464285714</v>
      </c>
      <c r="G18" s="1359">
        <v>0.98953325320512819</v>
      </c>
      <c r="H18" s="1324">
        <v>1</v>
      </c>
      <c r="I18" s="1324">
        <v>0.99866898148148131</v>
      </c>
      <c r="J18" s="1328"/>
      <c r="K18" s="1326">
        <v>17</v>
      </c>
      <c r="L18" s="1327"/>
      <c r="M18" s="1327"/>
      <c r="N18" s="1327"/>
      <c r="O18" s="1327"/>
      <c r="P18" s="1327"/>
      <c r="S18" s="1421">
        <v>1600</v>
      </c>
      <c r="T18" s="1455">
        <f t="shared" si="17"/>
        <v>46157</v>
      </c>
      <c r="U18" s="1195">
        <v>97893</v>
      </c>
      <c r="V18" s="1195"/>
      <c r="W18" s="1195">
        <f>2994-1128</f>
        <v>1866</v>
      </c>
      <c r="X18" s="1195">
        <v>795</v>
      </c>
      <c r="Y18" s="1195">
        <v>0</v>
      </c>
      <c r="Z18" s="833">
        <f t="shared" si="2"/>
        <v>100554</v>
      </c>
      <c r="AA18" s="832">
        <v>87438</v>
      </c>
      <c r="AB18" s="832"/>
      <c r="AC18" s="832">
        <v>0</v>
      </c>
      <c r="AD18" s="832">
        <v>0</v>
      </c>
      <c r="AE18" s="832">
        <v>0</v>
      </c>
      <c r="AF18" s="833">
        <f t="shared" si="3"/>
        <v>87438</v>
      </c>
      <c r="AG18" s="1345">
        <f t="shared" si="4"/>
        <v>3160174</v>
      </c>
      <c r="AH18" s="834">
        <f t="shared" si="5"/>
        <v>2583209</v>
      </c>
      <c r="AI18" s="832">
        <f t="shared" si="5"/>
        <v>0</v>
      </c>
      <c r="AJ18" s="832">
        <f t="shared" si="6"/>
        <v>447873</v>
      </c>
      <c r="AK18" s="832">
        <f t="shared" si="7"/>
        <v>97447</v>
      </c>
      <c r="AL18" s="835">
        <f t="shared" si="8"/>
        <v>31645</v>
      </c>
      <c r="AM18" s="834">
        <f>29760+4968</f>
        <v>34728</v>
      </c>
      <c r="AN18" s="835">
        <v>0</v>
      </c>
      <c r="AO18" s="1138"/>
      <c r="AP18" s="752">
        <f t="shared" si="9"/>
        <v>46157</v>
      </c>
      <c r="AQ18" s="753">
        <f t="shared" si="18"/>
        <v>0.98792270531400961</v>
      </c>
      <c r="AR18" s="754">
        <f t="shared" si="14"/>
        <v>0.95957524382462855</v>
      </c>
      <c r="AS18" s="754">
        <f t="shared" si="10"/>
        <v>1.5911848360085128E-2</v>
      </c>
      <c r="AT18" s="755">
        <f>IF(AFK!GM20=0,"",AFK!GM20)</f>
        <v>15.5</v>
      </c>
      <c r="AU18" s="756">
        <f t="shared" si="15"/>
        <v>65826</v>
      </c>
      <c r="AV18" s="756">
        <f t="shared" si="16"/>
        <v>34728</v>
      </c>
      <c r="AW18" s="756">
        <f t="shared" si="11"/>
        <v>100554</v>
      </c>
      <c r="AX18" s="756">
        <f t="shared" si="12"/>
        <v>87438</v>
      </c>
      <c r="AY18" s="757">
        <f t="shared" si="13"/>
        <v>3160174</v>
      </c>
    </row>
    <row r="19" spans="1:51" ht="21.75" customHeight="1">
      <c r="B19" s="1326">
        <v>18</v>
      </c>
      <c r="C19" s="1322">
        <f t="shared" si="0"/>
        <v>0.96931456726471388</v>
      </c>
      <c r="D19" s="1322">
        <f t="shared" si="1"/>
        <v>0.87199850314962268</v>
      </c>
      <c r="E19" s="1323">
        <f>斷絲!BM25</f>
        <v>2.7627314814814814</v>
      </c>
      <c r="F19" s="1359">
        <v>1</v>
      </c>
      <c r="G19" s="1359">
        <v>0.99238782051282048</v>
      </c>
      <c r="H19" s="1324">
        <v>0.98578271177752153</v>
      </c>
      <c r="I19" s="1324">
        <v>0.99265769675925941</v>
      </c>
      <c r="J19" s="1328"/>
      <c r="K19" s="1326">
        <v>18</v>
      </c>
      <c r="L19" s="1327">
        <v>84</v>
      </c>
      <c r="M19" s="1327">
        <v>55</v>
      </c>
      <c r="N19" s="1327">
        <v>38</v>
      </c>
      <c r="O19" s="1327">
        <v>7</v>
      </c>
      <c r="P19" s="1327"/>
      <c r="S19" s="1421">
        <v>1000</v>
      </c>
      <c r="T19" s="1455">
        <f t="shared" si="17"/>
        <v>46158</v>
      </c>
      <c r="U19" s="1195">
        <v>47943</v>
      </c>
      <c r="V19" s="1195"/>
      <c r="W19" s="1195">
        <v>3664</v>
      </c>
      <c r="X19" s="1195">
        <v>1042</v>
      </c>
      <c r="Y19" s="1195">
        <v>887</v>
      </c>
      <c r="Z19" s="833">
        <f t="shared" si="2"/>
        <v>53536</v>
      </c>
      <c r="AA19" s="832">
        <v>0</v>
      </c>
      <c r="AB19" s="832"/>
      <c r="AC19" s="832">
        <v>0</v>
      </c>
      <c r="AD19" s="832">
        <v>0</v>
      </c>
      <c r="AE19" s="832">
        <v>0</v>
      </c>
      <c r="AF19" s="833">
        <f t="shared" si="3"/>
        <v>0</v>
      </c>
      <c r="AG19" s="1345">
        <f t="shared" si="4"/>
        <v>3213710</v>
      </c>
      <c r="AH19" s="834">
        <f t="shared" si="5"/>
        <v>2631152</v>
      </c>
      <c r="AI19" s="832">
        <f t="shared" si="5"/>
        <v>0</v>
      </c>
      <c r="AJ19" s="832">
        <f t="shared" si="6"/>
        <v>451537</v>
      </c>
      <c r="AK19" s="832">
        <f t="shared" si="7"/>
        <v>98489</v>
      </c>
      <c r="AL19" s="835">
        <f t="shared" si="8"/>
        <v>32532</v>
      </c>
      <c r="AM19" s="834">
        <v>0</v>
      </c>
      <c r="AN19" s="835">
        <v>0</v>
      </c>
      <c r="AO19" s="1138"/>
      <c r="AP19" s="752">
        <f t="shared" ref="AP19:AP34" si="19">AP18+1</f>
        <v>46158</v>
      </c>
      <c r="AQ19" s="753">
        <f t="shared" si="18"/>
        <v>0.96396817095038856</v>
      </c>
      <c r="AR19" s="754">
        <f t="shared" si="14"/>
        <v>0.89552824267782427</v>
      </c>
      <c r="AS19" s="754">
        <f t="shared" si="10"/>
        <v>1.8679019725044831E-2</v>
      </c>
      <c r="AT19" s="755">
        <f>IF(AFK!GM21=0,"",AFK!GM21)</f>
        <v>15.5</v>
      </c>
      <c r="AU19" s="756">
        <f t="shared" si="15"/>
        <v>53536</v>
      </c>
      <c r="AV19" s="756">
        <f t="shared" si="16"/>
        <v>0</v>
      </c>
      <c r="AW19" s="756">
        <f t="shared" si="11"/>
        <v>53536</v>
      </c>
      <c r="AX19" s="756">
        <f t="shared" si="12"/>
        <v>0</v>
      </c>
      <c r="AY19" s="757">
        <f t="shared" si="13"/>
        <v>3213710</v>
      </c>
    </row>
    <row r="20" spans="1:51" ht="21.75" customHeight="1">
      <c r="B20" s="1326">
        <v>19</v>
      </c>
      <c r="C20" s="1322">
        <f t="shared" si="0"/>
        <v>0.986767132671171</v>
      </c>
      <c r="D20" s="1322">
        <f t="shared" si="1"/>
        <v>0.97014042407447765</v>
      </c>
      <c r="E20" s="1323">
        <f>斷絲!BM26</f>
        <v>2.9323148148148146</v>
      </c>
      <c r="F20" s="1359">
        <v>0.99966479700854693</v>
      </c>
      <c r="G20" s="1359">
        <v>0.99333934294871795</v>
      </c>
      <c r="H20" s="1324">
        <v>1</v>
      </c>
      <c r="I20" s="1324">
        <v>0.9956897702991454</v>
      </c>
      <c r="J20" s="1328"/>
      <c r="K20" s="1326">
        <v>19</v>
      </c>
      <c r="L20" s="1327"/>
      <c r="M20" s="1327"/>
      <c r="N20" s="1327"/>
      <c r="O20" s="1327"/>
      <c r="P20" s="1327"/>
      <c r="Q20" s="639"/>
      <c r="S20" s="1421">
        <v>1000</v>
      </c>
      <c r="T20" s="1455">
        <f t="shared" si="17"/>
        <v>46159</v>
      </c>
      <c r="U20" s="1196">
        <v>49626</v>
      </c>
      <c r="V20" s="1195"/>
      <c r="W20" s="1195">
        <v>3651</v>
      </c>
      <c r="X20" s="1195">
        <v>1350</v>
      </c>
      <c r="Y20" s="1195">
        <v>0</v>
      </c>
      <c r="Z20" s="833">
        <f t="shared" si="2"/>
        <v>54627</v>
      </c>
      <c r="AA20" s="836">
        <v>0</v>
      </c>
      <c r="AB20" s="832"/>
      <c r="AC20" s="832">
        <v>0</v>
      </c>
      <c r="AD20" s="832">
        <v>0</v>
      </c>
      <c r="AE20" s="832">
        <v>0</v>
      </c>
      <c r="AF20" s="833">
        <f t="shared" si="3"/>
        <v>0</v>
      </c>
      <c r="AG20" s="1345">
        <f t="shared" si="4"/>
        <v>3268337</v>
      </c>
      <c r="AH20" s="834">
        <f t="shared" ref="AH20:AI27" si="20">IF(AG20="","",AH19+U20-AA20)</f>
        <v>2680778</v>
      </c>
      <c r="AI20" s="832">
        <f t="shared" si="20"/>
        <v>0</v>
      </c>
      <c r="AJ20" s="832">
        <f t="shared" si="6"/>
        <v>455188</v>
      </c>
      <c r="AK20" s="832">
        <f t="shared" si="7"/>
        <v>99839</v>
      </c>
      <c r="AL20" s="835">
        <f t="shared" si="8"/>
        <v>32532</v>
      </c>
      <c r="AM20" s="834">
        <v>0</v>
      </c>
      <c r="AN20" s="835">
        <v>0</v>
      </c>
      <c r="AO20" s="1138"/>
      <c r="AP20" s="752">
        <f t="shared" si="19"/>
        <v>46159</v>
      </c>
      <c r="AQ20" s="753">
        <f t="shared" si="18"/>
        <v>0.97528694601570654</v>
      </c>
      <c r="AR20" s="754">
        <f t="shared" si="14"/>
        <v>0.90845186446262838</v>
      </c>
      <c r="AS20" s="754">
        <f t="shared" si="10"/>
        <v>1.8305965914291466E-2</v>
      </c>
      <c r="AT20" s="755">
        <f>IF(AFK!GM22=0,"",AFK!GM22)</f>
        <v>15.5</v>
      </c>
      <c r="AU20" s="756">
        <f t="shared" si="15"/>
        <v>54627</v>
      </c>
      <c r="AV20" s="756">
        <f t="shared" si="16"/>
        <v>0</v>
      </c>
      <c r="AW20" s="756">
        <f t="shared" si="11"/>
        <v>54627</v>
      </c>
      <c r="AX20" s="756">
        <f t="shared" si="12"/>
        <v>0</v>
      </c>
      <c r="AY20" s="757">
        <f t="shared" si="13"/>
        <v>3268337</v>
      </c>
    </row>
    <row r="21" spans="1:51" ht="21.75" customHeight="1" thickBot="1">
      <c r="A21" s="489"/>
      <c r="B21" s="1340">
        <v>20</v>
      </c>
      <c r="C21" s="1331">
        <f t="shared" si="0"/>
        <v>0.88654434250764524</v>
      </c>
      <c r="D21" s="1331">
        <f t="shared" si="1"/>
        <v>1.4149847094801222</v>
      </c>
      <c r="E21" s="1332">
        <f>斷絲!BM27</f>
        <v>3.4527777777777779</v>
      </c>
      <c r="F21" s="1363">
        <v>0.9991619925213675</v>
      </c>
      <c r="G21" s="1363">
        <v>0.99524238782051277</v>
      </c>
      <c r="H21" s="1363">
        <v>1</v>
      </c>
      <c r="I21" s="1363">
        <v>0.9990523726851851</v>
      </c>
      <c r="J21" s="1339"/>
      <c r="K21" s="1340">
        <v>20</v>
      </c>
      <c r="L21" s="1341"/>
      <c r="M21" s="1341"/>
      <c r="N21" s="1341"/>
      <c r="O21" s="1341"/>
      <c r="P21" s="1341"/>
      <c r="S21" s="1421">
        <v>1000</v>
      </c>
      <c r="T21" s="1455">
        <f t="shared" si="17"/>
        <v>46160</v>
      </c>
      <c r="U21" s="1195">
        <v>77794</v>
      </c>
      <c r="V21" s="1195"/>
      <c r="W21" s="1195">
        <v>4681</v>
      </c>
      <c r="X21" s="1195">
        <v>1476</v>
      </c>
      <c r="Y21" s="1195">
        <v>0</v>
      </c>
      <c r="Z21" s="833">
        <f t="shared" si="2"/>
        <v>83951</v>
      </c>
      <c r="AA21" s="832">
        <v>75873</v>
      </c>
      <c r="AB21" s="832"/>
      <c r="AC21" s="832">
        <v>5141</v>
      </c>
      <c r="AD21" s="832">
        <v>4393</v>
      </c>
      <c r="AE21" s="832">
        <v>0</v>
      </c>
      <c r="AF21" s="833">
        <f t="shared" si="3"/>
        <v>85407</v>
      </c>
      <c r="AG21" s="1345">
        <f t="shared" si="4"/>
        <v>3266881</v>
      </c>
      <c r="AH21" s="834">
        <f t="shared" si="20"/>
        <v>2682699</v>
      </c>
      <c r="AI21" s="832">
        <f t="shared" si="20"/>
        <v>0</v>
      </c>
      <c r="AJ21" s="832">
        <f t="shared" si="6"/>
        <v>454728</v>
      </c>
      <c r="AK21" s="832">
        <f t="shared" si="7"/>
        <v>96922</v>
      </c>
      <c r="AL21" s="835">
        <f t="shared" si="8"/>
        <v>32532</v>
      </c>
      <c r="AM21" s="834">
        <f>32850+3000</f>
        <v>35850</v>
      </c>
      <c r="AN21" s="835">
        <v>0</v>
      </c>
      <c r="AO21" s="1138"/>
      <c r="AP21" s="752">
        <f t="shared" si="19"/>
        <v>46160</v>
      </c>
      <c r="AQ21" s="753">
        <f t="shared" si="18"/>
        <v>0.96931456726471388</v>
      </c>
      <c r="AR21" s="754">
        <f t="shared" si="14"/>
        <v>0.87199850314962268</v>
      </c>
      <c r="AS21" s="754">
        <f t="shared" si="10"/>
        <v>1.1911710402496695E-2</v>
      </c>
      <c r="AT21" s="755">
        <f>IF(AFK!GM23=0,"",AFK!GM23)</f>
        <v>14.5</v>
      </c>
      <c r="AU21" s="756">
        <f t="shared" si="15"/>
        <v>48101</v>
      </c>
      <c r="AV21" s="756">
        <f t="shared" si="16"/>
        <v>35850</v>
      </c>
      <c r="AW21" s="756">
        <f t="shared" si="11"/>
        <v>83951</v>
      </c>
      <c r="AX21" s="756">
        <f t="shared" si="12"/>
        <v>85407</v>
      </c>
      <c r="AY21" s="757">
        <f t="shared" si="13"/>
        <v>3266881</v>
      </c>
    </row>
    <row r="22" spans="1:51" ht="21.75" customHeight="1">
      <c r="B22" s="1343">
        <v>21</v>
      </c>
      <c r="C22" s="1335">
        <f t="shared" si="0"/>
        <v>0.95457131418698249</v>
      </c>
      <c r="D22" s="1335">
        <f t="shared" si="1"/>
        <v>0.64938157146168274</v>
      </c>
      <c r="E22" s="1336">
        <f>斷絲!BM28</f>
        <v>3.0194444444444444</v>
      </c>
      <c r="F22" s="1364">
        <v>0.98869691506410251</v>
      </c>
      <c r="G22" s="1364">
        <v>0.99238782051282048</v>
      </c>
      <c r="H22" s="1364">
        <v>1</v>
      </c>
      <c r="I22" s="1364">
        <v>0.99625133547008549</v>
      </c>
      <c r="J22" s="1342"/>
      <c r="K22" s="1343">
        <v>21</v>
      </c>
      <c r="L22" s="1344">
        <v>77</v>
      </c>
      <c r="M22" s="1344">
        <v>68</v>
      </c>
      <c r="N22" s="1344">
        <v>28</v>
      </c>
      <c r="O22" s="1344">
        <v>7</v>
      </c>
      <c r="P22" s="1344"/>
      <c r="S22" s="1421">
        <v>1000</v>
      </c>
      <c r="T22" s="1455">
        <f t="shared" si="17"/>
        <v>46161</v>
      </c>
      <c r="U22" s="1195">
        <v>31308</v>
      </c>
      <c r="V22" s="1195"/>
      <c r="W22" s="1195">
        <v>-288</v>
      </c>
      <c r="X22" s="1195">
        <v>425</v>
      </c>
      <c r="Y22" s="1195">
        <v>0</v>
      </c>
      <c r="Z22" s="833">
        <f t="shared" si="2"/>
        <v>31445</v>
      </c>
      <c r="AA22" s="832">
        <v>88127</v>
      </c>
      <c r="AB22" s="832"/>
      <c r="AC22" s="832">
        <v>2670</v>
      </c>
      <c r="AD22" s="832">
        <v>0</v>
      </c>
      <c r="AE22" s="832">
        <v>0</v>
      </c>
      <c r="AF22" s="833">
        <f t="shared" si="3"/>
        <v>90797</v>
      </c>
      <c r="AG22" s="1345">
        <f t="shared" si="4"/>
        <v>3207529</v>
      </c>
      <c r="AH22" s="834">
        <f t="shared" si="20"/>
        <v>2625880</v>
      </c>
      <c r="AI22" s="832">
        <f t="shared" si="20"/>
        <v>0</v>
      </c>
      <c r="AJ22" s="832">
        <f t="shared" si="6"/>
        <v>451770</v>
      </c>
      <c r="AK22" s="832">
        <f t="shared" si="7"/>
        <v>97347</v>
      </c>
      <c r="AL22" s="835">
        <f t="shared" si="8"/>
        <v>32532</v>
      </c>
      <c r="AM22" s="834">
        <v>150</v>
      </c>
      <c r="AN22" s="835">
        <v>-822</v>
      </c>
      <c r="AO22" s="1138"/>
      <c r="AP22" s="752">
        <f t="shared" si="19"/>
        <v>46161</v>
      </c>
      <c r="AQ22" s="753">
        <f t="shared" si="18"/>
        <v>0.986767132671171</v>
      </c>
      <c r="AR22" s="754">
        <f t="shared" si="14"/>
        <v>0.97014042407447765</v>
      </c>
      <c r="AS22" s="754">
        <f t="shared" si="10"/>
        <v>3.1801558276355543E-2</v>
      </c>
      <c r="AT22" s="755">
        <f>IF(AFK!GM24=0,"",AFK!GM24)</f>
        <v>13.5</v>
      </c>
      <c r="AU22" s="756">
        <f t="shared" si="15"/>
        <v>32117</v>
      </c>
      <c r="AV22" s="756">
        <f t="shared" si="16"/>
        <v>-672</v>
      </c>
      <c r="AW22" s="756">
        <f t="shared" si="11"/>
        <v>31445</v>
      </c>
      <c r="AX22" s="756">
        <f t="shared" si="12"/>
        <v>90797</v>
      </c>
      <c r="AY22" s="757">
        <f t="shared" si="13"/>
        <v>3207529</v>
      </c>
    </row>
    <row r="23" spans="1:51" ht="21.75" customHeight="1">
      <c r="B23" s="1326">
        <v>22</v>
      </c>
      <c r="C23" s="1322">
        <f t="shared" si="0"/>
        <v>0.966645249601922</v>
      </c>
      <c r="D23" s="1322">
        <f t="shared" si="1"/>
        <v>1.0341369388496242</v>
      </c>
      <c r="E23" s="1323">
        <f>斷絲!BM29</f>
        <v>3.0444444444444443</v>
      </c>
      <c r="F23" s="1324">
        <v>0.9921875</v>
      </c>
      <c r="G23" s="1324">
        <v>0.9866786858974359</v>
      </c>
      <c r="H23" s="1324">
        <v>1</v>
      </c>
      <c r="I23" s="1359">
        <v>0.99592080662393168</v>
      </c>
      <c r="J23" s="1342"/>
      <c r="K23" s="1326">
        <v>22</v>
      </c>
      <c r="L23" s="1327"/>
      <c r="M23" s="1327"/>
      <c r="N23" s="1327"/>
      <c r="O23" s="1327"/>
      <c r="P23" s="1327"/>
      <c r="S23" s="1421">
        <v>1000</v>
      </c>
      <c r="T23" s="1455">
        <f t="shared" si="17"/>
        <v>46162</v>
      </c>
      <c r="U23" s="1195">
        <v>32345</v>
      </c>
      <c r="V23" s="1195"/>
      <c r="W23" s="1195">
        <v>-10452</v>
      </c>
      <c r="X23" s="1195">
        <v>1855</v>
      </c>
      <c r="Y23" s="1195">
        <v>0</v>
      </c>
      <c r="Z23" s="833">
        <f t="shared" si="2"/>
        <v>23748</v>
      </c>
      <c r="AA23" s="832">
        <v>84231</v>
      </c>
      <c r="AB23" s="832"/>
      <c r="AC23" s="832">
        <v>3637</v>
      </c>
      <c r="AD23" s="832">
        <v>0</v>
      </c>
      <c r="AE23" s="832">
        <v>0</v>
      </c>
      <c r="AF23" s="833">
        <f t="shared" si="3"/>
        <v>87868</v>
      </c>
      <c r="AG23" s="1345">
        <f t="shared" si="4"/>
        <v>3143409</v>
      </c>
      <c r="AH23" s="834">
        <f t="shared" si="20"/>
        <v>2573994</v>
      </c>
      <c r="AI23" s="832">
        <f t="shared" si="20"/>
        <v>0</v>
      </c>
      <c r="AJ23" s="832">
        <f t="shared" si="6"/>
        <v>437681</v>
      </c>
      <c r="AK23" s="832">
        <f t="shared" si="7"/>
        <v>99202</v>
      </c>
      <c r="AL23" s="835">
        <f t="shared" si="8"/>
        <v>32532</v>
      </c>
      <c r="AM23" s="834">
        <f>810+8400</f>
        <v>9210</v>
      </c>
      <c r="AN23" s="835">
        <v>-1812</v>
      </c>
      <c r="AO23" s="1138"/>
      <c r="AP23" s="752">
        <f t="shared" si="19"/>
        <v>46162</v>
      </c>
      <c r="AQ23" s="753">
        <f t="shared" si="18"/>
        <v>0.88654434250764524</v>
      </c>
      <c r="AR23" s="754">
        <f t="shared" si="14"/>
        <v>1.4149847094801222</v>
      </c>
      <c r="AS23" s="754">
        <f t="shared" si="10"/>
        <v>4.2108809162876876E-2</v>
      </c>
      <c r="AT23" s="755">
        <f>IF(AFK!GM25=0,"",AFK!GM25)</f>
        <v>12</v>
      </c>
      <c r="AU23" s="756">
        <f t="shared" si="15"/>
        <v>16350</v>
      </c>
      <c r="AV23" s="756">
        <f t="shared" si="16"/>
        <v>7398</v>
      </c>
      <c r="AW23" s="756">
        <f t="shared" si="11"/>
        <v>23748</v>
      </c>
      <c r="AX23" s="756">
        <f t="shared" si="12"/>
        <v>87868</v>
      </c>
      <c r="AY23" s="757">
        <f t="shared" si="13"/>
        <v>3143409</v>
      </c>
    </row>
    <row r="24" spans="1:51" ht="21.75" customHeight="1">
      <c r="B24" s="1326">
        <v>23</v>
      </c>
      <c r="C24" s="1322">
        <f t="shared" si="0"/>
        <v>1</v>
      </c>
      <c r="D24" s="1322">
        <f t="shared" si="1"/>
        <v>0.94166300043994722</v>
      </c>
      <c r="E24" s="1323">
        <f>斷絲!BM30</f>
        <v>2.8422619047619051</v>
      </c>
      <c r="F24" s="1324">
        <v>0.99832398504273501</v>
      </c>
      <c r="G24" s="1324">
        <v>0.99333934294871795</v>
      </c>
      <c r="H24" s="1324">
        <v>1</v>
      </c>
      <c r="I24" s="1359">
        <v>0.99512314942002433</v>
      </c>
      <c r="J24" s="1342"/>
      <c r="K24" s="1326">
        <v>23</v>
      </c>
      <c r="L24" s="1327"/>
      <c r="M24" s="1327"/>
      <c r="N24" s="1327"/>
      <c r="O24" s="1327"/>
      <c r="P24" s="1327"/>
      <c r="S24" s="1421">
        <v>1000</v>
      </c>
      <c r="T24" s="1455">
        <f t="shared" si="17"/>
        <v>46163</v>
      </c>
      <c r="U24" s="1195">
        <v>30432</v>
      </c>
      <c r="V24" s="1195"/>
      <c r="W24" s="1195">
        <v>17030</v>
      </c>
      <c r="X24" s="1195">
        <v>2156</v>
      </c>
      <c r="Y24" s="1195">
        <v>0</v>
      </c>
      <c r="Z24" s="833">
        <f t="shared" si="2"/>
        <v>49618</v>
      </c>
      <c r="AA24" s="832">
        <v>98319</v>
      </c>
      <c r="AB24" s="832"/>
      <c r="AC24" s="832">
        <v>4131</v>
      </c>
      <c r="AD24" s="832">
        <v>5454</v>
      </c>
      <c r="AE24" s="832">
        <v>0</v>
      </c>
      <c r="AF24" s="833">
        <f>(IF(AA24="","",SUM(AA24:AE24)))</f>
        <v>107904</v>
      </c>
      <c r="AG24" s="1345">
        <f t="shared" si="4"/>
        <v>3085123</v>
      </c>
      <c r="AH24" s="834">
        <f t="shared" si="20"/>
        <v>2506107</v>
      </c>
      <c r="AI24" s="832">
        <f t="shared" si="20"/>
        <v>0</v>
      </c>
      <c r="AJ24" s="832">
        <f t="shared" si="6"/>
        <v>450580</v>
      </c>
      <c r="AK24" s="832">
        <f t="shared" si="7"/>
        <v>95904</v>
      </c>
      <c r="AL24" s="835">
        <f t="shared" si="8"/>
        <v>32532</v>
      </c>
      <c r="AM24" s="834">
        <f>30-417</f>
        <v>-387</v>
      </c>
      <c r="AN24" s="835">
        <f>823+1723</f>
        <v>2546</v>
      </c>
      <c r="AO24" s="1138"/>
      <c r="AP24" s="752">
        <f t="shared" si="19"/>
        <v>46163</v>
      </c>
      <c r="AQ24" s="753">
        <f t="shared" si="18"/>
        <v>0.95457131418698249</v>
      </c>
      <c r="AR24" s="754">
        <f t="shared" si="14"/>
        <v>0.64938157146168274</v>
      </c>
      <c r="AS24" s="754">
        <f t="shared" si="10"/>
        <v>2.0153976379539681E-2</v>
      </c>
      <c r="AT24" s="755">
        <f>IF(AFK!GM26=0,"",AFK!GM26)</f>
        <v>12</v>
      </c>
      <c r="AU24" s="756">
        <f t="shared" si="15"/>
        <v>47459</v>
      </c>
      <c r="AV24" s="756">
        <f t="shared" si="16"/>
        <v>2159</v>
      </c>
      <c r="AW24" s="756">
        <f t="shared" si="11"/>
        <v>49618</v>
      </c>
      <c r="AX24" s="756">
        <f t="shared" si="12"/>
        <v>107904</v>
      </c>
      <c r="AY24" s="757">
        <f t="shared" si="13"/>
        <v>3085123</v>
      </c>
    </row>
    <row r="25" spans="1:51" ht="21.75" customHeight="1">
      <c r="B25" s="1326">
        <v>24</v>
      </c>
      <c r="C25" s="1322">
        <f t="shared" si="0"/>
        <v>0.98094981903550815</v>
      </c>
      <c r="D25" s="1322">
        <f t="shared" si="1"/>
        <v>0.94534383253448107</v>
      </c>
      <c r="E25" s="1323">
        <f>斷絲!BM31</f>
        <v>3.0535714285714284</v>
      </c>
      <c r="F25" s="1324">
        <v>0.9913494925213675</v>
      </c>
      <c r="G25" s="1324">
        <v>0.99238782051282048</v>
      </c>
      <c r="H25" s="1324">
        <v>1</v>
      </c>
      <c r="I25" s="1359">
        <v>0.99896310286935286</v>
      </c>
      <c r="J25" s="1342"/>
      <c r="K25" s="1326">
        <v>24</v>
      </c>
      <c r="L25" s="1327"/>
      <c r="M25" s="1327"/>
      <c r="N25" s="1327"/>
      <c r="O25" s="1327"/>
      <c r="P25" s="1327"/>
      <c r="S25" s="1421">
        <v>1000</v>
      </c>
      <c r="T25" s="1455">
        <f t="shared" si="17"/>
        <v>46164</v>
      </c>
      <c r="U25" s="1195">
        <v>37844</v>
      </c>
      <c r="V25" s="1195"/>
      <c r="W25" s="1195">
        <v>-2416</v>
      </c>
      <c r="X25" s="1195">
        <v>1194</v>
      </c>
      <c r="Y25" s="1195">
        <v>0</v>
      </c>
      <c r="Z25" s="833">
        <f t="shared" si="2"/>
        <v>36622</v>
      </c>
      <c r="AA25" s="832">
        <v>96012</v>
      </c>
      <c r="AB25" s="832"/>
      <c r="AC25" s="832">
        <v>3662</v>
      </c>
      <c r="AD25" s="832">
        <v>8</v>
      </c>
      <c r="AE25" s="832">
        <v>0</v>
      </c>
      <c r="AF25" s="833">
        <f t="shared" ref="AF25:AF27" si="21">(IF(AA25="","",SUM(AA25:AE25)))</f>
        <v>99682</v>
      </c>
      <c r="AG25" s="1345">
        <f t="shared" si="4"/>
        <v>3022063</v>
      </c>
      <c r="AH25" s="834">
        <f t="shared" si="20"/>
        <v>2447939</v>
      </c>
      <c r="AI25" s="832">
        <f t="shared" si="20"/>
        <v>0</v>
      </c>
      <c r="AJ25" s="832">
        <f t="shared" si="6"/>
        <v>444502</v>
      </c>
      <c r="AK25" s="832">
        <f t="shared" si="7"/>
        <v>97090</v>
      </c>
      <c r="AL25" s="835">
        <f t="shared" si="8"/>
        <v>32532</v>
      </c>
      <c r="AM25" s="834">
        <v>825</v>
      </c>
      <c r="AN25" s="835">
        <v>0</v>
      </c>
      <c r="AO25" s="1138"/>
      <c r="AP25" s="752">
        <f t="shared" si="19"/>
        <v>46164</v>
      </c>
      <c r="AQ25" s="753">
        <f t="shared" si="18"/>
        <v>0.966645249601922</v>
      </c>
      <c r="AR25" s="754">
        <f t="shared" si="14"/>
        <v>1.0341369388496242</v>
      </c>
      <c r="AS25" s="754">
        <f t="shared" si="10"/>
        <v>2.7305990934411009E-2</v>
      </c>
      <c r="AT25" s="755">
        <f>IF(AFK!GM27=0,"",AFK!GM27)</f>
        <v>11</v>
      </c>
      <c r="AU25" s="756">
        <f t="shared" si="15"/>
        <v>35797</v>
      </c>
      <c r="AV25" s="756">
        <f t="shared" si="16"/>
        <v>825</v>
      </c>
      <c r="AW25" s="756">
        <f t="shared" si="11"/>
        <v>36622</v>
      </c>
      <c r="AX25" s="756">
        <f t="shared" si="12"/>
        <v>99682</v>
      </c>
      <c r="AY25" s="757">
        <f t="shared" si="13"/>
        <v>3022063</v>
      </c>
    </row>
    <row r="26" spans="1:51" ht="21.75" customHeight="1">
      <c r="B26" s="1326">
        <v>25</v>
      </c>
      <c r="C26" s="1322" t="str">
        <f t="shared" si="0"/>
        <v/>
      </c>
      <c r="D26" s="1322" t="str">
        <f t="shared" si="1"/>
        <v/>
      </c>
      <c r="E26" s="1323" t="str">
        <f>斷絲!BM32</f>
        <v/>
      </c>
      <c r="F26" s="1324"/>
      <c r="G26" s="1324"/>
      <c r="H26" s="1324"/>
      <c r="I26" s="1359"/>
      <c r="J26" s="1342"/>
      <c r="K26" s="1326">
        <v>25</v>
      </c>
      <c r="L26" s="1327"/>
      <c r="M26" s="1327"/>
      <c r="N26" s="1327"/>
      <c r="O26" s="1327"/>
      <c r="P26" s="1327"/>
      <c r="S26" s="1421">
        <v>1000</v>
      </c>
      <c r="T26" s="1455">
        <f t="shared" si="17"/>
        <v>46165</v>
      </c>
      <c r="U26" s="1195">
        <v>32106</v>
      </c>
      <c r="V26" s="1195"/>
      <c r="W26" s="1195">
        <v>1989</v>
      </c>
      <c r="X26" s="1195">
        <v>0</v>
      </c>
      <c r="Y26" s="1195">
        <v>0</v>
      </c>
      <c r="Z26" s="833">
        <f t="shared" si="2"/>
        <v>34095</v>
      </c>
      <c r="AA26" s="832">
        <v>0</v>
      </c>
      <c r="AB26" s="832"/>
      <c r="AC26" s="832">
        <v>0</v>
      </c>
      <c r="AD26" s="832">
        <v>0</v>
      </c>
      <c r="AE26" s="832">
        <v>0</v>
      </c>
      <c r="AF26" s="833">
        <f t="shared" si="21"/>
        <v>0</v>
      </c>
      <c r="AG26" s="1345">
        <f t="shared" si="4"/>
        <v>3056158</v>
      </c>
      <c r="AH26" s="834">
        <f t="shared" si="20"/>
        <v>2480045</v>
      </c>
      <c r="AI26" s="832">
        <f t="shared" si="20"/>
        <v>0</v>
      </c>
      <c r="AJ26" s="832">
        <f t="shared" si="6"/>
        <v>446491</v>
      </c>
      <c r="AK26" s="832">
        <f t="shared" si="7"/>
        <v>97090</v>
      </c>
      <c r="AL26" s="835">
        <f t="shared" si="8"/>
        <v>32532</v>
      </c>
      <c r="AM26" s="834">
        <v>0</v>
      </c>
      <c r="AN26" s="835">
        <v>0</v>
      </c>
      <c r="AO26" s="1138"/>
      <c r="AP26" s="752">
        <f t="shared" si="19"/>
        <v>46165</v>
      </c>
      <c r="AQ26" s="753">
        <f t="shared" si="18"/>
        <v>1</v>
      </c>
      <c r="AR26" s="754">
        <f t="shared" si="14"/>
        <v>0.94166300043994722</v>
      </c>
      <c r="AS26" s="754">
        <f t="shared" si="10"/>
        <v>2.9329813755682652E-2</v>
      </c>
      <c r="AT26" s="755">
        <f>IF(AFK!GM28=0,"",AFK!GM28)</f>
        <v>11.5</v>
      </c>
      <c r="AU26" s="756">
        <f t="shared" si="15"/>
        <v>34095</v>
      </c>
      <c r="AV26" s="756">
        <f t="shared" si="16"/>
        <v>0</v>
      </c>
      <c r="AW26" s="756">
        <f t="shared" si="11"/>
        <v>34095</v>
      </c>
      <c r="AX26" s="756">
        <f t="shared" si="12"/>
        <v>0</v>
      </c>
      <c r="AY26" s="757">
        <f t="shared" si="13"/>
        <v>3056158</v>
      </c>
    </row>
    <row r="27" spans="1:51" ht="21.75" customHeight="1">
      <c r="B27" s="1326">
        <v>26</v>
      </c>
      <c r="C27" s="1322" t="str">
        <f t="shared" si="0"/>
        <v/>
      </c>
      <c r="D27" s="1322" t="str">
        <f t="shared" si="1"/>
        <v/>
      </c>
      <c r="E27" s="1323" t="str">
        <f>斷絲!BM33</f>
        <v/>
      </c>
      <c r="F27" s="1324"/>
      <c r="G27" s="1324"/>
      <c r="H27" s="1324"/>
      <c r="I27" s="1359"/>
      <c r="J27" s="1342"/>
      <c r="K27" s="1326">
        <v>26</v>
      </c>
      <c r="L27" s="1327"/>
      <c r="M27" s="1327"/>
      <c r="N27" s="1327"/>
      <c r="O27" s="1327"/>
      <c r="P27" s="1327"/>
      <c r="S27" s="1421">
        <v>1000</v>
      </c>
      <c r="T27" s="1455">
        <f t="shared" si="17"/>
        <v>46166</v>
      </c>
      <c r="U27" s="1195">
        <v>38657</v>
      </c>
      <c r="V27" s="1195"/>
      <c r="W27" s="1195">
        <v>1456</v>
      </c>
      <c r="X27" s="1195">
        <v>779</v>
      </c>
      <c r="Y27" s="1195">
        <v>0</v>
      </c>
      <c r="Z27" s="833">
        <f t="shared" si="2"/>
        <v>40892</v>
      </c>
      <c r="AA27" s="832">
        <v>0</v>
      </c>
      <c r="AB27" s="832"/>
      <c r="AC27" s="832">
        <v>0</v>
      </c>
      <c r="AD27" s="832">
        <v>0</v>
      </c>
      <c r="AE27" s="832">
        <v>0</v>
      </c>
      <c r="AF27" s="833">
        <f t="shared" si="21"/>
        <v>0</v>
      </c>
      <c r="AG27" s="1345">
        <f t="shared" si="4"/>
        <v>3097050</v>
      </c>
      <c r="AH27" s="834">
        <f t="shared" si="20"/>
        <v>2518702</v>
      </c>
      <c r="AI27" s="832">
        <f t="shared" si="20"/>
        <v>0</v>
      </c>
      <c r="AJ27" s="832">
        <f t="shared" si="6"/>
        <v>447947</v>
      </c>
      <c r="AK27" s="832">
        <f t="shared" si="7"/>
        <v>97869</v>
      </c>
      <c r="AL27" s="835">
        <f t="shared" si="8"/>
        <v>32532</v>
      </c>
      <c r="AM27" s="834">
        <v>0</v>
      </c>
      <c r="AN27" s="835">
        <v>0</v>
      </c>
      <c r="AO27" s="1138"/>
      <c r="AP27" s="752">
        <f t="shared" si="19"/>
        <v>46166</v>
      </c>
      <c r="AQ27" s="753">
        <f t="shared" si="18"/>
        <v>0.98094981903550815</v>
      </c>
      <c r="AR27" s="754">
        <f t="shared" si="14"/>
        <v>0.94534383253448107</v>
      </c>
      <c r="AS27" s="754">
        <f t="shared" si="10"/>
        <v>2.445466105839773E-2</v>
      </c>
      <c r="AT27" s="755">
        <f>IF(AFK!GM29=0,"",AFK!GM29)</f>
        <v>10.5</v>
      </c>
      <c r="AU27" s="756">
        <f t="shared" si="15"/>
        <v>40892</v>
      </c>
      <c r="AV27" s="756">
        <f t="shared" si="16"/>
        <v>0</v>
      </c>
      <c r="AW27" s="756">
        <f t="shared" si="11"/>
        <v>40892</v>
      </c>
      <c r="AX27" s="756">
        <f t="shared" si="12"/>
        <v>0</v>
      </c>
      <c r="AY27" s="757">
        <f t="shared" si="13"/>
        <v>3097050</v>
      </c>
    </row>
    <row r="28" spans="1:51" ht="21.75" customHeight="1">
      <c r="B28" s="1326">
        <v>27</v>
      </c>
      <c r="C28" s="1322" t="str">
        <f t="shared" si="0"/>
        <v/>
      </c>
      <c r="D28" s="1322" t="str">
        <f t="shared" si="1"/>
        <v/>
      </c>
      <c r="E28" s="1323" t="str">
        <f>斷絲!BM34</f>
        <v/>
      </c>
      <c r="F28" s="1324"/>
      <c r="G28" s="1324"/>
      <c r="H28" s="1324"/>
      <c r="I28" s="1359"/>
      <c r="J28" s="1342"/>
      <c r="K28" s="1326">
        <v>27</v>
      </c>
      <c r="L28" s="1327"/>
      <c r="M28" s="1327"/>
      <c r="N28" s="1327"/>
      <c r="O28" s="1327"/>
      <c r="P28" s="1327"/>
      <c r="S28" s="1420"/>
      <c r="T28" s="1455">
        <f t="shared" si="17"/>
        <v>46167</v>
      </c>
      <c r="U28" s="1195"/>
      <c r="V28" s="1195"/>
      <c r="W28" s="1195"/>
      <c r="X28" s="1195"/>
      <c r="Y28" s="1195"/>
      <c r="Z28" s="833"/>
      <c r="AA28" s="832"/>
      <c r="AB28" s="832"/>
      <c r="AC28" s="832"/>
      <c r="AD28" s="832"/>
      <c r="AE28" s="832"/>
      <c r="AF28" s="833"/>
      <c r="AG28" s="1345"/>
      <c r="AH28" s="834"/>
      <c r="AI28" s="832"/>
      <c r="AJ28" s="832"/>
      <c r="AK28" s="832"/>
      <c r="AL28" s="835"/>
      <c r="AM28" s="834"/>
      <c r="AN28" s="835"/>
      <c r="AO28" s="1138"/>
      <c r="AP28" s="752">
        <f t="shared" si="19"/>
        <v>46167</v>
      </c>
      <c r="AQ28" s="753" t="str">
        <f t="shared" si="18"/>
        <v/>
      </c>
      <c r="AR28" s="754" t="str">
        <f t="shared" si="14"/>
        <v/>
      </c>
      <c r="AS28" s="754" t="str">
        <f t="shared" si="10"/>
        <v/>
      </c>
      <c r="AT28" s="755" t="str">
        <f>IF(AFK!GM30=0,"",AFK!GM30)</f>
        <v/>
      </c>
      <c r="AU28" s="756">
        <f t="shared" si="15"/>
        <v>0</v>
      </c>
      <c r="AV28" s="756">
        <f t="shared" si="16"/>
        <v>0</v>
      </c>
      <c r="AW28" s="756">
        <f t="shared" si="11"/>
        <v>0</v>
      </c>
      <c r="AX28" s="756">
        <f t="shared" si="12"/>
        <v>0</v>
      </c>
      <c r="AY28" s="757">
        <f t="shared" si="13"/>
        <v>0</v>
      </c>
    </row>
    <row r="29" spans="1:51" ht="21.75" customHeight="1">
      <c r="B29" s="1326">
        <v>28</v>
      </c>
      <c r="C29" s="1322" t="str">
        <f t="shared" si="0"/>
        <v/>
      </c>
      <c r="D29" s="1322" t="str">
        <f t="shared" si="1"/>
        <v/>
      </c>
      <c r="E29" s="1323" t="str">
        <f>斷絲!BM35</f>
        <v/>
      </c>
      <c r="F29" s="1324"/>
      <c r="G29" s="1324"/>
      <c r="H29" s="1359"/>
      <c r="I29" s="1359"/>
      <c r="J29" s="1342"/>
      <c r="K29" s="1326">
        <v>28</v>
      </c>
      <c r="L29" s="1327"/>
      <c r="M29" s="1327"/>
      <c r="N29" s="1327"/>
      <c r="O29" s="1327"/>
      <c r="P29" s="1327"/>
      <c r="S29" s="1420"/>
      <c r="T29" s="1455">
        <f t="shared" si="17"/>
        <v>46168</v>
      </c>
      <c r="U29" s="1195"/>
      <c r="V29" s="1195"/>
      <c r="W29" s="1196"/>
      <c r="X29" s="1195"/>
      <c r="Y29" s="1195"/>
      <c r="Z29" s="833"/>
      <c r="AA29" s="832"/>
      <c r="AB29" s="832"/>
      <c r="AC29" s="832"/>
      <c r="AD29" s="832"/>
      <c r="AE29" s="832"/>
      <c r="AF29" s="833"/>
      <c r="AG29" s="1345"/>
      <c r="AH29" s="834"/>
      <c r="AI29" s="832"/>
      <c r="AJ29" s="832"/>
      <c r="AK29" s="832"/>
      <c r="AL29" s="835"/>
      <c r="AM29" s="834"/>
      <c r="AN29" s="835"/>
      <c r="AO29" s="1138"/>
      <c r="AP29" s="752">
        <f t="shared" si="19"/>
        <v>46168</v>
      </c>
      <c r="AQ29" s="753" t="str">
        <f t="shared" si="18"/>
        <v/>
      </c>
      <c r="AR29" s="754" t="str">
        <f t="shared" si="14"/>
        <v/>
      </c>
      <c r="AS29" s="754" t="str">
        <f t="shared" si="10"/>
        <v/>
      </c>
      <c r="AT29" s="755" t="str">
        <f>IF(AFK!GM31=0,"",AFK!GM31)</f>
        <v/>
      </c>
      <c r="AU29" s="756">
        <f t="shared" si="15"/>
        <v>0</v>
      </c>
      <c r="AV29" s="756">
        <f t="shared" si="16"/>
        <v>0</v>
      </c>
      <c r="AW29" s="756">
        <f t="shared" si="11"/>
        <v>0</v>
      </c>
      <c r="AX29" s="756">
        <f t="shared" si="12"/>
        <v>0</v>
      </c>
      <c r="AY29" s="757">
        <f t="shared" si="13"/>
        <v>0</v>
      </c>
    </row>
    <row r="30" spans="1:51" ht="21.75" customHeight="1">
      <c r="B30" s="1326">
        <v>29</v>
      </c>
      <c r="C30" s="1322" t="str">
        <f t="shared" si="0"/>
        <v/>
      </c>
      <c r="D30" s="1322" t="str">
        <f t="shared" si="1"/>
        <v/>
      </c>
      <c r="E30" s="1323" t="str">
        <f>斷絲!BM36</f>
        <v/>
      </c>
      <c r="F30" s="1324"/>
      <c r="G30" s="1324"/>
      <c r="H30" s="1359"/>
      <c r="I30" s="1359"/>
      <c r="J30" s="1342"/>
      <c r="K30" s="1326">
        <v>29</v>
      </c>
      <c r="L30" s="1327"/>
      <c r="M30" s="1327"/>
      <c r="N30" s="1327"/>
      <c r="O30" s="1327"/>
      <c r="P30" s="1327"/>
      <c r="S30" s="1420"/>
      <c r="T30" s="1455">
        <f t="shared" si="17"/>
        <v>46169</v>
      </c>
      <c r="U30" s="1195"/>
      <c r="V30" s="1195"/>
      <c r="W30" s="1195"/>
      <c r="X30" s="1195"/>
      <c r="Y30" s="1195"/>
      <c r="Z30" s="833"/>
      <c r="AA30" s="832"/>
      <c r="AB30" s="832"/>
      <c r="AC30" s="832"/>
      <c r="AD30" s="832"/>
      <c r="AE30" s="832"/>
      <c r="AF30" s="833"/>
      <c r="AG30" s="1345"/>
      <c r="AH30" s="834"/>
      <c r="AI30" s="832"/>
      <c r="AJ30" s="832"/>
      <c r="AK30" s="832"/>
      <c r="AL30" s="835"/>
      <c r="AM30" s="834"/>
      <c r="AN30" s="835"/>
      <c r="AO30" s="1138"/>
      <c r="AP30" s="752">
        <f t="shared" si="19"/>
        <v>46169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326">
        <v>30</v>
      </c>
      <c r="C31" s="1322" t="str">
        <f t="shared" si="0"/>
        <v/>
      </c>
      <c r="D31" s="1322" t="str">
        <f t="shared" si="1"/>
        <v/>
      </c>
      <c r="E31" s="1323" t="str">
        <f>斷絲!BM37</f>
        <v/>
      </c>
      <c r="F31" s="1324"/>
      <c r="G31" s="1324"/>
      <c r="H31" s="1359"/>
      <c r="I31" s="1359"/>
      <c r="J31" s="1342"/>
      <c r="K31" s="1326">
        <v>30</v>
      </c>
      <c r="L31" s="1327"/>
      <c r="M31" s="1327"/>
      <c r="N31" s="1327"/>
      <c r="O31" s="1327"/>
      <c r="P31" s="1327"/>
      <c r="S31" s="1420"/>
      <c r="T31" s="1455">
        <f t="shared" si="17"/>
        <v>46170</v>
      </c>
      <c r="U31" s="1195"/>
      <c r="V31" s="1195"/>
      <c r="W31" s="1195"/>
      <c r="X31" s="1195"/>
      <c r="Y31" s="1195"/>
      <c r="Z31" s="833"/>
      <c r="AA31" s="832"/>
      <c r="AB31" s="832"/>
      <c r="AC31" s="832"/>
      <c r="AD31" s="832"/>
      <c r="AE31" s="832"/>
      <c r="AF31" s="833"/>
      <c r="AG31" s="1345"/>
      <c r="AH31" s="834"/>
      <c r="AI31" s="832"/>
      <c r="AJ31" s="832"/>
      <c r="AK31" s="832"/>
      <c r="AL31" s="835"/>
      <c r="AM31" s="834"/>
      <c r="AN31" s="835"/>
      <c r="AO31" s="1138"/>
      <c r="AP31" s="752">
        <f t="shared" si="19"/>
        <v>46170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326">
        <v>31</v>
      </c>
      <c r="C32" s="1322" t="str">
        <f t="shared" si="0"/>
        <v/>
      </c>
      <c r="D32" s="1322" t="str">
        <f t="shared" si="1"/>
        <v/>
      </c>
      <c r="E32" s="1323" t="str">
        <f>斷絲!BM38</f>
        <v/>
      </c>
      <c r="F32" s="1324"/>
      <c r="G32" s="1324"/>
      <c r="H32" s="1359"/>
      <c r="I32" s="1359"/>
      <c r="J32" s="1342"/>
      <c r="K32" s="1326">
        <v>31</v>
      </c>
      <c r="L32" s="1329"/>
      <c r="M32" s="1329"/>
      <c r="N32" s="1329"/>
      <c r="O32" s="1329"/>
      <c r="P32" s="1329"/>
      <c r="S32" s="1420"/>
      <c r="T32" s="1455">
        <f t="shared" si="17"/>
        <v>46171</v>
      </c>
      <c r="U32" s="1195"/>
      <c r="V32" s="1195"/>
      <c r="W32" s="1195"/>
      <c r="X32" s="1195"/>
      <c r="Y32" s="1195"/>
      <c r="Z32" s="833"/>
      <c r="AA32" s="832"/>
      <c r="AB32" s="832"/>
      <c r="AC32" s="832"/>
      <c r="AD32" s="832"/>
      <c r="AE32" s="832"/>
      <c r="AF32" s="833"/>
      <c r="AG32" s="1345"/>
      <c r="AH32" s="834"/>
      <c r="AI32" s="832"/>
      <c r="AJ32" s="832"/>
      <c r="AK32" s="832"/>
      <c r="AL32" s="835"/>
      <c r="AM32" s="834"/>
      <c r="AN32" s="835"/>
      <c r="AO32" s="1138"/>
      <c r="AP32" s="752">
        <f t="shared" si="19"/>
        <v>46171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120.16666666666667</v>
      </c>
      <c r="M33" s="495">
        <f>AVERAGE(M2:M32)</f>
        <v>53</v>
      </c>
      <c r="N33" s="495">
        <f>AVERAGE(N2:N32)</f>
        <v>34.666666666666664</v>
      </c>
      <c r="O33" s="495">
        <f>AVERAGE(O2:O32)</f>
        <v>3</v>
      </c>
      <c r="P33" s="495" t="e">
        <f>AVERAGE(P2:P32)</f>
        <v>#DIV/0!</v>
      </c>
      <c r="S33" s="1421"/>
      <c r="T33" s="1455">
        <f t="shared" si="17"/>
        <v>46172</v>
      </c>
      <c r="U33" s="1196"/>
      <c r="V33" s="1196"/>
      <c r="W33" s="1196"/>
      <c r="X33" s="1196"/>
      <c r="Y33" s="1196"/>
      <c r="Z33" s="833"/>
      <c r="AA33" s="832"/>
      <c r="AB33" s="832"/>
      <c r="AC33" s="832"/>
      <c r="AD33" s="832"/>
      <c r="AE33" s="832"/>
      <c r="AF33" s="833"/>
      <c r="AG33" s="1345"/>
      <c r="AH33" s="834"/>
      <c r="AI33" s="832"/>
      <c r="AJ33" s="832"/>
      <c r="AK33" s="832"/>
      <c r="AL33" s="835"/>
      <c r="AM33" s="834"/>
      <c r="AN33" s="835"/>
      <c r="AO33" s="1138"/>
      <c r="AP33" s="752">
        <f t="shared" si="19"/>
        <v>46172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305"/>
      <c r="C34" s="1306"/>
      <c r="D34" s="1306"/>
      <c r="P34" s="510" t="s">
        <v>278</v>
      </c>
      <c r="S34" s="1422"/>
      <c r="T34" s="1456">
        <f t="shared" si="17"/>
        <v>46173</v>
      </c>
      <c r="U34" s="1195"/>
      <c r="V34" s="1195"/>
      <c r="W34" s="1195"/>
      <c r="X34" s="1195"/>
      <c r="Y34" s="1195"/>
      <c r="Z34" s="833"/>
      <c r="AA34" s="832"/>
      <c r="AB34" s="832"/>
      <c r="AC34" s="832"/>
      <c r="AD34" s="832"/>
      <c r="AE34" s="832"/>
      <c r="AF34" s="833"/>
      <c r="AG34" s="1345"/>
      <c r="AH34" s="834"/>
      <c r="AI34" s="832"/>
      <c r="AJ34" s="832"/>
      <c r="AK34" s="832"/>
      <c r="AL34" s="835"/>
      <c r="AM34" s="834"/>
      <c r="AN34" s="835"/>
      <c r="AO34" s="1154"/>
      <c r="AP34" s="758">
        <f t="shared" si="19"/>
        <v>46173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30" customFormat="1" ht="21.75" customHeight="1" thickTop="1" thickBot="1">
      <c r="A35" s="928"/>
      <c r="B35" s="926"/>
      <c r="C35" s="926"/>
      <c r="D35" s="926"/>
      <c r="E35" s="929"/>
      <c r="F35" s="1366"/>
      <c r="G35" s="1366"/>
      <c r="H35" s="1366"/>
      <c r="I35" s="1366"/>
      <c r="J35" s="926"/>
      <c r="K35" s="926"/>
      <c r="L35" s="927"/>
      <c r="M35" s="927"/>
      <c r="N35" s="927"/>
      <c r="O35" s="927"/>
      <c r="P35" s="927"/>
      <c r="S35" s="1423">
        <f>SUM(S4:S34)</f>
        <v>24900</v>
      </c>
      <c r="T35" s="931" t="s">
        <v>556</v>
      </c>
      <c r="U35" s="932">
        <f>SUM(U4:U34)</f>
        <v>1294400.5</v>
      </c>
      <c r="V35" s="932">
        <f>SUM(V4:V33)</f>
        <v>0</v>
      </c>
      <c r="W35" s="932">
        <f>SUM(W4:W34)</f>
        <v>65431</v>
      </c>
      <c r="X35" s="932">
        <f>SUM(X4:X34)</f>
        <v>41120</v>
      </c>
      <c r="Y35" s="932">
        <f>SUM(Y4:Y34)</f>
        <v>3071</v>
      </c>
      <c r="Z35" s="933">
        <f>SUM(U35:Y35)</f>
        <v>1404022.5</v>
      </c>
      <c r="AA35" s="932">
        <f>SUM(AA4:AA34)</f>
        <v>1170889.5</v>
      </c>
      <c r="AB35" s="932">
        <f>SUM(AB4:AB34)</f>
        <v>0</v>
      </c>
      <c r="AC35" s="932">
        <f>SUM(AC4:AC34)</f>
        <v>46390</v>
      </c>
      <c r="AD35" s="932">
        <f>SUM(AD4:AD34)</f>
        <v>19074</v>
      </c>
      <c r="AE35" s="932">
        <f>SUM(AE4:AE34)</f>
        <v>0</v>
      </c>
      <c r="AF35" s="934">
        <f>SUM(AA35:AE35)</f>
        <v>1236353.5</v>
      </c>
      <c r="AG35" s="935">
        <f>AG3+Z35-AF35</f>
        <v>3097050</v>
      </c>
      <c r="AH35" s="936">
        <v>2266503</v>
      </c>
      <c r="AI35" s="932">
        <v>0</v>
      </c>
      <c r="AJ35" s="932">
        <v>519274</v>
      </c>
      <c r="AK35" s="932">
        <v>50065</v>
      </c>
      <c r="AL35" s="937">
        <v>11702</v>
      </c>
      <c r="AM35" s="938">
        <f>SUM(AM4:AM34)</f>
        <v>274374</v>
      </c>
      <c r="AN35" s="1142">
        <f>SUM(AN4:AN34)</f>
        <v>2557</v>
      </c>
      <c r="AO35" s="938">
        <f>SUM(AO4:AO34)</f>
        <v>0</v>
      </c>
      <c r="AP35" s="939" t="s">
        <v>557</v>
      </c>
      <c r="AQ35" s="940">
        <f>(IF(U35=0,"",IF(ISERROR((U35+V35+W35)-(AM35+AN35))/(Z35-AM35-AN35),"",((U35+V35+W35)-(AM35+AN35))/(Z35-AM35-AN35))))</f>
        <v>0.96079200313372959</v>
      </c>
      <c r="AR35" s="940">
        <f t="shared" si="14"/>
        <v>0.9050077123285909</v>
      </c>
      <c r="AS35" s="956">
        <f>IF(ISERROR(S35/(Z35-AM37)),"",(S35/(Z35-AM37)))</f>
        <v>2.2092261364760536E-2</v>
      </c>
      <c r="AT35" s="941">
        <f>日報表!D184</f>
        <v>14.770833333333336</v>
      </c>
      <c r="AU35" s="942">
        <f t="shared" si="15"/>
        <v>1127091.5</v>
      </c>
      <c r="AV35" s="942">
        <f t="shared" si="16"/>
        <v>276931</v>
      </c>
      <c r="AW35" s="942">
        <f>SUM(AW4:AW34)</f>
        <v>1404022.5</v>
      </c>
      <c r="AX35" s="942">
        <f>SUM(AX4:AX34)</f>
        <v>1236353.5</v>
      </c>
      <c r="AY35" s="943">
        <f>AG35</f>
        <v>3097050</v>
      </c>
    </row>
    <row r="36" spans="1:51" s="930" customFormat="1" ht="21.75" customHeight="1" thickBot="1">
      <c r="A36" s="928"/>
      <c r="B36" s="926"/>
      <c r="C36" s="926"/>
      <c r="D36" s="926"/>
      <c r="E36" s="929"/>
      <c r="F36" s="1366"/>
      <c r="G36" s="1366"/>
      <c r="H36" s="1366"/>
      <c r="I36" s="1366"/>
      <c r="J36" s="926"/>
      <c r="K36" s="926"/>
      <c r="L36" s="927"/>
      <c r="M36" s="927"/>
      <c r="N36" s="927"/>
      <c r="O36" s="927"/>
      <c r="P36" s="927"/>
      <c r="S36" s="1424" t="s">
        <v>561</v>
      </c>
      <c r="T36" s="944" t="s">
        <v>558</v>
      </c>
      <c r="U36" s="945">
        <f>U35/Z35</f>
        <v>0.92192290365717078</v>
      </c>
      <c r="V36" s="945">
        <f>V35/Z35</f>
        <v>0</v>
      </c>
      <c r="W36" s="945">
        <f>W35/Z35</f>
        <v>4.6602529517867412E-2</v>
      </c>
      <c r="X36" s="945">
        <f>X35/Z35</f>
        <v>2.9287279940314347E-2</v>
      </c>
      <c r="Y36" s="945">
        <f>Y35/Z35</f>
        <v>2.1872868846475038E-3</v>
      </c>
      <c r="Z36" s="946">
        <f>SUM(U37,Z35)</f>
        <v>1404022.5</v>
      </c>
      <c r="AA36" s="945">
        <f>AA35/AF35</f>
        <v>0.94705074236454223</v>
      </c>
      <c r="AB36" s="945">
        <f>AB35/AF35</f>
        <v>0</v>
      </c>
      <c r="AC36" s="945">
        <f>AC35/AF35</f>
        <v>3.7521631151608337E-2</v>
      </c>
      <c r="AD36" s="945">
        <f>AD35/AF35</f>
        <v>1.5427626483849481E-2</v>
      </c>
      <c r="AE36" s="945">
        <f>AE35/AF35</f>
        <v>0</v>
      </c>
      <c r="AF36" s="947">
        <f>SUM(AA35:AE35)/AF35</f>
        <v>1</v>
      </c>
      <c r="AG36" s="948">
        <f>SUM(AG35,U37)</f>
        <v>3097050</v>
      </c>
      <c r="AH36" s="949">
        <f>AH35/$AG$35</f>
        <v>0.73182641545987315</v>
      </c>
      <c r="AI36" s="950" t="e">
        <f>AI34/$D$36</f>
        <v>#DIV/0!</v>
      </c>
      <c r="AJ36" s="947">
        <f>AJ35/$AG$35</f>
        <v>0.16766729629809013</v>
      </c>
      <c r="AK36" s="947">
        <f>AK35/$AG$35</f>
        <v>1.6165383187226556E-2</v>
      </c>
      <c r="AL36" s="951">
        <f>AL35/$AG$35</f>
        <v>3.7784343165270175E-3</v>
      </c>
      <c r="AM36" s="1434" t="s">
        <v>16719</v>
      </c>
      <c r="AN36" s="1435"/>
      <c r="AO36" s="1141"/>
      <c r="AP36" s="1179" t="s">
        <v>15465</v>
      </c>
      <c r="AQ36" s="1180">
        <f>AK53</f>
        <v>0.96852543317503814</v>
      </c>
      <c r="AR36" s="1181">
        <f>AK54</f>
        <v>0.92192290365717078</v>
      </c>
      <c r="AS36" s="1182">
        <f>S35/(Z36-AM37)</f>
        <v>2.2092261364760536E-2</v>
      </c>
      <c r="AT36" s="1397" t="s">
        <v>16613</v>
      </c>
      <c r="AU36" s="1398">
        <f>AT35/28</f>
        <v>0.52752976190476197</v>
      </c>
      <c r="AV36" s="729"/>
      <c r="AW36" s="729"/>
      <c r="AX36" s="729"/>
      <c r="AY36" s="729"/>
    </row>
    <row r="37" spans="1:51" s="1165" customFormat="1" ht="21.75" customHeight="1">
      <c r="A37" s="1163"/>
      <c r="B37" s="1161"/>
      <c r="C37" s="1161"/>
      <c r="D37" s="1161"/>
      <c r="E37" s="1164"/>
      <c r="F37" s="1365"/>
      <c r="G37" s="1365"/>
      <c r="H37" s="1365"/>
      <c r="I37" s="1365"/>
      <c r="J37" s="1161"/>
      <c r="K37" s="1161"/>
      <c r="L37" s="1162"/>
      <c r="M37" s="1162"/>
      <c r="N37" s="1162"/>
      <c r="O37" s="1162"/>
      <c r="P37" s="1162"/>
      <c r="T37" s="1166" t="s">
        <v>15454</v>
      </c>
      <c r="U37" s="1158"/>
      <c r="V37" s="704"/>
      <c r="W37" s="704" t="s">
        <v>559</v>
      </c>
      <c r="X37" s="704" t="s">
        <v>15455</v>
      </c>
      <c r="Y37" s="704"/>
      <c r="Z37" s="1159">
        <f>AVERAGE(Z4:Z33)</f>
        <v>58500.9375</v>
      </c>
      <c r="AA37" s="704" t="s">
        <v>560</v>
      </c>
      <c r="AB37" s="704"/>
      <c r="AC37" s="704"/>
      <c r="AD37" s="704"/>
      <c r="AE37" s="704"/>
      <c r="AF37" s="704"/>
      <c r="AG37" s="1167" t="s">
        <v>15456</v>
      </c>
      <c r="AH37" s="704"/>
      <c r="AI37" s="704"/>
      <c r="AJ37" s="704"/>
      <c r="AK37" s="704"/>
      <c r="AL37" s="704"/>
      <c r="AM37" s="1460">
        <f>SUM(AM35:AO35,AN36)</f>
        <v>276931</v>
      </c>
      <c r="AN37" s="1461"/>
      <c r="AO37" s="1462"/>
      <c r="AP37" s="1160"/>
      <c r="AQ37" s="1168" t="s">
        <v>15457</v>
      </c>
      <c r="AR37" s="1168"/>
    </row>
    <row r="38" spans="1:51" ht="21.75" customHeight="1">
      <c r="AS38" s="1508" t="s">
        <v>17353</v>
      </c>
      <c r="AT38" s="1530">
        <f>AS35</f>
        <v>2.2092261364760536E-2</v>
      </c>
    </row>
    <row r="39" spans="1:51" ht="21.75" customHeight="1">
      <c r="AS39" s="1508" t="s">
        <v>275</v>
      </c>
      <c r="AT39" s="1509">
        <f>AT35</f>
        <v>14.770833333333336</v>
      </c>
    </row>
    <row r="40" spans="1:51" ht="21.75" customHeight="1">
      <c r="T40" s="763" t="s">
        <v>562</v>
      </c>
      <c r="U40" s="839" t="s">
        <v>563</v>
      </c>
      <c r="V40" s="22"/>
      <c r="W40" s="840" t="s">
        <v>564</v>
      </c>
      <c r="AS40" s="1508" t="s">
        <v>17354</v>
      </c>
      <c r="AT40" s="1510">
        <f>AT39/28</f>
        <v>0.52752976190476197</v>
      </c>
    </row>
    <row r="41" spans="1:51" ht="21.75" customHeight="1">
      <c r="S41" s="730"/>
      <c r="T41" s="1455">
        <f>T4</f>
        <v>46143</v>
      </c>
      <c r="U41" s="841">
        <f>_xlfn.XLOOKUP(T41,退現!$N:$N,退現!$O:$O,0)</f>
        <v>0</v>
      </c>
      <c r="V41" s="842"/>
      <c r="W41" s="843">
        <f>(IF(Z4="","",(Z4-(AM4+AN4))))</f>
        <v>141408</v>
      </c>
      <c r="AF41" s="702" t="s">
        <v>565</v>
      </c>
      <c r="AG41" s="703"/>
      <c r="AP41" s="704"/>
    </row>
    <row r="42" spans="1:51" ht="21.75" customHeight="1">
      <c r="S42" s="731"/>
      <c r="T42" s="1455">
        <f t="shared" ref="T42:T71" si="22">T5</f>
        <v>46144</v>
      </c>
      <c r="U42" s="841">
        <f>_xlfn.XLOOKUP(T42,退現!$N:$N,退現!$O:$O,0)</f>
        <v>0</v>
      </c>
      <c r="V42" s="842"/>
      <c r="W42" s="843">
        <f t="shared" ref="W42:W68" si="23">(IF(Z5="","",(Z5-(AM5+AN5))))</f>
        <v>49910</v>
      </c>
      <c r="AF42" s="764" t="s">
        <v>566</v>
      </c>
      <c r="AG42" s="765" t="s">
        <v>601</v>
      </c>
      <c r="AH42" s="766" t="s">
        <v>567</v>
      </c>
      <c r="AI42" s="766"/>
      <c r="AJ42" s="766" t="s">
        <v>568</v>
      </c>
      <c r="AK42" s="766" t="s">
        <v>569</v>
      </c>
      <c r="AL42" s="766" t="s">
        <v>570</v>
      </c>
      <c r="AM42" s="767"/>
      <c r="AN42" s="767"/>
      <c r="AO42" s="767"/>
      <c r="AP42" s="767"/>
    </row>
    <row r="43" spans="1:51" ht="21.75" customHeight="1">
      <c r="S43" s="732"/>
      <c r="T43" s="1455">
        <f t="shared" si="22"/>
        <v>46145</v>
      </c>
      <c r="U43" s="841">
        <f>_xlfn.XLOOKUP(T43,退現!$N:$N,退現!$O:$O,0)</f>
        <v>0</v>
      </c>
      <c r="V43" s="842"/>
      <c r="W43" s="843">
        <f t="shared" si="23"/>
        <v>-1768</v>
      </c>
      <c r="AF43" s="705" t="s">
        <v>571</v>
      </c>
      <c r="AG43" s="768">
        <f>U35</f>
        <v>1294400.5</v>
      </c>
      <c r="AH43" s="769">
        <f>-AM35</f>
        <v>-274374</v>
      </c>
      <c r="AI43" s="769"/>
      <c r="AJ43" s="770">
        <f>SUM(AG43:AH43)</f>
        <v>1020026.5</v>
      </c>
      <c r="AK43" s="771">
        <f>AJ43/AJ48</f>
        <v>0.9050077123285909</v>
      </c>
      <c r="AL43" s="772">
        <f>AG43/AG48</f>
        <v>0.92192290365717078</v>
      </c>
      <c r="AM43" s="773"/>
      <c r="AN43" s="773"/>
      <c r="AO43" s="773"/>
      <c r="AP43" s="773"/>
    </row>
    <row r="44" spans="1:51" ht="21.75" customHeight="1">
      <c r="S44" s="732"/>
      <c r="T44" s="1455">
        <f t="shared" si="22"/>
        <v>46146</v>
      </c>
      <c r="U44" s="841">
        <f>_xlfn.XLOOKUP(T44,退現!$N:$N,退現!$O:$O,0)</f>
        <v>34880</v>
      </c>
      <c r="V44" s="842"/>
      <c r="W44" s="843">
        <f t="shared" si="23"/>
        <v>17588</v>
      </c>
      <c r="AF44" s="705" t="s">
        <v>572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455">
        <f t="shared" si="22"/>
        <v>46147</v>
      </c>
      <c r="U45" s="841">
        <f>_xlfn.XLOOKUP(T45,退現!$N:$N,退現!$O:$O,0)</f>
        <v>3513</v>
      </c>
      <c r="V45" s="842"/>
      <c r="W45" s="843">
        <f t="shared" si="23"/>
        <v>47792</v>
      </c>
      <c r="AF45" s="705" t="s">
        <v>573</v>
      </c>
      <c r="AG45" s="768">
        <f>W35</f>
        <v>65431</v>
      </c>
      <c r="AH45" s="769">
        <f>-AN35</f>
        <v>-2557</v>
      </c>
      <c r="AI45" s="769"/>
      <c r="AJ45" s="770">
        <f>SUM(AG45:AH45)</f>
        <v>62874</v>
      </c>
      <c r="AK45" s="771">
        <f>AJ45/AJ48</f>
        <v>5.5784290805138713E-2</v>
      </c>
      <c r="AL45" s="772">
        <f>AG45/AG48</f>
        <v>4.6602529517867412E-2</v>
      </c>
      <c r="AM45" s="773"/>
      <c r="AN45" s="773"/>
      <c r="AO45" s="773"/>
      <c r="AP45" s="773"/>
    </row>
    <row r="46" spans="1:51" ht="21.75" customHeight="1">
      <c r="S46" s="732"/>
      <c r="T46" s="1455">
        <f t="shared" si="22"/>
        <v>46148</v>
      </c>
      <c r="U46" s="841">
        <f>_xlfn.XLOOKUP(T46,退現!$N:$N,退現!$O:$O,0)</f>
        <v>2046</v>
      </c>
      <c r="V46" s="842"/>
      <c r="W46" s="843">
        <f t="shared" si="23"/>
        <v>45188.5</v>
      </c>
      <c r="AF46" s="705" t="s">
        <v>574</v>
      </c>
      <c r="AG46" s="768">
        <f>X35</f>
        <v>41120</v>
      </c>
      <c r="AH46" s="769">
        <v>0</v>
      </c>
      <c r="AI46" s="769"/>
      <c r="AJ46" s="770">
        <f>SUM(AG46:AH46)</f>
        <v>41120</v>
      </c>
      <c r="AK46" s="771">
        <f>AJ46/AJ48</f>
        <v>3.6483284631283266E-2</v>
      </c>
      <c r="AL46" s="772">
        <f>AG46/AG48</f>
        <v>2.9287279940314347E-2</v>
      </c>
      <c r="AM46" s="773"/>
      <c r="AN46" s="773"/>
      <c r="AO46" s="773"/>
      <c r="AP46" s="773"/>
    </row>
    <row r="47" spans="1:51" ht="21.75" customHeight="1">
      <c r="S47" s="732"/>
      <c r="T47" s="1455">
        <f t="shared" si="22"/>
        <v>46149</v>
      </c>
      <c r="U47" s="841">
        <f>_xlfn.XLOOKUP(T47,退現!$N:$N,退現!$O:$O,0)</f>
        <v>44</v>
      </c>
      <c r="V47" s="842"/>
      <c r="W47" s="843">
        <f t="shared" si="23"/>
        <v>32521</v>
      </c>
      <c r="AF47" s="705" t="s">
        <v>575</v>
      </c>
      <c r="AG47" s="768">
        <f>Y35</f>
        <v>3071</v>
      </c>
      <c r="AH47" s="769">
        <v>0</v>
      </c>
      <c r="AI47" s="769"/>
      <c r="AJ47" s="770">
        <f>SUM(AG47:AH47)</f>
        <v>3071</v>
      </c>
      <c r="AK47" s="771">
        <f>AJ47/AJ48</f>
        <v>2.7247122349871328E-3</v>
      </c>
      <c r="AL47" s="772">
        <f>AG47/AG48</f>
        <v>2.1872868846475038E-3</v>
      </c>
      <c r="AM47" s="773"/>
      <c r="AN47" s="773"/>
      <c r="AO47" s="773"/>
      <c r="AP47" s="773"/>
    </row>
    <row r="48" spans="1:51" ht="21.75" customHeight="1">
      <c r="S48" s="732"/>
      <c r="T48" s="1455">
        <f t="shared" si="22"/>
        <v>46150</v>
      </c>
      <c r="U48" s="841">
        <f>_xlfn.XLOOKUP(T48,退現!$N:$N,退現!$O:$O,0)</f>
        <v>5774</v>
      </c>
      <c r="V48" s="842"/>
      <c r="W48" s="843">
        <f t="shared" si="23"/>
        <v>52516</v>
      </c>
      <c r="AF48" s="705" t="s">
        <v>576</v>
      </c>
      <c r="AG48" s="768">
        <f>SUM(AG43:AG47)</f>
        <v>1404022.5</v>
      </c>
      <c r="AH48" s="769">
        <f>SUM(AH43:AH47)</f>
        <v>-276931</v>
      </c>
      <c r="AI48" s="769"/>
      <c r="AJ48" s="770">
        <f>SUM(AJ43:AJ47)</f>
        <v>1127091.5</v>
      </c>
      <c r="AK48" s="771">
        <f>SUM(AK43:AK47)</f>
        <v>1</v>
      </c>
      <c r="AL48" s="772">
        <f>SUM(AL43:AL47)</f>
        <v>1</v>
      </c>
      <c r="AM48" s="773"/>
      <c r="AN48" s="773"/>
      <c r="AO48" s="773"/>
      <c r="AP48" s="773"/>
    </row>
    <row r="49" spans="19:42" ht="21.75" customHeight="1" thickBot="1">
      <c r="S49" s="730"/>
      <c r="T49" s="1455">
        <f t="shared" si="22"/>
        <v>46151</v>
      </c>
      <c r="U49" s="841">
        <f>_xlfn.XLOOKUP(T49,退現!$N:$N,退現!$O:$O,0)</f>
        <v>0</v>
      </c>
      <c r="V49" s="22"/>
      <c r="W49" s="843">
        <f t="shared" si="23"/>
        <v>44209</v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455">
        <f t="shared" si="22"/>
        <v>46152</v>
      </c>
      <c r="U50" s="841">
        <f>_xlfn.XLOOKUP(T50,退現!$N:$N,退現!$O:$O,0)</f>
        <v>0</v>
      </c>
      <c r="V50" s="22"/>
      <c r="W50" s="843">
        <f t="shared" si="23"/>
        <v>54047</v>
      </c>
      <c r="AF50" s="708"/>
      <c r="AG50" s="709"/>
      <c r="AH50" s="1614" t="s">
        <v>577</v>
      </c>
      <c r="AI50" s="710"/>
      <c r="AJ50" s="711" t="s">
        <v>578</v>
      </c>
      <c r="AK50" s="712">
        <f>SUM(AK43:AK45)</f>
        <v>0.96079200313372959</v>
      </c>
      <c r="AL50" s="713">
        <f>AK50-AK53</f>
        <v>-7.7334300413085533E-3</v>
      </c>
      <c r="AM50" s="714">
        <v>0.98</v>
      </c>
      <c r="AN50" s="1616" t="s">
        <v>579</v>
      </c>
      <c r="AO50" s="1139"/>
      <c r="AP50" s="713"/>
    </row>
    <row r="51" spans="19:42" ht="21.75" customHeight="1" thickBot="1">
      <c r="S51" s="733"/>
      <c r="T51" s="1455">
        <f t="shared" si="22"/>
        <v>46153</v>
      </c>
      <c r="U51" s="841">
        <f>_xlfn.XLOOKUP(T51,退現!$N:$N,退現!$O:$O,0)</f>
        <v>7337</v>
      </c>
      <c r="V51" s="22"/>
      <c r="W51" s="843">
        <f t="shared" si="23"/>
        <v>50789</v>
      </c>
      <c r="AF51" s="708"/>
      <c r="AG51" s="715"/>
      <c r="AH51" s="1615"/>
      <c r="AI51" s="716"/>
      <c r="AJ51" s="717" t="s">
        <v>580</v>
      </c>
      <c r="AK51" s="712">
        <f>SUM(AK43+AK44)</f>
        <v>0.9050077123285909</v>
      </c>
      <c r="AL51" s="713">
        <f>AK51-AK54</f>
        <v>-1.6915191328579882E-2</v>
      </c>
      <c r="AM51" s="718">
        <v>0.93400000000000005</v>
      </c>
      <c r="AN51" s="1617"/>
      <c r="AO51" s="1139"/>
      <c r="AP51" s="713"/>
    </row>
    <row r="52" spans="19:42" ht="21.75" customHeight="1" thickBot="1">
      <c r="S52" s="730"/>
      <c r="T52" s="1455">
        <f t="shared" si="22"/>
        <v>46154</v>
      </c>
      <c r="U52" s="841">
        <f>_xlfn.XLOOKUP(T52,退現!$N:$N,退現!$O:$O,0)</f>
        <v>31224</v>
      </c>
      <c r="V52" s="22"/>
      <c r="W52" s="843">
        <f t="shared" si="23"/>
        <v>25332</v>
      </c>
      <c r="AF52" s="719"/>
      <c r="AG52" s="704" t="s">
        <v>86</v>
      </c>
      <c r="AP52" s="704"/>
    </row>
    <row r="53" spans="19:42" ht="21.75" customHeight="1">
      <c r="S53" s="730"/>
      <c r="T53" s="1455">
        <f t="shared" si="22"/>
        <v>46155</v>
      </c>
      <c r="U53" s="841">
        <f>_xlfn.XLOOKUP(T53,退現!$N:$N,退現!$O:$O,0)</f>
        <v>38647</v>
      </c>
      <c r="V53" s="22"/>
      <c r="W53" s="843">
        <f t="shared" si="23"/>
        <v>47277</v>
      </c>
      <c r="AH53" s="1618" t="s">
        <v>581</v>
      </c>
      <c r="AI53" s="720"/>
      <c r="AJ53" s="721" t="s">
        <v>582</v>
      </c>
      <c r="AK53" s="722">
        <f>SUM(AL43:AL45)</f>
        <v>0.96852543317503814</v>
      </c>
      <c r="AL53" s="713">
        <f>AK53-AM53</f>
        <v>-7.4745668249618369E-3</v>
      </c>
      <c r="AM53" s="723">
        <v>0.97599999999999998</v>
      </c>
      <c r="AN53" s="724" t="s">
        <v>583</v>
      </c>
      <c r="AO53" s="1140"/>
      <c r="AP53" s="704"/>
    </row>
    <row r="54" spans="19:42" ht="21.75" customHeight="1" thickBot="1">
      <c r="S54" s="730"/>
      <c r="T54" s="1455">
        <f t="shared" si="22"/>
        <v>46156</v>
      </c>
      <c r="U54" s="841">
        <f>_xlfn.XLOOKUP(T54,退現!$N:$N,退現!$O:$O,0)</f>
        <v>33</v>
      </c>
      <c r="V54" s="22"/>
      <c r="W54" s="843">
        <f t="shared" si="23"/>
        <v>91482</v>
      </c>
      <c r="AH54" s="1619"/>
      <c r="AI54" s="725"/>
      <c r="AJ54" s="726" t="s">
        <v>584</v>
      </c>
      <c r="AK54" s="722">
        <f>SUM(AL43+AL44)</f>
        <v>0.92192290365717078</v>
      </c>
      <c r="AL54" s="713">
        <f>AK54-AM54</f>
        <v>5.9229036571707416E-3</v>
      </c>
      <c r="AM54" s="727">
        <v>0.91600000000000004</v>
      </c>
      <c r="AN54" s="728"/>
      <c r="AP54" s="704"/>
    </row>
    <row r="55" spans="19:42" ht="21.75" customHeight="1">
      <c r="S55" s="730"/>
      <c r="T55" s="1455">
        <f t="shared" si="22"/>
        <v>46157</v>
      </c>
      <c r="U55" s="841">
        <f>_xlfn.XLOOKUP(T55,退現!$N:$N,退現!$O:$O,0)</f>
        <v>3108</v>
      </c>
      <c r="V55" s="22"/>
      <c r="W55" s="843">
        <f t="shared" si="23"/>
        <v>65826</v>
      </c>
      <c r="AP55" s="704"/>
    </row>
    <row r="56" spans="19:42" ht="21.75" customHeight="1">
      <c r="S56" s="730"/>
      <c r="T56" s="1455">
        <f t="shared" si="22"/>
        <v>46158</v>
      </c>
      <c r="U56" s="841">
        <f>_xlfn.XLOOKUP(T56,退現!$N:$N,退現!$O:$O,0)</f>
        <v>0</v>
      </c>
      <c r="V56" s="22"/>
      <c r="W56" s="843">
        <f t="shared" si="23"/>
        <v>53536</v>
      </c>
      <c r="AP56" s="704"/>
    </row>
    <row r="57" spans="19:42" ht="21.75" customHeight="1">
      <c r="S57" s="730"/>
      <c r="T57" s="1455">
        <f t="shared" si="22"/>
        <v>46159</v>
      </c>
      <c r="U57" s="841">
        <f>_xlfn.XLOOKUP(T57,退現!$N:$N,退現!$O:$O,0)</f>
        <v>0</v>
      </c>
      <c r="V57" s="22"/>
      <c r="W57" s="843">
        <f t="shared" si="23"/>
        <v>54627</v>
      </c>
      <c r="AF57" s="774" t="s">
        <v>585</v>
      </c>
      <c r="AG57" s="774" t="s">
        <v>586</v>
      </c>
      <c r="AP57" s="704"/>
    </row>
    <row r="58" spans="19:42" ht="21.75" customHeight="1">
      <c r="S58" s="730"/>
      <c r="T58" s="1455">
        <f t="shared" si="22"/>
        <v>46160</v>
      </c>
      <c r="U58" s="841">
        <f>_xlfn.XLOOKUP(T58,退現!$N:$N,退現!$O:$O,0)</f>
        <v>6294</v>
      </c>
      <c r="V58" s="22"/>
      <c r="W58" s="843">
        <f t="shared" si="23"/>
        <v>48101</v>
      </c>
      <c r="AF58" s="775" t="s">
        <v>587</v>
      </c>
      <c r="AG58" s="776">
        <f>Z35</f>
        <v>1404022.5</v>
      </c>
      <c r="AP58" s="704"/>
    </row>
    <row r="59" spans="19:42" ht="21.75" customHeight="1">
      <c r="S59" s="730"/>
      <c r="T59" s="1455">
        <f t="shared" si="22"/>
        <v>46161</v>
      </c>
      <c r="U59" s="841">
        <f>_xlfn.XLOOKUP(T59,退現!$N:$N,退現!$O:$O,0)</f>
        <v>32277</v>
      </c>
      <c r="V59" s="22"/>
      <c r="W59" s="843">
        <f t="shared" si="23"/>
        <v>32117</v>
      </c>
      <c r="AF59" s="775" t="s">
        <v>588</v>
      </c>
      <c r="AG59" s="777">
        <f>AF35</f>
        <v>1236353.5</v>
      </c>
      <c r="AP59" s="704"/>
    </row>
    <row r="60" spans="19:42" ht="21.75" customHeight="1">
      <c r="S60" s="730"/>
      <c r="T60" s="1455">
        <f t="shared" si="22"/>
        <v>46162</v>
      </c>
      <c r="U60" s="841">
        <f>_xlfn.XLOOKUP(T60,退現!$N:$N,退現!$O:$O,0)</f>
        <v>55300</v>
      </c>
      <c r="V60" s="22"/>
      <c r="W60" s="843">
        <f t="shared" si="23"/>
        <v>16350</v>
      </c>
      <c r="AF60" s="775" t="s">
        <v>589</v>
      </c>
      <c r="AG60" s="777">
        <f>AG35</f>
        <v>3097050</v>
      </c>
      <c r="AP60" s="704"/>
    </row>
    <row r="61" spans="19:42" ht="21.75" customHeight="1">
      <c r="S61" s="730"/>
      <c r="T61" s="1455">
        <f t="shared" si="22"/>
        <v>46163</v>
      </c>
      <c r="U61" s="841">
        <f>_xlfn.XLOOKUP(T61,退現!$N:$N,退現!$O:$O,0)</f>
        <v>27973</v>
      </c>
      <c r="V61" s="22"/>
      <c r="W61" s="843">
        <f t="shared" si="23"/>
        <v>47459</v>
      </c>
      <c r="AF61" s="775" t="s">
        <v>590</v>
      </c>
      <c r="AG61" s="778">
        <f>AM37</f>
        <v>276931</v>
      </c>
      <c r="AP61" s="704"/>
    </row>
    <row r="62" spans="19:42" ht="21.75" customHeight="1">
      <c r="S62" s="730"/>
      <c r="T62" s="1455">
        <f t="shared" si="22"/>
        <v>46164</v>
      </c>
      <c r="U62" s="841">
        <f>_xlfn.XLOOKUP(T62,退現!$N:$N,退現!$O:$O,0)</f>
        <v>30562</v>
      </c>
      <c r="V62" s="22"/>
      <c r="W62" s="843">
        <f t="shared" si="23"/>
        <v>35797</v>
      </c>
      <c r="AF62" s="775" t="s">
        <v>591</v>
      </c>
      <c r="AG62" s="778"/>
      <c r="AP62" s="704"/>
    </row>
    <row r="63" spans="19:42" ht="21.75" customHeight="1">
      <c r="S63" s="730"/>
      <c r="T63" s="1455">
        <f t="shared" si="22"/>
        <v>46165</v>
      </c>
      <c r="U63" s="841">
        <f>_xlfn.XLOOKUP(T63,退現!$N:$N,退現!$O:$O,0)</f>
        <v>0</v>
      </c>
      <c r="V63" s="22"/>
      <c r="W63" s="843">
        <f t="shared" si="23"/>
        <v>34095</v>
      </c>
      <c r="AF63" s="779" t="s">
        <v>592</v>
      </c>
      <c r="AG63" s="780"/>
      <c r="AP63" s="704"/>
    </row>
    <row r="64" spans="19:42" ht="21.75" customHeight="1">
      <c r="T64" s="1455">
        <f t="shared" si="22"/>
        <v>46166</v>
      </c>
      <c r="U64" s="841">
        <f>_xlfn.XLOOKUP(T64,退現!$N:$N,退現!$O:$O,0)</f>
        <v>0</v>
      </c>
      <c r="V64" s="22"/>
      <c r="W64" s="843">
        <f t="shared" si="23"/>
        <v>40892</v>
      </c>
    </row>
    <row r="65" spans="20:23" ht="21.75" customHeight="1">
      <c r="T65" s="1455">
        <f t="shared" si="22"/>
        <v>46167</v>
      </c>
      <c r="U65" s="841">
        <f>_xlfn.XLOOKUP(T65,退現!$N:$N,退現!$O:$O,0)</f>
        <v>0</v>
      </c>
      <c r="V65" s="22"/>
      <c r="W65" s="843" t="str">
        <f t="shared" si="23"/>
        <v/>
      </c>
    </row>
    <row r="66" spans="20:23" ht="21.75" customHeight="1">
      <c r="T66" s="1455">
        <f t="shared" si="22"/>
        <v>46168</v>
      </c>
      <c r="U66" s="841">
        <f>_xlfn.XLOOKUP(T66,退現!$N:$N,退現!$O:$O,0)</f>
        <v>0</v>
      </c>
      <c r="V66" s="22"/>
      <c r="W66" s="843" t="str">
        <f t="shared" si="23"/>
        <v/>
      </c>
    </row>
    <row r="67" spans="20:23" ht="21.75" customHeight="1">
      <c r="T67" s="1455">
        <f t="shared" si="22"/>
        <v>46169</v>
      </c>
      <c r="U67" s="841">
        <f>_xlfn.XLOOKUP(T67,退現!$N:$N,退現!$O:$O,0)</f>
        <v>0</v>
      </c>
      <c r="V67" s="22"/>
      <c r="W67" s="843" t="str">
        <f t="shared" si="23"/>
        <v/>
      </c>
    </row>
    <row r="68" spans="20:23" ht="21.75" customHeight="1">
      <c r="T68" s="1455">
        <f t="shared" si="22"/>
        <v>46170</v>
      </c>
      <c r="U68" s="841">
        <f>_xlfn.XLOOKUP(T68,退現!$N:$N,退現!$O:$O,0)</f>
        <v>0</v>
      </c>
      <c r="V68" s="22"/>
      <c r="W68" s="843" t="str">
        <f t="shared" si="23"/>
        <v/>
      </c>
    </row>
    <row r="69" spans="20:23" ht="21.75" customHeight="1">
      <c r="T69" s="1455">
        <f t="shared" si="22"/>
        <v>46171</v>
      </c>
      <c r="U69" s="841">
        <f>_xlfn.XLOOKUP(T69,退現!$N:$N,退現!$O:$O,0)</f>
        <v>0</v>
      </c>
      <c r="V69" s="22"/>
      <c r="W69" s="843" t="str">
        <f t="shared" ref="W69:W71" si="24">(IF(Z32="","",(Z32-(AM32+AN32))))</f>
        <v/>
      </c>
    </row>
    <row r="70" spans="20:23" ht="21.75" customHeight="1">
      <c r="T70" s="1455">
        <f t="shared" si="22"/>
        <v>46172</v>
      </c>
      <c r="U70" s="841">
        <f>_xlfn.XLOOKUP(T70,退現!$N:$N,退現!$O:$O,0)</f>
        <v>0</v>
      </c>
      <c r="V70" s="22"/>
      <c r="W70" s="843" t="str">
        <f t="shared" si="24"/>
        <v/>
      </c>
    </row>
    <row r="71" spans="20:23" ht="21.75" customHeight="1">
      <c r="T71" s="1455">
        <f t="shared" si="22"/>
        <v>46173</v>
      </c>
      <c r="U71" s="841">
        <f>_xlfn.XLOOKUP(T71,退現!$N:$N,退現!$O:$O,0)</f>
        <v>0</v>
      </c>
      <c r="V71" s="22"/>
      <c r="W71" s="843" t="str">
        <f t="shared" si="24"/>
        <v/>
      </c>
    </row>
    <row r="73" spans="20:23" ht="21.75" customHeight="1">
      <c r="T73" s="781" t="s">
        <v>593</v>
      </c>
      <c r="U73" s="782">
        <f>SUM(U41:U71)</f>
        <v>279012</v>
      </c>
      <c r="V73" s="783"/>
      <c r="W73" s="782">
        <f>SUM(W41:W71)</f>
        <v>1127091.5</v>
      </c>
    </row>
    <row r="74" spans="20:23" ht="21.75" customHeight="1">
      <c r="T74" s="784" t="s">
        <v>594</v>
      </c>
      <c r="U74" s="785">
        <f>AVERAGE(U41:U71)</f>
        <v>9000.3870967741932</v>
      </c>
      <c r="V74" s="786"/>
      <c r="W74" s="787">
        <f>AVERAGE(W41:W71)</f>
        <v>46962.145833333336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R14" activePane="bottomRight" state="frozen"/>
      <selection pane="topRight" activeCell="I1" sqref="I1"/>
      <selection pane="bottomLeft" activeCell="A14" sqref="A14"/>
      <selection pane="bottomRight" activeCell="BE31" sqref="BE31:BE34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2"/>
      <c r="AX3" s="542"/>
      <c r="AY3" s="542"/>
      <c r="AZ3" s="542"/>
      <c r="BA3" s="542"/>
      <c r="BB3" s="542"/>
      <c r="BC3" s="542"/>
      <c r="BD3" s="542"/>
      <c r="BE3" s="54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2"/>
      <c r="Y4" s="542"/>
      <c r="Z4" s="542"/>
      <c r="AA4" s="542"/>
      <c r="AB4" s="542"/>
      <c r="AC4" s="542"/>
      <c r="AD4" s="542"/>
      <c r="AE4" s="546" t="s">
        <v>253</v>
      </c>
      <c r="AF4" s="545" t="s">
        <v>232</v>
      </c>
      <c r="AG4" s="542"/>
      <c r="AH4" s="542"/>
      <c r="AI4" s="542"/>
      <c r="AJ4" s="546" t="s">
        <v>254</v>
      </c>
      <c r="AK4" s="545" t="s">
        <v>243</v>
      </c>
      <c r="AL4" s="545" t="s">
        <v>241</v>
      </c>
      <c r="AM4" s="542"/>
      <c r="AN4" s="542"/>
      <c r="AO4" s="542"/>
      <c r="AP4" s="546" t="s">
        <v>16490</v>
      </c>
      <c r="AQ4" s="545" t="s">
        <v>236</v>
      </c>
      <c r="AR4" s="542"/>
      <c r="AS4" s="542"/>
      <c r="AT4" s="542"/>
      <c r="AU4" s="542"/>
      <c r="AV4" s="542"/>
      <c r="AW4" s="542"/>
      <c r="AX4" s="542"/>
      <c r="AY4" s="542"/>
      <c r="AZ4" s="542"/>
      <c r="BA4" s="542"/>
      <c r="BB4" s="542"/>
      <c r="BC4" s="542"/>
      <c r="BD4" s="542"/>
      <c r="BE4" s="547" t="s">
        <v>255</v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2"/>
      <c r="D5" s="545" t="s">
        <v>214</v>
      </c>
      <c r="E5" s="542"/>
      <c r="F5" s="545" t="s">
        <v>215</v>
      </c>
      <c r="G5" s="542"/>
      <c r="H5" s="545" t="s">
        <v>216</v>
      </c>
      <c r="I5" s="542"/>
      <c r="J5" s="545" t="s">
        <v>217</v>
      </c>
      <c r="K5" s="545" t="s">
        <v>218</v>
      </c>
      <c r="L5" s="542"/>
      <c r="M5" s="542"/>
      <c r="N5" s="545" t="s">
        <v>219</v>
      </c>
      <c r="O5" s="545" t="s">
        <v>220</v>
      </c>
      <c r="P5" s="545" t="s">
        <v>221</v>
      </c>
      <c r="Q5" s="542"/>
      <c r="R5" s="545" t="s">
        <v>222</v>
      </c>
      <c r="S5" s="545" t="s">
        <v>223</v>
      </c>
      <c r="T5" s="545" t="s">
        <v>224</v>
      </c>
      <c r="U5" s="542"/>
      <c r="V5" s="545" t="s">
        <v>225</v>
      </c>
      <c r="W5" s="542"/>
      <c r="X5" s="545" t="s">
        <v>226</v>
      </c>
      <c r="Y5" s="545" t="s">
        <v>227</v>
      </c>
      <c r="Z5" s="542"/>
      <c r="AA5" s="545" t="s">
        <v>228</v>
      </c>
      <c r="AB5" s="545" t="s">
        <v>229</v>
      </c>
      <c r="AC5" s="545" t="s">
        <v>230</v>
      </c>
      <c r="AD5" s="542"/>
      <c r="AE5" s="548"/>
      <c r="AF5" s="545" t="s">
        <v>231</v>
      </c>
      <c r="AG5" s="545" t="s">
        <v>233</v>
      </c>
      <c r="AH5" s="542"/>
      <c r="AI5" s="545" t="s">
        <v>234</v>
      </c>
      <c r="AJ5" s="548"/>
      <c r="AK5" s="544"/>
      <c r="AL5" s="545" t="s">
        <v>240</v>
      </c>
      <c r="AM5" s="542"/>
      <c r="AN5" s="542"/>
      <c r="AO5" s="545" t="s">
        <v>242</v>
      </c>
      <c r="AP5" s="548"/>
      <c r="AQ5" s="545" t="s">
        <v>235</v>
      </c>
      <c r="AR5" s="542"/>
      <c r="AS5" s="545" t="s">
        <v>237</v>
      </c>
      <c r="AT5" s="542"/>
      <c r="AU5" s="545" t="s">
        <v>238</v>
      </c>
      <c r="AV5" s="542"/>
      <c r="AW5" s="545" t="s">
        <v>239</v>
      </c>
      <c r="AX5" s="542"/>
      <c r="AY5" s="542"/>
      <c r="AZ5" s="545" t="s">
        <v>389</v>
      </c>
      <c r="BA5" s="542"/>
      <c r="BB5" s="542"/>
      <c r="BC5" s="545" t="s">
        <v>418</v>
      </c>
      <c r="BD5" s="542"/>
      <c r="BE5" s="549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645</v>
      </c>
      <c r="C6" s="545" t="s">
        <v>17262</v>
      </c>
      <c r="D6" s="545" t="s">
        <v>645</v>
      </c>
      <c r="E6" s="545" t="s">
        <v>17237</v>
      </c>
      <c r="F6" s="545" t="s">
        <v>16711</v>
      </c>
      <c r="G6" s="545" t="s">
        <v>17289</v>
      </c>
      <c r="H6" s="545" t="s">
        <v>645</v>
      </c>
      <c r="I6" s="545" t="s">
        <v>17356</v>
      </c>
      <c r="J6" s="545" t="s">
        <v>16722</v>
      </c>
      <c r="K6" s="545" t="s">
        <v>645</v>
      </c>
      <c r="L6" s="545" t="s">
        <v>16714</v>
      </c>
      <c r="M6" s="545" t="s">
        <v>17287</v>
      </c>
      <c r="N6" s="545" t="s">
        <v>17288</v>
      </c>
      <c r="O6" s="545" t="s">
        <v>645</v>
      </c>
      <c r="P6" s="545" t="s">
        <v>17263</v>
      </c>
      <c r="Q6" s="545" t="s">
        <v>17355</v>
      </c>
      <c r="R6" s="545" t="s">
        <v>645</v>
      </c>
      <c r="S6" s="545" t="s">
        <v>645</v>
      </c>
      <c r="T6" s="545" t="s">
        <v>645</v>
      </c>
      <c r="U6" s="545" t="s">
        <v>17274</v>
      </c>
      <c r="V6" s="545" t="s">
        <v>645</v>
      </c>
      <c r="W6" s="545" t="s">
        <v>17290</v>
      </c>
      <c r="X6" s="545" t="s">
        <v>645</v>
      </c>
      <c r="Y6" s="545" t="s">
        <v>645</v>
      </c>
      <c r="Z6" s="545" t="s">
        <v>17244</v>
      </c>
      <c r="AA6" s="545" t="s">
        <v>645</v>
      </c>
      <c r="AB6" s="545" t="s">
        <v>645</v>
      </c>
      <c r="AC6" s="545" t="s">
        <v>645</v>
      </c>
      <c r="AD6" s="545" t="s">
        <v>17295</v>
      </c>
      <c r="AE6" s="548"/>
      <c r="AF6" s="545" t="s">
        <v>645</v>
      </c>
      <c r="AG6" s="545" t="s">
        <v>17258</v>
      </c>
      <c r="AH6" s="545" t="s">
        <v>17375</v>
      </c>
      <c r="AI6" s="545" t="s">
        <v>645</v>
      </c>
      <c r="AJ6" s="548"/>
      <c r="AK6" s="544"/>
      <c r="AL6" s="545" t="s">
        <v>645</v>
      </c>
      <c r="AM6" s="545" t="s">
        <v>17384</v>
      </c>
      <c r="AN6" s="545" t="s">
        <v>17385</v>
      </c>
      <c r="AO6" s="545" t="s">
        <v>386</v>
      </c>
      <c r="AP6" s="548"/>
      <c r="AQ6" s="545" t="s">
        <v>17250</v>
      </c>
      <c r="AR6" s="545" t="s">
        <v>17357</v>
      </c>
      <c r="AS6" s="545" t="s">
        <v>17257</v>
      </c>
      <c r="AT6" s="545" t="s">
        <v>17343</v>
      </c>
      <c r="AU6" s="545" t="s">
        <v>17284</v>
      </c>
      <c r="AV6" s="545" t="s">
        <v>17285</v>
      </c>
      <c r="AW6" s="545" t="s">
        <v>645</v>
      </c>
      <c r="AX6" s="545" t="s">
        <v>17275</v>
      </c>
      <c r="AY6" s="545" t="s">
        <v>17626</v>
      </c>
      <c r="AZ6" s="545" t="s">
        <v>17270</v>
      </c>
      <c r="BA6" s="545" t="s">
        <v>17276</v>
      </c>
      <c r="BB6" s="545" t="s">
        <v>17383</v>
      </c>
      <c r="BC6" s="545" t="s">
        <v>17252</v>
      </c>
      <c r="BD6" s="545" t="s">
        <v>17359</v>
      </c>
      <c r="BE6" s="549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5" t="s">
        <v>1936</v>
      </c>
      <c r="D7" s="544"/>
      <c r="E7" s="545" t="s">
        <v>425</v>
      </c>
      <c r="F7" s="545" t="s">
        <v>471</v>
      </c>
      <c r="G7" s="545" t="s">
        <v>17279</v>
      </c>
      <c r="H7" s="544"/>
      <c r="I7" s="545" t="s">
        <v>15134</v>
      </c>
      <c r="J7" s="545" t="s">
        <v>874</v>
      </c>
      <c r="K7" s="544"/>
      <c r="L7" s="545" t="s">
        <v>471</v>
      </c>
      <c r="M7" s="545" t="s">
        <v>17279</v>
      </c>
      <c r="N7" s="545" t="s">
        <v>1557</v>
      </c>
      <c r="O7" s="544"/>
      <c r="P7" s="545" t="s">
        <v>5038</v>
      </c>
      <c r="Q7" s="545" t="s">
        <v>628</v>
      </c>
      <c r="R7" s="544"/>
      <c r="S7" s="544"/>
      <c r="T7" s="544"/>
      <c r="U7" s="545" t="s">
        <v>17279</v>
      </c>
      <c r="V7" s="544"/>
      <c r="W7" s="545" t="s">
        <v>210</v>
      </c>
      <c r="X7" s="544"/>
      <c r="Y7" s="544"/>
      <c r="Z7" s="545" t="s">
        <v>17246</v>
      </c>
      <c r="AA7" s="544"/>
      <c r="AB7" s="544"/>
      <c r="AC7" s="544"/>
      <c r="AD7" s="545" t="s">
        <v>869</v>
      </c>
      <c r="AE7" s="548"/>
      <c r="AF7" s="544"/>
      <c r="AG7" s="545" t="s">
        <v>17253</v>
      </c>
      <c r="AH7" s="545" t="s">
        <v>17253</v>
      </c>
      <c r="AI7" s="544"/>
      <c r="AJ7" s="548"/>
      <c r="AK7" s="544"/>
      <c r="AL7" s="544"/>
      <c r="AM7" s="545" t="s">
        <v>4424</v>
      </c>
      <c r="AN7" s="545" t="s">
        <v>16561</v>
      </c>
      <c r="AO7" s="544"/>
      <c r="AP7" s="548"/>
      <c r="AQ7" s="545" t="s">
        <v>17253</v>
      </c>
      <c r="AR7" s="545" t="s">
        <v>17253</v>
      </c>
      <c r="AS7" s="545" t="s">
        <v>17253</v>
      </c>
      <c r="AT7" s="545" t="s">
        <v>17253</v>
      </c>
      <c r="AU7" s="545" t="s">
        <v>17253</v>
      </c>
      <c r="AV7" s="545" t="s">
        <v>17253</v>
      </c>
      <c r="AW7" s="544"/>
      <c r="AX7" s="545" t="s">
        <v>682</v>
      </c>
      <c r="AY7" s="545" t="s">
        <v>17253</v>
      </c>
      <c r="AZ7" s="545" t="s">
        <v>17260</v>
      </c>
      <c r="BA7" s="545" t="s">
        <v>17253</v>
      </c>
      <c r="BB7" s="545" t="s">
        <v>17253</v>
      </c>
      <c r="BC7" s="545" t="s">
        <v>17253</v>
      </c>
      <c r="BD7" s="545" t="s">
        <v>17253</v>
      </c>
      <c r="BE7" s="549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5" t="s">
        <v>17265</v>
      </c>
      <c r="D8" s="544"/>
      <c r="E8" s="545" t="s">
        <v>17233</v>
      </c>
      <c r="F8" s="545" t="s">
        <v>16712</v>
      </c>
      <c r="G8" s="545" t="s">
        <v>17297</v>
      </c>
      <c r="H8" s="544"/>
      <c r="I8" s="545" t="s">
        <v>17376</v>
      </c>
      <c r="J8" s="545" t="s">
        <v>16725</v>
      </c>
      <c r="K8" s="544"/>
      <c r="L8" s="545" t="s">
        <v>16712</v>
      </c>
      <c r="M8" s="545" t="s">
        <v>17280</v>
      </c>
      <c r="N8" s="545" t="s">
        <v>16724</v>
      </c>
      <c r="O8" s="544"/>
      <c r="P8" s="545" t="s">
        <v>17264</v>
      </c>
      <c r="Q8" s="545" t="s">
        <v>17264</v>
      </c>
      <c r="R8" s="544"/>
      <c r="S8" s="544"/>
      <c r="T8" s="544"/>
      <c r="U8" s="545" t="s">
        <v>17280</v>
      </c>
      <c r="V8" s="544"/>
      <c r="W8" s="545" t="s">
        <v>17292</v>
      </c>
      <c r="X8" s="544"/>
      <c r="Y8" s="544"/>
      <c r="Z8" s="545" t="s">
        <v>17236</v>
      </c>
      <c r="AA8" s="544"/>
      <c r="AB8" s="544"/>
      <c r="AC8" s="544"/>
      <c r="AD8" s="545" t="s">
        <v>17296</v>
      </c>
      <c r="AE8" s="548"/>
      <c r="AF8" s="544"/>
      <c r="AG8" s="545" t="s">
        <v>17259</v>
      </c>
      <c r="AH8" s="545" t="s">
        <v>17344</v>
      </c>
      <c r="AI8" s="544"/>
      <c r="AJ8" s="548"/>
      <c r="AK8" s="544"/>
      <c r="AL8" s="544"/>
      <c r="AM8" s="545" t="s">
        <v>17394</v>
      </c>
      <c r="AN8" s="545" t="s">
        <v>17395</v>
      </c>
      <c r="AO8" s="544"/>
      <c r="AP8" s="548"/>
      <c r="AQ8" s="545" t="s">
        <v>17251</v>
      </c>
      <c r="AR8" s="545" t="s">
        <v>17358</v>
      </c>
      <c r="AS8" s="545" t="s">
        <v>17259</v>
      </c>
      <c r="AT8" s="545" t="s">
        <v>17344</v>
      </c>
      <c r="AU8" s="545" t="s">
        <v>17293</v>
      </c>
      <c r="AV8" s="545" t="s">
        <v>17293</v>
      </c>
      <c r="AW8" s="544"/>
      <c r="AX8" s="545" t="s">
        <v>17281</v>
      </c>
      <c r="AY8" s="545" t="s">
        <v>17293</v>
      </c>
      <c r="AZ8" s="545" t="s">
        <v>17273</v>
      </c>
      <c r="BA8" s="545" t="s">
        <v>17251</v>
      </c>
      <c r="BB8" s="545" t="s">
        <v>17358</v>
      </c>
      <c r="BC8" s="545" t="s">
        <v>17251</v>
      </c>
      <c r="BD8" s="545" t="s">
        <v>17358</v>
      </c>
      <c r="BE8" s="549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5">
        <v>500</v>
      </c>
      <c r="D9" s="544"/>
      <c r="E9" s="545">
        <v>780</v>
      </c>
      <c r="F9" s="545">
        <v>700</v>
      </c>
      <c r="G9" s="545">
        <v>700</v>
      </c>
      <c r="H9" s="544"/>
      <c r="I9" s="545">
        <v>600</v>
      </c>
      <c r="J9" s="545">
        <v>600</v>
      </c>
      <c r="K9" s="544"/>
      <c r="L9" s="545">
        <v>700</v>
      </c>
      <c r="M9" s="545">
        <v>700</v>
      </c>
      <c r="N9" s="545">
        <v>630</v>
      </c>
      <c r="O9" s="544"/>
      <c r="P9" s="545">
        <v>600</v>
      </c>
      <c r="Q9" s="545">
        <v>600</v>
      </c>
      <c r="R9" s="544"/>
      <c r="S9" s="544"/>
      <c r="T9" s="544"/>
      <c r="U9" s="545">
        <v>700</v>
      </c>
      <c r="V9" s="544"/>
      <c r="W9" s="545">
        <v>650</v>
      </c>
      <c r="X9" s="544"/>
      <c r="Y9" s="544"/>
      <c r="Z9" s="545">
        <v>700</v>
      </c>
      <c r="AA9" s="544"/>
      <c r="AB9" s="544"/>
      <c r="AC9" s="544"/>
      <c r="AD9" s="545">
        <v>600</v>
      </c>
      <c r="AE9" s="548"/>
      <c r="AF9" s="544"/>
      <c r="AG9" s="545">
        <v>600</v>
      </c>
      <c r="AH9" s="545">
        <v>600</v>
      </c>
      <c r="AI9" s="544"/>
      <c r="AJ9" s="548"/>
      <c r="AK9" s="544"/>
      <c r="AL9" s="544"/>
      <c r="AM9" s="545">
        <v>500</v>
      </c>
      <c r="AN9" s="545">
        <v>600</v>
      </c>
      <c r="AO9" s="544"/>
      <c r="AP9" s="548"/>
      <c r="AQ9" s="545">
        <v>700</v>
      </c>
      <c r="AR9" s="545">
        <v>700</v>
      </c>
      <c r="AS9" s="545">
        <v>700</v>
      </c>
      <c r="AT9" s="545">
        <v>700</v>
      </c>
      <c r="AU9" s="545">
        <v>670</v>
      </c>
      <c r="AV9" s="545">
        <v>670</v>
      </c>
      <c r="AW9" s="544"/>
      <c r="AX9" s="545">
        <v>600</v>
      </c>
      <c r="AY9" s="545">
        <v>650</v>
      </c>
      <c r="AZ9" s="545">
        <v>550</v>
      </c>
      <c r="BA9" s="545">
        <v>700</v>
      </c>
      <c r="BB9" s="545">
        <v>700</v>
      </c>
      <c r="BC9" s="545">
        <v>700</v>
      </c>
      <c r="BD9" s="545">
        <v>700</v>
      </c>
      <c r="BE9" s="54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5" t="s">
        <v>17266</v>
      </c>
      <c r="D10" s="544"/>
      <c r="E10" s="545" t="s">
        <v>1332</v>
      </c>
      <c r="F10" s="545" t="s">
        <v>959</v>
      </c>
      <c r="G10" s="545" t="s">
        <v>1237</v>
      </c>
      <c r="H10" s="544"/>
      <c r="I10" s="545" t="s">
        <v>661</v>
      </c>
      <c r="J10" s="545" t="s">
        <v>16053</v>
      </c>
      <c r="K10" s="544"/>
      <c r="L10" s="545" t="s">
        <v>16716</v>
      </c>
      <c r="M10" s="545" t="s">
        <v>747</v>
      </c>
      <c r="N10" s="545" t="s">
        <v>634</v>
      </c>
      <c r="O10" s="544"/>
      <c r="P10" s="545" t="s">
        <v>977</v>
      </c>
      <c r="Q10" s="545" t="s">
        <v>480</v>
      </c>
      <c r="R10" s="544"/>
      <c r="S10" s="544"/>
      <c r="T10" s="544"/>
      <c r="U10" s="545" t="s">
        <v>16545</v>
      </c>
      <c r="V10" s="544"/>
      <c r="W10" s="545" t="s">
        <v>3307</v>
      </c>
      <c r="X10" s="544"/>
      <c r="Y10" s="544"/>
      <c r="Z10" s="545" t="s">
        <v>17249</v>
      </c>
      <c r="AA10" s="544"/>
      <c r="AB10" s="544"/>
      <c r="AC10" s="544"/>
      <c r="AD10" s="545" t="s">
        <v>459</v>
      </c>
      <c r="AE10" s="548"/>
      <c r="AF10" s="544"/>
      <c r="AG10" s="545" t="s">
        <v>17269</v>
      </c>
      <c r="AH10" s="545" t="s">
        <v>1470</v>
      </c>
      <c r="AI10" s="544"/>
      <c r="AJ10" s="548"/>
      <c r="AK10" s="544"/>
      <c r="AL10" s="544"/>
      <c r="AM10" s="545" t="s">
        <v>1088</v>
      </c>
      <c r="AN10" s="545" t="s">
        <v>491</v>
      </c>
      <c r="AO10" s="544"/>
      <c r="AP10" s="548"/>
      <c r="AQ10" s="545" t="s">
        <v>629</v>
      </c>
      <c r="AR10" s="545" t="s">
        <v>814</v>
      </c>
      <c r="AS10" s="545" t="s">
        <v>666</v>
      </c>
      <c r="AT10" s="545" t="s">
        <v>876</v>
      </c>
      <c r="AU10" s="545" t="s">
        <v>662</v>
      </c>
      <c r="AV10" s="545" t="s">
        <v>735</v>
      </c>
      <c r="AW10" s="544"/>
      <c r="AX10" s="545" t="s">
        <v>625</v>
      </c>
      <c r="AY10" s="545" t="s">
        <v>749</v>
      </c>
      <c r="AZ10" s="545" t="s">
        <v>812</v>
      </c>
      <c r="BA10" s="545" t="s">
        <v>911</v>
      </c>
      <c r="BB10" s="545" t="s">
        <v>805</v>
      </c>
      <c r="BC10" s="545" t="s">
        <v>843</v>
      </c>
      <c r="BD10" s="545" t="s">
        <v>944</v>
      </c>
      <c r="BE10" s="549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46143</v>
      </c>
      <c r="B11" s="551"/>
      <c r="C11" s="551"/>
      <c r="D11" s="551"/>
      <c r="E11" s="551">
        <v>1</v>
      </c>
      <c r="F11" s="551">
        <v>1</v>
      </c>
      <c r="G11" s="551">
        <v>1</v>
      </c>
      <c r="H11" s="551"/>
      <c r="I11" s="551"/>
      <c r="J11" s="551">
        <v>0.99175681089743595</v>
      </c>
      <c r="K11" s="551"/>
      <c r="L11" s="551">
        <v>1</v>
      </c>
      <c r="M11" s="551">
        <v>0.99704193376068373</v>
      </c>
      <c r="N11" s="551">
        <v>0.978515625</v>
      </c>
      <c r="O11" s="551"/>
      <c r="P11" s="551">
        <v>0.99497195512820513</v>
      </c>
      <c r="Q11" s="551"/>
      <c r="R11" s="551"/>
      <c r="S11" s="551"/>
      <c r="T11" s="551"/>
      <c r="U11" s="551">
        <v>0.98674879807692306</v>
      </c>
      <c r="V11" s="551"/>
      <c r="W11" s="551">
        <v>0.99528245192307696</v>
      </c>
      <c r="X11" s="551"/>
      <c r="Y11" s="551"/>
      <c r="Z11" s="551">
        <v>0.99566639957264957</v>
      </c>
      <c r="AA11" s="551"/>
      <c r="AB11" s="551"/>
      <c r="AC11" s="551"/>
      <c r="AD11" s="551"/>
      <c r="AE11" s="552">
        <v>0.99454399766899759</v>
      </c>
      <c r="AF11" s="551"/>
      <c r="AG11" s="551">
        <v>0.98960670405982909</v>
      </c>
      <c r="AH11" s="551"/>
      <c r="AI11" s="551"/>
      <c r="AJ11" s="552">
        <v>0.98960670405982909</v>
      </c>
      <c r="AK11" s="551"/>
      <c r="AL11" s="551"/>
      <c r="AM11" s="551"/>
      <c r="AN11" s="551"/>
      <c r="AO11" s="551"/>
      <c r="AP11" s="552"/>
      <c r="AQ11" s="551">
        <v>0.99918536324786322</v>
      </c>
      <c r="AR11" s="551"/>
      <c r="AS11" s="551">
        <v>0.98763020833333337</v>
      </c>
      <c r="AT11" s="551"/>
      <c r="AU11" s="551">
        <v>1</v>
      </c>
      <c r="AV11" s="551">
        <v>1</v>
      </c>
      <c r="AW11" s="551"/>
      <c r="AX11" s="551">
        <v>0.99322248931623935</v>
      </c>
      <c r="AY11" s="551"/>
      <c r="AZ11" s="551">
        <v>0.99708867521367517</v>
      </c>
      <c r="BA11" s="551">
        <v>1</v>
      </c>
      <c r="BB11" s="551"/>
      <c r="BC11" s="551">
        <v>0.97113715277777779</v>
      </c>
      <c r="BD11" s="551"/>
      <c r="BE11" s="553">
        <v>0.99353298611111107</v>
      </c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46144</v>
      </c>
      <c r="B12" s="629"/>
      <c r="C12" s="629"/>
      <c r="D12" s="629"/>
      <c r="E12" s="629">
        <v>1</v>
      </c>
      <c r="F12" s="629"/>
      <c r="G12" s="629">
        <v>1</v>
      </c>
      <c r="H12" s="629"/>
      <c r="I12" s="629"/>
      <c r="J12" s="629">
        <v>0.99450454059829063</v>
      </c>
      <c r="K12" s="629"/>
      <c r="L12" s="629"/>
      <c r="M12" s="629">
        <v>0.9911258012820513</v>
      </c>
      <c r="N12" s="629">
        <v>0.990234375</v>
      </c>
      <c r="O12" s="629"/>
      <c r="P12" s="629">
        <v>1</v>
      </c>
      <c r="Q12" s="629"/>
      <c r="R12" s="629"/>
      <c r="S12" s="629"/>
      <c r="T12" s="629"/>
      <c r="U12" s="629">
        <v>0.99411057692307692</v>
      </c>
      <c r="V12" s="629"/>
      <c r="W12" s="629">
        <v>0.99685496794871797</v>
      </c>
      <c r="X12" s="629"/>
      <c r="Y12" s="629"/>
      <c r="Z12" s="629">
        <v>1</v>
      </c>
      <c r="AA12" s="629"/>
      <c r="AB12" s="629"/>
      <c r="AC12" s="629"/>
      <c r="AD12" s="629"/>
      <c r="AE12" s="630">
        <v>0.99631447352801517</v>
      </c>
      <c r="AF12" s="629"/>
      <c r="AG12" s="629">
        <v>0.99055154914529919</v>
      </c>
      <c r="AH12" s="629"/>
      <c r="AI12" s="629"/>
      <c r="AJ12" s="630">
        <v>0.99055154914529919</v>
      </c>
      <c r="AK12" s="629"/>
      <c r="AL12" s="629"/>
      <c r="AM12" s="629"/>
      <c r="AN12" s="629"/>
      <c r="AO12" s="629"/>
      <c r="AP12" s="630"/>
      <c r="AQ12" s="629">
        <v>0.99918536324786322</v>
      </c>
      <c r="AR12" s="629"/>
      <c r="AS12" s="629">
        <v>0.97196180555555556</v>
      </c>
      <c r="AT12" s="629"/>
      <c r="AU12" s="629">
        <v>1</v>
      </c>
      <c r="AV12" s="629">
        <v>0.9984708867521368</v>
      </c>
      <c r="AW12" s="629"/>
      <c r="AX12" s="629">
        <v>0.99128605769230771</v>
      </c>
      <c r="AY12" s="629"/>
      <c r="AZ12" s="629">
        <v>1</v>
      </c>
      <c r="BA12" s="629">
        <v>1</v>
      </c>
      <c r="BB12" s="629"/>
      <c r="BC12" s="629">
        <v>0.98433159722222219</v>
      </c>
      <c r="BD12" s="629"/>
      <c r="BE12" s="631">
        <v>0.9931544638087606</v>
      </c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46145</v>
      </c>
      <c r="B13" s="629"/>
      <c r="C13" s="629"/>
      <c r="D13" s="629"/>
      <c r="E13" s="629">
        <v>1</v>
      </c>
      <c r="F13" s="629"/>
      <c r="G13" s="629">
        <v>1</v>
      </c>
      <c r="H13" s="629"/>
      <c r="I13" s="629"/>
      <c r="J13" s="629">
        <v>0.98900908119658115</v>
      </c>
      <c r="K13" s="629"/>
      <c r="L13" s="629"/>
      <c r="M13" s="629">
        <v>0.99704193376068373</v>
      </c>
      <c r="N13" s="629">
        <v>1</v>
      </c>
      <c r="O13" s="629"/>
      <c r="P13" s="629">
        <v>1</v>
      </c>
      <c r="Q13" s="629"/>
      <c r="R13" s="629"/>
      <c r="S13" s="629"/>
      <c r="T13" s="629"/>
      <c r="U13" s="629">
        <v>0.99116586538461537</v>
      </c>
      <c r="V13" s="629"/>
      <c r="W13" s="629">
        <v>1</v>
      </c>
      <c r="X13" s="629"/>
      <c r="Y13" s="629"/>
      <c r="Z13" s="629">
        <v>1</v>
      </c>
      <c r="AA13" s="629"/>
      <c r="AB13" s="629"/>
      <c r="AC13" s="629"/>
      <c r="AD13" s="629">
        <v>0.99722222222222223</v>
      </c>
      <c r="AE13" s="630">
        <v>0.99744391025641033</v>
      </c>
      <c r="AF13" s="629"/>
      <c r="AG13" s="629">
        <v>0.99433092948717949</v>
      </c>
      <c r="AH13" s="629"/>
      <c r="AI13" s="629"/>
      <c r="AJ13" s="630">
        <v>0.99433092948717949</v>
      </c>
      <c r="AK13" s="629"/>
      <c r="AL13" s="629"/>
      <c r="AM13" s="629"/>
      <c r="AN13" s="629"/>
      <c r="AO13" s="629"/>
      <c r="AP13" s="630"/>
      <c r="AQ13" s="629">
        <v>1</v>
      </c>
      <c r="AR13" s="629"/>
      <c r="AS13" s="629">
        <v>0.99835069444444446</v>
      </c>
      <c r="AT13" s="629"/>
      <c r="AU13" s="629">
        <v>1</v>
      </c>
      <c r="AV13" s="629">
        <v>1</v>
      </c>
      <c r="AW13" s="629"/>
      <c r="AX13" s="629">
        <v>0.99322248931623935</v>
      </c>
      <c r="AY13" s="629"/>
      <c r="AZ13" s="629">
        <v>1</v>
      </c>
      <c r="BA13" s="629">
        <v>1</v>
      </c>
      <c r="BB13" s="629"/>
      <c r="BC13" s="629">
        <v>0.97773437500000004</v>
      </c>
      <c r="BD13" s="629"/>
      <c r="BE13" s="631">
        <v>0.99616344484508546</v>
      </c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46146</v>
      </c>
      <c r="B14" s="629"/>
      <c r="C14" s="629"/>
      <c r="D14" s="629"/>
      <c r="E14" s="629">
        <v>0.99729567307692313</v>
      </c>
      <c r="F14" s="629"/>
      <c r="G14" s="629">
        <v>1</v>
      </c>
      <c r="H14" s="629"/>
      <c r="I14" s="629"/>
      <c r="J14" s="629">
        <v>1</v>
      </c>
      <c r="K14" s="629"/>
      <c r="L14" s="629"/>
      <c r="M14" s="629">
        <v>1</v>
      </c>
      <c r="N14" s="629">
        <v>0.970703125</v>
      </c>
      <c r="O14" s="629"/>
      <c r="P14" s="629">
        <v>0.99329594017094014</v>
      </c>
      <c r="Q14" s="629"/>
      <c r="R14" s="629"/>
      <c r="S14" s="629"/>
      <c r="T14" s="629"/>
      <c r="U14" s="629">
        <v>1</v>
      </c>
      <c r="V14" s="629"/>
      <c r="W14" s="629">
        <v>0.99842748397435899</v>
      </c>
      <c r="X14" s="629"/>
      <c r="Y14" s="629"/>
      <c r="Z14" s="629">
        <v>1</v>
      </c>
      <c r="AA14" s="629"/>
      <c r="AB14" s="629"/>
      <c r="AC14" s="629"/>
      <c r="AD14" s="629">
        <v>1</v>
      </c>
      <c r="AE14" s="630">
        <v>0.99597222222222226</v>
      </c>
      <c r="AF14" s="629"/>
      <c r="AG14" s="629">
        <v>0.9952757745726496</v>
      </c>
      <c r="AH14" s="629"/>
      <c r="AI14" s="629"/>
      <c r="AJ14" s="630">
        <v>0.9952757745726496</v>
      </c>
      <c r="AK14" s="629"/>
      <c r="AL14" s="629"/>
      <c r="AM14" s="629"/>
      <c r="AN14" s="629"/>
      <c r="AO14" s="629"/>
      <c r="AP14" s="630"/>
      <c r="AQ14" s="629">
        <v>1</v>
      </c>
      <c r="AR14" s="629"/>
      <c r="AS14" s="629"/>
      <c r="AT14" s="629"/>
      <c r="AU14" s="629">
        <v>1</v>
      </c>
      <c r="AV14" s="629">
        <v>1</v>
      </c>
      <c r="AW14" s="629"/>
      <c r="AX14" s="629">
        <v>0.99612713675213671</v>
      </c>
      <c r="AY14" s="629"/>
      <c r="AZ14" s="629">
        <v>1</v>
      </c>
      <c r="BA14" s="629">
        <v>1</v>
      </c>
      <c r="BB14" s="629"/>
      <c r="BC14" s="629">
        <v>0.93815104166666663</v>
      </c>
      <c r="BD14" s="629"/>
      <c r="BE14" s="631">
        <v>0.9906111683455433</v>
      </c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46147</v>
      </c>
      <c r="B15" s="629"/>
      <c r="C15" s="629"/>
      <c r="D15" s="629"/>
      <c r="E15" s="629">
        <v>0.98647836538461542</v>
      </c>
      <c r="F15" s="629"/>
      <c r="G15" s="629">
        <v>1</v>
      </c>
      <c r="H15" s="629"/>
      <c r="I15" s="629"/>
      <c r="J15" s="629">
        <v>0.99450454059829063</v>
      </c>
      <c r="K15" s="629"/>
      <c r="L15" s="629"/>
      <c r="M15" s="629">
        <v>1</v>
      </c>
      <c r="N15" s="629">
        <v>0.9921875</v>
      </c>
      <c r="O15" s="629"/>
      <c r="P15" s="629">
        <v>0.99161992521367526</v>
      </c>
      <c r="Q15" s="629"/>
      <c r="R15" s="629"/>
      <c r="S15" s="629"/>
      <c r="T15" s="629"/>
      <c r="U15" s="629">
        <v>0.99705528846153846</v>
      </c>
      <c r="V15" s="629"/>
      <c r="W15" s="629">
        <v>0.99056490384615381</v>
      </c>
      <c r="X15" s="629"/>
      <c r="Y15" s="629"/>
      <c r="Z15" s="629">
        <v>1</v>
      </c>
      <c r="AA15" s="629"/>
      <c r="AB15" s="629"/>
      <c r="AC15" s="629"/>
      <c r="AD15" s="629">
        <v>1</v>
      </c>
      <c r="AE15" s="630">
        <v>0.99524105235042737</v>
      </c>
      <c r="AF15" s="629"/>
      <c r="AG15" s="629"/>
      <c r="AH15" s="629"/>
      <c r="AI15" s="629"/>
      <c r="AJ15" s="630"/>
      <c r="AK15" s="629"/>
      <c r="AL15" s="629"/>
      <c r="AM15" s="629"/>
      <c r="AN15" s="629"/>
      <c r="AO15" s="629"/>
      <c r="AP15" s="630"/>
      <c r="AQ15" s="629"/>
      <c r="AR15" s="629"/>
      <c r="AS15" s="629"/>
      <c r="AT15" s="629"/>
      <c r="AU15" s="629">
        <v>0.99844417735042734</v>
      </c>
      <c r="AV15" s="629">
        <v>0.9992354433760684</v>
      </c>
      <c r="AW15" s="629"/>
      <c r="AX15" s="629"/>
      <c r="AY15" s="629"/>
      <c r="AZ15" s="629">
        <v>0.99854433760683758</v>
      </c>
      <c r="BA15" s="629">
        <v>1</v>
      </c>
      <c r="BB15" s="629"/>
      <c r="BC15" s="629"/>
      <c r="BD15" s="629"/>
      <c r="BE15" s="631">
        <v>0.9990559895833333</v>
      </c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46148</v>
      </c>
      <c r="B16" s="629"/>
      <c r="C16" s="629"/>
      <c r="D16" s="629"/>
      <c r="E16" s="629">
        <v>0.98918269230769229</v>
      </c>
      <c r="F16" s="629"/>
      <c r="G16" s="629">
        <v>1</v>
      </c>
      <c r="H16" s="629"/>
      <c r="I16" s="629"/>
      <c r="J16" s="629">
        <v>1</v>
      </c>
      <c r="K16" s="629"/>
      <c r="L16" s="629"/>
      <c r="M16" s="629">
        <v>0.99704193376068373</v>
      </c>
      <c r="N16" s="629">
        <v>0.990234375</v>
      </c>
      <c r="O16" s="629"/>
      <c r="P16" s="629"/>
      <c r="Q16" s="629"/>
      <c r="R16" s="629"/>
      <c r="S16" s="629"/>
      <c r="T16" s="629"/>
      <c r="U16" s="629">
        <v>1</v>
      </c>
      <c r="V16" s="629"/>
      <c r="W16" s="629">
        <v>0.99685496794871797</v>
      </c>
      <c r="X16" s="629"/>
      <c r="Y16" s="629"/>
      <c r="Z16" s="629">
        <v>1</v>
      </c>
      <c r="AA16" s="629"/>
      <c r="AB16" s="629"/>
      <c r="AC16" s="629"/>
      <c r="AD16" s="629">
        <v>0.99722222222222223</v>
      </c>
      <c r="AE16" s="630">
        <v>0.996726243471035</v>
      </c>
      <c r="AF16" s="629"/>
      <c r="AG16" s="629"/>
      <c r="AH16" s="629"/>
      <c r="AI16" s="629"/>
      <c r="AJ16" s="630"/>
      <c r="AK16" s="629"/>
      <c r="AL16" s="629"/>
      <c r="AM16" s="629"/>
      <c r="AN16" s="629"/>
      <c r="AO16" s="629"/>
      <c r="AP16" s="630"/>
      <c r="AQ16" s="629"/>
      <c r="AR16" s="629"/>
      <c r="AS16" s="629"/>
      <c r="AT16" s="629">
        <v>0.99096554487179489</v>
      </c>
      <c r="AU16" s="629">
        <v>0.99766626602564101</v>
      </c>
      <c r="AV16" s="629">
        <v>0.9992354433760684</v>
      </c>
      <c r="AW16" s="629"/>
      <c r="AX16" s="629"/>
      <c r="AY16" s="629"/>
      <c r="AZ16" s="629">
        <v>0.99708867521367517</v>
      </c>
      <c r="BA16" s="629">
        <v>0.9991820245726496</v>
      </c>
      <c r="BB16" s="629"/>
      <c r="BC16" s="629"/>
      <c r="BD16" s="629"/>
      <c r="BE16" s="631">
        <v>0.99682759081196581</v>
      </c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46149</v>
      </c>
      <c r="B17" s="629"/>
      <c r="C17" s="629"/>
      <c r="D17" s="629"/>
      <c r="E17" s="629">
        <v>0.99729567307692313</v>
      </c>
      <c r="F17" s="629"/>
      <c r="G17" s="629"/>
      <c r="H17" s="629"/>
      <c r="I17" s="629"/>
      <c r="J17" s="629">
        <v>1</v>
      </c>
      <c r="K17" s="629"/>
      <c r="L17" s="629"/>
      <c r="M17" s="629">
        <v>1</v>
      </c>
      <c r="N17" s="629">
        <v>0.998046875</v>
      </c>
      <c r="O17" s="629"/>
      <c r="P17" s="629"/>
      <c r="Q17" s="629">
        <v>0.99664797008547013</v>
      </c>
      <c r="R17" s="629"/>
      <c r="S17" s="629"/>
      <c r="T17" s="629"/>
      <c r="U17" s="629">
        <v>1</v>
      </c>
      <c r="V17" s="629"/>
      <c r="W17" s="629">
        <v>0.99056490384615381</v>
      </c>
      <c r="X17" s="629"/>
      <c r="Y17" s="629"/>
      <c r="Z17" s="629">
        <v>1</v>
      </c>
      <c r="AA17" s="629"/>
      <c r="AB17" s="629"/>
      <c r="AC17" s="629"/>
      <c r="AD17" s="629">
        <v>1</v>
      </c>
      <c r="AE17" s="630">
        <v>0.99806171355650519</v>
      </c>
      <c r="AF17" s="629"/>
      <c r="AG17" s="629"/>
      <c r="AH17" s="629"/>
      <c r="AI17" s="629"/>
      <c r="AJ17" s="630"/>
      <c r="AK17" s="629"/>
      <c r="AL17" s="629"/>
      <c r="AM17" s="629"/>
      <c r="AN17" s="629"/>
      <c r="AO17" s="629"/>
      <c r="AP17" s="630"/>
      <c r="AQ17" s="629"/>
      <c r="AR17" s="629"/>
      <c r="AS17" s="629"/>
      <c r="AT17" s="629">
        <v>0.99507211538461537</v>
      </c>
      <c r="AU17" s="629">
        <v>1</v>
      </c>
      <c r="AV17" s="629">
        <v>1</v>
      </c>
      <c r="AW17" s="629"/>
      <c r="AX17" s="629"/>
      <c r="AY17" s="629"/>
      <c r="AZ17" s="629">
        <v>1</v>
      </c>
      <c r="BA17" s="629">
        <v>1</v>
      </c>
      <c r="BB17" s="629"/>
      <c r="BC17" s="629"/>
      <c r="BD17" s="629"/>
      <c r="BE17" s="631">
        <v>0.99901442307692301</v>
      </c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46150</v>
      </c>
      <c r="B18" s="629"/>
      <c r="C18" s="629"/>
      <c r="D18" s="629"/>
      <c r="E18" s="629">
        <v>1</v>
      </c>
      <c r="F18" s="629"/>
      <c r="G18" s="629"/>
      <c r="H18" s="629"/>
      <c r="I18" s="629">
        <v>1</v>
      </c>
      <c r="J18" s="629">
        <v>0.99725227029914532</v>
      </c>
      <c r="K18" s="629"/>
      <c r="L18" s="629"/>
      <c r="M18" s="629"/>
      <c r="N18" s="629">
        <v>1</v>
      </c>
      <c r="O18" s="629"/>
      <c r="P18" s="629"/>
      <c r="Q18" s="629">
        <v>1</v>
      </c>
      <c r="R18" s="629"/>
      <c r="S18" s="629"/>
      <c r="T18" s="629"/>
      <c r="U18" s="629">
        <v>1</v>
      </c>
      <c r="V18" s="629"/>
      <c r="W18" s="629">
        <v>0.97641225961538458</v>
      </c>
      <c r="X18" s="629"/>
      <c r="Y18" s="629"/>
      <c r="Z18" s="629">
        <v>0.99783319978632479</v>
      </c>
      <c r="AA18" s="629"/>
      <c r="AB18" s="629"/>
      <c r="AC18" s="629"/>
      <c r="AD18" s="629">
        <v>0.99861111111111112</v>
      </c>
      <c r="AE18" s="630">
        <v>0.99667876009021839</v>
      </c>
      <c r="AF18" s="629"/>
      <c r="AG18" s="629"/>
      <c r="AH18" s="629"/>
      <c r="AI18" s="629"/>
      <c r="AJ18" s="630"/>
      <c r="AK18" s="629"/>
      <c r="AL18" s="629"/>
      <c r="AM18" s="629"/>
      <c r="AN18" s="629"/>
      <c r="AO18" s="629"/>
      <c r="AP18" s="630"/>
      <c r="AQ18" s="629"/>
      <c r="AR18" s="629">
        <v>0.99754607371794868</v>
      </c>
      <c r="AS18" s="629"/>
      <c r="AT18" s="629">
        <v>0.99589342948717952</v>
      </c>
      <c r="AU18" s="629">
        <v>0.99922208867521367</v>
      </c>
      <c r="AV18" s="629">
        <v>1</v>
      </c>
      <c r="AW18" s="629"/>
      <c r="AX18" s="629"/>
      <c r="AY18" s="629"/>
      <c r="AZ18" s="629">
        <v>1</v>
      </c>
      <c r="BA18" s="629">
        <v>1</v>
      </c>
      <c r="BB18" s="629"/>
      <c r="BC18" s="629"/>
      <c r="BD18" s="629">
        <v>0.9934294871794872</v>
      </c>
      <c r="BE18" s="631">
        <v>0.99801301129426123</v>
      </c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8">
        <v>46151</v>
      </c>
      <c r="B19" s="629"/>
      <c r="C19" s="629"/>
      <c r="D19" s="629"/>
      <c r="E19" s="629">
        <v>0.99729567307692313</v>
      </c>
      <c r="F19" s="629"/>
      <c r="G19" s="629"/>
      <c r="H19" s="629"/>
      <c r="I19" s="629">
        <v>0.99660790598290594</v>
      </c>
      <c r="J19" s="629">
        <v>0.99725227029914532</v>
      </c>
      <c r="K19" s="629"/>
      <c r="L19" s="629"/>
      <c r="M19" s="629"/>
      <c r="N19" s="629">
        <v>1</v>
      </c>
      <c r="O19" s="629"/>
      <c r="P19" s="629"/>
      <c r="Q19" s="629">
        <v>0.99832398504273501</v>
      </c>
      <c r="R19" s="629"/>
      <c r="S19" s="629"/>
      <c r="T19" s="629"/>
      <c r="U19" s="629">
        <v>0.99558293269230769</v>
      </c>
      <c r="V19" s="629"/>
      <c r="W19" s="629">
        <v>0.98584735576923077</v>
      </c>
      <c r="X19" s="629"/>
      <c r="Y19" s="629"/>
      <c r="Z19" s="629">
        <v>0.99133279914529915</v>
      </c>
      <c r="AA19" s="629"/>
      <c r="AB19" s="629"/>
      <c r="AC19" s="629"/>
      <c r="AD19" s="629">
        <v>0.99930555555555556</v>
      </c>
      <c r="AE19" s="630">
        <v>0.99572760861823362</v>
      </c>
      <c r="AF19" s="629"/>
      <c r="AG19" s="629"/>
      <c r="AH19" s="629">
        <v>0.98192107371794868</v>
      </c>
      <c r="AI19" s="629"/>
      <c r="AJ19" s="630">
        <v>0.98192107371794868</v>
      </c>
      <c r="AK19" s="629"/>
      <c r="AL19" s="629"/>
      <c r="AM19" s="629"/>
      <c r="AN19" s="629"/>
      <c r="AO19" s="629"/>
      <c r="AP19" s="630"/>
      <c r="AQ19" s="629"/>
      <c r="AR19" s="629">
        <v>1</v>
      </c>
      <c r="AS19" s="629"/>
      <c r="AT19" s="629">
        <v>1</v>
      </c>
      <c r="AU19" s="629">
        <v>1</v>
      </c>
      <c r="AV19" s="629">
        <v>1</v>
      </c>
      <c r="AW19" s="629"/>
      <c r="AX19" s="629"/>
      <c r="AY19" s="629"/>
      <c r="AZ19" s="629">
        <v>0.99708867521367517</v>
      </c>
      <c r="BA19" s="629"/>
      <c r="BB19" s="629"/>
      <c r="BC19" s="629"/>
      <c r="BD19" s="629">
        <v>0.99014423076923075</v>
      </c>
      <c r="BE19" s="631">
        <v>0.99787215099715088</v>
      </c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8">
        <v>46152</v>
      </c>
      <c r="B20" s="629"/>
      <c r="C20" s="629"/>
      <c r="D20" s="629"/>
      <c r="E20" s="629">
        <v>1</v>
      </c>
      <c r="F20" s="629"/>
      <c r="G20" s="629">
        <v>1</v>
      </c>
      <c r="H20" s="629"/>
      <c r="I20" s="629">
        <v>0.99491185897435896</v>
      </c>
      <c r="J20" s="629">
        <v>1</v>
      </c>
      <c r="K20" s="629"/>
      <c r="L20" s="629"/>
      <c r="M20" s="629"/>
      <c r="N20" s="629">
        <v>1</v>
      </c>
      <c r="O20" s="629"/>
      <c r="P20" s="629"/>
      <c r="Q20" s="629">
        <v>0.98826789529914527</v>
      </c>
      <c r="R20" s="629"/>
      <c r="S20" s="629"/>
      <c r="T20" s="629"/>
      <c r="U20" s="629">
        <v>1</v>
      </c>
      <c r="V20" s="629"/>
      <c r="W20" s="629">
        <v>0.99370993589743595</v>
      </c>
      <c r="X20" s="629"/>
      <c r="Y20" s="629"/>
      <c r="Z20" s="629">
        <v>0.99349959935897436</v>
      </c>
      <c r="AA20" s="629"/>
      <c r="AB20" s="629"/>
      <c r="AC20" s="629"/>
      <c r="AD20" s="629">
        <v>0.99861111111111112</v>
      </c>
      <c r="AE20" s="630">
        <v>0.9969000400641026</v>
      </c>
      <c r="AF20" s="629"/>
      <c r="AG20" s="629"/>
      <c r="AH20" s="629">
        <v>0.97811498397435892</v>
      </c>
      <c r="AI20" s="629"/>
      <c r="AJ20" s="630">
        <v>0.97811498397435892</v>
      </c>
      <c r="AK20" s="629"/>
      <c r="AL20" s="629"/>
      <c r="AM20" s="629"/>
      <c r="AN20" s="629"/>
      <c r="AO20" s="629"/>
      <c r="AP20" s="630"/>
      <c r="AQ20" s="629"/>
      <c r="AR20" s="629">
        <v>1</v>
      </c>
      <c r="AS20" s="629"/>
      <c r="AT20" s="629">
        <v>1</v>
      </c>
      <c r="AU20" s="629">
        <v>0.99922208867521367</v>
      </c>
      <c r="AV20" s="629">
        <v>1</v>
      </c>
      <c r="AW20" s="629"/>
      <c r="AX20" s="629"/>
      <c r="AY20" s="629"/>
      <c r="AZ20" s="629">
        <v>0.99854433760683758</v>
      </c>
      <c r="BA20" s="629"/>
      <c r="BB20" s="629"/>
      <c r="BC20" s="629"/>
      <c r="BD20" s="629">
        <v>0.99917868589743586</v>
      </c>
      <c r="BE20" s="631">
        <v>0.9994908520299145</v>
      </c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8">
        <v>46153</v>
      </c>
      <c r="B21" s="629"/>
      <c r="C21" s="629"/>
      <c r="D21" s="629"/>
      <c r="E21" s="629">
        <v>0.99729567307692313</v>
      </c>
      <c r="F21" s="629"/>
      <c r="G21" s="629">
        <v>1</v>
      </c>
      <c r="H21" s="629"/>
      <c r="I21" s="629">
        <v>0.99660790598290594</v>
      </c>
      <c r="J21" s="629">
        <v>1</v>
      </c>
      <c r="K21" s="629"/>
      <c r="L21" s="629"/>
      <c r="M21" s="629"/>
      <c r="N21" s="629">
        <v>0.99609375</v>
      </c>
      <c r="O21" s="629"/>
      <c r="P21" s="629"/>
      <c r="Q21" s="629">
        <v>1</v>
      </c>
      <c r="R21" s="629"/>
      <c r="S21" s="629"/>
      <c r="T21" s="629"/>
      <c r="U21" s="629">
        <v>0.98527644230769229</v>
      </c>
      <c r="V21" s="629"/>
      <c r="W21" s="629">
        <v>0.99685496794871797</v>
      </c>
      <c r="X21" s="629"/>
      <c r="Y21" s="629"/>
      <c r="Z21" s="629">
        <v>0.99783319978632479</v>
      </c>
      <c r="AA21" s="629"/>
      <c r="AB21" s="629"/>
      <c r="AC21" s="629"/>
      <c r="AD21" s="629">
        <v>0.99722222222222223</v>
      </c>
      <c r="AE21" s="630">
        <v>0.99671841613247858</v>
      </c>
      <c r="AF21" s="629"/>
      <c r="AG21" s="629"/>
      <c r="AH21" s="629">
        <v>0.98572716346153844</v>
      </c>
      <c r="AI21" s="629"/>
      <c r="AJ21" s="630">
        <v>0.98572716346153844</v>
      </c>
      <c r="AK21" s="629"/>
      <c r="AL21" s="629"/>
      <c r="AM21" s="629"/>
      <c r="AN21" s="629"/>
      <c r="AO21" s="629"/>
      <c r="AP21" s="630"/>
      <c r="AQ21" s="629"/>
      <c r="AR21" s="629">
        <v>0.99672809829059827</v>
      </c>
      <c r="AS21" s="629"/>
      <c r="AT21" s="629">
        <v>0.99507211538461537</v>
      </c>
      <c r="AU21" s="629">
        <v>1</v>
      </c>
      <c r="AV21" s="629">
        <v>1</v>
      </c>
      <c r="AW21" s="629"/>
      <c r="AX21" s="629"/>
      <c r="AY21" s="629"/>
      <c r="AZ21" s="629">
        <v>0.9949051816239316</v>
      </c>
      <c r="BA21" s="629"/>
      <c r="BB21" s="629"/>
      <c r="BC21" s="629"/>
      <c r="BD21" s="629">
        <v>0.99425080128205123</v>
      </c>
      <c r="BE21" s="631">
        <v>0.99682603276353277</v>
      </c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8">
        <v>46154</v>
      </c>
      <c r="B22" s="629"/>
      <c r="C22" s="629"/>
      <c r="D22" s="629"/>
      <c r="E22" s="629">
        <v>0.99459134615384615</v>
      </c>
      <c r="F22" s="629"/>
      <c r="G22" s="629">
        <v>0.99558293269230769</v>
      </c>
      <c r="H22" s="629"/>
      <c r="I22" s="629">
        <v>0.99321581196581199</v>
      </c>
      <c r="J22" s="629">
        <v>0.99725227029914532</v>
      </c>
      <c r="K22" s="629"/>
      <c r="L22" s="629"/>
      <c r="M22" s="629"/>
      <c r="N22" s="629">
        <v>0.994140625</v>
      </c>
      <c r="O22" s="629"/>
      <c r="P22" s="629"/>
      <c r="Q22" s="629">
        <v>0.99497195512820513</v>
      </c>
      <c r="R22" s="629"/>
      <c r="S22" s="629"/>
      <c r="T22" s="629"/>
      <c r="U22" s="629">
        <v>0.99411057692307692</v>
      </c>
      <c r="V22" s="629"/>
      <c r="W22" s="629">
        <v>0.99370993589743595</v>
      </c>
      <c r="X22" s="629"/>
      <c r="Y22" s="629"/>
      <c r="Z22" s="629">
        <v>0.99783319978632479</v>
      </c>
      <c r="AA22" s="629"/>
      <c r="AB22" s="629"/>
      <c r="AC22" s="629"/>
      <c r="AD22" s="629">
        <v>0.99583333333333335</v>
      </c>
      <c r="AE22" s="630">
        <v>0.99512419871794877</v>
      </c>
      <c r="AF22" s="629"/>
      <c r="AG22" s="629"/>
      <c r="AH22" s="629">
        <v>0.98192107371794868</v>
      </c>
      <c r="AI22" s="629"/>
      <c r="AJ22" s="630">
        <v>0.98192107371794868</v>
      </c>
      <c r="AK22" s="629"/>
      <c r="AL22" s="629"/>
      <c r="AM22" s="629">
        <v>1</v>
      </c>
      <c r="AN22" s="629">
        <v>0.97969530949634753</v>
      </c>
      <c r="AO22" s="629"/>
      <c r="AP22" s="630">
        <v>0.98984765474817382</v>
      </c>
      <c r="AQ22" s="629"/>
      <c r="AR22" s="629">
        <v>0.99427417200854706</v>
      </c>
      <c r="AS22" s="629"/>
      <c r="AT22" s="629">
        <v>0.9934294871794872</v>
      </c>
      <c r="AU22" s="629">
        <v>0.98755341880341885</v>
      </c>
      <c r="AV22" s="629">
        <v>0.9992354433760684</v>
      </c>
      <c r="AW22" s="629"/>
      <c r="AX22" s="629"/>
      <c r="AY22" s="629"/>
      <c r="AZ22" s="629">
        <v>0.99708867521367517</v>
      </c>
      <c r="BA22" s="629"/>
      <c r="BB22" s="629">
        <v>0.99917868589743586</v>
      </c>
      <c r="BC22" s="629"/>
      <c r="BD22" s="629"/>
      <c r="BE22" s="631">
        <v>0.99512664707977194</v>
      </c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8">
        <v>46155</v>
      </c>
      <c r="B23" s="629"/>
      <c r="C23" s="629"/>
      <c r="D23" s="629"/>
      <c r="E23" s="629">
        <v>1</v>
      </c>
      <c r="F23" s="629"/>
      <c r="G23" s="629">
        <v>1</v>
      </c>
      <c r="H23" s="629"/>
      <c r="I23" s="629">
        <v>1</v>
      </c>
      <c r="J23" s="629">
        <v>0.99175681089743595</v>
      </c>
      <c r="K23" s="629"/>
      <c r="L23" s="629"/>
      <c r="M23" s="629"/>
      <c r="N23" s="629">
        <v>1</v>
      </c>
      <c r="O23" s="629"/>
      <c r="P23" s="629"/>
      <c r="Q23" s="629">
        <v>1</v>
      </c>
      <c r="R23" s="629"/>
      <c r="S23" s="629"/>
      <c r="T23" s="629"/>
      <c r="U23" s="629">
        <v>1</v>
      </c>
      <c r="V23" s="629"/>
      <c r="W23" s="629">
        <v>0.98741987179487178</v>
      </c>
      <c r="X23" s="629"/>
      <c r="Y23" s="629"/>
      <c r="Z23" s="629">
        <v>0.99349959935897436</v>
      </c>
      <c r="AA23" s="629"/>
      <c r="AB23" s="629"/>
      <c r="AC23" s="629"/>
      <c r="AD23" s="629">
        <v>0.99583333333333335</v>
      </c>
      <c r="AE23" s="630">
        <v>0.99685096153846153</v>
      </c>
      <c r="AF23" s="629"/>
      <c r="AG23" s="629"/>
      <c r="AH23" s="629">
        <v>0.96859975961538458</v>
      </c>
      <c r="AI23" s="629"/>
      <c r="AJ23" s="630">
        <v>0.96859975961538458</v>
      </c>
      <c r="AK23" s="629"/>
      <c r="AL23" s="629"/>
      <c r="AM23" s="629">
        <v>1</v>
      </c>
      <c r="AN23" s="629">
        <v>1</v>
      </c>
      <c r="AO23" s="629"/>
      <c r="AP23" s="630">
        <v>1</v>
      </c>
      <c r="AQ23" s="629"/>
      <c r="AR23" s="629">
        <v>0.99591012286324787</v>
      </c>
      <c r="AS23" s="629"/>
      <c r="AT23" s="629">
        <v>0.99835737179487183</v>
      </c>
      <c r="AU23" s="629">
        <v>1</v>
      </c>
      <c r="AV23" s="629">
        <v>0.9992354433760684</v>
      </c>
      <c r="AW23" s="629"/>
      <c r="AX23" s="629"/>
      <c r="AY23" s="629"/>
      <c r="AZ23" s="629">
        <v>1</v>
      </c>
      <c r="BA23" s="629"/>
      <c r="BB23" s="629">
        <v>1</v>
      </c>
      <c r="BC23" s="629"/>
      <c r="BD23" s="629"/>
      <c r="BE23" s="631">
        <v>0.99891715633903144</v>
      </c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8">
        <v>46156</v>
      </c>
      <c r="B24" s="629"/>
      <c r="C24" s="629"/>
      <c r="D24" s="629"/>
      <c r="E24" s="629">
        <v>1</v>
      </c>
      <c r="F24" s="629"/>
      <c r="G24" s="629">
        <v>1</v>
      </c>
      <c r="H24" s="629"/>
      <c r="I24" s="629">
        <v>0.99830395299145303</v>
      </c>
      <c r="J24" s="629">
        <v>1</v>
      </c>
      <c r="K24" s="629"/>
      <c r="L24" s="629"/>
      <c r="M24" s="629"/>
      <c r="N24" s="629">
        <v>0.998046875</v>
      </c>
      <c r="O24" s="629"/>
      <c r="P24" s="629"/>
      <c r="Q24" s="629">
        <v>1</v>
      </c>
      <c r="R24" s="629"/>
      <c r="S24" s="629"/>
      <c r="T24" s="629"/>
      <c r="U24" s="629">
        <v>0.9896935096153846</v>
      </c>
      <c r="V24" s="629"/>
      <c r="W24" s="629">
        <v>0.99842748397435899</v>
      </c>
      <c r="X24" s="629"/>
      <c r="Y24" s="629"/>
      <c r="Z24" s="629">
        <v>1</v>
      </c>
      <c r="AA24" s="629"/>
      <c r="AB24" s="629"/>
      <c r="AC24" s="629"/>
      <c r="AD24" s="629">
        <v>1</v>
      </c>
      <c r="AE24" s="630">
        <v>0.99844718215811956</v>
      </c>
      <c r="AF24" s="629"/>
      <c r="AG24" s="629"/>
      <c r="AH24" s="629">
        <v>0.98477564102564097</v>
      </c>
      <c r="AI24" s="629"/>
      <c r="AJ24" s="630">
        <v>0.98477564102564097</v>
      </c>
      <c r="AK24" s="629"/>
      <c r="AL24" s="629"/>
      <c r="AM24" s="629">
        <v>1</v>
      </c>
      <c r="AN24" s="629">
        <v>1</v>
      </c>
      <c r="AO24" s="629"/>
      <c r="AP24" s="630">
        <v>1</v>
      </c>
      <c r="AQ24" s="629"/>
      <c r="AR24" s="629">
        <v>0.99672809829059827</v>
      </c>
      <c r="AS24" s="629"/>
      <c r="AT24" s="629">
        <v>0.99917868589743586</v>
      </c>
      <c r="AU24" s="629">
        <v>1</v>
      </c>
      <c r="AV24" s="629">
        <v>1</v>
      </c>
      <c r="AW24" s="629"/>
      <c r="AX24" s="629"/>
      <c r="AY24" s="629"/>
      <c r="AZ24" s="629"/>
      <c r="BA24" s="629"/>
      <c r="BB24" s="629">
        <v>0.99917868589743586</v>
      </c>
      <c r="BC24" s="629"/>
      <c r="BD24" s="629">
        <v>0.9934294871794872</v>
      </c>
      <c r="BE24" s="631">
        <v>0.9980858262108262</v>
      </c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8">
        <v>46157</v>
      </c>
      <c r="B25" s="629"/>
      <c r="C25" s="629"/>
      <c r="D25" s="629"/>
      <c r="E25" s="629">
        <v>1</v>
      </c>
      <c r="F25" s="629"/>
      <c r="G25" s="629">
        <v>1</v>
      </c>
      <c r="H25" s="629"/>
      <c r="I25" s="629">
        <v>0.99491185897435896</v>
      </c>
      <c r="J25" s="629">
        <v>1</v>
      </c>
      <c r="K25" s="629"/>
      <c r="L25" s="629"/>
      <c r="M25" s="629"/>
      <c r="N25" s="629">
        <v>0.998046875</v>
      </c>
      <c r="O25" s="629"/>
      <c r="P25" s="629"/>
      <c r="Q25" s="629">
        <v>0.99832398504273501</v>
      </c>
      <c r="R25" s="629"/>
      <c r="S25" s="629"/>
      <c r="T25" s="629"/>
      <c r="U25" s="629">
        <v>1</v>
      </c>
      <c r="V25" s="629"/>
      <c r="W25" s="629"/>
      <c r="X25" s="629"/>
      <c r="Y25" s="629"/>
      <c r="Z25" s="629"/>
      <c r="AA25" s="629"/>
      <c r="AB25" s="629"/>
      <c r="AC25" s="629"/>
      <c r="AD25" s="629">
        <v>1</v>
      </c>
      <c r="AE25" s="630">
        <v>0.99891033987713662</v>
      </c>
      <c r="AF25" s="629"/>
      <c r="AG25" s="629"/>
      <c r="AH25" s="629">
        <v>0.98763020833333337</v>
      </c>
      <c r="AI25" s="629"/>
      <c r="AJ25" s="630">
        <v>0.98763020833333337</v>
      </c>
      <c r="AK25" s="629"/>
      <c r="AL25" s="629"/>
      <c r="AM25" s="629">
        <v>1</v>
      </c>
      <c r="AN25" s="629">
        <v>1</v>
      </c>
      <c r="AO25" s="629"/>
      <c r="AP25" s="630">
        <v>1</v>
      </c>
      <c r="AQ25" s="629"/>
      <c r="AR25" s="629">
        <v>1</v>
      </c>
      <c r="AS25" s="629"/>
      <c r="AT25" s="629">
        <v>0.99835737179487183</v>
      </c>
      <c r="AU25" s="629">
        <v>1</v>
      </c>
      <c r="AV25" s="629">
        <v>0.9984708867521368</v>
      </c>
      <c r="AW25" s="629"/>
      <c r="AX25" s="629"/>
      <c r="AY25" s="629"/>
      <c r="AZ25" s="629"/>
      <c r="BA25" s="629"/>
      <c r="BB25" s="629">
        <v>1</v>
      </c>
      <c r="BC25" s="629"/>
      <c r="BD25" s="629">
        <v>0.99507211538461537</v>
      </c>
      <c r="BE25" s="631">
        <v>0.99865006232193732</v>
      </c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8">
        <v>46158</v>
      </c>
      <c r="B26" s="629"/>
      <c r="C26" s="629"/>
      <c r="D26" s="629"/>
      <c r="E26" s="629">
        <v>1</v>
      </c>
      <c r="F26" s="629"/>
      <c r="G26" s="629">
        <v>1</v>
      </c>
      <c r="H26" s="629"/>
      <c r="I26" s="629">
        <v>0.99321581196581199</v>
      </c>
      <c r="J26" s="629">
        <v>0.99450454059829063</v>
      </c>
      <c r="K26" s="629"/>
      <c r="L26" s="629"/>
      <c r="M26" s="629"/>
      <c r="N26" s="629">
        <v>0.98828125</v>
      </c>
      <c r="O26" s="629"/>
      <c r="P26" s="629"/>
      <c r="Q26" s="629">
        <v>1</v>
      </c>
      <c r="R26" s="629"/>
      <c r="S26" s="629"/>
      <c r="T26" s="629"/>
      <c r="U26" s="629">
        <v>0.99705528846153846</v>
      </c>
      <c r="V26" s="629"/>
      <c r="W26" s="629"/>
      <c r="X26" s="629"/>
      <c r="Y26" s="629"/>
      <c r="Z26" s="629"/>
      <c r="AA26" s="629"/>
      <c r="AB26" s="629"/>
      <c r="AC26" s="629"/>
      <c r="AD26" s="629"/>
      <c r="AE26" s="630">
        <v>0.99615098443223449</v>
      </c>
      <c r="AF26" s="629"/>
      <c r="AG26" s="629"/>
      <c r="AH26" s="629">
        <v>0.98763020833333337</v>
      </c>
      <c r="AI26" s="629"/>
      <c r="AJ26" s="630">
        <v>0.98763020833333337</v>
      </c>
      <c r="AK26" s="629"/>
      <c r="AL26" s="629"/>
      <c r="AM26" s="629">
        <v>1</v>
      </c>
      <c r="AN26" s="629">
        <v>0.95939061899269507</v>
      </c>
      <c r="AO26" s="629"/>
      <c r="AP26" s="630">
        <v>0.97969530949634753</v>
      </c>
      <c r="AQ26" s="629"/>
      <c r="AR26" s="629">
        <v>1</v>
      </c>
      <c r="AS26" s="629"/>
      <c r="AT26" s="629">
        <v>1</v>
      </c>
      <c r="AU26" s="629">
        <v>1</v>
      </c>
      <c r="AV26" s="629">
        <v>1</v>
      </c>
      <c r="AW26" s="629"/>
      <c r="AX26" s="629"/>
      <c r="AY26" s="629"/>
      <c r="AZ26" s="629"/>
      <c r="BA26" s="629"/>
      <c r="BB26" s="629">
        <v>0.99589342948717952</v>
      </c>
      <c r="BC26" s="629"/>
      <c r="BD26" s="629">
        <v>0.99425080128205123</v>
      </c>
      <c r="BE26" s="631">
        <v>0.99835737179487183</v>
      </c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8">
        <v>46159</v>
      </c>
      <c r="B27" s="629"/>
      <c r="C27" s="629"/>
      <c r="D27" s="629"/>
      <c r="E27" s="629">
        <v>1</v>
      </c>
      <c r="F27" s="629"/>
      <c r="G27" s="629">
        <v>1</v>
      </c>
      <c r="H27" s="629"/>
      <c r="I27" s="629">
        <v>1</v>
      </c>
      <c r="J27" s="629">
        <v>1</v>
      </c>
      <c r="K27" s="629"/>
      <c r="L27" s="629"/>
      <c r="M27" s="629"/>
      <c r="N27" s="629">
        <v>0.994140625</v>
      </c>
      <c r="O27" s="629"/>
      <c r="P27" s="629"/>
      <c r="Q27" s="629">
        <v>1</v>
      </c>
      <c r="R27" s="629"/>
      <c r="S27" s="629"/>
      <c r="T27" s="629"/>
      <c r="U27" s="629">
        <v>1</v>
      </c>
      <c r="V27" s="629"/>
      <c r="W27" s="629"/>
      <c r="X27" s="629"/>
      <c r="Y27" s="629"/>
      <c r="Z27" s="629"/>
      <c r="AA27" s="629"/>
      <c r="AB27" s="629"/>
      <c r="AC27" s="629"/>
      <c r="AD27" s="629"/>
      <c r="AE27" s="630">
        <v>0.9991629464285714</v>
      </c>
      <c r="AF27" s="629"/>
      <c r="AG27" s="629"/>
      <c r="AH27" s="629">
        <v>0.98953325320512819</v>
      </c>
      <c r="AI27" s="629"/>
      <c r="AJ27" s="630">
        <v>0.98953325320512819</v>
      </c>
      <c r="AK27" s="629"/>
      <c r="AL27" s="629"/>
      <c r="AM27" s="629">
        <v>1</v>
      </c>
      <c r="AN27" s="629">
        <v>1</v>
      </c>
      <c r="AO27" s="629"/>
      <c r="AP27" s="630">
        <v>1</v>
      </c>
      <c r="AQ27" s="629"/>
      <c r="AR27" s="629">
        <v>0.99754607371794868</v>
      </c>
      <c r="AS27" s="629"/>
      <c r="AT27" s="629">
        <v>0.99917868589743586</v>
      </c>
      <c r="AU27" s="629">
        <v>0.99611044337606836</v>
      </c>
      <c r="AV27" s="629">
        <v>1</v>
      </c>
      <c r="AW27" s="629"/>
      <c r="AX27" s="629"/>
      <c r="AY27" s="629"/>
      <c r="AZ27" s="629"/>
      <c r="BA27" s="629"/>
      <c r="BB27" s="629">
        <v>1</v>
      </c>
      <c r="BC27" s="629"/>
      <c r="BD27" s="629">
        <v>0.99917868589743586</v>
      </c>
      <c r="BE27" s="631">
        <v>0.99866898148148131</v>
      </c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8">
        <v>46160</v>
      </c>
      <c r="B28" s="629"/>
      <c r="C28" s="629"/>
      <c r="D28" s="629"/>
      <c r="E28" s="629"/>
      <c r="F28" s="629"/>
      <c r="G28" s="629">
        <v>1</v>
      </c>
      <c r="H28" s="629"/>
      <c r="I28" s="629"/>
      <c r="J28" s="629">
        <v>1</v>
      </c>
      <c r="K28" s="629"/>
      <c r="L28" s="629"/>
      <c r="M28" s="629"/>
      <c r="N28" s="629"/>
      <c r="O28" s="629"/>
      <c r="P28" s="629"/>
      <c r="Q28" s="629">
        <v>1</v>
      </c>
      <c r="R28" s="629"/>
      <c r="S28" s="629"/>
      <c r="T28" s="629"/>
      <c r="U28" s="629">
        <v>1</v>
      </c>
      <c r="V28" s="629"/>
      <c r="W28" s="629"/>
      <c r="X28" s="629"/>
      <c r="Y28" s="629"/>
      <c r="Z28" s="629"/>
      <c r="AA28" s="629"/>
      <c r="AB28" s="629"/>
      <c r="AC28" s="629"/>
      <c r="AD28" s="629"/>
      <c r="AE28" s="630">
        <v>1</v>
      </c>
      <c r="AF28" s="629"/>
      <c r="AG28" s="629"/>
      <c r="AH28" s="629">
        <v>0.99238782051282048</v>
      </c>
      <c r="AI28" s="629"/>
      <c r="AJ28" s="630">
        <v>0.99238782051282048</v>
      </c>
      <c r="AK28" s="629"/>
      <c r="AL28" s="629"/>
      <c r="AM28" s="629">
        <v>0.97156542355504294</v>
      </c>
      <c r="AN28" s="629">
        <v>1</v>
      </c>
      <c r="AO28" s="629"/>
      <c r="AP28" s="630">
        <v>0.98578271177752153</v>
      </c>
      <c r="AQ28" s="629"/>
      <c r="AR28" s="629">
        <v>0.99754607371794868</v>
      </c>
      <c r="AS28" s="629"/>
      <c r="AT28" s="629">
        <v>0.96961137820512822</v>
      </c>
      <c r="AU28" s="629">
        <v>0.99688835470085468</v>
      </c>
      <c r="AV28" s="629">
        <v>0.9984708867521368</v>
      </c>
      <c r="AW28" s="629"/>
      <c r="AX28" s="629"/>
      <c r="AY28" s="629"/>
      <c r="AZ28" s="629"/>
      <c r="BA28" s="629"/>
      <c r="BB28" s="629">
        <v>0.99753605769230769</v>
      </c>
      <c r="BC28" s="629"/>
      <c r="BD28" s="629">
        <v>0.99589342948717952</v>
      </c>
      <c r="BE28" s="631">
        <v>0.99265769675925941</v>
      </c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628">
        <v>46161</v>
      </c>
      <c r="B29" s="629"/>
      <c r="C29" s="629"/>
      <c r="D29" s="629"/>
      <c r="E29" s="629">
        <v>1</v>
      </c>
      <c r="F29" s="629"/>
      <c r="G29" s="629">
        <v>1</v>
      </c>
      <c r="H29" s="629"/>
      <c r="I29" s="629"/>
      <c r="J29" s="629">
        <v>1</v>
      </c>
      <c r="K29" s="629"/>
      <c r="L29" s="629"/>
      <c r="M29" s="629"/>
      <c r="N29" s="629"/>
      <c r="O29" s="629"/>
      <c r="P29" s="629"/>
      <c r="Q29" s="629">
        <v>0.99832398504273501</v>
      </c>
      <c r="R29" s="629"/>
      <c r="S29" s="629"/>
      <c r="T29" s="629"/>
      <c r="U29" s="629">
        <v>1</v>
      </c>
      <c r="V29" s="629"/>
      <c r="W29" s="629"/>
      <c r="X29" s="629"/>
      <c r="Y29" s="629"/>
      <c r="Z29" s="629"/>
      <c r="AA29" s="629"/>
      <c r="AB29" s="629"/>
      <c r="AC29" s="629"/>
      <c r="AD29" s="629"/>
      <c r="AE29" s="630">
        <v>0.99966479700854693</v>
      </c>
      <c r="AF29" s="629"/>
      <c r="AG29" s="629"/>
      <c r="AH29" s="629">
        <v>0.99333934294871795</v>
      </c>
      <c r="AI29" s="629"/>
      <c r="AJ29" s="630">
        <v>0.99333934294871795</v>
      </c>
      <c r="AK29" s="629"/>
      <c r="AL29" s="629"/>
      <c r="AM29" s="629">
        <v>1</v>
      </c>
      <c r="AN29" s="629">
        <v>1</v>
      </c>
      <c r="AO29" s="629"/>
      <c r="AP29" s="630">
        <v>1</v>
      </c>
      <c r="AQ29" s="629"/>
      <c r="AR29" s="629">
        <v>0.99427417200854706</v>
      </c>
      <c r="AS29" s="629"/>
      <c r="AT29" s="629">
        <v>0.98685897435897441</v>
      </c>
      <c r="AU29" s="629">
        <v>1</v>
      </c>
      <c r="AV29" s="629">
        <v>0.99464810363247869</v>
      </c>
      <c r="AW29" s="629"/>
      <c r="AX29" s="629"/>
      <c r="AY29" s="629"/>
      <c r="AZ29" s="629"/>
      <c r="BA29" s="629"/>
      <c r="BB29" s="629">
        <v>1</v>
      </c>
      <c r="BC29" s="629"/>
      <c r="BD29" s="629">
        <v>0.99835737179487183</v>
      </c>
      <c r="BE29" s="631">
        <v>0.9956897702991454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 s="628">
        <v>46162</v>
      </c>
      <c r="B30" s="629"/>
      <c r="C30" s="629"/>
      <c r="D30" s="629"/>
      <c r="E30" s="629"/>
      <c r="F30" s="629"/>
      <c r="G30" s="629"/>
      <c r="H30" s="629"/>
      <c r="I30" s="629"/>
      <c r="J30" s="629"/>
      <c r="K30" s="629"/>
      <c r="L30" s="629"/>
      <c r="M30" s="629"/>
      <c r="N30" s="629">
        <v>1</v>
      </c>
      <c r="O30" s="629"/>
      <c r="P30" s="629"/>
      <c r="Q30" s="629">
        <v>0.99832398504273501</v>
      </c>
      <c r="R30" s="629"/>
      <c r="S30" s="629"/>
      <c r="T30" s="629"/>
      <c r="U30" s="629"/>
      <c r="V30" s="629"/>
      <c r="W30" s="629"/>
      <c r="X30" s="629"/>
      <c r="Y30" s="629"/>
      <c r="Z30" s="629"/>
      <c r="AA30" s="629"/>
      <c r="AB30" s="629"/>
      <c r="AC30" s="629"/>
      <c r="AD30" s="629"/>
      <c r="AE30" s="630">
        <v>0.9991619925213675</v>
      </c>
      <c r="AF30" s="629"/>
      <c r="AG30" s="629"/>
      <c r="AH30" s="629">
        <v>0.99524238782051277</v>
      </c>
      <c r="AI30" s="629"/>
      <c r="AJ30" s="630">
        <v>0.99524238782051277</v>
      </c>
      <c r="AK30" s="629"/>
      <c r="AL30" s="629"/>
      <c r="AM30" s="629">
        <v>1</v>
      </c>
      <c r="AN30" s="629">
        <v>1</v>
      </c>
      <c r="AO30" s="629"/>
      <c r="AP30" s="630">
        <v>1</v>
      </c>
      <c r="AQ30" s="629"/>
      <c r="AR30" s="629">
        <v>0.99836404914529919</v>
      </c>
      <c r="AS30" s="629"/>
      <c r="AT30" s="629">
        <v>0.99753605769230769</v>
      </c>
      <c r="AU30" s="629">
        <v>1</v>
      </c>
      <c r="AV30" s="629">
        <v>0.9992354433760684</v>
      </c>
      <c r="AW30" s="629"/>
      <c r="AX30" s="629"/>
      <c r="AY30" s="629"/>
      <c r="AZ30" s="629"/>
      <c r="BA30" s="629"/>
      <c r="BB30" s="629">
        <v>1</v>
      </c>
      <c r="BC30" s="629"/>
      <c r="BD30" s="629">
        <v>0.99917868589743586</v>
      </c>
      <c r="BE30" s="631">
        <v>0.9990523726851851</v>
      </c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 s="628">
        <v>46163</v>
      </c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>
        <v>0.982421875</v>
      </c>
      <c r="O31" s="629"/>
      <c r="P31" s="629"/>
      <c r="Q31" s="629">
        <v>0.99497195512820513</v>
      </c>
      <c r="R31" s="629"/>
      <c r="S31" s="629"/>
      <c r="T31" s="629"/>
      <c r="U31" s="629"/>
      <c r="V31" s="629"/>
      <c r="W31" s="629"/>
      <c r="X31" s="629"/>
      <c r="Y31" s="629"/>
      <c r="Z31" s="629"/>
      <c r="AA31" s="629"/>
      <c r="AB31" s="629"/>
      <c r="AC31" s="629"/>
      <c r="AD31" s="629"/>
      <c r="AE31" s="630">
        <v>0.98869691506410251</v>
      </c>
      <c r="AF31" s="629"/>
      <c r="AG31" s="629"/>
      <c r="AH31" s="629">
        <v>0.99238782051282048</v>
      </c>
      <c r="AI31" s="629"/>
      <c r="AJ31" s="630">
        <v>0.99238782051282048</v>
      </c>
      <c r="AK31" s="629"/>
      <c r="AL31" s="629"/>
      <c r="AM31" s="629">
        <v>1</v>
      </c>
      <c r="AN31" s="629">
        <v>1</v>
      </c>
      <c r="AO31" s="629"/>
      <c r="AP31" s="630">
        <v>1</v>
      </c>
      <c r="AQ31" s="629"/>
      <c r="AR31" s="629">
        <v>0.99182024572649574</v>
      </c>
      <c r="AS31" s="629"/>
      <c r="AT31" s="629"/>
      <c r="AU31" s="629">
        <v>1</v>
      </c>
      <c r="AV31" s="629">
        <v>0.9984708867521368</v>
      </c>
      <c r="AW31" s="629"/>
      <c r="AX31" s="629"/>
      <c r="AY31" s="629"/>
      <c r="AZ31" s="629"/>
      <c r="BA31" s="629"/>
      <c r="BB31" s="629">
        <v>0.99671474358974355</v>
      </c>
      <c r="BC31" s="629"/>
      <c r="BD31" s="629">
        <v>0.99425080128205123</v>
      </c>
      <c r="BE31" s="631">
        <v>0.99625133547008549</v>
      </c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 s="628">
        <v>46164</v>
      </c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>
        <v>0.984375</v>
      </c>
      <c r="O32" s="629"/>
      <c r="P32" s="629"/>
      <c r="Q32" s="629">
        <v>1</v>
      </c>
      <c r="R32" s="629"/>
      <c r="S32" s="629"/>
      <c r="T32" s="629"/>
      <c r="U32" s="629"/>
      <c r="V32" s="629"/>
      <c r="W32" s="629"/>
      <c r="X32" s="629"/>
      <c r="Y32" s="629"/>
      <c r="Z32" s="629"/>
      <c r="AA32" s="629"/>
      <c r="AB32" s="629"/>
      <c r="AC32" s="629"/>
      <c r="AD32" s="629"/>
      <c r="AE32" s="630">
        <v>0.9921875</v>
      </c>
      <c r="AF32" s="629"/>
      <c r="AG32" s="629"/>
      <c r="AH32" s="629">
        <v>0.9866786858974359</v>
      </c>
      <c r="AI32" s="629"/>
      <c r="AJ32" s="630">
        <v>0.9866786858974359</v>
      </c>
      <c r="AK32" s="629"/>
      <c r="AL32" s="629"/>
      <c r="AM32" s="629">
        <v>1</v>
      </c>
      <c r="AN32" s="629">
        <v>1</v>
      </c>
      <c r="AO32" s="629"/>
      <c r="AP32" s="630">
        <v>1</v>
      </c>
      <c r="AQ32" s="629"/>
      <c r="AR32" s="629">
        <v>0.99427417200854706</v>
      </c>
      <c r="AS32" s="629"/>
      <c r="AT32" s="629"/>
      <c r="AU32" s="629">
        <v>1</v>
      </c>
      <c r="AV32" s="629">
        <v>0.9984708867521368</v>
      </c>
      <c r="AW32" s="629"/>
      <c r="AX32" s="629"/>
      <c r="AY32" s="629"/>
      <c r="AZ32" s="629"/>
      <c r="BA32" s="629"/>
      <c r="BB32" s="629">
        <v>0.99917868589743586</v>
      </c>
      <c r="BC32" s="629"/>
      <c r="BD32" s="629">
        <v>0.98768028846153844</v>
      </c>
      <c r="BE32" s="631">
        <v>0.99592080662393168</v>
      </c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 s="628">
        <v>46165</v>
      </c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>
        <v>1</v>
      </c>
      <c r="O33" s="629"/>
      <c r="P33" s="629"/>
      <c r="Q33" s="629">
        <v>0.99664797008547013</v>
      </c>
      <c r="R33" s="629"/>
      <c r="S33" s="629"/>
      <c r="T33" s="629"/>
      <c r="U33" s="629"/>
      <c r="V33" s="629"/>
      <c r="W33" s="629"/>
      <c r="X33" s="629"/>
      <c r="Y33" s="629"/>
      <c r="Z33" s="629"/>
      <c r="AA33" s="629"/>
      <c r="AB33" s="629"/>
      <c r="AC33" s="629"/>
      <c r="AD33" s="629"/>
      <c r="AE33" s="630">
        <v>0.99832398504273501</v>
      </c>
      <c r="AF33" s="629"/>
      <c r="AG33" s="629"/>
      <c r="AH33" s="629">
        <v>0.99333934294871795</v>
      </c>
      <c r="AI33" s="629"/>
      <c r="AJ33" s="630">
        <v>0.99333934294871795</v>
      </c>
      <c r="AK33" s="629"/>
      <c r="AL33" s="629"/>
      <c r="AM33" s="629">
        <v>1</v>
      </c>
      <c r="AN33" s="629">
        <v>1</v>
      </c>
      <c r="AO33" s="629"/>
      <c r="AP33" s="630">
        <v>1</v>
      </c>
      <c r="AQ33" s="629"/>
      <c r="AR33" s="629">
        <v>0.98527644230769229</v>
      </c>
      <c r="AS33" s="629"/>
      <c r="AT33" s="629">
        <v>1</v>
      </c>
      <c r="AU33" s="629">
        <v>0.99766626602564101</v>
      </c>
      <c r="AV33" s="629">
        <v>1</v>
      </c>
      <c r="AW33" s="629"/>
      <c r="AX33" s="629"/>
      <c r="AY33" s="629">
        <v>0.99606036324786329</v>
      </c>
      <c r="AZ33" s="629"/>
      <c r="BA33" s="629"/>
      <c r="BB33" s="629">
        <v>0.99917868589743586</v>
      </c>
      <c r="BC33" s="629"/>
      <c r="BD33" s="629">
        <v>0.98768028846153844</v>
      </c>
      <c r="BE33" s="631">
        <v>0.99512314942002433</v>
      </c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 s="628">
        <v>46166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>
        <v>0.984375</v>
      </c>
      <c r="O34" s="629"/>
      <c r="P34" s="629"/>
      <c r="Q34" s="629">
        <v>0.99832398504273501</v>
      </c>
      <c r="R34" s="629"/>
      <c r="S34" s="629"/>
      <c r="T34" s="629"/>
      <c r="U34" s="629"/>
      <c r="V34" s="629"/>
      <c r="W34" s="629"/>
      <c r="X34" s="629"/>
      <c r="Y34" s="629"/>
      <c r="Z34" s="629"/>
      <c r="AA34" s="629"/>
      <c r="AB34" s="629"/>
      <c r="AC34" s="629"/>
      <c r="AD34" s="629"/>
      <c r="AE34" s="630">
        <v>0.9913494925213675</v>
      </c>
      <c r="AF34" s="629"/>
      <c r="AG34" s="629"/>
      <c r="AH34" s="629">
        <v>0.99238782051282048</v>
      </c>
      <c r="AI34" s="629"/>
      <c r="AJ34" s="630">
        <v>0.99238782051282048</v>
      </c>
      <c r="AK34" s="629"/>
      <c r="AL34" s="629"/>
      <c r="AM34" s="629"/>
      <c r="AN34" s="629">
        <v>1</v>
      </c>
      <c r="AO34" s="629"/>
      <c r="AP34" s="630">
        <v>1</v>
      </c>
      <c r="AQ34" s="629"/>
      <c r="AR34" s="629">
        <v>1</v>
      </c>
      <c r="AS34" s="629"/>
      <c r="AT34" s="629">
        <v>1</v>
      </c>
      <c r="AU34" s="629">
        <v>1</v>
      </c>
      <c r="AV34" s="629">
        <v>1</v>
      </c>
      <c r="AW34" s="629"/>
      <c r="AX34" s="629"/>
      <c r="AY34" s="629">
        <v>0.99684829059829061</v>
      </c>
      <c r="AZ34" s="629"/>
      <c r="BA34" s="629"/>
      <c r="BB34" s="629">
        <v>1</v>
      </c>
      <c r="BC34" s="629"/>
      <c r="BD34" s="629">
        <v>0.99589342948717952</v>
      </c>
      <c r="BE34" s="631">
        <v>0.99896310286935286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 s="554" t="s">
        <v>70</v>
      </c>
      <c r="B35" s="555"/>
      <c r="C35" s="555"/>
      <c r="D35" s="555"/>
      <c r="E35" s="555">
        <v>0.99774639423076927</v>
      </c>
      <c r="F35" s="555">
        <v>1</v>
      </c>
      <c r="G35" s="555">
        <v>0.99972393329326925</v>
      </c>
      <c r="H35" s="555"/>
      <c r="I35" s="555">
        <v>0.99677751068376064</v>
      </c>
      <c r="J35" s="555">
        <v>0.99725227029914532</v>
      </c>
      <c r="K35" s="555"/>
      <c r="L35" s="555">
        <v>1</v>
      </c>
      <c r="M35" s="555">
        <v>0.9974645146520148</v>
      </c>
      <c r="N35" s="555">
        <v>0.99272017045454541</v>
      </c>
      <c r="O35" s="555"/>
      <c r="P35" s="555">
        <v>0.99597756410256399</v>
      </c>
      <c r="Q35" s="555">
        <v>0.99795153727445396</v>
      </c>
      <c r="R35" s="555"/>
      <c r="S35" s="555"/>
      <c r="T35" s="555"/>
      <c r="U35" s="555">
        <v>0.99635785678137656</v>
      </c>
      <c r="V35" s="555"/>
      <c r="W35" s="555">
        <v>0.99292367788461511</v>
      </c>
      <c r="X35" s="555"/>
      <c r="Y35" s="555"/>
      <c r="Z35" s="555">
        <v>0.99767842834249088</v>
      </c>
      <c r="AA35" s="555"/>
      <c r="AB35" s="555"/>
      <c r="AC35" s="555"/>
      <c r="AD35" s="555">
        <v>0.99845085470085471</v>
      </c>
      <c r="AE35" s="556">
        <v>0.99669371182215438</v>
      </c>
      <c r="AF35" s="555"/>
      <c r="AG35" s="555">
        <v>0.99244123931623929</v>
      </c>
      <c r="AH35" s="555">
        <v>0.98697603665865374</v>
      </c>
      <c r="AI35" s="555"/>
      <c r="AJ35" s="556">
        <v>0.98806907719017079</v>
      </c>
      <c r="AK35" s="555"/>
      <c r="AL35" s="555"/>
      <c r="AM35" s="555">
        <v>0.99763045196292011</v>
      </c>
      <c r="AN35" s="555">
        <v>0.99531430219146477</v>
      </c>
      <c r="AO35" s="555"/>
      <c r="AP35" s="556">
        <v>0.99642605408176332</v>
      </c>
      <c r="AQ35" s="555">
        <v>0.99959268162393156</v>
      </c>
      <c r="AR35" s="555">
        <v>0.99648751728255414</v>
      </c>
      <c r="AS35" s="555">
        <v>0.98598090277777783</v>
      </c>
      <c r="AT35" s="555">
        <v>0.99526536576168922</v>
      </c>
      <c r="AU35" s="555">
        <v>0.99886554598468658</v>
      </c>
      <c r="AV35" s="555">
        <v>0.99929915642806277</v>
      </c>
      <c r="AW35" s="555"/>
      <c r="AX35" s="555">
        <v>0.99346454326923073</v>
      </c>
      <c r="AY35" s="555">
        <v>0.99645432692307701</v>
      </c>
      <c r="AZ35" s="555">
        <v>0.99848835059171581</v>
      </c>
      <c r="BA35" s="555">
        <v>0.99989775307158124</v>
      </c>
      <c r="BB35" s="555">
        <v>0.99898915187376724</v>
      </c>
      <c r="BC35" s="555">
        <v>0.96783854166666672</v>
      </c>
      <c r="BD35" s="555">
        <v>0.9945245726495725</v>
      </c>
      <c r="BE35" s="557">
        <v>0.99658408408408428</v>
      </c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H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4" sqref="A4"/>
    </sheetView>
  </sheetViews>
  <sheetFormatPr defaultColWidth="10.25" defaultRowHeight="26.25" customHeight="1" outlineLevelCol="1"/>
  <cols>
    <col min="1" max="1" width="17.375" style="1069" customWidth="1"/>
    <col min="2" max="2" width="16.125" style="1069" customWidth="1"/>
    <col min="3" max="3" width="7.75" style="1069" customWidth="1"/>
    <col min="4" max="4" width="12.125" style="1069" customWidth="1"/>
    <col min="5" max="16" width="12.125" style="1130" hidden="1" customWidth="1" outlineLevel="1"/>
    <col min="17" max="17" width="12.125" style="1130" customWidth="1" collapsed="1"/>
    <col min="18" max="21" width="12.125" style="1130" customWidth="1"/>
    <col min="22" max="22" width="12.125" style="1129" customWidth="1"/>
    <col min="23" max="31" width="13.875" style="1130" customWidth="1"/>
    <col min="32" max="16384" width="10.25" style="1069"/>
  </cols>
  <sheetData>
    <row r="1" spans="1:190" ht="26.25" customHeight="1">
      <c r="D1" s="1070" t="s">
        <v>38</v>
      </c>
      <c r="E1" s="1123" t="s">
        <v>822</v>
      </c>
      <c r="F1" s="1123" t="s">
        <v>823</v>
      </c>
      <c r="G1" s="1123" t="s">
        <v>824</v>
      </c>
      <c r="H1" s="1123" t="s">
        <v>848</v>
      </c>
      <c r="I1" s="1123" t="s">
        <v>849</v>
      </c>
      <c r="J1" s="1123" t="s">
        <v>850</v>
      </c>
      <c r="K1" s="1123" t="s">
        <v>851</v>
      </c>
      <c r="L1" s="1123" t="s">
        <v>852</v>
      </c>
      <c r="M1" s="1123" t="s">
        <v>16094</v>
      </c>
      <c r="N1" s="1123" t="s">
        <v>853</v>
      </c>
      <c r="O1" s="1123" t="s">
        <v>854</v>
      </c>
      <c r="P1" s="1123" t="s">
        <v>16529</v>
      </c>
      <c r="Q1" s="1123" t="s">
        <v>16578</v>
      </c>
      <c r="R1" s="1123" t="s">
        <v>16729</v>
      </c>
      <c r="S1" s="1123" t="s">
        <v>16731</v>
      </c>
      <c r="T1" s="1123" t="s">
        <v>17243</v>
      </c>
      <c r="U1" s="1123" t="s">
        <v>17304</v>
      </c>
      <c r="V1" s="1124" t="s">
        <v>820</v>
      </c>
      <c r="W1" s="1123" t="s">
        <v>38</v>
      </c>
      <c r="X1" s="1123" t="s">
        <v>855</v>
      </c>
      <c r="Y1" s="1123" t="s">
        <v>16578</v>
      </c>
      <c r="Z1" s="1123" t="s">
        <v>16730</v>
      </c>
      <c r="AA1" s="1123" t="s">
        <v>16732</v>
      </c>
      <c r="AB1" s="1123" t="s">
        <v>17243</v>
      </c>
      <c r="AC1" s="1123" t="s">
        <v>17304</v>
      </c>
      <c r="AD1" s="1125" t="s">
        <v>821</v>
      </c>
      <c r="AE1" s="1132" t="s">
        <v>827</v>
      </c>
    </row>
    <row r="2" spans="1:190" ht="26.25" customHeight="1">
      <c r="D2" s="1071" t="s">
        <v>212</v>
      </c>
      <c r="E2" s="1126">
        <v>0.99547845335605745</v>
      </c>
      <c r="F2" s="1126">
        <v>0.99785930993863703</v>
      </c>
      <c r="G2" s="1126">
        <v>0.99924010361022064</v>
      </c>
      <c r="H2" s="1126">
        <v>0.99885168834237359</v>
      </c>
      <c r="I2" s="1126">
        <v>0.99926994301994299</v>
      </c>
      <c r="J2" s="1126">
        <v>0.99881514126305782</v>
      </c>
      <c r="K2" s="1126">
        <v>0.99709838772338777</v>
      </c>
      <c r="L2" s="1126">
        <v>0.99425480769230745</v>
      </c>
      <c r="M2" s="1126">
        <v>0.9982331253815625</v>
      </c>
      <c r="N2" s="1126">
        <v>0.99880225026709368</v>
      </c>
      <c r="O2" s="1126">
        <v>0.99716779169904157</v>
      </c>
      <c r="P2" s="1126">
        <v>0.99855378361475911</v>
      </c>
      <c r="Q2" s="1126">
        <v>0.99839743589743568</v>
      </c>
      <c r="R2" s="1126">
        <v>0</v>
      </c>
      <c r="S2" s="1126">
        <v>0</v>
      </c>
      <c r="T2" s="1126">
        <v>0.99198717948717963</v>
      </c>
      <c r="U2" s="1126">
        <f>GETPIVOTDATA("IAD",$A$3,"機台",$D2)</f>
        <v>0</v>
      </c>
      <c r="V2" s="1124">
        <v>0.99299999999999999</v>
      </c>
      <c r="W2" s="1127" t="s">
        <v>212</v>
      </c>
      <c r="X2" s="1126">
        <f t="shared" ref="X2:AC2" si="0">HLOOKUP(X$1,$E:$U,2,0)</f>
        <v>0.99855378361475911</v>
      </c>
      <c r="Y2" s="1126">
        <f t="shared" si="0"/>
        <v>0.99839743589743568</v>
      </c>
      <c r="Z2" s="1126">
        <f t="shared" si="0"/>
        <v>0</v>
      </c>
      <c r="AA2" s="1126">
        <f t="shared" si="0"/>
        <v>0</v>
      </c>
      <c r="AB2" s="1126">
        <f t="shared" si="0"/>
        <v>0.99198717948717963</v>
      </c>
      <c r="AC2" s="1126">
        <f t="shared" si="0"/>
        <v>0</v>
      </c>
      <c r="AD2" s="1128">
        <v>0.99299999999999999</v>
      </c>
      <c r="AE2" s="1131">
        <f>IFERROR(AVERAGEIF(X2:AC2,"&lt;&gt;0"),"")</f>
        <v>0.99631279966645814</v>
      </c>
    </row>
    <row r="3" spans="1:190" ht="26.25" customHeight="1">
      <c r="A3" s="1077" t="s">
        <v>71</v>
      </c>
      <c r="B3" s="1083"/>
      <c r="C3" s="1073"/>
      <c r="D3" s="1071" t="s">
        <v>214</v>
      </c>
      <c r="E3" s="1126">
        <v>0.99625167167234485</v>
      </c>
      <c r="F3" s="1126">
        <v>0.99906241111202865</v>
      </c>
      <c r="G3" s="1126">
        <v>0.99908806471306455</v>
      </c>
      <c r="H3" s="1126">
        <v>0.99818448079017952</v>
      </c>
      <c r="I3" s="1126">
        <v>0.99664010035103801</v>
      </c>
      <c r="J3" s="1126">
        <v>0.99676388888888889</v>
      </c>
      <c r="K3" s="1126">
        <v>0.9979484211775882</v>
      </c>
      <c r="L3" s="1126">
        <v>0.99807061669040875</v>
      </c>
      <c r="M3" s="1126">
        <v>0.99851416111932945</v>
      </c>
      <c r="N3" s="1126">
        <v>0.99838534759062758</v>
      </c>
      <c r="O3" s="1126">
        <v>0.99509610438429885</v>
      </c>
      <c r="P3" s="1126">
        <v>0.99732312440645787</v>
      </c>
      <c r="Q3" s="1126">
        <v>0.99603335033022522</v>
      </c>
      <c r="R3" s="1126">
        <v>0.99717977335164842</v>
      </c>
      <c r="S3" s="1126">
        <v>0.99911915802873263</v>
      </c>
      <c r="T3" s="1126">
        <v>0.99748217838196296</v>
      </c>
      <c r="U3" s="1126">
        <f t="shared" ref="U3:U19" si="1">GETPIVOTDATA("IAD",$A$3,"機台",$D3)</f>
        <v>0.99774639423076927</v>
      </c>
      <c r="W3" s="1127" t="s">
        <v>214</v>
      </c>
      <c r="X3" s="1126">
        <f t="shared" ref="X3:AC3" si="2">HLOOKUP(X$1,$E:$U,3,0)</f>
        <v>0.99732312440645787</v>
      </c>
      <c r="Y3" s="1126">
        <f t="shared" si="2"/>
        <v>0.99603335033022522</v>
      </c>
      <c r="Z3" s="1126">
        <f t="shared" si="2"/>
        <v>0.99717977335164842</v>
      </c>
      <c r="AA3" s="1126">
        <f t="shared" si="2"/>
        <v>0.99911915802873263</v>
      </c>
      <c r="AB3" s="1126">
        <f t="shared" si="2"/>
        <v>0.99748217838196296</v>
      </c>
      <c r="AC3" s="1126">
        <f t="shared" si="2"/>
        <v>0.99774639423076927</v>
      </c>
      <c r="AD3" s="1128">
        <v>0.99299999999999999</v>
      </c>
      <c r="AE3" s="1131">
        <f t="shared" ref="AE3:AE10" si="3">IFERROR(AVERAGEIF(X3:AC3,"&lt;&gt;0"),"")</f>
        <v>0.99748066312163275</v>
      </c>
      <c r="AF3" s="1073"/>
      <c r="AG3" s="1073"/>
      <c r="AH3" s="1073"/>
      <c r="AI3" s="1073"/>
      <c r="AJ3" s="1073"/>
      <c r="AK3" s="1073"/>
      <c r="AL3" s="1073"/>
      <c r="AM3" s="1073"/>
      <c r="AN3" s="1073"/>
      <c r="AO3" s="1073"/>
      <c r="AP3" s="1073"/>
      <c r="AQ3" s="1073"/>
      <c r="AR3" s="1073"/>
      <c r="AS3" s="1073"/>
      <c r="AT3" s="1073"/>
      <c r="AU3" s="1073"/>
      <c r="AV3" s="1073"/>
      <c r="AW3" s="1073"/>
      <c r="AX3" s="1073"/>
      <c r="AY3" s="1073"/>
      <c r="AZ3" s="1073"/>
      <c r="BA3" s="1073"/>
      <c r="BB3" s="1073"/>
      <c r="BC3" s="1073"/>
      <c r="BD3" s="1073"/>
      <c r="BE3" s="1073"/>
      <c r="BF3" s="1073"/>
      <c r="BG3" s="1073"/>
      <c r="BH3" s="1073"/>
      <c r="BI3" s="1073"/>
      <c r="BJ3" s="1073"/>
      <c r="BK3" s="1073"/>
      <c r="BL3" s="1073"/>
      <c r="BM3" s="1073"/>
      <c r="BN3" s="1073"/>
      <c r="BO3" s="1073"/>
      <c r="BP3" s="1073"/>
      <c r="BQ3" s="1073"/>
      <c r="BR3" s="1073"/>
      <c r="BS3" s="1073"/>
      <c r="BT3" s="1073"/>
      <c r="BU3" s="1073"/>
      <c r="BV3" s="1073"/>
      <c r="BW3" s="1073"/>
      <c r="BX3" s="1073"/>
      <c r="BY3" s="1073"/>
      <c r="BZ3" s="1073"/>
      <c r="CA3" s="1073"/>
      <c r="CB3" s="1073"/>
      <c r="CC3" s="1073"/>
      <c r="CD3" s="1073"/>
      <c r="CE3" s="1073"/>
      <c r="CF3" s="1073"/>
      <c r="CG3" s="1073"/>
      <c r="CH3" s="1073"/>
      <c r="CI3" s="1073"/>
      <c r="CJ3" s="1073"/>
      <c r="CK3" s="1073"/>
      <c r="CL3" s="1073"/>
      <c r="CM3" s="1073"/>
      <c r="CN3" s="1073"/>
      <c r="CO3" s="1073"/>
      <c r="CP3" s="1073"/>
      <c r="CQ3" s="1073"/>
      <c r="CR3" s="1073"/>
      <c r="CS3" s="1073"/>
      <c r="CT3" s="1073"/>
      <c r="CU3" s="1073"/>
      <c r="CV3" s="1073"/>
      <c r="CW3" s="1073"/>
      <c r="CX3" s="1073"/>
      <c r="CY3" s="1073"/>
      <c r="CZ3" s="1073"/>
      <c r="DA3" s="1073"/>
      <c r="DB3" s="1073"/>
      <c r="DC3" s="1073"/>
      <c r="DD3" s="1073"/>
      <c r="DE3" s="1073"/>
      <c r="DF3" s="1073"/>
      <c r="DG3" s="1073"/>
      <c r="DH3" s="1073"/>
      <c r="DI3" s="1073"/>
      <c r="DJ3" s="1073"/>
      <c r="DK3" s="1073"/>
      <c r="DL3" s="1073"/>
      <c r="DM3" s="1073"/>
      <c r="DN3" s="1073"/>
      <c r="DO3" s="1073"/>
      <c r="DP3" s="1073"/>
      <c r="DQ3" s="1073"/>
      <c r="DR3" s="1073"/>
      <c r="DS3" s="1073"/>
      <c r="DT3" s="1073"/>
      <c r="DU3" s="1073"/>
      <c r="DV3" s="1073"/>
      <c r="DW3" s="1073"/>
      <c r="DX3" s="1073"/>
      <c r="DY3" s="1073"/>
      <c r="DZ3" s="1073"/>
      <c r="EA3" s="1073"/>
      <c r="EB3" s="1073"/>
      <c r="EC3" s="1073"/>
      <c r="ED3" s="1073"/>
      <c r="EE3" s="1073"/>
      <c r="EF3" s="1073"/>
      <c r="EG3" s="1073"/>
      <c r="EH3" s="1073"/>
      <c r="EI3" s="1073"/>
      <c r="EJ3" s="1073"/>
      <c r="EK3" s="1073"/>
      <c r="EL3" s="1073"/>
      <c r="EM3" s="1073"/>
      <c r="EN3" s="1073"/>
      <c r="EO3" s="1073"/>
      <c r="EP3" s="1073"/>
      <c r="EQ3" s="1073"/>
      <c r="ER3" s="1073"/>
      <c r="ES3" s="1073"/>
      <c r="ET3" s="1073"/>
      <c r="EU3" s="1073"/>
      <c r="EV3" s="1073"/>
      <c r="EW3" s="1073"/>
      <c r="EX3" s="1073"/>
      <c r="EY3" s="1073"/>
      <c r="EZ3" s="1073"/>
      <c r="FA3" s="1073"/>
      <c r="FB3" s="1073"/>
      <c r="FC3" s="1073"/>
      <c r="FD3" s="1073"/>
      <c r="FE3" s="1073"/>
      <c r="FF3" s="1073"/>
      <c r="FG3" s="1073"/>
      <c r="FH3" s="1073"/>
      <c r="FI3" s="1073"/>
      <c r="FJ3" s="1073"/>
      <c r="FK3" s="1073"/>
      <c r="FL3" s="1073"/>
      <c r="FM3" s="1073"/>
      <c r="FN3" s="1073"/>
      <c r="FO3" s="1073"/>
      <c r="FP3" s="1073"/>
      <c r="FQ3" s="1073"/>
      <c r="FR3" s="1073"/>
      <c r="FS3" s="1073"/>
      <c r="FT3" s="1073"/>
      <c r="FU3" s="1073"/>
      <c r="FV3" s="1073"/>
      <c r="FW3" s="1073"/>
      <c r="FX3" s="1073"/>
      <c r="FY3" s="1073"/>
      <c r="FZ3" s="1073"/>
      <c r="GA3" s="1073"/>
      <c r="GB3" s="1073"/>
      <c r="GC3" s="1073"/>
      <c r="GD3" s="1073"/>
      <c r="GE3" s="1073"/>
      <c r="GF3" s="1073"/>
      <c r="GG3" s="1073"/>
      <c r="GH3" s="1073"/>
    </row>
    <row r="4" spans="1:190" ht="26.25" customHeight="1">
      <c r="A4" s="1077" t="s">
        <v>38</v>
      </c>
      <c r="B4" s="1072" t="s">
        <v>819</v>
      </c>
      <c r="C4" s="1073"/>
      <c r="D4" s="1071" t="s">
        <v>215</v>
      </c>
      <c r="E4" s="1126">
        <v>0.9966599336716524</v>
      </c>
      <c r="F4" s="1126">
        <v>0.99812905777449035</v>
      </c>
      <c r="G4" s="1126">
        <v>0.99756276709401692</v>
      </c>
      <c r="H4" s="1126">
        <v>0.99828299992631886</v>
      </c>
      <c r="I4" s="1126">
        <v>0.99811676460113974</v>
      </c>
      <c r="J4" s="1126">
        <v>0</v>
      </c>
      <c r="K4" s="1126">
        <v>0.98987970496383959</v>
      </c>
      <c r="L4" s="1126">
        <v>0.99158925886356442</v>
      </c>
      <c r="M4" s="1126">
        <v>0.99472798452833178</v>
      </c>
      <c r="N4" s="1126">
        <v>0.99583834134615379</v>
      </c>
      <c r="O4" s="1126">
        <v>0.99848334257889571</v>
      </c>
      <c r="P4" s="1126">
        <v>0.99874568540433928</v>
      </c>
      <c r="Q4" s="1126">
        <v>0.99679616418527728</v>
      </c>
      <c r="R4" s="1126">
        <v>0.99605591168091179</v>
      </c>
      <c r="S4" s="1126">
        <v>0.99865980691056921</v>
      </c>
      <c r="T4" s="1126">
        <v>0.99878149867374011</v>
      </c>
      <c r="U4" s="1126">
        <f t="shared" si="1"/>
        <v>0.9997401725113122</v>
      </c>
      <c r="W4" s="1127" t="s">
        <v>215</v>
      </c>
      <c r="X4" s="1126">
        <f t="shared" ref="X4:AC4" si="4">HLOOKUP(X$1,$E:$U,4,0)</f>
        <v>0.99874568540433928</v>
      </c>
      <c r="Y4" s="1126">
        <f t="shared" si="4"/>
        <v>0.99679616418527728</v>
      </c>
      <c r="Z4" s="1126">
        <f t="shared" si="4"/>
        <v>0.99605591168091179</v>
      </c>
      <c r="AA4" s="1126">
        <f t="shared" si="4"/>
        <v>0.99865980691056921</v>
      </c>
      <c r="AB4" s="1126">
        <f t="shared" si="4"/>
        <v>0.99878149867374011</v>
      </c>
      <c r="AC4" s="1126">
        <f t="shared" si="4"/>
        <v>0.9997401725113122</v>
      </c>
      <c r="AD4" s="1128">
        <v>0.99299999999999999</v>
      </c>
      <c r="AE4" s="1131">
        <f t="shared" si="3"/>
        <v>0.99812987322769153</v>
      </c>
      <c r="AF4" s="1073"/>
      <c r="AG4" s="1073"/>
      <c r="AH4" s="1073"/>
      <c r="AI4" s="1073"/>
      <c r="AJ4" s="1073"/>
      <c r="AK4" s="1073"/>
      <c r="AL4" s="1073"/>
      <c r="AM4" s="1073"/>
      <c r="AN4" s="1073"/>
      <c r="AO4" s="1073"/>
      <c r="AP4" s="1073"/>
      <c r="AQ4" s="1073"/>
      <c r="AR4" s="1073"/>
      <c r="AS4" s="1073"/>
      <c r="AT4" s="1073"/>
      <c r="AU4" s="1073"/>
      <c r="AV4" s="1073"/>
      <c r="AW4" s="1073"/>
      <c r="AX4" s="1073"/>
      <c r="AY4" s="1073"/>
      <c r="AZ4" s="1073"/>
      <c r="BA4" s="1073"/>
      <c r="BB4" s="1073"/>
      <c r="BC4" s="1073"/>
      <c r="BD4" s="1073"/>
      <c r="BE4" s="1073"/>
      <c r="BF4" s="1073"/>
      <c r="BG4" s="1073"/>
      <c r="BH4" s="1073"/>
      <c r="BI4" s="1073"/>
      <c r="BJ4" s="1073"/>
      <c r="BK4" s="1073"/>
      <c r="BL4" s="1073"/>
      <c r="BM4" s="1073"/>
      <c r="BN4" s="1073"/>
      <c r="BO4" s="1073"/>
      <c r="BP4" s="1073"/>
      <c r="BQ4" s="1073"/>
      <c r="BR4" s="1073"/>
      <c r="BS4" s="1073"/>
      <c r="BT4" s="1073"/>
      <c r="BU4" s="1073"/>
      <c r="BV4" s="1073"/>
      <c r="BW4" s="1073"/>
      <c r="BX4" s="1073"/>
      <c r="BY4" s="1073"/>
      <c r="BZ4" s="1073"/>
      <c r="CA4" s="1073"/>
      <c r="CB4" s="1073"/>
      <c r="CC4" s="1073"/>
      <c r="CD4" s="1073"/>
      <c r="CE4" s="1073"/>
      <c r="CF4" s="1073"/>
      <c r="CG4" s="1073"/>
      <c r="CH4" s="1073"/>
      <c r="CI4" s="1073"/>
      <c r="CJ4" s="1073"/>
      <c r="CK4" s="1073"/>
      <c r="CL4" s="1073"/>
      <c r="CM4" s="1073"/>
      <c r="CN4" s="1073"/>
      <c r="CO4" s="1073"/>
      <c r="CP4" s="1073"/>
      <c r="CQ4" s="1073"/>
      <c r="CR4" s="1073"/>
      <c r="CS4" s="1073"/>
      <c r="CT4" s="1073"/>
      <c r="CU4" s="1073"/>
      <c r="CV4" s="1073"/>
      <c r="CW4" s="1073"/>
      <c r="CX4" s="1073"/>
      <c r="CY4" s="1073"/>
      <c r="CZ4" s="1073"/>
      <c r="DA4" s="1073"/>
      <c r="DB4" s="1073"/>
      <c r="DC4" s="1073"/>
      <c r="DD4" s="1073"/>
      <c r="DE4" s="1073"/>
      <c r="DF4" s="1073"/>
      <c r="DG4" s="1073"/>
      <c r="DH4" s="1073"/>
      <c r="DI4" s="1073"/>
      <c r="DJ4" s="1073"/>
      <c r="DK4" s="1073"/>
      <c r="DL4" s="1073"/>
      <c r="DM4" s="1073"/>
      <c r="DN4" s="1073"/>
      <c r="DO4" s="1073"/>
      <c r="DP4" s="1073"/>
      <c r="DQ4" s="1073"/>
      <c r="DR4" s="1073"/>
      <c r="DS4" s="1073"/>
      <c r="DT4" s="1073"/>
      <c r="DU4" s="1073"/>
      <c r="DV4" s="1073"/>
      <c r="DW4" s="1073"/>
      <c r="DX4" s="1073"/>
      <c r="DY4" s="1073"/>
      <c r="DZ4" s="1073"/>
      <c r="EA4" s="1073"/>
      <c r="EB4" s="1073"/>
      <c r="EC4" s="1073"/>
      <c r="ED4" s="1073"/>
      <c r="EE4" s="1073"/>
      <c r="EF4" s="1073"/>
      <c r="EG4" s="1073"/>
      <c r="EH4" s="1073"/>
      <c r="EI4" s="1073"/>
      <c r="EJ4" s="1073"/>
      <c r="EK4" s="1073"/>
      <c r="EL4" s="1073"/>
      <c r="EM4" s="1073"/>
      <c r="EN4" s="1073"/>
      <c r="EO4" s="1073"/>
      <c r="EP4" s="1073"/>
      <c r="EQ4" s="1073"/>
      <c r="ER4" s="1073"/>
      <c r="ES4" s="1073"/>
      <c r="ET4" s="1073"/>
      <c r="EU4" s="1073"/>
      <c r="EV4" s="1073"/>
      <c r="EW4" s="1073"/>
      <c r="EX4" s="1073"/>
      <c r="EY4" s="1073"/>
      <c r="EZ4" s="1073"/>
      <c r="FA4" s="1073"/>
      <c r="FB4" s="1073"/>
      <c r="FC4" s="1073"/>
      <c r="FD4" s="1073"/>
      <c r="FE4" s="1073"/>
      <c r="FF4" s="1073"/>
      <c r="FG4" s="1073"/>
      <c r="FH4" s="1073"/>
      <c r="FI4" s="1073"/>
      <c r="FJ4" s="1073"/>
      <c r="FK4" s="1073"/>
      <c r="FL4" s="1073"/>
      <c r="FM4" s="1073"/>
      <c r="FN4" s="1073"/>
      <c r="FO4" s="1073"/>
      <c r="FP4" s="1073"/>
      <c r="FQ4" s="1073"/>
      <c r="FR4" s="1073"/>
      <c r="FS4" s="1073"/>
      <c r="FT4" s="1073"/>
      <c r="FU4" s="1073"/>
      <c r="FV4" s="1073"/>
      <c r="FW4" s="1073"/>
      <c r="FX4" s="1073"/>
      <c r="FY4" s="1073"/>
      <c r="FZ4" s="1073"/>
      <c r="GA4" s="1073"/>
      <c r="GB4" s="1073"/>
      <c r="GC4" s="1073"/>
      <c r="GD4" s="1073"/>
      <c r="GE4" s="1073"/>
      <c r="GF4" s="1073"/>
      <c r="GG4" s="1073"/>
      <c r="GH4" s="1073"/>
    </row>
    <row r="5" spans="1:190" ht="26.25" customHeight="1">
      <c r="A5" s="1081" t="s">
        <v>212</v>
      </c>
      <c r="B5" s="1078"/>
      <c r="C5" s="1073"/>
      <c r="D5" s="1071" t="s">
        <v>216</v>
      </c>
      <c r="E5" s="1126">
        <v>0.99423911591880332</v>
      </c>
      <c r="F5" s="1126">
        <v>0.99640513710826217</v>
      </c>
      <c r="G5" s="1126">
        <v>0.99969602879759134</v>
      </c>
      <c r="H5" s="1126">
        <v>0.99804858505315841</v>
      </c>
      <c r="I5" s="1126">
        <v>0.99589800470876855</v>
      </c>
      <c r="J5" s="1126">
        <v>0.99652944711538449</v>
      </c>
      <c r="K5" s="1126">
        <v>0.99716067074841142</v>
      </c>
      <c r="L5" s="1126">
        <v>0.99730976970560292</v>
      </c>
      <c r="M5" s="1126">
        <v>0.99838142989567635</v>
      </c>
      <c r="N5" s="1126">
        <v>1</v>
      </c>
      <c r="O5" s="1126">
        <v>0.99690153368196133</v>
      </c>
      <c r="P5" s="1126">
        <v>0.99831730769230775</v>
      </c>
      <c r="Q5" s="1126">
        <v>0.99710999137080836</v>
      </c>
      <c r="R5" s="1126">
        <v>0.99938362919132162</v>
      </c>
      <c r="S5" s="1126">
        <v>0.99716119865859454</v>
      </c>
      <c r="T5" s="1126">
        <v>0.99903245192307699</v>
      </c>
      <c r="U5" s="1126">
        <f t="shared" si="1"/>
        <v>0.99677751068376064</v>
      </c>
      <c r="W5" s="1127" t="s">
        <v>216</v>
      </c>
      <c r="X5" s="1126">
        <f t="shared" ref="X5:AC5" si="5">HLOOKUP(X$1,$E:$U,5,0)</f>
        <v>0.99831730769230775</v>
      </c>
      <c r="Y5" s="1126">
        <f t="shared" si="5"/>
        <v>0.99710999137080836</v>
      </c>
      <c r="Z5" s="1126">
        <f t="shared" si="5"/>
        <v>0.99938362919132162</v>
      </c>
      <c r="AA5" s="1126">
        <f t="shared" si="5"/>
        <v>0.99716119865859454</v>
      </c>
      <c r="AB5" s="1126">
        <f t="shared" si="5"/>
        <v>0.99903245192307699</v>
      </c>
      <c r="AC5" s="1126">
        <f t="shared" si="5"/>
        <v>0.99677751068376064</v>
      </c>
      <c r="AD5" s="1128">
        <v>0.99299999999999999</v>
      </c>
      <c r="AE5" s="1131">
        <f t="shared" si="3"/>
        <v>0.99796368158664517</v>
      </c>
      <c r="AF5" s="1073"/>
      <c r="AG5" s="1073"/>
      <c r="AH5" s="1073"/>
      <c r="AI5" s="1073"/>
      <c r="AJ5" s="1073"/>
      <c r="AK5" s="1073"/>
      <c r="AL5" s="1073"/>
      <c r="AM5" s="1073"/>
      <c r="AN5" s="1073"/>
      <c r="AO5" s="1073"/>
      <c r="AP5" s="1073"/>
      <c r="AQ5" s="1073"/>
      <c r="AR5" s="1073"/>
      <c r="AS5" s="1073"/>
      <c r="AT5" s="1073"/>
      <c r="AU5" s="1073"/>
      <c r="AV5" s="1073"/>
      <c r="AW5" s="1073"/>
      <c r="AX5" s="1073"/>
      <c r="AY5" s="1073"/>
      <c r="AZ5" s="1073"/>
      <c r="BA5" s="1073"/>
      <c r="BB5" s="1073"/>
      <c r="BC5" s="1073"/>
      <c r="BD5" s="1073"/>
      <c r="BE5" s="1073"/>
      <c r="BF5" s="1073"/>
      <c r="BG5" s="1073"/>
      <c r="BH5" s="1073"/>
      <c r="BI5" s="1073"/>
      <c r="BJ5" s="1073"/>
      <c r="BK5" s="1073"/>
      <c r="BL5" s="1073"/>
      <c r="BM5" s="1073"/>
      <c r="BN5" s="1073"/>
      <c r="BO5" s="1073"/>
      <c r="BP5" s="1073"/>
      <c r="BQ5" s="1073"/>
      <c r="BR5" s="1073"/>
      <c r="BS5" s="1073"/>
      <c r="BT5" s="1073"/>
      <c r="BU5" s="1073"/>
      <c r="BV5" s="1073"/>
      <c r="BW5" s="1073"/>
      <c r="BX5" s="1073"/>
      <c r="BY5" s="1073"/>
      <c r="BZ5" s="1073"/>
      <c r="CA5" s="1073"/>
      <c r="CB5" s="1073"/>
      <c r="CC5" s="1073"/>
      <c r="CD5" s="1073"/>
      <c r="CE5" s="1073"/>
      <c r="CF5" s="1073"/>
      <c r="CG5" s="1073"/>
      <c r="CH5" s="1073"/>
      <c r="CI5" s="1073"/>
      <c r="CJ5" s="1073"/>
      <c r="CK5" s="1073"/>
      <c r="CL5" s="1073"/>
      <c r="CM5" s="1073"/>
      <c r="CN5" s="1073"/>
      <c r="CO5" s="1073"/>
      <c r="CP5" s="1073"/>
      <c r="CQ5" s="1073"/>
      <c r="CR5" s="1073"/>
      <c r="CS5" s="1073"/>
      <c r="CT5" s="1073"/>
      <c r="CU5" s="1073"/>
      <c r="CV5" s="1073"/>
      <c r="CW5" s="1073"/>
      <c r="CX5" s="1073"/>
      <c r="CY5" s="1073"/>
      <c r="CZ5" s="1073"/>
      <c r="DA5" s="1073"/>
      <c r="DB5" s="1073"/>
      <c r="DC5" s="1073"/>
      <c r="DD5" s="1073"/>
      <c r="DE5" s="1073"/>
      <c r="DF5" s="1073"/>
      <c r="DG5" s="1073"/>
      <c r="DH5" s="1073"/>
      <c r="DI5" s="1073"/>
      <c r="DJ5" s="1073"/>
      <c r="DK5" s="1073"/>
      <c r="DL5" s="1073"/>
      <c r="DM5" s="1073"/>
      <c r="DN5" s="1073"/>
      <c r="DO5" s="1073"/>
      <c r="DP5" s="1073"/>
      <c r="DQ5" s="1073"/>
      <c r="DR5" s="1073"/>
      <c r="DS5" s="1073"/>
      <c r="DT5" s="1073"/>
      <c r="DU5" s="1073"/>
      <c r="DV5" s="1073"/>
      <c r="DW5" s="1073"/>
      <c r="DX5" s="1073"/>
      <c r="DY5" s="1073"/>
      <c r="DZ5" s="1073"/>
      <c r="EA5" s="1073"/>
      <c r="EB5" s="1073"/>
      <c r="EC5" s="1073"/>
      <c r="ED5" s="1073"/>
      <c r="EE5" s="1073"/>
      <c r="EF5" s="1073"/>
      <c r="EG5" s="1073"/>
      <c r="EH5" s="1073"/>
      <c r="EI5" s="1073"/>
      <c r="EJ5" s="1073"/>
      <c r="EK5" s="1073"/>
      <c r="EL5" s="1073"/>
      <c r="EM5" s="1073"/>
      <c r="EN5" s="1073"/>
      <c r="EO5" s="1073"/>
      <c r="EP5" s="1073"/>
      <c r="EQ5" s="1073"/>
      <c r="ER5" s="1073"/>
      <c r="ES5" s="1073"/>
      <c r="ET5" s="1073"/>
      <c r="EU5" s="1073"/>
      <c r="EV5" s="1073"/>
      <c r="EW5" s="1073"/>
      <c r="EX5" s="1073"/>
      <c r="EY5" s="1073"/>
      <c r="EZ5" s="1073"/>
      <c r="FA5" s="1073"/>
      <c r="FB5" s="1073"/>
      <c r="FC5" s="1073"/>
      <c r="FD5" s="1073"/>
      <c r="FE5" s="1073"/>
      <c r="FF5" s="1073"/>
      <c r="FG5" s="1073"/>
      <c r="FH5" s="1073"/>
      <c r="FI5" s="1073"/>
      <c r="FJ5" s="1073"/>
      <c r="FK5" s="1073"/>
      <c r="FL5" s="1073"/>
      <c r="FM5" s="1073"/>
      <c r="FN5" s="1073"/>
      <c r="FO5" s="1073"/>
      <c r="FP5" s="1073"/>
      <c r="FQ5" s="1073"/>
      <c r="FR5" s="1073"/>
      <c r="FS5" s="1073"/>
      <c r="FT5" s="1073"/>
      <c r="FU5" s="1073"/>
      <c r="FV5" s="1073"/>
      <c r="FW5" s="1073"/>
      <c r="FX5" s="1073"/>
      <c r="FY5" s="1073"/>
      <c r="FZ5" s="1073"/>
      <c r="GA5" s="1073"/>
      <c r="GB5" s="1073"/>
      <c r="GC5" s="1073"/>
      <c r="GD5" s="1073"/>
      <c r="GE5" s="1073"/>
      <c r="GF5" s="1073"/>
      <c r="GG5" s="1073"/>
      <c r="GH5" s="1073"/>
    </row>
    <row r="6" spans="1:190" ht="26.25" customHeight="1">
      <c r="A6" s="1074" t="s">
        <v>214</v>
      </c>
      <c r="B6" s="1079">
        <v>0.99774639423076927</v>
      </c>
      <c r="C6" s="1073"/>
      <c r="D6" s="1071" t="s">
        <v>217</v>
      </c>
      <c r="E6" s="1126">
        <v>0.99638101517984345</v>
      </c>
      <c r="F6" s="1126">
        <v>0.99644681490384623</v>
      </c>
      <c r="G6" s="1126">
        <v>0.99520796492779273</v>
      </c>
      <c r="H6" s="1126">
        <v>0.99493442381373398</v>
      </c>
      <c r="I6" s="1126">
        <v>0.99602417631651474</v>
      </c>
      <c r="J6" s="1126">
        <v>0.99603503536693194</v>
      </c>
      <c r="K6" s="1126">
        <v>0.99689099049707597</v>
      </c>
      <c r="L6" s="1126">
        <v>0.99495764652014651</v>
      </c>
      <c r="M6" s="1126">
        <v>0.99633265938680171</v>
      </c>
      <c r="N6" s="1126">
        <v>0.99778645833333324</v>
      </c>
      <c r="O6" s="1126">
        <v>0.99879576553254468</v>
      </c>
      <c r="P6" s="1126">
        <v>0.99866695209066547</v>
      </c>
      <c r="Q6" s="1126">
        <v>0.99845875623219338</v>
      </c>
      <c r="R6" s="1126">
        <v>0.99772376543209873</v>
      </c>
      <c r="S6" s="1126">
        <v>0.99521691496517872</v>
      </c>
      <c r="T6" s="1126">
        <v>0.9978018162393163</v>
      </c>
      <c r="U6" s="1126">
        <f t="shared" si="1"/>
        <v>0.99725227029914532</v>
      </c>
      <c r="W6" s="1127" t="s">
        <v>217</v>
      </c>
      <c r="X6" s="1126">
        <f t="shared" ref="X6:AC6" si="6">HLOOKUP(X$1,$E:$U,6,0)</f>
        <v>0.99866695209066547</v>
      </c>
      <c r="Y6" s="1126">
        <f t="shared" si="6"/>
        <v>0.99845875623219338</v>
      </c>
      <c r="Z6" s="1126">
        <f t="shared" si="6"/>
        <v>0.99772376543209873</v>
      </c>
      <c r="AA6" s="1126">
        <f t="shared" si="6"/>
        <v>0.99521691496517872</v>
      </c>
      <c r="AB6" s="1126">
        <f t="shared" si="6"/>
        <v>0.9978018162393163</v>
      </c>
      <c r="AC6" s="1126">
        <f t="shared" si="6"/>
        <v>0.99725227029914532</v>
      </c>
      <c r="AD6" s="1128">
        <v>0.99299999999999999</v>
      </c>
      <c r="AE6" s="1131">
        <f t="shared" si="3"/>
        <v>0.99752007920976637</v>
      </c>
      <c r="AF6" s="1073"/>
      <c r="AG6" s="1073"/>
      <c r="AH6" s="1073"/>
      <c r="AI6" s="1073"/>
      <c r="AJ6" s="1073"/>
      <c r="AK6" s="1073"/>
      <c r="AL6" s="1073"/>
      <c r="AM6" s="1073"/>
      <c r="AN6" s="1073"/>
      <c r="AO6" s="1073"/>
      <c r="AP6" s="1073"/>
      <c r="AQ6" s="1073"/>
      <c r="AR6" s="1073"/>
      <c r="AS6" s="1073"/>
      <c r="AT6" s="1073"/>
      <c r="AU6" s="1073"/>
      <c r="AV6" s="1073"/>
      <c r="AW6" s="1073"/>
      <c r="AX6" s="1073"/>
      <c r="AY6" s="1073"/>
      <c r="AZ6" s="1073"/>
      <c r="BA6" s="1073"/>
      <c r="BB6" s="1073"/>
      <c r="BC6" s="1073"/>
      <c r="BD6" s="1073"/>
      <c r="BE6" s="1073"/>
      <c r="BF6" s="1073"/>
      <c r="BG6" s="1073"/>
      <c r="BH6" s="1073"/>
      <c r="BI6" s="1073"/>
      <c r="BJ6" s="1073"/>
      <c r="BK6" s="1073"/>
      <c r="BL6" s="1073"/>
      <c r="BM6" s="1073"/>
      <c r="BN6" s="1073"/>
      <c r="BO6" s="1073"/>
      <c r="BP6" s="1073"/>
      <c r="BQ6" s="1073"/>
      <c r="BR6" s="1073"/>
      <c r="BS6" s="1073"/>
      <c r="BT6" s="1073"/>
      <c r="BU6" s="1073"/>
      <c r="BV6" s="1073"/>
      <c r="BW6" s="1073"/>
      <c r="BX6" s="1073"/>
      <c r="BY6" s="1073"/>
      <c r="BZ6" s="1073"/>
      <c r="CA6" s="1073"/>
      <c r="CB6" s="1073"/>
      <c r="CC6" s="1073"/>
      <c r="CD6" s="1073"/>
      <c r="CE6" s="1073"/>
      <c r="CF6" s="1073"/>
      <c r="CG6" s="1073"/>
      <c r="CH6" s="1073"/>
      <c r="CI6" s="1073"/>
      <c r="CJ6" s="1073"/>
      <c r="CK6" s="1073"/>
      <c r="CL6" s="1073"/>
      <c r="CM6" s="1073"/>
      <c r="CN6" s="1073"/>
      <c r="CO6" s="1073"/>
      <c r="CP6" s="1073"/>
      <c r="CQ6" s="1073"/>
      <c r="CR6" s="1073"/>
      <c r="CS6" s="1073"/>
      <c r="CT6" s="1073"/>
      <c r="CU6" s="1073"/>
      <c r="CV6" s="1073"/>
      <c r="CW6" s="1073"/>
      <c r="CX6" s="1073"/>
      <c r="CY6" s="1073"/>
      <c r="CZ6" s="1073"/>
      <c r="DA6" s="1073"/>
      <c r="DB6" s="1073"/>
      <c r="DC6" s="1073"/>
      <c r="DD6" s="1073"/>
      <c r="DE6" s="1073"/>
      <c r="DF6" s="1073"/>
      <c r="DG6" s="1073"/>
      <c r="DH6" s="1073"/>
      <c r="DI6" s="1073"/>
      <c r="DJ6" s="1073"/>
      <c r="DK6" s="1073"/>
      <c r="DL6" s="1073"/>
      <c r="DM6" s="1073"/>
      <c r="DN6" s="1073"/>
      <c r="DO6" s="1073"/>
      <c r="DP6" s="1073"/>
      <c r="DQ6" s="1073"/>
      <c r="DR6" s="1073"/>
      <c r="DS6" s="1073"/>
      <c r="DT6" s="1073"/>
      <c r="DU6" s="1073"/>
      <c r="DV6" s="1073"/>
      <c r="DW6" s="1073"/>
      <c r="DX6" s="1073"/>
      <c r="DY6" s="1073"/>
      <c r="DZ6" s="1073"/>
      <c r="EA6" s="1073"/>
      <c r="EB6" s="1073"/>
      <c r="EC6" s="1073"/>
      <c r="ED6" s="1073"/>
      <c r="EE6" s="1073"/>
      <c r="EF6" s="1073"/>
      <c r="EG6" s="1073"/>
      <c r="EH6" s="1073"/>
      <c r="EI6" s="1073"/>
      <c r="EJ6" s="1073"/>
      <c r="EK6" s="1073"/>
      <c r="EL6" s="1073"/>
      <c r="EM6" s="1073"/>
      <c r="EN6" s="1073"/>
      <c r="EO6" s="1073"/>
      <c r="EP6" s="1073"/>
      <c r="EQ6" s="1073"/>
      <c r="ER6" s="1073"/>
      <c r="ES6" s="1073"/>
      <c r="ET6" s="1073"/>
      <c r="EU6" s="1073"/>
      <c r="EV6" s="1073"/>
      <c r="EW6" s="1073"/>
      <c r="EX6" s="1073"/>
      <c r="EY6" s="1073"/>
      <c r="EZ6" s="1073"/>
      <c r="FA6" s="1073"/>
      <c r="FB6" s="1073"/>
      <c r="FC6" s="1073"/>
      <c r="FD6" s="1073"/>
      <c r="FE6" s="1073"/>
      <c r="FF6" s="1073"/>
      <c r="FG6" s="1073"/>
      <c r="FH6" s="1073"/>
      <c r="FI6" s="1073"/>
      <c r="FJ6" s="1073"/>
      <c r="FK6" s="1073"/>
      <c r="FL6" s="1073"/>
      <c r="FM6" s="1073"/>
      <c r="FN6" s="1073"/>
      <c r="FO6" s="1073"/>
      <c r="FP6" s="1073"/>
      <c r="FQ6" s="1073"/>
      <c r="FR6" s="1073"/>
      <c r="FS6" s="1073"/>
      <c r="FT6" s="1073"/>
      <c r="FU6" s="1073"/>
      <c r="FV6" s="1073"/>
      <c r="FW6" s="1073"/>
      <c r="FX6" s="1073"/>
      <c r="FY6" s="1073"/>
      <c r="FZ6" s="1073"/>
      <c r="GA6" s="1073"/>
      <c r="GB6" s="1073"/>
      <c r="GC6" s="1073"/>
      <c r="GD6" s="1073"/>
      <c r="GE6" s="1073"/>
      <c r="GF6" s="1073"/>
      <c r="GG6" s="1073"/>
      <c r="GH6" s="1073"/>
    </row>
    <row r="7" spans="1:190" ht="26.25" customHeight="1">
      <c r="A7" s="1074" t="s">
        <v>215</v>
      </c>
      <c r="B7" s="1079">
        <v>0.9997401725113122</v>
      </c>
      <c r="C7" s="1073"/>
      <c r="D7" s="1071" t="s">
        <v>218</v>
      </c>
      <c r="E7" s="1126">
        <v>0.99333304815482548</v>
      </c>
      <c r="F7" s="1126">
        <v>0.99651342147435895</v>
      </c>
      <c r="G7" s="1126">
        <v>0.99719254510921196</v>
      </c>
      <c r="H7" s="1126">
        <v>0.99508367233727824</v>
      </c>
      <c r="I7" s="1126">
        <v>0.99593599759615414</v>
      </c>
      <c r="J7" s="1126">
        <v>0.99707944475867283</v>
      </c>
      <c r="K7" s="1126">
        <v>0.98940031322843824</v>
      </c>
      <c r="L7" s="1126">
        <v>0.99152490138067073</v>
      </c>
      <c r="M7" s="1126">
        <v>0.99359241452991443</v>
      </c>
      <c r="N7" s="1126">
        <v>0.99498530982905986</v>
      </c>
      <c r="O7" s="1126">
        <v>0.99633544623779025</v>
      </c>
      <c r="P7" s="1126">
        <v>0.99840621537670149</v>
      </c>
      <c r="Q7" s="1126">
        <v>0.99739102564102566</v>
      </c>
      <c r="R7" s="1126">
        <v>0.99829627403846166</v>
      </c>
      <c r="S7" s="1126">
        <v>0.99815266927083357</v>
      </c>
      <c r="T7" s="1126">
        <v>0.99886607460826216</v>
      </c>
      <c r="U7" s="1126">
        <f t="shared" si="1"/>
        <v>0.99778145032051291</v>
      </c>
      <c r="W7" s="1127" t="s">
        <v>218</v>
      </c>
      <c r="X7" s="1126">
        <f t="shared" ref="X7:AC7" si="7">HLOOKUP(X$1,$E:$U,7,0)</f>
        <v>0.99840621537670149</v>
      </c>
      <c r="Y7" s="1126">
        <f t="shared" si="7"/>
        <v>0.99739102564102566</v>
      </c>
      <c r="Z7" s="1126">
        <f t="shared" si="7"/>
        <v>0.99829627403846166</v>
      </c>
      <c r="AA7" s="1126">
        <f t="shared" si="7"/>
        <v>0.99815266927083357</v>
      </c>
      <c r="AB7" s="1126">
        <f t="shared" si="7"/>
        <v>0.99886607460826216</v>
      </c>
      <c r="AC7" s="1126">
        <f t="shared" si="7"/>
        <v>0.99778145032051291</v>
      </c>
      <c r="AD7" s="1128">
        <v>0.99299999999999999</v>
      </c>
      <c r="AE7" s="1131">
        <f t="shared" si="3"/>
        <v>0.99814895154263283</v>
      </c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DA7" s="1073"/>
      <c r="DB7" s="1073"/>
      <c r="DC7" s="1073"/>
      <c r="DD7" s="1073"/>
      <c r="DE7" s="1073"/>
      <c r="DF7" s="1073"/>
      <c r="DG7" s="1073"/>
      <c r="DH7" s="1073"/>
      <c r="DI7" s="1073"/>
      <c r="DJ7" s="1073"/>
      <c r="DK7" s="1073"/>
      <c r="DL7" s="1073"/>
      <c r="DM7" s="1073"/>
      <c r="DN7" s="1073"/>
      <c r="DO7" s="1073"/>
      <c r="DP7" s="1073"/>
      <c r="DQ7" s="1073"/>
      <c r="DR7" s="1073"/>
      <c r="DS7" s="1073"/>
      <c r="DT7" s="1073"/>
      <c r="DU7" s="1073"/>
      <c r="DV7" s="1073"/>
      <c r="DW7" s="1073"/>
      <c r="DX7" s="1073"/>
      <c r="DY7" s="1073"/>
      <c r="DZ7" s="1073"/>
      <c r="EA7" s="1073"/>
      <c r="EB7" s="1073"/>
      <c r="EC7" s="1073"/>
      <c r="ED7" s="1073"/>
      <c r="EE7" s="1073"/>
      <c r="EF7" s="1073"/>
      <c r="EG7" s="1073"/>
      <c r="EH7" s="1073"/>
      <c r="EI7" s="1073"/>
      <c r="EJ7" s="1073"/>
      <c r="EK7" s="1073"/>
      <c r="EL7" s="1073"/>
      <c r="EM7" s="1073"/>
      <c r="EN7" s="1073"/>
      <c r="EO7" s="1073"/>
      <c r="EP7" s="1073"/>
      <c r="EQ7" s="1073"/>
      <c r="ER7" s="1073"/>
      <c r="ES7" s="1073"/>
      <c r="ET7" s="1073"/>
      <c r="EU7" s="1073"/>
      <c r="EV7" s="1073"/>
      <c r="EW7" s="1073"/>
      <c r="EX7" s="1073"/>
      <c r="EY7" s="1073"/>
      <c r="EZ7" s="1073"/>
      <c r="FA7" s="1073"/>
      <c r="FB7" s="1073"/>
      <c r="FC7" s="1073"/>
      <c r="FD7" s="1073"/>
      <c r="FE7" s="1073"/>
      <c r="FF7" s="1073"/>
      <c r="FG7" s="1073"/>
      <c r="FH7" s="1073"/>
      <c r="FI7" s="1073"/>
      <c r="FJ7" s="1073"/>
      <c r="FK7" s="1073"/>
      <c r="FL7" s="1073"/>
      <c r="FM7" s="1073"/>
      <c r="FN7" s="1073"/>
      <c r="FO7" s="1073"/>
      <c r="FP7" s="1073"/>
      <c r="FQ7" s="1073"/>
      <c r="FR7" s="1073"/>
      <c r="FS7" s="1073"/>
      <c r="FT7" s="1073"/>
      <c r="FU7" s="1073"/>
      <c r="FV7" s="1073"/>
      <c r="FW7" s="1073"/>
      <c r="FX7" s="1073"/>
      <c r="FY7" s="1073"/>
      <c r="FZ7" s="1073"/>
      <c r="GA7" s="1073"/>
      <c r="GB7" s="1073"/>
      <c r="GC7" s="1073"/>
      <c r="GD7" s="1073"/>
      <c r="GE7" s="1073"/>
      <c r="GF7" s="1073"/>
      <c r="GG7" s="1073"/>
      <c r="GH7" s="1073"/>
    </row>
    <row r="8" spans="1:190" ht="26.25" customHeight="1">
      <c r="A8" s="1074" t="s">
        <v>216</v>
      </c>
      <c r="B8" s="1079">
        <v>0.99677751068376064</v>
      </c>
      <c r="C8" s="1073"/>
      <c r="D8" s="1071" t="s">
        <v>219</v>
      </c>
      <c r="E8" s="1126">
        <v>0.99593182425213667</v>
      </c>
      <c r="F8" s="1126">
        <v>0.99725739755036602</v>
      </c>
      <c r="G8" s="1126">
        <v>0.99526831819800565</v>
      </c>
      <c r="H8" s="1126">
        <v>0.99718724562474559</v>
      </c>
      <c r="I8" s="1126">
        <v>0.9948689013532761</v>
      </c>
      <c r="J8" s="1126">
        <v>0.987226362179487</v>
      </c>
      <c r="K8" s="1126">
        <v>0.99626805666844731</v>
      </c>
      <c r="L8" s="1126">
        <v>0.99618863299558891</v>
      </c>
      <c r="M8" s="1126">
        <v>0.9979392027243591</v>
      </c>
      <c r="N8" s="1126">
        <v>0.99786421715605189</v>
      </c>
      <c r="O8" s="1126">
        <v>0.99508647168803421</v>
      </c>
      <c r="P8" s="1126">
        <v>0.99543207403450462</v>
      </c>
      <c r="Q8" s="1126">
        <v>0.99000519110146123</v>
      </c>
      <c r="R8" s="1126">
        <v>0.99378316417378898</v>
      </c>
      <c r="S8" s="1126">
        <v>0.98796741452991443</v>
      </c>
      <c r="T8" s="1126">
        <v>0.99198217147435896</v>
      </c>
      <c r="U8" s="1126">
        <f t="shared" si="1"/>
        <v>0.99272017045454541</v>
      </c>
      <c r="W8" s="1127" t="s">
        <v>219</v>
      </c>
      <c r="X8" s="1126">
        <f t="shared" ref="X8:AC8" si="8">HLOOKUP(X$1,$E:$U,8,0)</f>
        <v>0.99543207403450462</v>
      </c>
      <c r="Y8" s="1126">
        <f t="shared" si="8"/>
        <v>0.99000519110146123</v>
      </c>
      <c r="Z8" s="1126">
        <f t="shared" si="8"/>
        <v>0.99378316417378898</v>
      </c>
      <c r="AA8" s="1126">
        <f t="shared" si="8"/>
        <v>0.98796741452991443</v>
      </c>
      <c r="AB8" s="1126">
        <f t="shared" si="8"/>
        <v>0.99198217147435896</v>
      </c>
      <c r="AC8" s="1126">
        <f t="shared" si="8"/>
        <v>0.99272017045454541</v>
      </c>
      <c r="AD8" s="1128">
        <v>0.99299999999999999</v>
      </c>
      <c r="AE8" s="1131">
        <f t="shared" si="3"/>
        <v>0.99198169762809574</v>
      </c>
      <c r="AF8" s="1073"/>
      <c r="AG8" s="1073"/>
      <c r="AH8" s="1073"/>
      <c r="AI8" s="1073"/>
      <c r="AJ8" s="1073"/>
      <c r="AK8" s="1073"/>
      <c r="AL8" s="1073"/>
      <c r="AM8" s="1073"/>
      <c r="AN8" s="1073"/>
      <c r="AO8" s="1073"/>
      <c r="AP8" s="1073"/>
      <c r="AQ8" s="1073"/>
      <c r="AR8" s="1073"/>
      <c r="AS8" s="1073"/>
      <c r="AT8" s="1073"/>
      <c r="AU8" s="1073"/>
      <c r="AV8" s="1073"/>
      <c r="AW8" s="1073"/>
      <c r="AX8" s="1073"/>
      <c r="AY8" s="1073"/>
      <c r="AZ8" s="1073"/>
      <c r="BA8" s="1073"/>
      <c r="BB8" s="1073"/>
      <c r="BC8" s="1073"/>
      <c r="BD8" s="1073"/>
      <c r="BE8" s="1073"/>
      <c r="BF8" s="1073"/>
      <c r="BG8" s="1073"/>
      <c r="BH8" s="1073"/>
      <c r="BI8" s="1073"/>
      <c r="BJ8" s="1073"/>
      <c r="BK8" s="1073"/>
      <c r="BL8" s="1073"/>
      <c r="BM8" s="1073"/>
      <c r="BN8" s="1073"/>
      <c r="BO8" s="1073"/>
      <c r="BP8" s="1073"/>
      <c r="BQ8" s="1073"/>
      <c r="BR8" s="1073"/>
      <c r="BS8" s="1073"/>
      <c r="BT8" s="1073"/>
      <c r="BU8" s="1073"/>
      <c r="BV8" s="1073"/>
      <c r="BW8" s="1073"/>
      <c r="BX8" s="1073"/>
      <c r="BY8" s="1073"/>
      <c r="BZ8" s="1073"/>
      <c r="CA8" s="1073"/>
      <c r="CB8" s="1073"/>
      <c r="CC8" s="1073"/>
      <c r="CD8" s="1073"/>
      <c r="CE8" s="1073"/>
      <c r="CF8" s="1073"/>
      <c r="CG8" s="1073"/>
      <c r="CH8" s="1073"/>
      <c r="CI8" s="1073"/>
      <c r="CJ8" s="1073"/>
      <c r="CK8" s="1073"/>
      <c r="CL8" s="1073"/>
      <c r="CM8" s="1073"/>
      <c r="CN8" s="1073"/>
      <c r="CO8" s="1073"/>
      <c r="CP8" s="1073"/>
      <c r="CQ8" s="1073"/>
      <c r="CR8" s="1073"/>
      <c r="CS8" s="1073"/>
      <c r="CT8" s="1073"/>
      <c r="CU8" s="1073"/>
      <c r="CV8" s="1073"/>
      <c r="CW8" s="1073"/>
      <c r="CX8" s="1073"/>
      <c r="CY8" s="1073"/>
      <c r="CZ8" s="1073"/>
      <c r="DA8" s="1073"/>
      <c r="DB8" s="1073"/>
      <c r="DC8" s="1073"/>
      <c r="DD8" s="1073"/>
      <c r="DE8" s="1073"/>
      <c r="DF8" s="1073"/>
      <c r="DG8" s="1073"/>
      <c r="DH8" s="1073"/>
      <c r="DI8" s="1073"/>
      <c r="DJ8" s="1073"/>
      <c r="DK8" s="1073"/>
      <c r="DL8" s="1073"/>
      <c r="DM8" s="1073"/>
      <c r="DN8" s="1073"/>
      <c r="DO8" s="1073"/>
      <c r="DP8" s="1073"/>
      <c r="DQ8" s="1073"/>
      <c r="DR8" s="1073"/>
      <c r="DS8" s="1073"/>
      <c r="DT8" s="1073"/>
      <c r="DU8" s="1073"/>
      <c r="DV8" s="1073"/>
      <c r="DW8" s="1073"/>
      <c r="DX8" s="1073"/>
      <c r="DY8" s="1073"/>
      <c r="DZ8" s="1073"/>
      <c r="EA8" s="1073"/>
      <c r="EB8" s="1073"/>
      <c r="EC8" s="1073"/>
      <c r="ED8" s="1073"/>
      <c r="EE8" s="1073"/>
      <c r="EF8" s="1073"/>
      <c r="EG8" s="1073"/>
      <c r="EH8" s="1073"/>
      <c r="EI8" s="1073"/>
      <c r="EJ8" s="1073"/>
      <c r="EK8" s="1073"/>
      <c r="EL8" s="1073"/>
      <c r="EM8" s="1073"/>
      <c r="EN8" s="1073"/>
      <c r="EO8" s="1073"/>
      <c r="EP8" s="1073"/>
      <c r="EQ8" s="1073"/>
      <c r="ER8" s="1073"/>
      <c r="ES8" s="1073"/>
      <c r="ET8" s="1073"/>
      <c r="EU8" s="1073"/>
      <c r="EV8" s="1073"/>
      <c r="EW8" s="1073"/>
      <c r="EX8" s="1073"/>
      <c r="EY8" s="1073"/>
      <c r="EZ8" s="1073"/>
      <c r="FA8" s="1073"/>
      <c r="FB8" s="1073"/>
      <c r="FC8" s="1073"/>
      <c r="FD8" s="1073"/>
      <c r="FE8" s="1073"/>
      <c r="FF8" s="1073"/>
      <c r="FG8" s="1073"/>
      <c r="FH8" s="1073"/>
      <c r="FI8" s="1073"/>
      <c r="FJ8" s="1073"/>
      <c r="FK8" s="1073"/>
      <c r="FL8" s="1073"/>
      <c r="FM8" s="1073"/>
      <c r="FN8" s="1073"/>
      <c r="FO8" s="1073"/>
      <c r="FP8" s="1073"/>
      <c r="FQ8" s="1073"/>
      <c r="FR8" s="1073"/>
      <c r="FS8" s="1073"/>
      <c r="FT8" s="1073"/>
      <c r="FU8" s="1073"/>
      <c r="FV8" s="1073"/>
      <c r="FW8" s="1073"/>
      <c r="FX8" s="1073"/>
      <c r="FY8" s="1073"/>
      <c r="FZ8" s="1073"/>
      <c r="GA8" s="1073"/>
      <c r="GB8" s="1073"/>
      <c r="GC8" s="1073"/>
      <c r="GD8" s="1073"/>
      <c r="GE8" s="1073"/>
      <c r="GF8" s="1073"/>
      <c r="GG8" s="1073"/>
      <c r="GH8" s="1073"/>
    </row>
    <row r="9" spans="1:190" ht="26.25" customHeight="1">
      <c r="A9" s="1074" t="s">
        <v>217</v>
      </c>
      <c r="B9" s="1079">
        <v>0.99725227029914532</v>
      </c>
      <c r="C9" s="1073"/>
      <c r="D9" s="1071" t="s">
        <v>220</v>
      </c>
      <c r="E9" s="1126">
        <v>0.99433424094493217</v>
      </c>
      <c r="F9" s="1126">
        <v>0.99806007071632075</v>
      </c>
      <c r="G9" s="1126">
        <v>0.99780336037660222</v>
      </c>
      <c r="H9" s="1126">
        <v>0.99512788362614779</v>
      </c>
      <c r="I9" s="1126">
        <v>0.99770823794261276</v>
      </c>
      <c r="J9" s="1126">
        <v>0.99101151586127567</v>
      </c>
      <c r="K9" s="1126">
        <v>0.99373175652472534</v>
      </c>
      <c r="L9" s="1126">
        <v>0.9960538194444446</v>
      </c>
      <c r="M9" s="1126">
        <v>0.99582709146228165</v>
      </c>
      <c r="N9" s="1126">
        <v>0.99691324300699291</v>
      </c>
      <c r="O9" s="1126">
        <v>0.99650641025641029</v>
      </c>
      <c r="P9" s="1126">
        <v>0.99405298477564097</v>
      </c>
      <c r="Q9" s="1126">
        <v>0.99452194940476191</v>
      </c>
      <c r="R9" s="1126">
        <v>0.99616052350427342</v>
      </c>
      <c r="S9" s="1126">
        <v>0.99726437299679482</v>
      </c>
      <c r="T9" s="1126">
        <v>0.99620652302943968</v>
      </c>
      <c r="U9" s="1126">
        <f t="shared" si="1"/>
        <v>0</v>
      </c>
      <c r="W9" s="1127" t="s">
        <v>220</v>
      </c>
      <c r="X9" s="1126">
        <f t="shared" ref="X9:AC9" si="9">HLOOKUP(X$1,$E:$U,9,0)</f>
        <v>0.99405298477564097</v>
      </c>
      <c r="Y9" s="1126">
        <f t="shared" si="9"/>
        <v>0.99452194940476191</v>
      </c>
      <c r="Z9" s="1126">
        <f t="shared" si="9"/>
        <v>0.99616052350427342</v>
      </c>
      <c r="AA9" s="1126">
        <f t="shared" si="9"/>
        <v>0.99726437299679482</v>
      </c>
      <c r="AB9" s="1126">
        <f t="shared" si="9"/>
        <v>0.99620652302943968</v>
      </c>
      <c r="AC9" s="1126">
        <f t="shared" si="9"/>
        <v>0</v>
      </c>
      <c r="AD9" s="1128">
        <v>0.99299999999999999</v>
      </c>
      <c r="AE9" s="1131">
        <f t="shared" si="3"/>
        <v>0.99564127074218223</v>
      </c>
      <c r="AF9" s="1073"/>
      <c r="AG9" s="1073"/>
      <c r="AH9" s="1073"/>
      <c r="AI9" s="1073"/>
      <c r="AJ9" s="1073"/>
      <c r="AK9" s="1073"/>
      <c r="AL9" s="1073"/>
      <c r="AM9" s="1073"/>
      <c r="AN9" s="1073"/>
      <c r="AO9" s="1073"/>
      <c r="AP9" s="1073"/>
      <c r="AQ9" s="1073"/>
      <c r="AR9" s="1073"/>
      <c r="AS9" s="1073"/>
      <c r="AT9" s="1073"/>
      <c r="AU9" s="1073"/>
      <c r="AV9" s="1073"/>
      <c r="AW9" s="1073"/>
      <c r="AX9" s="1073"/>
      <c r="AY9" s="1073"/>
      <c r="AZ9" s="1073"/>
      <c r="BA9" s="1073"/>
      <c r="BB9" s="1073"/>
      <c r="BC9" s="1073"/>
      <c r="BD9" s="1073"/>
      <c r="BE9" s="1073"/>
      <c r="BF9" s="1073"/>
      <c r="BG9" s="1073"/>
      <c r="BH9" s="1073"/>
      <c r="BI9" s="1073"/>
      <c r="BJ9" s="1073"/>
      <c r="BK9" s="1073"/>
      <c r="BL9" s="1073"/>
      <c r="BM9" s="1073"/>
      <c r="BN9" s="1073"/>
      <c r="BO9" s="1073"/>
      <c r="BP9" s="1073"/>
      <c r="BQ9" s="1073"/>
      <c r="BR9" s="1073"/>
      <c r="BS9" s="1073"/>
      <c r="BT9" s="1073"/>
      <c r="BU9" s="1073"/>
      <c r="BV9" s="1073"/>
      <c r="BW9" s="1073"/>
      <c r="BX9" s="1073"/>
      <c r="BY9" s="1073"/>
      <c r="BZ9" s="1073"/>
      <c r="CA9" s="1073"/>
      <c r="CB9" s="1073"/>
      <c r="CC9" s="1073"/>
      <c r="CD9" s="1073"/>
      <c r="CE9" s="1073"/>
      <c r="CF9" s="1073"/>
      <c r="CG9" s="1073"/>
      <c r="CH9" s="1073"/>
      <c r="CI9" s="1073"/>
      <c r="CJ9" s="1073"/>
      <c r="CK9" s="1073"/>
      <c r="CL9" s="1073"/>
      <c r="CM9" s="1073"/>
      <c r="CN9" s="1073"/>
      <c r="CO9" s="1073"/>
      <c r="CP9" s="1073"/>
      <c r="CQ9" s="1073"/>
      <c r="CR9" s="1073"/>
      <c r="CS9" s="1073"/>
      <c r="CT9" s="1073"/>
      <c r="CU9" s="1073"/>
      <c r="CV9" s="1073"/>
      <c r="CW9" s="1073"/>
      <c r="CX9" s="1073"/>
      <c r="CY9" s="1073"/>
      <c r="CZ9" s="1073"/>
      <c r="DA9" s="1073"/>
      <c r="DB9" s="1073"/>
      <c r="DC9" s="1073"/>
      <c r="DD9" s="1073"/>
      <c r="DE9" s="1073"/>
      <c r="DF9" s="1073"/>
      <c r="DG9" s="1073"/>
      <c r="DH9" s="1073"/>
      <c r="DI9" s="1073"/>
      <c r="DJ9" s="1073"/>
      <c r="DK9" s="1073"/>
      <c r="DL9" s="1073"/>
      <c r="DM9" s="1073"/>
      <c r="DN9" s="1073"/>
      <c r="DO9" s="1073"/>
      <c r="DP9" s="1073"/>
      <c r="DQ9" s="1073"/>
      <c r="DR9" s="1073"/>
      <c r="DS9" s="1073"/>
      <c r="DT9" s="1073"/>
      <c r="DU9" s="1073"/>
      <c r="DV9" s="1073"/>
      <c r="DW9" s="1073"/>
      <c r="DX9" s="1073"/>
      <c r="DY9" s="1073"/>
      <c r="DZ9" s="1073"/>
      <c r="EA9" s="1073"/>
      <c r="EB9" s="1073"/>
      <c r="EC9" s="1073"/>
      <c r="ED9" s="1073"/>
      <c r="EE9" s="1073"/>
      <c r="EF9" s="1073"/>
      <c r="EG9" s="1073"/>
      <c r="EH9" s="1073"/>
      <c r="EI9" s="1073"/>
      <c r="EJ9" s="1073"/>
      <c r="EK9" s="1073"/>
      <c r="EL9" s="1073"/>
      <c r="EM9" s="1073"/>
      <c r="EN9" s="1073"/>
      <c r="EO9" s="1073"/>
      <c r="EP9" s="1073"/>
      <c r="EQ9" s="1073"/>
      <c r="ER9" s="1073"/>
      <c r="ES9" s="1073"/>
      <c r="ET9" s="1073"/>
      <c r="EU9" s="1073"/>
      <c r="EV9" s="1073"/>
      <c r="EW9" s="1073"/>
      <c r="EX9" s="1073"/>
      <c r="EY9" s="1073"/>
      <c r="EZ9" s="1073"/>
      <c r="FA9" s="1073"/>
      <c r="FB9" s="1073"/>
      <c r="FC9" s="1073"/>
      <c r="FD9" s="1073"/>
      <c r="FE9" s="1073"/>
      <c r="FF9" s="1073"/>
      <c r="FG9" s="1073"/>
      <c r="FH9" s="1073"/>
      <c r="FI9" s="1073"/>
      <c r="FJ9" s="1073"/>
      <c r="FK9" s="1073"/>
      <c r="FL9" s="1073"/>
      <c r="FM9" s="1073"/>
      <c r="FN9" s="1073"/>
      <c r="FO9" s="1073"/>
      <c r="FP9" s="1073"/>
      <c r="FQ9" s="1073"/>
      <c r="FR9" s="1073"/>
      <c r="FS9" s="1073"/>
      <c r="FT9" s="1073"/>
      <c r="FU9" s="1073"/>
      <c r="FV9" s="1073"/>
      <c r="FW9" s="1073"/>
      <c r="FX9" s="1073"/>
      <c r="FY9" s="1073"/>
      <c r="FZ9" s="1073"/>
      <c r="GA9" s="1073"/>
      <c r="GB9" s="1073"/>
      <c r="GC9" s="1073"/>
      <c r="GD9" s="1073"/>
      <c r="GE9" s="1073"/>
      <c r="GF9" s="1073"/>
      <c r="GG9" s="1073"/>
      <c r="GH9" s="1073"/>
    </row>
    <row r="10" spans="1:190" ht="26.25" customHeight="1">
      <c r="A10" s="1074" t="s">
        <v>218</v>
      </c>
      <c r="B10" s="1079">
        <v>0.99778145032051291</v>
      </c>
      <c r="C10" s="1073"/>
      <c r="D10" s="1071" t="s">
        <v>221</v>
      </c>
      <c r="E10" s="1126">
        <v>0.99840856481481488</v>
      </c>
      <c r="F10" s="1126">
        <v>0</v>
      </c>
      <c r="G10" s="1126">
        <v>0</v>
      </c>
      <c r="H10" s="1126">
        <v>0</v>
      </c>
      <c r="I10" s="1126">
        <v>0</v>
      </c>
      <c r="J10" s="1126">
        <v>0</v>
      </c>
      <c r="K10" s="1126">
        <v>0</v>
      </c>
      <c r="L10" s="1126">
        <v>0</v>
      </c>
      <c r="M10" s="1126">
        <v>0</v>
      </c>
      <c r="N10" s="1126">
        <v>0</v>
      </c>
      <c r="O10" s="1126">
        <v>0</v>
      </c>
      <c r="P10" s="1126">
        <v>0</v>
      </c>
      <c r="Q10" s="1126">
        <v>0.99143806561085979</v>
      </c>
      <c r="R10" s="1126">
        <v>0.99867168421855923</v>
      </c>
      <c r="S10" s="1126">
        <v>0.99294885706018521</v>
      </c>
      <c r="T10" s="1126">
        <v>0.99611211271367517</v>
      </c>
      <c r="U10" s="1126">
        <f t="shared" si="1"/>
        <v>0.99752241267186914</v>
      </c>
      <c r="W10" s="1127" t="s">
        <v>221</v>
      </c>
      <c r="X10" s="1126">
        <f t="shared" ref="X10:AC10" si="10">HLOOKUP(X$1,$E:$U,10,0)</f>
        <v>0</v>
      </c>
      <c r="Y10" s="1126">
        <f t="shared" si="10"/>
        <v>0.99143806561085979</v>
      </c>
      <c r="Z10" s="1126">
        <f t="shared" si="10"/>
        <v>0.99867168421855923</v>
      </c>
      <c r="AA10" s="1126">
        <f t="shared" si="10"/>
        <v>0.99294885706018521</v>
      </c>
      <c r="AB10" s="1126">
        <f t="shared" si="10"/>
        <v>0.99611211271367517</v>
      </c>
      <c r="AC10" s="1126">
        <f t="shared" si="10"/>
        <v>0.99752241267186914</v>
      </c>
      <c r="AD10" s="1128">
        <v>0.99299999999999999</v>
      </c>
      <c r="AE10" s="1131">
        <f t="shared" si="3"/>
        <v>0.99533862645502968</v>
      </c>
      <c r="AF10" s="1073"/>
      <c r="AG10" s="1073"/>
      <c r="AH10" s="1073"/>
      <c r="AI10" s="1073"/>
      <c r="AJ10" s="1073"/>
      <c r="AK10" s="1073"/>
      <c r="AL10" s="1073"/>
      <c r="AM10" s="1073"/>
      <c r="AN10" s="1073"/>
      <c r="AO10" s="1073"/>
      <c r="AP10" s="1073"/>
      <c r="AQ10" s="1073"/>
      <c r="AR10" s="1073"/>
      <c r="AS10" s="1073"/>
      <c r="AT10" s="1073"/>
      <c r="AU10" s="1073"/>
      <c r="AV10" s="1073"/>
      <c r="AW10" s="1073"/>
      <c r="AX10" s="1073"/>
      <c r="AY10" s="1073"/>
      <c r="AZ10" s="1073"/>
      <c r="BA10" s="1073"/>
      <c r="BB10" s="1073"/>
      <c r="BC10" s="1073"/>
      <c r="BD10" s="1073"/>
      <c r="BE10" s="1073"/>
      <c r="BF10" s="1073"/>
      <c r="BG10" s="1073"/>
      <c r="BH10" s="1073"/>
      <c r="BI10" s="1073"/>
      <c r="BJ10" s="1073"/>
      <c r="BK10" s="1073"/>
      <c r="BL10" s="1073"/>
      <c r="BM10" s="1073"/>
      <c r="BN10" s="1073"/>
      <c r="BO10" s="1073"/>
      <c r="BP10" s="1073"/>
      <c r="BQ10" s="1073"/>
      <c r="BR10" s="1073"/>
      <c r="BS10" s="1073"/>
      <c r="BT10" s="1073"/>
      <c r="BU10" s="1073"/>
      <c r="BV10" s="1073"/>
      <c r="BW10" s="1073"/>
      <c r="BX10" s="1073"/>
      <c r="BY10" s="1073"/>
      <c r="BZ10" s="1073"/>
      <c r="CA10" s="1073"/>
      <c r="CB10" s="1073"/>
      <c r="CC10" s="1073"/>
      <c r="CD10" s="1073"/>
      <c r="CE10" s="1073"/>
      <c r="CF10" s="1073"/>
      <c r="CG10" s="1073"/>
      <c r="CH10" s="1073"/>
      <c r="CI10" s="1073"/>
      <c r="CJ10" s="1073"/>
      <c r="CK10" s="1073"/>
      <c r="CL10" s="1073"/>
      <c r="CM10" s="1073"/>
      <c r="CN10" s="1073"/>
      <c r="CO10" s="1073"/>
      <c r="CP10" s="1073"/>
      <c r="CQ10" s="1073"/>
      <c r="CR10" s="1073"/>
      <c r="CS10" s="1073"/>
      <c r="CT10" s="1073"/>
      <c r="CU10" s="1073"/>
      <c r="CV10" s="1073"/>
      <c r="CW10" s="1073"/>
      <c r="CX10" s="1073"/>
      <c r="CY10" s="1073"/>
      <c r="CZ10" s="1073"/>
      <c r="DA10" s="1073"/>
      <c r="DB10" s="1073"/>
      <c r="DC10" s="1073"/>
      <c r="DD10" s="1073"/>
      <c r="DE10" s="1073"/>
      <c r="DF10" s="1073"/>
      <c r="DG10" s="1073"/>
      <c r="DH10" s="1073"/>
      <c r="DI10" s="1073"/>
      <c r="DJ10" s="1073"/>
      <c r="DK10" s="1073"/>
      <c r="DL10" s="1073"/>
      <c r="DM10" s="1073"/>
      <c r="DN10" s="1073"/>
      <c r="DO10" s="1073"/>
      <c r="DP10" s="1073"/>
      <c r="DQ10" s="1073"/>
      <c r="DR10" s="1073"/>
      <c r="DS10" s="1073"/>
      <c r="DT10" s="1073"/>
      <c r="DU10" s="1073"/>
      <c r="DV10" s="1073"/>
      <c r="DW10" s="1073"/>
      <c r="DX10" s="1073"/>
      <c r="DY10" s="1073"/>
      <c r="DZ10" s="1073"/>
      <c r="EA10" s="1073"/>
      <c r="EB10" s="1073"/>
      <c r="EC10" s="1073"/>
      <c r="ED10" s="1073"/>
      <c r="EE10" s="1073"/>
      <c r="EF10" s="1073"/>
      <c r="EG10" s="1073"/>
      <c r="EH10" s="1073"/>
      <c r="EI10" s="1073"/>
      <c r="EJ10" s="1073"/>
      <c r="EK10" s="1073"/>
      <c r="EL10" s="1073"/>
      <c r="EM10" s="1073"/>
      <c r="EN10" s="1073"/>
      <c r="EO10" s="1073"/>
      <c r="EP10" s="1073"/>
      <c r="EQ10" s="1073"/>
      <c r="ER10" s="1073"/>
      <c r="ES10" s="1073"/>
      <c r="ET10" s="1073"/>
      <c r="EU10" s="1073"/>
      <c r="EV10" s="1073"/>
      <c r="EW10" s="1073"/>
      <c r="EX10" s="1073"/>
      <c r="EY10" s="1073"/>
      <c r="EZ10" s="1073"/>
      <c r="FA10" s="1073"/>
      <c r="FB10" s="1073"/>
      <c r="FC10" s="1073"/>
      <c r="FD10" s="1073"/>
      <c r="FE10" s="1073"/>
      <c r="FF10" s="1073"/>
      <c r="FG10" s="1073"/>
      <c r="FH10" s="1073"/>
      <c r="FI10" s="1073"/>
      <c r="FJ10" s="1073"/>
      <c r="FK10" s="1073"/>
      <c r="FL10" s="1073"/>
      <c r="FM10" s="1073"/>
      <c r="FN10" s="1073"/>
      <c r="FO10" s="1073"/>
      <c r="FP10" s="1073"/>
      <c r="FQ10" s="1073"/>
      <c r="FR10" s="1073"/>
      <c r="FS10" s="1073"/>
      <c r="FT10" s="1073"/>
      <c r="FU10" s="1073"/>
      <c r="FV10" s="1073"/>
      <c r="FW10" s="1073"/>
      <c r="FX10" s="1073"/>
      <c r="FY10" s="1073"/>
      <c r="FZ10" s="1073"/>
      <c r="GA10" s="1073"/>
      <c r="GB10" s="1073"/>
      <c r="GC10" s="1073"/>
      <c r="GD10" s="1073"/>
      <c r="GE10" s="1073"/>
      <c r="GF10" s="1073"/>
      <c r="GG10" s="1073"/>
      <c r="GH10" s="1073"/>
    </row>
    <row r="11" spans="1:190" ht="26.25" customHeight="1">
      <c r="A11" s="1074" t="s">
        <v>219</v>
      </c>
      <c r="B11" s="1079">
        <v>0.99272017045454541</v>
      </c>
      <c r="C11" s="1073"/>
      <c r="D11" s="1071" t="s">
        <v>222</v>
      </c>
      <c r="E11" s="1126">
        <v>0.9950357029580662</v>
      </c>
      <c r="F11" s="1126">
        <v>0.99815787330435768</v>
      </c>
      <c r="G11" s="1126">
        <v>0.99657349194608813</v>
      </c>
      <c r="H11" s="1126">
        <v>0.99642543454142007</v>
      </c>
      <c r="I11" s="1126">
        <v>0.99614216079059814</v>
      </c>
      <c r="J11" s="1126">
        <v>0.99192647630147623</v>
      </c>
      <c r="K11" s="1126">
        <v>0.9935507923789173</v>
      </c>
      <c r="L11" s="1126">
        <v>0.99825679420405988</v>
      </c>
      <c r="M11" s="1126">
        <v>0.99422743055555551</v>
      </c>
      <c r="N11" s="1126">
        <v>0.99670472756410244</v>
      </c>
      <c r="O11" s="1126">
        <v>0.99621944130216189</v>
      </c>
      <c r="P11" s="1126">
        <v>0.99681223290598264</v>
      </c>
      <c r="Q11" s="1126">
        <v>0.9953903256704979</v>
      </c>
      <c r="R11" s="1126">
        <v>0.99729391587944216</v>
      </c>
      <c r="S11" s="1126">
        <v>0.9963199550653592</v>
      </c>
      <c r="T11" s="1126">
        <v>0.99375667735042739</v>
      </c>
      <c r="U11" s="1126">
        <f t="shared" si="1"/>
        <v>0</v>
      </c>
      <c r="AF11" s="1073"/>
      <c r="AG11" s="1073"/>
      <c r="AH11" s="1073"/>
      <c r="AI11" s="1073"/>
      <c r="AJ11" s="1073"/>
      <c r="AK11" s="1073"/>
      <c r="AL11" s="1073"/>
      <c r="AM11" s="1073"/>
      <c r="AN11" s="1073"/>
      <c r="AO11" s="1073"/>
      <c r="AP11" s="1073"/>
      <c r="AQ11" s="1073"/>
      <c r="AR11" s="1073"/>
      <c r="AS11" s="1073"/>
      <c r="AT11" s="1073"/>
      <c r="AU11" s="1073"/>
      <c r="AV11" s="1073"/>
      <c r="AW11" s="1073"/>
      <c r="AX11" s="1073"/>
      <c r="AY11" s="1073"/>
      <c r="AZ11" s="1073"/>
      <c r="BA11" s="1073"/>
      <c r="BB11" s="1073"/>
      <c r="BC11" s="1073"/>
      <c r="BD11" s="1073"/>
      <c r="BE11" s="1073"/>
      <c r="BF11" s="1073"/>
      <c r="BG11" s="1073"/>
      <c r="BH11" s="1073"/>
      <c r="BI11" s="1073"/>
      <c r="BJ11" s="1073"/>
      <c r="BK11" s="1073"/>
      <c r="BL11" s="1073"/>
      <c r="BM11" s="1073"/>
      <c r="BN11" s="1073"/>
      <c r="BO11" s="1073"/>
      <c r="BP11" s="1073"/>
      <c r="BQ11" s="1073"/>
      <c r="BR11" s="1073"/>
      <c r="BS11" s="1073"/>
      <c r="BT11" s="1073"/>
      <c r="BU11" s="1073"/>
      <c r="BV11" s="1073"/>
      <c r="BW11" s="1073"/>
      <c r="BX11" s="1073"/>
      <c r="BY11" s="1073"/>
      <c r="BZ11" s="1073"/>
      <c r="CA11" s="1073"/>
      <c r="CB11" s="1073"/>
      <c r="CC11" s="1073"/>
      <c r="CD11" s="1073"/>
      <c r="CE11" s="1073"/>
      <c r="CF11" s="1073"/>
      <c r="CG11" s="1073"/>
      <c r="CH11" s="1073"/>
      <c r="CI11" s="1073"/>
      <c r="CJ11" s="1073"/>
      <c r="CK11" s="1073"/>
      <c r="CL11" s="1073"/>
      <c r="CM11" s="1073"/>
      <c r="CN11" s="1073"/>
      <c r="CO11" s="1073"/>
      <c r="CP11" s="1073"/>
      <c r="CQ11" s="1073"/>
      <c r="CR11" s="1073"/>
      <c r="CS11" s="1073"/>
      <c r="CT11" s="1073"/>
      <c r="CU11" s="1073"/>
      <c r="CV11" s="1073"/>
      <c r="CW11" s="1073"/>
      <c r="CX11" s="1073"/>
      <c r="CY11" s="1073"/>
      <c r="CZ11" s="1073"/>
      <c r="DA11" s="1073"/>
      <c r="DB11" s="1073"/>
      <c r="DC11" s="1073"/>
      <c r="DD11" s="1073"/>
      <c r="DE11" s="1073"/>
      <c r="DF11" s="1073"/>
      <c r="DG11" s="1073"/>
      <c r="DH11" s="1073"/>
      <c r="DI11" s="1073"/>
      <c r="DJ11" s="1073"/>
      <c r="DK11" s="1073"/>
      <c r="DL11" s="1073"/>
      <c r="DM11" s="1073"/>
      <c r="DN11" s="1073"/>
      <c r="DO11" s="1073"/>
      <c r="DP11" s="1073"/>
      <c r="DQ11" s="1073"/>
      <c r="DR11" s="1073"/>
      <c r="DS11" s="1073"/>
      <c r="DT11" s="1073"/>
      <c r="DU11" s="1073"/>
      <c r="DV11" s="1073"/>
      <c r="DW11" s="1073"/>
      <c r="DX11" s="1073"/>
      <c r="DY11" s="1073"/>
      <c r="DZ11" s="1073"/>
      <c r="EA11" s="1073"/>
      <c r="EB11" s="1073"/>
      <c r="EC11" s="1073"/>
      <c r="ED11" s="1073"/>
      <c r="EE11" s="1073"/>
      <c r="EF11" s="1073"/>
      <c r="EG11" s="1073"/>
      <c r="EH11" s="1073"/>
      <c r="EI11" s="1073"/>
      <c r="EJ11" s="1073"/>
      <c r="EK11" s="1073"/>
      <c r="EL11" s="1073"/>
      <c r="EM11" s="1073"/>
      <c r="EN11" s="1073"/>
      <c r="EO11" s="1073"/>
      <c r="EP11" s="1073"/>
      <c r="EQ11" s="1073"/>
      <c r="ER11" s="1073"/>
      <c r="ES11" s="1073"/>
      <c r="ET11" s="1073"/>
      <c r="EU11" s="1073"/>
      <c r="EV11" s="1073"/>
      <c r="EW11" s="1073"/>
      <c r="EX11" s="1073"/>
      <c r="EY11" s="1073"/>
      <c r="EZ11" s="1073"/>
      <c r="FA11" s="1073"/>
      <c r="FB11" s="1073"/>
      <c r="FC11" s="1073"/>
      <c r="FD11" s="1073"/>
      <c r="FE11" s="1073"/>
      <c r="FF11" s="1073"/>
      <c r="FG11" s="1073"/>
      <c r="FH11" s="1073"/>
      <c r="FI11" s="1073"/>
      <c r="FJ11" s="1073"/>
      <c r="FK11" s="1073"/>
      <c r="FL11" s="1073"/>
      <c r="FM11" s="1073"/>
      <c r="FN11" s="1073"/>
      <c r="FO11" s="1073"/>
      <c r="FP11" s="1073"/>
      <c r="FQ11" s="1073"/>
      <c r="FR11" s="1073"/>
      <c r="FS11" s="1073"/>
      <c r="FT11" s="1073"/>
      <c r="FU11" s="1073"/>
      <c r="FV11" s="1073"/>
      <c r="FW11" s="1073"/>
      <c r="FX11" s="1073"/>
      <c r="FY11" s="1073"/>
      <c r="FZ11" s="1073"/>
      <c r="GA11" s="1073"/>
      <c r="GB11" s="1073"/>
      <c r="GC11" s="1073"/>
      <c r="GD11" s="1073"/>
      <c r="GE11" s="1073"/>
      <c r="GF11" s="1073"/>
      <c r="GG11" s="1073"/>
      <c r="GH11" s="1073"/>
    </row>
    <row r="12" spans="1:190" ht="26.25" customHeight="1">
      <c r="A12" s="1074" t="s">
        <v>220</v>
      </c>
      <c r="B12" s="1079"/>
      <c r="C12" s="1073"/>
      <c r="D12" s="1071" t="s">
        <v>223</v>
      </c>
      <c r="E12" s="1126">
        <v>0.99742031695156697</v>
      </c>
      <c r="F12" s="1126">
        <v>0.99665347658104819</v>
      </c>
      <c r="G12" s="1126">
        <v>0.99628561253561254</v>
      </c>
      <c r="H12" s="1126">
        <v>0.99737560488939181</v>
      </c>
      <c r="I12" s="1126">
        <v>0.99393439760026281</v>
      </c>
      <c r="J12" s="1126">
        <v>0.99489433092948698</v>
      </c>
      <c r="K12" s="1126">
        <v>0.99669593571937332</v>
      </c>
      <c r="L12" s="1126">
        <v>0.99380859715681191</v>
      </c>
      <c r="M12" s="1126">
        <v>0.99828815390338865</v>
      </c>
      <c r="N12" s="1126">
        <v>0.99702229917073681</v>
      </c>
      <c r="O12" s="1126">
        <v>0.99686120014244994</v>
      </c>
      <c r="P12" s="1126">
        <v>0.99088708600427367</v>
      </c>
      <c r="Q12" s="1126">
        <v>0.99237936253561254</v>
      </c>
      <c r="R12" s="1126">
        <v>0.98923400247413407</v>
      </c>
      <c r="S12" s="1126">
        <v>0.99373952710301416</v>
      </c>
      <c r="T12" s="1126">
        <v>1</v>
      </c>
      <c r="U12" s="1126">
        <f t="shared" si="1"/>
        <v>0</v>
      </c>
      <c r="W12" s="1123" t="s">
        <v>38</v>
      </c>
      <c r="X12" s="1123" t="str">
        <f t="shared" ref="X12:AC12" si="11">X$1</f>
        <v>114-12月</v>
      </c>
      <c r="Y12" s="1123" t="str">
        <f t="shared" si="11"/>
        <v>115-01月</v>
      </c>
      <c r="Z12" s="1123" t="str">
        <f t="shared" si="11"/>
        <v>115-02月</v>
      </c>
      <c r="AA12" s="1123" t="str">
        <f t="shared" si="11"/>
        <v>115-03月</v>
      </c>
      <c r="AB12" s="1123" t="str">
        <f t="shared" si="11"/>
        <v>115-04月</v>
      </c>
      <c r="AC12" s="1123" t="str">
        <f t="shared" si="11"/>
        <v>115-05月</v>
      </c>
      <c r="AD12" s="1125" t="s">
        <v>826</v>
      </c>
      <c r="AE12" s="1132" t="s">
        <v>827</v>
      </c>
      <c r="AF12" s="1073"/>
      <c r="AG12" s="1073"/>
      <c r="AH12" s="1073"/>
      <c r="AI12" s="1073"/>
      <c r="AJ12" s="1073"/>
      <c r="AK12" s="1073"/>
      <c r="AL12" s="1073"/>
      <c r="AM12" s="1073"/>
      <c r="AN12" s="1073"/>
      <c r="AO12" s="1073"/>
      <c r="AP12" s="1073"/>
      <c r="AQ12" s="1073"/>
      <c r="AR12" s="1073"/>
      <c r="AS12" s="1073"/>
      <c r="AT12" s="1073"/>
      <c r="AU12" s="1073"/>
      <c r="AV12" s="1073"/>
      <c r="AW12" s="1073"/>
      <c r="AX12" s="1073"/>
      <c r="AY12" s="1073"/>
      <c r="AZ12" s="1073"/>
      <c r="BA12" s="1073"/>
      <c r="BB12" s="1073"/>
      <c r="BC12" s="1073"/>
      <c r="BD12" s="1073"/>
      <c r="BE12" s="1073"/>
      <c r="BF12" s="1073"/>
      <c r="BG12" s="1073"/>
      <c r="BH12" s="1073"/>
      <c r="BI12" s="1073"/>
      <c r="BJ12" s="1073"/>
      <c r="BK12" s="1073"/>
      <c r="BL12" s="1073"/>
      <c r="BM12" s="1073"/>
      <c r="BN12" s="1073"/>
      <c r="BO12" s="1073"/>
      <c r="BP12" s="1073"/>
      <c r="BQ12" s="1073"/>
      <c r="BR12" s="1073"/>
      <c r="BS12" s="1073"/>
      <c r="BT12" s="1073"/>
      <c r="BU12" s="1073"/>
      <c r="BV12" s="1073"/>
      <c r="BW12" s="1073"/>
      <c r="BX12" s="1073"/>
      <c r="BY12" s="1073"/>
      <c r="BZ12" s="1073"/>
      <c r="CA12" s="1073"/>
      <c r="CB12" s="1073"/>
      <c r="CC12" s="1073"/>
      <c r="CD12" s="1073"/>
      <c r="CE12" s="1073"/>
      <c r="CF12" s="1073"/>
      <c r="CG12" s="1073"/>
      <c r="CH12" s="1073"/>
      <c r="CI12" s="1073"/>
      <c r="CJ12" s="1073"/>
      <c r="CK12" s="1073"/>
      <c r="CL12" s="1073"/>
      <c r="CM12" s="1073"/>
      <c r="CN12" s="1073"/>
      <c r="CO12" s="1073"/>
      <c r="CP12" s="1073"/>
      <c r="CQ12" s="1073"/>
      <c r="CR12" s="1073"/>
      <c r="CS12" s="1073"/>
      <c r="CT12" s="1073"/>
      <c r="CU12" s="1073"/>
      <c r="CV12" s="1073"/>
      <c r="CW12" s="1073"/>
      <c r="CX12" s="1073"/>
      <c r="CY12" s="1073"/>
      <c r="CZ12" s="1073"/>
      <c r="DA12" s="1073"/>
      <c r="DB12" s="1073"/>
      <c r="DC12" s="1073"/>
      <c r="DD12" s="1073"/>
      <c r="DE12" s="1073"/>
      <c r="DF12" s="1073"/>
      <c r="DG12" s="1073"/>
      <c r="DH12" s="1073"/>
      <c r="DI12" s="1073"/>
      <c r="DJ12" s="1073"/>
      <c r="DK12" s="1073"/>
      <c r="DL12" s="1073"/>
      <c r="DM12" s="1073"/>
      <c r="DN12" s="1073"/>
      <c r="DO12" s="1073"/>
      <c r="DP12" s="1073"/>
      <c r="DQ12" s="1073"/>
      <c r="DR12" s="1073"/>
      <c r="DS12" s="1073"/>
      <c r="DT12" s="1073"/>
      <c r="DU12" s="1073"/>
      <c r="DV12" s="1073"/>
      <c r="DW12" s="1073"/>
      <c r="DX12" s="1073"/>
      <c r="DY12" s="1073"/>
      <c r="DZ12" s="1073"/>
      <c r="EA12" s="1073"/>
      <c r="EB12" s="1073"/>
      <c r="EC12" s="1073"/>
      <c r="ED12" s="1073"/>
      <c r="EE12" s="1073"/>
      <c r="EF12" s="1073"/>
      <c r="EG12" s="1073"/>
      <c r="EH12" s="1073"/>
      <c r="EI12" s="1073"/>
      <c r="EJ12" s="1073"/>
      <c r="EK12" s="1073"/>
      <c r="EL12" s="1073"/>
      <c r="EM12" s="1073"/>
      <c r="EN12" s="1073"/>
      <c r="EO12" s="1073"/>
      <c r="EP12" s="1073"/>
      <c r="EQ12" s="1073"/>
      <c r="ER12" s="1073"/>
      <c r="ES12" s="1073"/>
      <c r="ET12" s="1073"/>
      <c r="EU12" s="1073"/>
      <c r="EV12" s="1073"/>
      <c r="EW12" s="1073"/>
      <c r="EX12" s="1073"/>
      <c r="EY12" s="1073"/>
      <c r="EZ12" s="1073"/>
      <c r="FA12" s="1073"/>
      <c r="FB12" s="1073"/>
      <c r="FC12" s="1073"/>
      <c r="FD12" s="1073"/>
      <c r="FE12" s="1073"/>
      <c r="FF12" s="1073"/>
      <c r="FG12" s="1073"/>
      <c r="FH12" s="1073"/>
      <c r="FI12" s="1073"/>
      <c r="FJ12" s="1073"/>
      <c r="FK12" s="1073"/>
      <c r="FL12" s="1073"/>
      <c r="FM12" s="1073"/>
      <c r="FN12" s="1073"/>
      <c r="FO12" s="1073"/>
      <c r="FP12" s="1073"/>
      <c r="FQ12" s="1073"/>
      <c r="FR12" s="1073"/>
      <c r="FS12" s="1073"/>
      <c r="FT12" s="1073"/>
      <c r="FU12" s="1073"/>
      <c r="FV12" s="1073"/>
      <c r="FW12" s="1073"/>
      <c r="FX12" s="1073"/>
      <c r="FY12" s="1073"/>
      <c r="FZ12" s="1073"/>
      <c r="GA12" s="1073"/>
      <c r="GB12" s="1073"/>
      <c r="GC12" s="1073"/>
      <c r="GD12" s="1073"/>
      <c r="GE12" s="1073"/>
      <c r="GF12" s="1073"/>
      <c r="GG12" s="1073"/>
      <c r="GH12" s="1073"/>
    </row>
    <row r="13" spans="1:190" ht="26.25" customHeight="1">
      <c r="A13" s="1074" t="s">
        <v>221</v>
      </c>
      <c r="B13" s="1079">
        <v>0.99752241267186914</v>
      </c>
      <c r="C13" s="1073"/>
      <c r="D13" s="1071" t="s">
        <v>224</v>
      </c>
      <c r="E13" s="1126">
        <v>0.99730425824175839</v>
      </c>
      <c r="F13" s="1126">
        <v>0.99780970982142869</v>
      </c>
      <c r="G13" s="1126">
        <v>0.9952702529174885</v>
      </c>
      <c r="H13" s="1126">
        <v>0.99595147107166326</v>
      </c>
      <c r="I13" s="1126">
        <v>0.99883203930887121</v>
      </c>
      <c r="J13" s="1126">
        <v>0.99799932143682157</v>
      </c>
      <c r="K13" s="1126">
        <v>0.99650032644824282</v>
      </c>
      <c r="L13" s="1126">
        <v>0.99449150899503735</v>
      </c>
      <c r="M13" s="1126">
        <v>0.9981865237253168</v>
      </c>
      <c r="N13" s="1126">
        <v>0.99716822778514558</v>
      </c>
      <c r="O13" s="1126">
        <v>0.99688942307692319</v>
      </c>
      <c r="P13" s="1126">
        <v>0.99639995421245431</v>
      </c>
      <c r="Q13" s="1126">
        <v>0.99654984206614639</v>
      </c>
      <c r="R13" s="1126">
        <v>0.99689874169040849</v>
      </c>
      <c r="S13" s="1126">
        <v>0.99772539288668327</v>
      </c>
      <c r="T13" s="1126">
        <v>0.99795219971001237</v>
      </c>
      <c r="U13" s="1126">
        <f t="shared" si="1"/>
        <v>0.99635785678137656</v>
      </c>
      <c r="W13" s="1127" t="s">
        <v>222</v>
      </c>
      <c r="X13" s="1126">
        <f t="shared" ref="X13:AC13" si="12">HLOOKUP(X$1,$E:$U,11,0)</f>
        <v>0.99681223290598264</v>
      </c>
      <c r="Y13" s="1126">
        <f t="shared" si="12"/>
        <v>0.9953903256704979</v>
      </c>
      <c r="Z13" s="1126">
        <f t="shared" si="12"/>
        <v>0.99729391587944216</v>
      </c>
      <c r="AA13" s="1126">
        <f t="shared" si="12"/>
        <v>0.9963199550653592</v>
      </c>
      <c r="AB13" s="1126">
        <f t="shared" si="12"/>
        <v>0.99375667735042739</v>
      </c>
      <c r="AC13" s="1126">
        <f t="shared" si="12"/>
        <v>0</v>
      </c>
      <c r="AD13" s="1128">
        <v>0.99299999999999999</v>
      </c>
      <c r="AE13" s="1131">
        <f t="shared" ref="AE13:AE22" si="13">IFERROR(AVERAGEIF(X13:AC13,"&lt;&gt;0"),"")</f>
        <v>0.99591462137434184</v>
      </c>
      <c r="AF13" s="1073"/>
      <c r="AG13" s="1073"/>
      <c r="AH13" s="1073"/>
      <c r="AI13" s="1073"/>
      <c r="AJ13" s="1073"/>
      <c r="AK13" s="1073"/>
      <c r="AL13" s="1073"/>
      <c r="AM13" s="1073"/>
      <c r="AN13" s="1073"/>
      <c r="AO13" s="1073"/>
      <c r="AP13" s="1073"/>
      <c r="AQ13" s="1073"/>
      <c r="AR13" s="1073"/>
      <c r="AS13" s="1073"/>
      <c r="AT13" s="1073"/>
      <c r="AU13" s="1073"/>
      <c r="AV13" s="1073"/>
      <c r="AW13" s="1073"/>
      <c r="AX13" s="1073"/>
      <c r="AY13" s="1073"/>
      <c r="AZ13" s="1073"/>
      <c r="BA13" s="1073"/>
      <c r="BB13" s="1073"/>
      <c r="BC13" s="1073"/>
      <c r="BD13" s="1073"/>
      <c r="BE13" s="1073"/>
      <c r="BF13" s="1073"/>
      <c r="BG13" s="1073"/>
      <c r="BH13" s="1073"/>
      <c r="BI13" s="1073"/>
      <c r="BJ13" s="1073"/>
      <c r="BK13" s="1073"/>
      <c r="BL13" s="1073"/>
      <c r="BM13" s="1073"/>
      <c r="BN13" s="1073"/>
      <c r="BO13" s="1073"/>
      <c r="BP13" s="1073"/>
      <c r="BQ13" s="1073"/>
      <c r="BR13" s="1073"/>
      <c r="BS13" s="1073"/>
      <c r="BT13" s="1073"/>
      <c r="BU13" s="1073"/>
      <c r="BV13" s="1073"/>
      <c r="BW13" s="1073"/>
      <c r="BX13" s="1073"/>
      <c r="BY13" s="1073"/>
      <c r="BZ13" s="1073"/>
      <c r="CA13" s="1073"/>
      <c r="CB13" s="1073"/>
      <c r="CC13" s="1073"/>
      <c r="CD13" s="1073"/>
      <c r="CE13" s="1073"/>
      <c r="CF13" s="1073"/>
      <c r="CG13" s="1073"/>
      <c r="CH13" s="1073"/>
      <c r="CI13" s="1073"/>
      <c r="CJ13" s="1073"/>
      <c r="CK13" s="1073"/>
      <c r="CL13" s="1073"/>
      <c r="CM13" s="1073"/>
      <c r="CN13" s="1073"/>
      <c r="CO13" s="1073"/>
      <c r="CP13" s="1073"/>
      <c r="CQ13" s="1073"/>
      <c r="CR13" s="1073"/>
      <c r="CS13" s="1073"/>
      <c r="CT13" s="1073"/>
      <c r="CU13" s="1073"/>
      <c r="CV13" s="1073"/>
      <c r="CW13" s="1073"/>
      <c r="CX13" s="1073"/>
      <c r="CY13" s="1073"/>
      <c r="CZ13" s="1073"/>
      <c r="DA13" s="1073"/>
      <c r="DB13" s="1073"/>
      <c r="DC13" s="1073"/>
      <c r="DD13" s="1073"/>
      <c r="DE13" s="1073"/>
      <c r="DF13" s="1073"/>
      <c r="DG13" s="1073"/>
      <c r="DH13" s="1073"/>
      <c r="DI13" s="1073"/>
      <c r="DJ13" s="1073"/>
      <c r="DK13" s="1073"/>
      <c r="DL13" s="1073"/>
      <c r="DM13" s="1073"/>
      <c r="DN13" s="1073"/>
      <c r="DO13" s="1073"/>
      <c r="DP13" s="1073"/>
      <c r="DQ13" s="1073"/>
      <c r="DR13" s="1073"/>
      <c r="DS13" s="1073"/>
      <c r="DT13" s="1073"/>
      <c r="DU13" s="1073"/>
      <c r="DV13" s="1073"/>
      <c r="DW13" s="1073"/>
      <c r="DX13" s="1073"/>
      <c r="DY13" s="1073"/>
      <c r="DZ13" s="1073"/>
      <c r="EA13" s="1073"/>
      <c r="EB13" s="1073"/>
      <c r="EC13" s="1073"/>
      <c r="ED13" s="1073"/>
      <c r="EE13" s="1073"/>
      <c r="EF13" s="1073"/>
      <c r="EG13" s="1073"/>
      <c r="EH13" s="1073"/>
      <c r="EI13" s="1073"/>
      <c r="EJ13" s="1073"/>
      <c r="EK13" s="1073"/>
      <c r="EL13" s="1073"/>
      <c r="EM13" s="1073"/>
      <c r="EN13" s="1073"/>
      <c r="EO13" s="1073"/>
      <c r="EP13" s="1073"/>
      <c r="EQ13" s="1073"/>
      <c r="ER13" s="1073"/>
      <c r="ES13" s="1073"/>
      <c r="ET13" s="1073"/>
      <c r="EU13" s="1073"/>
      <c r="EV13" s="1073"/>
      <c r="EW13" s="1073"/>
      <c r="EX13" s="1073"/>
      <c r="EY13" s="1073"/>
      <c r="EZ13" s="1073"/>
      <c r="FA13" s="1073"/>
      <c r="FB13" s="1073"/>
      <c r="FC13" s="1073"/>
      <c r="FD13" s="1073"/>
      <c r="FE13" s="1073"/>
      <c r="FF13" s="1073"/>
      <c r="FG13" s="1073"/>
      <c r="FH13" s="1073"/>
      <c r="FI13" s="1073"/>
      <c r="FJ13" s="1073"/>
      <c r="FK13" s="1073"/>
      <c r="FL13" s="1073"/>
      <c r="FM13" s="1073"/>
      <c r="FN13" s="1073"/>
      <c r="FO13" s="1073"/>
      <c r="FP13" s="1073"/>
      <c r="FQ13" s="1073"/>
      <c r="FR13" s="1073"/>
      <c r="FS13" s="1073"/>
      <c r="FT13" s="1073"/>
      <c r="FU13" s="1073"/>
      <c r="FV13" s="1073"/>
      <c r="FW13" s="1073"/>
      <c r="FX13" s="1073"/>
      <c r="FY13" s="1073"/>
      <c r="FZ13" s="1073"/>
      <c r="GA13" s="1073"/>
      <c r="GB13" s="1073"/>
      <c r="GC13" s="1073"/>
      <c r="GD13" s="1073"/>
      <c r="GE13" s="1073"/>
      <c r="GF13" s="1073"/>
      <c r="GG13" s="1073"/>
      <c r="GH13" s="1073"/>
    </row>
    <row r="14" spans="1:190" ht="26.25" customHeight="1">
      <c r="A14" s="1074" t="s">
        <v>222</v>
      </c>
      <c r="B14" s="1079"/>
      <c r="C14" s="1073"/>
      <c r="D14" s="1071" t="s">
        <v>225</v>
      </c>
      <c r="E14" s="1126">
        <v>0.99681309539707974</v>
      </c>
      <c r="F14" s="1126">
        <v>0.99825104783037477</v>
      </c>
      <c r="G14" s="1126">
        <v>0.99480311355311368</v>
      </c>
      <c r="H14" s="1126">
        <v>0.9960499678273117</v>
      </c>
      <c r="I14" s="1126">
        <v>0.99362439362439348</v>
      </c>
      <c r="J14" s="1126">
        <v>0.99678151709401719</v>
      </c>
      <c r="K14" s="1126">
        <v>0.99725087918447297</v>
      </c>
      <c r="L14" s="1126">
        <v>0.99671204696745552</v>
      </c>
      <c r="M14" s="1126">
        <v>0.99771330206762199</v>
      </c>
      <c r="N14" s="1126">
        <v>0.9984652527377138</v>
      </c>
      <c r="O14" s="1126">
        <v>0.99709839665032707</v>
      </c>
      <c r="P14" s="1126">
        <v>0.99362384577228313</v>
      </c>
      <c r="Q14" s="1126">
        <v>0.99582372612506531</v>
      </c>
      <c r="R14" s="1126">
        <v>0.99744350961538475</v>
      </c>
      <c r="S14" s="1126">
        <v>0.9975240845122314</v>
      </c>
      <c r="T14" s="1126">
        <v>0.99640853937728946</v>
      </c>
      <c r="U14" s="1126">
        <f t="shared" si="1"/>
        <v>0.99292367788461511</v>
      </c>
      <c r="W14" s="1127" t="s">
        <v>223</v>
      </c>
      <c r="X14" s="1126">
        <f t="shared" ref="X14:AC14" si="14">HLOOKUP(X$1,$E:$U,12,0)</f>
        <v>0.99088708600427367</v>
      </c>
      <c r="Y14" s="1126">
        <f t="shared" si="14"/>
        <v>0.99237936253561254</v>
      </c>
      <c r="Z14" s="1126">
        <f t="shared" si="14"/>
        <v>0.98923400247413407</v>
      </c>
      <c r="AA14" s="1126">
        <f t="shared" si="14"/>
        <v>0.99373952710301416</v>
      </c>
      <c r="AB14" s="1126">
        <f t="shared" si="14"/>
        <v>1</v>
      </c>
      <c r="AC14" s="1126">
        <f t="shared" si="14"/>
        <v>0</v>
      </c>
      <c r="AD14" s="1128">
        <v>0.99299999999999999</v>
      </c>
      <c r="AE14" s="1131">
        <f t="shared" si="13"/>
        <v>0.99324799562340682</v>
      </c>
      <c r="AF14" s="1073"/>
      <c r="AG14" s="1073"/>
      <c r="AH14" s="1073"/>
      <c r="AI14" s="1073"/>
      <c r="AJ14" s="1073"/>
      <c r="AK14" s="1073"/>
      <c r="AL14" s="1073"/>
      <c r="AM14" s="1073"/>
      <c r="AN14" s="1073"/>
      <c r="AO14" s="1073"/>
      <c r="AP14" s="1073"/>
      <c r="AQ14" s="1073"/>
      <c r="AR14" s="1073"/>
      <c r="AS14" s="1073"/>
      <c r="AT14" s="1073"/>
      <c r="AU14" s="1073"/>
      <c r="AV14" s="1073"/>
      <c r="AW14" s="1073"/>
      <c r="AX14" s="1073"/>
      <c r="AY14" s="1073"/>
      <c r="AZ14" s="1073"/>
      <c r="BA14" s="1073"/>
      <c r="BB14" s="1073"/>
      <c r="BC14" s="1073"/>
      <c r="BD14" s="1073"/>
      <c r="BE14" s="1073"/>
      <c r="BF14" s="1073"/>
      <c r="BG14" s="1073"/>
      <c r="BH14" s="1073"/>
      <c r="BI14" s="1073"/>
      <c r="BJ14" s="1073"/>
      <c r="BK14" s="1073"/>
      <c r="BL14" s="1073"/>
      <c r="BM14" s="1073"/>
      <c r="BN14" s="1073"/>
      <c r="BO14" s="1073"/>
      <c r="BP14" s="1073"/>
      <c r="BQ14" s="1073"/>
      <c r="BR14" s="1073"/>
      <c r="BS14" s="1073"/>
      <c r="BT14" s="1073"/>
      <c r="BU14" s="1073"/>
      <c r="BV14" s="1073"/>
      <c r="BW14" s="1073"/>
      <c r="BX14" s="1073"/>
      <c r="BY14" s="1073"/>
      <c r="BZ14" s="1073"/>
      <c r="CA14" s="1073"/>
      <c r="CB14" s="1073"/>
      <c r="CC14" s="1073"/>
      <c r="CD14" s="1073"/>
      <c r="CE14" s="1073"/>
      <c r="CF14" s="1073"/>
      <c r="CG14" s="1073"/>
      <c r="CH14" s="1073"/>
      <c r="CI14" s="1073"/>
      <c r="CJ14" s="1073"/>
      <c r="CK14" s="1073"/>
      <c r="CL14" s="1073"/>
      <c r="CM14" s="1073"/>
      <c r="CN14" s="1073"/>
      <c r="CO14" s="1073"/>
      <c r="CP14" s="1073"/>
      <c r="CQ14" s="1073"/>
      <c r="CR14" s="1073"/>
      <c r="CS14" s="1073"/>
      <c r="CT14" s="1073"/>
      <c r="CU14" s="1073"/>
      <c r="CV14" s="1073"/>
      <c r="CW14" s="1073"/>
      <c r="CX14" s="1073"/>
      <c r="CY14" s="1073"/>
      <c r="CZ14" s="1073"/>
      <c r="DA14" s="1073"/>
      <c r="DB14" s="1073"/>
      <c r="DC14" s="1073"/>
      <c r="DD14" s="1073"/>
      <c r="DE14" s="1073"/>
      <c r="DF14" s="1073"/>
      <c r="DG14" s="1073"/>
      <c r="DH14" s="1073"/>
      <c r="DI14" s="1073"/>
      <c r="DJ14" s="1073"/>
      <c r="DK14" s="1073"/>
      <c r="DL14" s="1073"/>
      <c r="DM14" s="1073"/>
      <c r="DN14" s="1073"/>
      <c r="DO14" s="1073"/>
      <c r="DP14" s="1073"/>
      <c r="DQ14" s="1073"/>
      <c r="DR14" s="1073"/>
      <c r="DS14" s="1073"/>
      <c r="DT14" s="1073"/>
      <c r="DU14" s="1073"/>
      <c r="DV14" s="1073"/>
      <c r="DW14" s="1073"/>
      <c r="DX14" s="1073"/>
      <c r="DY14" s="1073"/>
      <c r="DZ14" s="1073"/>
      <c r="EA14" s="1073"/>
      <c r="EB14" s="1073"/>
      <c r="EC14" s="1073"/>
      <c r="ED14" s="1073"/>
      <c r="EE14" s="1073"/>
      <c r="EF14" s="1073"/>
      <c r="EG14" s="1073"/>
      <c r="EH14" s="1073"/>
      <c r="EI14" s="1073"/>
      <c r="EJ14" s="1073"/>
      <c r="EK14" s="1073"/>
      <c r="EL14" s="1073"/>
      <c r="EM14" s="1073"/>
      <c r="EN14" s="1073"/>
      <c r="EO14" s="1073"/>
      <c r="EP14" s="1073"/>
      <c r="EQ14" s="1073"/>
      <c r="ER14" s="1073"/>
      <c r="ES14" s="1073"/>
      <c r="ET14" s="1073"/>
      <c r="EU14" s="1073"/>
      <c r="EV14" s="1073"/>
      <c r="EW14" s="1073"/>
      <c r="EX14" s="1073"/>
      <c r="EY14" s="1073"/>
      <c r="EZ14" s="1073"/>
      <c r="FA14" s="1073"/>
      <c r="FB14" s="1073"/>
      <c r="FC14" s="1073"/>
      <c r="FD14" s="1073"/>
      <c r="FE14" s="1073"/>
      <c r="FF14" s="1073"/>
      <c r="FG14" s="1073"/>
      <c r="FH14" s="1073"/>
      <c r="FI14" s="1073"/>
      <c r="FJ14" s="1073"/>
      <c r="FK14" s="1073"/>
      <c r="FL14" s="1073"/>
      <c r="FM14" s="1073"/>
      <c r="FN14" s="1073"/>
      <c r="FO14" s="1073"/>
      <c r="FP14" s="1073"/>
      <c r="FQ14" s="1073"/>
      <c r="FR14" s="1073"/>
      <c r="FS14" s="1073"/>
      <c r="FT14" s="1073"/>
      <c r="FU14" s="1073"/>
      <c r="FV14" s="1073"/>
      <c r="FW14" s="1073"/>
      <c r="FX14" s="1073"/>
      <c r="FY14" s="1073"/>
      <c r="FZ14" s="1073"/>
      <c r="GA14" s="1073"/>
      <c r="GB14" s="1073"/>
      <c r="GC14" s="1073"/>
      <c r="GD14" s="1073"/>
      <c r="GE14" s="1073"/>
      <c r="GF14" s="1073"/>
      <c r="GG14" s="1073"/>
      <c r="GH14" s="1073"/>
    </row>
    <row r="15" spans="1:190" ht="26.25" customHeight="1">
      <c r="A15" s="1074" t="s">
        <v>223</v>
      </c>
      <c r="B15" s="1079"/>
      <c r="C15" s="1073"/>
      <c r="D15" s="1071" t="s">
        <v>226</v>
      </c>
      <c r="E15" s="1126">
        <v>0.9974429921207264</v>
      </c>
      <c r="F15" s="1126">
        <v>0.9944529914529916</v>
      </c>
      <c r="G15" s="1126">
        <v>0.9967132026627219</v>
      </c>
      <c r="H15" s="1126">
        <v>0.99755664618945861</v>
      </c>
      <c r="I15" s="1126">
        <v>0.99480784640039444</v>
      </c>
      <c r="J15" s="1126">
        <v>0.99555053517727132</v>
      </c>
      <c r="K15" s="1126">
        <v>0.99592285929091495</v>
      </c>
      <c r="L15" s="1126">
        <v>0.99378432575454034</v>
      </c>
      <c r="M15" s="1126">
        <v>0.99517578124999984</v>
      </c>
      <c r="N15" s="1126">
        <v>0.99253330581455579</v>
      </c>
      <c r="O15" s="1126">
        <v>0.99436550862332118</v>
      </c>
      <c r="P15" s="1126">
        <v>0.99858163866784533</v>
      </c>
      <c r="Q15" s="1126">
        <v>0.9925621735517568</v>
      </c>
      <c r="R15" s="1126">
        <v>0.9923284948224852</v>
      </c>
      <c r="S15" s="1126">
        <v>0.99642772435897409</v>
      </c>
      <c r="T15" s="1126">
        <v>0.99318743322649572</v>
      </c>
      <c r="U15" s="1126">
        <f t="shared" si="1"/>
        <v>0</v>
      </c>
      <c r="W15" s="1127" t="s">
        <v>224</v>
      </c>
      <c r="X15" s="1126">
        <f t="shared" ref="X15:AC15" si="15">HLOOKUP(X$1,$E:$U,13,0)</f>
        <v>0.99639995421245431</v>
      </c>
      <c r="Y15" s="1126">
        <f t="shared" si="15"/>
        <v>0.99654984206614639</v>
      </c>
      <c r="Z15" s="1126">
        <f t="shared" si="15"/>
        <v>0.99689874169040849</v>
      </c>
      <c r="AA15" s="1126">
        <f t="shared" si="15"/>
        <v>0.99772539288668327</v>
      </c>
      <c r="AB15" s="1126">
        <f t="shared" si="15"/>
        <v>0.99795219971001237</v>
      </c>
      <c r="AC15" s="1126">
        <f t="shared" si="15"/>
        <v>0.99635785678137656</v>
      </c>
      <c r="AD15" s="1128">
        <v>0.99299999999999999</v>
      </c>
      <c r="AE15" s="1131">
        <f t="shared" si="13"/>
        <v>0.99698066455784684</v>
      </c>
      <c r="AF15" s="1073"/>
      <c r="AG15" s="1073"/>
      <c r="AH15" s="1073"/>
      <c r="AI15" s="1073"/>
      <c r="AJ15" s="1073"/>
      <c r="AK15" s="1073"/>
      <c r="AL15" s="1073"/>
      <c r="AM15" s="1073"/>
      <c r="AN15" s="1073"/>
      <c r="AO15" s="1073"/>
      <c r="AP15" s="1073"/>
      <c r="AQ15" s="1073"/>
      <c r="AR15" s="1073"/>
      <c r="AS15" s="1073"/>
      <c r="AT15" s="1073"/>
      <c r="AU15" s="1073"/>
      <c r="AV15" s="1073"/>
      <c r="AW15" s="1073"/>
      <c r="AX15" s="1073"/>
      <c r="AY15" s="1073"/>
      <c r="AZ15" s="1073"/>
      <c r="BA15" s="1073"/>
      <c r="BB15" s="1073"/>
      <c r="BC15" s="1073"/>
      <c r="BD15" s="1073"/>
      <c r="BE15" s="1073"/>
      <c r="BF15" s="1073"/>
      <c r="BG15" s="1073"/>
      <c r="BH15" s="1073"/>
      <c r="BI15" s="1073"/>
      <c r="BJ15" s="1073"/>
      <c r="BK15" s="1073"/>
      <c r="BL15" s="1073"/>
      <c r="BM15" s="1073"/>
      <c r="BN15" s="1073"/>
      <c r="BO15" s="1073"/>
      <c r="BP15" s="1073"/>
      <c r="BQ15" s="1073"/>
      <c r="BR15" s="1073"/>
      <c r="BS15" s="1073"/>
      <c r="BT15" s="1073"/>
      <c r="BU15" s="1073"/>
      <c r="BV15" s="1073"/>
      <c r="BW15" s="1073"/>
      <c r="BX15" s="1073"/>
      <c r="BY15" s="1073"/>
      <c r="BZ15" s="1073"/>
      <c r="CA15" s="1073"/>
      <c r="CB15" s="1073"/>
      <c r="CC15" s="1073"/>
      <c r="CD15" s="1073"/>
      <c r="CE15" s="1073"/>
      <c r="CF15" s="1073"/>
      <c r="CG15" s="1073"/>
      <c r="CH15" s="1073"/>
      <c r="CI15" s="1073"/>
      <c r="CJ15" s="1073"/>
      <c r="CK15" s="1073"/>
      <c r="CL15" s="1073"/>
      <c r="CM15" s="1073"/>
      <c r="CN15" s="1073"/>
      <c r="CO15" s="1073"/>
      <c r="CP15" s="1073"/>
      <c r="CQ15" s="1073"/>
      <c r="CR15" s="1073"/>
      <c r="CS15" s="1073"/>
      <c r="CT15" s="1073"/>
      <c r="CU15" s="1073"/>
      <c r="CV15" s="1073"/>
      <c r="CW15" s="1073"/>
      <c r="CX15" s="1073"/>
      <c r="CY15" s="1073"/>
      <c r="CZ15" s="1073"/>
      <c r="DA15" s="1073"/>
      <c r="DB15" s="1073"/>
      <c r="DC15" s="1073"/>
      <c r="DD15" s="1073"/>
      <c r="DE15" s="1073"/>
      <c r="DF15" s="1073"/>
      <c r="DG15" s="1073"/>
      <c r="DH15" s="1073"/>
      <c r="DI15" s="1073"/>
      <c r="DJ15" s="1073"/>
      <c r="DK15" s="1073"/>
      <c r="DL15" s="1073"/>
      <c r="DM15" s="1073"/>
      <c r="DN15" s="1073"/>
      <c r="DO15" s="1073"/>
      <c r="DP15" s="1073"/>
      <c r="DQ15" s="1073"/>
      <c r="DR15" s="1073"/>
      <c r="DS15" s="1073"/>
      <c r="DT15" s="1073"/>
      <c r="DU15" s="1073"/>
      <c r="DV15" s="1073"/>
      <c r="DW15" s="1073"/>
      <c r="DX15" s="1073"/>
      <c r="DY15" s="1073"/>
      <c r="DZ15" s="1073"/>
      <c r="EA15" s="1073"/>
      <c r="EB15" s="1073"/>
      <c r="EC15" s="1073"/>
      <c r="ED15" s="1073"/>
      <c r="EE15" s="1073"/>
      <c r="EF15" s="1073"/>
      <c r="EG15" s="1073"/>
      <c r="EH15" s="1073"/>
      <c r="EI15" s="1073"/>
      <c r="EJ15" s="1073"/>
      <c r="EK15" s="1073"/>
      <c r="EL15" s="1073"/>
      <c r="EM15" s="1073"/>
      <c r="EN15" s="1073"/>
      <c r="EO15" s="1073"/>
      <c r="EP15" s="1073"/>
      <c r="EQ15" s="1073"/>
      <c r="ER15" s="1073"/>
      <c r="ES15" s="1073"/>
      <c r="ET15" s="1073"/>
      <c r="EU15" s="1073"/>
      <c r="EV15" s="1073"/>
      <c r="EW15" s="1073"/>
      <c r="EX15" s="1073"/>
      <c r="EY15" s="1073"/>
      <c r="EZ15" s="1073"/>
      <c r="FA15" s="1073"/>
      <c r="FB15" s="1073"/>
      <c r="FC15" s="1073"/>
      <c r="FD15" s="1073"/>
      <c r="FE15" s="1073"/>
      <c r="FF15" s="1073"/>
      <c r="FG15" s="1073"/>
      <c r="FH15" s="1073"/>
      <c r="FI15" s="1073"/>
      <c r="FJ15" s="1073"/>
      <c r="FK15" s="1073"/>
      <c r="FL15" s="1073"/>
      <c r="FM15" s="1073"/>
      <c r="FN15" s="1073"/>
      <c r="FO15" s="1073"/>
      <c r="FP15" s="1073"/>
      <c r="FQ15" s="1073"/>
      <c r="FR15" s="1073"/>
      <c r="FS15" s="1073"/>
      <c r="FT15" s="1073"/>
      <c r="FU15" s="1073"/>
      <c r="FV15" s="1073"/>
      <c r="FW15" s="1073"/>
      <c r="FX15" s="1073"/>
      <c r="FY15" s="1073"/>
      <c r="FZ15" s="1073"/>
      <c r="GA15" s="1073"/>
      <c r="GB15" s="1073"/>
      <c r="GC15" s="1073"/>
      <c r="GD15" s="1073"/>
      <c r="GE15" s="1073"/>
      <c r="GF15" s="1073"/>
      <c r="GG15" s="1073"/>
      <c r="GH15" s="1073"/>
    </row>
    <row r="16" spans="1:190" ht="26.25" customHeight="1">
      <c r="A16" s="1074" t="s">
        <v>224</v>
      </c>
      <c r="B16" s="1079">
        <v>0.99635785678137656</v>
      </c>
      <c r="C16" s="1073"/>
      <c r="D16" s="1071" t="s">
        <v>227</v>
      </c>
      <c r="E16" s="1126">
        <v>0.99397858986534204</v>
      </c>
      <c r="F16" s="1126">
        <v>0.99743487015121635</v>
      </c>
      <c r="G16" s="1126">
        <v>0.99797898860398848</v>
      </c>
      <c r="H16" s="1126">
        <v>0.99532211538461512</v>
      </c>
      <c r="I16" s="1126">
        <v>0.99924075490481712</v>
      </c>
      <c r="J16" s="1126">
        <v>0.99517647989870217</v>
      </c>
      <c r="K16" s="1126">
        <v>0.99433760683760675</v>
      </c>
      <c r="L16" s="1126">
        <v>0.99650924237400518</v>
      </c>
      <c r="M16" s="1126">
        <v>0.99391582086894592</v>
      </c>
      <c r="N16" s="1126">
        <v>0.99652088502894964</v>
      </c>
      <c r="O16" s="1126">
        <v>0.99684380065576172</v>
      </c>
      <c r="P16" s="1126">
        <v>0.99699288091715954</v>
      </c>
      <c r="Q16" s="1126">
        <v>0.99727491522668132</v>
      </c>
      <c r="R16" s="1126">
        <v>0.99694098793363495</v>
      </c>
      <c r="S16" s="1126">
        <v>0.99722141701231759</v>
      </c>
      <c r="T16" s="1126">
        <v>0.99744746356074465</v>
      </c>
      <c r="U16" s="1126">
        <f t="shared" si="1"/>
        <v>0.99767842834249088</v>
      </c>
      <c r="W16" s="1127" t="s">
        <v>225</v>
      </c>
      <c r="X16" s="1126">
        <f t="shared" ref="X16:AC16" si="16">HLOOKUP(X$1,$E:$U,14,0)</f>
        <v>0.99362384577228313</v>
      </c>
      <c r="Y16" s="1126">
        <f t="shared" si="16"/>
        <v>0.99582372612506531</v>
      </c>
      <c r="Z16" s="1126">
        <f t="shared" si="16"/>
        <v>0.99744350961538475</v>
      </c>
      <c r="AA16" s="1126">
        <f t="shared" si="16"/>
        <v>0.9975240845122314</v>
      </c>
      <c r="AB16" s="1126">
        <f t="shared" si="16"/>
        <v>0.99640853937728946</v>
      </c>
      <c r="AC16" s="1126">
        <f t="shared" si="16"/>
        <v>0.99292367788461511</v>
      </c>
      <c r="AD16" s="1128">
        <v>0.99299999999999999</v>
      </c>
      <c r="AE16" s="1131">
        <f t="shared" si="13"/>
        <v>0.99562456388114484</v>
      </c>
      <c r="AF16" s="1073"/>
      <c r="AG16" s="1073"/>
      <c r="AH16" s="1073"/>
      <c r="AI16" s="1073"/>
      <c r="AJ16" s="1073"/>
      <c r="AK16" s="1073"/>
      <c r="AL16" s="1073"/>
      <c r="AM16" s="1073"/>
      <c r="AN16" s="1073"/>
      <c r="AO16" s="1073"/>
      <c r="AP16" s="1073"/>
      <c r="AQ16" s="1073"/>
      <c r="AR16" s="1073"/>
      <c r="AS16" s="1073"/>
      <c r="AT16" s="1073"/>
      <c r="AU16" s="1073"/>
      <c r="AV16" s="1073"/>
      <c r="AW16" s="1073"/>
      <c r="AX16" s="1073"/>
      <c r="AY16" s="1073"/>
      <c r="AZ16" s="1073"/>
      <c r="BA16" s="1073"/>
      <c r="BB16" s="1073"/>
      <c r="BC16" s="1073"/>
      <c r="BD16" s="1073"/>
      <c r="BE16" s="1073"/>
      <c r="BF16" s="1073"/>
      <c r="BG16" s="1073"/>
      <c r="BH16" s="1073"/>
      <c r="BI16" s="1073"/>
      <c r="BJ16" s="1073"/>
      <c r="BK16" s="1073"/>
      <c r="BL16" s="1073"/>
      <c r="BM16" s="1073"/>
      <c r="BN16" s="1073"/>
      <c r="BO16" s="1073"/>
      <c r="BP16" s="1073"/>
      <c r="BQ16" s="1073"/>
      <c r="BR16" s="1073"/>
      <c r="BS16" s="1073"/>
      <c r="BT16" s="1073"/>
      <c r="BU16" s="1073"/>
      <c r="BV16" s="1073"/>
      <c r="BW16" s="1073"/>
      <c r="BX16" s="1073"/>
      <c r="BY16" s="1073"/>
      <c r="BZ16" s="1073"/>
      <c r="CA16" s="1073"/>
      <c r="CB16" s="1073"/>
      <c r="CC16" s="1073"/>
      <c r="CD16" s="1073"/>
      <c r="CE16" s="1073"/>
      <c r="CF16" s="1073"/>
      <c r="CG16" s="1073"/>
      <c r="CH16" s="1073"/>
      <c r="CI16" s="1073"/>
      <c r="CJ16" s="1073"/>
      <c r="CK16" s="1073"/>
      <c r="CL16" s="1073"/>
      <c r="CM16" s="1073"/>
      <c r="CN16" s="1073"/>
      <c r="CO16" s="1073"/>
      <c r="CP16" s="1073"/>
      <c r="CQ16" s="1073"/>
      <c r="CR16" s="1073"/>
      <c r="CS16" s="1073"/>
      <c r="CT16" s="1073"/>
      <c r="CU16" s="1073"/>
      <c r="CV16" s="1073"/>
      <c r="CW16" s="1073"/>
      <c r="CX16" s="1073"/>
      <c r="CY16" s="1073"/>
      <c r="CZ16" s="1073"/>
      <c r="DA16" s="1073"/>
      <c r="DB16" s="1073"/>
      <c r="DC16" s="1073"/>
      <c r="DD16" s="1073"/>
      <c r="DE16" s="1073"/>
      <c r="DF16" s="1073"/>
      <c r="DG16" s="1073"/>
      <c r="DH16" s="1073"/>
      <c r="DI16" s="1073"/>
      <c r="DJ16" s="1073"/>
      <c r="DK16" s="1073"/>
      <c r="DL16" s="1073"/>
      <c r="DM16" s="1073"/>
      <c r="DN16" s="1073"/>
      <c r="DO16" s="1073"/>
      <c r="DP16" s="1073"/>
      <c r="DQ16" s="1073"/>
      <c r="DR16" s="1073"/>
      <c r="DS16" s="1073"/>
      <c r="DT16" s="1073"/>
      <c r="DU16" s="1073"/>
      <c r="DV16" s="1073"/>
      <c r="DW16" s="1073"/>
      <c r="DX16" s="1073"/>
      <c r="DY16" s="1073"/>
      <c r="DZ16" s="1073"/>
      <c r="EA16" s="1073"/>
      <c r="EB16" s="1073"/>
      <c r="EC16" s="1073"/>
      <c r="ED16" s="1073"/>
      <c r="EE16" s="1073"/>
      <c r="EF16" s="1073"/>
      <c r="EG16" s="1073"/>
      <c r="EH16" s="1073"/>
      <c r="EI16" s="1073"/>
      <c r="EJ16" s="1073"/>
      <c r="EK16" s="1073"/>
      <c r="EL16" s="1073"/>
      <c r="EM16" s="1073"/>
      <c r="EN16" s="1073"/>
      <c r="EO16" s="1073"/>
      <c r="EP16" s="1073"/>
      <c r="EQ16" s="1073"/>
      <c r="ER16" s="1073"/>
      <c r="ES16" s="1073"/>
      <c r="ET16" s="1073"/>
      <c r="EU16" s="1073"/>
      <c r="EV16" s="1073"/>
      <c r="EW16" s="1073"/>
      <c r="EX16" s="1073"/>
      <c r="EY16" s="1073"/>
      <c r="EZ16" s="1073"/>
      <c r="FA16" s="1073"/>
      <c r="FB16" s="1073"/>
      <c r="FC16" s="1073"/>
      <c r="FD16" s="1073"/>
      <c r="FE16" s="1073"/>
      <c r="FF16" s="1073"/>
      <c r="FG16" s="1073"/>
      <c r="FH16" s="1073"/>
      <c r="FI16" s="1073"/>
      <c r="FJ16" s="1073"/>
      <c r="FK16" s="1073"/>
      <c r="FL16" s="1073"/>
      <c r="FM16" s="1073"/>
      <c r="FN16" s="1073"/>
      <c r="FO16" s="1073"/>
      <c r="FP16" s="1073"/>
      <c r="FQ16" s="1073"/>
      <c r="FR16" s="1073"/>
      <c r="FS16" s="1073"/>
      <c r="FT16" s="1073"/>
      <c r="FU16" s="1073"/>
      <c r="FV16" s="1073"/>
      <c r="FW16" s="1073"/>
      <c r="FX16" s="1073"/>
      <c r="FY16" s="1073"/>
      <c r="FZ16" s="1073"/>
      <c r="GA16" s="1073"/>
      <c r="GB16" s="1073"/>
      <c r="GC16" s="1073"/>
      <c r="GD16" s="1073"/>
      <c r="GE16" s="1073"/>
      <c r="GF16" s="1073"/>
      <c r="GG16" s="1073"/>
      <c r="GH16" s="1073"/>
    </row>
    <row r="17" spans="1:116" ht="26.25" customHeight="1">
      <c r="A17" s="1074" t="s">
        <v>225</v>
      </c>
      <c r="B17" s="1079">
        <v>0.99292367788461511</v>
      </c>
      <c r="C17" s="1073"/>
      <c r="D17" s="1071" t="s">
        <v>228</v>
      </c>
      <c r="E17" s="1126">
        <v>0.99741774493510604</v>
      </c>
      <c r="F17" s="1126">
        <v>0.99794970654345649</v>
      </c>
      <c r="G17" s="1126">
        <v>0.99699830840455861</v>
      </c>
      <c r="H17" s="1126">
        <v>0.99697649572649583</v>
      </c>
      <c r="I17" s="1126">
        <v>0.99497041420118337</v>
      </c>
      <c r="J17" s="1126">
        <v>0.99689986737400538</v>
      </c>
      <c r="K17" s="1126">
        <v>0.99693509615384612</v>
      </c>
      <c r="L17" s="1126">
        <v>0.99747716346153847</v>
      </c>
      <c r="M17" s="1126">
        <v>0.9985471377860492</v>
      </c>
      <c r="N17" s="1126">
        <v>0.99891851654004415</v>
      </c>
      <c r="O17" s="1126">
        <v>0.99812056433150176</v>
      </c>
      <c r="P17" s="1126">
        <v>0.99651474617452451</v>
      </c>
      <c r="Q17" s="1126">
        <v>0.99252971420940195</v>
      </c>
      <c r="R17" s="1126">
        <v>0.98820481190958165</v>
      </c>
      <c r="S17" s="1126">
        <v>0.99021673273729238</v>
      </c>
      <c r="T17" s="1126">
        <v>0.99302773326210814</v>
      </c>
      <c r="U17" s="1126">
        <f t="shared" si="1"/>
        <v>0</v>
      </c>
      <c r="W17" s="1127" t="s">
        <v>226</v>
      </c>
      <c r="X17" s="1126">
        <f t="shared" ref="X17:AC17" si="17">HLOOKUP(X$1,$E:$U,15,0)</f>
        <v>0.99858163866784533</v>
      </c>
      <c r="Y17" s="1126">
        <f t="shared" si="17"/>
        <v>0.9925621735517568</v>
      </c>
      <c r="Z17" s="1126">
        <f t="shared" si="17"/>
        <v>0.9923284948224852</v>
      </c>
      <c r="AA17" s="1126">
        <f t="shared" si="17"/>
        <v>0.99642772435897409</v>
      </c>
      <c r="AB17" s="1126">
        <f t="shared" si="17"/>
        <v>0.99318743322649572</v>
      </c>
      <c r="AC17" s="1126">
        <f t="shared" si="17"/>
        <v>0</v>
      </c>
      <c r="AD17" s="1128">
        <v>0.99299999999999999</v>
      </c>
      <c r="AE17" s="1131">
        <f t="shared" si="13"/>
        <v>0.99461749292551127</v>
      </c>
      <c r="AF17" s="1073"/>
      <c r="AG17" s="1073"/>
      <c r="AH17" s="1073"/>
      <c r="AI17" s="1073"/>
      <c r="AJ17" s="1073"/>
      <c r="AK17" s="1073"/>
      <c r="AL17" s="1073"/>
      <c r="AM17" s="1073"/>
      <c r="AN17" s="1073"/>
      <c r="AO17" s="1073"/>
      <c r="AP17" s="1073"/>
      <c r="AQ17" s="1073"/>
      <c r="AR17" s="1073"/>
      <c r="AS17" s="1073"/>
      <c r="AT17" s="1073"/>
      <c r="AU17" s="1073"/>
      <c r="AV17" s="1073"/>
      <c r="AW17" s="1073"/>
      <c r="AX17" s="1073"/>
      <c r="AY17" s="1073"/>
      <c r="AZ17" s="1073"/>
      <c r="BA17" s="1073"/>
      <c r="BB17" s="1073"/>
      <c r="BC17" s="1073"/>
      <c r="BD17" s="1073"/>
      <c r="BE17" s="1073"/>
      <c r="BF17" s="1073"/>
      <c r="BG17" s="1073"/>
      <c r="BH17" s="1073"/>
      <c r="BI17" s="1073"/>
      <c r="BJ17" s="1073"/>
      <c r="BK17" s="1073"/>
      <c r="BL17" s="1073"/>
      <c r="BM17" s="1073"/>
      <c r="BN17" s="1073"/>
      <c r="BO17" s="1073"/>
      <c r="BP17" s="1073"/>
      <c r="BQ17" s="1073"/>
      <c r="BR17" s="1073"/>
      <c r="BS17" s="1073"/>
      <c r="BT17" s="1073"/>
      <c r="BU17" s="1073"/>
      <c r="BV17" s="1073"/>
      <c r="BW17" s="1073"/>
      <c r="BX17" s="1073"/>
      <c r="BY17" s="1073"/>
      <c r="BZ17" s="1073"/>
      <c r="CA17" s="1073"/>
      <c r="CB17" s="1073"/>
      <c r="CC17" s="1073"/>
      <c r="CD17" s="1073"/>
      <c r="CE17" s="1073"/>
      <c r="CF17" s="1073"/>
      <c r="CG17" s="1073"/>
      <c r="CH17" s="1073"/>
      <c r="CI17" s="1073"/>
      <c r="CJ17" s="1073"/>
      <c r="CK17" s="1073"/>
      <c r="CL17" s="1073"/>
      <c r="CM17" s="1073"/>
      <c r="CN17" s="1073"/>
      <c r="CO17" s="1073"/>
      <c r="CP17" s="1073"/>
      <c r="CQ17" s="1073"/>
      <c r="CR17" s="1073"/>
      <c r="CS17" s="1073"/>
      <c r="CT17" s="1073"/>
      <c r="CU17" s="1073"/>
      <c r="CV17" s="1073"/>
      <c r="CW17" s="1073"/>
      <c r="CX17" s="1073"/>
      <c r="CY17" s="1073"/>
      <c r="CZ17" s="1073"/>
      <c r="DA17" s="1073"/>
      <c r="DB17" s="1073"/>
      <c r="DC17" s="1073"/>
      <c r="DD17" s="1073"/>
      <c r="DE17" s="1073"/>
      <c r="DF17" s="1073"/>
      <c r="DG17" s="1073"/>
      <c r="DH17" s="1073"/>
      <c r="DI17" s="1073"/>
      <c r="DJ17" s="1073"/>
      <c r="DK17" s="1073"/>
      <c r="DL17" s="1073"/>
    </row>
    <row r="18" spans="1:116" ht="26.25" customHeight="1">
      <c r="A18" s="1074" t="s">
        <v>226</v>
      </c>
      <c r="B18" s="1079"/>
      <c r="C18" s="1073"/>
      <c r="D18" s="1071" t="s">
        <v>229</v>
      </c>
      <c r="E18" s="1126">
        <v>0.99722434683372185</v>
      </c>
      <c r="F18" s="1126">
        <v>0.99771412037037066</v>
      </c>
      <c r="G18" s="1126">
        <v>0.99670222355769222</v>
      </c>
      <c r="H18" s="1126">
        <v>0.99649626068376052</v>
      </c>
      <c r="I18" s="1126">
        <v>0.99733647910731249</v>
      </c>
      <c r="J18" s="1126">
        <v>0.99801612404408446</v>
      </c>
      <c r="K18" s="1126">
        <v>0.99672809829059794</v>
      </c>
      <c r="L18" s="1126">
        <v>0.99577381281314481</v>
      </c>
      <c r="M18" s="1126">
        <v>0.99908006656804738</v>
      </c>
      <c r="N18" s="1126">
        <v>0.99371947496947499</v>
      </c>
      <c r="O18" s="1126">
        <v>0.99711965811965797</v>
      </c>
      <c r="P18" s="1126">
        <v>0.99679542824074074</v>
      </c>
      <c r="Q18" s="1126">
        <v>0.99466825492216127</v>
      </c>
      <c r="R18" s="1126">
        <v>0.99801696047008548</v>
      </c>
      <c r="S18" s="1126">
        <v>0.99683946695665426</v>
      </c>
      <c r="T18" s="1126">
        <v>0.99725939280626774</v>
      </c>
      <c r="U18" s="1126">
        <f t="shared" si="1"/>
        <v>0</v>
      </c>
      <c r="W18" s="1127" t="s">
        <v>227</v>
      </c>
      <c r="X18" s="1126">
        <f t="shared" ref="X18:AC18" si="18">HLOOKUP(X$1,$E:$U,16,0)</f>
        <v>0.99699288091715954</v>
      </c>
      <c r="Y18" s="1126">
        <f t="shared" si="18"/>
        <v>0.99727491522668132</v>
      </c>
      <c r="Z18" s="1126">
        <f t="shared" si="18"/>
        <v>0.99694098793363495</v>
      </c>
      <c r="AA18" s="1126">
        <f t="shared" si="18"/>
        <v>0.99722141701231759</v>
      </c>
      <c r="AB18" s="1126">
        <f t="shared" si="18"/>
        <v>0.99744746356074465</v>
      </c>
      <c r="AC18" s="1126">
        <f t="shared" si="18"/>
        <v>0.99767842834249088</v>
      </c>
      <c r="AD18" s="1128">
        <v>0.99299999999999999</v>
      </c>
      <c r="AE18" s="1131">
        <f t="shared" si="13"/>
        <v>0.99725934883217138</v>
      </c>
      <c r="AF18" s="1073"/>
      <c r="AG18" s="1073"/>
      <c r="AH18" s="1073"/>
      <c r="AI18" s="1073"/>
      <c r="AJ18" s="1073"/>
      <c r="AK18" s="1073"/>
      <c r="AL18" s="1073"/>
      <c r="AM18" s="1073"/>
      <c r="AN18" s="1073"/>
      <c r="AO18" s="1073"/>
      <c r="AP18" s="1073"/>
      <c r="AQ18" s="1073"/>
      <c r="AR18" s="1073"/>
      <c r="AS18" s="1073"/>
      <c r="AT18" s="1073"/>
      <c r="AU18" s="1073"/>
      <c r="AV18" s="1073"/>
      <c r="AW18" s="1073"/>
      <c r="AX18" s="1073"/>
      <c r="AY18" s="1073"/>
      <c r="AZ18" s="1073"/>
      <c r="BA18" s="1073"/>
      <c r="BB18" s="1073"/>
      <c r="BC18" s="1073"/>
      <c r="BD18" s="1073"/>
      <c r="BE18" s="1073"/>
      <c r="BF18" s="1073"/>
      <c r="BG18" s="1073"/>
      <c r="BH18" s="1073"/>
      <c r="BI18" s="1073"/>
      <c r="BJ18" s="1073"/>
      <c r="BK18" s="1073"/>
      <c r="BL18" s="1073"/>
      <c r="BM18" s="1073"/>
      <c r="BN18" s="1073"/>
      <c r="BO18" s="1073"/>
      <c r="BP18" s="1073"/>
      <c r="BQ18" s="1073"/>
      <c r="BR18" s="1073"/>
      <c r="BS18" s="1073"/>
      <c r="BT18" s="1073"/>
      <c r="BU18" s="1073"/>
      <c r="BV18" s="1073"/>
      <c r="BW18" s="1073"/>
      <c r="BX18" s="1073"/>
      <c r="BY18" s="1073"/>
      <c r="BZ18" s="1073"/>
      <c r="CA18" s="1073"/>
      <c r="CB18" s="1073"/>
      <c r="CC18" s="1073"/>
      <c r="CD18" s="1073"/>
      <c r="CE18" s="1073"/>
      <c r="CF18" s="1073"/>
      <c r="CG18" s="1073"/>
      <c r="CH18" s="1073"/>
      <c r="CI18" s="1073"/>
      <c r="CJ18" s="1073"/>
      <c r="CK18" s="1073"/>
      <c r="CL18" s="1073"/>
      <c r="CM18" s="1073"/>
      <c r="CN18" s="1073"/>
      <c r="CO18" s="1073"/>
      <c r="CP18" s="1073"/>
      <c r="CQ18" s="1073"/>
      <c r="CR18" s="1073"/>
      <c r="CS18" s="1073"/>
      <c r="CT18" s="1073"/>
      <c r="CU18" s="1073"/>
      <c r="CV18" s="1073"/>
      <c r="CW18" s="1073"/>
      <c r="CX18" s="1073"/>
      <c r="CY18" s="1073"/>
      <c r="CZ18" s="1073"/>
      <c r="DA18" s="1073"/>
      <c r="DB18" s="1073"/>
      <c r="DC18" s="1073"/>
      <c r="DD18" s="1073"/>
      <c r="DE18" s="1073"/>
      <c r="DF18" s="1073"/>
      <c r="DG18" s="1073"/>
      <c r="DH18" s="1073"/>
      <c r="DI18" s="1073"/>
      <c r="DJ18" s="1073"/>
      <c r="DK18" s="1073"/>
      <c r="DL18" s="1073"/>
    </row>
    <row r="19" spans="1:116" ht="26.25" customHeight="1">
      <c r="A19" s="1074" t="s">
        <v>227</v>
      </c>
      <c r="B19" s="1079">
        <v>0.99767842834249088</v>
      </c>
      <c r="C19" s="1073"/>
      <c r="D19" s="1071" t="s">
        <v>230</v>
      </c>
      <c r="E19" s="1126">
        <v>0.99809518245065121</v>
      </c>
      <c r="F19" s="1126">
        <v>0.99890536980380729</v>
      </c>
      <c r="G19" s="1126">
        <v>0.99738072980260484</v>
      </c>
      <c r="H19" s="1126">
        <v>0.98124705411010549</v>
      </c>
      <c r="I19" s="1126">
        <v>0.99907947954822962</v>
      </c>
      <c r="J19" s="1126">
        <v>0.99470064383715706</v>
      </c>
      <c r="K19" s="1126">
        <v>0.99692609184796699</v>
      </c>
      <c r="L19" s="1126">
        <v>0.99267625301932383</v>
      </c>
      <c r="M19" s="1126">
        <v>0.99500200320512799</v>
      </c>
      <c r="N19" s="1126">
        <v>0.99748848157051284</v>
      </c>
      <c r="O19" s="1126">
        <v>0.99981637286324787</v>
      </c>
      <c r="P19" s="1126">
        <v>0.99654029780982922</v>
      </c>
      <c r="Q19" s="1126">
        <v>0.99858840811965821</v>
      </c>
      <c r="R19" s="1126">
        <v>0.99890046296296309</v>
      </c>
      <c r="S19" s="1126">
        <v>0</v>
      </c>
      <c r="T19" s="1126">
        <v>0</v>
      </c>
      <c r="U19" s="1126">
        <f t="shared" si="1"/>
        <v>0.99845085470085471</v>
      </c>
      <c r="W19" s="1127" t="s">
        <v>228</v>
      </c>
      <c r="X19" s="1126">
        <f t="shared" ref="X19:AC19" si="19">HLOOKUP(X$1,$E:$U,17,0)</f>
        <v>0.99651474617452451</v>
      </c>
      <c r="Y19" s="1126">
        <f t="shared" si="19"/>
        <v>0.99252971420940195</v>
      </c>
      <c r="Z19" s="1126">
        <f t="shared" si="19"/>
        <v>0.98820481190958165</v>
      </c>
      <c r="AA19" s="1126">
        <f t="shared" si="19"/>
        <v>0.99021673273729238</v>
      </c>
      <c r="AB19" s="1126">
        <f t="shared" si="19"/>
        <v>0.99302773326210814</v>
      </c>
      <c r="AC19" s="1126">
        <f t="shared" si="19"/>
        <v>0</v>
      </c>
      <c r="AD19" s="1128">
        <v>0.99299999999999999</v>
      </c>
      <c r="AE19" s="1131">
        <f t="shared" si="13"/>
        <v>0.99209874765858186</v>
      </c>
      <c r="AF19" s="1073"/>
      <c r="AG19" s="1073"/>
      <c r="AH19" s="1073"/>
      <c r="AI19" s="1073"/>
      <c r="AJ19" s="1073"/>
      <c r="AK19" s="1073"/>
      <c r="AL19" s="1073"/>
      <c r="AM19" s="1073"/>
      <c r="AN19" s="1073"/>
      <c r="AO19" s="1073"/>
      <c r="AP19" s="1073"/>
      <c r="AQ19" s="1073"/>
      <c r="AR19" s="1073"/>
      <c r="AS19" s="1073"/>
      <c r="AT19" s="1073"/>
      <c r="AU19" s="1073"/>
      <c r="AV19" s="1073"/>
      <c r="AW19" s="1073"/>
      <c r="AX19" s="1073"/>
      <c r="AY19" s="1073"/>
      <c r="AZ19" s="1073"/>
      <c r="BA19" s="1073"/>
      <c r="BB19" s="1073"/>
      <c r="BC19" s="1073"/>
      <c r="BD19" s="1073"/>
      <c r="BE19" s="1073"/>
      <c r="BF19" s="1073"/>
      <c r="BG19" s="1073"/>
      <c r="BH19" s="1073"/>
      <c r="BI19" s="1073"/>
      <c r="BJ19" s="1073"/>
      <c r="BK19" s="1073"/>
      <c r="BL19" s="1073"/>
      <c r="BM19" s="1073"/>
      <c r="BN19" s="1073"/>
      <c r="BO19" s="1073"/>
      <c r="BP19" s="1073"/>
      <c r="BQ19" s="1073"/>
      <c r="BR19" s="1073"/>
      <c r="BS19" s="1073"/>
      <c r="BT19" s="1073"/>
      <c r="BU19" s="1073"/>
      <c r="BV19" s="1073"/>
      <c r="BW19" s="1073"/>
      <c r="BX19" s="1073"/>
      <c r="BY19" s="1073"/>
      <c r="BZ19" s="1073"/>
      <c r="CA19" s="1073"/>
      <c r="CB19" s="1073"/>
      <c r="CC19" s="1073"/>
      <c r="CD19" s="1073"/>
      <c r="CE19" s="1073"/>
      <c r="CF19" s="1073"/>
      <c r="CG19" s="1073"/>
      <c r="CH19" s="1073"/>
      <c r="CI19" s="1073"/>
      <c r="CJ19" s="1073"/>
      <c r="CK19" s="1073"/>
      <c r="CL19" s="1073"/>
      <c r="CM19" s="1073"/>
      <c r="CN19" s="1073"/>
      <c r="CO19" s="1073"/>
      <c r="CP19" s="1073"/>
      <c r="CQ19" s="1073"/>
      <c r="CR19" s="1073"/>
      <c r="CS19" s="1073"/>
      <c r="CT19" s="1073"/>
      <c r="CU19" s="1073"/>
      <c r="CV19" s="1073"/>
      <c r="CW19" s="1073"/>
      <c r="CX19" s="1073"/>
      <c r="CY19" s="1073"/>
      <c r="CZ19" s="1073"/>
      <c r="DA19" s="1073"/>
      <c r="DB19" s="1073"/>
      <c r="DC19" s="1073"/>
      <c r="DD19" s="1073"/>
      <c r="DE19" s="1073"/>
      <c r="DF19" s="1073"/>
      <c r="DG19" s="1073"/>
      <c r="DH19" s="1073"/>
      <c r="DI19" s="1073"/>
      <c r="DJ19" s="1073"/>
      <c r="DK19" s="1073"/>
      <c r="DL19" s="1073"/>
    </row>
    <row r="20" spans="1:116" ht="26.25" customHeight="1">
      <c r="A20" s="1074" t="s">
        <v>228</v>
      </c>
      <c r="B20" s="1079"/>
      <c r="C20" s="1073"/>
      <c r="D20" s="1075" t="s">
        <v>837</v>
      </c>
      <c r="E20" s="1131">
        <f t="shared" ref="E20:N20" si="20">IFERROR(AVERAGEIF(E2:E19,"&lt;&gt;0"),"")</f>
        <v>0.9962083387621905</v>
      </c>
      <c r="F20" s="1131">
        <f t="shared" si="20"/>
        <v>0.99747428155513895</v>
      </c>
      <c r="G20" s="1131">
        <f t="shared" si="20"/>
        <v>0.99704500451825739</v>
      </c>
      <c r="H20" s="1131">
        <f t="shared" si="20"/>
        <v>0.99582953117283302</v>
      </c>
      <c r="I20" s="1131">
        <f t="shared" si="20"/>
        <v>0.99661353478679471</v>
      </c>
      <c r="J20" s="1131">
        <f t="shared" si="20"/>
        <v>0.99533788322042027</v>
      </c>
      <c r="K20" s="1131">
        <f t="shared" si="20"/>
        <v>0.99548388162846191</v>
      </c>
      <c r="L20" s="1131">
        <f t="shared" si="20"/>
        <v>0.9952611292963911</v>
      </c>
      <c r="M20" s="1131">
        <f t="shared" si="20"/>
        <v>0.9966873111151946</v>
      </c>
      <c r="N20" s="1131">
        <f t="shared" si="20"/>
        <v>0.99700684345356194</v>
      </c>
      <c r="O20" s="1131">
        <v>0.99692395481319573</v>
      </c>
      <c r="P20" s="1131">
        <v>0.99662624930002774</v>
      </c>
      <c r="Q20" s="1131">
        <v>0.99532881401116824</v>
      </c>
      <c r="R20" s="1131">
        <v>0.99603038902054042</v>
      </c>
      <c r="S20" s="1131">
        <v>0.99578154331583324</v>
      </c>
      <c r="T20" s="1131">
        <v>0.99631126151907978</v>
      </c>
      <c r="U20" s="1131">
        <f t="shared" ref="U20" si="21">IFERROR(AVERAGEIF(U2:U19,"&lt;&gt;0"),"")</f>
        <v>0.99681374535284095</v>
      </c>
      <c r="W20" s="1127" t="s">
        <v>229</v>
      </c>
      <c r="X20" s="1126">
        <f t="shared" ref="X20:AC20" si="22">HLOOKUP(X$1,$E:$U,18,0)</f>
        <v>0.99679542824074074</v>
      </c>
      <c r="Y20" s="1126">
        <f t="shared" si="22"/>
        <v>0.99466825492216127</v>
      </c>
      <c r="Z20" s="1126">
        <f t="shared" si="22"/>
        <v>0.99801696047008548</v>
      </c>
      <c r="AA20" s="1126">
        <f t="shared" si="22"/>
        <v>0.99683946695665426</v>
      </c>
      <c r="AB20" s="1126">
        <f t="shared" si="22"/>
        <v>0.99725939280626774</v>
      </c>
      <c r="AC20" s="1126">
        <f t="shared" si="22"/>
        <v>0</v>
      </c>
      <c r="AD20" s="1128">
        <v>0.99299999999999999</v>
      </c>
      <c r="AE20" s="1131">
        <f t="shared" si="13"/>
        <v>0.99671590067918192</v>
      </c>
      <c r="AF20" s="1073"/>
      <c r="AG20" s="1073"/>
      <c r="AH20" s="1073"/>
      <c r="AI20" s="1073"/>
      <c r="AJ20" s="1073"/>
      <c r="AK20" s="1073"/>
      <c r="AL20" s="1073"/>
      <c r="AM20" s="1073"/>
      <c r="AN20" s="1073"/>
      <c r="AO20" s="1073"/>
      <c r="AP20" s="1073"/>
      <c r="AQ20" s="1073"/>
      <c r="AR20" s="1073"/>
      <c r="AS20" s="1073"/>
      <c r="AT20" s="1073"/>
      <c r="AU20" s="1073"/>
      <c r="AV20" s="1073"/>
      <c r="AW20" s="1073"/>
      <c r="AX20" s="1073"/>
      <c r="AY20" s="1073"/>
      <c r="AZ20" s="1073"/>
      <c r="BA20" s="1073"/>
      <c r="BB20" s="1073"/>
      <c r="BC20" s="1073"/>
      <c r="BD20" s="1073"/>
      <c r="BE20" s="1073"/>
      <c r="BF20" s="1073"/>
      <c r="BG20" s="1073"/>
      <c r="BH20" s="1073"/>
      <c r="BI20" s="1073"/>
      <c r="BJ20" s="1073"/>
      <c r="BK20" s="1073"/>
      <c r="BL20" s="1073"/>
      <c r="BM20" s="1073"/>
      <c r="BN20" s="1073"/>
      <c r="BO20" s="1073"/>
      <c r="BP20" s="1073"/>
      <c r="BQ20" s="1073"/>
      <c r="BR20" s="1073"/>
      <c r="BS20" s="1073"/>
      <c r="BT20" s="1073"/>
      <c r="BU20" s="1073"/>
      <c r="BV20" s="1073"/>
      <c r="BW20" s="1073"/>
      <c r="BX20" s="1073"/>
      <c r="BY20" s="1073"/>
      <c r="BZ20" s="1073"/>
      <c r="CA20" s="1073"/>
      <c r="CB20" s="1073"/>
      <c r="CC20" s="1073"/>
      <c r="CD20" s="1073"/>
      <c r="CE20" s="1073"/>
      <c r="CF20" s="1073"/>
      <c r="CG20" s="1073"/>
      <c r="CH20" s="1073"/>
      <c r="CI20" s="1073"/>
      <c r="CJ20" s="1073"/>
      <c r="CK20" s="1073"/>
      <c r="CL20" s="1073"/>
      <c r="CM20" s="1073"/>
      <c r="CN20" s="1073"/>
      <c r="CO20" s="1073"/>
      <c r="CP20" s="1073"/>
      <c r="CQ20" s="1073"/>
      <c r="CR20" s="1073"/>
      <c r="CS20" s="1073"/>
      <c r="CT20" s="1073"/>
      <c r="CU20" s="1073"/>
      <c r="CV20" s="1073"/>
      <c r="CW20" s="1073"/>
      <c r="CX20" s="1073"/>
      <c r="CY20" s="1073"/>
      <c r="CZ20" s="1073"/>
      <c r="DA20" s="1073"/>
      <c r="DB20" s="1073"/>
      <c r="DC20" s="1073"/>
      <c r="DD20" s="1073"/>
      <c r="DE20" s="1073"/>
      <c r="DF20" s="1073"/>
      <c r="DG20" s="1073"/>
      <c r="DH20" s="1073"/>
      <c r="DI20" s="1073"/>
      <c r="DJ20" s="1073"/>
      <c r="DK20" s="1073"/>
      <c r="DL20" s="1073"/>
    </row>
    <row r="21" spans="1:116" ht="26.25" customHeight="1">
      <c r="A21" s="1074" t="s">
        <v>229</v>
      </c>
      <c r="B21" s="1079"/>
      <c r="C21" s="1073"/>
      <c r="W21" s="1127" t="s">
        <v>230</v>
      </c>
      <c r="X21" s="1126">
        <f t="shared" ref="X21:AC21" si="23">HLOOKUP(X$1,$E:$U,19,0)</f>
        <v>0.99654029780982922</v>
      </c>
      <c r="Y21" s="1126">
        <f t="shared" si="23"/>
        <v>0.99858840811965821</v>
      </c>
      <c r="Z21" s="1126">
        <f t="shared" si="23"/>
        <v>0.99890046296296309</v>
      </c>
      <c r="AA21" s="1126">
        <f t="shared" si="23"/>
        <v>0</v>
      </c>
      <c r="AB21" s="1126">
        <f t="shared" si="23"/>
        <v>0</v>
      </c>
      <c r="AC21" s="1126">
        <f t="shared" si="23"/>
        <v>0.99845085470085471</v>
      </c>
      <c r="AD21" s="1128">
        <v>0.99299999999999999</v>
      </c>
      <c r="AE21" s="1131">
        <f t="shared" si="13"/>
        <v>0.99812000589832628</v>
      </c>
      <c r="AF21" s="1073"/>
      <c r="AG21" s="1073"/>
      <c r="AH21" s="1073"/>
      <c r="AI21" s="1073"/>
      <c r="AJ21" s="1073"/>
      <c r="AK21" s="1073"/>
      <c r="AL21" s="1073"/>
      <c r="AM21" s="1073"/>
      <c r="AN21" s="1073"/>
      <c r="AO21" s="1073"/>
      <c r="AP21" s="1073"/>
      <c r="AQ21" s="1073"/>
      <c r="AR21" s="1073"/>
      <c r="AS21" s="1073"/>
      <c r="AT21" s="1073"/>
      <c r="AU21" s="1073"/>
      <c r="AV21" s="1073"/>
      <c r="AW21" s="1073"/>
      <c r="AX21" s="1073"/>
      <c r="AY21" s="1073"/>
      <c r="AZ21" s="1073"/>
      <c r="BA21" s="1073"/>
      <c r="BB21" s="1073"/>
      <c r="BC21" s="1073"/>
      <c r="BD21" s="1073"/>
      <c r="BE21" s="1073"/>
      <c r="BF21" s="1073"/>
      <c r="BG21" s="1073"/>
      <c r="BH21" s="1073"/>
      <c r="BI21" s="1073"/>
      <c r="BJ21" s="1073"/>
      <c r="BK21" s="1073"/>
      <c r="BL21" s="1073"/>
      <c r="BM21" s="1073"/>
      <c r="BN21" s="1073"/>
      <c r="BO21" s="1073"/>
      <c r="BP21" s="1073"/>
      <c r="BQ21" s="1073"/>
      <c r="BR21" s="1073"/>
      <c r="BS21" s="1073"/>
      <c r="BT21" s="1073"/>
      <c r="BU21" s="1073"/>
      <c r="BV21" s="1073"/>
      <c r="BW21" s="1073"/>
      <c r="BX21" s="1073"/>
      <c r="BY21" s="1073"/>
      <c r="BZ21" s="1073"/>
      <c r="CA21" s="1073"/>
      <c r="CB21" s="1073"/>
      <c r="CC21" s="1073"/>
      <c r="CD21" s="1073"/>
      <c r="CE21" s="1073"/>
      <c r="CF21" s="1073"/>
      <c r="CG21" s="1073"/>
      <c r="CH21" s="1073"/>
      <c r="CI21" s="1073"/>
      <c r="CJ21" s="1073"/>
      <c r="CK21" s="1073"/>
      <c r="CL21" s="1073"/>
      <c r="CM21" s="1073"/>
      <c r="CN21" s="1073"/>
      <c r="CO21" s="1073"/>
      <c r="CP21" s="1073"/>
      <c r="CQ21" s="1073"/>
      <c r="CR21" s="1073"/>
      <c r="CS21" s="1073"/>
      <c r="CT21" s="1073"/>
      <c r="CU21" s="1073"/>
      <c r="CV21" s="1073"/>
      <c r="CW21" s="1073"/>
      <c r="CX21" s="1073"/>
      <c r="CY21" s="1073"/>
      <c r="CZ21" s="1073"/>
      <c r="DA21" s="1073"/>
      <c r="DB21" s="1073"/>
      <c r="DC21" s="1073"/>
      <c r="DD21" s="1073"/>
      <c r="DE21" s="1073"/>
      <c r="DF21" s="1073"/>
      <c r="DG21" s="1073"/>
      <c r="DH21" s="1073"/>
      <c r="DI21" s="1073"/>
      <c r="DJ21" s="1073"/>
      <c r="DK21" s="1073"/>
      <c r="DL21" s="1073"/>
    </row>
    <row r="22" spans="1:116" ht="26.25" customHeight="1">
      <c r="A22" s="1074" t="s">
        <v>230</v>
      </c>
      <c r="B22" s="1079">
        <v>0.99845085470085471</v>
      </c>
      <c r="C22" s="1073"/>
      <c r="W22" s="1132" t="s">
        <v>837</v>
      </c>
      <c r="X22" s="1131">
        <f t="shared" ref="X22:AC22" si="24">HLOOKUP(X$1,$E:$U,20,0)</f>
        <v>0.99662624930002774</v>
      </c>
      <c r="Y22" s="1131">
        <f t="shared" si="24"/>
        <v>0.99532881401116824</v>
      </c>
      <c r="Z22" s="1131">
        <f t="shared" si="24"/>
        <v>0.99603038902054042</v>
      </c>
      <c r="AA22" s="1131">
        <f t="shared" si="24"/>
        <v>0.99578154331583324</v>
      </c>
      <c r="AB22" s="1131">
        <f t="shared" si="24"/>
        <v>0.99631126151907978</v>
      </c>
      <c r="AC22" s="1131">
        <f t="shared" si="24"/>
        <v>0.99681374535284095</v>
      </c>
      <c r="AD22" s="1128">
        <v>0.99299999999999999</v>
      </c>
      <c r="AE22" s="1131">
        <f t="shared" si="13"/>
        <v>0.99614866708658178</v>
      </c>
      <c r="AF22" s="1073"/>
      <c r="AG22" s="1073"/>
      <c r="AH22" s="1073"/>
      <c r="AI22" s="1073"/>
      <c r="AJ22" s="1073"/>
      <c r="AK22" s="1073"/>
      <c r="AL22" s="1073"/>
      <c r="AM22" s="1073"/>
      <c r="AN22" s="1073"/>
      <c r="AO22" s="1073"/>
      <c r="AP22" s="1073"/>
      <c r="AQ22" s="1073"/>
      <c r="AR22" s="1073"/>
      <c r="AS22" s="1073"/>
      <c r="AT22" s="1073"/>
      <c r="AU22" s="1073"/>
      <c r="AV22" s="1073"/>
      <c r="AW22" s="1073"/>
      <c r="AX22" s="1073"/>
      <c r="AY22" s="1073"/>
      <c r="AZ22" s="1073"/>
      <c r="BA22" s="1073"/>
      <c r="BB22" s="1073"/>
      <c r="BC22" s="1073"/>
      <c r="BD22" s="1073"/>
      <c r="BE22" s="1073"/>
      <c r="BF22" s="1073"/>
      <c r="BG22" s="1073"/>
      <c r="BH22" s="1073"/>
      <c r="BI22" s="1073"/>
      <c r="BJ22" s="1073"/>
      <c r="BK22" s="1073"/>
      <c r="BL22" s="1073"/>
      <c r="BM22" s="1073"/>
      <c r="BN22" s="1073"/>
      <c r="BO22" s="1073"/>
      <c r="BP22" s="1073"/>
      <c r="BQ22" s="1073"/>
      <c r="BR22" s="1073"/>
      <c r="BS22" s="1073"/>
      <c r="BT22" s="1073"/>
      <c r="BU22" s="1073"/>
      <c r="BV22" s="1073"/>
      <c r="BW22" s="1073"/>
      <c r="BX22" s="1073"/>
      <c r="BY22" s="1073"/>
      <c r="BZ22" s="1073"/>
      <c r="CA22" s="1073"/>
      <c r="CB22" s="1073"/>
      <c r="CC22" s="1073"/>
      <c r="CD22" s="1073"/>
      <c r="CE22" s="1073"/>
      <c r="CF22" s="1073"/>
      <c r="CG22" s="1073"/>
      <c r="CH22" s="1073"/>
      <c r="CI22" s="1073"/>
      <c r="CJ22" s="1073"/>
      <c r="CK22" s="1073"/>
      <c r="CL22" s="1073"/>
      <c r="CM22" s="1073"/>
      <c r="CN22" s="1073"/>
      <c r="CO22" s="1073"/>
      <c r="CP22" s="1073"/>
      <c r="CQ22" s="1073"/>
      <c r="CR22" s="1073"/>
      <c r="CS22" s="1073"/>
      <c r="CT22" s="1073"/>
      <c r="CU22" s="1073"/>
      <c r="CV22" s="1073"/>
      <c r="CW22" s="1073"/>
      <c r="CX22" s="1073"/>
      <c r="CY22" s="1073"/>
      <c r="CZ22" s="1073"/>
      <c r="DA22" s="1073"/>
      <c r="DB22" s="1073"/>
      <c r="DC22" s="1073"/>
      <c r="DD22" s="1073"/>
      <c r="DE22" s="1073"/>
      <c r="DF22" s="1073"/>
      <c r="DG22" s="1073"/>
      <c r="DH22" s="1073"/>
      <c r="DI22" s="1073"/>
      <c r="DJ22" s="1073"/>
      <c r="DK22" s="1073"/>
      <c r="DL22" s="1073"/>
    </row>
    <row r="23" spans="1:116" ht="26.25" customHeight="1">
      <c r="A23" s="1074" t="s">
        <v>231</v>
      </c>
      <c r="B23" s="1079"/>
      <c r="C23" s="1073"/>
      <c r="AF23" s="1073"/>
      <c r="AG23" s="1073"/>
      <c r="AH23" s="1073"/>
      <c r="AI23" s="1073"/>
      <c r="AJ23" s="1073"/>
      <c r="AK23" s="1073"/>
      <c r="AL23" s="1073"/>
      <c r="AM23" s="1073"/>
      <c r="AN23" s="1073"/>
      <c r="AO23" s="1073"/>
      <c r="AP23" s="1073"/>
      <c r="AQ23" s="1073"/>
      <c r="AR23" s="1073"/>
      <c r="AS23" s="1073"/>
      <c r="AT23" s="1073"/>
      <c r="AU23" s="1073"/>
      <c r="AV23" s="1073"/>
      <c r="AW23" s="1073"/>
      <c r="AX23" s="1073"/>
      <c r="AY23" s="1073"/>
      <c r="AZ23" s="1073"/>
      <c r="BA23" s="1073"/>
      <c r="BB23" s="1073"/>
      <c r="BC23" s="1073"/>
      <c r="BD23" s="1073"/>
      <c r="BE23" s="1073"/>
      <c r="BF23" s="1073"/>
      <c r="BG23" s="1073"/>
      <c r="BH23" s="1073"/>
      <c r="BI23" s="1073"/>
      <c r="BJ23" s="1073"/>
      <c r="BK23" s="1073"/>
      <c r="BL23" s="1073"/>
      <c r="BM23" s="1073"/>
      <c r="BN23" s="1073"/>
      <c r="BO23" s="1073"/>
      <c r="BP23" s="1073"/>
      <c r="BQ23" s="1073"/>
      <c r="BR23" s="1073"/>
      <c r="BS23" s="1073"/>
      <c r="BT23" s="1073"/>
      <c r="BU23" s="1073"/>
      <c r="BV23" s="1073"/>
      <c r="BW23" s="1073"/>
      <c r="BX23" s="1073"/>
      <c r="BY23" s="1073"/>
      <c r="BZ23" s="1073"/>
      <c r="CA23" s="1073"/>
      <c r="CB23" s="1073"/>
      <c r="CC23" s="1073"/>
      <c r="CD23" s="1073"/>
      <c r="CE23" s="1073"/>
      <c r="CF23" s="1073"/>
      <c r="CG23" s="1073"/>
      <c r="CH23" s="1073"/>
      <c r="CI23" s="1073"/>
      <c r="CJ23" s="1073"/>
      <c r="CK23" s="1073"/>
      <c r="CL23" s="1073"/>
      <c r="CM23" s="1073"/>
      <c r="CN23" s="1073"/>
      <c r="CO23" s="1073"/>
      <c r="CP23" s="1073"/>
      <c r="CQ23" s="1073"/>
      <c r="CR23" s="1073"/>
      <c r="CS23" s="1073"/>
      <c r="CT23" s="1073"/>
      <c r="CU23" s="1073"/>
      <c r="CV23" s="1073"/>
      <c r="CW23" s="1073"/>
      <c r="CX23" s="1073"/>
      <c r="CY23" s="1073"/>
      <c r="CZ23" s="1073"/>
      <c r="DA23" s="1073"/>
      <c r="DB23" s="1073"/>
      <c r="DC23" s="1073"/>
      <c r="DD23" s="1073"/>
      <c r="DE23" s="1073"/>
      <c r="DF23" s="1073"/>
      <c r="DG23" s="1073"/>
      <c r="DH23" s="1073"/>
      <c r="DI23" s="1073"/>
      <c r="DJ23" s="1073"/>
      <c r="DK23" s="1073"/>
      <c r="DL23" s="1073"/>
    </row>
    <row r="24" spans="1:116" ht="26.25" customHeight="1">
      <c r="A24" s="1074" t="s">
        <v>233</v>
      </c>
      <c r="B24" s="1079">
        <v>0.98806907719017101</v>
      </c>
      <c r="C24" s="1073"/>
      <c r="D24" s="1070" t="s">
        <v>38</v>
      </c>
      <c r="E24" s="1123" t="str">
        <f t="shared" ref="E24:F24" si="25">E1</f>
        <v>114-01月</v>
      </c>
      <c r="F24" s="1123" t="str">
        <f t="shared" si="25"/>
        <v>114-02月</v>
      </c>
      <c r="G24" s="1123" t="s">
        <v>824</v>
      </c>
      <c r="H24" s="1123" t="s">
        <v>848</v>
      </c>
      <c r="I24" s="1123" t="s">
        <v>849</v>
      </c>
      <c r="J24" s="1123" t="s">
        <v>850</v>
      </c>
      <c r="K24" s="1123" t="s">
        <v>851</v>
      </c>
      <c r="L24" s="1123" t="s">
        <v>852</v>
      </c>
      <c r="M24" s="1123" t="s">
        <v>16484</v>
      </c>
      <c r="N24" s="1123" t="s">
        <v>853</v>
      </c>
      <c r="O24" s="1123" t="s">
        <v>854</v>
      </c>
      <c r="P24" s="1123" t="s">
        <v>855</v>
      </c>
      <c r="Q24" s="1123" t="s">
        <v>16693</v>
      </c>
      <c r="R24" s="1123" t="s">
        <v>16728</v>
      </c>
      <c r="S24" s="1123" t="s">
        <v>16731</v>
      </c>
      <c r="T24" s="1123" t="s">
        <v>17305</v>
      </c>
      <c r="U24" s="1123" t="str">
        <f t="shared" ref="U24" si="26">U1</f>
        <v>115-05月</v>
      </c>
      <c r="V24" s="1124" t="s">
        <v>825</v>
      </c>
      <c r="W24" s="1123" t="s">
        <v>38</v>
      </c>
      <c r="X24" s="1123" t="str">
        <f t="shared" ref="X24:AC24" si="27">X$1</f>
        <v>114-12月</v>
      </c>
      <c r="Y24" s="1123" t="str">
        <f t="shared" si="27"/>
        <v>115-01月</v>
      </c>
      <c r="Z24" s="1123" t="str">
        <f t="shared" si="27"/>
        <v>115-02月</v>
      </c>
      <c r="AA24" s="1123" t="str">
        <f t="shared" si="27"/>
        <v>115-03月</v>
      </c>
      <c r="AB24" s="1123" t="str">
        <f t="shared" si="27"/>
        <v>115-04月</v>
      </c>
      <c r="AC24" s="1123" t="str">
        <f t="shared" si="27"/>
        <v>115-05月</v>
      </c>
      <c r="AD24" s="1125" t="s">
        <v>826</v>
      </c>
      <c r="AE24" s="1132" t="s">
        <v>827</v>
      </c>
      <c r="AF24" s="1073"/>
      <c r="AG24" s="1073"/>
      <c r="AH24" s="1073"/>
      <c r="AI24" s="1073"/>
      <c r="AJ24" s="1073"/>
      <c r="AK24" s="1073"/>
      <c r="AL24" s="1073"/>
      <c r="AM24" s="1073"/>
      <c r="AN24" s="1073"/>
      <c r="AO24" s="1073"/>
      <c r="AP24" s="1073"/>
      <c r="AQ24" s="1073"/>
      <c r="AR24" s="1073"/>
      <c r="AS24" s="1073"/>
      <c r="AT24" s="1073"/>
      <c r="AU24" s="1073"/>
      <c r="AV24" s="1073"/>
      <c r="AW24" s="1073"/>
      <c r="AX24" s="1073"/>
      <c r="AY24" s="1073"/>
      <c r="AZ24" s="1073"/>
      <c r="BA24" s="1073"/>
      <c r="BB24" s="1073"/>
      <c r="BC24" s="1073"/>
      <c r="BD24" s="1073"/>
      <c r="BE24" s="1073"/>
      <c r="BF24" s="1073"/>
      <c r="BG24" s="1073"/>
      <c r="BH24" s="1073"/>
      <c r="BI24" s="1073"/>
      <c r="BJ24" s="1073"/>
      <c r="BK24" s="1073"/>
      <c r="BL24" s="1073"/>
      <c r="BM24" s="1073"/>
      <c r="BN24" s="1073"/>
      <c r="BO24" s="1073"/>
      <c r="BP24" s="1073"/>
      <c r="BQ24" s="1073"/>
      <c r="BR24" s="1073"/>
      <c r="BS24" s="1073"/>
      <c r="BT24" s="1073"/>
      <c r="BU24" s="1073"/>
      <c r="BV24" s="1073"/>
      <c r="BW24" s="1073"/>
      <c r="BX24" s="1073"/>
      <c r="BY24" s="1073"/>
      <c r="BZ24" s="1073"/>
      <c r="CA24" s="1073"/>
      <c r="CB24" s="1073"/>
      <c r="CC24" s="1073"/>
      <c r="CD24" s="1073"/>
      <c r="CE24" s="1073"/>
      <c r="CF24" s="1073"/>
      <c r="CG24" s="1073"/>
      <c r="CH24" s="1073"/>
      <c r="CI24" s="1073"/>
      <c r="CJ24" s="1073"/>
      <c r="CK24" s="1073"/>
      <c r="CL24" s="1073"/>
      <c r="CM24" s="1073"/>
      <c r="CN24" s="1073"/>
      <c r="CO24" s="1073"/>
      <c r="CP24" s="1073"/>
      <c r="CQ24" s="1073"/>
      <c r="CR24" s="1073"/>
      <c r="CS24" s="1073"/>
      <c r="CT24" s="1073"/>
      <c r="CU24" s="1073"/>
      <c r="CV24" s="1073"/>
      <c r="CW24" s="1073"/>
      <c r="CX24" s="1073"/>
      <c r="CY24" s="1073"/>
      <c r="CZ24" s="1073"/>
      <c r="DA24" s="1073"/>
      <c r="DB24" s="1073"/>
      <c r="DC24" s="1073"/>
      <c r="DD24" s="1073"/>
      <c r="DE24" s="1073"/>
      <c r="DF24" s="1073"/>
      <c r="DG24" s="1073"/>
      <c r="DH24" s="1073"/>
      <c r="DI24" s="1073"/>
      <c r="DJ24" s="1073"/>
      <c r="DK24" s="1073"/>
      <c r="DL24" s="1073"/>
    </row>
    <row r="25" spans="1:116" ht="26.25" customHeight="1">
      <c r="A25" s="1074" t="s">
        <v>234</v>
      </c>
      <c r="B25" s="1079"/>
      <c r="C25" s="1073"/>
      <c r="D25" s="1071" t="s">
        <v>231</v>
      </c>
      <c r="E25" s="1126">
        <v>0.99213026556776551</v>
      </c>
      <c r="F25" s="1126">
        <v>0.99431898054430956</v>
      </c>
      <c r="G25" s="1126">
        <v>0.99463620960202981</v>
      </c>
      <c r="H25" s="1126">
        <v>0.99085510149572631</v>
      </c>
      <c r="I25" s="1126">
        <v>0.99331597222222234</v>
      </c>
      <c r="J25" s="1126">
        <v>0.99419661201512166</v>
      </c>
      <c r="K25" s="1126">
        <v>0.99326789529914505</v>
      </c>
      <c r="L25" s="1126">
        <v>0.99371389284583722</v>
      </c>
      <c r="M25" s="1126">
        <v>0.99244839362026871</v>
      </c>
      <c r="N25" s="1126">
        <v>0.99156116452991461</v>
      </c>
      <c r="O25" s="1126">
        <v>0.99263334155161087</v>
      </c>
      <c r="P25" s="1126">
        <v>0.99211443437705482</v>
      </c>
      <c r="Q25" s="1126">
        <v>0.98659900284900282</v>
      </c>
      <c r="R25" s="1126">
        <v>0.98882497710622708</v>
      </c>
      <c r="S25" s="1126">
        <v>0.98735103046594952</v>
      </c>
      <c r="T25" s="1126">
        <v>0.9935997596153846</v>
      </c>
      <c r="U25" s="1126">
        <f>GETPIVOTDATA("IAD",$A$3,"機台",$D25)</f>
        <v>0</v>
      </c>
      <c r="V25" s="1124">
        <v>0.99099999999999999</v>
      </c>
      <c r="W25" s="1127" t="s">
        <v>231</v>
      </c>
      <c r="X25" s="1126">
        <f t="shared" ref="X25:AC25" si="28">HLOOKUP(X$1,$E:$U,25,0)</f>
        <v>0.99211443437705482</v>
      </c>
      <c r="Y25" s="1126">
        <f t="shared" si="28"/>
        <v>0.98659900284900282</v>
      </c>
      <c r="Z25" s="1126">
        <f t="shared" si="28"/>
        <v>0.98882497710622708</v>
      </c>
      <c r="AA25" s="1126">
        <f t="shared" si="28"/>
        <v>0.98735103046594952</v>
      </c>
      <c r="AB25" s="1126">
        <f t="shared" si="28"/>
        <v>0.9935997596153846</v>
      </c>
      <c r="AC25" s="1126">
        <f t="shared" si="28"/>
        <v>0</v>
      </c>
      <c r="AD25" s="1128">
        <v>0.99099999999999999</v>
      </c>
      <c r="AE25" s="1131">
        <f t="shared" ref="AE25:AE30" si="29">IFERROR(AVERAGEIF(X25:AC25,"&lt;&gt;0"),"")</f>
        <v>0.98969784088272372</v>
      </c>
      <c r="AF25" s="1073"/>
      <c r="AG25" s="1073"/>
      <c r="AH25" s="1073"/>
      <c r="AI25" s="1073"/>
      <c r="AJ25" s="1073"/>
      <c r="AK25" s="1073"/>
      <c r="AL25" s="1073"/>
      <c r="AM25" s="1073"/>
      <c r="AN25" s="1073"/>
      <c r="AO25" s="1073"/>
      <c r="AP25" s="1073"/>
      <c r="AQ25" s="1073"/>
      <c r="AR25" s="1073"/>
      <c r="AS25" s="1073"/>
      <c r="AT25" s="1073"/>
      <c r="AU25" s="1073"/>
      <c r="AV25" s="1073"/>
      <c r="AW25" s="1073"/>
      <c r="AX25" s="1073"/>
      <c r="AY25" s="1073"/>
      <c r="AZ25" s="1073"/>
      <c r="BA25" s="1073"/>
      <c r="BB25" s="1073"/>
      <c r="BC25" s="1073"/>
      <c r="BD25" s="1073"/>
      <c r="BE25" s="1073"/>
      <c r="BF25" s="1073"/>
      <c r="BG25" s="1073"/>
      <c r="BH25" s="1073"/>
      <c r="BI25" s="1073"/>
      <c r="BJ25" s="1073"/>
      <c r="BK25" s="1073"/>
      <c r="BL25" s="1073"/>
      <c r="BM25" s="1073"/>
      <c r="BN25" s="1073"/>
      <c r="BO25" s="1073"/>
      <c r="BP25" s="1073"/>
      <c r="BQ25" s="1073"/>
      <c r="BR25" s="1073"/>
      <c r="BS25" s="1073"/>
      <c r="BT25" s="1073"/>
      <c r="BU25" s="1073"/>
      <c r="BV25" s="1073"/>
      <c r="BW25" s="1073"/>
      <c r="BX25" s="1073"/>
      <c r="BY25" s="1073"/>
      <c r="BZ25" s="1073"/>
      <c r="CA25" s="1073"/>
      <c r="CB25" s="1073"/>
      <c r="CC25" s="1073"/>
      <c r="CD25" s="1073"/>
      <c r="CE25" s="1073"/>
      <c r="CF25" s="1073"/>
      <c r="CG25" s="1073"/>
      <c r="CH25" s="1073"/>
      <c r="CI25" s="1073"/>
      <c r="CJ25" s="1073"/>
      <c r="CK25" s="1073"/>
      <c r="CL25" s="1073"/>
      <c r="CM25" s="1073"/>
      <c r="CN25" s="1073"/>
      <c r="CO25" s="1073"/>
      <c r="CP25" s="1073"/>
      <c r="CQ25" s="1073"/>
      <c r="CR25" s="1073"/>
      <c r="CS25" s="1073"/>
      <c r="CT25" s="1073"/>
      <c r="CU25" s="1073"/>
      <c r="CV25" s="1073"/>
      <c r="CW25" s="1073"/>
      <c r="CX25" s="1073"/>
      <c r="CY25" s="1073"/>
      <c r="CZ25" s="1073"/>
      <c r="DA25" s="1073"/>
      <c r="DB25" s="1073"/>
      <c r="DC25" s="1073"/>
      <c r="DD25" s="1073"/>
      <c r="DE25" s="1073"/>
      <c r="DF25" s="1073"/>
      <c r="DG25" s="1073"/>
      <c r="DH25" s="1073"/>
      <c r="DI25" s="1073"/>
      <c r="DJ25" s="1073"/>
      <c r="DK25" s="1073"/>
      <c r="DL25" s="1073"/>
    </row>
    <row r="26" spans="1:116" ht="26.25" customHeight="1">
      <c r="A26" s="1074" t="s">
        <v>240</v>
      </c>
      <c r="B26" s="1079">
        <v>0.99642605408176355</v>
      </c>
      <c r="C26" s="1073"/>
      <c r="D26" s="1071" t="s">
        <v>233</v>
      </c>
      <c r="E26" s="1126">
        <v>0.99376780626780636</v>
      </c>
      <c r="F26" s="1126">
        <v>0.99524795227920215</v>
      </c>
      <c r="G26" s="1126">
        <v>0.99522235576923068</v>
      </c>
      <c r="H26" s="1126">
        <v>0.99402697093126802</v>
      </c>
      <c r="I26" s="1126">
        <v>0.99332759575815122</v>
      </c>
      <c r="J26" s="1126">
        <v>0.99159182469729334</v>
      </c>
      <c r="K26" s="1126">
        <v>0.99103662634408618</v>
      </c>
      <c r="L26" s="1126">
        <v>0.99151141826923084</v>
      </c>
      <c r="M26" s="1126">
        <v>0.9906563321827746</v>
      </c>
      <c r="N26" s="1126">
        <v>0.9919251447477252</v>
      </c>
      <c r="O26" s="1126">
        <v>0.99192409003831439</v>
      </c>
      <c r="P26" s="1126">
        <v>0.99142491622960371</v>
      </c>
      <c r="Q26" s="1126">
        <v>0</v>
      </c>
      <c r="R26" s="1126">
        <v>0</v>
      </c>
      <c r="S26" s="1126">
        <v>0</v>
      </c>
      <c r="T26" s="1126">
        <v>0.99121294070512822</v>
      </c>
      <c r="U26" s="1126">
        <f>GETPIVOTDATA("IAD",$A$3,"機台",$D26)</f>
        <v>0.98806907719017101</v>
      </c>
      <c r="W26" s="1127" t="s">
        <v>233</v>
      </c>
      <c r="X26" s="1126">
        <f t="shared" ref="X26:AC26" si="30">HLOOKUP(X$1,$E:$U,26,0)</f>
        <v>0.99142491622960371</v>
      </c>
      <c r="Y26" s="1126">
        <f t="shared" si="30"/>
        <v>0</v>
      </c>
      <c r="Z26" s="1126">
        <f t="shared" si="30"/>
        <v>0</v>
      </c>
      <c r="AA26" s="1126">
        <f t="shared" si="30"/>
        <v>0</v>
      </c>
      <c r="AB26" s="1126">
        <f t="shared" si="30"/>
        <v>0.99121294070512822</v>
      </c>
      <c r="AC26" s="1126">
        <f t="shared" si="30"/>
        <v>0.98806907719017101</v>
      </c>
      <c r="AD26" s="1128">
        <v>0.99099999999999999</v>
      </c>
      <c r="AE26" s="1131">
        <f t="shared" si="29"/>
        <v>0.99023564470830105</v>
      </c>
      <c r="AF26" s="1073"/>
      <c r="AG26" s="1073"/>
      <c r="AH26" s="1073"/>
      <c r="AI26" s="1073"/>
      <c r="AJ26" s="1073"/>
      <c r="AK26" s="1073"/>
      <c r="AL26" s="1073"/>
      <c r="AM26" s="1073"/>
      <c r="AN26" s="1073"/>
      <c r="AO26" s="1073"/>
      <c r="AP26" s="1073"/>
      <c r="AQ26" s="1073"/>
      <c r="AR26" s="1073"/>
      <c r="AS26" s="1073"/>
      <c r="AT26" s="1073"/>
      <c r="AU26" s="1073"/>
      <c r="AV26" s="1073"/>
      <c r="AW26" s="1073"/>
      <c r="AX26" s="1073"/>
      <c r="AY26" s="1073"/>
      <c r="AZ26" s="1073"/>
      <c r="BA26" s="1073"/>
      <c r="BB26" s="1073"/>
      <c r="BC26" s="1073"/>
      <c r="BD26" s="1073"/>
      <c r="BE26" s="1073"/>
      <c r="BF26" s="1073"/>
      <c r="BG26" s="1073"/>
      <c r="BH26" s="1073"/>
      <c r="BI26" s="1073"/>
      <c r="BJ26" s="1073"/>
      <c r="BK26" s="1073"/>
      <c r="BL26" s="1073"/>
      <c r="BM26" s="1073"/>
      <c r="BN26" s="1073"/>
      <c r="BO26" s="1073"/>
      <c r="BP26" s="1073"/>
      <c r="BQ26" s="1073"/>
      <c r="BR26" s="1073"/>
      <c r="BS26" s="1073"/>
      <c r="BT26" s="1073"/>
      <c r="BU26" s="1073"/>
      <c r="BV26" s="1073"/>
      <c r="BW26" s="1073"/>
      <c r="BX26" s="1073"/>
      <c r="BY26" s="1073"/>
      <c r="BZ26" s="1073"/>
      <c r="CA26" s="1073"/>
      <c r="CB26" s="1073"/>
      <c r="CC26" s="1073"/>
      <c r="CD26" s="1073"/>
      <c r="CE26" s="1073"/>
      <c r="CF26" s="1073"/>
      <c r="CG26" s="1073"/>
      <c r="CH26" s="1073"/>
      <c r="CI26" s="1073"/>
      <c r="CJ26" s="1073"/>
      <c r="CK26" s="1073"/>
      <c r="CL26" s="1073"/>
      <c r="CM26" s="1073"/>
      <c r="CN26" s="1073"/>
      <c r="CO26" s="1073"/>
      <c r="CP26" s="1073"/>
      <c r="CQ26" s="1073"/>
      <c r="CR26" s="1073"/>
      <c r="CS26" s="1073"/>
      <c r="CT26" s="1073"/>
      <c r="CU26" s="1073"/>
      <c r="CV26" s="1073"/>
      <c r="CW26" s="1073"/>
      <c r="CX26" s="1073"/>
      <c r="CY26" s="1073"/>
      <c r="CZ26" s="1073"/>
      <c r="DA26" s="1073"/>
      <c r="DB26" s="1073"/>
      <c r="DC26" s="1073"/>
      <c r="DD26" s="1073"/>
      <c r="DE26" s="1073"/>
      <c r="DF26" s="1073"/>
      <c r="DG26" s="1073"/>
      <c r="DH26" s="1073"/>
      <c r="DI26" s="1073"/>
      <c r="DJ26" s="1073"/>
      <c r="DK26" s="1073"/>
      <c r="DL26" s="1073"/>
    </row>
    <row r="27" spans="1:116" ht="26.25" customHeight="1">
      <c r="A27" s="1074" t="s">
        <v>235</v>
      </c>
      <c r="B27" s="1079">
        <v>0.99707897715710225</v>
      </c>
      <c r="C27" s="1073"/>
      <c r="D27" s="1071" t="s">
        <v>234</v>
      </c>
      <c r="E27" s="1126">
        <v>0.99488069800569812</v>
      </c>
      <c r="F27" s="1126">
        <v>0.99485194830246926</v>
      </c>
      <c r="G27" s="1126">
        <v>0.99380675747863256</v>
      </c>
      <c r="H27" s="1126">
        <v>0.99268507773356895</v>
      </c>
      <c r="I27" s="1126">
        <v>0.99223102643241545</v>
      </c>
      <c r="J27" s="1126">
        <v>0.99367816091954009</v>
      </c>
      <c r="K27" s="1126">
        <v>0.9908015046296299</v>
      </c>
      <c r="L27" s="1126">
        <v>0.99405954288766807</v>
      </c>
      <c r="M27" s="1126">
        <v>0.99189421022353741</v>
      </c>
      <c r="N27" s="1126">
        <v>0.99111516698322244</v>
      </c>
      <c r="O27" s="1126">
        <v>0.99322725885225882</v>
      </c>
      <c r="P27" s="1126">
        <v>0.99543269230769227</v>
      </c>
      <c r="Q27" s="1126">
        <v>0</v>
      </c>
      <c r="R27" s="1126">
        <v>0</v>
      </c>
      <c r="S27" s="1126">
        <v>0</v>
      </c>
      <c r="T27" s="1126">
        <v>0</v>
      </c>
      <c r="U27" s="1126">
        <f>GETPIVOTDATA("IAD",$A$3,"機台",$D27)</f>
        <v>0</v>
      </c>
      <c r="W27" s="1127" t="s">
        <v>234</v>
      </c>
      <c r="X27" s="1126">
        <f t="shared" ref="X27:AC27" si="31">HLOOKUP(X$1,$E:$U,27,0)</f>
        <v>0.99543269230769227</v>
      </c>
      <c r="Y27" s="1126">
        <f t="shared" si="31"/>
        <v>0</v>
      </c>
      <c r="Z27" s="1126">
        <f t="shared" si="31"/>
        <v>0</v>
      </c>
      <c r="AA27" s="1126">
        <f t="shared" si="31"/>
        <v>0</v>
      </c>
      <c r="AB27" s="1126">
        <f t="shared" si="31"/>
        <v>0</v>
      </c>
      <c r="AC27" s="1126">
        <f t="shared" si="31"/>
        <v>0</v>
      </c>
      <c r="AD27" s="1128">
        <v>0.99099999999999999</v>
      </c>
      <c r="AE27" s="1131">
        <f t="shared" si="29"/>
        <v>0.99543269230769227</v>
      </c>
      <c r="AF27" s="1073"/>
      <c r="AG27" s="1073"/>
      <c r="AH27" s="1073"/>
      <c r="AI27" s="1073"/>
      <c r="AJ27" s="1073"/>
      <c r="AK27" s="1073"/>
      <c r="AL27" s="1073"/>
      <c r="AM27" s="1073"/>
      <c r="AN27" s="1073"/>
      <c r="AO27" s="1073"/>
      <c r="AP27" s="1073"/>
      <c r="AQ27" s="1073"/>
      <c r="AR27" s="1073"/>
      <c r="AS27" s="1073"/>
      <c r="AT27" s="1073"/>
      <c r="AU27" s="1073"/>
      <c r="AV27" s="1073"/>
      <c r="AW27" s="1073"/>
      <c r="AX27" s="1073"/>
      <c r="AY27" s="1073"/>
      <c r="AZ27" s="1073"/>
      <c r="BA27" s="1073"/>
      <c r="BB27" s="1073"/>
      <c r="BC27" s="1073"/>
      <c r="BD27" s="1073"/>
      <c r="BE27" s="1073"/>
      <c r="BF27" s="1073"/>
      <c r="BG27" s="1073"/>
      <c r="BH27" s="1073"/>
      <c r="BI27" s="1073"/>
      <c r="BJ27" s="1073"/>
      <c r="BK27" s="1073"/>
      <c r="BL27" s="1073"/>
      <c r="BM27" s="1073"/>
      <c r="BN27" s="1073"/>
      <c r="BO27" s="1073"/>
      <c r="BP27" s="1073"/>
      <c r="BQ27" s="1073"/>
      <c r="BR27" s="1073"/>
      <c r="BS27" s="1073"/>
      <c r="BT27" s="1073"/>
      <c r="BU27" s="1073"/>
      <c r="BV27" s="1073"/>
      <c r="BW27" s="1073"/>
      <c r="BX27" s="1073"/>
      <c r="BY27" s="1073"/>
      <c r="BZ27" s="1073"/>
      <c r="CA27" s="1073"/>
      <c r="CB27" s="1073"/>
      <c r="CC27" s="1073"/>
      <c r="CD27" s="1073"/>
      <c r="CE27" s="1073"/>
      <c r="CF27" s="1073"/>
      <c r="CG27" s="1073"/>
      <c r="CH27" s="1073"/>
      <c r="CI27" s="1073"/>
      <c r="CJ27" s="1073"/>
      <c r="CK27" s="1073"/>
      <c r="CL27" s="1073"/>
      <c r="CM27" s="1073"/>
      <c r="CN27" s="1073"/>
      <c r="CO27" s="1073"/>
      <c r="CP27" s="1073"/>
      <c r="CQ27" s="1073"/>
      <c r="CR27" s="1073"/>
      <c r="CS27" s="1073"/>
      <c r="CT27" s="1073"/>
      <c r="CU27" s="1073"/>
      <c r="CV27" s="1073"/>
      <c r="CW27" s="1073"/>
      <c r="CX27" s="1073"/>
      <c r="CY27" s="1073"/>
      <c r="CZ27" s="1073"/>
      <c r="DA27" s="1073"/>
      <c r="DB27" s="1073"/>
      <c r="DC27" s="1073"/>
      <c r="DD27" s="1073"/>
      <c r="DE27" s="1073"/>
      <c r="DF27" s="1073"/>
      <c r="DG27" s="1073"/>
      <c r="DH27" s="1073"/>
      <c r="DI27" s="1073"/>
      <c r="DJ27" s="1073"/>
      <c r="DK27" s="1073"/>
      <c r="DL27" s="1073"/>
    </row>
    <row r="28" spans="1:116" ht="26.25" customHeight="1">
      <c r="A28" s="1074" t="s">
        <v>237</v>
      </c>
      <c r="B28" s="1079">
        <v>0.99387269631410269</v>
      </c>
      <c r="C28" s="1073"/>
      <c r="D28" s="1075" t="s">
        <v>838</v>
      </c>
      <c r="E28" s="1131">
        <f t="shared" ref="E28:N28" si="32">IFERROR(AVERAGEIF(E25:E27,"&lt;&gt;0"),"")</f>
        <v>0.99359292328042326</v>
      </c>
      <c r="F28" s="1131">
        <f t="shared" si="32"/>
        <v>0.99480629370866025</v>
      </c>
      <c r="G28" s="1131">
        <f t="shared" si="32"/>
        <v>0.99455510761663091</v>
      </c>
      <c r="H28" s="1131">
        <f t="shared" si="32"/>
        <v>0.9925223833868545</v>
      </c>
      <c r="I28" s="1131">
        <f t="shared" si="32"/>
        <v>0.99295819813759634</v>
      </c>
      <c r="J28" s="1131">
        <f t="shared" si="32"/>
        <v>0.99315553254398503</v>
      </c>
      <c r="K28" s="1131">
        <f t="shared" si="32"/>
        <v>0.99170200875762038</v>
      </c>
      <c r="L28" s="1131">
        <f t="shared" si="32"/>
        <v>0.99309495133424541</v>
      </c>
      <c r="M28" s="1131">
        <f t="shared" si="32"/>
        <v>0.99166631200886035</v>
      </c>
      <c r="N28" s="1131">
        <f t="shared" si="32"/>
        <v>0.99153382542028734</v>
      </c>
      <c r="O28" s="1131">
        <v>0.99259489681406132</v>
      </c>
      <c r="P28" s="1131">
        <v>0.99299068097145027</v>
      </c>
      <c r="Q28" s="1131">
        <v>0.98659900284900282</v>
      </c>
      <c r="R28" s="1131">
        <v>0.98882497710622708</v>
      </c>
      <c r="S28" s="1131">
        <v>0.98735103046594952</v>
      </c>
      <c r="T28" s="1131">
        <v>0.99240635016025647</v>
      </c>
      <c r="U28" s="1131">
        <f t="shared" ref="U28" si="33">IFERROR(AVERAGEIF(U25:U27,"&lt;&gt;0"),"")</f>
        <v>0.98806907719017101</v>
      </c>
      <c r="W28" s="1132" t="s">
        <v>838</v>
      </c>
      <c r="X28" s="1131">
        <f t="shared" ref="X28:AC28" si="34">HLOOKUP(X$1,$E:$U,28,0)</f>
        <v>0.99299068097145027</v>
      </c>
      <c r="Y28" s="1131">
        <f t="shared" si="34"/>
        <v>0.98659900284900282</v>
      </c>
      <c r="Z28" s="1131">
        <f t="shared" si="34"/>
        <v>0.98882497710622708</v>
      </c>
      <c r="AA28" s="1131">
        <f t="shared" si="34"/>
        <v>0.98735103046594952</v>
      </c>
      <c r="AB28" s="1131">
        <f t="shared" si="34"/>
        <v>0.99240635016025647</v>
      </c>
      <c r="AC28" s="1131">
        <f t="shared" si="34"/>
        <v>0.98806907719017101</v>
      </c>
      <c r="AD28" s="1128">
        <v>0.99099999999999999</v>
      </c>
      <c r="AE28" s="1131">
        <f t="shared" si="29"/>
        <v>0.98937351979050947</v>
      </c>
      <c r="AF28" s="1073"/>
      <c r="AG28" s="1073"/>
      <c r="AH28" s="1073"/>
      <c r="AI28" s="1073"/>
      <c r="AJ28" s="1073"/>
      <c r="AK28" s="1073"/>
      <c r="AL28" s="1073"/>
      <c r="AM28" s="1073"/>
      <c r="AN28" s="1073"/>
      <c r="AO28" s="1073"/>
      <c r="AP28" s="1073"/>
      <c r="AQ28" s="1073"/>
      <c r="AR28" s="1073"/>
      <c r="AS28" s="1073"/>
      <c r="AT28" s="1073"/>
      <c r="AU28" s="1073"/>
      <c r="AV28" s="1073"/>
      <c r="AW28" s="1073"/>
      <c r="AX28" s="1073"/>
      <c r="AY28" s="1073"/>
      <c r="AZ28" s="1073"/>
      <c r="BA28" s="1073"/>
      <c r="BB28" s="1073"/>
      <c r="BC28" s="1073"/>
      <c r="BD28" s="1073"/>
      <c r="BE28" s="1073"/>
      <c r="BF28" s="1073"/>
      <c r="BG28" s="1073"/>
      <c r="BH28" s="1073"/>
      <c r="BI28" s="1073"/>
      <c r="BJ28" s="1073"/>
      <c r="BK28" s="1073"/>
      <c r="BL28" s="1073"/>
      <c r="BM28" s="1073"/>
      <c r="BN28" s="1073"/>
      <c r="BO28" s="1073"/>
      <c r="BP28" s="1073"/>
      <c r="BQ28" s="1073"/>
      <c r="BR28" s="1073"/>
      <c r="BS28" s="1073"/>
      <c r="BT28" s="1073"/>
      <c r="BU28" s="1073"/>
      <c r="BV28" s="1073"/>
      <c r="BW28" s="1073"/>
      <c r="BX28" s="1073"/>
      <c r="BY28" s="1073"/>
      <c r="BZ28" s="1073"/>
      <c r="CA28" s="1073"/>
      <c r="CB28" s="1073"/>
      <c r="CC28" s="1073"/>
      <c r="CD28" s="1073"/>
      <c r="CE28" s="1073"/>
      <c r="CF28" s="1073"/>
      <c r="CG28" s="1073"/>
      <c r="CH28" s="1073"/>
      <c r="CI28" s="1073"/>
      <c r="CJ28" s="1073"/>
      <c r="CK28" s="1073"/>
      <c r="CL28" s="1073"/>
      <c r="CM28" s="1073"/>
      <c r="CN28" s="1073"/>
      <c r="CO28" s="1073"/>
      <c r="CP28" s="1073"/>
      <c r="CQ28" s="1073"/>
      <c r="CR28" s="1073"/>
      <c r="CS28" s="1073"/>
      <c r="CT28" s="1073"/>
      <c r="CU28" s="1073"/>
      <c r="CV28" s="1073"/>
      <c r="CW28" s="1073"/>
      <c r="CX28" s="1073"/>
      <c r="CY28" s="1073"/>
      <c r="CZ28" s="1073"/>
      <c r="DA28" s="1073"/>
      <c r="DB28" s="1073"/>
      <c r="DC28" s="1073"/>
      <c r="DD28" s="1073"/>
      <c r="DE28" s="1073"/>
      <c r="DF28" s="1073"/>
      <c r="DG28" s="1073"/>
      <c r="DH28" s="1073"/>
      <c r="DI28" s="1073"/>
      <c r="DJ28" s="1073"/>
      <c r="DK28" s="1073"/>
      <c r="DL28" s="1073"/>
    </row>
    <row r="29" spans="1:116" ht="26.25" customHeight="1">
      <c r="A29" s="1074" t="s">
        <v>238</v>
      </c>
      <c r="B29" s="1079">
        <v>0.99908235120637467</v>
      </c>
      <c r="C29" s="1073"/>
      <c r="D29" s="1071" t="s">
        <v>240</v>
      </c>
      <c r="E29" s="1126">
        <v>0.99872683278104257</v>
      </c>
      <c r="F29" s="1126">
        <v>0.99639256882928351</v>
      </c>
      <c r="G29" s="1126">
        <v>0.99840624381065557</v>
      </c>
      <c r="H29" s="1126">
        <v>0.9932210294991437</v>
      </c>
      <c r="I29" s="1126">
        <v>0.99293536774050595</v>
      </c>
      <c r="J29" s="1126">
        <v>0.99504731086334308</v>
      </c>
      <c r="K29" s="1126">
        <v>0.99326609728858872</v>
      </c>
      <c r="L29" s="1126">
        <v>0.99785930167273884</v>
      </c>
      <c r="M29" s="1126">
        <v>0</v>
      </c>
      <c r="N29" s="1126">
        <v>0.99913895296680766</v>
      </c>
      <c r="O29" s="1126">
        <v>0.99261101499423299</v>
      </c>
      <c r="P29" s="1126">
        <v>1</v>
      </c>
      <c r="Q29" s="1126">
        <v>1</v>
      </c>
      <c r="R29" s="1126">
        <v>0</v>
      </c>
      <c r="S29" s="1126">
        <v>0</v>
      </c>
      <c r="T29" s="1126">
        <v>0</v>
      </c>
      <c r="U29" s="1126">
        <f>GETPIVOTDATA("IAD",$A$3,"機台",$D29)</f>
        <v>0.99642605408176355</v>
      </c>
      <c r="V29" s="1124" t="s">
        <v>825</v>
      </c>
      <c r="W29" s="1127" t="s">
        <v>240</v>
      </c>
      <c r="X29" s="1126">
        <f t="shared" ref="X29:AC29" si="35">HLOOKUP(X$1,$E:$U,29,0)</f>
        <v>1</v>
      </c>
      <c r="Y29" s="1126">
        <f t="shared" si="35"/>
        <v>1</v>
      </c>
      <c r="Z29" s="1126">
        <f t="shared" si="35"/>
        <v>0</v>
      </c>
      <c r="AA29" s="1126">
        <f t="shared" si="35"/>
        <v>0</v>
      </c>
      <c r="AB29" s="1126">
        <f t="shared" si="35"/>
        <v>0</v>
      </c>
      <c r="AC29" s="1126">
        <f t="shared" si="35"/>
        <v>0.99642605408176355</v>
      </c>
      <c r="AD29" s="1128">
        <v>0.99199999999999999</v>
      </c>
      <c r="AE29" s="1131">
        <f t="shared" si="29"/>
        <v>0.99880868469392114</v>
      </c>
      <c r="AF29" s="1073"/>
      <c r="AG29" s="1073"/>
      <c r="AH29" s="1073"/>
      <c r="AI29" s="1073"/>
      <c r="AJ29" s="1073"/>
      <c r="AK29" s="1073"/>
      <c r="AL29" s="1073"/>
      <c r="AM29" s="1073"/>
      <c r="AN29" s="1073"/>
      <c r="AO29" s="1073"/>
      <c r="AP29" s="1073"/>
      <c r="AQ29" s="1073"/>
      <c r="AR29" s="1073"/>
      <c r="AS29" s="1073"/>
      <c r="AT29" s="1073"/>
      <c r="AU29" s="1073"/>
      <c r="AV29" s="1073"/>
      <c r="AW29" s="1073"/>
      <c r="AX29" s="1073"/>
      <c r="AY29" s="1073"/>
      <c r="AZ29" s="1073"/>
      <c r="BA29" s="1073"/>
      <c r="BB29" s="1073"/>
      <c r="BC29" s="1073"/>
      <c r="BD29" s="1073"/>
      <c r="BE29" s="1073"/>
      <c r="BF29" s="1073"/>
      <c r="BG29" s="1073"/>
      <c r="BH29" s="1073"/>
      <c r="BI29" s="1073"/>
      <c r="BJ29" s="1073"/>
      <c r="BK29" s="1073"/>
      <c r="BL29" s="1073"/>
      <c r="BM29" s="1073"/>
      <c r="BN29" s="1073"/>
      <c r="BO29" s="1073"/>
      <c r="BP29" s="1073"/>
      <c r="BQ29" s="1073"/>
      <c r="BR29" s="1073"/>
      <c r="BS29" s="1073"/>
      <c r="BT29" s="1073"/>
      <c r="BU29" s="1073"/>
      <c r="BV29" s="1073"/>
      <c r="BW29" s="1073"/>
      <c r="BX29" s="1073"/>
      <c r="BY29" s="1073"/>
      <c r="BZ29" s="1073"/>
      <c r="CA29" s="1073"/>
      <c r="CB29" s="1073"/>
      <c r="CC29" s="1073"/>
      <c r="CD29" s="1073"/>
      <c r="CE29" s="1073"/>
      <c r="CF29" s="1073"/>
      <c r="CG29" s="1073"/>
      <c r="CH29" s="1073"/>
      <c r="CI29" s="1073"/>
      <c r="CJ29" s="1073"/>
      <c r="CK29" s="1073"/>
      <c r="CL29" s="1073"/>
      <c r="CM29" s="1073"/>
      <c r="CN29" s="1073"/>
      <c r="CO29" s="1073"/>
      <c r="CP29" s="1073"/>
      <c r="CQ29" s="1073"/>
      <c r="CR29" s="1073"/>
      <c r="CS29" s="1073"/>
      <c r="CT29" s="1073"/>
      <c r="CU29" s="1073"/>
      <c r="CV29" s="1073"/>
      <c r="CW29" s="1073"/>
      <c r="CX29" s="1073"/>
      <c r="CY29" s="1073"/>
      <c r="CZ29" s="1073"/>
      <c r="DA29" s="1073"/>
      <c r="DB29" s="1073"/>
      <c r="DC29" s="1073"/>
      <c r="DD29" s="1073"/>
      <c r="DE29" s="1073"/>
      <c r="DF29" s="1073"/>
      <c r="DG29" s="1073"/>
      <c r="DH29" s="1073"/>
      <c r="DI29" s="1073"/>
      <c r="DJ29" s="1073"/>
      <c r="DK29" s="1073"/>
      <c r="DL29" s="1073"/>
    </row>
    <row r="30" spans="1:116" ht="26.25" customHeight="1">
      <c r="A30" s="1074" t="s">
        <v>239</v>
      </c>
      <c r="B30" s="1079">
        <v>0.99446113782051293</v>
      </c>
      <c r="C30" s="1073"/>
      <c r="D30" s="1075" t="s">
        <v>839</v>
      </c>
      <c r="E30" s="1131">
        <f t="shared" ref="E30:N30" si="36">IFERROR(AVERAGEIF(E29,"&lt;&gt;0"),"")</f>
        <v>0.99872683278104257</v>
      </c>
      <c r="F30" s="1131">
        <f t="shared" si="36"/>
        <v>0.99639256882928351</v>
      </c>
      <c r="G30" s="1131">
        <f t="shared" si="36"/>
        <v>0.99840624381065557</v>
      </c>
      <c r="H30" s="1131">
        <f t="shared" si="36"/>
        <v>0.9932210294991437</v>
      </c>
      <c r="I30" s="1131">
        <f t="shared" si="36"/>
        <v>0.99293536774050595</v>
      </c>
      <c r="J30" s="1131">
        <f t="shared" si="36"/>
        <v>0.99504731086334308</v>
      </c>
      <c r="K30" s="1131">
        <f t="shared" si="36"/>
        <v>0.99326609728858872</v>
      </c>
      <c r="L30" s="1131">
        <f t="shared" si="36"/>
        <v>0.99785930167273884</v>
      </c>
      <c r="M30" s="1131" t="str">
        <f t="shared" si="36"/>
        <v/>
      </c>
      <c r="N30" s="1131">
        <f t="shared" si="36"/>
        <v>0.99913895296680766</v>
      </c>
      <c r="O30" s="1131">
        <v>0.99261101499423299</v>
      </c>
      <c r="P30" s="1131">
        <v>1</v>
      </c>
      <c r="Q30" s="1131">
        <v>1</v>
      </c>
      <c r="R30" s="1131" t="s">
        <v>420</v>
      </c>
      <c r="S30" s="1131" t="s">
        <v>420</v>
      </c>
      <c r="T30" s="1131" t="s">
        <v>420</v>
      </c>
      <c r="U30" s="1131">
        <f t="shared" ref="U30" si="37">IFERROR(AVERAGEIF(U29,"&lt;&gt;0"),"")</f>
        <v>0.99642605408176355</v>
      </c>
      <c r="V30" s="1124">
        <v>0.99199999999999999</v>
      </c>
      <c r="W30" s="1132" t="s">
        <v>839</v>
      </c>
      <c r="X30" s="1131">
        <f t="shared" ref="X30:AC30" si="38">HLOOKUP(X$1,$E:$U,30,0)</f>
        <v>1</v>
      </c>
      <c r="Y30" s="1131">
        <f t="shared" si="38"/>
        <v>1</v>
      </c>
      <c r="Z30" s="1131" t="str">
        <f t="shared" si="38"/>
        <v/>
      </c>
      <c r="AA30" s="1131" t="str">
        <f t="shared" si="38"/>
        <v/>
      </c>
      <c r="AB30" s="1131" t="str">
        <f t="shared" si="38"/>
        <v/>
      </c>
      <c r="AC30" s="1131">
        <f t="shared" si="38"/>
        <v>0.99642605408176355</v>
      </c>
      <c r="AD30" s="1128">
        <v>0.99199999999999999</v>
      </c>
      <c r="AE30" s="1131">
        <f t="shared" si="29"/>
        <v>0.99880868469392114</v>
      </c>
      <c r="AF30" s="1073"/>
      <c r="AG30" s="1073"/>
      <c r="AH30" s="1073"/>
      <c r="AI30" s="1073"/>
      <c r="AJ30" s="1073"/>
      <c r="AK30" s="1073"/>
      <c r="AL30" s="1073"/>
      <c r="AM30" s="1073"/>
      <c r="AN30" s="1073"/>
      <c r="AO30" s="1073"/>
      <c r="AP30" s="1073"/>
      <c r="AQ30" s="1073"/>
      <c r="AR30" s="1073"/>
      <c r="AS30" s="1073"/>
      <c r="AT30" s="1073"/>
      <c r="AU30" s="1073"/>
      <c r="AV30" s="1073"/>
      <c r="AW30" s="1073"/>
      <c r="AX30" s="1073"/>
      <c r="AY30" s="1073"/>
      <c r="AZ30" s="1073"/>
      <c r="BA30" s="1073"/>
      <c r="BB30" s="1073"/>
      <c r="BC30" s="1073"/>
      <c r="BD30" s="1073"/>
      <c r="BE30" s="1073"/>
      <c r="BF30" s="1073"/>
      <c r="BG30" s="1073"/>
      <c r="BH30" s="1073"/>
      <c r="BI30" s="1073"/>
      <c r="BJ30" s="1073"/>
      <c r="BK30" s="1073"/>
      <c r="BL30" s="1073"/>
      <c r="BM30" s="1073"/>
      <c r="BN30" s="1073"/>
      <c r="BO30" s="1073"/>
      <c r="BP30" s="1073"/>
      <c r="BQ30" s="1073"/>
      <c r="BR30" s="1073"/>
      <c r="BS30" s="1073"/>
      <c r="BT30" s="1073"/>
      <c r="BU30" s="1073"/>
      <c r="BV30" s="1073"/>
      <c r="BW30" s="1073"/>
      <c r="BX30" s="1073"/>
      <c r="BY30" s="1073"/>
      <c r="BZ30" s="1073"/>
      <c r="CA30" s="1073"/>
      <c r="CB30" s="1073"/>
      <c r="CC30" s="1073"/>
      <c r="CD30" s="1073"/>
      <c r="CE30" s="1073"/>
      <c r="CF30" s="1073"/>
      <c r="CG30" s="1073"/>
      <c r="CH30" s="1073"/>
      <c r="CI30" s="1073"/>
      <c r="CJ30" s="1073"/>
      <c r="CK30" s="1073"/>
      <c r="CL30" s="1073"/>
      <c r="CM30" s="1073"/>
      <c r="CN30" s="1073"/>
      <c r="CO30" s="1073"/>
      <c r="CP30" s="1073"/>
      <c r="CQ30" s="1073"/>
      <c r="CR30" s="1073"/>
      <c r="CS30" s="1073"/>
      <c r="CT30" s="1073"/>
      <c r="CU30" s="1073"/>
      <c r="CV30" s="1073"/>
      <c r="CW30" s="1073"/>
      <c r="CX30" s="1073"/>
      <c r="CY30" s="1073"/>
      <c r="CZ30" s="1073"/>
      <c r="DA30" s="1073"/>
      <c r="DB30" s="1073"/>
      <c r="DC30" s="1073"/>
      <c r="DD30" s="1073"/>
      <c r="DE30" s="1073"/>
      <c r="DF30" s="1073"/>
      <c r="DG30" s="1073"/>
      <c r="DH30" s="1073"/>
      <c r="DI30" s="1073"/>
      <c r="DJ30" s="1073"/>
      <c r="DK30" s="1073"/>
      <c r="DL30" s="1073"/>
    </row>
    <row r="31" spans="1:116" ht="26.25" customHeight="1">
      <c r="A31" s="1074" t="s">
        <v>389</v>
      </c>
      <c r="B31" s="1079">
        <v>0.99901145754776266</v>
      </c>
      <c r="C31" s="1073"/>
      <c r="AF31" s="1073"/>
      <c r="AG31" s="1073"/>
      <c r="AH31" s="1073"/>
      <c r="AI31" s="1073"/>
      <c r="AJ31" s="1073"/>
      <c r="AK31" s="1073"/>
      <c r="AL31" s="1073"/>
      <c r="AM31" s="1073"/>
      <c r="AN31" s="1073"/>
      <c r="AO31" s="1073"/>
      <c r="AP31" s="1073"/>
      <c r="AQ31" s="1073"/>
      <c r="AR31" s="1073"/>
      <c r="AS31" s="1073"/>
      <c r="AT31" s="1073"/>
      <c r="AU31" s="1073"/>
      <c r="AV31" s="1073"/>
      <c r="AW31" s="1073"/>
      <c r="AX31" s="1073"/>
      <c r="AY31" s="1073"/>
      <c r="AZ31" s="1073"/>
      <c r="BA31" s="1073"/>
      <c r="BB31" s="1073"/>
      <c r="BC31" s="1073"/>
      <c r="BD31" s="1073"/>
      <c r="BE31" s="1073"/>
      <c r="BF31" s="1073"/>
      <c r="BG31" s="1073"/>
      <c r="BH31" s="1073"/>
      <c r="BI31" s="1073"/>
      <c r="BJ31" s="1073"/>
      <c r="BK31" s="1073"/>
      <c r="BL31" s="1073"/>
      <c r="BM31" s="1073"/>
      <c r="BN31" s="1073"/>
      <c r="BO31" s="1073"/>
      <c r="BP31" s="1073"/>
      <c r="BQ31" s="1073"/>
      <c r="BR31" s="1073"/>
      <c r="BS31" s="1073"/>
      <c r="BT31" s="1073"/>
      <c r="BU31" s="1073"/>
      <c r="BV31" s="1073"/>
      <c r="BW31" s="1073"/>
      <c r="BX31" s="1073"/>
      <c r="BY31" s="1073"/>
      <c r="BZ31" s="1073"/>
      <c r="CA31" s="1073"/>
      <c r="CB31" s="1073"/>
      <c r="CC31" s="1073"/>
      <c r="CD31" s="1073"/>
      <c r="CE31" s="1073"/>
      <c r="CF31" s="1073"/>
      <c r="CG31" s="1073"/>
      <c r="CH31" s="1073"/>
      <c r="CI31" s="1073"/>
      <c r="CJ31" s="1073"/>
      <c r="CK31" s="1073"/>
      <c r="CL31" s="1073"/>
      <c r="CM31" s="1073"/>
      <c r="CN31" s="1073"/>
      <c r="CO31" s="1073"/>
      <c r="CP31" s="1073"/>
      <c r="CQ31" s="1073"/>
      <c r="CR31" s="1073"/>
      <c r="CS31" s="1073"/>
      <c r="CT31" s="1073"/>
      <c r="CU31" s="1073"/>
      <c r="CV31" s="1073"/>
      <c r="CW31" s="1073"/>
      <c r="CX31" s="1073"/>
      <c r="CY31" s="1073"/>
      <c r="CZ31" s="1073"/>
      <c r="DA31" s="1073"/>
      <c r="DB31" s="1073"/>
      <c r="DC31" s="1073"/>
      <c r="DD31" s="1073"/>
      <c r="DE31" s="1073"/>
      <c r="DF31" s="1073"/>
      <c r="DG31" s="1073"/>
      <c r="DH31" s="1073"/>
      <c r="DI31" s="1073"/>
      <c r="DJ31" s="1073"/>
      <c r="DK31" s="1073"/>
      <c r="DL31" s="1073"/>
    </row>
    <row r="32" spans="1:116" ht="26.25" customHeight="1">
      <c r="A32" s="1074" t="s">
        <v>418</v>
      </c>
      <c r="B32" s="1079">
        <v>0.9889064608636976</v>
      </c>
      <c r="C32" s="1073"/>
      <c r="D32" s="1070" t="s">
        <v>38</v>
      </c>
      <c r="E32" s="1123" t="str">
        <f t="shared" ref="E32:F32" si="39">E1</f>
        <v>114-01月</v>
      </c>
      <c r="F32" s="1123" t="str">
        <f t="shared" si="39"/>
        <v>114-02月</v>
      </c>
      <c r="G32" s="1123" t="s">
        <v>824</v>
      </c>
      <c r="H32" s="1123" t="s">
        <v>848</v>
      </c>
      <c r="I32" s="1123" t="s">
        <v>849</v>
      </c>
      <c r="J32" s="1123" t="s">
        <v>850</v>
      </c>
      <c r="K32" s="1123" t="s">
        <v>851</v>
      </c>
      <c r="L32" s="1123" t="s">
        <v>852</v>
      </c>
      <c r="M32" s="1123" t="s">
        <v>16484</v>
      </c>
      <c r="N32" s="1123" t="s">
        <v>853</v>
      </c>
      <c r="O32" s="1123" t="s">
        <v>854</v>
      </c>
      <c r="P32" s="1123" t="s">
        <v>855</v>
      </c>
      <c r="Q32" s="1123" t="s">
        <v>16693</v>
      </c>
      <c r="R32" s="1123" t="s">
        <v>16728</v>
      </c>
      <c r="S32" s="1123" t="s">
        <v>16731</v>
      </c>
      <c r="T32" s="1123" t="s">
        <v>17305</v>
      </c>
      <c r="U32" s="1123" t="str">
        <f t="shared" ref="U32" si="40">U1</f>
        <v>115-05月</v>
      </c>
      <c r="V32" s="1124" t="s">
        <v>825</v>
      </c>
      <c r="W32" s="1123" t="s">
        <v>38</v>
      </c>
      <c r="X32" s="1123" t="str">
        <f t="shared" ref="X32:AC32" si="41">X$1</f>
        <v>114-12月</v>
      </c>
      <c r="Y32" s="1123" t="str">
        <f t="shared" si="41"/>
        <v>115-01月</v>
      </c>
      <c r="Z32" s="1123" t="str">
        <f t="shared" si="41"/>
        <v>115-02月</v>
      </c>
      <c r="AA32" s="1123" t="str">
        <f t="shared" si="41"/>
        <v>115-03月</v>
      </c>
      <c r="AB32" s="1123" t="str">
        <f t="shared" si="41"/>
        <v>115-04月</v>
      </c>
      <c r="AC32" s="1123" t="str">
        <f t="shared" si="41"/>
        <v>115-05月</v>
      </c>
      <c r="AD32" s="1125" t="s">
        <v>826</v>
      </c>
      <c r="AE32" s="1132" t="s">
        <v>827</v>
      </c>
      <c r="AF32" s="1073"/>
      <c r="AG32" s="1073"/>
      <c r="AH32" s="1073"/>
      <c r="AI32" s="1073"/>
      <c r="AJ32" s="1073"/>
      <c r="AK32" s="1073"/>
      <c r="AL32" s="1073"/>
      <c r="AM32" s="1073"/>
      <c r="AN32" s="1073"/>
      <c r="AO32" s="1073"/>
      <c r="AP32" s="1073"/>
      <c r="AQ32" s="1073"/>
      <c r="AR32" s="1073"/>
      <c r="AS32" s="1073"/>
      <c r="AT32" s="1073"/>
      <c r="AU32" s="1073"/>
      <c r="AV32" s="1073"/>
      <c r="AW32" s="1073"/>
      <c r="AX32" s="1073"/>
      <c r="AY32" s="1073"/>
      <c r="AZ32" s="1073"/>
      <c r="BA32" s="1073"/>
      <c r="BB32" s="1073"/>
      <c r="BC32" s="1073"/>
      <c r="BD32" s="1073"/>
      <c r="BE32" s="1073"/>
      <c r="BF32" s="1073"/>
      <c r="BG32" s="1073"/>
      <c r="BH32" s="1073"/>
      <c r="BI32" s="1073"/>
      <c r="BJ32" s="1073"/>
      <c r="BK32" s="1073"/>
      <c r="BL32" s="1073"/>
      <c r="BM32" s="1073"/>
      <c r="BN32" s="1073"/>
      <c r="BO32" s="1073"/>
      <c r="BP32" s="1073"/>
      <c r="BQ32" s="1073"/>
      <c r="BR32" s="1073"/>
      <c r="BS32" s="1073"/>
      <c r="BT32" s="1073"/>
      <c r="BU32" s="1073"/>
      <c r="BV32" s="1073"/>
      <c r="BW32" s="1073"/>
      <c r="BX32" s="1073"/>
      <c r="BY32" s="1073"/>
      <c r="BZ32" s="1073"/>
      <c r="CA32" s="1073"/>
      <c r="CB32" s="1073"/>
      <c r="CC32" s="1073"/>
      <c r="CD32" s="1073"/>
      <c r="CE32" s="1073"/>
      <c r="CF32" s="1073"/>
      <c r="CG32" s="1073"/>
      <c r="CH32" s="1073"/>
      <c r="CI32" s="1073"/>
      <c r="CJ32" s="1073"/>
      <c r="CK32" s="1073"/>
      <c r="CL32" s="1073"/>
      <c r="CM32" s="1073"/>
      <c r="CN32" s="1073"/>
      <c r="CO32" s="1073"/>
      <c r="CP32" s="1073"/>
      <c r="CQ32" s="1073"/>
      <c r="CR32" s="1073"/>
      <c r="CS32" s="1073"/>
      <c r="CT32" s="1073"/>
      <c r="CU32" s="1073"/>
      <c r="CV32" s="1073"/>
      <c r="CW32" s="1073"/>
      <c r="CX32" s="1073"/>
      <c r="CY32" s="1073"/>
      <c r="CZ32" s="1073"/>
      <c r="DA32" s="1073"/>
      <c r="DB32" s="1073"/>
      <c r="DC32" s="1073"/>
      <c r="DD32" s="1073"/>
      <c r="DE32" s="1073"/>
      <c r="DF32" s="1073"/>
      <c r="DG32" s="1073"/>
      <c r="DH32" s="1073"/>
      <c r="DI32" s="1073"/>
      <c r="DJ32" s="1073"/>
      <c r="DK32" s="1073"/>
      <c r="DL32" s="1073"/>
    </row>
    <row r="33" spans="1:116" ht="26.25" customHeight="1">
      <c r="A33" s="1082" t="s">
        <v>70</v>
      </c>
      <c r="B33" s="1080">
        <v>0.99616557927787452</v>
      </c>
      <c r="C33" s="1073"/>
      <c r="D33" s="1071" t="s">
        <v>235</v>
      </c>
      <c r="E33" s="1126">
        <v>0.99897806186868687</v>
      </c>
      <c r="F33" s="1126">
        <v>0.99262583614174837</v>
      </c>
      <c r="G33" s="1126">
        <v>0.99759114583333319</v>
      </c>
      <c r="H33" s="1126">
        <v>0.99743884332579147</v>
      </c>
      <c r="I33" s="1126">
        <v>0.99739761396011395</v>
      </c>
      <c r="J33" s="1126">
        <v>0.99853861416361434</v>
      </c>
      <c r="K33" s="1126">
        <v>0.99896314873027603</v>
      </c>
      <c r="L33" s="1126">
        <v>0.9893853822029226</v>
      </c>
      <c r="M33" s="1126">
        <v>0.99338155334249101</v>
      </c>
      <c r="N33" s="1126">
        <v>0.99844389912749298</v>
      </c>
      <c r="O33" s="1126">
        <v>0.99673798590565399</v>
      </c>
      <c r="P33" s="1126">
        <v>0.99664389690170907</v>
      </c>
      <c r="Q33" s="1126">
        <v>0.99799679487179471</v>
      </c>
      <c r="R33" s="1126">
        <v>0.99820104323780801</v>
      </c>
      <c r="S33" s="1126">
        <v>0.99705528846153835</v>
      </c>
      <c r="T33" s="1126">
        <v>0.99218689296814311</v>
      </c>
      <c r="U33" s="1126">
        <f t="shared" ref="U33:U38" si="42">GETPIVOTDATA("IAD",$A$3,"機台",$D33)</f>
        <v>0.99707897715710225</v>
      </c>
      <c r="V33" s="1124">
        <v>0.997</v>
      </c>
      <c r="W33" s="1127" t="s">
        <v>235</v>
      </c>
      <c r="X33" s="1126">
        <f t="shared" ref="X33:AC33" si="43">HLOOKUP(X$1,$E:$U,33,0)</f>
        <v>0.99664389690170907</v>
      </c>
      <c r="Y33" s="1126">
        <f t="shared" si="43"/>
        <v>0.99799679487179471</v>
      </c>
      <c r="Z33" s="1126">
        <f t="shared" si="43"/>
        <v>0.99820104323780801</v>
      </c>
      <c r="AA33" s="1126">
        <f t="shared" si="43"/>
        <v>0.99705528846153835</v>
      </c>
      <c r="AB33" s="1126">
        <f t="shared" si="43"/>
        <v>0.99218689296814311</v>
      </c>
      <c r="AC33" s="1126">
        <f t="shared" si="43"/>
        <v>0.99707897715710225</v>
      </c>
      <c r="AD33" s="1128">
        <v>0.997</v>
      </c>
      <c r="AE33" s="1131">
        <f t="shared" ref="AE33:AE39" si="44">IFERROR(AVERAGEIF(X33:AC33,"&lt;&gt;0"),"")</f>
        <v>0.99652714893301575</v>
      </c>
      <c r="AF33" s="1073"/>
      <c r="AG33" s="1073"/>
      <c r="AH33" s="1073"/>
      <c r="AI33" s="1073"/>
      <c r="AJ33" s="1073"/>
      <c r="AK33" s="1073"/>
      <c r="AL33" s="1073"/>
      <c r="AM33" s="1073"/>
      <c r="AN33" s="1073"/>
      <c r="AO33" s="1073"/>
      <c r="AP33" s="1073"/>
      <c r="AQ33" s="1073"/>
      <c r="AR33" s="1073"/>
      <c r="AS33" s="1073"/>
      <c r="AT33" s="1073"/>
      <c r="AU33" s="1073"/>
      <c r="AV33" s="1073"/>
      <c r="AW33" s="1073"/>
      <c r="AX33" s="1073"/>
      <c r="AY33" s="1073"/>
      <c r="AZ33" s="1073"/>
      <c r="BA33" s="1073"/>
      <c r="BB33" s="1073"/>
      <c r="BC33" s="1073"/>
      <c r="BD33" s="1073"/>
      <c r="BE33" s="1073"/>
      <c r="BF33" s="1073"/>
      <c r="BG33" s="1073"/>
      <c r="BH33" s="1073"/>
      <c r="BI33" s="1073"/>
      <c r="BJ33" s="1073"/>
      <c r="BK33" s="1073"/>
      <c r="BL33" s="1073"/>
      <c r="BM33" s="1073"/>
      <c r="BN33" s="1073"/>
      <c r="BO33" s="1073"/>
      <c r="BP33" s="1073"/>
      <c r="BQ33" s="1073"/>
      <c r="BR33" s="1073"/>
      <c r="BS33" s="1073"/>
      <c r="BT33" s="1073"/>
      <c r="BU33" s="1073"/>
      <c r="BV33" s="1073"/>
      <c r="BW33" s="1073"/>
      <c r="BX33" s="1073"/>
      <c r="BY33" s="1073"/>
      <c r="BZ33" s="1073"/>
      <c r="CA33" s="1073"/>
      <c r="CB33" s="1073"/>
      <c r="CC33" s="1073"/>
      <c r="CD33" s="1073"/>
      <c r="CE33" s="1073"/>
      <c r="CF33" s="1073"/>
      <c r="CG33" s="1073"/>
      <c r="CH33" s="1073"/>
      <c r="CI33" s="1073"/>
      <c r="CJ33" s="1073"/>
      <c r="CK33" s="1073"/>
      <c r="CL33" s="1073"/>
      <c r="CM33" s="1073"/>
      <c r="CN33" s="1073"/>
      <c r="CO33" s="1073"/>
      <c r="CP33" s="1073"/>
      <c r="CQ33" s="1073"/>
      <c r="CR33" s="1073"/>
      <c r="CS33" s="1073"/>
      <c r="CT33" s="1073"/>
      <c r="CU33" s="1073"/>
      <c r="CV33" s="1073"/>
      <c r="CW33" s="1073"/>
      <c r="CX33" s="1073"/>
      <c r="CY33" s="1073"/>
      <c r="CZ33" s="1073"/>
      <c r="DA33" s="1073"/>
      <c r="DB33" s="1073"/>
      <c r="DC33" s="1073"/>
      <c r="DD33" s="1073"/>
      <c r="DE33" s="1073"/>
      <c r="DF33" s="1073"/>
      <c r="DG33" s="1073"/>
      <c r="DH33" s="1073"/>
      <c r="DI33" s="1073"/>
      <c r="DJ33" s="1073"/>
      <c r="DK33" s="1073"/>
      <c r="DL33" s="1073"/>
    </row>
    <row r="34" spans="1:116" ht="26.25" customHeight="1">
      <c r="A34" s="1076"/>
      <c r="B34" s="1076"/>
      <c r="C34" s="1073"/>
      <c r="D34" s="1071" t="s">
        <v>237</v>
      </c>
      <c r="E34" s="1126">
        <v>0.99844175681089753</v>
      </c>
      <c r="F34" s="1126">
        <v>0.99663461538461551</v>
      </c>
      <c r="G34" s="1126">
        <v>0.99837334506452147</v>
      </c>
      <c r="H34" s="1126">
        <v>0.99877215309200607</v>
      </c>
      <c r="I34" s="1126">
        <v>0.9950239430708181</v>
      </c>
      <c r="J34" s="1126">
        <v>0.99887714652386916</v>
      </c>
      <c r="K34" s="1126">
        <v>0.99878334070144426</v>
      </c>
      <c r="L34" s="1126">
        <v>0.99581739385166812</v>
      </c>
      <c r="M34" s="1126">
        <v>0.99806523771367495</v>
      </c>
      <c r="N34" s="1126">
        <v>0.99765086503997802</v>
      </c>
      <c r="O34" s="1126">
        <v>0.99825671691991136</v>
      </c>
      <c r="P34" s="1126">
        <v>0.99703970797720809</v>
      </c>
      <c r="Q34" s="1126">
        <v>0.99703970797720787</v>
      </c>
      <c r="R34" s="1126">
        <v>0.99881588319088321</v>
      </c>
      <c r="S34" s="1126">
        <v>0.99634424603174576</v>
      </c>
      <c r="T34" s="1126">
        <v>0.99507833222811681</v>
      </c>
      <c r="U34" s="1126">
        <f t="shared" si="42"/>
        <v>0.99387269631410269</v>
      </c>
      <c r="W34" s="1127" t="s">
        <v>237</v>
      </c>
      <c r="X34" s="1126">
        <f t="shared" ref="X34:AC34" si="45">HLOOKUP(X$1,$E:$U,34,0)</f>
        <v>0.99703970797720809</v>
      </c>
      <c r="Y34" s="1126">
        <f t="shared" si="45"/>
        <v>0.99703970797720787</v>
      </c>
      <c r="Z34" s="1126">
        <f t="shared" si="45"/>
        <v>0.99881588319088321</v>
      </c>
      <c r="AA34" s="1126">
        <f t="shared" si="45"/>
        <v>0.99634424603174576</v>
      </c>
      <c r="AB34" s="1126">
        <f t="shared" si="45"/>
        <v>0.99507833222811681</v>
      </c>
      <c r="AC34" s="1126">
        <f t="shared" si="45"/>
        <v>0.99387269631410269</v>
      </c>
      <c r="AD34" s="1128">
        <v>0.997</v>
      </c>
      <c r="AE34" s="1131">
        <f t="shared" si="44"/>
        <v>0.99636509561987741</v>
      </c>
      <c r="AF34" s="1073"/>
      <c r="AG34" s="1073"/>
      <c r="AH34" s="1073"/>
      <c r="AI34" s="1073"/>
      <c r="AJ34" s="1073"/>
      <c r="AK34" s="1073"/>
      <c r="AL34" s="1073"/>
      <c r="AM34" s="1073"/>
      <c r="AN34" s="1073"/>
      <c r="AO34" s="1073"/>
      <c r="AP34" s="1073"/>
      <c r="AQ34" s="1073"/>
      <c r="AR34" s="1073"/>
      <c r="AS34" s="1073"/>
      <c r="AT34" s="1073"/>
      <c r="AU34" s="1073"/>
      <c r="AV34" s="1073"/>
      <c r="AW34" s="1073"/>
      <c r="AX34" s="1073"/>
      <c r="AY34" s="1073"/>
      <c r="AZ34" s="1073"/>
      <c r="BA34" s="1073"/>
      <c r="BB34" s="1073"/>
      <c r="BC34" s="1073"/>
      <c r="BD34" s="1073"/>
      <c r="BE34" s="1073"/>
      <c r="BF34" s="1073"/>
      <c r="BG34" s="1073"/>
      <c r="BH34" s="1073"/>
      <c r="BI34" s="1073"/>
      <c r="BJ34" s="1073"/>
      <c r="BK34" s="1073"/>
      <c r="BL34" s="1073"/>
      <c r="BM34" s="1073"/>
      <c r="BN34" s="1073"/>
      <c r="BO34" s="1073"/>
      <c r="BP34" s="1073"/>
      <c r="BQ34" s="1073"/>
      <c r="BR34" s="1073"/>
      <c r="BS34" s="1073"/>
      <c r="BT34" s="1073"/>
      <c r="BU34" s="1073"/>
      <c r="BV34" s="1073"/>
      <c r="BW34" s="1073"/>
      <c r="BX34" s="1073"/>
      <c r="BY34" s="1073"/>
      <c r="BZ34" s="1073"/>
      <c r="CA34" s="1073"/>
      <c r="CB34" s="1073"/>
      <c r="CC34" s="1073"/>
      <c r="CD34" s="1073"/>
      <c r="CE34" s="1073"/>
      <c r="CF34" s="1073"/>
      <c r="CG34" s="1073"/>
      <c r="CH34" s="1073"/>
      <c r="CI34" s="1073"/>
      <c r="CJ34" s="1073"/>
      <c r="CK34" s="1073"/>
      <c r="CL34" s="1073"/>
      <c r="CM34" s="1073"/>
      <c r="CN34" s="1073"/>
      <c r="CO34" s="1073"/>
      <c r="CP34" s="1073"/>
      <c r="CQ34" s="1073"/>
      <c r="CR34" s="1073"/>
      <c r="CS34" s="1073"/>
      <c r="CT34" s="1073"/>
      <c r="CU34" s="1073"/>
      <c r="CV34" s="1073"/>
      <c r="CW34" s="1073"/>
      <c r="CX34" s="1073"/>
      <c r="CY34" s="1073"/>
      <c r="CZ34" s="1073"/>
      <c r="DA34" s="1073"/>
      <c r="DB34" s="1073"/>
      <c r="DC34" s="1073"/>
      <c r="DD34" s="1073"/>
      <c r="DE34" s="1073"/>
      <c r="DF34" s="1073"/>
      <c r="DG34" s="1073"/>
      <c r="DH34" s="1073"/>
      <c r="DI34" s="1073"/>
      <c r="DJ34" s="1073"/>
      <c r="DK34" s="1073"/>
      <c r="DL34" s="1073"/>
    </row>
    <row r="35" spans="1:116" ht="26.25" customHeight="1">
      <c r="A35" s="1076"/>
      <c r="B35" s="1076"/>
      <c r="C35" s="1073"/>
      <c r="D35" s="1071" t="s">
        <v>238</v>
      </c>
      <c r="E35" s="1126">
        <v>0.99893545015940843</v>
      </c>
      <c r="F35" s="1126">
        <v>0.99674788550569793</v>
      </c>
      <c r="G35" s="1126">
        <v>0.99759655853405815</v>
      </c>
      <c r="H35" s="1126">
        <v>0.99663374732905996</v>
      </c>
      <c r="I35" s="1126">
        <v>0.99641659212880118</v>
      </c>
      <c r="J35" s="1126">
        <v>0.99403736454517699</v>
      </c>
      <c r="K35" s="1126">
        <v>0.99840356815803222</v>
      </c>
      <c r="L35" s="1126">
        <v>0.99772704227999409</v>
      </c>
      <c r="M35" s="1126">
        <v>0.99822802904400143</v>
      </c>
      <c r="N35" s="1126">
        <v>0.99894204059829061</v>
      </c>
      <c r="O35" s="1126">
        <v>0.9983161948005701</v>
      </c>
      <c r="P35" s="1126">
        <v>0.99835722003690774</v>
      </c>
      <c r="Q35" s="1126">
        <v>0.99685861962473288</v>
      </c>
      <c r="R35" s="1126">
        <v>0.9940972222222223</v>
      </c>
      <c r="S35" s="1126">
        <v>0.99699519230769218</v>
      </c>
      <c r="T35" s="1126">
        <v>0.99887709223646715</v>
      </c>
      <c r="U35" s="1126">
        <f t="shared" si="42"/>
        <v>0.99908235120637467</v>
      </c>
      <c r="W35" s="1127" t="s">
        <v>238</v>
      </c>
      <c r="X35" s="1126">
        <f t="shared" ref="X35:AC35" si="46">HLOOKUP(X$1,$E:$U,35,0)</f>
        <v>0.99835722003690774</v>
      </c>
      <c r="Y35" s="1126">
        <f t="shared" si="46"/>
        <v>0.99685861962473288</v>
      </c>
      <c r="Z35" s="1126">
        <f t="shared" si="46"/>
        <v>0.9940972222222223</v>
      </c>
      <c r="AA35" s="1126">
        <f t="shared" si="46"/>
        <v>0.99699519230769218</v>
      </c>
      <c r="AB35" s="1126">
        <f t="shared" si="46"/>
        <v>0.99887709223646715</v>
      </c>
      <c r="AC35" s="1126">
        <f t="shared" si="46"/>
        <v>0.99908235120637467</v>
      </c>
      <c r="AD35" s="1128">
        <v>0.997</v>
      </c>
      <c r="AE35" s="1131">
        <f t="shared" si="44"/>
        <v>0.99737794960573278</v>
      </c>
      <c r="AF35" s="1073"/>
      <c r="AG35" s="1073"/>
      <c r="AH35" s="1073"/>
      <c r="AI35" s="1073"/>
      <c r="AJ35" s="1073"/>
      <c r="AK35" s="1073"/>
      <c r="AL35" s="1073"/>
      <c r="AM35" s="1073"/>
      <c r="AN35" s="1073"/>
      <c r="AO35" s="1073"/>
      <c r="AP35" s="1073"/>
      <c r="AQ35" s="1073"/>
      <c r="AR35" s="1073"/>
      <c r="AS35" s="1073"/>
      <c r="AT35" s="1073"/>
      <c r="AU35" s="1073"/>
      <c r="AV35" s="1073"/>
      <c r="AW35" s="1073"/>
      <c r="AX35" s="1073"/>
      <c r="AY35" s="1073"/>
      <c r="AZ35" s="1073"/>
      <c r="BA35" s="1073"/>
      <c r="BB35" s="1073"/>
      <c r="BC35" s="1073"/>
      <c r="BD35" s="1073"/>
      <c r="BE35" s="1073"/>
      <c r="BF35" s="1073"/>
      <c r="BG35" s="1073"/>
      <c r="BH35" s="1073"/>
      <c r="BI35" s="1073"/>
      <c r="BJ35" s="1073"/>
      <c r="BK35" s="1073"/>
      <c r="BL35" s="1073"/>
      <c r="BM35" s="1073"/>
      <c r="BN35" s="1073"/>
      <c r="BO35" s="1073"/>
      <c r="BP35" s="1073"/>
      <c r="BQ35" s="1073"/>
      <c r="BR35" s="1073"/>
      <c r="BS35" s="1073"/>
      <c r="BT35" s="1073"/>
      <c r="BU35" s="1073"/>
      <c r="BV35" s="1073"/>
      <c r="BW35" s="1073"/>
      <c r="BX35" s="1073"/>
      <c r="BY35" s="1073"/>
      <c r="BZ35" s="1073"/>
      <c r="CA35" s="1073"/>
      <c r="CB35" s="1073"/>
      <c r="CC35" s="1073"/>
      <c r="CD35" s="1073"/>
      <c r="CE35" s="1073"/>
      <c r="CF35" s="1073"/>
      <c r="CG35" s="1073"/>
      <c r="CH35" s="1073"/>
      <c r="CI35" s="1073"/>
      <c r="CJ35" s="1073"/>
      <c r="CK35" s="1073"/>
      <c r="CL35" s="1073"/>
      <c r="CM35" s="1073"/>
      <c r="CN35" s="1073"/>
      <c r="CO35" s="1073"/>
      <c r="CP35" s="1073"/>
      <c r="CQ35" s="1073"/>
      <c r="CR35" s="1073"/>
      <c r="CS35" s="1073"/>
      <c r="CT35" s="1073"/>
      <c r="CU35" s="1073"/>
      <c r="CV35" s="1073"/>
      <c r="CW35" s="1073"/>
      <c r="CX35" s="1073"/>
      <c r="CY35" s="1073"/>
      <c r="CZ35" s="1073"/>
      <c r="DA35" s="1073"/>
      <c r="DB35" s="1073"/>
      <c r="DC35" s="1073"/>
      <c r="DD35" s="1073"/>
      <c r="DE35" s="1073"/>
      <c r="DF35" s="1073"/>
      <c r="DG35" s="1073"/>
      <c r="DH35" s="1073"/>
      <c r="DI35" s="1073"/>
      <c r="DJ35" s="1073"/>
      <c r="DK35" s="1073"/>
      <c r="DL35" s="1073"/>
    </row>
    <row r="36" spans="1:116" ht="26.25" customHeight="1">
      <c r="A36" s="1076"/>
      <c r="B36" s="1076"/>
      <c r="C36" s="1073"/>
      <c r="D36" s="1071" t="s">
        <v>239</v>
      </c>
      <c r="E36" s="1126">
        <v>0.99821714743589762</v>
      </c>
      <c r="F36" s="1126">
        <v>0.99491144163995737</v>
      </c>
      <c r="G36" s="1126">
        <v>0.99883086748321115</v>
      </c>
      <c r="H36" s="1126">
        <v>0.99869934752747247</v>
      </c>
      <c r="I36" s="1126">
        <v>0.99790564903846135</v>
      </c>
      <c r="J36" s="1126">
        <v>0.99863259202144816</v>
      </c>
      <c r="K36" s="1126">
        <v>0.99835020755430914</v>
      </c>
      <c r="L36" s="1126">
        <v>0.99757116763165143</v>
      </c>
      <c r="M36" s="1126">
        <v>0.99913534068302357</v>
      </c>
      <c r="N36" s="1126">
        <v>0.99879446754446743</v>
      </c>
      <c r="O36" s="1126">
        <v>0.9976938743014464</v>
      </c>
      <c r="P36" s="1126">
        <v>0.99643143315018323</v>
      </c>
      <c r="Q36" s="1126">
        <v>0.98493923611111123</v>
      </c>
      <c r="R36" s="1126">
        <v>0.9966414004342431</v>
      </c>
      <c r="S36" s="1126">
        <v>0.99528806875314213</v>
      </c>
      <c r="T36" s="1126">
        <v>0.99728912927350422</v>
      </c>
      <c r="U36" s="1126">
        <f t="shared" si="42"/>
        <v>0.99446113782051293</v>
      </c>
      <c r="W36" s="1127" t="s">
        <v>239</v>
      </c>
      <c r="X36" s="1126">
        <f t="shared" ref="X36:AC36" si="47">HLOOKUP(X$1,$E:$U,36,0)</f>
        <v>0.99643143315018323</v>
      </c>
      <c r="Y36" s="1126">
        <f t="shared" si="47"/>
        <v>0.98493923611111123</v>
      </c>
      <c r="Z36" s="1126">
        <f t="shared" si="47"/>
        <v>0.9966414004342431</v>
      </c>
      <c r="AA36" s="1126">
        <f t="shared" si="47"/>
        <v>0.99528806875314213</v>
      </c>
      <c r="AB36" s="1126">
        <f t="shared" si="47"/>
        <v>0.99728912927350422</v>
      </c>
      <c r="AC36" s="1126">
        <f t="shared" si="47"/>
        <v>0.99446113782051293</v>
      </c>
      <c r="AD36" s="1128">
        <v>0.997</v>
      </c>
      <c r="AE36" s="1131">
        <f t="shared" si="44"/>
        <v>0.99417506759044949</v>
      </c>
      <c r="AF36" s="1073"/>
      <c r="AG36" s="1073"/>
      <c r="AH36" s="1073"/>
      <c r="AI36" s="1073"/>
      <c r="AJ36" s="1073"/>
      <c r="AK36" s="1073"/>
      <c r="AL36" s="1073"/>
      <c r="AM36" s="1073"/>
      <c r="AN36" s="1073"/>
      <c r="AO36" s="1073"/>
      <c r="AP36" s="1073"/>
      <c r="AQ36" s="1073"/>
      <c r="AR36" s="1073"/>
      <c r="AS36" s="1073"/>
      <c r="AT36" s="1073"/>
      <c r="AU36" s="1073"/>
      <c r="AV36" s="1073"/>
      <c r="AW36" s="1073"/>
      <c r="AX36" s="1073"/>
      <c r="AY36" s="1073"/>
      <c r="AZ36" s="1073"/>
      <c r="BA36" s="1073"/>
      <c r="BB36" s="1073"/>
      <c r="BC36" s="1073"/>
      <c r="BD36" s="1073"/>
      <c r="BE36" s="1073"/>
      <c r="BF36" s="1073"/>
      <c r="BG36" s="1073"/>
      <c r="BH36" s="1073"/>
      <c r="BI36" s="1073"/>
      <c r="BJ36" s="1073"/>
      <c r="BK36" s="1073"/>
      <c r="BL36" s="1073"/>
      <c r="BM36" s="1073"/>
      <c r="BN36" s="1073"/>
      <c r="BO36" s="1073"/>
      <c r="BP36" s="1073"/>
      <c r="BQ36" s="1073"/>
      <c r="BR36" s="1073"/>
      <c r="BS36" s="1073"/>
      <c r="BT36" s="1073"/>
      <c r="BU36" s="1073"/>
      <c r="BV36" s="1073"/>
      <c r="BW36" s="1073"/>
      <c r="BX36" s="1073"/>
      <c r="BY36" s="1073"/>
      <c r="BZ36" s="1073"/>
      <c r="CA36" s="1073"/>
      <c r="CB36" s="1073"/>
      <c r="CC36" s="1073"/>
      <c r="CD36" s="1073"/>
      <c r="CE36" s="1073"/>
      <c r="CF36" s="1073"/>
      <c r="CG36" s="1073"/>
      <c r="CH36" s="1073"/>
      <c r="CI36" s="1073"/>
      <c r="CJ36" s="1073"/>
      <c r="CK36" s="1073"/>
      <c r="CL36" s="1073"/>
      <c r="CM36" s="1073"/>
      <c r="CN36" s="1073"/>
      <c r="CO36" s="1073"/>
      <c r="CP36" s="1073"/>
      <c r="CQ36" s="1073"/>
      <c r="CR36" s="1073"/>
      <c r="CS36" s="1073"/>
      <c r="CT36" s="1073"/>
      <c r="CU36" s="1073"/>
      <c r="CV36" s="1073"/>
      <c r="CW36" s="1073"/>
      <c r="CX36" s="1073"/>
      <c r="CY36" s="1073"/>
      <c r="CZ36" s="1073"/>
      <c r="DA36" s="1073"/>
      <c r="DB36" s="1073"/>
      <c r="DC36" s="1073"/>
      <c r="DD36" s="1073"/>
      <c r="DE36" s="1073"/>
      <c r="DF36" s="1073"/>
      <c r="DG36" s="1073"/>
      <c r="DH36" s="1073"/>
      <c r="DI36" s="1073"/>
      <c r="DJ36" s="1073"/>
      <c r="DK36" s="1073"/>
      <c r="DL36" s="1073"/>
    </row>
    <row r="37" spans="1:116" ht="26.25" customHeight="1">
      <c r="A37" s="1076"/>
      <c r="B37" s="1076"/>
      <c r="C37" s="1073"/>
      <c r="D37" s="1071" t="s">
        <v>389</v>
      </c>
      <c r="E37" s="1126">
        <v>0.99860083459542592</v>
      </c>
      <c r="F37" s="1126">
        <v>0.99793836805555558</v>
      </c>
      <c r="G37" s="1126">
        <v>0.99874759615384634</v>
      </c>
      <c r="H37" s="1126">
        <v>0.99915765224358943</v>
      </c>
      <c r="I37" s="1126">
        <v>0.99745796172426604</v>
      </c>
      <c r="J37" s="1126">
        <v>0.99854250133547018</v>
      </c>
      <c r="K37" s="1126">
        <v>0.99592033528154866</v>
      </c>
      <c r="L37" s="1126">
        <v>0.99768909324686927</v>
      </c>
      <c r="M37" s="1126">
        <v>0.99671978712038545</v>
      </c>
      <c r="N37" s="1126">
        <v>0.9977644359179817</v>
      </c>
      <c r="O37" s="1126">
        <v>0.99786754961784996</v>
      </c>
      <c r="P37" s="1126">
        <v>0.99768629807692311</v>
      </c>
      <c r="Q37" s="1126">
        <v>0.99850631380579291</v>
      </c>
      <c r="R37" s="1126">
        <v>0.9952184829059828</v>
      </c>
      <c r="S37" s="1126">
        <v>0.99432182648700496</v>
      </c>
      <c r="T37" s="1126">
        <v>0.9975765823017978</v>
      </c>
      <c r="U37" s="1126">
        <f t="shared" si="42"/>
        <v>0.99901145754776266</v>
      </c>
      <c r="W37" s="1127" t="s">
        <v>389</v>
      </c>
      <c r="X37" s="1126">
        <f t="shared" ref="X37:AC37" si="48">HLOOKUP(X$1,$E:$U,37,0)</f>
        <v>0.99768629807692311</v>
      </c>
      <c r="Y37" s="1126">
        <f t="shared" si="48"/>
        <v>0.99850631380579291</v>
      </c>
      <c r="Z37" s="1126">
        <f t="shared" si="48"/>
        <v>0.9952184829059828</v>
      </c>
      <c r="AA37" s="1126">
        <f t="shared" si="48"/>
        <v>0.99432182648700496</v>
      </c>
      <c r="AB37" s="1126">
        <f t="shared" si="48"/>
        <v>0.9975765823017978</v>
      </c>
      <c r="AC37" s="1126">
        <f t="shared" si="48"/>
        <v>0.99901145754776266</v>
      </c>
      <c r="AD37" s="1128">
        <v>0.997</v>
      </c>
      <c r="AE37" s="1131">
        <f t="shared" si="44"/>
        <v>0.99705349352087735</v>
      </c>
      <c r="AF37" s="1073"/>
      <c r="AG37" s="1073"/>
      <c r="AH37" s="1073"/>
      <c r="AI37" s="1073"/>
      <c r="AJ37" s="1073"/>
      <c r="AK37" s="1073"/>
      <c r="AL37" s="1073"/>
      <c r="AM37" s="1073"/>
      <c r="AN37" s="1073"/>
      <c r="AO37" s="1073"/>
      <c r="AP37" s="1073"/>
      <c r="AQ37" s="1073"/>
      <c r="AR37" s="1073"/>
      <c r="AS37" s="1073"/>
      <c r="AT37" s="1073"/>
      <c r="AU37" s="1073"/>
      <c r="AV37" s="1073"/>
      <c r="AW37" s="1073"/>
      <c r="AX37" s="1073"/>
      <c r="AY37" s="1073"/>
      <c r="AZ37" s="1073"/>
      <c r="BA37" s="1073"/>
      <c r="BB37" s="1073"/>
      <c r="BC37" s="1073"/>
      <c r="BD37" s="1073"/>
      <c r="BE37" s="1073"/>
      <c r="BF37" s="1073"/>
      <c r="BG37" s="1073"/>
      <c r="BH37" s="1073"/>
      <c r="BI37" s="1073"/>
      <c r="BJ37" s="1073"/>
      <c r="BK37" s="1073"/>
      <c r="BL37" s="1073"/>
      <c r="BM37" s="1073"/>
      <c r="BN37" s="1073"/>
      <c r="BO37" s="1073"/>
      <c r="BP37" s="1073"/>
      <c r="BQ37" s="1073"/>
      <c r="BR37" s="1073"/>
      <c r="BS37" s="1073"/>
      <c r="BT37" s="1073"/>
      <c r="BU37" s="1073"/>
      <c r="BV37" s="1073"/>
      <c r="BW37" s="1073"/>
      <c r="BX37" s="1073"/>
      <c r="BY37" s="1073"/>
      <c r="BZ37" s="1073"/>
      <c r="CA37" s="1073"/>
      <c r="CB37" s="1073"/>
      <c r="CC37" s="1073"/>
      <c r="CD37" s="1073"/>
      <c r="CE37" s="1073"/>
      <c r="CF37" s="1073"/>
      <c r="CG37" s="1073"/>
      <c r="CH37" s="1073"/>
      <c r="CI37" s="1073"/>
      <c r="CJ37" s="1073"/>
      <c r="CK37" s="1073"/>
      <c r="CL37" s="1073"/>
      <c r="CM37" s="1073"/>
      <c r="CN37" s="1073"/>
      <c r="CO37" s="1073"/>
      <c r="CP37" s="1073"/>
      <c r="CQ37" s="1073"/>
      <c r="CR37" s="1073"/>
      <c r="CS37" s="1073"/>
      <c r="CT37" s="1073"/>
      <c r="CU37" s="1073"/>
      <c r="CV37" s="1073"/>
      <c r="CW37" s="1073"/>
      <c r="CX37" s="1073"/>
      <c r="CY37" s="1073"/>
      <c r="CZ37" s="1073"/>
      <c r="DA37" s="1073"/>
      <c r="DB37" s="1073"/>
      <c r="DC37" s="1073"/>
      <c r="DD37" s="1073"/>
      <c r="DE37" s="1073"/>
      <c r="DF37" s="1073"/>
      <c r="DG37" s="1073"/>
      <c r="DH37" s="1073"/>
      <c r="DI37" s="1073"/>
      <c r="DJ37" s="1073"/>
      <c r="DK37" s="1073"/>
      <c r="DL37" s="1073"/>
    </row>
    <row r="38" spans="1:116" ht="26.25" customHeight="1">
      <c r="A38" s="1076"/>
      <c r="B38" s="1076"/>
      <c r="C38" s="1073"/>
      <c r="D38" s="1071" t="s">
        <v>418</v>
      </c>
      <c r="E38" s="1126">
        <v>0.99879557291666665</v>
      </c>
      <c r="F38" s="1126">
        <v>0.99691666666666667</v>
      </c>
      <c r="G38" s="1126">
        <v>0.99628390932738775</v>
      </c>
      <c r="H38" s="1126">
        <v>0.99793361201822295</v>
      </c>
      <c r="I38" s="1126">
        <v>0.99879930696131336</v>
      </c>
      <c r="J38" s="1126">
        <v>0.99340804261176818</v>
      </c>
      <c r="K38" s="1126">
        <v>0.99800713399503715</v>
      </c>
      <c r="L38" s="1126">
        <v>0.99644949160035368</v>
      </c>
      <c r="M38" s="1126">
        <v>0.99788350249287738</v>
      </c>
      <c r="N38" s="1126">
        <v>0.99850170529257065</v>
      </c>
      <c r="O38" s="1126">
        <v>0.99711769600591726</v>
      </c>
      <c r="P38" s="1126">
        <v>0.99676240605658695</v>
      </c>
      <c r="Q38" s="1126">
        <v>0.99822382478632476</v>
      </c>
      <c r="R38" s="1126">
        <v>0.99441068672839505</v>
      </c>
      <c r="S38" s="1126">
        <v>0.99710232023411383</v>
      </c>
      <c r="T38" s="1126">
        <v>0.98652757455406925</v>
      </c>
      <c r="U38" s="1126">
        <f t="shared" si="42"/>
        <v>0.9889064608636976</v>
      </c>
      <c r="W38" s="1127" t="s">
        <v>418</v>
      </c>
      <c r="X38" s="1126">
        <f t="shared" ref="X38:AC38" si="49">HLOOKUP(X$1,$E:$U,38,0)</f>
        <v>0.99676240605658695</v>
      </c>
      <c r="Y38" s="1126">
        <f t="shared" si="49"/>
        <v>0.99822382478632476</v>
      </c>
      <c r="Z38" s="1126">
        <f t="shared" si="49"/>
        <v>0.99441068672839505</v>
      </c>
      <c r="AA38" s="1126">
        <f t="shared" si="49"/>
        <v>0.99710232023411383</v>
      </c>
      <c r="AB38" s="1126">
        <f t="shared" si="49"/>
        <v>0.98652757455406925</v>
      </c>
      <c r="AC38" s="1126">
        <f t="shared" si="49"/>
        <v>0.9889064608636976</v>
      </c>
      <c r="AD38" s="1128">
        <v>0.997</v>
      </c>
      <c r="AE38" s="1131">
        <f t="shared" si="44"/>
        <v>0.99365554553719793</v>
      </c>
      <c r="AF38" s="1073"/>
      <c r="AG38" s="1073"/>
      <c r="AH38" s="1073"/>
      <c r="AI38" s="1073"/>
      <c r="AJ38" s="1073"/>
      <c r="AK38" s="1073"/>
      <c r="AL38" s="1073"/>
      <c r="AM38" s="1073"/>
      <c r="AN38" s="1073"/>
      <c r="AO38" s="1073"/>
      <c r="AP38" s="1073"/>
      <c r="AQ38" s="1073"/>
      <c r="AR38" s="1073"/>
      <c r="AS38" s="1073"/>
      <c r="AT38" s="1073"/>
      <c r="AU38" s="1073"/>
      <c r="AV38" s="1073"/>
      <c r="AW38" s="1073"/>
      <c r="AX38" s="1073"/>
      <c r="AY38" s="1073"/>
      <c r="AZ38" s="1073"/>
      <c r="BA38" s="1073"/>
      <c r="BB38" s="1073"/>
      <c r="BC38" s="1073"/>
      <c r="BD38" s="1073"/>
      <c r="BE38" s="1073"/>
      <c r="BF38" s="1073"/>
      <c r="BG38" s="1073"/>
      <c r="BH38" s="1073"/>
      <c r="BI38" s="1073"/>
      <c r="BJ38" s="1073"/>
      <c r="BK38" s="1073"/>
      <c r="BL38" s="1073"/>
      <c r="BM38" s="1073"/>
      <c r="BN38" s="1073"/>
      <c r="BO38" s="1073"/>
      <c r="BP38" s="1073"/>
      <c r="BQ38" s="1073"/>
      <c r="BR38" s="1073"/>
      <c r="BS38" s="1073"/>
      <c r="BT38" s="1073"/>
      <c r="BU38" s="1073"/>
      <c r="BV38" s="1073"/>
      <c r="BW38" s="1073"/>
      <c r="BX38" s="1073"/>
      <c r="BY38" s="1073"/>
      <c r="BZ38" s="1073"/>
      <c r="CA38" s="1073"/>
      <c r="CB38" s="1073"/>
      <c r="CC38" s="1073"/>
      <c r="CD38" s="1073"/>
      <c r="CE38" s="1073"/>
      <c r="CF38" s="1073"/>
      <c r="CG38" s="1073"/>
      <c r="CH38" s="1073"/>
      <c r="CI38" s="1073"/>
      <c r="CJ38" s="1073"/>
      <c r="CK38" s="1073"/>
      <c r="CL38" s="1073"/>
      <c r="CM38" s="1073"/>
      <c r="CN38" s="1073"/>
      <c r="CO38" s="1073"/>
      <c r="CP38" s="1073"/>
      <c r="CQ38" s="1073"/>
      <c r="CR38" s="1073"/>
      <c r="CS38" s="1073"/>
      <c r="CT38" s="1073"/>
      <c r="CU38" s="1073"/>
      <c r="CV38" s="1073"/>
      <c r="CW38" s="1073"/>
      <c r="CX38" s="1073"/>
      <c r="CY38" s="1073"/>
      <c r="CZ38" s="1073"/>
      <c r="DA38" s="1073"/>
      <c r="DB38" s="1073"/>
      <c r="DC38" s="1073"/>
      <c r="DD38" s="1073"/>
      <c r="DE38" s="1073"/>
      <c r="DF38" s="1073"/>
      <c r="DG38" s="1073"/>
      <c r="DH38" s="1073"/>
      <c r="DI38" s="1073"/>
      <c r="DJ38" s="1073"/>
      <c r="DK38" s="1073"/>
      <c r="DL38" s="1073"/>
    </row>
    <row r="39" spans="1:116" ht="26.25" customHeight="1">
      <c r="A39" s="1076"/>
      <c r="B39" s="1076"/>
      <c r="C39" s="1073"/>
      <c r="D39" s="1075" t="s">
        <v>840</v>
      </c>
      <c r="E39" s="1131">
        <f t="shared" ref="E39:N39" si="50">IFERROR(AVERAGEIF(E33:E38,"&lt;&gt;0"),"")</f>
        <v>0.99866147063116373</v>
      </c>
      <c r="F39" s="1131">
        <f t="shared" si="50"/>
        <v>0.99596246889904017</v>
      </c>
      <c r="G39" s="1131">
        <f t="shared" si="50"/>
        <v>0.99790390373272631</v>
      </c>
      <c r="H39" s="1131">
        <f t="shared" si="50"/>
        <v>0.99810589258935722</v>
      </c>
      <c r="I39" s="1131">
        <f t="shared" si="50"/>
        <v>0.99716684448062898</v>
      </c>
      <c r="J39" s="1131">
        <f t="shared" si="50"/>
        <v>0.99700604353355782</v>
      </c>
      <c r="K39" s="1131">
        <f t="shared" si="50"/>
        <v>0.99807128907010778</v>
      </c>
      <c r="L39" s="1131">
        <f t="shared" si="50"/>
        <v>0.99577326180224324</v>
      </c>
      <c r="M39" s="1131">
        <f t="shared" si="50"/>
        <v>0.99723557506607552</v>
      </c>
      <c r="N39" s="1131">
        <f t="shared" si="50"/>
        <v>0.99834956892013016</v>
      </c>
      <c r="O39" s="1131">
        <v>0.99766500292522486</v>
      </c>
      <c r="P39" s="1131">
        <v>0.99715349369991968</v>
      </c>
      <c r="Q39" s="1131">
        <v>0.99559408286282747</v>
      </c>
      <c r="R39" s="1131">
        <v>0.99623078645325569</v>
      </c>
      <c r="S39" s="1131">
        <v>0.9961844903792062</v>
      </c>
      <c r="T39" s="1131">
        <v>0.99458926726034969</v>
      </c>
      <c r="U39" s="1131">
        <f t="shared" ref="U39" si="51">IFERROR(AVERAGEIF(U33:U38,"&lt;&gt;0"),"")</f>
        <v>0.9954021801515921</v>
      </c>
      <c r="W39" s="1132" t="s">
        <v>840</v>
      </c>
      <c r="X39" s="1131">
        <f t="shared" ref="X39:AC39" si="52">HLOOKUP(X$1,$E:$U,39,0)</f>
        <v>0.99715349369991968</v>
      </c>
      <c r="Y39" s="1131">
        <f t="shared" si="52"/>
        <v>0.99559408286282747</v>
      </c>
      <c r="Z39" s="1131">
        <f t="shared" si="52"/>
        <v>0.99623078645325569</v>
      </c>
      <c r="AA39" s="1131">
        <f t="shared" si="52"/>
        <v>0.9961844903792062</v>
      </c>
      <c r="AB39" s="1131">
        <f t="shared" si="52"/>
        <v>0.99458926726034969</v>
      </c>
      <c r="AC39" s="1131">
        <f t="shared" si="52"/>
        <v>0.9954021801515921</v>
      </c>
      <c r="AD39" s="1128">
        <v>0.997</v>
      </c>
      <c r="AE39" s="1131">
        <f t="shared" si="44"/>
        <v>0.99585905013452514</v>
      </c>
      <c r="AF39" s="1073"/>
      <c r="AG39" s="1073"/>
      <c r="AH39" s="1073"/>
      <c r="AI39" s="1073"/>
      <c r="AJ39" s="1073"/>
      <c r="AK39" s="1073"/>
      <c r="AL39" s="1073"/>
      <c r="AM39" s="1073"/>
      <c r="AN39" s="1073"/>
      <c r="AO39" s="1073"/>
      <c r="AP39" s="1073"/>
      <c r="AQ39" s="1073"/>
      <c r="AR39" s="1073"/>
      <c r="AS39" s="1073"/>
      <c r="AT39" s="1073"/>
      <c r="AU39" s="1073"/>
      <c r="AV39" s="1073"/>
      <c r="AW39" s="1073"/>
      <c r="AX39" s="1073"/>
      <c r="AY39" s="1073"/>
      <c r="AZ39" s="1073"/>
      <c r="BA39" s="1073"/>
      <c r="BB39" s="1073"/>
      <c r="BC39" s="1073"/>
      <c r="BD39" s="1073"/>
      <c r="BE39" s="1073"/>
      <c r="BF39" s="1073"/>
      <c r="BG39" s="1073"/>
      <c r="BH39" s="1073"/>
      <c r="BI39" s="1073"/>
      <c r="BJ39" s="1073"/>
      <c r="BK39" s="1073"/>
      <c r="BL39" s="1073"/>
      <c r="BM39" s="1073"/>
      <c r="BN39" s="1073"/>
      <c r="BO39" s="1073"/>
      <c r="BP39" s="1073"/>
      <c r="BQ39" s="1073"/>
      <c r="BR39" s="1073"/>
      <c r="BS39" s="1073"/>
      <c r="BT39" s="1073"/>
      <c r="BU39" s="1073"/>
      <c r="BV39" s="1073"/>
      <c r="BW39" s="1073"/>
      <c r="BX39" s="1073"/>
      <c r="BY39" s="1073"/>
      <c r="BZ39" s="1073"/>
      <c r="CA39" s="1073"/>
      <c r="CB39" s="1073"/>
      <c r="CC39" s="1073"/>
      <c r="CD39" s="1073"/>
      <c r="CE39" s="1073"/>
      <c r="CF39" s="1073"/>
      <c r="CG39" s="1073"/>
      <c r="CH39" s="1073"/>
      <c r="CI39" s="1073"/>
      <c r="CJ39" s="1073"/>
      <c r="CK39" s="1073"/>
      <c r="CL39" s="1073"/>
      <c r="CM39" s="1073"/>
      <c r="CN39" s="1073"/>
      <c r="CO39" s="1073"/>
      <c r="CP39" s="1073"/>
      <c r="CQ39" s="1073"/>
      <c r="CR39" s="1073"/>
      <c r="CS39" s="1073"/>
      <c r="CT39" s="1073"/>
      <c r="CU39" s="1073"/>
      <c r="CV39" s="1073"/>
      <c r="CW39" s="1073"/>
      <c r="CX39" s="1073"/>
      <c r="CY39" s="1073"/>
      <c r="CZ39" s="1073"/>
      <c r="DA39" s="1073"/>
      <c r="DB39" s="1073"/>
      <c r="DC39" s="1073"/>
      <c r="DD39" s="1073"/>
      <c r="DE39" s="1073"/>
      <c r="DF39" s="1073"/>
      <c r="DG39" s="1073"/>
      <c r="DH39" s="1073"/>
      <c r="DI39" s="1073"/>
      <c r="DJ39" s="1073"/>
      <c r="DK39" s="1073"/>
      <c r="DL39" s="1073"/>
    </row>
    <row r="40" spans="1:116" ht="26.25" customHeight="1">
      <c r="A40" s="1076"/>
      <c r="B40" s="1076"/>
      <c r="C40" s="1073"/>
      <c r="AF40" s="1073"/>
      <c r="AG40" s="1073"/>
      <c r="AH40" s="1073"/>
      <c r="AI40" s="1073"/>
      <c r="AJ40" s="1073"/>
      <c r="AK40" s="1073"/>
      <c r="AL40" s="1073"/>
      <c r="AM40" s="1073"/>
      <c r="AN40" s="1073"/>
      <c r="AO40" s="1073"/>
      <c r="AP40" s="1073"/>
      <c r="AQ40" s="1073"/>
      <c r="AR40" s="1073"/>
      <c r="AS40" s="1073"/>
      <c r="AT40" s="1073"/>
      <c r="AU40" s="1073"/>
      <c r="AV40" s="1073"/>
      <c r="AW40" s="1073"/>
      <c r="AX40" s="1073"/>
      <c r="AY40" s="1073"/>
      <c r="AZ40" s="1073"/>
      <c r="BA40" s="1073"/>
      <c r="BB40" s="1073"/>
      <c r="BC40" s="1073"/>
      <c r="BD40" s="1073"/>
      <c r="BE40" s="1073"/>
      <c r="BF40" s="1073"/>
      <c r="BG40" s="1073"/>
      <c r="BH40" s="1073"/>
      <c r="BI40" s="1073"/>
      <c r="BJ40" s="1073"/>
      <c r="BK40" s="1073"/>
      <c r="BL40" s="1073"/>
      <c r="BM40" s="1073"/>
      <c r="BN40" s="1073"/>
      <c r="BO40" s="1073"/>
      <c r="BP40" s="1073"/>
      <c r="BQ40" s="1073"/>
      <c r="BR40" s="1073"/>
      <c r="BS40" s="1073"/>
      <c r="BT40" s="1073"/>
      <c r="BU40" s="1073"/>
      <c r="BV40" s="1073"/>
      <c r="BW40" s="1073"/>
      <c r="BX40" s="1073"/>
      <c r="BY40" s="1073"/>
      <c r="BZ40" s="1073"/>
      <c r="CA40" s="1073"/>
      <c r="CB40" s="1073"/>
      <c r="CC40" s="1073"/>
      <c r="CD40" s="1073"/>
      <c r="CE40" s="1073"/>
      <c r="CF40" s="1073"/>
      <c r="CG40" s="1073"/>
      <c r="CH40" s="1073"/>
      <c r="CI40" s="1073"/>
      <c r="CJ40" s="1073"/>
      <c r="CK40" s="1073"/>
      <c r="CL40" s="1073"/>
      <c r="CM40" s="1073"/>
      <c r="CN40" s="1073"/>
      <c r="CO40" s="1073"/>
      <c r="CP40" s="1073"/>
      <c r="CQ40" s="1073"/>
      <c r="CR40" s="1073"/>
      <c r="CS40" s="1073"/>
      <c r="CT40" s="1073"/>
      <c r="CU40" s="1073"/>
      <c r="CV40" s="1073"/>
      <c r="CW40" s="1073"/>
      <c r="CX40" s="1073"/>
      <c r="CY40" s="1073"/>
      <c r="CZ40" s="1073"/>
      <c r="DA40" s="1073"/>
      <c r="DB40" s="1073"/>
      <c r="DC40" s="1073"/>
      <c r="DD40" s="1073"/>
      <c r="DE40" s="1073"/>
      <c r="DF40" s="1073"/>
      <c r="DG40" s="1073"/>
      <c r="DH40" s="1073"/>
      <c r="DI40" s="1073"/>
      <c r="DJ40" s="1073"/>
      <c r="DK40" s="1073"/>
      <c r="DL40" s="1073"/>
    </row>
    <row r="41" spans="1:116" ht="26.25" customHeight="1">
      <c r="A41" s="1076"/>
      <c r="B41" s="1076"/>
      <c r="C41" s="1073"/>
      <c r="AF41" s="1073"/>
      <c r="AG41" s="1073"/>
      <c r="AH41" s="1073"/>
      <c r="AI41" s="1073"/>
      <c r="AJ41" s="1073"/>
      <c r="AK41" s="1073"/>
      <c r="AL41" s="1073"/>
      <c r="AM41" s="1073"/>
      <c r="AN41" s="1073"/>
      <c r="AO41" s="1073"/>
      <c r="AP41" s="1073"/>
      <c r="AQ41" s="1073"/>
      <c r="AR41" s="1073"/>
      <c r="AS41" s="1073"/>
      <c r="AT41" s="1073"/>
      <c r="AU41" s="1073"/>
      <c r="AV41" s="1073"/>
      <c r="AW41" s="1073"/>
      <c r="AX41" s="1073"/>
      <c r="AY41" s="1073"/>
      <c r="AZ41" s="1073"/>
      <c r="BA41" s="1073"/>
      <c r="BB41" s="1073"/>
      <c r="BC41" s="1073"/>
      <c r="BD41" s="1073"/>
      <c r="BE41" s="1073"/>
      <c r="BF41" s="1073"/>
      <c r="BG41" s="1073"/>
      <c r="BH41" s="1073"/>
      <c r="BI41" s="1073"/>
      <c r="BJ41" s="1073"/>
      <c r="BK41" s="1073"/>
      <c r="BL41" s="1073"/>
      <c r="BM41" s="1073"/>
      <c r="BN41" s="1073"/>
      <c r="BO41" s="1073"/>
      <c r="BP41" s="1073"/>
      <c r="BQ41" s="1073"/>
      <c r="BR41" s="1073"/>
      <c r="BS41" s="1073"/>
      <c r="BT41" s="1073"/>
      <c r="BU41" s="1073"/>
      <c r="BV41" s="1073"/>
      <c r="BW41" s="1073"/>
      <c r="BX41" s="1073"/>
      <c r="BY41" s="1073"/>
      <c r="BZ41" s="1073"/>
      <c r="CA41" s="1073"/>
      <c r="CB41" s="1073"/>
      <c r="CC41" s="1073"/>
      <c r="CD41" s="1073"/>
      <c r="CE41" s="1073"/>
      <c r="CF41" s="1073"/>
      <c r="CG41" s="1073"/>
      <c r="CH41" s="1073"/>
      <c r="CI41" s="1073"/>
      <c r="CJ41" s="1073"/>
      <c r="CK41" s="1073"/>
      <c r="CL41" s="1073"/>
      <c r="CM41" s="1073"/>
      <c r="CN41" s="1073"/>
      <c r="CO41" s="1073"/>
      <c r="CP41" s="1073"/>
      <c r="CQ41" s="1073"/>
      <c r="CR41" s="1073"/>
      <c r="CS41" s="1073"/>
      <c r="CT41" s="1073"/>
      <c r="CU41" s="1073"/>
      <c r="CV41" s="1073"/>
      <c r="CW41" s="1073"/>
      <c r="CX41" s="1073"/>
      <c r="CY41" s="1073"/>
      <c r="CZ41" s="1073"/>
      <c r="DA41" s="1073"/>
      <c r="DB41" s="1073"/>
      <c r="DC41" s="1073"/>
      <c r="DD41" s="1073"/>
      <c r="DE41" s="1073"/>
      <c r="DF41" s="1073"/>
      <c r="DG41" s="1073"/>
      <c r="DH41" s="1073"/>
      <c r="DI41" s="1073"/>
      <c r="DJ41" s="1073"/>
      <c r="DK41" s="1073"/>
      <c r="DL41" s="1073"/>
    </row>
    <row r="42" spans="1:116" ht="26.25" customHeight="1">
      <c r="A42" s="1076"/>
      <c r="B42" s="1076"/>
      <c r="C42" s="1073"/>
      <c r="AF42" s="1073"/>
      <c r="AG42" s="1073"/>
      <c r="AH42" s="1073"/>
      <c r="AI42" s="1073"/>
      <c r="AJ42" s="1073"/>
      <c r="AK42" s="1073"/>
      <c r="AL42" s="1073"/>
      <c r="AM42" s="1073"/>
      <c r="AN42" s="1073"/>
      <c r="AO42" s="1073"/>
      <c r="AP42" s="1073"/>
      <c r="AQ42" s="1073"/>
      <c r="AR42" s="1073"/>
      <c r="AS42" s="1073"/>
      <c r="AT42" s="1073"/>
      <c r="AU42" s="1073"/>
      <c r="AV42" s="1073"/>
      <c r="AW42" s="1073"/>
      <c r="AX42" s="1073"/>
      <c r="AY42" s="1073"/>
      <c r="AZ42" s="1073"/>
      <c r="BA42" s="1073"/>
      <c r="BB42" s="1073"/>
      <c r="BC42" s="1073"/>
      <c r="BD42" s="1073"/>
      <c r="BE42" s="1073"/>
      <c r="BF42" s="1073"/>
      <c r="BG42" s="1073"/>
      <c r="BH42" s="1073"/>
      <c r="BI42" s="1073"/>
      <c r="BJ42" s="1073"/>
      <c r="BK42" s="1073"/>
      <c r="BL42" s="1073"/>
      <c r="BM42" s="1073"/>
      <c r="BN42" s="1073"/>
      <c r="BO42" s="1073"/>
      <c r="BP42" s="1073"/>
      <c r="BQ42" s="1073"/>
      <c r="BR42" s="1073"/>
      <c r="BS42" s="1073"/>
      <c r="BT42" s="1073"/>
      <c r="BU42" s="1073"/>
      <c r="BV42" s="1073"/>
      <c r="BW42" s="1073"/>
      <c r="BX42" s="1073"/>
      <c r="BY42" s="1073"/>
      <c r="BZ42" s="1073"/>
      <c r="CA42" s="1073"/>
      <c r="CB42" s="1073"/>
      <c r="CC42" s="1073"/>
      <c r="CD42" s="1073"/>
      <c r="CE42" s="1073"/>
      <c r="CF42" s="1073"/>
      <c r="CG42" s="1073"/>
      <c r="CH42" s="1073"/>
      <c r="CI42" s="1073"/>
      <c r="CJ42" s="1073"/>
      <c r="CK42" s="1073"/>
      <c r="CL42" s="1073"/>
      <c r="CM42" s="1073"/>
      <c r="CN42" s="1073"/>
      <c r="CO42" s="1073"/>
      <c r="CP42" s="1073"/>
      <c r="CQ42" s="1073"/>
      <c r="CR42" s="1073"/>
      <c r="CS42" s="1073"/>
      <c r="CT42" s="1073"/>
      <c r="CU42" s="1073"/>
      <c r="CV42" s="1073"/>
      <c r="CW42" s="1073"/>
      <c r="CX42" s="1073"/>
      <c r="CY42" s="1073"/>
      <c r="CZ42" s="1073"/>
      <c r="DA42" s="1073"/>
      <c r="DB42" s="1073"/>
      <c r="DC42" s="1073"/>
      <c r="DD42" s="1073"/>
      <c r="DE42" s="1073"/>
      <c r="DF42" s="1073"/>
      <c r="DG42" s="1073"/>
      <c r="DH42" s="1073"/>
      <c r="DI42" s="1073"/>
      <c r="DJ42" s="1073"/>
      <c r="DK42" s="1073"/>
      <c r="DL42" s="1073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6" width="7.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16490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46143</v>
      </c>
      <c r="B6" s="570"/>
      <c r="C6" s="571">
        <v>87.828749999999999</v>
      </c>
      <c r="D6" s="571">
        <v>85.063749999999999</v>
      </c>
      <c r="E6" s="571"/>
      <c r="F6" s="571">
        <v>87.663749999999993</v>
      </c>
      <c r="G6" s="571">
        <v>93.931250000000006</v>
      </c>
      <c r="H6" s="571">
        <v>98.02</v>
      </c>
      <c r="I6" s="571"/>
      <c r="J6" s="571">
        <v>85.178749999999994</v>
      </c>
      <c r="K6" s="571"/>
      <c r="L6" s="571"/>
      <c r="M6" s="571">
        <v>92.797499999999999</v>
      </c>
      <c r="N6" s="571">
        <v>93.617142857142866</v>
      </c>
      <c r="O6" s="571"/>
      <c r="P6" s="571">
        <v>79.64</v>
      </c>
      <c r="Q6" s="571"/>
      <c r="R6" s="571"/>
      <c r="S6" s="571"/>
      <c r="T6" s="572">
        <v>89.339626623376617</v>
      </c>
      <c r="U6" s="570"/>
      <c r="V6" s="571">
        <v>71.2</v>
      </c>
      <c r="W6" s="571"/>
      <c r="X6" s="572">
        <v>71.2</v>
      </c>
      <c r="Y6" s="570"/>
      <c r="Z6" s="571"/>
      <c r="AA6" s="572"/>
      <c r="AB6" s="570">
        <v>83.112499999999997</v>
      </c>
      <c r="AC6" s="571">
        <v>87.625</v>
      </c>
      <c r="AD6" s="571">
        <v>82.492500000000007</v>
      </c>
      <c r="AE6" s="571">
        <v>75.474999999999994</v>
      </c>
      <c r="AF6" s="571">
        <v>81.075000000000003</v>
      </c>
      <c r="AG6" s="571">
        <v>84.012500000000003</v>
      </c>
      <c r="AH6" s="572">
        <v>82.17</v>
      </c>
      <c r="AI6" s="573">
        <v>85.564794642857152</v>
      </c>
      <c r="AJ6" s="319"/>
      <c r="AK6" s="319"/>
      <c r="AL6" s="319"/>
      <c r="AM6" s="319"/>
      <c r="AN6" s="319"/>
    </row>
    <row r="7" spans="1:40">
      <c r="A7" s="632">
        <v>46144</v>
      </c>
      <c r="B7" s="633"/>
      <c r="C7" s="634">
        <v>89.325000000000003</v>
      </c>
      <c r="D7" s="634">
        <v>75.967500000000001</v>
      </c>
      <c r="E7" s="634"/>
      <c r="F7" s="634">
        <v>86.2</v>
      </c>
      <c r="G7" s="634">
        <v>93.997500000000002</v>
      </c>
      <c r="H7" s="634">
        <v>98.22</v>
      </c>
      <c r="I7" s="634"/>
      <c r="J7" s="634">
        <v>84.448750000000004</v>
      </c>
      <c r="K7" s="634"/>
      <c r="L7" s="634"/>
      <c r="M7" s="634">
        <v>88.621250000000003</v>
      </c>
      <c r="N7" s="634">
        <v>93.351249999999993</v>
      </c>
      <c r="O7" s="634"/>
      <c r="P7" s="634">
        <v>79.278750000000002</v>
      </c>
      <c r="Q7" s="634"/>
      <c r="R7" s="634"/>
      <c r="S7" s="634"/>
      <c r="T7" s="635">
        <v>87.712222222222238</v>
      </c>
      <c r="U7" s="633"/>
      <c r="V7" s="634">
        <v>72.025000000000006</v>
      </c>
      <c r="W7" s="634"/>
      <c r="X7" s="635">
        <v>72.025000000000006</v>
      </c>
      <c r="Y7" s="633"/>
      <c r="Z7" s="634"/>
      <c r="AA7" s="635"/>
      <c r="AB7" s="633">
        <v>76.625</v>
      </c>
      <c r="AC7" s="634">
        <v>89.012500000000003</v>
      </c>
      <c r="AD7" s="634">
        <v>80.325000000000003</v>
      </c>
      <c r="AE7" s="634">
        <v>74.525000000000006</v>
      </c>
      <c r="AF7" s="634">
        <v>85.087500000000006</v>
      </c>
      <c r="AG7" s="634">
        <v>84.525000000000006</v>
      </c>
      <c r="AH7" s="635">
        <v>81.939062499999991</v>
      </c>
      <c r="AI7" s="636">
        <v>84.274861111111122</v>
      </c>
      <c r="AJ7" s="319"/>
      <c r="AK7" s="319"/>
      <c r="AL7" s="319"/>
      <c r="AM7" s="319"/>
      <c r="AN7" s="319"/>
    </row>
    <row r="8" spans="1:40">
      <c r="A8" s="632">
        <v>46145</v>
      </c>
      <c r="B8" s="633"/>
      <c r="C8" s="634">
        <v>86.626249999999999</v>
      </c>
      <c r="D8" s="634">
        <v>80.935000000000002</v>
      </c>
      <c r="E8" s="634"/>
      <c r="F8" s="634">
        <v>80.607500000000002</v>
      </c>
      <c r="G8" s="634">
        <v>89.165000000000006</v>
      </c>
      <c r="H8" s="634">
        <v>96.888750000000002</v>
      </c>
      <c r="I8" s="634"/>
      <c r="J8" s="634">
        <v>84.856250000000003</v>
      </c>
      <c r="K8" s="634"/>
      <c r="L8" s="634"/>
      <c r="M8" s="634">
        <v>89.245000000000005</v>
      </c>
      <c r="N8" s="634">
        <v>91.806250000000006</v>
      </c>
      <c r="O8" s="634"/>
      <c r="P8" s="634">
        <v>78.338750000000005</v>
      </c>
      <c r="Q8" s="634"/>
      <c r="R8" s="634"/>
      <c r="S8" s="634">
        <v>70.033333333333331</v>
      </c>
      <c r="T8" s="635">
        <v>84.850208333333327</v>
      </c>
      <c r="U8" s="633"/>
      <c r="V8" s="634">
        <v>71.875</v>
      </c>
      <c r="W8" s="634"/>
      <c r="X8" s="635">
        <v>71.875</v>
      </c>
      <c r="Y8" s="633"/>
      <c r="Z8" s="634"/>
      <c r="AA8" s="635"/>
      <c r="AB8" s="633">
        <v>76.95</v>
      </c>
      <c r="AC8" s="634">
        <v>86.88333333333334</v>
      </c>
      <c r="AD8" s="634">
        <v>86</v>
      </c>
      <c r="AE8" s="634">
        <v>72.066666666666663</v>
      </c>
      <c r="AF8" s="634">
        <v>78.224999999999994</v>
      </c>
      <c r="AG8" s="634">
        <v>83.985714285714295</v>
      </c>
      <c r="AH8" s="635">
        <v>81.041964285714286</v>
      </c>
      <c r="AI8" s="636">
        <v>82.563831453634094</v>
      </c>
      <c r="AJ8" s="319"/>
      <c r="AK8" s="319"/>
      <c r="AL8" s="319"/>
      <c r="AM8" s="319"/>
      <c r="AN8" s="319"/>
    </row>
    <row r="9" spans="1:40">
      <c r="A9" s="632">
        <v>46146</v>
      </c>
      <c r="B9" s="633"/>
      <c r="C9" s="634">
        <v>88.07</v>
      </c>
      <c r="D9" s="634">
        <v>76.337500000000006</v>
      </c>
      <c r="E9" s="634"/>
      <c r="F9" s="634">
        <v>85.56</v>
      </c>
      <c r="G9" s="634">
        <v>87.094999999999999</v>
      </c>
      <c r="H9" s="634">
        <v>97.915000000000006</v>
      </c>
      <c r="I9" s="634"/>
      <c r="J9" s="634">
        <v>85.391249999999999</v>
      </c>
      <c r="K9" s="634"/>
      <c r="L9" s="634"/>
      <c r="M9" s="634">
        <v>86.131249999999994</v>
      </c>
      <c r="N9" s="634">
        <v>91.82</v>
      </c>
      <c r="O9" s="634"/>
      <c r="P9" s="634">
        <v>80.278750000000002</v>
      </c>
      <c r="Q9" s="634"/>
      <c r="R9" s="634"/>
      <c r="S9" s="634">
        <v>78.528750000000002</v>
      </c>
      <c r="T9" s="635">
        <v>85.712749999999986</v>
      </c>
      <c r="U9" s="633"/>
      <c r="V9" s="634">
        <v>67.525000000000006</v>
      </c>
      <c r="W9" s="634"/>
      <c r="X9" s="635">
        <v>67.525000000000006</v>
      </c>
      <c r="Y9" s="633"/>
      <c r="Z9" s="634"/>
      <c r="AA9" s="635"/>
      <c r="AB9" s="633">
        <v>76.986666666666665</v>
      </c>
      <c r="AC9" s="634"/>
      <c r="AD9" s="634">
        <v>88.65</v>
      </c>
      <c r="AE9" s="634">
        <v>73.599999999999994</v>
      </c>
      <c r="AF9" s="634">
        <v>84.95</v>
      </c>
      <c r="AG9" s="634">
        <v>92.474999999999994</v>
      </c>
      <c r="AH9" s="635">
        <v>84.323095238095235</v>
      </c>
      <c r="AI9" s="636">
        <v>84.16189814814814</v>
      </c>
      <c r="AJ9" s="319"/>
      <c r="AK9" s="319"/>
      <c r="AL9" s="319"/>
      <c r="AM9" s="319"/>
      <c r="AN9" s="319"/>
    </row>
    <row r="10" spans="1:40">
      <c r="A10" s="632">
        <v>46147</v>
      </c>
      <c r="B10" s="633"/>
      <c r="C10" s="634">
        <v>88.567499999999995</v>
      </c>
      <c r="D10" s="634">
        <v>68.81</v>
      </c>
      <c r="E10" s="634"/>
      <c r="F10" s="634">
        <v>84.778750000000002</v>
      </c>
      <c r="G10" s="634">
        <v>86.02</v>
      </c>
      <c r="H10" s="634">
        <v>97.973749999999995</v>
      </c>
      <c r="I10" s="634"/>
      <c r="J10" s="634">
        <v>85.782499999999999</v>
      </c>
      <c r="K10" s="634"/>
      <c r="L10" s="634"/>
      <c r="M10" s="634">
        <v>88.8125</v>
      </c>
      <c r="N10" s="634">
        <v>92.546250000000001</v>
      </c>
      <c r="O10" s="634"/>
      <c r="P10" s="634">
        <v>79.614999999999995</v>
      </c>
      <c r="Q10" s="634"/>
      <c r="R10" s="634"/>
      <c r="S10" s="634">
        <v>79.086250000000007</v>
      </c>
      <c r="T10" s="635">
        <v>85.199250000000006</v>
      </c>
      <c r="U10" s="633"/>
      <c r="V10" s="634"/>
      <c r="W10" s="634"/>
      <c r="X10" s="635"/>
      <c r="Y10" s="633"/>
      <c r="Z10" s="634"/>
      <c r="AA10" s="635"/>
      <c r="AB10" s="633"/>
      <c r="AC10" s="634"/>
      <c r="AD10" s="634">
        <v>93.4</v>
      </c>
      <c r="AE10" s="634"/>
      <c r="AF10" s="634">
        <v>84.362500000000011</v>
      </c>
      <c r="AG10" s="634"/>
      <c r="AH10" s="635">
        <v>88.881249999999994</v>
      </c>
      <c r="AI10" s="636">
        <v>86.251250000000013</v>
      </c>
      <c r="AJ10" s="319"/>
      <c r="AK10" s="319"/>
      <c r="AL10" s="319"/>
      <c r="AM10" s="319"/>
      <c r="AN10" s="319"/>
    </row>
    <row r="11" spans="1:40">
      <c r="A11" s="632">
        <v>46148</v>
      </c>
      <c r="B11" s="633"/>
      <c r="C11" s="634">
        <v>86.288749999999993</v>
      </c>
      <c r="D11" s="634">
        <v>74.7</v>
      </c>
      <c r="E11" s="634"/>
      <c r="F11" s="634">
        <v>83.867500000000007</v>
      </c>
      <c r="G11" s="634">
        <v>84.772499999999994</v>
      </c>
      <c r="H11" s="634">
        <v>95.912499999999994</v>
      </c>
      <c r="I11" s="634"/>
      <c r="J11" s="634"/>
      <c r="K11" s="634"/>
      <c r="L11" s="634"/>
      <c r="M11" s="634">
        <v>89.118750000000006</v>
      </c>
      <c r="N11" s="634">
        <v>89.34375</v>
      </c>
      <c r="O11" s="634"/>
      <c r="P11" s="634">
        <v>77.564999999999998</v>
      </c>
      <c r="Q11" s="634"/>
      <c r="R11" s="634"/>
      <c r="S11" s="634">
        <v>83.477500000000006</v>
      </c>
      <c r="T11" s="635">
        <v>85.005138888888879</v>
      </c>
      <c r="U11" s="633"/>
      <c r="V11" s="634"/>
      <c r="W11" s="634"/>
      <c r="X11" s="635"/>
      <c r="Y11" s="633"/>
      <c r="Z11" s="634"/>
      <c r="AA11" s="635"/>
      <c r="AB11" s="633"/>
      <c r="AC11" s="634">
        <v>95.813749999999999</v>
      </c>
      <c r="AD11" s="634">
        <v>91.626249999999999</v>
      </c>
      <c r="AE11" s="634"/>
      <c r="AF11" s="634">
        <v>83.811250000000001</v>
      </c>
      <c r="AG11" s="634"/>
      <c r="AH11" s="635">
        <v>89.33775</v>
      </c>
      <c r="AI11" s="636">
        <v>86.552499999999995</v>
      </c>
      <c r="AJ11" s="319"/>
      <c r="AK11" s="319"/>
      <c r="AL11" s="319"/>
      <c r="AM11" s="319"/>
      <c r="AN11" s="319"/>
    </row>
    <row r="12" spans="1:40">
      <c r="A12" s="632">
        <v>46149</v>
      </c>
      <c r="B12" s="633"/>
      <c r="C12" s="634">
        <v>87.466250000000002</v>
      </c>
      <c r="D12" s="634"/>
      <c r="E12" s="634"/>
      <c r="F12" s="634">
        <v>87.632499999999993</v>
      </c>
      <c r="G12" s="634"/>
      <c r="H12" s="634">
        <v>96.363749999999996</v>
      </c>
      <c r="I12" s="634"/>
      <c r="J12" s="634">
        <v>85.355000000000004</v>
      </c>
      <c r="K12" s="634"/>
      <c r="L12" s="634"/>
      <c r="M12" s="634">
        <v>93.03</v>
      </c>
      <c r="N12" s="634">
        <v>90.59</v>
      </c>
      <c r="O12" s="634"/>
      <c r="P12" s="634">
        <v>77.831249999999997</v>
      </c>
      <c r="Q12" s="634"/>
      <c r="R12" s="634"/>
      <c r="S12" s="634">
        <v>87.322500000000005</v>
      </c>
      <c r="T12" s="635">
        <v>88.198906249999993</v>
      </c>
      <c r="U12" s="633"/>
      <c r="V12" s="634"/>
      <c r="W12" s="634"/>
      <c r="X12" s="635"/>
      <c r="Y12" s="633"/>
      <c r="Z12" s="634"/>
      <c r="AA12" s="635"/>
      <c r="AB12" s="633">
        <v>86.1</v>
      </c>
      <c r="AC12" s="634">
        <v>91</v>
      </c>
      <c r="AD12" s="634">
        <v>86.6</v>
      </c>
      <c r="AE12" s="634"/>
      <c r="AF12" s="634">
        <v>72.211250000000007</v>
      </c>
      <c r="AG12" s="634"/>
      <c r="AH12" s="635">
        <v>82.453749999999999</v>
      </c>
      <c r="AI12" s="636">
        <v>85.736696428571435</v>
      </c>
      <c r="AJ12" s="319"/>
      <c r="AK12" s="319"/>
      <c r="AL12" s="319"/>
      <c r="AM12" s="319"/>
      <c r="AN12" s="319"/>
    </row>
    <row r="13" spans="1:40">
      <c r="A13" s="632">
        <v>46150</v>
      </c>
      <c r="B13" s="633"/>
      <c r="C13" s="634">
        <v>86.867500000000007</v>
      </c>
      <c r="D13" s="634"/>
      <c r="E13" s="634">
        <v>95.74</v>
      </c>
      <c r="F13" s="634">
        <v>84.697500000000005</v>
      </c>
      <c r="G13" s="634"/>
      <c r="H13" s="634">
        <v>97.297499999999999</v>
      </c>
      <c r="I13" s="634"/>
      <c r="J13" s="634">
        <v>84.888750000000002</v>
      </c>
      <c r="K13" s="634"/>
      <c r="L13" s="634"/>
      <c r="M13" s="634">
        <v>76.638571428571424</v>
      </c>
      <c r="N13" s="634">
        <v>87.883750000000006</v>
      </c>
      <c r="O13" s="634"/>
      <c r="P13" s="634">
        <v>79.5625</v>
      </c>
      <c r="Q13" s="634"/>
      <c r="R13" s="634"/>
      <c r="S13" s="634"/>
      <c r="T13" s="635">
        <v>86.697008928571421</v>
      </c>
      <c r="U13" s="633"/>
      <c r="V13" s="634"/>
      <c r="W13" s="634"/>
      <c r="X13" s="635"/>
      <c r="Y13" s="633"/>
      <c r="Z13" s="634"/>
      <c r="AA13" s="635"/>
      <c r="AB13" s="633">
        <v>87.775000000000006</v>
      </c>
      <c r="AC13" s="634">
        <v>95.587500000000006</v>
      </c>
      <c r="AD13" s="634">
        <v>92.248750000000001</v>
      </c>
      <c r="AE13" s="634"/>
      <c r="AF13" s="634">
        <v>79.375</v>
      </c>
      <c r="AG13" s="634">
        <v>96.0625</v>
      </c>
      <c r="AH13" s="635">
        <v>88.953214285714282</v>
      </c>
      <c r="AI13" s="636">
        <v>87.749904761904745</v>
      </c>
      <c r="AJ13" s="319"/>
      <c r="AK13" s="319"/>
    </row>
    <row r="14" spans="1:40">
      <c r="A14" s="632">
        <v>46151</v>
      </c>
      <c r="B14" s="633"/>
      <c r="C14" s="634">
        <v>87.09</v>
      </c>
      <c r="D14" s="634">
        <v>83.266666666666666</v>
      </c>
      <c r="E14" s="634">
        <v>94.682500000000005</v>
      </c>
      <c r="F14" s="634">
        <v>86.394999999999996</v>
      </c>
      <c r="G14" s="634"/>
      <c r="H14" s="634">
        <v>96.2</v>
      </c>
      <c r="I14" s="634"/>
      <c r="J14" s="634">
        <v>84.456249999999997</v>
      </c>
      <c r="K14" s="634"/>
      <c r="L14" s="634"/>
      <c r="M14" s="634">
        <v>92.927499999999995</v>
      </c>
      <c r="N14" s="634">
        <v>88.976249999999993</v>
      </c>
      <c r="O14" s="634"/>
      <c r="P14" s="634">
        <v>78.842500000000001</v>
      </c>
      <c r="Q14" s="634"/>
      <c r="R14" s="634"/>
      <c r="S14" s="634">
        <v>91.256249999999994</v>
      </c>
      <c r="T14" s="635">
        <v>88.409291666666661</v>
      </c>
      <c r="U14" s="633"/>
      <c r="V14" s="634">
        <v>76.625</v>
      </c>
      <c r="W14" s="634"/>
      <c r="X14" s="635">
        <v>76.625</v>
      </c>
      <c r="Y14" s="633"/>
      <c r="Z14" s="634"/>
      <c r="AA14" s="635"/>
      <c r="AB14" s="633">
        <v>89.587500000000006</v>
      </c>
      <c r="AC14" s="634">
        <v>94.075000000000003</v>
      </c>
      <c r="AD14" s="634">
        <v>93.025000000000006</v>
      </c>
      <c r="AE14" s="634"/>
      <c r="AF14" s="634">
        <v>72.924999999999997</v>
      </c>
      <c r="AG14" s="634">
        <v>97.337500000000006</v>
      </c>
      <c r="AH14" s="635">
        <v>89.995833333333337</v>
      </c>
      <c r="AI14" s="636">
        <v>88.276053921568632</v>
      </c>
    </row>
    <row r="15" spans="1:40">
      <c r="A15" s="632">
        <v>46152</v>
      </c>
      <c r="B15" s="633"/>
      <c r="C15" s="634">
        <v>86.497500000000002</v>
      </c>
      <c r="D15" s="634">
        <v>89.185000000000002</v>
      </c>
      <c r="E15" s="634">
        <v>94.237499999999997</v>
      </c>
      <c r="F15" s="634">
        <v>86.355000000000004</v>
      </c>
      <c r="G15" s="634"/>
      <c r="H15" s="634">
        <v>95.921250000000001</v>
      </c>
      <c r="I15" s="634"/>
      <c r="J15" s="634">
        <v>82.446250000000006</v>
      </c>
      <c r="K15" s="634"/>
      <c r="L15" s="634"/>
      <c r="M15" s="634">
        <v>90.798749999999998</v>
      </c>
      <c r="N15" s="634">
        <v>92.631249999999994</v>
      </c>
      <c r="O15" s="634"/>
      <c r="P15" s="634">
        <v>78.278750000000002</v>
      </c>
      <c r="Q15" s="634"/>
      <c r="R15" s="634"/>
      <c r="S15" s="634">
        <v>89.37</v>
      </c>
      <c r="T15" s="635">
        <v>88.572125000000014</v>
      </c>
      <c r="U15" s="633"/>
      <c r="V15" s="634">
        <v>78.974999999999994</v>
      </c>
      <c r="W15" s="634"/>
      <c r="X15" s="635">
        <v>78.974999999999994</v>
      </c>
      <c r="Y15" s="633"/>
      <c r="Z15" s="634"/>
      <c r="AA15" s="635"/>
      <c r="AB15" s="633">
        <v>90.287499999999994</v>
      </c>
      <c r="AC15" s="634">
        <v>92.025000000000006</v>
      </c>
      <c r="AD15" s="634">
        <v>90.262499999999989</v>
      </c>
      <c r="AE15" s="634"/>
      <c r="AF15" s="634">
        <v>73.849999999999994</v>
      </c>
      <c r="AG15" s="634">
        <v>95.575000000000003</v>
      </c>
      <c r="AH15" s="635">
        <v>88.710416666666674</v>
      </c>
      <c r="AI15" s="636">
        <v>88.056397058823535</v>
      </c>
    </row>
    <row r="16" spans="1:40">
      <c r="A16" s="632">
        <v>46153</v>
      </c>
      <c r="B16" s="633"/>
      <c r="C16" s="634">
        <v>85.627499999999998</v>
      </c>
      <c r="D16" s="634">
        <v>89.677499999999995</v>
      </c>
      <c r="E16" s="634">
        <v>91.537499999999994</v>
      </c>
      <c r="F16" s="634">
        <v>83.224999999999994</v>
      </c>
      <c r="G16" s="634"/>
      <c r="H16" s="634">
        <v>96.22</v>
      </c>
      <c r="I16" s="634"/>
      <c r="J16" s="634">
        <v>80.801249999999996</v>
      </c>
      <c r="K16" s="634"/>
      <c r="L16" s="634"/>
      <c r="M16" s="634">
        <v>87.158749999999998</v>
      </c>
      <c r="N16" s="634">
        <v>91.185000000000002</v>
      </c>
      <c r="O16" s="634"/>
      <c r="P16" s="634">
        <v>77.533749999999998</v>
      </c>
      <c r="Q16" s="634"/>
      <c r="R16" s="634"/>
      <c r="S16" s="634">
        <v>90.121250000000003</v>
      </c>
      <c r="T16" s="635">
        <v>87.308750000000003</v>
      </c>
      <c r="U16" s="633"/>
      <c r="V16" s="634">
        <v>79.599999999999994</v>
      </c>
      <c r="W16" s="634"/>
      <c r="X16" s="635">
        <v>79.599999999999994</v>
      </c>
      <c r="Y16" s="633"/>
      <c r="Z16" s="634"/>
      <c r="AA16" s="635"/>
      <c r="AB16" s="633">
        <v>90.5</v>
      </c>
      <c r="AC16" s="634">
        <v>92.575000000000003</v>
      </c>
      <c r="AD16" s="634">
        <v>92.237499999999997</v>
      </c>
      <c r="AE16" s="634"/>
      <c r="AF16" s="634">
        <v>84.824999999999989</v>
      </c>
      <c r="AG16" s="634">
        <v>90.25</v>
      </c>
      <c r="AH16" s="635">
        <v>89.635714285714272</v>
      </c>
      <c r="AI16" s="636">
        <v>87.785416666666663</v>
      </c>
    </row>
    <row r="17" spans="1:35">
      <c r="A17" s="632">
        <v>46154</v>
      </c>
      <c r="B17" s="633"/>
      <c r="C17" s="634">
        <v>86.816249999999997</v>
      </c>
      <c r="D17" s="634">
        <v>88.47</v>
      </c>
      <c r="E17" s="634">
        <v>92.292500000000004</v>
      </c>
      <c r="F17" s="634">
        <v>85.127499999999998</v>
      </c>
      <c r="G17" s="634"/>
      <c r="H17" s="634">
        <v>96.886250000000004</v>
      </c>
      <c r="I17" s="634"/>
      <c r="J17" s="634">
        <v>82.213750000000005</v>
      </c>
      <c r="K17" s="634"/>
      <c r="L17" s="634"/>
      <c r="M17" s="634">
        <v>87.694999999999993</v>
      </c>
      <c r="N17" s="634">
        <v>89.71875</v>
      </c>
      <c r="O17" s="634"/>
      <c r="P17" s="634">
        <v>77.558750000000003</v>
      </c>
      <c r="Q17" s="634"/>
      <c r="R17" s="634"/>
      <c r="S17" s="634">
        <v>92.618750000000006</v>
      </c>
      <c r="T17" s="635">
        <v>87.939750000000004</v>
      </c>
      <c r="U17" s="633"/>
      <c r="V17" s="634">
        <v>75.924999999999997</v>
      </c>
      <c r="W17" s="634"/>
      <c r="X17" s="635">
        <v>75.924999999999997</v>
      </c>
      <c r="Y17" s="633"/>
      <c r="Z17" s="634"/>
      <c r="AA17" s="635"/>
      <c r="AB17" s="633">
        <v>91.762500000000003</v>
      </c>
      <c r="AC17" s="634">
        <v>92.751249999999999</v>
      </c>
      <c r="AD17" s="634">
        <v>94.651250000000005</v>
      </c>
      <c r="AE17" s="634"/>
      <c r="AF17" s="634">
        <v>86.8125</v>
      </c>
      <c r="AG17" s="634"/>
      <c r="AH17" s="635">
        <v>91.240208333333328</v>
      </c>
      <c r="AI17" s="636">
        <v>88.397867647058831</v>
      </c>
    </row>
    <row r="18" spans="1:35">
      <c r="A18" s="632">
        <v>46155</v>
      </c>
      <c r="B18" s="633"/>
      <c r="C18" s="634">
        <v>85.412499999999994</v>
      </c>
      <c r="D18" s="634">
        <v>83.612499999999997</v>
      </c>
      <c r="E18" s="634">
        <v>89.13</v>
      </c>
      <c r="F18" s="634">
        <v>85.248750000000001</v>
      </c>
      <c r="G18" s="634"/>
      <c r="H18" s="634">
        <v>96.081249999999997</v>
      </c>
      <c r="I18" s="634"/>
      <c r="J18" s="634">
        <v>82.981250000000003</v>
      </c>
      <c r="K18" s="634"/>
      <c r="L18" s="634"/>
      <c r="M18" s="634">
        <v>89.666250000000005</v>
      </c>
      <c r="N18" s="634">
        <v>89.655000000000001</v>
      </c>
      <c r="O18" s="634"/>
      <c r="P18" s="634">
        <v>78.862499999999997</v>
      </c>
      <c r="Q18" s="634"/>
      <c r="R18" s="634"/>
      <c r="S18" s="634">
        <v>95.246250000000003</v>
      </c>
      <c r="T18" s="635">
        <v>87.589624999999984</v>
      </c>
      <c r="U18" s="633"/>
      <c r="V18" s="634">
        <v>73.674999999999997</v>
      </c>
      <c r="W18" s="634"/>
      <c r="X18" s="635">
        <v>73.674999999999997</v>
      </c>
      <c r="Y18" s="633"/>
      <c r="Z18" s="634"/>
      <c r="AA18" s="635"/>
      <c r="AB18" s="633">
        <v>88.461250000000007</v>
      </c>
      <c r="AC18" s="634">
        <v>91.912499999999994</v>
      </c>
      <c r="AD18" s="634">
        <v>91.82374999999999</v>
      </c>
      <c r="AE18" s="634"/>
      <c r="AF18" s="634">
        <v>70.9375</v>
      </c>
      <c r="AG18" s="634">
        <v>96.075000000000003</v>
      </c>
      <c r="AH18" s="635">
        <v>85.995892857142863</v>
      </c>
      <c r="AI18" s="636">
        <v>86.196805555555542</v>
      </c>
    </row>
    <row r="19" spans="1:35">
      <c r="A19" s="632">
        <v>46156</v>
      </c>
      <c r="B19" s="633"/>
      <c r="C19" s="634">
        <v>86.9375</v>
      </c>
      <c r="D19" s="634">
        <v>83.307500000000005</v>
      </c>
      <c r="E19" s="634">
        <v>92.905000000000001</v>
      </c>
      <c r="F19" s="634">
        <v>85.778750000000002</v>
      </c>
      <c r="G19" s="634"/>
      <c r="H19" s="634">
        <v>94.64</v>
      </c>
      <c r="I19" s="634"/>
      <c r="J19" s="634">
        <v>83.586250000000007</v>
      </c>
      <c r="K19" s="634"/>
      <c r="L19" s="634"/>
      <c r="M19" s="634">
        <v>88.424999999999997</v>
      </c>
      <c r="N19" s="634">
        <v>88.497500000000002</v>
      </c>
      <c r="O19" s="634"/>
      <c r="P19" s="634">
        <v>75.276666666666671</v>
      </c>
      <c r="Q19" s="634"/>
      <c r="R19" s="634"/>
      <c r="S19" s="634">
        <v>95.671250000000001</v>
      </c>
      <c r="T19" s="635">
        <v>87.502541666666644</v>
      </c>
      <c r="U19" s="633"/>
      <c r="V19" s="634">
        <v>73.174999999999997</v>
      </c>
      <c r="W19" s="634"/>
      <c r="X19" s="635">
        <v>73.174999999999997</v>
      </c>
      <c r="Y19" s="633">
        <v>26.635000000000002</v>
      </c>
      <c r="Z19" s="634"/>
      <c r="AA19" s="635">
        <v>26.635000000000002</v>
      </c>
      <c r="AB19" s="633">
        <v>86.875</v>
      </c>
      <c r="AC19" s="634">
        <v>90.724999999999994</v>
      </c>
      <c r="AD19" s="634">
        <v>88.887499999999989</v>
      </c>
      <c r="AE19" s="634"/>
      <c r="AF19" s="634">
        <v>99.26</v>
      </c>
      <c r="AG19" s="634">
        <v>95.983333333333334</v>
      </c>
      <c r="AH19" s="635">
        <v>91.769722222222228</v>
      </c>
      <c r="AI19" s="636">
        <v>81.688881578947345</v>
      </c>
    </row>
    <row r="20" spans="1:35">
      <c r="A20" s="632">
        <v>46157</v>
      </c>
      <c r="B20" s="633"/>
      <c r="C20" s="634">
        <v>85.503749999999997</v>
      </c>
      <c r="D20" s="634">
        <v>74.632499999999993</v>
      </c>
      <c r="E20" s="634">
        <v>91.942499999999995</v>
      </c>
      <c r="F20" s="634">
        <v>84.856250000000003</v>
      </c>
      <c r="G20" s="634"/>
      <c r="H20" s="634">
        <v>96.351249999999993</v>
      </c>
      <c r="I20" s="634"/>
      <c r="J20" s="634">
        <v>83.724999999999994</v>
      </c>
      <c r="K20" s="634"/>
      <c r="L20" s="634"/>
      <c r="M20" s="634">
        <v>89.738749999999996</v>
      </c>
      <c r="N20" s="634"/>
      <c r="O20" s="634"/>
      <c r="P20" s="634"/>
      <c r="Q20" s="634"/>
      <c r="R20" s="634"/>
      <c r="S20" s="634">
        <v>93.823750000000004</v>
      </c>
      <c r="T20" s="635">
        <v>87.571718750000002</v>
      </c>
      <c r="U20" s="633"/>
      <c r="V20" s="634">
        <v>73.924999999999997</v>
      </c>
      <c r="W20" s="634"/>
      <c r="X20" s="635">
        <v>73.924999999999997</v>
      </c>
      <c r="Y20" s="633">
        <v>26.873333333333335</v>
      </c>
      <c r="Z20" s="634"/>
      <c r="AA20" s="635">
        <v>26.873333333333335</v>
      </c>
      <c r="AB20" s="633">
        <v>88.075000000000003</v>
      </c>
      <c r="AC20" s="634">
        <v>92.012500000000003</v>
      </c>
      <c r="AD20" s="634">
        <v>87.962500000000006</v>
      </c>
      <c r="AE20" s="634"/>
      <c r="AF20" s="634"/>
      <c r="AG20" s="634">
        <v>96.762500000000003</v>
      </c>
      <c r="AH20" s="635">
        <v>90.555000000000007</v>
      </c>
      <c r="AI20" s="636">
        <v>80.063776041666685</v>
      </c>
    </row>
    <row r="21" spans="1:35">
      <c r="A21" s="632">
        <v>46158</v>
      </c>
      <c r="B21" s="633"/>
      <c r="C21" s="634">
        <v>85.322500000000005</v>
      </c>
      <c r="D21" s="634">
        <v>74.48</v>
      </c>
      <c r="E21" s="634">
        <v>90.67</v>
      </c>
      <c r="F21" s="634">
        <v>84.311250000000001</v>
      </c>
      <c r="G21" s="634"/>
      <c r="H21" s="634">
        <v>96.768749999999997</v>
      </c>
      <c r="I21" s="634"/>
      <c r="J21" s="634">
        <v>83.125</v>
      </c>
      <c r="K21" s="634"/>
      <c r="L21" s="634"/>
      <c r="M21" s="634">
        <v>87.81</v>
      </c>
      <c r="N21" s="634"/>
      <c r="O21" s="634"/>
      <c r="P21" s="634"/>
      <c r="Q21" s="634"/>
      <c r="R21" s="634"/>
      <c r="S21" s="634"/>
      <c r="T21" s="635">
        <v>86.069642857142853</v>
      </c>
      <c r="U21" s="633"/>
      <c r="V21" s="634">
        <v>74.375</v>
      </c>
      <c r="W21" s="634"/>
      <c r="X21" s="635">
        <v>74.375</v>
      </c>
      <c r="Y21" s="633">
        <v>27.296666666666667</v>
      </c>
      <c r="Z21" s="634"/>
      <c r="AA21" s="635">
        <v>27.296666666666667</v>
      </c>
      <c r="AB21" s="633">
        <v>91.362499999999997</v>
      </c>
      <c r="AC21" s="634">
        <v>93.625</v>
      </c>
      <c r="AD21" s="634">
        <v>93.75</v>
      </c>
      <c r="AE21" s="634"/>
      <c r="AF21" s="634">
        <v>92.9375</v>
      </c>
      <c r="AG21" s="634">
        <v>97.8</v>
      </c>
      <c r="AH21" s="635">
        <v>93.870833333333337</v>
      </c>
      <c r="AI21" s="636">
        <v>80.91755208333332</v>
      </c>
    </row>
    <row r="22" spans="1:35">
      <c r="A22" s="632">
        <v>46159</v>
      </c>
      <c r="B22" s="633"/>
      <c r="C22" s="634">
        <v>80.739999999999995</v>
      </c>
      <c r="D22" s="634">
        <v>73.987499999999997</v>
      </c>
      <c r="E22" s="634">
        <v>80.694999999999993</v>
      </c>
      <c r="F22" s="634">
        <v>84.882499999999993</v>
      </c>
      <c r="G22" s="634"/>
      <c r="H22" s="634">
        <v>96.82</v>
      </c>
      <c r="I22" s="634"/>
      <c r="J22" s="634">
        <v>82.296250000000001</v>
      </c>
      <c r="K22" s="634"/>
      <c r="L22" s="634"/>
      <c r="M22" s="634">
        <v>87.245000000000005</v>
      </c>
      <c r="N22" s="634"/>
      <c r="O22" s="634"/>
      <c r="P22" s="634"/>
      <c r="Q22" s="634"/>
      <c r="R22" s="634"/>
      <c r="S22" s="634"/>
      <c r="T22" s="635">
        <v>83.809464285714284</v>
      </c>
      <c r="U22" s="633"/>
      <c r="V22" s="634">
        <v>73.025000000000006</v>
      </c>
      <c r="W22" s="634"/>
      <c r="X22" s="635">
        <v>73.025000000000006</v>
      </c>
      <c r="Y22" s="633">
        <v>24.61</v>
      </c>
      <c r="Z22" s="634"/>
      <c r="AA22" s="635">
        <v>24.61</v>
      </c>
      <c r="AB22" s="633">
        <v>92.555000000000007</v>
      </c>
      <c r="AC22" s="634">
        <v>93.201250000000002</v>
      </c>
      <c r="AD22" s="634">
        <v>95.35</v>
      </c>
      <c r="AE22" s="634"/>
      <c r="AF22" s="634">
        <v>92.375</v>
      </c>
      <c r="AG22" s="634">
        <v>96.974999999999994</v>
      </c>
      <c r="AH22" s="635">
        <v>94.301041666666663</v>
      </c>
      <c r="AI22" s="636">
        <v>79.669843749999984</v>
      </c>
    </row>
    <row r="23" spans="1:35">
      <c r="A23" s="632">
        <v>46160</v>
      </c>
      <c r="B23" s="633"/>
      <c r="C23" s="634"/>
      <c r="D23" s="634">
        <v>73.680000000000007</v>
      </c>
      <c r="E23" s="634"/>
      <c r="F23" s="634">
        <v>86.347499999999997</v>
      </c>
      <c r="G23" s="634"/>
      <c r="H23" s="634"/>
      <c r="I23" s="634"/>
      <c r="J23" s="634">
        <v>82.311250000000001</v>
      </c>
      <c r="K23" s="634"/>
      <c r="L23" s="634"/>
      <c r="M23" s="634">
        <v>87.952500000000001</v>
      </c>
      <c r="N23" s="634"/>
      <c r="O23" s="634"/>
      <c r="P23" s="634"/>
      <c r="Q23" s="634"/>
      <c r="R23" s="634"/>
      <c r="S23" s="634"/>
      <c r="T23" s="635">
        <v>82.572812499999998</v>
      </c>
      <c r="U23" s="633"/>
      <c r="V23" s="634">
        <v>70.099999999999994</v>
      </c>
      <c r="W23" s="634"/>
      <c r="X23" s="635">
        <v>70.099999999999994</v>
      </c>
      <c r="Y23" s="633">
        <v>27.245000000000001</v>
      </c>
      <c r="Z23" s="634"/>
      <c r="AA23" s="635">
        <v>27.245000000000001</v>
      </c>
      <c r="AB23" s="633">
        <v>90.625</v>
      </c>
      <c r="AC23" s="634">
        <v>88.674999999999997</v>
      </c>
      <c r="AD23" s="634">
        <v>92.712500000000006</v>
      </c>
      <c r="AE23" s="634"/>
      <c r="AF23" s="634">
        <v>92.587500000000006</v>
      </c>
      <c r="AG23" s="634">
        <v>97.3857142857143</v>
      </c>
      <c r="AH23" s="635">
        <v>92.449702380952388</v>
      </c>
      <c r="AI23" s="636">
        <v>77.659958791208794</v>
      </c>
    </row>
    <row r="24" spans="1:35">
      <c r="A24" s="632">
        <v>46161</v>
      </c>
      <c r="B24" s="633"/>
      <c r="C24" s="634">
        <v>94.14</v>
      </c>
      <c r="D24" s="634">
        <v>75.09</v>
      </c>
      <c r="E24" s="634"/>
      <c r="F24" s="634">
        <v>88.484999999999999</v>
      </c>
      <c r="G24" s="634"/>
      <c r="H24" s="634"/>
      <c r="I24" s="634"/>
      <c r="J24" s="634">
        <v>81.643749999999997</v>
      </c>
      <c r="K24" s="634"/>
      <c r="L24" s="634"/>
      <c r="M24" s="634">
        <v>88.27</v>
      </c>
      <c r="N24" s="634"/>
      <c r="O24" s="634"/>
      <c r="P24" s="634"/>
      <c r="Q24" s="634"/>
      <c r="R24" s="634"/>
      <c r="S24" s="634"/>
      <c r="T24" s="635">
        <v>85.525750000000002</v>
      </c>
      <c r="U24" s="633"/>
      <c r="V24" s="634">
        <v>67.775000000000006</v>
      </c>
      <c r="W24" s="634"/>
      <c r="X24" s="635">
        <v>67.775000000000006</v>
      </c>
      <c r="Y24" s="633">
        <v>31.273333333333333</v>
      </c>
      <c r="Z24" s="634"/>
      <c r="AA24" s="635">
        <v>31.273333333333333</v>
      </c>
      <c r="AB24" s="633">
        <v>92.237499999999997</v>
      </c>
      <c r="AC24" s="634">
        <v>92.125</v>
      </c>
      <c r="AD24" s="634">
        <v>92.8125</v>
      </c>
      <c r="AE24" s="634"/>
      <c r="AF24" s="634">
        <v>85.012500000000003</v>
      </c>
      <c r="AG24" s="634">
        <v>93.962500000000006</v>
      </c>
      <c r="AH24" s="635">
        <v>91.493749999999991</v>
      </c>
      <c r="AI24" s="636">
        <v>79.065208333333331</v>
      </c>
    </row>
    <row r="25" spans="1:35">
      <c r="A25" s="632">
        <v>46162</v>
      </c>
      <c r="B25" s="633"/>
      <c r="C25" s="634"/>
      <c r="D25" s="634"/>
      <c r="E25" s="634"/>
      <c r="F25" s="634"/>
      <c r="G25" s="634"/>
      <c r="H25" s="634">
        <v>92.567499999999995</v>
      </c>
      <c r="I25" s="634"/>
      <c r="J25" s="634">
        <v>81.543750000000003</v>
      </c>
      <c r="K25" s="634"/>
      <c r="L25" s="634"/>
      <c r="M25" s="634"/>
      <c r="N25" s="634"/>
      <c r="O25" s="634"/>
      <c r="P25" s="634"/>
      <c r="Q25" s="634"/>
      <c r="R25" s="634"/>
      <c r="S25" s="634"/>
      <c r="T25" s="635">
        <v>87.055624999999992</v>
      </c>
      <c r="U25" s="633"/>
      <c r="V25" s="634">
        <v>66.099999999999994</v>
      </c>
      <c r="W25" s="634"/>
      <c r="X25" s="635">
        <v>66.099999999999994</v>
      </c>
      <c r="Y25" s="633">
        <v>27.76</v>
      </c>
      <c r="Z25" s="634"/>
      <c r="AA25" s="635">
        <v>27.76</v>
      </c>
      <c r="AB25" s="633">
        <v>89.825000000000003</v>
      </c>
      <c r="AC25" s="634">
        <v>85.2</v>
      </c>
      <c r="AD25" s="634">
        <v>90.048749999999998</v>
      </c>
      <c r="AE25" s="634"/>
      <c r="AF25" s="634">
        <v>87.55</v>
      </c>
      <c r="AG25" s="634">
        <v>94.887500000000003</v>
      </c>
      <c r="AH25" s="635">
        <v>89.59333333333332</v>
      </c>
      <c r="AI25" s="636">
        <v>75.753749999999982</v>
      </c>
    </row>
    <row r="26" spans="1:35">
      <c r="A26" s="632">
        <v>46163</v>
      </c>
      <c r="B26" s="633"/>
      <c r="C26" s="634"/>
      <c r="D26" s="634"/>
      <c r="E26" s="634"/>
      <c r="F26" s="634"/>
      <c r="G26" s="634"/>
      <c r="H26" s="634">
        <v>96.143749999999997</v>
      </c>
      <c r="I26" s="634"/>
      <c r="J26" s="634">
        <v>81.863749999999996</v>
      </c>
      <c r="K26" s="634"/>
      <c r="L26" s="634"/>
      <c r="M26" s="634"/>
      <c r="N26" s="634"/>
      <c r="O26" s="634"/>
      <c r="P26" s="634"/>
      <c r="Q26" s="634"/>
      <c r="R26" s="634"/>
      <c r="S26" s="634"/>
      <c r="T26" s="635">
        <v>89.003749999999997</v>
      </c>
      <c r="U26" s="633"/>
      <c r="V26" s="634">
        <v>65.674999999999997</v>
      </c>
      <c r="W26" s="634"/>
      <c r="X26" s="635">
        <v>65.674999999999997</v>
      </c>
      <c r="Y26" s="633">
        <v>30.442499999999999</v>
      </c>
      <c r="Z26" s="634"/>
      <c r="AA26" s="635">
        <v>30.442499999999999</v>
      </c>
      <c r="AB26" s="633">
        <v>88.1875</v>
      </c>
      <c r="AC26" s="634"/>
      <c r="AD26" s="634">
        <v>89.375</v>
      </c>
      <c r="AE26" s="634"/>
      <c r="AF26" s="634">
        <v>92.125</v>
      </c>
      <c r="AG26" s="634">
        <v>96.174999999999997</v>
      </c>
      <c r="AH26" s="635">
        <v>91.047499999999999</v>
      </c>
      <c r="AI26" s="636">
        <v>75.980499999999992</v>
      </c>
    </row>
    <row r="27" spans="1:35">
      <c r="A27" s="632">
        <v>46164</v>
      </c>
      <c r="B27" s="633"/>
      <c r="C27" s="634"/>
      <c r="D27" s="634"/>
      <c r="E27" s="634"/>
      <c r="F27" s="634"/>
      <c r="G27" s="634"/>
      <c r="H27" s="634">
        <v>95.651250000000005</v>
      </c>
      <c r="I27" s="634"/>
      <c r="J27" s="634">
        <v>82.393749999999997</v>
      </c>
      <c r="K27" s="634"/>
      <c r="L27" s="634"/>
      <c r="M27" s="634"/>
      <c r="N27" s="634"/>
      <c r="O27" s="634"/>
      <c r="P27" s="634"/>
      <c r="Q27" s="634"/>
      <c r="R27" s="634"/>
      <c r="S27" s="634"/>
      <c r="T27" s="635">
        <v>89.022500000000008</v>
      </c>
      <c r="U27" s="633"/>
      <c r="V27" s="634">
        <v>65.599999999999994</v>
      </c>
      <c r="W27" s="634"/>
      <c r="X27" s="635">
        <v>65.599999999999994</v>
      </c>
      <c r="Y27" s="633">
        <v>29.965</v>
      </c>
      <c r="Z27" s="634"/>
      <c r="AA27" s="635">
        <v>29.965</v>
      </c>
      <c r="AB27" s="633">
        <v>75.400000000000006</v>
      </c>
      <c r="AC27" s="634"/>
      <c r="AD27" s="634">
        <v>78.712500000000006</v>
      </c>
      <c r="AE27" s="634"/>
      <c r="AF27" s="634">
        <v>87.05</v>
      </c>
      <c r="AG27" s="634">
        <v>95.474999999999994</v>
      </c>
      <c r="AH27" s="635">
        <v>83.070000000000007</v>
      </c>
      <c r="AI27" s="636">
        <v>71.892499999999998</v>
      </c>
    </row>
    <row r="28" spans="1:35">
      <c r="A28" s="632">
        <v>46165</v>
      </c>
      <c r="B28" s="633"/>
      <c r="C28" s="634"/>
      <c r="D28" s="634"/>
      <c r="E28" s="634"/>
      <c r="F28" s="634"/>
      <c r="G28" s="634"/>
      <c r="H28" s="634">
        <v>94.701250000000002</v>
      </c>
      <c r="I28" s="634"/>
      <c r="J28" s="634">
        <v>81.587500000000006</v>
      </c>
      <c r="K28" s="634"/>
      <c r="L28" s="634"/>
      <c r="M28" s="634"/>
      <c r="N28" s="634"/>
      <c r="O28" s="634"/>
      <c r="P28" s="634"/>
      <c r="Q28" s="634"/>
      <c r="R28" s="634"/>
      <c r="S28" s="634"/>
      <c r="T28" s="635">
        <v>88.144374999999997</v>
      </c>
      <c r="U28" s="633"/>
      <c r="V28" s="634">
        <v>64.650000000000006</v>
      </c>
      <c r="W28" s="634"/>
      <c r="X28" s="635">
        <v>64.650000000000006</v>
      </c>
      <c r="Y28" s="633">
        <v>24.15</v>
      </c>
      <c r="Z28" s="634"/>
      <c r="AA28" s="635">
        <v>24.15</v>
      </c>
      <c r="AB28" s="633">
        <v>80.087500000000006</v>
      </c>
      <c r="AC28" s="634">
        <v>72.8</v>
      </c>
      <c r="AD28" s="634">
        <v>84.712500000000006</v>
      </c>
      <c r="AE28" s="634">
        <v>92.825000000000003</v>
      </c>
      <c r="AF28" s="634">
        <v>90.974999999999994</v>
      </c>
      <c r="AG28" s="634">
        <v>93.862499999999997</v>
      </c>
      <c r="AH28" s="635">
        <v>85.710714285714275</v>
      </c>
      <c r="AI28" s="636">
        <v>74.101145833333334</v>
      </c>
    </row>
    <row r="29" spans="1:35">
      <c r="A29" s="632">
        <v>46166</v>
      </c>
      <c r="B29" s="633"/>
      <c r="C29" s="634"/>
      <c r="D29" s="634"/>
      <c r="E29" s="634"/>
      <c r="F29" s="634"/>
      <c r="G29" s="634"/>
      <c r="H29" s="634">
        <v>95.553749999999994</v>
      </c>
      <c r="I29" s="634"/>
      <c r="J29" s="634">
        <v>80.905000000000001</v>
      </c>
      <c r="K29" s="634"/>
      <c r="L29" s="634"/>
      <c r="M29" s="634"/>
      <c r="N29" s="634"/>
      <c r="O29" s="634"/>
      <c r="P29" s="634"/>
      <c r="Q29" s="634"/>
      <c r="R29" s="634"/>
      <c r="S29" s="634"/>
      <c r="T29" s="635">
        <v>88.229375000000005</v>
      </c>
      <c r="U29" s="633"/>
      <c r="V29" s="634">
        <v>65.875</v>
      </c>
      <c r="W29" s="634"/>
      <c r="X29" s="635">
        <v>65.875</v>
      </c>
      <c r="Y29" s="633">
        <v>18.6875</v>
      </c>
      <c r="Z29" s="634"/>
      <c r="AA29" s="635">
        <v>18.6875</v>
      </c>
      <c r="AB29" s="633">
        <v>78.768333333333331</v>
      </c>
      <c r="AC29" s="634">
        <v>85.01</v>
      </c>
      <c r="AD29" s="634">
        <v>92.373750000000001</v>
      </c>
      <c r="AE29" s="634">
        <v>95.15</v>
      </c>
      <c r="AF29" s="634">
        <v>92.237499999999997</v>
      </c>
      <c r="AG29" s="634">
        <v>96.2</v>
      </c>
      <c r="AH29" s="635">
        <v>90.301904761904765</v>
      </c>
      <c r="AI29" s="636">
        <v>81.194053030303039</v>
      </c>
    </row>
    <row r="30" spans="1:35">
      <c r="A30" s="574" t="s">
        <v>70</v>
      </c>
      <c r="B30" s="575"/>
      <c r="C30" s="576">
        <v>86.951527777777798</v>
      </c>
      <c r="D30" s="576">
        <v>79.792592592592584</v>
      </c>
      <c r="E30" s="576">
        <v>91.383250000000004</v>
      </c>
      <c r="F30" s="576">
        <v>85.369473684210519</v>
      </c>
      <c r="G30" s="576">
        <v>89.844642857142858</v>
      </c>
      <c r="H30" s="576">
        <v>96.322613636363656</v>
      </c>
      <c r="I30" s="576"/>
      <c r="J30" s="576">
        <v>83.207880434782609</v>
      </c>
      <c r="K30" s="576"/>
      <c r="L30" s="576"/>
      <c r="M30" s="576">
        <v>88.530648496240588</v>
      </c>
      <c r="N30" s="576">
        <v>90.830153061224493</v>
      </c>
      <c r="O30" s="576"/>
      <c r="P30" s="576">
        <v>78.461636904761917</v>
      </c>
      <c r="Q30" s="576"/>
      <c r="R30" s="576"/>
      <c r="S30" s="576">
        <v>87.212986111111107</v>
      </c>
      <c r="T30" s="577">
        <v>86.919097334956689</v>
      </c>
      <c r="U30" s="575"/>
      <c r="V30" s="576">
        <v>71.384999999999991</v>
      </c>
      <c r="W30" s="576"/>
      <c r="X30" s="577">
        <v>71.384999999999991</v>
      </c>
      <c r="Y30" s="575">
        <v>27.199484126984121</v>
      </c>
      <c r="Z30" s="576"/>
      <c r="AA30" s="577">
        <v>27.199484126984128</v>
      </c>
      <c r="AB30" s="575">
        <v>86.00664772727275</v>
      </c>
      <c r="AC30" s="576">
        <v>90.131729166666673</v>
      </c>
      <c r="AD30" s="576">
        <v>89.584999999999994</v>
      </c>
      <c r="AE30" s="576">
        <v>80.606944444444437</v>
      </c>
      <c r="AF30" s="576">
        <v>83.595000000000013</v>
      </c>
      <c r="AG30" s="576">
        <v>93.788363095238111</v>
      </c>
      <c r="AH30" s="577">
        <v>87.976665079365077</v>
      </c>
      <c r="AI30" s="578">
        <v>83.087602342026699</v>
      </c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46143</v>
      </c>
      <c r="B7" s="583"/>
      <c r="C7" s="479">
        <v>83827.353600000002</v>
      </c>
      <c r="D7" s="583">
        <v>14</v>
      </c>
      <c r="E7" s="479">
        <v>256118.11199999996</v>
      </c>
      <c r="F7" s="583">
        <v>4</v>
      </c>
      <c r="G7" s="479">
        <v>100687.79519999999</v>
      </c>
      <c r="H7" s="583">
        <v>19</v>
      </c>
      <c r="I7" s="479">
        <v>0</v>
      </c>
      <c r="J7" s="583">
        <v>37</v>
      </c>
      <c r="K7" s="584">
        <v>440633.26079999999</v>
      </c>
    </row>
    <row r="8" spans="1:11">
      <c r="A8" s="538">
        <v>46144</v>
      </c>
      <c r="B8" s="583"/>
      <c r="C8" s="479">
        <v>83827.353600000002</v>
      </c>
      <c r="D8" s="583">
        <v>13</v>
      </c>
      <c r="E8" s="479">
        <v>248089.65119999996</v>
      </c>
      <c r="F8" s="583">
        <v>4</v>
      </c>
      <c r="G8" s="479">
        <v>100687.79519999999</v>
      </c>
      <c r="H8" s="583">
        <v>20</v>
      </c>
      <c r="I8" s="479">
        <v>0</v>
      </c>
      <c r="J8" s="583">
        <v>37</v>
      </c>
      <c r="K8" s="584">
        <v>432604.8</v>
      </c>
    </row>
    <row r="9" spans="1:11">
      <c r="A9" s="538">
        <v>46145</v>
      </c>
      <c r="B9" s="583"/>
      <c r="C9" s="479">
        <v>83827.353600000002</v>
      </c>
      <c r="D9" s="583">
        <v>13</v>
      </c>
      <c r="E9" s="479">
        <v>248089.65119999996</v>
      </c>
      <c r="F9" s="583">
        <v>4</v>
      </c>
      <c r="G9" s="479">
        <v>100687.79519999999</v>
      </c>
      <c r="H9" s="583">
        <v>20</v>
      </c>
      <c r="I9" s="479">
        <v>0</v>
      </c>
      <c r="J9" s="583">
        <v>37</v>
      </c>
      <c r="K9" s="584">
        <v>432604.8</v>
      </c>
    </row>
    <row r="10" spans="1:11">
      <c r="A10" s="538">
        <v>46146</v>
      </c>
      <c r="B10" s="583"/>
      <c r="C10" s="479">
        <v>83827.353600000002</v>
      </c>
      <c r="D10" s="583">
        <v>13</v>
      </c>
      <c r="E10" s="479">
        <v>248089.65119999996</v>
      </c>
      <c r="F10" s="583">
        <v>4</v>
      </c>
      <c r="G10" s="479">
        <v>100687.79519999999</v>
      </c>
      <c r="H10" s="583">
        <v>20</v>
      </c>
      <c r="I10" s="479">
        <v>0</v>
      </c>
      <c r="J10" s="583">
        <v>37</v>
      </c>
      <c r="K10" s="584">
        <v>432604.8</v>
      </c>
    </row>
    <row r="11" spans="1:11">
      <c r="A11" s="538">
        <v>46147</v>
      </c>
      <c r="B11" s="583"/>
      <c r="C11" s="479">
        <v>64719.648000000001</v>
      </c>
      <c r="D11" s="583">
        <v>13</v>
      </c>
      <c r="E11" s="479">
        <v>248706.02879999997</v>
      </c>
      <c r="F11" s="583">
        <v>4</v>
      </c>
      <c r="G11" s="479">
        <v>100687.79519999999</v>
      </c>
      <c r="H11" s="583">
        <v>20</v>
      </c>
      <c r="I11" s="479">
        <v>0</v>
      </c>
      <c r="J11" s="583">
        <v>37</v>
      </c>
      <c r="K11" s="584">
        <v>414113.47200000001</v>
      </c>
    </row>
    <row r="12" spans="1:11">
      <c r="A12" s="538">
        <v>46148</v>
      </c>
      <c r="B12" s="583"/>
      <c r="C12" s="479">
        <v>64719.648000000001</v>
      </c>
      <c r="D12" s="583">
        <v>13</v>
      </c>
      <c r="E12" s="479">
        <v>248706.02879999997</v>
      </c>
      <c r="F12" s="583">
        <v>4</v>
      </c>
      <c r="G12" s="479">
        <v>100687.79519999999</v>
      </c>
      <c r="H12" s="583">
        <v>20</v>
      </c>
      <c r="I12" s="479">
        <v>0</v>
      </c>
      <c r="J12" s="583">
        <v>37</v>
      </c>
      <c r="K12" s="584">
        <v>414113.47200000001</v>
      </c>
    </row>
    <row r="13" spans="1:11">
      <c r="A13" s="538">
        <v>46149</v>
      </c>
      <c r="B13" s="583"/>
      <c r="C13" s="479">
        <v>44379.1872</v>
      </c>
      <c r="D13" s="583">
        <v>14</v>
      </c>
      <c r="E13" s="479">
        <v>269046.48960000003</v>
      </c>
      <c r="F13" s="583">
        <v>5</v>
      </c>
      <c r="G13" s="479">
        <v>120522.81599999999</v>
      </c>
      <c r="H13" s="583">
        <v>19</v>
      </c>
      <c r="I13" s="479">
        <v>0</v>
      </c>
      <c r="J13" s="583">
        <v>38</v>
      </c>
      <c r="K13" s="584">
        <v>433948.49280000001</v>
      </c>
    </row>
    <row r="14" spans="1:11">
      <c r="A14" s="538">
        <v>46150</v>
      </c>
      <c r="B14" s="583"/>
      <c r="C14" s="479">
        <v>44379.1872</v>
      </c>
      <c r="D14" s="583">
        <v>14</v>
      </c>
      <c r="E14" s="479">
        <v>268082.78400000004</v>
      </c>
      <c r="F14" s="583">
        <v>5</v>
      </c>
      <c r="G14" s="479">
        <v>120522.81599999999</v>
      </c>
      <c r="H14" s="583">
        <v>19</v>
      </c>
      <c r="I14" s="479">
        <v>0</v>
      </c>
      <c r="J14" s="583">
        <v>38</v>
      </c>
      <c r="K14" s="584">
        <v>432984.78720000002</v>
      </c>
    </row>
    <row r="15" spans="1:11">
      <c r="A15" s="538">
        <v>46151</v>
      </c>
      <c r="B15" s="583"/>
      <c r="C15" s="479">
        <v>44379.1872</v>
      </c>
      <c r="D15" s="583">
        <v>12</v>
      </c>
      <c r="E15" s="479">
        <v>218156.19839999999</v>
      </c>
      <c r="F15" s="583">
        <v>5</v>
      </c>
      <c r="G15" s="479">
        <v>120522.81599999999</v>
      </c>
      <c r="H15" s="583">
        <v>20</v>
      </c>
      <c r="I15" s="479">
        <v>0</v>
      </c>
      <c r="J15" s="583">
        <v>37</v>
      </c>
      <c r="K15" s="584">
        <v>383058.20160000003</v>
      </c>
    </row>
    <row r="16" spans="1:11">
      <c r="A16" s="538">
        <v>46152</v>
      </c>
      <c r="B16" s="583"/>
      <c r="C16" s="479">
        <v>44379.1872</v>
      </c>
      <c r="D16" s="583">
        <v>12</v>
      </c>
      <c r="E16" s="479">
        <v>218156.19839999999</v>
      </c>
      <c r="F16" s="583">
        <v>5</v>
      </c>
      <c r="G16" s="479">
        <v>120522.81599999999</v>
      </c>
      <c r="H16" s="583">
        <v>20</v>
      </c>
      <c r="I16" s="479">
        <v>0</v>
      </c>
      <c r="J16" s="583">
        <v>37</v>
      </c>
      <c r="K16" s="584">
        <v>383058.20160000003</v>
      </c>
    </row>
    <row r="17" spans="1:11">
      <c r="A17" s="538">
        <v>46153</v>
      </c>
      <c r="B17" s="583"/>
      <c r="C17" s="479">
        <v>55241.222399999999</v>
      </c>
      <c r="D17" s="583">
        <v>11</v>
      </c>
      <c r="E17" s="479">
        <v>199048.49280000001</v>
      </c>
      <c r="F17" s="583">
        <v>6</v>
      </c>
      <c r="G17" s="479">
        <v>129495.80159999999</v>
      </c>
      <c r="H17" s="583">
        <v>20</v>
      </c>
      <c r="I17" s="479">
        <v>0</v>
      </c>
      <c r="J17" s="583">
        <v>37</v>
      </c>
      <c r="K17" s="584">
        <v>383785.51680000004</v>
      </c>
    </row>
    <row r="18" spans="1:11">
      <c r="A18" s="538">
        <v>46154</v>
      </c>
      <c r="B18" s="583"/>
      <c r="C18" s="479">
        <v>55241.222399999999</v>
      </c>
      <c r="D18" s="583">
        <v>11</v>
      </c>
      <c r="E18" s="479">
        <v>199048.49280000001</v>
      </c>
      <c r="F18" s="583">
        <v>6</v>
      </c>
      <c r="G18" s="479">
        <v>129495.80159999999</v>
      </c>
      <c r="H18" s="583">
        <v>20</v>
      </c>
      <c r="I18" s="479">
        <v>0</v>
      </c>
      <c r="J18" s="583">
        <v>37</v>
      </c>
      <c r="K18" s="584">
        <v>383785.51680000004</v>
      </c>
    </row>
    <row r="19" spans="1:11">
      <c r="A19" s="538">
        <v>46155</v>
      </c>
      <c r="B19" s="583"/>
      <c r="C19" s="479"/>
      <c r="D19" s="583">
        <v>12</v>
      </c>
      <c r="E19" s="479">
        <v>220005.33120000002</v>
      </c>
      <c r="F19" s="583">
        <v>8</v>
      </c>
      <c r="G19" s="479">
        <v>163780.18559999997</v>
      </c>
      <c r="H19" s="583">
        <v>20</v>
      </c>
      <c r="I19" s="479">
        <v>0</v>
      </c>
      <c r="J19" s="583">
        <v>40</v>
      </c>
      <c r="K19" s="584">
        <v>383785.51679999998</v>
      </c>
    </row>
    <row r="20" spans="1:11">
      <c r="A20" s="538">
        <v>46156</v>
      </c>
      <c r="B20" s="583"/>
      <c r="C20" s="479">
        <v>55241.222399999999</v>
      </c>
      <c r="D20" s="583">
        <v>11</v>
      </c>
      <c r="E20" s="479">
        <v>199048.49280000001</v>
      </c>
      <c r="F20" s="583">
        <v>6</v>
      </c>
      <c r="G20" s="479">
        <v>129495.80159999999</v>
      </c>
      <c r="H20" s="583">
        <v>20</v>
      </c>
      <c r="I20" s="479">
        <v>0</v>
      </c>
      <c r="J20" s="583">
        <v>37</v>
      </c>
      <c r="K20" s="584">
        <v>383785.51680000004</v>
      </c>
    </row>
    <row r="21" spans="1:11">
      <c r="A21" s="538">
        <v>46157</v>
      </c>
      <c r="B21" s="583"/>
      <c r="C21" s="479">
        <v>31818.873599999999</v>
      </c>
      <c r="D21" s="583">
        <v>11</v>
      </c>
      <c r="E21" s="479">
        <v>199048.49280000001</v>
      </c>
      <c r="F21" s="583">
        <v>6</v>
      </c>
      <c r="G21" s="479">
        <v>112442.51520000001</v>
      </c>
      <c r="H21" s="583">
        <v>20</v>
      </c>
      <c r="I21" s="479">
        <v>0</v>
      </c>
      <c r="J21" s="583">
        <v>37</v>
      </c>
      <c r="K21" s="584">
        <v>343309.88159999996</v>
      </c>
    </row>
    <row r="22" spans="1:11">
      <c r="A22" s="538">
        <v>46158</v>
      </c>
      <c r="B22" s="583"/>
      <c r="C22" s="479">
        <v>31818.873599999999</v>
      </c>
      <c r="D22" s="583">
        <v>11</v>
      </c>
      <c r="E22" s="479">
        <v>199048.49280000001</v>
      </c>
      <c r="F22" s="583">
        <v>6</v>
      </c>
      <c r="G22" s="479">
        <v>112442.51520000001</v>
      </c>
      <c r="H22" s="583">
        <v>20</v>
      </c>
      <c r="I22" s="479">
        <v>0</v>
      </c>
      <c r="J22" s="583">
        <v>37</v>
      </c>
      <c r="K22" s="584">
        <v>343309.88159999996</v>
      </c>
    </row>
    <row r="23" spans="1:11">
      <c r="A23" s="538">
        <v>46159</v>
      </c>
      <c r="B23" s="583"/>
      <c r="C23" s="479">
        <v>31818.873599999999</v>
      </c>
      <c r="D23" s="583">
        <v>10</v>
      </c>
      <c r="E23" s="479">
        <v>187256.96640000003</v>
      </c>
      <c r="F23" s="583">
        <v>6</v>
      </c>
      <c r="G23" s="479">
        <v>112442.51520000001</v>
      </c>
      <c r="H23" s="583">
        <v>21</v>
      </c>
      <c r="I23" s="479">
        <v>0</v>
      </c>
      <c r="J23" s="583">
        <v>37</v>
      </c>
      <c r="K23" s="584">
        <v>331518.35519999999</v>
      </c>
    </row>
    <row r="24" spans="1:11">
      <c r="A24" s="538">
        <v>46160</v>
      </c>
      <c r="B24" s="583"/>
      <c r="C24" s="479">
        <v>31818.873599999999</v>
      </c>
      <c r="D24" s="583">
        <v>9</v>
      </c>
      <c r="E24" s="479">
        <v>173561.35680000001</v>
      </c>
      <c r="F24" s="583">
        <v>6</v>
      </c>
      <c r="G24" s="479">
        <v>112442.51520000001</v>
      </c>
      <c r="H24" s="583">
        <v>22</v>
      </c>
      <c r="I24" s="479">
        <v>0</v>
      </c>
      <c r="J24" s="583">
        <v>37</v>
      </c>
      <c r="K24" s="584">
        <v>317822.74559999997</v>
      </c>
    </row>
    <row r="25" spans="1:11">
      <c r="A25" s="538">
        <v>46161</v>
      </c>
      <c r="B25" s="583"/>
      <c r="C25" s="479">
        <v>31818.873599999999</v>
      </c>
      <c r="D25" s="583">
        <v>8</v>
      </c>
      <c r="E25" s="479">
        <v>148505.01120000001</v>
      </c>
      <c r="F25" s="583">
        <v>5</v>
      </c>
      <c r="G25" s="479">
        <v>92607.494399999996</v>
      </c>
      <c r="H25" s="583">
        <v>24</v>
      </c>
      <c r="I25" s="479">
        <v>0</v>
      </c>
      <c r="J25" s="583">
        <v>37</v>
      </c>
      <c r="K25" s="584">
        <v>272931.37920000002</v>
      </c>
    </row>
    <row r="26" spans="1:11">
      <c r="A26" s="538">
        <v>46162</v>
      </c>
      <c r="B26" s="583"/>
      <c r="C26" s="479">
        <v>31818.873599999999</v>
      </c>
      <c r="D26" s="583">
        <v>8</v>
      </c>
      <c r="E26" s="479">
        <v>148505.01120000001</v>
      </c>
      <c r="F26" s="583">
        <v>5</v>
      </c>
      <c r="G26" s="479">
        <v>92607.494399999996</v>
      </c>
      <c r="H26" s="583">
        <v>24</v>
      </c>
      <c r="I26" s="479">
        <v>0</v>
      </c>
      <c r="J26" s="583">
        <v>37</v>
      </c>
      <c r="K26" s="584">
        <v>272931.37920000002</v>
      </c>
    </row>
    <row r="27" spans="1:11">
      <c r="A27" s="538">
        <v>46163</v>
      </c>
      <c r="B27" s="583"/>
      <c r="C27" s="479">
        <v>31818.873599999999</v>
      </c>
      <c r="D27" s="583">
        <v>8</v>
      </c>
      <c r="E27" s="479">
        <v>148505.01120000001</v>
      </c>
      <c r="F27" s="583">
        <v>5</v>
      </c>
      <c r="G27" s="479">
        <v>92607.494399999996</v>
      </c>
      <c r="H27" s="583">
        <v>24</v>
      </c>
      <c r="I27" s="479">
        <v>0</v>
      </c>
      <c r="J27" s="583">
        <v>37</v>
      </c>
      <c r="K27" s="584">
        <v>272931.37920000002</v>
      </c>
    </row>
    <row r="28" spans="1:11">
      <c r="A28" s="538">
        <v>46164</v>
      </c>
      <c r="B28" s="583"/>
      <c r="C28" s="479">
        <v>31818.873599999999</v>
      </c>
      <c r="D28" s="583">
        <v>9</v>
      </c>
      <c r="E28" s="479">
        <v>160832.5632</v>
      </c>
      <c r="F28" s="583">
        <v>5</v>
      </c>
      <c r="G28" s="479">
        <v>92607.494399999996</v>
      </c>
      <c r="H28" s="583">
        <v>23</v>
      </c>
      <c r="I28" s="479">
        <v>0</v>
      </c>
      <c r="J28" s="583">
        <v>37</v>
      </c>
      <c r="K28" s="584">
        <v>285258.93120000005</v>
      </c>
    </row>
    <row r="29" spans="1:11">
      <c r="A29" s="538">
        <v>46165</v>
      </c>
      <c r="B29" s="583"/>
      <c r="C29" s="479">
        <v>31818.873599999999</v>
      </c>
      <c r="D29" s="583">
        <v>9</v>
      </c>
      <c r="E29" s="479">
        <v>160832.5632</v>
      </c>
      <c r="F29" s="583">
        <v>5</v>
      </c>
      <c r="G29" s="479">
        <v>92607.494399999996</v>
      </c>
      <c r="H29" s="583">
        <v>23</v>
      </c>
      <c r="I29" s="479">
        <v>0</v>
      </c>
      <c r="J29" s="583">
        <v>37</v>
      </c>
      <c r="K29" s="584">
        <v>285258.93120000005</v>
      </c>
    </row>
    <row r="30" spans="1:11">
      <c r="A30" s="538">
        <v>46166</v>
      </c>
      <c r="B30" s="583"/>
      <c r="C30" s="479">
        <v>31818.873599999999</v>
      </c>
      <c r="D30" s="583">
        <v>7</v>
      </c>
      <c r="E30" s="479">
        <v>127268.7552</v>
      </c>
      <c r="F30" s="583">
        <v>5</v>
      </c>
      <c r="G30" s="479">
        <v>92607.494399999996</v>
      </c>
      <c r="H30" s="583">
        <v>25</v>
      </c>
      <c r="I30" s="479">
        <v>0</v>
      </c>
      <c r="J30" s="583">
        <v>37</v>
      </c>
      <c r="K30" s="584">
        <v>251695.12320000003</v>
      </c>
    </row>
    <row r="31" spans="1:11">
      <c r="A31" s="539" t="s">
        <v>70</v>
      </c>
      <c r="B31" s="585"/>
      <c r="C31" s="586">
        <v>1126177.8624000007</v>
      </c>
      <c r="D31" s="585">
        <v>266</v>
      </c>
      <c r="E31" s="586">
        <v>4941755.827200002</v>
      </c>
      <c r="F31" s="585">
        <v>124</v>
      </c>
      <c r="G31" s="586">
        <v>2643900.6527999979</v>
      </c>
      <c r="H31" s="585">
        <v>503</v>
      </c>
      <c r="I31" s="586">
        <v>0</v>
      </c>
      <c r="J31" s="585">
        <v>893</v>
      </c>
      <c r="K31" s="587">
        <v>8711834.3424000032</v>
      </c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/>
  <dimension ref="A1:AS1357"/>
  <sheetViews>
    <sheetView showGridLines="0" zoomScale="90" zoomScaleNormal="90" workbookViewId="0">
      <pane xSplit="11" ySplit="9" topLeftCell="R937" activePane="bottomRight" state="frozen"/>
      <selection pane="topRight" activeCell="L1" sqref="L1"/>
      <selection pane="bottomLeft" activeCell="A10" sqref="A10"/>
      <selection pane="bottomRight" activeCell="AL837" sqref="AL837:AS953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23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47" t="s">
        <v>37</v>
      </c>
      <c r="B1" s="1346" t="s">
        <v>38</v>
      </c>
      <c r="C1" s="1346" t="s">
        <v>39</v>
      </c>
      <c r="D1" s="1346" t="s">
        <v>40</v>
      </c>
      <c r="E1" s="1346" t="s">
        <v>41</v>
      </c>
      <c r="F1" s="1346" t="s">
        <v>42</v>
      </c>
      <c r="G1" s="1346" t="s">
        <v>43</v>
      </c>
      <c r="H1" s="1346" t="s">
        <v>83</v>
      </c>
      <c r="I1" s="1346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741</v>
      </c>
      <c r="AI1" s="176" t="s">
        <v>742</v>
      </c>
      <c r="AJ1" s="176" t="s">
        <v>743</v>
      </c>
      <c r="AK1" s="176" t="s">
        <v>744</v>
      </c>
      <c r="AL1" s="123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46143</v>
      </c>
      <c r="B2" s="176" t="s">
        <v>212</v>
      </c>
      <c r="C2" s="176" t="s">
        <v>17262</v>
      </c>
      <c r="E2" s="176" t="s">
        <v>1936</v>
      </c>
      <c r="F2" s="176" t="s">
        <v>17265</v>
      </c>
      <c r="G2" s="176">
        <v>500</v>
      </c>
      <c r="H2" s="176" t="s">
        <v>17266</v>
      </c>
      <c r="I2" s="176">
        <v>2</v>
      </c>
      <c r="L2" s="176" t="s">
        <v>127</v>
      </c>
      <c r="P2" s="176" t="s">
        <v>127</v>
      </c>
      <c r="T2" s="176" t="s">
        <v>645</v>
      </c>
      <c r="X2" s="176" t="s">
        <v>645</v>
      </c>
      <c r="Z2" s="176">
        <v>3</v>
      </c>
      <c r="AA2" s="176" t="s">
        <v>127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16623</v>
      </c>
      <c r="AI2" s="176" t="s">
        <v>16623</v>
      </c>
      <c r="AJ2" s="176" t="s">
        <v>643</v>
      </c>
      <c r="AK2" s="176" t="s">
        <v>643</v>
      </c>
      <c r="AL2" s="1231" t="s">
        <v>251</v>
      </c>
      <c r="AM2" s="176" t="s">
        <v>126</v>
      </c>
      <c r="AN2" s="176">
        <v>0.91100000000000003</v>
      </c>
      <c r="AO2" s="176">
        <v>0.7</v>
      </c>
      <c r="AP2" s="176">
        <v>24</v>
      </c>
      <c r="AQ2" s="176">
        <v>216</v>
      </c>
      <c r="AR2" s="176">
        <v>1.7</v>
      </c>
      <c r="AS2" s="193">
        <v>8028.4608000000007</v>
      </c>
    </row>
    <row r="3" spans="1:45" ht="16.5" customHeight="1">
      <c r="A3" s="175">
        <v>46143</v>
      </c>
      <c r="B3" s="176" t="s">
        <v>214</v>
      </c>
      <c r="C3" s="176" t="s">
        <v>17237</v>
      </c>
      <c r="E3" s="176" t="s">
        <v>425</v>
      </c>
      <c r="F3" s="176" t="s">
        <v>17233</v>
      </c>
      <c r="G3" s="176">
        <v>780</v>
      </c>
      <c r="H3" s="176" t="s">
        <v>1332</v>
      </c>
      <c r="I3" s="176">
        <v>5</v>
      </c>
      <c r="J3" s="176">
        <v>11</v>
      </c>
      <c r="K3" s="176">
        <v>0</v>
      </c>
      <c r="L3" s="176">
        <v>9306</v>
      </c>
      <c r="M3" s="176">
        <v>8249</v>
      </c>
      <c r="N3" s="176">
        <v>11</v>
      </c>
      <c r="O3" s="176">
        <v>0</v>
      </c>
      <c r="P3" s="176">
        <v>9064</v>
      </c>
      <c r="Q3" s="176">
        <v>8396</v>
      </c>
      <c r="R3" s="176">
        <v>10</v>
      </c>
      <c r="S3" s="176">
        <v>0</v>
      </c>
      <c r="T3" s="176">
        <v>9178</v>
      </c>
      <c r="U3" s="176">
        <v>8393</v>
      </c>
      <c r="V3" s="176">
        <v>15</v>
      </c>
      <c r="W3" s="176">
        <v>0</v>
      </c>
      <c r="X3" s="176">
        <v>9306</v>
      </c>
      <c r="Y3" s="176">
        <v>8371</v>
      </c>
      <c r="Z3" s="176">
        <v>1.7777777777777777</v>
      </c>
      <c r="AA3" s="176">
        <v>15.666666666666666</v>
      </c>
      <c r="AB3" s="176">
        <v>1</v>
      </c>
      <c r="AC3" s="176">
        <v>87.828749999999999</v>
      </c>
      <c r="AD3" s="176">
        <v>1.9583333333333333</v>
      </c>
      <c r="AE3" s="176">
        <v>1.9583333333333333</v>
      </c>
      <c r="AF3" s="176" t="s">
        <v>213</v>
      </c>
      <c r="AG3" s="176">
        <v>1</v>
      </c>
      <c r="AH3" s="176" t="s">
        <v>16623</v>
      </c>
      <c r="AI3" s="176" t="s">
        <v>16623</v>
      </c>
      <c r="AJ3" s="176" t="s">
        <v>643</v>
      </c>
      <c r="AK3" s="176" t="s">
        <v>643</v>
      </c>
      <c r="AL3" s="1231" t="s">
        <v>251</v>
      </c>
      <c r="AM3" s="176" t="s">
        <v>126</v>
      </c>
      <c r="AN3" s="176">
        <v>0.91100000000000003</v>
      </c>
      <c r="AO3" s="176">
        <v>1.8</v>
      </c>
      <c r="AP3" s="176">
        <v>24</v>
      </c>
      <c r="AQ3" s="176">
        <v>216</v>
      </c>
      <c r="AR3" s="176">
        <v>2.8</v>
      </c>
      <c r="AS3" s="193">
        <v>13223.3472</v>
      </c>
    </row>
    <row r="4" spans="1:45" ht="16.5" customHeight="1">
      <c r="A4" s="175">
        <v>46143</v>
      </c>
      <c r="B4" s="176" t="s">
        <v>215</v>
      </c>
      <c r="C4" s="176" t="s">
        <v>16711</v>
      </c>
      <c r="D4" s="176" t="s">
        <v>646</v>
      </c>
      <c r="E4" s="176" t="s">
        <v>471</v>
      </c>
      <c r="F4" s="176" t="s">
        <v>16712</v>
      </c>
      <c r="G4" s="176">
        <v>700</v>
      </c>
      <c r="H4" s="176" t="s">
        <v>959</v>
      </c>
      <c r="I4" s="176">
        <v>5</v>
      </c>
      <c r="J4" s="176">
        <v>4</v>
      </c>
      <c r="K4" s="176">
        <v>0</v>
      </c>
      <c r="L4" s="176">
        <v>8451</v>
      </c>
      <c r="N4" s="176">
        <v>4</v>
      </c>
      <c r="O4" s="176">
        <v>0</v>
      </c>
      <c r="P4" s="176">
        <v>8635</v>
      </c>
      <c r="R4" s="176">
        <v>6</v>
      </c>
      <c r="S4" s="176">
        <v>0</v>
      </c>
      <c r="T4" s="176">
        <v>8592</v>
      </c>
      <c r="V4" s="176">
        <v>6</v>
      </c>
      <c r="W4" s="176">
        <v>0</v>
      </c>
      <c r="X4" s="176">
        <v>8406</v>
      </c>
      <c r="Z4" s="176">
        <v>3.2653061224489797</v>
      </c>
      <c r="AA4" s="176">
        <v>6.666666666666667</v>
      </c>
      <c r="AB4" s="176">
        <v>1</v>
      </c>
      <c r="AC4" s="176">
        <v>85.21</v>
      </c>
      <c r="AD4" s="176">
        <v>0.83333333333333337</v>
      </c>
      <c r="AE4" s="176">
        <v>0.83333333333333337</v>
      </c>
      <c r="AF4" s="176" t="s">
        <v>213</v>
      </c>
      <c r="AG4" s="176">
        <v>1</v>
      </c>
      <c r="AH4" s="176" t="s">
        <v>16623</v>
      </c>
      <c r="AI4" s="176" t="s">
        <v>16623</v>
      </c>
      <c r="AJ4" s="176" t="s">
        <v>643</v>
      </c>
      <c r="AK4" s="176" t="s">
        <v>643</v>
      </c>
      <c r="AL4" s="1231" t="s">
        <v>251</v>
      </c>
      <c r="AM4" s="176" t="s">
        <v>466</v>
      </c>
      <c r="AN4" s="176">
        <v>1.1890000000000001</v>
      </c>
      <c r="AO4" s="176">
        <v>2.2999999999999998</v>
      </c>
      <c r="AP4" s="176">
        <v>24</v>
      </c>
      <c r="AQ4" s="176">
        <v>216</v>
      </c>
      <c r="AR4" s="176">
        <v>3.3</v>
      </c>
      <c r="AS4" s="193">
        <v>20340.460800000001</v>
      </c>
    </row>
    <row r="5" spans="1:45" ht="16.5" customHeight="1">
      <c r="A5" s="175">
        <v>46143</v>
      </c>
      <c r="B5" s="176" t="s">
        <v>215</v>
      </c>
      <c r="C5" s="176" t="s">
        <v>17289</v>
      </c>
      <c r="D5" s="176" t="s">
        <v>646</v>
      </c>
      <c r="E5" s="176" t="s">
        <v>17279</v>
      </c>
      <c r="F5" s="176" t="s">
        <v>17297</v>
      </c>
      <c r="G5" s="176">
        <v>700</v>
      </c>
      <c r="H5" s="176" t="s">
        <v>1237</v>
      </c>
      <c r="I5" s="176">
        <v>5</v>
      </c>
      <c r="J5" s="176">
        <v>16</v>
      </c>
      <c r="K5" s="176">
        <v>0</v>
      </c>
      <c r="M5" s="176">
        <v>8458</v>
      </c>
      <c r="N5" s="176">
        <v>0</v>
      </c>
      <c r="O5" s="176">
        <v>0</v>
      </c>
      <c r="Q5" s="176">
        <v>8596</v>
      </c>
      <c r="R5" s="176">
        <v>4</v>
      </c>
      <c r="S5" s="176">
        <v>0</v>
      </c>
      <c r="T5" s="176">
        <v>8533</v>
      </c>
      <c r="V5" s="176">
        <v>8</v>
      </c>
      <c r="W5" s="176">
        <v>0</v>
      </c>
      <c r="Y5" s="176">
        <v>8380</v>
      </c>
      <c r="Z5" s="176">
        <v>3.2653061224489797</v>
      </c>
      <c r="AA5" s="176">
        <v>9.3333333333333339</v>
      </c>
      <c r="AB5" s="176">
        <v>1</v>
      </c>
      <c r="AC5" s="176">
        <v>84.917500000000004</v>
      </c>
      <c r="AD5" s="176">
        <v>1.1666666666666667</v>
      </c>
      <c r="AE5" s="176">
        <v>1.1666666666666667</v>
      </c>
      <c r="AF5" s="176" t="s">
        <v>213</v>
      </c>
      <c r="AG5" s="176">
        <v>1</v>
      </c>
      <c r="AH5" s="176" t="s">
        <v>16623</v>
      </c>
      <c r="AI5" s="176" t="s">
        <v>16623</v>
      </c>
      <c r="AJ5" s="176" t="s">
        <v>643</v>
      </c>
      <c r="AK5" s="176" t="s">
        <v>643</v>
      </c>
      <c r="AM5" s="176" t="s">
        <v>466</v>
      </c>
      <c r="AN5" s="176">
        <v>1.1890000000000001</v>
      </c>
      <c r="AO5" s="176">
        <v>2.2999999999999998</v>
      </c>
      <c r="AP5" s="176">
        <v>24</v>
      </c>
      <c r="AQ5" s="176">
        <v>216</v>
      </c>
      <c r="AR5" s="176">
        <v>3.3</v>
      </c>
      <c r="AS5" s="193">
        <v>20340.460800000001</v>
      </c>
    </row>
    <row r="6" spans="1:45" ht="16.5" customHeight="1">
      <c r="A6" s="175">
        <v>46143</v>
      </c>
      <c r="B6" s="176" t="s">
        <v>216</v>
      </c>
      <c r="C6" s="176" t="s">
        <v>645</v>
      </c>
      <c r="E6" s="176" t="s">
        <v>420</v>
      </c>
      <c r="F6" s="176" t="s">
        <v>420</v>
      </c>
      <c r="G6" s="176" t="s">
        <v>420</v>
      </c>
      <c r="H6" s="176" t="s">
        <v>420</v>
      </c>
      <c r="I6" s="176" t="s">
        <v>420</v>
      </c>
      <c r="L6" s="176" t="s">
        <v>645</v>
      </c>
      <c r="P6" s="176" t="s">
        <v>645</v>
      </c>
      <c r="T6" s="176" t="s">
        <v>645</v>
      </c>
      <c r="X6" s="176" t="s">
        <v>645</v>
      </c>
      <c r="Z6" s="176" t="s">
        <v>420</v>
      </c>
      <c r="AA6" s="176" t="s">
        <v>645</v>
      </c>
      <c r="AB6" s="176" t="s">
        <v>420</v>
      </c>
      <c r="AC6" s="176" t="s">
        <v>420</v>
      </c>
      <c r="AD6" s="176" t="s">
        <v>420</v>
      </c>
      <c r="AE6" s="176" t="s">
        <v>420</v>
      </c>
      <c r="AF6" s="176" t="s">
        <v>213</v>
      </c>
      <c r="AG6" s="176">
        <v>1</v>
      </c>
      <c r="AH6" s="176" t="s">
        <v>654</v>
      </c>
      <c r="AI6" s="176" t="s">
        <v>654</v>
      </c>
      <c r="AJ6" s="176" t="s">
        <v>654</v>
      </c>
      <c r="AK6" s="176" t="s">
        <v>654</v>
      </c>
      <c r="AL6" s="1231" t="s">
        <v>420</v>
      </c>
      <c r="AM6" s="176" t="s">
        <v>420</v>
      </c>
      <c r="AN6" s="176" t="s">
        <v>420</v>
      </c>
      <c r="AO6" s="176" t="s">
        <v>420</v>
      </c>
      <c r="AP6" s="176">
        <v>24</v>
      </c>
      <c r="AQ6" s="176">
        <v>216</v>
      </c>
      <c r="AR6" s="176" t="s">
        <v>420</v>
      </c>
      <c r="AS6" s="193" t="s">
        <v>420</v>
      </c>
    </row>
    <row r="7" spans="1:45" ht="16.5" customHeight="1">
      <c r="A7" s="175">
        <v>46143</v>
      </c>
      <c r="B7" s="176" t="s">
        <v>217</v>
      </c>
      <c r="C7" s="176" t="s">
        <v>16722</v>
      </c>
      <c r="E7" s="176" t="s">
        <v>874</v>
      </c>
      <c r="F7" s="176" t="s">
        <v>16725</v>
      </c>
      <c r="G7" s="176">
        <v>600</v>
      </c>
      <c r="H7" s="176" t="s">
        <v>16053</v>
      </c>
      <c r="I7" s="176">
        <v>4</v>
      </c>
      <c r="J7" s="176">
        <v>23</v>
      </c>
      <c r="K7" s="176">
        <v>0</v>
      </c>
      <c r="L7" s="176">
        <v>8434</v>
      </c>
      <c r="M7" s="176">
        <v>9053</v>
      </c>
      <c r="N7" s="176">
        <v>9</v>
      </c>
      <c r="O7" s="176">
        <v>1</v>
      </c>
      <c r="P7" s="176">
        <v>8681</v>
      </c>
      <c r="Q7" s="176">
        <v>8935</v>
      </c>
      <c r="R7" s="176">
        <v>12</v>
      </c>
      <c r="S7" s="176">
        <v>0</v>
      </c>
      <c r="T7" s="176">
        <v>8648</v>
      </c>
      <c r="U7" s="176">
        <v>8996</v>
      </c>
      <c r="V7" s="176">
        <v>30</v>
      </c>
      <c r="W7" s="176">
        <v>2</v>
      </c>
      <c r="X7" s="176">
        <v>8601</v>
      </c>
      <c r="Y7" s="176">
        <v>8783</v>
      </c>
      <c r="Z7" s="176">
        <v>1.7496962332928312</v>
      </c>
      <c r="AA7" s="176">
        <v>24.666666666666668</v>
      </c>
      <c r="AB7" s="176">
        <v>0.99175681089743595</v>
      </c>
      <c r="AC7" s="176">
        <v>87.663749999999993</v>
      </c>
      <c r="AD7" s="176">
        <v>3.0833333333333335</v>
      </c>
      <c r="AE7" s="176">
        <v>2.9583333333333335</v>
      </c>
      <c r="AF7" s="176" t="s">
        <v>213</v>
      </c>
      <c r="AG7" s="176">
        <v>1</v>
      </c>
      <c r="AH7" s="176" t="s">
        <v>644</v>
      </c>
      <c r="AI7" s="176" t="s">
        <v>644</v>
      </c>
      <c r="AJ7" s="176" t="s">
        <v>748</v>
      </c>
      <c r="AK7" s="176" t="s">
        <v>748</v>
      </c>
      <c r="AL7" s="1231" t="s">
        <v>252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46143</v>
      </c>
      <c r="B8" s="176" t="s">
        <v>218</v>
      </c>
      <c r="C8" s="176" t="s">
        <v>17287</v>
      </c>
      <c r="D8" s="176" t="s">
        <v>646</v>
      </c>
      <c r="E8" s="176" t="s">
        <v>17279</v>
      </c>
      <c r="F8" s="176" t="s">
        <v>17280</v>
      </c>
      <c r="G8" s="176">
        <v>700</v>
      </c>
      <c r="H8" s="176" t="s">
        <v>747</v>
      </c>
      <c r="I8" s="176">
        <v>5</v>
      </c>
      <c r="J8" s="176">
        <v>6</v>
      </c>
      <c r="K8" s="176">
        <v>0</v>
      </c>
      <c r="L8" s="176">
        <v>9434</v>
      </c>
      <c r="N8" s="176">
        <v>6</v>
      </c>
      <c r="O8" s="176">
        <v>2</v>
      </c>
      <c r="P8" s="176">
        <v>9384</v>
      </c>
      <c r="R8" s="176">
        <v>8</v>
      </c>
      <c r="S8" s="176">
        <v>0</v>
      </c>
      <c r="T8" s="176">
        <v>9307</v>
      </c>
      <c r="V8" s="176">
        <v>4</v>
      </c>
      <c r="W8" s="176">
        <v>0</v>
      </c>
      <c r="X8" s="176">
        <v>9400</v>
      </c>
      <c r="Z8" s="176">
        <v>3.2505643340857788</v>
      </c>
      <c r="AA8" s="176">
        <v>8</v>
      </c>
      <c r="AB8" s="176">
        <v>0.99704193376068373</v>
      </c>
      <c r="AC8" s="176">
        <v>93.8125</v>
      </c>
      <c r="AD8" s="176">
        <v>1</v>
      </c>
      <c r="AE8" s="176">
        <v>0.91666666666666663</v>
      </c>
      <c r="AF8" s="176" t="s">
        <v>213</v>
      </c>
      <c r="AG8" s="176">
        <v>1</v>
      </c>
      <c r="AH8" s="176" t="s">
        <v>644</v>
      </c>
      <c r="AI8" s="176" t="s">
        <v>644</v>
      </c>
      <c r="AJ8" s="176" t="s">
        <v>748</v>
      </c>
      <c r="AK8" s="176" t="s">
        <v>748</v>
      </c>
      <c r="AL8" s="1231" t="s">
        <v>251</v>
      </c>
      <c r="AM8" s="176" t="s">
        <v>466</v>
      </c>
      <c r="AN8" s="176">
        <v>1.1890000000000001</v>
      </c>
      <c r="AO8" s="176">
        <v>2.1</v>
      </c>
      <c r="AP8" s="176">
        <v>24</v>
      </c>
      <c r="AQ8" s="176">
        <v>216</v>
      </c>
      <c r="AR8" s="176">
        <v>3.1</v>
      </c>
      <c r="AS8" s="193">
        <v>19107.705600000001</v>
      </c>
    </row>
    <row r="9" spans="1:45" ht="16.5" customHeight="1">
      <c r="A9" s="175">
        <v>46143</v>
      </c>
      <c r="B9" s="176" t="s">
        <v>218</v>
      </c>
      <c r="C9" s="176" t="s">
        <v>16714</v>
      </c>
      <c r="D9" s="176" t="s">
        <v>646</v>
      </c>
      <c r="E9" s="176" t="s">
        <v>471</v>
      </c>
      <c r="F9" s="176" t="s">
        <v>16712</v>
      </c>
      <c r="G9" s="176">
        <v>700</v>
      </c>
      <c r="H9" s="176" t="s">
        <v>16716</v>
      </c>
      <c r="I9" s="176">
        <v>5</v>
      </c>
      <c r="J9" s="176">
        <v>34</v>
      </c>
      <c r="K9" s="176">
        <v>0</v>
      </c>
      <c r="M9" s="176">
        <v>8988</v>
      </c>
      <c r="N9" s="176">
        <v>6</v>
      </c>
      <c r="O9" s="176">
        <v>0</v>
      </c>
      <c r="Q9" s="176">
        <v>9575</v>
      </c>
      <c r="R9" s="176">
        <v>6</v>
      </c>
      <c r="S9" s="176">
        <v>0</v>
      </c>
      <c r="T9" s="176">
        <v>9553</v>
      </c>
      <c r="V9" s="176">
        <v>16</v>
      </c>
      <c r="W9" s="176">
        <v>0</v>
      </c>
      <c r="Y9" s="176">
        <v>9504</v>
      </c>
      <c r="Z9" s="176">
        <v>3.2505643340857788</v>
      </c>
      <c r="AA9" s="176">
        <v>20.666666666666668</v>
      </c>
      <c r="AB9" s="176">
        <v>1</v>
      </c>
      <c r="AC9" s="176">
        <v>94.05</v>
      </c>
      <c r="AD9" s="176">
        <v>2.5833333333333335</v>
      </c>
      <c r="AE9" s="176">
        <v>2.5833333333333335</v>
      </c>
      <c r="AF9" s="176" t="s">
        <v>213</v>
      </c>
      <c r="AG9" s="176">
        <v>1</v>
      </c>
      <c r="AH9" s="176" t="s">
        <v>644</v>
      </c>
      <c r="AI9" s="176" t="s">
        <v>644</v>
      </c>
      <c r="AJ9" s="176" t="s">
        <v>748</v>
      </c>
      <c r="AK9" s="176" t="s">
        <v>748</v>
      </c>
      <c r="AM9" s="176" t="s">
        <v>466</v>
      </c>
      <c r="AN9" s="176">
        <v>1.1890000000000001</v>
      </c>
      <c r="AO9" s="176">
        <v>2.1</v>
      </c>
      <c r="AP9" s="176">
        <v>24</v>
      </c>
      <c r="AQ9" s="176">
        <v>216</v>
      </c>
      <c r="AR9" s="176">
        <v>3.1</v>
      </c>
      <c r="AS9" s="193">
        <v>19107.705600000001</v>
      </c>
    </row>
    <row r="10" spans="1:45" ht="16.5" customHeight="1">
      <c r="A10" s="175">
        <v>46143</v>
      </c>
      <c r="B10" s="176" t="s">
        <v>219</v>
      </c>
      <c r="C10" s="176" t="s">
        <v>17288</v>
      </c>
      <c r="D10" s="176" t="s">
        <v>17291</v>
      </c>
      <c r="E10" s="176" t="s">
        <v>1557</v>
      </c>
      <c r="F10" s="176" t="s">
        <v>16724</v>
      </c>
      <c r="G10" s="176">
        <v>630</v>
      </c>
      <c r="H10" s="176" t="s">
        <v>634</v>
      </c>
      <c r="I10" s="176">
        <v>2</v>
      </c>
      <c r="J10" s="176">
        <v>21</v>
      </c>
      <c r="K10" s="176">
        <v>1</v>
      </c>
      <c r="L10" s="176">
        <v>9837</v>
      </c>
      <c r="M10" s="176">
        <v>9656</v>
      </c>
      <c r="N10" s="176">
        <v>5</v>
      </c>
      <c r="O10" s="176">
        <v>0</v>
      </c>
      <c r="P10" s="176">
        <v>9847</v>
      </c>
      <c r="Q10" s="176">
        <v>9848</v>
      </c>
      <c r="R10" s="176">
        <v>10</v>
      </c>
      <c r="S10" s="176">
        <v>3</v>
      </c>
      <c r="T10" s="176">
        <v>9785</v>
      </c>
      <c r="U10" s="176">
        <v>9876</v>
      </c>
      <c r="V10" s="176">
        <v>17</v>
      </c>
      <c r="W10" s="176">
        <v>7</v>
      </c>
      <c r="X10" s="176">
        <v>9717</v>
      </c>
      <c r="Y10" s="176">
        <v>9850</v>
      </c>
      <c r="Z10" s="176">
        <v>2.4615384615384617</v>
      </c>
      <c r="AA10" s="176">
        <v>17.666666666666668</v>
      </c>
      <c r="AB10" s="176">
        <v>0.978515625</v>
      </c>
      <c r="AC10" s="176">
        <v>98.02</v>
      </c>
      <c r="AD10" s="176">
        <v>2.2083333333333335</v>
      </c>
      <c r="AE10" s="176">
        <v>1.75</v>
      </c>
      <c r="AF10" s="176" t="s">
        <v>213</v>
      </c>
      <c r="AG10" s="176">
        <v>1</v>
      </c>
      <c r="AH10" s="176" t="s">
        <v>16623</v>
      </c>
      <c r="AI10" s="176" t="s">
        <v>16623</v>
      </c>
      <c r="AJ10" s="176" t="s">
        <v>643</v>
      </c>
      <c r="AK10" s="176" t="s">
        <v>643</v>
      </c>
      <c r="AL10" s="1231" t="s">
        <v>251</v>
      </c>
      <c r="AM10" s="176" t="s">
        <v>1036</v>
      </c>
      <c r="AN10" s="176">
        <v>0.56200000000000006</v>
      </c>
      <c r="AO10" s="176">
        <v>1.1000000000000001</v>
      </c>
      <c r="AP10" s="176">
        <v>24</v>
      </c>
      <c r="AQ10" s="176">
        <v>216</v>
      </c>
      <c r="AR10" s="176">
        <v>2.1</v>
      </c>
      <c r="AS10" s="193">
        <v>6118.1568000000007</v>
      </c>
    </row>
    <row r="11" spans="1:45" ht="16.5" customHeight="1">
      <c r="A11" s="175">
        <v>46143</v>
      </c>
      <c r="B11" s="176" t="s">
        <v>220</v>
      </c>
      <c r="C11" s="176" t="s">
        <v>645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645</v>
      </c>
      <c r="P11" s="176" t="s">
        <v>645</v>
      </c>
      <c r="T11" s="176" t="s">
        <v>645</v>
      </c>
      <c r="X11" s="176" t="s">
        <v>645</v>
      </c>
      <c r="Z11" s="176" t="s">
        <v>420</v>
      </c>
      <c r="AA11" s="176" t="s">
        <v>645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654</v>
      </c>
      <c r="AI11" s="176" t="s">
        <v>654</v>
      </c>
      <c r="AJ11" s="176" t="s">
        <v>654</v>
      </c>
      <c r="AK11" s="176" t="s">
        <v>654</v>
      </c>
      <c r="AL11" s="123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46143</v>
      </c>
      <c r="B12" s="176" t="s">
        <v>221</v>
      </c>
      <c r="C12" s="176" t="s">
        <v>17263</v>
      </c>
      <c r="E12" s="176" t="s">
        <v>5038</v>
      </c>
      <c r="F12" s="176" t="s">
        <v>17264</v>
      </c>
      <c r="G12" s="176">
        <v>600</v>
      </c>
      <c r="H12" s="176" t="s">
        <v>977</v>
      </c>
      <c r="I12" s="176">
        <v>5</v>
      </c>
      <c r="J12" s="176">
        <v>15</v>
      </c>
      <c r="K12" s="176">
        <v>0</v>
      </c>
      <c r="L12" s="176">
        <v>8799</v>
      </c>
      <c r="M12" s="176">
        <v>8298</v>
      </c>
      <c r="N12" s="176">
        <v>10</v>
      </c>
      <c r="O12" s="176">
        <v>2</v>
      </c>
      <c r="P12" s="176">
        <v>8822</v>
      </c>
      <c r="Q12" s="176">
        <v>8355</v>
      </c>
      <c r="R12" s="176">
        <v>5</v>
      </c>
      <c r="S12" s="176">
        <v>0</v>
      </c>
      <c r="T12" s="176">
        <v>8734</v>
      </c>
      <c r="U12" s="176">
        <v>8223</v>
      </c>
      <c r="V12" s="176">
        <v>14</v>
      </c>
      <c r="W12" s="176">
        <v>1</v>
      </c>
      <c r="X12" s="176">
        <v>8167</v>
      </c>
      <c r="Y12" s="176">
        <v>8745</v>
      </c>
      <c r="Z12" s="176">
        <v>2.8685258964143427</v>
      </c>
      <c r="AA12" s="176">
        <v>14.666666666666666</v>
      </c>
      <c r="AB12" s="176">
        <v>0.99497195512820513</v>
      </c>
      <c r="AC12" s="176">
        <v>85.178749999999994</v>
      </c>
      <c r="AD12" s="176">
        <v>1.8333333333333333</v>
      </c>
      <c r="AE12" s="176">
        <v>1.7083333333333333</v>
      </c>
      <c r="AF12" s="176" t="s">
        <v>213</v>
      </c>
      <c r="AG12" s="176">
        <v>1</v>
      </c>
      <c r="AH12" s="176" t="s">
        <v>16623</v>
      </c>
      <c r="AI12" s="176" t="s">
        <v>16623</v>
      </c>
      <c r="AJ12" s="176" t="s">
        <v>643</v>
      </c>
      <c r="AK12" s="176" t="s">
        <v>643</v>
      </c>
      <c r="AL12" s="1231" t="s">
        <v>251</v>
      </c>
      <c r="AM12" s="176" t="s">
        <v>126</v>
      </c>
      <c r="AN12" s="176">
        <v>0.91100000000000003</v>
      </c>
      <c r="AO12" s="176">
        <v>3</v>
      </c>
      <c r="AP12" s="176">
        <v>24</v>
      </c>
      <c r="AQ12" s="176">
        <v>216</v>
      </c>
      <c r="AR12" s="176">
        <v>4</v>
      </c>
      <c r="AS12" s="193">
        <v>18890.495999999999</v>
      </c>
    </row>
    <row r="13" spans="1:45" ht="16.5" customHeight="1">
      <c r="A13" s="175">
        <v>46143</v>
      </c>
      <c r="B13" s="176" t="s">
        <v>222</v>
      </c>
      <c r="C13" s="176" t="s">
        <v>645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645</v>
      </c>
      <c r="P13" s="176" t="s">
        <v>645</v>
      </c>
      <c r="T13" s="176" t="s">
        <v>645</v>
      </c>
      <c r="X13" s="176" t="s">
        <v>645</v>
      </c>
      <c r="Z13" s="176" t="s">
        <v>420</v>
      </c>
      <c r="AA13" s="176" t="s">
        <v>645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654</v>
      </c>
      <c r="AI13" s="176" t="s">
        <v>654</v>
      </c>
      <c r="AJ13" s="176" t="s">
        <v>654</v>
      </c>
      <c r="AK13" s="176" t="s">
        <v>654</v>
      </c>
      <c r="AL13" s="123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46143</v>
      </c>
      <c r="B14" s="176" t="s">
        <v>223</v>
      </c>
      <c r="C14" s="176" t="s">
        <v>645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645</v>
      </c>
      <c r="P14" s="176" t="s">
        <v>645</v>
      </c>
      <c r="T14" s="176" t="s">
        <v>645</v>
      </c>
      <c r="X14" s="176" t="s">
        <v>645</v>
      </c>
      <c r="Z14" s="176" t="s">
        <v>420</v>
      </c>
      <c r="AA14" s="176" t="s">
        <v>645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654</v>
      </c>
      <c r="AI14" s="176" t="s">
        <v>654</v>
      </c>
      <c r="AJ14" s="176" t="s">
        <v>654</v>
      </c>
      <c r="AK14" s="176" t="s">
        <v>654</v>
      </c>
      <c r="AL14" s="123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46143</v>
      </c>
      <c r="B15" s="176" t="s">
        <v>224</v>
      </c>
      <c r="C15" s="176" t="s">
        <v>17274</v>
      </c>
      <c r="D15" s="176" t="s">
        <v>646</v>
      </c>
      <c r="E15" s="176" t="s">
        <v>17279</v>
      </c>
      <c r="F15" s="176" t="s">
        <v>17280</v>
      </c>
      <c r="G15" s="176">
        <v>700</v>
      </c>
      <c r="H15" s="176" t="s">
        <v>16545</v>
      </c>
      <c r="I15" s="176">
        <v>5</v>
      </c>
      <c r="J15" s="176">
        <v>32</v>
      </c>
      <c r="K15" s="176">
        <v>6</v>
      </c>
      <c r="L15" s="176">
        <v>9391</v>
      </c>
      <c r="M15" s="176">
        <v>8927</v>
      </c>
      <c r="N15" s="176">
        <v>2</v>
      </c>
      <c r="O15" s="176">
        <v>0</v>
      </c>
      <c r="P15" s="176">
        <v>9630</v>
      </c>
      <c r="Q15" s="176">
        <v>9072</v>
      </c>
      <c r="R15" s="176">
        <v>4</v>
      </c>
      <c r="S15" s="176">
        <v>0</v>
      </c>
      <c r="T15" s="176">
        <v>9602</v>
      </c>
      <c r="U15" s="176">
        <v>9073</v>
      </c>
      <c r="V15" s="176">
        <v>24</v>
      </c>
      <c r="W15" s="176">
        <v>3</v>
      </c>
      <c r="X15" s="176">
        <v>9543</v>
      </c>
      <c r="Y15" s="176">
        <v>9000</v>
      </c>
      <c r="Z15" s="176">
        <v>3.2653061224489797</v>
      </c>
      <c r="AA15" s="176">
        <v>10.333333333333334</v>
      </c>
      <c r="AB15" s="176">
        <v>0.98674879807692306</v>
      </c>
      <c r="AC15" s="176">
        <v>92.797499999999999</v>
      </c>
      <c r="AD15" s="176">
        <v>1.2916666666666667</v>
      </c>
      <c r="AE15" s="176">
        <v>1.1041666666666667</v>
      </c>
      <c r="AF15" s="176" t="s">
        <v>213</v>
      </c>
      <c r="AG15" s="176">
        <v>0.5</v>
      </c>
      <c r="AH15" s="176" t="s">
        <v>644</v>
      </c>
      <c r="AI15" s="176" t="s">
        <v>644</v>
      </c>
      <c r="AJ15" s="176" t="s">
        <v>748</v>
      </c>
      <c r="AK15" s="176" t="s">
        <v>748</v>
      </c>
      <c r="AL15" s="1231" t="s">
        <v>251</v>
      </c>
      <c r="AM15" s="176" t="s">
        <v>466</v>
      </c>
      <c r="AN15" s="176">
        <v>1.1890000000000001</v>
      </c>
      <c r="AO15" s="176">
        <v>2.2999999999999998</v>
      </c>
      <c r="AP15" s="176">
        <v>24</v>
      </c>
      <c r="AQ15" s="176">
        <v>216</v>
      </c>
      <c r="AR15" s="176">
        <v>3.3</v>
      </c>
      <c r="AS15" s="193">
        <v>20340.460800000001</v>
      </c>
    </row>
    <row r="16" spans="1:45" ht="16.5" customHeight="1">
      <c r="A16" s="175">
        <v>46143</v>
      </c>
      <c r="B16" s="176" t="s">
        <v>225</v>
      </c>
      <c r="C16" s="176" t="s">
        <v>17290</v>
      </c>
      <c r="E16" s="176" t="s">
        <v>210</v>
      </c>
      <c r="F16" s="176" t="s">
        <v>17292</v>
      </c>
      <c r="G16" s="176">
        <v>650</v>
      </c>
      <c r="H16" s="176" t="s">
        <v>3307</v>
      </c>
      <c r="I16" s="176">
        <v>5</v>
      </c>
      <c r="J16" s="176">
        <v>11</v>
      </c>
      <c r="K16" s="176">
        <v>0</v>
      </c>
      <c r="L16" s="176" t="s">
        <v>16532</v>
      </c>
      <c r="M16" s="176">
        <v>9191</v>
      </c>
      <c r="N16" s="176">
        <v>18</v>
      </c>
      <c r="O16" s="176">
        <v>0</v>
      </c>
      <c r="P16" s="176">
        <v>9668</v>
      </c>
      <c r="Q16" s="176">
        <v>9163</v>
      </c>
      <c r="R16" s="176">
        <v>11</v>
      </c>
      <c r="S16" s="176">
        <v>2</v>
      </c>
      <c r="T16" s="176">
        <v>9654</v>
      </c>
      <c r="U16" s="176">
        <v>9174</v>
      </c>
      <c r="V16" s="176">
        <v>5</v>
      </c>
      <c r="W16" s="176">
        <v>1</v>
      </c>
      <c r="X16" s="176">
        <v>9596</v>
      </c>
      <c r="Y16" s="176">
        <v>9086</v>
      </c>
      <c r="Z16" s="176">
        <v>3.0573248407643314</v>
      </c>
      <c r="AA16" s="176">
        <v>15</v>
      </c>
      <c r="AB16" s="176">
        <v>0.99528245192307696</v>
      </c>
      <c r="AC16" s="176">
        <v>93.617142857142866</v>
      </c>
      <c r="AD16" s="176">
        <v>1.875</v>
      </c>
      <c r="AE16" s="176">
        <v>1.75</v>
      </c>
      <c r="AF16" s="176" t="s">
        <v>213</v>
      </c>
      <c r="AG16" s="176">
        <v>1</v>
      </c>
      <c r="AH16" s="176" t="s">
        <v>649</v>
      </c>
      <c r="AI16" s="176" t="s">
        <v>649</v>
      </c>
      <c r="AJ16" s="176" t="s">
        <v>845</v>
      </c>
      <c r="AK16" s="176" t="s">
        <v>845</v>
      </c>
      <c r="AL16" s="1231" t="s">
        <v>251</v>
      </c>
      <c r="AM16" s="176" t="s">
        <v>126</v>
      </c>
      <c r="AN16" s="176">
        <v>0.91100000000000003</v>
      </c>
      <c r="AO16" s="176">
        <v>1.9</v>
      </c>
      <c r="AP16" s="176">
        <v>24</v>
      </c>
      <c r="AQ16" s="176">
        <v>216</v>
      </c>
      <c r="AR16" s="176">
        <v>2.9</v>
      </c>
      <c r="AS16" s="193">
        <v>13695.6096</v>
      </c>
    </row>
    <row r="17" spans="1:45" ht="16.5" customHeight="1">
      <c r="A17" s="175">
        <v>46143</v>
      </c>
      <c r="B17" s="176" t="s">
        <v>226</v>
      </c>
      <c r="C17" s="176" t="s">
        <v>645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645</v>
      </c>
      <c r="P17" s="176" t="s">
        <v>645</v>
      </c>
      <c r="T17" s="176" t="s">
        <v>645</v>
      </c>
      <c r="X17" s="176" t="s">
        <v>645</v>
      </c>
      <c r="Z17" s="176" t="s">
        <v>420</v>
      </c>
      <c r="AA17" s="176" t="s">
        <v>645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654</v>
      </c>
      <c r="AI17" s="176" t="s">
        <v>654</v>
      </c>
      <c r="AJ17" s="176" t="s">
        <v>654</v>
      </c>
      <c r="AK17" s="176" t="s">
        <v>654</v>
      </c>
      <c r="AL17" s="123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46143</v>
      </c>
      <c r="B18" s="176" t="s">
        <v>227</v>
      </c>
      <c r="C18" s="176" t="s">
        <v>17244</v>
      </c>
      <c r="E18" s="176" t="s">
        <v>17246</v>
      </c>
      <c r="F18" s="176" t="s">
        <v>17236</v>
      </c>
      <c r="G18" s="176">
        <v>700</v>
      </c>
      <c r="H18" s="176" t="s">
        <v>17249</v>
      </c>
      <c r="I18" s="176">
        <v>5</v>
      </c>
      <c r="J18" s="176">
        <v>16</v>
      </c>
      <c r="K18" s="176">
        <v>1</v>
      </c>
      <c r="L18" s="176">
        <v>7659</v>
      </c>
      <c r="M18" s="176">
        <v>8262</v>
      </c>
      <c r="N18" s="176">
        <v>11</v>
      </c>
      <c r="O18" s="176">
        <v>0</v>
      </c>
      <c r="P18" s="176">
        <v>7693</v>
      </c>
      <c r="Q18" s="176">
        <v>8279</v>
      </c>
      <c r="R18" s="176">
        <v>11</v>
      </c>
      <c r="S18" s="176">
        <v>0</v>
      </c>
      <c r="T18" s="176">
        <v>7617</v>
      </c>
      <c r="U18" s="176">
        <v>8274</v>
      </c>
      <c r="V18" s="176">
        <v>14</v>
      </c>
      <c r="W18" s="176">
        <v>1</v>
      </c>
      <c r="X18" s="176">
        <v>7759</v>
      </c>
      <c r="Y18" s="176">
        <v>8169</v>
      </c>
      <c r="Z18" s="176">
        <v>2.2187981510015407</v>
      </c>
      <c r="AA18" s="176">
        <v>17.333333333333332</v>
      </c>
      <c r="AB18" s="176">
        <v>0.99566639957264957</v>
      </c>
      <c r="AC18" s="176">
        <v>79.64</v>
      </c>
      <c r="AD18" s="176">
        <v>2.1666666666666665</v>
      </c>
      <c r="AE18" s="176">
        <v>2.0833333333333335</v>
      </c>
      <c r="AF18" s="176" t="s">
        <v>213</v>
      </c>
      <c r="AG18" s="176">
        <v>1</v>
      </c>
      <c r="AH18" s="176" t="s">
        <v>644</v>
      </c>
      <c r="AI18" s="176" t="s">
        <v>644</v>
      </c>
      <c r="AJ18" s="176" t="s">
        <v>748</v>
      </c>
      <c r="AK18" s="176" t="s">
        <v>748</v>
      </c>
      <c r="AL18" s="1231" t="s">
        <v>251</v>
      </c>
      <c r="AM18" s="176" t="s">
        <v>639</v>
      </c>
      <c r="AN18" s="176">
        <v>0.66900000000000004</v>
      </c>
      <c r="AO18" s="176">
        <v>2.4</v>
      </c>
      <c r="AP18" s="176">
        <v>24</v>
      </c>
      <c r="AQ18" s="176">
        <v>216</v>
      </c>
      <c r="AR18" s="176">
        <v>3.4</v>
      </c>
      <c r="AS18" s="193">
        <v>11791.526400000002</v>
      </c>
    </row>
    <row r="19" spans="1:45" ht="16.5" customHeight="1">
      <c r="A19" s="175">
        <v>46143</v>
      </c>
      <c r="B19" s="176" t="s">
        <v>228</v>
      </c>
      <c r="C19" s="176" t="s">
        <v>645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645</v>
      </c>
      <c r="P19" s="176" t="s">
        <v>645</v>
      </c>
      <c r="T19" s="176" t="s">
        <v>645</v>
      </c>
      <c r="X19" s="176" t="s">
        <v>645</v>
      </c>
      <c r="Z19" s="176" t="s">
        <v>420</v>
      </c>
      <c r="AA19" s="176" t="s">
        <v>645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654</v>
      </c>
      <c r="AI19" s="176" t="s">
        <v>654</v>
      </c>
      <c r="AJ19" s="176" t="s">
        <v>654</v>
      </c>
      <c r="AK19" s="176" t="s">
        <v>654</v>
      </c>
      <c r="AL19" s="123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46143</v>
      </c>
      <c r="B20" s="176" t="s">
        <v>229</v>
      </c>
      <c r="C20" s="176" t="s">
        <v>645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645</v>
      </c>
      <c r="P20" s="176" t="s">
        <v>645</v>
      </c>
      <c r="T20" s="176" t="s">
        <v>645</v>
      </c>
      <c r="X20" s="176" t="s">
        <v>645</v>
      </c>
      <c r="Z20" s="176" t="s">
        <v>420</v>
      </c>
      <c r="AA20" s="176" t="s">
        <v>645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213</v>
      </c>
      <c r="AG20" s="176">
        <v>2</v>
      </c>
      <c r="AH20" s="176" t="s">
        <v>644</v>
      </c>
      <c r="AI20" s="176" t="s">
        <v>644</v>
      </c>
      <c r="AJ20" s="176" t="s">
        <v>748</v>
      </c>
      <c r="AK20" s="176" t="s">
        <v>748</v>
      </c>
      <c r="AL20" s="123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46143</v>
      </c>
      <c r="B21" s="176" t="s">
        <v>230</v>
      </c>
      <c r="C21" s="176" t="s">
        <v>17295</v>
      </c>
      <c r="E21" s="176" t="s">
        <v>869</v>
      </c>
      <c r="F21" s="176" t="s">
        <v>17296</v>
      </c>
      <c r="G21" s="176">
        <v>600</v>
      </c>
      <c r="H21" s="176" t="s">
        <v>459</v>
      </c>
      <c r="I21" s="176">
        <v>4</v>
      </c>
      <c r="L21" s="176" t="s">
        <v>656</v>
      </c>
      <c r="P21" s="176" t="s">
        <v>656</v>
      </c>
      <c r="T21" s="176" t="s">
        <v>656</v>
      </c>
      <c r="X21" s="176" t="s">
        <v>656</v>
      </c>
      <c r="Z21" s="176">
        <v>6.9230769230769234</v>
      </c>
      <c r="AA21" s="176" t="s">
        <v>656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213</v>
      </c>
      <c r="AG21" s="176">
        <v>1</v>
      </c>
      <c r="AH21" s="176" t="s">
        <v>644</v>
      </c>
      <c r="AI21" s="176" t="s">
        <v>644</v>
      </c>
      <c r="AJ21" s="176" t="s">
        <v>748</v>
      </c>
      <c r="AK21" s="176" t="s">
        <v>748</v>
      </c>
      <c r="AL21" s="1231" t="s">
        <v>251</v>
      </c>
      <c r="AM21" s="176" t="s">
        <v>657</v>
      </c>
      <c r="AN21" s="176">
        <v>1.859</v>
      </c>
      <c r="AO21" s="176">
        <v>1.6</v>
      </c>
      <c r="AP21" s="176">
        <v>24</v>
      </c>
      <c r="AQ21" s="176">
        <v>216</v>
      </c>
      <c r="AR21" s="176">
        <v>2.6</v>
      </c>
      <c r="AS21" s="193">
        <v>25056.345600000001</v>
      </c>
    </row>
    <row r="22" spans="1:45" ht="16.5" customHeight="1">
      <c r="A22" s="175">
        <v>46143</v>
      </c>
      <c r="B22" s="176" t="s">
        <v>231</v>
      </c>
      <c r="C22" s="176" t="s">
        <v>645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645</v>
      </c>
      <c r="P22" s="176" t="s">
        <v>645</v>
      </c>
      <c r="T22" s="176" t="s">
        <v>645</v>
      </c>
      <c r="X22" s="176" t="s">
        <v>645</v>
      </c>
      <c r="Z22" s="176" t="s">
        <v>420</v>
      </c>
      <c r="AA22" s="176" t="s">
        <v>645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654</v>
      </c>
      <c r="AI22" s="176" t="s">
        <v>654</v>
      </c>
      <c r="AJ22" s="176" t="s">
        <v>654</v>
      </c>
      <c r="AK22" s="176" t="s">
        <v>654</v>
      </c>
      <c r="AL22" s="123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46143</v>
      </c>
      <c r="B23" s="176" t="s">
        <v>233</v>
      </c>
      <c r="C23" s="176" t="s">
        <v>17258</v>
      </c>
      <c r="D23" s="176" t="s">
        <v>646</v>
      </c>
      <c r="E23" s="176" t="s">
        <v>17253</v>
      </c>
      <c r="F23" s="176" t="s">
        <v>17259</v>
      </c>
      <c r="G23" s="176">
        <v>600</v>
      </c>
      <c r="H23" s="176" t="s">
        <v>17269</v>
      </c>
      <c r="I23" s="176">
        <v>5.5</v>
      </c>
      <c r="J23" s="176">
        <v>25</v>
      </c>
      <c r="K23" s="176">
        <v>6</v>
      </c>
      <c r="L23" s="176">
        <v>6730</v>
      </c>
      <c r="N23" s="176">
        <v>9</v>
      </c>
      <c r="O23" s="176">
        <v>4</v>
      </c>
      <c r="P23" s="176">
        <v>7250</v>
      </c>
      <c r="R23" s="176">
        <v>9</v>
      </c>
      <c r="S23" s="176">
        <v>0</v>
      </c>
      <c r="T23" s="176">
        <v>7280</v>
      </c>
      <c r="V23" s="176">
        <v>14</v>
      </c>
      <c r="W23" s="176">
        <v>1</v>
      </c>
      <c r="X23" s="176">
        <v>7220</v>
      </c>
      <c r="Z23" s="176">
        <v>5.0883392226148407</v>
      </c>
      <c r="AA23" s="176">
        <v>19</v>
      </c>
      <c r="AB23" s="176">
        <v>0.98960670405982909</v>
      </c>
      <c r="AC23" s="176">
        <v>71.2</v>
      </c>
      <c r="AD23" s="176">
        <v>2.375</v>
      </c>
      <c r="AE23" s="176">
        <v>1.9166666666666667</v>
      </c>
      <c r="AF23" s="176" t="s">
        <v>232</v>
      </c>
      <c r="AG23" s="176">
        <v>1</v>
      </c>
      <c r="AH23" s="176" t="s">
        <v>650</v>
      </c>
      <c r="AI23" s="176" t="s">
        <v>650</v>
      </c>
      <c r="AJ23" s="176" t="s">
        <v>845</v>
      </c>
      <c r="AK23" s="176" t="s">
        <v>845</v>
      </c>
      <c r="AL23" s="1231" t="s">
        <v>251</v>
      </c>
      <c r="AM23" s="176" t="s">
        <v>657</v>
      </c>
      <c r="AN23" s="176">
        <v>1.859</v>
      </c>
      <c r="AO23" s="176">
        <v>2.1</v>
      </c>
      <c r="AP23" s="176">
        <v>24</v>
      </c>
      <c r="AQ23" s="176">
        <v>216</v>
      </c>
      <c r="AR23" s="176">
        <v>3.1</v>
      </c>
      <c r="AS23" s="193">
        <v>29874.873599999999</v>
      </c>
    </row>
    <row r="24" spans="1:45" ht="16.5" customHeight="1">
      <c r="A24" s="175">
        <v>46143</v>
      </c>
      <c r="B24" s="176" t="s">
        <v>234</v>
      </c>
      <c r="C24" s="176" t="s">
        <v>645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645</v>
      </c>
      <c r="P24" s="176" t="s">
        <v>645</v>
      </c>
      <c r="T24" s="176" t="s">
        <v>645</v>
      </c>
      <c r="X24" s="176" t="s">
        <v>645</v>
      </c>
      <c r="Z24" s="176" t="s">
        <v>420</v>
      </c>
      <c r="AA24" s="176" t="s">
        <v>645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232</v>
      </c>
      <c r="AG24" s="176">
        <v>1</v>
      </c>
      <c r="AH24" s="176" t="s">
        <v>654</v>
      </c>
      <c r="AI24" s="176" t="s">
        <v>654</v>
      </c>
      <c r="AJ24" s="176" t="s">
        <v>654</v>
      </c>
      <c r="AK24" s="176" t="s">
        <v>654</v>
      </c>
      <c r="AL24" s="123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46143</v>
      </c>
      <c r="B25" s="176" t="s">
        <v>235</v>
      </c>
      <c r="C25" s="176" t="s">
        <v>17250</v>
      </c>
      <c r="D25" s="176" t="s">
        <v>646</v>
      </c>
      <c r="E25" s="176" t="s">
        <v>17253</v>
      </c>
      <c r="F25" s="176" t="s">
        <v>17251</v>
      </c>
      <c r="G25" s="176">
        <v>700</v>
      </c>
      <c r="H25" s="176" t="s">
        <v>629</v>
      </c>
      <c r="I25" s="176">
        <v>5.5</v>
      </c>
      <c r="J25" s="176">
        <v>40</v>
      </c>
      <c r="K25" s="176">
        <v>1</v>
      </c>
      <c r="L25" s="176">
        <v>7960</v>
      </c>
      <c r="M25" s="176">
        <v>8800</v>
      </c>
      <c r="N25" s="176">
        <v>9</v>
      </c>
      <c r="O25" s="176">
        <v>0</v>
      </c>
      <c r="P25" s="176">
        <v>7870</v>
      </c>
      <c r="Q25" s="176">
        <v>8800</v>
      </c>
      <c r="R25" s="176">
        <v>24</v>
      </c>
      <c r="S25" s="176">
        <v>0</v>
      </c>
      <c r="T25" s="176">
        <v>7040</v>
      </c>
      <c r="U25" s="176">
        <v>8890</v>
      </c>
      <c r="V25" s="176">
        <v>57</v>
      </c>
      <c r="W25" s="176">
        <v>0</v>
      </c>
      <c r="X25" s="176">
        <v>8240</v>
      </c>
      <c r="Y25" s="176">
        <v>8890</v>
      </c>
      <c r="Z25" s="176">
        <v>5.9016393442622954</v>
      </c>
      <c r="AA25" s="176">
        <v>43.333333333333336</v>
      </c>
      <c r="AB25" s="176">
        <v>0.99918536324786322</v>
      </c>
      <c r="AC25" s="176">
        <v>83.112499999999997</v>
      </c>
      <c r="AD25" s="176">
        <v>5.416666666666667</v>
      </c>
      <c r="AE25" s="176">
        <v>5.375</v>
      </c>
      <c r="AF25" s="176" t="s">
        <v>236</v>
      </c>
      <c r="AG25" s="176">
        <v>1</v>
      </c>
      <c r="AH25" s="176" t="s">
        <v>15435</v>
      </c>
      <c r="AI25" s="176" t="s">
        <v>16151</v>
      </c>
      <c r="AJ25" s="176" t="s">
        <v>868</v>
      </c>
      <c r="AK25" s="176" t="s">
        <v>868</v>
      </c>
      <c r="AL25" s="1231" t="s">
        <v>252</v>
      </c>
      <c r="AM25" s="176" t="s">
        <v>466</v>
      </c>
      <c r="AN25" s="176">
        <v>1.1890000000000001</v>
      </c>
      <c r="AO25" s="176">
        <v>2.9</v>
      </c>
      <c r="AP25" s="176">
        <v>24</v>
      </c>
      <c r="AQ25" s="176">
        <v>216</v>
      </c>
      <c r="AR25" s="176">
        <v>3.9</v>
      </c>
      <c r="AS25" s="193">
        <v>24038.7264</v>
      </c>
    </row>
    <row r="26" spans="1:45" ht="16.5" customHeight="1">
      <c r="A26" s="175">
        <v>46143</v>
      </c>
      <c r="B26" s="176" t="s">
        <v>237</v>
      </c>
      <c r="C26" s="176" t="s">
        <v>17257</v>
      </c>
      <c r="D26" s="176" t="s">
        <v>646</v>
      </c>
      <c r="E26" s="176" t="s">
        <v>17253</v>
      </c>
      <c r="F26" s="176" t="s">
        <v>17259</v>
      </c>
      <c r="G26" s="176">
        <v>700</v>
      </c>
      <c r="H26" s="176" t="s">
        <v>666</v>
      </c>
      <c r="I26" s="176">
        <v>5.5</v>
      </c>
      <c r="J26" s="176">
        <v>42</v>
      </c>
      <c r="K26" s="176">
        <v>3</v>
      </c>
      <c r="L26" s="176">
        <v>9440</v>
      </c>
      <c r="M26" s="176">
        <v>8520</v>
      </c>
      <c r="N26" s="176">
        <v>2</v>
      </c>
      <c r="O26" s="176">
        <v>0</v>
      </c>
      <c r="P26" s="176">
        <v>8890</v>
      </c>
      <c r="Q26" s="176">
        <v>7690</v>
      </c>
      <c r="R26" s="176">
        <v>27</v>
      </c>
      <c r="S26" s="176">
        <v>4</v>
      </c>
      <c r="T26" s="176">
        <v>9170</v>
      </c>
      <c r="U26" s="176">
        <v>8610</v>
      </c>
      <c r="V26" s="176">
        <v>29</v>
      </c>
      <c r="W26" s="176">
        <v>8</v>
      </c>
      <c r="X26" s="176">
        <v>9170</v>
      </c>
      <c r="Y26" s="176">
        <v>8610</v>
      </c>
      <c r="Z26" s="176">
        <v>5.8299595141700404</v>
      </c>
      <c r="AA26" s="176">
        <v>33.333333333333336</v>
      </c>
      <c r="AB26" s="176">
        <v>0.98763020833333337</v>
      </c>
      <c r="AC26" s="176">
        <v>87.625</v>
      </c>
      <c r="AD26" s="176">
        <v>4.166666666666667</v>
      </c>
      <c r="AE26" s="176">
        <v>3.5416666666666665</v>
      </c>
      <c r="AF26" s="176" t="s">
        <v>236</v>
      </c>
      <c r="AG26" s="176">
        <v>1</v>
      </c>
      <c r="AH26" s="176" t="s">
        <v>651</v>
      </c>
      <c r="AI26" s="176" t="s">
        <v>651</v>
      </c>
      <c r="AJ26" s="176" t="s">
        <v>653</v>
      </c>
      <c r="AK26" s="176" t="s">
        <v>653</v>
      </c>
      <c r="AL26" s="1231" t="s">
        <v>251</v>
      </c>
      <c r="AM26" s="176" t="s">
        <v>466</v>
      </c>
      <c r="AN26" s="176">
        <v>1.1890000000000001</v>
      </c>
      <c r="AO26" s="176">
        <v>2.8</v>
      </c>
      <c r="AP26" s="176">
        <v>24</v>
      </c>
      <c r="AQ26" s="176">
        <v>216</v>
      </c>
      <c r="AR26" s="176">
        <v>3.8</v>
      </c>
      <c r="AS26" s="193">
        <v>23422.3488</v>
      </c>
    </row>
    <row r="27" spans="1:45" ht="16.5" customHeight="1">
      <c r="A27" s="175">
        <v>46143</v>
      </c>
      <c r="B27" s="176" t="s">
        <v>238</v>
      </c>
      <c r="C27" s="176" t="s">
        <v>17285</v>
      </c>
      <c r="E27" s="176" t="s">
        <v>17253</v>
      </c>
      <c r="F27" s="176" t="s">
        <v>17293</v>
      </c>
      <c r="G27" s="176">
        <v>670</v>
      </c>
      <c r="H27" s="176" t="s">
        <v>735</v>
      </c>
      <c r="I27" s="176">
        <v>5</v>
      </c>
      <c r="J27" s="176">
        <v>21</v>
      </c>
      <c r="K27" s="176">
        <v>0</v>
      </c>
      <c r="L27" s="176">
        <v>8890</v>
      </c>
      <c r="N27" s="176">
        <v>12</v>
      </c>
      <c r="O27" s="176">
        <v>0</v>
      </c>
      <c r="P27" s="176">
        <v>7840</v>
      </c>
      <c r="R27" s="176">
        <v>50</v>
      </c>
      <c r="S27" s="176">
        <v>0</v>
      </c>
      <c r="T27" s="176">
        <v>9350</v>
      </c>
      <c r="V27" s="176">
        <v>20</v>
      </c>
      <c r="W27" s="176">
        <v>0</v>
      </c>
      <c r="X27" s="176">
        <v>8150</v>
      </c>
      <c r="Z27" s="176">
        <v>6.2882096069868991</v>
      </c>
      <c r="AA27" s="176">
        <v>68.666666666666671</v>
      </c>
      <c r="AB27" s="176">
        <v>1</v>
      </c>
      <c r="AC27" s="176">
        <v>85.575000000000003</v>
      </c>
      <c r="AD27" s="176">
        <v>8.5833333333333339</v>
      </c>
      <c r="AE27" s="176">
        <v>8.5833333333333339</v>
      </c>
      <c r="AF27" s="176" t="s">
        <v>236</v>
      </c>
      <c r="AG27" s="176">
        <v>2</v>
      </c>
      <c r="AH27" s="176" t="s">
        <v>15435</v>
      </c>
      <c r="AI27" s="176" t="s">
        <v>16151</v>
      </c>
      <c r="AJ27" s="176" t="s">
        <v>868</v>
      </c>
      <c r="AK27" s="176" t="s">
        <v>868</v>
      </c>
      <c r="AL27" s="1231" t="s">
        <v>251</v>
      </c>
      <c r="AM27" s="176" t="s">
        <v>466</v>
      </c>
      <c r="AN27" s="176">
        <v>1.1890000000000001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16642.195200000002</v>
      </c>
    </row>
    <row r="28" spans="1:45" ht="16.5" customHeight="1">
      <c r="A28" s="175">
        <v>46143</v>
      </c>
      <c r="B28" s="176" t="s">
        <v>238</v>
      </c>
      <c r="C28" s="176" t="s">
        <v>17284</v>
      </c>
      <c r="E28" s="176" t="s">
        <v>17253</v>
      </c>
      <c r="F28" s="176" t="s">
        <v>17293</v>
      </c>
      <c r="G28" s="176">
        <v>670</v>
      </c>
      <c r="H28" s="176" t="s">
        <v>662</v>
      </c>
      <c r="I28" s="176">
        <v>5</v>
      </c>
      <c r="J28" s="176">
        <v>20</v>
      </c>
      <c r="K28" s="176">
        <v>0</v>
      </c>
      <c r="M28" s="176">
        <v>8244</v>
      </c>
      <c r="N28" s="176">
        <v>10</v>
      </c>
      <c r="O28" s="176">
        <v>0</v>
      </c>
      <c r="Q28" s="176">
        <v>7870</v>
      </c>
      <c r="R28" s="176">
        <v>17</v>
      </c>
      <c r="S28" s="176">
        <v>0</v>
      </c>
      <c r="T28" s="176">
        <v>7500</v>
      </c>
      <c r="V28" s="176">
        <v>39</v>
      </c>
      <c r="W28" s="176">
        <v>0</v>
      </c>
      <c r="Y28" s="176">
        <v>8150</v>
      </c>
      <c r="Z28" s="176">
        <v>6.1802575107296134</v>
      </c>
      <c r="AA28" s="176">
        <v>57.333333333333336</v>
      </c>
      <c r="AB28" s="176">
        <v>1</v>
      </c>
      <c r="AC28" s="176">
        <v>79.41</v>
      </c>
      <c r="AD28" s="176">
        <v>7.166666666666667</v>
      </c>
      <c r="AE28" s="176">
        <v>7.166666666666667</v>
      </c>
      <c r="AF28" s="176" t="s">
        <v>236</v>
      </c>
      <c r="AG28" s="176">
        <v>2</v>
      </c>
      <c r="AH28" s="176" t="s">
        <v>15435</v>
      </c>
      <c r="AI28" s="176" t="s">
        <v>16151</v>
      </c>
      <c r="AJ28" s="176" t="s">
        <v>868</v>
      </c>
      <c r="AK28" s="176" t="s">
        <v>868</v>
      </c>
      <c r="AM28" s="176" t="s">
        <v>466</v>
      </c>
      <c r="AN28" s="176">
        <v>1.1890000000000001</v>
      </c>
      <c r="AO28" s="176">
        <v>2.4</v>
      </c>
      <c r="AP28" s="176">
        <v>24</v>
      </c>
      <c r="AQ28" s="176">
        <v>216</v>
      </c>
      <c r="AR28" s="176">
        <v>3.4</v>
      </c>
      <c r="AS28" s="193">
        <v>20956.838400000001</v>
      </c>
    </row>
    <row r="29" spans="1:45" ht="16.5" customHeight="1">
      <c r="A29" s="175">
        <v>46143</v>
      </c>
      <c r="B29" s="176" t="s">
        <v>239</v>
      </c>
      <c r="C29" s="176" t="s">
        <v>17275</v>
      </c>
      <c r="E29" s="176" t="s">
        <v>682</v>
      </c>
      <c r="F29" s="176" t="s">
        <v>17281</v>
      </c>
      <c r="G29" s="176">
        <v>600</v>
      </c>
      <c r="H29" s="176" t="s">
        <v>625</v>
      </c>
      <c r="I29" s="176">
        <v>5.5</v>
      </c>
      <c r="J29" s="176">
        <v>28</v>
      </c>
      <c r="K29" s="176">
        <v>0</v>
      </c>
      <c r="M29" s="176">
        <v>6480</v>
      </c>
      <c r="N29" s="176">
        <v>31</v>
      </c>
      <c r="O29" s="176">
        <v>2</v>
      </c>
      <c r="P29" s="176" t="s">
        <v>645</v>
      </c>
      <c r="Q29" s="176">
        <v>8150</v>
      </c>
      <c r="R29" s="176">
        <v>16</v>
      </c>
      <c r="S29" s="176">
        <v>0</v>
      </c>
      <c r="T29" s="176" t="s">
        <v>645</v>
      </c>
      <c r="U29" s="176">
        <v>7870</v>
      </c>
      <c r="V29" s="176">
        <v>37</v>
      </c>
      <c r="W29" s="176">
        <v>5</v>
      </c>
      <c r="X29" s="176" t="s">
        <v>645</v>
      </c>
      <c r="Y29" s="176">
        <v>7690</v>
      </c>
      <c r="Z29" s="176">
        <v>4.9655172413793105</v>
      </c>
      <c r="AA29" s="176">
        <v>74.666666666666671</v>
      </c>
      <c r="AB29" s="176">
        <v>0.99322248931623935</v>
      </c>
      <c r="AC29" s="176">
        <v>75.474999999999994</v>
      </c>
      <c r="AD29" s="176">
        <v>9.3333333333333339</v>
      </c>
      <c r="AE29" s="176">
        <v>8.75</v>
      </c>
      <c r="AF29" s="176" t="s">
        <v>236</v>
      </c>
      <c r="AG29" s="176">
        <v>2</v>
      </c>
      <c r="AH29" s="176" t="s">
        <v>651</v>
      </c>
      <c r="AI29" s="176" t="s">
        <v>651</v>
      </c>
      <c r="AJ29" s="176" t="s">
        <v>653</v>
      </c>
      <c r="AK29" s="176" t="s">
        <v>653</v>
      </c>
      <c r="AL29" s="1231" t="s">
        <v>251</v>
      </c>
      <c r="AM29" s="176" t="s">
        <v>466</v>
      </c>
      <c r="AN29" s="176">
        <v>1.1890000000000001</v>
      </c>
      <c r="AO29" s="176">
        <v>3.8</v>
      </c>
      <c r="AP29" s="176">
        <v>24</v>
      </c>
      <c r="AQ29" s="176">
        <v>216</v>
      </c>
      <c r="AR29" s="176">
        <v>4.8</v>
      </c>
      <c r="AS29" s="193">
        <v>29586.124800000001</v>
      </c>
    </row>
    <row r="30" spans="1:45" ht="16.5" customHeight="1">
      <c r="A30" s="175">
        <v>46143</v>
      </c>
      <c r="B30" s="176" t="s">
        <v>389</v>
      </c>
      <c r="C30" s="176" t="s">
        <v>17270</v>
      </c>
      <c r="D30" s="176" t="s">
        <v>646</v>
      </c>
      <c r="E30" s="176" t="s">
        <v>17260</v>
      </c>
      <c r="F30" s="176" t="s">
        <v>17273</v>
      </c>
      <c r="G30" s="176">
        <v>550</v>
      </c>
      <c r="H30" s="176" t="s">
        <v>812</v>
      </c>
      <c r="I30" s="176">
        <v>5.5</v>
      </c>
      <c r="J30" s="176">
        <v>17</v>
      </c>
      <c r="K30" s="176">
        <v>4</v>
      </c>
      <c r="L30" s="176">
        <v>6940</v>
      </c>
      <c r="N30" s="176">
        <v>8</v>
      </c>
      <c r="O30" s="176">
        <v>0</v>
      </c>
      <c r="P30" s="176">
        <v>6740</v>
      </c>
      <c r="R30" s="176">
        <v>16</v>
      </c>
      <c r="S30" s="176">
        <v>0</v>
      </c>
      <c r="T30" s="176">
        <v>7310</v>
      </c>
      <c r="V30" s="176">
        <v>11</v>
      </c>
      <c r="W30" s="176">
        <v>0</v>
      </c>
      <c r="X30" s="176">
        <v>7410</v>
      </c>
      <c r="Z30" s="176">
        <v>6.6055045871559637</v>
      </c>
      <c r="AA30" s="176">
        <v>34.666666666666664</v>
      </c>
      <c r="AB30" s="176">
        <v>0.99708867521367517</v>
      </c>
      <c r="AC30" s="176">
        <v>71</v>
      </c>
      <c r="AD30" s="176">
        <v>4.333333333333333</v>
      </c>
      <c r="AE30" s="176">
        <v>4</v>
      </c>
      <c r="AF30" s="176" t="s">
        <v>236</v>
      </c>
      <c r="AG30" s="176">
        <v>2</v>
      </c>
      <c r="AH30" s="176" t="s">
        <v>15435</v>
      </c>
      <c r="AI30" s="176" t="s">
        <v>16151</v>
      </c>
      <c r="AJ30" s="176" t="s">
        <v>868</v>
      </c>
      <c r="AK30" s="176" t="s">
        <v>868</v>
      </c>
      <c r="AL30" s="1231" t="s">
        <v>252</v>
      </c>
      <c r="AM30" s="176" t="s">
        <v>657</v>
      </c>
      <c r="AN30" s="176">
        <v>1.859</v>
      </c>
      <c r="AO30" s="176">
        <v>3.2</v>
      </c>
      <c r="AP30" s="176">
        <v>24</v>
      </c>
      <c r="AQ30" s="176">
        <v>216</v>
      </c>
      <c r="AR30" s="176">
        <v>4.2</v>
      </c>
      <c r="AS30" s="193">
        <v>40475.635199999997</v>
      </c>
    </row>
    <row r="31" spans="1:45" ht="16.5" customHeight="1">
      <c r="A31" s="175">
        <v>46143</v>
      </c>
      <c r="B31" s="176" t="s">
        <v>389</v>
      </c>
      <c r="C31" s="176" t="s">
        <v>17276</v>
      </c>
      <c r="D31" s="176" t="s">
        <v>646</v>
      </c>
      <c r="E31" s="176" t="s">
        <v>17253</v>
      </c>
      <c r="F31" s="176" t="s">
        <v>17251</v>
      </c>
      <c r="G31" s="176">
        <v>700</v>
      </c>
      <c r="H31" s="176" t="s">
        <v>911</v>
      </c>
      <c r="I31" s="176">
        <v>5.5</v>
      </c>
      <c r="J31" s="176">
        <v>10</v>
      </c>
      <c r="K31" s="176">
        <v>0</v>
      </c>
      <c r="M31" s="176">
        <v>9070</v>
      </c>
      <c r="N31" s="176">
        <v>9</v>
      </c>
      <c r="O31" s="176">
        <v>0</v>
      </c>
      <c r="Q31" s="176">
        <v>8500</v>
      </c>
      <c r="R31" s="176">
        <v>18</v>
      </c>
      <c r="S31" s="176">
        <v>0</v>
      </c>
      <c r="T31" s="176">
        <v>9260</v>
      </c>
      <c r="V31" s="176">
        <v>29</v>
      </c>
      <c r="W31" s="176">
        <v>0</v>
      </c>
      <c r="Y31" s="176">
        <v>9630</v>
      </c>
      <c r="Z31" s="176">
        <v>5.8775510204081636</v>
      </c>
      <c r="AA31" s="176">
        <v>44</v>
      </c>
      <c r="AB31" s="176">
        <v>1</v>
      </c>
      <c r="AC31" s="176">
        <v>91.15</v>
      </c>
      <c r="AD31" s="176">
        <v>5.5</v>
      </c>
      <c r="AE31" s="176">
        <v>5.5</v>
      </c>
      <c r="AF31" s="176" t="s">
        <v>236</v>
      </c>
      <c r="AG31" s="176">
        <v>2</v>
      </c>
      <c r="AH31" s="176" t="s">
        <v>15435</v>
      </c>
      <c r="AI31" s="176" t="s">
        <v>16151</v>
      </c>
      <c r="AJ31" s="176" t="s">
        <v>868</v>
      </c>
      <c r="AK31" s="176" t="s">
        <v>868</v>
      </c>
      <c r="AM31" s="176" t="s">
        <v>466</v>
      </c>
      <c r="AN31" s="176">
        <v>1.1890000000000001</v>
      </c>
      <c r="AO31" s="176">
        <v>2.8</v>
      </c>
      <c r="AP31" s="176">
        <v>24</v>
      </c>
      <c r="AQ31" s="176">
        <v>216</v>
      </c>
      <c r="AR31" s="176">
        <v>3.8</v>
      </c>
      <c r="AS31" s="193">
        <v>23422.3488</v>
      </c>
    </row>
    <row r="32" spans="1:45" ht="16.5" customHeight="1">
      <c r="A32" s="175">
        <v>46143</v>
      </c>
      <c r="B32" s="176" t="s">
        <v>418</v>
      </c>
      <c r="C32" s="176" t="s">
        <v>17252</v>
      </c>
      <c r="D32" s="176" t="s">
        <v>646</v>
      </c>
      <c r="E32" s="176" t="s">
        <v>17253</v>
      </c>
      <c r="F32" s="176" t="s">
        <v>17251</v>
      </c>
      <c r="G32" s="176">
        <v>700</v>
      </c>
      <c r="H32" s="176" t="s">
        <v>843</v>
      </c>
      <c r="I32" s="176">
        <v>5.5</v>
      </c>
      <c r="J32" s="176">
        <v>40</v>
      </c>
      <c r="K32" s="176">
        <v>0</v>
      </c>
      <c r="L32" s="176">
        <v>6110</v>
      </c>
      <c r="M32" s="176">
        <v>9170</v>
      </c>
      <c r="N32" s="176">
        <v>41</v>
      </c>
      <c r="O32" s="176">
        <v>10</v>
      </c>
      <c r="P32" s="176">
        <v>9350</v>
      </c>
      <c r="Q32" s="176">
        <v>8060</v>
      </c>
      <c r="R32" s="176">
        <v>29</v>
      </c>
      <c r="S32" s="176">
        <v>6</v>
      </c>
      <c r="T32" s="176">
        <v>8320</v>
      </c>
      <c r="U32" s="176">
        <v>9350</v>
      </c>
      <c r="V32" s="176">
        <v>45</v>
      </c>
      <c r="W32" s="176">
        <v>19</v>
      </c>
      <c r="X32" s="176">
        <v>7590</v>
      </c>
      <c r="Y32" s="176">
        <v>9260</v>
      </c>
      <c r="Z32" s="176">
        <v>5.8299595141700404</v>
      </c>
      <c r="AA32" s="176">
        <v>51.666666666666664</v>
      </c>
      <c r="AB32" s="176">
        <v>0.97113715277777779</v>
      </c>
      <c r="AC32" s="176">
        <v>84.012500000000003</v>
      </c>
      <c r="AD32" s="176">
        <v>6.458333333333333</v>
      </c>
      <c r="AE32" s="176">
        <v>5</v>
      </c>
      <c r="AF32" s="176" t="s">
        <v>236</v>
      </c>
      <c r="AG32" s="176">
        <v>1</v>
      </c>
      <c r="AH32" s="176" t="s">
        <v>651</v>
      </c>
      <c r="AI32" s="176" t="s">
        <v>651</v>
      </c>
      <c r="AJ32" s="176" t="s">
        <v>653</v>
      </c>
      <c r="AK32" s="176" t="s">
        <v>653</v>
      </c>
      <c r="AL32" s="1231" t="s">
        <v>252</v>
      </c>
      <c r="AM32" s="176" t="s">
        <v>466</v>
      </c>
      <c r="AN32" s="176">
        <v>1.1890000000000001</v>
      </c>
      <c r="AO32" s="176">
        <v>2.8</v>
      </c>
      <c r="AP32" s="176">
        <v>24</v>
      </c>
      <c r="AQ32" s="176">
        <v>216</v>
      </c>
      <c r="AR32" s="176">
        <v>3.8</v>
      </c>
      <c r="AS32" s="193">
        <v>23422.3488</v>
      </c>
    </row>
    <row r="33" spans="1:45" ht="16.5" customHeight="1">
      <c r="A33" s="175">
        <v>46143</v>
      </c>
      <c r="B33" s="176" t="s">
        <v>240</v>
      </c>
      <c r="C33" s="176" t="s">
        <v>645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645</v>
      </c>
      <c r="P33" s="176" t="s">
        <v>645</v>
      </c>
      <c r="T33" s="176" t="s">
        <v>645</v>
      </c>
      <c r="X33" s="176" t="s">
        <v>645</v>
      </c>
      <c r="Z33" s="176" t="s">
        <v>420</v>
      </c>
      <c r="AA33" s="176" t="s">
        <v>420</v>
      </c>
      <c r="AB33" s="176" t="s">
        <v>420</v>
      </c>
      <c r="AD33" s="176" t="s">
        <v>420</v>
      </c>
      <c r="AE33" s="176" t="s">
        <v>420</v>
      </c>
      <c r="AF33" s="176" t="s">
        <v>241</v>
      </c>
      <c r="AG33" s="176">
        <v>12</v>
      </c>
      <c r="AH33" s="176" t="s">
        <v>649</v>
      </c>
      <c r="AI33" s="176" t="s">
        <v>649</v>
      </c>
      <c r="AJ33" s="176" t="s">
        <v>845</v>
      </c>
      <c r="AK33" s="176" t="s">
        <v>845</v>
      </c>
      <c r="AL33" s="123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46143</v>
      </c>
      <c r="B34" s="176" t="s">
        <v>242</v>
      </c>
      <c r="C34" s="176" t="s">
        <v>386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386</v>
      </c>
      <c r="P34" s="176" t="s">
        <v>386</v>
      </c>
      <c r="T34" s="176" t="s">
        <v>386</v>
      </c>
      <c r="X34" s="176" t="s">
        <v>386</v>
      </c>
      <c r="Z34" s="176" t="s">
        <v>420</v>
      </c>
      <c r="AA34" s="176" t="s">
        <v>420</v>
      </c>
      <c r="AB34" s="176" t="s">
        <v>420</v>
      </c>
      <c r="AD34" s="176" t="s">
        <v>420</v>
      </c>
      <c r="AE34" s="176" t="s">
        <v>420</v>
      </c>
      <c r="AF34" s="176" t="s">
        <v>241</v>
      </c>
      <c r="AG34" s="176">
        <v>5</v>
      </c>
      <c r="AH34" s="176" t="s">
        <v>649</v>
      </c>
      <c r="AI34" s="176" t="s">
        <v>649</v>
      </c>
      <c r="AJ34" s="176" t="s">
        <v>845</v>
      </c>
      <c r="AK34" s="176" t="s">
        <v>845</v>
      </c>
      <c r="AL34" s="123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46143</v>
      </c>
      <c r="B35" s="176" t="s">
        <v>16531</v>
      </c>
      <c r="C35" s="176" t="s">
        <v>16707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645</v>
      </c>
      <c r="P35" s="176" t="s">
        <v>645</v>
      </c>
      <c r="T35" s="176" t="s">
        <v>645</v>
      </c>
      <c r="X35" s="176" t="s">
        <v>645</v>
      </c>
      <c r="Z35" s="176" t="s">
        <v>420</v>
      </c>
      <c r="AA35" s="176" t="s">
        <v>645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654</v>
      </c>
      <c r="AI35" s="176" t="s">
        <v>654</v>
      </c>
      <c r="AJ35" s="176" t="s">
        <v>654</v>
      </c>
      <c r="AK35" s="176" t="s">
        <v>654</v>
      </c>
      <c r="AL35" s="123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46143</v>
      </c>
      <c r="B36" s="176" t="s">
        <v>244</v>
      </c>
      <c r="C36" s="176" t="s">
        <v>16707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645</v>
      </c>
      <c r="P36" s="176" t="s">
        <v>645</v>
      </c>
      <c r="T36" s="176" t="s">
        <v>645</v>
      </c>
      <c r="X36" s="176" t="s">
        <v>645</v>
      </c>
      <c r="Z36" s="176" t="s">
        <v>420</v>
      </c>
      <c r="AA36" s="176" t="s">
        <v>645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654</v>
      </c>
      <c r="AI36" s="176" t="s">
        <v>654</v>
      </c>
      <c r="AJ36" s="176" t="s">
        <v>654</v>
      </c>
      <c r="AK36" s="176" t="s">
        <v>654</v>
      </c>
      <c r="AL36" s="123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46143</v>
      </c>
      <c r="B37" s="176" t="s">
        <v>245</v>
      </c>
      <c r="C37" s="176" t="s">
        <v>16707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645</v>
      </c>
      <c r="P37" s="176" t="s">
        <v>645</v>
      </c>
      <c r="T37" s="176" t="s">
        <v>645</v>
      </c>
      <c r="X37" s="176" t="s">
        <v>645</v>
      </c>
      <c r="Z37" s="176" t="s">
        <v>420</v>
      </c>
      <c r="AA37" s="176" t="s">
        <v>645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654</v>
      </c>
      <c r="AI37" s="176" t="s">
        <v>654</v>
      </c>
      <c r="AJ37" s="176" t="s">
        <v>654</v>
      </c>
      <c r="AK37" s="176" t="s">
        <v>654</v>
      </c>
      <c r="AL37" s="123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46143</v>
      </c>
      <c r="B38" s="176" t="s">
        <v>246</v>
      </c>
      <c r="C38" s="176" t="s">
        <v>16707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645</v>
      </c>
      <c r="P38" s="176" t="s">
        <v>645</v>
      </c>
      <c r="T38" s="176" t="s">
        <v>645</v>
      </c>
      <c r="X38" s="176" t="s">
        <v>645</v>
      </c>
      <c r="Z38" s="176" t="s">
        <v>420</v>
      </c>
      <c r="AA38" s="176" t="s">
        <v>645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654</v>
      </c>
      <c r="AI38" s="176" t="s">
        <v>654</v>
      </c>
      <c r="AJ38" s="176" t="s">
        <v>654</v>
      </c>
      <c r="AK38" s="176" t="s">
        <v>654</v>
      </c>
      <c r="AL38" s="123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46143</v>
      </c>
      <c r="B39" s="176" t="s">
        <v>247</v>
      </c>
      <c r="C39" s="176" t="s">
        <v>16707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645</v>
      </c>
      <c r="P39" s="176" t="s">
        <v>645</v>
      </c>
      <c r="T39" s="176" t="s">
        <v>645</v>
      </c>
      <c r="X39" s="176" t="s">
        <v>645</v>
      </c>
      <c r="Z39" s="176" t="s">
        <v>420</v>
      </c>
      <c r="AA39" s="176" t="s">
        <v>645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654</v>
      </c>
      <c r="AI39" s="176" t="s">
        <v>654</v>
      </c>
      <c r="AJ39" s="176" t="s">
        <v>654</v>
      </c>
      <c r="AK39" s="176" t="s">
        <v>654</v>
      </c>
      <c r="AL39" s="123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46143</v>
      </c>
      <c r="B40" s="176" t="s">
        <v>248</v>
      </c>
      <c r="C40" s="176" t="s">
        <v>16707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645</v>
      </c>
      <c r="P40" s="176" t="s">
        <v>645</v>
      </c>
      <c r="T40" s="176" t="s">
        <v>645</v>
      </c>
      <c r="X40" s="176" t="s">
        <v>645</v>
      </c>
      <c r="Z40" s="176" t="s">
        <v>420</v>
      </c>
      <c r="AA40" s="176" t="s">
        <v>645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654</v>
      </c>
      <c r="AI40" s="176" t="s">
        <v>654</v>
      </c>
      <c r="AJ40" s="176" t="s">
        <v>654</v>
      </c>
      <c r="AK40" s="176" t="s">
        <v>654</v>
      </c>
      <c r="AL40" s="123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46143</v>
      </c>
      <c r="B41" s="176" t="s">
        <v>249</v>
      </c>
      <c r="C41" s="176" t="s">
        <v>16707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645</v>
      </c>
      <c r="P41" s="176" t="s">
        <v>645</v>
      </c>
      <c r="T41" s="176" t="s">
        <v>645</v>
      </c>
      <c r="X41" s="176" t="s">
        <v>645</v>
      </c>
      <c r="Z41" s="176" t="s">
        <v>420</v>
      </c>
      <c r="AA41" s="176" t="s">
        <v>645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243</v>
      </c>
      <c r="AG41" s="176">
        <v>1</v>
      </c>
      <c r="AH41" s="176" t="s">
        <v>654</v>
      </c>
      <c r="AI41" s="176" t="s">
        <v>654</v>
      </c>
      <c r="AJ41" s="176" t="s">
        <v>654</v>
      </c>
      <c r="AK41" s="176" t="s">
        <v>654</v>
      </c>
      <c r="AL41" s="123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46143</v>
      </c>
      <c r="B42" s="176" t="s">
        <v>250</v>
      </c>
      <c r="C42" s="176" t="s">
        <v>16707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645</v>
      </c>
      <c r="P42" s="176" t="s">
        <v>645</v>
      </c>
      <c r="T42" s="176" t="s">
        <v>645</v>
      </c>
      <c r="X42" s="176" t="s">
        <v>645</v>
      </c>
      <c r="Z42" s="176" t="s">
        <v>420</v>
      </c>
      <c r="AA42" s="176" t="s">
        <v>645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243</v>
      </c>
      <c r="AG42" s="176">
        <v>1</v>
      </c>
      <c r="AH42" s="176" t="s">
        <v>654</v>
      </c>
      <c r="AI42" s="176" t="s">
        <v>654</v>
      </c>
      <c r="AJ42" s="176" t="s">
        <v>654</v>
      </c>
      <c r="AK42" s="176" t="s">
        <v>654</v>
      </c>
      <c r="AL42" s="123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46144</v>
      </c>
      <c r="B43" s="176" t="s">
        <v>212</v>
      </c>
      <c r="C43" s="176" t="s">
        <v>645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645</v>
      </c>
      <c r="P43" s="176" t="s">
        <v>645</v>
      </c>
      <c r="T43" s="176" t="s">
        <v>645</v>
      </c>
      <c r="X43" s="176" t="s">
        <v>645</v>
      </c>
      <c r="Z43" s="176" t="s">
        <v>420</v>
      </c>
      <c r="AA43" s="176" t="s">
        <v>645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655</v>
      </c>
      <c r="AI43" s="176" t="s">
        <v>655</v>
      </c>
      <c r="AJ43" s="176" t="s">
        <v>643</v>
      </c>
      <c r="AK43" s="176" t="s">
        <v>643</v>
      </c>
      <c r="AL43" s="123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46144</v>
      </c>
      <c r="B44" s="176" t="s">
        <v>214</v>
      </c>
      <c r="C44" s="176" t="s">
        <v>17237</v>
      </c>
      <c r="E44" s="176" t="s">
        <v>425</v>
      </c>
      <c r="F44" s="176" t="s">
        <v>17233</v>
      </c>
      <c r="G44" s="176">
        <v>780</v>
      </c>
      <c r="H44" s="176" t="s">
        <v>1332</v>
      </c>
      <c r="I44" s="176">
        <v>5</v>
      </c>
      <c r="J44" s="176">
        <v>15</v>
      </c>
      <c r="K44" s="176">
        <v>0</v>
      </c>
      <c r="L44" s="176">
        <v>9321</v>
      </c>
      <c r="M44" s="176">
        <v>8439</v>
      </c>
      <c r="N44" s="176">
        <v>7</v>
      </c>
      <c r="O44" s="176">
        <v>0</v>
      </c>
      <c r="P44" s="176">
        <v>9297</v>
      </c>
      <c r="Q44" s="176">
        <v>8597</v>
      </c>
      <c r="R44" s="176">
        <v>11</v>
      </c>
      <c r="S44" s="176">
        <v>0</v>
      </c>
      <c r="T44" s="176">
        <v>9356</v>
      </c>
      <c r="U44" s="176">
        <v>8554</v>
      </c>
      <c r="V44" s="176">
        <v>9</v>
      </c>
      <c r="W44" s="176">
        <v>0</v>
      </c>
      <c r="X44" s="176">
        <v>9411</v>
      </c>
      <c r="Y44" s="176">
        <v>8485</v>
      </c>
      <c r="Z44" s="176">
        <v>1.7777777777777777</v>
      </c>
      <c r="AA44" s="176">
        <v>14</v>
      </c>
      <c r="AB44" s="176">
        <v>1</v>
      </c>
      <c r="AC44" s="176">
        <v>89.325000000000003</v>
      </c>
      <c r="AD44" s="176">
        <v>1.75</v>
      </c>
      <c r="AE44" s="176">
        <v>1.75</v>
      </c>
      <c r="AF44" s="176" t="s">
        <v>213</v>
      </c>
      <c r="AG44" s="176">
        <v>1</v>
      </c>
      <c r="AH44" s="176" t="s">
        <v>655</v>
      </c>
      <c r="AI44" s="176" t="s">
        <v>655</v>
      </c>
      <c r="AJ44" s="176" t="s">
        <v>643</v>
      </c>
      <c r="AK44" s="176" t="s">
        <v>643</v>
      </c>
      <c r="AL44" s="1231" t="s">
        <v>251</v>
      </c>
      <c r="AM44" s="176" t="s">
        <v>126</v>
      </c>
      <c r="AN44" s="176">
        <v>0.91100000000000003</v>
      </c>
      <c r="AO44" s="176">
        <v>1.8</v>
      </c>
      <c r="AP44" s="176">
        <v>24</v>
      </c>
      <c r="AQ44" s="176">
        <v>216</v>
      </c>
      <c r="AR44" s="176">
        <v>2.8</v>
      </c>
      <c r="AS44" s="193">
        <v>13223.3472</v>
      </c>
    </row>
    <row r="45" spans="1:45" ht="16.5" customHeight="1">
      <c r="A45" s="175">
        <v>46144</v>
      </c>
      <c r="B45" s="176" t="s">
        <v>215</v>
      </c>
      <c r="C45" s="176" t="s">
        <v>16711</v>
      </c>
      <c r="D45" s="176" t="s">
        <v>646</v>
      </c>
      <c r="E45" s="176" t="s">
        <v>471</v>
      </c>
      <c r="F45" s="176" t="s">
        <v>16712</v>
      </c>
      <c r="G45" s="176">
        <v>700</v>
      </c>
      <c r="H45" s="176" t="s">
        <v>959</v>
      </c>
      <c r="I45" s="176">
        <v>5</v>
      </c>
      <c r="L45" s="176" t="s">
        <v>127</v>
      </c>
      <c r="P45" s="176" t="s">
        <v>127</v>
      </c>
      <c r="T45" s="176" t="s">
        <v>127</v>
      </c>
      <c r="X45" s="176" t="s">
        <v>127</v>
      </c>
      <c r="Z45" s="176">
        <v>3.2653061224489797</v>
      </c>
      <c r="AA45" s="176" t="s">
        <v>127</v>
      </c>
      <c r="AB45" s="176" t="s">
        <v>420</v>
      </c>
      <c r="AC45" s="176" t="s">
        <v>420</v>
      </c>
      <c r="AD45" s="176" t="s">
        <v>420</v>
      </c>
      <c r="AE45" s="176" t="s">
        <v>420</v>
      </c>
      <c r="AF45" s="176" t="s">
        <v>213</v>
      </c>
      <c r="AG45" s="176">
        <v>1</v>
      </c>
      <c r="AH45" s="176" t="s">
        <v>644</v>
      </c>
      <c r="AI45" s="176" t="s">
        <v>644</v>
      </c>
      <c r="AJ45" s="176" t="s">
        <v>647</v>
      </c>
      <c r="AK45" s="176" t="s">
        <v>647</v>
      </c>
      <c r="AL45" s="1231" t="s">
        <v>251</v>
      </c>
      <c r="AM45" s="176" t="s">
        <v>466</v>
      </c>
      <c r="AN45" s="176">
        <v>1.1890000000000001</v>
      </c>
      <c r="AO45" s="176">
        <v>2.2999999999999998</v>
      </c>
      <c r="AP45" s="176">
        <v>24</v>
      </c>
      <c r="AQ45" s="176">
        <v>216</v>
      </c>
      <c r="AR45" s="176">
        <v>3.3</v>
      </c>
      <c r="AS45" s="193">
        <v>20340.460800000001</v>
      </c>
    </row>
    <row r="46" spans="1:45" ht="16.5" customHeight="1">
      <c r="A46" s="175">
        <v>46144</v>
      </c>
      <c r="B46" s="176" t="s">
        <v>215</v>
      </c>
      <c r="C46" s="176" t="s">
        <v>17289</v>
      </c>
      <c r="D46" s="176" t="s">
        <v>646</v>
      </c>
      <c r="E46" s="176" t="s">
        <v>17279</v>
      </c>
      <c r="F46" s="176" t="s">
        <v>17297</v>
      </c>
      <c r="G46" s="176">
        <v>700</v>
      </c>
      <c r="H46" s="176" t="s">
        <v>1237</v>
      </c>
      <c r="I46" s="176">
        <v>5</v>
      </c>
      <c r="J46" s="176">
        <v>18</v>
      </c>
      <c r="K46" s="176">
        <v>0</v>
      </c>
      <c r="M46" s="176">
        <v>8434</v>
      </c>
      <c r="N46" s="176">
        <v>28</v>
      </c>
      <c r="O46" s="176">
        <v>0</v>
      </c>
      <c r="Q46" s="176">
        <v>6663</v>
      </c>
      <c r="R46" s="176">
        <v>14</v>
      </c>
      <c r="S46" s="176">
        <v>0</v>
      </c>
      <c r="U46" s="176">
        <v>7304</v>
      </c>
      <c r="V46" s="176">
        <v>8</v>
      </c>
      <c r="W46" s="176">
        <v>0</v>
      </c>
      <c r="Y46" s="176">
        <v>7986</v>
      </c>
      <c r="Z46" s="176">
        <v>3.2653061224489797</v>
      </c>
      <c r="AA46" s="176">
        <v>22.666666666666668</v>
      </c>
      <c r="AB46" s="176">
        <v>1</v>
      </c>
      <c r="AC46" s="176">
        <v>75.967500000000001</v>
      </c>
      <c r="AD46" s="176">
        <v>2.8333333333333335</v>
      </c>
      <c r="AE46" s="176">
        <v>2.8333333333333335</v>
      </c>
      <c r="AF46" s="176" t="s">
        <v>213</v>
      </c>
      <c r="AG46" s="176">
        <v>1</v>
      </c>
      <c r="AH46" s="176" t="s">
        <v>644</v>
      </c>
      <c r="AI46" s="176" t="s">
        <v>644</v>
      </c>
      <c r="AJ46" s="176" t="s">
        <v>647</v>
      </c>
      <c r="AK46" s="176" t="s">
        <v>647</v>
      </c>
      <c r="AM46" s="176" t="s">
        <v>466</v>
      </c>
      <c r="AN46" s="176">
        <v>1.1890000000000001</v>
      </c>
      <c r="AO46" s="176">
        <v>2.2999999999999998</v>
      </c>
      <c r="AP46" s="176">
        <v>24</v>
      </c>
      <c r="AQ46" s="176">
        <v>216</v>
      </c>
      <c r="AR46" s="176">
        <v>3.3</v>
      </c>
      <c r="AS46" s="193">
        <v>20340.460800000001</v>
      </c>
    </row>
    <row r="47" spans="1:45" ht="16.5" customHeight="1">
      <c r="A47" s="175">
        <v>46144</v>
      </c>
      <c r="B47" s="176" t="s">
        <v>216</v>
      </c>
      <c r="C47" s="176" t="s">
        <v>645</v>
      </c>
      <c r="E47" s="176" t="s">
        <v>420</v>
      </c>
      <c r="F47" s="176" t="s">
        <v>420</v>
      </c>
      <c r="G47" s="176" t="s">
        <v>420</v>
      </c>
      <c r="H47" s="176" t="s">
        <v>420</v>
      </c>
      <c r="I47" s="176" t="s">
        <v>420</v>
      </c>
      <c r="L47" s="176" t="s">
        <v>645</v>
      </c>
      <c r="P47" s="176" t="s">
        <v>645</v>
      </c>
      <c r="T47" s="176" t="s">
        <v>645</v>
      </c>
      <c r="X47" s="176" t="s">
        <v>645</v>
      </c>
      <c r="Z47" s="176" t="s">
        <v>420</v>
      </c>
      <c r="AA47" s="176" t="s">
        <v>645</v>
      </c>
      <c r="AB47" s="176" t="s">
        <v>420</v>
      </c>
      <c r="AC47" s="176" t="s">
        <v>420</v>
      </c>
      <c r="AD47" s="176" t="s">
        <v>420</v>
      </c>
      <c r="AE47" s="176" t="s">
        <v>420</v>
      </c>
      <c r="AF47" s="176" t="s">
        <v>213</v>
      </c>
      <c r="AG47" s="176">
        <v>1</v>
      </c>
      <c r="AH47" s="176" t="s">
        <v>644</v>
      </c>
      <c r="AI47" s="176" t="s">
        <v>644</v>
      </c>
      <c r="AJ47" s="176" t="s">
        <v>647</v>
      </c>
      <c r="AK47" s="176" t="s">
        <v>647</v>
      </c>
      <c r="AL47" s="1231" t="s">
        <v>420</v>
      </c>
      <c r="AM47" s="176" t="s">
        <v>420</v>
      </c>
      <c r="AN47" s="176" t="s">
        <v>420</v>
      </c>
      <c r="AO47" s="176" t="s">
        <v>420</v>
      </c>
      <c r="AP47" s="176">
        <v>24</v>
      </c>
      <c r="AQ47" s="176">
        <v>216</v>
      </c>
      <c r="AR47" s="176" t="s">
        <v>420</v>
      </c>
      <c r="AS47" s="193" t="s">
        <v>420</v>
      </c>
    </row>
    <row r="48" spans="1:45" ht="16.5" customHeight="1">
      <c r="A48" s="175">
        <v>46144</v>
      </c>
      <c r="B48" s="176" t="s">
        <v>217</v>
      </c>
      <c r="C48" s="176" t="s">
        <v>16722</v>
      </c>
      <c r="E48" s="176" t="s">
        <v>874</v>
      </c>
      <c r="F48" s="176" t="s">
        <v>16725</v>
      </c>
      <c r="G48" s="176">
        <v>600</v>
      </c>
      <c r="H48" s="176" t="s">
        <v>16053</v>
      </c>
      <c r="I48" s="176">
        <v>4</v>
      </c>
      <c r="J48" s="176">
        <v>17</v>
      </c>
      <c r="K48" s="176">
        <v>0</v>
      </c>
      <c r="L48" s="176">
        <v>8289</v>
      </c>
      <c r="M48" s="176">
        <v>8892</v>
      </c>
      <c r="N48" s="176">
        <v>5</v>
      </c>
      <c r="O48" s="176">
        <v>2</v>
      </c>
      <c r="P48" s="176">
        <v>8457</v>
      </c>
      <c r="Q48" s="176">
        <v>8918</v>
      </c>
      <c r="R48" s="176">
        <v>10</v>
      </c>
      <c r="S48" s="176">
        <v>0</v>
      </c>
      <c r="T48" s="176">
        <v>8450</v>
      </c>
      <c r="U48" s="176">
        <v>8865</v>
      </c>
      <c r="V48" s="176">
        <v>22</v>
      </c>
      <c r="W48" s="176">
        <v>0</v>
      </c>
      <c r="X48" s="176">
        <v>8359</v>
      </c>
      <c r="Y48" s="176">
        <v>8730</v>
      </c>
      <c r="Z48" s="176">
        <v>1.7496962332928312</v>
      </c>
      <c r="AA48" s="176">
        <v>18</v>
      </c>
      <c r="AB48" s="176">
        <v>0.99450454059829063</v>
      </c>
      <c r="AC48" s="176">
        <v>86.2</v>
      </c>
      <c r="AD48" s="176">
        <v>2.25</v>
      </c>
      <c r="AE48" s="176">
        <v>2.1666666666666665</v>
      </c>
      <c r="AF48" s="176" t="s">
        <v>213</v>
      </c>
      <c r="AG48" s="176">
        <v>1</v>
      </c>
      <c r="AH48" s="176" t="s">
        <v>644</v>
      </c>
      <c r="AI48" s="176" t="s">
        <v>644</v>
      </c>
      <c r="AJ48" s="176" t="s">
        <v>647</v>
      </c>
      <c r="AK48" s="176" t="s">
        <v>647</v>
      </c>
      <c r="AL48" s="1231" t="s">
        <v>252</v>
      </c>
      <c r="AM48" s="176" t="s">
        <v>126</v>
      </c>
      <c r="AN48" s="176">
        <v>0.91100000000000003</v>
      </c>
      <c r="AO48" s="176">
        <v>1.7</v>
      </c>
      <c r="AP48" s="176">
        <v>24</v>
      </c>
      <c r="AQ48" s="176">
        <v>216</v>
      </c>
      <c r="AR48" s="176">
        <v>2.7</v>
      </c>
      <c r="AS48" s="193">
        <v>12751.084800000001</v>
      </c>
    </row>
    <row r="49" spans="1:45" ht="16.5" customHeight="1">
      <c r="A49" s="175">
        <v>46144</v>
      </c>
      <c r="B49" s="176" t="s">
        <v>218</v>
      </c>
      <c r="C49" s="176" t="s">
        <v>17287</v>
      </c>
      <c r="D49" s="176" t="s">
        <v>646</v>
      </c>
      <c r="E49" s="176" t="s">
        <v>17279</v>
      </c>
      <c r="F49" s="176" t="s">
        <v>17280</v>
      </c>
      <c r="G49" s="176">
        <v>700</v>
      </c>
      <c r="H49" s="176" t="s">
        <v>747</v>
      </c>
      <c r="I49" s="176">
        <v>5</v>
      </c>
      <c r="J49" s="176">
        <v>4</v>
      </c>
      <c r="K49" s="176">
        <v>2</v>
      </c>
      <c r="L49" s="176">
        <v>9436</v>
      </c>
      <c r="N49" s="176">
        <v>2</v>
      </c>
      <c r="O49" s="176">
        <v>0</v>
      </c>
      <c r="P49" s="176">
        <v>9418</v>
      </c>
      <c r="R49" s="176">
        <v>2</v>
      </c>
      <c r="S49" s="176">
        <v>0</v>
      </c>
      <c r="T49" s="176">
        <v>9430</v>
      </c>
      <c r="V49" s="176">
        <v>6</v>
      </c>
      <c r="W49" s="176">
        <v>4</v>
      </c>
      <c r="X49" s="176">
        <v>9315</v>
      </c>
      <c r="Z49" s="176">
        <v>3.2505643340857788</v>
      </c>
      <c r="AA49" s="176">
        <v>4.666666666666667</v>
      </c>
      <c r="AB49" s="176">
        <v>0.9911258012820513</v>
      </c>
      <c r="AC49" s="176">
        <v>93.997500000000002</v>
      </c>
      <c r="AD49" s="176">
        <v>0.58333333333333337</v>
      </c>
      <c r="AE49" s="176">
        <v>0.33333333333333331</v>
      </c>
      <c r="AF49" s="176" t="s">
        <v>213</v>
      </c>
      <c r="AG49" s="176">
        <v>1</v>
      </c>
      <c r="AH49" s="176" t="s">
        <v>644</v>
      </c>
      <c r="AI49" s="176" t="s">
        <v>644</v>
      </c>
      <c r="AJ49" s="176" t="s">
        <v>647</v>
      </c>
      <c r="AK49" s="176" t="s">
        <v>647</v>
      </c>
      <c r="AL49" s="1231" t="s">
        <v>251</v>
      </c>
      <c r="AM49" s="176" t="s">
        <v>466</v>
      </c>
      <c r="AN49" s="176">
        <v>1.1890000000000001</v>
      </c>
      <c r="AO49" s="176">
        <v>2.1</v>
      </c>
      <c r="AP49" s="176">
        <v>24</v>
      </c>
      <c r="AQ49" s="176">
        <v>216</v>
      </c>
      <c r="AR49" s="176">
        <v>3.1</v>
      </c>
      <c r="AS49" s="193">
        <v>19107.705600000001</v>
      </c>
    </row>
    <row r="50" spans="1:45" ht="16.5" customHeight="1">
      <c r="A50" s="175">
        <v>46144</v>
      </c>
      <c r="B50" s="176" t="s">
        <v>218</v>
      </c>
      <c r="C50" s="176" t="s">
        <v>16714</v>
      </c>
      <c r="D50" s="176" t="s">
        <v>646</v>
      </c>
      <c r="E50" s="176" t="s">
        <v>471</v>
      </c>
      <c r="F50" s="176" t="s">
        <v>16712</v>
      </c>
      <c r="G50" s="176">
        <v>700</v>
      </c>
      <c r="H50" s="176" t="s">
        <v>16716</v>
      </c>
      <c r="I50" s="176">
        <v>5</v>
      </c>
      <c r="L50" s="176" t="s">
        <v>127</v>
      </c>
      <c r="Q50" s="176" t="s">
        <v>127</v>
      </c>
      <c r="U50" s="176" t="s">
        <v>127</v>
      </c>
      <c r="Y50" s="176" t="s">
        <v>127</v>
      </c>
      <c r="Z50" s="176">
        <v>3.2505643340857788</v>
      </c>
      <c r="AA50" s="176" t="s">
        <v>127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644</v>
      </c>
      <c r="AI50" s="176" t="s">
        <v>644</v>
      </c>
      <c r="AJ50" s="176" t="s">
        <v>647</v>
      </c>
      <c r="AK50" s="176" t="s">
        <v>647</v>
      </c>
      <c r="AM50" s="176" t="s">
        <v>466</v>
      </c>
      <c r="AN50" s="176">
        <v>1.1890000000000001</v>
      </c>
      <c r="AO50" s="176">
        <v>2.1</v>
      </c>
      <c r="AP50" s="176">
        <v>24</v>
      </c>
      <c r="AQ50" s="176">
        <v>216</v>
      </c>
      <c r="AR50" s="176">
        <v>3.1</v>
      </c>
      <c r="AS50" s="193">
        <v>19107.705600000001</v>
      </c>
    </row>
    <row r="51" spans="1:45" ht="16.5" customHeight="1">
      <c r="A51" s="175">
        <v>46144</v>
      </c>
      <c r="B51" s="176" t="s">
        <v>219</v>
      </c>
      <c r="C51" s="176" t="s">
        <v>17288</v>
      </c>
      <c r="D51" s="176" t="s">
        <v>17291</v>
      </c>
      <c r="E51" s="176" t="s">
        <v>1557</v>
      </c>
      <c r="F51" s="176" t="s">
        <v>16724</v>
      </c>
      <c r="G51" s="176">
        <v>630</v>
      </c>
      <c r="H51" s="176" t="s">
        <v>634</v>
      </c>
      <c r="I51" s="176">
        <v>2</v>
      </c>
      <c r="J51" s="176">
        <v>17</v>
      </c>
      <c r="K51" s="176">
        <v>0</v>
      </c>
      <c r="L51" s="176">
        <v>9678</v>
      </c>
      <c r="M51" s="176">
        <v>9803</v>
      </c>
      <c r="N51" s="176">
        <v>4</v>
      </c>
      <c r="O51" s="176">
        <v>0</v>
      </c>
      <c r="P51" s="176">
        <v>9853</v>
      </c>
      <c r="Q51" s="176">
        <v>9895</v>
      </c>
      <c r="R51" s="176">
        <v>7</v>
      </c>
      <c r="S51" s="176">
        <v>2</v>
      </c>
      <c r="T51" s="176">
        <v>9838</v>
      </c>
      <c r="U51" s="176">
        <v>9859</v>
      </c>
      <c r="V51" s="176">
        <v>16</v>
      </c>
      <c r="W51" s="176">
        <v>3</v>
      </c>
      <c r="X51" s="176">
        <v>9870</v>
      </c>
      <c r="Y51" s="176">
        <v>9780</v>
      </c>
      <c r="Z51" s="176">
        <v>2.4615384615384617</v>
      </c>
      <c r="AA51" s="176">
        <v>14.666666666666666</v>
      </c>
      <c r="AB51" s="176">
        <v>0.990234375</v>
      </c>
      <c r="AC51" s="176">
        <v>98.22</v>
      </c>
      <c r="AD51" s="176">
        <v>1.8333333333333333</v>
      </c>
      <c r="AE51" s="176">
        <v>1.625</v>
      </c>
      <c r="AF51" s="176" t="s">
        <v>213</v>
      </c>
      <c r="AG51" s="176">
        <v>1</v>
      </c>
      <c r="AH51" s="176" t="s">
        <v>655</v>
      </c>
      <c r="AI51" s="176" t="s">
        <v>655</v>
      </c>
      <c r="AJ51" s="176" t="s">
        <v>643</v>
      </c>
      <c r="AK51" s="176" t="s">
        <v>643</v>
      </c>
      <c r="AL51" s="1231" t="s">
        <v>251</v>
      </c>
      <c r="AM51" s="176" t="s">
        <v>1036</v>
      </c>
      <c r="AN51" s="176">
        <v>0.56200000000000006</v>
      </c>
      <c r="AO51" s="176">
        <v>1.1000000000000001</v>
      </c>
      <c r="AP51" s="176">
        <v>24</v>
      </c>
      <c r="AQ51" s="176">
        <v>216</v>
      </c>
      <c r="AR51" s="176">
        <v>2.1</v>
      </c>
      <c r="AS51" s="193">
        <v>6118.1568000000007</v>
      </c>
    </row>
    <row r="52" spans="1:45" ht="16.5" customHeight="1">
      <c r="A52" s="175">
        <v>46144</v>
      </c>
      <c r="B52" s="176" t="s">
        <v>220</v>
      </c>
      <c r="C52" s="176" t="s">
        <v>645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645</v>
      </c>
      <c r="P52" s="176" t="s">
        <v>645</v>
      </c>
      <c r="T52" s="176" t="s">
        <v>645</v>
      </c>
      <c r="X52" s="176" t="s">
        <v>645</v>
      </c>
      <c r="Z52" s="176" t="s">
        <v>420</v>
      </c>
      <c r="AA52" s="176" t="s">
        <v>645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655</v>
      </c>
      <c r="AI52" s="176" t="s">
        <v>655</v>
      </c>
      <c r="AJ52" s="176" t="s">
        <v>643</v>
      </c>
      <c r="AK52" s="176" t="s">
        <v>643</v>
      </c>
      <c r="AL52" s="123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46144</v>
      </c>
      <c r="B53" s="176" t="s">
        <v>221</v>
      </c>
      <c r="C53" s="176" t="s">
        <v>17263</v>
      </c>
      <c r="E53" s="176" t="s">
        <v>5038</v>
      </c>
      <c r="F53" s="176" t="s">
        <v>17264</v>
      </c>
      <c r="G53" s="176">
        <v>600</v>
      </c>
      <c r="H53" s="176" t="s">
        <v>977</v>
      </c>
      <c r="I53" s="176">
        <v>5</v>
      </c>
      <c r="J53" s="176">
        <v>15</v>
      </c>
      <c r="K53" s="176">
        <v>0</v>
      </c>
      <c r="L53" s="176">
        <v>8594</v>
      </c>
      <c r="M53" s="176">
        <v>8037</v>
      </c>
      <c r="N53" s="176">
        <v>12</v>
      </c>
      <c r="O53" s="176">
        <v>0</v>
      </c>
      <c r="P53" s="176">
        <v>8649</v>
      </c>
      <c r="Q53" s="176">
        <v>8223</v>
      </c>
      <c r="R53" s="176">
        <v>12</v>
      </c>
      <c r="S53" s="176">
        <v>0</v>
      </c>
      <c r="T53" s="176">
        <v>8691</v>
      </c>
      <c r="U53" s="176">
        <v>8323</v>
      </c>
      <c r="V53" s="176">
        <v>33</v>
      </c>
      <c r="W53" s="176">
        <v>0</v>
      </c>
      <c r="X53" s="176">
        <v>8648</v>
      </c>
      <c r="Y53" s="176">
        <v>8394</v>
      </c>
      <c r="Z53" s="176">
        <v>2.8685258964143427</v>
      </c>
      <c r="AA53" s="176">
        <v>24</v>
      </c>
      <c r="AB53" s="176">
        <v>1</v>
      </c>
      <c r="AC53" s="176">
        <v>84.448750000000004</v>
      </c>
      <c r="AD53" s="176">
        <v>3</v>
      </c>
      <c r="AE53" s="176">
        <v>3</v>
      </c>
      <c r="AF53" s="176" t="s">
        <v>213</v>
      </c>
      <c r="AG53" s="176">
        <v>1</v>
      </c>
      <c r="AH53" s="176" t="s">
        <v>655</v>
      </c>
      <c r="AI53" s="176" t="s">
        <v>655</v>
      </c>
      <c r="AJ53" s="176" t="s">
        <v>643</v>
      </c>
      <c r="AK53" s="176" t="s">
        <v>643</v>
      </c>
      <c r="AL53" s="1231" t="s">
        <v>251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46144</v>
      </c>
      <c r="B54" s="176" t="s">
        <v>222</v>
      </c>
      <c r="C54" s="176" t="s">
        <v>645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645</v>
      </c>
      <c r="P54" s="176" t="s">
        <v>645</v>
      </c>
      <c r="T54" s="176" t="s">
        <v>645</v>
      </c>
      <c r="X54" s="176" t="s">
        <v>645</v>
      </c>
      <c r="Z54" s="176" t="s">
        <v>420</v>
      </c>
      <c r="AA54" s="176" t="s">
        <v>645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649</v>
      </c>
      <c r="AI54" s="176" t="s">
        <v>649</v>
      </c>
      <c r="AJ54" s="176" t="s">
        <v>862</v>
      </c>
      <c r="AK54" s="176" t="s">
        <v>862</v>
      </c>
      <c r="AL54" s="123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46144</v>
      </c>
      <c r="B55" s="176" t="s">
        <v>223</v>
      </c>
      <c r="C55" s="176" t="s">
        <v>645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645</v>
      </c>
      <c r="P55" s="176" t="s">
        <v>645</v>
      </c>
      <c r="T55" s="176" t="s">
        <v>645</v>
      </c>
      <c r="X55" s="176" t="s">
        <v>645</v>
      </c>
      <c r="Z55" s="176" t="s">
        <v>420</v>
      </c>
      <c r="AA55" s="176" t="s">
        <v>645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649</v>
      </c>
      <c r="AI55" s="176" t="s">
        <v>649</v>
      </c>
      <c r="AJ55" s="176" t="s">
        <v>862</v>
      </c>
      <c r="AK55" s="176" t="s">
        <v>862</v>
      </c>
      <c r="AL55" s="123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46144</v>
      </c>
      <c r="B56" s="176" t="s">
        <v>224</v>
      </c>
      <c r="C56" s="176" t="s">
        <v>17274</v>
      </c>
      <c r="D56" s="176" t="s">
        <v>646</v>
      </c>
      <c r="E56" s="176" t="s">
        <v>17279</v>
      </c>
      <c r="F56" s="176" t="s">
        <v>17280</v>
      </c>
      <c r="G56" s="176">
        <v>700</v>
      </c>
      <c r="H56" s="176" t="s">
        <v>16545</v>
      </c>
      <c r="I56" s="176">
        <v>5</v>
      </c>
      <c r="J56" s="176">
        <v>36</v>
      </c>
      <c r="K56" s="176">
        <v>2</v>
      </c>
      <c r="L56" s="176">
        <v>9496</v>
      </c>
      <c r="M56" s="176">
        <v>8964</v>
      </c>
      <c r="N56" s="176">
        <v>321</v>
      </c>
      <c r="O56" s="176">
        <v>0</v>
      </c>
      <c r="P56" s="176">
        <v>8800</v>
      </c>
      <c r="Q56" s="176">
        <v>8548</v>
      </c>
      <c r="R56" s="176">
        <v>46</v>
      </c>
      <c r="S56" s="176">
        <v>0</v>
      </c>
      <c r="T56" s="176">
        <v>8685</v>
      </c>
      <c r="U56" s="176">
        <v>8583</v>
      </c>
      <c r="V56" s="176">
        <v>24</v>
      </c>
      <c r="W56" s="176">
        <v>2</v>
      </c>
      <c r="X56" s="176">
        <v>9068</v>
      </c>
      <c r="Y56" s="176">
        <v>8753</v>
      </c>
      <c r="Z56" s="176">
        <v>3.2653061224489797</v>
      </c>
      <c r="AA56" s="176">
        <v>71.166666666666671</v>
      </c>
      <c r="AB56" s="176">
        <v>0.99411057692307692</v>
      </c>
      <c r="AC56" s="176">
        <v>88.621250000000003</v>
      </c>
      <c r="AD56" s="176">
        <v>8.8958333333333339</v>
      </c>
      <c r="AE56" s="176">
        <v>8.8125</v>
      </c>
      <c r="AF56" s="176" t="s">
        <v>213</v>
      </c>
      <c r="AG56" s="176">
        <v>0.5</v>
      </c>
      <c r="AH56" s="176" t="s">
        <v>644</v>
      </c>
      <c r="AI56" s="176" t="s">
        <v>644</v>
      </c>
      <c r="AJ56" s="176" t="s">
        <v>647</v>
      </c>
      <c r="AK56" s="176" t="s">
        <v>647</v>
      </c>
      <c r="AL56" s="1231" t="s">
        <v>251</v>
      </c>
      <c r="AM56" s="176" t="s">
        <v>466</v>
      </c>
      <c r="AN56" s="176">
        <v>1.1890000000000001</v>
      </c>
      <c r="AO56" s="176">
        <v>2.2999999999999998</v>
      </c>
      <c r="AP56" s="176">
        <v>24</v>
      </c>
      <c r="AQ56" s="176">
        <v>216</v>
      </c>
      <c r="AR56" s="176">
        <v>3.3</v>
      </c>
      <c r="AS56" s="193">
        <v>20340.460800000001</v>
      </c>
    </row>
    <row r="57" spans="1:45" ht="16.5" customHeight="1">
      <c r="A57" s="175">
        <v>46144</v>
      </c>
      <c r="B57" s="176" t="s">
        <v>225</v>
      </c>
      <c r="C57" s="176" t="s">
        <v>17290</v>
      </c>
      <c r="E57" s="176" t="s">
        <v>210</v>
      </c>
      <c r="F57" s="176" t="s">
        <v>17292</v>
      </c>
      <c r="G57" s="176">
        <v>650</v>
      </c>
      <c r="H57" s="176" t="s">
        <v>3307</v>
      </c>
      <c r="I57" s="176">
        <v>5</v>
      </c>
      <c r="J57" s="176">
        <v>15</v>
      </c>
      <c r="K57" s="176">
        <v>0</v>
      </c>
      <c r="L57" s="176">
        <v>9510</v>
      </c>
      <c r="M57" s="176">
        <v>8985</v>
      </c>
      <c r="N57" s="176">
        <v>12</v>
      </c>
      <c r="O57" s="176">
        <v>0</v>
      </c>
      <c r="P57" s="176">
        <v>9610</v>
      </c>
      <c r="Q57" s="176">
        <v>9105</v>
      </c>
      <c r="R57" s="176">
        <v>6</v>
      </c>
      <c r="S57" s="176">
        <v>1</v>
      </c>
      <c r="T57" s="176">
        <v>9637</v>
      </c>
      <c r="U57" s="176">
        <v>9106</v>
      </c>
      <c r="V57" s="176">
        <v>20</v>
      </c>
      <c r="W57" s="176">
        <v>1</v>
      </c>
      <c r="X57" s="176">
        <v>9660</v>
      </c>
      <c r="Y57" s="176">
        <v>9068</v>
      </c>
      <c r="Z57" s="176">
        <v>3.0573248407643314</v>
      </c>
      <c r="AA57" s="176">
        <v>17.666666666666668</v>
      </c>
      <c r="AB57" s="176">
        <v>0.99685496794871797</v>
      </c>
      <c r="AC57" s="176">
        <v>93.351249999999993</v>
      </c>
      <c r="AD57" s="176">
        <v>2.2083333333333335</v>
      </c>
      <c r="AE57" s="176">
        <v>2.125</v>
      </c>
      <c r="AF57" s="176" t="s">
        <v>213</v>
      </c>
      <c r="AG57" s="176">
        <v>1</v>
      </c>
      <c r="AH57" s="176" t="s">
        <v>655</v>
      </c>
      <c r="AI57" s="176" t="s">
        <v>655</v>
      </c>
      <c r="AJ57" s="176" t="s">
        <v>643</v>
      </c>
      <c r="AK57" s="176" t="s">
        <v>643</v>
      </c>
      <c r="AL57" s="1231" t="s">
        <v>251</v>
      </c>
      <c r="AM57" s="176" t="s">
        <v>126</v>
      </c>
      <c r="AN57" s="176">
        <v>0.91100000000000003</v>
      </c>
      <c r="AO57" s="176">
        <v>1.9</v>
      </c>
      <c r="AP57" s="176">
        <v>24</v>
      </c>
      <c r="AQ57" s="176">
        <v>216</v>
      </c>
      <c r="AR57" s="176">
        <v>2.9</v>
      </c>
      <c r="AS57" s="193">
        <v>13695.6096</v>
      </c>
    </row>
    <row r="58" spans="1:45" ht="16.5" customHeight="1">
      <c r="A58" s="175">
        <v>46144</v>
      </c>
      <c r="B58" s="176" t="s">
        <v>226</v>
      </c>
      <c r="C58" s="176" t="s">
        <v>645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645</v>
      </c>
      <c r="P58" s="176" t="s">
        <v>645</v>
      </c>
      <c r="T58" s="176" t="s">
        <v>645</v>
      </c>
      <c r="X58" s="176" t="s">
        <v>645</v>
      </c>
      <c r="Z58" s="176" t="s">
        <v>420</v>
      </c>
      <c r="AA58" s="176" t="s">
        <v>645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655</v>
      </c>
      <c r="AI58" s="176" t="s">
        <v>655</v>
      </c>
      <c r="AJ58" s="176" t="s">
        <v>643</v>
      </c>
      <c r="AK58" s="176" t="s">
        <v>643</v>
      </c>
      <c r="AL58" s="123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46144</v>
      </c>
      <c r="B59" s="176" t="s">
        <v>227</v>
      </c>
      <c r="C59" s="176" t="s">
        <v>17244</v>
      </c>
      <c r="E59" s="176" t="s">
        <v>17246</v>
      </c>
      <c r="F59" s="176" t="s">
        <v>17236</v>
      </c>
      <c r="G59" s="176">
        <v>700</v>
      </c>
      <c r="H59" s="176" t="s">
        <v>17249</v>
      </c>
      <c r="I59" s="176">
        <v>5</v>
      </c>
      <c r="J59" s="176">
        <v>22</v>
      </c>
      <c r="K59" s="176">
        <v>0</v>
      </c>
      <c r="L59" s="176">
        <v>7753</v>
      </c>
      <c r="M59" s="176">
        <v>7985</v>
      </c>
      <c r="N59" s="176">
        <v>4</v>
      </c>
      <c r="O59" s="176">
        <v>0</v>
      </c>
      <c r="P59" s="176">
        <v>7902</v>
      </c>
      <c r="Q59" s="176">
        <v>8201</v>
      </c>
      <c r="R59" s="176">
        <v>6</v>
      </c>
      <c r="S59" s="176">
        <v>0</v>
      </c>
      <c r="T59" s="176">
        <v>7984</v>
      </c>
      <c r="U59" s="176">
        <v>8208</v>
      </c>
      <c r="V59" s="176">
        <v>20</v>
      </c>
      <c r="W59" s="176">
        <v>0</v>
      </c>
      <c r="X59" s="176">
        <v>7488</v>
      </c>
      <c r="Y59" s="176">
        <v>7902</v>
      </c>
      <c r="Z59" s="176">
        <v>2.2187981510015407</v>
      </c>
      <c r="AA59" s="176">
        <v>17.333333333333332</v>
      </c>
      <c r="AB59" s="176">
        <v>1</v>
      </c>
      <c r="AC59" s="176">
        <v>79.278750000000002</v>
      </c>
      <c r="AD59" s="176">
        <v>2.1666666666666665</v>
      </c>
      <c r="AE59" s="176">
        <v>2.1666666666666665</v>
      </c>
      <c r="AF59" s="176" t="s">
        <v>213</v>
      </c>
      <c r="AG59" s="176">
        <v>1</v>
      </c>
      <c r="AH59" s="176" t="s">
        <v>649</v>
      </c>
      <c r="AI59" s="176" t="s">
        <v>649</v>
      </c>
      <c r="AJ59" s="176" t="s">
        <v>862</v>
      </c>
      <c r="AK59" s="176" t="s">
        <v>862</v>
      </c>
      <c r="AL59" s="1231" t="s">
        <v>251</v>
      </c>
      <c r="AM59" s="176" t="s">
        <v>639</v>
      </c>
      <c r="AN59" s="176">
        <v>0.66900000000000004</v>
      </c>
      <c r="AO59" s="176">
        <v>2.4</v>
      </c>
      <c r="AP59" s="176">
        <v>24</v>
      </c>
      <c r="AQ59" s="176">
        <v>216</v>
      </c>
      <c r="AR59" s="176">
        <v>3.4</v>
      </c>
      <c r="AS59" s="193">
        <v>11791.526400000002</v>
      </c>
    </row>
    <row r="60" spans="1:45" ht="16.5" customHeight="1">
      <c r="A60" s="175">
        <v>46144</v>
      </c>
      <c r="B60" s="176" t="s">
        <v>228</v>
      </c>
      <c r="C60" s="176" t="s">
        <v>645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645</v>
      </c>
      <c r="P60" s="176" t="s">
        <v>645</v>
      </c>
      <c r="T60" s="176" t="s">
        <v>645</v>
      </c>
      <c r="X60" s="176" t="s">
        <v>645</v>
      </c>
      <c r="Z60" s="176" t="s">
        <v>420</v>
      </c>
      <c r="AA60" s="176" t="s">
        <v>645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213</v>
      </c>
      <c r="AG60" s="176">
        <v>1</v>
      </c>
      <c r="AH60" s="176" t="s">
        <v>649</v>
      </c>
      <c r="AI60" s="176" t="s">
        <v>649</v>
      </c>
      <c r="AJ60" s="176" t="s">
        <v>862</v>
      </c>
      <c r="AK60" s="176" t="s">
        <v>862</v>
      </c>
      <c r="AL60" s="123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46144</v>
      </c>
      <c r="B61" s="176" t="s">
        <v>229</v>
      </c>
      <c r="C61" s="176" t="s">
        <v>645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645</v>
      </c>
      <c r="P61" s="176" t="s">
        <v>645</v>
      </c>
      <c r="T61" s="176" t="s">
        <v>645</v>
      </c>
      <c r="X61" s="176" t="s">
        <v>645</v>
      </c>
      <c r="Z61" s="176" t="s">
        <v>420</v>
      </c>
      <c r="AA61" s="176" t="s">
        <v>645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213</v>
      </c>
      <c r="AG61" s="176">
        <v>2</v>
      </c>
      <c r="AH61" s="176" t="s">
        <v>649</v>
      </c>
      <c r="AI61" s="176" t="s">
        <v>649</v>
      </c>
      <c r="AJ61" s="176" t="s">
        <v>862</v>
      </c>
      <c r="AK61" s="176" t="s">
        <v>862</v>
      </c>
      <c r="AL61" s="123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46144</v>
      </c>
      <c r="B62" s="176" t="s">
        <v>230</v>
      </c>
      <c r="C62" s="176" t="s">
        <v>17295</v>
      </c>
      <c r="E62" s="176" t="s">
        <v>869</v>
      </c>
      <c r="F62" s="176" t="s">
        <v>17296</v>
      </c>
      <c r="G62" s="176">
        <v>600</v>
      </c>
      <c r="H62" s="176" t="s">
        <v>459</v>
      </c>
      <c r="I62" s="176">
        <v>4</v>
      </c>
      <c r="L62" s="176" t="s">
        <v>656</v>
      </c>
      <c r="N62" s="176">
        <v>18</v>
      </c>
      <c r="O62" s="176">
        <v>0</v>
      </c>
      <c r="P62" s="176">
        <v>5475</v>
      </c>
      <c r="Q62" s="176" t="s">
        <v>17303</v>
      </c>
      <c r="R62" s="176">
        <v>86</v>
      </c>
      <c r="S62" s="176">
        <v>0</v>
      </c>
      <c r="T62" s="176">
        <v>6002</v>
      </c>
      <c r="U62" s="176" t="s">
        <v>17303</v>
      </c>
      <c r="V62" s="176">
        <v>60</v>
      </c>
      <c r="W62" s="176">
        <v>0</v>
      </c>
      <c r="X62" s="176">
        <v>6660</v>
      </c>
      <c r="Y62" s="176" t="s">
        <v>17303</v>
      </c>
      <c r="Z62" s="176">
        <v>6.9230769230769234</v>
      </c>
      <c r="AA62" s="176" t="s">
        <v>656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213</v>
      </c>
      <c r="AG62" s="176">
        <v>1</v>
      </c>
      <c r="AH62" s="176" t="s">
        <v>644</v>
      </c>
      <c r="AI62" s="176" t="s">
        <v>644</v>
      </c>
      <c r="AJ62" s="176" t="s">
        <v>647</v>
      </c>
      <c r="AK62" s="176" t="s">
        <v>647</v>
      </c>
      <c r="AL62" s="1231" t="s">
        <v>251</v>
      </c>
      <c r="AM62" s="176" t="s">
        <v>657</v>
      </c>
      <c r="AN62" s="176">
        <v>1.859</v>
      </c>
      <c r="AO62" s="176">
        <v>1.6</v>
      </c>
      <c r="AP62" s="176">
        <v>24</v>
      </c>
      <c r="AQ62" s="176">
        <v>216</v>
      </c>
      <c r="AR62" s="176">
        <v>2.6</v>
      </c>
      <c r="AS62" s="193">
        <v>25056.345600000001</v>
      </c>
    </row>
    <row r="63" spans="1:45" ht="16.5" customHeight="1">
      <c r="A63" s="175">
        <v>46144</v>
      </c>
      <c r="B63" s="176" t="s">
        <v>231</v>
      </c>
      <c r="C63" s="176" t="s">
        <v>645</v>
      </c>
      <c r="E63" s="176" t="s">
        <v>420</v>
      </c>
      <c r="F63" s="176" t="s">
        <v>420</v>
      </c>
      <c r="G63" s="176" t="s">
        <v>420</v>
      </c>
      <c r="H63" s="176" t="s">
        <v>420</v>
      </c>
      <c r="I63" s="176" t="s">
        <v>420</v>
      </c>
      <c r="L63" s="176" t="s">
        <v>645</v>
      </c>
      <c r="P63" s="176" t="s">
        <v>645</v>
      </c>
      <c r="T63" s="176" t="s">
        <v>645</v>
      </c>
      <c r="X63" s="176" t="s">
        <v>645</v>
      </c>
      <c r="Z63" s="176" t="s">
        <v>420</v>
      </c>
      <c r="AA63" s="176" t="s">
        <v>645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232</v>
      </c>
      <c r="AG63" s="176">
        <v>1</v>
      </c>
      <c r="AH63" s="176" t="s">
        <v>650</v>
      </c>
      <c r="AI63" s="176" t="s">
        <v>650</v>
      </c>
      <c r="AJ63" s="176" t="s">
        <v>15471</v>
      </c>
      <c r="AK63" s="176" t="s">
        <v>15471</v>
      </c>
      <c r="AL63" s="1231" t="s">
        <v>420</v>
      </c>
      <c r="AM63" s="176" t="s">
        <v>420</v>
      </c>
      <c r="AN63" s="176" t="s">
        <v>420</v>
      </c>
      <c r="AO63" s="176" t="s">
        <v>420</v>
      </c>
      <c r="AP63" s="176">
        <v>24</v>
      </c>
      <c r="AQ63" s="176">
        <v>216</v>
      </c>
      <c r="AR63" s="176" t="s">
        <v>420</v>
      </c>
      <c r="AS63" s="193" t="s">
        <v>420</v>
      </c>
    </row>
    <row r="64" spans="1:45" ht="16.5" customHeight="1">
      <c r="A64" s="175">
        <v>46144</v>
      </c>
      <c r="B64" s="176" t="s">
        <v>233</v>
      </c>
      <c r="C64" s="176" t="s">
        <v>17258</v>
      </c>
      <c r="D64" s="176" t="s">
        <v>646</v>
      </c>
      <c r="E64" s="176" t="s">
        <v>17253</v>
      </c>
      <c r="F64" s="176" t="s">
        <v>17259</v>
      </c>
      <c r="G64" s="176">
        <v>600</v>
      </c>
      <c r="H64" s="176" t="s">
        <v>17269</v>
      </c>
      <c r="I64" s="176">
        <v>5.5</v>
      </c>
      <c r="J64" s="176">
        <v>17</v>
      </c>
      <c r="K64" s="176">
        <v>6</v>
      </c>
      <c r="L64" s="176">
        <v>7120</v>
      </c>
      <c r="N64" s="176">
        <v>11</v>
      </c>
      <c r="O64" s="176">
        <v>2</v>
      </c>
      <c r="P64" s="176">
        <v>7160</v>
      </c>
      <c r="R64" s="176">
        <v>11</v>
      </c>
      <c r="S64" s="176">
        <v>1</v>
      </c>
      <c r="T64" s="176">
        <v>7270</v>
      </c>
      <c r="V64" s="176">
        <v>26</v>
      </c>
      <c r="W64" s="176">
        <v>1</v>
      </c>
      <c r="X64" s="176">
        <v>7260</v>
      </c>
      <c r="Z64" s="176">
        <v>5.0883392226148407</v>
      </c>
      <c r="AA64" s="176">
        <v>21.666666666666668</v>
      </c>
      <c r="AB64" s="176">
        <v>0.99055154914529919</v>
      </c>
      <c r="AC64" s="176">
        <v>72.025000000000006</v>
      </c>
      <c r="AD64" s="176">
        <v>2.7083333333333335</v>
      </c>
      <c r="AE64" s="176">
        <v>2.2916666666666665</v>
      </c>
      <c r="AF64" s="176" t="s">
        <v>232</v>
      </c>
      <c r="AG64" s="176">
        <v>1</v>
      </c>
      <c r="AH64" s="176" t="s">
        <v>650</v>
      </c>
      <c r="AI64" s="176" t="s">
        <v>650</v>
      </c>
      <c r="AJ64" s="176" t="s">
        <v>15471</v>
      </c>
      <c r="AK64" s="176" t="s">
        <v>15471</v>
      </c>
      <c r="AL64" s="1231" t="s">
        <v>251</v>
      </c>
      <c r="AM64" s="176" t="s">
        <v>657</v>
      </c>
      <c r="AN64" s="176">
        <v>1.859</v>
      </c>
      <c r="AO64" s="176">
        <v>2.1</v>
      </c>
      <c r="AP64" s="176">
        <v>24</v>
      </c>
      <c r="AQ64" s="176">
        <v>216</v>
      </c>
      <c r="AR64" s="176">
        <v>3.1</v>
      </c>
      <c r="AS64" s="193">
        <v>29874.873599999999</v>
      </c>
    </row>
    <row r="65" spans="1:45" ht="16.5" customHeight="1">
      <c r="A65" s="175">
        <v>46144</v>
      </c>
      <c r="B65" s="176" t="s">
        <v>234</v>
      </c>
      <c r="C65" s="176" t="s">
        <v>645</v>
      </c>
      <c r="E65" s="176" t="s">
        <v>420</v>
      </c>
      <c r="F65" s="176" t="s">
        <v>420</v>
      </c>
      <c r="G65" s="176" t="s">
        <v>420</v>
      </c>
      <c r="H65" s="176" t="s">
        <v>420</v>
      </c>
      <c r="I65" s="176" t="s">
        <v>420</v>
      </c>
      <c r="L65" s="176" t="s">
        <v>645</v>
      </c>
      <c r="P65" s="176" t="s">
        <v>645</v>
      </c>
      <c r="T65" s="176" t="s">
        <v>645</v>
      </c>
      <c r="X65" s="176" t="s">
        <v>645</v>
      </c>
      <c r="Z65" s="176" t="s">
        <v>420</v>
      </c>
      <c r="AA65" s="176" t="s">
        <v>645</v>
      </c>
      <c r="AB65" s="176" t="s">
        <v>420</v>
      </c>
      <c r="AC65" s="176" t="s">
        <v>420</v>
      </c>
      <c r="AD65" s="176" t="s">
        <v>420</v>
      </c>
      <c r="AE65" s="176" t="s">
        <v>420</v>
      </c>
      <c r="AF65" s="176" t="s">
        <v>232</v>
      </c>
      <c r="AG65" s="176">
        <v>1</v>
      </c>
      <c r="AH65" s="176" t="s">
        <v>650</v>
      </c>
      <c r="AI65" s="176" t="s">
        <v>650</v>
      </c>
      <c r="AJ65" s="176" t="s">
        <v>15471</v>
      </c>
      <c r="AK65" s="176" t="s">
        <v>15471</v>
      </c>
      <c r="AL65" s="1231" t="s">
        <v>420</v>
      </c>
      <c r="AM65" s="176" t="s">
        <v>420</v>
      </c>
      <c r="AN65" s="176" t="s">
        <v>420</v>
      </c>
      <c r="AO65" s="176" t="s">
        <v>420</v>
      </c>
      <c r="AP65" s="176">
        <v>24</v>
      </c>
      <c r="AQ65" s="176">
        <v>216</v>
      </c>
      <c r="AR65" s="176" t="s">
        <v>420</v>
      </c>
      <c r="AS65" s="193" t="s">
        <v>420</v>
      </c>
    </row>
    <row r="66" spans="1:45" ht="16.5" customHeight="1">
      <c r="A66" s="175">
        <v>46144</v>
      </c>
      <c r="B66" s="176" t="s">
        <v>235</v>
      </c>
      <c r="C66" s="176" t="s">
        <v>17250</v>
      </c>
      <c r="D66" s="176" t="s">
        <v>646</v>
      </c>
      <c r="E66" s="176" t="s">
        <v>17253</v>
      </c>
      <c r="F66" s="176" t="s">
        <v>17251</v>
      </c>
      <c r="G66" s="176">
        <v>700</v>
      </c>
      <c r="H66" s="176" t="s">
        <v>629</v>
      </c>
      <c r="I66" s="176">
        <v>5.5</v>
      </c>
      <c r="J66" s="176">
        <v>32</v>
      </c>
      <c r="K66" s="176">
        <v>0</v>
      </c>
      <c r="L66" s="176">
        <v>7500</v>
      </c>
      <c r="M66" s="176">
        <v>8150</v>
      </c>
      <c r="N66" s="176">
        <v>12</v>
      </c>
      <c r="O66" s="176">
        <v>0</v>
      </c>
      <c r="P66" s="176">
        <v>7590</v>
      </c>
      <c r="Q66" s="176">
        <v>7690</v>
      </c>
      <c r="R66" s="176">
        <v>16</v>
      </c>
      <c r="S66" s="176">
        <v>1</v>
      </c>
      <c r="T66" s="176">
        <v>7870</v>
      </c>
      <c r="U66" s="176">
        <v>6940</v>
      </c>
      <c r="V66" s="176">
        <v>46</v>
      </c>
      <c r="W66" s="176">
        <v>0</v>
      </c>
      <c r="X66" s="176">
        <v>7870</v>
      </c>
      <c r="Y66" s="176">
        <v>7690</v>
      </c>
      <c r="Z66" s="176">
        <v>5.9016393442622954</v>
      </c>
      <c r="AA66" s="176">
        <v>35.333333333333336</v>
      </c>
      <c r="AB66" s="176">
        <v>0.99918536324786322</v>
      </c>
      <c r="AC66" s="176">
        <v>76.625</v>
      </c>
      <c r="AD66" s="176">
        <v>4.416666666666667</v>
      </c>
      <c r="AE66" s="176">
        <v>4.375</v>
      </c>
      <c r="AF66" s="176" t="s">
        <v>236</v>
      </c>
      <c r="AG66" s="176">
        <v>1</v>
      </c>
      <c r="AH66" s="176" t="s">
        <v>667</v>
      </c>
      <c r="AI66" s="176" t="s">
        <v>667</v>
      </c>
      <c r="AJ66" s="176" t="s">
        <v>868</v>
      </c>
      <c r="AK66" s="176" t="s">
        <v>868</v>
      </c>
      <c r="AL66" s="1231" t="s">
        <v>252</v>
      </c>
      <c r="AM66" s="176" t="s">
        <v>466</v>
      </c>
      <c r="AN66" s="176">
        <v>1.1890000000000001</v>
      </c>
      <c r="AO66" s="176">
        <v>2.9</v>
      </c>
      <c r="AP66" s="176">
        <v>24</v>
      </c>
      <c r="AQ66" s="176">
        <v>216</v>
      </c>
      <c r="AR66" s="176">
        <v>3.9</v>
      </c>
      <c r="AS66" s="193">
        <v>24038.7264</v>
      </c>
    </row>
    <row r="67" spans="1:45" ht="16.5" customHeight="1">
      <c r="A67" s="175">
        <v>46144</v>
      </c>
      <c r="B67" s="176" t="s">
        <v>237</v>
      </c>
      <c r="C67" s="176" t="s">
        <v>17257</v>
      </c>
      <c r="D67" s="176" t="s">
        <v>646</v>
      </c>
      <c r="E67" s="176" t="s">
        <v>17253</v>
      </c>
      <c r="F67" s="176" t="s">
        <v>17259</v>
      </c>
      <c r="G67" s="176">
        <v>700</v>
      </c>
      <c r="H67" s="176" t="s">
        <v>666</v>
      </c>
      <c r="I67" s="176">
        <v>5.5</v>
      </c>
      <c r="J67" s="176">
        <v>28</v>
      </c>
      <c r="K67" s="176">
        <v>9</v>
      </c>
      <c r="L67" s="176">
        <v>7780</v>
      </c>
      <c r="M67" s="176">
        <v>8610</v>
      </c>
      <c r="N67" s="176">
        <v>50</v>
      </c>
      <c r="O67" s="176">
        <v>12</v>
      </c>
      <c r="P67" s="176">
        <v>9350</v>
      </c>
      <c r="Q67" s="176">
        <v>8430</v>
      </c>
      <c r="R67" s="176">
        <v>23</v>
      </c>
      <c r="S67" s="176">
        <v>6</v>
      </c>
      <c r="T67" s="176">
        <v>9630</v>
      </c>
      <c r="U67" s="176">
        <v>8890</v>
      </c>
      <c r="V67" s="176">
        <v>35</v>
      </c>
      <c r="W67" s="176">
        <v>7</v>
      </c>
      <c r="X67" s="176">
        <v>9540</v>
      </c>
      <c r="Y67" s="176">
        <v>8980</v>
      </c>
      <c r="Z67" s="176">
        <v>5.8299595141700404</v>
      </c>
      <c r="AA67" s="176">
        <v>45.333333333333336</v>
      </c>
      <c r="AB67" s="176">
        <v>0.97196180555555556</v>
      </c>
      <c r="AC67" s="176">
        <v>89.012500000000003</v>
      </c>
      <c r="AD67" s="176">
        <v>5.666666666666667</v>
      </c>
      <c r="AE67" s="176">
        <v>4.25</v>
      </c>
      <c r="AF67" s="176" t="s">
        <v>236</v>
      </c>
      <c r="AG67" s="176">
        <v>1</v>
      </c>
      <c r="AH67" s="176" t="s">
        <v>651</v>
      </c>
      <c r="AI67" s="176" t="s">
        <v>651</v>
      </c>
      <c r="AJ67" s="176" t="s">
        <v>16569</v>
      </c>
      <c r="AK67" s="176" t="s">
        <v>16569</v>
      </c>
      <c r="AL67" s="1231" t="s">
        <v>251</v>
      </c>
      <c r="AM67" s="176" t="s">
        <v>466</v>
      </c>
      <c r="AN67" s="176">
        <v>1.1890000000000001</v>
      </c>
      <c r="AO67" s="176">
        <v>2.8</v>
      </c>
      <c r="AP67" s="176">
        <v>24</v>
      </c>
      <c r="AQ67" s="176">
        <v>216</v>
      </c>
      <c r="AR67" s="176">
        <v>3.8</v>
      </c>
      <c r="AS67" s="193">
        <v>23422.3488</v>
      </c>
    </row>
    <row r="68" spans="1:45" ht="16.5" customHeight="1">
      <c r="A68" s="175">
        <v>46144</v>
      </c>
      <c r="B68" s="176" t="s">
        <v>238</v>
      </c>
      <c r="C68" s="176" t="s">
        <v>17285</v>
      </c>
      <c r="E68" s="176" t="s">
        <v>17253</v>
      </c>
      <c r="F68" s="176" t="s">
        <v>17293</v>
      </c>
      <c r="G68" s="176">
        <v>670</v>
      </c>
      <c r="H68" s="176" t="s">
        <v>735</v>
      </c>
      <c r="I68" s="176">
        <v>5</v>
      </c>
      <c r="J68" s="176">
        <v>25</v>
      </c>
      <c r="K68" s="176">
        <v>0</v>
      </c>
      <c r="L68" s="176">
        <v>7590</v>
      </c>
      <c r="N68" s="176">
        <v>25</v>
      </c>
      <c r="O68" s="176">
        <v>0</v>
      </c>
      <c r="P68" s="176">
        <v>7130</v>
      </c>
      <c r="R68" s="176">
        <v>15</v>
      </c>
      <c r="S68" s="176">
        <v>2</v>
      </c>
      <c r="T68" s="176">
        <v>6300</v>
      </c>
      <c r="V68" s="176">
        <v>48</v>
      </c>
      <c r="W68" s="176">
        <v>0</v>
      </c>
      <c r="X68" s="176">
        <v>8330</v>
      </c>
      <c r="Z68" s="176">
        <v>6.2882096069868991</v>
      </c>
      <c r="AA68" s="176">
        <v>75.333333333333329</v>
      </c>
      <c r="AB68" s="176">
        <v>0.9984708867521368</v>
      </c>
      <c r="AC68" s="176">
        <v>73.375</v>
      </c>
      <c r="AD68" s="176">
        <v>9.4166666666666661</v>
      </c>
      <c r="AE68" s="176">
        <v>9.25</v>
      </c>
      <c r="AF68" s="176" t="s">
        <v>236</v>
      </c>
      <c r="AG68" s="176">
        <v>2</v>
      </c>
      <c r="AH68" s="176" t="s">
        <v>667</v>
      </c>
      <c r="AI68" s="176" t="s">
        <v>667</v>
      </c>
      <c r="AJ68" s="176" t="s">
        <v>868</v>
      </c>
      <c r="AK68" s="176" t="s">
        <v>868</v>
      </c>
      <c r="AL68" s="1231" t="s">
        <v>251</v>
      </c>
      <c r="AM68" s="176" t="s">
        <v>466</v>
      </c>
      <c r="AN68" s="176">
        <v>1.1890000000000001</v>
      </c>
      <c r="AO68" s="176">
        <v>1.7</v>
      </c>
      <c r="AP68" s="176">
        <v>24</v>
      </c>
      <c r="AQ68" s="176">
        <v>216</v>
      </c>
      <c r="AR68" s="176">
        <v>2.7</v>
      </c>
      <c r="AS68" s="193">
        <v>16642.195200000002</v>
      </c>
    </row>
    <row r="69" spans="1:45" ht="16.5" customHeight="1">
      <c r="A69" s="175">
        <v>46144</v>
      </c>
      <c r="B69" s="176" t="s">
        <v>238</v>
      </c>
      <c r="C69" s="176" t="s">
        <v>17284</v>
      </c>
      <c r="E69" s="176" t="s">
        <v>17253</v>
      </c>
      <c r="F69" s="176" t="s">
        <v>17293</v>
      </c>
      <c r="G69" s="176">
        <v>670</v>
      </c>
      <c r="H69" s="176" t="s">
        <v>662</v>
      </c>
      <c r="I69" s="176">
        <v>5</v>
      </c>
      <c r="J69" s="176">
        <v>37</v>
      </c>
      <c r="K69" s="176">
        <v>0</v>
      </c>
      <c r="M69" s="176">
        <v>8800</v>
      </c>
      <c r="N69" s="176">
        <v>14</v>
      </c>
      <c r="O69" s="176">
        <v>0</v>
      </c>
      <c r="Q69" s="176">
        <v>8800</v>
      </c>
      <c r="R69" s="176">
        <v>18</v>
      </c>
      <c r="S69" s="176">
        <v>0</v>
      </c>
      <c r="U69" s="176">
        <v>8700</v>
      </c>
      <c r="V69" s="176">
        <v>24</v>
      </c>
      <c r="W69" s="176">
        <v>0</v>
      </c>
      <c r="Y69" s="176">
        <v>8610</v>
      </c>
      <c r="Z69" s="176">
        <v>6.1802575107296134</v>
      </c>
      <c r="AA69" s="176">
        <v>62</v>
      </c>
      <c r="AB69" s="176">
        <v>1</v>
      </c>
      <c r="AC69" s="176">
        <v>87.275000000000006</v>
      </c>
      <c r="AD69" s="176">
        <v>7.75</v>
      </c>
      <c r="AE69" s="176">
        <v>7.75</v>
      </c>
      <c r="AF69" s="176" t="s">
        <v>236</v>
      </c>
      <c r="AG69" s="176">
        <v>2</v>
      </c>
      <c r="AH69" s="176" t="s">
        <v>667</v>
      </c>
      <c r="AI69" s="176" t="s">
        <v>667</v>
      </c>
      <c r="AJ69" s="176" t="s">
        <v>868</v>
      </c>
      <c r="AK69" s="176" t="s">
        <v>868</v>
      </c>
      <c r="AM69" s="176" t="s">
        <v>466</v>
      </c>
      <c r="AN69" s="176">
        <v>1.1890000000000001</v>
      </c>
      <c r="AO69" s="176">
        <v>2.4</v>
      </c>
      <c r="AP69" s="176">
        <v>24</v>
      </c>
      <c r="AQ69" s="176">
        <v>216</v>
      </c>
      <c r="AR69" s="176">
        <v>3.4</v>
      </c>
      <c r="AS69" s="193">
        <v>20956.838400000001</v>
      </c>
    </row>
    <row r="70" spans="1:45" ht="16.5" customHeight="1">
      <c r="A70" s="175">
        <v>46144</v>
      </c>
      <c r="B70" s="176" t="s">
        <v>239</v>
      </c>
      <c r="C70" s="176" t="s">
        <v>17275</v>
      </c>
      <c r="E70" s="176" t="s">
        <v>682</v>
      </c>
      <c r="F70" s="176" t="s">
        <v>17281</v>
      </c>
      <c r="G70" s="176">
        <v>600</v>
      </c>
      <c r="H70" s="176" t="s">
        <v>625</v>
      </c>
      <c r="I70" s="176">
        <v>5.5</v>
      </c>
      <c r="J70" s="176">
        <v>21</v>
      </c>
      <c r="K70" s="176">
        <v>3</v>
      </c>
      <c r="M70" s="176">
        <v>6670</v>
      </c>
      <c r="N70" s="176">
        <v>27</v>
      </c>
      <c r="O70" s="176">
        <v>2</v>
      </c>
      <c r="P70" s="176" t="s">
        <v>645</v>
      </c>
      <c r="Q70" s="176">
        <v>8240</v>
      </c>
      <c r="R70" s="176">
        <v>13</v>
      </c>
      <c r="S70" s="176">
        <v>1</v>
      </c>
      <c r="T70" s="176" t="s">
        <v>645</v>
      </c>
      <c r="U70" s="176">
        <v>7960</v>
      </c>
      <c r="V70" s="176">
        <v>15</v>
      </c>
      <c r="W70" s="176">
        <v>3</v>
      </c>
      <c r="X70" s="176" t="s">
        <v>645</v>
      </c>
      <c r="Y70" s="176">
        <v>6940</v>
      </c>
      <c r="Z70" s="176">
        <v>4.9655172413793105</v>
      </c>
      <c r="AA70" s="176">
        <v>50.666666666666664</v>
      </c>
      <c r="AB70" s="176">
        <v>0.99128605769230771</v>
      </c>
      <c r="AC70" s="176">
        <v>74.525000000000006</v>
      </c>
      <c r="AD70" s="176">
        <v>6.333333333333333</v>
      </c>
      <c r="AE70" s="176">
        <v>5.583333333333333</v>
      </c>
      <c r="AF70" s="176" t="s">
        <v>236</v>
      </c>
      <c r="AG70" s="176">
        <v>2</v>
      </c>
      <c r="AH70" s="176" t="s">
        <v>651</v>
      </c>
      <c r="AI70" s="176" t="s">
        <v>651</v>
      </c>
      <c r="AJ70" s="176" t="s">
        <v>16569</v>
      </c>
      <c r="AK70" s="176" t="s">
        <v>16569</v>
      </c>
      <c r="AL70" s="1231" t="s">
        <v>251</v>
      </c>
      <c r="AM70" s="176" t="s">
        <v>466</v>
      </c>
      <c r="AN70" s="176">
        <v>1.1890000000000001</v>
      </c>
      <c r="AO70" s="176">
        <v>3.8</v>
      </c>
      <c r="AP70" s="176">
        <v>24</v>
      </c>
      <c r="AQ70" s="176">
        <v>216</v>
      </c>
      <c r="AR70" s="176">
        <v>4.8</v>
      </c>
      <c r="AS70" s="193">
        <v>29586.124800000001</v>
      </c>
    </row>
    <row r="71" spans="1:45" ht="16.5" customHeight="1">
      <c r="A71" s="175">
        <v>46144</v>
      </c>
      <c r="B71" s="176" t="s">
        <v>389</v>
      </c>
      <c r="C71" s="176" t="s">
        <v>17270</v>
      </c>
      <c r="D71" s="176" t="s">
        <v>646</v>
      </c>
      <c r="E71" s="176" t="s">
        <v>17260</v>
      </c>
      <c r="F71" s="176" t="s">
        <v>17273</v>
      </c>
      <c r="G71" s="176">
        <v>550</v>
      </c>
      <c r="H71" s="176" t="s">
        <v>812</v>
      </c>
      <c r="I71" s="176">
        <v>5.5</v>
      </c>
      <c r="J71" s="176">
        <v>12</v>
      </c>
      <c r="K71" s="176">
        <v>0</v>
      </c>
      <c r="L71" s="176">
        <v>7130</v>
      </c>
      <c r="N71" s="176">
        <v>8</v>
      </c>
      <c r="O71" s="176">
        <v>0</v>
      </c>
      <c r="P71" s="176">
        <v>7220</v>
      </c>
      <c r="R71" s="176">
        <v>6</v>
      </c>
      <c r="S71" s="176">
        <v>0</v>
      </c>
      <c r="T71" s="176">
        <v>7040</v>
      </c>
      <c r="V71" s="176">
        <v>14</v>
      </c>
      <c r="W71" s="176">
        <v>0</v>
      </c>
      <c r="X71" s="176">
        <v>7040</v>
      </c>
      <c r="Z71" s="176">
        <v>6.6055045871559637</v>
      </c>
      <c r="AA71" s="176">
        <v>26.666666666666668</v>
      </c>
      <c r="AB71" s="176">
        <v>1</v>
      </c>
      <c r="AC71" s="176">
        <v>71.075000000000003</v>
      </c>
      <c r="AD71" s="176">
        <v>3.3333333333333335</v>
      </c>
      <c r="AE71" s="176">
        <v>3.3333333333333335</v>
      </c>
      <c r="AF71" s="176" t="s">
        <v>236</v>
      </c>
      <c r="AG71" s="176">
        <v>2</v>
      </c>
      <c r="AH71" s="176" t="s">
        <v>667</v>
      </c>
      <c r="AI71" s="176" t="s">
        <v>667</v>
      </c>
      <c r="AJ71" s="176" t="s">
        <v>868</v>
      </c>
      <c r="AK71" s="176" t="s">
        <v>868</v>
      </c>
      <c r="AL71" s="1231" t="s">
        <v>252</v>
      </c>
      <c r="AM71" s="176" t="s">
        <v>657</v>
      </c>
      <c r="AN71" s="176">
        <v>1.859</v>
      </c>
      <c r="AO71" s="176">
        <v>3.2</v>
      </c>
      <c r="AP71" s="176">
        <v>24</v>
      </c>
      <c r="AQ71" s="176">
        <v>216</v>
      </c>
      <c r="AR71" s="176">
        <v>4.2</v>
      </c>
      <c r="AS71" s="193">
        <v>40475.635199999997</v>
      </c>
    </row>
    <row r="72" spans="1:45" ht="16.5" customHeight="1">
      <c r="A72" s="175">
        <v>46144</v>
      </c>
      <c r="B72" s="176" t="s">
        <v>389</v>
      </c>
      <c r="C72" s="176" t="s">
        <v>17276</v>
      </c>
      <c r="D72" s="176" t="s">
        <v>646</v>
      </c>
      <c r="E72" s="176" t="s">
        <v>17253</v>
      </c>
      <c r="F72" s="176" t="s">
        <v>17251</v>
      </c>
      <c r="G72" s="176">
        <v>700</v>
      </c>
      <c r="H72" s="176" t="s">
        <v>911</v>
      </c>
      <c r="I72" s="176">
        <v>5.5</v>
      </c>
      <c r="J72" s="176">
        <v>15</v>
      </c>
      <c r="K72" s="176">
        <v>0</v>
      </c>
      <c r="M72" s="176">
        <v>9910</v>
      </c>
      <c r="N72" s="176">
        <v>6</v>
      </c>
      <c r="O72" s="176">
        <v>0</v>
      </c>
      <c r="Q72" s="176">
        <v>9910</v>
      </c>
      <c r="R72" s="176">
        <v>6</v>
      </c>
      <c r="S72" s="176">
        <v>0</v>
      </c>
      <c r="U72" s="176">
        <v>9910</v>
      </c>
      <c r="V72" s="176">
        <v>34</v>
      </c>
      <c r="W72" s="176">
        <v>0</v>
      </c>
      <c r="Y72" s="176">
        <v>9910</v>
      </c>
      <c r="Z72" s="176">
        <v>5.8775510204081636</v>
      </c>
      <c r="AA72" s="176">
        <v>40.666666666666664</v>
      </c>
      <c r="AB72" s="176">
        <v>1</v>
      </c>
      <c r="AC72" s="176">
        <v>99.1</v>
      </c>
      <c r="AD72" s="176">
        <v>5.083333333333333</v>
      </c>
      <c r="AE72" s="176">
        <v>5.083333333333333</v>
      </c>
      <c r="AF72" s="176" t="s">
        <v>236</v>
      </c>
      <c r="AG72" s="176">
        <v>2</v>
      </c>
      <c r="AH72" s="176" t="s">
        <v>667</v>
      </c>
      <c r="AI72" s="176" t="s">
        <v>667</v>
      </c>
      <c r="AJ72" s="176" t="s">
        <v>868</v>
      </c>
      <c r="AK72" s="176" t="s">
        <v>868</v>
      </c>
      <c r="AM72" s="176" t="s">
        <v>466</v>
      </c>
      <c r="AN72" s="176">
        <v>1.1890000000000001</v>
      </c>
      <c r="AO72" s="176">
        <v>2.8</v>
      </c>
      <c r="AP72" s="176">
        <v>24</v>
      </c>
      <c r="AQ72" s="176">
        <v>216</v>
      </c>
      <c r="AR72" s="176">
        <v>3.8</v>
      </c>
      <c r="AS72" s="193">
        <v>23422.3488</v>
      </c>
    </row>
    <row r="73" spans="1:45" ht="16.5" customHeight="1">
      <c r="A73" s="175">
        <v>46144</v>
      </c>
      <c r="B73" s="176" t="s">
        <v>418</v>
      </c>
      <c r="C73" s="176" t="s">
        <v>17252</v>
      </c>
      <c r="D73" s="176" t="s">
        <v>646</v>
      </c>
      <c r="E73" s="176" t="s">
        <v>17253</v>
      </c>
      <c r="F73" s="176" t="s">
        <v>17251</v>
      </c>
      <c r="G73" s="176">
        <v>700</v>
      </c>
      <c r="H73" s="176" t="s">
        <v>843</v>
      </c>
      <c r="I73" s="176">
        <v>5.5</v>
      </c>
      <c r="J73" s="176">
        <v>63</v>
      </c>
      <c r="K73" s="176">
        <v>14</v>
      </c>
      <c r="L73" s="176">
        <v>9170</v>
      </c>
      <c r="M73" s="176">
        <v>8800</v>
      </c>
      <c r="N73" s="176">
        <v>2</v>
      </c>
      <c r="O73" s="176">
        <v>0</v>
      </c>
      <c r="P73" s="176">
        <v>7040</v>
      </c>
      <c r="Q73" s="176">
        <v>7410</v>
      </c>
      <c r="R73" s="176">
        <v>67</v>
      </c>
      <c r="S73" s="176">
        <v>5</v>
      </c>
      <c r="T73" s="176">
        <v>9260</v>
      </c>
      <c r="U73" s="176">
        <v>9350</v>
      </c>
      <c r="V73" s="176">
        <v>36</v>
      </c>
      <c r="W73" s="176">
        <v>0</v>
      </c>
      <c r="X73" s="176">
        <v>9370</v>
      </c>
      <c r="Y73" s="176">
        <v>7220</v>
      </c>
      <c r="Z73" s="176">
        <v>5.8299595141700404</v>
      </c>
      <c r="AA73" s="176">
        <v>56</v>
      </c>
      <c r="AB73" s="176">
        <v>0.98433159722222219</v>
      </c>
      <c r="AC73" s="176">
        <v>84.525000000000006</v>
      </c>
      <c r="AD73" s="176">
        <v>7</v>
      </c>
      <c r="AE73" s="176">
        <v>6.208333333333333</v>
      </c>
      <c r="AF73" s="176" t="s">
        <v>236</v>
      </c>
      <c r="AG73" s="176">
        <v>1</v>
      </c>
      <c r="AH73" s="176" t="s">
        <v>651</v>
      </c>
      <c r="AI73" s="176" t="s">
        <v>651</v>
      </c>
      <c r="AJ73" s="176" t="s">
        <v>16569</v>
      </c>
      <c r="AK73" s="176" t="s">
        <v>16569</v>
      </c>
      <c r="AL73" s="1231" t="s">
        <v>252</v>
      </c>
      <c r="AM73" s="176" t="s">
        <v>466</v>
      </c>
      <c r="AN73" s="176">
        <v>1.1890000000000001</v>
      </c>
      <c r="AO73" s="176">
        <v>2.8</v>
      </c>
      <c r="AP73" s="176">
        <v>24</v>
      </c>
      <c r="AQ73" s="176">
        <v>216</v>
      </c>
      <c r="AR73" s="176">
        <v>3.8</v>
      </c>
      <c r="AS73" s="193">
        <v>23422.3488</v>
      </c>
    </row>
    <row r="74" spans="1:45" ht="16.5" customHeight="1">
      <c r="A74" s="175">
        <v>46144</v>
      </c>
      <c r="B74" s="176" t="s">
        <v>240</v>
      </c>
      <c r="C74" s="176" t="s">
        <v>645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645</v>
      </c>
      <c r="P74" s="176" t="s">
        <v>645</v>
      </c>
      <c r="T74" s="176" t="s">
        <v>645</v>
      </c>
      <c r="X74" s="176" t="s">
        <v>645</v>
      </c>
      <c r="Z74" s="176" t="s">
        <v>420</v>
      </c>
      <c r="AA74" s="176" t="s">
        <v>420</v>
      </c>
      <c r="AB74" s="176" t="s">
        <v>420</v>
      </c>
      <c r="AD74" s="176" t="s">
        <v>420</v>
      </c>
      <c r="AE74" s="176" t="s">
        <v>420</v>
      </c>
      <c r="AF74" s="176" t="s">
        <v>241</v>
      </c>
      <c r="AG74" s="176">
        <v>12</v>
      </c>
      <c r="AH74" s="176" t="s">
        <v>649</v>
      </c>
      <c r="AI74" s="176" t="s">
        <v>649</v>
      </c>
      <c r="AJ74" s="176" t="s">
        <v>862</v>
      </c>
      <c r="AK74" s="176" t="s">
        <v>862</v>
      </c>
      <c r="AL74" s="123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46144</v>
      </c>
      <c r="B75" s="176" t="s">
        <v>242</v>
      </c>
      <c r="C75" s="176" t="s">
        <v>386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386</v>
      </c>
      <c r="P75" s="176" t="s">
        <v>386</v>
      </c>
      <c r="T75" s="176" t="s">
        <v>386</v>
      </c>
      <c r="X75" s="176" t="s">
        <v>386</v>
      </c>
      <c r="Z75" s="176" t="s">
        <v>420</v>
      </c>
      <c r="AA75" s="176" t="s">
        <v>420</v>
      </c>
      <c r="AB75" s="176" t="s">
        <v>420</v>
      </c>
      <c r="AD75" s="176" t="s">
        <v>420</v>
      </c>
      <c r="AE75" s="176" t="s">
        <v>420</v>
      </c>
      <c r="AF75" s="176" t="s">
        <v>241</v>
      </c>
      <c r="AG75" s="176">
        <v>5</v>
      </c>
      <c r="AH75" s="176" t="s">
        <v>649</v>
      </c>
      <c r="AI75" s="176" t="s">
        <v>649</v>
      </c>
      <c r="AJ75" s="176" t="s">
        <v>862</v>
      </c>
      <c r="AK75" s="176" t="s">
        <v>862</v>
      </c>
      <c r="AL75" s="123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46144</v>
      </c>
      <c r="B76" s="176" t="s">
        <v>16531</v>
      </c>
      <c r="C76" s="176" t="s">
        <v>16707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645</v>
      </c>
      <c r="P76" s="176" t="s">
        <v>645</v>
      </c>
      <c r="T76" s="176" t="s">
        <v>645</v>
      </c>
      <c r="X76" s="176" t="s">
        <v>645</v>
      </c>
      <c r="Z76" s="176" t="s">
        <v>420</v>
      </c>
      <c r="AA76" s="176" t="s">
        <v>645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654</v>
      </c>
      <c r="AI76" s="176" t="s">
        <v>654</v>
      </c>
      <c r="AJ76" s="176" t="s">
        <v>654</v>
      </c>
      <c r="AK76" s="176" t="s">
        <v>654</v>
      </c>
      <c r="AL76" s="123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46144</v>
      </c>
      <c r="B77" s="176" t="s">
        <v>244</v>
      </c>
      <c r="C77" s="176" t="s">
        <v>16707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645</v>
      </c>
      <c r="P77" s="176" t="s">
        <v>645</v>
      </c>
      <c r="T77" s="176" t="s">
        <v>645</v>
      </c>
      <c r="X77" s="176" t="s">
        <v>645</v>
      </c>
      <c r="Z77" s="176" t="s">
        <v>420</v>
      </c>
      <c r="AA77" s="176" t="s">
        <v>645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654</v>
      </c>
      <c r="AI77" s="176" t="s">
        <v>654</v>
      </c>
      <c r="AJ77" s="176" t="s">
        <v>654</v>
      </c>
      <c r="AK77" s="176" t="s">
        <v>654</v>
      </c>
      <c r="AL77" s="123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46144</v>
      </c>
      <c r="B78" s="176" t="s">
        <v>245</v>
      </c>
      <c r="C78" s="176" t="s">
        <v>16707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645</v>
      </c>
      <c r="P78" s="176" t="s">
        <v>645</v>
      </c>
      <c r="T78" s="176" t="s">
        <v>645</v>
      </c>
      <c r="X78" s="176" t="s">
        <v>645</v>
      </c>
      <c r="Z78" s="176" t="s">
        <v>420</v>
      </c>
      <c r="AA78" s="176" t="s">
        <v>645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654</v>
      </c>
      <c r="AI78" s="176" t="s">
        <v>654</v>
      </c>
      <c r="AJ78" s="176" t="s">
        <v>654</v>
      </c>
      <c r="AK78" s="176" t="s">
        <v>654</v>
      </c>
      <c r="AL78" s="123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46144</v>
      </c>
      <c r="B79" s="176" t="s">
        <v>246</v>
      </c>
      <c r="C79" s="176" t="s">
        <v>16707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645</v>
      </c>
      <c r="P79" s="176" t="s">
        <v>645</v>
      </c>
      <c r="T79" s="176" t="s">
        <v>645</v>
      </c>
      <c r="X79" s="176" t="s">
        <v>645</v>
      </c>
      <c r="Z79" s="176" t="s">
        <v>420</v>
      </c>
      <c r="AA79" s="176" t="s">
        <v>645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654</v>
      </c>
      <c r="AI79" s="176" t="s">
        <v>654</v>
      </c>
      <c r="AJ79" s="176" t="s">
        <v>654</v>
      </c>
      <c r="AK79" s="176" t="s">
        <v>654</v>
      </c>
      <c r="AL79" s="123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46144</v>
      </c>
      <c r="B80" s="176" t="s">
        <v>247</v>
      </c>
      <c r="C80" s="176" t="s">
        <v>16707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645</v>
      </c>
      <c r="P80" s="176" t="s">
        <v>645</v>
      </c>
      <c r="T80" s="176" t="s">
        <v>645</v>
      </c>
      <c r="X80" s="176" t="s">
        <v>645</v>
      </c>
      <c r="Z80" s="176" t="s">
        <v>420</v>
      </c>
      <c r="AA80" s="176" t="s">
        <v>645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243</v>
      </c>
      <c r="AG80" s="176">
        <v>1</v>
      </c>
      <c r="AH80" s="176" t="s">
        <v>654</v>
      </c>
      <c r="AI80" s="176" t="s">
        <v>654</v>
      </c>
      <c r="AJ80" s="176" t="s">
        <v>654</v>
      </c>
      <c r="AK80" s="176" t="s">
        <v>654</v>
      </c>
      <c r="AL80" s="123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46144</v>
      </c>
      <c r="B81" s="176" t="s">
        <v>248</v>
      </c>
      <c r="C81" s="176" t="s">
        <v>16707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645</v>
      </c>
      <c r="P81" s="176" t="s">
        <v>645</v>
      </c>
      <c r="T81" s="176" t="s">
        <v>645</v>
      </c>
      <c r="X81" s="176" t="s">
        <v>645</v>
      </c>
      <c r="Z81" s="176" t="s">
        <v>420</v>
      </c>
      <c r="AA81" s="176" t="s">
        <v>645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243</v>
      </c>
      <c r="AG81" s="176">
        <v>1</v>
      </c>
      <c r="AH81" s="176" t="s">
        <v>654</v>
      </c>
      <c r="AI81" s="176" t="s">
        <v>654</v>
      </c>
      <c r="AJ81" s="176" t="s">
        <v>654</v>
      </c>
      <c r="AK81" s="176" t="s">
        <v>654</v>
      </c>
      <c r="AL81" s="123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46144</v>
      </c>
      <c r="B82" s="176" t="s">
        <v>249</v>
      </c>
      <c r="C82" s="176" t="s">
        <v>16707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645</v>
      </c>
      <c r="P82" s="176" t="s">
        <v>645</v>
      </c>
      <c r="T82" s="176" t="s">
        <v>645</v>
      </c>
      <c r="X82" s="176" t="s">
        <v>645</v>
      </c>
      <c r="Z82" s="176" t="s">
        <v>420</v>
      </c>
      <c r="AA82" s="176" t="s">
        <v>645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243</v>
      </c>
      <c r="AG82" s="176">
        <v>1</v>
      </c>
      <c r="AH82" s="176" t="s">
        <v>654</v>
      </c>
      <c r="AI82" s="176" t="s">
        <v>654</v>
      </c>
      <c r="AJ82" s="176" t="s">
        <v>654</v>
      </c>
      <c r="AK82" s="176" t="s">
        <v>654</v>
      </c>
      <c r="AL82" s="123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46144</v>
      </c>
      <c r="B83" s="176" t="s">
        <v>250</v>
      </c>
      <c r="C83" s="176" t="s">
        <v>16707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645</v>
      </c>
      <c r="P83" s="176" t="s">
        <v>645</v>
      </c>
      <c r="T83" s="176" t="s">
        <v>645</v>
      </c>
      <c r="X83" s="176" t="s">
        <v>645</v>
      </c>
      <c r="Z83" s="176" t="s">
        <v>420</v>
      </c>
      <c r="AA83" s="176" t="s">
        <v>645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243</v>
      </c>
      <c r="AG83" s="176">
        <v>1</v>
      </c>
      <c r="AH83" s="176" t="s">
        <v>654</v>
      </c>
      <c r="AI83" s="176" t="s">
        <v>654</v>
      </c>
      <c r="AJ83" s="176" t="s">
        <v>654</v>
      </c>
      <c r="AK83" s="176" t="s">
        <v>654</v>
      </c>
      <c r="AL83" s="123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46145</v>
      </c>
      <c r="B84" s="176" t="s">
        <v>212</v>
      </c>
      <c r="C84" s="176" t="s">
        <v>645</v>
      </c>
      <c r="E84" s="176" t="s">
        <v>420</v>
      </c>
      <c r="F84" s="176" t="s">
        <v>420</v>
      </c>
      <c r="G84" s="176" t="s">
        <v>420</v>
      </c>
      <c r="H84" s="176" t="s">
        <v>420</v>
      </c>
      <c r="I84" s="176" t="s">
        <v>420</v>
      </c>
      <c r="L84" s="176" t="s">
        <v>645</v>
      </c>
      <c r="P84" s="176" t="s">
        <v>645</v>
      </c>
      <c r="T84" s="176" t="s">
        <v>645</v>
      </c>
      <c r="X84" s="176" t="s">
        <v>645</v>
      </c>
      <c r="Z84" s="176" t="s">
        <v>420</v>
      </c>
      <c r="AA84" s="176" t="s">
        <v>645</v>
      </c>
      <c r="AB84" s="176" t="s">
        <v>420</v>
      </c>
      <c r="AC84" s="176" t="s">
        <v>420</v>
      </c>
      <c r="AD84" s="176" t="s">
        <v>420</v>
      </c>
      <c r="AE84" s="176" t="s">
        <v>420</v>
      </c>
      <c r="AF84" s="176" t="s">
        <v>213</v>
      </c>
      <c r="AG84" s="176">
        <v>1</v>
      </c>
      <c r="AH84" s="176" t="s">
        <v>655</v>
      </c>
      <c r="AI84" s="176" t="s">
        <v>655</v>
      </c>
      <c r="AJ84" s="176" t="s">
        <v>15469</v>
      </c>
      <c r="AK84" s="176" t="s">
        <v>15469</v>
      </c>
      <c r="AL84" s="1231" t="s">
        <v>420</v>
      </c>
      <c r="AM84" s="176" t="s">
        <v>420</v>
      </c>
      <c r="AN84" s="176" t="s">
        <v>420</v>
      </c>
      <c r="AO84" s="176" t="s">
        <v>420</v>
      </c>
      <c r="AP84" s="176">
        <v>24</v>
      </c>
      <c r="AQ84" s="176">
        <v>216</v>
      </c>
      <c r="AR84" s="176" t="s">
        <v>420</v>
      </c>
      <c r="AS84" s="193" t="s">
        <v>420</v>
      </c>
    </row>
    <row r="85" spans="1:45" ht="16.5" customHeight="1">
      <c r="A85" s="175">
        <v>46145</v>
      </c>
      <c r="B85" s="176" t="s">
        <v>214</v>
      </c>
      <c r="C85" s="176" t="s">
        <v>17237</v>
      </c>
      <c r="E85" s="176" t="s">
        <v>425</v>
      </c>
      <c r="F85" s="176" t="s">
        <v>17233</v>
      </c>
      <c r="G85" s="176">
        <v>780</v>
      </c>
      <c r="H85" s="176" t="s">
        <v>1332</v>
      </c>
      <c r="I85" s="176">
        <v>5</v>
      </c>
      <c r="J85" s="176">
        <v>19</v>
      </c>
      <c r="K85" s="176">
        <v>0</v>
      </c>
      <c r="L85" s="176">
        <v>9128</v>
      </c>
      <c r="M85" s="176">
        <v>8396</v>
      </c>
      <c r="N85" s="176">
        <v>8</v>
      </c>
      <c r="O85" s="176">
        <v>0</v>
      </c>
      <c r="P85" s="176">
        <v>8968</v>
      </c>
      <c r="Q85" s="176">
        <v>8307</v>
      </c>
      <c r="R85" s="176">
        <v>10</v>
      </c>
      <c r="S85" s="176">
        <v>0</v>
      </c>
      <c r="T85" s="176">
        <v>8964</v>
      </c>
      <c r="U85" s="176">
        <v>8349</v>
      </c>
      <c r="V85" s="176">
        <v>22</v>
      </c>
      <c r="W85" s="176">
        <v>0</v>
      </c>
      <c r="X85" s="176">
        <v>8733</v>
      </c>
      <c r="Y85" s="176">
        <v>8456</v>
      </c>
      <c r="Z85" s="176">
        <v>1.7777777777777777</v>
      </c>
      <c r="AA85" s="176">
        <v>19.666666666666668</v>
      </c>
      <c r="AB85" s="176">
        <v>1</v>
      </c>
      <c r="AC85" s="176">
        <v>86.626249999999999</v>
      </c>
      <c r="AD85" s="176">
        <v>2.4583333333333335</v>
      </c>
      <c r="AE85" s="176">
        <v>2.4583333333333335</v>
      </c>
      <c r="AF85" s="176" t="s">
        <v>213</v>
      </c>
      <c r="AG85" s="176">
        <v>1</v>
      </c>
      <c r="AH85" s="176" t="s">
        <v>655</v>
      </c>
      <c r="AI85" s="176" t="s">
        <v>655</v>
      </c>
      <c r="AJ85" s="176" t="s">
        <v>15469</v>
      </c>
      <c r="AK85" s="176" t="s">
        <v>15469</v>
      </c>
      <c r="AL85" s="1231" t="s">
        <v>251</v>
      </c>
      <c r="AM85" s="176" t="s">
        <v>126</v>
      </c>
      <c r="AN85" s="176">
        <v>0.91100000000000003</v>
      </c>
      <c r="AO85" s="176">
        <v>1.8</v>
      </c>
      <c r="AP85" s="176">
        <v>24</v>
      </c>
      <c r="AQ85" s="176">
        <v>216</v>
      </c>
      <c r="AR85" s="176">
        <v>2.8</v>
      </c>
      <c r="AS85" s="193">
        <v>13223.3472</v>
      </c>
    </row>
    <row r="86" spans="1:45" ht="16.5" customHeight="1">
      <c r="A86" s="175">
        <v>46145</v>
      </c>
      <c r="B86" s="176" t="s">
        <v>215</v>
      </c>
      <c r="C86" s="176" t="s">
        <v>16711</v>
      </c>
      <c r="D86" s="176" t="s">
        <v>646</v>
      </c>
      <c r="E86" s="176" t="s">
        <v>471</v>
      </c>
      <c r="F86" s="176" t="s">
        <v>16712</v>
      </c>
      <c r="G86" s="176">
        <v>700</v>
      </c>
      <c r="H86" s="176" t="s">
        <v>959</v>
      </c>
      <c r="I86" s="176">
        <v>5</v>
      </c>
      <c r="L86" s="176" t="s">
        <v>127</v>
      </c>
      <c r="P86" s="176" t="s">
        <v>127</v>
      </c>
      <c r="T86" s="176" t="s">
        <v>127</v>
      </c>
      <c r="X86" s="176" t="s">
        <v>127</v>
      </c>
      <c r="Z86" s="176">
        <v>3.2653061224489797</v>
      </c>
      <c r="AA86" s="176" t="s">
        <v>127</v>
      </c>
      <c r="AB86" s="176" t="s">
        <v>420</v>
      </c>
      <c r="AC86" s="176" t="s">
        <v>420</v>
      </c>
      <c r="AD86" s="176" t="s">
        <v>420</v>
      </c>
      <c r="AE86" s="176" t="s">
        <v>420</v>
      </c>
      <c r="AF86" s="176" t="s">
        <v>213</v>
      </c>
      <c r="AG86" s="176">
        <v>1</v>
      </c>
      <c r="AH86" s="176" t="s">
        <v>16623</v>
      </c>
      <c r="AI86" s="176" t="s">
        <v>16623</v>
      </c>
      <c r="AJ86" s="176" t="s">
        <v>647</v>
      </c>
      <c r="AK86" s="176" t="s">
        <v>647</v>
      </c>
      <c r="AL86" s="1231" t="s">
        <v>251</v>
      </c>
      <c r="AM86" s="176" t="s">
        <v>466</v>
      </c>
      <c r="AN86" s="176">
        <v>1.1890000000000001</v>
      </c>
      <c r="AO86" s="176">
        <v>2.2999999999999998</v>
      </c>
      <c r="AP86" s="176">
        <v>24</v>
      </c>
      <c r="AQ86" s="176">
        <v>216</v>
      </c>
      <c r="AR86" s="176">
        <v>3.3</v>
      </c>
      <c r="AS86" s="193">
        <v>20340.460800000001</v>
      </c>
    </row>
    <row r="87" spans="1:45" ht="16.5" customHeight="1">
      <c r="A87" s="175">
        <v>46145</v>
      </c>
      <c r="B87" s="176" t="s">
        <v>215</v>
      </c>
      <c r="C87" s="176" t="s">
        <v>17289</v>
      </c>
      <c r="D87" s="176" t="s">
        <v>646</v>
      </c>
      <c r="E87" s="176" t="s">
        <v>17279</v>
      </c>
      <c r="F87" s="176" t="s">
        <v>17297</v>
      </c>
      <c r="G87" s="176">
        <v>700</v>
      </c>
      <c r="H87" s="176" t="s">
        <v>1237</v>
      </c>
      <c r="I87" s="176">
        <v>5</v>
      </c>
      <c r="J87" s="176">
        <v>24</v>
      </c>
      <c r="K87" s="176">
        <v>0</v>
      </c>
      <c r="M87" s="176">
        <v>7501</v>
      </c>
      <c r="N87" s="176">
        <v>4</v>
      </c>
      <c r="O87" s="176">
        <v>0</v>
      </c>
      <c r="Q87" s="176">
        <v>8416</v>
      </c>
      <c r="R87" s="176">
        <v>4</v>
      </c>
      <c r="S87" s="176">
        <v>0</v>
      </c>
      <c r="U87" s="176">
        <v>8461</v>
      </c>
      <c r="V87" s="176">
        <v>6</v>
      </c>
      <c r="W87" s="176">
        <v>0</v>
      </c>
      <c r="Y87" s="176">
        <v>7996</v>
      </c>
      <c r="Z87" s="176">
        <v>3.2653061224489797</v>
      </c>
      <c r="AA87" s="176">
        <v>12.666666666666666</v>
      </c>
      <c r="AB87" s="176">
        <v>1</v>
      </c>
      <c r="AC87" s="176">
        <v>80.935000000000002</v>
      </c>
      <c r="AD87" s="176">
        <v>1.5833333333333333</v>
      </c>
      <c r="AE87" s="176">
        <v>1.5833333333333333</v>
      </c>
      <c r="AF87" s="176" t="s">
        <v>213</v>
      </c>
      <c r="AG87" s="176">
        <v>1</v>
      </c>
      <c r="AH87" s="176" t="s">
        <v>16623</v>
      </c>
      <c r="AI87" s="176" t="s">
        <v>16623</v>
      </c>
      <c r="AJ87" s="176" t="s">
        <v>647</v>
      </c>
      <c r="AK87" s="176" t="s">
        <v>647</v>
      </c>
      <c r="AM87" s="176" t="s">
        <v>466</v>
      </c>
      <c r="AN87" s="176">
        <v>1.1890000000000001</v>
      </c>
      <c r="AO87" s="176">
        <v>2.2999999999999998</v>
      </c>
      <c r="AP87" s="176">
        <v>24</v>
      </c>
      <c r="AQ87" s="176">
        <v>216</v>
      </c>
      <c r="AR87" s="176">
        <v>3.3</v>
      </c>
      <c r="AS87" s="193">
        <v>20340.460800000001</v>
      </c>
    </row>
    <row r="88" spans="1:45" ht="16.5" customHeight="1">
      <c r="A88" s="175">
        <v>46145</v>
      </c>
      <c r="B88" s="176" t="s">
        <v>216</v>
      </c>
      <c r="C88" s="176" t="s">
        <v>645</v>
      </c>
      <c r="E88" s="176" t="s">
        <v>420</v>
      </c>
      <c r="F88" s="176" t="s">
        <v>420</v>
      </c>
      <c r="G88" s="176" t="s">
        <v>420</v>
      </c>
      <c r="H88" s="176" t="s">
        <v>420</v>
      </c>
      <c r="I88" s="176" t="s">
        <v>420</v>
      </c>
      <c r="L88" s="176" t="s">
        <v>645</v>
      </c>
      <c r="P88" s="176" t="s">
        <v>645</v>
      </c>
      <c r="T88" s="176" t="s">
        <v>645</v>
      </c>
      <c r="X88" s="176" t="s">
        <v>645</v>
      </c>
      <c r="Z88" s="176" t="s">
        <v>420</v>
      </c>
      <c r="AA88" s="176" t="s">
        <v>645</v>
      </c>
      <c r="AB88" s="176" t="s">
        <v>420</v>
      </c>
      <c r="AC88" s="176" t="s">
        <v>420</v>
      </c>
      <c r="AD88" s="176" t="s">
        <v>420</v>
      </c>
      <c r="AE88" s="176" t="s">
        <v>420</v>
      </c>
      <c r="AF88" s="176" t="s">
        <v>213</v>
      </c>
      <c r="AG88" s="176">
        <v>1</v>
      </c>
      <c r="AH88" s="176" t="s">
        <v>16623</v>
      </c>
      <c r="AI88" s="176" t="s">
        <v>16623</v>
      </c>
      <c r="AJ88" s="176" t="s">
        <v>647</v>
      </c>
      <c r="AK88" s="176" t="s">
        <v>647</v>
      </c>
      <c r="AL88" s="1231" t="s">
        <v>420</v>
      </c>
      <c r="AM88" s="176" t="s">
        <v>420</v>
      </c>
      <c r="AN88" s="176" t="s">
        <v>420</v>
      </c>
      <c r="AO88" s="176" t="s">
        <v>420</v>
      </c>
      <c r="AP88" s="176">
        <v>24</v>
      </c>
      <c r="AQ88" s="176">
        <v>216</v>
      </c>
      <c r="AR88" s="176" t="s">
        <v>420</v>
      </c>
      <c r="AS88" s="193" t="s">
        <v>420</v>
      </c>
    </row>
    <row r="89" spans="1:45" ht="16.5" customHeight="1">
      <c r="A89" s="175">
        <v>46145</v>
      </c>
      <c r="B89" s="176" t="s">
        <v>217</v>
      </c>
      <c r="C89" s="176" t="s">
        <v>16722</v>
      </c>
      <c r="E89" s="176" t="s">
        <v>874</v>
      </c>
      <c r="F89" s="176" t="s">
        <v>16725</v>
      </c>
      <c r="G89" s="176">
        <v>600</v>
      </c>
      <c r="H89" s="176" t="s">
        <v>16053</v>
      </c>
      <c r="I89" s="176">
        <v>4</v>
      </c>
      <c r="J89" s="176">
        <v>12</v>
      </c>
      <c r="K89" s="176">
        <v>0</v>
      </c>
      <c r="L89" s="176">
        <v>8156</v>
      </c>
      <c r="M89" s="176">
        <v>8593</v>
      </c>
      <c r="N89" s="176">
        <v>17</v>
      </c>
      <c r="O89" s="176">
        <v>4</v>
      </c>
      <c r="P89" s="176">
        <v>8123</v>
      </c>
      <c r="Q89" s="176">
        <v>8160</v>
      </c>
      <c r="R89" s="176">
        <v>8</v>
      </c>
      <c r="S89" s="176">
        <v>0</v>
      </c>
      <c r="T89" s="176">
        <v>8024</v>
      </c>
      <c r="U89" s="176">
        <v>8068</v>
      </c>
      <c r="V89" s="176">
        <v>35</v>
      </c>
      <c r="W89" s="176">
        <v>0</v>
      </c>
      <c r="X89" s="176">
        <v>7431</v>
      </c>
      <c r="Y89" s="176">
        <v>7931</v>
      </c>
      <c r="Z89" s="176">
        <v>1.7496962332928312</v>
      </c>
      <c r="AA89" s="176">
        <v>24</v>
      </c>
      <c r="AB89" s="176">
        <v>0.98900908119658115</v>
      </c>
      <c r="AC89" s="176">
        <v>80.607500000000002</v>
      </c>
      <c r="AD89" s="176">
        <v>3</v>
      </c>
      <c r="AE89" s="176">
        <v>2.8333333333333335</v>
      </c>
      <c r="AF89" s="176" t="s">
        <v>213</v>
      </c>
      <c r="AG89" s="176">
        <v>1</v>
      </c>
      <c r="AH89" s="176" t="s">
        <v>16623</v>
      </c>
      <c r="AI89" s="176" t="s">
        <v>16623</v>
      </c>
      <c r="AJ89" s="176" t="s">
        <v>647</v>
      </c>
      <c r="AK89" s="176" t="s">
        <v>647</v>
      </c>
      <c r="AL89" s="1231" t="s">
        <v>252</v>
      </c>
      <c r="AM89" s="176" t="s">
        <v>126</v>
      </c>
      <c r="AN89" s="176">
        <v>0.91100000000000003</v>
      </c>
      <c r="AO89" s="176">
        <v>1.7</v>
      </c>
      <c r="AP89" s="176">
        <v>24</v>
      </c>
      <c r="AQ89" s="176">
        <v>216</v>
      </c>
      <c r="AR89" s="176">
        <v>2.7</v>
      </c>
      <c r="AS89" s="193">
        <v>12751.084800000001</v>
      </c>
    </row>
    <row r="90" spans="1:45" ht="16.5" customHeight="1">
      <c r="A90" s="175">
        <v>46145</v>
      </c>
      <c r="B90" s="176" t="s">
        <v>218</v>
      </c>
      <c r="C90" s="176" t="s">
        <v>17287</v>
      </c>
      <c r="D90" s="176" t="s">
        <v>646</v>
      </c>
      <c r="E90" s="176" t="s">
        <v>17279</v>
      </c>
      <c r="F90" s="176" t="s">
        <v>17280</v>
      </c>
      <c r="G90" s="176">
        <v>700</v>
      </c>
      <c r="H90" s="176" t="s">
        <v>747</v>
      </c>
      <c r="I90" s="176">
        <v>5</v>
      </c>
      <c r="J90" s="176">
        <v>2</v>
      </c>
      <c r="K90" s="176">
        <v>0</v>
      </c>
      <c r="L90" s="176">
        <v>9305</v>
      </c>
      <c r="N90" s="176">
        <v>16</v>
      </c>
      <c r="O90" s="176">
        <v>0</v>
      </c>
      <c r="P90" s="176">
        <v>8887</v>
      </c>
      <c r="R90" s="176">
        <v>14</v>
      </c>
      <c r="S90" s="176">
        <v>2</v>
      </c>
      <c r="T90" s="176">
        <v>8753</v>
      </c>
      <c r="V90" s="176">
        <v>4</v>
      </c>
      <c r="W90" s="176">
        <v>0</v>
      </c>
      <c r="X90" s="176">
        <v>8721</v>
      </c>
      <c r="Z90" s="176">
        <v>3.2505643340857788</v>
      </c>
      <c r="AA90" s="176">
        <v>12</v>
      </c>
      <c r="AB90" s="176">
        <v>0.99704193376068373</v>
      </c>
      <c r="AC90" s="176">
        <v>89.165000000000006</v>
      </c>
      <c r="AD90" s="176">
        <v>1.5</v>
      </c>
      <c r="AE90" s="176">
        <v>1.4166666666666667</v>
      </c>
      <c r="AF90" s="176" t="s">
        <v>213</v>
      </c>
      <c r="AG90" s="176">
        <v>1</v>
      </c>
      <c r="AH90" s="176" t="s">
        <v>16623</v>
      </c>
      <c r="AI90" s="176" t="s">
        <v>16623</v>
      </c>
      <c r="AJ90" s="176" t="s">
        <v>647</v>
      </c>
      <c r="AK90" s="176" t="s">
        <v>647</v>
      </c>
      <c r="AL90" s="1231" t="s">
        <v>251</v>
      </c>
      <c r="AM90" s="176" t="s">
        <v>466</v>
      </c>
      <c r="AN90" s="176">
        <v>1.1890000000000001</v>
      </c>
      <c r="AO90" s="176">
        <v>2.1</v>
      </c>
      <c r="AP90" s="176">
        <v>24</v>
      </c>
      <c r="AQ90" s="176">
        <v>216</v>
      </c>
      <c r="AR90" s="176">
        <v>3.1</v>
      </c>
      <c r="AS90" s="193">
        <v>19107.705600000001</v>
      </c>
    </row>
    <row r="91" spans="1:45" ht="16.5" customHeight="1">
      <c r="A91" s="175">
        <v>46145</v>
      </c>
      <c r="B91" s="176" t="s">
        <v>218</v>
      </c>
      <c r="C91" s="176" t="s">
        <v>16714</v>
      </c>
      <c r="D91" s="176" t="s">
        <v>646</v>
      </c>
      <c r="E91" s="176" t="s">
        <v>471</v>
      </c>
      <c r="F91" s="176" t="s">
        <v>16712</v>
      </c>
      <c r="G91" s="176">
        <v>700</v>
      </c>
      <c r="H91" s="176" t="s">
        <v>16716</v>
      </c>
      <c r="I91" s="176">
        <v>5</v>
      </c>
      <c r="L91" s="176" t="s">
        <v>127</v>
      </c>
      <c r="Q91" s="176" t="s">
        <v>127</v>
      </c>
      <c r="U91" s="176" t="s">
        <v>127</v>
      </c>
      <c r="Y91" s="176" t="s">
        <v>127</v>
      </c>
      <c r="Z91" s="176">
        <v>3.2505643340857788</v>
      </c>
      <c r="AA91" s="176" t="s">
        <v>127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16623</v>
      </c>
      <c r="AI91" s="176" t="s">
        <v>16623</v>
      </c>
      <c r="AJ91" s="176" t="s">
        <v>647</v>
      </c>
      <c r="AK91" s="176" t="s">
        <v>647</v>
      </c>
      <c r="AM91" s="176" t="s">
        <v>466</v>
      </c>
      <c r="AN91" s="176">
        <v>1.1890000000000001</v>
      </c>
      <c r="AO91" s="176">
        <v>2.1</v>
      </c>
      <c r="AP91" s="176">
        <v>24</v>
      </c>
      <c r="AQ91" s="176">
        <v>216</v>
      </c>
      <c r="AR91" s="176">
        <v>3.1</v>
      </c>
      <c r="AS91" s="193">
        <v>19107.705600000001</v>
      </c>
    </row>
    <row r="92" spans="1:45" ht="16.5" customHeight="1">
      <c r="A92" s="175">
        <v>46145</v>
      </c>
      <c r="B92" s="176" t="s">
        <v>219</v>
      </c>
      <c r="C92" s="176" t="s">
        <v>17288</v>
      </c>
      <c r="D92" s="176" t="s">
        <v>17291</v>
      </c>
      <c r="E92" s="176" t="s">
        <v>1557</v>
      </c>
      <c r="F92" s="176" t="s">
        <v>16724</v>
      </c>
      <c r="G92" s="176">
        <v>630</v>
      </c>
      <c r="H92" s="176" t="s">
        <v>634</v>
      </c>
      <c r="I92" s="176">
        <v>2</v>
      </c>
      <c r="J92" s="176">
        <v>8</v>
      </c>
      <c r="K92" s="176">
        <v>0</v>
      </c>
      <c r="L92" s="176">
        <v>9715</v>
      </c>
      <c r="M92" s="176">
        <v>9796</v>
      </c>
      <c r="N92" s="176">
        <v>10</v>
      </c>
      <c r="O92" s="176">
        <v>0</v>
      </c>
      <c r="P92" s="176">
        <v>9730</v>
      </c>
      <c r="Q92" s="176">
        <v>9500</v>
      </c>
      <c r="R92" s="176">
        <v>13</v>
      </c>
      <c r="S92" s="176">
        <v>0</v>
      </c>
      <c r="T92" s="176">
        <v>9617</v>
      </c>
      <c r="U92" s="176">
        <v>9579</v>
      </c>
      <c r="V92" s="176">
        <v>14</v>
      </c>
      <c r="W92" s="176">
        <v>0</v>
      </c>
      <c r="X92" s="176">
        <v>9876</v>
      </c>
      <c r="Y92" s="176">
        <v>9698</v>
      </c>
      <c r="Z92" s="176">
        <v>2.4615384615384617</v>
      </c>
      <c r="AA92" s="176">
        <v>15</v>
      </c>
      <c r="AB92" s="176">
        <v>1</v>
      </c>
      <c r="AC92" s="176">
        <v>96.888750000000002</v>
      </c>
      <c r="AD92" s="176">
        <v>1.875</v>
      </c>
      <c r="AE92" s="176">
        <v>1.875</v>
      </c>
      <c r="AF92" s="176" t="s">
        <v>213</v>
      </c>
      <c r="AG92" s="176">
        <v>1</v>
      </c>
      <c r="AH92" s="176" t="s">
        <v>655</v>
      </c>
      <c r="AI92" s="176" t="s">
        <v>655</v>
      </c>
      <c r="AJ92" s="176" t="s">
        <v>15469</v>
      </c>
      <c r="AK92" s="176" t="s">
        <v>15469</v>
      </c>
      <c r="AL92" s="1231" t="s">
        <v>251</v>
      </c>
      <c r="AM92" s="176" t="s">
        <v>1036</v>
      </c>
      <c r="AN92" s="176">
        <v>0.56200000000000006</v>
      </c>
      <c r="AO92" s="176">
        <v>1.1000000000000001</v>
      </c>
      <c r="AP92" s="176">
        <v>24</v>
      </c>
      <c r="AQ92" s="176">
        <v>216</v>
      </c>
      <c r="AR92" s="176">
        <v>2.1</v>
      </c>
      <c r="AS92" s="193">
        <v>6118.1568000000007</v>
      </c>
    </row>
    <row r="93" spans="1:45" ht="16.5" customHeight="1">
      <c r="A93" s="175">
        <v>46145</v>
      </c>
      <c r="B93" s="176" t="s">
        <v>220</v>
      </c>
      <c r="C93" s="176" t="s">
        <v>645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645</v>
      </c>
      <c r="P93" s="176" t="s">
        <v>645</v>
      </c>
      <c r="T93" s="176" t="s">
        <v>645</v>
      </c>
      <c r="X93" s="176" t="s">
        <v>645</v>
      </c>
      <c r="Z93" s="176" t="s">
        <v>420</v>
      </c>
      <c r="AA93" s="176" t="s">
        <v>645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655</v>
      </c>
      <c r="AI93" s="176" t="s">
        <v>655</v>
      </c>
      <c r="AJ93" s="176" t="s">
        <v>15469</v>
      </c>
      <c r="AK93" s="176" t="s">
        <v>15469</v>
      </c>
      <c r="AL93" s="123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46145</v>
      </c>
      <c r="B94" s="176" t="s">
        <v>221</v>
      </c>
      <c r="C94" s="176" t="s">
        <v>17263</v>
      </c>
      <c r="E94" s="176" t="s">
        <v>5038</v>
      </c>
      <c r="F94" s="176" t="s">
        <v>17264</v>
      </c>
      <c r="G94" s="176">
        <v>600</v>
      </c>
      <c r="H94" s="176" t="s">
        <v>977</v>
      </c>
      <c r="I94" s="176">
        <v>5</v>
      </c>
      <c r="J94" s="176">
        <v>9</v>
      </c>
      <c r="K94" s="176">
        <v>0</v>
      </c>
      <c r="L94" s="176">
        <v>8683</v>
      </c>
      <c r="M94" s="176">
        <v>8250</v>
      </c>
      <c r="N94" s="176">
        <v>16</v>
      </c>
      <c r="O94" s="176">
        <v>0</v>
      </c>
      <c r="P94" s="176">
        <v>8605</v>
      </c>
      <c r="Q94" s="176">
        <v>8372</v>
      </c>
      <c r="R94" s="176">
        <v>3</v>
      </c>
      <c r="S94" s="176">
        <v>0</v>
      </c>
      <c r="T94" s="176">
        <v>8722</v>
      </c>
      <c r="U94" s="176">
        <v>8449</v>
      </c>
      <c r="V94" s="176">
        <v>18</v>
      </c>
      <c r="W94" s="176">
        <v>0</v>
      </c>
      <c r="X94" s="176">
        <v>8626</v>
      </c>
      <c r="Y94" s="176">
        <v>8178</v>
      </c>
      <c r="Z94" s="176">
        <v>2.8685258964143427</v>
      </c>
      <c r="AA94" s="176">
        <v>15.333333333333334</v>
      </c>
      <c r="AB94" s="176">
        <v>1</v>
      </c>
      <c r="AC94" s="176">
        <v>84.856250000000003</v>
      </c>
      <c r="AD94" s="176">
        <v>1.9166666666666667</v>
      </c>
      <c r="AE94" s="176">
        <v>1.9166666666666667</v>
      </c>
      <c r="AF94" s="176" t="s">
        <v>213</v>
      </c>
      <c r="AG94" s="176">
        <v>1</v>
      </c>
      <c r="AH94" s="176" t="s">
        <v>655</v>
      </c>
      <c r="AI94" s="176" t="s">
        <v>655</v>
      </c>
      <c r="AJ94" s="176" t="s">
        <v>15469</v>
      </c>
      <c r="AK94" s="176" t="s">
        <v>15469</v>
      </c>
      <c r="AL94" s="1231" t="s">
        <v>251</v>
      </c>
      <c r="AM94" s="176" t="s">
        <v>126</v>
      </c>
      <c r="AN94" s="176">
        <v>0.91100000000000003</v>
      </c>
      <c r="AO94" s="176">
        <v>3</v>
      </c>
      <c r="AP94" s="176">
        <v>24</v>
      </c>
      <c r="AQ94" s="176">
        <v>216</v>
      </c>
      <c r="AR94" s="176">
        <v>4</v>
      </c>
      <c r="AS94" s="193">
        <v>18890.495999999999</v>
      </c>
    </row>
    <row r="95" spans="1:45" ht="16.5" customHeight="1">
      <c r="A95" s="175">
        <v>46145</v>
      </c>
      <c r="B95" s="176" t="s">
        <v>222</v>
      </c>
      <c r="C95" s="176" t="s">
        <v>645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645</v>
      </c>
      <c r="P95" s="176" t="s">
        <v>645</v>
      </c>
      <c r="T95" s="176" t="s">
        <v>645</v>
      </c>
      <c r="X95" s="176" t="s">
        <v>645</v>
      </c>
      <c r="Z95" s="176" t="s">
        <v>420</v>
      </c>
      <c r="AA95" s="176" t="s">
        <v>645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649</v>
      </c>
      <c r="AI95" s="176" t="s">
        <v>642</v>
      </c>
      <c r="AJ95" s="176" t="s">
        <v>643</v>
      </c>
      <c r="AK95" s="176" t="s">
        <v>643</v>
      </c>
      <c r="AL95" s="123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46145</v>
      </c>
      <c r="B96" s="176" t="s">
        <v>223</v>
      </c>
      <c r="C96" s="176" t="s">
        <v>645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645</v>
      </c>
      <c r="P96" s="176" t="s">
        <v>645</v>
      </c>
      <c r="T96" s="176" t="s">
        <v>645</v>
      </c>
      <c r="X96" s="176" t="s">
        <v>645</v>
      </c>
      <c r="Z96" s="176" t="s">
        <v>420</v>
      </c>
      <c r="AA96" s="176" t="s">
        <v>645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649</v>
      </c>
      <c r="AI96" s="176" t="s">
        <v>642</v>
      </c>
      <c r="AJ96" s="176" t="s">
        <v>643</v>
      </c>
      <c r="AK96" s="176" t="s">
        <v>643</v>
      </c>
      <c r="AL96" s="123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46145</v>
      </c>
      <c r="B97" s="176" t="s">
        <v>224</v>
      </c>
      <c r="C97" s="176" t="s">
        <v>17274</v>
      </c>
      <c r="D97" s="176" t="s">
        <v>646</v>
      </c>
      <c r="E97" s="176" t="s">
        <v>17279</v>
      </c>
      <c r="F97" s="176" t="s">
        <v>17280</v>
      </c>
      <c r="G97" s="176">
        <v>700</v>
      </c>
      <c r="H97" s="176" t="s">
        <v>16545</v>
      </c>
      <c r="I97" s="176">
        <v>5</v>
      </c>
      <c r="J97" s="176">
        <v>18</v>
      </c>
      <c r="K97" s="176">
        <v>0</v>
      </c>
      <c r="L97" s="176">
        <v>9276</v>
      </c>
      <c r="M97" s="176">
        <v>8902</v>
      </c>
      <c r="N97" s="176">
        <v>14</v>
      </c>
      <c r="O97" s="176">
        <v>2</v>
      </c>
      <c r="P97" s="176">
        <v>9182</v>
      </c>
      <c r="Q97" s="176">
        <v>8777</v>
      </c>
      <c r="R97" s="176">
        <v>18</v>
      </c>
      <c r="S97" s="176">
        <v>2</v>
      </c>
      <c r="T97" s="176">
        <v>9060</v>
      </c>
      <c r="U97" s="176">
        <v>8669</v>
      </c>
      <c r="V97" s="176">
        <v>20</v>
      </c>
      <c r="W97" s="176">
        <v>2</v>
      </c>
      <c r="X97" s="176">
        <v>8918</v>
      </c>
      <c r="Y97" s="176">
        <v>8612</v>
      </c>
      <c r="Z97" s="176">
        <v>3.2653061224489797</v>
      </c>
      <c r="AA97" s="176">
        <v>11.666666666666666</v>
      </c>
      <c r="AB97" s="176">
        <v>0.99116586538461537</v>
      </c>
      <c r="AC97" s="176">
        <v>89.245000000000005</v>
      </c>
      <c r="AD97" s="176">
        <v>1.4583333333333333</v>
      </c>
      <c r="AE97" s="176">
        <v>1.3333333333333333</v>
      </c>
      <c r="AF97" s="176" t="s">
        <v>213</v>
      </c>
      <c r="AG97" s="176">
        <v>0.5</v>
      </c>
      <c r="AH97" s="176" t="s">
        <v>16623</v>
      </c>
      <c r="AI97" s="176" t="s">
        <v>16623</v>
      </c>
      <c r="AJ97" s="176" t="s">
        <v>647</v>
      </c>
      <c r="AK97" s="176" t="s">
        <v>647</v>
      </c>
      <c r="AL97" s="1231" t="s">
        <v>251</v>
      </c>
      <c r="AM97" s="176" t="s">
        <v>466</v>
      </c>
      <c r="AN97" s="176">
        <v>1.1890000000000001</v>
      </c>
      <c r="AO97" s="176">
        <v>2.2999999999999998</v>
      </c>
      <c r="AP97" s="176">
        <v>24</v>
      </c>
      <c r="AQ97" s="176">
        <v>216</v>
      </c>
      <c r="AR97" s="176">
        <v>3.3</v>
      </c>
      <c r="AS97" s="193">
        <v>20340.460800000001</v>
      </c>
    </row>
    <row r="98" spans="1:45" ht="16.5" customHeight="1">
      <c r="A98" s="175">
        <v>46145</v>
      </c>
      <c r="B98" s="176" t="s">
        <v>225</v>
      </c>
      <c r="C98" s="176" t="s">
        <v>17290</v>
      </c>
      <c r="E98" s="176" t="s">
        <v>210</v>
      </c>
      <c r="F98" s="176" t="s">
        <v>17292</v>
      </c>
      <c r="G98" s="176">
        <v>650</v>
      </c>
      <c r="H98" s="176" t="s">
        <v>3307</v>
      </c>
      <c r="I98" s="176">
        <v>5</v>
      </c>
      <c r="J98" s="176">
        <v>14</v>
      </c>
      <c r="K98" s="176">
        <v>0</v>
      </c>
      <c r="L98" s="176">
        <v>9596</v>
      </c>
      <c r="M98" s="176">
        <v>8717</v>
      </c>
      <c r="N98" s="176">
        <v>19</v>
      </c>
      <c r="O98" s="176">
        <v>0</v>
      </c>
      <c r="P98" s="176">
        <v>9508</v>
      </c>
      <c r="Q98" s="176">
        <v>8868</v>
      </c>
      <c r="R98" s="176">
        <v>4</v>
      </c>
      <c r="S98" s="176">
        <v>0</v>
      </c>
      <c r="T98" s="176">
        <v>9604</v>
      </c>
      <c r="U98" s="176">
        <v>8887</v>
      </c>
      <c r="V98" s="176">
        <v>21</v>
      </c>
      <c r="W98" s="176">
        <v>0</v>
      </c>
      <c r="X98" s="176">
        <v>9588</v>
      </c>
      <c r="Y98" s="176">
        <v>8677</v>
      </c>
      <c r="Z98" s="176">
        <v>3.0573248407643314</v>
      </c>
      <c r="AA98" s="176">
        <v>19.333333333333332</v>
      </c>
      <c r="AB98" s="176">
        <v>1</v>
      </c>
      <c r="AC98" s="176">
        <v>91.806250000000006</v>
      </c>
      <c r="AD98" s="176">
        <v>2.4166666666666665</v>
      </c>
      <c r="AE98" s="176">
        <v>2.4166666666666665</v>
      </c>
      <c r="AF98" s="176" t="s">
        <v>213</v>
      </c>
      <c r="AG98" s="176">
        <v>1</v>
      </c>
      <c r="AH98" s="176" t="s">
        <v>655</v>
      </c>
      <c r="AI98" s="176" t="s">
        <v>655</v>
      </c>
      <c r="AJ98" s="176" t="s">
        <v>15469</v>
      </c>
      <c r="AK98" s="176" t="s">
        <v>15469</v>
      </c>
      <c r="AL98" s="1231" t="s">
        <v>251</v>
      </c>
      <c r="AM98" s="176" t="s">
        <v>126</v>
      </c>
      <c r="AN98" s="176">
        <v>0.91100000000000003</v>
      </c>
      <c r="AO98" s="176">
        <v>1.9</v>
      </c>
      <c r="AP98" s="176">
        <v>24</v>
      </c>
      <c r="AQ98" s="176">
        <v>216</v>
      </c>
      <c r="AR98" s="176">
        <v>2.9</v>
      </c>
      <c r="AS98" s="193">
        <v>13695.6096</v>
      </c>
    </row>
    <row r="99" spans="1:45" ht="16.5" customHeight="1">
      <c r="A99" s="175">
        <v>46145</v>
      </c>
      <c r="B99" s="176" t="s">
        <v>226</v>
      </c>
      <c r="C99" s="176" t="s">
        <v>645</v>
      </c>
      <c r="E99" s="176" t="s">
        <v>420</v>
      </c>
      <c r="F99" s="176" t="s">
        <v>420</v>
      </c>
      <c r="G99" s="176" t="s">
        <v>420</v>
      </c>
      <c r="H99" s="176" t="s">
        <v>420</v>
      </c>
      <c r="I99" s="176" t="s">
        <v>420</v>
      </c>
      <c r="L99" s="176" t="s">
        <v>645</v>
      </c>
      <c r="P99" s="176" t="s">
        <v>645</v>
      </c>
      <c r="T99" s="176" t="s">
        <v>645</v>
      </c>
      <c r="X99" s="176" t="s">
        <v>645</v>
      </c>
      <c r="Z99" s="176" t="s">
        <v>420</v>
      </c>
      <c r="AA99" s="176" t="s">
        <v>645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213</v>
      </c>
      <c r="AG99" s="176">
        <v>1</v>
      </c>
      <c r="AH99" s="176" t="s">
        <v>655</v>
      </c>
      <c r="AI99" s="176" t="s">
        <v>655</v>
      </c>
      <c r="AJ99" s="176" t="s">
        <v>15469</v>
      </c>
      <c r="AK99" s="176" t="s">
        <v>15469</v>
      </c>
      <c r="AL99" s="1231" t="s">
        <v>420</v>
      </c>
      <c r="AM99" s="176" t="s">
        <v>420</v>
      </c>
      <c r="AN99" s="176" t="s">
        <v>420</v>
      </c>
      <c r="AO99" s="176" t="s">
        <v>420</v>
      </c>
      <c r="AP99" s="176">
        <v>24</v>
      </c>
      <c r="AQ99" s="176">
        <v>216</v>
      </c>
      <c r="AR99" s="176" t="s">
        <v>420</v>
      </c>
      <c r="AS99" s="193" t="s">
        <v>420</v>
      </c>
    </row>
    <row r="100" spans="1:45" ht="16.5" customHeight="1">
      <c r="A100" s="175">
        <v>46145</v>
      </c>
      <c r="B100" s="176" t="s">
        <v>227</v>
      </c>
      <c r="C100" s="176" t="s">
        <v>17244</v>
      </c>
      <c r="E100" s="176" t="s">
        <v>17246</v>
      </c>
      <c r="F100" s="176" t="s">
        <v>17236</v>
      </c>
      <c r="G100" s="176">
        <v>700</v>
      </c>
      <c r="H100" s="176" t="s">
        <v>17249</v>
      </c>
      <c r="I100" s="176">
        <v>5</v>
      </c>
      <c r="J100" s="176">
        <v>23</v>
      </c>
      <c r="K100" s="176">
        <v>0</v>
      </c>
      <c r="L100" s="176">
        <v>7817</v>
      </c>
      <c r="M100" s="176">
        <v>7722</v>
      </c>
      <c r="N100" s="176">
        <v>11</v>
      </c>
      <c r="O100" s="176">
        <v>0</v>
      </c>
      <c r="P100" s="176">
        <v>7907</v>
      </c>
      <c r="Q100" s="176">
        <v>8024</v>
      </c>
      <c r="R100" s="176">
        <v>9</v>
      </c>
      <c r="S100" s="176">
        <v>0</v>
      </c>
      <c r="T100" s="176">
        <v>7833</v>
      </c>
      <c r="U100" s="176">
        <v>8025</v>
      </c>
      <c r="V100" s="176">
        <v>16</v>
      </c>
      <c r="W100" s="176">
        <v>0</v>
      </c>
      <c r="X100" s="176">
        <v>7594</v>
      </c>
      <c r="Y100" s="176">
        <v>7749</v>
      </c>
      <c r="Z100" s="176">
        <v>2.2187981510015407</v>
      </c>
      <c r="AA100" s="176">
        <v>19.666666666666668</v>
      </c>
      <c r="AB100" s="176">
        <v>1</v>
      </c>
      <c r="AC100" s="176">
        <v>78.338750000000005</v>
      </c>
      <c r="AD100" s="176">
        <v>2.4583333333333335</v>
      </c>
      <c r="AE100" s="176">
        <v>2.4583333333333335</v>
      </c>
      <c r="AF100" s="176" t="s">
        <v>213</v>
      </c>
      <c r="AG100" s="176">
        <v>1</v>
      </c>
      <c r="AH100" s="176" t="s">
        <v>649</v>
      </c>
      <c r="AI100" s="176" t="s">
        <v>642</v>
      </c>
      <c r="AJ100" s="176" t="s">
        <v>862</v>
      </c>
      <c r="AK100" s="176" t="s">
        <v>862</v>
      </c>
      <c r="AL100" s="1231" t="s">
        <v>251</v>
      </c>
      <c r="AM100" s="176" t="s">
        <v>639</v>
      </c>
      <c r="AN100" s="176">
        <v>0.66900000000000004</v>
      </c>
      <c r="AO100" s="176">
        <v>2.4</v>
      </c>
      <c r="AP100" s="176">
        <v>24</v>
      </c>
      <c r="AQ100" s="176">
        <v>216</v>
      </c>
      <c r="AR100" s="176">
        <v>3.4</v>
      </c>
      <c r="AS100" s="193">
        <v>11791.526400000002</v>
      </c>
    </row>
    <row r="101" spans="1:45" ht="16.5" customHeight="1">
      <c r="A101" s="175">
        <v>46145</v>
      </c>
      <c r="B101" s="176" t="s">
        <v>228</v>
      </c>
      <c r="C101" s="176" t="s">
        <v>645</v>
      </c>
      <c r="E101" s="176" t="s">
        <v>420</v>
      </c>
      <c r="F101" s="176" t="s">
        <v>420</v>
      </c>
      <c r="G101" s="176" t="s">
        <v>420</v>
      </c>
      <c r="H101" s="176" t="s">
        <v>420</v>
      </c>
      <c r="I101" s="176" t="s">
        <v>420</v>
      </c>
      <c r="L101" s="176" t="s">
        <v>645</v>
      </c>
      <c r="P101" s="176" t="s">
        <v>645</v>
      </c>
      <c r="T101" s="176" t="s">
        <v>645</v>
      </c>
      <c r="X101" s="176" t="s">
        <v>645</v>
      </c>
      <c r="Z101" s="176" t="s">
        <v>420</v>
      </c>
      <c r="AA101" s="176" t="s">
        <v>645</v>
      </c>
      <c r="AB101" s="176" t="s">
        <v>420</v>
      </c>
      <c r="AC101" s="176" t="s">
        <v>420</v>
      </c>
      <c r="AD101" s="176" t="s">
        <v>420</v>
      </c>
      <c r="AE101" s="176" t="s">
        <v>420</v>
      </c>
      <c r="AF101" s="176" t="s">
        <v>213</v>
      </c>
      <c r="AG101" s="176">
        <v>1</v>
      </c>
      <c r="AH101" s="176" t="s">
        <v>649</v>
      </c>
      <c r="AI101" s="176" t="s">
        <v>642</v>
      </c>
      <c r="AJ101" s="176" t="s">
        <v>643</v>
      </c>
      <c r="AK101" s="176" t="s">
        <v>643</v>
      </c>
      <c r="AL101" s="1231" t="s">
        <v>420</v>
      </c>
      <c r="AM101" s="176" t="s">
        <v>420</v>
      </c>
      <c r="AN101" s="176" t="s">
        <v>420</v>
      </c>
      <c r="AO101" s="176" t="s">
        <v>420</v>
      </c>
      <c r="AP101" s="176">
        <v>24</v>
      </c>
      <c r="AQ101" s="176">
        <v>216</v>
      </c>
      <c r="AR101" s="176" t="s">
        <v>420</v>
      </c>
      <c r="AS101" s="193" t="s">
        <v>420</v>
      </c>
    </row>
    <row r="102" spans="1:45" ht="16.5" customHeight="1">
      <c r="A102" s="175">
        <v>46145</v>
      </c>
      <c r="B102" s="176" t="s">
        <v>229</v>
      </c>
      <c r="C102" s="176" t="s">
        <v>645</v>
      </c>
      <c r="E102" s="176" t="s">
        <v>420</v>
      </c>
      <c r="F102" s="176" t="s">
        <v>420</v>
      </c>
      <c r="G102" s="176" t="s">
        <v>420</v>
      </c>
      <c r="H102" s="176" t="s">
        <v>420</v>
      </c>
      <c r="I102" s="176" t="s">
        <v>420</v>
      </c>
      <c r="L102" s="176" t="s">
        <v>645</v>
      </c>
      <c r="P102" s="176" t="s">
        <v>645</v>
      </c>
      <c r="T102" s="176" t="s">
        <v>645</v>
      </c>
      <c r="X102" s="176" t="s">
        <v>645</v>
      </c>
      <c r="Z102" s="176" t="s">
        <v>420</v>
      </c>
      <c r="AA102" s="176" t="s">
        <v>645</v>
      </c>
      <c r="AB102" s="176" t="s">
        <v>420</v>
      </c>
      <c r="AC102" s="176" t="s">
        <v>420</v>
      </c>
      <c r="AD102" s="176" t="s">
        <v>420</v>
      </c>
      <c r="AE102" s="176" t="s">
        <v>420</v>
      </c>
      <c r="AF102" s="176" t="s">
        <v>213</v>
      </c>
      <c r="AG102" s="176">
        <v>2</v>
      </c>
      <c r="AH102" s="176" t="s">
        <v>649</v>
      </c>
      <c r="AI102" s="176" t="s">
        <v>642</v>
      </c>
      <c r="AJ102" s="176" t="s">
        <v>643</v>
      </c>
      <c r="AK102" s="176" t="s">
        <v>643</v>
      </c>
      <c r="AL102" s="1231" t="s">
        <v>420</v>
      </c>
      <c r="AM102" s="176" t="s">
        <v>420</v>
      </c>
      <c r="AN102" s="176" t="s">
        <v>420</v>
      </c>
      <c r="AO102" s="176" t="s">
        <v>420</v>
      </c>
      <c r="AP102" s="176">
        <v>24</v>
      </c>
      <c r="AQ102" s="176">
        <v>216</v>
      </c>
      <c r="AR102" s="176" t="s">
        <v>420</v>
      </c>
      <c r="AS102" s="193" t="s">
        <v>420</v>
      </c>
    </row>
    <row r="103" spans="1:45" ht="16.5" customHeight="1">
      <c r="A103" s="175">
        <v>46145</v>
      </c>
      <c r="B103" s="176" t="s">
        <v>230</v>
      </c>
      <c r="C103" s="176" t="s">
        <v>17295</v>
      </c>
      <c r="E103" s="176" t="s">
        <v>869</v>
      </c>
      <c r="F103" s="176" t="s">
        <v>17296</v>
      </c>
      <c r="G103" s="176">
        <v>600</v>
      </c>
      <c r="H103" s="176" t="s">
        <v>459</v>
      </c>
      <c r="I103" s="176">
        <v>4</v>
      </c>
      <c r="J103" s="176">
        <v>60</v>
      </c>
      <c r="K103" s="176">
        <v>0</v>
      </c>
      <c r="L103" s="176" t="s">
        <v>483</v>
      </c>
      <c r="M103" s="176" t="s">
        <v>483</v>
      </c>
      <c r="N103" s="176">
        <v>112</v>
      </c>
      <c r="O103" s="176">
        <v>0</v>
      </c>
      <c r="P103" s="176">
        <v>6746</v>
      </c>
      <c r="Q103" s="176">
        <v>6290</v>
      </c>
      <c r="R103" s="176">
        <v>86</v>
      </c>
      <c r="S103" s="176">
        <v>0</v>
      </c>
      <c r="T103" s="176">
        <v>6867</v>
      </c>
      <c r="U103" s="176">
        <v>7719</v>
      </c>
      <c r="V103" s="176">
        <v>112</v>
      </c>
      <c r="W103" s="176">
        <v>4</v>
      </c>
      <c r="X103" s="176">
        <v>5726</v>
      </c>
      <c r="Y103" s="176">
        <v>8672</v>
      </c>
      <c r="Z103" s="176">
        <v>6.9230769230769234</v>
      </c>
      <c r="AA103" s="176">
        <v>61.666666666666664</v>
      </c>
      <c r="AB103" s="176">
        <v>0.99722222222222223</v>
      </c>
      <c r="AC103" s="176">
        <v>70.033333333333331</v>
      </c>
      <c r="AD103" s="176">
        <v>7.708333333333333</v>
      </c>
      <c r="AE103" s="176">
        <v>7.625</v>
      </c>
      <c r="AF103" s="176" t="s">
        <v>213</v>
      </c>
      <c r="AG103" s="176">
        <v>0.5</v>
      </c>
      <c r="AH103" s="176" t="s">
        <v>16623</v>
      </c>
      <c r="AI103" s="176" t="s">
        <v>16623</v>
      </c>
      <c r="AJ103" s="176" t="s">
        <v>647</v>
      </c>
      <c r="AK103" s="176" t="s">
        <v>647</v>
      </c>
      <c r="AL103" s="1231" t="s">
        <v>251</v>
      </c>
      <c r="AM103" s="176" t="s">
        <v>657</v>
      </c>
      <c r="AN103" s="176">
        <v>1.859</v>
      </c>
      <c r="AO103" s="176">
        <v>1.6</v>
      </c>
      <c r="AP103" s="176">
        <v>24</v>
      </c>
      <c r="AQ103" s="176">
        <v>216</v>
      </c>
      <c r="AR103" s="176">
        <v>2.6</v>
      </c>
      <c r="AS103" s="193">
        <v>25056.345600000001</v>
      </c>
    </row>
    <row r="104" spans="1:45" ht="16.5" customHeight="1">
      <c r="A104" s="175">
        <v>46145</v>
      </c>
      <c r="B104" s="176" t="s">
        <v>231</v>
      </c>
      <c r="C104" s="176" t="s">
        <v>645</v>
      </c>
      <c r="E104" s="176" t="s">
        <v>420</v>
      </c>
      <c r="F104" s="176" t="s">
        <v>420</v>
      </c>
      <c r="G104" s="176" t="s">
        <v>420</v>
      </c>
      <c r="H104" s="176" t="s">
        <v>420</v>
      </c>
      <c r="I104" s="176" t="s">
        <v>420</v>
      </c>
      <c r="L104" s="176" t="s">
        <v>645</v>
      </c>
      <c r="P104" s="176" t="s">
        <v>645</v>
      </c>
      <c r="T104" s="176" t="s">
        <v>645</v>
      </c>
      <c r="X104" s="176" t="s">
        <v>645</v>
      </c>
      <c r="Z104" s="176" t="s">
        <v>420</v>
      </c>
      <c r="AA104" s="176" t="s">
        <v>645</v>
      </c>
      <c r="AB104" s="176" t="s">
        <v>420</v>
      </c>
      <c r="AC104" s="176" t="s">
        <v>420</v>
      </c>
      <c r="AD104" s="176" t="s">
        <v>420</v>
      </c>
      <c r="AE104" s="176" t="s">
        <v>420</v>
      </c>
      <c r="AF104" s="176" t="s">
        <v>232</v>
      </c>
      <c r="AG104" s="176">
        <v>1</v>
      </c>
      <c r="AH104" s="176" t="s">
        <v>650</v>
      </c>
      <c r="AI104" s="176" t="s">
        <v>650</v>
      </c>
      <c r="AJ104" s="176" t="s">
        <v>15471</v>
      </c>
      <c r="AK104" s="176" t="s">
        <v>15471</v>
      </c>
      <c r="AL104" s="1231" t="s">
        <v>420</v>
      </c>
      <c r="AM104" s="176" t="s">
        <v>420</v>
      </c>
      <c r="AN104" s="176" t="s">
        <v>420</v>
      </c>
      <c r="AO104" s="176" t="s">
        <v>420</v>
      </c>
      <c r="AP104" s="176">
        <v>24</v>
      </c>
      <c r="AQ104" s="176">
        <v>216</v>
      </c>
      <c r="AR104" s="176" t="s">
        <v>420</v>
      </c>
      <c r="AS104" s="193" t="s">
        <v>420</v>
      </c>
    </row>
    <row r="105" spans="1:45" ht="16.5" customHeight="1">
      <c r="A105" s="175">
        <v>46145</v>
      </c>
      <c r="B105" s="176" t="s">
        <v>233</v>
      </c>
      <c r="C105" s="176" t="s">
        <v>17258</v>
      </c>
      <c r="D105" s="176" t="s">
        <v>646</v>
      </c>
      <c r="E105" s="176" t="s">
        <v>17253</v>
      </c>
      <c r="F105" s="176" t="s">
        <v>17259</v>
      </c>
      <c r="G105" s="176">
        <v>600</v>
      </c>
      <c r="H105" s="176" t="s">
        <v>17269</v>
      </c>
      <c r="I105" s="176">
        <v>5.5</v>
      </c>
      <c r="J105" s="176">
        <v>22</v>
      </c>
      <c r="K105" s="176">
        <v>4</v>
      </c>
      <c r="L105" s="176">
        <v>6920</v>
      </c>
      <c r="N105" s="176">
        <v>9</v>
      </c>
      <c r="O105" s="176">
        <v>1</v>
      </c>
      <c r="P105" s="176">
        <v>7320</v>
      </c>
      <c r="R105" s="176">
        <v>15</v>
      </c>
      <c r="S105" s="176">
        <v>1</v>
      </c>
      <c r="T105" s="176">
        <v>7280</v>
      </c>
      <c r="V105" s="176">
        <v>15</v>
      </c>
      <c r="W105" s="176">
        <v>0</v>
      </c>
      <c r="X105" s="176">
        <v>7230</v>
      </c>
      <c r="Z105" s="176">
        <v>5.0883392226148407</v>
      </c>
      <c r="AA105" s="176">
        <v>20.333333333333332</v>
      </c>
      <c r="AB105" s="176">
        <v>0.99433092948717949</v>
      </c>
      <c r="AC105" s="176">
        <v>71.875</v>
      </c>
      <c r="AD105" s="176">
        <v>2.5416666666666665</v>
      </c>
      <c r="AE105" s="176">
        <v>2.2916666666666665</v>
      </c>
      <c r="AF105" s="176" t="s">
        <v>232</v>
      </c>
      <c r="AG105" s="176">
        <v>1</v>
      </c>
      <c r="AH105" s="176" t="s">
        <v>650</v>
      </c>
      <c r="AI105" s="176" t="s">
        <v>650</v>
      </c>
      <c r="AJ105" s="176" t="s">
        <v>15471</v>
      </c>
      <c r="AK105" s="176" t="s">
        <v>15471</v>
      </c>
      <c r="AL105" s="1231" t="s">
        <v>251</v>
      </c>
      <c r="AM105" s="176" t="s">
        <v>657</v>
      </c>
      <c r="AN105" s="176">
        <v>1.859</v>
      </c>
      <c r="AO105" s="176">
        <v>2.1</v>
      </c>
      <c r="AP105" s="176">
        <v>24</v>
      </c>
      <c r="AQ105" s="176">
        <v>216</v>
      </c>
      <c r="AR105" s="176">
        <v>3.1</v>
      </c>
      <c r="AS105" s="193">
        <v>29874.873599999999</v>
      </c>
    </row>
    <row r="106" spans="1:45" ht="16.5" customHeight="1">
      <c r="A106" s="175">
        <v>46145</v>
      </c>
      <c r="B106" s="176" t="s">
        <v>234</v>
      </c>
      <c r="C106" s="176" t="s">
        <v>645</v>
      </c>
      <c r="E106" s="176" t="s">
        <v>420</v>
      </c>
      <c r="F106" s="176" t="s">
        <v>420</v>
      </c>
      <c r="G106" s="176" t="s">
        <v>420</v>
      </c>
      <c r="H106" s="176" t="s">
        <v>420</v>
      </c>
      <c r="I106" s="176" t="s">
        <v>420</v>
      </c>
      <c r="L106" s="176" t="s">
        <v>645</v>
      </c>
      <c r="P106" s="176" t="s">
        <v>645</v>
      </c>
      <c r="T106" s="176" t="s">
        <v>645</v>
      </c>
      <c r="X106" s="176" t="s">
        <v>645</v>
      </c>
      <c r="Z106" s="176" t="s">
        <v>420</v>
      </c>
      <c r="AA106" s="176" t="s">
        <v>645</v>
      </c>
      <c r="AB106" s="176" t="s">
        <v>420</v>
      </c>
      <c r="AC106" s="176" t="s">
        <v>420</v>
      </c>
      <c r="AD106" s="176" t="s">
        <v>420</v>
      </c>
      <c r="AE106" s="176" t="s">
        <v>420</v>
      </c>
      <c r="AF106" s="176" t="s">
        <v>232</v>
      </c>
      <c r="AG106" s="176">
        <v>1</v>
      </c>
      <c r="AH106" s="176" t="s">
        <v>650</v>
      </c>
      <c r="AI106" s="176" t="s">
        <v>650</v>
      </c>
      <c r="AJ106" s="176" t="s">
        <v>15471</v>
      </c>
      <c r="AK106" s="176" t="s">
        <v>15471</v>
      </c>
      <c r="AL106" s="1231" t="s">
        <v>420</v>
      </c>
      <c r="AM106" s="176" t="s">
        <v>420</v>
      </c>
      <c r="AN106" s="176" t="s">
        <v>420</v>
      </c>
      <c r="AO106" s="176" t="s">
        <v>420</v>
      </c>
      <c r="AP106" s="176">
        <v>24</v>
      </c>
      <c r="AQ106" s="176">
        <v>216</v>
      </c>
      <c r="AR106" s="176" t="s">
        <v>420</v>
      </c>
      <c r="AS106" s="193" t="s">
        <v>420</v>
      </c>
    </row>
    <row r="107" spans="1:45" ht="16.5" customHeight="1">
      <c r="A107" s="175">
        <v>46145</v>
      </c>
      <c r="B107" s="176" t="s">
        <v>235</v>
      </c>
      <c r="C107" s="176" t="s">
        <v>17250</v>
      </c>
      <c r="D107" s="176" t="s">
        <v>646</v>
      </c>
      <c r="E107" s="176" t="s">
        <v>17253</v>
      </c>
      <c r="F107" s="176" t="s">
        <v>17251</v>
      </c>
      <c r="G107" s="176">
        <v>700</v>
      </c>
      <c r="H107" s="176" t="s">
        <v>629</v>
      </c>
      <c r="I107" s="176">
        <v>5.5</v>
      </c>
      <c r="J107" s="176">
        <v>34</v>
      </c>
      <c r="K107" s="176">
        <v>0</v>
      </c>
      <c r="L107" s="176">
        <v>7870</v>
      </c>
      <c r="M107" s="176">
        <v>7500</v>
      </c>
      <c r="N107" s="176">
        <v>18</v>
      </c>
      <c r="O107" s="176">
        <v>0</v>
      </c>
      <c r="P107" s="176">
        <v>7310</v>
      </c>
      <c r="Q107" s="176">
        <v>8700</v>
      </c>
      <c r="R107" s="176">
        <v>8</v>
      </c>
      <c r="S107" s="176">
        <v>0</v>
      </c>
      <c r="T107" s="176">
        <v>7310</v>
      </c>
      <c r="U107" s="176">
        <v>8060</v>
      </c>
      <c r="V107" s="176">
        <v>41</v>
      </c>
      <c r="W107" s="176">
        <v>0</v>
      </c>
      <c r="X107" s="176">
        <v>6850</v>
      </c>
      <c r="Y107" s="176">
        <v>7960</v>
      </c>
      <c r="Z107" s="176">
        <v>5.9016393442622954</v>
      </c>
      <c r="AA107" s="176">
        <v>33.666666666666664</v>
      </c>
      <c r="AB107" s="176">
        <v>1</v>
      </c>
      <c r="AC107" s="176">
        <v>76.95</v>
      </c>
      <c r="AD107" s="176">
        <v>4.208333333333333</v>
      </c>
      <c r="AE107" s="176">
        <v>4.208333333333333</v>
      </c>
      <c r="AF107" s="176" t="s">
        <v>236</v>
      </c>
      <c r="AG107" s="176">
        <v>1</v>
      </c>
      <c r="AH107" s="176" t="s">
        <v>667</v>
      </c>
      <c r="AI107" s="176" t="s">
        <v>667</v>
      </c>
      <c r="AJ107" s="176" t="s">
        <v>668</v>
      </c>
      <c r="AK107" s="176" t="s">
        <v>668</v>
      </c>
      <c r="AL107" s="1231" t="s">
        <v>252</v>
      </c>
      <c r="AM107" s="176" t="s">
        <v>466</v>
      </c>
      <c r="AN107" s="176">
        <v>1.1890000000000001</v>
      </c>
      <c r="AO107" s="176">
        <v>2.9</v>
      </c>
      <c r="AP107" s="176">
        <v>24</v>
      </c>
      <c r="AQ107" s="176">
        <v>216</v>
      </c>
      <c r="AR107" s="176">
        <v>3.9</v>
      </c>
      <c r="AS107" s="193">
        <v>24038.7264</v>
      </c>
    </row>
    <row r="108" spans="1:45" ht="16.5" customHeight="1">
      <c r="A108" s="175">
        <v>46145</v>
      </c>
      <c r="B108" s="176" t="s">
        <v>237</v>
      </c>
      <c r="C108" s="176" t="s">
        <v>17257</v>
      </c>
      <c r="D108" s="176" t="s">
        <v>646</v>
      </c>
      <c r="E108" s="176" t="s">
        <v>17253</v>
      </c>
      <c r="F108" s="176" t="s">
        <v>17259</v>
      </c>
      <c r="G108" s="176">
        <v>700</v>
      </c>
      <c r="H108" s="176" t="s">
        <v>666</v>
      </c>
      <c r="I108" s="176">
        <v>5.5</v>
      </c>
      <c r="J108" s="176">
        <v>40</v>
      </c>
      <c r="K108" s="176">
        <v>2</v>
      </c>
      <c r="L108" s="176">
        <v>9350</v>
      </c>
      <c r="M108" s="176">
        <v>8610</v>
      </c>
      <c r="N108" s="176">
        <v>14</v>
      </c>
      <c r="O108" s="176">
        <v>0</v>
      </c>
      <c r="P108" s="176">
        <v>9720</v>
      </c>
      <c r="Q108" s="176">
        <v>7870</v>
      </c>
      <c r="R108" s="176">
        <v>10</v>
      </c>
      <c r="S108" s="176">
        <v>0</v>
      </c>
      <c r="T108" s="176">
        <v>9540</v>
      </c>
      <c r="U108" s="176">
        <v>7040</v>
      </c>
      <c r="X108" s="176" t="s">
        <v>127</v>
      </c>
      <c r="Z108" s="176">
        <v>5.8299595141700404</v>
      </c>
      <c r="AA108" s="176">
        <v>21.333333333333332</v>
      </c>
      <c r="AB108" s="176">
        <v>0.99835069444444446</v>
      </c>
      <c r="AC108" s="176">
        <v>86.88333333333334</v>
      </c>
      <c r="AD108" s="176">
        <v>2.6666666666666665</v>
      </c>
      <c r="AE108" s="176">
        <v>2.5833333333333335</v>
      </c>
      <c r="AF108" s="176" t="s">
        <v>236</v>
      </c>
      <c r="AG108" s="176">
        <v>1</v>
      </c>
      <c r="AH108" s="176" t="s">
        <v>651</v>
      </c>
      <c r="AI108" s="176" t="s">
        <v>651</v>
      </c>
      <c r="AJ108" s="176" t="s">
        <v>868</v>
      </c>
      <c r="AK108" s="176" t="s">
        <v>868</v>
      </c>
      <c r="AL108" s="1231" t="s">
        <v>251</v>
      </c>
      <c r="AM108" s="176" t="s">
        <v>466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46145</v>
      </c>
      <c r="B109" s="176" t="s">
        <v>238</v>
      </c>
      <c r="C109" s="176" t="s">
        <v>17285</v>
      </c>
      <c r="E109" s="176" t="s">
        <v>17253</v>
      </c>
      <c r="F109" s="176" t="s">
        <v>17293</v>
      </c>
      <c r="G109" s="176">
        <v>670</v>
      </c>
      <c r="H109" s="176" t="s">
        <v>735</v>
      </c>
      <c r="I109" s="176">
        <v>5</v>
      </c>
      <c r="J109" s="176">
        <v>16</v>
      </c>
      <c r="K109" s="176">
        <v>0</v>
      </c>
      <c r="L109" s="176">
        <v>8520</v>
      </c>
      <c r="N109" s="176">
        <v>7</v>
      </c>
      <c r="O109" s="176">
        <v>0</v>
      </c>
      <c r="P109" s="176">
        <v>8610</v>
      </c>
      <c r="R109" s="176">
        <v>30</v>
      </c>
      <c r="S109" s="176">
        <v>0</v>
      </c>
      <c r="T109" s="176">
        <v>9260</v>
      </c>
      <c r="V109" s="176">
        <v>33</v>
      </c>
      <c r="W109" s="176">
        <v>0</v>
      </c>
      <c r="X109" s="176">
        <v>9260</v>
      </c>
      <c r="Z109" s="176">
        <v>6.2882096069868991</v>
      </c>
      <c r="AA109" s="176">
        <v>57.333333333333336</v>
      </c>
      <c r="AB109" s="176">
        <v>1</v>
      </c>
      <c r="AC109" s="176">
        <v>89.125</v>
      </c>
      <c r="AD109" s="176">
        <v>7.166666666666667</v>
      </c>
      <c r="AE109" s="176">
        <v>7.166666666666667</v>
      </c>
      <c r="AF109" s="176" t="s">
        <v>236</v>
      </c>
      <c r="AG109" s="176">
        <v>2</v>
      </c>
      <c r="AH109" s="176" t="s">
        <v>667</v>
      </c>
      <c r="AI109" s="176" t="s">
        <v>667</v>
      </c>
      <c r="AJ109" s="176" t="s">
        <v>668</v>
      </c>
      <c r="AK109" s="176" t="s">
        <v>668</v>
      </c>
      <c r="AL109" s="1231" t="s">
        <v>251</v>
      </c>
      <c r="AM109" s="176" t="s">
        <v>466</v>
      </c>
      <c r="AN109" s="176">
        <v>1.1890000000000001</v>
      </c>
      <c r="AO109" s="176">
        <v>1.7</v>
      </c>
      <c r="AP109" s="176">
        <v>24</v>
      </c>
      <c r="AQ109" s="176">
        <v>216</v>
      </c>
      <c r="AR109" s="176">
        <v>2.7</v>
      </c>
      <c r="AS109" s="193">
        <v>16642.195200000002</v>
      </c>
    </row>
    <row r="110" spans="1:45" ht="16.5" customHeight="1">
      <c r="A110" s="175">
        <v>46145</v>
      </c>
      <c r="B110" s="176" t="s">
        <v>238</v>
      </c>
      <c r="C110" s="176" t="s">
        <v>17284</v>
      </c>
      <c r="E110" s="176" t="s">
        <v>17253</v>
      </c>
      <c r="F110" s="176" t="s">
        <v>17293</v>
      </c>
      <c r="G110" s="176">
        <v>670</v>
      </c>
      <c r="H110" s="176" t="s">
        <v>662</v>
      </c>
      <c r="I110" s="176">
        <v>5</v>
      </c>
      <c r="J110" s="176">
        <v>19</v>
      </c>
      <c r="K110" s="176">
        <v>0</v>
      </c>
      <c r="M110" s="176">
        <v>8060</v>
      </c>
      <c r="N110" s="176">
        <v>18</v>
      </c>
      <c r="O110" s="176">
        <v>0</v>
      </c>
      <c r="Q110" s="176">
        <v>7870</v>
      </c>
      <c r="R110" s="176">
        <v>20</v>
      </c>
      <c r="S110" s="176">
        <v>0</v>
      </c>
      <c r="U110" s="176">
        <v>8240</v>
      </c>
      <c r="V110" s="176">
        <v>47</v>
      </c>
      <c r="W110" s="176">
        <v>0</v>
      </c>
      <c r="Y110" s="176">
        <v>8980</v>
      </c>
      <c r="Z110" s="176">
        <v>6.1802575107296134</v>
      </c>
      <c r="AA110" s="176">
        <v>69.333333333333329</v>
      </c>
      <c r="AB110" s="176">
        <v>1</v>
      </c>
      <c r="AC110" s="176">
        <v>82.875</v>
      </c>
      <c r="AD110" s="176">
        <v>8.6666666666666661</v>
      </c>
      <c r="AE110" s="176">
        <v>8.6666666666666661</v>
      </c>
      <c r="AF110" s="176" t="s">
        <v>236</v>
      </c>
      <c r="AG110" s="176">
        <v>2</v>
      </c>
      <c r="AH110" s="176" t="s">
        <v>667</v>
      </c>
      <c r="AI110" s="176" t="s">
        <v>667</v>
      </c>
      <c r="AJ110" s="176" t="s">
        <v>668</v>
      </c>
      <c r="AK110" s="176" t="s">
        <v>668</v>
      </c>
      <c r="AM110" s="176" t="s">
        <v>466</v>
      </c>
      <c r="AN110" s="176">
        <v>1.1890000000000001</v>
      </c>
      <c r="AO110" s="176">
        <v>2.4</v>
      </c>
      <c r="AP110" s="176">
        <v>24</v>
      </c>
      <c r="AQ110" s="176">
        <v>216</v>
      </c>
      <c r="AR110" s="176">
        <v>3.4</v>
      </c>
      <c r="AS110" s="193">
        <v>20956.838400000001</v>
      </c>
    </row>
    <row r="111" spans="1:45" ht="16.5" customHeight="1">
      <c r="A111" s="175">
        <v>46145</v>
      </c>
      <c r="B111" s="176" t="s">
        <v>239</v>
      </c>
      <c r="C111" s="176" t="s">
        <v>17275</v>
      </c>
      <c r="E111" s="176" t="s">
        <v>682</v>
      </c>
      <c r="F111" s="176" t="s">
        <v>17281</v>
      </c>
      <c r="G111" s="176">
        <v>600</v>
      </c>
      <c r="H111" s="176" t="s">
        <v>625</v>
      </c>
      <c r="I111" s="176">
        <v>5.5</v>
      </c>
      <c r="J111" s="176">
        <v>29</v>
      </c>
      <c r="K111" s="176">
        <v>5</v>
      </c>
      <c r="M111" s="176">
        <v>6200</v>
      </c>
      <c r="N111" s="176">
        <v>30</v>
      </c>
      <c r="O111" s="176">
        <v>2</v>
      </c>
      <c r="P111" s="176" t="s">
        <v>645</v>
      </c>
      <c r="Q111" s="176">
        <v>7780</v>
      </c>
      <c r="R111" s="176">
        <v>19</v>
      </c>
      <c r="S111" s="176">
        <v>0</v>
      </c>
      <c r="T111" s="176" t="s">
        <v>645</v>
      </c>
      <c r="U111" s="176">
        <v>7640</v>
      </c>
      <c r="X111" s="176" t="s">
        <v>645</v>
      </c>
      <c r="Z111" s="176">
        <v>4.9655172413793105</v>
      </c>
      <c r="AA111" s="176">
        <v>52</v>
      </c>
      <c r="AB111" s="176">
        <v>0.99322248931623935</v>
      </c>
      <c r="AC111" s="176">
        <v>72.066666666666663</v>
      </c>
      <c r="AD111" s="176">
        <v>6.5</v>
      </c>
      <c r="AE111" s="176">
        <v>5.916666666666667</v>
      </c>
      <c r="AF111" s="176" t="s">
        <v>236</v>
      </c>
      <c r="AG111" s="176">
        <v>2</v>
      </c>
      <c r="AH111" s="176" t="s">
        <v>651</v>
      </c>
      <c r="AI111" s="176" t="s">
        <v>651</v>
      </c>
      <c r="AJ111" s="176" t="s">
        <v>868</v>
      </c>
      <c r="AK111" s="176" t="s">
        <v>868</v>
      </c>
      <c r="AL111" s="1231" t="s">
        <v>251</v>
      </c>
      <c r="AM111" s="176" t="s">
        <v>466</v>
      </c>
      <c r="AN111" s="176">
        <v>1.1890000000000001</v>
      </c>
      <c r="AO111" s="176">
        <v>3.8</v>
      </c>
      <c r="AP111" s="176">
        <v>24</v>
      </c>
      <c r="AQ111" s="176">
        <v>216</v>
      </c>
      <c r="AR111" s="176">
        <v>4.8</v>
      </c>
      <c r="AS111" s="193">
        <v>29586.124800000001</v>
      </c>
    </row>
    <row r="112" spans="1:45" ht="16.5" customHeight="1">
      <c r="A112" s="175">
        <v>46145</v>
      </c>
      <c r="B112" s="176" t="s">
        <v>389</v>
      </c>
      <c r="C112" s="176" t="s">
        <v>17270</v>
      </c>
      <c r="D112" s="176" t="s">
        <v>646</v>
      </c>
      <c r="E112" s="176" t="s">
        <v>17260</v>
      </c>
      <c r="F112" s="176" t="s">
        <v>17273</v>
      </c>
      <c r="G112" s="176">
        <v>550</v>
      </c>
      <c r="H112" s="176" t="s">
        <v>812</v>
      </c>
      <c r="I112" s="176">
        <v>5.5</v>
      </c>
      <c r="J112" s="176">
        <v>19</v>
      </c>
      <c r="K112" s="176">
        <v>0</v>
      </c>
      <c r="L112" s="176">
        <v>6480</v>
      </c>
      <c r="N112" s="176">
        <v>17</v>
      </c>
      <c r="O112" s="176">
        <v>0</v>
      </c>
      <c r="P112" s="176">
        <v>6850</v>
      </c>
      <c r="R112" s="176">
        <v>12</v>
      </c>
      <c r="S112" s="176">
        <v>0</v>
      </c>
      <c r="T112" s="176">
        <v>7040</v>
      </c>
      <c r="V112" s="176">
        <v>33</v>
      </c>
      <c r="W112" s="176">
        <v>0</v>
      </c>
      <c r="Y112" s="176">
        <v>6760</v>
      </c>
      <c r="Z112" s="176">
        <v>6.6055045871559637</v>
      </c>
      <c r="AA112" s="176">
        <v>54</v>
      </c>
      <c r="AB112" s="176">
        <v>1</v>
      </c>
      <c r="AC112" s="176">
        <v>67.825000000000003</v>
      </c>
      <c r="AD112" s="176">
        <v>6.75</v>
      </c>
      <c r="AE112" s="176">
        <v>6.75</v>
      </c>
      <c r="AF112" s="176" t="s">
        <v>236</v>
      </c>
      <c r="AG112" s="176">
        <v>2</v>
      </c>
      <c r="AH112" s="176" t="s">
        <v>667</v>
      </c>
      <c r="AI112" s="176" t="s">
        <v>667</v>
      </c>
      <c r="AJ112" s="176" t="s">
        <v>668</v>
      </c>
      <c r="AK112" s="176" t="s">
        <v>668</v>
      </c>
      <c r="AL112" s="1231" t="s">
        <v>252</v>
      </c>
      <c r="AM112" s="176" t="s">
        <v>657</v>
      </c>
      <c r="AN112" s="176">
        <v>1.859</v>
      </c>
      <c r="AO112" s="176">
        <v>3.2</v>
      </c>
      <c r="AP112" s="176">
        <v>24</v>
      </c>
      <c r="AQ112" s="176">
        <v>216</v>
      </c>
      <c r="AR112" s="176">
        <v>4.2</v>
      </c>
      <c r="AS112" s="193">
        <v>40475.635199999997</v>
      </c>
    </row>
    <row r="113" spans="1:45" ht="16.5" customHeight="1">
      <c r="A113" s="175">
        <v>46145</v>
      </c>
      <c r="B113" s="176" t="s">
        <v>389</v>
      </c>
      <c r="C113" s="176" t="s">
        <v>17276</v>
      </c>
      <c r="D113" s="176" t="s">
        <v>646</v>
      </c>
      <c r="E113" s="176" t="s">
        <v>17253</v>
      </c>
      <c r="F113" s="176" t="s">
        <v>17251</v>
      </c>
      <c r="G113" s="176">
        <v>700</v>
      </c>
      <c r="H113" s="176" t="s">
        <v>911</v>
      </c>
      <c r="I113" s="176">
        <v>5.5</v>
      </c>
      <c r="J113" s="176">
        <v>24</v>
      </c>
      <c r="K113" s="176">
        <v>0</v>
      </c>
      <c r="M113" s="176">
        <v>8610</v>
      </c>
      <c r="N113" s="176">
        <v>13</v>
      </c>
      <c r="O113" s="176">
        <v>0</v>
      </c>
      <c r="Q113" s="176">
        <v>9440</v>
      </c>
      <c r="R113" s="176">
        <v>7</v>
      </c>
      <c r="S113" s="176">
        <v>0</v>
      </c>
      <c r="U113" s="176">
        <v>9810</v>
      </c>
      <c r="V113" s="176">
        <v>21</v>
      </c>
      <c r="W113" s="176">
        <v>0</v>
      </c>
      <c r="X113" s="176">
        <v>7590</v>
      </c>
      <c r="Z113" s="176">
        <v>5.8775510204081636</v>
      </c>
      <c r="AA113" s="176">
        <v>43.333333333333336</v>
      </c>
      <c r="AB113" s="176">
        <v>1</v>
      </c>
      <c r="AC113" s="176">
        <v>88.625</v>
      </c>
      <c r="AD113" s="176">
        <v>5.416666666666667</v>
      </c>
      <c r="AE113" s="176">
        <v>5.416666666666667</v>
      </c>
      <c r="AF113" s="176" t="s">
        <v>236</v>
      </c>
      <c r="AG113" s="176">
        <v>2</v>
      </c>
      <c r="AH113" s="176" t="s">
        <v>667</v>
      </c>
      <c r="AI113" s="176" t="s">
        <v>667</v>
      </c>
      <c r="AJ113" s="176" t="s">
        <v>668</v>
      </c>
      <c r="AK113" s="176" t="s">
        <v>668</v>
      </c>
      <c r="AM113" s="176" t="s">
        <v>466</v>
      </c>
      <c r="AN113" s="176">
        <v>1.1890000000000001</v>
      </c>
      <c r="AO113" s="176">
        <v>2.8</v>
      </c>
      <c r="AP113" s="176">
        <v>24</v>
      </c>
      <c r="AQ113" s="176">
        <v>216</v>
      </c>
      <c r="AR113" s="176">
        <v>3.8</v>
      </c>
      <c r="AS113" s="193">
        <v>23422.3488</v>
      </c>
    </row>
    <row r="114" spans="1:45" ht="16.5" customHeight="1">
      <c r="A114" s="175">
        <v>46145</v>
      </c>
      <c r="B114" s="176" t="s">
        <v>418</v>
      </c>
      <c r="C114" s="176" t="s">
        <v>17252</v>
      </c>
      <c r="D114" s="176" t="s">
        <v>646</v>
      </c>
      <c r="E114" s="176" t="s">
        <v>17253</v>
      </c>
      <c r="F114" s="176" t="s">
        <v>17251</v>
      </c>
      <c r="G114" s="176">
        <v>700</v>
      </c>
      <c r="H114" s="176" t="s">
        <v>843</v>
      </c>
      <c r="I114" s="176">
        <v>5.5</v>
      </c>
      <c r="J114" s="176">
        <v>45</v>
      </c>
      <c r="K114" s="176">
        <v>7</v>
      </c>
      <c r="L114" s="176">
        <v>6670</v>
      </c>
      <c r="M114" s="176">
        <v>9070</v>
      </c>
      <c r="N114" s="176">
        <v>26</v>
      </c>
      <c r="O114" s="176">
        <v>7</v>
      </c>
      <c r="P114" s="176">
        <v>7960</v>
      </c>
      <c r="Q114" s="176">
        <v>7310</v>
      </c>
      <c r="R114" s="176">
        <v>58</v>
      </c>
      <c r="S114" s="176">
        <v>13</v>
      </c>
      <c r="T114" s="176">
        <v>9350</v>
      </c>
      <c r="U114" s="176">
        <v>8890</v>
      </c>
      <c r="V114" s="176">
        <v>20</v>
      </c>
      <c r="W114" s="176">
        <v>0</v>
      </c>
      <c r="Y114" s="176">
        <v>9540</v>
      </c>
      <c r="Z114" s="176">
        <v>5.8299595141700404</v>
      </c>
      <c r="AA114" s="176">
        <v>49.666666666666664</v>
      </c>
      <c r="AB114" s="176">
        <v>0.97773437500000004</v>
      </c>
      <c r="AC114" s="176">
        <v>83.985714285714295</v>
      </c>
      <c r="AD114" s="176">
        <v>6.208333333333333</v>
      </c>
      <c r="AE114" s="176">
        <v>5.083333333333333</v>
      </c>
      <c r="AF114" s="176" t="s">
        <v>236</v>
      </c>
      <c r="AG114" s="176">
        <v>1</v>
      </c>
      <c r="AH114" s="176" t="s">
        <v>651</v>
      </c>
      <c r="AI114" s="176" t="s">
        <v>651</v>
      </c>
      <c r="AJ114" s="176" t="s">
        <v>868</v>
      </c>
      <c r="AK114" s="176" t="s">
        <v>868</v>
      </c>
      <c r="AL114" s="1231" t="s">
        <v>252</v>
      </c>
      <c r="AM114" s="176" t="s">
        <v>466</v>
      </c>
      <c r="AN114" s="176">
        <v>1.1890000000000001</v>
      </c>
      <c r="AO114" s="176">
        <v>2.8</v>
      </c>
      <c r="AP114" s="176">
        <v>24</v>
      </c>
      <c r="AQ114" s="176">
        <v>216</v>
      </c>
      <c r="AR114" s="176">
        <v>3.8</v>
      </c>
      <c r="AS114" s="193">
        <v>23422.3488</v>
      </c>
    </row>
    <row r="115" spans="1:45" ht="16.5" customHeight="1">
      <c r="A115" s="175">
        <v>46145</v>
      </c>
      <c r="B115" s="176" t="s">
        <v>240</v>
      </c>
      <c r="C115" s="176" t="s">
        <v>645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645</v>
      </c>
      <c r="P115" s="176" t="s">
        <v>645</v>
      </c>
      <c r="T115" s="176" t="s">
        <v>645</v>
      </c>
      <c r="X115" s="176" t="s">
        <v>645</v>
      </c>
      <c r="Z115" s="176" t="s">
        <v>420</v>
      </c>
      <c r="AA115" s="176" t="s">
        <v>420</v>
      </c>
      <c r="AB115" s="176" t="s">
        <v>420</v>
      </c>
      <c r="AD115" s="176" t="s">
        <v>420</v>
      </c>
      <c r="AE115" s="176" t="s">
        <v>420</v>
      </c>
      <c r="AF115" s="176" t="s">
        <v>241</v>
      </c>
      <c r="AG115" s="176">
        <v>12</v>
      </c>
      <c r="AH115" s="176" t="s">
        <v>649</v>
      </c>
      <c r="AI115" s="176" t="s">
        <v>654</v>
      </c>
      <c r="AJ115" s="176" t="s">
        <v>862</v>
      </c>
      <c r="AK115" s="176" t="s">
        <v>862</v>
      </c>
      <c r="AL115" s="123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46145</v>
      </c>
      <c r="B116" s="176" t="s">
        <v>242</v>
      </c>
      <c r="C116" s="176" t="s">
        <v>386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386</v>
      </c>
      <c r="P116" s="176" t="s">
        <v>386</v>
      </c>
      <c r="T116" s="176" t="s">
        <v>386</v>
      </c>
      <c r="X116" s="176" t="s">
        <v>386</v>
      </c>
      <c r="Z116" s="176" t="s">
        <v>420</v>
      </c>
      <c r="AA116" s="176" t="s">
        <v>420</v>
      </c>
      <c r="AB116" s="176" t="s">
        <v>420</v>
      </c>
      <c r="AD116" s="176" t="s">
        <v>420</v>
      </c>
      <c r="AE116" s="176" t="s">
        <v>420</v>
      </c>
      <c r="AF116" s="176" t="s">
        <v>241</v>
      </c>
      <c r="AG116" s="176">
        <v>5</v>
      </c>
      <c r="AH116" s="176" t="s">
        <v>649</v>
      </c>
      <c r="AI116" s="176" t="s">
        <v>654</v>
      </c>
      <c r="AJ116" s="176" t="s">
        <v>862</v>
      </c>
      <c r="AK116" s="176" t="s">
        <v>862</v>
      </c>
      <c r="AL116" s="123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46145</v>
      </c>
      <c r="B117" s="176" t="s">
        <v>16531</v>
      </c>
      <c r="C117" s="176" t="s">
        <v>16707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645</v>
      </c>
      <c r="P117" s="176" t="s">
        <v>645</v>
      </c>
      <c r="T117" s="176" t="s">
        <v>645</v>
      </c>
      <c r="X117" s="176" t="s">
        <v>645</v>
      </c>
      <c r="Z117" s="176" t="s">
        <v>420</v>
      </c>
      <c r="AA117" s="176" t="s">
        <v>645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654</v>
      </c>
      <c r="AI117" s="176" t="s">
        <v>654</v>
      </c>
      <c r="AJ117" s="176" t="s">
        <v>654</v>
      </c>
      <c r="AK117" s="176" t="s">
        <v>654</v>
      </c>
      <c r="AL117" s="123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46145</v>
      </c>
      <c r="B118" s="176" t="s">
        <v>244</v>
      </c>
      <c r="C118" s="176" t="s">
        <v>16707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645</v>
      </c>
      <c r="P118" s="176" t="s">
        <v>645</v>
      </c>
      <c r="T118" s="176" t="s">
        <v>645</v>
      </c>
      <c r="X118" s="176" t="s">
        <v>645</v>
      </c>
      <c r="Z118" s="176" t="s">
        <v>420</v>
      </c>
      <c r="AA118" s="176" t="s">
        <v>645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654</v>
      </c>
      <c r="AI118" s="176" t="s">
        <v>654</v>
      </c>
      <c r="AJ118" s="176" t="s">
        <v>654</v>
      </c>
      <c r="AK118" s="176" t="s">
        <v>654</v>
      </c>
      <c r="AL118" s="123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46145</v>
      </c>
      <c r="B119" s="176" t="s">
        <v>245</v>
      </c>
      <c r="C119" s="176" t="s">
        <v>16707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645</v>
      </c>
      <c r="P119" s="176" t="s">
        <v>645</v>
      </c>
      <c r="T119" s="176" t="s">
        <v>645</v>
      </c>
      <c r="X119" s="176" t="s">
        <v>645</v>
      </c>
      <c r="Z119" s="176" t="s">
        <v>420</v>
      </c>
      <c r="AA119" s="176" t="s">
        <v>645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243</v>
      </c>
      <c r="AG119" s="176">
        <v>1</v>
      </c>
      <c r="AH119" s="176" t="s">
        <v>654</v>
      </c>
      <c r="AI119" s="176" t="s">
        <v>654</v>
      </c>
      <c r="AJ119" s="176" t="s">
        <v>654</v>
      </c>
      <c r="AK119" s="176" t="s">
        <v>654</v>
      </c>
      <c r="AL119" s="123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46145</v>
      </c>
      <c r="B120" s="176" t="s">
        <v>246</v>
      </c>
      <c r="C120" s="176" t="s">
        <v>16707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645</v>
      </c>
      <c r="P120" s="176" t="s">
        <v>645</v>
      </c>
      <c r="T120" s="176" t="s">
        <v>645</v>
      </c>
      <c r="X120" s="176" t="s">
        <v>645</v>
      </c>
      <c r="Z120" s="176" t="s">
        <v>420</v>
      </c>
      <c r="AA120" s="176" t="s">
        <v>645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243</v>
      </c>
      <c r="AG120" s="176">
        <v>1</v>
      </c>
      <c r="AH120" s="176" t="s">
        <v>654</v>
      </c>
      <c r="AI120" s="176" t="s">
        <v>654</v>
      </c>
      <c r="AJ120" s="176" t="s">
        <v>654</v>
      </c>
      <c r="AK120" s="176" t="s">
        <v>654</v>
      </c>
      <c r="AL120" s="123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46145</v>
      </c>
      <c r="B121" s="176" t="s">
        <v>247</v>
      </c>
      <c r="C121" s="176" t="s">
        <v>16707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645</v>
      </c>
      <c r="P121" s="176" t="s">
        <v>645</v>
      </c>
      <c r="T121" s="176" t="s">
        <v>645</v>
      </c>
      <c r="X121" s="176" t="s">
        <v>645</v>
      </c>
      <c r="Z121" s="176" t="s">
        <v>420</v>
      </c>
      <c r="AA121" s="176" t="s">
        <v>645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243</v>
      </c>
      <c r="AG121" s="176">
        <v>1</v>
      </c>
      <c r="AH121" s="176" t="s">
        <v>654</v>
      </c>
      <c r="AI121" s="176" t="s">
        <v>654</v>
      </c>
      <c r="AJ121" s="176" t="s">
        <v>654</v>
      </c>
      <c r="AK121" s="176" t="s">
        <v>654</v>
      </c>
      <c r="AL121" s="123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46145</v>
      </c>
      <c r="B122" s="176" t="s">
        <v>248</v>
      </c>
      <c r="C122" s="176" t="s">
        <v>16707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645</v>
      </c>
      <c r="P122" s="176" t="s">
        <v>645</v>
      </c>
      <c r="T122" s="176" t="s">
        <v>645</v>
      </c>
      <c r="X122" s="176" t="s">
        <v>645</v>
      </c>
      <c r="Z122" s="176" t="s">
        <v>420</v>
      </c>
      <c r="AA122" s="176" t="s">
        <v>645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243</v>
      </c>
      <c r="AG122" s="176">
        <v>1</v>
      </c>
      <c r="AH122" s="176" t="s">
        <v>654</v>
      </c>
      <c r="AI122" s="176" t="s">
        <v>654</v>
      </c>
      <c r="AJ122" s="176" t="s">
        <v>654</v>
      </c>
      <c r="AK122" s="176" t="s">
        <v>654</v>
      </c>
      <c r="AL122" s="123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46145</v>
      </c>
      <c r="B123" s="176" t="s">
        <v>249</v>
      </c>
      <c r="C123" s="176" t="s">
        <v>16707</v>
      </c>
      <c r="E123" s="176" t="s">
        <v>420</v>
      </c>
      <c r="F123" s="176" t="s">
        <v>420</v>
      </c>
      <c r="G123" s="176" t="s">
        <v>420</v>
      </c>
      <c r="H123" s="176" t="s">
        <v>420</v>
      </c>
      <c r="I123" s="176" t="s">
        <v>420</v>
      </c>
      <c r="L123" s="176" t="s">
        <v>645</v>
      </c>
      <c r="P123" s="176" t="s">
        <v>645</v>
      </c>
      <c r="T123" s="176" t="s">
        <v>645</v>
      </c>
      <c r="X123" s="176" t="s">
        <v>645</v>
      </c>
      <c r="Z123" s="176" t="s">
        <v>420</v>
      </c>
      <c r="AA123" s="176" t="s">
        <v>645</v>
      </c>
      <c r="AB123" s="176" t="s">
        <v>420</v>
      </c>
      <c r="AC123" s="176" t="s">
        <v>420</v>
      </c>
      <c r="AD123" s="176" t="s">
        <v>420</v>
      </c>
      <c r="AE123" s="176" t="s">
        <v>420</v>
      </c>
      <c r="AF123" s="176" t="s">
        <v>243</v>
      </c>
      <c r="AG123" s="176">
        <v>1</v>
      </c>
      <c r="AH123" s="176" t="s">
        <v>654</v>
      </c>
      <c r="AI123" s="176" t="s">
        <v>654</v>
      </c>
      <c r="AJ123" s="176" t="s">
        <v>654</v>
      </c>
      <c r="AK123" s="176" t="s">
        <v>654</v>
      </c>
      <c r="AL123" s="1231" t="s">
        <v>420</v>
      </c>
      <c r="AM123" s="176" t="s">
        <v>420</v>
      </c>
      <c r="AN123" s="176" t="s">
        <v>420</v>
      </c>
      <c r="AO123" s="176" t="s">
        <v>420</v>
      </c>
      <c r="AP123" s="176">
        <v>24</v>
      </c>
      <c r="AQ123" s="176">
        <v>216</v>
      </c>
      <c r="AR123" s="176" t="s">
        <v>420</v>
      </c>
      <c r="AS123" s="193" t="s">
        <v>420</v>
      </c>
    </row>
    <row r="124" spans="1:45" ht="16.5" customHeight="1">
      <c r="A124" s="175">
        <v>46145</v>
      </c>
      <c r="B124" s="176" t="s">
        <v>250</v>
      </c>
      <c r="C124" s="176" t="s">
        <v>16707</v>
      </c>
      <c r="E124" s="176" t="s">
        <v>420</v>
      </c>
      <c r="F124" s="176" t="s">
        <v>420</v>
      </c>
      <c r="G124" s="176" t="s">
        <v>420</v>
      </c>
      <c r="H124" s="176" t="s">
        <v>420</v>
      </c>
      <c r="I124" s="176" t="s">
        <v>420</v>
      </c>
      <c r="L124" s="176" t="s">
        <v>645</v>
      </c>
      <c r="P124" s="176" t="s">
        <v>645</v>
      </c>
      <c r="T124" s="176" t="s">
        <v>645</v>
      </c>
      <c r="X124" s="176" t="s">
        <v>645</v>
      </c>
      <c r="Z124" s="176" t="s">
        <v>420</v>
      </c>
      <c r="AA124" s="176" t="s">
        <v>645</v>
      </c>
      <c r="AB124" s="176" t="s">
        <v>420</v>
      </c>
      <c r="AC124" s="176" t="s">
        <v>420</v>
      </c>
      <c r="AD124" s="176" t="s">
        <v>420</v>
      </c>
      <c r="AE124" s="176" t="s">
        <v>420</v>
      </c>
      <c r="AF124" s="176" t="s">
        <v>243</v>
      </c>
      <c r="AG124" s="176">
        <v>1</v>
      </c>
      <c r="AH124" s="176" t="s">
        <v>654</v>
      </c>
      <c r="AI124" s="176" t="s">
        <v>654</v>
      </c>
      <c r="AJ124" s="176" t="s">
        <v>654</v>
      </c>
      <c r="AK124" s="176" t="s">
        <v>654</v>
      </c>
      <c r="AL124" s="1231" t="s">
        <v>420</v>
      </c>
      <c r="AM124" s="176" t="s">
        <v>420</v>
      </c>
      <c r="AN124" s="176" t="s">
        <v>420</v>
      </c>
      <c r="AO124" s="176" t="s">
        <v>420</v>
      </c>
      <c r="AP124" s="176">
        <v>24</v>
      </c>
      <c r="AQ124" s="176">
        <v>216</v>
      </c>
      <c r="AR124" s="176" t="s">
        <v>420</v>
      </c>
      <c r="AS124" s="193" t="s">
        <v>420</v>
      </c>
    </row>
    <row r="125" spans="1:45" ht="16.5" customHeight="1">
      <c r="A125" s="175">
        <v>46146</v>
      </c>
      <c r="B125" s="176" t="s">
        <v>212</v>
      </c>
      <c r="C125" s="176" t="s">
        <v>645</v>
      </c>
      <c r="E125" s="176" t="s">
        <v>420</v>
      </c>
      <c r="F125" s="176" t="s">
        <v>420</v>
      </c>
      <c r="G125" s="176" t="s">
        <v>420</v>
      </c>
      <c r="H125" s="176" t="s">
        <v>420</v>
      </c>
      <c r="I125" s="176" t="s">
        <v>420</v>
      </c>
      <c r="L125" s="176" t="s">
        <v>645</v>
      </c>
      <c r="P125" s="176" t="s">
        <v>645</v>
      </c>
      <c r="T125" s="176" t="s">
        <v>645</v>
      </c>
      <c r="X125" s="176" t="s">
        <v>645</v>
      </c>
      <c r="Z125" s="176" t="s">
        <v>420</v>
      </c>
      <c r="AA125" s="176" t="s">
        <v>645</v>
      </c>
      <c r="AB125" s="176" t="s">
        <v>420</v>
      </c>
      <c r="AC125" s="176" t="s">
        <v>420</v>
      </c>
      <c r="AD125" s="176" t="s">
        <v>420</v>
      </c>
      <c r="AE125" s="176" t="s">
        <v>420</v>
      </c>
      <c r="AF125" s="176" t="s">
        <v>213</v>
      </c>
      <c r="AG125" s="176">
        <v>1</v>
      </c>
      <c r="AH125" s="176" t="s">
        <v>16623</v>
      </c>
      <c r="AI125" s="176" t="s">
        <v>642</v>
      </c>
      <c r="AJ125" s="176" t="s">
        <v>647</v>
      </c>
      <c r="AK125" s="176" t="s">
        <v>647</v>
      </c>
      <c r="AL125" s="1231" t="s">
        <v>420</v>
      </c>
      <c r="AM125" s="176" t="s">
        <v>420</v>
      </c>
      <c r="AN125" s="176" t="s">
        <v>420</v>
      </c>
      <c r="AO125" s="176" t="s">
        <v>420</v>
      </c>
      <c r="AP125" s="176">
        <v>24</v>
      </c>
      <c r="AQ125" s="176">
        <v>216</v>
      </c>
      <c r="AR125" s="176" t="s">
        <v>420</v>
      </c>
      <c r="AS125" s="193" t="s">
        <v>420</v>
      </c>
    </row>
    <row r="126" spans="1:45" ht="16.5" customHeight="1">
      <c r="A126" s="175">
        <v>46146</v>
      </c>
      <c r="B126" s="176" t="s">
        <v>214</v>
      </c>
      <c r="C126" s="176" t="s">
        <v>17237</v>
      </c>
      <c r="E126" s="176" t="s">
        <v>425</v>
      </c>
      <c r="F126" s="176" t="s">
        <v>17233</v>
      </c>
      <c r="G126" s="176">
        <v>780</v>
      </c>
      <c r="H126" s="176" t="s">
        <v>1332</v>
      </c>
      <c r="I126" s="176">
        <v>5</v>
      </c>
      <c r="J126" s="176">
        <v>10</v>
      </c>
      <c r="K126" s="176">
        <v>0</v>
      </c>
      <c r="L126" s="176">
        <v>9224</v>
      </c>
      <c r="M126" s="176">
        <v>8605</v>
      </c>
      <c r="N126" s="176">
        <v>9</v>
      </c>
      <c r="O126" s="176">
        <v>1</v>
      </c>
      <c r="P126" s="176">
        <v>9017</v>
      </c>
      <c r="Q126" s="176">
        <v>8540</v>
      </c>
      <c r="R126" s="176">
        <v>3</v>
      </c>
      <c r="S126" s="176">
        <v>0</v>
      </c>
      <c r="T126" s="176">
        <v>9101</v>
      </c>
      <c r="U126" s="176">
        <v>8491</v>
      </c>
      <c r="V126" s="176">
        <v>13</v>
      </c>
      <c r="W126" s="176">
        <v>0</v>
      </c>
      <c r="X126" s="176">
        <v>9104</v>
      </c>
      <c r="Y126" s="176">
        <v>8374</v>
      </c>
      <c r="Z126" s="176">
        <v>1.7777777777777777</v>
      </c>
      <c r="AA126" s="176">
        <v>11.666666666666666</v>
      </c>
      <c r="AB126" s="176">
        <v>0.99729567307692313</v>
      </c>
      <c r="AC126" s="176">
        <v>88.07</v>
      </c>
      <c r="AD126" s="176">
        <v>1.4583333333333333</v>
      </c>
      <c r="AE126" s="176">
        <v>1.4166666666666667</v>
      </c>
      <c r="AF126" s="176" t="s">
        <v>213</v>
      </c>
      <c r="AG126" s="176">
        <v>1</v>
      </c>
      <c r="AH126" s="176" t="s">
        <v>16623</v>
      </c>
      <c r="AI126" s="176" t="s">
        <v>642</v>
      </c>
      <c r="AJ126" s="176" t="s">
        <v>647</v>
      </c>
      <c r="AK126" s="176" t="s">
        <v>647</v>
      </c>
      <c r="AL126" s="1231" t="s">
        <v>251</v>
      </c>
      <c r="AM126" s="176" t="s">
        <v>126</v>
      </c>
      <c r="AN126" s="176">
        <v>0.91100000000000003</v>
      </c>
      <c r="AO126" s="176">
        <v>1.8</v>
      </c>
      <c r="AP126" s="176">
        <v>24</v>
      </c>
      <c r="AQ126" s="176">
        <v>216</v>
      </c>
      <c r="AR126" s="176">
        <v>2.8</v>
      </c>
      <c r="AS126" s="193">
        <v>13223.3472</v>
      </c>
    </row>
    <row r="127" spans="1:45" ht="16.5" customHeight="1">
      <c r="A127" s="175">
        <v>46146</v>
      </c>
      <c r="B127" s="176" t="s">
        <v>215</v>
      </c>
      <c r="C127" s="176" t="s">
        <v>16711</v>
      </c>
      <c r="D127" s="176" t="s">
        <v>646</v>
      </c>
      <c r="E127" s="176" t="s">
        <v>471</v>
      </c>
      <c r="F127" s="176" t="s">
        <v>16712</v>
      </c>
      <c r="G127" s="176">
        <v>700</v>
      </c>
      <c r="H127" s="176" t="s">
        <v>959</v>
      </c>
      <c r="I127" s="176">
        <v>5</v>
      </c>
      <c r="L127" s="176" t="s">
        <v>127</v>
      </c>
      <c r="P127" s="176" t="s">
        <v>127</v>
      </c>
      <c r="T127" s="176" t="s">
        <v>127</v>
      </c>
      <c r="X127" s="176" t="s">
        <v>127</v>
      </c>
      <c r="Z127" s="176">
        <v>3.2653061224489797</v>
      </c>
      <c r="AA127" s="176" t="s">
        <v>127</v>
      </c>
      <c r="AB127" s="176" t="s">
        <v>420</v>
      </c>
      <c r="AC127" s="176" t="s">
        <v>420</v>
      </c>
      <c r="AD127" s="176" t="s">
        <v>420</v>
      </c>
      <c r="AE127" s="176" t="s">
        <v>420</v>
      </c>
      <c r="AF127" s="176" t="s">
        <v>213</v>
      </c>
      <c r="AG127" s="176">
        <v>1</v>
      </c>
      <c r="AH127" s="176" t="s">
        <v>655</v>
      </c>
      <c r="AI127" s="176" t="s">
        <v>655</v>
      </c>
      <c r="AJ127" s="176" t="s">
        <v>748</v>
      </c>
      <c r="AK127" s="176" t="s">
        <v>748</v>
      </c>
      <c r="AL127" s="1231" t="s">
        <v>251</v>
      </c>
      <c r="AM127" s="176" t="s">
        <v>466</v>
      </c>
      <c r="AN127" s="176">
        <v>1.1890000000000001</v>
      </c>
      <c r="AO127" s="176">
        <v>2.2999999999999998</v>
      </c>
      <c r="AP127" s="176">
        <v>24</v>
      </c>
      <c r="AQ127" s="176">
        <v>216</v>
      </c>
      <c r="AR127" s="176">
        <v>3.3</v>
      </c>
      <c r="AS127" s="193">
        <v>20340.460800000001</v>
      </c>
    </row>
    <row r="128" spans="1:45" ht="16.5" customHeight="1">
      <c r="A128" s="175">
        <v>46146</v>
      </c>
      <c r="B128" s="176" t="s">
        <v>215</v>
      </c>
      <c r="C128" s="176" t="s">
        <v>17289</v>
      </c>
      <c r="D128" s="176" t="s">
        <v>646</v>
      </c>
      <c r="E128" s="176" t="s">
        <v>17279</v>
      </c>
      <c r="F128" s="176" t="s">
        <v>17297</v>
      </c>
      <c r="G128" s="176">
        <v>700</v>
      </c>
      <c r="H128" s="176" t="s">
        <v>1237</v>
      </c>
      <c r="I128" s="176">
        <v>5</v>
      </c>
      <c r="J128" s="176">
        <v>20</v>
      </c>
      <c r="K128" s="176">
        <v>0</v>
      </c>
      <c r="M128" s="176">
        <v>7913</v>
      </c>
      <c r="N128" s="176">
        <v>14</v>
      </c>
      <c r="O128" s="176">
        <v>0</v>
      </c>
      <c r="Q128" s="176">
        <v>7692</v>
      </c>
      <c r="R128" s="176">
        <v>36</v>
      </c>
      <c r="S128" s="176">
        <v>0</v>
      </c>
      <c r="U128" s="176">
        <v>7431</v>
      </c>
      <c r="V128" s="176">
        <v>28</v>
      </c>
      <c r="W128" s="176">
        <v>0</v>
      </c>
      <c r="Y128" s="176">
        <v>7499</v>
      </c>
      <c r="Z128" s="176">
        <v>3.2653061224489797</v>
      </c>
      <c r="AA128" s="176">
        <v>32.666666666666664</v>
      </c>
      <c r="AB128" s="176">
        <v>1</v>
      </c>
      <c r="AC128" s="176">
        <v>76.337500000000006</v>
      </c>
      <c r="AD128" s="176">
        <v>4.083333333333333</v>
      </c>
      <c r="AE128" s="176">
        <v>4.083333333333333</v>
      </c>
      <c r="AF128" s="176" t="s">
        <v>213</v>
      </c>
      <c r="AG128" s="176">
        <v>1</v>
      </c>
      <c r="AH128" s="176" t="s">
        <v>655</v>
      </c>
      <c r="AI128" s="176" t="s">
        <v>655</v>
      </c>
      <c r="AJ128" s="176" t="s">
        <v>748</v>
      </c>
      <c r="AK128" s="176" t="s">
        <v>748</v>
      </c>
      <c r="AM128" s="176" t="s">
        <v>466</v>
      </c>
      <c r="AN128" s="176">
        <v>1.1890000000000001</v>
      </c>
      <c r="AO128" s="176">
        <v>2.2999999999999998</v>
      </c>
      <c r="AP128" s="176">
        <v>24</v>
      </c>
      <c r="AQ128" s="176">
        <v>216</v>
      </c>
      <c r="AR128" s="176">
        <v>3.3</v>
      </c>
      <c r="AS128" s="193">
        <v>20340.460800000001</v>
      </c>
    </row>
    <row r="129" spans="1:45" ht="16.5" customHeight="1">
      <c r="A129" s="175">
        <v>46146</v>
      </c>
      <c r="B129" s="176" t="s">
        <v>216</v>
      </c>
      <c r="C129" s="176" t="s">
        <v>645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645</v>
      </c>
      <c r="P129" s="176" t="s">
        <v>645</v>
      </c>
      <c r="T129" s="176" t="s">
        <v>645</v>
      </c>
      <c r="X129" s="176" t="s">
        <v>645</v>
      </c>
      <c r="Z129" s="176" t="s">
        <v>420</v>
      </c>
      <c r="AA129" s="176" t="s">
        <v>645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655</v>
      </c>
      <c r="AI129" s="176" t="s">
        <v>655</v>
      </c>
      <c r="AJ129" s="176" t="s">
        <v>748</v>
      </c>
      <c r="AK129" s="176" t="s">
        <v>748</v>
      </c>
      <c r="AL129" s="1231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46146</v>
      </c>
      <c r="B130" s="176" t="s">
        <v>217</v>
      </c>
      <c r="C130" s="176" t="s">
        <v>16722</v>
      </c>
      <c r="E130" s="176" t="s">
        <v>874</v>
      </c>
      <c r="F130" s="176" t="s">
        <v>16725</v>
      </c>
      <c r="G130" s="176">
        <v>600</v>
      </c>
      <c r="H130" s="176" t="s">
        <v>16053</v>
      </c>
      <c r="I130" s="176">
        <v>4</v>
      </c>
      <c r="J130" s="176">
        <v>40</v>
      </c>
      <c r="K130" s="176">
        <v>0</v>
      </c>
      <c r="L130" s="176">
        <v>8162</v>
      </c>
      <c r="M130" s="176">
        <v>8737</v>
      </c>
      <c r="N130" s="176">
        <v>9</v>
      </c>
      <c r="O130" s="176">
        <v>0</v>
      </c>
      <c r="P130" s="176">
        <v>8259</v>
      </c>
      <c r="Q130" s="176">
        <v>8896</v>
      </c>
      <c r="R130" s="176">
        <v>13</v>
      </c>
      <c r="S130" s="176">
        <v>0</v>
      </c>
      <c r="T130" s="176">
        <v>8230</v>
      </c>
      <c r="U130" s="176">
        <v>8915</v>
      </c>
      <c r="V130" s="176">
        <v>17</v>
      </c>
      <c r="W130" s="176">
        <v>0</v>
      </c>
      <c r="X130" s="176">
        <v>8382</v>
      </c>
      <c r="Y130" s="176">
        <v>8867</v>
      </c>
      <c r="Z130" s="176">
        <v>1.7496962332928312</v>
      </c>
      <c r="AA130" s="176">
        <v>26.333333333333332</v>
      </c>
      <c r="AB130" s="176">
        <v>1</v>
      </c>
      <c r="AC130" s="176">
        <v>85.56</v>
      </c>
      <c r="AD130" s="176">
        <v>3.2916666666666665</v>
      </c>
      <c r="AE130" s="176">
        <v>3.2916666666666665</v>
      </c>
      <c r="AF130" s="176" t="s">
        <v>213</v>
      </c>
      <c r="AG130" s="176">
        <v>1</v>
      </c>
      <c r="AH130" s="176" t="s">
        <v>655</v>
      </c>
      <c r="AI130" s="176" t="s">
        <v>655</v>
      </c>
      <c r="AJ130" s="176" t="s">
        <v>748</v>
      </c>
      <c r="AK130" s="176" t="s">
        <v>748</v>
      </c>
      <c r="AL130" s="1231" t="s">
        <v>252</v>
      </c>
      <c r="AM130" s="176" t="s">
        <v>126</v>
      </c>
      <c r="AN130" s="176">
        <v>0.91100000000000003</v>
      </c>
      <c r="AO130" s="176">
        <v>1.7</v>
      </c>
      <c r="AP130" s="176">
        <v>24</v>
      </c>
      <c r="AQ130" s="176">
        <v>216</v>
      </c>
      <c r="AR130" s="176">
        <v>2.7</v>
      </c>
      <c r="AS130" s="193">
        <v>12751.084800000001</v>
      </c>
    </row>
    <row r="131" spans="1:45" ht="16.5" customHeight="1">
      <c r="A131" s="175">
        <v>46146</v>
      </c>
      <c r="B131" s="176" t="s">
        <v>218</v>
      </c>
      <c r="C131" s="176" t="s">
        <v>17287</v>
      </c>
      <c r="D131" s="176" t="s">
        <v>646</v>
      </c>
      <c r="E131" s="176" t="s">
        <v>17279</v>
      </c>
      <c r="F131" s="176" t="s">
        <v>17280</v>
      </c>
      <c r="G131" s="176">
        <v>700</v>
      </c>
      <c r="H131" s="176" t="s">
        <v>747</v>
      </c>
      <c r="I131" s="176">
        <v>5</v>
      </c>
      <c r="J131" s="176">
        <v>14</v>
      </c>
      <c r="K131" s="176">
        <v>0</v>
      </c>
      <c r="L131" s="176">
        <v>8621</v>
      </c>
      <c r="N131" s="176">
        <v>4</v>
      </c>
      <c r="O131" s="176">
        <v>0</v>
      </c>
      <c r="P131" s="176">
        <v>8666</v>
      </c>
      <c r="R131" s="176">
        <v>0</v>
      </c>
      <c r="S131" s="176">
        <v>0</v>
      </c>
      <c r="T131" s="176">
        <v>8767</v>
      </c>
      <c r="V131" s="176">
        <v>4</v>
      </c>
      <c r="W131" s="176">
        <v>0</v>
      </c>
      <c r="X131" s="176">
        <v>8784</v>
      </c>
      <c r="Z131" s="176">
        <v>3.2505643340857788</v>
      </c>
      <c r="AA131" s="176">
        <v>7.333333333333333</v>
      </c>
      <c r="AB131" s="176">
        <v>1</v>
      </c>
      <c r="AC131" s="176">
        <v>87.094999999999999</v>
      </c>
      <c r="AD131" s="176">
        <v>0.91666666666666663</v>
      </c>
      <c r="AE131" s="176">
        <v>0.91666666666666663</v>
      </c>
      <c r="AF131" s="176" t="s">
        <v>213</v>
      </c>
      <c r="AG131" s="176">
        <v>1</v>
      </c>
      <c r="AH131" s="176" t="s">
        <v>655</v>
      </c>
      <c r="AI131" s="176" t="s">
        <v>655</v>
      </c>
      <c r="AJ131" s="176" t="s">
        <v>748</v>
      </c>
      <c r="AK131" s="176" t="s">
        <v>748</v>
      </c>
      <c r="AL131" s="1231" t="s">
        <v>251</v>
      </c>
      <c r="AM131" s="176" t="s">
        <v>466</v>
      </c>
      <c r="AN131" s="176">
        <v>1.1890000000000001</v>
      </c>
      <c r="AO131" s="176">
        <v>2.1</v>
      </c>
      <c r="AP131" s="176">
        <v>24</v>
      </c>
      <c r="AQ131" s="176">
        <v>216</v>
      </c>
      <c r="AR131" s="176">
        <v>3.1</v>
      </c>
      <c r="AS131" s="193">
        <v>19107.705600000001</v>
      </c>
    </row>
    <row r="132" spans="1:45" ht="16.5" customHeight="1">
      <c r="A132" s="175">
        <v>46146</v>
      </c>
      <c r="B132" s="176" t="s">
        <v>218</v>
      </c>
      <c r="C132" s="176" t="s">
        <v>16714</v>
      </c>
      <c r="D132" s="176" t="s">
        <v>646</v>
      </c>
      <c r="E132" s="176" t="s">
        <v>471</v>
      </c>
      <c r="F132" s="176" t="s">
        <v>16712</v>
      </c>
      <c r="G132" s="176">
        <v>700</v>
      </c>
      <c r="H132" s="176" t="s">
        <v>16716</v>
      </c>
      <c r="I132" s="176">
        <v>5</v>
      </c>
      <c r="L132" s="176" t="s">
        <v>127</v>
      </c>
      <c r="Q132" s="176" t="s">
        <v>640</v>
      </c>
      <c r="U132" s="176" t="s">
        <v>645</v>
      </c>
      <c r="Y132" s="176" t="s">
        <v>645</v>
      </c>
      <c r="Z132" s="176">
        <v>3.2505643340857788</v>
      </c>
      <c r="AA132" s="176" t="s">
        <v>127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655</v>
      </c>
      <c r="AI132" s="176" t="s">
        <v>655</v>
      </c>
      <c r="AJ132" s="176" t="s">
        <v>748</v>
      </c>
      <c r="AK132" s="176" t="s">
        <v>748</v>
      </c>
      <c r="AM132" s="176" t="s">
        <v>466</v>
      </c>
      <c r="AN132" s="176">
        <v>1.1890000000000001</v>
      </c>
      <c r="AO132" s="176">
        <v>2.1</v>
      </c>
      <c r="AP132" s="176">
        <v>24</v>
      </c>
      <c r="AQ132" s="176">
        <v>216</v>
      </c>
      <c r="AR132" s="176">
        <v>3.1</v>
      </c>
      <c r="AS132" s="193">
        <v>19107.705600000001</v>
      </c>
    </row>
    <row r="133" spans="1:45" ht="16.5" customHeight="1">
      <c r="A133" s="175">
        <v>46146</v>
      </c>
      <c r="B133" s="176" t="s">
        <v>219</v>
      </c>
      <c r="C133" s="176" t="s">
        <v>17288</v>
      </c>
      <c r="D133" s="176" t="s">
        <v>17291</v>
      </c>
      <c r="E133" s="176" t="s">
        <v>1557</v>
      </c>
      <c r="F133" s="176" t="s">
        <v>16724</v>
      </c>
      <c r="G133" s="176">
        <v>630</v>
      </c>
      <c r="H133" s="176" t="s">
        <v>634</v>
      </c>
      <c r="I133" s="176">
        <v>2</v>
      </c>
      <c r="J133" s="176">
        <v>16</v>
      </c>
      <c r="K133" s="176">
        <v>2</v>
      </c>
      <c r="L133" s="176">
        <v>9840</v>
      </c>
      <c r="M133" s="176">
        <v>9747</v>
      </c>
      <c r="N133" s="176">
        <v>11</v>
      </c>
      <c r="O133" s="176">
        <v>10</v>
      </c>
      <c r="P133" s="176">
        <v>9731</v>
      </c>
      <c r="Q133" s="176">
        <v>9813</v>
      </c>
      <c r="R133" s="176">
        <v>5</v>
      </c>
      <c r="S133" s="176">
        <v>0</v>
      </c>
      <c r="T133" s="176">
        <v>9752</v>
      </c>
      <c r="U133" s="176">
        <v>9858</v>
      </c>
      <c r="V133" s="176">
        <v>16</v>
      </c>
      <c r="W133" s="176">
        <v>3</v>
      </c>
      <c r="X133" s="176">
        <v>9724</v>
      </c>
      <c r="Y133" s="176">
        <v>9867</v>
      </c>
      <c r="Z133" s="176">
        <v>2.4615384615384617</v>
      </c>
      <c r="AA133" s="176">
        <v>16</v>
      </c>
      <c r="AB133" s="176">
        <v>0.970703125</v>
      </c>
      <c r="AC133" s="176">
        <v>97.915000000000006</v>
      </c>
      <c r="AD133" s="176">
        <v>2</v>
      </c>
      <c r="AE133" s="176">
        <v>1.375</v>
      </c>
      <c r="AF133" s="176" t="s">
        <v>213</v>
      </c>
      <c r="AG133" s="176">
        <v>1</v>
      </c>
      <c r="AH133" s="176" t="s">
        <v>16623</v>
      </c>
      <c r="AI133" s="176" t="s">
        <v>642</v>
      </c>
      <c r="AJ133" s="176" t="s">
        <v>647</v>
      </c>
      <c r="AK133" s="176" t="s">
        <v>647</v>
      </c>
      <c r="AL133" s="1231" t="s">
        <v>251</v>
      </c>
      <c r="AM133" s="176" t="s">
        <v>1036</v>
      </c>
      <c r="AN133" s="176">
        <v>0.56200000000000006</v>
      </c>
      <c r="AO133" s="176">
        <v>1.1000000000000001</v>
      </c>
      <c r="AP133" s="176">
        <v>24</v>
      </c>
      <c r="AQ133" s="176">
        <v>216</v>
      </c>
      <c r="AR133" s="176">
        <v>2.1</v>
      </c>
      <c r="AS133" s="193">
        <v>6118.1568000000007</v>
      </c>
    </row>
    <row r="134" spans="1:45" ht="16.5" customHeight="1">
      <c r="A134" s="175">
        <v>46146</v>
      </c>
      <c r="B134" s="176" t="s">
        <v>220</v>
      </c>
      <c r="C134" s="176" t="s">
        <v>645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645</v>
      </c>
      <c r="P134" s="176" t="s">
        <v>645</v>
      </c>
      <c r="T134" s="176" t="s">
        <v>645</v>
      </c>
      <c r="X134" s="176" t="s">
        <v>645</v>
      </c>
      <c r="Z134" s="176" t="s">
        <v>420</v>
      </c>
      <c r="AA134" s="176" t="s">
        <v>645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16623</v>
      </c>
      <c r="AI134" s="176" t="s">
        <v>642</v>
      </c>
      <c r="AJ134" s="176" t="s">
        <v>15471</v>
      </c>
      <c r="AK134" s="176" t="s">
        <v>15471</v>
      </c>
      <c r="AL134" s="123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46146</v>
      </c>
      <c r="B135" s="176" t="s">
        <v>221</v>
      </c>
      <c r="C135" s="176" t="s">
        <v>17263</v>
      </c>
      <c r="E135" s="176" t="s">
        <v>5038</v>
      </c>
      <c r="F135" s="176" t="s">
        <v>17264</v>
      </c>
      <c r="G135" s="176">
        <v>600</v>
      </c>
      <c r="H135" s="176" t="s">
        <v>977</v>
      </c>
      <c r="I135" s="176">
        <v>5</v>
      </c>
      <c r="J135" s="176">
        <v>17</v>
      </c>
      <c r="K135" s="176">
        <v>1</v>
      </c>
      <c r="L135" s="176">
        <v>8561</v>
      </c>
      <c r="M135" s="176">
        <v>8282</v>
      </c>
      <c r="N135" s="176">
        <v>5</v>
      </c>
      <c r="O135" s="176">
        <v>2</v>
      </c>
      <c r="P135" s="176">
        <v>8790</v>
      </c>
      <c r="Q135" s="176">
        <v>8413</v>
      </c>
      <c r="R135" s="176">
        <v>9</v>
      </c>
      <c r="S135" s="176">
        <v>1</v>
      </c>
      <c r="T135" s="176">
        <v>8832</v>
      </c>
      <c r="U135" s="176">
        <v>8327</v>
      </c>
      <c r="V135" s="176">
        <v>15</v>
      </c>
      <c r="W135" s="176">
        <v>0</v>
      </c>
      <c r="X135" s="176">
        <v>8835</v>
      </c>
      <c r="Y135" s="176">
        <v>8273</v>
      </c>
      <c r="Z135" s="176">
        <v>2.8685258964143427</v>
      </c>
      <c r="AA135" s="176">
        <v>15.333333333333334</v>
      </c>
      <c r="AB135" s="176">
        <v>0.99329594017094014</v>
      </c>
      <c r="AC135" s="176">
        <v>85.391249999999999</v>
      </c>
      <c r="AD135" s="176">
        <v>1.9166666666666667</v>
      </c>
      <c r="AE135" s="176">
        <v>1.75</v>
      </c>
      <c r="AF135" s="176" t="s">
        <v>213</v>
      </c>
      <c r="AG135" s="176">
        <v>1</v>
      </c>
      <c r="AH135" s="176" t="s">
        <v>16623</v>
      </c>
      <c r="AI135" s="176" t="s">
        <v>642</v>
      </c>
      <c r="AJ135" s="176" t="s">
        <v>647</v>
      </c>
      <c r="AK135" s="176" t="s">
        <v>647</v>
      </c>
      <c r="AL135" s="1231" t="s">
        <v>251</v>
      </c>
      <c r="AM135" s="176" t="s">
        <v>126</v>
      </c>
      <c r="AN135" s="176">
        <v>0.91100000000000003</v>
      </c>
      <c r="AO135" s="176">
        <v>3</v>
      </c>
      <c r="AP135" s="176">
        <v>24</v>
      </c>
      <c r="AQ135" s="176">
        <v>216</v>
      </c>
      <c r="AR135" s="176">
        <v>4</v>
      </c>
      <c r="AS135" s="193">
        <v>18890.495999999999</v>
      </c>
    </row>
    <row r="136" spans="1:45" ht="16.5" customHeight="1">
      <c r="A136" s="175">
        <v>46146</v>
      </c>
      <c r="B136" s="176" t="s">
        <v>222</v>
      </c>
      <c r="C136" s="176" t="s">
        <v>645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645</v>
      </c>
      <c r="P136" s="176" t="s">
        <v>645</v>
      </c>
      <c r="T136" s="176" t="s">
        <v>645</v>
      </c>
      <c r="X136" s="176" t="s">
        <v>645</v>
      </c>
      <c r="Z136" s="176" t="s">
        <v>420</v>
      </c>
      <c r="AA136" s="176" t="s">
        <v>645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845</v>
      </c>
      <c r="AI136" s="176" t="s">
        <v>845</v>
      </c>
      <c r="AJ136" s="176" t="s">
        <v>862</v>
      </c>
      <c r="AK136" s="176" t="s">
        <v>862</v>
      </c>
      <c r="AL136" s="123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46146</v>
      </c>
      <c r="B137" s="176" t="s">
        <v>223</v>
      </c>
      <c r="C137" s="176" t="s">
        <v>645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645</v>
      </c>
      <c r="P137" s="176" t="s">
        <v>645</v>
      </c>
      <c r="T137" s="176" t="s">
        <v>645</v>
      </c>
      <c r="X137" s="176" t="s">
        <v>645</v>
      </c>
      <c r="Z137" s="176" t="s">
        <v>420</v>
      </c>
      <c r="AA137" s="176" t="s">
        <v>645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213</v>
      </c>
      <c r="AG137" s="176">
        <v>1</v>
      </c>
      <c r="AH137" s="176" t="s">
        <v>845</v>
      </c>
      <c r="AI137" s="176" t="s">
        <v>845</v>
      </c>
      <c r="AJ137" s="176" t="s">
        <v>862</v>
      </c>
      <c r="AK137" s="176" t="s">
        <v>862</v>
      </c>
      <c r="AL137" s="1231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46146</v>
      </c>
      <c r="B138" s="176" t="s">
        <v>224</v>
      </c>
      <c r="C138" s="176" t="s">
        <v>17274</v>
      </c>
      <c r="D138" s="176" t="s">
        <v>646</v>
      </c>
      <c r="E138" s="176" t="s">
        <v>17279</v>
      </c>
      <c r="F138" s="176" t="s">
        <v>17280</v>
      </c>
      <c r="G138" s="176">
        <v>700</v>
      </c>
      <c r="H138" s="176" t="s">
        <v>16545</v>
      </c>
      <c r="I138" s="176">
        <v>5</v>
      </c>
      <c r="J138" s="176">
        <v>86</v>
      </c>
      <c r="K138" s="176">
        <v>0</v>
      </c>
      <c r="L138" s="176">
        <v>8769</v>
      </c>
      <c r="M138" s="176">
        <v>8674</v>
      </c>
      <c r="N138" s="176">
        <v>22</v>
      </c>
      <c r="O138" s="176">
        <v>0</v>
      </c>
      <c r="P138" s="176">
        <v>8477</v>
      </c>
      <c r="Q138" s="176">
        <v>8371</v>
      </c>
      <c r="R138" s="176">
        <v>60</v>
      </c>
      <c r="S138" s="176">
        <v>0</v>
      </c>
      <c r="T138" s="176">
        <v>8431</v>
      </c>
      <c r="U138" s="176">
        <v>8424</v>
      </c>
      <c r="V138" s="176">
        <v>34</v>
      </c>
      <c r="W138" s="176">
        <v>0</v>
      </c>
      <c r="X138" s="176">
        <v>9093</v>
      </c>
      <c r="Y138" s="176">
        <v>8666</v>
      </c>
      <c r="Z138" s="176">
        <v>3.2653061224489797</v>
      </c>
      <c r="AA138" s="176">
        <v>33.666666666666664</v>
      </c>
      <c r="AB138" s="176">
        <v>1</v>
      </c>
      <c r="AC138" s="176">
        <v>86.131249999999994</v>
      </c>
      <c r="AD138" s="176">
        <v>4.208333333333333</v>
      </c>
      <c r="AE138" s="176">
        <v>4.208333333333333</v>
      </c>
      <c r="AF138" s="176" t="s">
        <v>213</v>
      </c>
      <c r="AG138" s="176">
        <v>0.5</v>
      </c>
      <c r="AH138" s="176" t="s">
        <v>655</v>
      </c>
      <c r="AI138" s="176" t="s">
        <v>655</v>
      </c>
      <c r="AJ138" s="176" t="s">
        <v>748</v>
      </c>
      <c r="AK138" s="176" t="s">
        <v>748</v>
      </c>
      <c r="AL138" s="1231" t="s">
        <v>251</v>
      </c>
      <c r="AM138" s="176" t="s">
        <v>466</v>
      </c>
      <c r="AN138" s="176">
        <v>1.1890000000000001</v>
      </c>
      <c r="AO138" s="176">
        <v>2.2999999999999998</v>
      </c>
      <c r="AP138" s="176">
        <v>24</v>
      </c>
      <c r="AQ138" s="176">
        <v>216</v>
      </c>
      <c r="AR138" s="176">
        <v>3.3</v>
      </c>
      <c r="AS138" s="193">
        <v>20340.460800000001</v>
      </c>
    </row>
    <row r="139" spans="1:45" ht="16.5" customHeight="1">
      <c r="A139" s="175">
        <v>46146</v>
      </c>
      <c r="B139" s="176" t="s">
        <v>225</v>
      </c>
      <c r="C139" s="176" t="s">
        <v>17290</v>
      </c>
      <c r="E139" s="176" t="s">
        <v>210</v>
      </c>
      <c r="F139" s="176" t="s">
        <v>17292</v>
      </c>
      <c r="G139" s="176">
        <v>650</v>
      </c>
      <c r="H139" s="176" t="s">
        <v>3307</v>
      </c>
      <c r="I139" s="176">
        <v>5</v>
      </c>
      <c r="J139" s="176">
        <v>15</v>
      </c>
      <c r="K139" s="176">
        <v>0</v>
      </c>
      <c r="L139" s="176">
        <v>9646</v>
      </c>
      <c r="M139" s="176">
        <v>8790</v>
      </c>
      <c r="N139" s="176">
        <v>21</v>
      </c>
      <c r="O139" s="176">
        <v>0</v>
      </c>
      <c r="P139" s="176">
        <v>9060</v>
      </c>
      <c r="Q139" s="176">
        <v>9104</v>
      </c>
      <c r="R139" s="176">
        <v>6</v>
      </c>
      <c r="S139" s="176">
        <v>0</v>
      </c>
      <c r="T139" s="176">
        <v>9251</v>
      </c>
      <c r="U139" s="176">
        <v>9181</v>
      </c>
      <c r="V139" s="176">
        <v>19</v>
      </c>
      <c r="W139" s="176">
        <v>1</v>
      </c>
      <c r="X139" s="176">
        <v>9361</v>
      </c>
      <c r="Y139" s="176">
        <v>9063</v>
      </c>
      <c r="Z139" s="176">
        <v>3.0573248407643314</v>
      </c>
      <c r="AA139" s="176">
        <v>20.333333333333332</v>
      </c>
      <c r="AB139" s="176">
        <v>0.99842748397435899</v>
      </c>
      <c r="AC139" s="176">
        <v>91.82</v>
      </c>
      <c r="AD139" s="176">
        <v>2.5416666666666665</v>
      </c>
      <c r="AE139" s="176">
        <v>2.5</v>
      </c>
      <c r="AF139" s="176" t="s">
        <v>213</v>
      </c>
      <c r="AG139" s="176">
        <v>1</v>
      </c>
      <c r="AH139" s="176" t="s">
        <v>16623</v>
      </c>
      <c r="AI139" s="176" t="s">
        <v>642</v>
      </c>
      <c r="AJ139" s="176" t="s">
        <v>647</v>
      </c>
      <c r="AK139" s="176" t="s">
        <v>647</v>
      </c>
      <c r="AL139" s="1231" t="s">
        <v>251</v>
      </c>
      <c r="AM139" s="176" t="s">
        <v>126</v>
      </c>
      <c r="AN139" s="176">
        <v>0.91100000000000003</v>
      </c>
      <c r="AO139" s="176">
        <v>1.9</v>
      </c>
      <c r="AP139" s="176">
        <v>24</v>
      </c>
      <c r="AQ139" s="176">
        <v>216</v>
      </c>
      <c r="AR139" s="176">
        <v>2.9</v>
      </c>
      <c r="AS139" s="193">
        <v>13695.6096</v>
      </c>
    </row>
    <row r="140" spans="1:45" ht="16.5" customHeight="1">
      <c r="A140" s="175">
        <v>46146</v>
      </c>
      <c r="B140" s="176" t="s">
        <v>226</v>
      </c>
      <c r="C140" s="176" t="s">
        <v>645</v>
      </c>
      <c r="E140" s="176" t="s">
        <v>420</v>
      </c>
      <c r="F140" s="176" t="s">
        <v>420</v>
      </c>
      <c r="G140" s="176" t="s">
        <v>420</v>
      </c>
      <c r="H140" s="176" t="s">
        <v>420</v>
      </c>
      <c r="I140" s="176" t="s">
        <v>420</v>
      </c>
      <c r="L140" s="176" t="s">
        <v>645</v>
      </c>
      <c r="P140" s="176" t="s">
        <v>645</v>
      </c>
      <c r="T140" s="176" t="s">
        <v>645</v>
      </c>
      <c r="X140" s="176" t="s">
        <v>645</v>
      </c>
      <c r="Z140" s="176" t="s">
        <v>420</v>
      </c>
      <c r="AA140" s="176" t="s">
        <v>645</v>
      </c>
      <c r="AB140" s="176" t="s">
        <v>420</v>
      </c>
      <c r="AC140" s="176" t="s">
        <v>420</v>
      </c>
      <c r="AD140" s="176" t="s">
        <v>420</v>
      </c>
      <c r="AE140" s="176" t="s">
        <v>420</v>
      </c>
      <c r="AF140" s="176" t="s">
        <v>213</v>
      </c>
      <c r="AG140" s="176">
        <v>1</v>
      </c>
      <c r="AH140" s="176" t="s">
        <v>16623</v>
      </c>
      <c r="AI140" s="176" t="s">
        <v>642</v>
      </c>
      <c r="AJ140" s="176" t="s">
        <v>15471</v>
      </c>
      <c r="AK140" s="176" t="s">
        <v>15471</v>
      </c>
      <c r="AL140" s="1231" t="s">
        <v>420</v>
      </c>
      <c r="AM140" s="176" t="s">
        <v>420</v>
      </c>
      <c r="AN140" s="176" t="s">
        <v>420</v>
      </c>
      <c r="AO140" s="176" t="s">
        <v>420</v>
      </c>
      <c r="AP140" s="176">
        <v>24</v>
      </c>
      <c r="AQ140" s="176">
        <v>216</v>
      </c>
      <c r="AR140" s="176" t="s">
        <v>420</v>
      </c>
      <c r="AS140" s="193" t="s">
        <v>420</v>
      </c>
    </row>
    <row r="141" spans="1:45" ht="16.5" customHeight="1">
      <c r="A141" s="175">
        <v>46146</v>
      </c>
      <c r="B141" s="176" t="s">
        <v>227</v>
      </c>
      <c r="C141" s="176" t="s">
        <v>17244</v>
      </c>
      <c r="E141" s="176" t="s">
        <v>17246</v>
      </c>
      <c r="F141" s="176" t="s">
        <v>17236</v>
      </c>
      <c r="G141" s="176">
        <v>700</v>
      </c>
      <c r="H141" s="176" t="s">
        <v>17249</v>
      </c>
      <c r="I141" s="176">
        <v>5</v>
      </c>
      <c r="J141" s="176">
        <v>11</v>
      </c>
      <c r="K141" s="176">
        <v>0</v>
      </c>
      <c r="L141" s="176">
        <v>7782</v>
      </c>
      <c r="M141" s="176">
        <v>8173</v>
      </c>
      <c r="N141" s="176">
        <v>2</v>
      </c>
      <c r="O141" s="176">
        <v>0</v>
      </c>
      <c r="P141" s="176">
        <v>7870</v>
      </c>
      <c r="Q141" s="176">
        <v>8270</v>
      </c>
      <c r="R141" s="176">
        <v>4</v>
      </c>
      <c r="S141" s="176">
        <v>0</v>
      </c>
      <c r="T141" s="176">
        <v>7866</v>
      </c>
      <c r="U141" s="176">
        <v>8221</v>
      </c>
      <c r="V141" s="176">
        <v>13</v>
      </c>
      <c r="W141" s="176">
        <v>0</v>
      </c>
      <c r="X141" s="176">
        <v>7833</v>
      </c>
      <c r="Y141" s="176">
        <v>8208</v>
      </c>
      <c r="Z141" s="176">
        <v>2.2187981510015407</v>
      </c>
      <c r="AA141" s="176">
        <v>10</v>
      </c>
      <c r="AB141" s="176">
        <v>1</v>
      </c>
      <c r="AC141" s="176">
        <v>80.278750000000002</v>
      </c>
      <c r="AD141" s="176">
        <v>1.25</v>
      </c>
      <c r="AE141" s="176">
        <v>1.25</v>
      </c>
      <c r="AF141" s="176" t="s">
        <v>213</v>
      </c>
      <c r="AG141" s="176">
        <v>1</v>
      </c>
      <c r="AH141" s="176" t="s">
        <v>845</v>
      </c>
      <c r="AI141" s="176" t="s">
        <v>845</v>
      </c>
      <c r="AJ141" s="176" t="s">
        <v>647</v>
      </c>
      <c r="AK141" s="176" t="s">
        <v>647</v>
      </c>
      <c r="AL141" s="1231" t="s">
        <v>251</v>
      </c>
      <c r="AM141" s="176" t="s">
        <v>639</v>
      </c>
      <c r="AN141" s="176">
        <v>0.66900000000000004</v>
      </c>
      <c r="AO141" s="176">
        <v>2.4</v>
      </c>
      <c r="AP141" s="176">
        <v>24</v>
      </c>
      <c r="AQ141" s="176">
        <v>216</v>
      </c>
      <c r="AR141" s="176">
        <v>3.4</v>
      </c>
      <c r="AS141" s="193">
        <v>11791.526400000002</v>
      </c>
    </row>
    <row r="142" spans="1:45" ht="16.5" customHeight="1">
      <c r="A142" s="175">
        <v>46146</v>
      </c>
      <c r="B142" s="176" t="s">
        <v>228</v>
      </c>
      <c r="C142" s="176" t="s">
        <v>645</v>
      </c>
      <c r="E142" s="176" t="s">
        <v>420</v>
      </c>
      <c r="F142" s="176" t="s">
        <v>420</v>
      </c>
      <c r="G142" s="176" t="s">
        <v>420</v>
      </c>
      <c r="H142" s="176" t="s">
        <v>420</v>
      </c>
      <c r="I142" s="176" t="s">
        <v>420</v>
      </c>
      <c r="L142" s="176" t="s">
        <v>645</v>
      </c>
      <c r="P142" s="176" t="s">
        <v>645</v>
      </c>
      <c r="T142" s="176" t="s">
        <v>645</v>
      </c>
      <c r="X142" s="176" t="s">
        <v>645</v>
      </c>
      <c r="Z142" s="176" t="s">
        <v>420</v>
      </c>
      <c r="AA142" s="176" t="s">
        <v>645</v>
      </c>
      <c r="AB142" s="176" t="s">
        <v>420</v>
      </c>
      <c r="AC142" s="176" t="s">
        <v>420</v>
      </c>
      <c r="AD142" s="176" t="s">
        <v>420</v>
      </c>
      <c r="AE142" s="176" t="s">
        <v>420</v>
      </c>
      <c r="AF142" s="176" t="s">
        <v>213</v>
      </c>
      <c r="AG142" s="176">
        <v>1</v>
      </c>
      <c r="AH142" s="176" t="s">
        <v>845</v>
      </c>
      <c r="AI142" s="176" t="s">
        <v>845</v>
      </c>
      <c r="AJ142" s="176" t="s">
        <v>862</v>
      </c>
      <c r="AK142" s="176" t="s">
        <v>862</v>
      </c>
      <c r="AL142" s="1231" t="s">
        <v>420</v>
      </c>
      <c r="AM142" s="176" t="s">
        <v>420</v>
      </c>
      <c r="AN142" s="176" t="s">
        <v>420</v>
      </c>
      <c r="AO142" s="176" t="s">
        <v>420</v>
      </c>
      <c r="AP142" s="176">
        <v>24</v>
      </c>
      <c r="AQ142" s="176">
        <v>216</v>
      </c>
      <c r="AR142" s="176" t="s">
        <v>420</v>
      </c>
      <c r="AS142" s="193" t="s">
        <v>420</v>
      </c>
    </row>
    <row r="143" spans="1:45" ht="16.5" customHeight="1">
      <c r="A143" s="175">
        <v>46146</v>
      </c>
      <c r="B143" s="176" t="s">
        <v>229</v>
      </c>
      <c r="C143" s="176" t="s">
        <v>645</v>
      </c>
      <c r="E143" s="176" t="s">
        <v>420</v>
      </c>
      <c r="F143" s="176" t="s">
        <v>420</v>
      </c>
      <c r="G143" s="176" t="s">
        <v>420</v>
      </c>
      <c r="H143" s="176" t="s">
        <v>420</v>
      </c>
      <c r="I143" s="176" t="s">
        <v>420</v>
      </c>
      <c r="L143" s="176" t="s">
        <v>645</v>
      </c>
      <c r="P143" s="176" t="s">
        <v>645</v>
      </c>
      <c r="T143" s="176" t="s">
        <v>645</v>
      </c>
      <c r="X143" s="176" t="s">
        <v>645</v>
      </c>
      <c r="Z143" s="176" t="s">
        <v>420</v>
      </c>
      <c r="AA143" s="176" t="s">
        <v>645</v>
      </c>
      <c r="AB143" s="176" t="s">
        <v>420</v>
      </c>
      <c r="AC143" s="176" t="s">
        <v>420</v>
      </c>
      <c r="AD143" s="176" t="s">
        <v>420</v>
      </c>
      <c r="AE143" s="176" t="s">
        <v>420</v>
      </c>
      <c r="AF143" s="176" t="s">
        <v>213</v>
      </c>
      <c r="AG143" s="176">
        <v>1</v>
      </c>
      <c r="AH143" s="176" t="s">
        <v>845</v>
      </c>
      <c r="AI143" s="176" t="s">
        <v>845</v>
      </c>
      <c r="AJ143" s="176" t="s">
        <v>862</v>
      </c>
      <c r="AK143" s="176" t="s">
        <v>862</v>
      </c>
      <c r="AL143" s="1231" t="s">
        <v>420</v>
      </c>
      <c r="AM143" s="176" t="s">
        <v>420</v>
      </c>
      <c r="AN143" s="176" t="s">
        <v>420</v>
      </c>
      <c r="AO143" s="176" t="s">
        <v>420</v>
      </c>
      <c r="AP143" s="176">
        <v>24</v>
      </c>
      <c r="AQ143" s="176">
        <v>216</v>
      </c>
      <c r="AR143" s="176" t="s">
        <v>420</v>
      </c>
      <c r="AS143" s="193" t="s">
        <v>420</v>
      </c>
    </row>
    <row r="144" spans="1:45" ht="16.5" customHeight="1">
      <c r="A144" s="175">
        <v>46146</v>
      </c>
      <c r="B144" s="176" t="s">
        <v>230</v>
      </c>
      <c r="C144" s="176" t="s">
        <v>17295</v>
      </c>
      <c r="E144" s="176" t="s">
        <v>869</v>
      </c>
      <c r="F144" s="176" t="s">
        <v>17296</v>
      </c>
      <c r="G144" s="176">
        <v>600</v>
      </c>
      <c r="H144" s="176" t="s">
        <v>459</v>
      </c>
      <c r="I144" s="176">
        <v>4</v>
      </c>
      <c r="J144" s="176">
        <v>88</v>
      </c>
      <c r="K144" s="176">
        <v>0</v>
      </c>
      <c r="L144" s="176">
        <v>7375</v>
      </c>
      <c r="M144" s="176">
        <v>8417</v>
      </c>
      <c r="N144" s="176">
        <v>22</v>
      </c>
      <c r="O144" s="176">
        <v>0</v>
      </c>
      <c r="P144" s="176">
        <v>7514</v>
      </c>
      <c r="Q144" s="176">
        <v>7910</v>
      </c>
      <c r="R144" s="176">
        <v>20</v>
      </c>
      <c r="S144" s="176">
        <v>0</v>
      </c>
      <c r="T144" s="176">
        <v>7553</v>
      </c>
      <c r="U144" s="176">
        <v>8008</v>
      </c>
      <c r="V144" s="176">
        <v>40</v>
      </c>
      <c r="W144" s="176">
        <v>0</v>
      </c>
      <c r="X144" s="176">
        <v>7519</v>
      </c>
      <c r="Y144" s="176">
        <v>8527</v>
      </c>
      <c r="Z144" s="176">
        <v>6.9230769230769234</v>
      </c>
      <c r="AA144" s="176">
        <v>28.333333333333332</v>
      </c>
      <c r="AB144" s="176">
        <v>1</v>
      </c>
      <c r="AC144" s="176">
        <v>78.528750000000002</v>
      </c>
      <c r="AD144" s="176">
        <v>3.5416666666666665</v>
      </c>
      <c r="AE144" s="176">
        <v>3.5416666666666665</v>
      </c>
      <c r="AF144" s="176" t="s">
        <v>213</v>
      </c>
      <c r="AG144" s="176">
        <v>0.5</v>
      </c>
      <c r="AH144" s="176" t="s">
        <v>655</v>
      </c>
      <c r="AI144" s="176" t="s">
        <v>655</v>
      </c>
      <c r="AJ144" s="176" t="s">
        <v>748</v>
      </c>
      <c r="AK144" s="176" t="s">
        <v>748</v>
      </c>
      <c r="AL144" s="1231" t="s">
        <v>251</v>
      </c>
      <c r="AM144" s="176" t="s">
        <v>657</v>
      </c>
      <c r="AN144" s="176">
        <v>1.859</v>
      </c>
      <c r="AO144" s="176">
        <v>1.6</v>
      </c>
      <c r="AP144" s="176">
        <v>24</v>
      </c>
      <c r="AQ144" s="176">
        <v>216</v>
      </c>
      <c r="AR144" s="176">
        <v>2.6</v>
      </c>
      <c r="AS144" s="193">
        <v>25056.345600000001</v>
      </c>
    </row>
    <row r="145" spans="1:45" ht="16.5" customHeight="1">
      <c r="A145" s="175">
        <v>46146</v>
      </c>
      <c r="B145" s="176" t="s">
        <v>231</v>
      </c>
      <c r="C145" s="176" t="s">
        <v>645</v>
      </c>
      <c r="E145" s="176" t="s">
        <v>420</v>
      </c>
      <c r="F145" s="176" t="s">
        <v>420</v>
      </c>
      <c r="G145" s="176" t="s">
        <v>420</v>
      </c>
      <c r="H145" s="176" t="s">
        <v>420</v>
      </c>
      <c r="I145" s="176" t="s">
        <v>420</v>
      </c>
      <c r="L145" s="176" t="s">
        <v>645</v>
      </c>
      <c r="P145" s="176" t="s">
        <v>645</v>
      </c>
      <c r="T145" s="176" t="s">
        <v>645</v>
      </c>
      <c r="X145" s="176" t="s">
        <v>645</v>
      </c>
      <c r="Z145" s="176" t="s">
        <v>420</v>
      </c>
      <c r="AA145" s="176" t="s">
        <v>645</v>
      </c>
      <c r="AB145" s="176" t="s">
        <v>420</v>
      </c>
      <c r="AC145" s="176" t="s">
        <v>420</v>
      </c>
      <c r="AD145" s="176" t="s">
        <v>420</v>
      </c>
      <c r="AE145" s="176" t="s">
        <v>420</v>
      </c>
      <c r="AF145" s="176" t="s">
        <v>232</v>
      </c>
      <c r="AG145" s="176">
        <v>1</v>
      </c>
      <c r="AH145" s="176" t="s">
        <v>650</v>
      </c>
      <c r="AI145" s="176" t="s">
        <v>650</v>
      </c>
      <c r="AJ145" s="176" t="s">
        <v>15471</v>
      </c>
      <c r="AK145" s="176" t="s">
        <v>15471</v>
      </c>
      <c r="AL145" s="1231" t="s">
        <v>420</v>
      </c>
      <c r="AM145" s="176" t="s">
        <v>420</v>
      </c>
      <c r="AN145" s="176" t="s">
        <v>420</v>
      </c>
      <c r="AO145" s="176" t="s">
        <v>420</v>
      </c>
      <c r="AP145" s="176">
        <v>24</v>
      </c>
      <c r="AQ145" s="176">
        <v>216</v>
      </c>
      <c r="AR145" s="176" t="s">
        <v>420</v>
      </c>
      <c r="AS145" s="193" t="s">
        <v>420</v>
      </c>
    </row>
    <row r="146" spans="1:45" ht="16.5" customHeight="1">
      <c r="A146" s="175">
        <v>46146</v>
      </c>
      <c r="B146" s="176" t="s">
        <v>233</v>
      </c>
      <c r="C146" s="176" t="s">
        <v>17258</v>
      </c>
      <c r="D146" s="176" t="s">
        <v>646</v>
      </c>
      <c r="E146" s="176" t="s">
        <v>17253</v>
      </c>
      <c r="F146" s="176" t="s">
        <v>17259</v>
      </c>
      <c r="G146" s="176">
        <v>600</v>
      </c>
      <c r="H146" s="176" t="s">
        <v>17269</v>
      </c>
      <c r="I146" s="176">
        <v>5.5</v>
      </c>
      <c r="J146" s="176">
        <v>14</v>
      </c>
      <c r="K146" s="176">
        <v>4</v>
      </c>
      <c r="L146" s="176">
        <v>6810</v>
      </c>
      <c r="N146" s="176">
        <v>8</v>
      </c>
      <c r="O146" s="176">
        <v>1</v>
      </c>
      <c r="P146" s="176">
        <v>6870</v>
      </c>
      <c r="R146" s="176">
        <v>25</v>
      </c>
      <c r="S146" s="176">
        <v>0</v>
      </c>
      <c r="T146" s="176">
        <v>6510</v>
      </c>
      <c r="V146" s="176">
        <v>34</v>
      </c>
      <c r="W146" s="176">
        <v>0</v>
      </c>
      <c r="X146" s="176">
        <v>6820</v>
      </c>
      <c r="Z146" s="176">
        <v>5.0883392226148407</v>
      </c>
      <c r="AA146" s="176">
        <v>27</v>
      </c>
      <c r="AB146" s="176">
        <v>0.9952757745726496</v>
      </c>
      <c r="AC146" s="176">
        <v>67.525000000000006</v>
      </c>
      <c r="AD146" s="176">
        <v>3.375</v>
      </c>
      <c r="AE146" s="176">
        <v>3.1666666666666665</v>
      </c>
      <c r="AF146" s="176" t="s">
        <v>232</v>
      </c>
      <c r="AG146" s="176">
        <v>1</v>
      </c>
      <c r="AH146" s="176" t="s">
        <v>650</v>
      </c>
      <c r="AI146" s="176" t="s">
        <v>650</v>
      </c>
      <c r="AJ146" s="176" t="s">
        <v>15471</v>
      </c>
      <c r="AK146" s="176" t="s">
        <v>15471</v>
      </c>
      <c r="AL146" s="1231" t="s">
        <v>251</v>
      </c>
      <c r="AM146" s="176" t="s">
        <v>657</v>
      </c>
      <c r="AN146" s="176">
        <v>1.859</v>
      </c>
      <c r="AO146" s="176">
        <v>2.1</v>
      </c>
      <c r="AP146" s="176">
        <v>24</v>
      </c>
      <c r="AQ146" s="176">
        <v>216</v>
      </c>
      <c r="AR146" s="176">
        <v>3.1</v>
      </c>
      <c r="AS146" s="193">
        <v>29874.873599999999</v>
      </c>
    </row>
    <row r="147" spans="1:45" ht="16.5" customHeight="1">
      <c r="A147" s="175">
        <v>46146</v>
      </c>
      <c r="B147" s="176" t="s">
        <v>234</v>
      </c>
      <c r="C147" s="176" t="s">
        <v>645</v>
      </c>
      <c r="E147" s="176" t="s">
        <v>420</v>
      </c>
      <c r="F147" s="176" t="s">
        <v>420</v>
      </c>
      <c r="G147" s="176" t="s">
        <v>420</v>
      </c>
      <c r="H147" s="176" t="s">
        <v>420</v>
      </c>
      <c r="I147" s="176" t="s">
        <v>420</v>
      </c>
      <c r="L147" s="176" t="s">
        <v>645</v>
      </c>
      <c r="P147" s="176" t="s">
        <v>645</v>
      </c>
      <c r="T147" s="176" t="s">
        <v>645</v>
      </c>
      <c r="X147" s="176" t="s">
        <v>645</v>
      </c>
      <c r="Z147" s="176" t="s">
        <v>420</v>
      </c>
      <c r="AA147" s="176" t="s">
        <v>645</v>
      </c>
      <c r="AB147" s="176" t="s">
        <v>420</v>
      </c>
      <c r="AC147" s="176" t="s">
        <v>420</v>
      </c>
      <c r="AD147" s="176" t="s">
        <v>420</v>
      </c>
      <c r="AE147" s="176" t="s">
        <v>420</v>
      </c>
      <c r="AF147" s="176" t="s">
        <v>232</v>
      </c>
      <c r="AG147" s="176">
        <v>1</v>
      </c>
      <c r="AH147" s="176" t="s">
        <v>650</v>
      </c>
      <c r="AI147" s="176" t="s">
        <v>650</v>
      </c>
      <c r="AJ147" s="176" t="s">
        <v>15471</v>
      </c>
      <c r="AK147" s="176" t="s">
        <v>15471</v>
      </c>
      <c r="AL147" s="1231" t="s">
        <v>420</v>
      </c>
      <c r="AM147" s="176" t="s">
        <v>420</v>
      </c>
      <c r="AN147" s="176" t="s">
        <v>420</v>
      </c>
      <c r="AO147" s="176" t="s">
        <v>420</v>
      </c>
      <c r="AP147" s="176">
        <v>24</v>
      </c>
      <c r="AQ147" s="176">
        <v>216</v>
      </c>
      <c r="AR147" s="176" t="s">
        <v>420</v>
      </c>
      <c r="AS147" s="193" t="s">
        <v>420</v>
      </c>
    </row>
    <row r="148" spans="1:45" ht="16.5" customHeight="1">
      <c r="A148" s="175">
        <v>46146</v>
      </c>
      <c r="B148" s="176" t="s">
        <v>235</v>
      </c>
      <c r="C148" s="176" t="s">
        <v>17250</v>
      </c>
      <c r="D148" s="176" t="s">
        <v>646</v>
      </c>
      <c r="E148" s="176" t="s">
        <v>17253</v>
      </c>
      <c r="F148" s="176" t="s">
        <v>17251</v>
      </c>
      <c r="G148" s="176">
        <v>700</v>
      </c>
      <c r="H148" s="176" t="s">
        <v>629</v>
      </c>
      <c r="I148" s="176">
        <v>5.5</v>
      </c>
      <c r="J148" s="176">
        <v>36</v>
      </c>
      <c r="K148" s="176">
        <v>0</v>
      </c>
      <c r="L148" s="176">
        <v>6850</v>
      </c>
      <c r="M148" s="176">
        <v>8892</v>
      </c>
      <c r="N148" s="176">
        <v>18</v>
      </c>
      <c r="O148" s="176">
        <v>0</v>
      </c>
      <c r="P148" s="176">
        <v>7310</v>
      </c>
      <c r="Q148" s="176">
        <v>8240</v>
      </c>
      <c r="R148" s="176">
        <v>0</v>
      </c>
      <c r="S148" s="176">
        <v>0</v>
      </c>
      <c r="T148" s="176">
        <v>6940</v>
      </c>
      <c r="U148" s="176">
        <v>7960</v>
      </c>
      <c r="X148" s="176" t="s">
        <v>645</v>
      </c>
      <c r="Z148" s="176">
        <v>5.9016393442622954</v>
      </c>
      <c r="AA148" s="176">
        <v>18</v>
      </c>
      <c r="AB148" s="176">
        <v>1</v>
      </c>
      <c r="AC148" s="176">
        <v>76.986666666666665</v>
      </c>
      <c r="AD148" s="176">
        <v>2.25</v>
      </c>
      <c r="AE148" s="176">
        <v>2.25</v>
      </c>
      <c r="AF148" s="176" t="s">
        <v>236</v>
      </c>
      <c r="AG148" s="176">
        <v>1</v>
      </c>
      <c r="AH148" s="176" t="s">
        <v>667</v>
      </c>
      <c r="AI148" s="176" t="s">
        <v>667</v>
      </c>
      <c r="AJ148" s="176" t="s">
        <v>668</v>
      </c>
      <c r="AK148" s="176" t="s">
        <v>668</v>
      </c>
      <c r="AL148" s="1231" t="s">
        <v>252</v>
      </c>
      <c r="AM148" s="176" t="s">
        <v>466</v>
      </c>
      <c r="AN148" s="176">
        <v>1.1890000000000001</v>
      </c>
      <c r="AO148" s="176">
        <v>2.9</v>
      </c>
      <c r="AP148" s="176">
        <v>24</v>
      </c>
      <c r="AQ148" s="176">
        <v>216</v>
      </c>
      <c r="AR148" s="176">
        <v>3.9</v>
      </c>
      <c r="AS148" s="193">
        <v>24038.7264</v>
      </c>
    </row>
    <row r="149" spans="1:45" ht="16.5" customHeight="1">
      <c r="A149" s="175">
        <v>46146</v>
      </c>
      <c r="B149" s="176" t="s">
        <v>237</v>
      </c>
      <c r="C149" s="176" t="s">
        <v>17257</v>
      </c>
      <c r="D149" s="176" t="s">
        <v>646</v>
      </c>
      <c r="E149" s="176" t="s">
        <v>17253</v>
      </c>
      <c r="F149" s="176" t="s">
        <v>17259</v>
      </c>
      <c r="G149" s="176">
        <v>700</v>
      </c>
      <c r="H149" s="176" t="s">
        <v>666</v>
      </c>
      <c r="I149" s="176">
        <v>5.5</v>
      </c>
      <c r="L149" s="176" t="s">
        <v>127</v>
      </c>
      <c r="P149" s="176" t="s">
        <v>127</v>
      </c>
      <c r="T149" s="176" t="s">
        <v>640</v>
      </c>
      <c r="X149" s="176" t="s">
        <v>645</v>
      </c>
      <c r="Z149" s="176">
        <v>5.8299595141700404</v>
      </c>
      <c r="AA149" s="176" t="s">
        <v>127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236</v>
      </c>
      <c r="AG149" s="176">
        <v>1</v>
      </c>
      <c r="AH149" s="176" t="s">
        <v>15435</v>
      </c>
      <c r="AI149" s="176" t="s">
        <v>15435</v>
      </c>
      <c r="AJ149" s="176" t="s">
        <v>653</v>
      </c>
      <c r="AK149" s="176" t="s">
        <v>653</v>
      </c>
      <c r="AL149" s="1231" t="s">
        <v>251</v>
      </c>
      <c r="AM149" s="176" t="s">
        <v>466</v>
      </c>
      <c r="AN149" s="176">
        <v>1.1890000000000001</v>
      </c>
      <c r="AO149" s="176">
        <v>2.8</v>
      </c>
      <c r="AP149" s="176">
        <v>24</v>
      </c>
      <c r="AQ149" s="176">
        <v>216</v>
      </c>
      <c r="AR149" s="176">
        <v>3.8</v>
      </c>
      <c r="AS149" s="193">
        <v>23422.3488</v>
      </c>
    </row>
    <row r="150" spans="1:45" ht="16.5" customHeight="1">
      <c r="A150" s="175">
        <v>46146</v>
      </c>
      <c r="B150" s="176" t="s">
        <v>238</v>
      </c>
      <c r="C150" s="176" t="s">
        <v>17285</v>
      </c>
      <c r="E150" s="176" t="s">
        <v>17253</v>
      </c>
      <c r="F150" s="176" t="s">
        <v>17293</v>
      </c>
      <c r="G150" s="176">
        <v>670</v>
      </c>
      <c r="H150" s="176" t="s">
        <v>735</v>
      </c>
      <c r="I150" s="176">
        <v>5</v>
      </c>
      <c r="J150" s="176">
        <v>22</v>
      </c>
      <c r="K150" s="176">
        <v>0</v>
      </c>
      <c r="L150" s="176">
        <v>8610</v>
      </c>
      <c r="N150" s="176">
        <v>12</v>
      </c>
      <c r="O150" s="176">
        <v>0</v>
      </c>
      <c r="P150" s="176">
        <v>8700</v>
      </c>
      <c r="R150" s="176">
        <v>17</v>
      </c>
      <c r="S150" s="176">
        <v>0</v>
      </c>
      <c r="T150" s="176">
        <v>8330</v>
      </c>
      <c r="V150" s="176">
        <v>21</v>
      </c>
      <c r="W150" s="176">
        <v>0</v>
      </c>
      <c r="X150" s="176">
        <v>9170</v>
      </c>
      <c r="Z150" s="176">
        <v>6.2882096069868991</v>
      </c>
      <c r="AA150" s="176">
        <v>48</v>
      </c>
      <c r="AB150" s="176">
        <v>1</v>
      </c>
      <c r="AC150" s="176">
        <v>87.025000000000006</v>
      </c>
      <c r="AD150" s="176">
        <v>6</v>
      </c>
      <c r="AE150" s="176">
        <v>6</v>
      </c>
      <c r="AF150" s="176" t="s">
        <v>236</v>
      </c>
      <c r="AG150" s="176">
        <v>2</v>
      </c>
      <c r="AH150" s="176" t="s">
        <v>667</v>
      </c>
      <c r="AI150" s="176" t="s">
        <v>667</v>
      </c>
      <c r="AJ150" s="176" t="s">
        <v>668</v>
      </c>
      <c r="AK150" s="176" t="s">
        <v>668</v>
      </c>
      <c r="AL150" s="1231" t="s">
        <v>251</v>
      </c>
      <c r="AM150" s="176" t="s">
        <v>466</v>
      </c>
      <c r="AN150" s="176">
        <v>1.1890000000000001</v>
      </c>
      <c r="AO150" s="176">
        <v>1.7</v>
      </c>
      <c r="AP150" s="176">
        <v>24</v>
      </c>
      <c r="AQ150" s="176">
        <v>216</v>
      </c>
      <c r="AR150" s="176">
        <v>2.7</v>
      </c>
      <c r="AS150" s="193">
        <v>16642.195200000002</v>
      </c>
    </row>
    <row r="151" spans="1:45" ht="16.5" customHeight="1">
      <c r="A151" s="175">
        <v>46146</v>
      </c>
      <c r="B151" s="176" t="s">
        <v>238</v>
      </c>
      <c r="C151" s="176" t="s">
        <v>17284</v>
      </c>
      <c r="E151" s="176" t="s">
        <v>17253</v>
      </c>
      <c r="F151" s="176" t="s">
        <v>17293</v>
      </c>
      <c r="G151" s="176">
        <v>670</v>
      </c>
      <c r="H151" s="176" t="s">
        <v>662</v>
      </c>
      <c r="I151" s="176">
        <v>5</v>
      </c>
      <c r="J151" s="176">
        <v>16</v>
      </c>
      <c r="K151" s="176">
        <v>0</v>
      </c>
      <c r="M151" s="176">
        <v>8610</v>
      </c>
      <c r="N151" s="176">
        <v>16</v>
      </c>
      <c r="O151" s="176">
        <v>0</v>
      </c>
      <c r="Q151" s="176">
        <v>9170</v>
      </c>
      <c r="R151" s="176">
        <v>14</v>
      </c>
      <c r="S151" s="176">
        <v>0</v>
      </c>
      <c r="U151" s="176">
        <v>9260</v>
      </c>
      <c r="V151" s="176">
        <v>27</v>
      </c>
      <c r="W151" s="176">
        <v>0</v>
      </c>
      <c r="Y151" s="176">
        <v>9070</v>
      </c>
      <c r="Z151" s="176">
        <v>6.1802575107296134</v>
      </c>
      <c r="AA151" s="176">
        <v>48.666666666666664</v>
      </c>
      <c r="AB151" s="176">
        <v>1</v>
      </c>
      <c r="AC151" s="176">
        <v>90.275000000000006</v>
      </c>
      <c r="AD151" s="176">
        <v>6.083333333333333</v>
      </c>
      <c r="AE151" s="176">
        <v>6.083333333333333</v>
      </c>
      <c r="AF151" s="176" t="s">
        <v>236</v>
      </c>
      <c r="AG151" s="176">
        <v>2</v>
      </c>
      <c r="AH151" s="176" t="s">
        <v>667</v>
      </c>
      <c r="AI151" s="176" t="s">
        <v>667</v>
      </c>
      <c r="AJ151" s="176" t="s">
        <v>668</v>
      </c>
      <c r="AK151" s="176" t="s">
        <v>668</v>
      </c>
      <c r="AM151" s="176" t="s">
        <v>466</v>
      </c>
      <c r="AN151" s="176">
        <v>1.1890000000000001</v>
      </c>
      <c r="AO151" s="176">
        <v>2.4</v>
      </c>
      <c r="AP151" s="176">
        <v>24</v>
      </c>
      <c r="AQ151" s="176">
        <v>216</v>
      </c>
      <c r="AR151" s="176">
        <v>3.4</v>
      </c>
      <c r="AS151" s="193">
        <v>20956.838400000001</v>
      </c>
    </row>
    <row r="152" spans="1:45" ht="16.5" customHeight="1">
      <c r="A152" s="175">
        <v>46146</v>
      </c>
      <c r="B152" s="176" t="s">
        <v>239</v>
      </c>
      <c r="C152" s="176" t="s">
        <v>17275</v>
      </c>
      <c r="E152" s="176" t="s">
        <v>682</v>
      </c>
      <c r="F152" s="176" t="s">
        <v>17281</v>
      </c>
      <c r="G152" s="176">
        <v>600</v>
      </c>
      <c r="H152" s="176" t="s">
        <v>625</v>
      </c>
      <c r="I152" s="176">
        <v>5.5</v>
      </c>
      <c r="J152" s="176">
        <v>31</v>
      </c>
      <c r="K152" s="176">
        <v>0</v>
      </c>
      <c r="M152" s="176">
        <v>5830</v>
      </c>
      <c r="N152" s="176">
        <v>32</v>
      </c>
      <c r="O152" s="176">
        <v>0</v>
      </c>
      <c r="P152" s="176" t="s">
        <v>645</v>
      </c>
      <c r="Q152" s="176">
        <v>7130</v>
      </c>
      <c r="R152" s="176">
        <v>27</v>
      </c>
      <c r="S152" s="176">
        <v>2</v>
      </c>
      <c r="T152" s="176" t="s">
        <v>645</v>
      </c>
      <c r="U152" s="176">
        <v>8330</v>
      </c>
      <c r="V152" s="176">
        <v>25</v>
      </c>
      <c r="W152" s="176">
        <v>2</v>
      </c>
      <c r="X152" s="176" t="s">
        <v>645</v>
      </c>
      <c r="Y152" s="176">
        <v>8150</v>
      </c>
      <c r="Z152" s="176">
        <v>4.9655172413793105</v>
      </c>
      <c r="AA152" s="176">
        <v>76.666666666666671</v>
      </c>
      <c r="AB152" s="176">
        <v>0.99612713675213671</v>
      </c>
      <c r="AC152" s="176">
        <v>73.599999999999994</v>
      </c>
      <c r="AD152" s="176">
        <v>9.5833333333333339</v>
      </c>
      <c r="AE152" s="176">
        <v>9.25</v>
      </c>
      <c r="AF152" s="176" t="s">
        <v>236</v>
      </c>
      <c r="AG152" s="176">
        <v>2</v>
      </c>
      <c r="AH152" s="176" t="s">
        <v>15435</v>
      </c>
      <c r="AI152" s="176" t="s">
        <v>15435</v>
      </c>
      <c r="AJ152" s="176" t="s">
        <v>653</v>
      </c>
      <c r="AK152" s="176" t="s">
        <v>653</v>
      </c>
      <c r="AL152" s="1231" t="s">
        <v>251</v>
      </c>
      <c r="AM152" s="176" t="s">
        <v>466</v>
      </c>
      <c r="AN152" s="176">
        <v>1.1890000000000001</v>
      </c>
      <c r="AO152" s="176">
        <v>3.8</v>
      </c>
      <c r="AP152" s="176">
        <v>24</v>
      </c>
      <c r="AQ152" s="176">
        <v>216</v>
      </c>
      <c r="AR152" s="176">
        <v>4.8</v>
      </c>
      <c r="AS152" s="193">
        <v>29586.124800000001</v>
      </c>
    </row>
    <row r="153" spans="1:45" ht="16.5" customHeight="1">
      <c r="A153" s="175">
        <v>46146</v>
      </c>
      <c r="B153" s="176" t="s">
        <v>389</v>
      </c>
      <c r="C153" s="176" t="s">
        <v>17270</v>
      </c>
      <c r="D153" s="176" t="s">
        <v>646</v>
      </c>
      <c r="E153" s="176" t="s">
        <v>17260</v>
      </c>
      <c r="F153" s="176" t="s">
        <v>17273</v>
      </c>
      <c r="G153" s="176">
        <v>550</v>
      </c>
      <c r="H153" s="176" t="s">
        <v>812</v>
      </c>
      <c r="I153" s="176">
        <v>5.5</v>
      </c>
      <c r="J153" s="176">
        <v>17</v>
      </c>
      <c r="K153" s="176">
        <v>0</v>
      </c>
      <c r="L153" s="176">
        <v>7040</v>
      </c>
      <c r="N153" s="176">
        <v>7</v>
      </c>
      <c r="O153" s="176">
        <v>0</v>
      </c>
      <c r="P153" s="176">
        <v>7200</v>
      </c>
      <c r="R153" s="176">
        <v>8</v>
      </c>
      <c r="S153" s="176">
        <v>0</v>
      </c>
      <c r="T153" s="176">
        <v>7410</v>
      </c>
      <c r="V153" s="176">
        <v>10</v>
      </c>
      <c r="W153" s="176">
        <v>0</v>
      </c>
      <c r="X153" s="176">
        <v>7410</v>
      </c>
      <c r="Z153" s="176">
        <v>6.6055045871559637</v>
      </c>
      <c r="AA153" s="176">
        <v>28</v>
      </c>
      <c r="AB153" s="176">
        <v>1</v>
      </c>
      <c r="AC153" s="176">
        <v>72.650000000000006</v>
      </c>
      <c r="AD153" s="176">
        <v>3.5</v>
      </c>
      <c r="AE153" s="176">
        <v>3.5</v>
      </c>
      <c r="AF153" s="176" t="s">
        <v>236</v>
      </c>
      <c r="AG153" s="176">
        <v>2</v>
      </c>
      <c r="AH153" s="176" t="s">
        <v>667</v>
      </c>
      <c r="AI153" s="176" t="s">
        <v>667</v>
      </c>
      <c r="AJ153" s="176" t="s">
        <v>668</v>
      </c>
      <c r="AK153" s="176" t="s">
        <v>668</v>
      </c>
      <c r="AL153" s="1231" t="s">
        <v>252</v>
      </c>
      <c r="AM153" s="176" t="s">
        <v>657</v>
      </c>
      <c r="AN153" s="176">
        <v>1.859</v>
      </c>
      <c r="AO153" s="176">
        <v>3.2</v>
      </c>
      <c r="AP153" s="176">
        <v>24</v>
      </c>
      <c r="AQ153" s="176">
        <v>216</v>
      </c>
      <c r="AR153" s="176">
        <v>4.2</v>
      </c>
      <c r="AS153" s="193">
        <v>40475.635199999997</v>
      </c>
    </row>
    <row r="154" spans="1:45" ht="16.5" customHeight="1">
      <c r="A154" s="175">
        <v>46146</v>
      </c>
      <c r="B154" s="176" t="s">
        <v>389</v>
      </c>
      <c r="C154" s="176" t="s">
        <v>17276</v>
      </c>
      <c r="D154" s="176" t="s">
        <v>646</v>
      </c>
      <c r="E154" s="176" t="s">
        <v>17253</v>
      </c>
      <c r="F154" s="176" t="s">
        <v>17251</v>
      </c>
      <c r="G154" s="176">
        <v>700</v>
      </c>
      <c r="H154" s="176" t="s">
        <v>911</v>
      </c>
      <c r="I154" s="176">
        <v>5.5</v>
      </c>
      <c r="J154" s="176">
        <v>18</v>
      </c>
      <c r="K154" s="176">
        <v>0</v>
      </c>
      <c r="M154" s="176">
        <v>9540</v>
      </c>
      <c r="N154" s="176">
        <v>7</v>
      </c>
      <c r="O154" s="176">
        <v>0</v>
      </c>
      <c r="Q154" s="176">
        <v>9540</v>
      </c>
      <c r="R154" s="176">
        <v>11</v>
      </c>
      <c r="S154" s="176">
        <v>0</v>
      </c>
      <c r="U154" s="176">
        <v>9910</v>
      </c>
      <c r="V154" s="176">
        <v>27</v>
      </c>
      <c r="W154" s="176">
        <v>0</v>
      </c>
      <c r="Y154" s="176">
        <v>9910</v>
      </c>
      <c r="Z154" s="176">
        <v>5.8775510204081636</v>
      </c>
      <c r="AA154" s="176">
        <v>42</v>
      </c>
      <c r="AB154" s="176">
        <v>1</v>
      </c>
      <c r="AC154" s="176">
        <v>97.25</v>
      </c>
      <c r="AD154" s="176">
        <v>5.25</v>
      </c>
      <c r="AE154" s="176">
        <v>5.25</v>
      </c>
      <c r="AF154" s="176" t="s">
        <v>236</v>
      </c>
      <c r="AG154" s="176">
        <v>2</v>
      </c>
      <c r="AH154" s="176" t="s">
        <v>667</v>
      </c>
      <c r="AI154" s="176" t="s">
        <v>667</v>
      </c>
      <c r="AJ154" s="176" t="s">
        <v>668</v>
      </c>
      <c r="AK154" s="176" t="s">
        <v>668</v>
      </c>
      <c r="AM154" s="176" t="s">
        <v>466</v>
      </c>
      <c r="AN154" s="176">
        <v>1.1890000000000001</v>
      </c>
      <c r="AO154" s="176">
        <v>2.8</v>
      </c>
      <c r="AP154" s="176">
        <v>24</v>
      </c>
      <c r="AQ154" s="176">
        <v>216</v>
      </c>
      <c r="AR154" s="176">
        <v>3.8</v>
      </c>
      <c r="AS154" s="193">
        <v>23422.3488</v>
      </c>
    </row>
    <row r="155" spans="1:45" ht="16.5" customHeight="1">
      <c r="A155" s="175">
        <v>46146</v>
      </c>
      <c r="B155" s="176" t="s">
        <v>418</v>
      </c>
      <c r="C155" s="176" t="s">
        <v>17252</v>
      </c>
      <c r="D155" s="176" t="s">
        <v>646</v>
      </c>
      <c r="E155" s="176" t="s">
        <v>17253</v>
      </c>
      <c r="F155" s="176" t="s">
        <v>17251</v>
      </c>
      <c r="G155" s="176">
        <v>700</v>
      </c>
      <c r="H155" s="176" t="s">
        <v>843</v>
      </c>
      <c r="I155" s="176">
        <v>5.5</v>
      </c>
      <c r="J155" s="176">
        <v>41</v>
      </c>
      <c r="K155" s="176">
        <v>19</v>
      </c>
      <c r="L155" s="176">
        <v>9630</v>
      </c>
      <c r="M155" s="176">
        <v>9260</v>
      </c>
      <c r="N155" s="176">
        <v>21</v>
      </c>
      <c r="O155" s="176">
        <v>7</v>
      </c>
      <c r="P155" s="176">
        <v>9910</v>
      </c>
      <c r="Q155" s="176">
        <v>7870</v>
      </c>
      <c r="R155" s="176">
        <v>38</v>
      </c>
      <c r="S155" s="176">
        <v>17</v>
      </c>
      <c r="T155" s="176">
        <v>9350</v>
      </c>
      <c r="U155" s="176">
        <v>9170</v>
      </c>
      <c r="V155" s="176">
        <v>64</v>
      </c>
      <c r="W155" s="176">
        <v>32</v>
      </c>
      <c r="X155" s="176">
        <v>9350</v>
      </c>
      <c r="Y155" s="176">
        <v>9440</v>
      </c>
      <c r="Z155" s="176">
        <v>5.8299595141700404</v>
      </c>
      <c r="AA155" s="176">
        <v>54.666666666666664</v>
      </c>
      <c r="AB155" s="176">
        <v>0.93815104166666663</v>
      </c>
      <c r="AC155" s="176">
        <v>92.474999999999994</v>
      </c>
      <c r="AD155" s="176">
        <v>6.833333333333333</v>
      </c>
      <c r="AE155" s="176">
        <v>3.7083333333333335</v>
      </c>
      <c r="AF155" s="176" t="s">
        <v>236</v>
      </c>
      <c r="AG155" s="176">
        <v>1</v>
      </c>
      <c r="AH155" s="176" t="s">
        <v>15435</v>
      </c>
      <c r="AI155" s="176" t="s">
        <v>15435</v>
      </c>
      <c r="AJ155" s="176" t="s">
        <v>653</v>
      </c>
      <c r="AK155" s="176" t="s">
        <v>653</v>
      </c>
      <c r="AL155" s="1231" t="s">
        <v>252</v>
      </c>
      <c r="AM155" s="176" t="s">
        <v>466</v>
      </c>
      <c r="AN155" s="176">
        <v>1.1890000000000001</v>
      </c>
      <c r="AO155" s="176">
        <v>2.8</v>
      </c>
      <c r="AP155" s="176">
        <v>24</v>
      </c>
      <c r="AQ155" s="176">
        <v>216</v>
      </c>
      <c r="AR155" s="176">
        <v>3.8</v>
      </c>
      <c r="AS155" s="193">
        <v>23422.3488</v>
      </c>
    </row>
    <row r="156" spans="1:45" ht="16.5" customHeight="1">
      <c r="A156" s="175">
        <v>46146</v>
      </c>
      <c r="B156" s="176" t="s">
        <v>240</v>
      </c>
      <c r="C156" s="176" t="s">
        <v>645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645</v>
      </c>
      <c r="P156" s="176" t="s">
        <v>645</v>
      </c>
      <c r="T156" s="176" t="s">
        <v>645</v>
      </c>
      <c r="X156" s="176" t="s">
        <v>645</v>
      </c>
      <c r="Z156" s="176" t="s">
        <v>420</v>
      </c>
      <c r="AA156" s="176" t="s">
        <v>420</v>
      </c>
      <c r="AB156" s="176" t="s">
        <v>420</v>
      </c>
      <c r="AD156" s="176" t="s">
        <v>420</v>
      </c>
      <c r="AE156" s="176" t="s">
        <v>420</v>
      </c>
      <c r="AF156" s="176" t="s">
        <v>241</v>
      </c>
      <c r="AG156" s="176">
        <v>12</v>
      </c>
      <c r="AH156" s="176" t="s">
        <v>845</v>
      </c>
      <c r="AI156" s="176" t="s">
        <v>845</v>
      </c>
      <c r="AJ156" s="176" t="s">
        <v>862</v>
      </c>
      <c r="AK156" s="176" t="s">
        <v>862</v>
      </c>
      <c r="AL156" s="1231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46146</v>
      </c>
      <c r="B157" s="176" t="s">
        <v>242</v>
      </c>
      <c r="C157" s="176" t="s">
        <v>386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386</v>
      </c>
      <c r="P157" s="176" t="s">
        <v>386</v>
      </c>
      <c r="T157" s="176" t="s">
        <v>386</v>
      </c>
      <c r="X157" s="176" t="s">
        <v>386</v>
      </c>
      <c r="Z157" s="176" t="s">
        <v>420</v>
      </c>
      <c r="AA157" s="176" t="s">
        <v>420</v>
      </c>
      <c r="AB157" s="176" t="s">
        <v>420</v>
      </c>
      <c r="AD157" s="176" t="s">
        <v>420</v>
      </c>
      <c r="AE157" s="176" t="s">
        <v>420</v>
      </c>
      <c r="AF157" s="176" t="s">
        <v>241</v>
      </c>
      <c r="AG157" s="176">
        <v>5</v>
      </c>
      <c r="AH157" s="176" t="s">
        <v>845</v>
      </c>
      <c r="AI157" s="176" t="s">
        <v>845</v>
      </c>
      <c r="AJ157" s="176" t="s">
        <v>862</v>
      </c>
      <c r="AK157" s="176" t="s">
        <v>862</v>
      </c>
      <c r="AL157" s="1231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46146</v>
      </c>
      <c r="B158" s="176" t="s">
        <v>16531</v>
      </c>
      <c r="C158" s="176" t="s">
        <v>16707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645</v>
      </c>
      <c r="P158" s="176" t="s">
        <v>645</v>
      </c>
      <c r="T158" s="176" t="s">
        <v>645</v>
      </c>
      <c r="X158" s="176" t="s">
        <v>645</v>
      </c>
      <c r="Z158" s="176" t="s">
        <v>420</v>
      </c>
      <c r="AA158" s="176" t="s">
        <v>645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243</v>
      </c>
      <c r="AG158" s="176">
        <v>1</v>
      </c>
      <c r="AH158" s="176" t="s">
        <v>654</v>
      </c>
      <c r="AI158" s="176" t="s">
        <v>654</v>
      </c>
      <c r="AJ158" s="176" t="s">
        <v>654</v>
      </c>
      <c r="AK158" s="176" t="s">
        <v>654</v>
      </c>
      <c r="AL158" s="1231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46146</v>
      </c>
      <c r="B159" s="176" t="s">
        <v>244</v>
      </c>
      <c r="C159" s="176" t="s">
        <v>16707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645</v>
      </c>
      <c r="P159" s="176" t="s">
        <v>645</v>
      </c>
      <c r="T159" s="176" t="s">
        <v>645</v>
      </c>
      <c r="X159" s="176" t="s">
        <v>645</v>
      </c>
      <c r="Z159" s="176" t="s">
        <v>420</v>
      </c>
      <c r="AA159" s="176" t="s">
        <v>645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243</v>
      </c>
      <c r="AG159" s="176">
        <v>1</v>
      </c>
      <c r="AH159" s="176" t="s">
        <v>654</v>
      </c>
      <c r="AI159" s="176" t="s">
        <v>654</v>
      </c>
      <c r="AJ159" s="176" t="s">
        <v>654</v>
      </c>
      <c r="AK159" s="176" t="s">
        <v>654</v>
      </c>
      <c r="AL159" s="123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46146</v>
      </c>
      <c r="B160" s="176" t="s">
        <v>245</v>
      </c>
      <c r="C160" s="176" t="s">
        <v>16707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645</v>
      </c>
      <c r="P160" s="176" t="s">
        <v>645</v>
      </c>
      <c r="T160" s="176" t="s">
        <v>645</v>
      </c>
      <c r="X160" s="176" t="s">
        <v>645</v>
      </c>
      <c r="Z160" s="176" t="s">
        <v>420</v>
      </c>
      <c r="AA160" s="176" t="s">
        <v>645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243</v>
      </c>
      <c r="AG160" s="176">
        <v>1</v>
      </c>
      <c r="AH160" s="176" t="s">
        <v>654</v>
      </c>
      <c r="AI160" s="176" t="s">
        <v>654</v>
      </c>
      <c r="AJ160" s="176" t="s">
        <v>654</v>
      </c>
      <c r="AK160" s="176" t="s">
        <v>654</v>
      </c>
      <c r="AL160" s="123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46146</v>
      </c>
      <c r="B161" s="176" t="s">
        <v>246</v>
      </c>
      <c r="C161" s="176" t="s">
        <v>16707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645</v>
      </c>
      <c r="P161" s="176" t="s">
        <v>645</v>
      </c>
      <c r="T161" s="176" t="s">
        <v>645</v>
      </c>
      <c r="X161" s="176" t="s">
        <v>645</v>
      </c>
      <c r="Z161" s="176" t="s">
        <v>420</v>
      </c>
      <c r="AA161" s="176" t="s">
        <v>645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243</v>
      </c>
      <c r="AG161" s="176">
        <v>1</v>
      </c>
      <c r="AH161" s="176" t="s">
        <v>654</v>
      </c>
      <c r="AI161" s="176" t="s">
        <v>654</v>
      </c>
      <c r="AJ161" s="176" t="s">
        <v>654</v>
      </c>
      <c r="AK161" s="176" t="s">
        <v>654</v>
      </c>
      <c r="AL161" s="123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46146</v>
      </c>
      <c r="B162" s="176" t="s">
        <v>247</v>
      </c>
      <c r="C162" s="176" t="s">
        <v>16707</v>
      </c>
      <c r="E162" s="176" t="s">
        <v>420</v>
      </c>
      <c r="F162" s="176" t="s">
        <v>420</v>
      </c>
      <c r="G162" s="176" t="s">
        <v>420</v>
      </c>
      <c r="H162" s="176" t="s">
        <v>420</v>
      </c>
      <c r="I162" s="176" t="s">
        <v>420</v>
      </c>
      <c r="L162" s="176" t="s">
        <v>645</v>
      </c>
      <c r="P162" s="176" t="s">
        <v>645</v>
      </c>
      <c r="T162" s="176" t="s">
        <v>645</v>
      </c>
      <c r="X162" s="176" t="s">
        <v>645</v>
      </c>
      <c r="Z162" s="176" t="s">
        <v>420</v>
      </c>
      <c r="AA162" s="176" t="s">
        <v>645</v>
      </c>
      <c r="AB162" s="176" t="s">
        <v>420</v>
      </c>
      <c r="AC162" s="176" t="s">
        <v>420</v>
      </c>
      <c r="AD162" s="176" t="s">
        <v>420</v>
      </c>
      <c r="AE162" s="176" t="s">
        <v>420</v>
      </c>
      <c r="AF162" s="176" t="s">
        <v>243</v>
      </c>
      <c r="AG162" s="176">
        <v>1</v>
      </c>
      <c r="AH162" s="176" t="s">
        <v>654</v>
      </c>
      <c r="AI162" s="176" t="s">
        <v>654</v>
      </c>
      <c r="AJ162" s="176" t="s">
        <v>654</v>
      </c>
      <c r="AK162" s="176" t="s">
        <v>654</v>
      </c>
      <c r="AL162" s="1231" t="s">
        <v>420</v>
      </c>
      <c r="AM162" s="176" t="s">
        <v>420</v>
      </c>
      <c r="AN162" s="176" t="s">
        <v>420</v>
      </c>
      <c r="AO162" s="176" t="s">
        <v>420</v>
      </c>
      <c r="AP162" s="176">
        <v>24</v>
      </c>
      <c r="AQ162" s="176">
        <v>216</v>
      </c>
      <c r="AR162" s="176" t="s">
        <v>420</v>
      </c>
      <c r="AS162" s="193" t="s">
        <v>420</v>
      </c>
    </row>
    <row r="163" spans="1:45" ht="16.5" customHeight="1">
      <c r="A163" s="175">
        <v>46146</v>
      </c>
      <c r="B163" s="176" t="s">
        <v>248</v>
      </c>
      <c r="C163" s="176" t="s">
        <v>16707</v>
      </c>
      <c r="E163" s="176" t="s">
        <v>420</v>
      </c>
      <c r="F163" s="176" t="s">
        <v>420</v>
      </c>
      <c r="G163" s="176" t="s">
        <v>420</v>
      </c>
      <c r="H163" s="176" t="s">
        <v>420</v>
      </c>
      <c r="I163" s="176" t="s">
        <v>420</v>
      </c>
      <c r="L163" s="176" t="s">
        <v>645</v>
      </c>
      <c r="P163" s="176" t="s">
        <v>645</v>
      </c>
      <c r="T163" s="176" t="s">
        <v>645</v>
      </c>
      <c r="X163" s="176" t="s">
        <v>645</v>
      </c>
      <c r="Z163" s="176" t="s">
        <v>420</v>
      </c>
      <c r="AA163" s="176" t="s">
        <v>645</v>
      </c>
      <c r="AB163" s="176" t="s">
        <v>420</v>
      </c>
      <c r="AC163" s="176" t="s">
        <v>420</v>
      </c>
      <c r="AD163" s="176" t="s">
        <v>420</v>
      </c>
      <c r="AE163" s="176" t="s">
        <v>420</v>
      </c>
      <c r="AF163" s="176" t="s">
        <v>243</v>
      </c>
      <c r="AG163" s="176">
        <v>1</v>
      </c>
      <c r="AH163" s="176" t="s">
        <v>654</v>
      </c>
      <c r="AI163" s="176" t="s">
        <v>654</v>
      </c>
      <c r="AJ163" s="176" t="s">
        <v>654</v>
      </c>
      <c r="AK163" s="176" t="s">
        <v>654</v>
      </c>
      <c r="AL163" s="1231" t="s">
        <v>420</v>
      </c>
      <c r="AM163" s="176" t="s">
        <v>420</v>
      </c>
      <c r="AN163" s="176" t="s">
        <v>420</v>
      </c>
      <c r="AO163" s="176" t="s">
        <v>420</v>
      </c>
      <c r="AP163" s="176">
        <v>24</v>
      </c>
      <c r="AQ163" s="176">
        <v>216</v>
      </c>
      <c r="AR163" s="176" t="s">
        <v>420</v>
      </c>
      <c r="AS163" s="193" t="s">
        <v>420</v>
      </c>
    </row>
    <row r="164" spans="1:45" ht="16.5" customHeight="1">
      <c r="A164" s="175">
        <v>46146</v>
      </c>
      <c r="B164" s="176" t="s">
        <v>249</v>
      </c>
      <c r="C164" s="176" t="s">
        <v>16707</v>
      </c>
      <c r="E164" s="176" t="s">
        <v>420</v>
      </c>
      <c r="F164" s="176" t="s">
        <v>420</v>
      </c>
      <c r="G164" s="176" t="s">
        <v>420</v>
      </c>
      <c r="H164" s="176" t="s">
        <v>420</v>
      </c>
      <c r="I164" s="176" t="s">
        <v>420</v>
      </c>
      <c r="L164" s="176" t="s">
        <v>645</v>
      </c>
      <c r="P164" s="176" t="s">
        <v>645</v>
      </c>
      <c r="T164" s="176" t="s">
        <v>645</v>
      </c>
      <c r="X164" s="176" t="s">
        <v>645</v>
      </c>
      <c r="Z164" s="176" t="s">
        <v>420</v>
      </c>
      <c r="AA164" s="176" t="s">
        <v>645</v>
      </c>
      <c r="AB164" s="176" t="s">
        <v>420</v>
      </c>
      <c r="AC164" s="176" t="s">
        <v>420</v>
      </c>
      <c r="AD164" s="176" t="s">
        <v>420</v>
      </c>
      <c r="AE164" s="176" t="s">
        <v>420</v>
      </c>
      <c r="AF164" s="176" t="s">
        <v>243</v>
      </c>
      <c r="AG164" s="176">
        <v>1</v>
      </c>
      <c r="AH164" s="176" t="s">
        <v>654</v>
      </c>
      <c r="AI164" s="176" t="s">
        <v>654</v>
      </c>
      <c r="AJ164" s="176" t="s">
        <v>654</v>
      </c>
      <c r="AK164" s="176" t="s">
        <v>654</v>
      </c>
      <c r="AL164" s="1231" t="s">
        <v>420</v>
      </c>
      <c r="AM164" s="176" t="s">
        <v>420</v>
      </c>
      <c r="AN164" s="176" t="s">
        <v>420</v>
      </c>
      <c r="AO164" s="176" t="s">
        <v>420</v>
      </c>
      <c r="AP164" s="176">
        <v>24</v>
      </c>
      <c r="AQ164" s="176">
        <v>216</v>
      </c>
      <c r="AR164" s="176" t="s">
        <v>420</v>
      </c>
      <c r="AS164" s="193" t="s">
        <v>420</v>
      </c>
    </row>
    <row r="165" spans="1:45" ht="16.5" customHeight="1">
      <c r="A165" s="175">
        <v>46146</v>
      </c>
      <c r="B165" s="176" t="s">
        <v>250</v>
      </c>
      <c r="C165" s="176" t="s">
        <v>16707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645</v>
      </c>
      <c r="P165" s="176" t="s">
        <v>645</v>
      </c>
      <c r="T165" s="176" t="s">
        <v>645</v>
      </c>
      <c r="X165" s="176" t="s">
        <v>645</v>
      </c>
      <c r="Z165" s="176" t="s">
        <v>420</v>
      </c>
      <c r="AA165" s="176" t="s">
        <v>645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243</v>
      </c>
      <c r="AG165" s="176">
        <v>1</v>
      </c>
      <c r="AH165" s="176" t="s">
        <v>654</v>
      </c>
      <c r="AI165" s="176" t="s">
        <v>654</v>
      </c>
      <c r="AJ165" s="176" t="s">
        <v>654</v>
      </c>
      <c r="AK165" s="176" t="s">
        <v>654</v>
      </c>
      <c r="AL165" s="123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46147</v>
      </c>
      <c r="B166" s="176" t="s">
        <v>212</v>
      </c>
      <c r="C166" s="176" t="s">
        <v>645</v>
      </c>
      <c r="E166" s="176" t="s">
        <v>420</v>
      </c>
      <c r="F166" s="176" t="s">
        <v>420</v>
      </c>
      <c r="G166" s="176" t="s">
        <v>420</v>
      </c>
      <c r="H166" s="176" t="s">
        <v>420</v>
      </c>
      <c r="I166" s="176" t="s">
        <v>420</v>
      </c>
      <c r="L166" s="176" t="s">
        <v>645</v>
      </c>
      <c r="P166" s="176" t="s">
        <v>645</v>
      </c>
      <c r="T166" s="176" t="s">
        <v>645</v>
      </c>
      <c r="X166" s="176" t="s">
        <v>645</v>
      </c>
      <c r="Z166" s="176" t="s">
        <v>420</v>
      </c>
      <c r="AA166" s="176" t="s">
        <v>645</v>
      </c>
      <c r="AB166" s="176" t="s">
        <v>420</v>
      </c>
      <c r="AC166" s="176" t="s">
        <v>420</v>
      </c>
      <c r="AD166" s="176" t="s">
        <v>420</v>
      </c>
      <c r="AE166" s="176" t="s">
        <v>420</v>
      </c>
      <c r="AF166" s="176" t="s">
        <v>213</v>
      </c>
      <c r="AG166" s="176">
        <v>1</v>
      </c>
      <c r="AH166" s="176" t="s">
        <v>654</v>
      </c>
      <c r="AI166" s="176" t="s">
        <v>654</v>
      </c>
      <c r="AJ166" s="176" t="s">
        <v>654</v>
      </c>
      <c r="AK166" s="176" t="s">
        <v>654</v>
      </c>
      <c r="AL166" s="1231" t="s">
        <v>420</v>
      </c>
      <c r="AM166" s="176" t="s">
        <v>420</v>
      </c>
      <c r="AN166" s="176" t="s">
        <v>420</v>
      </c>
      <c r="AO166" s="176" t="s">
        <v>420</v>
      </c>
      <c r="AP166" s="176">
        <v>24</v>
      </c>
      <c r="AQ166" s="176">
        <v>216</v>
      </c>
      <c r="AR166" s="176" t="s">
        <v>420</v>
      </c>
      <c r="AS166" s="193" t="s">
        <v>420</v>
      </c>
    </row>
    <row r="167" spans="1:45" ht="16.5" customHeight="1">
      <c r="A167" s="175">
        <v>46147</v>
      </c>
      <c r="B167" s="176" t="s">
        <v>214</v>
      </c>
      <c r="C167" s="176" t="s">
        <v>17237</v>
      </c>
      <c r="E167" s="176" t="s">
        <v>425</v>
      </c>
      <c r="F167" s="176" t="s">
        <v>17233</v>
      </c>
      <c r="G167" s="176">
        <v>780</v>
      </c>
      <c r="H167" s="176" t="s">
        <v>1332</v>
      </c>
      <c r="I167" s="176">
        <v>5</v>
      </c>
      <c r="J167" s="176">
        <v>20</v>
      </c>
      <c r="K167" s="176">
        <v>4</v>
      </c>
      <c r="L167" s="176">
        <v>9115</v>
      </c>
      <c r="M167" s="176">
        <v>8636</v>
      </c>
      <c r="N167" s="176">
        <v>7</v>
      </c>
      <c r="O167" s="176">
        <v>0</v>
      </c>
      <c r="P167" s="176">
        <v>9135</v>
      </c>
      <c r="Q167" s="176">
        <v>8680</v>
      </c>
      <c r="R167" s="176">
        <v>12</v>
      </c>
      <c r="S167" s="176">
        <v>1</v>
      </c>
      <c r="T167" s="176">
        <v>9023</v>
      </c>
      <c r="U167" s="176">
        <v>8591</v>
      </c>
      <c r="V167" s="176">
        <v>18</v>
      </c>
      <c r="W167" s="176">
        <v>0</v>
      </c>
      <c r="X167" s="176">
        <v>9024</v>
      </c>
      <c r="Y167" s="176">
        <v>8650</v>
      </c>
      <c r="Z167" s="176">
        <v>1.7777777777777777</v>
      </c>
      <c r="AA167" s="176">
        <v>19</v>
      </c>
      <c r="AB167" s="176">
        <v>0.98647836538461542</v>
      </c>
      <c r="AC167" s="176">
        <v>88.567499999999995</v>
      </c>
      <c r="AD167" s="176">
        <v>2.375</v>
      </c>
      <c r="AE167" s="176">
        <v>2.1666666666666665</v>
      </c>
      <c r="AF167" s="176" t="s">
        <v>213</v>
      </c>
      <c r="AG167" s="176">
        <v>1</v>
      </c>
      <c r="AH167" s="176" t="s">
        <v>644</v>
      </c>
      <c r="AI167" s="176" t="s">
        <v>644</v>
      </c>
      <c r="AJ167" s="176" t="s">
        <v>748</v>
      </c>
      <c r="AK167" s="176" t="s">
        <v>748</v>
      </c>
      <c r="AL167" s="1231" t="s">
        <v>251</v>
      </c>
      <c r="AM167" s="176" t="s">
        <v>126</v>
      </c>
      <c r="AN167" s="176">
        <v>0.91100000000000003</v>
      </c>
      <c r="AO167" s="176">
        <v>1.8</v>
      </c>
      <c r="AP167" s="176">
        <v>24</v>
      </c>
      <c r="AQ167" s="176">
        <v>216</v>
      </c>
      <c r="AR167" s="176">
        <v>2.8</v>
      </c>
      <c r="AS167" s="193">
        <v>13223.3472</v>
      </c>
    </row>
    <row r="168" spans="1:45" ht="16.5" customHeight="1">
      <c r="A168" s="175">
        <v>46147</v>
      </c>
      <c r="B168" s="176" t="s">
        <v>215</v>
      </c>
      <c r="C168" s="176" t="s">
        <v>16711</v>
      </c>
      <c r="D168" s="176" t="s">
        <v>646</v>
      </c>
      <c r="E168" s="176" t="s">
        <v>471</v>
      </c>
      <c r="F168" s="176" t="s">
        <v>16712</v>
      </c>
      <c r="G168" s="176">
        <v>700</v>
      </c>
      <c r="H168" s="176" t="s">
        <v>959</v>
      </c>
      <c r="I168" s="176">
        <v>5</v>
      </c>
      <c r="L168" s="176" t="s">
        <v>127</v>
      </c>
      <c r="P168" s="176" t="s">
        <v>127</v>
      </c>
      <c r="T168" s="176" t="s">
        <v>127</v>
      </c>
      <c r="X168" s="176" t="s">
        <v>127</v>
      </c>
      <c r="Z168" s="176">
        <v>3.2653061224489797</v>
      </c>
      <c r="AA168" s="176" t="s">
        <v>127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16623</v>
      </c>
      <c r="AI168" s="176" t="s">
        <v>16623</v>
      </c>
      <c r="AJ168" s="176" t="s">
        <v>748</v>
      </c>
      <c r="AK168" s="176" t="s">
        <v>748</v>
      </c>
      <c r="AL168" s="1231" t="s">
        <v>251</v>
      </c>
      <c r="AM168" s="176" t="s">
        <v>466</v>
      </c>
      <c r="AN168" s="176">
        <v>1.1890000000000001</v>
      </c>
      <c r="AO168" s="176">
        <v>2.2999999999999998</v>
      </c>
      <c r="AP168" s="176">
        <v>24</v>
      </c>
      <c r="AQ168" s="176">
        <v>216</v>
      </c>
      <c r="AR168" s="176">
        <v>3.3</v>
      </c>
      <c r="AS168" s="193">
        <v>20340.460800000001</v>
      </c>
    </row>
    <row r="169" spans="1:45" ht="16.5" customHeight="1">
      <c r="A169" s="175">
        <v>46147</v>
      </c>
      <c r="B169" s="176" t="s">
        <v>215</v>
      </c>
      <c r="C169" s="176" t="s">
        <v>17289</v>
      </c>
      <c r="D169" s="176" t="s">
        <v>646</v>
      </c>
      <c r="E169" s="176" t="s">
        <v>17279</v>
      </c>
      <c r="F169" s="176" t="s">
        <v>17297</v>
      </c>
      <c r="G169" s="176">
        <v>700</v>
      </c>
      <c r="H169" s="176" t="s">
        <v>1237</v>
      </c>
      <c r="I169" s="176">
        <v>5</v>
      </c>
      <c r="J169" s="176">
        <v>6</v>
      </c>
      <c r="K169" s="176">
        <v>0</v>
      </c>
      <c r="L169" s="176">
        <v>5041</v>
      </c>
      <c r="N169" s="176">
        <v>4</v>
      </c>
      <c r="O169" s="176">
        <v>0</v>
      </c>
      <c r="P169" s="176">
        <v>7496</v>
      </c>
      <c r="R169" s="176">
        <v>10</v>
      </c>
      <c r="S169" s="176">
        <v>0</v>
      </c>
      <c r="U169" s="176">
        <v>7614</v>
      </c>
      <c r="V169" s="176">
        <v>12</v>
      </c>
      <c r="W169" s="176">
        <v>0</v>
      </c>
      <c r="Y169" s="176">
        <v>7373</v>
      </c>
      <c r="Z169" s="176">
        <v>3.2653061224489797</v>
      </c>
      <c r="AA169" s="176">
        <v>10.666666666666666</v>
      </c>
      <c r="AB169" s="176">
        <v>1</v>
      </c>
      <c r="AC169" s="176">
        <v>68.81</v>
      </c>
      <c r="AD169" s="176">
        <v>1.3333333333333333</v>
      </c>
      <c r="AE169" s="176">
        <v>1.3333333333333333</v>
      </c>
      <c r="AF169" s="176" t="s">
        <v>213</v>
      </c>
      <c r="AG169" s="176">
        <v>1</v>
      </c>
      <c r="AH169" s="176" t="s">
        <v>16623</v>
      </c>
      <c r="AI169" s="176" t="s">
        <v>16623</v>
      </c>
      <c r="AJ169" s="176" t="s">
        <v>748</v>
      </c>
      <c r="AK169" s="176" t="s">
        <v>748</v>
      </c>
      <c r="AM169" s="176" t="s">
        <v>466</v>
      </c>
      <c r="AN169" s="176">
        <v>1.1890000000000001</v>
      </c>
      <c r="AO169" s="176">
        <v>2.2999999999999998</v>
      </c>
      <c r="AP169" s="176">
        <v>24</v>
      </c>
      <c r="AQ169" s="176">
        <v>216</v>
      </c>
      <c r="AR169" s="176">
        <v>3.3</v>
      </c>
      <c r="AS169" s="193">
        <v>20340.460800000001</v>
      </c>
    </row>
    <row r="170" spans="1:45" ht="16.5" customHeight="1">
      <c r="A170" s="175">
        <v>46147</v>
      </c>
      <c r="B170" s="176" t="s">
        <v>216</v>
      </c>
      <c r="C170" s="176" t="s">
        <v>645</v>
      </c>
      <c r="E170" s="176" t="s">
        <v>420</v>
      </c>
      <c r="F170" s="176" t="s">
        <v>420</v>
      </c>
      <c r="G170" s="176" t="s">
        <v>420</v>
      </c>
      <c r="H170" s="176" t="s">
        <v>420</v>
      </c>
      <c r="I170" s="176" t="s">
        <v>420</v>
      </c>
      <c r="L170" s="176" t="s">
        <v>645</v>
      </c>
      <c r="P170" s="176" t="s">
        <v>645</v>
      </c>
      <c r="T170" s="176" t="s">
        <v>645</v>
      </c>
      <c r="X170" s="176" t="s">
        <v>645</v>
      </c>
      <c r="Z170" s="176" t="s">
        <v>420</v>
      </c>
      <c r="AA170" s="176" t="s">
        <v>645</v>
      </c>
      <c r="AB170" s="176" t="s">
        <v>420</v>
      </c>
      <c r="AC170" s="176" t="s">
        <v>420</v>
      </c>
      <c r="AD170" s="176" t="s">
        <v>420</v>
      </c>
      <c r="AE170" s="176" t="s">
        <v>420</v>
      </c>
      <c r="AF170" s="176" t="s">
        <v>213</v>
      </c>
      <c r="AG170" s="176">
        <v>1</v>
      </c>
      <c r="AH170" s="176" t="s">
        <v>654</v>
      </c>
      <c r="AI170" s="176" t="s">
        <v>654</v>
      </c>
      <c r="AJ170" s="176" t="s">
        <v>654</v>
      </c>
      <c r="AK170" s="176" t="s">
        <v>654</v>
      </c>
      <c r="AL170" s="1231" t="s">
        <v>420</v>
      </c>
      <c r="AM170" s="176" t="s">
        <v>420</v>
      </c>
      <c r="AN170" s="176" t="s">
        <v>420</v>
      </c>
      <c r="AO170" s="176" t="s">
        <v>420</v>
      </c>
      <c r="AP170" s="176">
        <v>24</v>
      </c>
      <c r="AQ170" s="176">
        <v>216</v>
      </c>
      <c r="AR170" s="176" t="s">
        <v>420</v>
      </c>
      <c r="AS170" s="193" t="s">
        <v>420</v>
      </c>
    </row>
    <row r="171" spans="1:45" ht="16.5" customHeight="1">
      <c r="A171" s="175">
        <v>46147</v>
      </c>
      <c r="B171" s="176" t="s">
        <v>217</v>
      </c>
      <c r="C171" s="176" t="s">
        <v>16722</v>
      </c>
      <c r="E171" s="176" t="s">
        <v>874</v>
      </c>
      <c r="F171" s="176" t="s">
        <v>16725</v>
      </c>
      <c r="G171" s="176">
        <v>600</v>
      </c>
      <c r="H171" s="176" t="s">
        <v>16053</v>
      </c>
      <c r="I171" s="176">
        <v>4</v>
      </c>
      <c r="J171" s="176">
        <v>23</v>
      </c>
      <c r="K171" s="176">
        <v>0</v>
      </c>
      <c r="L171" s="176">
        <v>8184</v>
      </c>
      <c r="M171" s="176">
        <v>8777</v>
      </c>
      <c r="N171" s="176">
        <v>10</v>
      </c>
      <c r="O171" s="176">
        <v>0</v>
      </c>
      <c r="P171" s="176">
        <v>8169</v>
      </c>
      <c r="Q171" s="176">
        <v>8727</v>
      </c>
      <c r="R171" s="176">
        <v>8</v>
      </c>
      <c r="S171" s="176">
        <v>0</v>
      </c>
      <c r="T171" s="176">
        <v>8194</v>
      </c>
      <c r="U171" s="176">
        <v>8767</v>
      </c>
      <c r="V171" s="176">
        <v>23</v>
      </c>
      <c r="W171" s="176">
        <v>2</v>
      </c>
      <c r="X171" s="176">
        <v>8232</v>
      </c>
      <c r="Y171" s="176">
        <v>8773</v>
      </c>
      <c r="Z171" s="176">
        <v>1.7496962332928312</v>
      </c>
      <c r="AA171" s="176">
        <v>21.333333333333332</v>
      </c>
      <c r="AB171" s="176">
        <v>0.99450454059829063</v>
      </c>
      <c r="AC171" s="176">
        <v>84.778750000000002</v>
      </c>
      <c r="AD171" s="176">
        <v>2.6666666666666665</v>
      </c>
      <c r="AE171" s="176">
        <v>2.5833333333333335</v>
      </c>
      <c r="AF171" s="176" t="s">
        <v>213</v>
      </c>
      <c r="AG171" s="176">
        <v>1</v>
      </c>
      <c r="AH171" s="176" t="s">
        <v>16623</v>
      </c>
      <c r="AI171" s="176" t="s">
        <v>16623</v>
      </c>
      <c r="AJ171" s="176" t="s">
        <v>647</v>
      </c>
      <c r="AK171" s="176" t="s">
        <v>647</v>
      </c>
      <c r="AL171" s="1231" t="s">
        <v>252</v>
      </c>
      <c r="AM171" s="176" t="s">
        <v>126</v>
      </c>
      <c r="AN171" s="176">
        <v>0.91100000000000003</v>
      </c>
      <c r="AO171" s="176">
        <v>1.7</v>
      </c>
      <c r="AP171" s="176">
        <v>24</v>
      </c>
      <c r="AQ171" s="176">
        <v>216</v>
      </c>
      <c r="AR171" s="176">
        <v>2.7</v>
      </c>
      <c r="AS171" s="193">
        <v>12751.084800000001</v>
      </c>
    </row>
    <row r="172" spans="1:45" ht="16.5" customHeight="1">
      <c r="A172" s="175">
        <v>46147</v>
      </c>
      <c r="B172" s="176" t="s">
        <v>218</v>
      </c>
      <c r="C172" s="176" t="s">
        <v>17287</v>
      </c>
      <c r="D172" s="176" t="s">
        <v>646</v>
      </c>
      <c r="E172" s="176" t="s">
        <v>17279</v>
      </c>
      <c r="F172" s="176" t="s">
        <v>17280</v>
      </c>
      <c r="G172" s="176">
        <v>700</v>
      </c>
      <c r="H172" s="176" t="s">
        <v>747</v>
      </c>
      <c r="I172" s="176">
        <v>5</v>
      </c>
      <c r="J172" s="176">
        <v>10</v>
      </c>
      <c r="K172" s="176">
        <v>0</v>
      </c>
      <c r="L172" s="176">
        <v>8717</v>
      </c>
      <c r="M172" s="176" t="s">
        <v>645</v>
      </c>
      <c r="N172" s="176">
        <v>10</v>
      </c>
      <c r="O172" s="176">
        <v>0</v>
      </c>
      <c r="P172" s="176">
        <v>8517</v>
      </c>
      <c r="Q172" s="176" t="s">
        <v>645</v>
      </c>
      <c r="R172" s="176">
        <v>6</v>
      </c>
      <c r="S172" s="176">
        <v>0</v>
      </c>
      <c r="T172" s="176">
        <v>8557</v>
      </c>
      <c r="U172" s="176" t="s">
        <v>645</v>
      </c>
      <c r="V172" s="176">
        <v>8</v>
      </c>
      <c r="W172" s="176">
        <v>0</v>
      </c>
      <c r="X172" s="176">
        <v>8617</v>
      </c>
      <c r="Y172" s="176" t="s">
        <v>645</v>
      </c>
      <c r="Z172" s="176">
        <v>3.2505643340857788</v>
      </c>
      <c r="AA172" s="176">
        <v>11.333333333333334</v>
      </c>
      <c r="AB172" s="176">
        <v>1</v>
      </c>
      <c r="AC172" s="176">
        <v>86.02</v>
      </c>
      <c r="AD172" s="176">
        <v>1.4166666666666667</v>
      </c>
      <c r="AE172" s="176">
        <v>1.4166666666666667</v>
      </c>
      <c r="AF172" s="176" t="s">
        <v>213</v>
      </c>
      <c r="AG172" s="176">
        <v>1</v>
      </c>
      <c r="AH172" s="176" t="s">
        <v>16623</v>
      </c>
      <c r="AI172" s="176" t="s">
        <v>16623</v>
      </c>
      <c r="AJ172" s="176" t="s">
        <v>647</v>
      </c>
      <c r="AK172" s="176" t="s">
        <v>647</v>
      </c>
      <c r="AL172" s="1231" t="s">
        <v>251</v>
      </c>
      <c r="AM172" s="176" t="s">
        <v>466</v>
      </c>
      <c r="AN172" s="176">
        <v>1.1890000000000001</v>
      </c>
      <c r="AO172" s="176">
        <v>2.1</v>
      </c>
      <c r="AP172" s="176">
        <v>24</v>
      </c>
      <c r="AQ172" s="176">
        <v>216</v>
      </c>
      <c r="AR172" s="176">
        <v>3.1</v>
      </c>
      <c r="AS172" s="193">
        <v>19107.705600000001</v>
      </c>
    </row>
    <row r="173" spans="1:45" ht="16.5" customHeight="1">
      <c r="A173" s="175">
        <v>46147</v>
      </c>
      <c r="B173" s="176" t="s">
        <v>219</v>
      </c>
      <c r="C173" s="176" t="s">
        <v>17288</v>
      </c>
      <c r="D173" s="176" t="s">
        <v>17291</v>
      </c>
      <c r="E173" s="176" t="s">
        <v>1557</v>
      </c>
      <c r="F173" s="176" t="s">
        <v>16724</v>
      </c>
      <c r="G173" s="176">
        <v>630</v>
      </c>
      <c r="H173" s="176" t="s">
        <v>634</v>
      </c>
      <c r="I173" s="176">
        <v>2</v>
      </c>
      <c r="J173" s="176">
        <v>22</v>
      </c>
      <c r="K173" s="176">
        <v>4</v>
      </c>
      <c r="L173" s="176">
        <v>9851</v>
      </c>
      <c r="M173" s="176">
        <v>9858</v>
      </c>
      <c r="N173" s="176">
        <v>8</v>
      </c>
      <c r="O173" s="176">
        <v>0</v>
      </c>
      <c r="P173" s="176">
        <v>9852</v>
      </c>
      <c r="Q173" s="176">
        <v>9774</v>
      </c>
      <c r="R173" s="176">
        <v>5</v>
      </c>
      <c r="S173" s="176">
        <v>0</v>
      </c>
      <c r="T173" s="176">
        <v>9769</v>
      </c>
      <c r="U173" s="176">
        <v>9755</v>
      </c>
      <c r="V173" s="176">
        <v>17</v>
      </c>
      <c r="W173" s="176">
        <v>0</v>
      </c>
      <c r="X173" s="176">
        <v>9765</v>
      </c>
      <c r="Y173" s="176">
        <v>9755</v>
      </c>
      <c r="Z173" s="176">
        <v>2.4615384615384617</v>
      </c>
      <c r="AA173" s="176">
        <v>17.333333333333332</v>
      </c>
      <c r="AB173" s="176">
        <v>0.9921875</v>
      </c>
      <c r="AC173" s="176">
        <v>97.973749999999995</v>
      </c>
      <c r="AD173" s="176">
        <v>2.1666666666666665</v>
      </c>
      <c r="AE173" s="176">
        <v>2</v>
      </c>
      <c r="AF173" s="176" t="s">
        <v>213</v>
      </c>
      <c r="AG173" s="176">
        <v>1</v>
      </c>
      <c r="AH173" s="176" t="s">
        <v>644</v>
      </c>
      <c r="AI173" s="176" t="s">
        <v>644</v>
      </c>
      <c r="AJ173" s="176" t="s">
        <v>748</v>
      </c>
      <c r="AK173" s="176" t="s">
        <v>748</v>
      </c>
      <c r="AL173" s="1231" t="s">
        <v>251</v>
      </c>
      <c r="AM173" s="176" t="s">
        <v>1036</v>
      </c>
      <c r="AN173" s="176">
        <v>0.56200000000000006</v>
      </c>
      <c r="AO173" s="176">
        <v>1.1000000000000001</v>
      </c>
      <c r="AP173" s="176">
        <v>24</v>
      </c>
      <c r="AQ173" s="176">
        <v>216</v>
      </c>
      <c r="AR173" s="176">
        <v>2.1</v>
      </c>
      <c r="AS173" s="193">
        <v>6118.1568000000007</v>
      </c>
    </row>
    <row r="174" spans="1:45" ht="16.5" customHeight="1">
      <c r="A174" s="175">
        <v>46147</v>
      </c>
      <c r="B174" s="176" t="s">
        <v>220</v>
      </c>
      <c r="C174" s="176" t="s">
        <v>645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645</v>
      </c>
      <c r="P174" s="176" t="s">
        <v>645</v>
      </c>
      <c r="T174" s="176" t="s">
        <v>645</v>
      </c>
      <c r="X174" s="176" t="s">
        <v>645</v>
      </c>
      <c r="Z174" s="176" t="s">
        <v>420</v>
      </c>
      <c r="AA174" s="176" t="s">
        <v>645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654</v>
      </c>
      <c r="AI174" s="176" t="s">
        <v>654</v>
      </c>
      <c r="AJ174" s="176" t="s">
        <v>654</v>
      </c>
      <c r="AK174" s="176" t="s">
        <v>654</v>
      </c>
      <c r="AL174" s="1231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46147</v>
      </c>
      <c r="B175" s="176" t="s">
        <v>221</v>
      </c>
      <c r="C175" s="176" t="s">
        <v>17263</v>
      </c>
      <c r="E175" s="176" t="s">
        <v>5038</v>
      </c>
      <c r="F175" s="176" t="s">
        <v>17264</v>
      </c>
      <c r="G175" s="176">
        <v>600</v>
      </c>
      <c r="H175" s="176" t="s">
        <v>977</v>
      </c>
      <c r="I175" s="176">
        <v>5</v>
      </c>
      <c r="J175" s="176">
        <v>14</v>
      </c>
      <c r="K175" s="176">
        <v>2</v>
      </c>
      <c r="L175" s="176">
        <v>8791</v>
      </c>
      <c r="M175" s="176">
        <v>8361</v>
      </c>
      <c r="N175" s="176">
        <v>6</v>
      </c>
      <c r="O175" s="176">
        <v>1</v>
      </c>
      <c r="P175" s="176">
        <v>8807</v>
      </c>
      <c r="Q175" s="176">
        <v>8271</v>
      </c>
      <c r="R175" s="176">
        <v>3</v>
      </c>
      <c r="S175" s="176">
        <v>0</v>
      </c>
      <c r="T175" s="176">
        <v>8840</v>
      </c>
      <c r="U175" s="176">
        <v>8372</v>
      </c>
      <c r="V175" s="176">
        <v>12</v>
      </c>
      <c r="W175" s="176">
        <v>2</v>
      </c>
      <c r="X175" s="176">
        <v>8770</v>
      </c>
      <c r="Y175" s="176">
        <v>8414</v>
      </c>
      <c r="Z175" s="176">
        <v>2.8685258964143427</v>
      </c>
      <c r="AA175" s="176">
        <v>11.666666666666666</v>
      </c>
      <c r="AB175" s="176">
        <v>0.99161992521367526</v>
      </c>
      <c r="AC175" s="176">
        <v>85.782499999999999</v>
      </c>
      <c r="AD175" s="176">
        <v>1.4583333333333333</v>
      </c>
      <c r="AE175" s="176">
        <v>1.25</v>
      </c>
      <c r="AF175" s="176" t="s">
        <v>213</v>
      </c>
      <c r="AG175" s="176">
        <v>1</v>
      </c>
      <c r="AH175" s="176" t="s">
        <v>644</v>
      </c>
      <c r="AI175" s="176" t="s">
        <v>644</v>
      </c>
      <c r="AJ175" s="176" t="s">
        <v>748</v>
      </c>
      <c r="AK175" s="176" t="s">
        <v>748</v>
      </c>
      <c r="AL175" s="1231" t="s">
        <v>251</v>
      </c>
      <c r="AM175" s="176" t="s">
        <v>126</v>
      </c>
      <c r="AN175" s="176">
        <v>0.91100000000000003</v>
      </c>
      <c r="AO175" s="176">
        <v>3</v>
      </c>
      <c r="AP175" s="176">
        <v>24</v>
      </c>
      <c r="AQ175" s="176">
        <v>216</v>
      </c>
      <c r="AR175" s="176">
        <v>4</v>
      </c>
      <c r="AS175" s="193">
        <v>18890.495999999999</v>
      </c>
    </row>
    <row r="176" spans="1:45" ht="16.5" customHeight="1">
      <c r="A176" s="175">
        <v>46147</v>
      </c>
      <c r="B176" s="176" t="s">
        <v>222</v>
      </c>
      <c r="C176" s="176" t="s">
        <v>645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645</v>
      </c>
      <c r="P176" s="176" t="s">
        <v>645</v>
      </c>
      <c r="T176" s="176" t="s">
        <v>645</v>
      </c>
      <c r="X176" s="176" t="s">
        <v>645</v>
      </c>
      <c r="Z176" s="176" t="s">
        <v>420</v>
      </c>
      <c r="AA176" s="176" t="s">
        <v>645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213</v>
      </c>
      <c r="AG176" s="176">
        <v>1</v>
      </c>
      <c r="AH176" s="176" t="s">
        <v>654</v>
      </c>
      <c r="AI176" s="176" t="s">
        <v>654</v>
      </c>
      <c r="AJ176" s="176" t="s">
        <v>654</v>
      </c>
      <c r="AK176" s="176" t="s">
        <v>654</v>
      </c>
      <c r="AL176" s="123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46147</v>
      </c>
      <c r="B177" s="176" t="s">
        <v>223</v>
      </c>
      <c r="C177" s="176" t="s">
        <v>645</v>
      </c>
      <c r="E177" s="176" t="s">
        <v>420</v>
      </c>
      <c r="F177" s="176" t="s">
        <v>420</v>
      </c>
      <c r="G177" s="176" t="s">
        <v>420</v>
      </c>
      <c r="H177" s="176" t="s">
        <v>420</v>
      </c>
      <c r="I177" s="176" t="s">
        <v>420</v>
      </c>
      <c r="L177" s="176" t="s">
        <v>645</v>
      </c>
      <c r="P177" s="176" t="s">
        <v>645</v>
      </c>
      <c r="T177" s="176" t="s">
        <v>645</v>
      </c>
      <c r="X177" s="176" t="s">
        <v>645</v>
      </c>
      <c r="Z177" s="176" t="s">
        <v>420</v>
      </c>
      <c r="AA177" s="176" t="s">
        <v>645</v>
      </c>
      <c r="AB177" s="176" t="s">
        <v>420</v>
      </c>
      <c r="AC177" s="176" t="s">
        <v>420</v>
      </c>
      <c r="AD177" s="176" t="s">
        <v>420</v>
      </c>
      <c r="AE177" s="176" t="s">
        <v>420</v>
      </c>
      <c r="AF177" s="176" t="s">
        <v>213</v>
      </c>
      <c r="AG177" s="176">
        <v>1</v>
      </c>
      <c r="AH177" s="176" t="s">
        <v>654</v>
      </c>
      <c r="AI177" s="176" t="s">
        <v>654</v>
      </c>
      <c r="AJ177" s="176" t="s">
        <v>654</v>
      </c>
      <c r="AK177" s="176" t="s">
        <v>654</v>
      </c>
      <c r="AL177" s="1231" t="s">
        <v>420</v>
      </c>
      <c r="AM177" s="176" t="s">
        <v>420</v>
      </c>
      <c r="AN177" s="176" t="s">
        <v>420</v>
      </c>
      <c r="AO177" s="176" t="s">
        <v>420</v>
      </c>
      <c r="AP177" s="176">
        <v>24</v>
      </c>
      <c r="AQ177" s="176">
        <v>216</v>
      </c>
      <c r="AR177" s="176" t="s">
        <v>420</v>
      </c>
      <c r="AS177" s="193" t="s">
        <v>420</v>
      </c>
    </row>
    <row r="178" spans="1:45" ht="16.5" customHeight="1">
      <c r="A178" s="175">
        <v>46147</v>
      </c>
      <c r="B178" s="176" t="s">
        <v>224</v>
      </c>
      <c r="C178" s="176" t="s">
        <v>17274</v>
      </c>
      <c r="D178" s="176" t="s">
        <v>646</v>
      </c>
      <c r="E178" s="176" t="s">
        <v>17279</v>
      </c>
      <c r="F178" s="176" t="s">
        <v>17280</v>
      </c>
      <c r="G178" s="176">
        <v>700</v>
      </c>
      <c r="H178" s="176" t="s">
        <v>16545</v>
      </c>
      <c r="I178" s="176">
        <v>5</v>
      </c>
      <c r="J178" s="176">
        <v>24</v>
      </c>
      <c r="K178" s="176">
        <v>2</v>
      </c>
      <c r="L178" s="176">
        <v>9132</v>
      </c>
      <c r="M178" s="176">
        <v>8831</v>
      </c>
      <c r="N178" s="176">
        <v>14</v>
      </c>
      <c r="O178" s="176">
        <v>0</v>
      </c>
      <c r="P178" s="176">
        <v>8803</v>
      </c>
      <c r="Q178" s="176">
        <v>8769</v>
      </c>
      <c r="R178" s="176">
        <v>20</v>
      </c>
      <c r="S178" s="176">
        <v>0</v>
      </c>
      <c r="T178" s="176">
        <v>8819</v>
      </c>
      <c r="U178" s="176">
        <v>8787</v>
      </c>
      <c r="V178" s="176">
        <v>24</v>
      </c>
      <c r="W178" s="176">
        <v>0</v>
      </c>
      <c r="X178" s="176">
        <v>9030</v>
      </c>
      <c r="Y178" s="176">
        <v>8879</v>
      </c>
      <c r="Z178" s="176">
        <v>3.2653061224489797</v>
      </c>
      <c r="AA178" s="176">
        <v>13.666666666666666</v>
      </c>
      <c r="AB178" s="176">
        <v>0.99705528846153846</v>
      </c>
      <c r="AC178" s="176">
        <v>88.8125</v>
      </c>
      <c r="AD178" s="176">
        <v>1.7083333333333333</v>
      </c>
      <c r="AE178" s="176">
        <v>1.6666666666666667</v>
      </c>
      <c r="AF178" s="176" t="s">
        <v>213</v>
      </c>
      <c r="AG178" s="176">
        <v>0.5</v>
      </c>
      <c r="AH178" s="176" t="s">
        <v>16623</v>
      </c>
      <c r="AI178" s="176" t="s">
        <v>16623</v>
      </c>
      <c r="AJ178" s="176" t="s">
        <v>647</v>
      </c>
      <c r="AK178" s="176" t="s">
        <v>647</v>
      </c>
      <c r="AL178" s="1231" t="s">
        <v>251</v>
      </c>
      <c r="AM178" s="176" t="s">
        <v>466</v>
      </c>
      <c r="AN178" s="176">
        <v>1.1890000000000001</v>
      </c>
      <c r="AO178" s="176">
        <v>2.2999999999999998</v>
      </c>
      <c r="AP178" s="176">
        <v>24</v>
      </c>
      <c r="AQ178" s="176">
        <v>216</v>
      </c>
      <c r="AR178" s="176">
        <v>3.3</v>
      </c>
      <c r="AS178" s="193">
        <v>20340.460800000001</v>
      </c>
    </row>
    <row r="179" spans="1:45" ht="16.5" customHeight="1">
      <c r="A179" s="175">
        <v>46147</v>
      </c>
      <c r="B179" s="176" t="s">
        <v>225</v>
      </c>
      <c r="C179" s="176" t="s">
        <v>17290</v>
      </c>
      <c r="E179" s="176" t="s">
        <v>210</v>
      </c>
      <c r="F179" s="176" t="s">
        <v>17292</v>
      </c>
      <c r="G179" s="176">
        <v>650</v>
      </c>
      <c r="H179" s="176" t="s">
        <v>3307</v>
      </c>
      <c r="I179" s="176">
        <v>5</v>
      </c>
      <c r="J179" s="176">
        <v>8</v>
      </c>
      <c r="K179" s="176">
        <v>0</v>
      </c>
      <c r="L179" s="176">
        <v>9584</v>
      </c>
      <c r="M179" s="176">
        <v>9143</v>
      </c>
      <c r="N179" s="176">
        <v>12</v>
      </c>
      <c r="O179" s="176">
        <v>2</v>
      </c>
      <c r="P179" s="176">
        <v>9502</v>
      </c>
      <c r="Q179" s="176">
        <v>9159</v>
      </c>
      <c r="R179" s="176">
        <v>7</v>
      </c>
      <c r="S179" s="176">
        <v>0</v>
      </c>
      <c r="T179" s="176">
        <v>9334</v>
      </c>
      <c r="U179" s="176">
        <v>9142</v>
      </c>
      <c r="V179" s="176">
        <v>17</v>
      </c>
      <c r="W179" s="176">
        <v>4</v>
      </c>
      <c r="X179" s="176">
        <v>9277</v>
      </c>
      <c r="Y179" s="176">
        <v>8896</v>
      </c>
      <c r="Z179" s="176">
        <v>3.0573248407643314</v>
      </c>
      <c r="AA179" s="176">
        <v>14.666666666666666</v>
      </c>
      <c r="AB179" s="176">
        <v>0.99056490384615381</v>
      </c>
      <c r="AC179" s="176">
        <v>92.546250000000001</v>
      </c>
      <c r="AD179" s="176">
        <v>1.8333333333333333</v>
      </c>
      <c r="AE179" s="176">
        <v>1.5833333333333333</v>
      </c>
      <c r="AF179" s="176" t="s">
        <v>213</v>
      </c>
      <c r="AG179" s="176">
        <v>1</v>
      </c>
      <c r="AH179" s="176" t="s">
        <v>644</v>
      </c>
      <c r="AI179" s="176" t="s">
        <v>644</v>
      </c>
      <c r="AJ179" s="176" t="s">
        <v>748</v>
      </c>
      <c r="AK179" s="176" t="s">
        <v>748</v>
      </c>
      <c r="AL179" s="1231" t="s">
        <v>251</v>
      </c>
      <c r="AM179" s="176" t="s">
        <v>126</v>
      </c>
      <c r="AN179" s="176">
        <v>0.91100000000000003</v>
      </c>
      <c r="AO179" s="176">
        <v>1.9</v>
      </c>
      <c r="AP179" s="176">
        <v>24</v>
      </c>
      <c r="AQ179" s="176">
        <v>216</v>
      </c>
      <c r="AR179" s="176">
        <v>2.9</v>
      </c>
      <c r="AS179" s="193">
        <v>13695.6096</v>
      </c>
    </row>
    <row r="180" spans="1:45" ht="16.5" customHeight="1">
      <c r="A180" s="175">
        <v>46147</v>
      </c>
      <c r="B180" s="176" t="s">
        <v>226</v>
      </c>
      <c r="C180" s="176" t="s">
        <v>645</v>
      </c>
      <c r="E180" s="176" t="s">
        <v>420</v>
      </c>
      <c r="F180" s="176" t="s">
        <v>420</v>
      </c>
      <c r="G180" s="176" t="s">
        <v>420</v>
      </c>
      <c r="H180" s="176" t="s">
        <v>420</v>
      </c>
      <c r="I180" s="176" t="s">
        <v>420</v>
      </c>
      <c r="L180" s="176" t="s">
        <v>645</v>
      </c>
      <c r="P180" s="176" t="s">
        <v>645</v>
      </c>
      <c r="T180" s="176" t="s">
        <v>645</v>
      </c>
      <c r="X180" s="176" t="s">
        <v>645</v>
      </c>
      <c r="Z180" s="176" t="s">
        <v>420</v>
      </c>
      <c r="AA180" s="176" t="s">
        <v>645</v>
      </c>
      <c r="AB180" s="176" t="s">
        <v>420</v>
      </c>
      <c r="AC180" s="176" t="s">
        <v>420</v>
      </c>
      <c r="AD180" s="176" t="s">
        <v>420</v>
      </c>
      <c r="AE180" s="176" t="s">
        <v>420</v>
      </c>
      <c r="AF180" s="176" t="s">
        <v>213</v>
      </c>
      <c r="AG180" s="176">
        <v>1</v>
      </c>
      <c r="AH180" s="176" t="s">
        <v>654</v>
      </c>
      <c r="AI180" s="176" t="s">
        <v>654</v>
      </c>
      <c r="AJ180" s="176" t="s">
        <v>654</v>
      </c>
      <c r="AK180" s="176" t="s">
        <v>654</v>
      </c>
      <c r="AL180" s="1231" t="s">
        <v>420</v>
      </c>
      <c r="AM180" s="176" t="s">
        <v>420</v>
      </c>
      <c r="AN180" s="176" t="s">
        <v>420</v>
      </c>
      <c r="AO180" s="176" t="s">
        <v>420</v>
      </c>
      <c r="AP180" s="176">
        <v>24</v>
      </c>
      <c r="AQ180" s="176">
        <v>216</v>
      </c>
      <c r="AR180" s="176" t="s">
        <v>420</v>
      </c>
      <c r="AS180" s="193" t="s">
        <v>420</v>
      </c>
    </row>
    <row r="181" spans="1:45" ht="16.5" customHeight="1">
      <c r="A181" s="175">
        <v>46147</v>
      </c>
      <c r="B181" s="176" t="s">
        <v>227</v>
      </c>
      <c r="C181" s="176" t="s">
        <v>17244</v>
      </c>
      <c r="E181" s="176" t="s">
        <v>17246</v>
      </c>
      <c r="F181" s="176" t="s">
        <v>17236</v>
      </c>
      <c r="G181" s="176">
        <v>700</v>
      </c>
      <c r="H181" s="176" t="s">
        <v>17249</v>
      </c>
      <c r="I181" s="176">
        <v>5</v>
      </c>
      <c r="J181" s="176">
        <v>18</v>
      </c>
      <c r="K181" s="176">
        <v>0</v>
      </c>
      <c r="L181" s="176">
        <v>7823</v>
      </c>
      <c r="M181" s="176">
        <v>8106</v>
      </c>
      <c r="N181" s="176">
        <v>8</v>
      </c>
      <c r="O181" s="176">
        <v>0</v>
      </c>
      <c r="P181" s="176">
        <v>7797</v>
      </c>
      <c r="Q181" s="176">
        <v>8023</v>
      </c>
      <c r="R181" s="176">
        <v>7</v>
      </c>
      <c r="S181" s="176">
        <v>0</v>
      </c>
      <c r="T181" s="176">
        <v>7867</v>
      </c>
      <c r="U181" s="176">
        <v>8042</v>
      </c>
      <c r="V181" s="176">
        <v>15</v>
      </c>
      <c r="W181" s="176">
        <v>0</v>
      </c>
      <c r="X181" s="176">
        <v>7916</v>
      </c>
      <c r="Y181" s="176">
        <v>8118</v>
      </c>
      <c r="Z181" s="176">
        <v>2.2187981510015407</v>
      </c>
      <c r="AA181" s="176">
        <v>16</v>
      </c>
      <c r="AB181" s="176">
        <v>1</v>
      </c>
      <c r="AC181" s="176">
        <v>79.614999999999995</v>
      </c>
      <c r="AD181" s="176">
        <v>2</v>
      </c>
      <c r="AE181" s="176">
        <v>2</v>
      </c>
      <c r="AF181" s="176" t="s">
        <v>213</v>
      </c>
      <c r="AG181" s="176">
        <v>1</v>
      </c>
      <c r="AH181" s="176" t="s">
        <v>644</v>
      </c>
      <c r="AI181" s="176" t="s">
        <v>644</v>
      </c>
      <c r="AJ181" s="176" t="s">
        <v>15471</v>
      </c>
      <c r="AK181" s="176" t="s">
        <v>15471</v>
      </c>
      <c r="AL181" s="1231" t="s">
        <v>251</v>
      </c>
      <c r="AM181" s="176" t="s">
        <v>639</v>
      </c>
      <c r="AN181" s="176">
        <v>0.66900000000000004</v>
      </c>
      <c r="AO181" s="176">
        <v>2.4</v>
      </c>
      <c r="AP181" s="176">
        <v>24</v>
      </c>
      <c r="AQ181" s="176">
        <v>216</v>
      </c>
      <c r="AR181" s="176">
        <v>3.4</v>
      </c>
      <c r="AS181" s="193">
        <v>11791.526400000002</v>
      </c>
    </row>
    <row r="182" spans="1:45" ht="16.5" customHeight="1">
      <c r="A182" s="175">
        <v>46147</v>
      </c>
      <c r="B182" s="176" t="s">
        <v>228</v>
      </c>
      <c r="C182" s="176" t="s">
        <v>645</v>
      </c>
      <c r="E182" s="176" t="s">
        <v>420</v>
      </c>
      <c r="F182" s="176" t="s">
        <v>420</v>
      </c>
      <c r="G182" s="176" t="s">
        <v>420</v>
      </c>
      <c r="H182" s="176" t="s">
        <v>420</v>
      </c>
      <c r="I182" s="176" t="s">
        <v>420</v>
      </c>
      <c r="L182" s="176" t="s">
        <v>645</v>
      </c>
      <c r="P182" s="176" t="s">
        <v>645</v>
      </c>
      <c r="T182" s="176" t="s">
        <v>645</v>
      </c>
      <c r="X182" s="176" t="s">
        <v>645</v>
      </c>
      <c r="Z182" s="176" t="s">
        <v>420</v>
      </c>
      <c r="AA182" s="176" t="s">
        <v>645</v>
      </c>
      <c r="AB182" s="176" t="s">
        <v>420</v>
      </c>
      <c r="AC182" s="176" t="s">
        <v>420</v>
      </c>
      <c r="AD182" s="176" t="s">
        <v>420</v>
      </c>
      <c r="AE182" s="176" t="s">
        <v>420</v>
      </c>
      <c r="AF182" s="176" t="s">
        <v>213</v>
      </c>
      <c r="AG182" s="176">
        <v>1</v>
      </c>
      <c r="AH182" s="176" t="s">
        <v>654</v>
      </c>
      <c r="AI182" s="176" t="s">
        <v>654</v>
      </c>
      <c r="AJ182" s="176" t="s">
        <v>654</v>
      </c>
      <c r="AK182" s="176" t="s">
        <v>654</v>
      </c>
      <c r="AL182" s="1231" t="s">
        <v>420</v>
      </c>
      <c r="AM182" s="176" t="s">
        <v>420</v>
      </c>
      <c r="AN182" s="176" t="s">
        <v>420</v>
      </c>
      <c r="AO182" s="176" t="s">
        <v>420</v>
      </c>
      <c r="AP182" s="176">
        <v>24</v>
      </c>
      <c r="AQ182" s="176">
        <v>216</v>
      </c>
      <c r="AR182" s="176" t="s">
        <v>420</v>
      </c>
      <c r="AS182" s="193" t="s">
        <v>420</v>
      </c>
    </row>
    <row r="183" spans="1:45" ht="16.5" customHeight="1">
      <c r="A183" s="175">
        <v>46147</v>
      </c>
      <c r="B183" s="176" t="s">
        <v>229</v>
      </c>
      <c r="C183" s="176" t="s">
        <v>645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L183" s="176" t="s">
        <v>645</v>
      </c>
      <c r="P183" s="176" t="s">
        <v>645</v>
      </c>
      <c r="T183" s="176" t="s">
        <v>645</v>
      </c>
      <c r="X183" s="176" t="s">
        <v>645</v>
      </c>
      <c r="Z183" s="176" t="s">
        <v>420</v>
      </c>
      <c r="AA183" s="176" t="s">
        <v>645</v>
      </c>
      <c r="AB183" s="176" t="s">
        <v>420</v>
      </c>
      <c r="AC183" s="176" t="s">
        <v>420</v>
      </c>
      <c r="AD183" s="176" t="s">
        <v>420</v>
      </c>
      <c r="AE183" s="176" t="s">
        <v>420</v>
      </c>
      <c r="AF183" s="176" t="s">
        <v>213</v>
      </c>
      <c r="AG183" s="176">
        <v>1</v>
      </c>
      <c r="AH183" s="176" t="s">
        <v>654</v>
      </c>
      <c r="AI183" s="176" t="s">
        <v>654</v>
      </c>
      <c r="AJ183" s="176" t="s">
        <v>654</v>
      </c>
      <c r="AK183" s="176" t="s">
        <v>654</v>
      </c>
      <c r="AL183" s="1231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46147</v>
      </c>
      <c r="B184" s="176" t="s">
        <v>230</v>
      </c>
      <c r="C184" s="176" t="s">
        <v>17295</v>
      </c>
      <c r="E184" s="176" t="s">
        <v>869</v>
      </c>
      <c r="F184" s="176" t="s">
        <v>17296</v>
      </c>
      <c r="G184" s="176">
        <v>600</v>
      </c>
      <c r="H184" s="176" t="s">
        <v>459</v>
      </c>
      <c r="I184" s="176">
        <v>4</v>
      </c>
      <c r="J184" s="176">
        <v>40</v>
      </c>
      <c r="K184" s="176">
        <v>0</v>
      </c>
      <c r="L184" s="176">
        <v>7694</v>
      </c>
      <c r="M184" s="176">
        <v>8832</v>
      </c>
      <c r="N184" s="176">
        <v>20</v>
      </c>
      <c r="O184" s="176">
        <v>0</v>
      </c>
      <c r="P184" s="176">
        <v>7054</v>
      </c>
      <c r="Q184" s="176">
        <v>8170</v>
      </c>
      <c r="R184" s="176">
        <v>36</v>
      </c>
      <c r="S184" s="176">
        <v>0</v>
      </c>
      <c r="T184" s="176">
        <v>7282</v>
      </c>
      <c r="U184" s="176">
        <v>7966</v>
      </c>
      <c r="V184" s="176">
        <v>54</v>
      </c>
      <c r="W184" s="176">
        <v>0</v>
      </c>
      <c r="X184" s="176">
        <v>7839</v>
      </c>
      <c r="Y184" s="176">
        <v>8432</v>
      </c>
      <c r="Z184" s="176">
        <v>6.9230769230769234</v>
      </c>
      <c r="AA184" s="176">
        <v>25</v>
      </c>
      <c r="AB184" s="176">
        <v>1</v>
      </c>
      <c r="AC184" s="176">
        <v>79.086250000000007</v>
      </c>
      <c r="AD184" s="176">
        <v>3.125</v>
      </c>
      <c r="AE184" s="176">
        <v>3.125</v>
      </c>
      <c r="AF184" s="176" t="s">
        <v>213</v>
      </c>
      <c r="AG184" s="176">
        <v>0.5</v>
      </c>
      <c r="AH184" s="176" t="s">
        <v>16623</v>
      </c>
      <c r="AI184" s="176" t="s">
        <v>16623</v>
      </c>
      <c r="AJ184" s="176" t="s">
        <v>647</v>
      </c>
      <c r="AK184" s="176" t="s">
        <v>647</v>
      </c>
      <c r="AL184" s="1231" t="s">
        <v>251</v>
      </c>
      <c r="AM184" s="176" t="s">
        <v>657</v>
      </c>
      <c r="AN184" s="176">
        <v>1.859</v>
      </c>
      <c r="AO184" s="176">
        <v>1.6</v>
      </c>
      <c r="AP184" s="176">
        <v>24</v>
      </c>
      <c r="AQ184" s="176">
        <v>216</v>
      </c>
      <c r="AR184" s="176">
        <v>2.6</v>
      </c>
      <c r="AS184" s="193">
        <v>25056.345600000001</v>
      </c>
    </row>
    <row r="185" spans="1:45" ht="16.5" customHeight="1">
      <c r="A185" s="175">
        <v>46147</v>
      </c>
      <c r="B185" s="176" t="s">
        <v>231</v>
      </c>
      <c r="C185" s="176" t="s">
        <v>645</v>
      </c>
      <c r="E185" s="176" t="s">
        <v>420</v>
      </c>
      <c r="F185" s="176" t="s">
        <v>420</v>
      </c>
      <c r="G185" s="176" t="s">
        <v>420</v>
      </c>
      <c r="H185" s="176" t="s">
        <v>420</v>
      </c>
      <c r="I185" s="176" t="s">
        <v>420</v>
      </c>
      <c r="L185" s="176" t="s">
        <v>645</v>
      </c>
      <c r="P185" s="176" t="s">
        <v>645</v>
      </c>
      <c r="T185" s="176" t="s">
        <v>645</v>
      </c>
      <c r="X185" s="176" t="s">
        <v>645</v>
      </c>
      <c r="Z185" s="176" t="s">
        <v>420</v>
      </c>
      <c r="AA185" s="176" t="s">
        <v>645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232</v>
      </c>
      <c r="AG185" s="176">
        <v>1</v>
      </c>
      <c r="AH185" s="176" t="s">
        <v>654</v>
      </c>
      <c r="AI185" s="176" t="s">
        <v>654</v>
      </c>
      <c r="AJ185" s="176" t="s">
        <v>654</v>
      </c>
      <c r="AK185" s="176" t="s">
        <v>654</v>
      </c>
      <c r="AL185" s="1231" t="s">
        <v>420</v>
      </c>
      <c r="AM185" s="176" t="s">
        <v>420</v>
      </c>
      <c r="AN185" s="176" t="s">
        <v>420</v>
      </c>
      <c r="AO185" s="176" t="s">
        <v>420</v>
      </c>
      <c r="AP185" s="176">
        <v>24</v>
      </c>
      <c r="AQ185" s="176">
        <v>216</v>
      </c>
      <c r="AR185" s="176" t="s">
        <v>420</v>
      </c>
      <c r="AS185" s="193" t="s">
        <v>420</v>
      </c>
    </row>
    <row r="186" spans="1:45" ht="16.5" customHeight="1">
      <c r="A186" s="175">
        <v>46147</v>
      </c>
      <c r="B186" s="176" t="s">
        <v>233</v>
      </c>
      <c r="C186" s="176" t="s">
        <v>17258</v>
      </c>
      <c r="D186" s="176" t="s">
        <v>646</v>
      </c>
      <c r="E186" s="176" t="s">
        <v>17253</v>
      </c>
      <c r="F186" s="176" t="s">
        <v>17259</v>
      </c>
      <c r="G186" s="176">
        <v>600</v>
      </c>
      <c r="H186" s="176" t="s">
        <v>17269</v>
      </c>
      <c r="I186" s="176">
        <v>5.5</v>
      </c>
      <c r="L186" s="176" t="s">
        <v>127</v>
      </c>
      <c r="P186" s="176" t="s">
        <v>127</v>
      </c>
      <c r="T186" s="176" t="s">
        <v>127</v>
      </c>
      <c r="X186" s="176" t="s">
        <v>127</v>
      </c>
      <c r="Z186" s="176">
        <v>5.0883392226148407</v>
      </c>
      <c r="AA186" s="176" t="s">
        <v>127</v>
      </c>
      <c r="AB186" s="176" t="s">
        <v>420</v>
      </c>
      <c r="AC186" s="176" t="s">
        <v>420</v>
      </c>
      <c r="AD186" s="176" t="s">
        <v>420</v>
      </c>
      <c r="AE186" s="176" t="s">
        <v>420</v>
      </c>
      <c r="AF186" s="176" t="s">
        <v>232</v>
      </c>
      <c r="AG186" s="176">
        <v>1</v>
      </c>
      <c r="AH186" s="176" t="s">
        <v>845</v>
      </c>
      <c r="AI186" s="176" t="s">
        <v>845</v>
      </c>
      <c r="AJ186" s="176" t="s">
        <v>15471</v>
      </c>
      <c r="AK186" s="176" t="s">
        <v>15471</v>
      </c>
      <c r="AL186" s="1231" t="s">
        <v>251</v>
      </c>
      <c r="AM186" s="176" t="s">
        <v>657</v>
      </c>
      <c r="AN186" s="176">
        <v>1.859</v>
      </c>
      <c r="AO186" s="176">
        <v>2.1</v>
      </c>
      <c r="AP186" s="176">
        <v>24</v>
      </c>
      <c r="AQ186" s="176">
        <v>216</v>
      </c>
      <c r="AR186" s="176">
        <v>3.1</v>
      </c>
      <c r="AS186" s="193">
        <v>29874.873599999999</v>
      </c>
    </row>
    <row r="187" spans="1:45" ht="16.5" customHeight="1">
      <c r="A187" s="175">
        <v>46147</v>
      </c>
      <c r="B187" s="176" t="s">
        <v>234</v>
      </c>
      <c r="C187" s="176" t="s">
        <v>645</v>
      </c>
      <c r="E187" s="176" t="s">
        <v>420</v>
      </c>
      <c r="F187" s="176" t="s">
        <v>420</v>
      </c>
      <c r="G187" s="176" t="s">
        <v>420</v>
      </c>
      <c r="H187" s="176" t="s">
        <v>420</v>
      </c>
      <c r="I187" s="176" t="s">
        <v>420</v>
      </c>
      <c r="L187" s="176" t="s">
        <v>645</v>
      </c>
      <c r="P187" s="176" t="s">
        <v>645</v>
      </c>
      <c r="T187" s="176" t="s">
        <v>645</v>
      </c>
      <c r="X187" s="176" t="s">
        <v>645</v>
      </c>
      <c r="Z187" s="176" t="s">
        <v>420</v>
      </c>
      <c r="AA187" s="176" t="s">
        <v>645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232</v>
      </c>
      <c r="AG187" s="176">
        <v>1</v>
      </c>
      <c r="AH187" s="176" t="s">
        <v>654</v>
      </c>
      <c r="AI187" s="176" t="s">
        <v>654</v>
      </c>
      <c r="AJ187" s="176" t="s">
        <v>654</v>
      </c>
      <c r="AK187" s="176" t="s">
        <v>654</v>
      </c>
      <c r="AL187" s="1231" t="s">
        <v>420</v>
      </c>
      <c r="AM187" s="176" t="s">
        <v>420</v>
      </c>
      <c r="AN187" s="176" t="s">
        <v>420</v>
      </c>
      <c r="AO187" s="176" t="s">
        <v>420</v>
      </c>
      <c r="AP187" s="176">
        <v>24</v>
      </c>
      <c r="AQ187" s="176">
        <v>216</v>
      </c>
      <c r="AR187" s="176" t="s">
        <v>420</v>
      </c>
      <c r="AS187" s="193" t="s">
        <v>420</v>
      </c>
    </row>
    <row r="188" spans="1:45" ht="16.5" customHeight="1">
      <c r="A188" s="175">
        <v>46147</v>
      </c>
      <c r="B188" s="176" t="s">
        <v>235</v>
      </c>
      <c r="C188" s="176" t="s">
        <v>17250</v>
      </c>
      <c r="D188" s="176" t="s">
        <v>646</v>
      </c>
      <c r="E188" s="176" t="s">
        <v>17253</v>
      </c>
      <c r="F188" s="176" t="s">
        <v>17251</v>
      </c>
      <c r="G188" s="176">
        <v>700</v>
      </c>
      <c r="H188" s="176" t="s">
        <v>629</v>
      </c>
      <c r="I188" s="176">
        <v>5.5</v>
      </c>
      <c r="L188" s="176" t="s">
        <v>641</v>
      </c>
      <c r="P188" s="176" t="s">
        <v>641</v>
      </c>
      <c r="T188" s="176" t="s">
        <v>641</v>
      </c>
      <c r="X188" s="176" t="s">
        <v>641</v>
      </c>
      <c r="Z188" s="176">
        <v>5.9016393442622954</v>
      </c>
      <c r="AA188" s="176" t="s">
        <v>641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236</v>
      </c>
      <c r="AG188" s="176">
        <v>1</v>
      </c>
      <c r="AH188" s="176" t="s">
        <v>667</v>
      </c>
      <c r="AI188" s="176" t="s">
        <v>667</v>
      </c>
      <c r="AJ188" s="176" t="s">
        <v>668</v>
      </c>
      <c r="AK188" s="176" t="s">
        <v>668</v>
      </c>
      <c r="AL188" s="1231" t="s">
        <v>252</v>
      </c>
      <c r="AM188" s="176" t="s">
        <v>466</v>
      </c>
      <c r="AN188" s="176">
        <v>1.1890000000000001</v>
      </c>
      <c r="AO188" s="176">
        <v>2.9</v>
      </c>
      <c r="AP188" s="176">
        <v>24</v>
      </c>
      <c r="AQ188" s="176">
        <v>216</v>
      </c>
      <c r="AR188" s="176">
        <v>3.9</v>
      </c>
      <c r="AS188" s="193">
        <v>24038.7264</v>
      </c>
    </row>
    <row r="189" spans="1:45" ht="16.5" customHeight="1">
      <c r="A189" s="175">
        <v>46147</v>
      </c>
      <c r="B189" s="176" t="s">
        <v>237</v>
      </c>
      <c r="C189" s="176" t="s">
        <v>17343</v>
      </c>
      <c r="D189" s="176" t="s">
        <v>646</v>
      </c>
      <c r="E189" s="176" t="s">
        <v>17253</v>
      </c>
      <c r="F189" s="176" t="s">
        <v>17344</v>
      </c>
      <c r="G189" s="176">
        <v>700</v>
      </c>
      <c r="H189" s="176" t="s">
        <v>876</v>
      </c>
      <c r="I189" s="176">
        <v>5.5</v>
      </c>
      <c r="L189" s="176" t="s">
        <v>656</v>
      </c>
      <c r="P189" s="176" t="s">
        <v>656</v>
      </c>
      <c r="T189" s="176" t="s">
        <v>483</v>
      </c>
      <c r="V189" s="176">
        <v>38</v>
      </c>
      <c r="W189" s="176">
        <v>0</v>
      </c>
      <c r="X189" s="176">
        <v>9350</v>
      </c>
      <c r="Y189" s="176">
        <v>9630</v>
      </c>
      <c r="Z189" s="176">
        <v>5.8536585365853657</v>
      </c>
      <c r="AA189" s="176" t="s">
        <v>656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236</v>
      </c>
      <c r="AG189" s="176">
        <v>1</v>
      </c>
      <c r="AH189" s="176" t="s">
        <v>15435</v>
      </c>
      <c r="AI189" s="176" t="s">
        <v>15435</v>
      </c>
      <c r="AJ189" s="176" t="s">
        <v>668</v>
      </c>
      <c r="AK189" s="176" t="s">
        <v>668</v>
      </c>
      <c r="AL189" s="1231" t="s">
        <v>251</v>
      </c>
      <c r="AM189" s="176" t="s">
        <v>466</v>
      </c>
      <c r="AN189" s="176">
        <v>1.1890000000000001</v>
      </c>
      <c r="AO189" s="176">
        <v>2.9</v>
      </c>
      <c r="AP189" s="176">
        <v>24</v>
      </c>
      <c r="AQ189" s="176">
        <v>216</v>
      </c>
      <c r="AR189" s="176">
        <v>3.9</v>
      </c>
      <c r="AS189" s="193">
        <v>24038.7264</v>
      </c>
    </row>
    <row r="190" spans="1:45" ht="16.5" customHeight="1">
      <c r="A190" s="175">
        <v>46147</v>
      </c>
      <c r="B190" s="176" t="s">
        <v>238</v>
      </c>
      <c r="C190" s="176" t="s">
        <v>17285</v>
      </c>
      <c r="E190" s="176" t="s">
        <v>17253</v>
      </c>
      <c r="F190" s="176" t="s">
        <v>17293</v>
      </c>
      <c r="G190" s="176">
        <v>670</v>
      </c>
      <c r="H190" s="176" t="s">
        <v>735</v>
      </c>
      <c r="I190" s="176">
        <v>5</v>
      </c>
      <c r="J190" s="176">
        <v>12</v>
      </c>
      <c r="K190" s="176">
        <v>0</v>
      </c>
      <c r="L190" s="176">
        <v>9540</v>
      </c>
      <c r="N190" s="176">
        <v>11</v>
      </c>
      <c r="O190" s="176">
        <v>0</v>
      </c>
      <c r="P190" s="176">
        <v>9540</v>
      </c>
      <c r="R190" s="176">
        <v>0</v>
      </c>
      <c r="S190" s="176">
        <v>0</v>
      </c>
      <c r="T190" s="176">
        <v>8420</v>
      </c>
      <c r="V190" s="176">
        <v>36</v>
      </c>
      <c r="W190" s="176">
        <v>1</v>
      </c>
      <c r="X190" s="176">
        <v>9170</v>
      </c>
      <c r="Z190" s="176">
        <v>6.2882096069868991</v>
      </c>
      <c r="AA190" s="176">
        <v>39.333333333333336</v>
      </c>
      <c r="AB190" s="176">
        <v>0.9992354433760684</v>
      </c>
      <c r="AC190" s="176">
        <v>91.674999999999997</v>
      </c>
      <c r="AD190" s="176">
        <v>4.916666666666667</v>
      </c>
      <c r="AE190" s="176">
        <v>4.833333333333333</v>
      </c>
      <c r="AF190" s="176" t="s">
        <v>236</v>
      </c>
      <c r="AG190" s="176">
        <v>2</v>
      </c>
      <c r="AH190" s="176" t="s">
        <v>667</v>
      </c>
      <c r="AI190" s="176" t="s">
        <v>667</v>
      </c>
      <c r="AJ190" s="176" t="s">
        <v>653</v>
      </c>
      <c r="AK190" s="176" t="s">
        <v>653</v>
      </c>
      <c r="AL190" s="1231" t="s">
        <v>251</v>
      </c>
      <c r="AM190" s="176" t="s">
        <v>466</v>
      </c>
      <c r="AN190" s="176">
        <v>1.1890000000000001</v>
      </c>
      <c r="AO190" s="176">
        <v>1.7</v>
      </c>
      <c r="AP190" s="176">
        <v>24</v>
      </c>
      <c r="AQ190" s="176">
        <v>216</v>
      </c>
      <c r="AR190" s="176">
        <v>2.7</v>
      </c>
      <c r="AS190" s="193">
        <v>16642.195200000002</v>
      </c>
    </row>
    <row r="191" spans="1:45" ht="16.5" customHeight="1">
      <c r="A191" s="175">
        <v>46147</v>
      </c>
      <c r="B191" s="176" t="s">
        <v>238</v>
      </c>
      <c r="C191" s="176" t="s">
        <v>17284</v>
      </c>
      <c r="E191" s="176" t="s">
        <v>17253</v>
      </c>
      <c r="F191" s="176" t="s">
        <v>17293</v>
      </c>
      <c r="G191" s="176">
        <v>670</v>
      </c>
      <c r="H191" s="176" t="s">
        <v>662</v>
      </c>
      <c r="I191" s="176">
        <v>5</v>
      </c>
      <c r="J191" s="176">
        <v>23</v>
      </c>
      <c r="K191" s="176">
        <v>0</v>
      </c>
      <c r="L191" s="176">
        <v>9720</v>
      </c>
      <c r="N191" s="176">
        <v>8</v>
      </c>
      <c r="O191" s="176">
        <v>0</v>
      </c>
      <c r="P191" s="176">
        <v>9810</v>
      </c>
      <c r="R191" s="176">
        <v>0</v>
      </c>
      <c r="S191" s="176">
        <v>0</v>
      </c>
      <c r="U191" s="176">
        <v>9170</v>
      </c>
      <c r="V191" s="176">
        <v>27</v>
      </c>
      <c r="W191" s="176">
        <v>2</v>
      </c>
      <c r="Y191" s="176">
        <v>9350</v>
      </c>
      <c r="Z191" s="176">
        <v>6.1802575107296134</v>
      </c>
      <c r="AA191" s="176">
        <v>38.666666666666664</v>
      </c>
      <c r="AB191" s="176">
        <v>0.99844417735042734</v>
      </c>
      <c r="AC191" s="176">
        <v>95.125</v>
      </c>
      <c r="AD191" s="176">
        <v>4.833333333333333</v>
      </c>
      <c r="AE191" s="176">
        <v>4.666666666666667</v>
      </c>
      <c r="AF191" s="176" t="s">
        <v>236</v>
      </c>
      <c r="AG191" s="176">
        <v>2</v>
      </c>
      <c r="AH191" s="176" t="s">
        <v>667</v>
      </c>
      <c r="AI191" s="176" t="s">
        <v>667</v>
      </c>
      <c r="AJ191" s="176" t="s">
        <v>653</v>
      </c>
      <c r="AK191" s="176" t="s">
        <v>653</v>
      </c>
      <c r="AM191" s="176" t="s">
        <v>466</v>
      </c>
      <c r="AN191" s="176">
        <v>1.1890000000000001</v>
      </c>
      <c r="AO191" s="176">
        <v>2.4</v>
      </c>
      <c r="AP191" s="176">
        <v>24</v>
      </c>
      <c r="AQ191" s="176">
        <v>216</v>
      </c>
      <c r="AR191" s="176">
        <v>3.4</v>
      </c>
      <c r="AS191" s="193">
        <v>20956.838400000001</v>
      </c>
    </row>
    <row r="192" spans="1:45" ht="16.5" customHeight="1">
      <c r="A192" s="175">
        <v>46147</v>
      </c>
      <c r="B192" s="176" t="s">
        <v>239</v>
      </c>
      <c r="C192" s="176" t="s">
        <v>17275</v>
      </c>
      <c r="E192" s="176" t="s">
        <v>682</v>
      </c>
      <c r="F192" s="176" t="s">
        <v>17281</v>
      </c>
      <c r="G192" s="176">
        <v>600</v>
      </c>
      <c r="H192" s="176" t="s">
        <v>625</v>
      </c>
      <c r="I192" s="176">
        <v>5.5</v>
      </c>
      <c r="L192" s="176" t="s">
        <v>127</v>
      </c>
      <c r="M192" s="176" t="s">
        <v>127</v>
      </c>
      <c r="P192" s="176" t="s">
        <v>645</v>
      </c>
      <c r="Q192" s="176" t="s">
        <v>127</v>
      </c>
      <c r="T192" s="176" t="s">
        <v>645</v>
      </c>
      <c r="U192" s="176" t="s">
        <v>127</v>
      </c>
      <c r="X192" s="176" t="s">
        <v>645</v>
      </c>
      <c r="Y192" s="176" t="s">
        <v>127</v>
      </c>
      <c r="Z192" s="176">
        <v>4.9655172413793105</v>
      </c>
      <c r="AA192" s="176" t="s">
        <v>127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236</v>
      </c>
      <c r="AG192" s="176">
        <v>2</v>
      </c>
      <c r="AH192" s="176" t="s">
        <v>15435</v>
      </c>
      <c r="AI192" s="176" t="s">
        <v>15435</v>
      </c>
      <c r="AJ192" s="176" t="s">
        <v>668</v>
      </c>
      <c r="AK192" s="176" t="s">
        <v>668</v>
      </c>
      <c r="AL192" s="1231" t="s">
        <v>251</v>
      </c>
      <c r="AM192" s="176" t="s">
        <v>466</v>
      </c>
      <c r="AN192" s="176">
        <v>1.1890000000000001</v>
      </c>
      <c r="AO192" s="176">
        <v>3.8</v>
      </c>
      <c r="AP192" s="176">
        <v>24</v>
      </c>
      <c r="AQ192" s="176">
        <v>216</v>
      </c>
      <c r="AR192" s="176">
        <v>4.8</v>
      </c>
      <c r="AS192" s="193">
        <v>29586.124800000001</v>
      </c>
    </row>
    <row r="193" spans="1:45" ht="16.5" customHeight="1">
      <c r="A193" s="175">
        <v>46147</v>
      </c>
      <c r="B193" s="176" t="s">
        <v>389</v>
      </c>
      <c r="C193" s="176" t="s">
        <v>17270</v>
      </c>
      <c r="D193" s="176" t="s">
        <v>646</v>
      </c>
      <c r="E193" s="176" t="s">
        <v>17260</v>
      </c>
      <c r="F193" s="176" t="s">
        <v>17273</v>
      </c>
      <c r="G193" s="176">
        <v>550</v>
      </c>
      <c r="H193" s="176" t="s">
        <v>812</v>
      </c>
      <c r="I193" s="176">
        <v>5.5</v>
      </c>
      <c r="J193" s="176">
        <v>12</v>
      </c>
      <c r="K193" s="176">
        <v>0</v>
      </c>
      <c r="L193" s="176">
        <v>7310</v>
      </c>
      <c r="N193" s="176">
        <v>4</v>
      </c>
      <c r="O193" s="176">
        <v>0</v>
      </c>
      <c r="P193" s="176">
        <v>7310</v>
      </c>
      <c r="R193" s="176">
        <v>0</v>
      </c>
      <c r="S193" s="176">
        <v>0</v>
      </c>
      <c r="T193" s="176">
        <v>6850</v>
      </c>
      <c r="V193" s="176">
        <v>20</v>
      </c>
      <c r="W193" s="176">
        <v>2</v>
      </c>
      <c r="X193" s="176">
        <v>7310</v>
      </c>
      <c r="Z193" s="176">
        <v>6.6055045871559637</v>
      </c>
      <c r="AA193" s="176">
        <v>24</v>
      </c>
      <c r="AB193" s="176">
        <v>0.99854433760683758</v>
      </c>
      <c r="AC193" s="176">
        <v>71.95</v>
      </c>
      <c r="AD193" s="176">
        <v>3</v>
      </c>
      <c r="AE193" s="176">
        <v>2.8333333333333335</v>
      </c>
      <c r="AF193" s="176" t="s">
        <v>236</v>
      </c>
      <c r="AG193" s="176">
        <v>2</v>
      </c>
      <c r="AH193" s="176" t="s">
        <v>667</v>
      </c>
      <c r="AI193" s="176" t="s">
        <v>667</v>
      </c>
      <c r="AJ193" s="176" t="s">
        <v>653</v>
      </c>
      <c r="AK193" s="176" t="s">
        <v>653</v>
      </c>
      <c r="AL193" s="1231" t="s">
        <v>252</v>
      </c>
      <c r="AM193" s="176" t="s">
        <v>657</v>
      </c>
      <c r="AN193" s="176">
        <v>1.859</v>
      </c>
      <c r="AO193" s="176">
        <v>3.2</v>
      </c>
      <c r="AP193" s="176">
        <v>24</v>
      </c>
      <c r="AQ193" s="176">
        <v>216</v>
      </c>
      <c r="AR193" s="176">
        <v>4.2</v>
      </c>
      <c r="AS193" s="193">
        <v>40475.635199999997</v>
      </c>
    </row>
    <row r="194" spans="1:45" ht="16.5" customHeight="1">
      <c r="A194" s="175">
        <v>46147</v>
      </c>
      <c r="B194" s="176" t="s">
        <v>389</v>
      </c>
      <c r="C194" s="176" t="s">
        <v>17276</v>
      </c>
      <c r="D194" s="176" t="s">
        <v>646</v>
      </c>
      <c r="E194" s="176" t="s">
        <v>17253</v>
      </c>
      <c r="F194" s="176" t="s">
        <v>17251</v>
      </c>
      <c r="G194" s="176">
        <v>700</v>
      </c>
      <c r="H194" s="176" t="s">
        <v>911</v>
      </c>
      <c r="I194" s="176">
        <v>5.5</v>
      </c>
      <c r="J194" s="176">
        <v>11</v>
      </c>
      <c r="K194" s="176">
        <v>0</v>
      </c>
      <c r="L194" s="176">
        <v>9910</v>
      </c>
      <c r="N194" s="176">
        <v>6</v>
      </c>
      <c r="O194" s="176">
        <v>0</v>
      </c>
      <c r="P194" s="176">
        <v>9910</v>
      </c>
      <c r="R194" s="176">
        <v>0</v>
      </c>
      <c r="S194" s="176">
        <v>0</v>
      </c>
      <c r="T194" s="176">
        <v>8980</v>
      </c>
      <c r="V194" s="176">
        <v>21</v>
      </c>
      <c r="W194" s="176">
        <v>0</v>
      </c>
      <c r="Y194" s="176">
        <v>9910</v>
      </c>
      <c r="Z194" s="176">
        <v>5.8775510204081636</v>
      </c>
      <c r="AA194" s="176">
        <v>25.333333333333332</v>
      </c>
      <c r="AB194" s="176">
        <v>1</v>
      </c>
      <c r="AC194" s="176">
        <v>96.775000000000006</v>
      </c>
      <c r="AD194" s="176">
        <v>3.1666666666666665</v>
      </c>
      <c r="AE194" s="176">
        <v>3.1666666666666665</v>
      </c>
      <c r="AF194" s="176" t="s">
        <v>236</v>
      </c>
      <c r="AG194" s="176">
        <v>2</v>
      </c>
      <c r="AH194" s="176" t="s">
        <v>667</v>
      </c>
      <c r="AI194" s="176" t="s">
        <v>667</v>
      </c>
      <c r="AJ194" s="176" t="s">
        <v>653</v>
      </c>
      <c r="AK194" s="176" t="s">
        <v>653</v>
      </c>
      <c r="AM194" s="176" t="s">
        <v>466</v>
      </c>
      <c r="AN194" s="176">
        <v>1.1890000000000001</v>
      </c>
      <c r="AO194" s="176">
        <v>2.8</v>
      </c>
      <c r="AP194" s="176">
        <v>24</v>
      </c>
      <c r="AQ194" s="176">
        <v>216</v>
      </c>
      <c r="AR194" s="176">
        <v>3.8</v>
      </c>
      <c r="AS194" s="193">
        <v>23422.3488</v>
      </c>
    </row>
    <row r="195" spans="1:45" ht="16.5" customHeight="1">
      <c r="A195" s="175">
        <v>46147</v>
      </c>
      <c r="B195" s="176" t="s">
        <v>418</v>
      </c>
      <c r="C195" s="176" t="s">
        <v>17252</v>
      </c>
      <c r="D195" s="176" t="s">
        <v>646</v>
      </c>
      <c r="E195" s="176" t="s">
        <v>17253</v>
      </c>
      <c r="F195" s="176" t="s">
        <v>17251</v>
      </c>
      <c r="G195" s="176">
        <v>700</v>
      </c>
      <c r="H195" s="176" t="s">
        <v>843</v>
      </c>
      <c r="I195" s="176">
        <v>5.5</v>
      </c>
      <c r="L195" s="176" t="s">
        <v>127</v>
      </c>
      <c r="P195" s="176" t="s">
        <v>127</v>
      </c>
      <c r="T195" s="176" t="s">
        <v>127</v>
      </c>
      <c r="X195" s="176" t="s">
        <v>127</v>
      </c>
      <c r="Z195" s="176">
        <v>5.8299595141700404</v>
      </c>
      <c r="AA195" s="176" t="s">
        <v>127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236</v>
      </c>
      <c r="AG195" s="176">
        <v>1</v>
      </c>
      <c r="AH195" s="176" t="s">
        <v>15435</v>
      </c>
      <c r="AI195" s="176" t="s">
        <v>15435</v>
      </c>
      <c r="AJ195" s="176" t="s">
        <v>668</v>
      </c>
      <c r="AK195" s="176" t="s">
        <v>668</v>
      </c>
      <c r="AL195" s="1231" t="s">
        <v>252</v>
      </c>
      <c r="AM195" s="176" t="s">
        <v>466</v>
      </c>
      <c r="AN195" s="176">
        <v>1.1890000000000001</v>
      </c>
      <c r="AO195" s="176">
        <v>2.8</v>
      </c>
      <c r="AP195" s="176">
        <v>24</v>
      </c>
      <c r="AQ195" s="176">
        <v>216</v>
      </c>
      <c r="AR195" s="176">
        <v>3.8</v>
      </c>
      <c r="AS195" s="193">
        <v>23422.3488</v>
      </c>
    </row>
    <row r="196" spans="1:45" ht="16.5" customHeight="1">
      <c r="A196" s="175">
        <v>46147</v>
      </c>
      <c r="B196" s="176" t="s">
        <v>240</v>
      </c>
      <c r="C196" s="176" t="s">
        <v>645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645</v>
      </c>
      <c r="P196" s="176" t="s">
        <v>645</v>
      </c>
      <c r="T196" s="176" t="s">
        <v>645</v>
      </c>
      <c r="X196" s="176" t="s">
        <v>645</v>
      </c>
      <c r="Z196" s="176" t="s">
        <v>420</v>
      </c>
      <c r="AA196" s="176" t="s">
        <v>420</v>
      </c>
      <c r="AB196" s="176" t="s">
        <v>420</v>
      </c>
      <c r="AD196" s="176" t="s">
        <v>420</v>
      </c>
      <c r="AE196" s="176" t="s">
        <v>420</v>
      </c>
      <c r="AF196" s="176" t="s">
        <v>241</v>
      </c>
      <c r="AG196" s="176">
        <v>12</v>
      </c>
      <c r="AH196" s="176" t="s">
        <v>654</v>
      </c>
      <c r="AI196" s="176" t="s">
        <v>654</v>
      </c>
      <c r="AJ196" s="176" t="s">
        <v>654</v>
      </c>
      <c r="AK196" s="176" t="s">
        <v>654</v>
      </c>
      <c r="AL196" s="1231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46147</v>
      </c>
      <c r="B197" s="176" t="s">
        <v>242</v>
      </c>
      <c r="C197" s="176" t="s">
        <v>386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386</v>
      </c>
      <c r="P197" s="176" t="s">
        <v>386</v>
      </c>
      <c r="T197" s="176" t="s">
        <v>386</v>
      </c>
      <c r="X197" s="176" t="s">
        <v>386</v>
      </c>
      <c r="Z197" s="176" t="s">
        <v>420</v>
      </c>
      <c r="AA197" s="176" t="s">
        <v>420</v>
      </c>
      <c r="AB197" s="176" t="s">
        <v>420</v>
      </c>
      <c r="AD197" s="176" t="s">
        <v>420</v>
      </c>
      <c r="AE197" s="176" t="s">
        <v>420</v>
      </c>
      <c r="AF197" s="176" t="s">
        <v>241</v>
      </c>
      <c r="AG197" s="176">
        <v>5</v>
      </c>
      <c r="AH197" s="176" t="s">
        <v>845</v>
      </c>
      <c r="AI197" s="176" t="s">
        <v>845</v>
      </c>
      <c r="AJ197" s="176" t="s">
        <v>15471</v>
      </c>
      <c r="AK197" s="176" t="s">
        <v>15471</v>
      </c>
      <c r="AL197" s="1231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46147</v>
      </c>
      <c r="B198" s="176" t="s">
        <v>16531</v>
      </c>
      <c r="C198" s="176" t="s">
        <v>16707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645</v>
      </c>
      <c r="P198" s="176" t="s">
        <v>645</v>
      </c>
      <c r="T198" s="176" t="s">
        <v>645</v>
      </c>
      <c r="X198" s="176" t="s">
        <v>645</v>
      </c>
      <c r="Z198" s="176" t="s">
        <v>420</v>
      </c>
      <c r="AA198" s="176" t="s">
        <v>645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243</v>
      </c>
      <c r="AG198" s="176">
        <v>1</v>
      </c>
      <c r="AH198" s="176" t="s">
        <v>654</v>
      </c>
      <c r="AI198" s="176" t="s">
        <v>654</v>
      </c>
      <c r="AJ198" s="176" t="s">
        <v>654</v>
      </c>
      <c r="AK198" s="176" t="s">
        <v>654</v>
      </c>
      <c r="AL198" s="1231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46147</v>
      </c>
      <c r="B199" s="176" t="s">
        <v>244</v>
      </c>
      <c r="C199" s="176" t="s">
        <v>16707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645</v>
      </c>
      <c r="P199" s="176" t="s">
        <v>645</v>
      </c>
      <c r="T199" s="176" t="s">
        <v>645</v>
      </c>
      <c r="X199" s="176" t="s">
        <v>645</v>
      </c>
      <c r="Z199" s="176" t="s">
        <v>420</v>
      </c>
      <c r="AA199" s="176" t="s">
        <v>645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243</v>
      </c>
      <c r="AG199" s="176">
        <v>1</v>
      </c>
      <c r="AH199" s="176" t="s">
        <v>654</v>
      </c>
      <c r="AI199" s="176" t="s">
        <v>654</v>
      </c>
      <c r="AJ199" s="176" t="s">
        <v>654</v>
      </c>
      <c r="AK199" s="176" t="s">
        <v>654</v>
      </c>
      <c r="AL199" s="123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46147</v>
      </c>
      <c r="B200" s="176" t="s">
        <v>245</v>
      </c>
      <c r="C200" s="176" t="s">
        <v>16707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645</v>
      </c>
      <c r="P200" s="176" t="s">
        <v>645</v>
      </c>
      <c r="T200" s="176" t="s">
        <v>645</v>
      </c>
      <c r="X200" s="176" t="s">
        <v>645</v>
      </c>
      <c r="Z200" s="176" t="s">
        <v>420</v>
      </c>
      <c r="AA200" s="176" t="s">
        <v>645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243</v>
      </c>
      <c r="AG200" s="176">
        <v>1</v>
      </c>
      <c r="AH200" s="176" t="s">
        <v>654</v>
      </c>
      <c r="AI200" s="176" t="s">
        <v>654</v>
      </c>
      <c r="AJ200" s="176" t="s">
        <v>654</v>
      </c>
      <c r="AK200" s="176" t="s">
        <v>654</v>
      </c>
      <c r="AL200" s="123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46147</v>
      </c>
      <c r="B201" s="176" t="s">
        <v>246</v>
      </c>
      <c r="C201" s="176" t="s">
        <v>16707</v>
      </c>
      <c r="E201" s="176" t="s">
        <v>420</v>
      </c>
      <c r="F201" s="176" t="s">
        <v>420</v>
      </c>
      <c r="G201" s="176" t="s">
        <v>420</v>
      </c>
      <c r="H201" s="176" t="s">
        <v>420</v>
      </c>
      <c r="I201" s="176" t="s">
        <v>420</v>
      </c>
      <c r="L201" s="176" t="s">
        <v>645</v>
      </c>
      <c r="P201" s="176" t="s">
        <v>645</v>
      </c>
      <c r="T201" s="176" t="s">
        <v>645</v>
      </c>
      <c r="X201" s="176" t="s">
        <v>645</v>
      </c>
      <c r="Z201" s="176" t="s">
        <v>420</v>
      </c>
      <c r="AA201" s="176" t="s">
        <v>645</v>
      </c>
      <c r="AB201" s="176" t="s">
        <v>420</v>
      </c>
      <c r="AC201" s="176" t="s">
        <v>420</v>
      </c>
      <c r="AD201" s="176" t="s">
        <v>420</v>
      </c>
      <c r="AE201" s="176" t="s">
        <v>420</v>
      </c>
      <c r="AF201" s="176" t="s">
        <v>243</v>
      </c>
      <c r="AG201" s="176">
        <v>1</v>
      </c>
      <c r="AH201" s="176" t="s">
        <v>654</v>
      </c>
      <c r="AI201" s="176" t="s">
        <v>654</v>
      </c>
      <c r="AJ201" s="176" t="s">
        <v>654</v>
      </c>
      <c r="AK201" s="176" t="s">
        <v>654</v>
      </c>
      <c r="AL201" s="1231" t="s">
        <v>420</v>
      </c>
      <c r="AM201" s="176" t="s">
        <v>420</v>
      </c>
      <c r="AN201" s="176" t="s">
        <v>420</v>
      </c>
      <c r="AO201" s="176" t="s">
        <v>420</v>
      </c>
      <c r="AP201" s="176">
        <v>24</v>
      </c>
      <c r="AQ201" s="176">
        <v>216</v>
      </c>
      <c r="AR201" s="176" t="s">
        <v>420</v>
      </c>
      <c r="AS201" s="193" t="s">
        <v>420</v>
      </c>
    </row>
    <row r="202" spans="1:45" ht="16.5" customHeight="1">
      <c r="A202" s="175">
        <v>46147</v>
      </c>
      <c r="B202" s="176" t="s">
        <v>247</v>
      </c>
      <c r="C202" s="176" t="s">
        <v>16707</v>
      </c>
      <c r="E202" s="176" t="s">
        <v>420</v>
      </c>
      <c r="F202" s="176" t="s">
        <v>420</v>
      </c>
      <c r="G202" s="176" t="s">
        <v>420</v>
      </c>
      <c r="H202" s="176" t="s">
        <v>420</v>
      </c>
      <c r="I202" s="176" t="s">
        <v>420</v>
      </c>
      <c r="L202" s="176" t="s">
        <v>645</v>
      </c>
      <c r="P202" s="176" t="s">
        <v>645</v>
      </c>
      <c r="T202" s="176" t="s">
        <v>645</v>
      </c>
      <c r="X202" s="176" t="s">
        <v>645</v>
      </c>
      <c r="Z202" s="176" t="s">
        <v>420</v>
      </c>
      <c r="AA202" s="176" t="s">
        <v>645</v>
      </c>
      <c r="AB202" s="176" t="s">
        <v>420</v>
      </c>
      <c r="AC202" s="176" t="s">
        <v>420</v>
      </c>
      <c r="AD202" s="176" t="s">
        <v>420</v>
      </c>
      <c r="AE202" s="176" t="s">
        <v>420</v>
      </c>
      <c r="AF202" s="176" t="s">
        <v>243</v>
      </c>
      <c r="AG202" s="176">
        <v>1</v>
      </c>
      <c r="AH202" s="176" t="s">
        <v>654</v>
      </c>
      <c r="AI202" s="176" t="s">
        <v>654</v>
      </c>
      <c r="AJ202" s="176" t="s">
        <v>654</v>
      </c>
      <c r="AK202" s="176" t="s">
        <v>654</v>
      </c>
      <c r="AL202" s="1231" t="s">
        <v>420</v>
      </c>
      <c r="AM202" s="176" t="s">
        <v>420</v>
      </c>
      <c r="AN202" s="176" t="s">
        <v>420</v>
      </c>
      <c r="AO202" s="176" t="s">
        <v>420</v>
      </c>
      <c r="AP202" s="176">
        <v>24</v>
      </c>
      <c r="AQ202" s="176">
        <v>216</v>
      </c>
      <c r="AR202" s="176" t="s">
        <v>420</v>
      </c>
      <c r="AS202" s="193" t="s">
        <v>420</v>
      </c>
    </row>
    <row r="203" spans="1:45" ht="16.5" customHeight="1">
      <c r="A203" s="175">
        <v>46147</v>
      </c>
      <c r="B203" s="176" t="s">
        <v>248</v>
      </c>
      <c r="C203" s="176" t="s">
        <v>16707</v>
      </c>
      <c r="E203" s="176" t="s">
        <v>420</v>
      </c>
      <c r="F203" s="176" t="s">
        <v>420</v>
      </c>
      <c r="G203" s="176" t="s">
        <v>420</v>
      </c>
      <c r="H203" s="176" t="s">
        <v>420</v>
      </c>
      <c r="I203" s="176" t="s">
        <v>420</v>
      </c>
      <c r="L203" s="176" t="s">
        <v>645</v>
      </c>
      <c r="P203" s="176" t="s">
        <v>645</v>
      </c>
      <c r="T203" s="176" t="s">
        <v>645</v>
      </c>
      <c r="X203" s="176" t="s">
        <v>645</v>
      </c>
      <c r="Z203" s="176" t="s">
        <v>420</v>
      </c>
      <c r="AA203" s="176" t="s">
        <v>645</v>
      </c>
      <c r="AB203" s="176" t="s">
        <v>420</v>
      </c>
      <c r="AC203" s="176" t="s">
        <v>420</v>
      </c>
      <c r="AD203" s="176" t="s">
        <v>420</v>
      </c>
      <c r="AE203" s="176" t="s">
        <v>420</v>
      </c>
      <c r="AF203" s="176" t="s">
        <v>243</v>
      </c>
      <c r="AG203" s="176">
        <v>1</v>
      </c>
      <c r="AH203" s="176" t="s">
        <v>654</v>
      </c>
      <c r="AI203" s="176" t="s">
        <v>654</v>
      </c>
      <c r="AJ203" s="176" t="s">
        <v>654</v>
      </c>
      <c r="AK203" s="176" t="s">
        <v>654</v>
      </c>
      <c r="AL203" s="1231" t="s">
        <v>420</v>
      </c>
      <c r="AM203" s="176" t="s">
        <v>420</v>
      </c>
      <c r="AN203" s="176" t="s">
        <v>420</v>
      </c>
      <c r="AO203" s="176" t="s">
        <v>420</v>
      </c>
      <c r="AP203" s="176">
        <v>24</v>
      </c>
      <c r="AQ203" s="176">
        <v>216</v>
      </c>
      <c r="AR203" s="176" t="s">
        <v>420</v>
      </c>
      <c r="AS203" s="193" t="s">
        <v>420</v>
      </c>
    </row>
    <row r="204" spans="1:45" ht="16.5" customHeight="1">
      <c r="A204" s="175">
        <v>46147</v>
      </c>
      <c r="B204" s="176" t="s">
        <v>249</v>
      </c>
      <c r="C204" s="176" t="s">
        <v>16707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645</v>
      </c>
      <c r="P204" s="176" t="s">
        <v>645</v>
      </c>
      <c r="T204" s="176" t="s">
        <v>645</v>
      </c>
      <c r="X204" s="176" t="s">
        <v>645</v>
      </c>
      <c r="Z204" s="176" t="s">
        <v>420</v>
      </c>
      <c r="AA204" s="176" t="s">
        <v>645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243</v>
      </c>
      <c r="AG204" s="176">
        <v>1</v>
      </c>
      <c r="AH204" s="176" t="s">
        <v>654</v>
      </c>
      <c r="AI204" s="176" t="s">
        <v>654</v>
      </c>
      <c r="AJ204" s="176" t="s">
        <v>654</v>
      </c>
      <c r="AK204" s="176" t="s">
        <v>654</v>
      </c>
      <c r="AL204" s="123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46147</v>
      </c>
      <c r="B205" s="176" t="s">
        <v>250</v>
      </c>
      <c r="C205" s="176" t="s">
        <v>16707</v>
      </c>
      <c r="E205" s="176" t="s">
        <v>420</v>
      </c>
      <c r="F205" s="176" t="s">
        <v>420</v>
      </c>
      <c r="G205" s="176" t="s">
        <v>420</v>
      </c>
      <c r="H205" s="176" t="s">
        <v>420</v>
      </c>
      <c r="I205" s="176" t="s">
        <v>420</v>
      </c>
      <c r="L205" s="176" t="s">
        <v>645</v>
      </c>
      <c r="P205" s="176" t="s">
        <v>645</v>
      </c>
      <c r="T205" s="176" t="s">
        <v>645</v>
      </c>
      <c r="X205" s="176" t="s">
        <v>645</v>
      </c>
      <c r="Z205" s="176" t="s">
        <v>420</v>
      </c>
      <c r="AA205" s="176" t="s">
        <v>645</v>
      </c>
      <c r="AB205" s="176" t="s">
        <v>420</v>
      </c>
      <c r="AC205" s="176" t="s">
        <v>420</v>
      </c>
      <c r="AD205" s="176" t="s">
        <v>420</v>
      </c>
      <c r="AE205" s="176" t="s">
        <v>420</v>
      </c>
      <c r="AF205" s="176" t="s">
        <v>243</v>
      </c>
      <c r="AG205" s="176">
        <v>1</v>
      </c>
      <c r="AH205" s="176" t="s">
        <v>654</v>
      </c>
      <c r="AI205" s="176" t="s">
        <v>654</v>
      </c>
      <c r="AJ205" s="176" t="s">
        <v>654</v>
      </c>
      <c r="AK205" s="176" t="s">
        <v>654</v>
      </c>
      <c r="AL205" s="1231" t="s">
        <v>420</v>
      </c>
      <c r="AM205" s="176" t="s">
        <v>420</v>
      </c>
      <c r="AN205" s="176" t="s">
        <v>420</v>
      </c>
      <c r="AO205" s="176" t="s">
        <v>420</v>
      </c>
      <c r="AP205" s="176">
        <v>24</v>
      </c>
      <c r="AQ205" s="176">
        <v>216</v>
      </c>
      <c r="AR205" s="176" t="s">
        <v>420</v>
      </c>
      <c r="AS205" s="193" t="s">
        <v>420</v>
      </c>
    </row>
    <row r="206" spans="1:45" ht="16.5" customHeight="1">
      <c r="A206" s="175">
        <v>46148</v>
      </c>
      <c r="B206" s="176" t="s">
        <v>212</v>
      </c>
      <c r="C206" s="176" t="s">
        <v>645</v>
      </c>
      <c r="E206" s="176" t="s">
        <v>420</v>
      </c>
      <c r="F206" s="176" t="s">
        <v>420</v>
      </c>
      <c r="G206" s="176" t="s">
        <v>420</v>
      </c>
      <c r="H206" s="176" t="s">
        <v>420</v>
      </c>
      <c r="I206" s="176" t="s">
        <v>420</v>
      </c>
      <c r="L206" s="176" t="s">
        <v>645</v>
      </c>
      <c r="P206" s="176" t="s">
        <v>645</v>
      </c>
      <c r="T206" s="176" t="s">
        <v>645</v>
      </c>
      <c r="X206" s="176" t="s">
        <v>645</v>
      </c>
      <c r="Z206" s="176" t="s">
        <v>420</v>
      </c>
      <c r="AA206" s="176" t="s">
        <v>645</v>
      </c>
      <c r="AB206" s="176" t="s">
        <v>420</v>
      </c>
      <c r="AC206" s="176" t="s">
        <v>420</v>
      </c>
      <c r="AD206" s="176" t="s">
        <v>420</v>
      </c>
      <c r="AE206" s="176" t="s">
        <v>420</v>
      </c>
      <c r="AF206" s="176" t="s">
        <v>213</v>
      </c>
      <c r="AG206" s="176">
        <v>1</v>
      </c>
      <c r="AH206" s="176" t="s">
        <v>654</v>
      </c>
      <c r="AI206" s="176" t="s">
        <v>654</v>
      </c>
      <c r="AJ206" s="176" t="s">
        <v>654</v>
      </c>
      <c r="AK206" s="176" t="s">
        <v>654</v>
      </c>
      <c r="AL206" s="1231" t="s">
        <v>420</v>
      </c>
      <c r="AM206" s="176" t="s">
        <v>420</v>
      </c>
      <c r="AN206" s="176" t="s">
        <v>420</v>
      </c>
      <c r="AO206" s="176" t="s">
        <v>420</v>
      </c>
      <c r="AP206" s="176">
        <v>24</v>
      </c>
      <c r="AQ206" s="176">
        <v>216</v>
      </c>
      <c r="AR206" s="176" t="s">
        <v>420</v>
      </c>
      <c r="AS206" s="193" t="s">
        <v>420</v>
      </c>
    </row>
    <row r="207" spans="1:45" ht="16.5" customHeight="1">
      <c r="A207" s="175">
        <v>46148</v>
      </c>
      <c r="B207" s="176" t="s">
        <v>214</v>
      </c>
      <c r="C207" s="176" t="s">
        <v>17237</v>
      </c>
      <c r="E207" s="176" t="s">
        <v>425</v>
      </c>
      <c r="F207" s="176" t="s">
        <v>17233</v>
      </c>
      <c r="G207" s="176">
        <v>780</v>
      </c>
      <c r="H207" s="176" t="s">
        <v>1332</v>
      </c>
      <c r="I207" s="176">
        <v>5</v>
      </c>
      <c r="J207" s="176">
        <v>7</v>
      </c>
      <c r="K207" s="176">
        <v>0</v>
      </c>
      <c r="L207" s="176">
        <v>8821</v>
      </c>
      <c r="M207" s="176">
        <v>8565</v>
      </c>
      <c r="N207" s="176">
        <v>9</v>
      </c>
      <c r="O207" s="176">
        <v>2</v>
      </c>
      <c r="P207" s="176">
        <v>8752</v>
      </c>
      <c r="Q207" s="176">
        <v>8359</v>
      </c>
      <c r="R207" s="176">
        <v>16</v>
      </c>
      <c r="S207" s="176">
        <v>0</v>
      </c>
      <c r="T207" s="176">
        <v>8747</v>
      </c>
      <c r="U207" s="176">
        <v>8420</v>
      </c>
      <c r="V207" s="176">
        <v>19</v>
      </c>
      <c r="W207" s="176">
        <v>2</v>
      </c>
      <c r="X207" s="176">
        <v>8730</v>
      </c>
      <c r="Y207" s="176">
        <v>8637</v>
      </c>
      <c r="Z207" s="176">
        <v>1.7777777777777777</v>
      </c>
      <c r="AA207" s="176">
        <v>17</v>
      </c>
      <c r="AB207" s="176">
        <v>0.98918269230769229</v>
      </c>
      <c r="AC207" s="176">
        <v>86.288749999999993</v>
      </c>
      <c r="AD207" s="176">
        <v>2.125</v>
      </c>
      <c r="AE207" s="176">
        <v>1.9583333333333333</v>
      </c>
      <c r="AF207" s="176" t="s">
        <v>213</v>
      </c>
      <c r="AG207" s="176">
        <v>1</v>
      </c>
      <c r="AH207" s="176" t="s">
        <v>655</v>
      </c>
      <c r="AI207" s="176" t="s">
        <v>862</v>
      </c>
      <c r="AJ207" s="176" t="s">
        <v>647</v>
      </c>
      <c r="AK207" s="176" t="s">
        <v>647</v>
      </c>
      <c r="AL207" s="1231" t="s">
        <v>251</v>
      </c>
      <c r="AM207" s="176" t="s">
        <v>126</v>
      </c>
      <c r="AN207" s="176">
        <v>0.91100000000000003</v>
      </c>
      <c r="AO207" s="176">
        <v>1.8</v>
      </c>
      <c r="AP207" s="176">
        <v>24</v>
      </c>
      <c r="AQ207" s="176">
        <v>216</v>
      </c>
      <c r="AR207" s="176">
        <v>2.8</v>
      </c>
      <c r="AS207" s="193">
        <v>13223.3472</v>
      </c>
    </row>
    <row r="208" spans="1:45" ht="16.5" customHeight="1">
      <c r="A208" s="175">
        <v>46148</v>
      </c>
      <c r="B208" s="176" t="s">
        <v>215</v>
      </c>
      <c r="C208" s="176" t="s">
        <v>16711</v>
      </c>
      <c r="D208" s="176" t="s">
        <v>646</v>
      </c>
      <c r="E208" s="176" t="s">
        <v>471</v>
      </c>
      <c r="F208" s="176" t="s">
        <v>16712</v>
      </c>
      <c r="G208" s="176">
        <v>700</v>
      </c>
      <c r="H208" s="176" t="s">
        <v>959</v>
      </c>
      <c r="I208" s="176">
        <v>5</v>
      </c>
      <c r="L208" s="176" t="s">
        <v>645</v>
      </c>
      <c r="P208" s="176" t="s">
        <v>645</v>
      </c>
      <c r="T208" s="176" t="s">
        <v>645</v>
      </c>
      <c r="X208" s="176" t="s">
        <v>645</v>
      </c>
      <c r="Z208" s="176">
        <v>3.2653061224489797</v>
      </c>
      <c r="AA208" s="176" t="s">
        <v>645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655</v>
      </c>
      <c r="AI208" s="176" t="s">
        <v>862</v>
      </c>
      <c r="AJ208" s="176" t="s">
        <v>647</v>
      </c>
      <c r="AK208" s="176" t="s">
        <v>647</v>
      </c>
      <c r="AL208" s="1231" t="s">
        <v>251</v>
      </c>
      <c r="AM208" s="176" t="s">
        <v>466</v>
      </c>
      <c r="AN208" s="176">
        <v>1.1890000000000001</v>
      </c>
      <c r="AO208" s="176">
        <v>2.2999999999999998</v>
      </c>
      <c r="AP208" s="176">
        <v>24</v>
      </c>
      <c r="AQ208" s="176">
        <v>216</v>
      </c>
      <c r="AR208" s="176">
        <v>3.3</v>
      </c>
      <c r="AS208" s="193">
        <v>20340.460800000001</v>
      </c>
    </row>
    <row r="209" spans="1:45" ht="16.5" customHeight="1">
      <c r="A209" s="175">
        <v>46148</v>
      </c>
      <c r="B209" s="176" t="s">
        <v>215</v>
      </c>
      <c r="C209" s="176" t="s">
        <v>17289</v>
      </c>
      <c r="D209" s="176" t="s">
        <v>646</v>
      </c>
      <c r="E209" s="176" t="s">
        <v>17279</v>
      </c>
      <c r="F209" s="176" t="s">
        <v>17297</v>
      </c>
      <c r="G209" s="176">
        <v>700</v>
      </c>
      <c r="H209" s="176" t="s">
        <v>1237</v>
      </c>
      <c r="I209" s="176">
        <v>5</v>
      </c>
      <c r="J209" s="176">
        <v>18</v>
      </c>
      <c r="K209" s="176">
        <v>0</v>
      </c>
      <c r="L209" s="176">
        <v>7470</v>
      </c>
      <c r="P209" s="176" t="s">
        <v>640</v>
      </c>
      <c r="T209" s="176" t="s">
        <v>640</v>
      </c>
      <c r="X209" s="176" t="s">
        <v>645</v>
      </c>
      <c r="Z209" s="176">
        <v>3.2653061224489797</v>
      </c>
      <c r="AA209" s="176">
        <v>6</v>
      </c>
      <c r="AB209" s="176">
        <v>1</v>
      </c>
      <c r="AC209" s="176">
        <v>74.7</v>
      </c>
      <c r="AD209" s="176">
        <v>0.75</v>
      </c>
      <c r="AE209" s="176">
        <v>0.75</v>
      </c>
      <c r="AF209" s="176" t="s">
        <v>213</v>
      </c>
      <c r="AG209" s="176">
        <v>1</v>
      </c>
      <c r="AH209" s="176" t="s">
        <v>655</v>
      </c>
      <c r="AI209" s="176" t="s">
        <v>862</v>
      </c>
      <c r="AJ209" s="176" t="s">
        <v>647</v>
      </c>
      <c r="AK209" s="176" t="s">
        <v>647</v>
      </c>
      <c r="AM209" s="176" t="s">
        <v>466</v>
      </c>
      <c r="AN209" s="176">
        <v>1.1890000000000001</v>
      </c>
      <c r="AO209" s="176">
        <v>2.2999999999999998</v>
      </c>
      <c r="AP209" s="176">
        <v>24</v>
      </c>
      <c r="AQ209" s="176">
        <v>216</v>
      </c>
      <c r="AR209" s="176">
        <v>3.3</v>
      </c>
      <c r="AS209" s="193">
        <v>20340.460800000001</v>
      </c>
    </row>
    <row r="210" spans="1:45" ht="16.5" customHeight="1">
      <c r="A210" s="175">
        <v>46148</v>
      </c>
      <c r="B210" s="176" t="s">
        <v>216</v>
      </c>
      <c r="C210" s="176" t="s">
        <v>645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645</v>
      </c>
      <c r="P210" s="176" t="s">
        <v>645</v>
      </c>
      <c r="T210" s="176" t="s">
        <v>645</v>
      </c>
      <c r="X210" s="176" t="s">
        <v>645</v>
      </c>
      <c r="Z210" s="176" t="s">
        <v>420</v>
      </c>
      <c r="AA210" s="176" t="s">
        <v>645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654</v>
      </c>
      <c r="AI210" s="176" t="s">
        <v>654</v>
      </c>
      <c r="AJ210" s="176" t="s">
        <v>654</v>
      </c>
      <c r="AK210" s="176" t="s">
        <v>654</v>
      </c>
      <c r="AL210" s="1231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46148</v>
      </c>
      <c r="B211" s="176" t="s">
        <v>217</v>
      </c>
      <c r="C211" s="176" t="s">
        <v>16722</v>
      </c>
      <c r="E211" s="176" t="s">
        <v>874</v>
      </c>
      <c r="F211" s="176" t="s">
        <v>16725</v>
      </c>
      <c r="G211" s="176">
        <v>600</v>
      </c>
      <c r="H211" s="176" t="s">
        <v>16053</v>
      </c>
      <c r="I211" s="176">
        <v>4</v>
      </c>
      <c r="J211" s="176">
        <v>24</v>
      </c>
      <c r="K211" s="176">
        <v>0</v>
      </c>
      <c r="L211" s="176">
        <v>8134</v>
      </c>
      <c r="M211" s="176">
        <v>8641</v>
      </c>
      <c r="N211" s="176">
        <v>12</v>
      </c>
      <c r="O211" s="176">
        <v>0</v>
      </c>
      <c r="P211" s="176">
        <v>7795</v>
      </c>
      <c r="Q211" s="176">
        <v>8398</v>
      </c>
      <c r="R211" s="176">
        <v>27</v>
      </c>
      <c r="S211" s="176">
        <v>0</v>
      </c>
      <c r="T211" s="176">
        <v>7927</v>
      </c>
      <c r="U211" s="176">
        <v>8662</v>
      </c>
      <c r="V211" s="176">
        <v>16</v>
      </c>
      <c r="W211" s="176">
        <v>0</v>
      </c>
      <c r="X211" s="176">
        <v>8560</v>
      </c>
      <c r="Y211" s="176">
        <v>8977</v>
      </c>
      <c r="Z211" s="176">
        <v>1.7496962332928312</v>
      </c>
      <c r="AA211" s="176">
        <v>26.333333333333332</v>
      </c>
      <c r="AB211" s="176">
        <v>1</v>
      </c>
      <c r="AC211" s="176">
        <v>83.867500000000007</v>
      </c>
      <c r="AD211" s="176">
        <v>3.2916666666666665</v>
      </c>
      <c r="AE211" s="176">
        <v>3.2916666666666665</v>
      </c>
      <c r="AF211" s="176" t="s">
        <v>213</v>
      </c>
      <c r="AG211" s="176">
        <v>1</v>
      </c>
      <c r="AH211" s="176" t="s">
        <v>642</v>
      </c>
      <c r="AI211" s="176" t="s">
        <v>642</v>
      </c>
      <c r="AJ211" s="176" t="s">
        <v>748</v>
      </c>
      <c r="AK211" s="176" t="s">
        <v>748</v>
      </c>
      <c r="AL211" s="1231" t="s">
        <v>252</v>
      </c>
      <c r="AM211" s="176" t="s">
        <v>126</v>
      </c>
      <c r="AN211" s="176">
        <v>0.91100000000000003</v>
      </c>
      <c r="AO211" s="176">
        <v>1.7</v>
      </c>
      <c r="AP211" s="176">
        <v>24</v>
      </c>
      <c r="AQ211" s="176">
        <v>216</v>
      </c>
      <c r="AR211" s="176">
        <v>2.7</v>
      </c>
      <c r="AS211" s="193">
        <v>12751.084800000001</v>
      </c>
    </row>
    <row r="212" spans="1:45" ht="16.5" customHeight="1">
      <c r="A212" s="175">
        <v>46148</v>
      </c>
      <c r="B212" s="176" t="s">
        <v>218</v>
      </c>
      <c r="C212" s="176" t="s">
        <v>17287</v>
      </c>
      <c r="D212" s="176" t="s">
        <v>646</v>
      </c>
      <c r="E212" s="176" t="s">
        <v>17279</v>
      </c>
      <c r="F212" s="176" t="s">
        <v>17280</v>
      </c>
      <c r="G212" s="176">
        <v>700</v>
      </c>
      <c r="H212" s="176" t="s">
        <v>747</v>
      </c>
      <c r="I212" s="176">
        <v>5</v>
      </c>
      <c r="J212" s="176">
        <v>12</v>
      </c>
      <c r="K212" s="176">
        <v>0</v>
      </c>
      <c r="L212" s="176">
        <v>8317</v>
      </c>
      <c r="M212" s="176" t="s">
        <v>645</v>
      </c>
      <c r="N212" s="176">
        <v>6</v>
      </c>
      <c r="O212" s="176">
        <v>0</v>
      </c>
      <c r="P212" s="176">
        <v>8431</v>
      </c>
      <c r="Q212" s="176" t="s">
        <v>645</v>
      </c>
      <c r="R212" s="176">
        <v>6</v>
      </c>
      <c r="S212" s="176">
        <v>0</v>
      </c>
      <c r="T212" s="176">
        <v>8511</v>
      </c>
      <c r="U212" s="176" t="s">
        <v>645</v>
      </c>
      <c r="V212" s="176">
        <v>10</v>
      </c>
      <c r="W212" s="176">
        <v>2</v>
      </c>
      <c r="X212" s="176">
        <v>8650</v>
      </c>
      <c r="Y212" s="176" t="s">
        <v>645</v>
      </c>
      <c r="Z212" s="176">
        <v>3.2505643340857788</v>
      </c>
      <c r="AA212" s="176">
        <v>11.333333333333334</v>
      </c>
      <c r="AB212" s="176">
        <v>0.99704193376068373</v>
      </c>
      <c r="AC212" s="176">
        <v>84.772499999999994</v>
      </c>
      <c r="AD212" s="176">
        <v>1.4166666666666667</v>
      </c>
      <c r="AE212" s="176">
        <v>1.3333333333333333</v>
      </c>
      <c r="AF212" s="176" t="s">
        <v>213</v>
      </c>
      <c r="AG212" s="176">
        <v>1</v>
      </c>
      <c r="AH212" s="176" t="s">
        <v>642</v>
      </c>
      <c r="AI212" s="176" t="s">
        <v>642</v>
      </c>
      <c r="AJ212" s="176" t="s">
        <v>748</v>
      </c>
      <c r="AK212" s="176" t="s">
        <v>748</v>
      </c>
      <c r="AL212" s="1231" t="s">
        <v>251</v>
      </c>
      <c r="AM212" s="176" t="s">
        <v>466</v>
      </c>
      <c r="AN212" s="176">
        <v>1.1890000000000001</v>
      </c>
      <c r="AO212" s="176">
        <v>2.1</v>
      </c>
      <c r="AP212" s="176">
        <v>24</v>
      </c>
      <c r="AQ212" s="176">
        <v>216</v>
      </c>
      <c r="AR212" s="176">
        <v>3.1</v>
      </c>
      <c r="AS212" s="193">
        <v>19107.705600000001</v>
      </c>
    </row>
    <row r="213" spans="1:45" ht="16.5" customHeight="1">
      <c r="A213" s="175">
        <v>46148</v>
      </c>
      <c r="B213" s="176" t="s">
        <v>219</v>
      </c>
      <c r="C213" s="176" t="s">
        <v>17288</v>
      </c>
      <c r="D213" s="176" t="s">
        <v>17291</v>
      </c>
      <c r="E213" s="176" t="s">
        <v>1557</v>
      </c>
      <c r="F213" s="176" t="s">
        <v>16724</v>
      </c>
      <c r="G213" s="176">
        <v>630</v>
      </c>
      <c r="H213" s="176" t="s">
        <v>634</v>
      </c>
      <c r="I213" s="176">
        <v>2</v>
      </c>
      <c r="J213" s="176">
        <v>7</v>
      </c>
      <c r="K213" s="176">
        <v>0</v>
      </c>
      <c r="L213" s="176">
        <v>9627</v>
      </c>
      <c r="M213" s="176">
        <v>9598</v>
      </c>
      <c r="N213" s="176">
        <v>12</v>
      </c>
      <c r="O213" s="176">
        <v>0</v>
      </c>
      <c r="P213" s="176">
        <v>9602</v>
      </c>
      <c r="Q213" s="176">
        <v>9334</v>
      </c>
      <c r="R213" s="176">
        <v>11</v>
      </c>
      <c r="S213" s="176">
        <v>0</v>
      </c>
      <c r="T213" s="176">
        <v>9715</v>
      </c>
      <c r="U213" s="176">
        <v>9538</v>
      </c>
      <c r="V213" s="176">
        <v>30</v>
      </c>
      <c r="W213" s="176">
        <v>5</v>
      </c>
      <c r="X213" s="176">
        <v>9715</v>
      </c>
      <c r="Y213" s="176">
        <v>9601</v>
      </c>
      <c r="Z213" s="176">
        <v>2.4615384615384617</v>
      </c>
      <c r="AA213" s="176">
        <v>20</v>
      </c>
      <c r="AB213" s="176">
        <v>0.990234375</v>
      </c>
      <c r="AC213" s="176">
        <v>95.912499999999994</v>
      </c>
      <c r="AD213" s="176">
        <v>2.5</v>
      </c>
      <c r="AE213" s="176">
        <v>2.2916666666666665</v>
      </c>
      <c r="AF213" s="176" t="s">
        <v>213</v>
      </c>
      <c r="AG213" s="176">
        <v>1</v>
      </c>
      <c r="AH213" s="176" t="s">
        <v>655</v>
      </c>
      <c r="AI213" s="176" t="s">
        <v>862</v>
      </c>
      <c r="AJ213" s="176" t="s">
        <v>647</v>
      </c>
      <c r="AK213" s="176" t="s">
        <v>647</v>
      </c>
      <c r="AL213" s="1231" t="s">
        <v>251</v>
      </c>
      <c r="AM213" s="176" t="s">
        <v>1036</v>
      </c>
      <c r="AN213" s="176">
        <v>0.56200000000000006</v>
      </c>
      <c r="AO213" s="176">
        <v>1.1000000000000001</v>
      </c>
      <c r="AP213" s="176">
        <v>24</v>
      </c>
      <c r="AQ213" s="176">
        <v>216</v>
      </c>
      <c r="AR213" s="176">
        <v>2.1</v>
      </c>
      <c r="AS213" s="193">
        <v>6118.1568000000007</v>
      </c>
    </row>
    <row r="214" spans="1:45" ht="16.5" customHeight="1">
      <c r="A214" s="175">
        <v>46148</v>
      </c>
      <c r="B214" s="176" t="s">
        <v>220</v>
      </c>
      <c r="C214" s="176" t="s">
        <v>645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645</v>
      </c>
      <c r="P214" s="176" t="s">
        <v>645</v>
      </c>
      <c r="T214" s="176" t="s">
        <v>645</v>
      </c>
      <c r="X214" s="176" t="s">
        <v>645</v>
      </c>
      <c r="Z214" s="176" t="s">
        <v>420</v>
      </c>
      <c r="AA214" s="176" t="s">
        <v>645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654</v>
      </c>
      <c r="AI214" s="176" t="s">
        <v>654</v>
      </c>
      <c r="AJ214" s="176" t="s">
        <v>654</v>
      </c>
      <c r="AK214" s="176" t="s">
        <v>654</v>
      </c>
      <c r="AL214" s="1231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46148</v>
      </c>
      <c r="B215" s="176" t="s">
        <v>221</v>
      </c>
      <c r="C215" s="176" t="s">
        <v>17355</v>
      </c>
      <c r="E215" s="176" t="s">
        <v>628</v>
      </c>
      <c r="F215" s="176" t="s">
        <v>17264</v>
      </c>
      <c r="G215" s="176">
        <v>600</v>
      </c>
      <c r="H215" s="176" t="s">
        <v>480</v>
      </c>
      <c r="I215" s="176">
        <v>5</v>
      </c>
      <c r="L215" s="176" t="s">
        <v>656</v>
      </c>
      <c r="N215" s="176">
        <v>1</v>
      </c>
      <c r="O215" s="176">
        <v>1</v>
      </c>
      <c r="P215" s="176">
        <v>9518</v>
      </c>
      <c r="Q215" s="176">
        <v>9480</v>
      </c>
      <c r="R215" s="176">
        <v>12</v>
      </c>
      <c r="S215" s="176">
        <v>2</v>
      </c>
      <c r="T215" s="176">
        <v>8745</v>
      </c>
      <c r="U215" s="176">
        <v>8427</v>
      </c>
      <c r="V215" s="176">
        <v>14</v>
      </c>
      <c r="W215" s="176">
        <v>3</v>
      </c>
      <c r="X215" s="176">
        <v>8728</v>
      </c>
      <c r="Y215" s="176">
        <v>8248</v>
      </c>
      <c r="Z215" s="176">
        <v>2.8685258964143427</v>
      </c>
      <c r="AA215" s="176" t="s">
        <v>656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213</v>
      </c>
      <c r="AG215" s="176">
        <v>1</v>
      </c>
      <c r="AH215" s="176" t="s">
        <v>655</v>
      </c>
      <c r="AI215" s="176" t="s">
        <v>862</v>
      </c>
      <c r="AJ215" s="176" t="s">
        <v>748</v>
      </c>
      <c r="AK215" s="176" t="s">
        <v>748</v>
      </c>
      <c r="AL215" s="1231" t="s">
        <v>251</v>
      </c>
      <c r="AM215" s="176" t="s">
        <v>126</v>
      </c>
      <c r="AN215" s="176">
        <v>0.91100000000000003</v>
      </c>
      <c r="AO215" s="176">
        <v>3</v>
      </c>
      <c r="AP215" s="176">
        <v>24</v>
      </c>
      <c r="AQ215" s="176">
        <v>216</v>
      </c>
      <c r="AR215" s="176">
        <v>4</v>
      </c>
      <c r="AS215" s="193">
        <v>18890.495999999999</v>
      </c>
    </row>
    <row r="216" spans="1:45" ht="16.5" customHeight="1">
      <c r="A216" s="175">
        <v>46148</v>
      </c>
      <c r="B216" s="176" t="s">
        <v>222</v>
      </c>
      <c r="C216" s="176" t="s">
        <v>645</v>
      </c>
      <c r="E216" s="176" t="s">
        <v>420</v>
      </c>
      <c r="F216" s="176" t="s">
        <v>420</v>
      </c>
      <c r="G216" s="176" t="s">
        <v>420</v>
      </c>
      <c r="H216" s="176" t="s">
        <v>420</v>
      </c>
      <c r="I216" s="176" t="s">
        <v>420</v>
      </c>
      <c r="L216" s="176" t="s">
        <v>645</v>
      </c>
      <c r="P216" s="176" t="s">
        <v>645</v>
      </c>
      <c r="T216" s="176" t="s">
        <v>645</v>
      </c>
      <c r="X216" s="176" t="s">
        <v>645</v>
      </c>
      <c r="Z216" s="176" t="s">
        <v>420</v>
      </c>
      <c r="AA216" s="176" t="s">
        <v>645</v>
      </c>
      <c r="AB216" s="176" t="s">
        <v>420</v>
      </c>
      <c r="AC216" s="176" t="s">
        <v>420</v>
      </c>
      <c r="AD216" s="176" t="s">
        <v>420</v>
      </c>
      <c r="AE216" s="176" t="s">
        <v>420</v>
      </c>
      <c r="AF216" s="176" t="s">
        <v>213</v>
      </c>
      <c r="AG216" s="176">
        <v>1</v>
      </c>
      <c r="AH216" s="176" t="s">
        <v>654</v>
      </c>
      <c r="AI216" s="176" t="s">
        <v>654</v>
      </c>
      <c r="AJ216" s="176" t="s">
        <v>654</v>
      </c>
      <c r="AK216" s="176" t="s">
        <v>654</v>
      </c>
      <c r="AL216" s="1231" t="s">
        <v>420</v>
      </c>
      <c r="AM216" s="176" t="s">
        <v>420</v>
      </c>
      <c r="AN216" s="176" t="s">
        <v>420</v>
      </c>
      <c r="AO216" s="176" t="s">
        <v>420</v>
      </c>
      <c r="AP216" s="176">
        <v>24</v>
      </c>
      <c r="AQ216" s="176">
        <v>216</v>
      </c>
      <c r="AR216" s="176" t="s">
        <v>420</v>
      </c>
      <c r="AS216" s="193" t="s">
        <v>420</v>
      </c>
    </row>
    <row r="217" spans="1:45" ht="16.5" customHeight="1">
      <c r="A217" s="175">
        <v>46148</v>
      </c>
      <c r="B217" s="176" t="s">
        <v>223</v>
      </c>
      <c r="C217" s="176" t="s">
        <v>645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645</v>
      </c>
      <c r="P217" s="176" t="s">
        <v>645</v>
      </c>
      <c r="T217" s="176" t="s">
        <v>645</v>
      </c>
      <c r="X217" s="176" t="s">
        <v>645</v>
      </c>
      <c r="Z217" s="176" t="s">
        <v>420</v>
      </c>
      <c r="AA217" s="176" t="s">
        <v>645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213</v>
      </c>
      <c r="AG217" s="176">
        <v>1</v>
      </c>
      <c r="AH217" s="176" t="s">
        <v>654</v>
      </c>
      <c r="AI217" s="176" t="s">
        <v>654</v>
      </c>
      <c r="AJ217" s="176" t="s">
        <v>654</v>
      </c>
      <c r="AK217" s="176" t="s">
        <v>654</v>
      </c>
      <c r="AL217" s="123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46148</v>
      </c>
      <c r="B218" s="176" t="s">
        <v>224</v>
      </c>
      <c r="C218" s="176" t="s">
        <v>17274</v>
      </c>
      <c r="D218" s="176" t="s">
        <v>646</v>
      </c>
      <c r="E218" s="176" t="s">
        <v>17279</v>
      </c>
      <c r="F218" s="176" t="s">
        <v>17280</v>
      </c>
      <c r="G218" s="176">
        <v>700</v>
      </c>
      <c r="H218" s="176" t="s">
        <v>16545</v>
      </c>
      <c r="I218" s="176">
        <v>5</v>
      </c>
      <c r="J218" s="176">
        <v>42</v>
      </c>
      <c r="K218" s="176">
        <v>0</v>
      </c>
      <c r="L218" s="176">
        <v>8782</v>
      </c>
      <c r="M218" s="176">
        <v>8541</v>
      </c>
      <c r="N218" s="176">
        <v>18</v>
      </c>
      <c r="O218" s="176">
        <v>0</v>
      </c>
      <c r="P218" s="176">
        <v>8996</v>
      </c>
      <c r="Q218" s="176">
        <v>9015</v>
      </c>
      <c r="R218" s="176">
        <v>24</v>
      </c>
      <c r="S218" s="176">
        <v>0</v>
      </c>
      <c r="T218" s="176">
        <v>8721</v>
      </c>
      <c r="U218" s="176">
        <v>8946</v>
      </c>
      <c r="V218" s="176">
        <v>36</v>
      </c>
      <c r="W218" s="176">
        <v>0</v>
      </c>
      <c r="X218" s="176">
        <v>9176</v>
      </c>
      <c r="Y218" s="176">
        <v>9118</v>
      </c>
      <c r="Z218" s="176">
        <v>3.2653061224489797</v>
      </c>
      <c r="AA218" s="176">
        <v>20</v>
      </c>
      <c r="AB218" s="176">
        <v>1</v>
      </c>
      <c r="AC218" s="176">
        <v>89.118750000000006</v>
      </c>
      <c r="AD218" s="176">
        <v>2.5</v>
      </c>
      <c r="AE218" s="176">
        <v>2.5</v>
      </c>
      <c r="AF218" s="176" t="s">
        <v>213</v>
      </c>
      <c r="AG218" s="176">
        <v>0.5</v>
      </c>
      <c r="AH218" s="176" t="s">
        <v>642</v>
      </c>
      <c r="AI218" s="176" t="s">
        <v>642</v>
      </c>
      <c r="AJ218" s="176" t="s">
        <v>748</v>
      </c>
      <c r="AK218" s="176" t="s">
        <v>748</v>
      </c>
      <c r="AL218" s="1231" t="s">
        <v>251</v>
      </c>
      <c r="AM218" s="176" t="s">
        <v>466</v>
      </c>
      <c r="AN218" s="176">
        <v>1.1890000000000001</v>
      </c>
      <c r="AO218" s="176">
        <v>2.2999999999999998</v>
      </c>
      <c r="AP218" s="176">
        <v>24</v>
      </c>
      <c r="AQ218" s="176">
        <v>216</v>
      </c>
      <c r="AR218" s="176">
        <v>3.3</v>
      </c>
      <c r="AS218" s="193">
        <v>20340.460800000001</v>
      </c>
    </row>
    <row r="219" spans="1:45" ht="16.5" customHeight="1">
      <c r="A219" s="175">
        <v>46148</v>
      </c>
      <c r="B219" s="176" t="s">
        <v>225</v>
      </c>
      <c r="C219" s="176" t="s">
        <v>17290</v>
      </c>
      <c r="E219" s="176" t="s">
        <v>210</v>
      </c>
      <c r="F219" s="176" t="s">
        <v>17292</v>
      </c>
      <c r="G219" s="176">
        <v>650</v>
      </c>
      <c r="H219" s="176" t="s">
        <v>3307</v>
      </c>
      <c r="I219" s="176">
        <v>5</v>
      </c>
      <c r="J219" s="176">
        <v>10</v>
      </c>
      <c r="K219" s="176">
        <v>0</v>
      </c>
      <c r="L219" s="176">
        <v>9329</v>
      </c>
      <c r="M219" s="176">
        <v>8806</v>
      </c>
      <c r="N219" s="176">
        <v>20</v>
      </c>
      <c r="O219" s="176">
        <v>0</v>
      </c>
      <c r="P219" s="176">
        <v>8743</v>
      </c>
      <c r="Q219" s="176">
        <v>8670</v>
      </c>
      <c r="R219" s="176">
        <v>16</v>
      </c>
      <c r="S219" s="176">
        <v>0</v>
      </c>
      <c r="T219" s="176">
        <v>9011</v>
      </c>
      <c r="U219" s="176">
        <v>8737</v>
      </c>
      <c r="V219" s="176">
        <v>19</v>
      </c>
      <c r="W219" s="176">
        <v>2</v>
      </c>
      <c r="X219" s="176">
        <v>9491</v>
      </c>
      <c r="Y219" s="176">
        <v>8688</v>
      </c>
      <c r="Z219" s="176">
        <v>3.0573248407643314</v>
      </c>
      <c r="AA219" s="176">
        <v>21.666666666666668</v>
      </c>
      <c r="AB219" s="176">
        <v>0.99685496794871797</v>
      </c>
      <c r="AC219" s="176">
        <v>89.34375</v>
      </c>
      <c r="AD219" s="176">
        <v>2.7083333333333335</v>
      </c>
      <c r="AE219" s="176">
        <v>2.625</v>
      </c>
      <c r="AF219" s="176" t="s">
        <v>213</v>
      </c>
      <c r="AG219" s="176">
        <v>1</v>
      </c>
      <c r="AH219" s="176" t="s">
        <v>655</v>
      </c>
      <c r="AI219" s="176" t="s">
        <v>862</v>
      </c>
      <c r="AJ219" s="176" t="s">
        <v>647</v>
      </c>
      <c r="AK219" s="176" t="s">
        <v>647</v>
      </c>
      <c r="AL219" s="1231" t="s">
        <v>251</v>
      </c>
      <c r="AM219" s="176" t="s">
        <v>126</v>
      </c>
      <c r="AN219" s="176">
        <v>0.91100000000000003</v>
      </c>
      <c r="AO219" s="176">
        <v>1.9</v>
      </c>
      <c r="AP219" s="176">
        <v>24</v>
      </c>
      <c r="AQ219" s="176">
        <v>216</v>
      </c>
      <c r="AR219" s="176">
        <v>2.9</v>
      </c>
      <c r="AS219" s="193">
        <v>13695.6096</v>
      </c>
    </row>
    <row r="220" spans="1:45" ht="16.5" customHeight="1">
      <c r="A220" s="175">
        <v>46148</v>
      </c>
      <c r="B220" s="176" t="s">
        <v>226</v>
      </c>
      <c r="C220" s="176" t="s">
        <v>645</v>
      </c>
      <c r="E220" s="176" t="s">
        <v>420</v>
      </c>
      <c r="F220" s="176" t="s">
        <v>420</v>
      </c>
      <c r="G220" s="176" t="s">
        <v>420</v>
      </c>
      <c r="H220" s="176" t="s">
        <v>420</v>
      </c>
      <c r="I220" s="176" t="s">
        <v>420</v>
      </c>
      <c r="L220" s="176" t="s">
        <v>645</v>
      </c>
      <c r="P220" s="176" t="s">
        <v>645</v>
      </c>
      <c r="T220" s="176" t="s">
        <v>645</v>
      </c>
      <c r="X220" s="176" t="s">
        <v>645</v>
      </c>
      <c r="Z220" s="176" t="s">
        <v>420</v>
      </c>
      <c r="AA220" s="176" t="s">
        <v>645</v>
      </c>
      <c r="AB220" s="176" t="s">
        <v>420</v>
      </c>
      <c r="AC220" s="176" t="s">
        <v>420</v>
      </c>
      <c r="AD220" s="176" t="s">
        <v>420</v>
      </c>
      <c r="AE220" s="176" t="s">
        <v>420</v>
      </c>
      <c r="AF220" s="176" t="s">
        <v>213</v>
      </c>
      <c r="AG220" s="176">
        <v>1</v>
      </c>
      <c r="AH220" s="176" t="s">
        <v>654</v>
      </c>
      <c r="AI220" s="176" t="s">
        <v>654</v>
      </c>
      <c r="AJ220" s="176" t="s">
        <v>654</v>
      </c>
      <c r="AK220" s="176" t="s">
        <v>654</v>
      </c>
      <c r="AL220" s="1231" t="s">
        <v>420</v>
      </c>
      <c r="AM220" s="176" t="s">
        <v>420</v>
      </c>
      <c r="AN220" s="176" t="s">
        <v>420</v>
      </c>
      <c r="AO220" s="176" t="s">
        <v>420</v>
      </c>
      <c r="AP220" s="176">
        <v>24</v>
      </c>
      <c r="AQ220" s="176">
        <v>216</v>
      </c>
      <c r="AR220" s="176" t="s">
        <v>420</v>
      </c>
      <c r="AS220" s="193" t="s">
        <v>420</v>
      </c>
    </row>
    <row r="221" spans="1:45" ht="16.5" customHeight="1">
      <c r="A221" s="175">
        <v>46148</v>
      </c>
      <c r="B221" s="176" t="s">
        <v>227</v>
      </c>
      <c r="C221" s="176" t="s">
        <v>17244</v>
      </c>
      <c r="E221" s="176" t="s">
        <v>17246</v>
      </c>
      <c r="F221" s="176" t="s">
        <v>17236</v>
      </c>
      <c r="G221" s="176">
        <v>700</v>
      </c>
      <c r="H221" s="176" t="s">
        <v>17249</v>
      </c>
      <c r="I221" s="176">
        <v>5</v>
      </c>
      <c r="J221" s="176">
        <v>10</v>
      </c>
      <c r="K221" s="176">
        <v>0</v>
      </c>
      <c r="L221" s="176">
        <v>7666</v>
      </c>
      <c r="M221" s="176">
        <v>7979</v>
      </c>
      <c r="N221" s="176">
        <v>12</v>
      </c>
      <c r="O221" s="176">
        <v>0</v>
      </c>
      <c r="P221" s="176">
        <v>7498</v>
      </c>
      <c r="Q221" s="176">
        <v>7907</v>
      </c>
      <c r="R221" s="176">
        <v>15</v>
      </c>
      <c r="S221" s="176">
        <v>0</v>
      </c>
      <c r="T221" s="176">
        <v>7525</v>
      </c>
      <c r="U221" s="176">
        <v>7884</v>
      </c>
      <c r="V221" s="176">
        <v>17</v>
      </c>
      <c r="W221" s="176">
        <v>0</v>
      </c>
      <c r="X221" s="176">
        <v>7556</v>
      </c>
      <c r="Y221" s="176">
        <v>8037</v>
      </c>
      <c r="Z221" s="176">
        <v>2.2187981510015407</v>
      </c>
      <c r="AA221" s="176">
        <v>18</v>
      </c>
      <c r="AB221" s="176">
        <v>1</v>
      </c>
      <c r="AC221" s="176">
        <v>77.564999999999998</v>
      </c>
      <c r="AD221" s="176">
        <v>2.25</v>
      </c>
      <c r="AE221" s="176">
        <v>2.25</v>
      </c>
      <c r="AF221" s="176" t="s">
        <v>213</v>
      </c>
      <c r="AG221" s="176">
        <v>1</v>
      </c>
      <c r="AH221" s="176" t="s">
        <v>642</v>
      </c>
      <c r="AI221" s="176" t="s">
        <v>642</v>
      </c>
      <c r="AJ221" s="176" t="s">
        <v>15471</v>
      </c>
      <c r="AK221" s="176" t="s">
        <v>15471</v>
      </c>
      <c r="AL221" s="1231" t="s">
        <v>251</v>
      </c>
      <c r="AM221" s="176" t="s">
        <v>639</v>
      </c>
      <c r="AN221" s="176">
        <v>0.66900000000000004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11791.526400000002</v>
      </c>
    </row>
    <row r="222" spans="1:45" ht="16.5" customHeight="1">
      <c r="A222" s="175">
        <v>46148</v>
      </c>
      <c r="B222" s="176" t="s">
        <v>228</v>
      </c>
      <c r="C222" s="176" t="s">
        <v>645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L222" s="176" t="s">
        <v>645</v>
      </c>
      <c r="P222" s="176" t="s">
        <v>645</v>
      </c>
      <c r="T222" s="176" t="s">
        <v>645</v>
      </c>
      <c r="X222" s="176" t="s">
        <v>645</v>
      </c>
      <c r="Z222" s="176" t="s">
        <v>420</v>
      </c>
      <c r="AA222" s="176" t="s">
        <v>645</v>
      </c>
      <c r="AB222" s="176" t="s">
        <v>420</v>
      </c>
      <c r="AC222" s="176" t="s">
        <v>420</v>
      </c>
      <c r="AD222" s="176" t="s">
        <v>420</v>
      </c>
      <c r="AE222" s="176" t="s">
        <v>420</v>
      </c>
      <c r="AF222" s="176" t="s">
        <v>213</v>
      </c>
      <c r="AG222" s="176">
        <v>1</v>
      </c>
      <c r="AH222" s="176" t="s">
        <v>654</v>
      </c>
      <c r="AI222" s="176" t="s">
        <v>654</v>
      </c>
      <c r="AJ222" s="176" t="s">
        <v>654</v>
      </c>
      <c r="AK222" s="176" t="s">
        <v>654</v>
      </c>
      <c r="AL222" s="1231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46148</v>
      </c>
      <c r="B223" s="176" t="s">
        <v>229</v>
      </c>
      <c r="C223" s="176" t="s">
        <v>645</v>
      </c>
      <c r="E223" s="176" t="s">
        <v>420</v>
      </c>
      <c r="F223" s="176" t="s">
        <v>420</v>
      </c>
      <c r="G223" s="176" t="s">
        <v>420</v>
      </c>
      <c r="H223" s="176" t="s">
        <v>420</v>
      </c>
      <c r="I223" s="176" t="s">
        <v>420</v>
      </c>
      <c r="L223" s="176" t="s">
        <v>645</v>
      </c>
      <c r="P223" s="176" t="s">
        <v>645</v>
      </c>
      <c r="T223" s="176" t="s">
        <v>645</v>
      </c>
      <c r="X223" s="176" t="s">
        <v>645</v>
      </c>
      <c r="Z223" s="176" t="s">
        <v>420</v>
      </c>
      <c r="AA223" s="176" t="s">
        <v>645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213</v>
      </c>
      <c r="AG223" s="176">
        <v>1</v>
      </c>
      <c r="AH223" s="176" t="s">
        <v>654</v>
      </c>
      <c r="AI223" s="176" t="s">
        <v>654</v>
      </c>
      <c r="AJ223" s="176" t="s">
        <v>654</v>
      </c>
      <c r="AK223" s="176" t="s">
        <v>654</v>
      </c>
      <c r="AL223" s="1231" t="s">
        <v>420</v>
      </c>
      <c r="AM223" s="176" t="s">
        <v>420</v>
      </c>
      <c r="AN223" s="176" t="s">
        <v>420</v>
      </c>
      <c r="AO223" s="176" t="s">
        <v>420</v>
      </c>
      <c r="AP223" s="176">
        <v>24</v>
      </c>
      <c r="AQ223" s="176">
        <v>216</v>
      </c>
      <c r="AR223" s="176" t="s">
        <v>420</v>
      </c>
      <c r="AS223" s="193" t="s">
        <v>420</v>
      </c>
    </row>
    <row r="224" spans="1:45" ht="16.5" customHeight="1">
      <c r="A224" s="175">
        <v>46148</v>
      </c>
      <c r="B224" s="176" t="s">
        <v>230</v>
      </c>
      <c r="C224" s="176" t="s">
        <v>17295</v>
      </c>
      <c r="E224" s="176" t="s">
        <v>869</v>
      </c>
      <c r="F224" s="176" t="s">
        <v>17296</v>
      </c>
      <c r="G224" s="176">
        <v>600</v>
      </c>
      <c r="H224" s="176" t="s">
        <v>459</v>
      </c>
      <c r="I224" s="176">
        <v>4</v>
      </c>
      <c r="J224" s="176">
        <v>32</v>
      </c>
      <c r="K224" s="176">
        <v>0</v>
      </c>
      <c r="L224" s="176">
        <v>7451</v>
      </c>
      <c r="M224" s="176">
        <v>8461</v>
      </c>
      <c r="N224" s="176">
        <v>34</v>
      </c>
      <c r="O224" s="176">
        <v>0</v>
      </c>
      <c r="P224" s="176">
        <v>7375</v>
      </c>
      <c r="Q224" s="176">
        <v>9147</v>
      </c>
      <c r="R224" s="176">
        <v>16</v>
      </c>
      <c r="S224" s="176">
        <v>0</v>
      </c>
      <c r="T224" s="176">
        <v>7269</v>
      </c>
      <c r="U224" s="176">
        <v>9512</v>
      </c>
      <c r="V224" s="176">
        <v>22</v>
      </c>
      <c r="W224" s="176">
        <v>4</v>
      </c>
      <c r="X224" s="176">
        <v>7894</v>
      </c>
      <c r="Y224" s="176">
        <v>9673</v>
      </c>
      <c r="Z224" s="176">
        <v>6.9230769230769234</v>
      </c>
      <c r="AA224" s="176">
        <v>17.333333333333332</v>
      </c>
      <c r="AB224" s="176">
        <v>0.99722222222222223</v>
      </c>
      <c r="AC224" s="176">
        <v>83.477500000000006</v>
      </c>
      <c r="AD224" s="176">
        <v>2.1666666666666665</v>
      </c>
      <c r="AE224" s="176">
        <v>2.0833333333333335</v>
      </c>
      <c r="AF224" s="176" t="s">
        <v>213</v>
      </c>
      <c r="AG224" s="176">
        <v>0.5</v>
      </c>
      <c r="AH224" s="176" t="s">
        <v>642</v>
      </c>
      <c r="AI224" s="176" t="s">
        <v>642</v>
      </c>
      <c r="AJ224" s="176" t="s">
        <v>642</v>
      </c>
      <c r="AK224" s="176" t="s">
        <v>642</v>
      </c>
      <c r="AL224" s="1231" t="s">
        <v>251</v>
      </c>
      <c r="AM224" s="176" t="s">
        <v>657</v>
      </c>
      <c r="AN224" s="176">
        <v>1.859</v>
      </c>
      <c r="AO224" s="176">
        <v>1.6</v>
      </c>
      <c r="AP224" s="176">
        <v>24</v>
      </c>
      <c r="AQ224" s="176">
        <v>216</v>
      </c>
      <c r="AR224" s="176">
        <v>2.6</v>
      </c>
      <c r="AS224" s="193">
        <v>25056.345600000001</v>
      </c>
    </row>
    <row r="225" spans="1:45" ht="16.5" customHeight="1">
      <c r="A225" s="175">
        <v>46148</v>
      </c>
      <c r="B225" s="176" t="s">
        <v>231</v>
      </c>
      <c r="C225" s="176" t="s">
        <v>645</v>
      </c>
      <c r="E225" s="176" t="s">
        <v>420</v>
      </c>
      <c r="F225" s="176" t="s">
        <v>420</v>
      </c>
      <c r="G225" s="176" t="s">
        <v>420</v>
      </c>
      <c r="H225" s="176" t="s">
        <v>420</v>
      </c>
      <c r="I225" s="176" t="s">
        <v>420</v>
      </c>
      <c r="L225" s="176" t="s">
        <v>645</v>
      </c>
      <c r="P225" s="176" t="s">
        <v>645</v>
      </c>
      <c r="T225" s="176" t="s">
        <v>645</v>
      </c>
      <c r="X225" s="176" t="s">
        <v>645</v>
      </c>
      <c r="Z225" s="176" t="s">
        <v>420</v>
      </c>
      <c r="AA225" s="176" t="s">
        <v>645</v>
      </c>
      <c r="AB225" s="176" t="s">
        <v>420</v>
      </c>
      <c r="AC225" s="176" t="s">
        <v>420</v>
      </c>
      <c r="AD225" s="176" t="s">
        <v>420</v>
      </c>
      <c r="AE225" s="176" t="s">
        <v>420</v>
      </c>
      <c r="AF225" s="176" t="s">
        <v>232</v>
      </c>
      <c r="AG225" s="176">
        <v>1</v>
      </c>
      <c r="AH225" s="176" t="s">
        <v>654</v>
      </c>
      <c r="AI225" s="176" t="s">
        <v>654</v>
      </c>
      <c r="AJ225" s="176" t="s">
        <v>654</v>
      </c>
      <c r="AK225" s="176" t="s">
        <v>654</v>
      </c>
      <c r="AL225" s="1231" t="s">
        <v>420</v>
      </c>
      <c r="AM225" s="176" t="s">
        <v>420</v>
      </c>
      <c r="AN225" s="176" t="s">
        <v>420</v>
      </c>
      <c r="AO225" s="176" t="s">
        <v>420</v>
      </c>
      <c r="AP225" s="176">
        <v>24</v>
      </c>
      <c r="AQ225" s="176">
        <v>216</v>
      </c>
      <c r="AR225" s="176" t="s">
        <v>420</v>
      </c>
      <c r="AS225" s="193" t="s">
        <v>420</v>
      </c>
    </row>
    <row r="226" spans="1:45" ht="16.5" customHeight="1">
      <c r="A226" s="175">
        <v>46148</v>
      </c>
      <c r="B226" s="176" t="s">
        <v>233</v>
      </c>
      <c r="C226" s="176" t="s">
        <v>17258</v>
      </c>
      <c r="D226" s="176" t="s">
        <v>646</v>
      </c>
      <c r="E226" s="176" t="s">
        <v>17253</v>
      </c>
      <c r="F226" s="176" t="s">
        <v>17259</v>
      </c>
      <c r="G226" s="176">
        <v>600</v>
      </c>
      <c r="H226" s="176" t="s">
        <v>17269</v>
      </c>
      <c r="I226" s="176">
        <v>5.5</v>
      </c>
      <c r="L226" s="176" t="s">
        <v>127</v>
      </c>
      <c r="P226" s="176" t="s">
        <v>127</v>
      </c>
      <c r="T226" s="176" t="s">
        <v>127</v>
      </c>
      <c r="X226" s="176" t="s">
        <v>127</v>
      </c>
      <c r="Z226" s="176">
        <v>5.0883392226148407</v>
      </c>
      <c r="AA226" s="176" t="s">
        <v>127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232</v>
      </c>
      <c r="AG226" s="176">
        <v>1</v>
      </c>
      <c r="AH226" s="176" t="s">
        <v>845</v>
      </c>
      <c r="AI226" s="176" t="s">
        <v>845</v>
      </c>
      <c r="AJ226" s="176" t="s">
        <v>15471</v>
      </c>
      <c r="AK226" s="176" t="s">
        <v>15471</v>
      </c>
      <c r="AL226" s="1231" t="s">
        <v>251</v>
      </c>
      <c r="AM226" s="176" t="s">
        <v>657</v>
      </c>
      <c r="AN226" s="176">
        <v>1.859</v>
      </c>
      <c r="AO226" s="176">
        <v>2.1</v>
      </c>
      <c r="AP226" s="176">
        <v>24</v>
      </c>
      <c r="AQ226" s="176">
        <v>216</v>
      </c>
      <c r="AR226" s="176">
        <v>3.1</v>
      </c>
      <c r="AS226" s="193">
        <v>29874.873599999999</v>
      </c>
    </row>
    <row r="227" spans="1:45" ht="16.5" customHeight="1">
      <c r="A227" s="175">
        <v>46148</v>
      </c>
      <c r="B227" s="176" t="s">
        <v>234</v>
      </c>
      <c r="C227" s="176" t="s">
        <v>645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645</v>
      </c>
      <c r="P227" s="176" t="s">
        <v>645</v>
      </c>
      <c r="T227" s="176" t="s">
        <v>645</v>
      </c>
      <c r="X227" s="176" t="s">
        <v>645</v>
      </c>
      <c r="Z227" s="176" t="s">
        <v>420</v>
      </c>
      <c r="AA227" s="176" t="s">
        <v>645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232</v>
      </c>
      <c r="AG227" s="176">
        <v>1</v>
      </c>
      <c r="AH227" s="176" t="s">
        <v>654</v>
      </c>
      <c r="AI227" s="176" t="s">
        <v>654</v>
      </c>
      <c r="AJ227" s="176" t="s">
        <v>654</v>
      </c>
      <c r="AK227" s="176" t="s">
        <v>654</v>
      </c>
      <c r="AL227" s="123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46148</v>
      </c>
      <c r="B228" s="176" t="s">
        <v>235</v>
      </c>
      <c r="C228" s="176" t="s">
        <v>17250</v>
      </c>
      <c r="D228" s="176" t="s">
        <v>646</v>
      </c>
      <c r="E228" s="176" t="s">
        <v>17253</v>
      </c>
      <c r="F228" s="176" t="s">
        <v>17251</v>
      </c>
      <c r="G228" s="176">
        <v>700</v>
      </c>
      <c r="H228" s="176" t="s">
        <v>629</v>
      </c>
      <c r="I228" s="176">
        <v>5.5</v>
      </c>
      <c r="L228" s="176" t="s">
        <v>641</v>
      </c>
      <c r="P228" s="176" t="s">
        <v>641</v>
      </c>
      <c r="T228" s="176" t="s">
        <v>641</v>
      </c>
      <c r="X228" s="176" t="s">
        <v>641</v>
      </c>
      <c r="Z228" s="176">
        <v>5.9016393442622954</v>
      </c>
      <c r="AA228" s="176" t="s">
        <v>641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236</v>
      </c>
      <c r="AG228" s="176">
        <v>1</v>
      </c>
      <c r="AH228" s="176" t="s">
        <v>15435</v>
      </c>
      <c r="AI228" s="176" t="s">
        <v>15435</v>
      </c>
      <c r="AJ228" s="176" t="s">
        <v>653</v>
      </c>
      <c r="AK228" s="176" t="s">
        <v>653</v>
      </c>
      <c r="AL228" s="1231" t="s">
        <v>252</v>
      </c>
      <c r="AM228" s="176" t="s">
        <v>466</v>
      </c>
      <c r="AN228" s="176">
        <v>1.1890000000000001</v>
      </c>
      <c r="AO228" s="176">
        <v>2.9</v>
      </c>
      <c r="AP228" s="176">
        <v>24</v>
      </c>
      <c r="AQ228" s="176">
        <v>216</v>
      </c>
      <c r="AR228" s="176">
        <v>3.9</v>
      </c>
      <c r="AS228" s="193">
        <v>24038.7264</v>
      </c>
    </row>
    <row r="229" spans="1:45" ht="16.5" customHeight="1">
      <c r="A229" s="175">
        <v>46148</v>
      </c>
      <c r="B229" s="176" t="s">
        <v>237</v>
      </c>
      <c r="C229" s="176" t="s">
        <v>17343</v>
      </c>
      <c r="D229" s="176" t="s">
        <v>646</v>
      </c>
      <c r="E229" s="176" t="s">
        <v>17253</v>
      </c>
      <c r="F229" s="176" t="s">
        <v>17344</v>
      </c>
      <c r="G229" s="176">
        <v>700</v>
      </c>
      <c r="H229" s="176" t="s">
        <v>876</v>
      </c>
      <c r="I229" s="176">
        <v>5.5</v>
      </c>
      <c r="J229" s="176">
        <v>33</v>
      </c>
      <c r="K229" s="176">
        <v>7</v>
      </c>
      <c r="L229" s="176">
        <v>9720</v>
      </c>
      <c r="M229" s="176">
        <v>9810</v>
      </c>
      <c r="N229" s="176">
        <v>13</v>
      </c>
      <c r="O229" s="176">
        <v>4</v>
      </c>
      <c r="P229" s="176">
        <v>9720</v>
      </c>
      <c r="Q229" s="176">
        <v>9810</v>
      </c>
      <c r="R229" s="176">
        <v>38</v>
      </c>
      <c r="S229" s="176">
        <v>0</v>
      </c>
      <c r="T229" s="176">
        <v>9540</v>
      </c>
      <c r="U229" s="176">
        <v>8611</v>
      </c>
      <c r="V229" s="176">
        <v>32</v>
      </c>
      <c r="W229" s="176">
        <v>0</v>
      </c>
      <c r="X229" s="176">
        <v>9630</v>
      </c>
      <c r="Y229" s="176">
        <v>9810</v>
      </c>
      <c r="Z229" s="176">
        <v>5.8536585365853657</v>
      </c>
      <c r="AA229" s="176">
        <v>38.666666666666664</v>
      </c>
      <c r="AB229" s="176">
        <v>0.99096554487179489</v>
      </c>
      <c r="AC229" s="176">
        <v>95.813749999999999</v>
      </c>
      <c r="AD229" s="176">
        <v>4.833333333333333</v>
      </c>
      <c r="AE229" s="176">
        <v>4.375</v>
      </c>
      <c r="AF229" s="176" t="s">
        <v>236</v>
      </c>
      <c r="AG229" s="176">
        <v>1</v>
      </c>
      <c r="AH229" s="176" t="s">
        <v>651</v>
      </c>
      <c r="AI229" s="176" t="s">
        <v>651</v>
      </c>
      <c r="AJ229" s="176" t="s">
        <v>668</v>
      </c>
      <c r="AK229" s="176" t="s">
        <v>668</v>
      </c>
      <c r="AL229" s="1231" t="s">
        <v>251</v>
      </c>
      <c r="AM229" s="176" t="s">
        <v>466</v>
      </c>
      <c r="AN229" s="176">
        <v>1.1890000000000001</v>
      </c>
      <c r="AO229" s="176">
        <v>2.9</v>
      </c>
      <c r="AP229" s="176">
        <v>24</v>
      </c>
      <c r="AQ229" s="176">
        <v>216</v>
      </c>
      <c r="AR229" s="176">
        <v>3.9</v>
      </c>
      <c r="AS229" s="193">
        <v>24038.7264</v>
      </c>
    </row>
    <row r="230" spans="1:45" ht="16.5" customHeight="1">
      <c r="A230" s="175">
        <v>46148</v>
      </c>
      <c r="B230" s="176" t="s">
        <v>238</v>
      </c>
      <c r="C230" s="176" t="s">
        <v>17285</v>
      </c>
      <c r="E230" s="176" t="s">
        <v>17253</v>
      </c>
      <c r="F230" s="176" t="s">
        <v>17293</v>
      </c>
      <c r="G230" s="176">
        <v>670</v>
      </c>
      <c r="H230" s="176" t="s">
        <v>735</v>
      </c>
      <c r="I230" s="176">
        <v>5</v>
      </c>
      <c r="J230" s="176">
        <v>19</v>
      </c>
      <c r="K230" s="176">
        <v>0</v>
      </c>
      <c r="L230" s="176">
        <v>8330</v>
      </c>
      <c r="N230" s="176">
        <v>14</v>
      </c>
      <c r="O230" s="176">
        <v>0</v>
      </c>
      <c r="P230" s="176">
        <v>9440</v>
      </c>
      <c r="R230" s="176">
        <v>13</v>
      </c>
      <c r="S230" s="176">
        <v>1</v>
      </c>
      <c r="T230" s="176">
        <v>9440</v>
      </c>
      <c r="V230" s="176">
        <v>23</v>
      </c>
      <c r="W230" s="176">
        <v>0</v>
      </c>
      <c r="X230" s="176">
        <v>9440</v>
      </c>
      <c r="Z230" s="176">
        <v>6.2882096069868991</v>
      </c>
      <c r="AA230" s="176">
        <v>46</v>
      </c>
      <c r="AB230" s="176">
        <v>0.9992354433760684</v>
      </c>
      <c r="AC230" s="176">
        <v>91.625</v>
      </c>
      <c r="AD230" s="176">
        <v>5.75</v>
      </c>
      <c r="AE230" s="176">
        <v>5.666666666666667</v>
      </c>
      <c r="AF230" s="176" t="s">
        <v>236</v>
      </c>
      <c r="AG230" s="176">
        <v>2</v>
      </c>
      <c r="AH230" s="176" t="s">
        <v>15435</v>
      </c>
      <c r="AI230" s="176" t="s">
        <v>15435</v>
      </c>
      <c r="AJ230" s="176" t="s">
        <v>653</v>
      </c>
      <c r="AK230" s="176" t="s">
        <v>653</v>
      </c>
      <c r="AL230" s="1231" t="s">
        <v>251</v>
      </c>
      <c r="AM230" s="176" t="s">
        <v>466</v>
      </c>
      <c r="AN230" s="176">
        <v>1.1890000000000001</v>
      </c>
      <c r="AO230" s="176">
        <v>1.7</v>
      </c>
      <c r="AP230" s="176">
        <v>24</v>
      </c>
      <c r="AQ230" s="176">
        <v>216</v>
      </c>
      <c r="AR230" s="176">
        <v>2.7</v>
      </c>
      <c r="AS230" s="193">
        <v>16642.195200000002</v>
      </c>
    </row>
    <row r="231" spans="1:45" ht="16.5" customHeight="1">
      <c r="A231" s="175">
        <v>46148</v>
      </c>
      <c r="B231" s="176" t="s">
        <v>238</v>
      </c>
      <c r="C231" s="176" t="s">
        <v>17284</v>
      </c>
      <c r="E231" s="176" t="s">
        <v>17253</v>
      </c>
      <c r="F231" s="176" t="s">
        <v>17293</v>
      </c>
      <c r="G231" s="176">
        <v>670</v>
      </c>
      <c r="H231" s="176" t="s">
        <v>662</v>
      </c>
      <c r="I231" s="176">
        <v>5</v>
      </c>
      <c r="J231" s="176">
        <v>35</v>
      </c>
      <c r="K231" s="176">
        <v>0</v>
      </c>
      <c r="L231" s="176">
        <v>9070</v>
      </c>
      <c r="N231" s="176">
        <v>15</v>
      </c>
      <c r="O231" s="176">
        <v>0</v>
      </c>
      <c r="P231" s="176">
        <v>7961</v>
      </c>
      <c r="R231" s="176">
        <v>25</v>
      </c>
      <c r="S231" s="176">
        <v>3</v>
      </c>
      <c r="U231" s="176">
        <v>9810</v>
      </c>
      <c r="V231" s="176">
        <v>24</v>
      </c>
      <c r="W231" s="176">
        <v>0</v>
      </c>
      <c r="Y231" s="176">
        <v>9810</v>
      </c>
      <c r="Z231" s="176">
        <v>6.1802575107296134</v>
      </c>
      <c r="AA231" s="176">
        <v>66</v>
      </c>
      <c r="AB231" s="176">
        <v>0.99766626602564101</v>
      </c>
      <c r="AC231" s="176">
        <v>91.627499999999998</v>
      </c>
      <c r="AD231" s="176">
        <v>8.25</v>
      </c>
      <c r="AE231" s="176">
        <v>8</v>
      </c>
      <c r="AF231" s="176" t="s">
        <v>236</v>
      </c>
      <c r="AG231" s="176">
        <v>2</v>
      </c>
      <c r="AH231" s="176" t="s">
        <v>15435</v>
      </c>
      <c r="AI231" s="176" t="s">
        <v>15435</v>
      </c>
      <c r="AJ231" s="176" t="s">
        <v>653</v>
      </c>
      <c r="AK231" s="176" t="s">
        <v>653</v>
      </c>
      <c r="AM231" s="176" t="s">
        <v>466</v>
      </c>
      <c r="AN231" s="176">
        <v>1.1890000000000001</v>
      </c>
      <c r="AO231" s="176">
        <v>2.4</v>
      </c>
      <c r="AP231" s="176">
        <v>24</v>
      </c>
      <c r="AQ231" s="176">
        <v>216</v>
      </c>
      <c r="AR231" s="176">
        <v>3.4</v>
      </c>
      <c r="AS231" s="193">
        <v>20956.838400000001</v>
      </c>
    </row>
    <row r="232" spans="1:45" ht="16.5" customHeight="1">
      <c r="A232" s="175">
        <v>46148</v>
      </c>
      <c r="B232" s="176" t="s">
        <v>239</v>
      </c>
      <c r="C232" s="176" t="s">
        <v>17275</v>
      </c>
      <c r="E232" s="176" t="s">
        <v>682</v>
      </c>
      <c r="F232" s="176" t="s">
        <v>17281</v>
      </c>
      <c r="G232" s="176">
        <v>600</v>
      </c>
      <c r="H232" s="176" t="s">
        <v>625</v>
      </c>
      <c r="I232" s="176">
        <v>5.5</v>
      </c>
      <c r="L232" s="176" t="s">
        <v>127</v>
      </c>
      <c r="M232" s="176" t="s">
        <v>645</v>
      </c>
      <c r="P232" s="176" t="s">
        <v>645</v>
      </c>
      <c r="Q232" s="176" t="s">
        <v>127</v>
      </c>
      <c r="T232" s="176" t="s">
        <v>645</v>
      </c>
      <c r="U232" s="176" t="s">
        <v>127</v>
      </c>
      <c r="X232" s="176" t="s">
        <v>645</v>
      </c>
      <c r="Y232" s="176" t="s">
        <v>127</v>
      </c>
      <c r="Z232" s="176">
        <v>4.9655172413793105</v>
      </c>
      <c r="AA232" s="176" t="s">
        <v>127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236</v>
      </c>
      <c r="AG232" s="176">
        <v>2</v>
      </c>
      <c r="AH232" s="176" t="s">
        <v>651</v>
      </c>
      <c r="AI232" s="176" t="s">
        <v>651</v>
      </c>
      <c r="AJ232" s="176" t="s">
        <v>668</v>
      </c>
      <c r="AK232" s="176" t="s">
        <v>668</v>
      </c>
      <c r="AL232" s="1231" t="s">
        <v>251</v>
      </c>
      <c r="AM232" s="176" t="s">
        <v>466</v>
      </c>
      <c r="AN232" s="176">
        <v>1.1890000000000001</v>
      </c>
      <c r="AO232" s="176">
        <v>3.8</v>
      </c>
      <c r="AP232" s="176">
        <v>24</v>
      </c>
      <c r="AQ232" s="176">
        <v>216</v>
      </c>
      <c r="AR232" s="176">
        <v>4.8</v>
      </c>
      <c r="AS232" s="193">
        <v>29586.124800000001</v>
      </c>
    </row>
    <row r="233" spans="1:45" ht="16.5" customHeight="1">
      <c r="A233" s="175">
        <v>46148</v>
      </c>
      <c r="B233" s="176" t="s">
        <v>389</v>
      </c>
      <c r="C233" s="176" t="s">
        <v>17270</v>
      </c>
      <c r="D233" s="176" t="s">
        <v>646</v>
      </c>
      <c r="E233" s="176" t="s">
        <v>17260</v>
      </c>
      <c r="F233" s="176" t="s">
        <v>17273</v>
      </c>
      <c r="G233" s="176">
        <v>550</v>
      </c>
      <c r="H233" s="176" t="s">
        <v>812</v>
      </c>
      <c r="I233" s="176">
        <v>5.5</v>
      </c>
      <c r="J233" s="176">
        <v>18</v>
      </c>
      <c r="K233" s="176">
        <v>0</v>
      </c>
      <c r="L233" s="176">
        <v>7410</v>
      </c>
      <c r="N233" s="176">
        <v>7</v>
      </c>
      <c r="O233" s="176">
        <v>0</v>
      </c>
      <c r="P233" s="176">
        <v>6859</v>
      </c>
      <c r="R233" s="176">
        <v>13</v>
      </c>
      <c r="S233" s="176">
        <v>3</v>
      </c>
      <c r="T233" s="176">
        <v>7310</v>
      </c>
      <c r="V233" s="176">
        <v>10</v>
      </c>
      <c r="W233" s="176">
        <v>1</v>
      </c>
      <c r="X233" s="176">
        <v>7040</v>
      </c>
      <c r="Z233" s="176">
        <v>6.6055045871559637</v>
      </c>
      <c r="AA233" s="176">
        <v>32</v>
      </c>
      <c r="AB233" s="176">
        <v>0.99708867521367517</v>
      </c>
      <c r="AC233" s="176">
        <v>71.547499999999999</v>
      </c>
      <c r="AD233" s="176">
        <v>4</v>
      </c>
      <c r="AE233" s="176">
        <v>3.6666666666666665</v>
      </c>
      <c r="AF233" s="176" t="s">
        <v>236</v>
      </c>
      <c r="AG233" s="176">
        <v>2</v>
      </c>
      <c r="AH233" s="176" t="s">
        <v>15435</v>
      </c>
      <c r="AI233" s="176" t="s">
        <v>15435</v>
      </c>
      <c r="AJ233" s="176" t="s">
        <v>653</v>
      </c>
      <c r="AK233" s="176" t="s">
        <v>653</v>
      </c>
      <c r="AL233" s="1231" t="s">
        <v>252</v>
      </c>
      <c r="AM233" s="176" t="s">
        <v>657</v>
      </c>
      <c r="AN233" s="176">
        <v>1.859</v>
      </c>
      <c r="AO233" s="176">
        <v>3.2</v>
      </c>
      <c r="AP233" s="176">
        <v>24</v>
      </c>
      <c r="AQ233" s="176">
        <v>216</v>
      </c>
      <c r="AR233" s="176">
        <v>4.2</v>
      </c>
      <c r="AS233" s="193">
        <v>40475.635199999997</v>
      </c>
    </row>
    <row r="234" spans="1:45" ht="16.5" customHeight="1">
      <c r="A234" s="175">
        <v>46148</v>
      </c>
      <c r="B234" s="176" t="s">
        <v>389</v>
      </c>
      <c r="C234" s="176" t="s">
        <v>17276</v>
      </c>
      <c r="D234" s="176" t="s">
        <v>646</v>
      </c>
      <c r="E234" s="176" t="s">
        <v>17253</v>
      </c>
      <c r="F234" s="176" t="s">
        <v>17251</v>
      </c>
      <c r="G234" s="176">
        <v>700</v>
      </c>
      <c r="H234" s="176" t="s">
        <v>911</v>
      </c>
      <c r="I234" s="176">
        <v>5.5</v>
      </c>
      <c r="J234" s="176">
        <v>22</v>
      </c>
      <c r="K234" s="176">
        <v>1</v>
      </c>
      <c r="L234" s="176">
        <v>9910</v>
      </c>
      <c r="N234" s="176">
        <v>15</v>
      </c>
      <c r="O234" s="176">
        <v>0</v>
      </c>
      <c r="P234" s="176">
        <v>9910</v>
      </c>
      <c r="R234" s="176">
        <v>4</v>
      </c>
      <c r="S234" s="176">
        <v>0</v>
      </c>
      <c r="U234" s="176">
        <v>9810</v>
      </c>
      <c r="V234" s="176">
        <v>27</v>
      </c>
      <c r="W234" s="176">
        <v>0</v>
      </c>
      <c r="Y234" s="176">
        <v>8800</v>
      </c>
      <c r="Z234" s="176">
        <v>5.8775510204081636</v>
      </c>
      <c r="AA234" s="176">
        <v>45.333333333333336</v>
      </c>
      <c r="AB234" s="176">
        <v>0.9991820245726496</v>
      </c>
      <c r="AC234" s="176">
        <v>96.075000000000003</v>
      </c>
      <c r="AD234" s="176">
        <v>5.666666666666667</v>
      </c>
      <c r="AE234" s="176">
        <v>5.583333333333333</v>
      </c>
      <c r="AF234" s="176" t="s">
        <v>236</v>
      </c>
      <c r="AG234" s="176">
        <v>2</v>
      </c>
      <c r="AH234" s="176" t="s">
        <v>15435</v>
      </c>
      <c r="AI234" s="176" t="s">
        <v>15435</v>
      </c>
      <c r="AJ234" s="176" t="s">
        <v>653</v>
      </c>
      <c r="AK234" s="176" t="s">
        <v>653</v>
      </c>
      <c r="AM234" s="176" t="s">
        <v>466</v>
      </c>
      <c r="AN234" s="176">
        <v>1.1890000000000001</v>
      </c>
      <c r="AO234" s="176">
        <v>2.8</v>
      </c>
      <c r="AP234" s="176">
        <v>24</v>
      </c>
      <c r="AQ234" s="176">
        <v>216</v>
      </c>
      <c r="AR234" s="176">
        <v>3.8</v>
      </c>
      <c r="AS234" s="193">
        <v>23422.3488</v>
      </c>
    </row>
    <row r="235" spans="1:45" ht="16.5" customHeight="1">
      <c r="A235" s="175">
        <v>46148</v>
      </c>
      <c r="B235" s="176" t="s">
        <v>418</v>
      </c>
      <c r="C235" s="176" t="s">
        <v>17252</v>
      </c>
      <c r="D235" s="176" t="s">
        <v>646</v>
      </c>
      <c r="E235" s="176" t="s">
        <v>17253</v>
      </c>
      <c r="F235" s="176" t="s">
        <v>17251</v>
      </c>
      <c r="G235" s="176">
        <v>700</v>
      </c>
      <c r="H235" s="176" t="s">
        <v>843</v>
      </c>
      <c r="I235" s="176">
        <v>5.5</v>
      </c>
      <c r="L235" s="176" t="s">
        <v>127</v>
      </c>
      <c r="P235" s="176" t="s">
        <v>127</v>
      </c>
      <c r="T235" s="176" t="s">
        <v>127</v>
      </c>
      <c r="X235" s="176" t="s">
        <v>645</v>
      </c>
      <c r="Z235" s="176">
        <v>5.8299595141700404</v>
      </c>
      <c r="AA235" s="176" t="s">
        <v>127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236</v>
      </c>
      <c r="AG235" s="176">
        <v>1</v>
      </c>
      <c r="AH235" s="176" t="s">
        <v>651</v>
      </c>
      <c r="AI235" s="176" t="s">
        <v>651</v>
      </c>
      <c r="AJ235" s="176" t="s">
        <v>668</v>
      </c>
      <c r="AK235" s="176" t="s">
        <v>668</v>
      </c>
      <c r="AL235" s="1231" t="s">
        <v>252</v>
      </c>
      <c r="AM235" s="176" t="s">
        <v>466</v>
      </c>
      <c r="AN235" s="176">
        <v>1.1890000000000001</v>
      </c>
      <c r="AO235" s="176">
        <v>2.8</v>
      </c>
      <c r="AP235" s="176">
        <v>24</v>
      </c>
      <c r="AQ235" s="176">
        <v>216</v>
      </c>
      <c r="AR235" s="176">
        <v>3.8</v>
      </c>
      <c r="AS235" s="193">
        <v>23422.3488</v>
      </c>
    </row>
    <row r="236" spans="1:45" ht="16.5" customHeight="1">
      <c r="A236" s="175">
        <v>46148</v>
      </c>
      <c r="B236" s="176" t="s">
        <v>240</v>
      </c>
      <c r="C236" s="176" t="s">
        <v>645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645</v>
      </c>
      <c r="P236" s="176" t="s">
        <v>645</v>
      </c>
      <c r="T236" s="176" t="s">
        <v>645</v>
      </c>
      <c r="X236" s="176" t="s">
        <v>645</v>
      </c>
      <c r="Z236" s="176" t="s">
        <v>420</v>
      </c>
      <c r="AA236" s="176" t="s">
        <v>420</v>
      </c>
      <c r="AB236" s="176" t="s">
        <v>420</v>
      </c>
      <c r="AD236" s="176" t="s">
        <v>420</v>
      </c>
      <c r="AE236" s="176" t="s">
        <v>420</v>
      </c>
      <c r="AF236" s="176" t="s">
        <v>241</v>
      </c>
      <c r="AG236" s="176">
        <v>12</v>
      </c>
      <c r="AH236" s="176" t="s">
        <v>654</v>
      </c>
      <c r="AI236" s="176" t="s">
        <v>654</v>
      </c>
      <c r="AJ236" s="176" t="s">
        <v>654</v>
      </c>
      <c r="AK236" s="176" t="s">
        <v>654</v>
      </c>
      <c r="AL236" s="1231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46148</v>
      </c>
      <c r="B237" s="176" t="s">
        <v>242</v>
      </c>
      <c r="C237" s="176" t="s">
        <v>386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386</v>
      </c>
      <c r="P237" s="176" t="s">
        <v>386</v>
      </c>
      <c r="T237" s="176" t="s">
        <v>386</v>
      </c>
      <c r="X237" s="176" t="s">
        <v>386</v>
      </c>
      <c r="Z237" s="176" t="s">
        <v>420</v>
      </c>
      <c r="AA237" s="176" t="s">
        <v>420</v>
      </c>
      <c r="AB237" s="176" t="s">
        <v>420</v>
      </c>
      <c r="AD237" s="176" t="s">
        <v>420</v>
      </c>
      <c r="AE237" s="176" t="s">
        <v>420</v>
      </c>
      <c r="AF237" s="176" t="s">
        <v>241</v>
      </c>
      <c r="AG237" s="176">
        <v>5</v>
      </c>
      <c r="AH237" s="176" t="s">
        <v>845</v>
      </c>
      <c r="AI237" s="176" t="s">
        <v>845</v>
      </c>
      <c r="AJ237" s="176" t="s">
        <v>15471</v>
      </c>
      <c r="AK237" s="176" t="s">
        <v>15471</v>
      </c>
      <c r="AL237" s="1231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46148</v>
      </c>
      <c r="B238" s="176" t="s">
        <v>16531</v>
      </c>
      <c r="C238" s="176" t="s">
        <v>16707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645</v>
      </c>
      <c r="P238" s="176" t="s">
        <v>645</v>
      </c>
      <c r="T238" s="176" t="s">
        <v>645</v>
      </c>
      <c r="X238" s="176" t="s">
        <v>645</v>
      </c>
      <c r="Z238" s="176" t="s">
        <v>420</v>
      </c>
      <c r="AA238" s="176" t="s">
        <v>645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243</v>
      </c>
      <c r="AG238" s="176">
        <v>1</v>
      </c>
      <c r="AH238" s="176" t="s">
        <v>654</v>
      </c>
      <c r="AI238" s="176" t="s">
        <v>654</v>
      </c>
      <c r="AJ238" s="176" t="s">
        <v>654</v>
      </c>
      <c r="AK238" s="176" t="s">
        <v>654</v>
      </c>
      <c r="AL238" s="1231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46148</v>
      </c>
      <c r="B239" s="176" t="s">
        <v>244</v>
      </c>
      <c r="C239" s="176" t="s">
        <v>16707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645</v>
      </c>
      <c r="P239" s="176" t="s">
        <v>645</v>
      </c>
      <c r="T239" s="176" t="s">
        <v>645</v>
      </c>
      <c r="X239" s="176" t="s">
        <v>645</v>
      </c>
      <c r="Z239" s="176" t="s">
        <v>420</v>
      </c>
      <c r="AA239" s="176" t="s">
        <v>645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243</v>
      </c>
      <c r="AG239" s="176">
        <v>1</v>
      </c>
      <c r="AH239" s="176" t="s">
        <v>654</v>
      </c>
      <c r="AI239" s="176" t="s">
        <v>654</v>
      </c>
      <c r="AJ239" s="176" t="s">
        <v>654</v>
      </c>
      <c r="AK239" s="176" t="s">
        <v>654</v>
      </c>
      <c r="AL239" s="123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46148</v>
      </c>
      <c r="B240" s="176" t="s">
        <v>245</v>
      </c>
      <c r="C240" s="176" t="s">
        <v>16707</v>
      </c>
      <c r="E240" s="176" t="s">
        <v>420</v>
      </c>
      <c r="F240" s="176" t="s">
        <v>420</v>
      </c>
      <c r="G240" s="176" t="s">
        <v>420</v>
      </c>
      <c r="H240" s="176" t="s">
        <v>420</v>
      </c>
      <c r="I240" s="176" t="s">
        <v>420</v>
      </c>
      <c r="L240" s="176" t="s">
        <v>645</v>
      </c>
      <c r="P240" s="176" t="s">
        <v>645</v>
      </c>
      <c r="T240" s="176" t="s">
        <v>645</v>
      </c>
      <c r="X240" s="176" t="s">
        <v>645</v>
      </c>
      <c r="Z240" s="176" t="s">
        <v>420</v>
      </c>
      <c r="AA240" s="176" t="s">
        <v>645</v>
      </c>
      <c r="AB240" s="176" t="s">
        <v>420</v>
      </c>
      <c r="AC240" s="176" t="s">
        <v>420</v>
      </c>
      <c r="AD240" s="176" t="s">
        <v>420</v>
      </c>
      <c r="AE240" s="176" t="s">
        <v>420</v>
      </c>
      <c r="AF240" s="176" t="s">
        <v>243</v>
      </c>
      <c r="AG240" s="176">
        <v>1</v>
      </c>
      <c r="AH240" s="176" t="s">
        <v>654</v>
      </c>
      <c r="AI240" s="176" t="s">
        <v>654</v>
      </c>
      <c r="AJ240" s="176" t="s">
        <v>654</v>
      </c>
      <c r="AK240" s="176" t="s">
        <v>654</v>
      </c>
      <c r="AL240" s="1231" t="s">
        <v>420</v>
      </c>
      <c r="AM240" s="176" t="s">
        <v>420</v>
      </c>
      <c r="AN240" s="176" t="s">
        <v>420</v>
      </c>
      <c r="AO240" s="176" t="s">
        <v>420</v>
      </c>
      <c r="AP240" s="176">
        <v>24</v>
      </c>
      <c r="AQ240" s="176">
        <v>216</v>
      </c>
      <c r="AR240" s="176" t="s">
        <v>420</v>
      </c>
      <c r="AS240" s="193" t="s">
        <v>420</v>
      </c>
    </row>
    <row r="241" spans="1:45" ht="16.5" customHeight="1">
      <c r="A241" s="175">
        <v>46148</v>
      </c>
      <c r="B241" s="176" t="s">
        <v>246</v>
      </c>
      <c r="C241" s="176" t="s">
        <v>16707</v>
      </c>
      <c r="E241" s="176" t="s">
        <v>420</v>
      </c>
      <c r="F241" s="176" t="s">
        <v>420</v>
      </c>
      <c r="G241" s="176" t="s">
        <v>420</v>
      </c>
      <c r="H241" s="176" t="s">
        <v>420</v>
      </c>
      <c r="I241" s="176" t="s">
        <v>420</v>
      </c>
      <c r="L241" s="176" t="s">
        <v>645</v>
      </c>
      <c r="P241" s="176" t="s">
        <v>645</v>
      </c>
      <c r="T241" s="176" t="s">
        <v>645</v>
      </c>
      <c r="X241" s="176" t="s">
        <v>645</v>
      </c>
      <c r="Z241" s="176" t="s">
        <v>420</v>
      </c>
      <c r="AA241" s="176" t="s">
        <v>645</v>
      </c>
      <c r="AB241" s="176" t="s">
        <v>420</v>
      </c>
      <c r="AC241" s="176" t="s">
        <v>420</v>
      </c>
      <c r="AD241" s="176" t="s">
        <v>420</v>
      </c>
      <c r="AE241" s="176" t="s">
        <v>420</v>
      </c>
      <c r="AF241" s="176" t="s">
        <v>243</v>
      </c>
      <c r="AG241" s="176">
        <v>1</v>
      </c>
      <c r="AH241" s="176" t="s">
        <v>654</v>
      </c>
      <c r="AI241" s="176" t="s">
        <v>654</v>
      </c>
      <c r="AJ241" s="176" t="s">
        <v>654</v>
      </c>
      <c r="AK241" s="176" t="s">
        <v>654</v>
      </c>
      <c r="AL241" s="1231" t="s">
        <v>420</v>
      </c>
      <c r="AM241" s="176" t="s">
        <v>420</v>
      </c>
      <c r="AN241" s="176" t="s">
        <v>420</v>
      </c>
      <c r="AO241" s="176" t="s">
        <v>420</v>
      </c>
      <c r="AP241" s="176">
        <v>24</v>
      </c>
      <c r="AQ241" s="176">
        <v>216</v>
      </c>
      <c r="AR241" s="176" t="s">
        <v>420</v>
      </c>
      <c r="AS241" s="193" t="s">
        <v>420</v>
      </c>
    </row>
    <row r="242" spans="1:45" ht="16.5" customHeight="1">
      <c r="A242" s="175">
        <v>46148</v>
      </c>
      <c r="B242" s="176" t="s">
        <v>247</v>
      </c>
      <c r="C242" s="176" t="s">
        <v>16707</v>
      </c>
      <c r="E242" s="176" t="s">
        <v>420</v>
      </c>
      <c r="F242" s="176" t="s">
        <v>420</v>
      </c>
      <c r="G242" s="176" t="s">
        <v>420</v>
      </c>
      <c r="H242" s="176" t="s">
        <v>420</v>
      </c>
      <c r="I242" s="176" t="s">
        <v>420</v>
      </c>
      <c r="L242" s="176" t="s">
        <v>645</v>
      </c>
      <c r="P242" s="176" t="s">
        <v>645</v>
      </c>
      <c r="T242" s="176" t="s">
        <v>645</v>
      </c>
      <c r="X242" s="176" t="s">
        <v>645</v>
      </c>
      <c r="Z242" s="176" t="s">
        <v>420</v>
      </c>
      <c r="AA242" s="176" t="s">
        <v>645</v>
      </c>
      <c r="AB242" s="176" t="s">
        <v>420</v>
      </c>
      <c r="AC242" s="176" t="s">
        <v>420</v>
      </c>
      <c r="AD242" s="176" t="s">
        <v>420</v>
      </c>
      <c r="AE242" s="176" t="s">
        <v>420</v>
      </c>
      <c r="AF242" s="176" t="s">
        <v>243</v>
      </c>
      <c r="AG242" s="176">
        <v>1</v>
      </c>
      <c r="AH242" s="176" t="s">
        <v>654</v>
      </c>
      <c r="AI242" s="176" t="s">
        <v>654</v>
      </c>
      <c r="AJ242" s="176" t="s">
        <v>654</v>
      </c>
      <c r="AK242" s="176" t="s">
        <v>654</v>
      </c>
      <c r="AL242" s="1231" t="s">
        <v>420</v>
      </c>
      <c r="AM242" s="176" t="s">
        <v>420</v>
      </c>
      <c r="AN242" s="176" t="s">
        <v>420</v>
      </c>
      <c r="AO242" s="176" t="s">
        <v>420</v>
      </c>
      <c r="AP242" s="176">
        <v>24</v>
      </c>
      <c r="AQ242" s="176">
        <v>216</v>
      </c>
      <c r="AR242" s="176" t="s">
        <v>420</v>
      </c>
      <c r="AS242" s="193" t="s">
        <v>420</v>
      </c>
    </row>
    <row r="243" spans="1:45" ht="16.5" customHeight="1">
      <c r="A243" s="175">
        <v>46148</v>
      </c>
      <c r="B243" s="176" t="s">
        <v>248</v>
      </c>
      <c r="C243" s="176" t="s">
        <v>16707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645</v>
      </c>
      <c r="P243" s="176" t="s">
        <v>645</v>
      </c>
      <c r="T243" s="176" t="s">
        <v>645</v>
      </c>
      <c r="X243" s="176" t="s">
        <v>645</v>
      </c>
      <c r="Z243" s="176" t="s">
        <v>420</v>
      </c>
      <c r="AA243" s="176" t="s">
        <v>645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243</v>
      </c>
      <c r="AG243" s="176">
        <v>1</v>
      </c>
      <c r="AH243" s="176" t="s">
        <v>654</v>
      </c>
      <c r="AI243" s="176" t="s">
        <v>654</v>
      </c>
      <c r="AJ243" s="176" t="s">
        <v>654</v>
      </c>
      <c r="AK243" s="176" t="s">
        <v>654</v>
      </c>
      <c r="AL243" s="123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46148</v>
      </c>
      <c r="B244" s="176" t="s">
        <v>249</v>
      </c>
      <c r="C244" s="176" t="s">
        <v>16707</v>
      </c>
      <c r="E244" s="176" t="s">
        <v>420</v>
      </c>
      <c r="F244" s="176" t="s">
        <v>420</v>
      </c>
      <c r="G244" s="176" t="s">
        <v>420</v>
      </c>
      <c r="H244" s="176" t="s">
        <v>420</v>
      </c>
      <c r="I244" s="176" t="s">
        <v>420</v>
      </c>
      <c r="L244" s="176" t="s">
        <v>645</v>
      </c>
      <c r="P244" s="176" t="s">
        <v>645</v>
      </c>
      <c r="T244" s="176" t="s">
        <v>645</v>
      </c>
      <c r="X244" s="176" t="s">
        <v>645</v>
      </c>
      <c r="Z244" s="176" t="s">
        <v>420</v>
      </c>
      <c r="AA244" s="176" t="s">
        <v>645</v>
      </c>
      <c r="AB244" s="176" t="s">
        <v>420</v>
      </c>
      <c r="AC244" s="176" t="s">
        <v>420</v>
      </c>
      <c r="AD244" s="176" t="s">
        <v>420</v>
      </c>
      <c r="AE244" s="176" t="s">
        <v>420</v>
      </c>
      <c r="AF244" s="176" t="s">
        <v>243</v>
      </c>
      <c r="AG244" s="176">
        <v>1</v>
      </c>
      <c r="AH244" s="176" t="s">
        <v>654</v>
      </c>
      <c r="AI244" s="176" t="s">
        <v>654</v>
      </c>
      <c r="AJ244" s="176" t="s">
        <v>654</v>
      </c>
      <c r="AK244" s="176" t="s">
        <v>654</v>
      </c>
      <c r="AL244" s="1231" t="s">
        <v>420</v>
      </c>
      <c r="AM244" s="176" t="s">
        <v>420</v>
      </c>
      <c r="AN244" s="176" t="s">
        <v>420</v>
      </c>
      <c r="AO244" s="176" t="s">
        <v>420</v>
      </c>
      <c r="AP244" s="176">
        <v>24</v>
      </c>
      <c r="AQ244" s="176">
        <v>216</v>
      </c>
      <c r="AR244" s="176" t="s">
        <v>420</v>
      </c>
      <c r="AS244" s="193" t="s">
        <v>420</v>
      </c>
    </row>
    <row r="245" spans="1:45" ht="16.5" customHeight="1">
      <c r="A245" s="175">
        <v>46148</v>
      </c>
      <c r="B245" s="176" t="s">
        <v>250</v>
      </c>
      <c r="C245" s="176" t="s">
        <v>16707</v>
      </c>
      <c r="E245" s="176" t="s">
        <v>420</v>
      </c>
      <c r="F245" s="176" t="s">
        <v>420</v>
      </c>
      <c r="G245" s="176" t="s">
        <v>420</v>
      </c>
      <c r="H245" s="176" t="s">
        <v>420</v>
      </c>
      <c r="I245" s="176" t="s">
        <v>420</v>
      </c>
      <c r="L245" s="176" t="s">
        <v>645</v>
      </c>
      <c r="P245" s="176" t="s">
        <v>645</v>
      </c>
      <c r="T245" s="176" t="s">
        <v>645</v>
      </c>
      <c r="X245" s="176" t="s">
        <v>645</v>
      </c>
      <c r="Z245" s="176" t="s">
        <v>420</v>
      </c>
      <c r="AA245" s="176" t="s">
        <v>645</v>
      </c>
      <c r="AB245" s="176" t="s">
        <v>420</v>
      </c>
      <c r="AC245" s="176" t="s">
        <v>420</v>
      </c>
      <c r="AD245" s="176" t="s">
        <v>420</v>
      </c>
      <c r="AE245" s="176" t="s">
        <v>420</v>
      </c>
      <c r="AF245" s="176" t="s">
        <v>243</v>
      </c>
      <c r="AG245" s="176">
        <v>1</v>
      </c>
      <c r="AH245" s="176" t="s">
        <v>654</v>
      </c>
      <c r="AI245" s="176" t="s">
        <v>654</v>
      </c>
      <c r="AJ245" s="176" t="s">
        <v>654</v>
      </c>
      <c r="AK245" s="176" t="s">
        <v>654</v>
      </c>
      <c r="AL245" s="1231" t="s">
        <v>420</v>
      </c>
      <c r="AM245" s="176" t="s">
        <v>420</v>
      </c>
      <c r="AN245" s="176" t="s">
        <v>420</v>
      </c>
      <c r="AO245" s="176" t="s">
        <v>420</v>
      </c>
      <c r="AP245" s="176">
        <v>24</v>
      </c>
      <c r="AQ245" s="176">
        <v>216</v>
      </c>
      <c r="AR245" s="176" t="s">
        <v>420</v>
      </c>
      <c r="AS245" s="193" t="s">
        <v>420</v>
      </c>
    </row>
    <row r="246" spans="1:45" ht="16.5" customHeight="1">
      <c r="A246" s="175">
        <v>46149</v>
      </c>
      <c r="B246" s="176" t="s">
        <v>212</v>
      </c>
      <c r="C246" s="176" t="s">
        <v>645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645</v>
      </c>
      <c r="P246" s="176" t="s">
        <v>645</v>
      </c>
      <c r="T246" s="176" t="s">
        <v>645</v>
      </c>
      <c r="X246" s="176" t="s">
        <v>645</v>
      </c>
      <c r="Z246" s="176" t="s">
        <v>420</v>
      </c>
      <c r="AA246" s="176" t="s">
        <v>645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654</v>
      </c>
      <c r="AI246" s="176" t="s">
        <v>654</v>
      </c>
      <c r="AJ246" s="176" t="s">
        <v>654</v>
      </c>
      <c r="AK246" s="176" t="s">
        <v>654</v>
      </c>
      <c r="AL246" s="123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46149</v>
      </c>
      <c r="B247" s="176" t="s">
        <v>214</v>
      </c>
      <c r="C247" s="176" t="s">
        <v>17237</v>
      </c>
      <c r="E247" s="176" t="s">
        <v>425</v>
      </c>
      <c r="F247" s="176" t="s">
        <v>17233</v>
      </c>
      <c r="G247" s="176">
        <v>780</v>
      </c>
      <c r="H247" s="176" t="s">
        <v>1332</v>
      </c>
      <c r="I247" s="176">
        <v>5</v>
      </c>
      <c r="J247" s="176">
        <v>14</v>
      </c>
      <c r="K247" s="176">
        <v>0</v>
      </c>
      <c r="L247" s="176">
        <v>8909</v>
      </c>
      <c r="M247" s="176">
        <v>8595</v>
      </c>
      <c r="N247" s="176">
        <v>8</v>
      </c>
      <c r="O247" s="176">
        <v>0</v>
      </c>
      <c r="P247" s="176">
        <v>8956</v>
      </c>
      <c r="Q247" s="176">
        <v>8534</v>
      </c>
      <c r="R247" s="176">
        <v>3</v>
      </c>
      <c r="S247" s="176">
        <v>0</v>
      </c>
      <c r="T247" s="176">
        <v>8948</v>
      </c>
      <c r="U247" s="176">
        <v>8517</v>
      </c>
      <c r="V247" s="176">
        <v>15</v>
      </c>
      <c r="W247" s="176">
        <v>1</v>
      </c>
      <c r="X247" s="176">
        <v>9007</v>
      </c>
      <c r="Y247" s="176">
        <v>8507</v>
      </c>
      <c r="Z247" s="176">
        <v>1.7777777777777777</v>
      </c>
      <c r="AA247" s="176">
        <v>13.333333333333334</v>
      </c>
      <c r="AB247" s="176">
        <v>0.99729567307692313</v>
      </c>
      <c r="AC247" s="176">
        <v>87.466250000000002</v>
      </c>
      <c r="AD247" s="176">
        <v>1.6666666666666667</v>
      </c>
      <c r="AE247" s="176">
        <v>1.625</v>
      </c>
      <c r="AF247" s="176" t="s">
        <v>213</v>
      </c>
      <c r="AG247" s="176">
        <v>1</v>
      </c>
      <c r="AH247" s="176" t="s">
        <v>655</v>
      </c>
      <c r="AI247" s="176" t="s">
        <v>862</v>
      </c>
      <c r="AJ247" s="176" t="s">
        <v>748</v>
      </c>
      <c r="AK247" s="176" t="s">
        <v>748</v>
      </c>
      <c r="AL247" s="1231" t="s">
        <v>251</v>
      </c>
      <c r="AM247" s="176" t="s">
        <v>126</v>
      </c>
      <c r="AN247" s="176">
        <v>0.91100000000000003</v>
      </c>
      <c r="AO247" s="176">
        <v>1.8</v>
      </c>
      <c r="AP247" s="176">
        <v>24</v>
      </c>
      <c r="AQ247" s="176">
        <v>216</v>
      </c>
      <c r="AR247" s="176">
        <v>2.8</v>
      </c>
      <c r="AS247" s="193">
        <v>13223.3472</v>
      </c>
    </row>
    <row r="248" spans="1:45" ht="16.5" customHeight="1">
      <c r="A248" s="175">
        <v>46149</v>
      </c>
      <c r="B248" s="176" t="s">
        <v>215</v>
      </c>
      <c r="C248" s="176" t="s">
        <v>16711</v>
      </c>
      <c r="D248" s="176" t="s">
        <v>646</v>
      </c>
      <c r="E248" s="176" t="s">
        <v>471</v>
      </c>
      <c r="F248" s="176" t="s">
        <v>16712</v>
      </c>
      <c r="G248" s="176">
        <v>700</v>
      </c>
      <c r="H248" s="176" t="s">
        <v>959</v>
      </c>
      <c r="I248" s="176">
        <v>5</v>
      </c>
      <c r="L248" s="176" t="s">
        <v>645</v>
      </c>
      <c r="P248" s="176" t="s">
        <v>645</v>
      </c>
      <c r="T248" s="176" t="s">
        <v>645</v>
      </c>
      <c r="X248" s="176" t="s">
        <v>645</v>
      </c>
      <c r="Z248" s="176">
        <v>3.2653061224489797</v>
      </c>
      <c r="AA248" s="176" t="s">
        <v>645</v>
      </c>
      <c r="AB248" s="176" t="s">
        <v>420</v>
      </c>
      <c r="AC248" s="176" t="s">
        <v>420</v>
      </c>
      <c r="AD248" s="176" t="s">
        <v>420</v>
      </c>
      <c r="AE248" s="176" t="s">
        <v>420</v>
      </c>
      <c r="AF248" s="176" t="s">
        <v>213</v>
      </c>
      <c r="AG248" s="176">
        <v>1</v>
      </c>
      <c r="AH248" s="176" t="s">
        <v>655</v>
      </c>
      <c r="AI248" s="176" t="s">
        <v>862</v>
      </c>
      <c r="AJ248" s="176" t="s">
        <v>748</v>
      </c>
      <c r="AK248" s="176" t="s">
        <v>748</v>
      </c>
      <c r="AL248" s="1231" t="s">
        <v>251</v>
      </c>
      <c r="AM248" s="176" t="s">
        <v>466</v>
      </c>
      <c r="AN248" s="176">
        <v>1.1890000000000001</v>
      </c>
      <c r="AO248" s="176">
        <v>2.2999999999999998</v>
      </c>
      <c r="AP248" s="176">
        <v>24</v>
      </c>
      <c r="AQ248" s="176">
        <v>216</v>
      </c>
      <c r="AR248" s="176">
        <v>3.3</v>
      </c>
      <c r="AS248" s="193">
        <v>20340.460800000001</v>
      </c>
    </row>
    <row r="249" spans="1:45" ht="16.5" customHeight="1">
      <c r="A249" s="175">
        <v>46149</v>
      </c>
      <c r="B249" s="176" t="s">
        <v>215</v>
      </c>
      <c r="C249" s="176" t="s">
        <v>17289</v>
      </c>
      <c r="D249" s="176" t="s">
        <v>646</v>
      </c>
      <c r="E249" s="176" t="s">
        <v>17279</v>
      </c>
      <c r="F249" s="176" t="s">
        <v>17297</v>
      </c>
      <c r="G249" s="176">
        <v>700</v>
      </c>
      <c r="H249" s="176" t="s">
        <v>1237</v>
      </c>
      <c r="I249" s="176">
        <v>5</v>
      </c>
      <c r="L249" s="176" t="s">
        <v>645</v>
      </c>
      <c r="P249" s="176" t="s">
        <v>645</v>
      </c>
      <c r="T249" s="176" t="s">
        <v>645</v>
      </c>
      <c r="X249" s="176" t="s">
        <v>645</v>
      </c>
      <c r="Z249" s="176">
        <v>3.2653061224489797</v>
      </c>
      <c r="AA249" s="176" t="s">
        <v>645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655</v>
      </c>
      <c r="AI249" s="176" t="s">
        <v>862</v>
      </c>
      <c r="AJ249" s="176" t="s">
        <v>748</v>
      </c>
      <c r="AK249" s="176" t="s">
        <v>748</v>
      </c>
      <c r="AL249" s="1231" t="s">
        <v>251</v>
      </c>
      <c r="AM249" s="176" t="s">
        <v>466</v>
      </c>
      <c r="AN249" s="176">
        <v>1.1890000000000001</v>
      </c>
      <c r="AO249" s="176">
        <v>2.2999999999999998</v>
      </c>
      <c r="AP249" s="176">
        <v>24</v>
      </c>
      <c r="AQ249" s="176">
        <v>216</v>
      </c>
      <c r="AR249" s="176">
        <v>3.3</v>
      </c>
      <c r="AS249" s="193">
        <v>20340.460800000001</v>
      </c>
    </row>
    <row r="250" spans="1:45" ht="16.5" customHeight="1">
      <c r="A250" s="175">
        <v>46149</v>
      </c>
      <c r="B250" s="176" t="s">
        <v>216</v>
      </c>
      <c r="C250" s="176" t="s">
        <v>17356</v>
      </c>
      <c r="E250" s="176" t="s">
        <v>15134</v>
      </c>
      <c r="F250" s="176" t="s">
        <v>17376</v>
      </c>
      <c r="G250" s="176">
        <v>600</v>
      </c>
      <c r="H250" s="176" t="s">
        <v>661</v>
      </c>
      <c r="I250" s="176">
        <v>5</v>
      </c>
      <c r="L250" s="176" t="s">
        <v>656</v>
      </c>
      <c r="M250" s="176" t="s">
        <v>645</v>
      </c>
      <c r="P250" s="176" t="s">
        <v>645</v>
      </c>
      <c r="T250" s="176" t="s">
        <v>483</v>
      </c>
      <c r="U250" s="176" t="s">
        <v>645</v>
      </c>
      <c r="V250" s="176">
        <v>21</v>
      </c>
      <c r="W250" s="176">
        <v>0</v>
      </c>
      <c r="X250" s="176">
        <v>9034</v>
      </c>
      <c r="Y250" s="176" t="s">
        <v>645</v>
      </c>
      <c r="Z250" s="176">
        <v>2.8346456692913384</v>
      </c>
      <c r="AA250" s="176" t="s">
        <v>656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2</v>
      </c>
      <c r="AH250" s="176" t="s">
        <v>654</v>
      </c>
      <c r="AI250" s="176" t="s">
        <v>654</v>
      </c>
      <c r="AJ250" s="176" t="s">
        <v>748</v>
      </c>
      <c r="AK250" s="176" t="s">
        <v>748</v>
      </c>
      <c r="AL250" s="1231" t="s">
        <v>252</v>
      </c>
      <c r="AM250" s="176" t="s">
        <v>126</v>
      </c>
      <c r="AN250" s="176">
        <v>0.91100000000000003</v>
      </c>
      <c r="AO250" s="176">
        <v>3.2</v>
      </c>
      <c r="AP250" s="176">
        <v>24</v>
      </c>
      <c r="AQ250" s="176">
        <v>216</v>
      </c>
      <c r="AR250" s="176">
        <v>4.2</v>
      </c>
      <c r="AS250" s="193">
        <v>19835.020800000002</v>
      </c>
    </row>
    <row r="251" spans="1:45" ht="16.5" customHeight="1">
      <c r="A251" s="175">
        <v>46149</v>
      </c>
      <c r="B251" s="176" t="s">
        <v>217</v>
      </c>
      <c r="C251" s="176" t="s">
        <v>16722</v>
      </c>
      <c r="E251" s="176" t="s">
        <v>874</v>
      </c>
      <c r="F251" s="176" t="s">
        <v>16725</v>
      </c>
      <c r="G251" s="176">
        <v>600</v>
      </c>
      <c r="H251" s="176" t="s">
        <v>16053</v>
      </c>
      <c r="I251" s="176">
        <v>4</v>
      </c>
      <c r="J251" s="176">
        <v>21</v>
      </c>
      <c r="K251" s="176">
        <v>0</v>
      </c>
      <c r="L251" s="176">
        <v>8557</v>
      </c>
      <c r="M251" s="176">
        <v>9017</v>
      </c>
      <c r="N251" s="176">
        <v>14</v>
      </c>
      <c r="O251" s="176">
        <v>0</v>
      </c>
      <c r="P251" s="176">
        <v>8477</v>
      </c>
      <c r="Q251" s="176">
        <v>8937</v>
      </c>
      <c r="R251" s="176">
        <v>6</v>
      </c>
      <c r="S251" s="176">
        <v>0</v>
      </c>
      <c r="T251" s="176">
        <v>8434</v>
      </c>
      <c r="U251" s="176">
        <v>9052</v>
      </c>
      <c r="V251" s="176">
        <v>9</v>
      </c>
      <c r="W251" s="176">
        <v>0</v>
      </c>
      <c r="X251" s="176">
        <v>8567</v>
      </c>
      <c r="Y251" s="176">
        <v>9065</v>
      </c>
      <c r="Z251" s="176">
        <v>1.7496962332928312</v>
      </c>
      <c r="AA251" s="176">
        <v>16.666666666666668</v>
      </c>
      <c r="AB251" s="176">
        <v>1</v>
      </c>
      <c r="AC251" s="176">
        <v>87.632499999999993</v>
      </c>
      <c r="AD251" s="176">
        <v>2.0833333333333335</v>
      </c>
      <c r="AE251" s="176">
        <v>2.0833333333333335</v>
      </c>
      <c r="AF251" s="176" t="s">
        <v>213</v>
      </c>
      <c r="AG251" s="176">
        <v>1</v>
      </c>
      <c r="AH251" s="176" t="s">
        <v>642</v>
      </c>
      <c r="AI251" s="176" t="s">
        <v>642</v>
      </c>
      <c r="AJ251" s="176" t="s">
        <v>15469</v>
      </c>
      <c r="AK251" s="176" t="s">
        <v>15469</v>
      </c>
      <c r="AL251" s="1231" t="s">
        <v>252</v>
      </c>
      <c r="AM251" s="176" t="s">
        <v>126</v>
      </c>
      <c r="AN251" s="176">
        <v>0.91100000000000003</v>
      </c>
      <c r="AO251" s="176">
        <v>1.7</v>
      </c>
      <c r="AP251" s="176">
        <v>24</v>
      </c>
      <c r="AQ251" s="176">
        <v>216</v>
      </c>
      <c r="AR251" s="176">
        <v>2.7</v>
      </c>
      <c r="AS251" s="193">
        <v>12751.084800000001</v>
      </c>
    </row>
    <row r="252" spans="1:45" ht="16.5" customHeight="1">
      <c r="A252" s="175">
        <v>46149</v>
      </c>
      <c r="B252" s="176" t="s">
        <v>218</v>
      </c>
      <c r="C252" s="176" t="s">
        <v>17287</v>
      </c>
      <c r="D252" s="176" t="s">
        <v>646</v>
      </c>
      <c r="E252" s="176" t="s">
        <v>17279</v>
      </c>
      <c r="F252" s="176" t="s">
        <v>17280</v>
      </c>
      <c r="G252" s="176">
        <v>700</v>
      </c>
      <c r="H252" s="176" t="s">
        <v>747</v>
      </c>
      <c r="I252" s="176">
        <v>5</v>
      </c>
      <c r="J252" s="176">
        <v>6</v>
      </c>
      <c r="K252" s="176">
        <v>0</v>
      </c>
      <c r="L252" s="176" t="s">
        <v>127</v>
      </c>
      <c r="M252" s="176">
        <v>8638</v>
      </c>
      <c r="N252" s="176">
        <v>10</v>
      </c>
      <c r="O252" s="176">
        <v>0</v>
      </c>
      <c r="P252" s="176">
        <v>8615</v>
      </c>
      <c r="Q252" s="176" t="s">
        <v>645</v>
      </c>
      <c r="T252" s="176" t="s">
        <v>127</v>
      </c>
      <c r="U252" s="176" t="s">
        <v>645</v>
      </c>
      <c r="X252" s="176" t="s">
        <v>127</v>
      </c>
      <c r="Y252" s="176" t="s">
        <v>645</v>
      </c>
      <c r="Z252" s="176">
        <v>3.2505643340857788</v>
      </c>
      <c r="AA252" s="176" t="s">
        <v>127</v>
      </c>
      <c r="AB252" s="176">
        <v>1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642</v>
      </c>
      <c r="AI252" s="176" t="s">
        <v>642</v>
      </c>
      <c r="AJ252" s="176" t="s">
        <v>15469</v>
      </c>
      <c r="AK252" s="176" t="s">
        <v>15469</v>
      </c>
      <c r="AL252" s="1231" t="s">
        <v>251</v>
      </c>
      <c r="AM252" s="176" t="s">
        <v>466</v>
      </c>
      <c r="AN252" s="176">
        <v>1.1890000000000001</v>
      </c>
      <c r="AO252" s="176">
        <v>2.1</v>
      </c>
      <c r="AP252" s="176">
        <v>24</v>
      </c>
      <c r="AQ252" s="176">
        <v>216</v>
      </c>
      <c r="AR252" s="176">
        <v>3.1</v>
      </c>
      <c r="AS252" s="193">
        <v>19107.705600000001</v>
      </c>
    </row>
    <row r="253" spans="1:45" ht="16.5" customHeight="1">
      <c r="A253" s="175">
        <v>46149</v>
      </c>
      <c r="B253" s="176" t="s">
        <v>219</v>
      </c>
      <c r="C253" s="176" t="s">
        <v>17288</v>
      </c>
      <c r="D253" s="176" t="s">
        <v>17291</v>
      </c>
      <c r="E253" s="176" t="s">
        <v>1557</v>
      </c>
      <c r="F253" s="176" t="s">
        <v>16724</v>
      </c>
      <c r="G253" s="176">
        <v>630</v>
      </c>
      <c r="H253" s="176" t="s">
        <v>634</v>
      </c>
      <c r="I253" s="176">
        <v>2</v>
      </c>
      <c r="J253" s="176">
        <v>15</v>
      </c>
      <c r="K253" s="176">
        <v>0</v>
      </c>
      <c r="L253" s="176">
        <v>9557</v>
      </c>
      <c r="M253" s="176">
        <v>9488</v>
      </c>
      <c r="N253" s="176">
        <v>20</v>
      </c>
      <c r="O253" s="176">
        <v>0</v>
      </c>
      <c r="P253" s="176">
        <v>9651</v>
      </c>
      <c r="Q253" s="176">
        <v>9636</v>
      </c>
      <c r="R253" s="176">
        <v>3</v>
      </c>
      <c r="S253" s="176">
        <v>0</v>
      </c>
      <c r="T253" s="176">
        <v>9699</v>
      </c>
      <c r="U253" s="176">
        <v>9692</v>
      </c>
      <c r="V253" s="176">
        <v>21</v>
      </c>
      <c r="W253" s="176">
        <v>1</v>
      </c>
      <c r="X253" s="176">
        <v>9780</v>
      </c>
      <c r="Y253" s="176">
        <v>9588</v>
      </c>
      <c r="Z253" s="176">
        <v>2.4615384615384617</v>
      </c>
      <c r="AA253" s="176">
        <v>19.666666666666668</v>
      </c>
      <c r="AB253" s="176">
        <v>0.998046875</v>
      </c>
      <c r="AC253" s="176">
        <v>96.363749999999996</v>
      </c>
      <c r="AD253" s="176">
        <v>2.4583333333333335</v>
      </c>
      <c r="AE253" s="176">
        <v>2.4166666666666665</v>
      </c>
      <c r="AF253" s="176" t="s">
        <v>213</v>
      </c>
      <c r="AG253" s="176">
        <v>1</v>
      </c>
      <c r="AH253" s="176" t="s">
        <v>655</v>
      </c>
      <c r="AI253" s="176" t="s">
        <v>862</v>
      </c>
      <c r="AJ253" s="176" t="s">
        <v>748</v>
      </c>
      <c r="AK253" s="176" t="s">
        <v>748</v>
      </c>
      <c r="AL253" s="1231" t="s">
        <v>251</v>
      </c>
      <c r="AM253" s="176" t="s">
        <v>1036</v>
      </c>
      <c r="AN253" s="176">
        <v>0.56200000000000006</v>
      </c>
      <c r="AO253" s="176">
        <v>1.1000000000000001</v>
      </c>
      <c r="AP253" s="176">
        <v>24</v>
      </c>
      <c r="AQ253" s="176">
        <v>216</v>
      </c>
      <c r="AR253" s="176">
        <v>2.1</v>
      </c>
      <c r="AS253" s="193">
        <v>6118.1568000000007</v>
      </c>
    </row>
    <row r="254" spans="1:45" ht="16.5" customHeight="1">
      <c r="A254" s="175">
        <v>46149</v>
      </c>
      <c r="B254" s="176" t="s">
        <v>220</v>
      </c>
      <c r="C254" s="176" t="s">
        <v>645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645</v>
      </c>
      <c r="P254" s="176" t="s">
        <v>645</v>
      </c>
      <c r="T254" s="176" t="s">
        <v>645</v>
      </c>
      <c r="X254" s="176" t="s">
        <v>645</v>
      </c>
      <c r="Z254" s="176" t="s">
        <v>420</v>
      </c>
      <c r="AA254" s="176" t="s">
        <v>645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213</v>
      </c>
      <c r="AG254" s="176">
        <v>1</v>
      </c>
      <c r="AH254" s="176" t="s">
        <v>654</v>
      </c>
      <c r="AI254" s="176" t="s">
        <v>654</v>
      </c>
      <c r="AJ254" s="176" t="s">
        <v>654</v>
      </c>
      <c r="AK254" s="176" t="s">
        <v>654</v>
      </c>
      <c r="AL254" s="1231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46149</v>
      </c>
      <c r="B255" s="176" t="s">
        <v>221</v>
      </c>
      <c r="C255" s="176" t="s">
        <v>17355</v>
      </c>
      <c r="E255" s="176" t="s">
        <v>628</v>
      </c>
      <c r="F255" s="176" t="s">
        <v>17264</v>
      </c>
      <c r="G255" s="176">
        <v>600</v>
      </c>
      <c r="H255" s="176" t="s">
        <v>480</v>
      </c>
      <c r="I255" s="176">
        <v>5</v>
      </c>
      <c r="J255" s="176">
        <v>16</v>
      </c>
      <c r="K255" s="176">
        <v>0</v>
      </c>
      <c r="L255" s="176">
        <v>8622</v>
      </c>
      <c r="M255" s="176">
        <v>8251</v>
      </c>
      <c r="N255" s="176">
        <v>9</v>
      </c>
      <c r="O255" s="176">
        <v>0</v>
      </c>
      <c r="P255" s="176">
        <v>8701</v>
      </c>
      <c r="Q255" s="176">
        <v>8418</v>
      </c>
      <c r="R255" s="176">
        <v>3</v>
      </c>
      <c r="S255" s="176">
        <v>0</v>
      </c>
      <c r="T255" s="176">
        <v>8730</v>
      </c>
      <c r="U255" s="176">
        <v>8471</v>
      </c>
      <c r="V255" s="176">
        <v>10</v>
      </c>
      <c r="W255" s="176">
        <v>2</v>
      </c>
      <c r="X255" s="176">
        <v>8743</v>
      </c>
      <c r="Y255" s="176">
        <v>8348</v>
      </c>
      <c r="Z255" s="176">
        <v>2.8685258964143427</v>
      </c>
      <c r="AA255" s="176">
        <v>12.666666666666666</v>
      </c>
      <c r="AB255" s="176">
        <v>0.99664797008547013</v>
      </c>
      <c r="AC255" s="176">
        <v>85.355000000000004</v>
      </c>
      <c r="AD255" s="176">
        <v>1.5833333333333333</v>
      </c>
      <c r="AE255" s="176">
        <v>1.5</v>
      </c>
      <c r="AF255" s="176" t="s">
        <v>213</v>
      </c>
      <c r="AG255" s="176">
        <v>1</v>
      </c>
      <c r="AH255" s="176" t="s">
        <v>655</v>
      </c>
      <c r="AI255" s="176" t="s">
        <v>862</v>
      </c>
      <c r="AJ255" s="176" t="s">
        <v>748</v>
      </c>
      <c r="AK255" s="176" t="s">
        <v>748</v>
      </c>
      <c r="AL255" s="1231" t="s">
        <v>251</v>
      </c>
      <c r="AM255" s="176" t="s">
        <v>126</v>
      </c>
      <c r="AN255" s="176">
        <v>0.91100000000000003</v>
      </c>
      <c r="AO255" s="176">
        <v>3</v>
      </c>
      <c r="AP255" s="176">
        <v>24</v>
      </c>
      <c r="AQ255" s="176">
        <v>216</v>
      </c>
      <c r="AR255" s="176">
        <v>4</v>
      </c>
      <c r="AS255" s="193">
        <v>18890.495999999999</v>
      </c>
    </row>
    <row r="256" spans="1:45" ht="16.5" customHeight="1">
      <c r="A256" s="175">
        <v>46149</v>
      </c>
      <c r="B256" s="176" t="s">
        <v>222</v>
      </c>
      <c r="C256" s="176" t="s">
        <v>645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645</v>
      </c>
      <c r="P256" s="176" t="s">
        <v>645</v>
      </c>
      <c r="T256" s="176" t="s">
        <v>645</v>
      </c>
      <c r="X256" s="176" t="s">
        <v>645</v>
      </c>
      <c r="Z256" s="176" t="s">
        <v>420</v>
      </c>
      <c r="AA256" s="176" t="s">
        <v>645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213</v>
      </c>
      <c r="AG256" s="176">
        <v>1</v>
      </c>
      <c r="AH256" s="176" t="s">
        <v>654</v>
      </c>
      <c r="AI256" s="176" t="s">
        <v>654</v>
      </c>
      <c r="AJ256" s="176" t="s">
        <v>654</v>
      </c>
      <c r="AK256" s="176" t="s">
        <v>654</v>
      </c>
      <c r="AL256" s="123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46149</v>
      </c>
      <c r="B257" s="176" t="s">
        <v>223</v>
      </c>
      <c r="C257" s="176" t="s">
        <v>645</v>
      </c>
      <c r="E257" s="176" t="s">
        <v>420</v>
      </c>
      <c r="F257" s="176" t="s">
        <v>420</v>
      </c>
      <c r="G257" s="176" t="s">
        <v>420</v>
      </c>
      <c r="H257" s="176" t="s">
        <v>420</v>
      </c>
      <c r="I257" s="176" t="s">
        <v>420</v>
      </c>
      <c r="L257" s="176" t="s">
        <v>645</v>
      </c>
      <c r="P257" s="176" t="s">
        <v>645</v>
      </c>
      <c r="T257" s="176" t="s">
        <v>645</v>
      </c>
      <c r="X257" s="176" t="s">
        <v>645</v>
      </c>
      <c r="Z257" s="176" t="s">
        <v>420</v>
      </c>
      <c r="AA257" s="176" t="s">
        <v>645</v>
      </c>
      <c r="AB257" s="176" t="s">
        <v>420</v>
      </c>
      <c r="AC257" s="176" t="s">
        <v>420</v>
      </c>
      <c r="AD257" s="176" t="s">
        <v>420</v>
      </c>
      <c r="AE257" s="176" t="s">
        <v>420</v>
      </c>
      <c r="AF257" s="176" t="s">
        <v>213</v>
      </c>
      <c r="AG257" s="176">
        <v>1</v>
      </c>
      <c r="AH257" s="176" t="s">
        <v>654</v>
      </c>
      <c r="AI257" s="176" t="s">
        <v>654</v>
      </c>
      <c r="AJ257" s="176" t="s">
        <v>654</v>
      </c>
      <c r="AK257" s="176" t="s">
        <v>654</v>
      </c>
      <c r="AL257" s="1231" t="s">
        <v>420</v>
      </c>
      <c r="AM257" s="176" t="s">
        <v>420</v>
      </c>
      <c r="AN257" s="176" t="s">
        <v>420</v>
      </c>
      <c r="AO257" s="176" t="s">
        <v>420</v>
      </c>
      <c r="AP257" s="176">
        <v>24</v>
      </c>
      <c r="AQ257" s="176">
        <v>216</v>
      </c>
      <c r="AR257" s="176" t="s">
        <v>420</v>
      </c>
      <c r="AS257" s="193" t="s">
        <v>420</v>
      </c>
    </row>
    <row r="258" spans="1:45" ht="16.5" customHeight="1">
      <c r="A258" s="175">
        <v>46149</v>
      </c>
      <c r="B258" s="176" t="s">
        <v>224</v>
      </c>
      <c r="C258" s="176" t="s">
        <v>17274</v>
      </c>
      <c r="D258" s="176" t="s">
        <v>646</v>
      </c>
      <c r="E258" s="176" t="s">
        <v>17279</v>
      </c>
      <c r="F258" s="176" t="s">
        <v>17280</v>
      </c>
      <c r="G258" s="176">
        <v>700</v>
      </c>
      <c r="H258" s="176" t="s">
        <v>16545</v>
      </c>
      <c r="I258" s="176">
        <v>5</v>
      </c>
      <c r="J258" s="176">
        <v>24</v>
      </c>
      <c r="K258" s="176">
        <v>0</v>
      </c>
      <c r="L258" s="176">
        <v>9305</v>
      </c>
      <c r="M258" s="176">
        <v>9157</v>
      </c>
      <c r="N258" s="176">
        <v>22</v>
      </c>
      <c r="O258" s="176">
        <v>0</v>
      </c>
      <c r="P258" s="176">
        <v>9543</v>
      </c>
      <c r="Q258" s="176">
        <v>9165</v>
      </c>
      <c r="R258" s="176">
        <v>16</v>
      </c>
      <c r="S258" s="176">
        <v>0</v>
      </c>
      <c r="T258" s="176">
        <v>9521</v>
      </c>
      <c r="U258" s="176">
        <v>9097</v>
      </c>
      <c r="V258" s="176">
        <v>24</v>
      </c>
      <c r="W258" s="176">
        <v>0</v>
      </c>
      <c r="X258" s="176">
        <v>9502</v>
      </c>
      <c r="Y258" s="176">
        <v>9134</v>
      </c>
      <c r="Z258" s="176">
        <v>3.2653061224489797</v>
      </c>
      <c r="AA258" s="176">
        <v>14.333333333333334</v>
      </c>
      <c r="AB258" s="176">
        <v>1</v>
      </c>
      <c r="AC258" s="176">
        <v>93.03</v>
      </c>
      <c r="AD258" s="176">
        <v>1.7916666666666667</v>
      </c>
      <c r="AE258" s="176">
        <v>1.7916666666666667</v>
      </c>
      <c r="AF258" s="176" t="s">
        <v>213</v>
      </c>
      <c r="AG258" s="176">
        <v>0.5</v>
      </c>
      <c r="AH258" s="176" t="s">
        <v>642</v>
      </c>
      <c r="AI258" s="176" t="s">
        <v>642</v>
      </c>
      <c r="AJ258" s="176" t="s">
        <v>15469</v>
      </c>
      <c r="AK258" s="176" t="s">
        <v>15469</v>
      </c>
      <c r="AL258" s="1231" t="s">
        <v>251</v>
      </c>
      <c r="AM258" s="176" t="s">
        <v>466</v>
      </c>
      <c r="AN258" s="176">
        <v>1.1890000000000001</v>
      </c>
      <c r="AO258" s="176">
        <v>2.2999999999999998</v>
      </c>
      <c r="AP258" s="176">
        <v>24</v>
      </c>
      <c r="AQ258" s="176">
        <v>216</v>
      </c>
      <c r="AR258" s="176">
        <v>3.3</v>
      </c>
      <c r="AS258" s="193">
        <v>20340.460800000001</v>
      </c>
    </row>
    <row r="259" spans="1:45" ht="16.5" customHeight="1">
      <c r="A259" s="175">
        <v>46149</v>
      </c>
      <c r="B259" s="176" t="s">
        <v>225</v>
      </c>
      <c r="C259" s="176" t="s">
        <v>17290</v>
      </c>
      <c r="E259" s="176" t="s">
        <v>210</v>
      </c>
      <c r="F259" s="176" t="s">
        <v>17292</v>
      </c>
      <c r="G259" s="176">
        <v>650</v>
      </c>
      <c r="H259" s="176" t="s">
        <v>3307</v>
      </c>
      <c r="I259" s="176">
        <v>5</v>
      </c>
      <c r="J259" s="176">
        <v>16</v>
      </c>
      <c r="K259" s="176">
        <v>0</v>
      </c>
      <c r="L259" s="176">
        <v>9468</v>
      </c>
      <c r="M259" s="176">
        <v>8902</v>
      </c>
      <c r="N259" s="176">
        <v>5</v>
      </c>
      <c r="O259" s="176">
        <v>0</v>
      </c>
      <c r="P259" s="176">
        <v>9519</v>
      </c>
      <c r="Q259" s="176">
        <v>8942</v>
      </c>
      <c r="R259" s="176">
        <v>18</v>
      </c>
      <c r="S259" s="176">
        <v>3</v>
      </c>
      <c r="T259" s="176">
        <v>9178</v>
      </c>
      <c r="U259" s="176">
        <v>8852</v>
      </c>
      <c r="V259" s="176">
        <v>20</v>
      </c>
      <c r="W259" s="176">
        <v>3</v>
      </c>
      <c r="X259" s="176">
        <v>9070</v>
      </c>
      <c r="Y259" s="176">
        <v>8541</v>
      </c>
      <c r="Z259" s="176">
        <v>3.0573248407643314</v>
      </c>
      <c r="AA259" s="176">
        <v>19.666666666666668</v>
      </c>
      <c r="AB259" s="176">
        <v>0.99056490384615381</v>
      </c>
      <c r="AC259" s="176">
        <v>90.59</v>
      </c>
      <c r="AD259" s="176">
        <v>2.4583333333333335</v>
      </c>
      <c r="AE259" s="176">
        <v>2.2083333333333335</v>
      </c>
      <c r="AF259" s="176" t="s">
        <v>213</v>
      </c>
      <c r="AG259" s="176">
        <v>1</v>
      </c>
      <c r="AH259" s="176" t="s">
        <v>655</v>
      </c>
      <c r="AI259" s="176" t="s">
        <v>862</v>
      </c>
      <c r="AJ259" s="176" t="s">
        <v>650</v>
      </c>
      <c r="AK259" s="176" t="s">
        <v>650</v>
      </c>
      <c r="AL259" s="1231" t="s">
        <v>251</v>
      </c>
      <c r="AM259" s="176" t="s">
        <v>126</v>
      </c>
      <c r="AN259" s="176">
        <v>0.91100000000000003</v>
      </c>
      <c r="AO259" s="176">
        <v>1.9</v>
      </c>
      <c r="AP259" s="176">
        <v>24</v>
      </c>
      <c r="AQ259" s="176">
        <v>216</v>
      </c>
      <c r="AR259" s="176">
        <v>2.9</v>
      </c>
      <c r="AS259" s="193">
        <v>13695.6096</v>
      </c>
    </row>
    <row r="260" spans="1:45" ht="16.5" customHeight="1">
      <c r="A260" s="175">
        <v>46149</v>
      </c>
      <c r="B260" s="176" t="s">
        <v>226</v>
      </c>
      <c r="C260" s="176" t="s">
        <v>645</v>
      </c>
      <c r="E260" s="176" t="s">
        <v>420</v>
      </c>
      <c r="F260" s="176" t="s">
        <v>420</v>
      </c>
      <c r="G260" s="176" t="s">
        <v>420</v>
      </c>
      <c r="H260" s="176" t="s">
        <v>420</v>
      </c>
      <c r="I260" s="176" t="s">
        <v>420</v>
      </c>
      <c r="L260" s="176" t="s">
        <v>645</v>
      </c>
      <c r="P260" s="176" t="s">
        <v>645</v>
      </c>
      <c r="T260" s="176" t="s">
        <v>645</v>
      </c>
      <c r="X260" s="176" t="s">
        <v>645</v>
      </c>
      <c r="Z260" s="176" t="s">
        <v>420</v>
      </c>
      <c r="AA260" s="176" t="s">
        <v>645</v>
      </c>
      <c r="AB260" s="176" t="s">
        <v>420</v>
      </c>
      <c r="AC260" s="176" t="s">
        <v>420</v>
      </c>
      <c r="AD260" s="176" t="s">
        <v>420</v>
      </c>
      <c r="AE260" s="176" t="s">
        <v>420</v>
      </c>
      <c r="AF260" s="176" t="s">
        <v>213</v>
      </c>
      <c r="AG260" s="176">
        <v>1</v>
      </c>
      <c r="AH260" s="176" t="s">
        <v>654</v>
      </c>
      <c r="AI260" s="176" t="s">
        <v>654</v>
      </c>
      <c r="AJ260" s="176" t="s">
        <v>654</v>
      </c>
      <c r="AK260" s="176" t="s">
        <v>654</v>
      </c>
      <c r="AL260" s="1231" t="s">
        <v>420</v>
      </c>
      <c r="AM260" s="176" t="s">
        <v>420</v>
      </c>
      <c r="AN260" s="176" t="s">
        <v>420</v>
      </c>
      <c r="AO260" s="176" t="s">
        <v>420</v>
      </c>
      <c r="AP260" s="176">
        <v>24</v>
      </c>
      <c r="AQ260" s="176">
        <v>216</v>
      </c>
      <c r="AR260" s="176" t="s">
        <v>420</v>
      </c>
      <c r="AS260" s="193" t="s">
        <v>420</v>
      </c>
    </row>
    <row r="261" spans="1:45" ht="16.5" customHeight="1">
      <c r="A261" s="175">
        <v>46149</v>
      </c>
      <c r="B261" s="176" t="s">
        <v>227</v>
      </c>
      <c r="C261" s="176" t="s">
        <v>17244</v>
      </c>
      <c r="E261" s="176" t="s">
        <v>17246</v>
      </c>
      <c r="F261" s="176" t="s">
        <v>17236</v>
      </c>
      <c r="G261" s="176">
        <v>700</v>
      </c>
      <c r="H261" s="176" t="s">
        <v>17249</v>
      </c>
      <c r="I261" s="176">
        <v>5</v>
      </c>
      <c r="J261" s="176">
        <v>28</v>
      </c>
      <c r="K261" s="176">
        <v>0</v>
      </c>
      <c r="L261" s="176">
        <v>7560</v>
      </c>
      <c r="M261" s="176">
        <v>7946</v>
      </c>
      <c r="N261" s="176">
        <v>5</v>
      </c>
      <c r="O261" s="176">
        <v>0</v>
      </c>
      <c r="P261" s="176">
        <v>7588</v>
      </c>
      <c r="Q261" s="176">
        <v>8088</v>
      </c>
      <c r="R261" s="176">
        <v>18</v>
      </c>
      <c r="S261" s="176">
        <v>0</v>
      </c>
      <c r="T261" s="176">
        <v>7332</v>
      </c>
      <c r="U261" s="176">
        <v>7983</v>
      </c>
      <c r="V261" s="176">
        <v>11</v>
      </c>
      <c r="W261" s="176">
        <v>0</v>
      </c>
      <c r="X261" s="176">
        <v>7593</v>
      </c>
      <c r="Y261" s="176">
        <v>8175</v>
      </c>
      <c r="Z261" s="176">
        <v>2.2187981510015407</v>
      </c>
      <c r="AA261" s="176">
        <v>20.666666666666668</v>
      </c>
      <c r="AB261" s="176">
        <v>1</v>
      </c>
      <c r="AC261" s="176">
        <v>77.831249999999997</v>
      </c>
      <c r="AD261" s="176">
        <v>2.5833333333333335</v>
      </c>
      <c r="AE261" s="176">
        <v>2.5833333333333335</v>
      </c>
      <c r="AF261" s="176" t="s">
        <v>213</v>
      </c>
      <c r="AG261" s="176">
        <v>1</v>
      </c>
      <c r="AH261" s="176" t="s">
        <v>642</v>
      </c>
      <c r="AI261" s="176" t="s">
        <v>642</v>
      </c>
      <c r="AJ261" s="176" t="s">
        <v>15469</v>
      </c>
      <c r="AK261" s="176" t="s">
        <v>15469</v>
      </c>
      <c r="AL261" s="1231" t="s">
        <v>251</v>
      </c>
      <c r="AM261" s="176" t="s">
        <v>639</v>
      </c>
      <c r="AN261" s="176">
        <v>0.66900000000000004</v>
      </c>
      <c r="AO261" s="176">
        <v>2.4</v>
      </c>
      <c r="AP261" s="176">
        <v>24</v>
      </c>
      <c r="AQ261" s="176">
        <v>216</v>
      </c>
      <c r="AR261" s="176">
        <v>3.4</v>
      </c>
      <c r="AS261" s="193">
        <v>11791.526400000002</v>
      </c>
    </row>
    <row r="262" spans="1:45" ht="16.5" customHeight="1">
      <c r="A262" s="175">
        <v>46149</v>
      </c>
      <c r="B262" s="176" t="s">
        <v>228</v>
      </c>
      <c r="C262" s="176" t="s">
        <v>645</v>
      </c>
      <c r="E262" s="176" t="s">
        <v>420</v>
      </c>
      <c r="F262" s="176" t="s">
        <v>420</v>
      </c>
      <c r="G262" s="176" t="s">
        <v>420</v>
      </c>
      <c r="H262" s="176" t="s">
        <v>420</v>
      </c>
      <c r="I262" s="176" t="s">
        <v>420</v>
      </c>
      <c r="L262" s="176" t="s">
        <v>645</v>
      </c>
      <c r="P262" s="176" t="s">
        <v>645</v>
      </c>
      <c r="T262" s="176" t="s">
        <v>645</v>
      </c>
      <c r="X262" s="176" t="s">
        <v>645</v>
      </c>
      <c r="Z262" s="176" t="s">
        <v>420</v>
      </c>
      <c r="AA262" s="176" t="s">
        <v>645</v>
      </c>
      <c r="AB262" s="176" t="s">
        <v>420</v>
      </c>
      <c r="AC262" s="176" t="s">
        <v>420</v>
      </c>
      <c r="AD262" s="176" t="s">
        <v>420</v>
      </c>
      <c r="AE262" s="176" t="s">
        <v>420</v>
      </c>
      <c r="AF262" s="176" t="s">
        <v>213</v>
      </c>
      <c r="AG262" s="176">
        <v>1</v>
      </c>
      <c r="AH262" s="176" t="s">
        <v>654</v>
      </c>
      <c r="AI262" s="176" t="s">
        <v>654</v>
      </c>
      <c r="AJ262" s="176" t="s">
        <v>654</v>
      </c>
      <c r="AK262" s="176" t="s">
        <v>654</v>
      </c>
      <c r="AL262" s="1231" t="s">
        <v>420</v>
      </c>
      <c r="AM262" s="176" t="s">
        <v>420</v>
      </c>
      <c r="AN262" s="176" t="s">
        <v>420</v>
      </c>
      <c r="AO262" s="176" t="s">
        <v>420</v>
      </c>
      <c r="AP262" s="176">
        <v>24</v>
      </c>
      <c r="AQ262" s="176">
        <v>216</v>
      </c>
      <c r="AR262" s="176" t="s">
        <v>420</v>
      </c>
      <c r="AS262" s="193" t="s">
        <v>420</v>
      </c>
    </row>
    <row r="263" spans="1:45" ht="16.5" customHeight="1">
      <c r="A263" s="175">
        <v>46149</v>
      </c>
      <c r="B263" s="176" t="s">
        <v>229</v>
      </c>
      <c r="C263" s="176" t="s">
        <v>645</v>
      </c>
      <c r="E263" s="176" t="s">
        <v>420</v>
      </c>
      <c r="F263" s="176" t="s">
        <v>420</v>
      </c>
      <c r="G263" s="176" t="s">
        <v>420</v>
      </c>
      <c r="H263" s="176" t="s">
        <v>420</v>
      </c>
      <c r="I263" s="176" t="s">
        <v>420</v>
      </c>
      <c r="L263" s="176" t="s">
        <v>645</v>
      </c>
      <c r="P263" s="176" t="s">
        <v>645</v>
      </c>
      <c r="T263" s="176" t="s">
        <v>645</v>
      </c>
      <c r="X263" s="176" t="s">
        <v>645</v>
      </c>
      <c r="Z263" s="176" t="s">
        <v>420</v>
      </c>
      <c r="AA263" s="176" t="s">
        <v>645</v>
      </c>
      <c r="AB263" s="176" t="s">
        <v>420</v>
      </c>
      <c r="AC263" s="176" t="s">
        <v>420</v>
      </c>
      <c r="AD263" s="176" t="s">
        <v>420</v>
      </c>
      <c r="AE263" s="176" t="s">
        <v>420</v>
      </c>
      <c r="AF263" s="176" t="s">
        <v>213</v>
      </c>
      <c r="AG263" s="176">
        <v>1</v>
      </c>
      <c r="AH263" s="176" t="s">
        <v>654</v>
      </c>
      <c r="AI263" s="176" t="s">
        <v>654</v>
      </c>
      <c r="AJ263" s="176" t="s">
        <v>654</v>
      </c>
      <c r="AK263" s="176" t="s">
        <v>654</v>
      </c>
      <c r="AL263" s="1231" t="s">
        <v>420</v>
      </c>
      <c r="AM263" s="176" t="s">
        <v>420</v>
      </c>
      <c r="AN263" s="176" t="s">
        <v>420</v>
      </c>
      <c r="AO263" s="176" t="s">
        <v>420</v>
      </c>
      <c r="AP263" s="176">
        <v>24</v>
      </c>
      <c r="AQ263" s="176">
        <v>216</v>
      </c>
      <c r="AR263" s="176" t="s">
        <v>420</v>
      </c>
      <c r="AS263" s="193" t="s">
        <v>420</v>
      </c>
    </row>
    <row r="264" spans="1:45" ht="16.5" customHeight="1">
      <c r="A264" s="175">
        <v>46149</v>
      </c>
      <c r="B264" s="176" t="s">
        <v>230</v>
      </c>
      <c r="C264" s="176" t="s">
        <v>17295</v>
      </c>
      <c r="E264" s="176" t="s">
        <v>869</v>
      </c>
      <c r="F264" s="176" t="s">
        <v>17296</v>
      </c>
      <c r="G264" s="176">
        <v>600</v>
      </c>
      <c r="H264" s="176" t="s">
        <v>459</v>
      </c>
      <c r="I264" s="176">
        <v>4</v>
      </c>
      <c r="J264" s="176">
        <v>28</v>
      </c>
      <c r="K264" s="176">
        <v>0</v>
      </c>
      <c r="L264" s="176">
        <v>7849</v>
      </c>
      <c r="M264" s="176">
        <v>9595</v>
      </c>
      <c r="N264" s="176">
        <v>14</v>
      </c>
      <c r="O264" s="176">
        <v>0</v>
      </c>
      <c r="P264" s="176">
        <v>7875</v>
      </c>
      <c r="Q264" s="176">
        <v>9571</v>
      </c>
      <c r="R264" s="176">
        <v>6</v>
      </c>
      <c r="S264" s="176">
        <v>0</v>
      </c>
      <c r="T264" s="176">
        <v>7923</v>
      </c>
      <c r="U264" s="176">
        <v>9610</v>
      </c>
      <c r="V264" s="176">
        <v>36</v>
      </c>
      <c r="W264" s="176">
        <v>0</v>
      </c>
      <c r="X264" s="176">
        <v>7846</v>
      </c>
      <c r="Y264" s="176">
        <v>9589</v>
      </c>
      <c r="Z264" s="176">
        <v>6.9230769230769234</v>
      </c>
      <c r="AA264" s="176">
        <v>14</v>
      </c>
      <c r="AB264" s="176">
        <v>1</v>
      </c>
      <c r="AC264" s="176">
        <v>87.322500000000005</v>
      </c>
      <c r="AD264" s="176">
        <v>1.75</v>
      </c>
      <c r="AE264" s="176">
        <v>1.75</v>
      </c>
      <c r="AF264" s="176" t="s">
        <v>213</v>
      </c>
      <c r="AG264" s="176">
        <v>0.5</v>
      </c>
      <c r="AH264" s="176" t="s">
        <v>642</v>
      </c>
      <c r="AI264" s="176" t="s">
        <v>642</v>
      </c>
      <c r="AJ264" s="176" t="s">
        <v>15469</v>
      </c>
      <c r="AK264" s="176" t="s">
        <v>15469</v>
      </c>
      <c r="AL264" s="1231" t="s">
        <v>251</v>
      </c>
      <c r="AM264" s="176" t="s">
        <v>657</v>
      </c>
      <c r="AN264" s="176">
        <v>1.859</v>
      </c>
      <c r="AO264" s="176">
        <v>1.6</v>
      </c>
      <c r="AP264" s="176">
        <v>24</v>
      </c>
      <c r="AQ264" s="176">
        <v>216</v>
      </c>
      <c r="AR264" s="176">
        <v>2.6</v>
      </c>
      <c r="AS264" s="193">
        <v>25056.345600000001</v>
      </c>
    </row>
    <row r="265" spans="1:45" ht="16.5" customHeight="1">
      <c r="A265" s="175">
        <v>46149</v>
      </c>
      <c r="B265" s="176" t="s">
        <v>231</v>
      </c>
      <c r="C265" s="176" t="s">
        <v>645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645</v>
      </c>
      <c r="P265" s="176" t="s">
        <v>645</v>
      </c>
      <c r="T265" s="176" t="s">
        <v>645</v>
      </c>
      <c r="X265" s="176" t="s">
        <v>645</v>
      </c>
      <c r="Z265" s="176" t="s">
        <v>420</v>
      </c>
      <c r="AA265" s="176" t="s">
        <v>645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232</v>
      </c>
      <c r="AG265" s="176">
        <v>1</v>
      </c>
      <c r="AH265" s="176" t="s">
        <v>654</v>
      </c>
      <c r="AI265" s="176" t="s">
        <v>654</v>
      </c>
      <c r="AJ265" s="176" t="s">
        <v>654</v>
      </c>
      <c r="AK265" s="176" t="s">
        <v>654</v>
      </c>
      <c r="AL265" s="1231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46149</v>
      </c>
      <c r="B266" s="176" t="s">
        <v>233</v>
      </c>
      <c r="C266" s="176" t="s">
        <v>17258</v>
      </c>
      <c r="D266" s="176" t="s">
        <v>646</v>
      </c>
      <c r="E266" s="176" t="s">
        <v>17253</v>
      </c>
      <c r="F266" s="176" t="s">
        <v>17259</v>
      </c>
      <c r="G266" s="176">
        <v>600</v>
      </c>
      <c r="H266" s="176" t="s">
        <v>17269</v>
      </c>
      <c r="I266" s="176">
        <v>5.5</v>
      </c>
      <c r="L266" s="176" t="s">
        <v>127</v>
      </c>
      <c r="P266" s="176" t="s">
        <v>640</v>
      </c>
      <c r="T266" s="176" t="s">
        <v>645</v>
      </c>
      <c r="X266" s="176" t="s">
        <v>645</v>
      </c>
      <c r="Z266" s="176">
        <v>5.0883392226148407</v>
      </c>
      <c r="AA266" s="176" t="s">
        <v>127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232</v>
      </c>
      <c r="AG266" s="176">
        <v>1</v>
      </c>
      <c r="AH266" s="176" t="s">
        <v>845</v>
      </c>
      <c r="AI266" s="176" t="s">
        <v>845</v>
      </c>
      <c r="AJ266" s="176" t="s">
        <v>650</v>
      </c>
      <c r="AK266" s="176" t="s">
        <v>650</v>
      </c>
      <c r="AL266" s="1231" t="s">
        <v>251</v>
      </c>
      <c r="AM266" s="176" t="s">
        <v>657</v>
      </c>
      <c r="AN266" s="176">
        <v>1.859</v>
      </c>
      <c r="AO266" s="176">
        <v>2.1</v>
      </c>
      <c r="AP266" s="176">
        <v>24</v>
      </c>
      <c r="AQ266" s="176">
        <v>216</v>
      </c>
      <c r="AR266" s="176">
        <v>3.1</v>
      </c>
      <c r="AS266" s="193">
        <v>29874.873599999999</v>
      </c>
    </row>
    <row r="267" spans="1:45" ht="16.5" customHeight="1">
      <c r="A267" s="175">
        <v>46149</v>
      </c>
      <c r="B267" s="176" t="s">
        <v>234</v>
      </c>
      <c r="C267" s="176" t="s">
        <v>645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645</v>
      </c>
      <c r="P267" s="176" t="s">
        <v>645</v>
      </c>
      <c r="T267" s="176" t="s">
        <v>645</v>
      </c>
      <c r="X267" s="176" t="s">
        <v>645</v>
      </c>
      <c r="Z267" s="176" t="s">
        <v>420</v>
      </c>
      <c r="AA267" s="176" t="s">
        <v>645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232</v>
      </c>
      <c r="AG267" s="176">
        <v>1</v>
      </c>
      <c r="AH267" s="176" t="s">
        <v>654</v>
      </c>
      <c r="AI267" s="176" t="s">
        <v>654</v>
      </c>
      <c r="AJ267" s="176" t="s">
        <v>654</v>
      </c>
      <c r="AK267" s="176" t="s">
        <v>654</v>
      </c>
      <c r="AL267" s="123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46149</v>
      </c>
      <c r="B268" s="176" t="s">
        <v>235</v>
      </c>
      <c r="C268" s="176" t="s">
        <v>17357</v>
      </c>
      <c r="D268" s="176" t="s">
        <v>646</v>
      </c>
      <c r="E268" s="176" t="s">
        <v>17253</v>
      </c>
      <c r="F268" s="176" t="s">
        <v>17358</v>
      </c>
      <c r="G268" s="176">
        <v>700</v>
      </c>
      <c r="H268" s="176" t="s">
        <v>814</v>
      </c>
      <c r="I268" s="176">
        <v>5.5</v>
      </c>
      <c r="L268" s="176" t="s">
        <v>641</v>
      </c>
      <c r="M268" s="176" t="s">
        <v>656</v>
      </c>
      <c r="P268" s="176" t="s">
        <v>641</v>
      </c>
      <c r="T268" s="176" t="s">
        <v>483</v>
      </c>
      <c r="V268" s="176">
        <v>45</v>
      </c>
      <c r="W268" s="176">
        <v>0</v>
      </c>
      <c r="X268" s="176">
        <v>8520</v>
      </c>
      <c r="Y268" s="176">
        <v>8700</v>
      </c>
      <c r="Z268" s="176">
        <v>5.8775510204081636</v>
      </c>
      <c r="AA268" s="176" t="s">
        <v>641</v>
      </c>
      <c r="AB268" s="176" t="s">
        <v>420</v>
      </c>
      <c r="AC268" s="176">
        <v>86.1</v>
      </c>
      <c r="AD268" s="176" t="s">
        <v>420</v>
      </c>
      <c r="AE268" s="176" t="s">
        <v>420</v>
      </c>
      <c r="AF268" s="176" t="s">
        <v>236</v>
      </c>
      <c r="AG268" s="176">
        <v>1</v>
      </c>
      <c r="AH268" s="176" t="s">
        <v>15435</v>
      </c>
      <c r="AI268" s="176" t="s">
        <v>15435</v>
      </c>
      <c r="AJ268" s="176" t="s">
        <v>668</v>
      </c>
      <c r="AK268" s="176" t="s">
        <v>668</v>
      </c>
      <c r="AL268" s="1231" t="s">
        <v>252</v>
      </c>
      <c r="AM268" s="176" t="s">
        <v>466</v>
      </c>
      <c r="AN268" s="176">
        <v>1.1890000000000001</v>
      </c>
      <c r="AO268" s="176">
        <v>2.9</v>
      </c>
      <c r="AP268" s="176">
        <v>24</v>
      </c>
      <c r="AQ268" s="176">
        <v>216</v>
      </c>
      <c r="AR268" s="176">
        <v>3.9</v>
      </c>
      <c r="AS268" s="193">
        <v>24038.7264</v>
      </c>
    </row>
    <row r="269" spans="1:45" ht="16.5" customHeight="1">
      <c r="A269" s="175">
        <v>46149</v>
      </c>
      <c r="B269" s="176" t="s">
        <v>237</v>
      </c>
      <c r="C269" s="176" t="s">
        <v>17343</v>
      </c>
      <c r="D269" s="176" t="s">
        <v>646</v>
      </c>
      <c r="E269" s="176" t="s">
        <v>17253</v>
      </c>
      <c r="F269" s="176" t="s">
        <v>17344</v>
      </c>
      <c r="G269" s="176">
        <v>700</v>
      </c>
      <c r="H269" s="176" t="s">
        <v>876</v>
      </c>
      <c r="I269" s="176">
        <v>5.5</v>
      </c>
      <c r="J269" s="176">
        <v>20</v>
      </c>
      <c r="K269" s="176">
        <v>0</v>
      </c>
      <c r="L269" s="176">
        <v>9630</v>
      </c>
      <c r="M269" s="176">
        <v>9540</v>
      </c>
      <c r="N269" s="176">
        <v>8</v>
      </c>
      <c r="O269" s="176">
        <v>0</v>
      </c>
      <c r="P269" s="176">
        <v>9440</v>
      </c>
      <c r="Q269" s="176">
        <v>9170</v>
      </c>
      <c r="R269" s="176">
        <v>0</v>
      </c>
      <c r="S269" s="176">
        <v>0</v>
      </c>
      <c r="T269" s="176">
        <v>7520</v>
      </c>
      <c r="U269" s="176">
        <v>8060</v>
      </c>
      <c r="V269" s="176">
        <v>63</v>
      </c>
      <c r="W269" s="176">
        <v>6</v>
      </c>
      <c r="X269" s="176">
        <v>9810</v>
      </c>
      <c r="Y269" s="176">
        <v>9630</v>
      </c>
      <c r="Z269" s="176">
        <v>5.8536585365853657</v>
      </c>
      <c r="AA269" s="176">
        <v>30.333333333333332</v>
      </c>
      <c r="AB269" s="176">
        <v>0.99507211538461537</v>
      </c>
      <c r="AC269" s="176">
        <v>91</v>
      </c>
      <c r="AD269" s="176">
        <v>3.7916666666666665</v>
      </c>
      <c r="AE269" s="176">
        <v>3.5416666666666665</v>
      </c>
      <c r="AF269" s="176" t="s">
        <v>236</v>
      </c>
      <c r="AG269" s="176">
        <v>1</v>
      </c>
      <c r="AH269" s="176" t="s">
        <v>651</v>
      </c>
      <c r="AI269" s="176" t="s">
        <v>651</v>
      </c>
      <c r="AJ269" s="176" t="s">
        <v>653</v>
      </c>
      <c r="AK269" s="176" t="s">
        <v>653</v>
      </c>
      <c r="AL269" s="1231" t="s">
        <v>251</v>
      </c>
      <c r="AM269" s="176" t="s">
        <v>466</v>
      </c>
      <c r="AN269" s="176">
        <v>1.1890000000000001</v>
      </c>
      <c r="AO269" s="176">
        <v>2.9</v>
      </c>
      <c r="AP269" s="176">
        <v>24</v>
      </c>
      <c r="AQ269" s="176">
        <v>216</v>
      </c>
      <c r="AR269" s="176">
        <v>3.9</v>
      </c>
      <c r="AS269" s="193">
        <v>24038.7264</v>
      </c>
    </row>
    <row r="270" spans="1:45" ht="16.5" customHeight="1">
      <c r="A270" s="175">
        <v>46149</v>
      </c>
      <c r="B270" s="176" t="s">
        <v>238</v>
      </c>
      <c r="C270" s="176" t="s">
        <v>17285</v>
      </c>
      <c r="E270" s="176" t="s">
        <v>17253</v>
      </c>
      <c r="F270" s="176" t="s">
        <v>17293</v>
      </c>
      <c r="G270" s="176">
        <v>670</v>
      </c>
      <c r="H270" s="176" t="s">
        <v>735</v>
      </c>
      <c r="I270" s="176">
        <v>5</v>
      </c>
      <c r="J270" s="176">
        <v>15</v>
      </c>
      <c r="K270" s="176">
        <v>0</v>
      </c>
      <c r="L270" s="176">
        <v>8800</v>
      </c>
      <c r="N270" s="176">
        <v>11</v>
      </c>
      <c r="O270" s="176">
        <v>0</v>
      </c>
      <c r="P270" s="176">
        <v>9170</v>
      </c>
      <c r="R270" s="176">
        <v>0</v>
      </c>
      <c r="S270" s="176">
        <v>0</v>
      </c>
      <c r="T270" s="176">
        <v>8520</v>
      </c>
      <c r="V270" s="176">
        <v>33</v>
      </c>
      <c r="W270" s="176">
        <v>0</v>
      </c>
      <c r="X270" s="176">
        <v>8520</v>
      </c>
      <c r="Z270" s="176">
        <v>6.2882096069868991</v>
      </c>
      <c r="AA270" s="176">
        <v>39.333333333333336</v>
      </c>
      <c r="AB270" s="176">
        <v>1</v>
      </c>
      <c r="AC270" s="176">
        <v>87.525000000000006</v>
      </c>
      <c r="AD270" s="176">
        <v>4.916666666666667</v>
      </c>
      <c r="AE270" s="176">
        <v>4.916666666666667</v>
      </c>
      <c r="AF270" s="176" t="s">
        <v>236</v>
      </c>
      <c r="AG270" s="176">
        <v>2</v>
      </c>
      <c r="AH270" s="176" t="s">
        <v>15435</v>
      </c>
      <c r="AI270" s="176" t="s">
        <v>15435</v>
      </c>
      <c r="AJ270" s="176" t="s">
        <v>668</v>
      </c>
      <c r="AK270" s="176" t="s">
        <v>668</v>
      </c>
      <c r="AL270" s="1231" t="s">
        <v>251</v>
      </c>
      <c r="AM270" s="176" t="s">
        <v>466</v>
      </c>
      <c r="AN270" s="176">
        <v>1.1890000000000001</v>
      </c>
      <c r="AO270" s="176">
        <v>1.7</v>
      </c>
      <c r="AP270" s="176">
        <v>24</v>
      </c>
      <c r="AQ270" s="176">
        <v>216</v>
      </c>
      <c r="AR270" s="176">
        <v>2.7</v>
      </c>
      <c r="AS270" s="193">
        <v>16642.195200000002</v>
      </c>
    </row>
    <row r="271" spans="1:45" ht="16.5" customHeight="1">
      <c r="A271" s="175">
        <v>46149</v>
      </c>
      <c r="B271" s="176" t="s">
        <v>238</v>
      </c>
      <c r="C271" s="176" t="s">
        <v>17284</v>
      </c>
      <c r="E271" s="176" t="s">
        <v>17253</v>
      </c>
      <c r="F271" s="176" t="s">
        <v>17293</v>
      </c>
      <c r="G271" s="176">
        <v>670</v>
      </c>
      <c r="H271" s="176" t="s">
        <v>662</v>
      </c>
      <c r="I271" s="176">
        <v>5</v>
      </c>
      <c r="J271" s="176">
        <v>18</v>
      </c>
      <c r="K271" s="176">
        <v>0</v>
      </c>
      <c r="L271" s="176">
        <v>8800</v>
      </c>
      <c r="N271" s="176">
        <v>15</v>
      </c>
      <c r="O271" s="176">
        <v>0</v>
      </c>
      <c r="P271" s="176">
        <v>8890</v>
      </c>
      <c r="R271" s="176">
        <v>0</v>
      </c>
      <c r="S271" s="176">
        <v>0</v>
      </c>
      <c r="U271" s="176">
        <v>7690</v>
      </c>
      <c r="V271" s="176">
        <v>39</v>
      </c>
      <c r="W271" s="176">
        <v>0</v>
      </c>
      <c r="Y271" s="176">
        <v>8890</v>
      </c>
      <c r="Z271" s="176">
        <v>6.1802575107296134</v>
      </c>
      <c r="AA271" s="176">
        <v>48</v>
      </c>
      <c r="AB271" s="176">
        <v>1</v>
      </c>
      <c r="AC271" s="176">
        <v>85.674999999999997</v>
      </c>
      <c r="AD271" s="176">
        <v>6</v>
      </c>
      <c r="AE271" s="176">
        <v>6</v>
      </c>
      <c r="AF271" s="176" t="s">
        <v>236</v>
      </c>
      <c r="AG271" s="176">
        <v>2</v>
      </c>
      <c r="AH271" s="176" t="s">
        <v>15435</v>
      </c>
      <c r="AI271" s="176" t="s">
        <v>15435</v>
      </c>
      <c r="AJ271" s="176" t="s">
        <v>668</v>
      </c>
      <c r="AK271" s="176" t="s">
        <v>668</v>
      </c>
      <c r="AM271" s="176" t="s">
        <v>466</v>
      </c>
      <c r="AN271" s="176">
        <v>1.1890000000000001</v>
      </c>
      <c r="AO271" s="176">
        <v>2.4</v>
      </c>
      <c r="AP271" s="176">
        <v>24</v>
      </c>
      <c r="AQ271" s="176">
        <v>216</v>
      </c>
      <c r="AR271" s="176">
        <v>3.4</v>
      </c>
      <c r="AS271" s="193">
        <v>20956.838400000001</v>
      </c>
    </row>
    <row r="272" spans="1:45" ht="16.5" customHeight="1">
      <c r="A272" s="175">
        <v>46149</v>
      </c>
      <c r="B272" s="176" t="s">
        <v>239</v>
      </c>
      <c r="C272" s="176" t="s">
        <v>17275</v>
      </c>
      <c r="E272" s="176" t="s">
        <v>682</v>
      </c>
      <c r="F272" s="176" t="s">
        <v>17281</v>
      </c>
      <c r="G272" s="176">
        <v>600</v>
      </c>
      <c r="H272" s="176" t="s">
        <v>625</v>
      </c>
      <c r="I272" s="176">
        <v>5.5</v>
      </c>
      <c r="L272" s="176" t="s">
        <v>645</v>
      </c>
      <c r="M272" s="176" t="s">
        <v>127</v>
      </c>
      <c r="P272" s="176" t="s">
        <v>645</v>
      </c>
      <c r="Q272" s="176" t="s">
        <v>127</v>
      </c>
      <c r="T272" s="176" t="s">
        <v>645</v>
      </c>
      <c r="U272" s="176" t="s">
        <v>127</v>
      </c>
      <c r="X272" s="176" t="s">
        <v>645</v>
      </c>
      <c r="Y272" s="176" t="s">
        <v>127</v>
      </c>
      <c r="Z272" s="176">
        <v>4.9655172413793105</v>
      </c>
      <c r="AA272" s="176" t="s">
        <v>645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236</v>
      </c>
      <c r="AG272" s="176">
        <v>2</v>
      </c>
      <c r="AH272" s="176" t="s">
        <v>651</v>
      </c>
      <c r="AI272" s="176" t="s">
        <v>651</v>
      </c>
      <c r="AJ272" s="176" t="s">
        <v>653</v>
      </c>
      <c r="AK272" s="176" t="s">
        <v>653</v>
      </c>
      <c r="AL272" s="1231" t="s">
        <v>251</v>
      </c>
      <c r="AM272" s="176" t="s">
        <v>466</v>
      </c>
      <c r="AN272" s="176">
        <v>1.1890000000000001</v>
      </c>
      <c r="AO272" s="176">
        <v>3.8</v>
      </c>
      <c r="AP272" s="176">
        <v>24</v>
      </c>
      <c r="AQ272" s="176">
        <v>216</v>
      </c>
      <c r="AR272" s="176">
        <v>4.8</v>
      </c>
      <c r="AS272" s="193">
        <v>29586.124800000001</v>
      </c>
    </row>
    <row r="273" spans="1:45" ht="16.5" customHeight="1">
      <c r="A273" s="175">
        <v>46149</v>
      </c>
      <c r="B273" s="176" t="s">
        <v>389</v>
      </c>
      <c r="C273" s="176" t="s">
        <v>17270</v>
      </c>
      <c r="D273" s="176" t="s">
        <v>646</v>
      </c>
      <c r="E273" s="176" t="s">
        <v>17260</v>
      </c>
      <c r="F273" s="176" t="s">
        <v>17273</v>
      </c>
      <c r="G273" s="176">
        <v>550</v>
      </c>
      <c r="H273" s="176" t="s">
        <v>812</v>
      </c>
      <c r="I273" s="176">
        <v>5.5</v>
      </c>
      <c r="J273" s="176">
        <v>29</v>
      </c>
      <c r="K273" s="176">
        <v>0</v>
      </c>
      <c r="L273" s="176">
        <v>7040</v>
      </c>
      <c r="N273" s="176">
        <v>13</v>
      </c>
      <c r="O273" s="176">
        <v>0</v>
      </c>
      <c r="P273" s="176">
        <v>7410</v>
      </c>
      <c r="R273" s="176">
        <v>0</v>
      </c>
      <c r="S273" s="176">
        <v>0</v>
      </c>
      <c r="T273" s="176">
        <v>2500</v>
      </c>
      <c r="V273" s="176">
        <v>60</v>
      </c>
      <c r="W273" s="176">
        <v>0</v>
      </c>
      <c r="X273" s="176">
        <v>9760</v>
      </c>
      <c r="Z273" s="176">
        <v>6.6055045871559637</v>
      </c>
      <c r="AA273" s="176">
        <v>68</v>
      </c>
      <c r="AB273" s="176">
        <v>1</v>
      </c>
      <c r="AC273" s="176">
        <v>66.775000000000006</v>
      </c>
      <c r="AD273" s="176">
        <v>8.5</v>
      </c>
      <c r="AE273" s="176">
        <v>8.5</v>
      </c>
      <c r="AF273" s="176" t="s">
        <v>236</v>
      </c>
      <c r="AG273" s="176">
        <v>2</v>
      </c>
      <c r="AH273" s="176" t="s">
        <v>15435</v>
      </c>
      <c r="AI273" s="176" t="s">
        <v>15435</v>
      </c>
      <c r="AJ273" s="176" t="s">
        <v>668</v>
      </c>
      <c r="AK273" s="176" t="s">
        <v>668</v>
      </c>
      <c r="AL273" s="1231" t="s">
        <v>252</v>
      </c>
      <c r="AM273" s="176" t="s">
        <v>657</v>
      </c>
      <c r="AN273" s="176">
        <v>1.859</v>
      </c>
      <c r="AO273" s="176">
        <v>3.2</v>
      </c>
      <c r="AP273" s="176">
        <v>24</v>
      </c>
      <c r="AQ273" s="176">
        <v>216</v>
      </c>
      <c r="AR273" s="176">
        <v>4.2</v>
      </c>
      <c r="AS273" s="193">
        <v>40475.635199999997</v>
      </c>
    </row>
    <row r="274" spans="1:45" ht="16.5" customHeight="1">
      <c r="A274" s="175">
        <v>46149</v>
      </c>
      <c r="B274" s="176" t="s">
        <v>389</v>
      </c>
      <c r="C274" s="176" t="s">
        <v>17276</v>
      </c>
      <c r="D274" s="176" t="s">
        <v>646</v>
      </c>
      <c r="E274" s="176" t="s">
        <v>17253</v>
      </c>
      <c r="F274" s="176" t="s">
        <v>17251</v>
      </c>
      <c r="G274" s="176">
        <v>700</v>
      </c>
      <c r="H274" s="176" t="s">
        <v>911</v>
      </c>
      <c r="I274" s="176">
        <v>5.5</v>
      </c>
      <c r="J274" s="176">
        <v>21</v>
      </c>
      <c r="K274" s="176">
        <v>0</v>
      </c>
      <c r="L274" s="176">
        <v>8249</v>
      </c>
      <c r="N274" s="176">
        <v>7</v>
      </c>
      <c r="O274" s="176">
        <v>0</v>
      </c>
      <c r="P274" s="176">
        <v>7410</v>
      </c>
      <c r="R274" s="176">
        <v>0</v>
      </c>
      <c r="S274" s="176">
        <v>0</v>
      </c>
      <c r="U274" s="176">
        <v>6330</v>
      </c>
      <c r="V274" s="176">
        <v>20</v>
      </c>
      <c r="W274" s="176">
        <v>0</v>
      </c>
      <c r="Y274" s="176">
        <v>9070</v>
      </c>
      <c r="Z274" s="176">
        <v>5.8775510204081636</v>
      </c>
      <c r="AA274" s="176">
        <v>32</v>
      </c>
      <c r="AB274" s="176">
        <v>1</v>
      </c>
      <c r="AC274" s="176">
        <v>77.647499999999994</v>
      </c>
      <c r="AD274" s="176">
        <v>4</v>
      </c>
      <c r="AE274" s="176">
        <v>4</v>
      </c>
      <c r="AF274" s="176" t="s">
        <v>236</v>
      </c>
      <c r="AG274" s="176">
        <v>2</v>
      </c>
      <c r="AH274" s="176" t="s">
        <v>15435</v>
      </c>
      <c r="AI274" s="176" t="s">
        <v>15435</v>
      </c>
      <c r="AJ274" s="176" t="s">
        <v>668</v>
      </c>
      <c r="AK274" s="176" t="s">
        <v>668</v>
      </c>
      <c r="AM274" s="176" t="s">
        <v>466</v>
      </c>
      <c r="AN274" s="176">
        <v>1.1890000000000001</v>
      </c>
      <c r="AO274" s="176">
        <v>2.8</v>
      </c>
      <c r="AP274" s="176">
        <v>24</v>
      </c>
      <c r="AQ274" s="176">
        <v>216</v>
      </c>
      <c r="AR274" s="176">
        <v>3.8</v>
      </c>
      <c r="AS274" s="193">
        <v>23422.3488</v>
      </c>
    </row>
    <row r="275" spans="1:45" ht="16.5" customHeight="1">
      <c r="A275" s="175">
        <v>46149</v>
      </c>
      <c r="B275" s="176" t="s">
        <v>418</v>
      </c>
      <c r="C275" s="176" t="s">
        <v>17359</v>
      </c>
      <c r="D275" s="176" t="s">
        <v>646</v>
      </c>
      <c r="E275" s="176" t="s">
        <v>17253</v>
      </c>
      <c r="F275" s="176" t="s">
        <v>17358</v>
      </c>
      <c r="G275" s="176">
        <v>700</v>
      </c>
      <c r="H275" s="176" t="s">
        <v>944</v>
      </c>
      <c r="I275" s="176">
        <v>5.5</v>
      </c>
      <c r="L275" s="176" t="s">
        <v>656</v>
      </c>
      <c r="P275" s="176" t="s">
        <v>656</v>
      </c>
      <c r="T275" s="176" t="s">
        <v>483</v>
      </c>
      <c r="V275" s="176">
        <v>11</v>
      </c>
      <c r="W275" s="176">
        <v>1</v>
      </c>
      <c r="X275" s="176">
        <v>9810</v>
      </c>
      <c r="Y275" s="176">
        <v>9630</v>
      </c>
      <c r="Z275" s="176">
        <v>5.8536585365853657</v>
      </c>
      <c r="AA275" s="176" t="s">
        <v>656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236</v>
      </c>
      <c r="AG275" s="176">
        <v>1</v>
      </c>
      <c r="AH275" s="176" t="s">
        <v>651</v>
      </c>
      <c r="AI275" s="176" t="s">
        <v>651</v>
      </c>
      <c r="AJ275" s="176" t="s">
        <v>653</v>
      </c>
      <c r="AK275" s="176" t="s">
        <v>653</v>
      </c>
      <c r="AL275" s="1231" t="s">
        <v>252</v>
      </c>
      <c r="AM275" s="176" t="s">
        <v>466</v>
      </c>
      <c r="AN275" s="176">
        <v>1.1890000000000001</v>
      </c>
      <c r="AO275" s="176">
        <v>2.8</v>
      </c>
      <c r="AP275" s="176">
        <v>24</v>
      </c>
      <c r="AQ275" s="176">
        <v>216</v>
      </c>
      <c r="AR275" s="176">
        <v>3.8</v>
      </c>
      <c r="AS275" s="193">
        <v>23422.3488</v>
      </c>
    </row>
    <row r="276" spans="1:45" ht="16.5" customHeight="1">
      <c r="A276" s="175">
        <v>46149</v>
      </c>
      <c r="B276" s="176" t="s">
        <v>240</v>
      </c>
      <c r="C276" s="176" t="s">
        <v>645</v>
      </c>
      <c r="E276" s="176" t="s">
        <v>420</v>
      </c>
      <c r="F276" s="176" t="s">
        <v>420</v>
      </c>
      <c r="G276" s="176" t="s">
        <v>420</v>
      </c>
      <c r="H276" s="176" t="s">
        <v>420</v>
      </c>
      <c r="I276" s="176" t="s">
        <v>420</v>
      </c>
      <c r="L276" s="176" t="s">
        <v>645</v>
      </c>
      <c r="P276" s="176" t="s">
        <v>645</v>
      </c>
      <c r="T276" s="176" t="s">
        <v>645</v>
      </c>
      <c r="X276" s="176" t="s">
        <v>645</v>
      </c>
      <c r="Z276" s="176" t="s">
        <v>420</v>
      </c>
      <c r="AA276" s="176" t="s">
        <v>420</v>
      </c>
      <c r="AB276" s="176" t="s">
        <v>420</v>
      </c>
      <c r="AD276" s="176" t="s">
        <v>420</v>
      </c>
      <c r="AE276" s="176" t="s">
        <v>420</v>
      </c>
      <c r="AF276" s="176" t="s">
        <v>241</v>
      </c>
      <c r="AG276" s="176">
        <v>12</v>
      </c>
      <c r="AH276" s="176" t="s">
        <v>654</v>
      </c>
      <c r="AI276" s="176" t="s">
        <v>654</v>
      </c>
      <c r="AJ276" s="176" t="s">
        <v>654</v>
      </c>
      <c r="AK276" s="176" t="s">
        <v>654</v>
      </c>
      <c r="AL276" s="1231" t="s">
        <v>420</v>
      </c>
      <c r="AM276" s="176" t="s">
        <v>420</v>
      </c>
      <c r="AN276" s="176" t="s">
        <v>420</v>
      </c>
      <c r="AO276" s="176" t="s">
        <v>420</v>
      </c>
      <c r="AP276" s="176">
        <v>24</v>
      </c>
      <c r="AQ276" s="176">
        <v>216</v>
      </c>
      <c r="AR276" s="176" t="s">
        <v>420</v>
      </c>
      <c r="AS276" s="193" t="s">
        <v>420</v>
      </c>
    </row>
    <row r="277" spans="1:45" ht="16.5" customHeight="1">
      <c r="A277" s="175">
        <v>46149</v>
      </c>
      <c r="B277" s="176" t="s">
        <v>242</v>
      </c>
      <c r="C277" s="176" t="s">
        <v>386</v>
      </c>
      <c r="E277" s="176" t="s">
        <v>420</v>
      </c>
      <c r="F277" s="176" t="s">
        <v>420</v>
      </c>
      <c r="G277" s="176" t="s">
        <v>420</v>
      </c>
      <c r="H277" s="176" t="s">
        <v>420</v>
      </c>
      <c r="I277" s="176" t="s">
        <v>420</v>
      </c>
      <c r="L277" s="176" t="s">
        <v>386</v>
      </c>
      <c r="P277" s="176" t="s">
        <v>386</v>
      </c>
      <c r="T277" s="176" t="s">
        <v>386</v>
      </c>
      <c r="X277" s="176" t="s">
        <v>386</v>
      </c>
      <c r="Z277" s="176" t="s">
        <v>420</v>
      </c>
      <c r="AA277" s="176" t="s">
        <v>420</v>
      </c>
      <c r="AB277" s="176" t="s">
        <v>420</v>
      </c>
      <c r="AD277" s="176" t="s">
        <v>420</v>
      </c>
      <c r="AE277" s="176" t="s">
        <v>420</v>
      </c>
      <c r="AF277" s="176" t="s">
        <v>241</v>
      </c>
      <c r="AG277" s="176">
        <v>5</v>
      </c>
      <c r="AH277" s="176" t="s">
        <v>845</v>
      </c>
      <c r="AI277" s="176" t="s">
        <v>845</v>
      </c>
      <c r="AJ277" s="176" t="s">
        <v>649</v>
      </c>
      <c r="AK277" s="176" t="s">
        <v>649</v>
      </c>
      <c r="AL277" s="1231" t="s">
        <v>420</v>
      </c>
      <c r="AM277" s="176" t="s">
        <v>420</v>
      </c>
      <c r="AN277" s="176" t="s">
        <v>420</v>
      </c>
      <c r="AO277" s="176" t="s">
        <v>420</v>
      </c>
      <c r="AP277" s="176">
        <v>24</v>
      </c>
      <c r="AQ277" s="176">
        <v>216</v>
      </c>
      <c r="AR277" s="176" t="s">
        <v>420</v>
      </c>
      <c r="AS277" s="193" t="s">
        <v>420</v>
      </c>
    </row>
    <row r="278" spans="1:45" ht="16.5" customHeight="1">
      <c r="A278" s="175">
        <v>46149</v>
      </c>
      <c r="B278" s="176" t="s">
        <v>16531</v>
      </c>
      <c r="C278" s="176" t="s">
        <v>16707</v>
      </c>
      <c r="E278" s="176" t="s">
        <v>420</v>
      </c>
      <c r="F278" s="176" t="s">
        <v>420</v>
      </c>
      <c r="G278" s="176" t="s">
        <v>420</v>
      </c>
      <c r="H278" s="176" t="s">
        <v>420</v>
      </c>
      <c r="I278" s="176" t="s">
        <v>420</v>
      </c>
      <c r="L278" s="176" t="s">
        <v>645</v>
      </c>
      <c r="P278" s="176" t="s">
        <v>645</v>
      </c>
      <c r="T278" s="176" t="s">
        <v>645</v>
      </c>
      <c r="X278" s="176" t="s">
        <v>645</v>
      </c>
      <c r="Z278" s="176" t="s">
        <v>420</v>
      </c>
      <c r="AA278" s="176" t="s">
        <v>645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243</v>
      </c>
      <c r="AG278" s="176">
        <v>1</v>
      </c>
      <c r="AH278" s="176" t="s">
        <v>654</v>
      </c>
      <c r="AI278" s="176" t="s">
        <v>654</v>
      </c>
      <c r="AJ278" s="176" t="s">
        <v>654</v>
      </c>
      <c r="AK278" s="176" t="s">
        <v>654</v>
      </c>
      <c r="AL278" s="1231" t="s">
        <v>420</v>
      </c>
      <c r="AM278" s="176" t="s">
        <v>420</v>
      </c>
      <c r="AN278" s="176" t="s">
        <v>420</v>
      </c>
      <c r="AO278" s="176" t="s">
        <v>420</v>
      </c>
      <c r="AP278" s="176">
        <v>24</v>
      </c>
      <c r="AQ278" s="176">
        <v>216</v>
      </c>
      <c r="AR278" s="176" t="s">
        <v>420</v>
      </c>
      <c r="AS278" s="193" t="s">
        <v>420</v>
      </c>
    </row>
    <row r="279" spans="1:45" ht="16.5" customHeight="1">
      <c r="A279" s="175">
        <v>46149</v>
      </c>
      <c r="B279" s="176" t="s">
        <v>244</v>
      </c>
      <c r="C279" s="176" t="s">
        <v>16707</v>
      </c>
      <c r="E279" s="176" t="s">
        <v>420</v>
      </c>
      <c r="F279" s="176" t="s">
        <v>420</v>
      </c>
      <c r="G279" s="176" t="s">
        <v>420</v>
      </c>
      <c r="H279" s="176" t="s">
        <v>420</v>
      </c>
      <c r="I279" s="176" t="s">
        <v>420</v>
      </c>
      <c r="L279" s="176" t="s">
        <v>645</v>
      </c>
      <c r="P279" s="176" t="s">
        <v>645</v>
      </c>
      <c r="T279" s="176" t="s">
        <v>645</v>
      </c>
      <c r="X279" s="176" t="s">
        <v>645</v>
      </c>
      <c r="Z279" s="176" t="s">
        <v>420</v>
      </c>
      <c r="AA279" s="176" t="s">
        <v>645</v>
      </c>
      <c r="AB279" s="176" t="s">
        <v>420</v>
      </c>
      <c r="AC279" s="176" t="s">
        <v>420</v>
      </c>
      <c r="AD279" s="176" t="s">
        <v>420</v>
      </c>
      <c r="AE279" s="176" t="s">
        <v>420</v>
      </c>
      <c r="AF279" s="176" t="s">
        <v>243</v>
      </c>
      <c r="AG279" s="176">
        <v>1</v>
      </c>
      <c r="AH279" s="176" t="s">
        <v>654</v>
      </c>
      <c r="AI279" s="176" t="s">
        <v>654</v>
      </c>
      <c r="AJ279" s="176" t="s">
        <v>654</v>
      </c>
      <c r="AK279" s="176" t="s">
        <v>654</v>
      </c>
      <c r="AL279" s="1231" t="s">
        <v>420</v>
      </c>
      <c r="AM279" s="176" t="s">
        <v>420</v>
      </c>
      <c r="AN279" s="176" t="s">
        <v>420</v>
      </c>
      <c r="AO279" s="176" t="s">
        <v>420</v>
      </c>
      <c r="AP279" s="176">
        <v>24</v>
      </c>
      <c r="AQ279" s="176">
        <v>216</v>
      </c>
      <c r="AR279" s="176" t="s">
        <v>420</v>
      </c>
      <c r="AS279" s="193" t="s">
        <v>420</v>
      </c>
    </row>
    <row r="280" spans="1:45" ht="16.5" customHeight="1">
      <c r="A280" s="175">
        <v>46149</v>
      </c>
      <c r="B280" s="176" t="s">
        <v>245</v>
      </c>
      <c r="C280" s="176" t="s">
        <v>16707</v>
      </c>
      <c r="E280" s="176" t="s">
        <v>420</v>
      </c>
      <c r="F280" s="176" t="s">
        <v>420</v>
      </c>
      <c r="G280" s="176" t="s">
        <v>420</v>
      </c>
      <c r="H280" s="176" t="s">
        <v>420</v>
      </c>
      <c r="I280" s="176" t="s">
        <v>420</v>
      </c>
      <c r="L280" s="176" t="s">
        <v>645</v>
      </c>
      <c r="P280" s="176" t="s">
        <v>645</v>
      </c>
      <c r="T280" s="176" t="s">
        <v>645</v>
      </c>
      <c r="X280" s="176" t="s">
        <v>645</v>
      </c>
      <c r="Z280" s="176" t="s">
        <v>420</v>
      </c>
      <c r="AA280" s="176" t="s">
        <v>645</v>
      </c>
      <c r="AB280" s="176" t="s">
        <v>420</v>
      </c>
      <c r="AC280" s="176" t="s">
        <v>420</v>
      </c>
      <c r="AD280" s="176" t="s">
        <v>420</v>
      </c>
      <c r="AE280" s="176" t="s">
        <v>420</v>
      </c>
      <c r="AF280" s="176" t="s">
        <v>243</v>
      </c>
      <c r="AG280" s="176">
        <v>1</v>
      </c>
      <c r="AH280" s="176" t="s">
        <v>654</v>
      </c>
      <c r="AI280" s="176" t="s">
        <v>654</v>
      </c>
      <c r="AJ280" s="176" t="s">
        <v>654</v>
      </c>
      <c r="AK280" s="176" t="s">
        <v>654</v>
      </c>
      <c r="AL280" s="1231" t="s">
        <v>420</v>
      </c>
      <c r="AM280" s="176" t="s">
        <v>420</v>
      </c>
      <c r="AN280" s="176" t="s">
        <v>420</v>
      </c>
      <c r="AO280" s="176" t="s">
        <v>420</v>
      </c>
      <c r="AP280" s="176">
        <v>24</v>
      </c>
      <c r="AQ280" s="176">
        <v>216</v>
      </c>
      <c r="AR280" s="176" t="s">
        <v>420</v>
      </c>
      <c r="AS280" s="193" t="s">
        <v>420</v>
      </c>
    </row>
    <row r="281" spans="1:45" ht="16.5" customHeight="1">
      <c r="A281" s="175">
        <v>46149</v>
      </c>
      <c r="B281" s="176" t="s">
        <v>246</v>
      </c>
      <c r="C281" s="176" t="s">
        <v>16707</v>
      </c>
      <c r="E281" s="176" t="s">
        <v>420</v>
      </c>
      <c r="F281" s="176" t="s">
        <v>420</v>
      </c>
      <c r="G281" s="176" t="s">
        <v>420</v>
      </c>
      <c r="H281" s="176" t="s">
        <v>420</v>
      </c>
      <c r="I281" s="176" t="s">
        <v>420</v>
      </c>
      <c r="L281" s="176" t="s">
        <v>645</v>
      </c>
      <c r="P281" s="176" t="s">
        <v>645</v>
      </c>
      <c r="T281" s="176" t="s">
        <v>645</v>
      </c>
      <c r="X281" s="176" t="s">
        <v>645</v>
      </c>
      <c r="Z281" s="176" t="s">
        <v>420</v>
      </c>
      <c r="AA281" s="176" t="s">
        <v>645</v>
      </c>
      <c r="AB281" s="176" t="s">
        <v>420</v>
      </c>
      <c r="AC281" s="176" t="s">
        <v>420</v>
      </c>
      <c r="AD281" s="176" t="s">
        <v>420</v>
      </c>
      <c r="AE281" s="176" t="s">
        <v>420</v>
      </c>
      <c r="AF281" s="176" t="s">
        <v>243</v>
      </c>
      <c r="AG281" s="176">
        <v>1</v>
      </c>
      <c r="AH281" s="176" t="s">
        <v>654</v>
      </c>
      <c r="AI281" s="176" t="s">
        <v>654</v>
      </c>
      <c r="AJ281" s="176" t="s">
        <v>654</v>
      </c>
      <c r="AK281" s="176" t="s">
        <v>654</v>
      </c>
      <c r="AL281" s="1231" t="s">
        <v>420</v>
      </c>
      <c r="AM281" s="176" t="s">
        <v>420</v>
      </c>
      <c r="AN281" s="176" t="s">
        <v>420</v>
      </c>
      <c r="AO281" s="176" t="s">
        <v>420</v>
      </c>
      <c r="AP281" s="176">
        <v>24</v>
      </c>
      <c r="AQ281" s="176">
        <v>216</v>
      </c>
      <c r="AR281" s="176" t="s">
        <v>420</v>
      </c>
      <c r="AS281" s="193" t="s">
        <v>420</v>
      </c>
    </row>
    <row r="282" spans="1:45" ht="16.5" customHeight="1">
      <c r="A282" s="175">
        <v>46149</v>
      </c>
      <c r="B282" s="176" t="s">
        <v>247</v>
      </c>
      <c r="C282" s="176" t="s">
        <v>16707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645</v>
      </c>
      <c r="P282" s="176" t="s">
        <v>645</v>
      </c>
      <c r="T282" s="176" t="s">
        <v>645</v>
      </c>
      <c r="X282" s="176" t="s">
        <v>645</v>
      </c>
      <c r="Z282" s="176" t="s">
        <v>420</v>
      </c>
      <c r="AA282" s="176" t="s">
        <v>645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243</v>
      </c>
      <c r="AG282" s="176">
        <v>1</v>
      </c>
      <c r="AH282" s="176" t="s">
        <v>654</v>
      </c>
      <c r="AI282" s="176" t="s">
        <v>654</v>
      </c>
      <c r="AJ282" s="176" t="s">
        <v>654</v>
      </c>
      <c r="AK282" s="176" t="s">
        <v>654</v>
      </c>
      <c r="AL282" s="1231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46149</v>
      </c>
      <c r="B283" s="176" t="s">
        <v>248</v>
      </c>
      <c r="C283" s="176" t="s">
        <v>16707</v>
      </c>
      <c r="E283" s="176" t="s">
        <v>420</v>
      </c>
      <c r="F283" s="176" t="s">
        <v>420</v>
      </c>
      <c r="G283" s="176" t="s">
        <v>420</v>
      </c>
      <c r="H283" s="176" t="s">
        <v>420</v>
      </c>
      <c r="I283" s="176" t="s">
        <v>420</v>
      </c>
      <c r="L283" s="176" t="s">
        <v>645</v>
      </c>
      <c r="P283" s="176" t="s">
        <v>645</v>
      </c>
      <c r="T283" s="176" t="s">
        <v>645</v>
      </c>
      <c r="X283" s="176" t="s">
        <v>645</v>
      </c>
      <c r="Z283" s="176" t="s">
        <v>420</v>
      </c>
      <c r="AA283" s="176" t="s">
        <v>645</v>
      </c>
      <c r="AB283" s="176" t="s">
        <v>420</v>
      </c>
      <c r="AC283" s="176" t="s">
        <v>420</v>
      </c>
      <c r="AD283" s="176" t="s">
        <v>420</v>
      </c>
      <c r="AE283" s="176" t="s">
        <v>420</v>
      </c>
      <c r="AF283" s="176" t="s">
        <v>243</v>
      </c>
      <c r="AG283" s="176">
        <v>1</v>
      </c>
      <c r="AH283" s="176" t="s">
        <v>654</v>
      </c>
      <c r="AI283" s="176" t="s">
        <v>654</v>
      </c>
      <c r="AJ283" s="176" t="s">
        <v>654</v>
      </c>
      <c r="AK283" s="176" t="s">
        <v>654</v>
      </c>
      <c r="AL283" s="1231" t="s">
        <v>420</v>
      </c>
      <c r="AM283" s="176" t="s">
        <v>420</v>
      </c>
      <c r="AN283" s="176" t="s">
        <v>420</v>
      </c>
      <c r="AO283" s="176" t="s">
        <v>420</v>
      </c>
      <c r="AP283" s="176">
        <v>24</v>
      </c>
      <c r="AQ283" s="176">
        <v>216</v>
      </c>
      <c r="AR283" s="176" t="s">
        <v>420</v>
      </c>
      <c r="AS283" s="193" t="s">
        <v>420</v>
      </c>
    </row>
    <row r="284" spans="1:45" ht="16.5" customHeight="1">
      <c r="A284" s="175">
        <v>46149</v>
      </c>
      <c r="B284" s="176" t="s">
        <v>249</v>
      </c>
      <c r="C284" s="176" t="s">
        <v>16707</v>
      </c>
      <c r="E284" s="176" t="s">
        <v>420</v>
      </c>
      <c r="F284" s="176" t="s">
        <v>420</v>
      </c>
      <c r="G284" s="176" t="s">
        <v>420</v>
      </c>
      <c r="H284" s="176" t="s">
        <v>420</v>
      </c>
      <c r="I284" s="176" t="s">
        <v>420</v>
      </c>
      <c r="L284" s="176" t="s">
        <v>645</v>
      </c>
      <c r="P284" s="176" t="s">
        <v>645</v>
      </c>
      <c r="T284" s="176" t="s">
        <v>645</v>
      </c>
      <c r="X284" s="176" t="s">
        <v>645</v>
      </c>
      <c r="Z284" s="176" t="s">
        <v>420</v>
      </c>
      <c r="AA284" s="176" t="s">
        <v>645</v>
      </c>
      <c r="AB284" s="176" t="s">
        <v>420</v>
      </c>
      <c r="AC284" s="176" t="s">
        <v>420</v>
      </c>
      <c r="AD284" s="176" t="s">
        <v>420</v>
      </c>
      <c r="AE284" s="176" t="s">
        <v>420</v>
      </c>
      <c r="AF284" s="176" t="s">
        <v>243</v>
      </c>
      <c r="AG284" s="176">
        <v>1</v>
      </c>
      <c r="AH284" s="176" t="s">
        <v>654</v>
      </c>
      <c r="AI284" s="176" t="s">
        <v>654</v>
      </c>
      <c r="AJ284" s="176" t="s">
        <v>654</v>
      </c>
      <c r="AK284" s="176" t="s">
        <v>654</v>
      </c>
      <c r="AL284" s="1231" t="s">
        <v>420</v>
      </c>
      <c r="AM284" s="176" t="s">
        <v>420</v>
      </c>
      <c r="AN284" s="176" t="s">
        <v>420</v>
      </c>
      <c r="AO284" s="176" t="s">
        <v>420</v>
      </c>
      <c r="AP284" s="176">
        <v>24</v>
      </c>
      <c r="AQ284" s="176">
        <v>216</v>
      </c>
      <c r="AR284" s="176" t="s">
        <v>420</v>
      </c>
      <c r="AS284" s="193" t="s">
        <v>420</v>
      </c>
    </row>
    <row r="285" spans="1:45" ht="16.5" customHeight="1">
      <c r="A285" s="175">
        <v>46149</v>
      </c>
      <c r="B285" s="176" t="s">
        <v>250</v>
      </c>
      <c r="C285" s="176" t="s">
        <v>16707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645</v>
      </c>
      <c r="P285" s="176" t="s">
        <v>645</v>
      </c>
      <c r="T285" s="176" t="s">
        <v>645</v>
      </c>
      <c r="X285" s="176" t="s">
        <v>645</v>
      </c>
      <c r="Z285" s="176" t="s">
        <v>420</v>
      </c>
      <c r="AA285" s="176" t="s">
        <v>645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243</v>
      </c>
      <c r="AG285" s="176">
        <v>1</v>
      </c>
      <c r="AH285" s="176" t="s">
        <v>654</v>
      </c>
      <c r="AI285" s="176" t="s">
        <v>654</v>
      </c>
      <c r="AJ285" s="176" t="s">
        <v>654</v>
      </c>
      <c r="AK285" s="176" t="s">
        <v>654</v>
      </c>
      <c r="AL285" s="1231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46150</v>
      </c>
      <c r="B286" s="176" t="s">
        <v>212</v>
      </c>
      <c r="C286" s="176" t="s">
        <v>645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645</v>
      </c>
      <c r="P286" s="176" t="s">
        <v>645</v>
      </c>
      <c r="T286" s="176" t="s">
        <v>645</v>
      </c>
      <c r="X286" s="176" t="s">
        <v>645</v>
      </c>
      <c r="Z286" s="176" t="s">
        <v>420</v>
      </c>
      <c r="AA286" s="176" t="s">
        <v>645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213</v>
      </c>
      <c r="AG286" s="176">
        <v>1</v>
      </c>
      <c r="AH286" s="176" t="s">
        <v>654</v>
      </c>
      <c r="AI286" s="176" t="s">
        <v>654</v>
      </c>
      <c r="AJ286" s="176" t="s">
        <v>654</v>
      </c>
      <c r="AK286" s="176" t="s">
        <v>654</v>
      </c>
      <c r="AL286" s="1231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46150</v>
      </c>
      <c r="B287" s="176" t="s">
        <v>214</v>
      </c>
      <c r="C287" s="176" t="s">
        <v>17237</v>
      </c>
      <c r="E287" s="176" t="s">
        <v>425</v>
      </c>
      <c r="F287" s="176" t="s">
        <v>17233</v>
      </c>
      <c r="G287" s="176">
        <v>780</v>
      </c>
      <c r="H287" s="176" t="s">
        <v>1332</v>
      </c>
      <c r="I287" s="176">
        <v>5</v>
      </c>
      <c r="J287" s="176">
        <v>10</v>
      </c>
      <c r="K287" s="176">
        <v>0</v>
      </c>
      <c r="L287" s="176">
        <v>8967</v>
      </c>
      <c r="M287" s="176">
        <v>8588</v>
      </c>
      <c r="N287" s="176">
        <v>12</v>
      </c>
      <c r="O287" s="176">
        <v>0</v>
      </c>
      <c r="P287" s="176">
        <v>8928</v>
      </c>
      <c r="Q287" s="176">
        <v>8440</v>
      </c>
      <c r="R287" s="176">
        <v>4</v>
      </c>
      <c r="S287" s="176">
        <v>0</v>
      </c>
      <c r="T287" s="176">
        <v>8817</v>
      </c>
      <c r="U287" s="176">
        <v>8539</v>
      </c>
      <c r="V287" s="176">
        <v>20</v>
      </c>
      <c r="W287" s="176">
        <v>0</v>
      </c>
      <c r="X287" s="176">
        <v>8670</v>
      </c>
      <c r="Y287" s="176">
        <v>8545</v>
      </c>
      <c r="Z287" s="176">
        <v>1.7777777777777777</v>
      </c>
      <c r="AA287" s="176">
        <v>15.333333333333334</v>
      </c>
      <c r="AB287" s="176">
        <v>1</v>
      </c>
      <c r="AC287" s="176">
        <v>86.867500000000007</v>
      </c>
      <c r="AD287" s="176">
        <v>1.9166666666666667</v>
      </c>
      <c r="AE287" s="176">
        <v>1.9166666666666667</v>
      </c>
      <c r="AF287" s="176" t="s">
        <v>213</v>
      </c>
      <c r="AG287" s="176">
        <v>1</v>
      </c>
      <c r="AH287" s="176" t="s">
        <v>15471</v>
      </c>
      <c r="AI287" s="176" t="s">
        <v>15471</v>
      </c>
      <c r="AJ287" s="176" t="s">
        <v>15469</v>
      </c>
      <c r="AK287" s="176" t="s">
        <v>15469</v>
      </c>
      <c r="AL287" s="1231" t="s">
        <v>251</v>
      </c>
      <c r="AM287" s="176" t="s">
        <v>126</v>
      </c>
      <c r="AN287" s="176">
        <v>0.91100000000000003</v>
      </c>
      <c r="AO287" s="176">
        <v>1.8</v>
      </c>
      <c r="AP287" s="176">
        <v>24</v>
      </c>
      <c r="AQ287" s="176">
        <v>216</v>
      </c>
      <c r="AR287" s="176">
        <v>2.8</v>
      </c>
      <c r="AS287" s="193">
        <v>13223.3472</v>
      </c>
    </row>
    <row r="288" spans="1:45" ht="16.5" customHeight="1">
      <c r="A288" s="175">
        <v>46150</v>
      </c>
      <c r="B288" s="176" t="s">
        <v>215</v>
      </c>
      <c r="C288" s="176" t="s">
        <v>16711</v>
      </c>
      <c r="D288" s="176" t="s">
        <v>646</v>
      </c>
      <c r="E288" s="176" t="s">
        <v>471</v>
      </c>
      <c r="F288" s="176" t="s">
        <v>16712</v>
      </c>
      <c r="G288" s="176">
        <v>700</v>
      </c>
      <c r="H288" s="176" t="s">
        <v>959</v>
      </c>
      <c r="I288" s="176">
        <v>5</v>
      </c>
      <c r="L288" s="176" t="s">
        <v>645</v>
      </c>
      <c r="P288" s="176" t="s">
        <v>645</v>
      </c>
      <c r="T288" s="176" t="s">
        <v>645</v>
      </c>
      <c r="X288" s="176" t="s">
        <v>645</v>
      </c>
      <c r="Z288" s="176">
        <v>3.2653061224489797</v>
      </c>
      <c r="AA288" s="176" t="s">
        <v>645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213</v>
      </c>
      <c r="AG288" s="176">
        <v>1</v>
      </c>
      <c r="AH288" s="176" t="s">
        <v>15471</v>
      </c>
      <c r="AI288" s="176" t="s">
        <v>15471</v>
      </c>
      <c r="AJ288" s="176" t="s">
        <v>15469</v>
      </c>
      <c r="AK288" s="176" t="s">
        <v>15469</v>
      </c>
      <c r="AL288" s="1231" t="s">
        <v>251</v>
      </c>
      <c r="AM288" s="176" t="s">
        <v>466</v>
      </c>
      <c r="AN288" s="176">
        <v>1.1890000000000001</v>
      </c>
      <c r="AO288" s="176">
        <v>2.2999999999999998</v>
      </c>
      <c r="AP288" s="176">
        <v>24</v>
      </c>
      <c r="AQ288" s="176">
        <v>216</v>
      </c>
      <c r="AR288" s="176">
        <v>3.3</v>
      </c>
      <c r="AS288" s="193">
        <v>20340.460800000001</v>
      </c>
    </row>
    <row r="289" spans="1:45" ht="16.5" customHeight="1">
      <c r="A289" s="175">
        <v>46150</v>
      </c>
      <c r="B289" s="176" t="s">
        <v>215</v>
      </c>
      <c r="C289" s="176" t="s">
        <v>17289</v>
      </c>
      <c r="D289" s="176" t="s">
        <v>646</v>
      </c>
      <c r="E289" s="176" t="s">
        <v>17279</v>
      </c>
      <c r="F289" s="176" t="s">
        <v>17297</v>
      </c>
      <c r="G289" s="176">
        <v>700</v>
      </c>
      <c r="H289" s="176" t="s">
        <v>1237</v>
      </c>
      <c r="I289" s="176">
        <v>5</v>
      </c>
      <c r="L289" s="176" t="s">
        <v>645</v>
      </c>
      <c r="P289" s="176" t="s">
        <v>645</v>
      </c>
      <c r="T289" s="176" t="s">
        <v>645</v>
      </c>
      <c r="U289" s="176" t="s">
        <v>483</v>
      </c>
      <c r="V289" s="176">
        <v>8</v>
      </c>
      <c r="W289" s="176">
        <v>0</v>
      </c>
      <c r="Y289" s="176" t="s">
        <v>645</v>
      </c>
      <c r="Z289" s="176">
        <v>3.2653061224489797</v>
      </c>
      <c r="AA289" s="176" t="s">
        <v>645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15471</v>
      </c>
      <c r="AI289" s="176" t="s">
        <v>15471</v>
      </c>
      <c r="AJ289" s="176" t="s">
        <v>15469</v>
      </c>
      <c r="AK289" s="176" t="s">
        <v>15469</v>
      </c>
      <c r="AL289" s="1231" t="s">
        <v>251</v>
      </c>
      <c r="AM289" s="176" t="s">
        <v>466</v>
      </c>
      <c r="AN289" s="176">
        <v>1.1890000000000001</v>
      </c>
      <c r="AO289" s="176">
        <v>2.2999999999999998</v>
      </c>
      <c r="AP289" s="176">
        <v>24</v>
      </c>
      <c r="AQ289" s="176">
        <v>216</v>
      </c>
      <c r="AR289" s="176">
        <v>3.3</v>
      </c>
      <c r="AS289" s="193">
        <v>20340.460800000001</v>
      </c>
    </row>
    <row r="290" spans="1:45" ht="16.5" customHeight="1">
      <c r="A290" s="175">
        <v>46150</v>
      </c>
      <c r="B290" s="176" t="s">
        <v>216</v>
      </c>
      <c r="C290" s="176" t="s">
        <v>17356</v>
      </c>
      <c r="E290" s="176" t="s">
        <v>15134</v>
      </c>
      <c r="F290" s="176" t="s">
        <v>17376</v>
      </c>
      <c r="G290" s="176">
        <v>600</v>
      </c>
      <c r="H290" s="176" t="s">
        <v>661</v>
      </c>
      <c r="I290" s="176">
        <v>5</v>
      </c>
      <c r="J290" s="176">
        <v>24</v>
      </c>
      <c r="K290" s="176">
        <v>0</v>
      </c>
      <c r="L290" s="176">
        <v>9482</v>
      </c>
      <c r="M290" s="176" t="s">
        <v>645</v>
      </c>
      <c r="N290" s="176">
        <v>3</v>
      </c>
      <c r="O290" s="176">
        <v>0</v>
      </c>
      <c r="P290" s="176">
        <v>9607</v>
      </c>
      <c r="R290" s="176">
        <v>1</v>
      </c>
      <c r="S290" s="176">
        <v>0</v>
      </c>
      <c r="T290" s="176">
        <v>9655</v>
      </c>
      <c r="U290" s="176" t="s">
        <v>645</v>
      </c>
      <c r="V290" s="176">
        <v>12</v>
      </c>
      <c r="W290" s="176">
        <v>0</v>
      </c>
      <c r="X290" s="176">
        <v>9552</v>
      </c>
      <c r="Y290" s="176" t="s">
        <v>645</v>
      </c>
      <c r="Z290" s="176">
        <v>2.8346456692913384</v>
      </c>
      <c r="AA290" s="176">
        <v>26.666666666666668</v>
      </c>
      <c r="AB290" s="176">
        <v>1</v>
      </c>
      <c r="AC290" s="176">
        <v>95.74</v>
      </c>
      <c r="AD290" s="176">
        <v>3.3333333333333335</v>
      </c>
      <c r="AE290" s="176">
        <v>3.3333333333333335</v>
      </c>
      <c r="AF290" s="176" t="s">
        <v>213</v>
      </c>
      <c r="AG290" s="176">
        <v>2</v>
      </c>
      <c r="AH290" s="176" t="s">
        <v>15471</v>
      </c>
      <c r="AI290" s="176" t="s">
        <v>15471</v>
      </c>
      <c r="AJ290" s="176" t="s">
        <v>15469</v>
      </c>
      <c r="AK290" s="176" t="s">
        <v>15469</v>
      </c>
      <c r="AL290" s="1231" t="s">
        <v>252</v>
      </c>
      <c r="AM290" s="176" t="s">
        <v>126</v>
      </c>
      <c r="AN290" s="176">
        <v>0.91100000000000003</v>
      </c>
      <c r="AO290" s="176">
        <v>3.2</v>
      </c>
      <c r="AP290" s="176">
        <v>24</v>
      </c>
      <c r="AQ290" s="176">
        <v>216</v>
      </c>
      <c r="AR290" s="176">
        <v>4.2</v>
      </c>
      <c r="AS290" s="193">
        <v>19835.020800000002</v>
      </c>
    </row>
    <row r="291" spans="1:45" ht="16.5" customHeight="1">
      <c r="A291" s="175">
        <v>46150</v>
      </c>
      <c r="B291" s="176" t="s">
        <v>217</v>
      </c>
      <c r="C291" s="176" t="s">
        <v>16722</v>
      </c>
      <c r="E291" s="176" t="s">
        <v>874</v>
      </c>
      <c r="F291" s="176" t="s">
        <v>16725</v>
      </c>
      <c r="G291" s="176">
        <v>600</v>
      </c>
      <c r="H291" s="176" t="s">
        <v>16053</v>
      </c>
      <c r="I291" s="176">
        <v>4</v>
      </c>
      <c r="J291" s="176">
        <v>15</v>
      </c>
      <c r="K291" s="176">
        <v>0</v>
      </c>
      <c r="L291" s="176">
        <v>8339</v>
      </c>
      <c r="M291" s="176">
        <v>9030</v>
      </c>
      <c r="N291" s="176">
        <v>0</v>
      </c>
      <c r="O291" s="176">
        <v>0</v>
      </c>
      <c r="P291" s="176">
        <v>8203</v>
      </c>
      <c r="Q291" s="176">
        <v>8881</v>
      </c>
      <c r="R291" s="176">
        <v>13</v>
      </c>
      <c r="S291" s="176">
        <v>0</v>
      </c>
      <c r="T291" s="176">
        <v>8013</v>
      </c>
      <c r="U291" s="176">
        <v>8371</v>
      </c>
      <c r="V291" s="176">
        <v>42</v>
      </c>
      <c r="W291" s="176">
        <v>1</v>
      </c>
      <c r="X291" s="176">
        <v>8215</v>
      </c>
      <c r="Y291" s="176">
        <v>8706</v>
      </c>
      <c r="Z291" s="176">
        <v>1.7496962332928312</v>
      </c>
      <c r="AA291" s="176">
        <v>23.333333333333332</v>
      </c>
      <c r="AB291" s="176">
        <v>0.99725227029914532</v>
      </c>
      <c r="AC291" s="176">
        <v>84.697500000000005</v>
      </c>
      <c r="AD291" s="176">
        <v>2.9166666666666665</v>
      </c>
      <c r="AE291" s="176">
        <v>2.875</v>
      </c>
      <c r="AF291" s="176" t="s">
        <v>213</v>
      </c>
      <c r="AG291" s="176">
        <v>1</v>
      </c>
      <c r="AH291" s="176" t="s">
        <v>16623</v>
      </c>
      <c r="AI291" s="176" t="s">
        <v>16623</v>
      </c>
      <c r="AJ291" s="176" t="s">
        <v>647</v>
      </c>
      <c r="AK291" s="176" t="s">
        <v>647</v>
      </c>
      <c r="AL291" s="1231" t="s">
        <v>252</v>
      </c>
      <c r="AM291" s="176" t="s">
        <v>126</v>
      </c>
      <c r="AN291" s="176">
        <v>0.91100000000000003</v>
      </c>
      <c r="AO291" s="176">
        <v>1.7</v>
      </c>
      <c r="AP291" s="176">
        <v>24</v>
      </c>
      <c r="AQ291" s="176">
        <v>216</v>
      </c>
      <c r="AR291" s="176">
        <v>2.7</v>
      </c>
      <c r="AS291" s="193">
        <v>12751.084800000001</v>
      </c>
    </row>
    <row r="292" spans="1:45" ht="16.5" customHeight="1">
      <c r="A292" s="175">
        <v>46150</v>
      </c>
      <c r="B292" s="176" t="s">
        <v>218</v>
      </c>
      <c r="C292" s="176" t="s">
        <v>17287</v>
      </c>
      <c r="D292" s="176" t="s">
        <v>646</v>
      </c>
      <c r="E292" s="176" t="s">
        <v>17279</v>
      </c>
      <c r="F292" s="176" t="s">
        <v>17280</v>
      </c>
      <c r="G292" s="176">
        <v>700</v>
      </c>
      <c r="H292" s="176" t="s">
        <v>747</v>
      </c>
      <c r="I292" s="176">
        <v>5</v>
      </c>
      <c r="L292" s="176" t="s">
        <v>127</v>
      </c>
      <c r="M292" s="176" t="s">
        <v>645</v>
      </c>
      <c r="N292" s="176">
        <v>2</v>
      </c>
      <c r="O292" s="176">
        <v>0</v>
      </c>
      <c r="P292" s="176">
        <v>8531</v>
      </c>
      <c r="Q292" s="176" t="s">
        <v>645</v>
      </c>
      <c r="T292" s="176" t="s">
        <v>127</v>
      </c>
      <c r="U292" s="176" t="s">
        <v>645</v>
      </c>
      <c r="X292" s="176" t="s">
        <v>127</v>
      </c>
      <c r="Y292" s="176" t="s">
        <v>645</v>
      </c>
      <c r="Z292" s="176">
        <v>3.2505643340857788</v>
      </c>
      <c r="AA292" s="176" t="s">
        <v>127</v>
      </c>
      <c r="AB292" s="176" t="s">
        <v>420</v>
      </c>
      <c r="AC292" s="176" t="s">
        <v>420</v>
      </c>
      <c r="AD292" s="176" t="s">
        <v>420</v>
      </c>
      <c r="AE292" s="176" t="s">
        <v>420</v>
      </c>
      <c r="AF292" s="176" t="s">
        <v>213</v>
      </c>
      <c r="AG292" s="176">
        <v>1</v>
      </c>
      <c r="AH292" s="176" t="s">
        <v>16623</v>
      </c>
      <c r="AI292" s="176" t="s">
        <v>16623</v>
      </c>
      <c r="AJ292" s="176" t="s">
        <v>647</v>
      </c>
      <c r="AK292" s="176" t="s">
        <v>647</v>
      </c>
      <c r="AL292" s="1231" t="s">
        <v>251</v>
      </c>
      <c r="AM292" s="176" t="s">
        <v>466</v>
      </c>
      <c r="AN292" s="176">
        <v>1.1890000000000001</v>
      </c>
      <c r="AO292" s="176">
        <v>2.1</v>
      </c>
      <c r="AP292" s="176">
        <v>24</v>
      </c>
      <c r="AQ292" s="176">
        <v>216</v>
      </c>
      <c r="AR292" s="176">
        <v>3.1</v>
      </c>
      <c r="AS292" s="193">
        <v>19107.705600000001</v>
      </c>
    </row>
    <row r="293" spans="1:45" ht="16.5" customHeight="1">
      <c r="A293" s="175">
        <v>46150</v>
      </c>
      <c r="B293" s="176" t="s">
        <v>219</v>
      </c>
      <c r="C293" s="176" t="s">
        <v>17288</v>
      </c>
      <c r="D293" s="176" t="s">
        <v>17291</v>
      </c>
      <c r="E293" s="176" t="s">
        <v>1557</v>
      </c>
      <c r="F293" s="176" t="s">
        <v>16724</v>
      </c>
      <c r="G293" s="176">
        <v>630</v>
      </c>
      <c r="H293" s="176" t="s">
        <v>634</v>
      </c>
      <c r="I293" s="176">
        <v>2</v>
      </c>
      <c r="J293" s="176">
        <v>8</v>
      </c>
      <c r="K293" s="176">
        <v>0</v>
      </c>
      <c r="L293" s="176">
        <v>9795</v>
      </c>
      <c r="M293" s="176">
        <v>9727</v>
      </c>
      <c r="N293" s="176">
        <v>5</v>
      </c>
      <c r="O293" s="176">
        <v>0</v>
      </c>
      <c r="P293" s="176">
        <v>9705</v>
      </c>
      <c r="Q293" s="176">
        <v>9766</v>
      </c>
      <c r="R293" s="176">
        <v>3</v>
      </c>
      <c r="S293" s="176">
        <v>0</v>
      </c>
      <c r="T293" s="176">
        <v>9742</v>
      </c>
      <c r="U293" s="176">
        <v>9750</v>
      </c>
      <c r="V293" s="176">
        <v>13</v>
      </c>
      <c r="W293" s="176">
        <v>0</v>
      </c>
      <c r="X293" s="176">
        <v>9675</v>
      </c>
      <c r="Y293" s="176">
        <v>9678</v>
      </c>
      <c r="Z293" s="176">
        <v>2.4615384615384617</v>
      </c>
      <c r="AA293" s="176">
        <v>9.6666666666666661</v>
      </c>
      <c r="AB293" s="176">
        <v>1</v>
      </c>
      <c r="AC293" s="176">
        <v>97.297499999999999</v>
      </c>
      <c r="AD293" s="176">
        <v>1.2083333333333333</v>
      </c>
      <c r="AE293" s="176">
        <v>1.2083333333333333</v>
      </c>
      <c r="AF293" s="176" t="s">
        <v>213</v>
      </c>
      <c r="AG293" s="176">
        <v>1</v>
      </c>
      <c r="AH293" s="176" t="s">
        <v>15471</v>
      </c>
      <c r="AI293" s="176" t="s">
        <v>15471</v>
      </c>
      <c r="AJ293" s="176" t="s">
        <v>15469</v>
      </c>
      <c r="AK293" s="176" t="s">
        <v>15469</v>
      </c>
      <c r="AL293" s="1231" t="s">
        <v>251</v>
      </c>
      <c r="AM293" s="176" t="s">
        <v>1036</v>
      </c>
      <c r="AN293" s="176">
        <v>0.56200000000000006</v>
      </c>
      <c r="AO293" s="176">
        <v>1.1000000000000001</v>
      </c>
      <c r="AP293" s="176">
        <v>24</v>
      </c>
      <c r="AQ293" s="176">
        <v>216</v>
      </c>
      <c r="AR293" s="176">
        <v>2.1</v>
      </c>
      <c r="AS293" s="193">
        <v>6118.1568000000007</v>
      </c>
    </row>
    <row r="294" spans="1:45" ht="16.5" customHeight="1">
      <c r="A294" s="175">
        <v>46150</v>
      </c>
      <c r="B294" s="176" t="s">
        <v>220</v>
      </c>
      <c r="C294" s="176" t="s">
        <v>645</v>
      </c>
      <c r="E294" s="176" t="s">
        <v>420</v>
      </c>
      <c r="F294" s="176" t="s">
        <v>420</v>
      </c>
      <c r="G294" s="176" t="s">
        <v>420</v>
      </c>
      <c r="H294" s="176" t="s">
        <v>420</v>
      </c>
      <c r="I294" s="176" t="s">
        <v>420</v>
      </c>
      <c r="L294" s="176" t="s">
        <v>645</v>
      </c>
      <c r="P294" s="176" t="s">
        <v>645</v>
      </c>
      <c r="T294" s="176" t="s">
        <v>645</v>
      </c>
      <c r="X294" s="176" t="s">
        <v>645</v>
      </c>
      <c r="Z294" s="176" t="s">
        <v>420</v>
      </c>
      <c r="AA294" s="176" t="s">
        <v>645</v>
      </c>
      <c r="AB294" s="176" t="s">
        <v>420</v>
      </c>
      <c r="AC294" s="176" t="s">
        <v>420</v>
      </c>
      <c r="AD294" s="176" t="s">
        <v>420</v>
      </c>
      <c r="AE294" s="176" t="s">
        <v>420</v>
      </c>
      <c r="AF294" s="176" t="s">
        <v>213</v>
      </c>
      <c r="AG294" s="176">
        <v>1</v>
      </c>
      <c r="AH294" s="176" t="s">
        <v>654</v>
      </c>
      <c r="AI294" s="176" t="s">
        <v>654</v>
      </c>
      <c r="AJ294" s="176" t="s">
        <v>654</v>
      </c>
      <c r="AK294" s="176" t="s">
        <v>654</v>
      </c>
      <c r="AL294" s="1231" t="s">
        <v>420</v>
      </c>
      <c r="AM294" s="176" t="s">
        <v>420</v>
      </c>
      <c r="AN294" s="176" t="s">
        <v>420</v>
      </c>
      <c r="AO294" s="176" t="s">
        <v>420</v>
      </c>
      <c r="AP294" s="176">
        <v>24</v>
      </c>
      <c r="AQ294" s="176">
        <v>216</v>
      </c>
      <c r="AR294" s="176" t="s">
        <v>420</v>
      </c>
      <c r="AS294" s="193" t="s">
        <v>420</v>
      </c>
    </row>
    <row r="295" spans="1:45" ht="16.5" customHeight="1">
      <c r="A295" s="175">
        <v>46150</v>
      </c>
      <c r="B295" s="176" t="s">
        <v>221</v>
      </c>
      <c r="C295" s="176" t="s">
        <v>17355</v>
      </c>
      <c r="E295" s="176" t="s">
        <v>628</v>
      </c>
      <c r="F295" s="176" t="s">
        <v>17264</v>
      </c>
      <c r="G295" s="176">
        <v>600</v>
      </c>
      <c r="H295" s="176" t="s">
        <v>480</v>
      </c>
      <c r="I295" s="176">
        <v>5</v>
      </c>
      <c r="J295" s="176">
        <v>14</v>
      </c>
      <c r="K295" s="176">
        <v>0</v>
      </c>
      <c r="L295" s="176">
        <v>8696</v>
      </c>
      <c r="M295" s="176">
        <v>8354</v>
      </c>
      <c r="N295" s="176">
        <v>14</v>
      </c>
      <c r="O295" s="176">
        <v>0</v>
      </c>
      <c r="P295" s="176">
        <v>8686</v>
      </c>
      <c r="Q295" s="176">
        <v>8404</v>
      </c>
      <c r="R295" s="176">
        <v>4</v>
      </c>
      <c r="S295" s="176">
        <v>0</v>
      </c>
      <c r="T295" s="176">
        <v>8608</v>
      </c>
      <c r="U295" s="176">
        <v>8354</v>
      </c>
      <c r="V295" s="176">
        <v>13</v>
      </c>
      <c r="W295" s="176">
        <v>0</v>
      </c>
      <c r="X295" s="176">
        <v>8550</v>
      </c>
      <c r="Y295" s="176">
        <v>8259</v>
      </c>
      <c r="Z295" s="176">
        <v>2.8685258964143427</v>
      </c>
      <c r="AA295" s="176">
        <v>15</v>
      </c>
      <c r="AB295" s="176">
        <v>1</v>
      </c>
      <c r="AC295" s="176">
        <v>84.888750000000002</v>
      </c>
      <c r="AD295" s="176">
        <v>1.875</v>
      </c>
      <c r="AE295" s="176">
        <v>1.875</v>
      </c>
      <c r="AF295" s="176" t="s">
        <v>213</v>
      </c>
      <c r="AG295" s="176">
        <v>1</v>
      </c>
      <c r="AH295" s="176" t="s">
        <v>15471</v>
      </c>
      <c r="AI295" s="176" t="s">
        <v>15471</v>
      </c>
      <c r="AJ295" s="176" t="s">
        <v>15469</v>
      </c>
      <c r="AK295" s="176" t="s">
        <v>15469</v>
      </c>
      <c r="AL295" s="1231" t="s">
        <v>251</v>
      </c>
      <c r="AM295" s="176" t="s">
        <v>126</v>
      </c>
      <c r="AN295" s="176">
        <v>0.91100000000000003</v>
      </c>
      <c r="AO295" s="176">
        <v>3</v>
      </c>
      <c r="AP295" s="176">
        <v>24</v>
      </c>
      <c r="AQ295" s="176">
        <v>216</v>
      </c>
      <c r="AR295" s="176">
        <v>4</v>
      </c>
      <c r="AS295" s="193">
        <v>18890.495999999999</v>
      </c>
    </row>
    <row r="296" spans="1:45" ht="16.5" customHeight="1">
      <c r="A296" s="175">
        <v>46150</v>
      </c>
      <c r="B296" s="176" t="s">
        <v>222</v>
      </c>
      <c r="C296" s="176" t="s">
        <v>645</v>
      </c>
      <c r="E296" s="176" t="s">
        <v>420</v>
      </c>
      <c r="F296" s="176" t="s">
        <v>420</v>
      </c>
      <c r="G296" s="176" t="s">
        <v>420</v>
      </c>
      <c r="H296" s="176" t="s">
        <v>420</v>
      </c>
      <c r="I296" s="176" t="s">
        <v>420</v>
      </c>
      <c r="L296" s="176" t="s">
        <v>645</v>
      </c>
      <c r="P296" s="176" t="s">
        <v>645</v>
      </c>
      <c r="T296" s="176" t="s">
        <v>645</v>
      </c>
      <c r="X296" s="176" t="s">
        <v>645</v>
      </c>
      <c r="Z296" s="176" t="s">
        <v>420</v>
      </c>
      <c r="AA296" s="176" t="s">
        <v>645</v>
      </c>
      <c r="AB296" s="176" t="s">
        <v>420</v>
      </c>
      <c r="AC296" s="176" t="s">
        <v>420</v>
      </c>
      <c r="AD296" s="176" t="s">
        <v>420</v>
      </c>
      <c r="AE296" s="176" t="s">
        <v>420</v>
      </c>
      <c r="AF296" s="176" t="s">
        <v>213</v>
      </c>
      <c r="AG296" s="176">
        <v>1</v>
      </c>
      <c r="AH296" s="176" t="s">
        <v>654</v>
      </c>
      <c r="AI296" s="176" t="s">
        <v>654</v>
      </c>
      <c r="AJ296" s="176" t="s">
        <v>654</v>
      </c>
      <c r="AK296" s="176" t="s">
        <v>654</v>
      </c>
      <c r="AL296" s="1231" t="s">
        <v>420</v>
      </c>
      <c r="AM296" s="176" t="s">
        <v>420</v>
      </c>
      <c r="AN296" s="176" t="s">
        <v>420</v>
      </c>
      <c r="AO296" s="176" t="s">
        <v>420</v>
      </c>
      <c r="AP296" s="176">
        <v>24</v>
      </c>
      <c r="AQ296" s="176">
        <v>216</v>
      </c>
      <c r="AR296" s="176" t="s">
        <v>420</v>
      </c>
      <c r="AS296" s="193" t="s">
        <v>420</v>
      </c>
    </row>
    <row r="297" spans="1:45" ht="16.5" customHeight="1">
      <c r="A297" s="175">
        <v>46150</v>
      </c>
      <c r="B297" s="176" t="s">
        <v>223</v>
      </c>
      <c r="C297" s="176" t="s">
        <v>645</v>
      </c>
      <c r="E297" s="176" t="s">
        <v>420</v>
      </c>
      <c r="F297" s="176" t="s">
        <v>420</v>
      </c>
      <c r="G297" s="176" t="s">
        <v>420</v>
      </c>
      <c r="H297" s="176" t="s">
        <v>420</v>
      </c>
      <c r="I297" s="176" t="s">
        <v>420</v>
      </c>
      <c r="L297" s="176" t="s">
        <v>645</v>
      </c>
      <c r="P297" s="176" t="s">
        <v>645</v>
      </c>
      <c r="T297" s="176" t="s">
        <v>645</v>
      </c>
      <c r="X297" s="176" t="s">
        <v>645</v>
      </c>
      <c r="Z297" s="176" t="s">
        <v>420</v>
      </c>
      <c r="AA297" s="176" t="s">
        <v>645</v>
      </c>
      <c r="AB297" s="176" t="s">
        <v>420</v>
      </c>
      <c r="AC297" s="176" t="s">
        <v>420</v>
      </c>
      <c r="AD297" s="176" t="s">
        <v>420</v>
      </c>
      <c r="AE297" s="176" t="s">
        <v>420</v>
      </c>
      <c r="AF297" s="176" t="s">
        <v>213</v>
      </c>
      <c r="AG297" s="176">
        <v>1</v>
      </c>
      <c r="AH297" s="176" t="s">
        <v>654</v>
      </c>
      <c r="AI297" s="176" t="s">
        <v>654</v>
      </c>
      <c r="AJ297" s="176" t="s">
        <v>654</v>
      </c>
      <c r="AK297" s="176" t="s">
        <v>654</v>
      </c>
      <c r="AL297" s="1231" t="s">
        <v>420</v>
      </c>
      <c r="AM297" s="176" t="s">
        <v>420</v>
      </c>
      <c r="AN297" s="176" t="s">
        <v>420</v>
      </c>
      <c r="AO297" s="176" t="s">
        <v>420</v>
      </c>
      <c r="AP297" s="176">
        <v>24</v>
      </c>
      <c r="AQ297" s="176">
        <v>216</v>
      </c>
      <c r="AR297" s="176" t="s">
        <v>420</v>
      </c>
      <c r="AS297" s="193" t="s">
        <v>420</v>
      </c>
    </row>
    <row r="298" spans="1:45" ht="16.5" customHeight="1">
      <c r="A298" s="175">
        <v>46150</v>
      </c>
      <c r="B298" s="176" t="s">
        <v>224</v>
      </c>
      <c r="C298" s="176" t="s">
        <v>17274</v>
      </c>
      <c r="D298" s="176" t="s">
        <v>646</v>
      </c>
      <c r="E298" s="176" t="s">
        <v>17279</v>
      </c>
      <c r="F298" s="176" t="s">
        <v>17280</v>
      </c>
      <c r="G298" s="176">
        <v>700</v>
      </c>
      <c r="H298" s="176" t="s">
        <v>16545</v>
      </c>
      <c r="I298" s="176">
        <v>5</v>
      </c>
      <c r="J298" s="176">
        <v>26</v>
      </c>
      <c r="K298" s="176">
        <v>0</v>
      </c>
      <c r="L298" s="176" t="s">
        <v>16553</v>
      </c>
      <c r="M298" s="176">
        <v>8772</v>
      </c>
      <c r="N298" s="176">
        <v>0</v>
      </c>
      <c r="O298" s="176">
        <v>0</v>
      </c>
      <c r="P298" s="176">
        <v>4099</v>
      </c>
      <c r="Q298" s="176">
        <v>8553</v>
      </c>
      <c r="R298" s="176">
        <v>18</v>
      </c>
      <c r="S298" s="176">
        <v>0</v>
      </c>
      <c r="T298" s="176">
        <v>6451</v>
      </c>
      <c r="U298" s="176">
        <v>8080</v>
      </c>
      <c r="V298" s="176">
        <v>52</v>
      </c>
      <c r="W298" s="176">
        <v>0</v>
      </c>
      <c r="X298" s="176">
        <v>9088</v>
      </c>
      <c r="Y298" s="176">
        <v>8604</v>
      </c>
      <c r="Z298" s="176">
        <v>3.2653061224489797</v>
      </c>
      <c r="AA298" s="176">
        <v>16</v>
      </c>
      <c r="AB298" s="176">
        <v>1</v>
      </c>
      <c r="AC298" s="176">
        <v>76.638571428571424</v>
      </c>
      <c r="AD298" s="176">
        <v>2</v>
      </c>
      <c r="AE298" s="176">
        <v>2</v>
      </c>
      <c r="AF298" s="176" t="s">
        <v>213</v>
      </c>
      <c r="AG298" s="176">
        <v>0.5</v>
      </c>
      <c r="AH298" s="176" t="s">
        <v>16623</v>
      </c>
      <c r="AI298" s="176" t="s">
        <v>16623</v>
      </c>
      <c r="AJ298" s="176" t="s">
        <v>647</v>
      </c>
      <c r="AK298" s="176" t="s">
        <v>647</v>
      </c>
      <c r="AL298" s="1231" t="s">
        <v>251</v>
      </c>
      <c r="AM298" s="176" t="s">
        <v>466</v>
      </c>
      <c r="AN298" s="176">
        <v>1.1890000000000001</v>
      </c>
      <c r="AO298" s="176">
        <v>2.2999999999999998</v>
      </c>
      <c r="AP298" s="176">
        <v>24</v>
      </c>
      <c r="AQ298" s="176">
        <v>216</v>
      </c>
      <c r="AR298" s="176">
        <v>3.3</v>
      </c>
      <c r="AS298" s="193">
        <v>20340.460800000001</v>
      </c>
    </row>
    <row r="299" spans="1:45" ht="16.5" customHeight="1">
      <c r="A299" s="175">
        <v>46150</v>
      </c>
      <c r="B299" s="176" t="s">
        <v>225</v>
      </c>
      <c r="C299" s="176" t="s">
        <v>17290</v>
      </c>
      <c r="E299" s="176" t="s">
        <v>210</v>
      </c>
      <c r="F299" s="176" t="s">
        <v>17292</v>
      </c>
      <c r="G299" s="176">
        <v>650</v>
      </c>
      <c r="H299" s="176" t="s">
        <v>3307</v>
      </c>
      <c r="I299" s="176">
        <v>5</v>
      </c>
      <c r="J299" s="176">
        <v>13</v>
      </c>
      <c r="K299" s="176">
        <v>0</v>
      </c>
      <c r="L299" s="176">
        <v>9498</v>
      </c>
      <c r="M299" s="176">
        <v>8827</v>
      </c>
      <c r="N299" s="176">
        <v>4</v>
      </c>
      <c r="O299" s="176">
        <v>0</v>
      </c>
      <c r="P299" s="176">
        <v>9415</v>
      </c>
      <c r="Q299" s="176">
        <v>8817</v>
      </c>
      <c r="R299" s="176">
        <v>0</v>
      </c>
      <c r="S299" s="176">
        <v>0</v>
      </c>
      <c r="T299" s="176">
        <v>9126</v>
      </c>
      <c r="U299" s="176">
        <v>8674</v>
      </c>
      <c r="V299" s="176">
        <v>25</v>
      </c>
      <c r="W299" s="176">
        <v>15</v>
      </c>
      <c r="X299" s="176">
        <v>8289</v>
      </c>
      <c r="Y299" s="176">
        <v>7661</v>
      </c>
      <c r="Z299" s="176">
        <v>3.0573248407643314</v>
      </c>
      <c r="AA299" s="176">
        <v>14</v>
      </c>
      <c r="AB299" s="176">
        <v>0.97641225961538458</v>
      </c>
      <c r="AC299" s="176">
        <v>87.883750000000006</v>
      </c>
      <c r="AD299" s="176">
        <v>1.75</v>
      </c>
      <c r="AE299" s="176">
        <v>1.125</v>
      </c>
      <c r="AF299" s="176" t="s">
        <v>213</v>
      </c>
      <c r="AG299" s="176">
        <v>1</v>
      </c>
      <c r="AH299" s="176" t="s">
        <v>15471</v>
      </c>
      <c r="AI299" s="176" t="s">
        <v>15471</v>
      </c>
      <c r="AJ299" s="176" t="s">
        <v>650</v>
      </c>
      <c r="AK299" s="176" t="s">
        <v>650</v>
      </c>
      <c r="AL299" s="1231" t="s">
        <v>251</v>
      </c>
      <c r="AM299" s="176" t="s">
        <v>126</v>
      </c>
      <c r="AN299" s="176">
        <v>0.91100000000000003</v>
      </c>
      <c r="AO299" s="176">
        <v>1.9</v>
      </c>
      <c r="AP299" s="176">
        <v>24</v>
      </c>
      <c r="AQ299" s="176">
        <v>216</v>
      </c>
      <c r="AR299" s="176">
        <v>2.9</v>
      </c>
      <c r="AS299" s="193">
        <v>13695.6096</v>
      </c>
    </row>
    <row r="300" spans="1:45" ht="16.5" customHeight="1">
      <c r="A300" s="175">
        <v>46150</v>
      </c>
      <c r="B300" s="176" t="s">
        <v>226</v>
      </c>
      <c r="C300" s="176" t="s">
        <v>645</v>
      </c>
      <c r="E300" s="176" t="s">
        <v>420</v>
      </c>
      <c r="F300" s="176" t="s">
        <v>420</v>
      </c>
      <c r="G300" s="176" t="s">
        <v>420</v>
      </c>
      <c r="H300" s="176" t="s">
        <v>420</v>
      </c>
      <c r="I300" s="176" t="s">
        <v>420</v>
      </c>
      <c r="L300" s="176" t="s">
        <v>645</v>
      </c>
      <c r="P300" s="176" t="s">
        <v>645</v>
      </c>
      <c r="T300" s="176" t="s">
        <v>645</v>
      </c>
      <c r="X300" s="176" t="s">
        <v>645</v>
      </c>
      <c r="Z300" s="176" t="s">
        <v>420</v>
      </c>
      <c r="AA300" s="176" t="s">
        <v>645</v>
      </c>
      <c r="AB300" s="176" t="s">
        <v>420</v>
      </c>
      <c r="AC300" s="176" t="s">
        <v>420</v>
      </c>
      <c r="AD300" s="176" t="s">
        <v>420</v>
      </c>
      <c r="AE300" s="176" t="s">
        <v>420</v>
      </c>
      <c r="AF300" s="176" t="s">
        <v>213</v>
      </c>
      <c r="AG300" s="176">
        <v>1</v>
      </c>
      <c r="AH300" s="176" t="s">
        <v>654</v>
      </c>
      <c r="AI300" s="176" t="s">
        <v>654</v>
      </c>
      <c r="AJ300" s="176" t="s">
        <v>654</v>
      </c>
      <c r="AK300" s="176" t="s">
        <v>654</v>
      </c>
      <c r="AL300" s="1231" t="s">
        <v>420</v>
      </c>
      <c r="AM300" s="176" t="s">
        <v>420</v>
      </c>
      <c r="AN300" s="176" t="s">
        <v>420</v>
      </c>
      <c r="AO300" s="176" t="s">
        <v>420</v>
      </c>
      <c r="AP300" s="176">
        <v>24</v>
      </c>
      <c r="AQ300" s="176">
        <v>216</v>
      </c>
      <c r="AR300" s="176" t="s">
        <v>420</v>
      </c>
      <c r="AS300" s="193" t="s">
        <v>420</v>
      </c>
    </row>
    <row r="301" spans="1:45" ht="16.5" customHeight="1">
      <c r="A301" s="175">
        <v>46150</v>
      </c>
      <c r="B301" s="176" t="s">
        <v>227</v>
      </c>
      <c r="C301" s="176" t="s">
        <v>17244</v>
      </c>
      <c r="E301" s="176" t="s">
        <v>17246</v>
      </c>
      <c r="F301" s="176" t="s">
        <v>17236</v>
      </c>
      <c r="G301" s="176">
        <v>700</v>
      </c>
      <c r="H301" s="176" t="s">
        <v>17249</v>
      </c>
      <c r="I301" s="176">
        <v>5</v>
      </c>
      <c r="J301" s="176">
        <v>20</v>
      </c>
      <c r="K301" s="176">
        <v>0</v>
      </c>
      <c r="L301" s="176">
        <v>7684</v>
      </c>
      <c r="M301" s="176">
        <v>8044</v>
      </c>
      <c r="N301" s="176">
        <v>8</v>
      </c>
      <c r="O301" s="176">
        <v>0</v>
      </c>
      <c r="P301" s="176">
        <v>7507</v>
      </c>
      <c r="Q301" s="176">
        <v>8196</v>
      </c>
      <c r="R301" s="176">
        <v>15</v>
      </c>
      <c r="S301" s="176">
        <v>0</v>
      </c>
      <c r="T301" s="176">
        <v>8550</v>
      </c>
      <c r="U301" s="176">
        <v>8185</v>
      </c>
      <c r="V301" s="176">
        <v>10</v>
      </c>
      <c r="W301" s="176">
        <v>1</v>
      </c>
      <c r="X301" s="176">
        <v>7415</v>
      </c>
      <c r="Y301" s="176">
        <v>8069</v>
      </c>
      <c r="Z301" s="176">
        <v>2.2187981510015407</v>
      </c>
      <c r="AA301" s="176">
        <v>17.666666666666668</v>
      </c>
      <c r="AB301" s="176">
        <v>0.99783319978632479</v>
      </c>
      <c r="AC301" s="176">
        <v>79.5625</v>
      </c>
      <c r="AD301" s="176">
        <v>2.2083333333333335</v>
      </c>
      <c r="AE301" s="176">
        <v>2.1666666666666665</v>
      </c>
      <c r="AF301" s="176" t="s">
        <v>213</v>
      </c>
      <c r="AG301" s="176">
        <v>1</v>
      </c>
      <c r="AH301" s="176" t="s">
        <v>16623</v>
      </c>
      <c r="AI301" s="176" t="s">
        <v>16623</v>
      </c>
      <c r="AJ301" s="176" t="s">
        <v>649</v>
      </c>
      <c r="AK301" s="176" t="s">
        <v>650</v>
      </c>
      <c r="AL301" s="1231" t="s">
        <v>251</v>
      </c>
      <c r="AM301" s="176" t="s">
        <v>639</v>
      </c>
      <c r="AN301" s="176">
        <v>0.66900000000000004</v>
      </c>
      <c r="AO301" s="176">
        <v>2.4</v>
      </c>
      <c r="AP301" s="176">
        <v>24</v>
      </c>
      <c r="AQ301" s="176">
        <v>216</v>
      </c>
      <c r="AR301" s="176">
        <v>3.4</v>
      </c>
      <c r="AS301" s="193">
        <v>11791.526400000002</v>
      </c>
    </row>
    <row r="302" spans="1:45" ht="16.5" customHeight="1">
      <c r="A302" s="175">
        <v>46150</v>
      </c>
      <c r="B302" s="176" t="s">
        <v>228</v>
      </c>
      <c r="C302" s="176" t="s">
        <v>645</v>
      </c>
      <c r="E302" s="176" t="s">
        <v>420</v>
      </c>
      <c r="F302" s="176" t="s">
        <v>420</v>
      </c>
      <c r="G302" s="176" t="s">
        <v>420</v>
      </c>
      <c r="H302" s="176" t="s">
        <v>420</v>
      </c>
      <c r="I302" s="176" t="s">
        <v>420</v>
      </c>
      <c r="L302" s="176" t="s">
        <v>645</v>
      </c>
      <c r="P302" s="176" t="s">
        <v>645</v>
      </c>
      <c r="T302" s="176" t="s">
        <v>645</v>
      </c>
      <c r="X302" s="176" t="s">
        <v>645</v>
      </c>
      <c r="Z302" s="176" t="s">
        <v>420</v>
      </c>
      <c r="AA302" s="176" t="s">
        <v>645</v>
      </c>
      <c r="AB302" s="176" t="s">
        <v>420</v>
      </c>
      <c r="AC302" s="176" t="s">
        <v>420</v>
      </c>
      <c r="AD302" s="176" t="s">
        <v>420</v>
      </c>
      <c r="AE302" s="176" t="s">
        <v>420</v>
      </c>
      <c r="AF302" s="176" t="s">
        <v>213</v>
      </c>
      <c r="AG302" s="176">
        <v>1</v>
      </c>
      <c r="AH302" s="176" t="s">
        <v>654</v>
      </c>
      <c r="AI302" s="176" t="s">
        <v>654</v>
      </c>
      <c r="AJ302" s="176" t="s">
        <v>654</v>
      </c>
      <c r="AK302" s="176" t="s">
        <v>654</v>
      </c>
      <c r="AL302" s="1231" t="s">
        <v>420</v>
      </c>
      <c r="AM302" s="176" t="s">
        <v>420</v>
      </c>
      <c r="AN302" s="176" t="s">
        <v>420</v>
      </c>
      <c r="AO302" s="176" t="s">
        <v>420</v>
      </c>
      <c r="AP302" s="176">
        <v>24</v>
      </c>
      <c r="AQ302" s="176">
        <v>216</v>
      </c>
      <c r="AR302" s="176" t="s">
        <v>420</v>
      </c>
      <c r="AS302" s="193" t="s">
        <v>420</v>
      </c>
    </row>
    <row r="303" spans="1:45" ht="16.5" customHeight="1">
      <c r="A303" s="175">
        <v>46150</v>
      </c>
      <c r="B303" s="176" t="s">
        <v>229</v>
      </c>
      <c r="C303" s="176" t="s">
        <v>645</v>
      </c>
      <c r="E303" s="176" t="s">
        <v>420</v>
      </c>
      <c r="F303" s="176" t="s">
        <v>420</v>
      </c>
      <c r="G303" s="176" t="s">
        <v>420</v>
      </c>
      <c r="H303" s="176" t="s">
        <v>420</v>
      </c>
      <c r="I303" s="176" t="s">
        <v>420</v>
      </c>
      <c r="L303" s="176" t="s">
        <v>645</v>
      </c>
      <c r="P303" s="176" t="s">
        <v>645</v>
      </c>
      <c r="T303" s="176" t="s">
        <v>645</v>
      </c>
      <c r="X303" s="176" t="s">
        <v>645</v>
      </c>
      <c r="Z303" s="176" t="s">
        <v>420</v>
      </c>
      <c r="AA303" s="176" t="s">
        <v>645</v>
      </c>
      <c r="AB303" s="176" t="s">
        <v>420</v>
      </c>
      <c r="AC303" s="176" t="s">
        <v>420</v>
      </c>
      <c r="AD303" s="176" t="s">
        <v>420</v>
      </c>
      <c r="AE303" s="176" t="s">
        <v>420</v>
      </c>
      <c r="AF303" s="176" t="s">
        <v>213</v>
      </c>
      <c r="AG303" s="176">
        <v>1</v>
      </c>
      <c r="AH303" s="176" t="s">
        <v>654</v>
      </c>
      <c r="AI303" s="176" t="s">
        <v>654</v>
      </c>
      <c r="AJ303" s="176" t="s">
        <v>654</v>
      </c>
      <c r="AK303" s="176" t="s">
        <v>654</v>
      </c>
      <c r="AL303" s="1231" t="s">
        <v>420</v>
      </c>
      <c r="AM303" s="176" t="s">
        <v>420</v>
      </c>
      <c r="AN303" s="176" t="s">
        <v>420</v>
      </c>
      <c r="AO303" s="176" t="s">
        <v>420</v>
      </c>
      <c r="AP303" s="176">
        <v>24</v>
      </c>
      <c r="AQ303" s="176">
        <v>216</v>
      </c>
      <c r="AR303" s="176" t="s">
        <v>420</v>
      </c>
      <c r="AS303" s="193" t="s">
        <v>420</v>
      </c>
    </row>
    <row r="304" spans="1:45" ht="16.5" customHeight="1">
      <c r="A304" s="175">
        <v>46150</v>
      </c>
      <c r="B304" s="176" t="s">
        <v>230</v>
      </c>
      <c r="C304" s="176" t="s">
        <v>17295</v>
      </c>
      <c r="E304" s="176" t="s">
        <v>869</v>
      </c>
      <c r="F304" s="176" t="s">
        <v>17296</v>
      </c>
      <c r="G304" s="176">
        <v>600</v>
      </c>
      <c r="H304" s="176" t="s">
        <v>459</v>
      </c>
      <c r="I304" s="176">
        <v>4</v>
      </c>
      <c r="J304" s="176">
        <v>16</v>
      </c>
      <c r="K304" s="176">
        <v>0</v>
      </c>
      <c r="L304" s="176" t="s">
        <v>660</v>
      </c>
      <c r="M304" s="176">
        <v>9239</v>
      </c>
      <c r="N304" s="176">
        <v>4</v>
      </c>
      <c r="O304" s="176">
        <v>0</v>
      </c>
      <c r="Q304" s="176">
        <v>9263</v>
      </c>
      <c r="R304" s="176">
        <v>6</v>
      </c>
      <c r="S304" s="176">
        <v>2</v>
      </c>
      <c r="T304" s="176" t="s">
        <v>483</v>
      </c>
      <c r="U304" s="176">
        <v>9282</v>
      </c>
      <c r="V304" s="176">
        <v>48</v>
      </c>
      <c r="W304" s="176">
        <v>0</v>
      </c>
      <c r="X304" s="176">
        <v>8197</v>
      </c>
      <c r="Y304" s="176">
        <v>8901</v>
      </c>
      <c r="Z304" s="176">
        <v>6.9230769230769234</v>
      </c>
      <c r="AA304" s="176" t="s">
        <v>660</v>
      </c>
      <c r="AB304" s="176">
        <v>0.99861111111111112</v>
      </c>
      <c r="AC304" s="176" t="s">
        <v>420</v>
      </c>
      <c r="AD304" s="176" t="s">
        <v>420</v>
      </c>
      <c r="AE304" s="176" t="s">
        <v>420</v>
      </c>
      <c r="AF304" s="176" t="s">
        <v>213</v>
      </c>
      <c r="AG304" s="176">
        <v>0.5</v>
      </c>
      <c r="AH304" s="176" t="s">
        <v>16623</v>
      </c>
      <c r="AI304" s="176" t="s">
        <v>16623</v>
      </c>
      <c r="AJ304" s="176" t="s">
        <v>647</v>
      </c>
      <c r="AK304" s="176" t="s">
        <v>647</v>
      </c>
      <c r="AL304" s="1231" t="s">
        <v>251</v>
      </c>
      <c r="AM304" s="176" t="s">
        <v>657</v>
      </c>
      <c r="AN304" s="176">
        <v>1.859</v>
      </c>
      <c r="AO304" s="176">
        <v>1.6</v>
      </c>
      <c r="AP304" s="176">
        <v>24</v>
      </c>
      <c r="AQ304" s="176">
        <v>216</v>
      </c>
      <c r="AR304" s="176">
        <v>2.6</v>
      </c>
      <c r="AS304" s="193">
        <v>25056.345600000001</v>
      </c>
    </row>
    <row r="305" spans="1:45" ht="16.5" customHeight="1">
      <c r="A305" s="175">
        <v>46150</v>
      </c>
      <c r="B305" s="176" t="s">
        <v>231</v>
      </c>
      <c r="C305" s="176" t="s">
        <v>645</v>
      </c>
      <c r="E305" s="176" t="s">
        <v>420</v>
      </c>
      <c r="F305" s="176" t="s">
        <v>420</v>
      </c>
      <c r="G305" s="176" t="s">
        <v>420</v>
      </c>
      <c r="H305" s="176" t="s">
        <v>420</v>
      </c>
      <c r="I305" s="176" t="s">
        <v>420</v>
      </c>
      <c r="L305" s="176" t="s">
        <v>645</v>
      </c>
      <c r="P305" s="176" t="s">
        <v>645</v>
      </c>
      <c r="T305" s="176" t="s">
        <v>645</v>
      </c>
      <c r="X305" s="176" t="s">
        <v>645</v>
      </c>
      <c r="Z305" s="176" t="s">
        <v>420</v>
      </c>
      <c r="AA305" s="176" t="s">
        <v>645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232</v>
      </c>
      <c r="AG305" s="176">
        <v>1</v>
      </c>
      <c r="AH305" s="176" t="s">
        <v>654</v>
      </c>
      <c r="AI305" s="176" t="s">
        <v>654</v>
      </c>
      <c r="AJ305" s="176" t="s">
        <v>654</v>
      </c>
      <c r="AK305" s="176" t="s">
        <v>654</v>
      </c>
      <c r="AL305" s="1231" t="s">
        <v>420</v>
      </c>
      <c r="AM305" s="176" t="s">
        <v>420</v>
      </c>
      <c r="AN305" s="176" t="s">
        <v>420</v>
      </c>
      <c r="AO305" s="176" t="s">
        <v>420</v>
      </c>
      <c r="AP305" s="176">
        <v>24</v>
      </c>
      <c r="AQ305" s="176">
        <v>216</v>
      </c>
      <c r="AR305" s="176" t="s">
        <v>420</v>
      </c>
      <c r="AS305" s="193" t="s">
        <v>420</v>
      </c>
    </row>
    <row r="306" spans="1:45" ht="16.5" customHeight="1">
      <c r="A306" s="175">
        <v>46150</v>
      </c>
      <c r="B306" s="176" t="s">
        <v>233</v>
      </c>
      <c r="C306" s="176" t="s">
        <v>17375</v>
      </c>
      <c r="D306" s="176" t="s">
        <v>646</v>
      </c>
      <c r="E306" s="176" t="s">
        <v>17253</v>
      </c>
      <c r="F306" s="176" t="s">
        <v>17344</v>
      </c>
      <c r="G306" s="176">
        <v>600</v>
      </c>
      <c r="H306" s="176" t="s">
        <v>1470</v>
      </c>
      <c r="I306" s="176">
        <v>5.5</v>
      </c>
      <c r="L306" s="176" t="s">
        <v>656</v>
      </c>
      <c r="P306" s="176" t="s">
        <v>656</v>
      </c>
      <c r="T306" s="176" t="s">
        <v>483</v>
      </c>
      <c r="V306" s="176">
        <v>63</v>
      </c>
      <c r="W306" s="176">
        <v>9</v>
      </c>
      <c r="X306" s="176">
        <v>7230</v>
      </c>
      <c r="Z306" s="176">
        <v>5.0526315789473681</v>
      </c>
      <c r="AA306" s="176" t="s">
        <v>656</v>
      </c>
      <c r="AB306" s="176" t="s">
        <v>420</v>
      </c>
      <c r="AC306" s="176" t="s">
        <v>420</v>
      </c>
      <c r="AD306" s="176" t="s">
        <v>420</v>
      </c>
      <c r="AE306" s="176" t="s">
        <v>420</v>
      </c>
      <c r="AF306" s="176" t="s">
        <v>232</v>
      </c>
      <c r="AG306" s="176">
        <v>1</v>
      </c>
      <c r="AH306" s="176" t="s">
        <v>845</v>
      </c>
      <c r="AI306" s="176" t="s">
        <v>845</v>
      </c>
      <c r="AJ306" s="176" t="s">
        <v>650</v>
      </c>
      <c r="AK306" s="176" t="s">
        <v>650</v>
      </c>
      <c r="AL306" s="1231" t="s">
        <v>251</v>
      </c>
      <c r="AM306" s="176" t="s">
        <v>657</v>
      </c>
      <c r="AN306" s="176">
        <v>1.859</v>
      </c>
      <c r="AO306" s="176">
        <v>2</v>
      </c>
      <c r="AP306" s="176">
        <v>24</v>
      </c>
      <c r="AQ306" s="176">
        <v>216</v>
      </c>
      <c r="AR306" s="176">
        <v>3</v>
      </c>
      <c r="AS306" s="193">
        <v>28911.168000000001</v>
      </c>
    </row>
    <row r="307" spans="1:45" ht="16.5" customHeight="1">
      <c r="A307" s="175">
        <v>46150</v>
      </c>
      <c r="B307" s="176" t="s">
        <v>234</v>
      </c>
      <c r="C307" s="176" t="s">
        <v>645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645</v>
      </c>
      <c r="P307" s="176" t="s">
        <v>645</v>
      </c>
      <c r="T307" s="176" t="s">
        <v>645</v>
      </c>
      <c r="X307" s="176" t="s">
        <v>645</v>
      </c>
      <c r="Z307" s="176" t="s">
        <v>420</v>
      </c>
      <c r="AA307" s="176" t="s">
        <v>645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232</v>
      </c>
      <c r="AG307" s="176">
        <v>1</v>
      </c>
      <c r="AH307" s="176" t="s">
        <v>654</v>
      </c>
      <c r="AI307" s="176" t="s">
        <v>654</v>
      </c>
      <c r="AJ307" s="176" t="s">
        <v>654</v>
      </c>
      <c r="AK307" s="176" t="s">
        <v>654</v>
      </c>
      <c r="AL307" s="1231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46150</v>
      </c>
      <c r="B308" s="176" t="s">
        <v>235</v>
      </c>
      <c r="C308" s="176" t="s">
        <v>17357</v>
      </c>
      <c r="D308" s="176" t="s">
        <v>646</v>
      </c>
      <c r="E308" s="176" t="s">
        <v>17253</v>
      </c>
      <c r="F308" s="176" t="s">
        <v>17358</v>
      </c>
      <c r="G308" s="176">
        <v>700</v>
      </c>
      <c r="H308" s="176" t="s">
        <v>814</v>
      </c>
      <c r="I308" s="176">
        <v>5.5</v>
      </c>
      <c r="J308" s="176">
        <v>36</v>
      </c>
      <c r="K308" s="176">
        <v>0</v>
      </c>
      <c r="L308" s="176">
        <v>8700</v>
      </c>
      <c r="M308" s="176">
        <v>8980</v>
      </c>
      <c r="N308" s="176">
        <v>19</v>
      </c>
      <c r="O308" s="176">
        <v>0</v>
      </c>
      <c r="P308" s="176">
        <v>8520</v>
      </c>
      <c r="Q308" s="176">
        <v>9440</v>
      </c>
      <c r="R308" s="176">
        <v>10</v>
      </c>
      <c r="S308" s="176">
        <v>0</v>
      </c>
      <c r="T308" s="176">
        <v>8190</v>
      </c>
      <c r="U308" s="176">
        <v>8430</v>
      </c>
      <c r="V308" s="176">
        <v>45</v>
      </c>
      <c r="W308" s="176">
        <v>3</v>
      </c>
      <c r="X308" s="176">
        <v>8330</v>
      </c>
      <c r="Y308" s="176">
        <v>9630</v>
      </c>
      <c r="Z308" s="176">
        <v>5.8775510204081636</v>
      </c>
      <c r="AA308" s="176">
        <v>36.666666666666664</v>
      </c>
      <c r="AB308" s="176">
        <v>0.99754607371794868</v>
      </c>
      <c r="AC308" s="176">
        <v>87.775000000000006</v>
      </c>
      <c r="AD308" s="176">
        <v>4.583333333333333</v>
      </c>
      <c r="AE308" s="176">
        <v>4.458333333333333</v>
      </c>
      <c r="AF308" s="176" t="s">
        <v>236</v>
      </c>
      <c r="AG308" s="176">
        <v>1</v>
      </c>
      <c r="AH308" s="176" t="s">
        <v>667</v>
      </c>
      <c r="AI308" s="176" t="s">
        <v>667</v>
      </c>
      <c r="AJ308" s="176" t="s">
        <v>868</v>
      </c>
      <c r="AK308" s="176" t="s">
        <v>868</v>
      </c>
      <c r="AL308" s="1231" t="s">
        <v>252</v>
      </c>
      <c r="AM308" s="176" t="s">
        <v>466</v>
      </c>
      <c r="AN308" s="176">
        <v>1.1890000000000001</v>
      </c>
      <c r="AO308" s="176">
        <v>2.9</v>
      </c>
      <c r="AP308" s="176">
        <v>24</v>
      </c>
      <c r="AQ308" s="176">
        <v>216</v>
      </c>
      <c r="AR308" s="176">
        <v>3.9</v>
      </c>
      <c r="AS308" s="193">
        <v>24038.7264</v>
      </c>
    </row>
    <row r="309" spans="1:45" ht="16.5" customHeight="1">
      <c r="A309" s="175">
        <v>46150</v>
      </c>
      <c r="B309" s="176" t="s">
        <v>237</v>
      </c>
      <c r="C309" s="176" t="s">
        <v>17343</v>
      </c>
      <c r="D309" s="176" t="s">
        <v>646</v>
      </c>
      <c r="E309" s="176" t="s">
        <v>17253</v>
      </c>
      <c r="F309" s="176" t="s">
        <v>17344</v>
      </c>
      <c r="G309" s="176">
        <v>700</v>
      </c>
      <c r="H309" s="176" t="s">
        <v>876</v>
      </c>
      <c r="I309" s="176">
        <v>5.5</v>
      </c>
      <c r="J309" s="176">
        <v>26</v>
      </c>
      <c r="K309" s="176">
        <v>0</v>
      </c>
      <c r="L309" s="176">
        <v>9810</v>
      </c>
      <c r="M309" s="176">
        <v>9540</v>
      </c>
      <c r="N309" s="176">
        <v>9</v>
      </c>
      <c r="O309" s="176">
        <v>0</v>
      </c>
      <c r="P309" s="176">
        <v>9810</v>
      </c>
      <c r="Q309" s="176">
        <v>9540</v>
      </c>
      <c r="R309" s="176">
        <v>32</v>
      </c>
      <c r="S309" s="176">
        <v>2</v>
      </c>
      <c r="T309" s="176">
        <v>9350</v>
      </c>
      <c r="U309" s="176">
        <v>9070</v>
      </c>
      <c r="V309" s="176">
        <v>44</v>
      </c>
      <c r="W309" s="176">
        <v>3</v>
      </c>
      <c r="X309" s="176">
        <v>9810</v>
      </c>
      <c r="Y309" s="176">
        <v>9540</v>
      </c>
      <c r="Z309" s="176">
        <v>5.8536585365853657</v>
      </c>
      <c r="AA309" s="176">
        <v>37</v>
      </c>
      <c r="AB309" s="176">
        <v>0.99589342948717952</v>
      </c>
      <c r="AC309" s="176">
        <v>95.587500000000006</v>
      </c>
      <c r="AD309" s="176">
        <v>4.625</v>
      </c>
      <c r="AE309" s="176">
        <v>4.416666666666667</v>
      </c>
      <c r="AF309" s="176" t="s">
        <v>236</v>
      </c>
      <c r="AG309" s="176">
        <v>1</v>
      </c>
      <c r="AH309" s="176" t="s">
        <v>15435</v>
      </c>
      <c r="AI309" s="176" t="s">
        <v>15435</v>
      </c>
      <c r="AJ309" s="176" t="s">
        <v>653</v>
      </c>
      <c r="AK309" s="176" t="s">
        <v>653</v>
      </c>
      <c r="AL309" s="1231" t="s">
        <v>251</v>
      </c>
      <c r="AM309" s="176" t="s">
        <v>466</v>
      </c>
      <c r="AN309" s="176">
        <v>1.1890000000000001</v>
      </c>
      <c r="AO309" s="176">
        <v>2.9</v>
      </c>
      <c r="AP309" s="176">
        <v>24</v>
      </c>
      <c r="AQ309" s="176">
        <v>216</v>
      </c>
      <c r="AR309" s="176">
        <v>3.9</v>
      </c>
      <c r="AS309" s="193">
        <v>24038.7264</v>
      </c>
    </row>
    <row r="310" spans="1:45" ht="16.5" customHeight="1">
      <c r="A310" s="175">
        <v>46150</v>
      </c>
      <c r="B310" s="176" t="s">
        <v>238</v>
      </c>
      <c r="C310" s="176" t="s">
        <v>17285</v>
      </c>
      <c r="E310" s="176" t="s">
        <v>17253</v>
      </c>
      <c r="F310" s="176" t="s">
        <v>17293</v>
      </c>
      <c r="G310" s="176">
        <v>670</v>
      </c>
      <c r="H310" s="176" t="s">
        <v>735</v>
      </c>
      <c r="I310" s="176">
        <v>5</v>
      </c>
      <c r="J310" s="176">
        <v>24</v>
      </c>
      <c r="K310" s="176">
        <v>0</v>
      </c>
      <c r="L310" s="176">
        <v>8700</v>
      </c>
      <c r="N310" s="176">
        <v>10</v>
      </c>
      <c r="O310" s="176">
        <v>0</v>
      </c>
      <c r="P310" s="176">
        <v>9070</v>
      </c>
      <c r="R310" s="176">
        <v>4</v>
      </c>
      <c r="S310" s="176">
        <v>0</v>
      </c>
      <c r="T310" s="176">
        <v>8430</v>
      </c>
      <c r="V310" s="176">
        <v>27</v>
      </c>
      <c r="W310" s="176">
        <v>0</v>
      </c>
      <c r="X310" s="176">
        <v>9350</v>
      </c>
      <c r="Z310" s="176">
        <v>6.2882096069868991</v>
      </c>
      <c r="AA310" s="176">
        <v>43.333333333333336</v>
      </c>
      <c r="AB310" s="176">
        <v>1</v>
      </c>
      <c r="AC310" s="176">
        <v>88.875</v>
      </c>
      <c r="AD310" s="176">
        <v>5.416666666666667</v>
      </c>
      <c r="AE310" s="176">
        <v>5.416666666666667</v>
      </c>
      <c r="AF310" s="176" t="s">
        <v>236</v>
      </c>
      <c r="AG310" s="176">
        <v>2</v>
      </c>
      <c r="AH310" s="176" t="s">
        <v>667</v>
      </c>
      <c r="AI310" s="176" t="s">
        <v>667</v>
      </c>
      <c r="AJ310" s="176" t="s">
        <v>653</v>
      </c>
      <c r="AK310" s="176" t="s">
        <v>653</v>
      </c>
      <c r="AL310" s="1231" t="s">
        <v>251</v>
      </c>
      <c r="AM310" s="176" t="s">
        <v>466</v>
      </c>
      <c r="AN310" s="176">
        <v>1.1890000000000001</v>
      </c>
      <c r="AO310" s="176">
        <v>1.7</v>
      </c>
      <c r="AP310" s="176">
        <v>24</v>
      </c>
      <c r="AQ310" s="176">
        <v>216</v>
      </c>
      <c r="AR310" s="176">
        <v>2.7</v>
      </c>
      <c r="AS310" s="193">
        <v>16642.195200000002</v>
      </c>
    </row>
    <row r="311" spans="1:45" ht="16.5" customHeight="1">
      <c r="A311" s="175">
        <v>46150</v>
      </c>
      <c r="B311" s="176" t="s">
        <v>238</v>
      </c>
      <c r="C311" s="176" t="s">
        <v>17284</v>
      </c>
      <c r="E311" s="176" t="s">
        <v>17253</v>
      </c>
      <c r="F311" s="176" t="s">
        <v>17293</v>
      </c>
      <c r="G311" s="176">
        <v>670</v>
      </c>
      <c r="H311" s="176" t="s">
        <v>662</v>
      </c>
      <c r="I311" s="176">
        <v>5</v>
      </c>
      <c r="J311" s="176">
        <v>39</v>
      </c>
      <c r="K311" s="176">
        <v>0</v>
      </c>
      <c r="L311" s="176">
        <v>9819</v>
      </c>
      <c r="N311" s="176">
        <v>10</v>
      </c>
      <c r="O311" s="176">
        <v>0</v>
      </c>
      <c r="P311" s="176">
        <v>9350</v>
      </c>
      <c r="R311" s="176">
        <v>9</v>
      </c>
      <c r="S311" s="176">
        <v>0</v>
      </c>
      <c r="U311" s="176">
        <v>9540</v>
      </c>
      <c r="V311" s="176">
        <v>28</v>
      </c>
      <c r="W311" s="176">
        <v>1</v>
      </c>
      <c r="Y311" s="176">
        <v>9540</v>
      </c>
      <c r="Z311" s="176">
        <v>6.1802575107296134</v>
      </c>
      <c r="AA311" s="176">
        <v>57.333333333333336</v>
      </c>
      <c r="AB311" s="176">
        <v>0.99922208867521367</v>
      </c>
      <c r="AC311" s="176">
        <v>95.622500000000002</v>
      </c>
      <c r="AD311" s="176">
        <v>7.166666666666667</v>
      </c>
      <c r="AE311" s="176">
        <v>7.083333333333333</v>
      </c>
      <c r="AF311" s="176" t="s">
        <v>236</v>
      </c>
      <c r="AG311" s="176">
        <v>2</v>
      </c>
      <c r="AH311" s="176" t="s">
        <v>667</v>
      </c>
      <c r="AI311" s="176" t="s">
        <v>667</v>
      </c>
      <c r="AJ311" s="176" t="s">
        <v>868</v>
      </c>
      <c r="AK311" s="176" t="s">
        <v>868</v>
      </c>
      <c r="AM311" s="176" t="s">
        <v>466</v>
      </c>
      <c r="AN311" s="176">
        <v>1.1890000000000001</v>
      </c>
      <c r="AO311" s="176">
        <v>2.4</v>
      </c>
      <c r="AP311" s="176">
        <v>24</v>
      </c>
      <c r="AQ311" s="176">
        <v>216</v>
      </c>
      <c r="AR311" s="176">
        <v>3.4</v>
      </c>
      <c r="AS311" s="193">
        <v>20956.838400000001</v>
      </c>
    </row>
    <row r="312" spans="1:45" ht="16.5" customHeight="1">
      <c r="A312" s="175">
        <v>46150</v>
      </c>
      <c r="B312" s="176" t="s">
        <v>239</v>
      </c>
      <c r="C312" s="176" t="s">
        <v>17275</v>
      </c>
      <c r="E312" s="176" t="s">
        <v>682</v>
      </c>
      <c r="F312" s="176" t="s">
        <v>17281</v>
      </c>
      <c r="G312" s="176">
        <v>600</v>
      </c>
      <c r="H312" s="176" t="s">
        <v>625</v>
      </c>
      <c r="I312" s="176">
        <v>5.5</v>
      </c>
      <c r="L312" s="176" t="s">
        <v>645</v>
      </c>
      <c r="M312" s="176" t="s">
        <v>127</v>
      </c>
      <c r="P312" s="176" t="s">
        <v>645</v>
      </c>
      <c r="Q312" s="176" t="s">
        <v>127</v>
      </c>
      <c r="T312" s="176" t="s">
        <v>645</v>
      </c>
      <c r="U312" s="176" t="s">
        <v>127</v>
      </c>
      <c r="X312" s="176" t="s">
        <v>645</v>
      </c>
      <c r="Z312" s="176">
        <v>4.9655172413793105</v>
      </c>
      <c r="AA312" s="176" t="s">
        <v>645</v>
      </c>
      <c r="AB312" s="176" t="s">
        <v>420</v>
      </c>
      <c r="AC312" s="176" t="s">
        <v>420</v>
      </c>
      <c r="AD312" s="176" t="s">
        <v>420</v>
      </c>
      <c r="AE312" s="176" t="s">
        <v>420</v>
      </c>
      <c r="AF312" s="176" t="s">
        <v>236</v>
      </c>
      <c r="AG312" s="176">
        <v>2</v>
      </c>
      <c r="AH312" s="176" t="s">
        <v>15435</v>
      </c>
      <c r="AI312" s="176" t="s">
        <v>15435</v>
      </c>
      <c r="AJ312" s="176" t="s">
        <v>654</v>
      </c>
      <c r="AK312" s="176" t="s">
        <v>654</v>
      </c>
      <c r="AL312" s="1231" t="s">
        <v>251</v>
      </c>
      <c r="AM312" s="176" t="s">
        <v>466</v>
      </c>
      <c r="AN312" s="176">
        <v>1.1890000000000001</v>
      </c>
      <c r="AO312" s="176">
        <v>3.8</v>
      </c>
      <c r="AP312" s="176">
        <v>24</v>
      </c>
      <c r="AQ312" s="176">
        <v>216</v>
      </c>
      <c r="AR312" s="176">
        <v>4.8</v>
      </c>
      <c r="AS312" s="193">
        <v>29586.124800000001</v>
      </c>
    </row>
    <row r="313" spans="1:45" ht="16.5" customHeight="1">
      <c r="A313" s="175">
        <v>46150</v>
      </c>
      <c r="B313" s="176" t="s">
        <v>389</v>
      </c>
      <c r="C313" s="176" t="s">
        <v>17270</v>
      </c>
      <c r="D313" s="176" t="s">
        <v>646</v>
      </c>
      <c r="E313" s="176" t="s">
        <v>17260</v>
      </c>
      <c r="F313" s="176" t="s">
        <v>17273</v>
      </c>
      <c r="G313" s="176">
        <v>550</v>
      </c>
      <c r="H313" s="176" t="s">
        <v>812</v>
      </c>
      <c r="I313" s="176">
        <v>5.5</v>
      </c>
      <c r="J313" s="176">
        <v>17</v>
      </c>
      <c r="K313" s="176">
        <v>0</v>
      </c>
      <c r="L313" s="176">
        <v>6940</v>
      </c>
      <c r="N313" s="176">
        <v>9</v>
      </c>
      <c r="O313" s="176">
        <v>0</v>
      </c>
      <c r="P313" s="176">
        <v>7220</v>
      </c>
      <c r="R313" s="176">
        <v>10</v>
      </c>
      <c r="S313" s="176">
        <v>0</v>
      </c>
      <c r="T313" s="176">
        <v>6850</v>
      </c>
      <c r="V313" s="176">
        <v>18</v>
      </c>
      <c r="W313" s="176">
        <v>0</v>
      </c>
      <c r="X313" s="176">
        <v>7040</v>
      </c>
      <c r="Z313" s="176">
        <v>6.6055045871559637</v>
      </c>
      <c r="AA313" s="176">
        <v>36</v>
      </c>
      <c r="AB313" s="176">
        <v>1</v>
      </c>
      <c r="AC313" s="176">
        <v>70.125</v>
      </c>
      <c r="AD313" s="176">
        <v>4.5</v>
      </c>
      <c r="AE313" s="176">
        <v>4.5</v>
      </c>
      <c r="AF313" s="176" t="s">
        <v>236</v>
      </c>
      <c r="AG313" s="176">
        <v>2</v>
      </c>
      <c r="AH313" s="176" t="s">
        <v>667</v>
      </c>
      <c r="AI313" s="176" t="s">
        <v>667</v>
      </c>
      <c r="AJ313" s="176" t="s">
        <v>868</v>
      </c>
      <c r="AK313" s="176" t="s">
        <v>868</v>
      </c>
      <c r="AL313" s="1231" t="s">
        <v>252</v>
      </c>
      <c r="AM313" s="176" t="s">
        <v>657</v>
      </c>
      <c r="AN313" s="176">
        <v>1.859</v>
      </c>
      <c r="AO313" s="176">
        <v>3.2</v>
      </c>
      <c r="AP313" s="176">
        <v>24</v>
      </c>
      <c r="AQ313" s="176">
        <v>216</v>
      </c>
      <c r="AR313" s="176">
        <v>4.2</v>
      </c>
      <c r="AS313" s="193">
        <v>40475.635199999997</v>
      </c>
    </row>
    <row r="314" spans="1:45" ht="16.5" customHeight="1">
      <c r="A314" s="175">
        <v>46150</v>
      </c>
      <c r="B314" s="176" t="s">
        <v>389</v>
      </c>
      <c r="C314" s="176" t="s">
        <v>17276</v>
      </c>
      <c r="D314" s="176" t="s">
        <v>646</v>
      </c>
      <c r="E314" s="176" t="s">
        <v>17253</v>
      </c>
      <c r="F314" s="176" t="s">
        <v>17251</v>
      </c>
      <c r="G314" s="176">
        <v>700</v>
      </c>
      <c r="H314" s="176" t="s">
        <v>911</v>
      </c>
      <c r="I314" s="176">
        <v>5.5</v>
      </c>
      <c r="J314" s="176">
        <v>35</v>
      </c>
      <c r="K314" s="176">
        <v>0</v>
      </c>
      <c r="L314" s="176">
        <v>9350</v>
      </c>
      <c r="N314" s="176">
        <v>19</v>
      </c>
      <c r="O314" s="176">
        <v>0</v>
      </c>
      <c r="P314" s="176">
        <v>8700</v>
      </c>
      <c r="R314" s="176">
        <v>24</v>
      </c>
      <c r="S314" s="176">
        <v>0</v>
      </c>
      <c r="U314" s="176">
        <v>9070</v>
      </c>
      <c r="V314" s="176">
        <v>38</v>
      </c>
      <c r="W314" s="176">
        <v>0</v>
      </c>
      <c r="Y314" s="176">
        <v>8330</v>
      </c>
      <c r="Z314" s="176">
        <v>5.8775510204081636</v>
      </c>
      <c r="AA314" s="176">
        <v>77.333333333333329</v>
      </c>
      <c r="AB314" s="176">
        <v>1</v>
      </c>
      <c r="AC314" s="176">
        <v>88.625</v>
      </c>
      <c r="AD314" s="176">
        <v>9.6666666666666661</v>
      </c>
      <c r="AE314" s="176">
        <v>9.6666666666666661</v>
      </c>
      <c r="AF314" s="176" t="s">
        <v>236</v>
      </c>
      <c r="AG314" s="176">
        <v>2</v>
      </c>
      <c r="AH314" s="176" t="s">
        <v>667</v>
      </c>
      <c r="AI314" s="176" t="s">
        <v>667</v>
      </c>
      <c r="AJ314" s="176" t="s">
        <v>868</v>
      </c>
      <c r="AK314" s="176" t="s">
        <v>868</v>
      </c>
      <c r="AM314" s="176" t="s">
        <v>466</v>
      </c>
      <c r="AN314" s="176">
        <v>1.1890000000000001</v>
      </c>
      <c r="AO314" s="176">
        <v>2.8</v>
      </c>
      <c r="AP314" s="176">
        <v>24</v>
      </c>
      <c r="AQ314" s="176">
        <v>216</v>
      </c>
      <c r="AR314" s="176">
        <v>3.8</v>
      </c>
      <c r="AS314" s="193">
        <v>23422.3488</v>
      </c>
    </row>
    <row r="315" spans="1:45" ht="16.5" customHeight="1">
      <c r="A315" s="175">
        <v>46150</v>
      </c>
      <c r="B315" s="176" t="s">
        <v>418</v>
      </c>
      <c r="C315" s="176" t="s">
        <v>17359</v>
      </c>
      <c r="D315" s="176" t="s">
        <v>646</v>
      </c>
      <c r="E315" s="176" t="s">
        <v>17253</v>
      </c>
      <c r="F315" s="176" t="s">
        <v>17358</v>
      </c>
      <c r="G315" s="176">
        <v>700</v>
      </c>
      <c r="H315" s="176" t="s">
        <v>944</v>
      </c>
      <c r="I315" s="176">
        <v>5.5</v>
      </c>
      <c r="J315" s="176">
        <v>10</v>
      </c>
      <c r="K315" s="176">
        <v>0</v>
      </c>
      <c r="L315" s="176">
        <v>10000</v>
      </c>
      <c r="M315" s="176">
        <v>9630</v>
      </c>
      <c r="N315" s="176">
        <v>11</v>
      </c>
      <c r="O315" s="176">
        <v>7</v>
      </c>
      <c r="P315" s="176">
        <v>10000</v>
      </c>
      <c r="Q315" s="176">
        <v>9540</v>
      </c>
      <c r="R315" s="176">
        <v>16</v>
      </c>
      <c r="S315" s="176">
        <v>0</v>
      </c>
      <c r="T315" s="176">
        <v>9630</v>
      </c>
      <c r="U315" s="176">
        <v>8610</v>
      </c>
      <c r="V315" s="176">
        <v>32</v>
      </c>
      <c r="W315" s="176">
        <v>1</v>
      </c>
      <c r="X315" s="176">
        <v>10000</v>
      </c>
      <c r="Y315" s="176">
        <v>9440</v>
      </c>
      <c r="Z315" s="176">
        <v>5.8536585365853657</v>
      </c>
      <c r="AA315" s="176">
        <v>23</v>
      </c>
      <c r="AB315" s="176">
        <v>0.9934294871794872</v>
      </c>
      <c r="AC315" s="176">
        <v>96.0625</v>
      </c>
      <c r="AD315" s="176">
        <v>2.875</v>
      </c>
      <c r="AE315" s="176">
        <v>2.5416666666666665</v>
      </c>
      <c r="AF315" s="176" t="s">
        <v>236</v>
      </c>
      <c r="AG315" s="176">
        <v>1</v>
      </c>
      <c r="AH315" s="176" t="s">
        <v>15435</v>
      </c>
      <c r="AI315" s="176" t="s">
        <v>15435</v>
      </c>
      <c r="AJ315" s="176" t="s">
        <v>653</v>
      </c>
      <c r="AK315" s="176" t="s">
        <v>653</v>
      </c>
      <c r="AL315" s="1231" t="s">
        <v>252</v>
      </c>
      <c r="AM315" s="176" t="s">
        <v>466</v>
      </c>
      <c r="AN315" s="176">
        <v>1.1890000000000001</v>
      </c>
      <c r="AO315" s="176">
        <v>2.8</v>
      </c>
      <c r="AP315" s="176">
        <v>24</v>
      </c>
      <c r="AQ315" s="176">
        <v>216</v>
      </c>
      <c r="AR315" s="176">
        <v>3.8</v>
      </c>
      <c r="AS315" s="193">
        <v>23422.3488</v>
      </c>
    </row>
    <row r="316" spans="1:45" ht="16.5" customHeight="1">
      <c r="A316" s="175">
        <v>46150</v>
      </c>
      <c r="B316" s="176" t="s">
        <v>240</v>
      </c>
      <c r="C316" s="176" t="s">
        <v>645</v>
      </c>
      <c r="E316" s="176" t="s">
        <v>420</v>
      </c>
      <c r="F316" s="176" t="s">
        <v>420</v>
      </c>
      <c r="G316" s="176" t="s">
        <v>420</v>
      </c>
      <c r="H316" s="176" t="s">
        <v>420</v>
      </c>
      <c r="I316" s="176" t="s">
        <v>420</v>
      </c>
      <c r="L316" s="176" t="s">
        <v>645</v>
      </c>
      <c r="P316" s="176" t="s">
        <v>645</v>
      </c>
      <c r="T316" s="176" t="s">
        <v>645</v>
      </c>
      <c r="X316" s="176" t="s">
        <v>645</v>
      </c>
      <c r="Z316" s="176" t="s">
        <v>420</v>
      </c>
      <c r="AA316" s="176" t="s">
        <v>420</v>
      </c>
      <c r="AB316" s="176" t="s">
        <v>420</v>
      </c>
      <c r="AD316" s="176" t="s">
        <v>420</v>
      </c>
      <c r="AE316" s="176" t="s">
        <v>420</v>
      </c>
      <c r="AF316" s="176" t="s">
        <v>241</v>
      </c>
      <c r="AG316" s="176">
        <v>12</v>
      </c>
      <c r="AH316" s="176" t="s">
        <v>654</v>
      </c>
      <c r="AI316" s="176" t="s">
        <v>654</v>
      </c>
      <c r="AJ316" s="176" t="s">
        <v>654</v>
      </c>
      <c r="AK316" s="176" t="s">
        <v>654</v>
      </c>
      <c r="AL316" s="1231" t="s">
        <v>420</v>
      </c>
      <c r="AM316" s="176" t="s">
        <v>420</v>
      </c>
      <c r="AN316" s="176" t="s">
        <v>420</v>
      </c>
      <c r="AO316" s="176" t="s">
        <v>420</v>
      </c>
      <c r="AP316" s="176">
        <v>24</v>
      </c>
      <c r="AQ316" s="176">
        <v>216</v>
      </c>
      <c r="AR316" s="176" t="s">
        <v>420</v>
      </c>
      <c r="AS316" s="193" t="s">
        <v>420</v>
      </c>
    </row>
    <row r="317" spans="1:45" ht="16.5" customHeight="1">
      <c r="A317" s="175">
        <v>46150</v>
      </c>
      <c r="B317" s="176" t="s">
        <v>242</v>
      </c>
      <c r="C317" s="176" t="s">
        <v>386</v>
      </c>
      <c r="E317" s="176" t="s">
        <v>420</v>
      </c>
      <c r="F317" s="176" t="s">
        <v>420</v>
      </c>
      <c r="G317" s="176" t="s">
        <v>420</v>
      </c>
      <c r="H317" s="176" t="s">
        <v>420</v>
      </c>
      <c r="I317" s="176" t="s">
        <v>420</v>
      </c>
      <c r="L317" s="176" t="s">
        <v>386</v>
      </c>
      <c r="P317" s="176" t="s">
        <v>386</v>
      </c>
      <c r="T317" s="176" t="s">
        <v>386</v>
      </c>
      <c r="X317" s="176" t="s">
        <v>386</v>
      </c>
      <c r="Z317" s="176" t="s">
        <v>420</v>
      </c>
      <c r="AA317" s="176" t="s">
        <v>420</v>
      </c>
      <c r="AB317" s="176" t="s">
        <v>420</v>
      </c>
      <c r="AD317" s="176" t="s">
        <v>420</v>
      </c>
      <c r="AE317" s="176" t="s">
        <v>420</v>
      </c>
      <c r="AF317" s="176" t="s">
        <v>241</v>
      </c>
      <c r="AG317" s="176">
        <v>5</v>
      </c>
      <c r="AH317" s="176" t="s">
        <v>862</v>
      </c>
      <c r="AI317" s="176" t="s">
        <v>862</v>
      </c>
      <c r="AJ317" s="176" t="s">
        <v>649</v>
      </c>
      <c r="AK317" s="176" t="s">
        <v>649</v>
      </c>
      <c r="AL317" s="1231" t="s">
        <v>420</v>
      </c>
      <c r="AM317" s="176" t="s">
        <v>420</v>
      </c>
      <c r="AN317" s="176" t="s">
        <v>420</v>
      </c>
      <c r="AO317" s="176" t="s">
        <v>420</v>
      </c>
      <c r="AP317" s="176">
        <v>24</v>
      </c>
      <c r="AQ317" s="176">
        <v>216</v>
      </c>
      <c r="AR317" s="176" t="s">
        <v>420</v>
      </c>
      <c r="AS317" s="193" t="s">
        <v>420</v>
      </c>
    </row>
    <row r="318" spans="1:45" ht="16.5" customHeight="1">
      <c r="A318" s="175">
        <v>46150</v>
      </c>
      <c r="B318" s="176" t="s">
        <v>16531</v>
      </c>
      <c r="C318" s="176" t="s">
        <v>16707</v>
      </c>
      <c r="E318" s="176" t="s">
        <v>420</v>
      </c>
      <c r="F318" s="176" t="s">
        <v>420</v>
      </c>
      <c r="G318" s="176" t="s">
        <v>420</v>
      </c>
      <c r="H318" s="176" t="s">
        <v>420</v>
      </c>
      <c r="I318" s="176" t="s">
        <v>420</v>
      </c>
      <c r="L318" s="176" t="s">
        <v>645</v>
      </c>
      <c r="P318" s="176" t="s">
        <v>645</v>
      </c>
      <c r="T318" s="176" t="s">
        <v>645</v>
      </c>
      <c r="X318" s="176" t="s">
        <v>645</v>
      </c>
      <c r="Z318" s="176" t="s">
        <v>420</v>
      </c>
      <c r="AA318" s="176" t="s">
        <v>645</v>
      </c>
      <c r="AB318" s="176" t="s">
        <v>420</v>
      </c>
      <c r="AC318" s="176" t="s">
        <v>420</v>
      </c>
      <c r="AD318" s="176" t="s">
        <v>420</v>
      </c>
      <c r="AE318" s="176" t="s">
        <v>420</v>
      </c>
      <c r="AF318" s="176" t="s">
        <v>243</v>
      </c>
      <c r="AG318" s="176">
        <v>1</v>
      </c>
      <c r="AH318" s="176" t="s">
        <v>654</v>
      </c>
      <c r="AI318" s="176" t="s">
        <v>654</v>
      </c>
      <c r="AJ318" s="176" t="s">
        <v>654</v>
      </c>
      <c r="AK318" s="176" t="s">
        <v>654</v>
      </c>
      <c r="AL318" s="1231" t="s">
        <v>420</v>
      </c>
      <c r="AM318" s="176" t="s">
        <v>420</v>
      </c>
      <c r="AN318" s="176" t="s">
        <v>420</v>
      </c>
      <c r="AO318" s="176" t="s">
        <v>420</v>
      </c>
      <c r="AP318" s="176">
        <v>24</v>
      </c>
      <c r="AQ318" s="176">
        <v>216</v>
      </c>
      <c r="AR318" s="176" t="s">
        <v>420</v>
      </c>
      <c r="AS318" s="193" t="s">
        <v>420</v>
      </c>
    </row>
    <row r="319" spans="1:45" ht="16.5" customHeight="1">
      <c r="A319" s="175">
        <v>46150</v>
      </c>
      <c r="B319" s="176" t="s">
        <v>244</v>
      </c>
      <c r="C319" s="176" t="s">
        <v>16707</v>
      </c>
      <c r="E319" s="176" t="s">
        <v>420</v>
      </c>
      <c r="F319" s="176" t="s">
        <v>420</v>
      </c>
      <c r="G319" s="176" t="s">
        <v>420</v>
      </c>
      <c r="H319" s="176" t="s">
        <v>420</v>
      </c>
      <c r="I319" s="176" t="s">
        <v>420</v>
      </c>
      <c r="L319" s="176" t="s">
        <v>645</v>
      </c>
      <c r="P319" s="176" t="s">
        <v>645</v>
      </c>
      <c r="T319" s="176" t="s">
        <v>645</v>
      </c>
      <c r="X319" s="176" t="s">
        <v>645</v>
      </c>
      <c r="Z319" s="176" t="s">
        <v>420</v>
      </c>
      <c r="AA319" s="176" t="s">
        <v>645</v>
      </c>
      <c r="AB319" s="176" t="s">
        <v>420</v>
      </c>
      <c r="AC319" s="176" t="s">
        <v>420</v>
      </c>
      <c r="AD319" s="176" t="s">
        <v>420</v>
      </c>
      <c r="AE319" s="176" t="s">
        <v>420</v>
      </c>
      <c r="AF319" s="176" t="s">
        <v>243</v>
      </c>
      <c r="AG319" s="176">
        <v>1</v>
      </c>
      <c r="AH319" s="176" t="s">
        <v>654</v>
      </c>
      <c r="AI319" s="176" t="s">
        <v>654</v>
      </c>
      <c r="AJ319" s="176" t="s">
        <v>654</v>
      </c>
      <c r="AK319" s="176" t="s">
        <v>654</v>
      </c>
      <c r="AL319" s="1231" t="s">
        <v>420</v>
      </c>
      <c r="AM319" s="176" t="s">
        <v>420</v>
      </c>
      <c r="AN319" s="176" t="s">
        <v>420</v>
      </c>
      <c r="AO319" s="176" t="s">
        <v>420</v>
      </c>
      <c r="AP319" s="176">
        <v>24</v>
      </c>
      <c r="AQ319" s="176">
        <v>216</v>
      </c>
      <c r="AR319" s="176" t="s">
        <v>420</v>
      </c>
      <c r="AS319" s="193" t="s">
        <v>420</v>
      </c>
    </row>
    <row r="320" spans="1:45" ht="16.5" customHeight="1">
      <c r="A320" s="175">
        <v>46150</v>
      </c>
      <c r="B320" s="176" t="s">
        <v>245</v>
      </c>
      <c r="C320" s="176" t="s">
        <v>16707</v>
      </c>
      <c r="E320" s="176" t="s">
        <v>420</v>
      </c>
      <c r="F320" s="176" t="s">
        <v>420</v>
      </c>
      <c r="G320" s="176" t="s">
        <v>420</v>
      </c>
      <c r="H320" s="176" t="s">
        <v>420</v>
      </c>
      <c r="I320" s="176" t="s">
        <v>420</v>
      </c>
      <c r="L320" s="176" t="s">
        <v>645</v>
      </c>
      <c r="P320" s="176" t="s">
        <v>645</v>
      </c>
      <c r="T320" s="176" t="s">
        <v>645</v>
      </c>
      <c r="X320" s="176" t="s">
        <v>645</v>
      </c>
      <c r="Z320" s="176" t="s">
        <v>420</v>
      </c>
      <c r="AA320" s="176" t="s">
        <v>645</v>
      </c>
      <c r="AB320" s="176" t="s">
        <v>420</v>
      </c>
      <c r="AC320" s="176" t="s">
        <v>420</v>
      </c>
      <c r="AD320" s="176" t="s">
        <v>420</v>
      </c>
      <c r="AE320" s="176" t="s">
        <v>420</v>
      </c>
      <c r="AF320" s="176" t="s">
        <v>243</v>
      </c>
      <c r="AG320" s="176">
        <v>1</v>
      </c>
      <c r="AH320" s="176" t="s">
        <v>654</v>
      </c>
      <c r="AI320" s="176" t="s">
        <v>654</v>
      </c>
      <c r="AJ320" s="176" t="s">
        <v>654</v>
      </c>
      <c r="AK320" s="176" t="s">
        <v>654</v>
      </c>
      <c r="AL320" s="1231" t="s">
        <v>420</v>
      </c>
      <c r="AM320" s="176" t="s">
        <v>420</v>
      </c>
      <c r="AN320" s="176" t="s">
        <v>420</v>
      </c>
      <c r="AO320" s="176" t="s">
        <v>420</v>
      </c>
      <c r="AP320" s="176">
        <v>24</v>
      </c>
      <c r="AQ320" s="176">
        <v>216</v>
      </c>
      <c r="AR320" s="176" t="s">
        <v>420</v>
      </c>
      <c r="AS320" s="193" t="s">
        <v>420</v>
      </c>
    </row>
    <row r="321" spans="1:45" ht="16.5" customHeight="1">
      <c r="A321" s="175">
        <v>46150</v>
      </c>
      <c r="B321" s="176" t="s">
        <v>246</v>
      </c>
      <c r="C321" s="176" t="s">
        <v>16707</v>
      </c>
      <c r="E321" s="176" t="s">
        <v>420</v>
      </c>
      <c r="F321" s="176" t="s">
        <v>420</v>
      </c>
      <c r="G321" s="176" t="s">
        <v>420</v>
      </c>
      <c r="H321" s="176" t="s">
        <v>420</v>
      </c>
      <c r="I321" s="176" t="s">
        <v>420</v>
      </c>
      <c r="L321" s="176" t="s">
        <v>645</v>
      </c>
      <c r="P321" s="176" t="s">
        <v>645</v>
      </c>
      <c r="T321" s="176" t="s">
        <v>645</v>
      </c>
      <c r="X321" s="176" t="s">
        <v>645</v>
      </c>
      <c r="Z321" s="176" t="s">
        <v>420</v>
      </c>
      <c r="AA321" s="176" t="s">
        <v>645</v>
      </c>
      <c r="AB321" s="176" t="s">
        <v>420</v>
      </c>
      <c r="AC321" s="176" t="s">
        <v>420</v>
      </c>
      <c r="AD321" s="176" t="s">
        <v>420</v>
      </c>
      <c r="AE321" s="176" t="s">
        <v>420</v>
      </c>
      <c r="AF321" s="176" t="s">
        <v>243</v>
      </c>
      <c r="AG321" s="176">
        <v>1</v>
      </c>
      <c r="AH321" s="176" t="s">
        <v>654</v>
      </c>
      <c r="AI321" s="176" t="s">
        <v>654</v>
      </c>
      <c r="AJ321" s="176" t="s">
        <v>654</v>
      </c>
      <c r="AK321" s="176" t="s">
        <v>654</v>
      </c>
      <c r="AL321" s="1231" t="s">
        <v>420</v>
      </c>
      <c r="AM321" s="176" t="s">
        <v>420</v>
      </c>
      <c r="AN321" s="176" t="s">
        <v>420</v>
      </c>
      <c r="AO321" s="176" t="s">
        <v>420</v>
      </c>
      <c r="AP321" s="176">
        <v>24</v>
      </c>
      <c r="AQ321" s="176">
        <v>216</v>
      </c>
      <c r="AR321" s="176" t="s">
        <v>420</v>
      </c>
      <c r="AS321" s="193" t="s">
        <v>420</v>
      </c>
    </row>
    <row r="322" spans="1:45" ht="16.5" customHeight="1">
      <c r="A322" s="175">
        <v>46150</v>
      </c>
      <c r="B322" s="176" t="s">
        <v>247</v>
      </c>
      <c r="C322" s="176" t="s">
        <v>16707</v>
      </c>
      <c r="E322" s="176" t="s">
        <v>420</v>
      </c>
      <c r="F322" s="176" t="s">
        <v>420</v>
      </c>
      <c r="G322" s="176" t="s">
        <v>420</v>
      </c>
      <c r="H322" s="176" t="s">
        <v>420</v>
      </c>
      <c r="I322" s="176" t="s">
        <v>420</v>
      </c>
      <c r="L322" s="176" t="s">
        <v>645</v>
      </c>
      <c r="P322" s="176" t="s">
        <v>645</v>
      </c>
      <c r="T322" s="176" t="s">
        <v>645</v>
      </c>
      <c r="X322" s="176" t="s">
        <v>645</v>
      </c>
      <c r="Z322" s="176" t="s">
        <v>420</v>
      </c>
      <c r="AA322" s="176" t="s">
        <v>645</v>
      </c>
      <c r="AB322" s="176" t="s">
        <v>420</v>
      </c>
      <c r="AC322" s="176" t="s">
        <v>420</v>
      </c>
      <c r="AD322" s="176" t="s">
        <v>420</v>
      </c>
      <c r="AE322" s="176" t="s">
        <v>420</v>
      </c>
      <c r="AF322" s="176" t="s">
        <v>243</v>
      </c>
      <c r="AG322" s="176">
        <v>1</v>
      </c>
      <c r="AH322" s="176" t="s">
        <v>654</v>
      </c>
      <c r="AI322" s="176" t="s">
        <v>654</v>
      </c>
      <c r="AJ322" s="176" t="s">
        <v>654</v>
      </c>
      <c r="AK322" s="176" t="s">
        <v>654</v>
      </c>
      <c r="AL322" s="1231" t="s">
        <v>420</v>
      </c>
      <c r="AM322" s="176" t="s">
        <v>420</v>
      </c>
      <c r="AN322" s="176" t="s">
        <v>420</v>
      </c>
      <c r="AO322" s="176" t="s">
        <v>420</v>
      </c>
      <c r="AP322" s="176">
        <v>24</v>
      </c>
      <c r="AQ322" s="176">
        <v>216</v>
      </c>
      <c r="AR322" s="176" t="s">
        <v>420</v>
      </c>
      <c r="AS322" s="193" t="s">
        <v>420</v>
      </c>
    </row>
    <row r="323" spans="1:45" ht="16.5" customHeight="1">
      <c r="A323" s="175">
        <v>46150</v>
      </c>
      <c r="B323" s="176" t="s">
        <v>248</v>
      </c>
      <c r="C323" s="176" t="s">
        <v>16707</v>
      </c>
      <c r="E323" s="176" t="s">
        <v>420</v>
      </c>
      <c r="F323" s="176" t="s">
        <v>420</v>
      </c>
      <c r="G323" s="176" t="s">
        <v>420</v>
      </c>
      <c r="H323" s="176" t="s">
        <v>420</v>
      </c>
      <c r="I323" s="176" t="s">
        <v>420</v>
      </c>
      <c r="L323" s="176" t="s">
        <v>645</v>
      </c>
      <c r="P323" s="176" t="s">
        <v>645</v>
      </c>
      <c r="T323" s="176" t="s">
        <v>645</v>
      </c>
      <c r="X323" s="176" t="s">
        <v>645</v>
      </c>
      <c r="Z323" s="176" t="s">
        <v>420</v>
      </c>
      <c r="AA323" s="176" t="s">
        <v>645</v>
      </c>
      <c r="AB323" s="176" t="s">
        <v>420</v>
      </c>
      <c r="AC323" s="176" t="s">
        <v>420</v>
      </c>
      <c r="AD323" s="176" t="s">
        <v>420</v>
      </c>
      <c r="AE323" s="176" t="s">
        <v>420</v>
      </c>
      <c r="AF323" s="176" t="s">
        <v>243</v>
      </c>
      <c r="AG323" s="176">
        <v>1</v>
      </c>
      <c r="AH323" s="176" t="s">
        <v>654</v>
      </c>
      <c r="AI323" s="176" t="s">
        <v>654</v>
      </c>
      <c r="AJ323" s="176" t="s">
        <v>654</v>
      </c>
      <c r="AK323" s="176" t="s">
        <v>654</v>
      </c>
      <c r="AL323" s="1231" t="s">
        <v>420</v>
      </c>
      <c r="AM323" s="176" t="s">
        <v>420</v>
      </c>
      <c r="AN323" s="176" t="s">
        <v>420</v>
      </c>
      <c r="AO323" s="176" t="s">
        <v>420</v>
      </c>
      <c r="AP323" s="176">
        <v>24</v>
      </c>
      <c r="AQ323" s="176">
        <v>216</v>
      </c>
      <c r="AR323" s="176" t="s">
        <v>420</v>
      </c>
      <c r="AS323" s="193" t="s">
        <v>420</v>
      </c>
    </row>
    <row r="324" spans="1:45" ht="16.5" customHeight="1">
      <c r="A324" s="175">
        <v>46150</v>
      </c>
      <c r="B324" s="176" t="s">
        <v>249</v>
      </c>
      <c r="C324" s="176" t="s">
        <v>16707</v>
      </c>
      <c r="E324" s="176" t="s">
        <v>420</v>
      </c>
      <c r="F324" s="176" t="s">
        <v>420</v>
      </c>
      <c r="G324" s="176" t="s">
        <v>420</v>
      </c>
      <c r="H324" s="176" t="s">
        <v>420</v>
      </c>
      <c r="I324" s="176" t="s">
        <v>420</v>
      </c>
      <c r="L324" s="176" t="s">
        <v>645</v>
      </c>
      <c r="P324" s="176" t="s">
        <v>645</v>
      </c>
      <c r="T324" s="176" t="s">
        <v>645</v>
      </c>
      <c r="X324" s="176" t="s">
        <v>645</v>
      </c>
      <c r="Z324" s="176" t="s">
        <v>420</v>
      </c>
      <c r="AA324" s="176" t="s">
        <v>645</v>
      </c>
      <c r="AB324" s="176" t="s">
        <v>420</v>
      </c>
      <c r="AC324" s="176" t="s">
        <v>420</v>
      </c>
      <c r="AD324" s="176" t="s">
        <v>420</v>
      </c>
      <c r="AE324" s="176" t="s">
        <v>420</v>
      </c>
      <c r="AF324" s="176" t="s">
        <v>243</v>
      </c>
      <c r="AG324" s="176">
        <v>1</v>
      </c>
      <c r="AH324" s="176" t="s">
        <v>654</v>
      </c>
      <c r="AI324" s="176" t="s">
        <v>654</v>
      </c>
      <c r="AJ324" s="176" t="s">
        <v>654</v>
      </c>
      <c r="AK324" s="176" t="s">
        <v>654</v>
      </c>
      <c r="AL324" s="1231" t="s">
        <v>420</v>
      </c>
      <c r="AM324" s="176" t="s">
        <v>420</v>
      </c>
      <c r="AN324" s="176" t="s">
        <v>420</v>
      </c>
      <c r="AO324" s="176" t="s">
        <v>420</v>
      </c>
      <c r="AP324" s="176">
        <v>24</v>
      </c>
      <c r="AQ324" s="176">
        <v>216</v>
      </c>
      <c r="AR324" s="176" t="s">
        <v>420</v>
      </c>
      <c r="AS324" s="193" t="s">
        <v>420</v>
      </c>
    </row>
    <row r="325" spans="1:45" ht="16.5" customHeight="1">
      <c r="A325" s="175">
        <v>46150</v>
      </c>
      <c r="B325" s="176" t="s">
        <v>250</v>
      </c>
      <c r="C325" s="176" t="s">
        <v>16707</v>
      </c>
      <c r="E325" s="176" t="s">
        <v>420</v>
      </c>
      <c r="F325" s="176" t="s">
        <v>420</v>
      </c>
      <c r="G325" s="176" t="s">
        <v>420</v>
      </c>
      <c r="H325" s="176" t="s">
        <v>420</v>
      </c>
      <c r="I325" s="176" t="s">
        <v>420</v>
      </c>
      <c r="L325" s="176" t="s">
        <v>645</v>
      </c>
      <c r="P325" s="176" t="s">
        <v>645</v>
      </c>
      <c r="T325" s="176" t="s">
        <v>645</v>
      </c>
      <c r="X325" s="176" t="s">
        <v>645</v>
      </c>
      <c r="Z325" s="176" t="s">
        <v>420</v>
      </c>
      <c r="AA325" s="176" t="s">
        <v>645</v>
      </c>
      <c r="AB325" s="176" t="s">
        <v>420</v>
      </c>
      <c r="AC325" s="176" t="s">
        <v>420</v>
      </c>
      <c r="AD325" s="176" t="s">
        <v>420</v>
      </c>
      <c r="AE325" s="176" t="s">
        <v>420</v>
      </c>
      <c r="AF325" s="176" t="s">
        <v>243</v>
      </c>
      <c r="AG325" s="176">
        <v>1</v>
      </c>
      <c r="AH325" s="176" t="s">
        <v>654</v>
      </c>
      <c r="AI325" s="176" t="s">
        <v>654</v>
      </c>
      <c r="AJ325" s="176" t="s">
        <v>654</v>
      </c>
      <c r="AK325" s="176" t="s">
        <v>654</v>
      </c>
      <c r="AL325" s="1231" t="s">
        <v>420</v>
      </c>
      <c r="AM325" s="176" t="s">
        <v>420</v>
      </c>
      <c r="AN325" s="176" t="s">
        <v>420</v>
      </c>
      <c r="AO325" s="176" t="s">
        <v>420</v>
      </c>
      <c r="AP325" s="176">
        <v>24</v>
      </c>
      <c r="AQ325" s="176">
        <v>216</v>
      </c>
      <c r="AR325" s="176" t="s">
        <v>420</v>
      </c>
      <c r="AS325" s="193" t="s">
        <v>420</v>
      </c>
    </row>
    <row r="326" spans="1:45" ht="16.5" customHeight="1">
      <c r="A326" s="175">
        <v>46151</v>
      </c>
      <c r="B326" s="176" t="s">
        <v>212</v>
      </c>
      <c r="C326" s="176" t="s">
        <v>645</v>
      </c>
      <c r="E326" s="176" t="s">
        <v>420</v>
      </c>
      <c r="F326" s="176" t="s">
        <v>420</v>
      </c>
      <c r="G326" s="176" t="s">
        <v>420</v>
      </c>
      <c r="H326" s="176" t="s">
        <v>420</v>
      </c>
      <c r="I326" s="176" t="s">
        <v>420</v>
      </c>
      <c r="L326" s="176" t="s">
        <v>645</v>
      </c>
      <c r="P326" s="176" t="s">
        <v>645</v>
      </c>
      <c r="T326" s="176" t="s">
        <v>645</v>
      </c>
      <c r="X326" s="176" t="s">
        <v>645</v>
      </c>
      <c r="Z326" s="176" t="s">
        <v>420</v>
      </c>
      <c r="AA326" s="176" t="s">
        <v>645</v>
      </c>
      <c r="AB326" s="176" t="s">
        <v>420</v>
      </c>
      <c r="AC326" s="176" t="s">
        <v>420</v>
      </c>
      <c r="AD326" s="176" t="s">
        <v>420</v>
      </c>
      <c r="AE326" s="176" t="s">
        <v>420</v>
      </c>
      <c r="AF326" s="176" t="s">
        <v>213</v>
      </c>
      <c r="AG326" s="176">
        <v>1</v>
      </c>
      <c r="AH326" s="176" t="s">
        <v>654</v>
      </c>
      <c r="AI326" s="176" t="s">
        <v>654</v>
      </c>
      <c r="AJ326" s="176" t="s">
        <v>654</v>
      </c>
      <c r="AK326" s="176" t="s">
        <v>654</v>
      </c>
      <c r="AL326" s="1231" t="s">
        <v>420</v>
      </c>
      <c r="AM326" s="176" t="s">
        <v>420</v>
      </c>
      <c r="AN326" s="176" t="s">
        <v>420</v>
      </c>
      <c r="AO326" s="176" t="s">
        <v>420</v>
      </c>
      <c r="AP326" s="176">
        <v>24</v>
      </c>
      <c r="AQ326" s="176">
        <v>216</v>
      </c>
      <c r="AR326" s="176" t="s">
        <v>420</v>
      </c>
      <c r="AS326" s="193" t="s">
        <v>420</v>
      </c>
    </row>
    <row r="327" spans="1:45" ht="16.5" customHeight="1">
      <c r="A327" s="175">
        <v>46151</v>
      </c>
      <c r="B327" s="176" t="s">
        <v>214</v>
      </c>
      <c r="C327" s="176" t="s">
        <v>17237</v>
      </c>
      <c r="E327" s="176" t="s">
        <v>425</v>
      </c>
      <c r="F327" s="176" t="s">
        <v>17233</v>
      </c>
      <c r="G327" s="176">
        <v>780</v>
      </c>
      <c r="H327" s="176" t="s">
        <v>1332</v>
      </c>
      <c r="I327" s="176">
        <v>5</v>
      </c>
      <c r="J327" s="176">
        <v>16</v>
      </c>
      <c r="K327" s="176">
        <v>0</v>
      </c>
      <c r="L327" s="176">
        <v>8781</v>
      </c>
      <c r="M327" s="176">
        <v>8193</v>
      </c>
      <c r="N327" s="176">
        <v>7</v>
      </c>
      <c r="O327" s="176">
        <v>0</v>
      </c>
      <c r="P327" s="176">
        <v>9002</v>
      </c>
      <c r="Q327" s="176">
        <v>8485</v>
      </c>
      <c r="R327" s="176">
        <v>3</v>
      </c>
      <c r="S327" s="176">
        <v>1</v>
      </c>
      <c r="T327" s="176">
        <v>9046</v>
      </c>
      <c r="U327" s="176">
        <v>8528</v>
      </c>
      <c r="V327" s="176">
        <v>8</v>
      </c>
      <c r="W327" s="176">
        <v>0</v>
      </c>
      <c r="X327" s="176">
        <v>9142</v>
      </c>
      <c r="Y327" s="176">
        <v>8495</v>
      </c>
      <c r="Z327" s="176">
        <v>1.7777777777777777</v>
      </c>
      <c r="AA327" s="176">
        <v>11.333333333333334</v>
      </c>
      <c r="AB327" s="176">
        <v>0.99729567307692313</v>
      </c>
      <c r="AC327" s="176">
        <v>87.09</v>
      </c>
      <c r="AD327" s="176">
        <v>1.4166666666666667</v>
      </c>
      <c r="AE327" s="176">
        <v>1.375</v>
      </c>
      <c r="AF327" s="176" t="s">
        <v>213</v>
      </c>
      <c r="AG327" s="176">
        <v>1</v>
      </c>
      <c r="AH327" s="176" t="s">
        <v>655</v>
      </c>
      <c r="AI327" s="176" t="s">
        <v>655</v>
      </c>
      <c r="AJ327" s="176" t="s">
        <v>647</v>
      </c>
      <c r="AK327" s="176" t="s">
        <v>647</v>
      </c>
      <c r="AL327" s="1231" t="s">
        <v>251</v>
      </c>
      <c r="AM327" s="176" t="s">
        <v>126</v>
      </c>
      <c r="AN327" s="176">
        <v>0.91100000000000003</v>
      </c>
      <c r="AO327" s="176">
        <v>1.8</v>
      </c>
      <c r="AP327" s="176">
        <v>24</v>
      </c>
      <c r="AQ327" s="176">
        <v>216</v>
      </c>
      <c r="AR327" s="176">
        <v>2.8</v>
      </c>
      <c r="AS327" s="193">
        <v>13223.3472</v>
      </c>
    </row>
    <row r="328" spans="1:45" ht="16.5" customHeight="1">
      <c r="A328" s="175">
        <v>46151</v>
      </c>
      <c r="B328" s="176" t="s">
        <v>215</v>
      </c>
      <c r="C328" s="176" t="s">
        <v>17289</v>
      </c>
      <c r="D328" s="176" t="s">
        <v>646</v>
      </c>
      <c r="E328" s="176" t="s">
        <v>17279</v>
      </c>
      <c r="F328" s="176" t="s">
        <v>17297</v>
      </c>
      <c r="G328" s="176">
        <v>700</v>
      </c>
      <c r="H328" s="176" t="s">
        <v>1237</v>
      </c>
      <c r="I328" s="176">
        <v>5</v>
      </c>
      <c r="M328" s="176" t="s">
        <v>660</v>
      </c>
      <c r="N328" s="176">
        <v>14</v>
      </c>
      <c r="O328" s="176">
        <v>0</v>
      </c>
      <c r="P328" s="176" t="s">
        <v>645</v>
      </c>
      <c r="Q328" s="176">
        <v>8354</v>
      </c>
      <c r="R328" s="176">
        <v>6</v>
      </c>
      <c r="S328" s="176">
        <v>4</v>
      </c>
      <c r="T328" s="176" t="s">
        <v>645</v>
      </c>
      <c r="U328" s="176">
        <v>8436</v>
      </c>
      <c r="V328" s="176">
        <v>18</v>
      </c>
      <c r="W328" s="176">
        <v>0</v>
      </c>
      <c r="X328" s="176" t="s">
        <v>645</v>
      </c>
      <c r="Y328" s="176">
        <v>8190</v>
      </c>
      <c r="Z328" s="176">
        <v>3.2653061224489797</v>
      </c>
      <c r="AA328" s="176" t="s">
        <v>420</v>
      </c>
      <c r="AB328" s="176" t="s">
        <v>420</v>
      </c>
      <c r="AC328" s="176">
        <v>83.266666666666666</v>
      </c>
      <c r="AD328" s="176" t="s">
        <v>420</v>
      </c>
      <c r="AE328" s="176" t="s">
        <v>420</v>
      </c>
      <c r="AF328" s="176" t="s">
        <v>213</v>
      </c>
      <c r="AG328" s="176">
        <v>1</v>
      </c>
      <c r="AH328" s="176" t="s">
        <v>655</v>
      </c>
      <c r="AI328" s="176" t="s">
        <v>655</v>
      </c>
      <c r="AJ328" s="176" t="s">
        <v>647</v>
      </c>
      <c r="AK328" s="176" t="s">
        <v>647</v>
      </c>
      <c r="AL328" s="1231" t="s">
        <v>251</v>
      </c>
      <c r="AM328" s="176" t="s">
        <v>466</v>
      </c>
      <c r="AN328" s="176">
        <v>1.1890000000000001</v>
      </c>
      <c r="AO328" s="176">
        <v>2.2999999999999998</v>
      </c>
      <c r="AP328" s="176">
        <v>24</v>
      </c>
      <c r="AQ328" s="176">
        <v>216</v>
      </c>
      <c r="AR328" s="176">
        <v>3.3</v>
      </c>
      <c r="AS328" s="193">
        <v>20340.460800000001</v>
      </c>
    </row>
    <row r="329" spans="1:45" ht="16.5" customHeight="1">
      <c r="A329" s="175">
        <v>46151</v>
      </c>
      <c r="B329" s="176" t="s">
        <v>216</v>
      </c>
      <c r="C329" s="176" t="s">
        <v>17356</v>
      </c>
      <c r="E329" s="176" t="s">
        <v>15134</v>
      </c>
      <c r="F329" s="176" t="s">
        <v>17376</v>
      </c>
      <c r="G329" s="176">
        <v>600</v>
      </c>
      <c r="H329" s="176" t="s">
        <v>661</v>
      </c>
      <c r="I329" s="176">
        <v>5</v>
      </c>
      <c r="J329" s="176">
        <v>7</v>
      </c>
      <c r="K329" s="176">
        <v>0</v>
      </c>
      <c r="L329" s="176">
        <v>9098</v>
      </c>
      <c r="M329" s="176" t="s">
        <v>645</v>
      </c>
      <c r="N329" s="176">
        <v>6</v>
      </c>
      <c r="O329" s="176">
        <v>0</v>
      </c>
      <c r="P329" s="176">
        <v>9662</v>
      </c>
      <c r="Q329" s="176" t="s">
        <v>645</v>
      </c>
      <c r="R329" s="176">
        <v>5</v>
      </c>
      <c r="S329" s="176">
        <v>0</v>
      </c>
      <c r="T329" s="176">
        <v>9645</v>
      </c>
      <c r="U329" s="176" t="s">
        <v>645</v>
      </c>
      <c r="V329" s="176">
        <v>20</v>
      </c>
      <c r="W329" s="176">
        <v>2</v>
      </c>
      <c r="X329" s="176">
        <v>9468</v>
      </c>
      <c r="Y329" s="176" t="s">
        <v>645</v>
      </c>
      <c r="Z329" s="176">
        <v>2.8346456692913384</v>
      </c>
      <c r="AA329" s="176">
        <v>25.333333333333332</v>
      </c>
      <c r="AB329" s="176">
        <v>0.99660790598290594</v>
      </c>
      <c r="AC329" s="176">
        <v>94.682500000000005</v>
      </c>
      <c r="AD329" s="176">
        <v>3.1666666666666665</v>
      </c>
      <c r="AE329" s="176">
        <v>3</v>
      </c>
      <c r="AF329" s="176" t="s">
        <v>213</v>
      </c>
      <c r="AG329" s="176">
        <v>2</v>
      </c>
      <c r="AH329" s="176" t="s">
        <v>655</v>
      </c>
      <c r="AI329" s="176" t="s">
        <v>655</v>
      </c>
      <c r="AJ329" s="176" t="s">
        <v>647</v>
      </c>
      <c r="AK329" s="176" t="s">
        <v>647</v>
      </c>
      <c r="AL329" s="1231" t="s">
        <v>252</v>
      </c>
      <c r="AM329" s="176" t="s">
        <v>126</v>
      </c>
      <c r="AN329" s="176">
        <v>0.91100000000000003</v>
      </c>
      <c r="AO329" s="176">
        <v>3.2</v>
      </c>
      <c r="AP329" s="176">
        <v>24</v>
      </c>
      <c r="AQ329" s="176">
        <v>216</v>
      </c>
      <c r="AR329" s="176">
        <v>4.2</v>
      </c>
      <c r="AS329" s="193">
        <v>19835.020800000002</v>
      </c>
    </row>
    <row r="330" spans="1:45" ht="16.5" customHeight="1">
      <c r="A330" s="175">
        <v>46151</v>
      </c>
      <c r="B330" s="176" t="s">
        <v>217</v>
      </c>
      <c r="C330" s="176" t="s">
        <v>16722</v>
      </c>
      <c r="E330" s="176" t="s">
        <v>874</v>
      </c>
      <c r="F330" s="176" t="s">
        <v>16725</v>
      </c>
      <c r="G330" s="176">
        <v>600</v>
      </c>
      <c r="H330" s="176" t="s">
        <v>16053</v>
      </c>
      <c r="I330" s="176">
        <v>4</v>
      </c>
      <c r="J330" s="176">
        <v>16</v>
      </c>
      <c r="K330" s="176">
        <v>0</v>
      </c>
      <c r="L330" s="176">
        <v>8476</v>
      </c>
      <c r="M330" s="176">
        <v>8800</v>
      </c>
      <c r="N330" s="176">
        <v>13</v>
      </c>
      <c r="O330" s="176">
        <v>0</v>
      </c>
      <c r="P330" s="176">
        <v>8379</v>
      </c>
      <c r="Q330" s="176">
        <v>8846</v>
      </c>
      <c r="R330" s="176">
        <v>21</v>
      </c>
      <c r="S330" s="176">
        <v>0</v>
      </c>
      <c r="T330" s="176">
        <v>8341</v>
      </c>
      <c r="U330" s="176">
        <v>8948</v>
      </c>
      <c r="V330" s="176">
        <v>19</v>
      </c>
      <c r="W330" s="176">
        <v>1</v>
      </c>
      <c r="X330" s="176">
        <v>8448</v>
      </c>
      <c r="Y330" s="176">
        <v>8878</v>
      </c>
      <c r="Z330" s="176">
        <v>1.7496962332928312</v>
      </c>
      <c r="AA330" s="176">
        <v>23</v>
      </c>
      <c r="AB330" s="176">
        <v>0.99725227029914532</v>
      </c>
      <c r="AC330" s="176">
        <v>86.394999999999996</v>
      </c>
      <c r="AD330" s="176">
        <v>2.875</v>
      </c>
      <c r="AE330" s="176">
        <v>2.8333333333333335</v>
      </c>
      <c r="AF330" s="176" t="s">
        <v>213</v>
      </c>
      <c r="AG330" s="176">
        <v>1</v>
      </c>
      <c r="AH330" s="176" t="s">
        <v>16623</v>
      </c>
      <c r="AI330" s="176" t="s">
        <v>16623</v>
      </c>
      <c r="AJ330" s="176" t="s">
        <v>748</v>
      </c>
      <c r="AK330" s="176" t="s">
        <v>748</v>
      </c>
      <c r="AL330" s="1231" t="s">
        <v>252</v>
      </c>
      <c r="AM330" s="176" t="s">
        <v>126</v>
      </c>
      <c r="AN330" s="176">
        <v>0.91100000000000003</v>
      </c>
      <c r="AO330" s="176">
        <v>1.7</v>
      </c>
      <c r="AP330" s="176">
        <v>24</v>
      </c>
      <c r="AQ330" s="176">
        <v>216</v>
      </c>
      <c r="AR330" s="176">
        <v>2.7</v>
      </c>
      <c r="AS330" s="193">
        <v>12751.084800000001</v>
      </c>
    </row>
    <row r="331" spans="1:45" ht="16.5" customHeight="1">
      <c r="A331" s="175">
        <v>46151</v>
      </c>
      <c r="B331" s="176" t="s">
        <v>218</v>
      </c>
      <c r="C331" s="176" t="s">
        <v>17287</v>
      </c>
      <c r="D331" s="176" t="s">
        <v>646</v>
      </c>
      <c r="E331" s="176" t="s">
        <v>17279</v>
      </c>
      <c r="F331" s="176" t="s">
        <v>17280</v>
      </c>
      <c r="G331" s="176">
        <v>700</v>
      </c>
      <c r="H331" s="176" t="s">
        <v>747</v>
      </c>
      <c r="I331" s="176">
        <v>5</v>
      </c>
      <c r="L331" s="176" t="s">
        <v>127</v>
      </c>
      <c r="M331" s="176" t="s">
        <v>645</v>
      </c>
      <c r="P331" s="176" t="s">
        <v>127</v>
      </c>
      <c r="Q331" s="176" t="s">
        <v>645</v>
      </c>
      <c r="T331" s="176" t="s">
        <v>127</v>
      </c>
      <c r="U331" s="176" t="s">
        <v>645</v>
      </c>
      <c r="X331" s="176" t="s">
        <v>127</v>
      </c>
      <c r="Y331" s="176" t="s">
        <v>645</v>
      </c>
      <c r="Z331" s="176">
        <v>3.2505643340857788</v>
      </c>
      <c r="AA331" s="176" t="s">
        <v>127</v>
      </c>
      <c r="AB331" s="176" t="s">
        <v>420</v>
      </c>
      <c r="AC331" s="176" t="s">
        <v>420</v>
      </c>
      <c r="AD331" s="176" t="s">
        <v>420</v>
      </c>
      <c r="AE331" s="176" t="s">
        <v>420</v>
      </c>
      <c r="AF331" s="176" t="s">
        <v>213</v>
      </c>
      <c r="AG331" s="176">
        <v>1</v>
      </c>
      <c r="AH331" s="176" t="s">
        <v>16623</v>
      </c>
      <c r="AI331" s="176" t="s">
        <v>16623</v>
      </c>
      <c r="AJ331" s="176" t="s">
        <v>748</v>
      </c>
      <c r="AK331" s="176" t="s">
        <v>748</v>
      </c>
      <c r="AL331" s="1231" t="s">
        <v>251</v>
      </c>
      <c r="AM331" s="176" t="s">
        <v>466</v>
      </c>
      <c r="AN331" s="176">
        <v>1.1890000000000001</v>
      </c>
      <c r="AO331" s="176">
        <v>2.1</v>
      </c>
      <c r="AP331" s="176">
        <v>24</v>
      </c>
      <c r="AQ331" s="176">
        <v>216</v>
      </c>
      <c r="AR331" s="176">
        <v>3.1</v>
      </c>
      <c r="AS331" s="193">
        <v>19107.705600000001</v>
      </c>
    </row>
    <row r="332" spans="1:45" ht="16.5" customHeight="1">
      <c r="A332" s="175">
        <v>46151</v>
      </c>
      <c r="B332" s="176" t="s">
        <v>219</v>
      </c>
      <c r="C332" s="176" t="s">
        <v>17288</v>
      </c>
      <c r="D332" s="176" t="s">
        <v>17291</v>
      </c>
      <c r="E332" s="176" t="s">
        <v>1557</v>
      </c>
      <c r="F332" s="176" t="s">
        <v>16724</v>
      </c>
      <c r="G332" s="176">
        <v>630</v>
      </c>
      <c r="H332" s="176" t="s">
        <v>634</v>
      </c>
      <c r="I332" s="176">
        <v>2</v>
      </c>
      <c r="J332" s="176">
        <v>14</v>
      </c>
      <c r="K332" s="176">
        <v>0</v>
      </c>
      <c r="L332" s="176">
        <v>9685</v>
      </c>
      <c r="M332" s="176">
        <v>9606</v>
      </c>
      <c r="N332" s="176">
        <v>9</v>
      </c>
      <c r="O332" s="176">
        <v>0</v>
      </c>
      <c r="P332" s="176">
        <v>9540</v>
      </c>
      <c r="Q332" s="176">
        <v>9604</v>
      </c>
      <c r="R332" s="176">
        <v>8</v>
      </c>
      <c r="S332" s="176">
        <v>0</v>
      </c>
      <c r="T332" s="176">
        <v>9630</v>
      </c>
      <c r="U332" s="176">
        <v>9633</v>
      </c>
      <c r="V332" s="176">
        <v>16</v>
      </c>
      <c r="W332" s="176">
        <v>0</v>
      </c>
      <c r="X332" s="176">
        <v>9705</v>
      </c>
      <c r="Y332" s="176">
        <v>9557</v>
      </c>
      <c r="Z332" s="176">
        <v>2.4615384615384617</v>
      </c>
      <c r="AA332" s="176">
        <v>15.666666666666666</v>
      </c>
      <c r="AB332" s="176">
        <v>1</v>
      </c>
      <c r="AC332" s="176">
        <v>96.2</v>
      </c>
      <c r="AD332" s="176">
        <v>1.9583333333333333</v>
      </c>
      <c r="AE332" s="176">
        <v>1.9583333333333333</v>
      </c>
      <c r="AF332" s="176" t="s">
        <v>213</v>
      </c>
      <c r="AG332" s="176">
        <v>1</v>
      </c>
      <c r="AH332" s="176" t="s">
        <v>844</v>
      </c>
      <c r="AI332" s="176" t="s">
        <v>844</v>
      </c>
      <c r="AJ332" s="176" t="s">
        <v>647</v>
      </c>
      <c r="AK332" s="176" t="s">
        <v>647</v>
      </c>
      <c r="AL332" s="1231" t="s">
        <v>251</v>
      </c>
      <c r="AM332" s="176" t="s">
        <v>1036</v>
      </c>
      <c r="AN332" s="176">
        <v>0.56200000000000006</v>
      </c>
      <c r="AO332" s="176">
        <v>1.1000000000000001</v>
      </c>
      <c r="AP332" s="176">
        <v>24</v>
      </c>
      <c r="AQ332" s="176">
        <v>216</v>
      </c>
      <c r="AR332" s="176">
        <v>2.1</v>
      </c>
      <c r="AS332" s="193">
        <v>6118.1568000000007</v>
      </c>
    </row>
    <row r="333" spans="1:45" ht="16.5" customHeight="1">
      <c r="A333" s="175">
        <v>46151</v>
      </c>
      <c r="B333" s="176" t="s">
        <v>220</v>
      </c>
      <c r="C333" s="176" t="s">
        <v>645</v>
      </c>
      <c r="E333" s="176" t="s">
        <v>420</v>
      </c>
      <c r="F333" s="176" t="s">
        <v>420</v>
      </c>
      <c r="G333" s="176" t="s">
        <v>420</v>
      </c>
      <c r="H333" s="176" t="s">
        <v>420</v>
      </c>
      <c r="I333" s="176" t="s">
        <v>420</v>
      </c>
      <c r="L333" s="176" t="s">
        <v>645</v>
      </c>
      <c r="P333" s="176" t="s">
        <v>645</v>
      </c>
      <c r="T333" s="176" t="s">
        <v>645</v>
      </c>
      <c r="X333" s="176" t="s">
        <v>645</v>
      </c>
      <c r="Z333" s="176" t="s">
        <v>420</v>
      </c>
      <c r="AA333" s="176" t="s">
        <v>645</v>
      </c>
      <c r="AB333" s="176" t="s">
        <v>420</v>
      </c>
      <c r="AC333" s="176" t="s">
        <v>420</v>
      </c>
      <c r="AD333" s="176" t="s">
        <v>420</v>
      </c>
      <c r="AE333" s="176" t="s">
        <v>420</v>
      </c>
      <c r="AF333" s="176" t="s">
        <v>213</v>
      </c>
      <c r="AG333" s="176">
        <v>1</v>
      </c>
      <c r="AH333" s="176" t="s">
        <v>654</v>
      </c>
      <c r="AI333" s="176" t="s">
        <v>654</v>
      </c>
      <c r="AJ333" s="176" t="s">
        <v>654</v>
      </c>
      <c r="AK333" s="176" t="s">
        <v>654</v>
      </c>
      <c r="AL333" s="1231" t="s">
        <v>420</v>
      </c>
      <c r="AM333" s="176" t="s">
        <v>420</v>
      </c>
      <c r="AN333" s="176" t="s">
        <v>420</v>
      </c>
      <c r="AO333" s="176" t="s">
        <v>420</v>
      </c>
      <c r="AP333" s="176">
        <v>24</v>
      </c>
      <c r="AQ333" s="176">
        <v>216</v>
      </c>
      <c r="AR333" s="176" t="s">
        <v>420</v>
      </c>
      <c r="AS333" s="193" t="s">
        <v>420</v>
      </c>
    </row>
    <row r="334" spans="1:45" ht="16.5" customHeight="1">
      <c r="A334" s="175">
        <v>46151</v>
      </c>
      <c r="B334" s="176" t="s">
        <v>221</v>
      </c>
      <c r="C334" s="176" t="s">
        <v>17355</v>
      </c>
      <c r="E334" s="176" t="s">
        <v>628</v>
      </c>
      <c r="F334" s="176" t="s">
        <v>17264</v>
      </c>
      <c r="G334" s="176">
        <v>600</v>
      </c>
      <c r="H334" s="176" t="s">
        <v>480</v>
      </c>
      <c r="I334" s="176">
        <v>5</v>
      </c>
      <c r="J334" s="176">
        <v>7</v>
      </c>
      <c r="K334" s="176">
        <v>0</v>
      </c>
      <c r="L334" s="176">
        <v>8413</v>
      </c>
      <c r="M334" s="176">
        <v>8293</v>
      </c>
      <c r="N334" s="176">
        <v>8</v>
      </c>
      <c r="O334" s="176">
        <v>0</v>
      </c>
      <c r="P334" s="176">
        <v>8709</v>
      </c>
      <c r="Q334" s="176">
        <v>8299</v>
      </c>
      <c r="R334" s="176">
        <v>10</v>
      </c>
      <c r="S334" s="176">
        <v>1</v>
      </c>
      <c r="T334" s="176">
        <v>8668</v>
      </c>
      <c r="U334" s="176">
        <v>8350</v>
      </c>
      <c r="V334" s="176">
        <v>17</v>
      </c>
      <c r="W334" s="176">
        <v>0</v>
      </c>
      <c r="X334" s="176">
        <v>8619</v>
      </c>
      <c r="Y334" s="176">
        <v>8214</v>
      </c>
      <c r="Z334" s="176">
        <v>2.8685258964143427</v>
      </c>
      <c r="AA334" s="176">
        <v>14</v>
      </c>
      <c r="AB334" s="176">
        <v>0.99832398504273501</v>
      </c>
      <c r="AC334" s="176">
        <v>84.456249999999997</v>
      </c>
      <c r="AD334" s="176">
        <v>1.75</v>
      </c>
      <c r="AE334" s="176">
        <v>1.7083333333333333</v>
      </c>
      <c r="AF334" s="176" t="s">
        <v>213</v>
      </c>
      <c r="AG334" s="176">
        <v>1</v>
      </c>
      <c r="AH334" s="176" t="s">
        <v>655</v>
      </c>
      <c r="AI334" s="176" t="s">
        <v>655</v>
      </c>
      <c r="AJ334" s="176" t="s">
        <v>647</v>
      </c>
      <c r="AK334" s="176" t="s">
        <v>647</v>
      </c>
      <c r="AL334" s="1231" t="s">
        <v>251</v>
      </c>
      <c r="AM334" s="176" t="s">
        <v>126</v>
      </c>
      <c r="AN334" s="176">
        <v>0.91100000000000003</v>
      </c>
      <c r="AO334" s="176">
        <v>3</v>
      </c>
      <c r="AP334" s="176">
        <v>24</v>
      </c>
      <c r="AQ334" s="176">
        <v>216</v>
      </c>
      <c r="AR334" s="176">
        <v>4</v>
      </c>
      <c r="AS334" s="193">
        <v>18890.495999999999</v>
      </c>
    </row>
    <row r="335" spans="1:45" ht="16.5" customHeight="1">
      <c r="A335" s="175">
        <v>46151</v>
      </c>
      <c r="B335" s="176" t="s">
        <v>222</v>
      </c>
      <c r="C335" s="176" t="s">
        <v>645</v>
      </c>
      <c r="E335" s="176" t="s">
        <v>420</v>
      </c>
      <c r="F335" s="176" t="s">
        <v>420</v>
      </c>
      <c r="G335" s="176" t="s">
        <v>420</v>
      </c>
      <c r="H335" s="176" t="s">
        <v>420</v>
      </c>
      <c r="I335" s="176" t="s">
        <v>420</v>
      </c>
      <c r="L335" s="176" t="s">
        <v>645</v>
      </c>
      <c r="P335" s="176" t="s">
        <v>645</v>
      </c>
      <c r="T335" s="176" t="s">
        <v>645</v>
      </c>
      <c r="X335" s="176" t="s">
        <v>645</v>
      </c>
      <c r="Z335" s="176" t="s">
        <v>420</v>
      </c>
      <c r="AA335" s="176" t="s">
        <v>645</v>
      </c>
      <c r="AB335" s="176" t="s">
        <v>420</v>
      </c>
      <c r="AC335" s="176" t="s">
        <v>420</v>
      </c>
      <c r="AD335" s="176" t="s">
        <v>420</v>
      </c>
      <c r="AE335" s="176" t="s">
        <v>420</v>
      </c>
      <c r="AF335" s="176" t="s">
        <v>213</v>
      </c>
      <c r="AG335" s="176">
        <v>1</v>
      </c>
      <c r="AH335" s="176" t="s">
        <v>654</v>
      </c>
      <c r="AI335" s="176" t="s">
        <v>654</v>
      </c>
      <c r="AJ335" s="176" t="s">
        <v>654</v>
      </c>
      <c r="AK335" s="176" t="s">
        <v>654</v>
      </c>
      <c r="AL335" s="1231" t="s">
        <v>420</v>
      </c>
      <c r="AM335" s="176" t="s">
        <v>420</v>
      </c>
      <c r="AN335" s="176" t="s">
        <v>420</v>
      </c>
      <c r="AO335" s="176" t="s">
        <v>420</v>
      </c>
      <c r="AP335" s="176">
        <v>24</v>
      </c>
      <c r="AQ335" s="176">
        <v>216</v>
      </c>
      <c r="AR335" s="176" t="s">
        <v>420</v>
      </c>
      <c r="AS335" s="193" t="s">
        <v>420</v>
      </c>
    </row>
    <row r="336" spans="1:45" ht="16.5" customHeight="1">
      <c r="A336" s="175">
        <v>46151</v>
      </c>
      <c r="B336" s="176" t="s">
        <v>223</v>
      </c>
      <c r="C336" s="176" t="s">
        <v>645</v>
      </c>
      <c r="E336" s="176" t="s">
        <v>420</v>
      </c>
      <c r="F336" s="176" t="s">
        <v>420</v>
      </c>
      <c r="G336" s="176" t="s">
        <v>420</v>
      </c>
      <c r="H336" s="176" t="s">
        <v>420</v>
      </c>
      <c r="I336" s="176" t="s">
        <v>420</v>
      </c>
      <c r="L336" s="176" t="s">
        <v>645</v>
      </c>
      <c r="P336" s="176" t="s">
        <v>645</v>
      </c>
      <c r="T336" s="176" t="s">
        <v>645</v>
      </c>
      <c r="X336" s="176" t="s">
        <v>645</v>
      </c>
      <c r="Z336" s="176" t="s">
        <v>420</v>
      </c>
      <c r="AA336" s="176" t="s">
        <v>645</v>
      </c>
      <c r="AB336" s="176" t="s">
        <v>420</v>
      </c>
      <c r="AC336" s="176" t="s">
        <v>420</v>
      </c>
      <c r="AD336" s="176" t="s">
        <v>420</v>
      </c>
      <c r="AE336" s="176" t="s">
        <v>420</v>
      </c>
      <c r="AF336" s="176" t="s">
        <v>213</v>
      </c>
      <c r="AG336" s="176">
        <v>1</v>
      </c>
      <c r="AH336" s="176" t="s">
        <v>654</v>
      </c>
      <c r="AI336" s="176" t="s">
        <v>654</v>
      </c>
      <c r="AJ336" s="176" t="s">
        <v>654</v>
      </c>
      <c r="AK336" s="176" t="s">
        <v>654</v>
      </c>
      <c r="AL336" s="1231" t="s">
        <v>420</v>
      </c>
      <c r="AM336" s="176" t="s">
        <v>420</v>
      </c>
      <c r="AN336" s="176" t="s">
        <v>420</v>
      </c>
      <c r="AO336" s="176" t="s">
        <v>420</v>
      </c>
      <c r="AP336" s="176">
        <v>24</v>
      </c>
      <c r="AQ336" s="176">
        <v>216</v>
      </c>
      <c r="AR336" s="176" t="s">
        <v>420</v>
      </c>
      <c r="AS336" s="193" t="s">
        <v>420</v>
      </c>
    </row>
    <row r="337" spans="1:45" ht="16.5" customHeight="1">
      <c r="A337" s="175">
        <v>46151</v>
      </c>
      <c r="B337" s="176" t="s">
        <v>224</v>
      </c>
      <c r="C337" s="176" t="s">
        <v>17274</v>
      </c>
      <c r="D337" s="176" t="s">
        <v>646</v>
      </c>
      <c r="E337" s="176" t="s">
        <v>17279</v>
      </c>
      <c r="F337" s="176" t="s">
        <v>17280</v>
      </c>
      <c r="G337" s="176">
        <v>700</v>
      </c>
      <c r="H337" s="176" t="s">
        <v>16545</v>
      </c>
      <c r="I337" s="176">
        <v>5</v>
      </c>
      <c r="J337" s="176">
        <v>18</v>
      </c>
      <c r="K337" s="176">
        <v>2</v>
      </c>
      <c r="L337" s="176">
        <v>9469</v>
      </c>
      <c r="M337" s="176">
        <v>9067</v>
      </c>
      <c r="N337" s="176">
        <v>22</v>
      </c>
      <c r="O337" s="176">
        <v>0</v>
      </c>
      <c r="P337" s="176">
        <v>9445</v>
      </c>
      <c r="Q337" s="176">
        <v>9112</v>
      </c>
      <c r="R337" s="176">
        <v>8</v>
      </c>
      <c r="S337" s="176">
        <v>0</v>
      </c>
      <c r="T337" s="176">
        <v>9531</v>
      </c>
      <c r="U337" s="176">
        <v>9171</v>
      </c>
      <c r="V337" s="176">
        <v>38</v>
      </c>
      <c r="W337" s="176">
        <v>1</v>
      </c>
      <c r="X337" s="176">
        <v>9486</v>
      </c>
      <c r="Y337" s="176">
        <v>9061</v>
      </c>
      <c r="Z337" s="176">
        <v>3.2653061224489797</v>
      </c>
      <c r="AA337" s="176">
        <v>14.333333333333334</v>
      </c>
      <c r="AB337" s="176">
        <v>0.99558293269230769</v>
      </c>
      <c r="AC337" s="176">
        <v>92.927499999999995</v>
      </c>
      <c r="AD337" s="176">
        <v>1.7916666666666667</v>
      </c>
      <c r="AE337" s="176">
        <v>1.7291666666666667</v>
      </c>
      <c r="AF337" s="176" t="s">
        <v>213</v>
      </c>
      <c r="AG337" s="176">
        <v>0.5</v>
      </c>
      <c r="AH337" s="176" t="s">
        <v>16623</v>
      </c>
      <c r="AI337" s="176" t="s">
        <v>16623</v>
      </c>
      <c r="AJ337" s="176" t="s">
        <v>748</v>
      </c>
      <c r="AK337" s="176" t="s">
        <v>748</v>
      </c>
      <c r="AL337" s="1231" t="s">
        <v>251</v>
      </c>
      <c r="AM337" s="176" t="s">
        <v>466</v>
      </c>
      <c r="AN337" s="176">
        <v>1.1890000000000001</v>
      </c>
      <c r="AO337" s="176">
        <v>2.2999999999999998</v>
      </c>
      <c r="AP337" s="176">
        <v>24</v>
      </c>
      <c r="AQ337" s="176">
        <v>216</v>
      </c>
      <c r="AR337" s="176">
        <v>3.3</v>
      </c>
      <c r="AS337" s="193">
        <v>20340.460800000001</v>
      </c>
    </row>
    <row r="338" spans="1:45" ht="16.5" customHeight="1">
      <c r="A338" s="175">
        <v>46151</v>
      </c>
      <c r="B338" s="176" t="s">
        <v>225</v>
      </c>
      <c r="C338" s="176" t="s">
        <v>17290</v>
      </c>
      <c r="E338" s="176" t="s">
        <v>210</v>
      </c>
      <c r="F338" s="176" t="s">
        <v>17292</v>
      </c>
      <c r="G338" s="176">
        <v>650</v>
      </c>
      <c r="H338" s="176" t="s">
        <v>3307</v>
      </c>
      <c r="I338" s="176">
        <v>5</v>
      </c>
      <c r="J338" s="176">
        <v>26</v>
      </c>
      <c r="K338" s="176">
        <v>0</v>
      </c>
      <c r="L338" s="176">
        <v>9228</v>
      </c>
      <c r="M338" s="176">
        <v>8733</v>
      </c>
      <c r="N338" s="176">
        <v>6</v>
      </c>
      <c r="O338" s="176">
        <v>0</v>
      </c>
      <c r="P338" s="176">
        <v>9110</v>
      </c>
      <c r="Q338" s="176">
        <v>8700</v>
      </c>
      <c r="R338" s="176">
        <v>7</v>
      </c>
      <c r="S338" s="176">
        <v>2</v>
      </c>
      <c r="T338" s="176">
        <v>9214</v>
      </c>
      <c r="U338" s="176">
        <v>8836</v>
      </c>
      <c r="V338" s="176">
        <v>13</v>
      </c>
      <c r="W338" s="176">
        <v>7</v>
      </c>
      <c r="X338" s="176">
        <v>9130</v>
      </c>
      <c r="Y338" s="176">
        <v>8230</v>
      </c>
      <c r="Z338" s="176">
        <v>3.0573248407643314</v>
      </c>
      <c r="AA338" s="176">
        <v>17.333333333333332</v>
      </c>
      <c r="AB338" s="176">
        <v>0.98584735576923077</v>
      </c>
      <c r="AC338" s="176">
        <v>88.976249999999993</v>
      </c>
      <c r="AD338" s="176">
        <v>2.1666666666666665</v>
      </c>
      <c r="AE338" s="176">
        <v>1.7916666666666667</v>
      </c>
      <c r="AF338" s="176" t="s">
        <v>213</v>
      </c>
      <c r="AG338" s="176">
        <v>1</v>
      </c>
      <c r="AH338" s="176" t="s">
        <v>844</v>
      </c>
      <c r="AI338" s="176" t="s">
        <v>844</v>
      </c>
      <c r="AJ338" s="176" t="s">
        <v>650</v>
      </c>
      <c r="AK338" s="176" t="s">
        <v>650</v>
      </c>
      <c r="AL338" s="1231" t="s">
        <v>251</v>
      </c>
      <c r="AM338" s="176" t="s">
        <v>126</v>
      </c>
      <c r="AN338" s="176">
        <v>0.91100000000000003</v>
      </c>
      <c r="AO338" s="176">
        <v>1.9</v>
      </c>
      <c r="AP338" s="176">
        <v>24</v>
      </c>
      <c r="AQ338" s="176">
        <v>216</v>
      </c>
      <c r="AR338" s="176">
        <v>2.9</v>
      </c>
      <c r="AS338" s="193">
        <v>13695.6096</v>
      </c>
    </row>
    <row r="339" spans="1:45" ht="16.5" customHeight="1">
      <c r="A339" s="175">
        <v>46151</v>
      </c>
      <c r="B339" s="176" t="s">
        <v>226</v>
      </c>
      <c r="C339" s="176" t="s">
        <v>645</v>
      </c>
      <c r="E339" s="176" t="s">
        <v>420</v>
      </c>
      <c r="F339" s="176" t="s">
        <v>420</v>
      </c>
      <c r="G339" s="176" t="s">
        <v>420</v>
      </c>
      <c r="H339" s="176" t="s">
        <v>420</v>
      </c>
      <c r="I339" s="176" t="s">
        <v>420</v>
      </c>
      <c r="L339" s="176" t="s">
        <v>645</v>
      </c>
      <c r="P339" s="176" t="s">
        <v>645</v>
      </c>
      <c r="T339" s="176" t="s">
        <v>645</v>
      </c>
      <c r="X339" s="176" t="s">
        <v>645</v>
      </c>
      <c r="Z339" s="176" t="s">
        <v>420</v>
      </c>
      <c r="AA339" s="176" t="s">
        <v>645</v>
      </c>
      <c r="AB339" s="176" t="s">
        <v>420</v>
      </c>
      <c r="AC339" s="176" t="s">
        <v>420</v>
      </c>
      <c r="AD339" s="176" t="s">
        <v>420</v>
      </c>
      <c r="AE339" s="176" t="s">
        <v>420</v>
      </c>
      <c r="AF339" s="176" t="s">
        <v>213</v>
      </c>
      <c r="AG339" s="176">
        <v>1</v>
      </c>
      <c r="AH339" s="176" t="s">
        <v>654</v>
      </c>
      <c r="AI339" s="176" t="s">
        <v>654</v>
      </c>
      <c r="AJ339" s="176" t="s">
        <v>654</v>
      </c>
      <c r="AK339" s="176" t="s">
        <v>654</v>
      </c>
      <c r="AL339" s="1231" t="s">
        <v>420</v>
      </c>
      <c r="AM339" s="176" t="s">
        <v>420</v>
      </c>
      <c r="AN339" s="176" t="s">
        <v>420</v>
      </c>
      <c r="AO339" s="176" t="s">
        <v>420</v>
      </c>
      <c r="AP339" s="176">
        <v>24</v>
      </c>
      <c r="AQ339" s="176">
        <v>216</v>
      </c>
      <c r="AR339" s="176" t="s">
        <v>420</v>
      </c>
      <c r="AS339" s="193" t="s">
        <v>420</v>
      </c>
    </row>
    <row r="340" spans="1:45" ht="16.5" customHeight="1">
      <c r="A340" s="175">
        <v>46151</v>
      </c>
      <c r="B340" s="176" t="s">
        <v>227</v>
      </c>
      <c r="C340" s="176" t="s">
        <v>17244</v>
      </c>
      <c r="E340" s="176" t="s">
        <v>17246</v>
      </c>
      <c r="F340" s="176" t="s">
        <v>17236</v>
      </c>
      <c r="G340" s="176">
        <v>700</v>
      </c>
      <c r="H340" s="176" t="s">
        <v>17249</v>
      </c>
      <c r="I340" s="176">
        <v>5</v>
      </c>
      <c r="J340" s="176">
        <v>18</v>
      </c>
      <c r="K340" s="176">
        <v>0</v>
      </c>
      <c r="L340" s="176">
        <v>7515</v>
      </c>
      <c r="M340" s="176">
        <v>8064</v>
      </c>
      <c r="N340" s="176">
        <v>10</v>
      </c>
      <c r="O340" s="176">
        <v>0</v>
      </c>
      <c r="P340" s="176">
        <v>7617</v>
      </c>
      <c r="Q340" s="176">
        <v>8332</v>
      </c>
      <c r="R340" s="176">
        <v>3</v>
      </c>
      <c r="S340" s="176">
        <v>2</v>
      </c>
      <c r="T340" s="176">
        <v>7714</v>
      </c>
      <c r="U340" s="176">
        <v>8312</v>
      </c>
      <c r="V340" s="176">
        <v>10</v>
      </c>
      <c r="W340" s="176">
        <v>2</v>
      </c>
      <c r="X340" s="176">
        <v>7519</v>
      </c>
      <c r="Y340" s="176">
        <v>8001</v>
      </c>
      <c r="Z340" s="176">
        <v>2.2187981510015407</v>
      </c>
      <c r="AA340" s="176">
        <v>13.666666666666666</v>
      </c>
      <c r="AB340" s="176">
        <v>0.99133279914529915</v>
      </c>
      <c r="AC340" s="176">
        <v>78.842500000000001</v>
      </c>
      <c r="AD340" s="176">
        <v>1.7083333333333333</v>
      </c>
      <c r="AE340" s="176">
        <v>1.5416666666666667</v>
      </c>
      <c r="AF340" s="176" t="s">
        <v>213</v>
      </c>
      <c r="AG340" s="176">
        <v>1</v>
      </c>
      <c r="AH340" s="176" t="s">
        <v>655</v>
      </c>
      <c r="AI340" s="176" t="s">
        <v>655</v>
      </c>
      <c r="AJ340" s="176" t="s">
        <v>650</v>
      </c>
      <c r="AK340" s="176" t="s">
        <v>650</v>
      </c>
      <c r="AL340" s="1231" t="s">
        <v>251</v>
      </c>
      <c r="AM340" s="176" t="s">
        <v>639</v>
      </c>
      <c r="AN340" s="176">
        <v>0.66900000000000004</v>
      </c>
      <c r="AO340" s="176">
        <v>2.4</v>
      </c>
      <c r="AP340" s="176">
        <v>24</v>
      </c>
      <c r="AQ340" s="176">
        <v>216</v>
      </c>
      <c r="AR340" s="176">
        <v>3.4</v>
      </c>
      <c r="AS340" s="193">
        <v>11791.526400000002</v>
      </c>
    </row>
    <row r="341" spans="1:45" ht="16.5" customHeight="1">
      <c r="A341" s="175">
        <v>46151</v>
      </c>
      <c r="B341" s="176" t="s">
        <v>228</v>
      </c>
      <c r="C341" s="176" t="s">
        <v>645</v>
      </c>
      <c r="E341" s="176" t="s">
        <v>420</v>
      </c>
      <c r="F341" s="176" t="s">
        <v>420</v>
      </c>
      <c r="G341" s="176" t="s">
        <v>420</v>
      </c>
      <c r="H341" s="176" t="s">
        <v>420</v>
      </c>
      <c r="I341" s="176" t="s">
        <v>420</v>
      </c>
      <c r="L341" s="176" t="s">
        <v>645</v>
      </c>
      <c r="P341" s="176" t="s">
        <v>645</v>
      </c>
      <c r="T341" s="176" t="s">
        <v>645</v>
      </c>
      <c r="X341" s="176" t="s">
        <v>645</v>
      </c>
      <c r="Z341" s="176" t="s">
        <v>420</v>
      </c>
      <c r="AA341" s="176" t="s">
        <v>645</v>
      </c>
      <c r="AB341" s="176" t="s">
        <v>420</v>
      </c>
      <c r="AC341" s="176" t="s">
        <v>420</v>
      </c>
      <c r="AD341" s="176" t="s">
        <v>420</v>
      </c>
      <c r="AE341" s="176" t="s">
        <v>420</v>
      </c>
      <c r="AF341" s="176" t="s">
        <v>213</v>
      </c>
      <c r="AG341" s="176">
        <v>1</v>
      </c>
      <c r="AH341" s="176" t="s">
        <v>654</v>
      </c>
      <c r="AI341" s="176" t="s">
        <v>654</v>
      </c>
      <c r="AJ341" s="176" t="s">
        <v>748</v>
      </c>
      <c r="AK341" s="176" t="s">
        <v>748</v>
      </c>
      <c r="AL341" s="1231" t="s">
        <v>420</v>
      </c>
      <c r="AM341" s="176" t="s">
        <v>420</v>
      </c>
      <c r="AN341" s="176" t="s">
        <v>420</v>
      </c>
      <c r="AO341" s="176" t="s">
        <v>420</v>
      </c>
      <c r="AP341" s="176">
        <v>24</v>
      </c>
      <c r="AQ341" s="176">
        <v>216</v>
      </c>
      <c r="AR341" s="176" t="s">
        <v>420</v>
      </c>
      <c r="AS341" s="193" t="s">
        <v>420</v>
      </c>
    </row>
    <row r="342" spans="1:45" ht="16.5" customHeight="1">
      <c r="A342" s="175">
        <v>46151</v>
      </c>
      <c r="B342" s="176" t="s">
        <v>229</v>
      </c>
      <c r="C342" s="176" t="s">
        <v>645</v>
      </c>
      <c r="E342" s="176" t="s">
        <v>420</v>
      </c>
      <c r="F342" s="176" t="s">
        <v>420</v>
      </c>
      <c r="G342" s="176" t="s">
        <v>420</v>
      </c>
      <c r="H342" s="176" t="s">
        <v>420</v>
      </c>
      <c r="I342" s="176" t="s">
        <v>420</v>
      </c>
      <c r="L342" s="176" t="s">
        <v>645</v>
      </c>
      <c r="P342" s="176" t="s">
        <v>645</v>
      </c>
      <c r="T342" s="176" t="s">
        <v>645</v>
      </c>
      <c r="X342" s="176" t="s">
        <v>645</v>
      </c>
      <c r="Z342" s="176" t="s">
        <v>420</v>
      </c>
      <c r="AA342" s="176" t="s">
        <v>645</v>
      </c>
      <c r="AB342" s="176" t="s">
        <v>420</v>
      </c>
      <c r="AC342" s="176" t="s">
        <v>420</v>
      </c>
      <c r="AD342" s="176" t="s">
        <v>420</v>
      </c>
      <c r="AE342" s="176" t="s">
        <v>420</v>
      </c>
      <c r="AF342" s="176" t="s">
        <v>213</v>
      </c>
      <c r="AG342" s="176">
        <v>1</v>
      </c>
      <c r="AH342" s="176" t="s">
        <v>654</v>
      </c>
      <c r="AI342" s="176" t="s">
        <v>654</v>
      </c>
      <c r="AJ342" s="176" t="s">
        <v>654</v>
      </c>
      <c r="AK342" s="176" t="s">
        <v>654</v>
      </c>
      <c r="AL342" s="1231" t="s">
        <v>420</v>
      </c>
      <c r="AM342" s="176" t="s">
        <v>420</v>
      </c>
      <c r="AN342" s="176" t="s">
        <v>420</v>
      </c>
      <c r="AO342" s="176" t="s">
        <v>420</v>
      </c>
      <c r="AP342" s="176">
        <v>24</v>
      </c>
      <c r="AQ342" s="176">
        <v>216</v>
      </c>
      <c r="AR342" s="176" t="s">
        <v>420</v>
      </c>
      <c r="AS342" s="193" t="s">
        <v>420</v>
      </c>
    </row>
    <row r="343" spans="1:45" ht="16.5" customHeight="1">
      <c r="A343" s="175">
        <v>46151</v>
      </c>
      <c r="B343" s="176" t="s">
        <v>230</v>
      </c>
      <c r="C343" s="176" t="s">
        <v>17295</v>
      </c>
      <c r="E343" s="176" t="s">
        <v>869</v>
      </c>
      <c r="F343" s="176" t="s">
        <v>17296</v>
      </c>
      <c r="G343" s="176">
        <v>600</v>
      </c>
      <c r="H343" s="176" t="s">
        <v>459</v>
      </c>
      <c r="I343" s="176">
        <v>4</v>
      </c>
      <c r="J343" s="176">
        <v>36</v>
      </c>
      <c r="K343" s="176">
        <v>0</v>
      </c>
      <c r="L343" s="176">
        <v>8930</v>
      </c>
      <c r="M343" s="176">
        <v>9168</v>
      </c>
      <c r="N343" s="176">
        <v>18</v>
      </c>
      <c r="O343" s="176">
        <v>0</v>
      </c>
      <c r="P343" s="176">
        <v>8951</v>
      </c>
      <c r="Q343" s="176">
        <v>9408</v>
      </c>
      <c r="R343" s="176">
        <v>12</v>
      </c>
      <c r="S343" s="176">
        <v>0</v>
      </c>
      <c r="T343" s="176">
        <v>8931</v>
      </c>
      <c r="U343" s="176">
        <v>9517</v>
      </c>
      <c r="V343" s="176">
        <v>26</v>
      </c>
      <c r="W343" s="176">
        <v>1</v>
      </c>
      <c r="X343" s="176">
        <v>8552</v>
      </c>
      <c r="Y343" s="176">
        <v>9548</v>
      </c>
      <c r="Z343" s="176">
        <v>6.9230769230769234</v>
      </c>
      <c r="AA343" s="176">
        <v>15.333333333333334</v>
      </c>
      <c r="AB343" s="176">
        <v>0.99930555555555556</v>
      </c>
      <c r="AC343" s="176">
        <v>91.256249999999994</v>
      </c>
      <c r="AD343" s="176">
        <v>1.9166666666666667</v>
      </c>
      <c r="AE343" s="176">
        <v>1.8958333333333333</v>
      </c>
      <c r="AF343" s="176" t="s">
        <v>213</v>
      </c>
      <c r="AG343" s="176">
        <v>0.5</v>
      </c>
      <c r="AH343" s="176" t="s">
        <v>16623</v>
      </c>
      <c r="AI343" s="176" t="s">
        <v>16623</v>
      </c>
      <c r="AJ343" s="176" t="s">
        <v>748</v>
      </c>
      <c r="AK343" s="176" t="s">
        <v>748</v>
      </c>
      <c r="AL343" s="1231" t="s">
        <v>251</v>
      </c>
      <c r="AM343" s="176" t="s">
        <v>657</v>
      </c>
      <c r="AN343" s="176">
        <v>1.859</v>
      </c>
      <c r="AO343" s="176">
        <v>1.6</v>
      </c>
      <c r="AP343" s="176">
        <v>24</v>
      </c>
      <c r="AQ343" s="176">
        <v>216</v>
      </c>
      <c r="AR343" s="176">
        <v>2.6</v>
      </c>
      <c r="AS343" s="193">
        <v>25056.345600000001</v>
      </c>
    </row>
    <row r="344" spans="1:45" ht="16.5" customHeight="1">
      <c r="A344" s="175">
        <v>46151</v>
      </c>
      <c r="B344" s="176" t="s">
        <v>231</v>
      </c>
      <c r="C344" s="176" t="s">
        <v>645</v>
      </c>
      <c r="E344" s="176" t="s">
        <v>420</v>
      </c>
      <c r="F344" s="176" t="s">
        <v>420</v>
      </c>
      <c r="G344" s="176" t="s">
        <v>420</v>
      </c>
      <c r="H344" s="176" t="s">
        <v>420</v>
      </c>
      <c r="I344" s="176" t="s">
        <v>420</v>
      </c>
      <c r="L344" s="176" t="s">
        <v>645</v>
      </c>
      <c r="P344" s="176" t="s">
        <v>645</v>
      </c>
      <c r="T344" s="176" t="s">
        <v>645</v>
      </c>
      <c r="X344" s="176" t="s">
        <v>645</v>
      </c>
      <c r="Z344" s="176" t="s">
        <v>420</v>
      </c>
      <c r="AA344" s="176" t="s">
        <v>645</v>
      </c>
      <c r="AB344" s="176" t="s">
        <v>420</v>
      </c>
      <c r="AC344" s="176" t="s">
        <v>420</v>
      </c>
      <c r="AD344" s="176" t="s">
        <v>420</v>
      </c>
      <c r="AE344" s="176" t="s">
        <v>420</v>
      </c>
      <c r="AF344" s="176" t="s">
        <v>232</v>
      </c>
      <c r="AG344" s="176">
        <v>1</v>
      </c>
      <c r="AH344" s="176" t="s">
        <v>654</v>
      </c>
      <c r="AI344" s="176" t="s">
        <v>654</v>
      </c>
      <c r="AJ344" s="176" t="s">
        <v>654</v>
      </c>
      <c r="AK344" s="176" t="s">
        <v>654</v>
      </c>
      <c r="AL344" s="1231" t="s">
        <v>420</v>
      </c>
      <c r="AM344" s="176" t="s">
        <v>420</v>
      </c>
      <c r="AN344" s="176" t="s">
        <v>420</v>
      </c>
      <c r="AO344" s="176" t="s">
        <v>420</v>
      </c>
      <c r="AP344" s="176">
        <v>24</v>
      </c>
      <c r="AQ344" s="176">
        <v>216</v>
      </c>
      <c r="AR344" s="176" t="s">
        <v>420</v>
      </c>
      <c r="AS344" s="193" t="s">
        <v>420</v>
      </c>
    </row>
    <row r="345" spans="1:45" ht="16.5" customHeight="1">
      <c r="A345" s="175">
        <v>46151</v>
      </c>
      <c r="B345" s="176" t="s">
        <v>233</v>
      </c>
      <c r="C345" s="176" t="s">
        <v>17375</v>
      </c>
      <c r="D345" s="176" t="s">
        <v>646</v>
      </c>
      <c r="E345" s="176" t="s">
        <v>17253</v>
      </c>
      <c r="F345" s="176" t="s">
        <v>17344</v>
      </c>
      <c r="G345" s="176">
        <v>600</v>
      </c>
      <c r="H345" s="176" t="s">
        <v>1470</v>
      </c>
      <c r="I345" s="176">
        <v>5.5</v>
      </c>
      <c r="J345" s="176">
        <v>75</v>
      </c>
      <c r="K345" s="176">
        <v>4</v>
      </c>
      <c r="L345" s="176">
        <v>7750</v>
      </c>
      <c r="N345" s="176">
        <v>27</v>
      </c>
      <c r="O345" s="176">
        <v>4</v>
      </c>
      <c r="P345" s="176">
        <v>7910</v>
      </c>
      <c r="R345" s="176">
        <v>15</v>
      </c>
      <c r="S345" s="176">
        <v>6</v>
      </c>
      <c r="T345" s="176">
        <v>7830</v>
      </c>
      <c r="V345" s="176">
        <v>48</v>
      </c>
      <c r="W345" s="176">
        <v>5</v>
      </c>
      <c r="X345" s="176">
        <v>7160</v>
      </c>
      <c r="Z345" s="176">
        <v>5.0526315789473681</v>
      </c>
      <c r="AA345" s="176">
        <v>55</v>
      </c>
      <c r="AB345" s="176">
        <v>0.98192107371794868</v>
      </c>
      <c r="AC345" s="176">
        <v>76.625</v>
      </c>
      <c r="AD345" s="176">
        <v>6.875</v>
      </c>
      <c r="AE345" s="176">
        <v>6.083333333333333</v>
      </c>
      <c r="AF345" s="176" t="s">
        <v>232</v>
      </c>
      <c r="AG345" s="176">
        <v>1</v>
      </c>
      <c r="AH345" s="176" t="s">
        <v>844</v>
      </c>
      <c r="AI345" s="176" t="s">
        <v>844</v>
      </c>
      <c r="AJ345" s="176" t="s">
        <v>650</v>
      </c>
      <c r="AK345" s="176" t="s">
        <v>650</v>
      </c>
      <c r="AL345" s="1231" t="s">
        <v>251</v>
      </c>
      <c r="AM345" s="176" t="s">
        <v>657</v>
      </c>
      <c r="AN345" s="176">
        <v>1.859</v>
      </c>
      <c r="AO345" s="176">
        <v>2</v>
      </c>
      <c r="AP345" s="176">
        <v>24</v>
      </c>
      <c r="AQ345" s="176">
        <v>216</v>
      </c>
      <c r="AR345" s="176">
        <v>3</v>
      </c>
      <c r="AS345" s="193">
        <v>28911.168000000001</v>
      </c>
    </row>
    <row r="346" spans="1:45" ht="16.5" customHeight="1">
      <c r="A346" s="175">
        <v>46151</v>
      </c>
      <c r="B346" s="176" t="s">
        <v>234</v>
      </c>
      <c r="C346" s="176" t="s">
        <v>645</v>
      </c>
      <c r="E346" s="176" t="s">
        <v>420</v>
      </c>
      <c r="F346" s="176" t="s">
        <v>420</v>
      </c>
      <c r="G346" s="176" t="s">
        <v>420</v>
      </c>
      <c r="H346" s="176" t="s">
        <v>420</v>
      </c>
      <c r="I346" s="176" t="s">
        <v>420</v>
      </c>
      <c r="L346" s="176" t="s">
        <v>645</v>
      </c>
      <c r="P346" s="176" t="s">
        <v>645</v>
      </c>
      <c r="T346" s="176" t="s">
        <v>645</v>
      </c>
      <c r="X346" s="176" t="s">
        <v>645</v>
      </c>
      <c r="Z346" s="176" t="s">
        <v>420</v>
      </c>
      <c r="AA346" s="176" t="s">
        <v>645</v>
      </c>
      <c r="AB346" s="176" t="s">
        <v>420</v>
      </c>
      <c r="AC346" s="176" t="s">
        <v>420</v>
      </c>
      <c r="AD346" s="176" t="s">
        <v>420</v>
      </c>
      <c r="AE346" s="176" t="s">
        <v>420</v>
      </c>
      <c r="AF346" s="176" t="s">
        <v>232</v>
      </c>
      <c r="AG346" s="176">
        <v>1</v>
      </c>
      <c r="AH346" s="176" t="s">
        <v>654</v>
      </c>
      <c r="AI346" s="176" t="s">
        <v>654</v>
      </c>
      <c r="AJ346" s="176" t="s">
        <v>654</v>
      </c>
      <c r="AK346" s="176" t="s">
        <v>654</v>
      </c>
      <c r="AL346" s="1231" t="s">
        <v>420</v>
      </c>
      <c r="AM346" s="176" t="s">
        <v>420</v>
      </c>
      <c r="AN346" s="176" t="s">
        <v>420</v>
      </c>
      <c r="AO346" s="176" t="s">
        <v>420</v>
      </c>
      <c r="AP346" s="176">
        <v>24</v>
      </c>
      <c r="AQ346" s="176">
        <v>216</v>
      </c>
      <c r="AR346" s="176" t="s">
        <v>420</v>
      </c>
      <c r="AS346" s="193" t="s">
        <v>420</v>
      </c>
    </row>
    <row r="347" spans="1:45" ht="16.5" customHeight="1">
      <c r="A347" s="175">
        <v>46151</v>
      </c>
      <c r="B347" s="176" t="s">
        <v>235</v>
      </c>
      <c r="C347" s="176" t="s">
        <v>17357</v>
      </c>
      <c r="D347" s="176" t="s">
        <v>646</v>
      </c>
      <c r="E347" s="176" t="s">
        <v>17253</v>
      </c>
      <c r="F347" s="176" t="s">
        <v>17358</v>
      </c>
      <c r="G347" s="176">
        <v>700</v>
      </c>
      <c r="H347" s="176" t="s">
        <v>814</v>
      </c>
      <c r="I347" s="176">
        <v>5.5</v>
      </c>
      <c r="J347" s="176">
        <v>31</v>
      </c>
      <c r="K347" s="176">
        <v>0</v>
      </c>
      <c r="L347" s="176">
        <v>8980</v>
      </c>
      <c r="M347" s="176">
        <v>9350</v>
      </c>
      <c r="N347" s="176">
        <v>9</v>
      </c>
      <c r="O347" s="176">
        <v>0</v>
      </c>
      <c r="P347" s="176">
        <v>8890</v>
      </c>
      <c r="Q347" s="176">
        <v>9260</v>
      </c>
      <c r="R347" s="176">
        <v>12</v>
      </c>
      <c r="S347" s="176">
        <v>0</v>
      </c>
      <c r="T347" s="176">
        <v>7780</v>
      </c>
      <c r="U347" s="176">
        <v>8980</v>
      </c>
      <c r="V347" s="176">
        <v>37</v>
      </c>
      <c r="W347" s="176">
        <v>0</v>
      </c>
      <c r="X347" s="176">
        <v>8890</v>
      </c>
      <c r="Y347" s="176">
        <v>9540</v>
      </c>
      <c r="Z347" s="176">
        <v>5.8775510204081636</v>
      </c>
      <c r="AA347" s="176">
        <v>29.666666666666668</v>
      </c>
      <c r="AB347" s="176">
        <v>1</v>
      </c>
      <c r="AC347" s="176">
        <v>89.587500000000006</v>
      </c>
      <c r="AD347" s="176">
        <v>3.7083333333333335</v>
      </c>
      <c r="AE347" s="176">
        <v>3.7083333333333335</v>
      </c>
      <c r="AF347" s="176" t="s">
        <v>236</v>
      </c>
      <c r="AG347" s="176">
        <v>1</v>
      </c>
      <c r="AH347" s="176" t="s">
        <v>667</v>
      </c>
      <c r="AI347" s="176" t="s">
        <v>667</v>
      </c>
      <c r="AJ347" s="176" t="s">
        <v>668</v>
      </c>
      <c r="AK347" s="176" t="s">
        <v>668</v>
      </c>
      <c r="AL347" s="1231" t="s">
        <v>252</v>
      </c>
      <c r="AM347" s="176" t="s">
        <v>466</v>
      </c>
      <c r="AN347" s="176">
        <v>1.1890000000000001</v>
      </c>
      <c r="AO347" s="176">
        <v>2.9</v>
      </c>
      <c r="AP347" s="176">
        <v>24</v>
      </c>
      <c r="AQ347" s="176">
        <v>216</v>
      </c>
      <c r="AR347" s="176">
        <v>3.9</v>
      </c>
      <c r="AS347" s="193">
        <v>24038.7264</v>
      </c>
    </row>
    <row r="348" spans="1:45" ht="16.5" customHeight="1">
      <c r="A348" s="175">
        <v>46151</v>
      </c>
      <c r="B348" s="176" t="s">
        <v>237</v>
      </c>
      <c r="C348" s="176" t="s">
        <v>17343</v>
      </c>
      <c r="D348" s="176" t="s">
        <v>646</v>
      </c>
      <c r="E348" s="176" t="s">
        <v>17253</v>
      </c>
      <c r="F348" s="176" t="s">
        <v>17344</v>
      </c>
      <c r="G348" s="176">
        <v>700</v>
      </c>
      <c r="H348" s="176" t="s">
        <v>876</v>
      </c>
      <c r="I348" s="176">
        <v>5.5</v>
      </c>
      <c r="J348" s="176">
        <v>22</v>
      </c>
      <c r="K348" s="176">
        <v>0</v>
      </c>
      <c r="L348" s="176">
        <v>9540</v>
      </c>
      <c r="M348" s="176">
        <v>9440</v>
      </c>
      <c r="N348" s="176">
        <v>10</v>
      </c>
      <c r="O348" s="176">
        <v>0</v>
      </c>
      <c r="P348" s="176">
        <v>9810</v>
      </c>
      <c r="Q348" s="176">
        <v>9540</v>
      </c>
      <c r="R348" s="176">
        <v>13</v>
      </c>
      <c r="S348" s="176">
        <v>0</v>
      </c>
      <c r="T348" s="176">
        <v>9720</v>
      </c>
      <c r="U348" s="176">
        <v>7960</v>
      </c>
      <c r="V348" s="176">
        <v>42</v>
      </c>
      <c r="W348" s="176">
        <v>0</v>
      </c>
      <c r="X348" s="176">
        <v>9810</v>
      </c>
      <c r="Y348" s="176">
        <v>9440</v>
      </c>
      <c r="Z348" s="176">
        <v>5.8536585365853657</v>
      </c>
      <c r="AA348" s="176">
        <v>29</v>
      </c>
      <c r="AB348" s="176">
        <v>1</v>
      </c>
      <c r="AC348" s="176">
        <v>94.075000000000003</v>
      </c>
      <c r="AD348" s="176">
        <v>3.625</v>
      </c>
      <c r="AE348" s="176">
        <v>3.625</v>
      </c>
      <c r="AF348" s="176" t="s">
        <v>236</v>
      </c>
      <c r="AG348" s="176">
        <v>1</v>
      </c>
      <c r="AH348" s="176" t="s">
        <v>667</v>
      </c>
      <c r="AI348" s="176" t="s">
        <v>667</v>
      </c>
      <c r="AJ348" s="176" t="s">
        <v>668</v>
      </c>
      <c r="AK348" s="176" t="s">
        <v>668</v>
      </c>
      <c r="AL348" s="1231" t="s">
        <v>251</v>
      </c>
      <c r="AM348" s="176" t="s">
        <v>466</v>
      </c>
      <c r="AN348" s="176">
        <v>1.1890000000000001</v>
      </c>
      <c r="AO348" s="176">
        <v>2.9</v>
      </c>
      <c r="AP348" s="176">
        <v>24</v>
      </c>
      <c r="AQ348" s="176">
        <v>216</v>
      </c>
      <c r="AR348" s="176">
        <v>3.9</v>
      </c>
      <c r="AS348" s="193">
        <v>24038.7264</v>
      </c>
    </row>
    <row r="349" spans="1:45" ht="16.5" customHeight="1">
      <c r="A349" s="175">
        <v>46151</v>
      </c>
      <c r="B349" s="176" t="s">
        <v>238</v>
      </c>
      <c r="C349" s="176" t="s">
        <v>17285</v>
      </c>
      <c r="E349" s="176" t="s">
        <v>17253</v>
      </c>
      <c r="F349" s="176" t="s">
        <v>17293</v>
      </c>
      <c r="G349" s="176">
        <v>670</v>
      </c>
      <c r="H349" s="176" t="s">
        <v>735</v>
      </c>
      <c r="I349" s="176">
        <v>5</v>
      </c>
      <c r="J349" s="176">
        <v>18</v>
      </c>
      <c r="K349" s="176">
        <v>0</v>
      </c>
      <c r="L349" s="176">
        <v>9350</v>
      </c>
      <c r="N349" s="176">
        <v>3</v>
      </c>
      <c r="O349" s="176">
        <v>0</v>
      </c>
      <c r="P349" s="176">
        <v>9440</v>
      </c>
      <c r="R349" s="176">
        <v>6</v>
      </c>
      <c r="S349" s="176">
        <v>0</v>
      </c>
      <c r="T349" s="176">
        <v>9440</v>
      </c>
      <c r="V349" s="176">
        <v>22</v>
      </c>
      <c r="W349" s="176">
        <v>0</v>
      </c>
      <c r="X349" s="176">
        <v>9170</v>
      </c>
      <c r="Z349" s="176">
        <v>6.2882096069868991</v>
      </c>
      <c r="AA349" s="176">
        <v>32.666666666666664</v>
      </c>
      <c r="AB349" s="176">
        <v>1</v>
      </c>
      <c r="AC349" s="176">
        <v>93.5</v>
      </c>
      <c r="AD349" s="176">
        <v>4.083333333333333</v>
      </c>
      <c r="AE349" s="176">
        <v>4.083333333333333</v>
      </c>
      <c r="AF349" s="176" t="s">
        <v>236</v>
      </c>
      <c r="AG349" s="176">
        <v>2</v>
      </c>
      <c r="AH349" s="176" t="s">
        <v>667</v>
      </c>
      <c r="AI349" s="176" t="s">
        <v>667</v>
      </c>
      <c r="AJ349" s="176" t="s">
        <v>668</v>
      </c>
      <c r="AK349" s="176" t="s">
        <v>668</v>
      </c>
      <c r="AL349" s="1231" t="s">
        <v>251</v>
      </c>
      <c r="AM349" s="176" t="s">
        <v>466</v>
      </c>
      <c r="AN349" s="176">
        <v>1.1890000000000001</v>
      </c>
      <c r="AO349" s="176">
        <v>1.7</v>
      </c>
      <c r="AP349" s="176">
        <v>24</v>
      </c>
      <c r="AQ349" s="176">
        <v>216</v>
      </c>
      <c r="AR349" s="176">
        <v>2.7</v>
      </c>
      <c r="AS349" s="193">
        <v>16642.195200000002</v>
      </c>
    </row>
    <row r="350" spans="1:45" ht="16.5" customHeight="1">
      <c r="A350" s="175">
        <v>46151</v>
      </c>
      <c r="B350" s="176" t="s">
        <v>238</v>
      </c>
      <c r="C350" s="176" t="s">
        <v>17284</v>
      </c>
      <c r="E350" s="176" t="s">
        <v>17253</v>
      </c>
      <c r="F350" s="176" t="s">
        <v>17293</v>
      </c>
      <c r="G350" s="176">
        <v>670</v>
      </c>
      <c r="H350" s="176" t="s">
        <v>662</v>
      </c>
      <c r="I350" s="176">
        <v>5</v>
      </c>
      <c r="J350" s="176">
        <v>23</v>
      </c>
      <c r="K350" s="176">
        <v>0</v>
      </c>
      <c r="L350" s="176">
        <v>9070</v>
      </c>
      <c r="N350" s="176">
        <v>19</v>
      </c>
      <c r="O350" s="176">
        <v>0</v>
      </c>
      <c r="P350" s="176">
        <v>9440</v>
      </c>
      <c r="R350" s="176">
        <v>14</v>
      </c>
      <c r="S350" s="176">
        <v>0</v>
      </c>
      <c r="U350" s="176">
        <v>9070</v>
      </c>
      <c r="V350" s="176">
        <v>40</v>
      </c>
      <c r="W350" s="176">
        <v>0</v>
      </c>
      <c r="Y350" s="176">
        <v>9440</v>
      </c>
      <c r="Z350" s="176">
        <v>6.1802575107296134</v>
      </c>
      <c r="AA350" s="176">
        <v>64</v>
      </c>
      <c r="AB350" s="176">
        <v>1</v>
      </c>
      <c r="AC350" s="176">
        <v>92.55</v>
      </c>
      <c r="AD350" s="176">
        <v>8</v>
      </c>
      <c r="AE350" s="176">
        <v>8</v>
      </c>
      <c r="AF350" s="176" t="s">
        <v>236</v>
      </c>
      <c r="AG350" s="176">
        <v>2</v>
      </c>
      <c r="AH350" s="176" t="s">
        <v>667</v>
      </c>
      <c r="AI350" s="176" t="s">
        <v>667</v>
      </c>
      <c r="AJ350" s="176" t="s">
        <v>668</v>
      </c>
      <c r="AK350" s="176" t="s">
        <v>668</v>
      </c>
      <c r="AM350" s="176" t="s">
        <v>466</v>
      </c>
      <c r="AN350" s="176">
        <v>1.1890000000000001</v>
      </c>
      <c r="AO350" s="176">
        <v>2.4</v>
      </c>
      <c r="AP350" s="176">
        <v>24</v>
      </c>
      <c r="AQ350" s="176">
        <v>216</v>
      </c>
      <c r="AR350" s="176">
        <v>3.4</v>
      </c>
      <c r="AS350" s="193">
        <v>20956.838400000001</v>
      </c>
    </row>
    <row r="351" spans="1:45" ht="16.5" customHeight="1">
      <c r="A351" s="175">
        <v>46151</v>
      </c>
      <c r="B351" s="176" t="s">
        <v>239</v>
      </c>
      <c r="C351" s="176" t="s">
        <v>645</v>
      </c>
      <c r="E351" s="176" t="s">
        <v>420</v>
      </c>
      <c r="F351" s="176" t="s">
        <v>420</v>
      </c>
      <c r="G351" s="176" t="s">
        <v>420</v>
      </c>
      <c r="H351" s="176" t="s">
        <v>420</v>
      </c>
      <c r="I351" s="176" t="s">
        <v>420</v>
      </c>
      <c r="L351" s="176" t="s">
        <v>645</v>
      </c>
      <c r="P351" s="176" t="s">
        <v>645</v>
      </c>
      <c r="T351" s="176" t="s">
        <v>645</v>
      </c>
      <c r="X351" s="176" t="s">
        <v>645</v>
      </c>
      <c r="Z351" s="176" t="s">
        <v>420</v>
      </c>
      <c r="AA351" s="176" t="s">
        <v>645</v>
      </c>
      <c r="AB351" s="176" t="s">
        <v>420</v>
      </c>
      <c r="AC351" s="176" t="s">
        <v>420</v>
      </c>
      <c r="AD351" s="176" t="s">
        <v>420</v>
      </c>
      <c r="AE351" s="176" t="s">
        <v>420</v>
      </c>
      <c r="AF351" s="176" t="s">
        <v>236</v>
      </c>
      <c r="AG351" s="176">
        <v>2</v>
      </c>
      <c r="AH351" s="176" t="s">
        <v>654</v>
      </c>
      <c r="AI351" s="176" t="s">
        <v>654</v>
      </c>
      <c r="AJ351" s="176" t="s">
        <v>654</v>
      </c>
      <c r="AK351" s="176" t="s">
        <v>654</v>
      </c>
      <c r="AL351" s="1231" t="s">
        <v>420</v>
      </c>
      <c r="AM351" s="176" t="s">
        <v>420</v>
      </c>
      <c r="AN351" s="176" t="s">
        <v>420</v>
      </c>
      <c r="AO351" s="176" t="s">
        <v>420</v>
      </c>
      <c r="AP351" s="176">
        <v>24</v>
      </c>
      <c r="AQ351" s="176">
        <v>216</v>
      </c>
      <c r="AR351" s="176" t="s">
        <v>420</v>
      </c>
      <c r="AS351" s="193" t="s">
        <v>420</v>
      </c>
    </row>
    <row r="352" spans="1:45" ht="16.5" customHeight="1">
      <c r="A352" s="175">
        <v>46151</v>
      </c>
      <c r="B352" s="176" t="s">
        <v>389</v>
      </c>
      <c r="C352" s="176" t="s">
        <v>17270</v>
      </c>
      <c r="D352" s="176" t="s">
        <v>646</v>
      </c>
      <c r="E352" s="176" t="s">
        <v>17260</v>
      </c>
      <c r="F352" s="176" t="s">
        <v>17273</v>
      </c>
      <c r="G352" s="176">
        <v>550</v>
      </c>
      <c r="H352" s="176" t="s">
        <v>812</v>
      </c>
      <c r="I352" s="176">
        <v>5.5</v>
      </c>
      <c r="J352" s="176">
        <v>17</v>
      </c>
      <c r="K352" s="176">
        <v>4</v>
      </c>
      <c r="L352" s="176">
        <v>7410</v>
      </c>
      <c r="N352" s="176">
        <v>3</v>
      </c>
      <c r="O352" s="176">
        <v>0</v>
      </c>
      <c r="P352" s="176">
        <v>7410</v>
      </c>
      <c r="R352" s="176">
        <v>4</v>
      </c>
      <c r="S352" s="176">
        <v>0</v>
      </c>
      <c r="T352" s="176">
        <v>7410</v>
      </c>
      <c r="V352" s="176">
        <v>13</v>
      </c>
      <c r="W352" s="176">
        <v>0</v>
      </c>
      <c r="X352" s="176">
        <v>6940</v>
      </c>
      <c r="Z352" s="176">
        <v>6.6055045871559637</v>
      </c>
      <c r="AA352" s="176">
        <v>24.666666666666668</v>
      </c>
      <c r="AB352" s="176">
        <v>0.99708867521367517</v>
      </c>
      <c r="AC352" s="176">
        <v>72.924999999999997</v>
      </c>
      <c r="AD352" s="176">
        <v>3.0833333333333335</v>
      </c>
      <c r="AE352" s="176">
        <v>2.75</v>
      </c>
      <c r="AF352" s="176" t="s">
        <v>236</v>
      </c>
      <c r="AG352" s="176">
        <v>2</v>
      </c>
      <c r="AH352" s="176" t="s">
        <v>16569</v>
      </c>
      <c r="AI352" s="176" t="s">
        <v>16569</v>
      </c>
      <c r="AJ352" s="176" t="s">
        <v>868</v>
      </c>
      <c r="AK352" s="176" t="s">
        <v>868</v>
      </c>
      <c r="AL352" s="1231" t="s">
        <v>252</v>
      </c>
      <c r="AM352" s="176" t="s">
        <v>657</v>
      </c>
      <c r="AN352" s="176">
        <v>1.859</v>
      </c>
      <c r="AO352" s="176">
        <v>3.2</v>
      </c>
      <c r="AP352" s="176">
        <v>24</v>
      </c>
      <c r="AQ352" s="176">
        <v>216</v>
      </c>
      <c r="AR352" s="176">
        <v>4.2</v>
      </c>
      <c r="AS352" s="193">
        <v>40475.635199999997</v>
      </c>
    </row>
    <row r="353" spans="1:45" ht="16.5" customHeight="1">
      <c r="A353" s="175">
        <v>46151</v>
      </c>
      <c r="B353" s="176" t="s">
        <v>389</v>
      </c>
      <c r="C353" s="176" t="s">
        <v>17276</v>
      </c>
      <c r="D353" s="176" t="s">
        <v>646</v>
      </c>
      <c r="E353" s="176" t="s">
        <v>17253</v>
      </c>
      <c r="F353" s="176" t="s">
        <v>17251</v>
      </c>
      <c r="G353" s="176">
        <v>700</v>
      </c>
      <c r="H353" s="176" t="s">
        <v>911</v>
      </c>
      <c r="I353" s="176">
        <v>5.5</v>
      </c>
      <c r="L353" s="176" t="s">
        <v>127</v>
      </c>
      <c r="Q353" s="176" t="s">
        <v>127</v>
      </c>
      <c r="U353" s="176" t="s">
        <v>127</v>
      </c>
      <c r="V353" s="176">
        <v>19</v>
      </c>
      <c r="Y353" s="176" t="s">
        <v>127</v>
      </c>
      <c r="Z353" s="176">
        <v>5.8775510204081636</v>
      </c>
      <c r="AA353" s="176" t="s">
        <v>127</v>
      </c>
      <c r="AB353" s="176" t="s">
        <v>420</v>
      </c>
      <c r="AC353" s="176" t="s">
        <v>420</v>
      </c>
      <c r="AD353" s="176" t="s">
        <v>420</v>
      </c>
      <c r="AE353" s="176" t="s">
        <v>420</v>
      </c>
      <c r="AF353" s="176" t="s">
        <v>236</v>
      </c>
      <c r="AG353" s="176">
        <v>2</v>
      </c>
      <c r="AH353" s="176" t="s">
        <v>16569</v>
      </c>
      <c r="AI353" s="176" t="s">
        <v>16569</v>
      </c>
      <c r="AJ353" s="176" t="s">
        <v>868</v>
      </c>
      <c r="AK353" s="176" t="s">
        <v>868</v>
      </c>
      <c r="AM353" s="176" t="s">
        <v>466</v>
      </c>
      <c r="AN353" s="176">
        <v>1.1890000000000001</v>
      </c>
      <c r="AO353" s="176">
        <v>2.8</v>
      </c>
      <c r="AP353" s="176">
        <v>24</v>
      </c>
      <c r="AQ353" s="176">
        <v>216</v>
      </c>
      <c r="AR353" s="176">
        <v>3.8</v>
      </c>
      <c r="AS353" s="193">
        <v>23422.3488</v>
      </c>
    </row>
    <row r="354" spans="1:45" ht="16.5" customHeight="1">
      <c r="A354" s="175">
        <v>46151</v>
      </c>
      <c r="B354" s="176" t="s">
        <v>418</v>
      </c>
      <c r="C354" s="176" t="s">
        <v>17359</v>
      </c>
      <c r="D354" s="176" t="s">
        <v>646</v>
      </c>
      <c r="E354" s="176" t="s">
        <v>17253</v>
      </c>
      <c r="F354" s="176" t="s">
        <v>17358</v>
      </c>
      <c r="G354" s="176">
        <v>700</v>
      </c>
      <c r="H354" s="176" t="s">
        <v>944</v>
      </c>
      <c r="I354" s="176">
        <v>5.5</v>
      </c>
      <c r="J354" s="176">
        <v>13</v>
      </c>
      <c r="K354" s="176">
        <v>3</v>
      </c>
      <c r="L354" s="176">
        <v>10000</v>
      </c>
      <c r="M354" s="176">
        <v>9540</v>
      </c>
      <c r="N354" s="176">
        <v>7</v>
      </c>
      <c r="O354" s="176">
        <v>4</v>
      </c>
      <c r="P354" s="176">
        <v>10000</v>
      </c>
      <c r="Q354" s="176">
        <v>9540</v>
      </c>
      <c r="R354" s="176">
        <v>21</v>
      </c>
      <c r="S354" s="176">
        <v>1</v>
      </c>
      <c r="T354" s="176">
        <v>10000</v>
      </c>
      <c r="U354" s="176">
        <v>9440</v>
      </c>
      <c r="V354" s="176">
        <v>23</v>
      </c>
      <c r="W354" s="176">
        <v>4</v>
      </c>
      <c r="X354" s="176">
        <v>10000</v>
      </c>
      <c r="Y354" s="176">
        <v>9350</v>
      </c>
      <c r="Z354" s="176">
        <v>5.8536585365853657</v>
      </c>
      <c r="AA354" s="176">
        <v>21.333333333333332</v>
      </c>
      <c r="AB354" s="176">
        <v>0.99014423076923075</v>
      </c>
      <c r="AC354" s="176">
        <v>97.337500000000006</v>
      </c>
      <c r="AD354" s="176">
        <v>2.6666666666666665</v>
      </c>
      <c r="AE354" s="176">
        <v>2.1666666666666665</v>
      </c>
      <c r="AF354" s="176" t="s">
        <v>236</v>
      </c>
      <c r="AG354" s="176">
        <v>1</v>
      </c>
      <c r="AH354" s="176" t="s">
        <v>16569</v>
      </c>
      <c r="AI354" s="176" t="s">
        <v>16569</v>
      </c>
      <c r="AJ354" s="176" t="s">
        <v>868</v>
      </c>
      <c r="AK354" s="176" t="s">
        <v>868</v>
      </c>
      <c r="AL354" s="1231" t="s">
        <v>252</v>
      </c>
      <c r="AM354" s="176" t="s">
        <v>466</v>
      </c>
      <c r="AN354" s="176">
        <v>1.1890000000000001</v>
      </c>
      <c r="AO354" s="176">
        <v>2.8</v>
      </c>
      <c r="AP354" s="176">
        <v>24</v>
      </c>
      <c r="AQ354" s="176">
        <v>216</v>
      </c>
      <c r="AR354" s="176">
        <v>3.8</v>
      </c>
      <c r="AS354" s="193">
        <v>23422.3488</v>
      </c>
    </row>
    <row r="355" spans="1:45" ht="16.5" customHeight="1">
      <c r="A355" s="175">
        <v>46151</v>
      </c>
      <c r="B355" s="176" t="s">
        <v>240</v>
      </c>
      <c r="C355" s="176" t="s">
        <v>645</v>
      </c>
      <c r="E355" s="176" t="s">
        <v>420</v>
      </c>
      <c r="F355" s="176" t="s">
        <v>420</v>
      </c>
      <c r="G355" s="176" t="s">
        <v>420</v>
      </c>
      <c r="H355" s="176" t="s">
        <v>420</v>
      </c>
      <c r="I355" s="176" t="s">
        <v>420</v>
      </c>
      <c r="L355" s="176" t="s">
        <v>645</v>
      </c>
      <c r="P355" s="176" t="s">
        <v>645</v>
      </c>
      <c r="T355" s="176" t="s">
        <v>645</v>
      </c>
      <c r="X355" s="176" t="s">
        <v>645</v>
      </c>
      <c r="Z355" s="176" t="s">
        <v>420</v>
      </c>
      <c r="AA355" s="176" t="s">
        <v>420</v>
      </c>
      <c r="AB355" s="176" t="s">
        <v>420</v>
      </c>
      <c r="AD355" s="176" t="s">
        <v>420</v>
      </c>
      <c r="AE355" s="176" t="s">
        <v>420</v>
      </c>
      <c r="AF355" s="176" t="s">
        <v>241</v>
      </c>
      <c r="AG355" s="176">
        <v>12</v>
      </c>
      <c r="AH355" s="176" t="s">
        <v>654</v>
      </c>
      <c r="AI355" s="176" t="s">
        <v>654</v>
      </c>
      <c r="AJ355" s="176" t="s">
        <v>654</v>
      </c>
      <c r="AK355" s="176" t="s">
        <v>654</v>
      </c>
      <c r="AL355" s="1231" t="s">
        <v>420</v>
      </c>
      <c r="AM355" s="176" t="s">
        <v>420</v>
      </c>
      <c r="AN355" s="176" t="s">
        <v>420</v>
      </c>
      <c r="AO355" s="176" t="s">
        <v>420</v>
      </c>
      <c r="AP355" s="176">
        <v>24</v>
      </c>
      <c r="AQ355" s="176">
        <v>216</v>
      </c>
      <c r="AR355" s="176" t="s">
        <v>420</v>
      </c>
      <c r="AS355" s="193" t="s">
        <v>420</v>
      </c>
    </row>
    <row r="356" spans="1:45" ht="16.5" customHeight="1">
      <c r="A356" s="175">
        <v>46151</v>
      </c>
      <c r="B356" s="176" t="s">
        <v>242</v>
      </c>
      <c r="C356" s="176" t="s">
        <v>386</v>
      </c>
      <c r="E356" s="176" t="s">
        <v>420</v>
      </c>
      <c r="F356" s="176" t="s">
        <v>420</v>
      </c>
      <c r="G356" s="176" t="s">
        <v>420</v>
      </c>
      <c r="H356" s="176" t="s">
        <v>420</v>
      </c>
      <c r="I356" s="176" t="s">
        <v>420</v>
      </c>
      <c r="L356" s="176" t="s">
        <v>386</v>
      </c>
      <c r="P356" s="176" t="s">
        <v>386</v>
      </c>
      <c r="T356" s="176" t="s">
        <v>386</v>
      </c>
      <c r="X356" s="176" t="s">
        <v>386</v>
      </c>
      <c r="Z356" s="176" t="s">
        <v>420</v>
      </c>
      <c r="AA356" s="176" t="s">
        <v>420</v>
      </c>
      <c r="AB356" s="176" t="s">
        <v>420</v>
      </c>
      <c r="AD356" s="176" t="s">
        <v>420</v>
      </c>
      <c r="AE356" s="176" t="s">
        <v>420</v>
      </c>
      <c r="AF356" s="176" t="s">
        <v>241</v>
      </c>
      <c r="AG356" s="176">
        <v>5</v>
      </c>
      <c r="AH356" s="176" t="s">
        <v>862</v>
      </c>
      <c r="AI356" s="176" t="s">
        <v>862</v>
      </c>
      <c r="AJ356" s="176" t="s">
        <v>649</v>
      </c>
      <c r="AK356" s="176" t="s">
        <v>649</v>
      </c>
      <c r="AL356" s="1231" t="s">
        <v>420</v>
      </c>
      <c r="AM356" s="176" t="s">
        <v>420</v>
      </c>
      <c r="AN356" s="176" t="s">
        <v>420</v>
      </c>
      <c r="AO356" s="176" t="s">
        <v>420</v>
      </c>
      <c r="AP356" s="176">
        <v>24</v>
      </c>
      <c r="AQ356" s="176">
        <v>216</v>
      </c>
      <c r="AR356" s="176" t="s">
        <v>420</v>
      </c>
      <c r="AS356" s="193" t="s">
        <v>420</v>
      </c>
    </row>
    <row r="357" spans="1:45" ht="16.5" customHeight="1">
      <c r="A357" s="175">
        <v>46151</v>
      </c>
      <c r="B357" s="176" t="s">
        <v>16531</v>
      </c>
      <c r="C357" s="176" t="s">
        <v>16707</v>
      </c>
      <c r="E357" s="176" t="s">
        <v>420</v>
      </c>
      <c r="F357" s="176" t="s">
        <v>420</v>
      </c>
      <c r="G357" s="176" t="s">
        <v>420</v>
      </c>
      <c r="H357" s="176" t="s">
        <v>420</v>
      </c>
      <c r="I357" s="176" t="s">
        <v>420</v>
      </c>
      <c r="L357" s="176" t="s">
        <v>645</v>
      </c>
      <c r="P357" s="176" t="s">
        <v>645</v>
      </c>
      <c r="T357" s="176" t="s">
        <v>645</v>
      </c>
      <c r="X357" s="176" t="s">
        <v>645</v>
      </c>
      <c r="Z357" s="176" t="s">
        <v>420</v>
      </c>
      <c r="AA357" s="176" t="s">
        <v>645</v>
      </c>
      <c r="AB357" s="176" t="s">
        <v>420</v>
      </c>
      <c r="AC357" s="176" t="s">
        <v>420</v>
      </c>
      <c r="AD357" s="176" t="s">
        <v>420</v>
      </c>
      <c r="AE357" s="176" t="s">
        <v>420</v>
      </c>
      <c r="AF357" s="176" t="s">
        <v>243</v>
      </c>
      <c r="AG357" s="176">
        <v>1</v>
      </c>
      <c r="AH357" s="176" t="s">
        <v>654</v>
      </c>
      <c r="AI357" s="176" t="s">
        <v>654</v>
      </c>
      <c r="AJ357" s="176" t="s">
        <v>654</v>
      </c>
      <c r="AK357" s="176" t="s">
        <v>654</v>
      </c>
      <c r="AL357" s="1231" t="s">
        <v>420</v>
      </c>
      <c r="AM357" s="176" t="s">
        <v>420</v>
      </c>
      <c r="AN357" s="176" t="s">
        <v>420</v>
      </c>
      <c r="AO357" s="176" t="s">
        <v>420</v>
      </c>
      <c r="AP357" s="176">
        <v>24</v>
      </c>
      <c r="AQ357" s="176">
        <v>216</v>
      </c>
      <c r="AR357" s="176" t="s">
        <v>420</v>
      </c>
      <c r="AS357" s="193" t="s">
        <v>420</v>
      </c>
    </row>
    <row r="358" spans="1:45" ht="16.5" customHeight="1">
      <c r="A358" s="175">
        <v>46151</v>
      </c>
      <c r="B358" s="176" t="s">
        <v>244</v>
      </c>
      <c r="C358" s="176" t="s">
        <v>16707</v>
      </c>
      <c r="E358" s="176" t="s">
        <v>420</v>
      </c>
      <c r="F358" s="176" t="s">
        <v>420</v>
      </c>
      <c r="G358" s="176" t="s">
        <v>420</v>
      </c>
      <c r="H358" s="176" t="s">
        <v>420</v>
      </c>
      <c r="I358" s="176" t="s">
        <v>420</v>
      </c>
      <c r="L358" s="176" t="s">
        <v>645</v>
      </c>
      <c r="P358" s="176" t="s">
        <v>645</v>
      </c>
      <c r="T358" s="176" t="s">
        <v>645</v>
      </c>
      <c r="X358" s="176" t="s">
        <v>645</v>
      </c>
      <c r="Z358" s="176" t="s">
        <v>420</v>
      </c>
      <c r="AA358" s="176" t="s">
        <v>645</v>
      </c>
      <c r="AB358" s="176" t="s">
        <v>420</v>
      </c>
      <c r="AC358" s="176" t="s">
        <v>420</v>
      </c>
      <c r="AD358" s="176" t="s">
        <v>420</v>
      </c>
      <c r="AE358" s="176" t="s">
        <v>420</v>
      </c>
      <c r="AF358" s="176" t="s">
        <v>243</v>
      </c>
      <c r="AG358" s="176">
        <v>1</v>
      </c>
      <c r="AH358" s="176" t="s">
        <v>654</v>
      </c>
      <c r="AI358" s="176" t="s">
        <v>654</v>
      </c>
      <c r="AJ358" s="176" t="s">
        <v>654</v>
      </c>
      <c r="AK358" s="176" t="s">
        <v>654</v>
      </c>
      <c r="AL358" s="1231" t="s">
        <v>420</v>
      </c>
      <c r="AM358" s="176" t="s">
        <v>420</v>
      </c>
      <c r="AN358" s="176" t="s">
        <v>420</v>
      </c>
      <c r="AO358" s="176" t="s">
        <v>420</v>
      </c>
      <c r="AP358" s="176">
        <v>24</v>
      </c>
      <c r="AQ358" s="176">
        <v>216</v>
      </c>
      <c r="AR358" s="176" t="s">
        <v>420</v>
      </c>
      <c r="AS358" s="193" t="s">
        <v>420</v>
      </c>
    </row>
    <row r="359" spans="1:45" ht="16.5" customHeight="1">
      <c r="A359" s="175">
        <v>46151</v>
      </c>
      <c r="B359" s="176" t="s">
        <v>245</v>
      </c>
      <c r="C359" s="176" t="s">
        <v>16707</v>
      </c>
      <c r="E359" s="176" t="s">
        <v>420</v>
      </c>
      <c r="F359" s="176" t="s">
        <v>420</v>
      </c>
      <c r="G359" s="176" t="s">
        <v>420</v>
      </c>
      <c r="H359" s="176" t="s">
        <v>420</v>
      </c>
      <c r="I359" s="176" t="s">
        <v>420</v>
      </c>
      <c r="L359" s="176" t="s">
        <v>645</v>
      </c>
      <c r="P359" s="176" t="s">
        <v>645</v>
      </c>
      <c r="T359" s="176" t="s">
        <v>645</v>
      </c>
      <c r="X359" s="176" t="s">
        <v>645</v>
      </c>
      <c r="Z359" s="176" t="s">
        <v>420</v>
      </c>
      <c r="AA359" s="176" t="s">
        <v>645</v>
      </c>
      <c r="AB359" s="176" t="s">
        <v>420</v>
      </c>
      <c r="AC359" s="176" t="s">
        <v>420</v>
      </c>
      <c r="AD359" s="176" t="s">
        <v>420</v>
      </c>
      <c r="AE359" s="176" t="s">
        <v>420</v>
      </c>
      <c r="AF359" s="176" t="s">
        <v>243</v>
      </c>
      <c r="AG359" s="176">
        <v>1</v>
      </c>
      <c r="AH359" s="176" t="s">
        <v>654</v>
      </c>
      <c r="AI359" s="176" t="s">
        <v>654</v>
      </c>
      <c r="AJ359" s="176" t="s">
        <v>654</v>
      </c>
      <c r="AK359" s="176" t="s">
        <v>654</v>
      </c>
      <c r="AL359" s="1231" t="s">
        <v>420</v>
      </c>
      <c r="AM359" s="176" t="s">
        <v>420</v>
      </c>
      <c r="AN359" s="176" t="s">
        <v>420</v>
      </c>
      <c r="AO359" s="176" t="s">
        <v>420</v>
      </c>
      <c r="AP359" s="176">
        <v>24</v>
      </c>
      <c r="AQ359" s="176">
        <v>216</v>
      </c>
      <c r="AR359" s="176" t="s">
        <v>420</v>
      </c>
      <c r="AS359" s="193" t="s">
        <v>420</v>
      </c>
    </row>
    <row r="360" spans="1:45" ht="16.5" customHeight="1">
      <c r="A360" s="175">
        <v>46151</v>
      </c>
      <c r="B360" s="176" t="s">
        <v>246</v>
      </c>
      <c r="C360" s="176" t="s">
        <v>16707</v>
      </c>
      <c r="E360" s="176" t="s">
        <v>420</v>
      </c>
      <c r="F360" s="176" t="s">
        <v>420</v>
      </c>
      <c r="G360" s="176" t="s">
        <v>420</v>
      </c>
      <c r="H360" s="176" t="s">
        <v>420</v>
      </c>
      <c r="I360" s="176" t="s">
        <v>420</v>
      </c>
      <c r="L360" s="176" t="s">
        <v>645</v>
      </c>
      <c r="P360" s="176" t="s">
        <v>645</v>
      </c>
      <c r="T360" s="176" t="s">
        <v>645</v>
      </c>
      <c r="X360" s="176" t="s">
        <v>645</v>
      </c>
      <c r="Z360" s="176" t="s">
        <v>420</v>
      </c>
      <c r="AA360" s="176" t="s">
        <v>645</v>
      </c>
      <c r="AB360" s="176" t="s">
        <v>420</v>
      </c>
      <c r="AC360" s="176" t="s">
        <v>420</v>
      </c>
      <c r="AD360" s="176" t="s">
        <v>420</v>
      </c>
      <c r="AE360" s="176" t="s">
        <v>420</v>
      </c>
      <c r="AF360" s="176" t="s">
        <v>243</v>
      </c>
      <c r="AG360" s="176">
        <v>1</v>
      </c>
      <c r="AH360" s="176" t="s">
        <v>654</v>
      </c>
      <c r="AI360" s="176" t="s">
        <v>654</v>
      </c>
      <c r="AJ360" s="176" t="s">
        <v>654</v>
      </c>
      <c r="AK360" s="176" t="s">
        <v>654</v>
      </c>
      <c r="AL360" s="1231" t="s">
        <v>420</v>
      </c>
      <c r="AM360" s="176" t="s">
        <v>420</v>
      </c>
      <c r="AN360" s="176" t="s">
        <v>420</v>
      </c>
      <c r="AO360" s="176" t="s">
        <v>420</v>
      </c>
      <c r="AP360" s="176">
        <v>24</v>
      </c>
      <c r="AQ360" s="176">
        <v>216</v>
      </c>
      <c r="AR360" s="176" t="s">
        <v>420</v>
      </c>
      <c r="AS360" s="193" t="s">
        <v>420</v>
      </c>
    </row>
    <row r="361" spans="1:45" ht="16.5" customHeight="1">
      <c r="A361" s="175">
        <v>46151</v>
      </c>
      <c r="B361" s="176" t="s">
        <v>247</v>
      </c>
      <c r="C361" s="176" t="s">
        <v>16707</v>
      </c>
      <c r="E361" s="176" t="s">
        <v>420</v>
      </c>
      <c r="F361" s="176" t="s">
        <v>420</v>
      </c>
      <c r="G361" s="176" t="s">
        <v>420</v>
      </c>
      <c r="H361" s="176" t="s">
        <v>420</v>
      </c>
      <c r="I361" s="176" t="s">
        <v>420</v>
      </c>
      <c r="L361" s="176" t="s">
        <v>645</v>
      </c>
      <c r="P361" s="176" t="s">
        <v>645</v>
      </c>
      <c r="T361" s="176" t="s">
        <v>645</v>
      </c>
      <c r="X361" s="176" t="s">
        <v>645</v>
      </c>
      <c r="Z361" s="176" t="s">
        <v>420</v>
      </c>
      <c r="AA361" s="176" t="s">
        <v>645</v>
      </c>
      <c r="AB361" s="176" t="s">
        <v>420</v>
      </c>
      <c r="AC361" s="176" t="s">
        <v>420</v>
      </c>
      <c r="AD361" s="176" t="s">
        <v>420</v>
      </c>
      <c r="AE361" s="176" t="s">
        <v>420</v>
      </c>
      <c r="AF361" s="176" t="s">
        <v>243</v>
      </c>
      <c r="AG361" s="176">
        <v>1</v>
      </c>
      <c r="AH361" s="176" t="s">
        <v>654</v>
      </c>
      <c r="AI361" s="176" t="s">
        <v>654</v>
      </c>
      <c r="AJ361" s="176" t="s">
        <v>654</v>
      </c>
      <c r="AK361" s="176" t="s">
        <v>654</v>
      </c>
      <c r="AL361" s="1231" t="s">
        <v>420</v>
      </c>
      <c r="AM361" s="176" t="s">
        <v>420</v>
      </c>
      <c r="AN361" s="176" t="s">
        <v>420</v>
      </c>
      <c r="AO361" s="176" t="s">
        <v>420</v>
      </c>
      <c r="AP361" s="176">
        <v>24</v>
      </c>
      <c r="AQ361" s="176">
        <v>216</v>
      </c>
      <c r="AR361" s="176" t="s">
        <v>420</v>
      </c>
      <c r="AS361" s="193" t="s">
        <v>420</v>
      </c>
    </row>
    <row r="362" spans="1:45" ht="16.5" customHeight="1">
      <c r="A362" s="175">
        <v>46151</v>
      </c>
      <c r="B362" s="176" t="s">
        <v>248</v>
      </c>
      <c r="C362" s="176" t="s">
        <v>16707</v>
      </c>
      <c r="E362" s="176" t="s">
        <v>420</v>
      </c>
      <c r="F362" s="176" t="s">
        <v>420</v>
      </c>
      <c r="G362" s="176" t="s">
        <v>420</v>
      </c>
      <c r="H362" s="176" t="s">
        <v>420</v>
      </c>
      <c r="I362" s="176" t="s">
        <v>420</v>
      </c>
      <c r="L362" s="176" t="s">
        <v>645</v>
      </c>
      <c r="P362" s="176" t="s">
        <v>645</v>
      </c>
      <c r="T362" s="176" t="s">
        <v>645</v>
      </c>
      <c r="X362" s="176" t="s">
        <v>645</v>
      </c>
      <c r="Z362" s="176" t="s">
        <v>420</v>
      </c>
      <c r="AA362" s="176" t="s">
        <v>645</v>
      </c>
      <c r="AB362" s="176" t="s">
        <v>420</v>
      </c>
      <c r="AC362" s="176" t="s">
        <v>420</v>
      </c>
      <c r="AD362" s="176" t="s">
        <v>420</v>
      </c>
      <c r="AE362" s="176" t="s">
        <v>420</v>
      </c>
      <c r="AF362" s="176" t="s">
        <v>243</v>
      </c>
      <c r="AG362" s="176">
        <v>1</v>
      </c>
      <c r="AH362" s="176" t="s">
        <v>654</v>
      </c>
      <c r="AI362" s="176" t="s">
        <v>654</v>
      </c>
      <c r="AJ362" s="176" t="s">
        <v>654</v>
      </c>
      <c r="AK362" s="176" t="s">
        <v>654</v>
      </c>
      <c r="AL362" s="1231" t="s">
        <v>420</v>
      </c>
      <c r="AM362" s="176" t="s">
        <v>420</v>
      </c>
      <c r="AN362" s="176" t="s">
        <v>420</v>
      </c>
      <c r="AO362" s="176" t="s">
        <v>420</v>
      </c>
      <c r="AP362" s="176">
        <v>24</v>
      </c>
      <c r="AQ362" s="176">
        <v>216</v>
      </c>
      <c r="AR362" s="176" t="s">
        <v>420</v>
      </c>
      <c r="AS362" s="193" t="s">
        <v>420</v>
      </c>
    </row>
    <row r="363" spans="1:45" ht="16.5" customHeight="1">
      <c r="A363" s="175">
        <v>46151</v>
      </c>
      <c r="B363" s="176" t="s">
        <v>249</v>
      </c>
      <c r="C363" s="176" t="s">
        <v>16707</v>
      </c>
      <c r="E363" s="176" t="s">
        <v>420</v>
      </c>
      <c r="F363" s="176" t="s">
        <v>420</v>
      </c>
      <c r="G363" s="176" t="s">
        <v>420</v>
      </c>
      <c r="H363" s="176" t="s">
        <v>420</v>
      </c>
      <c r="I363" s="176" t="s">
        <v>420</v>
      </c>
      <c r="L363" s="176" t="s">
        <v>645</v>
      </c>
      <c r="P363" s="176" t="s">
        <v>645</v>
      </c>
      <c r="T363" s="176" t="s">
        <v>645</v>
      </c>
      <c r="X363" s="176" t="s">
        <v>645</v>
      </c>
      <c r="Z363" s="176" t="s">
        <v>420</v>
      </c>
      <c r="AA363" s="176" t="s">
        <v>645</v>
      </c>
      <c r="AB363" s="176" t="s">
        <v>420</v>
      </c>
      <c r="AC363" s="176" t="s">
        <v>420</v>
      </c>
      <c r="AD363" s="176" t="s">
        <v>420</v>
      </c>
      <c r="AE363" s="176" t="s">
        <v>420</v>
      </c>
      <c r="AF363" s="176" t="s">
        <v>243</v>
      </c>
      <c r="AG363" s="176">
        <v>1</v>
      </c>
      <c r="AH363" s="176" t="s">
        <v>654</v>
      </c>
      <c r="AI363" s="176" t="s">
        <v>654</v>
      </c>
      <c r="AJ363" s="176" t="s">
        <v>654</v>
      </c>
      <c r="AK363" s="176" t="s">
        <v>654</v>
      </c>
      <c r="AL363" s="1231" t="s">
        <v>420</v>
      </c>
      <c r="AM363" s="176" t="s">
        <v>420</v>
      </c>
      <c r="AN363" s="176" t="s">
        <v>420</v>
      </c>
      <c r="AO363" s="176" t="s">
        <v>420</v>
      </c>
      <c r="AP363" s="176">
        <v>24</v>
      </c>
      <c r="AQ363" s="176">
        <v>216</v>
      </c>
      <c r="AR363" s="176" t="s">
        <v>420</v>
      </c>
      <c r="AS363" s="193" t="s">
        <v>420</v>
      </c>
    </row>
    <row r="364" spans="1:45" ht="16.5" customHeight="1">
      <c r="A364" s="175">
        <v>46151</v>
      </c>
      <c r="B364" s="176" t="s">
        <v>250</v>
      </c>
      <c r="C364" s="176" t="s">
        <v>16707</v>
      </c>
      <c r="E364" s="176" t="s">
        <v>420</v>
      </c>
      <c r="F364" s="176" t="s">
        <v>420</v>
      </c>
      <c r="G364" s="176" t="s">
        <v>420</v>
      </c>
      <c r="H364" s="176" t="s">
        <v>420</v>
      </c>
      <c r="I364" s="176" t="s">
        <v>420</v>
      </c>
      <c r="L364" s="176" t="s">
        <v>645</v>
      </c>
      <c r="P364" s="176" t="s">
        <v>645</v>
      </c>
      <c r="T364" s="176" t="s">
        <v>645</v>
      </c>
      <c r="X364" s="176" t="s">
        <v>645</v>
      </c>
      <c r="Z364" s="176" t="s">
        <v>420</v>
      </c>
      <c r="AA364" s="176" t="s">
        <v>645</v>
      </c>
      <c r="AB364" s="176" t="s">
        <v>420</v>
      </c>
      <c r="AC364" s="176" t="s">
        <v>420</v>
      </c>
      <c r="AD364" s="176" t="s">
        <v>420</v>
      </c>
      <c r="AE364" s="176" t="s">
        <v>420</v>
      </c>
      <c r="AF364" s="176" t="s">
        <v>243</v>
      </c>
      <c r="AG364" s="176">
        <v>1</v>
      </c>
      <c r="AH364" s="176" t="s">
        <v>654</v>
      </c>
      <c r="AI364" s="176" t="s">
        <v>654</v>
      </c>
      <c r="AJ364" s="176" t="s">
        <v>654</v>
      </c>
      <c r="AK364" s="176" t="s">
        <v>654</v>
      </c>
      <c r="AL364" s="1231" t="s">
        <v>420</v>
      </c>
      <c r="AM364" s="176" t="s">
        <v>420</v>
      </c>
      <c r="AN364" s="176" t="s">
        <v>420</v>
      </c>
      <c r="AO364" s="176" t="s">
        <v>420</v>
      </c>
      <c r="AP364" s="176">
        <v>24</v>
      </c>
      <c r="AQ364" s="176">
        <v>216</v>
      </c>
      <c r="AR364" s="176" t="s">
        <v>420</v>
      </c>
      <c r="AS364" s="193" t="s">
        <v>420</v>
      </c>
    </row>
    <row r="365" spans="1:45" ht="16.5" customHeight="1">
      <c r="A365" s="175">
        <v>46152</v>
      </c>
      <c r="B365" s="176" t="s">
        <v>212</v>
      </c>
      <c r="C365" s="176" t="s">
        <v>645</v>
      </c>
      <c r="E365" s="176" t="s">
        <v>420</v>
      </c>
      <c r="F365" s="176" t="s">
        <v>420</v>
      </c>
      <c r="G365" s="176" t="s">
        <v>420</v>
      </c>
      <c r="H365" s="176" t="s">
        <v>420</v>
      </c>
      <c r="I365" s="176" t="s">
        <v>420</v>
      </c>
      <c r="L365" s="176" t="s">
        <v>645</v>
      </c>
      <c r="P365" s="176" t="s">
        <v>645</v>
      </c>
      <c r="T365" s="176" t="s">
        <v>645</v>
      </c>
      <c r="X365" s="176" t="s">
        <v>645</v>
      </c>
      <c r="Z365" s="176" t="s">
        <v>420</v>
      </c>
      <c r="AA365" s="176" t="s">
        <v>645</v>
      </c>
      <c r="AB365" s="176" t="s">
        <v>420</v>
      </c>
      <c r="AC365" s="176" t="s">
        <v>420</v>
      </c>
      <c r="AD365" s="176" t="s">
        <v>420</v>
      </c>
      <c r="AE365" s="176" t="s">
        <v>420</v>
      </c>
      <c r="AF365" s="176" t="s">
        <v>213</v>
      </c>
      <c r="AG365" s="176">
        <v>1</v>
      </c>
      <c r="AH365" s="176" t="s">
        <v>654</v>
      </c>
      <c r="AI365" s="176" t="s">
        <v>654</v>
      </c>
      <c r="AJ365" s="176" t="s">
        <v>654</v>
      </c>
      <c r="AK365" s="176" t="s">
        <v>654</v>
      </c>
      <c r="AL365" s="1231" t="s">
        <v>420</v>
      </c>
      <c r="AM365" s="176" t="s">
        <v>420</v>
      </c>
      <c r="AN365" s="176" t="s">
        <v>420</v>
      </c>
      <c r="AO365" s="176" t="s">
        <v>420</v>
      </c>
      <c r="AP365" s="176">
        <v>24</v>
      </c>
      <c r="AQ365" s="176">
        <v>216</v>
      </c>
      <c r="AR365" s="176" t="s">
        <v>420</v>
      </c>
      <c r="AS365" s="193" t="s">
        <v>420</v>
      </c>
    </row>
    <row r="366" spans="1:45" ht="16.5" customHeight="1">
      <c r="A366" s="175">
        <v>46152</v>
      </c>
      <c r="B366" s="176" t="s">
        <v>214</v>
      </c>
      <c r="C366" s="176" t="s">
        <v>17237</v>
      </c>
      <c r="E366" s="176" t="s">
        <v>425</v>
      </c>
      <c r="F366" s="176" t="s">
        <v>17233</v>
      </c>
      <c r="G366" s="176">
        <v>780</v>
      </c>
      <c r="H366" s="176" t="s">
        <v>1332</v>
      </c>
      <c r="I366" s="176">
        <v>5</v>
      </c>
      <c r="J366" s="176">
        <v>14</v>
      </c>
      <c r="K366" s="176">
        <v>0</v>
      </c>
      <c r="L366" s="176">
        <v>8916</v>
      </c>
      <c r="M366" s="176">
        <v>8348</v>
      </c>
      <c r="N366" s="176">
        <v>10</v>
      </c>
      <c r="O366" s="176">
        <v>0</v>
      </c>
      <c r="P366" s="176">
        <v>8918</v>
      </c>
      <c r="Q366" s="176">
        <v>8488</v>
      </c>
      <c r="R366" s="176">
        <v>7</v>
      </c>
      <c r="S366" s="176">
        <v>0</v>
      </c>
      <c r="T366" s="176">
        <v>8900</v>
      </c>
      <c r="U366" s="176">
        <v>8492</v>
      </c>
      <c r="V366" s="176">
        <v>18</v>
      </c>
      <c r="W366" s="176">
        <v>0</v>
      </c>
      <c r="X366" s="176">
        <v>8844</v>
      </c>
      <c r="Y366" s="176">
        <v>8292</v>
      </c>
      <c r="Z366" s="176">
        <v>1.7777777777777777</v>
      </c>
      <c r="AA366" s="176">
        <v>16.333333333333332</v>
      </c>
      <c r="AB366" s="176">
        <v>1</v>
      </c>
      <c r="AC366" s="176">
        <v>86.497500000000002</v>
      </c>
      <c r="AD366" s="176">
        <v>2.0416666666666665</v>
      </c>
      <c r="AE366" s="176">
        <v>2.0416666666666665</v>
      </c>
      <c r="AF366" s="176" t="s">
        <v>213</v>
      </c>
      <c r="AG366" s="176">
        <v>1</v>
      </c>
      <c r="AH366" s="176" t="s">
        <v>655</v>
      </c>
      <c r="AI366" s="176" t="s">
        <v>655</v>
      </c>
      <c r="AJ366" s="176" t="s">
        <v>15469</v>
      </c>
      <c r="AK366" s="176" t="s">
        <v>15469</v>
      </c>
      <c r="AL366" s="1231" t="s">
        <v>251</v>
      </c>
      <c r="AM366" s="176" t="s">
        <v>126</v>
      </c>
      <c r="AN366" s="176">
        <v>0.91100000000000003</v>
      </c>
      <c r="AO366" s="176">
        <v>1.8</v>
      </c>
      <c r="AP366" s="176">
        <v>24</v>
      </c>
      <c r="AQ366" s="176">
        <v>216</v>
      </c>
      <c r="AR366" s="176">
        <v>2.8</v>
      </c>
      <c r="AS366" s="193">
        <v>13223.3472</v>
      </c>
    </row>
    <row r="367" spans="1:45" ht="16.5" customHeight="1">
      <c r="A367" s="175">
        <v>46152</v>
      </c>
      <c r="B367" s="176" t="s">
        <v>215</v>
      </c>
      <c r="C367" s="176" t="s">
        <v>17289</v>
      </c>
      <c r="D367" s="176" t="s">
        <v>646</v>
      </c>
      <c r="E367" s="176" t="s">
        <v>17279</v>
      </c>
      <c r="F367" s="176" t="s">
        <v>17297</v>
      </c>
      <c r="G367" s="176">
        <v>700</v>
      </c>
      <c r="H367" s="176" t="s">
        <v>1237</v>
      </c>
      <c r="I367" s="176">
        <v>5</v>
      </c>
      <c r="J367" s="176">
        <v>30</v>
      </c>
      <c r="K367" s="176">
        <v>0</v>
      </c>
      <c r="M367" s="176">
        <v>8322</v>
      </c>
      <c r="N367" s="176">
        <v>6</v>
      </c>
      <c r="O367" s="176">
        <v>0</v>
      </c>
      <c r="P367" s="176" t="s">
        <v>645</v>
      </c>
      <c r="Q367" s="176">
        <v>9189</v>
      </c>
      <c r="R367" s="176">
        <v>8</v>
      </c>
      <c r="S367" s="176">
        <v>0</v>
      </c>
      <c r="T367" s="176" t="s">
        <v>645</v>
      </c>
      <c r="U367" s="176">
        <v>9219</v>
      </c>
      <c r="V367" s="176">
        <v>38</v>
      </c>
      <c r="W367" s="176">
        <v>0</v>
      </c>
      <c r="X367" s="176" t="s">
        <v>645</v>
      </c>
      <c r="Y367" s="176">
        <v>8944</v>
      </c>
      <c r="Z367" s="176">
        <v>3.2653061224489797</v>
      </c>
      <c r="AA367" s="176">
        <v>27.333333333333332</v>
      </c>
      <c r="AB367" s="176">
        <v>1</v>
      </c>
      <c r="AC367" s="176">
        <v>89.185000000000002</v>
      </c>
      <c r="AD367" s="176">
        <v>3.4166666666666665</v>
      </c>
      <c r="AE367" s="176">
        <v>3.4166666666666665</v>
      </c>
      <c r="AF367" s="176" t="s">
        <v>213</v>
      </c>
      <c r="AG367" s="176">
        <v>1</v>
      </c>
      <c r="AH367" s="176" t="s">
        <v>655</v>
      </c>
      <c r="AI367" s="176" t="s">
        <v>655</v>
      </c>
      <c r="AJ367" s="176" t="s">
        <v>15469</v>
      </c>
      <c r="AK367" s="176" t="s">
        <v>15469</v>
      </c>
      <c r="AL367" s="1231" t="s">
        <v>251</v>
      </c>
      <c r="AM367" s="176" t="s">
        <v>466</v>
      </c>
      <c r="AN367" s="176">
        <v>1.1890000000000001</v>
      </c>
      <c r="AO367" s="176">
        <v>2.2999999999999998</v>
      </c>
      <c r="AP367" s="176">
        <v>24</v>
      </c>
      <c r="AQ367" s="176">
        <v>216</v>
      </c>
      <c r="AR367" s="176">
        <v>3.3</v>
      </c>
      <c r="AS367" s="193">
        <v>20340.460800000001</v>
      </c>
    </row>
    <row r="368" spans="1:45" ht="16.5" customHeight="1">
      <c r="A368" s="175">
        <v>46152</v>
      </c>
      <c r="B368" s="176" t="s">
        <v>216</v>
      </c>
      <c r="C368" s="176" t="s">
        <v>17356</v>
      </c>
      <c r="E368" s="176" t="s">
        <v>15134</v>
      </c>
      <c r="F368" s="176" t="s">
        <v>17376</v>
      </c>
      <c r="G368" s="176">
        <v>600</v>
      </c>
      <c r="H368" s="176" t="s">
        <v>661</v>
      </c>
      <c r="I368" s="176">
        <v>5</v>
      </c>
      <c r="J368" s="176">
        <v>10</v>
      </c>
      <c r="K368" s="176">
        <v>3</v>
      </c>
      <c r="L368" s="176">
        <v>9275</v>
      </c>
      <c r="M368" s="176" t="s">
        <v>645</v>
      </c>
      <c r="N368" s="176">
        <v>2</v>
      </c>
      <c r="O368" s="176">
        <v>0</v>
      </c>
      <c r="P368" s="176">
        <v>9596</v>
      </c>
      <c r="Q368" s="176" t="s">
        <v>645</v>
      </c>
      <c r="R368" s="176">
        <v>0</v>
      </c>
      <c r="S368" s="176">
        <v>0</v>
      </c>
      <c r="T368" s="176">
        <v>9603</v>
      </c>
      <c r="U368" s="176" t="s">
        <v>645</v>
      </c>
      <c r="V368" s="176">
        <v>21</v>
      </c>
      <c r="W368" s="176">
        <v>0</v>
      </c>
      <c r="X368" s="176">
        <v>9221</v>
      </c>
      <c r="Y368" s="176" t="s">
        <v>645</v>
      </c>
      <c r="Z368" s="176">
        <v>2.8346456692913384</v>
      </c>
      <c r="AA368" s="176">
        <v>22</v>
      </c>
      <c r="AB368" s="176">
        <v>0.99491185897435896</v>
      </c>
      <c r="AC368" s="176">
        <v>94.237499999999997</v>
      </c>
      <c r="AD368" s="176">
        <v>2.75</v>
      </c>
      <c r="AE368" s="176">
        <v>2.5</v>
      </c>
      <c r="AF368" s="176" t="s">
        <v>213</v>
      </c>
      <c r="AG368" s="176">
        <v>2</v>
      </c>
      <c r="AH368" s="176" t="s">
        <v>655</v>
      </c>
      <c r="AI368" s="176" t="s">
        <v>655</v>
      </c>
      <c r="AJ368" s="176" t="s">
        <v>748</v>
      </c>
      <c r="AK368" s="176" t="s">
        <v>748</v>
      </c>
      <c r="AL368" s="1231" t="s">
        <v>252</v>
      </c>
      <c r="AM368" s="176" t="s">
        <v>126</v>
      </c>
      <c r="AN368" s="176">
        <v>0.91100000000000003</v>
      </c>
      <c r="AO368" s="176">
        <v>3.2</v>
      </c>
      <c r="AP368" s="176">
        <v>24</v>
      </c>
      <c r="AQ368" s="176">
        <v>216</v>
      </c>
      <c r="AR368" s="176">
        <v>4.2</v>
      </c>
      <c r="AS368" s="193">
        <v>19835.020800000002</v>
      </c>
    </row>
    <row r="369" spans="1:45" ht="16.5" customHeight="1">
      <c r="A369" s="175">
        <v>46152</v>
      </c>
      <c r="B369" s="176" t="s">
        <v>217</v>
      </c>
      <c r="C369" s="176" t="s">
        <v>16722</v>
      </c>
      <c r="E369" s="176" t="s">
        <v>874</v>
      </c>
      <c r="F369" s="176" t="s">
        <v>16725</v>
      </c>
      <c r="G369" s="176">
        <v>600</v>
      </c>
      <c r="H369" s="176" t="s">
        <v>16053</v>
      </c>
      <c r="I369" s="176">
        <v>4</v>
      </c>
      <c r="J369" s="176">
        <v>13</v>
      </c>
      <c r="K369" s="176">
        <v>0</v>
      </c>
      <c r="L369" s="176">
        <v>8350</v>
      </c>
      <c r="M369" s="176">
        <v>8816</v>
      </c>
      <c r="N369" s="176">
        <v>13</v>
      </c>
      <c r="O369" s="176">
        <v>0</v>
      </c>
      <c r="P369" s="176">
        <v>8330</v>
      </c>
      <c r="Q369" s="176">
        <v>8960</v>
      </c>
      <c r="R369" s="176">
        <v>9</v>
      </c>
      <c r="S369" s="176">
        <v>0</v>
      </c>
      <c r="T369" s="176">
        <v>8384</v>
      </c>
      <c r="U369" s="176">
        <v>8946</v>
      </c>
      <c r="V369" s="176">
        <v>22</v>
      </c>
      <c r="W369" s="176">
        <v>0</v>
      </c>
      <c r="X369" s="176">
        <v>8419</v>
      </c>
      <c r="Y369" s="176">
        <v>8879</v>
      </c>
      <c r="Z369" s="176">
        <v>1.7496962332928312</v>
      </c>
      <c r="AA369" s="176">
        <v>19</v>
      </c>
      <c r="AB369" s="176">
        <v>1</v>
      </c>
      <c r="AC369" s="176">
        <v>86.355000000000004</v>
      </c>
      <c r="AD369" s="176">
        <v>2.375</v>
      </c>
      <c r="AE369" s="176">
        <v>2.375</v>
      </c>
      <c r="AF369" s="176" t="s">
        <v>213</v>
      </c>
      <c r="AG369" s="176">
        <v>1</v>
      </c>
      <c r="AH369" s="176" t="s">
        <v>16623</v>
      </c>
      <c r="AI369" s="176" t="s">
        <v>16623</v>
      </c>
      <c r="AJ369" s="176" t="s">
        <v>748</v>
      </c>
      <c r="AK369" s="176" t="s">
        <v>748</v>
      </c>
      <c r="AL369" s="1231" t="s">
        <v>252</v>
      </c>
      <c r="AM369" s="176" t="s">
        <v>126</v>
      </c>
      <c r="AN369" s="176">
        <v>0.91100000000000003</v>
      </c>
      <c r="AO369" s="176">
        <v>1.7</v>
      </c>
      <c r="AP369" s="176">
        <v>24</v>
      </c>
      <c r="AQ369" s="176">
        <v>216</v>
      </c>
      <c r="AR369" s="176">
        <v>2.7</v>
      </c>
      <c r="AS369" s="193">
        <v>12751.084800000001</v>
      </c>
    </row>
    <row r="370" spans="1:45" ht="16.5" customHeight="1">
      <c r="A370" s="175">
        <v>46152</v>
      </c>
      <c r="B370" s="176" t="s">
        <v>218</v>
      </c>
      <c r="C370" s="176" t="s">
        <v>17287</v>
      </c>
      <c r="D370" s="176" t="s">
        <v>646</v>
      </c>
      <c r="E370" s="176" t="s">
        <v>17279</v>
      </c>
      <c r="F370" s="176" t="s">
        <v>17280</v>
      </c>
      <c r="G370" s="176">
        <v>700</v>
      </c>
      <c r="H370" s="176" t="s">
        <v>747</v>
      </c>
      <c r="I370" s="176">
        <v>5</v>
      </c>
      <c r="L370" s="176" t="s">
        <v>127</v>
      </c>
      <c r="M370" s="176" t="s">
        <v>645</v>
      </c>
      <c r="P370" s="176" t="s">
        <v>127</v>
      </c>
      <c r="Q370" s="176" t="s">
        <v>645</v>
      </c>
      <c r="T370" s="176" t="s">
        <v>640</v>
      </c>
      <c r="U370" s="176" t="s">
        <v>645</v>
      </c>
      <c r="X370" s="176" t="s">
        <v>645</v>
      </c>
      <c r="Z370" s="176">
        <v>3.2505643340857788</v>
      </c>
      <c r="AA370" s="176" t="s">
        <v>127</v>
      </c>
      <c r="AB370" s="176" t="s">
        <v>420</v>
      </c>
      <c r="AC370" s="176" t="s">
        <v>420</v>
      </c>
      <c r="AD370" s="176" t="s">
        <v>420</v>
      </c>
      <c r="AE370" s="176" t="s">
        <v>420</v>
      </c>
      <c r="AF370" s="176" t="s">
        <v>213</v>
      </c>
      <c r="AG370" s="176">
        <v>1</v>
      </c>
      <c r="AH370" s="176" t="s">
        <v>16623</v>
      </c>
      <c r="AI370" s="176" t="s">
        <v>16623</v>
      </c>
      <c r="AJ370" s="176" t="s">
        <v>748</v>
      </c>
      <c r="AK370" s="176" t="s">
        <v>748</v>
      </c>
      <c r="AL370" s="1231" t="s">
        <v>251</v>
      </c>
      <c r="AM370" s="176" t="s">
        <v>466</v>
      </c>
      <c r="AN370" s="176">
        <v>1.1890000000000001</v>
      </c>
      <c r="AO370" s="176">
        <v>2.1</v>
      </c>
      <c r="AP370" s="176">
        <v>24</v>
      </c>
      <c r="AQ370" s="176">
        <v>216</v>
      </c>
      <c r="AR370" s="176">
        <v>3.1</v>
      </c>
      <c r="AS370" s="193">
        <v>19107.705600000001</v>
      </c>
    </row>
    <row r="371" spans="1:45" ht="16.5" customHeight="1">
      <c r="A371" s="175">
        <v>46152</v>
      </c>
      <c r="B371" s="176" t="s">
        <v>219</v>
      </c>
      <c r="C371" s="176" t="s">
        <v>17288</v>
      </c>
      <c r="D371" s="176" t="s">
        <v>17291</v>
      </c>
      <c r="E371" s="176" t="s">
        <v>1557</v>
      </c>
      <c r="F371" s="176" t="s">
        <v>16724</v>
      </c>
      <c r="G371" s="176">
        <v>630</v>
      </c>
      <c r="H371" s="176" t="s">
        <v>634</v>
      </c>
      <c r="I371" s="176">
        <v>2</v>
      </c>
      <c r="J371" s="176">
        <v>12</v>
      </c>
      <c r="K371" s="176">
        <v>0</v>
      </c>
      <c r="L371" s="176">
        <v>9743</v>
      </c>
      <c r="M371" s="176">
        <v>9425</v>
      </c>
      <c r="N371" s="176">
        <v>15</v>
      </c>
      <c r="O371" s="176">
        <v>0</v>
      </c>
      <c r="P371" s="176">
        <v>9638</v>
      </c>
      <c r="Q371" s="176">
        <v>9497</v>
      </c>
      <c r="R371" s="176">
        <v>13</v>
      </c>
      <c r="S371" s="176">
        <v>0</v>
      </c>
      <c r="T371" s="176">
        <v>9706</v>
      </c>
      <c r="U371" s="176">
        <v>9474</v>
      </c>
      <c r="V371" s="176">
        <v>17</v>
      </c>
      <c r="W371" s="176">
        <v>0</v>
      </c>
      <c r="X371" s="176">
        <v>9679</v>
      </c>
      <c r="Y371" s="176">
        <v>9575</v>
      </c>
      <c r="Z371" s="176">
        <v>2.4615384615384617</v>
      </c>
      <c r="AA371" s="176">
        <v>19</v>
      </c>
      <c r="AB371" s="176">
        <v>1</v>
      </c>
      <c r="AC371" s="176">
        <v>95.921250000000001</v>
      </c>
      <c r="AD371" s="176">
        <v>2.375</v>
      </c>
      <c r="AE371" s="176">
        <v>2.375</v>
      </c>
      <c r="AF371" s="176" t="s">
        <v>213</v>
      </c>
      <c r="AG371" s="176">
        <v>1</v>
      </c>
      <c r="AH371" s="176" t="s">
        <v>844</v>
      </c>
      <c r="AI371" s="176" t="s">
        <v>844</v>
      </c>
      <c r="AJ371" s="176" t="s">
        <v>15469</v>
      </c>
      <c r="AK371" s="176" t="s">
        <v>15469</v>
      </c>
      <c r="AL371" s="1231" t="s">
        <v>251</v>
      </c>
      <c r="AM371" s="176" t="s">
        <v>1036</v>
      </c>
      <c r="AN371" s="176">
        <v>0.56200000000000006</v>
      </c>
      <c r="AO371" s="176">
        <v>1.1000000000000001</v>
      </c>
      <c r="AP371" s="176">
        <v>24</v>
      </c>
      <c r="AQ371" s="176">
        <v>216</v>
      </c>
      <c r="AR371" s="176">
        <v>2.1</v>
      </c>
      <c r="AS371" s="193">
        <v>6118.1568000000007</v>
      </c>
    </row>
    <row r="372" spans="1:45" ht="16.5" customHeight="1">
      <c r="A372" s="175">
        <v>46152</v>
      </c>
      <c r="B372" s="176" t="s">
        <v>220</v>
      </c>
      <c r="C372" s="176" t="s">
        <v>645</v>
      </c>
      <c r="E372" s="176" t="s">
        <v>420</v>
      </c>
      <c r="F372" s="176" t="s">
        <v>420</v>
      </c>
      <c r="G372" s="176" t="s">
        <v>420</v>
      </c>
      <c r="H372" s="176" t="s">
        <v>420</v>
      </c>
      <c r="I372" s="176" t="s">
        <v>420</v>
      </c>
      <c r="L372" s="176" t="s">
        <v>645</v>
      </c>
      <c r="P372" s="176" t="s">
        <v>645</v>
      </c>
      <c r="T372" s="176" t="s">
        <v>645</v>
      </c>
      <c r="X372" s="176" t="s">
        <v>645</v>
      </c>
      <c r="Z372" s="176" t="s">
        <v>420</v>
      </c>
      <c r="AA372" s="176" t="s">
        <v>645</v>
      </c>
      <c r="AB372" s="176" t="s">
        <v>420</v>
      </c>
      <c r="AC372" s="176" t="s">
        <v>420</v>
      </c>
      <c r="AD372" s="176" t="s">
        <v>420</v>
      </c>
      <c r="AE372" s="176" t="s">
        <v>420</v>
      </c>
      <c r="AF372" s="176" t="s">
        <v>213</v>
      </c>
      <c r="AG372" s="176">
        <v>1</v>
      </c>
      <c r="AH372" s="176" t="s">
        <v>654</v>
      </c>
      <c r="AI372" s="176" t="s">
        <v>654</v>
      </c>
      <c r="AJ372" s="176" t="s">
        <v>654</v>
      </c>
      <c r="AK372" s="176" t="s">
        <v>654</v>
      </c>
      <c r="AL372" s="1231" t="s">
        <v>420</v>
      </c>
      <c r="AM372" s="176" t="s">
        <v>420</v>
      </c>
      <c r="AN372" s="176" t="s">
        <v>420</v>
      </c>
      <c r="AO372" s="176" t="s">
        <v>420</v>
      </c>
      <c r="AP372" s="176">
        <v>24</v>
      </c>
      <c r="AQ372" s="176">
        <v>216</v>
      </c>
      <c r="AR372" s="176" t="s">
        <v>420</v>
      </c>
      <c r="AS372" s="193" t="s">
        <v>420</v>
      </c>
    </row>
    <row r="373" spans="1:45" ht="16.5" customHeight="1">
      <c r="A373" s="175">
        <v>46152</v>
      </c>
      <c r="B373" s="176" t="s">
        <v>221</v>
      </c>
      <c r="C373" s="176" t="s">
        <v>17355</v>
      </c>
      <c r="E373" s="176" t="s">
        <v>628</v>
      </c>
      <c r="F373" s="176" t="s">
        <v>17264</v>
      </c>
      <c r="G373" s="176">
        <v>600</v>
      </c>
      <c r="H373" s="176" t="s">
        <v>480</v>
      </c>
      <c r="I373" s="176">
        <v>5</v>
      </c>
      <c r="J373" s="176">
        <v>15</v>
      </c>
      <c r="K373" s="176">
        <v>6</v>
      </c>
      <c r="L373" s="176">
        <v>8273</v>
      </c>
      <c r="M373" s="176">
        <v>8126</v>
      </c>
      <c r="N373" s="176">
        <v>4</v>
      </c>
      <c r="O373" s="176">
        <v>1</v>
      </c>
      <c r="P373" s="176">
        <v>8391</v>
      </c>
      <c r="Q373" s="176">
        <v>8313</v>
      </c>
      <c r="R373" s="176">
        <v>10</v>
      </c>
      <c r="S373" s="176">
        <v>0</v>
      </c>
      <c r="T373" s="176">
        <v>8274</v>
      </c>
      <c r="U373" s="176">
        <v>8242</v>
      </c>
      <c r="V373" s="176">
        <v>11</v>
      </c>
      <c r="W373" s="176">
        <v>0</v>
      </c>
      <c r="X373" s="176">
        <v>8237</v>
      </c>
      <c r="Y373" s="176">
        <v>8101</v>
      </c>
      <c r="Z373" s="176">
        <v>2.8685258964143427</v>
      </c>
      <c r="AA373" s="176">
        <v>13.333333333333334</v>
      </c>
      <c r="AB373" s="176">
        <v>0.98826789529914527</v>
      </c>
      <c r="AC373" s="176">
        <v>82.446250000000006</v>
      </c>
      <c r="AD373" s="176">
        <v>1.6666666666666667</v>
      </c>
      <c r="AE373" s="176">
        <v>1.375</v>
      </c>
      <c r="AF373" s="176" t="s">
        <v>213</v>
      </c>
      <c r="AG373" s="176">
        <v>1</v>
      </c>
      <c r="AH373" s="176" t="s">
        <v>655</v>
      </c>
      <c r="AI373" s="176" t="s">
        <v>655</v>
      </c>
      <c r="AJ373" s="176" t="s">
        <v>15469</v>
      </c>
      <c r="AK373" s="176" t="s">
        <v>15469</v>
      </c>
      <c r="AL373" s="1231" t="s">
        <v>251</v>
      </c>
      <c r="AM373" s="176" t="s">
        <v>126</v>
      </c>
      <c r="AN373" s="176">
        <v>0.91100000000000003</v>
      </c>
      <c r="AO373" s="176">
        <v>3</v>
      </c>
      <c r="AP373" s="176">
        <v>24</v>
      </c>
      <c r="AQ373" s="176">
        <v>216</v>
      </c>
      <c r="AR373" s="176">
        <v>4</v>
      </c>
      <c r="AS373" s="193">
        <v>18890.495999999999</v>
      </c>
    </row>
    <row r="374" spans="1:45" ht="16.5" customHeight="1">
      <c r="A374" s="175">
        <v>46152</v>
      </c>
      <c r="B374" s="176" t="s">
        <v>222</v>
      </c>
      <c r="C374" s="176" t="s">
        <v>645</v>
      </c>
      <c r="E374" s="176" t="s">
        <v>420</v>
      </c>
      <c r="F374" s="176" t="s">
        <v>420</v>
      </c>
      <c r="G374" s="176" t="s">
        <v>420</v>
      </c>
      <c r="H374" s="176" t="s">
        <v>420</v>
      </c>
      <c r="I374" s="176" t="s">
        <v>420</v>
      </c>
      <c r="L374" s="176" t="s">
        <v>645</v>
      </c>
      <c r="P374" s="176" t="s">
        <v>645</v>
      </c>
      <c r="T374" s="176" t="s">
        <v>645</v>
      </c>
      <c r="X374" s="176" t="s">
        <v>645</v>
      </c>
      <c r="Z374" s="176" t="s">
        <v>420</v>
      </c>
      <c r="AA374" s="176" t="s">
        <v>645</v>
      </c>
      <c r="AB374" s="176" t="s">
        <v>420</v>
      </c>
      <c r="AC374" s="176" t="s">
        <v>420</v>
      </c>
      <c r="AD374" s="176" t="s">
        <v>420</v>
      </c>
      <c r="AE374" s="176" t="s">
        <v>420</v>
      </c>
      <c r="AF374" s="176" t="s">
        <v>213</v>
      </c>
      <c r="AG374" s="176">
        <v>1</v>
      </c>
      <c r="AH374" s="176" t="s">
        <v>654</v>
      </c>
      <c r="AI374" s="176" t="s">
        <v>654</v>
      </c>
      <c r="AJ374" s="176" t="s">
        <v>654</v>
      </c>
      <c r="AK374" s="176" t="s">
        <v>654</v>
      </c>
      <c r="AL374" s="1231" t="s">
        <v>420</v>
      </c>
      <c r="AM374" s="176" t="s">
        <v>420</v>
      </c>
      <c r="AN374" s="176" t="s">
        <v>420</v>
      </c>
      <c r="AO374" s="176" t="s">
        <v>420</v>
      </c>
      <c r="AP374" s="176">
        <v>24</v>
      </c>
      <c r="AQ374" s="176">
        <v>216</v>
      </c>
      <c r="AR374" s="176" t="s">
        <v>420</v>
      </c>
      <c r="AS374" s="193" t="s">
        <v>420</v>
      </c>
    </row>
    <row r="375" spans="1:45" ht="16.5" customHeight="1">
      <c r="A375" s="175">
        <v>46152</v>
      </c>
      <c r="B375" s="176" t="s">
        <v>223</v>
      </c>
      <c r="C375" s="176" t="s">
        <v>645</v>
      </c>
      <c r="E375" s="176" t="s">
        <v>420</v>
      </c>
      <c r="F375" s="176" t="s">
        <v>420</v>
      </c>
      <c r="G375" s="176" t="s">
        <v>420</v>
      </c>
      <c r="H375" s="176" t="s">
        <v>420</v>
      </c>
      <c r="I375" s="176" t="s">
        <v>420</v>
      </c>
      <c r="L375" s="176" t="s">
        <v>645</v>
      </c>
      <c r="P375" s="176" t="s">
        <v>645</v>
      </c>
      <c r="T375" s="176" t="s">
        <v>645</v>
      </c>
      <c r="X375" s="176" t="s">
        <v>645</v>
      </c>
      <c r="Z375" s="176" t="s">
        <v>420</v>
      </c>
      <c r="AA375" s="176" t="s">
        <v>645</v>
      </c>
      <c r="AB375" s="176" t="s">
        <v>420</v>
      </c>
      <c r="AC375" s="176" t="s">
        <v>420</v>
      </c>
      <c r="AD375" s="176" t="s">
        <v>420</v>
      </c>
      <c r="AE375" s="176" t="s">
        <v>420</v>
      </c>
      <c r="AF375" s="176" t="s">
        <v>213</v>
      </c>
      <c r="AG375" s="176">
        <v>1</v>
      </c>
      <c r="AH375" s="176" t="s">
        <v>654</v>
      </c>
      <c r="AI375" s="176" t="s">
        <v>654</v>
      </c>
      <c r="AJ375" s="176" t="s">
        <v>654</v>
      </c>
      <c r="AK375" s="176" t="s">
        <v>654</v>
      </c>
      <c r="AL375" s="1231" t="s">
        <v>420</v>
      </c>
      <c r="AM375" s="176" t="s">
        <v>420</v>
      </c>
      <c r="AN375" s="176" t="s">
        <v>420</v>
      </c>
      <c r="AO375" s="176" t="s">
        <v>420</v>
      </c>
      <c r="AP375" s="176">
        <v>24</v>
      </c>
      <c r="AQ375" s="176">
        <v>216</v>
      </c>
      <c r="AR375" s="176" t="s">
        <v>420</v>
      </c>
      <c r="AS375" s="193" t="s">
        <v>420</v>
      </c>
    </row>
    <row r="376" spans="1:45" ht="16.5" customHeight="1">
      <c r="A376" s="175">
        <v>46152</v>
      </c>
      <c r="B376" s="176" t="s">
        <v>224</v>
      </c>
      <c r="C376" s="176" t="s">
        <v>17274</v>
      </c>
      <c r="D376" s="176" t="s">
        <v>646</v>
      </c>
      <c r="E376" s="176" t="s">
        <v>17279</v>
      </c>
      <c r="F376" s="176" t="s">
        <v>17280</v>
      </c>
      <c r="G376" s="176">
        <v>700</v>
      </c>
      <c r="H376" s="176" t="s">
        <v>16545</v>
      </c>
      <c r="I376" s="176">
        <v>5</v>
      </c>
      <c r="J376" s="176">
        <v>30</v>
      </c>
      <c r="K376" s="176">
        <v>0</v>
      </c>
      <c r="L376" s="176">
        <v>9428</v>
      </c>
      <c r="M376" s="176">
        <v>8922</v>
      </c>
      <c r="N376" s="176">
        <v>14</v>
      </c>
      <c r="O376" s="176">
        <v>0</v>
      </c>
      <c r="P376" s="176">
        <v>9111</v>
      </c>
      <c r="Q376" s="176">
        <v>9070</v>
      </c>
      <c r="R376" s="176">
        <v>24</v>
      </c>
      <c r="S376" s="176">
        <v>0</v>
      </c>
      <c r="T376" s="176">
        <v>8630</v>
      </c>
      <c r="U376" s="176">
        <v>9302</v>
      </c>
      <c r="V376" s="176">
        <v>70</v>
      </c>
      <c r="W376" s="176">
        <v>0</v>
      </c>
      <c r="X376" s="176">
        <v>9267</v>
      </c>
      <c r="Y376" s="176">
        <v>8909</v>
      </c>
      <c r="Z376" s="176">
        <v>3.2653061224489797</v>
      </c>
      <c r="AA376" s="176">
        <v>23</v>
      </c>
      <c r="AB376" s="176">
        <v>1</v>
      </c>
      <c r="AC376" s="176">
        <v>90.798749999999998</v>
      </c>
      <c r="AD376" s="176">
        <v>2.875</v>
      </c>
      <c r="AE376" s="176">
        <v>2.875</v>
      </c>
      <c r="AF376" s="176" t="s">
        <v>213</v>
      </c>
      <c r="AG376" s="176">
        <v>0.5</v>
      </c>
      <c r="AH376" s="176" t="s">
        <v>16623</v>
      </c>
      <c r="AI376" s="176" t="s">
        <v>16623</v>
      </c>
      <c r="AJ376" s="176" t="s">
        <v>748</v>
      </c>
      <c r="AK376" s="176" t="s">
        <v>748</v>
      </c>
      <c r="AL376" s="1231" t="s">
        <v>251</v>
      </c>
      <c r="AM376" s="176" t="s">
        <v>466</v>
      </c>
      <c r="AN376" s="176">
        <v>1.1890000000000001</v>
      </c>
      <c r="AO376" s="176">
        <v>2.2999999999999998</v>
      </c>
      <c r="AP376" s="176">
        <v>24</v>
      </c>
      <c r="AQ376" s="176">
        <v>216</v>
      </c>
      <c r="AR376" s="176">
        <v>3.3</v>
      </c>
      <c r="AS376" s="193">
        <v>20340.460800000001</v>
      </c>
    </row>
    <row r="377" spans="1:45" ht="16.5" customHeight="1">
      <c r="A377" s="175">
        <v>46152</v>
      </c>
      <c r="B377" s="176" t="s">
        <v>225</v>
      </c>
      <c r="C377" s="176" t="s">
        <v>17290</v>
      </c>
      <c r="E377" s="176" t="s">
        <v>210</v>
      </c>
      <c r="F377" s="176" t="s">
        <v>17292</v>
      </c>
      <c r="G377" s="176">
        <v>650</v>
      </c>
      <c r="H377" s="176" t="s">
        <v>3307</v>
      </c>
      <c r="I377" s="176">
        <v>5</v>
      </c>
      <c r="J377" s="176">
        <v>17</v>
      </c>
      <c r="K377" s="176">
        <v>0</v>
      </c>
      <c r="L377" s="176">
        <v>9112</v>
      </c>
      <c r="M377" s="176">
        <v>9130</v>
      </c>
      <c r="N377" s="176">
        <v>14</v>
      </c>
      <c r="O377" s="176">
        <v>4</v>
      </c>
      <c r="P377" s="176">
        <v>9428</v>
      </c>
      <c r="Q377" s="176">
        <v>9117</v>
      </c>
      <c r="R377" s="176">
        <v>9</v>
      </c>
      <c r="S377" s="176">
        <v>0</v>
      </c>
      <c r="T377" s="176">
        <v>9401</v>
      </c>
      <c r="U377" s="176">
        <v>9247</v>
      </c>
      <c r="V377" s="176">
        <v>11</v>
      </c>
      <c r="W377" s="176">
        <v>0</v>
      </c>
      <c r="X377" s="176">
        <v>9375</v>
      </c>
      <c r="Y377" s="176">
        <v>9295</v>
      </c>
      <c r="Z377" s="176">
        <v>3.0573248407643314</v>
      </c>
      <c r="AA377" s="176">
        <v>17</v>
      </c>
      <c r="AB377" s="176">
        <v>0.99370993589743595</v>
      </c>
      <c r="AC377" s="176">
        <v>92.631249999999994</v>
      </c>
      <c r="AD377" s="176">
        <v>2.125</v>
      </c>
      <c r="AE377" s="176">
        <v>1.9583333333333333</v>
      </c>
      <c r="AF377" s="176" t="s">
        <v>213</v>
      </c>
      <c r="AG377" s="176">
        <v>1</v>
      </c>
      <c r="AH377" s="176" t="s">
        <v>844</v>
      </c>
      <c r="AI377" s="176" t="s">
        <v>844</v>
      </c>
      <c r="AJ377" s="176" t="s">
        <v>845</v>
      </c>
      <c r="AK377" s="176" t="s">
        <v>845</v>
      </c>
      <c r="AL377" s="1231" t="s">
        <v>251</v>
      </c>
      <c r="AM377" s="176" t="s">
        <v>126</v>
      </c>
      <c r="AN377" s="176">
        <v>0.91100000000000003</v>
      </c>
      <c r="AO377" s="176">
        <v>1.9</v>
      </c>
      <c r="AP377" s="176">
        <v>24</v>
      </c>
      <c r="AQ377" s="176">
        <v>216</v>
      </c>
      <c r="AR377" s="176">
        <v>2.9</v>
      </c>
      <c r="AS377" s="193">
        <v>13695.6096</v>
      </c>
    </row>
    <row r="378" spans="1:45" ht="16.5" customHeight="1">
      <c r="A378" s="175">
        <v>46152</v>
      </c>
      <c r="B378" s="176" t="s">
        <v>226</v>
      </c>
      <c r="C378" s="176" t="s">
        <v>645</v>
      </c>
      <c r="E378" s="176" t="s">
        <v>420</v>
      </c>
      <c r="F378" s="176" t="s">
        <v>420</v>
      </c>
      <c r="G378" s="176" t="s">
        <v>420</v>
      </c>
      <c r="H378" s="176" t="s">
        <v>420</v>
      </c>
      <c r="I378" s="176" t="s">
        <v>420</v>
      </c>
      <c r="L378" s="176" t="s">
        <v>645</v>
      </c>
      <c r="P378" s="176" t="s">
        <v>645</v>
      </c>
      <c r="T378" s="176" t="s">
        <v>645</v>
      </c>
      <c r="X378" s="176" t="s">
        <v>645</v>
      </c>
      <c r="Z378" s="176" t="s">
        <v>420</v>
      </c>
      <c r="AA378" s="176" t="s">
        <v>645</v>
      </c>
      <c r="AB378" s="176" t="s">
        <v>420</v>
      </c>
      <c r="AC378" s="176" t="s">
        <v>420</v>
      </c>
      <c r="AD378" s="176" t="s">
        <v>420</v>
      </c>
      <c r="AE378" s="176" t="s">
        <v>420</v>
      </c>
      <c r="AF378" s="176" t="s">
        <v>213</v>
      </c>
      <c r="AG378" s="176">
        <v>1</v>
      </c>
      <c r="AH378" s="176" t="s">
        <v>654</v>
      </c>
      <c r="AI378" s="176" t="s">
        <v>654</v>
      </c>
      <c r="AJ378" s="176" t="s">
        <v>654</v>
      </c>
      <c r="AK378" s="176" t="s">
        <v>654</v>
      </c>
      <c r="AL378" s="1231" t="s">
        <v>420</v>
      </c>
      <c r="AM378" s="176" t="s">
        <v>420</v>
      </c>
      <c r="AN378" s="176" t="s">
        <v>420</v>
      </c>
      <c r="AO378" s="176" t="s">
        <v>420</v>
      </c>
      <c r="AP378" s="176">
        <v>24</v>
      </c>
      <c r="AQ378" s="176">
        <v>216</v>
      </c>
      <c r="AR378" s="176" t="s">
        <v>420</v>
      </c>
      <c r="AS378" s="193" t="s">
        <v>420</v>
      </c>
    </row>
    <row r="379" spans="1:45" ht="16.5" customHeight="1">
      <c r="A379" s="175">
        <v>46152</v>
      </c>
      <c r="B379" s="176" t="s">
        <v>227</v>
      </c>
      <c r="C379" s="176" t="s">
        <v>17244</v>
      </c>
      <c r="E379" s="176" t="s">
        <v>17246</v>
      </c>
      <c r="F379" s="176" t="s">
        <v>17236</v>
      </c>
      <c r="G379" s="176">
        <v>700</v>
      </c>
      <c r="H379" s="176" t="s">
        <v>17249</v>
      </c>
      <c r="I379" s="176">
        <v>5</v>
      </c>
      <c r="J379" s="176">
        <v>21</v>
      </c>
      <c r="K379" s="176">
        <v>2</v>
      </c>
      <c r="L379" s="176">
        <v>7496</v>
      </c>
      <c r="M379" s="176">
        <v>8127</v>
      </c>
      <c r="N379" s="176">
        <v>12</v>
      </c>
      <c r="O379" s="176">
        <v>1</v>
      </c>
      <c r="P379" s="176">
        <v>7662</v>
      </c>
      <c r="Q379" s="176">
        <v>8152</v>
      </c>
      <c r="R379" s="176">
        <v>7</v>
      </c>
      <c r="S379" s="176">
        <v>0</v>
      </c>
      <c r="T379" s="176">
        <v>7683</v>
      </c>
      <c r="U379" s="176">
        <v>8045</v>
      </c>
      <c r="V379" s="176">
        <v>21</v>
      </c>
      <c r="W379" s="176">
        <v>0</v>
      </c>
      <c r="X379" s="176">
        <v>7421</v>
      </c>
      <c r="Y379" s="176">
        <v>8037</v>
      </c>
      <c r="Z379" s="176">
        <v>2.2187981510015407</v>
      </c>
      <c r="AA379" s="176">
        <v>20.333333333333332</v>
      </c>
      <c r="AB379" s="176">
        <v>0.99349959935897436</v>
      </c>
      <c r="AC379" s="176">
        <v>78.278750000000002</v>
      </c>
      <c r="AD379" s="176">
        <v>2.5416666666666665</v>
      </c>
      <c r="AE379" s="176">
        <v>2.4166666666666665</v>
      </c>
      <c r="AF379" s="176" t="s">
        <v>213</v>
      </c>
      <c r="AG379" s="176">
        <v>1</v>
      </c>
      <c r="AH379" s="176" t="s">
        <v>655</v>
      </c>
      <c r="AI379" s="176" t="s">
        <v>655</v>
      </c>
      <c r="AJ379" s="176" t="s">
        <v>15469</v>
      </c>
      <c r="AK379" s="176" t="s">
        <v>15469</v>
      </c>
      <c r="AL379" s="1231" t="s">
        <v>251</v>
      </c>
      <c r="AM379" s="176" t="s">
        <v>639</v>
      </c>
      <c r="AN379" s="176">
        <v>0.66900000000000004</v>
      </c>
      <c r="AO379" s="176">
        <v>2.4</v>
      </c>
      <c r="AP379" s="176">
        <v>24</v>
      </c>
      <c r="AQ379" s="176">
        <v>216</v>
      </c>
      <c r="AR379" s="176">
        <v>3.4</v>
      </c>
      <c r="AS379" s="193">
        <v>11791.526400000002</v>
      </c>
    </row>
    <row r="380" spans="1:45" ht="16.5" customHeight="1">
      <c r="A380" s="175">
        <v>46152</v>
      </c>
      <c r="B380" s="176" t="s">
        <v>228</v>
      </c>
      <c r="C380" s="176" t="s">
        <v>645</v>
      </c>
      <c r="E380" s="176" t="s">
        <v>420</v>
      </c>
      <c r="F380" s="176" t="s">
        <v>420</v>
      </c>
      <c r="G380" s="176" t="s">
        <v>420</v>
      </c>
      <c r="H380" s="176" t="s">
        <v>420</v>
      </c>
      <c r="I380" s="176" t="s">
        <v>420</v>
      </c>
      <c r="L380" s="176" t="s">
        <v>645</v>
      </c>
      <c r="P380" s="176" t="s">
        <v>645</v>
      </c>
      <c r="T380" s="176" t="s">
        <v>645</v>
      </c>
      <c r="X380" s="176" t="s">
        <v>645</v>
      </c>
      <c r="Z380" s="176" t="s">
        <v>420</v>
      </c>
      <c r="AA380" s="176" t="s">
        <v>645</v>
      </c>
      <c r="AB380" s="176" t="s">
        <v>420</v>
      </c>
      <c r="AC380" s="176" t="s">
        <v>420</v>
      </c>
      <c r="AD380" s="176" t="s">
        <v>420</v>
      </c>
      <c r="AE380" s="176" t="s">
        <v>420</v>
      </c>
      <c r="AF380" s="176" t="s">
        <v>213</v>
      </c>
      <c r="AG380" s="176">
        <v>1</v>
      </c>
      <c r="AH380" s="176" t="s">
        <v>654</v>
      </c>
      <c r="AI380" s="176" t="s">
        <v>654</v>
      </c>
      <c r="AJ380" s="176" t="s">
        <v>654</v>
      </c>
      <c r="AK380" s="176" t="s">
        <v>654</v>
      </c>
      <c r="AL380" s="1231" t="s">
        <v>420</v>
      </c>
      <c r="AM380" s="176" t="s">
        <v>420</v>
      </c>
      <c r="AN380" s="176" t="s">
        <v>420</v>
      </c>
      <c r="AO380" s="176" t="s">
        <v>420</v>
      </c>
      <c r="AP380" s="176">
        <v>24</v>
      </c>
      <c r="AQ380" s="176">
        <v>216</v>
      </c>
      <c r="AR380" s="176" t="s">
        <v>420</v>
      </c>
      <c r="AS380" s="193" t="s">
        <v>420</v>
      </c>
    </row>
    <row r="381" spans="1:45" ht="16.5" customHeight="1">
      <c r="A381" s="175">
        <v>46152</v>
      </c>
      <c r="B381" s="176" t="s">
        <v>229</v>
      </c>
      <c r="C381" s="176" t="s">
        <v>645</v>
      </c>
      <c r="E381" s="176" t="s">
        <v>420</v>
      </c>
      <c r="F381" s="176" t="s">
        <v>420</v>
      </c>
      <c r="G381" s="176" t="s">
        <v>420</v>
      </c>
      <c r="H381" s="176" t="s">
        <v>420</v>
      </c>
      <c r="I381" s="176" t="s">
        <v>420</v>
      </c>
      <c r="L381" s="176" t="s">
        <v>645</v>
      </c>
      <c r="P381" s="176" t="s">
        <v>645</v>
      </c>
      <c r="T381" s="176" t="s">
        <v>645</v>
      </c>
      <c r="X381" s="176" t="s">
        <v>645</v>
      </c>
      <c r="Z381" s="176" t="s">
        <v>420</v>
      </c>
      <c r="AA381" s="176" t="s">
        <v>645</v>
      </c>
      <c r="AB381" s="176" t="s">
        <v>420</v>
      </c>
      <c r="AC381" s="176" t="s">
        <v>420</v>
      </c>
      <c r="AD381" s="176" t="s">
        <v>420</v>
      </c>
      <c r="AE381" s="176" t="s">
        <v>420</v>
      </c>
      <c r="AF381" s="176" t="s">
        <v>213</v>
      </c>
      <c r="AG381" s="176">
        <v>1</v>
      </c>
      <c r="AH381" s="176" t="s">
        <v>654</v>
      </c>
      <c r="AI381" s="176" t="s">
        <v>654</v>
      </c>
      <c r="AJ381" s="176" t="s">
        <v>654</v>
      </c>
      <c r="AK381" s="176" t="s">
        <v>654</v>
      </c>
      <c r="AL381" s="1231" t="s">
        <v>420</v>
      </c>
      <c r="AM381" s="176" t="s">
        <v>420</v>
      </c>
      <c r="AN381" s="176" t="s">
        <v>420</v>
      </c>
      <c r="AO381" s="176" t="s">
        <v>420</v>
      </c>
      <c r="AP381" s="176">
        <v>24</v>
      </c>
      <c r="AQ381" s="176">
        <v>216</v>
      </c>
      <c r="AR381" s="176" t="s">
        <v>420</v>
      </c>
      <c r="AS381" s="193" t="s">
        <v>420</v>
      </c>
    </row>
    <row r="382" spans="1:45" ht="16.5" customHeight="1">
      <c r="A382" s="175">
        <v>46152</v>
      </c>
      <c r="B382" s="176" t="s">
        <v>230</v>
      </c>
      <c r="C382" s="176" t="s">
        <v>17295</v>
      </c>
      <c r="E382" s="176" t="s">
        <v>869</v>
      </c>
      <c r="F382" s="176" t="s">
        <v>17296</v>
      </c>
      <c r="G382" s="176">
        <v>600</v>
      </c>
      <c r="H382" s="176" t="s">
        <v>459</v>
      </c>
      <c r="I382" s="176">
        <v>4</v>
      </c>
      <c r="J382" s="176">
        <v>24</v>
      </c>
      <c r="K382" s="176">
        <v>0</v>
      </c>
      <c r="L382" s="176">
        <v>8378</v>
      </c>
      <c r="M382" s="176">
        <v>9027</v>
      </c>
      <c r="N382" s="176">
        <v>20</v>
      </c>
      <c r="O382" s="176">
        <v>0</v>
      </c>
      <c r="P382" s="176">
        <v>8581</v>
      </c>
      <c r="Q382" s="176">
        <v>9194</v>
      </c>
      <c r="R382" s="176">
        <v>14</v>
      </c>
      <c r="S382" s="176">
        <v>0</v>
      </c>
      <c r="T382" s="176">
        <v>8629</v>
      </c>
      <c r="U382" s="176">
        <v>9320</v>
      </c>
      <c r="V382" s="176">
        <v>16</v>
      </c>
      <c r="W382" s="176">
        <v>2</v>
      </c>
      <c r="X382" s="176">
        <v>8813</v>
      </c>
      <c r="Y382" s="176">
        <v>9554</v>
      </c>
      <c r="Z382" s="176">
        <v>6.9230769230769234</v>
      </c>
      <c r="AA382" s="176">
        <v>12.333333333333334</v>
      </c>
      <c r="AB382" s="176">
        <v>0.99861111111111112</v>
      </c>
      <c r="AC382" s="176">
        <v>89.37</v>
      </c>
      <c r="AD382" s="176">
        <v>1.5416666666666667</v>
      </c>
      <c r="AE382" s="176">
        <v>1.5</v>
      </c>
      <c r="AF382" s="176" t="s">
        <v>213</v>
      </c>
      <c r="AG382" s="176">
        <v>0.5</v>
      </c>
      <c r="AH382" s="176" t="s">
        <v>16623</v>
      </c>
      <c r="AI382" s="176" t="s">
        <v>16623</v>
      </c>
      <c r="AJ382" s="176" t="s">
        <v>748</v>
      </c>
      <c r="AK382" s="176" t="s">
        <v>748</v>
      </c>
      <c r="AL382" s="1231" t="s">
        <v>251</v>
      </c>
      <c r="AM382" s="176" t="s">
        <v>657</v>
      </c>
      <c r="AN382" s="176">
        <v>1.859</v>
      </c>
      <c r="AO382" s="176">
        <v>1.6</v>
      </c>
      <c r="AP382" s="176">
        <v>24</v>
      </c>
      <c r="AQ382" s="176">
        <v>216</v>
      </c>
      <c r="AR382" s="176">
        <v>2.6</v>
      </c>
      <c r="AS382" s="193">
        <v>25056.345600000001</v>
      </c>
    </row>
    <row r="383" spans="1:45" ht="16.5" customHeight="1">
      <c r="A383" s="175">
        <v>46152</v>
      </c>
      <c r="B383" s="176" t="s">
        <v>231</v>
      </c>
      <c r="C383" s="176" t="s">
        <v>645</v>
      </c>
      <c r="E383" s="176" t="s">
        <v>420</v>
      </c>
      <c r="F383" s="176" t="s">
        <v>420</v>
      </c>
      <c r="G383" s="176" t="s">
        <v>420</v>
      </c>
      <c r="H383" s="176" t="s">
        <v>420</v>
      </c>
      <c r="I383" s="176" t="s">
        <v>420</v>
      </c>
      <c r="L383" s="176" t="s">
        <v>645</v>
      </c>
      <c r="P383" s="176" t="s">
        <v>645</v>
      </c>
      <c r="T383" s="176" t="s">
        <v>645</v>
      </c>
      <c r="X383" s="176" t="s">
        <v>645</v>
      </c>
      <c r="Z383" s="176" t="s">
        <v>420</v>
      </c>
      <c r="AA383" s="176" t="s">
        <v>645</v>
      </c>
      <c r="AB383" s="176" t="s">
        <v>420</v>
      </c>
      <c r="AC383" s="176" t="s">
        <v>420</v>
      </c>
      <c r="AD383" s="176" t="s">
        <v>420</v>
      </c>
      <c r="AE383" s="176" t="s">
        <v>420</v>
      </c>
      <c r="AF383" s="176" t="s">
        <v>232</v>
      </c>
      <c r="AG383" s="176">
        <v>1</v>
      </c>
      <c r="AH383" s="176" t="s">
        <v>654</v>
      </c>
      <c r="AI383" s="176" t="s">
        <v>654</v>
      </c>
      <c r="AJ383" s="176" t="s">
        <v>654</v>
      </c>
      <c r="AK383" s="176" t="s">
        <v>654</v>
      </c>
      <c r="AL383" s="1231" t="s">
        <v>420</v>
      </c>
      <c r="AM383" s="176" t="s">
        <v>420</v>
      </c>
      <c r="AN383" s="176" t="s">
        <v>420</v>
      </c>
      <c r="AO383" s="176" t="s">
        <v>420</v>
      </c>
      <c r="AP383" s="176">
        <v>24</v>
      </c>
      <c r="AQ383" s="176">
        <v>216</v>
      </c>
      <c r="AR383" s="176" t="s">
        <v>420</v>
      </c>
      <c r="AS383" s="193" t="s">
        <v>420</v>
      </c>
    </row>
    <row r="384" spans="1:45" ht="16.5" customHeight="1">
      <c r="A384" s="175">
        <v>46152</v>
      </c>
      <c r="B384" s="176" t="s">
        <v>233</v>
      </c>
      <c r="C384" s="176" t="s">
        <v>17375</v>
      </c>
      <c r="D384" s="176" t="s">
        <v>646</v>
      </c>
      <c r="E384" s="176" t="s">
        <v>17253</v>
      </c>
      <c r="F384" s="176" t="s">
        <v>17344</v>
      </c>
      <c r="G384" s="176">
        <v>600</v>
      </c>
      <c r="H384" s="176" t="s">
        <v>1470</v>
      </c>
      <c r="I384" s="176">
        <v>5.5</v>
      </c>
      <c r="J384" s="176">
        <v>76</v>
      </c>
      <c r="K384" s="176">
        <v>10</v>
      </c>
      <c r="L384" s="176">
        <v>7830</v>
      </c>
      <c r="N384" s="176">
        <v>21</v>
      </c>
      <c r="O384" s="176">
        <v>3</v>
      </c>
      <c r="P384" s="176">
        <v>8050</v>
      </c>
      <c r="R384" s="176">
        <v>19</v>
      </c>
      <c r="S384" s="176">
        <v>6</v>
      </c>
      <c r="T384" s="176">
        <v>7990</v>
      </c>
      <c r="V384" s="176">
        <v>54</v>
      </c>
      <c r="W384" s="176">
        <v>4</v>
      </c>
      <c r="X384" s="176">
        <v>7720</v>
      </c>
      <c r="Z384" s="176">
        <v>5.0526315789473681</v>
      </c>
      <c r="AA384" s="176">
        <v>56.666666666666664</v>
      </c>
      <c r="AB384" s="176">
        <v>0.97811498397435892</v>
      </c>
      <c r="AC384" s="176">
        <v>78.974999999999994</v>
      </c>
      <c r="AD384" s="176">
        <v>7.083333333333333</v>
      </c>
      <c r="AE384" s="176">
        <v>6.125</v>
      </c>
      <c r="AF384" s="176" t="s">
        <v>232</v>
      </c>
      <c r="AG384" s="176">
        <v>1</v>
      </c>
      <c r="AH384" s="176" t="s">
        <v>844</v>
      </c>
      <c r="AI384" s="176" t="s">
        <v>844</v>
      </c>
      <c r="AJ384" s="176" t="s">
        <v>845</v>
      </c>
      <c r="AK384" s="176" t="s">
        <v>845</v>
      </c>
      <c r="AL384" s="1231" t="s">
        <v>251</v>
      </c>
      <c r="AM384" s="176" t="s">
        <v>657</v>
      </c>
      <c r="AN384" s="176">
        <v>1.859</v>
      </c>
      <c r="AO384" s="176">
        <v>2</v>
      </c>
      <c r="AP384" s="176">
        <v>24</v>
      </c>
      <c r="AQ384" s="176">
        <v>216</v>
      </c>
      <c r="AR384" s="176">
        <v>3</v>
      </c>
      <c r="AS384" s="193">
        <v>28911.168000000001</v>
      </c>
    </row>
    <row r="385" spans="1:45" ht="16.5" customHeight="1">
      <c r="A385" s="175">
        <v>46152</v>
      </c>
      <c r="B385" s="176" t="s">
        <v>234</v>
      </c>
      <c r="C385" s="176" t="s">
        <v>645</v>
      </c>
      <c r="E385" s="176" t="s">
        <v>420</v>
      </c>
      <c r="F385" s="176" t="s">
        <v>420</v>
      </c>
      <c r="G385" s="176" t="s">
        <v>420</v>
      </c>
      <c r="H385" s="176" t="s">
        <v>420</v>
      </c>
      <c r="I385" s="176" t="s">
        <v>420</v>
      </c>
      <c r="L385" s="176" t="s">
        <v>645</v>
      </c>
      <c r="P385" s="176" t="s">
        <v>645</v>
      </c>
      <c r="T385" s="176" t="s">
        <v>645</v>
      </c>
      <c r="X385" s="176" t="s">
        <v>645</v>
      </c>
      <c r="Z385" s="176" t="s">
        <v>420</v>
      </c>
      <c r="AA385" s="176" t="s">
        <v>645</v>
      </c>
      <c r="AB385" s="176" t="s">
        <v>420</v>
      </c>
      <c r="AC385" s="176" t="s">
        <v>420</v>
      </c>
      <c r="AD385" s="176" t="s">
        <v>420</v>
      </c>
      <c r="AE385" s="176" t="s">
        <v>420</v>
      </c>
      <c r="AF385" s="176" t="s">
        <v>232</v>
      </c>
      <c r="AG385" s="176">
        <v>1</v>
      </c>
      <c r="AH385" s="176" t="s">
        <v>654</v>
      </c>
      <c r="AI385" s="176" t="s">
        <v>654</v>
      </c>
      <c r="AJ385" s="176" t="s">
        <v>654</v>
      </c>
      <c r="AK385" s="176" t="s">
        <v>654</v>
      </c>
      <c r="AL385" s="1231" t="s">
        <v>420</v>
      </c>
      <c r="AM385" s="176" t="s">
        <v>420</v>
      </c>
      <c r="AN385" s="176" t="s">
        <v>420</v>
      </c>
      <c r="AO385" s="176" t="s">
        <v>420</v>
      </c>
      <c r="AP385" s="176">
        <v>24</v>
      </c>
      <c r="AQ385" s="176">
        <v>216</v>
      </c>
      <c r="AR385" s="176" t="s">
        <v>420</v>
      </c>
      <c r="AS385" s="193" t="s">
        <v>420</v>
      </c>
    </row>
    <row r="386" spans="1:45" ht="16.5" customHeight="1">
      <c r="A386" s="175">
        <v>46152</v>
      </c>
      <c r="B386" s="176" t="s">
        <v>235</v>
      </c>
      <c r="C386" s="176" t="s">
        <v>17357</v>
      </c>
      <c r="D386" s="176" t="s">
        <v>646</v>
      </c>
      <c r="E386" s="176" t="s">
        <v>17253</v>
      </c>
      <c r="F386" s="176" t="s">
        <v>17358</v>
      </c>
      <c r="G386" s="176">
        <v>700</v>
      </c>
      <c r="H386" s="176" t="s">
        <v>814</v>
      </c>
      <c r="I386" s="176">
        <v>5.5</v>
      </c>
      <c r="J386" s="176">
        <v>38</v>
      </c>
      <c r="K386" s="176">
        <v>0</v>
      </c>
      <c r="L386" s="176">
        <v>8430</v>
      </c>
      <c r="M386" s="176">
        <v>9350</v>
      </c>
      <c r="N386" s="176">
        <v>22</v>
      </c>
      <c r="O386" s="176">
        <v>0</v>
      </c>
      <c r="P386" s="176">
        <v>8520</v>
      </c>
      <c r="Q386" s="176">
        <v>9170</v>
      </c>
      <c r="R386" s="176">
        <v>30</v>
      </c>
      <c r="S386" s="176">
        <v>0</v>
      </c>
      <c r="T386" s="176">
        <v>8800</v>
      </c>
      <c r="U386" s="176">
        <v>8980</v>
      </c>
      <c r="V386" s="176">
        <v>44</v>
      </c>
      <c r="W386" s="176">
        <v>0</v>
      </c>
      <c r="X386" s="176">
        <v>9260</v>
      </c>
      <c r="Y386" s="176">
        <v>9720</v>
      </c>
      <c r="Z386" s="176">
        <v>5.8775510204081636</v>
      </c>
      <c r="AA386" s="176">
        <v>44.666666666666664</v>
      </c>
      <c r="AB386" s="176">
        <v>1</v>
      </c>
      <c r="AC386" s="176">
        <v>90.287499999999994</v>
      </c>
      <c r="AD386" s="176">
        <v>5.583333333333333</v>
      </c>
      <c r="AE386" s="176">
        <v>5.583333333333333</v>
      </c>
      <c r="AF386" s="176" t="s">
        <v>236</v>
      </c>
      <c r="AG386" s="176">
        <v>1</v>
      </c>
      <c r="AH386" s="176" t="s">
        <v>667</v>
      </c>
      <c r="AI386" s="176" t="s">
        <v>667</v>
      </c>
      <c r="AJ386" s="176" t="s">
        <v>668</v>
      </c>
      <c r="AK386" s="176" t="s">
        <v>668</v>
      </c>
      <c r="AL386" s="1231" t="s">
        <v>252</v>
      </c>
      <c r="AM386" s="176" t="s">
        <v>466</v>
      </c>
      <c r="AN386" s="176">
        <v>1.1890000000000001</v>
      </c>
      <c r="AO386" s="176">
        <v>2.9</v>
      </c>
      <c r="AP386" s="176">
        <v>24</v>
      </c>
      <c r="AQ386" s="176">
        <v>216</v>
      </c>
      <c r="AR386" s="176">
        <v>3.9</v>
      </c>
      <c r="AS386" s="193">
        <v>24038.7264</v>
      </c>
    </row>
    <row r="387" spans="1:45" ht="16.5" customHeight="1">
      <c r="A387" s="175">
        <v>46152</v>
      </c>
      <c r="B387" s="176" t="s">
        <v>237</v>
      </c>
      <c r="C387" s="176" t="s">
        <v>17343</v>
      </c>
      <c r="D387" s="176" t="s">
        <v>646</v>
      </c>
      <c r="E387" s="176" t="s">
        <v>17253</v>
      </c>
      <c r="F387" s="176" t="s">
        <v>17344</v>
      </c>
      <c r="G387" s="176">
        <v>700</v>
      </c>
      <c r="H387" s="176" t="s">
        <v>876</v>
      </c>
      <c r="I387" s="176">
        <v>5.5</v>
      </c>
      <c r="J387" s="176">
        <v>25</v>
      </c>
      <c r="K387" s="176">
        <v>0</v>
      </c>
      <c r="L387" s="176">
        <v>9540</v>
      </c>
      <c r="M387" s="176">
        <v>9170</v>
      </c>
      <c r="N387" s="176">
        <v>9</v>
      </c>
      <c r="O387" s="176">
        <v>0</v>
      </c>
      <c r="P387" s="176">
        <v>9810</v>
      </c>
      <c r="Q387" s="176">
        <v>9070</v>
      </c>
      <c r="R387" s="176">
        <v>10</v>
      </c>
      <c r="S387" s="176">
        <v>0</v>
      </c>
      <c r="T387" s="176">
        <v>9170</v>
      </c>
      <c r="U387" s="176">
        <v>8060</v>
      </c>
      <c r="V387" s="176">
        <v>58</v>
      </c>
      <c r="W387" s="176">
        <v>0</v>
      </c>
      <c r="X387" s="176">
        <v>9630</v>
      </c>
      <c r="Y387" s="176">
        <v>9170</v>
      </c>
      <c r="Z387" s="176">
        <v>5.8536585365853657</v>
      </c>
      <c r="AA387" s="176">
        <v>34</v>
      </c>
      <c r="AB387" s="176">
        <v>1</v>
      </c>
      <c r="AC387" s="176">
        <v>92.025000000000006</v>
      </c>
      <c r="AD387" s="176">
        <v>4.25</v>
      </c>
      <c r="AE387" s="176">
        <v>4.25</v>
      </c>
      <c r="AF387" s="176" t="s">
        <v>236</v>
      </c>
      <c r="AG387" s="176">
        <v>1</v>
      </c>
      <c r="AH387" s="176" t="s">
        <v>667</v>
      </c>
      <c r="AI387" s="176" t="s">
        <v>667</v>
      </c>
      <c r="AJ387" s="176" t="s">
        <v>668</v>
      </c>
      <c r="AK387" s="176" t="s">
        <v>668</v>
      </c>
      <c r="AL387" s="1231" t="s">
        <v>251</v>
      </c>
      <c r="AM387" s="176" t="s">
        <v>466</v>
      </c>
      <c r="AN387" s="176">
        <v>1.1890000000000001</v>
      </c>
      <c r="AO387" s="176">
        <v>2.9</v>
      </c>
      <c r="AP387" s="176">
        <v>24</v>
      </c>
      <c r="AQ387" s="176">
        <v>216</v>
      </c>
      <c r="AR387" s="176">
        <v>3.9</v>
      </c>
      <c r="AS387" s="193">
        <v>24038.7264</v>
      </c>
    </row>
    <row r="388" spans="1:45" ht="16.5" customHeight="1">
      <c r="A388" s="175">
        <v>46152</v>
      </c>
      <c r="B388" s="176" t="s">
        <v>238</v>
      </c>
      <c r="C388" s="176" t="s">
        <v>17285</v>
      </c>
      <c r="E388" s="176" t="s">
        <v>17253</v>
      </c>
      <c r="F388" s="176" t="s">
        <v>17293</v>
      </c>
      <c r="G388" s="176">
        <v>670</v>
      </c>
      <c r="H388" s="176" t="s">
        <v>735</v>
      </c>
      <c r="I388" s="176">
        <v>5</v>
      </c>
      <c r="J388" s="176">
        <v>25</v>
      </c>
      <c r="K388" s="176">
        <v>0</v>
      </c>
      <c r="L388" s="176">
        <v>9070</v>
      </c>
      <c r="N388" s="176">
        <v>10</v>
      </c>
      <c r="O388" s="176">
        <v>0</v>
      </c>
      <c r="P388" s="176">
        <v>9260</v>
      </c>
      <c r="R388" s="176">
        <v>4</v>
      </c>
      <c r="S388" s="176">
        <v>0</v>
      </c>
      <c r="T388" s="176">
        <v>9260</v>
      </c>
      <c r="V388" s="176">
        <v>48</v>
      </c>
      <c r="W388" s="176">
        <v>0</v>
      </c>
      <c r="X388" s="176">
        <v>9350</v>
      </c>
      <c r="Z388" s="176">
        <v>6.2882096069868991</v>
      </c>
      <c r="AA388" s="176">
        <v>58</v>
      </c>
      <c r="AB388" s="176">
        <v>1</v>
      </c>
      <c r="AC388" s="176">
        <v>92.35</v>
      </c>
      <c r="AD388" s="176">
        <v>7.25</v>
      </c>
      <c r="AE388" s="176">
        <v>7.25</v>
      </c>
      <c r="AF388" s="176" t="s">
        <v>236</v>
      </c>
      <c r="AG388" s="176">
        <v>2</v>
      </c>
      <c r="AH388" s="176" t="s">
        <v>667</v>
      </c>
      <c r="AI388" s="176" t="s">
        <v>667</v>
      </c>
      <c r="AJ388" s="176" t="s">
        <v>668</v>
      </c>
      <c r="AK388" s="176" t="s">
        <v>668</v>
      </c>
      <c r="AL388" s="1231" t="s">
        <v>251</v>
      </c>
      <c r="AM388" s="176" t="s">
        <v>466</v>
      </c>
      <c r="AN388" s="176">
        <v>1.1890000000000001</v>
      </c>
      <c r="AO388" s="176">
        <v>1.7</v>
      </c>
      <c r="AP388" s="176">
        <v>24</v>
      </c>
      <c r="AQ388" s="176">
        <v>216</v>
      </c>
      <c r="AR388" s="176">
        <v>2.7</v>
      </c>
      <c r="AS388" s="193">
        <v>16642.195200000002</v>
      </c>
    </row>
    <row r="389" spans="1:45" ht="16.5" customHeight="1">
      <c r="A389" s="175">
        <v>46152</v>
      </c>
      <c r="B389" s="176" t="s">
        <v>238</v>
      </c>
      <c r="C389" s="176" t="s">
        <v>17284</v>
      </c>
      <c r="E389" s="176" t="s">
        <v>17253</v>
      </c>
      <c r="F389" s="176" t="s">
        <v>17293</v>
      </c>
      <c r="G389" s="176">
        <v>670</v>
      </c>
      <c r="H389" s="176" t="s">
        <v>662</v>
      </c>
      <c r="I389" s="176">
        <v>5</v>
      </c>
      <c r="J389" s="176">
        <v>20</v>
      </c>
      <c r="K389" s="176">
        <v>0</v>
      </c>
      <c r="M389" s="176">
        <v>8610</v>
      </c>
      <c r="N389" s="176">
        <v>18</v>
      </c>
      <c r="O389" s="176">
        <v>0</v>
      </c>
      <c r="Q389" s="176">
        <v>8700</v>
      </c>
      <c r="R389" s="176">
        <v>19</v>
      </c>
      <c r="S389" s="176">
        <v>0</v>
      </c>
      <c r="U389" s="176">
        <v>8610</v>
      </c>
      <c r="V389" s="176">
        <v>20</v>
      </c>
      <c r="W389" s="176">
        <v>1</v>
      </c>
      <c r="Y389" s="176">
        <v>9350</v>
      </c>
      <c r="Z389" s="176">
        <v>6.1802575107296134</v>
      </c>
      <c r="AA389" s="176">
        <v>51.333333333333336</v>
      </c>
      <c r="AB389" s="176">
        <v>0.99922208867521367</v>
      </c>
      <c r="AC389" s="176">
        <v>88.174999999999997</v>
      </c>
      <c r="AD389" s="176">
        <v>6.416666666666667</v>
      </c>
      <c r="AE389" s="176">
        <v>6.333333333333333</v>
      </c>
      <c r="AF389" s="176" t="s">
        <v>236</v>
      </c>
      <c r="AG389" s="176">
        <v>2</v>
      </c>
      <c r="AH389" s="176" t="s">
        <v>667</v>
      </c>
      <c r="AI389" s="176" t="s">
        <v>667</v>
      </c>
      <c r="AJ389" s="176" t="s">
        <v>868</v>
      </c>
      <c r="AK389" s="176" t="s">
        <v>868</v>
      </c>
      <c r="AM389" s="176" t="s">
        <v>466</v>
      </c>
      <c r="AN389" s="176">
        <v>1.1890000000000001</v>
      </c>
      <c r="AO389" s="176">
        <v>2.4</v>
      </c>
      <c r="AP389" s="176">
        <v>24</v>
      </c>
      <c r="AQ389" s="176">
        <v>216</v>
      </c>
      <c r="AR389" s="176">
        <v>3.4</v>
      </c>
      <c r="AS389" s="193">
        <v>20956.838400000001</v>
      </c>
    </row>
    <row r="390" spans="1:45" ht="16.5" customHeight="1">
      <c r="A390" s="175">
        <v>46152</v>
      </c>
      <c r="B390" s="176" t="s">
        <v>239</v>
      </c>
      <c r="C390" s="176" t="s">
        <v>645</v>
      </c>
      <c r="E390" s="176" t="s">
        <v>420</v>
      </c>
      <c r="F390" s="176" t="s">
        <v>420</v>
      </c>
      <c r="G390" s="176" t="s">
        <v>420</v>
      </c>
      <c r="H390" s="176" t="s">
        <v>420</v>
      </c>
      <c r="I390" s="176" t="s">
        <v>420</v>
      </c>
      <c r="L390" s="176" t="s">
        <v>645</v>
      </c>
      <c r="P390" s="176" t="s">
        <v>645</v>
      </c>
      <c r="T390" s="176" t="s">
        <v>645</v>
      </c>
      <c r="X390" s="176" t="s">
        <v>645</v>
      </c>
      <c r="Z390" s="176" t="s">
        <v>420</v>
      </c>
      <c r="AA390" s="176" t="s">
        <v>645</v>
      </c>
      <c r="AB390" s="176" t="s">
        <v>420</v>
      </c>
      <c r="AC390" s="176" t="s">
        <v>420</v>
      </c>
      <c r="AD390" s="176" t="s">
        <v>420</v>
      </c>
      <c r="AE390" s="176" t="s">
        <v>420</v>
      </c>
      <c r="AF390" s="176" t="s">
        <v>236</v>
      </c>
      <c r="AG390" s="176">
        <v>2</v>
      </c>
      <c r="AH390" s="176" t="s">
        <v>654</v>
      </c>
      <c r="AI390" s="176" t="s">
        <v>654</v>
      </c>
      <c r="AJ390" s="176" t="s">
        <v>654</v>
      </c>
      <c r="AK390" s="176" t="s">
        <v>654</v>
      </c>
      <c r="AL390" s="1231" t="s">
        <v>420</v>
      </c>
      <c r="AM390" s="176" t="s">
        <v>420</v>
      </c>
      <c r="AN390" s="176" t="s">
        <v>420</v>
      </c>
      <c r="AO390" s="176" t="s">
        <v>420</v>
      </c>
      <c r="AP390" s="176">
        <v>24</v>
      </c>
      <c r="AQ390" s="176">
        <v>216</v>
      </c>
      <c r="AR390" s="176" t="s">
        <v>420</v>
      </c>
      <c r="AS390" s="193" t="s">
        <v>420</v>
      </c>
    </row>
    <row r="391" spans="1:45" ht="16.5" customHeight="1">
      <c r="A391" s="175">
        <v>46152</v>
      </c>
      <c r="B391" s="176" t="s">
        <v>389</v>
      </c>
      <c r="C391" s="176" t="s">
        <v>17270</v>
      </c>
      <c r="D391" s="176" t="s">
        <v>646</v>
      </c>
      <c r="E391" s="176" t="s">
        <v>17260</v>
      </c>
      <c r="F391" s="176" t="s">
        <v>17273</v>
      </c>
      <c r="G391" s="176">
        <v>550</v>
      </c>
      <c r="H391" s="176" t="s">
        <v>812</v>
      </c>
      <c r="I391" s="176">
        <v>5.5</v>
      </c>
      <c r="J391" s="176">
        <v>20</v>
      </c>
      <c r="K391" s="176">
        <v>0</v>
      </c>
      <c r="L391" s="176">
        <v>7410</v>
      </c>
      <c r="N391" s="176">
        <v>8</v>
      </c>
      <c r="O391" s="176">
        <v>0</v>
      </c>
      <c r="P391" s="176">
        <v>7410</v>
      </c>
      <c r="R391" s="176">
        <v>11</v>
      </c>
      <c r="S391" s="176">
        <v>0</v>
      </c>
      <c r="T391" s="176">
        <v>7310</v>
      </c>
      <c r="V391" s="176">
        <v>10</v>
      </c>
      <c r="W391" s="176">
        <v>2</v>
      </c>
      <c r="X391" s="176">
        <v>7410</v>
      </c>
      <c r="Z391" s="176">
        <v>6.6055045871559637</v>
      </c>
      <c r="AA391" s="176">
        <v>32.666666666666664</v>
      </c>
      <c r="AB391" s="176">
        <v>0.99854433760683758</v>
      </c>
      <c r="AC391" s="176">
        <v>73.849999999999994</v>
      </c>
      <c r="AD391" s="176">
        <v>4.083333333333333</v>
      </c>
      <c r="AE391" s="176">
        <v>3.9166666666666665</v>
      </c>
      <c r="AF391" s="176" t="s">
        <v>236</v>
      </c>
      <c r="AG391" s="176">
        <v>2</v>
      </c>
      <c r="AH391" s="176" t="s">
        <v>16151</v>
      </c>
      <c r="AI391" s="176" t="s">
        <v>16151</v>
      </c>
      <c r="AJ391" s="176" t="s">
        <v>868</v>
      </c>
      <c r="AK391" s="176" t="s">
        <v>868</v>
      </c>
      <c r="AL391" s="1231" t="s">
        <v>252</v>
      </c>
      <c r="AM391" s="176" t="s">
        <v>657</v>
      </c>
      <c r="AN391" s="176">
        <v>1.859</v>
      </c>
      <c r="AO391" s="176">
        <v>3.2</v>
      </c>
      <c r="AP391" s="176">
        <v>24</v>
      </c>
      <c r="AQ391" s="176">
        <v>216</v>
      </c>
      <c r="AR391" s="176">
        <v>4.2</v>
      </c>
      <c r="AS391" s="193">
        <v>40475.635199999997</v>
      </c>
    </row>
    <row r="392" spans="1:45" ht="16.5" customHeight="1">
      <c r="A392" s="175">
        <v>46152</v>
      </c>
      <c r="B392" s="176" t="s">
        <v>389</v>
      </c>
      <c r="C392" s="176" t="s">
        <v>17276</v>
      </c>
      <c r="D392" s="176" t="s">
        <v>646</v>
      </c>
      <c r="E392" s="176" t="s">
        <v>17253</v>
      </c>
      <c r="F392" s="176" t="s">
        <v>17251</v>
      </c>
      <c r="G392" s="176">
        <v>700</v>
      </c>
      <c r="H392" s="176" t="s">
        <v>911</v>
      </c>
      <c r="I392" s="176">
        <v>5.5</v>
      </c>
      <c r="L392" s="176" t="s">
        <v>127</v>
      </c>
      <c r="Q392" s="176" t="s">
        <v>127</v>
      </c>
      <c r="U392" s="176" t="s">
        <v>127</v>
      </c>
      <c r="Y392" s="176" t="s">
        <v>645</v>
      </c>
      <c r="Z392" s="176">
        <v>5.8775510204081636</v>
      </c>
      <c r="AA392" s="176" t="s">
        <v>127</v>
      </c>
      <c r="AB392" s="176" t="s">
        <v>420</v>
      </c>
      <c r="AC392" s="176" t="s">
        <v>420</v>
      </c>
      <c r="AD392" s="176" t="s">
        <v>420</v>
      </c>
      <c r="AE392" s="176" t="s">
        <v>420</v>
      </c>
      <c r="AF392" s="176" t="s">
        <v>236</v>
      </c>
      <c r="AG392" s="176">
        <v>2</v>
      </c>
      <c r="AH392" s="176" t="s">
        <v>16151</v>
      </c>
      <c r="AI392" s="176" t="s">
        <v>16151</v>
      </c>
      <c r="AJ392" s="176" t="s">
        <v>868</v>
      </c>
      <c r="AK392" s="176" t="s">
        <v>868</v>
      </c>
      <c r="AM392" s="176" t="s">
        <v>466</v>
      </c>
      <c r="AN392" s="176">
        <v>1.1890000000000001</v>
      </c>
      <c r="AO392" s="176">
        <v>2.8</v>
      </c>
      <c r="AP392" s="176">
        <v>24</v>
      </c>
      <c r="AQ392" s="176">
        <v>216</v>
      </c>
      <c r="AR392" s="176">
        <v>3.8</v>
      </c>
      <c r="AS392" s="193">
        <v>23422.3488</v>
      </c>
    </row>
    <row r="393" spans="1:45" ht="16.5" customHeight="1">
      <c r="A393" s="175">
        <v>46152</v>
      </c>
      <c r="B393" s="176" t="s">
        <v>418</v>
      </c>
      <c r="C393" s="176" t="s">
        <v>17359</v>
      </c>
      <c r="D393" s="176" t="s">
        <v>646</v>
      </c>
      <c r="E393" s="176" t="s">
        <v>17253</v>
      </c>
      <c r="F393" s="176" t="s">
        <v>17358</v>
      </c>
      <c r="G393" s="176">
        <v>700</v>
      </c>
      <c r="H393" s="176" t="s">
        <v>944</v>
      </c>
      <c r="I393" s="176">
        <v>5.5</v>
      </c>
      <c r="J393" s="176">
        <v>19</v>
      </c>
      <c r="K393" s="176">
        <v>0</v>
      </c>
      <c r="L393" s="176">
        <v>10000</v>
      </c>
      <c r="M393" s="176">
        <v>9540</v>
      </c>
      <c r="N393" s="176">
        <v>9</v>
      </c>
      <c r="O393" s="176">
        <v>0</v>
      </c>
      <c r="P393" s="176">
        <v>10000</v>
      </c>
      <c r="Q393" s="176">
        <v>9510</v>
      </c>
      <c r="R393" s="176">
        <v>26</v>
      </c>
      <c r="S393" s="176">
        <v>0</v>
      </c>
      <c r="T393" s="176">
        <v>8610</v>
      </c>
      <c r="U393" s="176">
        <v>9260</v>
      </c>
      <c r="V393" s="176">
        <v>32</v>
      </c>
      <c r="W393" s="176">
        <v>1</v>
      </c>
      <c r="X393" s="176">
        <v>10000</v>
      </c>
      <c r="Y393" s="176">
        <v>9540</v>
      </c>
      <c r="Z393" s="176">
        <v>5.8536585365853657</v>
      </c>
      <c r="AA393" s="176">
        <v>28.666666666666668</v>
      </c>
      <c r="AB393" s="176">
        <v>0.99917868589743586</v>
      </c>
      <c r="AC393" s="176">
        <v>95.575000000000003</v>
      </c>
      <c r="AD393" s="176">
        <v>3.5833333333333335</v>
      </c>
      <c r="AE393" s="176">
        <v>3.5416666666666665</v>
      </c>
      <c r="AF393" s="176" t="s">
        <v>236</v>
      </c>
      <c r="AG393" s="176">
        <v>1</v>
      </c>
      <c r="AH393" s="176" t="s">
        <v>16151</v>
      </c>
      <c r="AI393" s="176" t="s">
        <v>16151</v>
      </c>
      <c r="AJ393" s="176" t="s">
        <v>868</v>
      </c>
      <c r="AK393" s="176" t="s">
        <v>868</v>
      </c>
      <c r="AL393" s="1231" t="s">
        <v>252</v>
      </c>
      <c r="AM393" s="176" t="s">
        <v>466</v>
      </c>
      <c r="AN393" s="176">
        <v>1.1890000000000001</v>
      </c>
      <c r="AO393" s="176">
        <v>2.8</v>
      </c>
      <c r="AP393" s="176">
        <v>24</v>
      </c>
      <c r="AQ393" s="176">
        <v>216</v>
      </c>
      <c r="AR393" s="176">
        <v>3.8</v>
      </c>
      <c r="AS393" s="193">
        <v>23422.3488</v>
      </c>
    </row>
    <row r="394" spans="1:45" ht="16.5" customHeight="1">
      <c r="A394" s="175">
        <v>46152</v>
      </c>
      <c r="B394" s="176" t="s">
        <v>240</v>
      </c>
      <c r="C394" s="176" t="s">
        <v>645</v>
      </c>
      <c r="E394" s="176" t="s">
        <v>420</v>
      </c>
      <c r="F394" s="176" t="s">
        <v>420</v>
      </c>
      <c r="G394" s="176" t="s">
        <v>420</v>
      </c>
      <c r="H394" s="176" t="s">
        <v>420</v>
      </c>
      <c r="I394" s="176" t="s">
        <v>420</v>
      </c>
      <c r="L394" s="176" t="s">
        <v>645</v>
      </c>
      <c r="P394" s="176" t="s">
        <v>645</v>
      </c>
      <c r="T394" s="176" t="s">
        <v>645</v>
      </c>
      <c r="X394" s="176" t="s">
        <v>645</v>
      </c>
      <c r="Z394" s="176" t="s">
        <v>420</v>
      </c>
      <c r="AA394" s="176" t="s">
        <v>420</v>
      </c>
      <c r="AB394" s="176" t="s">
        <v>420</v>
      </c>
      <c r="AD394" s="176" t="s">
        <v>420</v>
      </c>
      <c r="AE394" s="176" t="s">
        <v>420</v>
      </c>
      <c r="AF394" s="176" t="s">
        <v>241</v>
      </c>
      <c r="AG394" s="176">
        <v>12</v>
      </c>
      <c r="AH394" s="176" t="s">
        <v>654</v>
      </c>
      <c r="AI394" s="176" t="s">
        <v>654</v>
      </c>
      <c r="AJ394" s="176" t="s">
        <v>654</v>
      </c>
      <c r="AK394" s="176" t="s">
        <v>654</v>
      </c>
      <c r="AL394" s="1231" t="s">
        <v>420</v>
      </c>
      <c r="AM394" s="176" t="s">
        <v>420</v>
      </c>
      <c r="AN394" s="176" t="s">
        <v>420</v>
      </c>
      <c r="AO394" s="176" t="s">
        <v>420</v>
      </c>
      <c r="AP394" s="176">
        <v>24</v>
      </c>
      <c r="AQ394" s="176">
        <v>216</v>
      </c>
      <c r="AR394" s="176" t="s">
        <v>420</v>
      </c>
      <c r="AS394" s="193" t="s">
        <v>420</v>
      </c>
    </row>
    <row r="395" spans="1:45" ht="16.5" customHeight="1">
      <c r="A395" s="175">
        <v>46152</v>
      </c>
      <c r="B395" s="176" t="s">
        <v>242</v>
      </c>
      <c r="C395" s="176" t="s">
        <v>386</v>
      </c>
      <c r="E395" s="176" t="s">
        <v>420</v>
      </c>
      <c r="F395" s="176" t="s">
        <v>420</v>
      </c>
      <c r="G395" s="176" t="s">
        <v>420</v>
      </c>
      <c r="H395" s="176" t="s">
        <v>420</v>
      </c>
      <c r="I395" s="176" t="s">
        <v>420</v>
      </c>
      <c r="L395" s="176" t="s">
        <v>386</v>
      </c>
      <c r="P395" s="176" t="s">
        <v>386</v>
      </c>
      <c r="T395" s="176" t="s">
        <v>386</v>
      </c>
      <c r="X395" s="176" t="s">
        <v>386</v>
      </c>
      <c r="Z395" s="176" t="s">
        <v>420</v>
      </c>
      <c r="AA395" s="176" t="s">
        <v>420</v>
      </c>
      <c r="AB395" s="176" t="s">
        <v>420</v>
      </c>
      <c r="AD395" s="176" t="s">
        <v>420</v>
      </c>
      <c r="AE395" s="176" t="s">
        <v>420</v>
      </c>
      <c r="AF395" s="176" t="s">
        <v>241</v>
      </c>
      <c r="AG395" s="176">
        <v>5</v>
      </c>
      <c r="AH395" s="176" t="s">
        <v>654</v>
      </c>
      <c r="AI395" s="176" t="s">
        <v>654</v>
      </c>
      <c r="AJ395" s="176" t="s">
        <v>649</v>
      </c>
      <c r="AK395" s="176" t="s">
        <v>649</v>
      </c>
      <c r="AL395" s="1231" t="s">
        <v>420</v>
      </c>
      <c r="AM395" s="176" t="s">
        <v>420</v>
      </c>
      <c r="AN395" s="176" t="s">
        <v>420</v>
      </c>
      <c r="AO395" s="176" t="s">
        <v>420</v>
      </c>
      <c r="AP395" s="176">
        <v>24</v>
      </c>
      <c r="AQ395" s="176">
        <v>216</v>
      </c>
      <c r="AR395" s="176" t="s">
        <v>420</v>
      </c>
      <c r="AS395" s="193" t="s">
        <v>420</v>
      </c>
    </row>
    <row r="396" spans="1:45" ht="16.5" customHeight="1">
      <c r="A396" s="175">
        <v>46152</v>
      </c>
      <c r="B396" s="176" t="s">
        <v>16531</v>
      </c>
      <c r="C396" s="176" t="s">
        <v>16707</v>
      </c>
      <c r="E396" s="176" t="s">
        <v>420</v>
      </c>
      <c r="F396" s="176" t="s">
        <v>420</v>
      </c>
      <c r="G396" s="176" t="s">
        <v>420</v>
      </c>
      <c r="H396" s="176" t="s">
        <v>420</v>
      </c>
      <c r="I396" s="176" t="s">
        <v>420</v>
      </c>
      <c r="L396" s="176" t="s">
        <v>645</v>
      </c>
      <c r="P396" s="176" t="s">
        <v>645</v>
      </c>
      <c r="T396" s="176" t="s">
        <v>645</v>
      </c>
      <c r="X396" s="176" t="s">
        <v>645</v>
      </c>
      <c r="Z396" s="176" t="s">
        <v>420</v>
      </c>
      <c r="AA396" s="176" t="s">
        <v>645</v>
      </c>
      <c r="AB396" s="176" t="s">
        <v>420</v>
      </c>
      <c r="AC396" s="176" t="s">
        <v>420</v>
      </c>
      <c r="AD396" s="176" t="s">
        <v>420</v>
      </c>
      <c r="AE396" s="176" t="s">
        <v>420</v>
      </c>
      <c r="AF396" s="176" t="s">
        <v>243</v>
      </c>
      <c r="AG396" s="176">
        <v>1</v>
      </c>
      <c r="AH396" s="176" t="s">
        <v>654</v>
      </c>
      <c r="AI396" s="176" t="s">
        <v>654</v>
      </c>
      <c r="AJ396" s="176" t="s">
        <v>654</v>
      </c>
      <c r="AK396" s="176" t="s">
        <v>654</v>
      </c>
      <c r="AL396" s="1231" t="s">
        <v>420</v>
      </c>
      <c r="AM396" s="176" t="s">
        <v>420</v>
      </c>
      <c r="AN396" s="176" t="s">
        <v>420</v>
      </c>
      <c r="AO396" s="176" t="s">
        <v>420</v>
      </c>
      <c r="AP396" s="176">
        <v>24</v>
      </c>
      <c r="AQ396" s="176">
        <v>216</v>
      </c>
      <c r="AR396" s="176" t="s">
        <v>420</v>
      </c>
      <c r="AS396" s="193" t="s">
        <v>420</v>
      </c>
    </row>
    <row r="397" spans="1:45" ht="16.5" customHeight="1">
      <c r="A397" s="175">
        <v>46152</v>
      </c>
      <c r="B397" s="176" t="s">
        <v>244</v>
      </c>
      <c r="C397" s="176" t="s">
        <v>16707</v>
      </c>
      <c r="E397" s="176" t="s">
        <v>420</v>
      </c>
      <c r="F397" s="176" t="s">
        <v>420</v>
      </c>
      <c r="G397" s="176" t="s">
        <v>420</v>
      </c>
      <c r="H397" s="176" t="s">
        <v>420</v>
      </c>
      <c r="I397" s="176" t="s">
        <v>420</v>
      </c>
      <c r="L397" s="176" t="s">
        <v>645</v>
      </c>
      <c r="P397" s="176" t="s">
        <v>645</v>
      </c>
      <c r="T397" s="176" t="s">
        <v>645</v>
      </c>
      <c r="X397" s="176" t="s">
        <v>645</v>
      </c>
      <c r="Z397" s="176" t="s">
        <v>420</v>
      </c>
      <c r="AA397" s="176" t="s">
        <v>645</v>
      </c>
      <c r="AB397" s="176" t="s">
        <v>420</v>
      </c>
      <c r="AC397" s="176" t="s">
        <v>420</v>
      </c>
      <c r="AD397" s="176" t="s">
        <v>420</v>
      </c>
      <c r="AE397" s="176" t="s">
        <v>420</v>
      </c>
      <c r="AF397" s="176" t="s">
        <v>243</v>
      </c>
      <c r="AG397" s="176">
        <v>1</v>
      </c>
      <c r="AH397" s="176" t="s">
        <v>654</v>
      </c>
      <c r="AI397" s="176" t="s">
        <v>654</v>
      </c>
      <c r="AJ397" s="176" t="s">
        <v>654</v>
      </c>
      <c r="AK397" s="176" t="s">
        <v>654</v>
      </c>
      <c r="AL397" s="1231" t="s">
        <v>420</v>
      </c>
      <c r="AM397" s="176" t="s">
        <v>420</v>
      </c>
      <c r="AN397" s="176" t="s">
        <v>420</v>
      </c>
      <c r="AO397" s="176" t="s">
        <v>420</v>
      </c>
      <c r="AP397" s="176">
        <v>24</v>
      </c>
      <c r="AQ397" s="176">
        <v>216</v>
      </c>
      <c r="AR397" s="176" t="s">
        <v>420</v>
      </c>
      <c r="AS397" s="193" t="s">
        <v>420</v>
      </c>
    </row>
    <row r="398" spans="1:45" ht="16.5" customHeight="1">
      <c r="A398" s="175">
        <v>46152</v>
      </c>
      <c r="B398" s="176" t="s">
        <v>245</v>
      </c>
      <c r="C398" s="176" t="s">
        <v>16707</v>
      </c>
      <c r="E398" s="176" t="s">
        <v>420</v>
      </c>
      <c r="F398" s="176" t="s">
        <v>420</v>
      </c>
      <c r="G398" s="176" t="s">
        <v>420</v>
      </c>
      <c r="H398" s="176" t="s">
        <v>420</v>
      </c>
      <c r="I398" s="176" t="s">
        <v>420</v>
      </c>
      <c r="L398" s="176" t="s">
        <v>645</v>
      </c>
      <c r="P398" s="176" t="s">
        <v>645</v>
      </c>
      <c r="T398" s="176" t="s">
        <v>645</v>
      </c>
      <c r="X398" s="176" t="s">
        <v>645</v>
      </c>
      <c r="Z398" s="176" t="s">
        <v>420</v>
      </c>
      <c r="AA398" s="176" t="s">
        <v>645</v>
      </c>
      <c r="AB398" s="176" t="s">
        <v>420</v>
      </c>
      <c r="AC398" s="176" t="s">
        <v>420</v>
      </c>
      <c r="AD398" s="176" t="s">
        <v>420</v>
      </c>
      <c r="AE398" s="176" t="s">
        <v>420</v>
      </c>
      <c r="AF398" s="176" t="s">
        <v>243</v>
      </c>
      <c r="AG398" s="176">
        <v>1</v>
      </c>
      <c r="AH398" s="176" t="s">
        <v>654</v>
      </c>
      <c r="AI398" s="176" t="s">
        <v>654</v>
      </c>
      <c r="AJ398" s="176" t="s">
        <v>654</v>
      </c>
      <c r="AK398" s="176" t="s">
        <v>654</v>
      </c>
      <c r="AL398" s="1231" t="s">
        <v>420</v>
      </c>
      <c r="AM398" s="176" t="s">
        <v>420</v>
      </c>
      <c r="AN398" s="176" t="s">
        <v>420</v>
      </c>
      <c r="AO398" s="176" t="s">
        <v>420</v>
      </c>
      <c r="AP398" s="176">
        <v>24</v>
      </c>
      <c r="AQ398" s="176">
        <v>216</v>
      </c>
      <c r="AR398" s="176" t="s">
        <v>420</v>
      </c>
      <c r="AS398" s="193" t="s">
        <v>420</v>
      </c>
    </row>
    <row r="399" spans="1:45" ht="16.5" customHeight="1">
      <c r="A399" s="175">
        <v>46152</v>
      </c>
      <c r="B399" s="176" t="s">
        <v>246</v>
      </c>
      <c r="C399" s="176" t="s">
        <v>16707</v>
      </c>
      <c r="E399" s="176" t="s">
        <v>420</v>
      </c>
      <c r="F399" s="176" t="s">
        <v>420</v>
      </c>
      <c r="G399" s="176" t="s">
        <v>420</v>
      </c>
      <c r="H399" s="176" t="s">
        <v>420</v>
      </c>
      <c r="I399" s="176" t="s">
        <v>420</v>
      </c>
      <c r="L399" s="176" t="s">
        <v>645</v>
      </c>
      <c r="P399" s="176" t="s">
        <v>645</v>
      </c>
      <c r="T399" s="176" t="s">
        <v>645</v>
      </c>
      <c r="X399" s="176" t="s">
        <v>645</v>
      </c>
      <c r="Z399" s="176" t="s">
        <v>420</v>
      </c>
      <c r="AA399" s="176" t="s">
        <v>645</v>
      </c>
      <c r="AB399" s="176" t="s">
        <v>420</v>
      </c>
      <c r="AC399" s="176" t="s">
        <v>420</v>
      </c>
      <c r="AD399" s="176" t="s">
        <v>420</v>
      </c>
      <c r="AE399" s="176" t="s">
        <v>420</v>
      </c>
      <c r="AF399" s="176" t="s">
        <v>243</v>
      </c>
      <c r="AG399" s="176">
        <v>1</v>
      </c>
      <c r="AH399" s="176" t="s">
        <v>654</v>
      </c>
      <c r="AI399" s="176" t="s">
        <v>654</v>
      </c>
      <c r="AJ399" s="176" t="s">
        <v>654</v>
      </c>
      <c r="AK399" s="176" t="s">
        <v>654</v>
      </c>
      <c r="AL399" s="1231" t="s">
        <v>420</v>
      </c>
      <c r="AM399" s="176" t="s">
        <v>420</v>
      </c>
      <c r="AN399" s="176" t="s">
        <v>420</v>
      </c>
      <c r="AO399" s="176" t="s">
        <v>420</v>
      </c>
      <c r="AP399" s="176">
        <v>24</v>
      </c>
      <c r="AQ399" s="176">
        <v>216</v>
      </c>
      <c r="AR399" s="176" t="s">
        <v>420</v>
      </c>
      <c r="AS399" s="193" t="s">
        <v>420</v>
      </c>
    </row>
    <row r="400" spans="1:45" ht="16.5" customHeight="1">
      <c r="A400" s="175">
        <v>46152</v>
      </c>
      <c r="B400" s="176" t="s">
        <v>247</v>
      </c>
      <c r="C400" s="176" t="s">
        <v>16707</v>
      </c>
      <c r="E400" s="176" t="s">
        <v>420</v>
      </c>
      <c r="F400" s="176" t="s">
        <v>420</v>
      </c>
      <c r="G400" s="176" t="s">
        <v>420</v>
      </c>
      <c r="H400" s="176" t="s">
        <v>420</v>
      </c>
      <c r="I400" s="176" t="s">
        <v>420</v>
      </c>
      <c r="L400" s="176" t="s">
        <v>645</v>
      </c>
      <c r="P400" s="176" t="s">
        <v>645</v>
      </c>
      <c r="T400" s="176" t="s">
        <v>645</v>
      </c>
      <c r="X400" s="176" t="s">
        <v>645</v>
      </c>
      <c r="Z400" s="176" t="s">
        <v>420</v>
      </c>
      <c r="AA400" s="176" t="s">
        <v>645</v>
      </c>
      <c r="AB400" s="176" t="s">
        <v>420</v>
      </c>
      <c r="AC400" s="176" t="s">
        <v>420</v>
      </c>
      <c r="AD400" s="176" t="s">
        <v>420</v>
      </c>
      <c r="AE400" s="176" t="s">
        <v>420</v>
      </c>
      <c r="AF400" s="176" t="s">
        <v>243</v>
      </c>
      <c r="AG400" s="176">
        <v>1</v>
      </c>
      <c r="AH400" s="176" t="s">
        <v>654</v>
      </c>
      <c r="AI400" s="176" t="s">
        <v>654</v>
      </c>
      <c r="AJ400" s="176" t="s">
        <v>654</v>
      </c>
      <c r="AK400" s="176" t="s">
        <v>654</v>
      </c>
      <c r="AL400" s="1231" t="s">
        <v>420</v>
      </c>
      <c r="AM400" s="176" t="s">
        <v>420</v>
      </c>
      <c r="AN400" s="176" t="s">
        <v>420</v>
      </c>
      <c r="AO400" s="176" t="s">
        <v>420</v>
      </c>
      <c r="AP400" s="176">
        <v>24</v>
      </c>
      <c r="AQ400" s="176">
        <v>216</v>
      </c>
      <c r="AR400" s="176" t="s">
        <v>420</v>
      </c>
      <c r="AS400" s="193" t="s">
        <v>420</v>
      </c>
    </row>
    <row r="401" spans="1:45" ht="16.5" customHeight="1">
      <c r="A401" s="175">
        <v>46152</v>
      </c>
      <c r="B401" s="176" t="s">
        <v>248</v>
      </c>
      <c r="C401" s="176" t="s">
        <v>16707</v>
      </c>
      <c r="E401" s="176" t="s">
        <v>420</v>
      </c>
      <c r="F401" s="176" t="s">
        <v>420</v>
      </c>
      <c r="G401" s="176" t="s">
        <v>420</v>
      </c>
      <c r="H401" s="176" t="s">
        <v>420</v>
      </c>
      <c r="I401" s="176" t="s">
        <v>420</v>
      </c>
      <c r="L401" s="176" t="s">
        <v>645</v>
      </c>
      <c r="P401" s="176" t="s">
        <v>645</v>
      </c>
      <c r="T401" s="176" t="s">
        <v>645</v>
      </c>
      <c r="X401" s="176" t="s">
        <v>645</v>
      </c>
      <c r="Z401" s="176" t="s">
        <v>420</v>
      </c>
      <c r="AA401" s="176" t="s">
        <v>645</v>
      </c>
      <c r="AB401" s="176" t="s">
        <v>420</v>
      </c>
      <c r="AC401" s="176" t="s">
        <v>420</v>
      </c>
      <c r="AD401" s="176" t="s">
        <v>420</v>
      </c>
      <c r="AE401" s="176" t="s">
        <v>420</v>
      </c>
      <c r="AF401" s="176" t="s">
        <v>243</v>
      </c>
      <c r="AG401" s="176">
        <v>1</v>
      </c>
      <c r="AH401" s="176" t="s">
        <v>654</v>
      </c>
      <c r="AI401" s="176" t="s">
        <v>654</v>
      </c>
      <c r="AJ401" s="176" t="s">
        <v>654</v>
      </c>
      <c r="AK401" s="176" t="s">
        <v>654</v>
      </c>
      <c r="AL401" s="1231" t="s">
        <v>420</v>
      </c>
      <c r="AM401" s="176" t="s">
        <v>420</v>
      </c>
      <c r="AN401" s="176" t="s">
        <v>420</v>
      </c>
      <c r="AO401" s="176" t="s">
        <v>420</v>
      </c>
      <c r="AP401" s="176">
        <v>24</v>
      </c>
      <c r="AQ401" s="176">
        <v>216</v>
      </c>
      <c r="AR401" s="176" t="s">
        <v>420</v>
      </c>
      <c r="AS401" s="193" t="s">
        <v>420</v>
      </c>
    </row>
    <row r="402" spans="1:45" ht="16.5" customHeight="1">
      <c r="A402" s="175">
        <v>46152</v>
      </c>
      <c r="B402" s="176" t="s">
        <v>249</v>
      </c>
      <c r="C402" s="176" t="s">
        <v>16707</v>
      </c>
      <c r="E402" s="176" t="s">
        <v>420</v>
      </c>
      <c r="F402" s="176" t="s">
        <v>420</v>
      </c>
      <c r="G402" s="176" t="s">
        <v>420</v>
      </c>
      <c r="H402" s="176" t="s">
        <v>420</v>
      </c>
      <c r="I402" s="176" t="s">
        <v>420</v>
      </c>
      <c r="L402" s="176" t="s">
        <v>645</v>
      </c>
      <c r="P402" s="176" t="s">
        <v>645</v>
      </c>
      <c r="T402" s="176" t="s">
        <v>645</v>
      </c>
      <c r="X402" s="176" t="s">
        <v>645</v>
      </c>
      <c r="Z402" s="176" t="s">
        <v>420</v>
      </c>
      <c r="AA402" s="176" t="s">
        <v>645</v>
      </c>
      <c r="AB402" s="176" t="s">
        <v>420</v>
      </c>
      <c r="AC402" s="176" t="s">
        <v>420</v>
      </c>
      <c r="AD402" s="176" t="s">
        <v>420</v>
      </c>
      <c r="AE402" s="176" t="s">
        <v>420</v>
      </c>
      <c r="AF402" s="176" t="s">
        <v>243</v>
      </c>
      <c r="AG402" s="176">
        <v>1</v>
      </c>
      <c r="AH402" s="176" t="s">
        <v>654</v>
      </c>
      <c r="AI402" s="176" t="s">
        <v>654</v>
      </c>
      <c r="AJ402" s="176" t="s">
        <v>654</v>
      </c>
      <c r="AK402" s="176" t="s">
        <v>654</v>
      </c>
      <c r="AL402" s="1231" t="s">
        <v>420</v>
      </c>
      <c r="AM402" s="176" t="s">
        <v>420</v>
      </c>
      <c r="AN402" s="176" t="s">
        <v>420</v>
      </c>
      <c r="AO402" s="176" t="s">
        <v>420</v>
      </c>
      <c r="AP402" s="176">
        <v>24</v>
      </c>
      <c r="AQ402" s="176">
        <v>216</v>
      </c>
      <c r="AR402" s="176" t="s">
        <v>420</v>
      </c>
      <c r="AS402" s="193" t="s">
        <v>420</v>
      </c>
    </row>
    <row r="403" spans="1:45" ht="16.5" customHeight="1">
      <c r="A403" s="175">
        <v>46152</v>
      </c>
      <c r="B403" s="176" t="s">
        <v>250</v>
      </c>
      <c r="C403" s="176" t="s">
        <v>16707</v>
      </c>
      <c r="E403" s="176" t="s">
        <v>420</v>
      </c>
      <c r="F403" s="176" t="s">
        <v>420</v>
      </c>
      <c r="G403" s="176" t="s">
        <v>420</v>
      </c>
      <c r="H403" s="176" t="s">
        <v>420</v>
      </c>
      <c r="I403" s="176" t="s">
        <v>420</v>
      </c>
      <c r="L403" s="176" t="s">
        <v>645</v>
      </c>
      <c r="P403" s="176" t="s">
        <v>645</v>
      </c>
      <c r="T403" s="176" t="s">
        <v>645</v>
      </c>
      <c r="X403" s="176" t="s">
        <v>645</v>
      </c>
      <c r="Z403" s="176" t="s">
        <v>420</v>
      </c>
      <c r="AA403" s="176" t="s">
        <v>645</v>
      </c>
      <c r="AB403" s="176" t="s">
        <v>420</v>
      </c>
      <c r="AC403" s="176" t="s">
        <v>420</v>
      </c>
      <c r="AD403" s="176" t="s">
        <v>420</v>
      </c>
      <c r="AE403" s="176" t="s">
        <v>420</v>
      </c>
      <c r="AF403" s="176" t="s">
        <v>243</v>
      </c>
      <c r="AG403" s="176">
        <v>1</v>
      </c>
      <c r="AH403" s="176" t="s">
        <v>654</v>
      </c>
      <c r="AI403" s="176" t="s">
        <v>654</v>
      </c>
      <c r="AJ403" s="176" t="s">
        <v>654</v>
      </c>
      <c r="AK403" s="176" t="s">
        <v>654</v>
      </c>
      <c r="AL403" s="1231" t="s">
        <v>420</v>
      </c>
      <c r="AM403" s="176" t="s">
        <v>420</v>
      </c>
      <c r="AN403" s="176" t="s">
        <v>420</v>
      </c>
      <c r="AO403" s="176" t="s">
        <v>420</v>
      </c>
      <c r="AP403" s="176">
        <v>24</v>
      </c>
      <c r="AQ403" s="176">
        <v>216</v>
      </c>
      <c r="AR403" s="176" t="s">
        <v>420</v>
      </c>
      <c r="AS403" s="193" t="s">
        <v>420</v>
      </c>
    </row>
    <row r="404" spans="1:45" ht="16.5" customHeight="1">
      <c r="A404" s="175">
        <v>46153</v>
      </c>
      <c r="B404" s="176" t="s">
        <v>212</v>
      </c>
      <c r="C404" s="176" t="s">
        <v>645</v>
      </c>
      <c r="E404" s="176" t="s">
        <v>420</v>
      </c>
      <c r="F404" s="176" t="s">
        <v>420</v>
      </c>
      <c r="G404" s="176" t="s">
        <v>420</v>
      </c>
      <c r="H404" s="176" t="s">
        <v>420</v>
      </c>
      <c r="I404" s="176" t="s">
        <v>420</v>
      </c>
      <c r="L404" s="176" t="s">
        <v>645</v>
      </c>
      <c r="P404" s="176" t="s">
        <v>645</v>
      </c>
      <c r="T404" s="176" t="s">
        <v>645</v>
      </c>
      <c r="X404" s="176" t="s">
        <v>645</v>
      </c>
      <c r="Z404" s="176" t="s">
        <v>420</v>
      </c>
      <c r="AA404" s="176" t="s">
        <v>645</v>
      </c>
      <c r="AB404" s="176" t="s">
        <v>420</v>
      </c>
      <c r="AC404" s="176" t="s">
        <v>420</v>
      </c>
      <c r="AD404" s="176" t="s">
        <v>420</v>
      </c>
      <c r="AE404" s="176" t="s">
        <v>420</v>
      </c>
      <c r="AF404" s="176" t="s">
        <v>213</v>
      </c>
      <c r="AG404" s="176">
        <v>1</v>
      </c>
      <c r="AH404" s="176" t="s">
        <v>654</v>
      </c>
      <c r="AI404" s="176" t="s">
        <v>654</v>
      </c>
      <c r="AJ404" s="176" t="s">
        <v>654</v>
      </c>
      <c r="AK404" s="176" t="s">
        <v>654</v>
      </c>
      <c r="AL404" s="1231" t="s">
        <v>420</v>
      </c>
      <c r="AM404" s="176" t="s">
        <v>420</v>
      </c>
      <c r="AN404" s="176" t="s">
        <v>420</v>
      </c>
      <c r="AO404" s="176" t="s">
        <v>420</v>
      </c>
      <c r="AP404" s="176">
        <v>24</v>
      </c>
      <c r="AQ404" s="176">
        <v>216</v>
      </c>
      <c r="AR404" s="176" t="s">
        <v>420</v>
      </c>
      <c r="AS404" s="193" t="s">
        <v>420</v>
      </c>
    </row>
    <row r="405" spans="1:45" ht="16.5" customHeight="1">
      <c r="A405" s="175">
        <v>46153</v>
      </c>
      <c r="B405" s="176" t="s">
        <v>214</v>
      </c>
      <c r="C405" s="176" t="s">
        <v>17237</v>
      </c>
      <c r="E405" s="176" t="s">
        <v>425</v>
      </c>
      <c r="F405" s="176" t="s">
        <v>17233</v>
      </c>
      <c r="G405" s="176">
        <v>780</v>
      </c>
      <c r="H405" s="176" t="s">
        <v>1332</v>
      </c>
      <c r="I405" s="176">
        <v>5</v>
      </c>
      <c r="J405" s="176">
        <v>18</v>
      </c>
      <c r="K405" s="176">
        <v>1</v>
      </c>
      <c r="L405" s="176">
        <v>8861</v>
      </c>
      <c r="M405" s="176">
        <v>8235</v>
      </c>
      <c r="N405" s="176">
        <v>5</v>
      </c>
      <c r="O405" s="176">
        <v>0</v>
      </c>
      <c r="P405" s="176">
        <v>8802</v>
      </c>
      <c r="Q405" s="176">
        <v>8361</v>
      </c>
      <c r="R405" s="176">
        <v>5</v>
      </c>
      <c r="S405" s="176">
        <v>0</v>
      </c>
      <c r="T405" s="176">
        <v>8799</v>
      </c>
      <c r="U405" s="176">
        <v>8368</v>
      </c>
      <c r="V405" s="176">
        <v>18</v>
      </c>
      <c r="W405" s="176">
        <v>0</v>
      </c>
      <c r="X405" s="176">
        <v>8750</v>
      </c>
      <c r="Y405" s="176">
        <v>8326</v>
      </c>
      <c r="Z405" s="176">
        <v>1.7777777777777777</v>
      </c>
      <c r="AA405" s="176">
        <v>15.333333333333334</v>
      </c>
      <c r="AB405" s="176">
        <v>0.99729567307692313</v>
      </c>
      <c r="AC405" s="176">
        <v>85.627499999999998</v>
      </c>
      <c r="AD405" s="176">
        <v>1.9166666666666667</v>
      </c>
      <c r="AE405" s="176">
        <v>1.875</v>
      </c>
      <c r="AF405" s="176" t="s">
        <v>213</v>
      </c>
      <c r="AG405" s="176">
        <v>1</v>
      </c>
      <c r="AH405" s="176" t="s">
        <v>642</v>
      </c>
      <c r="AI405" s="176" t="s">
        <v>642</v>
      </c>
      <c r="AJ405" s="176" t="s">
        <v>748</v>
      </c>
      <c r="AK405" s="176" t="s">
        <v>748</v>
      </c>
      <c r="AL405" s="1231" t="s">
        <v>251</v>
      </c>
      <c r="AM405" s="176" t="s">
        <v>126</v>
      </c>
      <c r="AN405" s="176">
        <v>0.91100000000000003</v>
      </c>
      <c r="AO405" s="176">
        <v>1.8</v>
      </c>
      <c r="AP405" s="176">
        <v>24</v>
      </c>
      <c r="AQ405" s="176">
        <v>216</v>
      </c>
      <c r="AR405" s="176">
        <v>2.8</v>
      </c>
      <c r="AS405" s="193">
        <v>13223.3472</v>
      </c>
    </row>
    <row r="406" spans="1:45" ht="16.5" customHeight="1">
      <c r="A406" s="175">
        <v>46153</v>
      </c>
      <c r="B406" s="176" t="s">
        <v>215</v>
      </c>
      <c r="C406" s="176" t="s">
        <v>17289</v>
      </c>
      <c r="D406" s="176" t="s">
        <v>646</v>
      </c>
      <c r="E406" s="176" t="s">
        <v>17279</v>
      </c>
      <c r="F406" s="176" t="s">
        <v>17297</v>
      </c>
      <c r="G406" s="176">
        <v>700</v>
      </c>
      <c r="H406" s="176" t="s">
        <v>1237</v>
      </c>
      <c r="I406" s="176">
        <v>5</v>
      </c>
      <c r="J406" s="176">
        <v>22</v>
      </c>
      <c r="K406" s="176">
        <v>0</v>
      </c>
      <c r="M406" s="176">
        <v>8954</v>
      </c>
      <c r="N406" s="176">
        <v>10</v>
      </c>
      <c r="O406" s="176">
        <v>0</v>
      </c>
      <c r="P406" s="176" t="s">
        <v>645</v>
      </c>
      <c r="Q406" s="176">
        <v>9135</v>
      </c>
      <c r="R406" s="176">
        <v>12</v>
      </c>
      <c r="S406" s="176">
        <v>0</v>
      </c>
      <c r="T406" s="176" t="s">
        <v>645</v>
      </c>
      <c r="U406" s="176">
        <v>9052</v>
      </c>
      <c r="V406" s="176">
        <v>34</v>
      </c>
      <c r="W406" s="176">
        <v>0</v>
      </c>
      <c r="X406" s="176" t="s">
        <v>645</v>
      </c>
      <c r="Y406" s="176">
        <v>8730</v>
      </c>
      <c r="Z406" s="176">
        <v>3.2653061224489797</v>
      </c>
      <c r="AA406" s="176">
        <v>26</v>
      </c>
      <c r="AB406" s="176">
        <v>1</v>
      </c>
      <c r="AC406" s="176">
        <v>89.677499999999995</v>
      </c>
      <c r="AD406" s="176">
        <v>3.25</v>
      </c>
      <c r="AE406" s="176">
        <v>3.25</v>
      </c>
      <c r="AF406" s="176" t="s">
        <v>213</v>
      </c>
      <c r="AG406" s="176">
        <v>1</v>
      </c>
      <c r="AH406" s="176" t="s">
        <v>642</v>
      </c>
      <c r="AI406" s="176" t="s">
        <v>642</v>
      </c>
      <c r="AJ406" s="176" t="s">
        <v>647</v>
      </c>
      <c r="AK406" s="176" t="s">
        <v>647</v>
      </c>
      <c r="AL406" s="1231" t="s">
        <v>251</v>
      </c>
      <c r="AM406" s="176" t="s">
        <v>466</v>
      </c>
      <c r="AN406" s="176">
        <v>1.1890000000000001</v>
      </c>
      <c r="AO406" s="176">
        <v>2.2999999999999998</v>
      </c>
      <c r="AP406" s="176">
        <v>24</v>
      </c>
      <c r="AQ406" s="176">
        <v>216</v>
      </c>
      <c r="AR406" s="176">
        <v>3.3</v>
      </c>
      <c r="AS406" s="193">
        <v>20340.460800000001</v>
      </c>
    </row>
    <row r="407" spans="1:45" ht="16.5" customHeight="1">
      <c r="A407" s="175">
        <v>46153</v>
      </c>
      <c r="B407" s="176" t="s">
        <v>216</v>
      </c>
      <c r="C407" s="176" t="s">
        <v>17356</v>
      </c>
      <c r="E407" s="176" t="s">
        <v>15134</v>
      </c>
      <c r="F407" s="176" t="s">
        <v>17376</v>
      </c>
      <c r="G407" s="176">
        <v>600</v>
      </c>
      <c r="H407" s="176" t="s">
        <v>661</v>
      </c>
      <c r="I407" s="176">
        <v>5</v>
      </c>
      <c r="J407" s="176">
        <v>10</v>
      </c>
      <c r="K407" s="176">
        <v>1</v>
      </c>
      <c r="L407" s="176">
        <v>9237</v>
      </c>
      <c r="M407" s="176" t="s">
        <v>645</v>
      </c>
      <c r="N407" s="176">
        <v>18</v>
      </c>
      <c r="O407" s="176">
        <v>1</v>
      </c>
      <c r="P407" s="176">
        <v>9049</v>
      </c>
      <c r="Q407" s="176" t="s">
        <v>645</v>
      </c>
      <c r="R407" s="176">
        <v>3</v>
      </c>
      <c r="S407" s="176">
        <v>0</v>
      </c>
      <c r="T407" s="176">
        <v>9143</v>
      </c>
      <c r="U407" s="176" t="s">
        <v>645</v>
      </c>
      <c r="V407" s="176">
        <v>4</v>
      </c>
      <c r="W407" s="176">
        <v>0</v>
      </c>
      <c r="X407" s="176">
        <v>9186</v>
      </c>
      <c r="Y407" s="176" t="s">
        <v>645</v>
      </c>
      <c r="Z407" s="176">
        <v>2.8346456692913384</v>
      </c>
      <c r="AA407" s="176">
        <v>23.333333333333332</v>
      </c>
      <c r="AB407" s="176">
        <v>0.99660790598290594</v>
      </c>
      <c r="AC407" s="176">
        <v>91.537499999999994</v>
      </c>
      <c r="AD407" s="176">
        <v>2.9166666666666665</v>
      </c>
      <c r="AE407" s="176">
        <v>2.75</v>
      </c>
      <c r="AF407" s="176" t="s">
        <v>213</v>
      </c>
      <c r="AG407" s="176">
        <v>2</v>
      </c>
      <c r="AH407" s="176" t="s">
        <v>642</v>
      </c>
      <c r="AI407" s="176" t="s">
        <v>642</v>
      </c>
      <c r="AJ407" s="176" t="s">
        <v>647</v>
      </c>
      <c r="AK407" s="176" t="s">
        <v>647</v>
      </c>
      <c r="AL407" s="1231" t="s">
        <v>252</v>
      </c>
      <c r="AM407" s="176" t="s">
        <v>126</v>
      </c>
      <c r="AN407" s="176">
        <v>0.91100000000000003</v>
      </c>
      <c r="AO407" s="176">
        <v>3.2</v>
      </c>
      <c r="AP407" s="176">
        <v>24</v>
      </c>
      <c r="AQ407" s="176">
        <v>216</v>
      </c>
      <c r="AR407" s="176">
        <v>4.2</v>
      </c>
      <c r="AS407" s="193">
        <v>19835.020800000002</v>
      </c>
    </row>
    <row r="408" spans="1:45" ht="16.5" customHeight="1">
      <c r="A408" s="175">
        <v>46153</v>
      </c>
      <c r="B408" s="176" t="s">
        <v>217</v>
      </c>
      <c r="C408" s="176" t="s">
        <v>16722</v>
      </c>
      <c r="E408" s="176" t="s">
        <v>874</v>
      </c>
      <c r="F408" s="176" t="s">
        <v>16725</v>
      </c>
      <c r="G408" s="176">
        <v>600</v>
      </c>
      <c r="H408" s="176" t="s">
        <v>16053</v>
      </c>
      <c r="I408" s="176">
        <v>4</v>
      </c>
      <c r="J408" s="176">
        <v>35</v>
      </c>
      <c r="K408" s="176">
        <v>0</v>
      </c>
      <c r="L408" s="176">
        <v>8106</v>
      </c>
      <c r="M408" s="176">
        <v>8760</v>
      </c>
      <c r="N408" s="176">
        <v>9</v>
      </c>
      <c r="O408" s="176">
        <v>0</v>
      </c>
      <c r="P408" s="176">
        <v>7548</v>
      </c>
      <c r="Q408" s="176">
        <v>8657</v>
      </c>
      <c r="R408" s="176">
        <v>24</v>
      </c>
      <c r="S408" s="176">
        <v>0</v>
      </c>
      <c r="T408" s="176">
        <v>7802</v>
      </c>
      <c r="U408" s="176">
        <v>8685</v>
      </c>
      <c r="V408" s="176">
        <v>24</v>
      </c>
      <c r="W408" s="176">
        <v>0</v>
      </c>
      <c r="X408" s="176">
        <v>8322</v>
      </c>
      <c r="Y408" s="176">
        <v>8700</v>
      </c>
      <c r="Z408" s="176">
        <v>1.7496962332928312</v>
      </c>
      <c r="AA408" s="176">
        <v>30.666666666666668</v>
      </c>
      <c r="AB408" s="176">
        <v>1</v>
      </c>
      <c r="AC408" s="176">
        <v>83.224999999999994</v>
      </c>
      <c r="AD408" s="176">
        <v>3.8333333333333335</v>
      </c>
      <c r="AE408" s="176">
        <v>3.8333333333333335</v>
      </c>
      <c r="AF408" s="176" t="s">
        <v>213</v>
      </c>
      <c r="AG408" s="176">
        <v>1</v>
      </c>
      <c r="AH408" s="176" t="s">
        <v>16623</v>
      </c>
      <c r="AI408" s="176" t="s">
        <v>16623</v>
      </c>
      <c r="AJ408" s="176" t="s">
        <v>647</v>
      </c>
      <c r="AK408" s="176" t="s">
        <v>647</v>
      </c>
      <c r="AL408" s="1231" t="s">
        <v>252</v>
      </c>
      <c r="AM408" s="176" t="s">
        <v>126</v>
      </c>
      <c r="AN408" s="176">
        <v>0.91100000000000003</v>
      </c>
      <c r="AO408" s="176">
        <v>1.7</v>
      </c>
      <c r="AP408" s="176">
        <v>24</v>
      </c>
      <c r="AQ408" s="176">
        <v>216</v>
      </c>
      <c r="AR408" s="176">
        <v>2.7</v>
      </c>
      <c r="AS408" s="193">
        <v>12751.084800000001</v>
      </c>
    </row>
    <row r="409" spans="1:45" ht="16.5" customHeight="1">
      <c r="A409" s="175">
        <v>46153</v>
      </c>
      <c r="B409" s="176" t="s">
        <v>218</v>
      </c>
      <c r="C409" s="176" t="s">
        <v>645</v>
      </c>
      <c r="E409" s="176" t="s">
        <v>420</v>
      </c>
      <c r="F409" s="176" t="s">
        <v>420</v>
      </c>
      <c r="G409" s="176" t="s">
        <v>420</v>
      </c>
      <c r="H409" s="176" t="s">
        <v>420</v>
      </c>
      <c r="I409" s="176" t="s">
        <v>420</v>
      </c>
      <c r="L409" s="176" t="s">
        <v>645</v>
      </c>
      <c r="P409" s="176" t="s">
        <v>645</v>
      </c>
      <c r="T409" s="176" t="s">
        <v>645</v>
      </c>
      <c r="X409" s="176" t="s">
        <v>645</v>
      </c>
      <c r="Z409" s="176" t="s">
        <v>420</v>
      </c>
      <c r="AA409" s="176" t="s">
        <v>645</v>
      </c>
      <c r="AB409" s="176" t="s">
        <v>420</v>
      </c>
      <c r="AC409" s="176" t="s">
        <v>420</v>
      </c>
      <c r="AD409" s="176" t="s">
        <v>420</v>
      </c>
      <c r="AE409" s="176" t="s">
        <v>420</v>
      </c>
      <c r="AF409" s="176" t="s">
        <v>213</v>
      </c>
      <c r="AG409" s="176">
        <v>1</v>
      </c>
      <c r="AH409" s="176" t="s">
        <v>654</v>
      </c>
      <c r="AI409" s="176" t="s">
        <v>654</v>
      </c>
      <c r="AJ409" s="176" t="s">
        <v>654</v>
      </c>
      <c r="AK409" s="176" t="s">
        <v>654</v>
      </c>
      <c r="AL409" s="1231" t="s">
        <v>420</v>
      </c>
      <c r="AM409" s="176" t="s">
        <v>420</v>
      </c>
      <c r="AN409" s="176" t="s">
        <v>420</v>
      </c>
      <c r="AO409" s="176" t="s">
        <v>420</v>
      </c>
      <c r="AP409" s="176">
        <v>24</v>
      </c>
      <c r="AQ409" s="176">
        <v>216</v>
      </c>
      <c r="AR409" s="176" t="s">
        <v>420</v>
      </c>
      <c r="AS409" s="193" t="s">
        <v>420</v>
      </c>
    </row>
    <row r="410" spans="1:45" ht="16.5" customHeight="1">
      <c r="A410" s="175">
        <v>46153</v>
      </c>
      <c r="B410" s="176" t="s">
        <v>219</v>
      </c>
      <c r="C410" s="176" t="s">
        <v>17288</v>
      </c>
      <c r="D410" s="176" t="s">
        <v>17291</v>
      </c>
      <c r="E410" s="176" t="s">
        <v>1557</v>
      </c>
      <c r="F410" s="176" t="s">
        <v>16724</v>
      </c>
      <c r="G410" s="176">
        <v>630</v>
      </c>
      <c r="H410" s="176" t="s">
        <v>634</v>
      </c>
      <c r="I410" s="176">
        <v>2</v>
      </c>
      <c r="J410" s="176">
        <v>13</v>
      </c>
      <c r="K410" s="176">
        <v>1</v>
      </c>
      <c r="L410" s="176">
        <v>9611</v>
      </c>
      <c r="M410" s="176">
        <v>9588</v>
      </c>
      <c r="N410" s="176">
        <v>6</v>
      </c>
      <c r="O410" s="176">
        <v>0</v>
      </c>
      <c r="P410" s="176">
        <v>9627</v>
      </c>
      <c r="Q410" s="176">
        <v>9701</v>
      </c>
      <c r="R410" s="176">
        <v>15</v>
      </c>
      <c r="S410" s="176">
        <v>0</v>
      </c>
      <c r="T410" s="176">
        <v>9649</v>
      </c>
      <c r="U410" s="176">
        <v>9638</v>
      </c>
      <c r="V410" s="176">
        <v>26</v>
      </c>
      <c r="W410" s="176">
        <v>1</v>
      </c>
      <c r="X410" s="176">
        <v>9536</v>
      </c>
      <c r="Y410" s="176">
        <v>9626</v>
      </c>
      <c r="Z410" s="176">
        <v>2.4615384615384617</v>
      </c>
      <c r="AA410" s="176">
        <v>20</v>
      </c>
      <c r="AB410" s="176">
        <v>0.99609375</v>
      </c>
      <c r="AC410" s="176">
        <v>96.22</v>
      </c>
      <c r="AD410" s="176">
        <v>2.5</v>
      </c>
      <c r="AE410" s="176">
        <v>2.4166666666666665</v>
      </c>
      <c r="AF410" s="176" t="s">
        <v>213</v>
      </c>
      <c r="AG410" s="176">
        <v>1</v>
      </c>
      <c r="AH410" s="176" t="s">
        <v>642</v>
      </c>
      <c r="AI410" s="176" t="s">
        <v>642</v>
      </c>
      <c r="AJ410" s="176" t="s">
        <v>748</v>
      </c>
      <c r="AK410" s="176" t="s">
        <v>748</v>
      </c>
      <c r="AL410" s="1231" t="s">
        <v>251</v>
      </c>
      <c r="AM410" s="176" t="s">
        <v>1036</v>
      </c>
      <c r="AN410" s="176">
        <v>0.56200000000000006</v>
      </c>
      <c r="AO410" s="176">
        <v>1.1000000000000001</v>
      </c>
      <c r="AP410" s="176">
        <v>24</v>
      </c>
      <c r="AQ410" s="176">
        <v>216</v>
      </c>
      <c r="AR410" s="176">
        <v>2.1</v>
      </c>
      <c r="AS410" s="193">
        <v>6118.1568000000007</v>
      </c>
    </row>
    <row r="411" spans="1:45" ht="16.5" customHeight="1">
      <c r="A411" s="175">
        <v>46153</v>
      </c>
      <c r="B411" s="176" t="s">
        <v>220</v>
      </c>
      <c r="C411" s="176" t="s">
        <v>645</v>
      </c>
      <c r="E411" s="176" t="s">
        <v>420</v>
      </c>
      <c r="F411" s="176" t="s">
        <v>420</v>
      </c>
      <c r="G411" s="176" t="s">
        <v>420</v>
      </c>
      <c r="H411" s="176" t="s">
        <v>420</v>
      </c>
      <c r="I411" s="176" t="s">
        <v>420</v>
      </c>
      <c r="L411" s="176" t="s">
        <v>645</v>
      </c>
      <c r="P411" s="176" t="s">
        <v>645</v>
      </c>
      <c r="T411" s="176" t="s">
        <v>645</v>
      </c>
      <c r="X411" s="176" t="s">
        <v>645</v>
      </c>
      <c r="Z411" s="176" t="s">
        <v>420</v>
      </c>
      <c r="AA411" s="176" t="s">
        <v>645</v>
      </c>
      <c r="AB411" s="176" t="s">
        <v>420</v>
      </c>
      <c r="AC411" s="176" t="s">
        <v>420</v>
      </c>
      <c r="AD411" s="176" t="s">
        <v>420</v>
      </c>
      <c r="AE411" s="176" t="s">
        <v>420</v>
      </c>
      <c r="AF411" s="176" t="s">
        <v>213</v>
      </c>
      <c r="AG411" s="176">
        <v>1</v>
      </c>
      <c r="AH411" s="176" t="s">
        <v>654</v>
      </c>
      <c r="AI411" s="176" t="s">
        <v>654</v>
      </c>
      <c r="AJ411" s="176" t="s">
        <v>654</v>
      </c>
      <c r="AK411" s="176" t="s">
        <v>654</v>
      </c>
      <c r="AL411" s="1231" t="s">
        <v>420</v>
      </c>
      <c r="AM411" s="176" t="s">
        <v>420</v>
      </c>
      <c r="AN411" s="176" t="s">
        <v>420</v>
      </c>
      <c r="AO411" s="176" t="s">
        <v>420</v>
      </c>
      <c r="AP411" s="176">
        <v>24</v>
      </c>
      <c r="AQ411" s="176">
        <v>216</v>
      </c>
      <c r="AR411" s="176" t="s">
        <v>420</v>
      </c>
      <c r="AS411" s="193" t="s">
        <v>420</v>
      </c>
    </row>
    <row r="412" spans="1:45" ht="16.5" customHeight="1">
      <c r="A412" s="175">
        <v>46153</v>
      </c>
      <c r="B412" s="176" t="s">
        <v>221</v>
      </c>
      <c r="C412" s="176" t="s">
        <v>17355</v>
      </c>
      <c r="E412" s="176" t="s">
        <v>628</v>
      </c>
      <c r="F412" s="176" t="s">
        <v>17264</v>
      </c>
      <c r="G412" s="176">
        <v>600</v>
      </c>
      <c r="H412" s="176" t="s">
        <v>480</v>
      </c>
      <c r="I412" s="176">
        <v>5</v>
      </c>
      <c r="J412" s="176">
        <v>13</v>
      </c>
      <c r="K412" s="176">
        <v>0</v>
      </c>
      <c r="L412" s="176">
        <v>8203</v>
      </c>
      <c r="M412" s="176">
        <v>8018</v>
      </c>
      <c r="N412" s="176">
        <v>6</v>
      </c>
      <c r="O412" s="176">
        <v>0</v>
      </c>
      <c r="P412" s="176">
        <v>8178</v>
      </c>
      <c r="Q412" s="176">
        <v>8087</v>
      </c>
      <c r="R412" s="176">
        <v>10</v>
      </c>
      <c r="S412" s="176">
        <v>0</v>
      </c>
      <c r="T412" s="176">
        <v>8128</v>
      </c>
      <c r="U412" s="176">
        <v>8038</v>
      </c>
      <c r="V412" s="176">
        <v>12</v>
      </c>
      <c r="W412" s="176">
        <v>0</v>
      </c>
      <c r="X412" s="176">
        <v>8100</v>
      </c>
      <c r="Y412" s="176">
        <v>7889</v>
      </c>
      <c r="Z412" s="176">
        <v>2.8685258964143427</v>
      </c>
      <c r="AA412" s="176">
        <v>13.666666666666666</v>
      </c>
      <c r="AB412" s="176">
        <v>1</v>
      </c>
      <c r="AC412" s="176">
        <v>80.801249999999996</v>
      </c>
      <c r="AD412" s="176">
        <v>1.7083333333333333</v>
      </c>
      <c r="AE412" s="176">
        <v>1.7083333333333333</v>
      </c>
      <c r="AF412" s="176" t="s">
        <v>213</v>
      </c>
      <c r="AG412" s="176">
        <v>1</v>
      </c>
      <c r="AH412" s="176" t="s">
        <v>642</v>
      </c>
      <c r="AI412" s="176" t="s">
        <v>642</v>
      </c>
      <c r="AJ412" s="176" t="s">
        <v>748</v>
      </c>
      <c r="AK412" s="176" t="s">
        <v>748</v>
      </c>
      <c r="AL412" s="1231" t="s">
        <v>251</v>
      </c>
      <c r="AM412" s="176" t="s">
        <v>126</v>
      </c>
      <c r="AN412" s="176">
        <v>0.91100000000000003</v>
      </c>
      <c r="AO412" s="176">
        <v>3</v>
      </c>
      <c r="AP412" s="176">
        <v>24</v>
      </c>
      <c r="AQ412" s="176">
        <v>216</v>
      </c>
      <c r="AR412" s="176">
        <v>4</v>
      </c>
      <c r="AS412" s="193">
        <v>18890.495999999999</v>
      </c>
    </row>
    <row r="413" spans="1:45" ht="16.5" customHeight="1">
      <c r="A413" s="175">
        <v>46153</v>
      </c>
      <c r="B413" s="176" t="s">
        <v>222</v>
      </c>
      <c r="C413" s="176" t="s">
        <v>645</v>
      </c>
      <c r="E413" s="176" t="s">
        <v>420</v>
      </c>
      <c r="F413" s="176" t="s">
        <v>420</v>
      </c>
      <c r="G413" s="176" t="s">
        <v>420</v>
      </c>
      <c r="H413" s="176" t="s">
        <v>420</v>
      </c>
      <c r="I413" s="176" t="s">
        <v>420</v>
      </c>
      <c r="L413" s="176" t="s">
        <v>645</v>
      </c>
      <c r="P413" s="176" t="s">
        <v>645</v>
      </c>
      <c r="T413" s="176" t="s">
        <v>645</v>
      </c>
      <c r="X413" s="176" t="s">
        <v>645</v>
      </c>
      <c r="Z413" s="176" t="s">
        <v>420</v>
      </c>
      <c r="AA413" s="176" t="s">
        <v>645</v>
      </c>
      <c r="AB413" s="176" t="s">
        <v>420</v>
      </c>
      <c r="AC413" s="176" t="s">
        <v>420</v>
      </c>
      <c r="AD413" s="176" t="s">
        <v>420</v>
      </c>
      <c r="AE413" s="176" t="s">
        <v>420</v>
      </c>
      <c r="AF413" s="176" t="s">
        <v>213</v>
      </c>
      <c r="AG413" s="176">
        <v>1</v>
      </c>
      <c r="AH413" s="176" t="s">
        <v>654</v>
      </c>
      <c r="AI413" s="176" t="s">
        <v>654</v>
      </c>
      <c r="AJ413" s="176" t="s">
        <v>654</v>
      </c>
      <c r="AK413" s="176" t="s">
        <v>654</v>
      </c>
      <c r="AL413" s="1231" t="s">
        <v>420</v>
      </c>
      <c r="AM413" s="176" t="s">
        <v>420</v>
      </c>
      <c r="AN413" s="176" t="s">
        <v>420</v>
      </c>
      <c r="AO413" s="176" t="s">
        <v>420</v>
      </c>
      <c r="AP413" s="176">
        <v>24</v>
      </c>
      <c r="AQ413" s="176">
        <v>216</v>
      </c>
      <c r="AR413" s="176" t="s">
        <v>420</v>
      </c>
      <c r="AS413" s="193" t="s">
        <v>420</v>
      </c>
    </row>
    <row r="414" spans="1:45" ht="16.5" customHeight="1">
      <c r="A414" s="175">
        <v>46153</v>
      </c>
      <c r="B414" s="176" t="s">
        <v>223</v>
      </c>
      <c r="C414" s="176" t="s">
        <v>645</v>
      </c>
      <c r="E414" s="176" t="s">
        <v>420</v>
      </c>
      <c r="F414" s="176" t="s">
        <v>420</v>
      </c>
      <c r="G414" s="176" t="s">
        <v>420</v>
      </c>
      <c r="H414" s="176" t="s">
        <v>420</v>
      </c>
      <c r="I414" s="176" t="s">
        <v>420</v>
      </c>
      <c r="L414" s="176" t="s">
        <v>645</v>
      </c>
      <c r="P414" s="176" t="s">
        <v>645</v>
      </c>
      <c r="T414" s="176" t="s">
        <v>645</v>
      </c>
      <c r="X414" s="176" t="s">
        <v>645</v>
      </c>
      <c r="Z414" s="176" t="s">
        <v>420</v>
      </c>
      <c r="AA414" s="176" t="s">
        <v>645</v>
      </c>
      <c r="AB414" s="176" t="s">
        <v>420</v>
      </c>
      <c r="AC414" s="176" t="s">
        <v>420</v>
      </c>
      <c r="AD414" s="176" t="s">
        <v>420</v>
      </c>
      <c r="AE414" s="176" t="s">
        <v>420</v>
      </c>
      <c r="AF414" s="176" t="s">
        <v>213</v>
      </c>
      <c r="AG414" s="176">
        <v>1</v>
      </c>
      <c r="AH414" s="176" t="s">
        <v>654</v>
      </c>
      <c r="AI414" s="176" t="s">
        <v>654</v>
      </c>
      <c r="AJ414" s="176" t="s">
        <v>654</v>
      </c>
      <c r="AK414" s="176" t="s">
        <v>654</v>
      </c>
      <c r="AL414" s="1231" t="s">
        <v>420</v>
      </c>
      <c r="AM414" s="176" t="s">
        <v>420</v>
      </c>
      <c r="AN414" s="176" t="s">
        <v>420</v>
      </c>
      <c r="AO414" s="176" t="s">
        <v>420</v>
      </c>
      <c r="AP414" s="176">
        <v>24</v>
      </c>
      <c r="AQ414" s="176">
        <v>216</v>
      </c>
      <c r="AR414" s="176" t="s">
        <v>420</v>
      </c>
      <c r="AS414" s="193" t="s">
        <v>420</v>
      </c>
    </row>
    <row r="415" spans="1:45" ht="16.5" customHeight="1">
      <c r="A415" s="175">
        <v>46153</v>
      </c>
      <c r="B415" s="176" t="s">
        <v>224</v>
      </c>
      <c r="C415" s="176" t="s">
        <v>17274</v>
      </c>
      <c r="D415" s="176" t="s">
        <v>646</v>
      </c>
      <c r="E415" s="176" t="s">
        <v>17279</v>
      </c>
      <c r="F415" s="176" t="s">
        <v>17280</v>
      </c>
      <c r="G415" s="176">
        <v>700</v>
      </c>
      <c r="H415" s="176" t="s">
        <v>16545</v>
      </c>
      <c r="I415" s="176">
        <v>5</v>
      </c>
      <c r="J415" s="176">
        <v>32</v>
      </c>
      <c r="K415" s="176">
        <v>8</v>
      </c>
      <c r="L415" s="176">
        <v>9388</v>
      </c>
      <c r="M415" s="176">
        <v>8167</v>
      </c>
      <c r="N415" s="176">
        <v>18</v>
      </c>
      <c r="O415" s="176">
        <v>2</v>
      </c>
      <c r="P415" s="176">
        <v>9157</v>
      </c>
      <c r="Q415" s="176">
        <v>8222</v>
      </c>
      <c r="R415" s="176">
        <v>18</v>
      </c>
      <c r="S415" s="176">
        <v>0</v>
      </c>
      <c r="T415" s="176">
        <v>9015</v>
      </c>
      <c r="U415" s="176">
        <v>8236</v>
      </c>
      <c r="V415" s="176">
        <v>30</v>
      </c>
      <c r="W415" s="176">
        <v>0</v>
      </c>
      <c r="X415" s="176">
        <v>9176</v>
      </c>
      <c r="Y415" s="176">
        <v>8366</v>
      </c>
      <c r="Z415" s="176">
        <v>3.2653061224489797</v>
      </c>
      <c r="AA415" s="176">
        <v>16.333333333333332</v>
      </c>
      <c r="AB415" s="176">
        <v>0.98527644230769229</v>
      </c>
      <c r="AC415" s="176">
        <v>87.158749999999998</v>
      </c>
      <c r="AD415" s="176">
        <v>2.0416666666666665</v>
      </c>
      <c r="AE415" s="176">
        <v>1.8333333333333333</v>
      </c>
      <c r="AF415" s="176" t="s">
        <v>213</v>
      </c>
      <c r="AG415" s="176">
        <v>0.5</v>
      </c>
      <c r="AH415" s="176" t="s">
        <v>16623</v>
      </c>
      <c r="AI415" s="176" t="s">
        <v>16623</v>
      </c>
      <c r="AJ415" s="176" t="s">
        <v>647</v>
      </c>
      <c r="AK415" s="176" t="s">
        <v>647</v>
      </c>
      <c r="AL415" s="1231" t="s">
        <v>251</v>
      </c>
      <c r="AM415" s="176" t="s">
        <v>466</v>
      </c>
      <c r="AN415" s="176">
        <v>1.1890000000000001</v>
      </c>
      <c r="AO415" s="176">
        <v>2.2999999999999998</v>
      </c>
      <c r="AP415" s="176">
        <v>24</v>
      </c>
      <c r="AQ415" s="176">
        <v>216</v>
      </c>
      <c r="AR415" s="176">
        <v>3.3</v>
      </c>
      <c r="AS415" s="193">
        <v>20340.460800000001</v>
      </c>
    </row>
    <row r="416" spans="1:45" ht="16.5" customHeight="1">
      <c r="A416" s="175">
        <v>46153</v>
      </c>
      <c r="B416" s="176" t="s">
        <v>225</v>
      </c>
      <c r="C416" s="176" t="s">
        <v>17290</v>
      </c>
      <c r="E416" s="176" t="s">
        <v>210</v>
      </c>
      <c r="F416" s="176" t="s">
        <v>17292</v>
      </c>
      <c r="G416" s="176">
        <v>650</v>
      </c>
      <c r="H416" s="176" t="s">
        <v>3307</v>
      </c>
      <c r="I416" s="176">
        <v>5</v>
      </c>
      <c r="J416" s="176">
        <v>15</v>
      </c>
      <c r="K416" s="176">
        <v>0</v>
      </c>
      <c r="L416" s="176">
        <v>9259</v>
      </c>
      <c r="M416" s="176">
        <v>8922</v>
      </c>
      <c r="N416" s="176">
        <v>11</v>
      </c>
      <c r="O416" s="176">
        <v>0</v>
      </c>
      <c r="P416" s="176">
        <v>9325</v>
      </c>
      <c r="Q416" s="176">
        <v>8928</v>
      </c>
      <c r="R416" s="176">
        <v>6</v>
      </c>
      <c r="S416" s="176">
        <v>0</v>
      </c>
      <c r="T416" s="176">
        <v>9384</v>
      </c>
      <c r="U416" s="176">
        <v>8949</v>
      </c>
      <c r="V416" s="176">
        <v>18</v>
      </c>
      <c r="W416" s="176">
        <v>2</v>
      </c>
      <c r="X416" s="176">
        <v>9276</v>
      </c>
      <c r="Y416" s="176">
        <v>8905</v>
      </c>
      <c r="Z416" s="176">
        <v>3.0573248407643314</v>
      </c>
      <c r="AA416" s="176">
        <v>16.666666666666668</v>
      </c>
      <c r="AB416" s="176">
        <v>0.99685496794871797</v>
      </c>
      <c r="AC416" s="176">
        <v>91.185000000000002</v>
      </c>
      <c r="AD416" s="176">
        <v>2.0833333333333335</v>
      </c>
      <c r="AE416" s="176">
        <v>2</v>
      </c>
      <c r="AF416" s="176" t="s">
        <v>213</v>
      </c>
      <c r="AG416" s="176">
        <v>1</v>
      </c>
      <c r="AH416" s="176" t="s">
        <v>844</v>
      </c>
      <c r="AI416" s="176" t="s">
        <v>844</v>
      </c>
      <c r="AJ416" s="176" t="s">
        <v>845</v>
      </c>
      <c r="AK416" s="176" t="s">
        <v>845</v>
      </c>
      <c r="AL416" s="1231" t="s">
        <v>251</v>
      </c>
      <c r="AM416" s="176" t="s">
        <v>126</v>
      </c>
      <c r="AN416" s="176">
        <v>0.91100000000000003</v>
      </c>
      <c r="AO416" s="176">
        <v>1.9</v>
      </c>
      <c r="AP416" s="176">
        <v>24</v>
      </c>
      <c r="AQ416" s="176">
        <v>216</v>
      </c>
      <c r="AR416" s="176">
        <v>2.9</v>
      </c>
      <c r="AS416" s="193">
        <v>13695.6096</v>
      </c>
    </row>
    <row r="417" spans="1:45" ht="16.5" customHeight="1">
      <c r="A417" s="175">
        <v>46153</v>
      </c>
      <c r="B417" s="176" t="s">
        <v>226</v>
      </c>
      <c r="C417" s="176" t="s">
        <v>645</v>
      </c>
      <c r="E417" s="176" t="s">
        <v>420</v>
      </c>
      <c r="F417" s="176" t="s">
        <v>420</v>
      </c>
      <c r="G417" s="176" t="s">
        <v>420</v>
      </c>
      <c r="H417" s="176" t="s">
        <v>420</v>
      </c>
      <c r="I417" s="176" t="s">
        <v>420</v>
      </c>
      <c r="L417" s="176" t="s">
        <v>645</v>
      </c>
      <c r="P417" s="176" t="s">
        <v>645</v>
      </c>
      <c r="T417" s="176" t="s">
        <v>645</v>
      </c>
      <c r="X417" s="176" t="s">
        <v>645</v>
      </c>
      <c r="Z417" s="176" t="s">
        <v>420</v>
      </c>
      <c r="AA417" s="176" t="s">
        <v>645</v>
      </c>
      <c r="AB417" s="176" t="s">
        <v>420</v>
      </c>
      <c r="AC417" s="176" t="s">
        <v>420</v>
      </c>
      <c r="AD417" s="176" t="s">
        <v>420</v>
      </c>
      <c r="AE417" s="176" t="s">
        <v>420</v>
      </c>
      <c r="AF417" s="176" t="s">
        <v>213</v>
      </c>
      <c r="AG417" s="176">
        <v>1</v>
      </c>
      <c r="AH417" s="176" t="s">
        <v>654</v>
      </c>
      <c r="AI417" s="176" t="s">
        <v>654</v>
      </c>
      <c r="AJ417" s="176" t="s">
        <v>654</v>
      </c>
      <c r="AK417" s="176" t="s">
        <v>654</v>
      </c>
      <c r="AL417" s="1231" t="s">
        <v>420</v>
      </c>
      <c r="AM417" s="176" t="s">
        <v>420</v>
      </c>
      <c r="AN417" s="176" t="s">
        <v>420</v>
      </c>
      <c r="AO417" s="176" t="s">
        <v>420</v>
      </c>
      <c r="AP417" s="176">
        <v>24</v>
      </c>
      <c r="AQ417" s="176">
        <v>216</v>
      </c>
      <c r="AR417" s="176" t="s">
        <v>420</v>
      </c>
      <c r="AS417" s="193" t="s">
        <v>420</v>
      </c>
    </row>
    <row r="418" spans="1:45" ht="16.5" customHeight="1">
      <c r="A418" s="175">
        <v>46153</v>
      </c>
      <c r="B418" s="176" t="s">
        <v>227</v>
      </c>
      <c r="C418" s="176" t="s">
        <v>17244</v>
      </c>
      <c r="E418" s="176" t="s">
        <v>17246</v>
      </c>
      <c r="F418" s="176" t="s">
        <v>17236</v>
      </c>
      <c r="G418" s="176">
        <v>700</v>
      </c>
      <c r="H418" s="176" t="s">
        <v>17249</v>
      </c>
      <c r="I418" s="176">
        <v>5</v>
      </c>
      <c r="J418" s="176">
        <v>16</v>
      </c>
      <c r="K418" s="176">
        <v>0</v>
      </c>
      <c r="L418" s="176">
        <v>7661</v>
      </c>
      <c r="M418" s="176">
        <v>8061</v>
      </c>
      <c r="N418" s="176">
        <v>10</v>
      </c>
      <c r="O418" s="176">
        <v>0</v>
      </c>
      <c r="P418" s="176">
        <v>7120</v>
      </c>
      <c r="Q418" s="176">
        <v>7905</v>
      </c>
      <c r="R418" s="176">
        <v>21</v>
      </c>
      <c r="S418" s="176">
        <v>0</v>
      </c>
      <c r="T418" s="176">
        <v>7237</v>
      </c>
      <c r="U418" s="176">
        <v>8001</v>
      </c>
      <c r="V418" s="176">
        <v>19</v>
      </c>
      <c r="W418" s="176">
        <v>1</v>
      </c>
      <c r="X418" s="176">
        <v>7937</v>
      </c>
      <c r="Y418" s="176">
        <v>8105</v>
      </c>
      <c r="Z418" s="176">
        <v>2.2187981510015407</v>
      </c>
      <c r="AA418" s="176">
        <v>22</v>
      </c>
      <c r="AB418" s="176">
        <v>0.99783319978632479</v>
      </c>
      <c r="AC418" s="176">
        <v>77.533749999999998</v>
      </c>
      <c r="AD418" s="176">
        <v>2.75</v>
      </c>
      <c r="AE418" s="176">
        <v>2.7083333333333335</v>
      </c>
      <c r="AF418" s="176" t="s">
        <v>213</v>
      </c>
      <c r="AG418" s="176">
        <v>1</v>
      </c>
      <c r="AH418" s="176" t="s">
        <v>16623</v>
      </c>
      <c r="AI418" s="176" t="s">
        <v>16623</v>
      </c>
      <c r="AJ418" s="176" t="s">
        <v>748</v>
      </c>
      <c r="AK418" s="176" t="s">
        <v>748</v>
      </c>
      <c r="AL418" s="1231" t="s">
        <v>251</v>
      </c>
      <c r="AM418" s="176" t="s">
        <v>639</v>
      </c>
      <c r="AN418" s="176">
        <v>0.66900000000000004</v>
      </c>
      <c r="AO418" s="176">
        <v>2.4</v>
      </c>
      <c r="AP418" s="176">
        <v>24</v>
      </c>
      <c r="AQ418" s="176">
        <v>216</v>
      </c>
      <c r="AR418" s="176">
        <v>3.4</v>
      </c>
      <c r="AS418" s="193">
        <v>11791.526400000002</v>
      </c>
    </row>
    <row r="419" spans="1:45" ht="16.5" customHeight="1">
      <c r="A419" s="175">
        <v>46153</v>
      </c>
      <c r="B419" s="176" t="s">
        <v>228</v>
      </c>
      <c r="C419" s="176" t="s">
        <v>645</v>
      </c>
      <c r="E419" s="176" t="s">
        <v>420</v>
      </c>
      <c r="F419" s="176" t="s">
        <v>420</v>
      </c>
      <c r="G419" s="176" t="s">
        <v>420</v>
      </c>
      <c r="H419" s="176" t="s">
        <v>420</v>
      </c>
      <c r="I419" s="176" t="s">
        <v>420</v>
      </c>
      <c r="L419" s="176" t="s">
        <v>645</v>
      </c>
      <c r="P419" s="176" t="s">
        <v>645</v>
      </c>
      <c r="T419" s="176" t="s">
        <v>645</v>
      </c>
      <c r="X419" s="176" t="s">
        <v>645</v>
      </c>
      <c r="Z419" s="176" t="s">
        <v>420</v>
      </c>
      <c r="AA419" s="176" t="s">
        <v>645</v>
      </c>
      <c r="AB419" s="176" t="s">
        <v>420</v>
      </c>
      <c r="AC419" s="176" t="s">
        <v>420</v>
      </c>
      <c r="AD419" s="176" t="s">
        <v>420</v>
      </c>
      <c r="AE419" s="176" t="s">
        <v>420</v>
      </c>
      <c r="AF419" s="176" t="s">
        <v>213</v>
      </c>
      <c r="AG419" s="176">
        <v>1</v>
      </c>
      <c r="AH419" s="176" t="s">
        <v>654</v>
      </c>
      <c r="AI419" s="176" t="s">
        <v>654</v>
      </c>
      <c r="AJ419" s="176" t="s">
        <v>654</v>
      </c>
      <c r="AK419" s="176" t="s">
        <v>654</v>
      </c>
      <c r="AL419" s="1231" t="s">
        <v>420</v>
      </c>
      <c r="AM419" s="176" t="s">
        <v>420</v>
      </c>
      <c r="AN419" s="176" t="s">
        <v>420</v>
      </c>
      <c r="AO419" s="176" t="s">
        <v>420</v>
      </c>
      <c r="AP419" s="176">
        <v>24</v>
      </c>
      <c r="AQ419" s="176">
        <v>216</v>
      </c>
      <c r="AR419" s="176" t="s">
        <v>420</v>
      </c>
      <c r="AS419" s="193" t="s">
        <v>420</v>
      </c>
    </row>
    <row r="420" spans="1:45" ht="16.5" customHeight="1">
      <c r="A420" s="175">
        <v>46153</v>
      </c>
      <c r="B420" s="176" t="s">
        <v>229</v>
      </c>
      <c r="C420" s="176" t="s">
        <v>645</v>
      </c>
      <c r="E420" s="176" t="s">
        <v>420</v>
      </c>
      <c r="F420" s="176" t="s">
        <v>420</v>
      </c>
      <c r="G420" s="176" t="s">
        <v>420</v>
      </c>
      <c r="H420" s="176" t="s">
        <v>420</v>
      </c>
      <c r="I420" s="176" t="s">
        <v>420</v>
      </c>
      <c r="L420" s="176" t="s">
        <v>645</v>
      </c>
      <c r="P420" s="176" t="s">
        <v>645</v>
      </c>
      <c r="T420" s="176" t="s">
        <v>645</v>
      </c>
      <c r="X420" s="176" t="s">
        <v>645</v>
      </c>
      <c r="Z420" s="176" t="s">
        <v>420</v>
      </c>
      <c r="AA420" s="176" t="s">
        <v>645</v>
      </c>
      <c r="AB420" s="176" t="s">
        <v>420</v>
      </c>
      <c r="AC420" s="176" t="s">
        <v>420</v>
      </c>
      <c r="AD420" s="176" t="s">
        <v>420</v>
      </c>
      <c r="AE420" s="176" t="s">
        <v>420</v>
      </c>
      <c r="AF420" s="176" t="s">
        <v>213</v>
      </c>
      <c r="AG420" s="176">
        <v>1</v>
      </c>
      <c r="AH420" s="176" t="s">
        <v>654</v>
      </c>
      <c r="AI420" s="176" t="s">
        <v>654</v>
      </c>
      <c r="AJ420" s="176" t="s">
        <v>654</v>
      </c>
      <c r="AK420" s="176" t="s">
        <v>654</v>
      </c>
      <c r="AL420" s="1231" t="s">
        <v>420</v>
      </c>
      <c r="AM420" s="176" t="s">
        <v>420</v>
      </c>
      <c r="AN420" s="176" t="s">
        <v>420</v>
      </c>
      <c r="AO420" s="176" t="s">
        <v>420</v>
      </c>
      <c r="AP420" s="176">
        <v>24</v>
      </c>
      <c r="AQ420" s="176">
        <v>216</v>
      </c>
      <c r="AR420" s="176" t="s">
        <v>420</v>
      </c>
      <c r="AS420" s="193" t="s">
        <v>420</v>
      </c>
    </row>
    <row r="421" spans="1:45" ht="16.5" customHeight="1">
      <c r="A421" s="175">
        <v>46153</v>
      </c>
      <c r="B421" s="176" t="s">
        <v>230</v>
      </c>
      <c r="C421" s="176" t="s">
        <v>17295</v>
      </c>
      <c r="E421" s="176" t="s">
        <v>869</v>
      </c>
      <c r="F421" s="176" t="s">
        <v>17296</v>
      </c>
      <c r="G421" s="176">
        <v>600</v>
      </c>
      <c r="H421" s="176" t="s">
        <v>459</v>
      </c>
      <c r="I421" s="176">
        <v>4</v>
      </c>
      <c r="J421" s="176">
        <v>16</v>
      </c>
      <c r="K421" s="176">
        <v>0</v>
      </c>
      <c r="L421" s="176">
        <v>8842</v>
      </c>
      <c r="M421" s="176">
        <v>9192</v>
      </c>
      <c r="N421" s="176">
        <v>36</v>
      </c>
      <c r="O421" s="176">
        <v>0</v>
      </c>
      <c r="P421" s="176">
        <v>8802</v>
      </c>
      <c r="Q421" s="176">
        <v>9001</v>
      </c>
      <c r="R421" s="176">
        <v>22</v>
      </c>
      <c r="S421" s="176">
        <v>2</v>
      </c>
      <c r="T421" s="176">
        <v>8626</v>
      </c>
      <c r="U421" s="176">
        <v>9090</v>
      </c>
      <c r="V421" s="176">
        <v>14</v>
      </c>
      <c r="W421" s="176">
        <v>2</v>
      </c>
      <c r="X421" s="176">
        <v>8914</v>
      </c>
      <c r="Y421" s="176">
        <v>9630</v>
      </c>
      <c r="Z421" s="176">
        <v>6.9230769230769234</v>
      </c>
      <c r="AA421" s="176">
        <v>14.666666666666666</v>
      </c>
      <c r="AB421" s="176">
        <v>0.99722222222222223</v>
      </c>
      <c r="AC421" s="176">
        <v>90.121250000000003</v>
      </c>
      <c r="AD421" s="176">
        <v>1.8333333333333333</v>
      </c>
      <c r="AE421" s="176">
        <v>1.75</v>
      </c>
      <c r="AF421" s="176" t="s">
        <v>213</v>
      </c>
      <c r="AG421" s="176">
        <v>0.5</v>
      </c>
      <c r="AH421" s="176" t="s">
        <v>16623</v>
      </c>
      <c r="AI421" s="176" t="s">
        <v>16623</v>
      </c>
      <c r="AJ421" s="176" t="s">
        <v>647</v>
      </c>
      <c r="AK421" s="176" t="s">
        <v>647</v>
      </c>
      <c r="AL421" s="1231" t="s">
        <v>251</v>
      </c>
      <c r="AM421" s="176" t="s">
        <v>657</v>
      </c>
      <c r="AN421" s="176">
        <v>1.859</v>
      </c>
      <c r="AO421" s="176">
        <v>1.6</v>
      </c>
      <c r="AP421" s="176">
        <v>24</v>
      </c>
      <c r="AQ421" s="176">
        <v>216</v>
      </c>
      <c r="AR421" s="176">
        <v>2.6</v>
      </c>
      <c r="AS421" s="193">
        <v>25056.345600000001</v>
      </c>
    </row>
    <row r="422" spans="1:45" ht="16.5" customHeight="1">
      <c r="A422" s="175">
        <v>46153</v>
      </c>
      <c r="B422" s="176" t="s">
        <v>231</v>
      </c>
      <c r="C422" s="176" t="s">
        <v>645</v>
      </c>
      <c r="E422" s="176" t="s">
        <v>420</v>
      </c>
      <c r="F422" s="176" t="s">
        <v>420</v>
      </c>
      <c r="G422" s="176" t="s">
        <v>420</v>
      </c>
      <c r="H422" s="176" t="s">
        <v>420</v>
      </c>
      <c r="I422" s="176" t="s">
        <v>420</v>
      </c>
      <c r="L422" s="176" t="s">
        <v>645</v>
      </c>
      <c r="P422" s="176" t="s">
        <v>645</v>
      </c>
      <c r="T422" s="176" t="s">
        <v>645</v>
      </c>
      <c r="X422" s="176" t="s">
        <v>645</v>
      </c>
      <c r="Z422" s="176" t="s">
        <v>420</v>
      </c>
      <c r="AA422" s="176" t="s">
        <v>645</v>
      </c>
      <c r="AB422" s="176" t="s">
        <v>420</v>
      </c>
      <c r="AC422" s="176" t="s">
        <v>420</v>
      </c>
      <c r="AD422" s="176" t="s">
        <v>420</v>
      </c>
      <c r="AE422" s="176" t="s">
        <v>420</v>
      </c>
      <c r="AF422" s="176" t="s">
        <v>232</v>
      </c>
      <c r="AG422" s="176">
        <v>1</v>
      </c>
      <c r="AH422" s="176" t="s">
        <v>654</v>
      </c>
      <c r="AI422" s="176" t="s">
        <v>654</v>
      </c>
      <c r="AJ422" s="176" t="s">
        <v>654</v>
      </c>
      <c r="AK422" s="176" t="s">
        <v>654</v>
      </c>
      <c r="AL422" s="1231" t="s">
        <v>420</v>
      </c>
      <c r="AM422" s="176" t="s">
        <v>420</v>
      </c>
      <c r="AN422" s="176" t="s">
        <v>420</v>
      </c>
      <c r="AO422" s="176" t="s">
        <v>420</v>
      </c>
      <c r="AP422" s="176">
        <v>24</v>
      </c>
      <c r="AQ422" s="176">
        <v>216</v>
      </c>
      <c r="AR422" s="176" t="s">
        <v>420</v>
      </c>
      <c r="AS422" s="193" t="s">
        <v>420</v>
      </c>
    </row>
    <row r="423" spans="1:45" ht="16.5" customHeight="1">
      <c r="A423" s="175">
        <v>46153</v>
      </c>
      <c r="B423" s="176" t="s">
        <v>233</v>
      </c>
      <c r="C423" s="176" t="s">
        <v>17375</v>
      </c>
      <c r="D423" s="176" t="s">
        <v>646</v>
      </c>
      <c r="E423" s="176" t="s">
        <v>17253</v>
      </c>
      <c r="F423" s="176" t="s">
        <v>17344</v>
      </c>
      <c r="G423" s="176">
        <v>600</v>
      </c>
      <c r="H423" s="176" t="s">
        <v>1470</v>
      </c>
      <c r="I423" s="176">
        <v>5.5</v>
      </c>
      <c r="J423" s="176">
        <v>35</v>
      </c>
      <c r="K423" s="176">
        <v>7</v>
      </c>
      <c r="L423" s="176">
        <v>7920</v>
      </c>
      <c r="N423" s="176">
        <v>13</v>
      </c>
      <c r="O423" s="176">
        <v>5</v>
      </c>
      <c r="P423" s="176">
        <v>7890</v>
      </c>
      <c r="R423" s="176">
        <v>7</v>
      </c>
      <c r="S423" s="176">
        <v>3</v>
      </c>
      <c r="T423" s="176">
        <v>8100</v>
      </c>
      <c r="V423" s="176">
        <v>13</v>
      </c>
      <c r="W423" s="176">
        <v>0</v>
      </c>
      <c r="X423" s="176">
        <v>7930</v>
      </c>
      <c r="Z423" s="176">
        <v>5.0526315789473681</v>
      </c>
      <c r="AA423" s="176">
        <v>22.666666666666668</v>
      </c>
      <c r="AB423" s="176">
        <v>0.98572716346153844</v>
      </c>
      <c r="AC423" s="176">
        <v>79.599999999999994</v>
      </c>
      <c r="AD423" s="176">
        <v>2.8333333333333335</v>
      </c>
      <c r="AE423" s="176">
        <v>2.2083333333333335</v>
      </c>
      <c r="AF423" s="176" t="s">
        <v>232</v>
      </c>
      <c r="AG423" s="176">
        <v>1</v>
      </c>
      <c r="AH423" s="176" t="s">
        <v>844</v>
      </c>
      <c r="AI423" s="176" t="s">
        <v>844</v>
      </c>
      <c r="AJ423" s="176" t="s">
        <v>845</v>
      </c>
      <c r="AK423" s="176" t="s">
        <v>845</v>
      </c>
      <c r="AL423" s="1231" t="s">
        <v>251</v>
      </c>
      <c r="AM423" s="176" t="s">
        <v>657</v>
      </c>
      <c r="AN423" s="176">
        <v>1.859</v>
      </c>
      <c r="AO423" s="176">
        <v>2</v>
      </c>
      <c r="AP423" s="176">
        <v>24</v>
      </c>
      <c r="AQ423" s="176">
        <v>216</v>
      </c>
      <c r="AR423" s="176">
        <v>3</v>
      </c>
      <c r="AS423" s="193">
        <v>28911.168000000001</v>
      </c>
    </row>
    <row r="424" spans="1:45" ht="16.5" customHeight="1">
      <c r="A424" s="175">
        <v>46153</v>
      </c>
      <c r="B424" s="176" t="s">
        <v>234</v>
      </c>
      <c r="C424" s="176" t="s">
        <v>645</v>
      </c>
      <c r="E424" s="176" t="s">
        <v>420</v>
      </c>
      <c r="F424" s="176" t="s">
        <v>420</v>
      </c>
      <c r="G424" s="176" t="s">
        <v>420</v>
      </c>
      <c r="H424" s="176" t="s">
        <v>420</v>
      </c>
      <c r="I424" s="176" t="s">
        <v>420</v>
      </c>
      <c r="L424" s="176" t="s">
        <v>645</v>
      </c>
      <c r="P424" s="176" t="s">
        <v>645</v>
      </c>
      <c r="T424" s="176" t="s">
        <v>645</v>
      </c>
      <c r="X424" s="176" t="s">
        <v>645</v>
      </c>
      <c r="Z424" s="176" t="s">
        <v>420</v>
      </c>
      <c r="AA424" s="176" t="s">
        <v>645</v>
      </c>
      <c r="AB424" s="176" t="s">
        <v>420</v>
      </c>
      <c r="AC424" s="176" t="s">
        <v>420</v>
      </c>
      <c r="AD424" s="176" t="s">
        <v>420</v>
      </c>
      <c r="AE424" s="176" t="s">
        <v>420</v>
      </c>
      <c r="AF424" s="176" t="s">
        <v>232</v>
      </c>
      <c r="AG424" s="176">
        <v>1</v>
      </c>
      <c r="AH424" s="176" t="s">
        <v>654</v>
      </c>
      <c r="AI424" s="176" t="s">
        <v>654</v>
      </c>
      <c r="AJ424" s="176" t="s">
        <v>654</v>
      </c>
      <c r="AK424" s="176" t="s">
        <v>654</v>
      </c>
      <c r="AL424" s="1231" t="s">
        <v>420</v>
      </c>
      <c r="AM424" s="176" t="s">
        <v>420</v>
      </c>
      <c r="AN424" s="176" t="s">
        <v>420</v>
      </c>
      <c r="AO424" s="176" t="s">
        <v>420</v>
      </c>
      <c r="AP424" s="176">
        <v>24</v>
      </c>
      <c r="AQ424" s="176">
        <v>216</v>
      </c>
      <c r="AR424" s="176" t="s">
        <v>420</v>
      </c>
      <c r="AS424" s="193" t="s">
        <v>420</v>
      </c>
    </row>
    <row r="425" spans="1:45" ht="16.5" customHeight="1">
      <c r="A425" s="175">
        <v>46153</v>
      </c>
      <c r="B425" s="176" t="s">
        <v>235</v>
      </c>
      <c r="C425" s="176" t="s">
        <v>17357</v>
      </c>
      <c r="D425" s="176" t="s">
        <v>646</v>
      </c>
      <c r="E425" s="176" t="s">
        <v>17253</v>
      </c>
      <c r="F425" s="176" t="s">
        <v>17358</v>
      </c>
      <c r="G425" s="176">
        <v>700</v>
      </c>
      <c r="H425" s="176" t="s">
        <v>814</v>
      </c>
      <c r="I425" s="176">
        <v>5.5</v>
      </c>
      <c r="J425" s="176">
        <v>21</v>
      </c>
      <c r="K425" s="176">
        <v>0</v>
      </c>
      <c r="L425" s="176">
        <v>8890</v>
      </c>
      <c r="M425" s="176">
        <v>8890</v>
      </c>
      <c r="N425" s="176">
        <v>15</v>
      </c>
      <c r="O425" s="176">
        <v>0</v>
      </c>
      <c r="P425" s="176">
        <v>8800</v>
      </c>
      <c r="Q425" s="176">
        <v>9070</v>
      </c>
      <c r="R425" s="176">
        <v>31</v>
      </c>
      <c r="S425" s="176">
        <v>3</v>
      </c>
      <c r="T425" s="176">
        <v>8430</v>
      </c>
      <c r="U425" s="176">
        <v>9620</v>
      </c>
      <c r="V425" s="176">
        <v>40</v>
      </c>
      <c r="W425" s="176">
        <v>1</v>
      </c>
      <c r="X425" s="176">
        <v>8980</v>
      </c>
      <c r="Y425" s="176">
        <v>9720</v>
      </c>
      <c r="Z425" s="176">
        <v>5.8775510204081636</v>
      </c>
      <c r="AA425" s="176">
        <v>35.666666666666664</v>
      </c>
      <c r="AB425" s="176">
        <v>0.99672809829059827</v>
      </c>
      <c r="AC425" s="176">
        <v>90.5</v>
      </c>
      <c r="AD425" s="176">
        <v>4.458333333333333</v>
      </c>
      <c r="AE425" s="176">
        <v>4.291666666666667</v>
      </c>
      <c r="AF425" s="176" t="s">
        <v>236</v>
      </c>
      <c r="AG425" s="176">
        <v>1</v>
      </c>
      <c r="AH425" s="176" t="s">
        <v>16151</v>
      </c>
      <c r="AI425" s="176" t="s">
        <v>16151</v>
      </c>
      <c r="AJ425" s="176" t="s">
        <v>653</v>
      </c>
      <c r="AK425" s="176" t="s">
        <v>653</v>
      </c>
      <c r="AL425" s="1231" t="s">
        <v>252</v>
      </c>
      <c r="AM425" s="176" t="s">
        <v>466</v>
      </c>
      <c r="AN425" s="176">
        <v>1.1890000000000001</v>
      </c>
      <c r="AO425" s="176">
        <v>2.9</v>
      </c>
      <c r="AP425" s="176">
        <v>24</v>
      </c>
      <c r="AQ425" s="176">
        <v>216</v>
      </c>
      <c r="AR425" s="176">
        <v>3.9</v>
      </c>
      <c r="AS425" s="193">
        <v>24038.7264</v>
      </c>
    </row>
    <row r="426" spans="1:45" ht="16.5" customHeight="1">
      <c r="A426" s="175">
        <v>46153</v>
      </c>
      <c r="B426" s="176" t="s">
        <v>237</v>
      </c>
      <c r="C426" s="176" t="s">
        <v>17343</v>
      </c>
      <c r="D426" s="176" t="s">
        <v>646</v>
      </c>
      <c r="E426" s="176" t="s">
        <v>17253</v>
      </c>
      <c r="F426" s="176" t="s">
        <v>17344</v>
      </c>
      <c r="G426" s="176">
        <v>700</v>
      </c>
      <c r="H426" s="176" t="s">
        <v>876</v>
      </c>
      <c r="I426" s="176">
        <v>5.5</v>
      </c>
      <c r="J426" s="176">
        <v>34</v>
      </c>
      <c r="K426" s="176">
        <v>0</v>
      </c>
      <c r="L426" s="176">
        <v>9350</v>
      </c>
      <c r="M426" s="176">
        <v>9070</v>
      </c>
      <c r="N426" s="176">
        <v>12</v>
      </c>
      <c r="O426" s="176">
        <v>0</v>
      </c>
      <c r="P426" s="176">
        <v>8980</v>
      </c>
      <c r="Q426" s="176">
        <v>9170</v>
      </c>
      <c r="R426" s="176">
        <v>26</v>
      </c>
      <c r="S426" s="176">
        <v>3</v>
      </c>
      <c r="T426" s="176">
        <v>9350</v>
      </c>
      <c r="U426" s="176">
        <v>9070</v>
      </c>
      <c r="V426" s="176">
        <v>48</v>
      </c>
      <c r="W426" s="176">
        <v>3</v>
      </c>
      <c r="X426" s="176">
        <v>9720</v>
      </c>
      <c r="Y426" s="176">
        <v>9350</v>
      </c>
      <c r="Z426" s="176">
        <v>5.8536585365853657</v>
      </c>
      <c r="AA426" s="176">
        <v>40</v>
      </c>
      <c r="AB426" s="176">
        <v>0.99507211538461537</v>
      </c>
      <c r="AC426" s="176">
        <v>92.575000000000003</v>
      </c>
      <c r="AD426" s="176">
        <v>5</v>
      </c>
      <c r="AE426" s="176">
        <v>4.75</v>
      </c>
      <c r="AF426" s="176" t="s">
        <v>236</v>
      </c>
      <c r="AG426" s="176">
        <v>1</v>
      </c>
      <c r="AH426" s="176" t="s">
        <v>16151</v>
      </c>
      <c r="AI426" s="176" t="s">
        <v>16151</v>
      </c>
      <c r="AJ426" s="176" t="s">
        <v>653</v>
      </c>
      <c r="AK426" s="176" t="s">
        <v>653</v>
      </c>
      <c r="AL426" s="1231" t="s">
        <v>251</v>
      </c>
      <c r="AM426" s="176" t="s">
        <v>466</v>
      </c>
      <c r="AN426" s="176">
        <v>1.1890000000000001</v>
      </c>
      <c r="AO426" s="176">
        <v>2.9</v>
      </c>
      <c r="AP426" s="176">
        <v>24</v>
      </c>
      <c r="AQ426" s="176">
        <v>216</v>
      </c>
      <c r="AR426" s="176">
        <v>3.9</v>
      </c>
      <c r="AS426" s="193">
        <v>24038.7264</v>
      </c>
    </row>
    <row r="427" spans="1:45" ht="16.5" customHeight="1">
      <c r="A427" s="175">
        <v>46153</v>
      </c>
      <c r="B427" s="176" t="s">
        <v>238</v>
      </c>
      <c r="C427" s="176" t="s">
        <v>17285</v>
      </c>
      <c r="E427" s="176" t="s">
        <v>17253</v>
      </c>
      <c r="F427" s="176" t="s">
        <v>17293</v>
      </c>
      <c r="G427" s="176">
        <v>670</v>
      </c>
      <c r="H427" s="176" t="s">
        <v>735</v>
      </c>
      <c r="I427" s="176">
        <v>5</v>
      </c>
      <c r="J427" s="176">
        <v>27</v>
      </c>
      <c r="K427" s="176">
        <v>0</v>
      </c>
      <c r="L427" s="176">
        <v>9540</v>
      </c>
      <c r="N427" s="176">
        <v>12</v>
      </c>
      <c r="O427" s="176">
        <v>0</v>
      </c>
      <c r="P427" s="176">
        <v>8700</v>
      </c>
      <c r="R427" s="176">
        <v>11</v>
      </c>
      <c r="S427" s="176">
        <v>0</v>
      </c>
      <c r="T427" s="176">
        <v>9350</v>
      </c>
      <c r="V427" s="176">
        <v>12</v>
      </c>
      <c r="W427" s="176">
        <v>0</v>
      </c>
      <c r="X427" s="176">
        <v>9350</v>
      </c>
      <c r="Z427" s="176">
        <v>6.2882096069868991</v>
      </c>
      <c r="AA427" s="176">
        <v>41.333333333333336</v>
      </c>
      <c r="AB427" s="176">
        <v>1</v>
      </c>
      <c r="AC427" s="176">
        <v>92.35</v>
      </c>
      <c r="AD427" s="176">
        <v>5.166666666666667</v>
      </c>
      <c r="AE427" s="176">
        <v>5.166666666666667</v>
      </c>
      <c r="AF427" s="176" t="s">
        <v>236</v>
      </c>
      <c r="AG427" s="176">
        <v>2</v>
      </c>
      <c r="AH427" s="176" t="s">
        <v>16151</v>
      </c>
      <c r="AI427" s="176" t="s">
        <v>16151</v>
      </c>
      <c r="AJ427" s="176" t="s">
        <v>653</v>
      </c>
      <c r="AK427" s="176" t="s">
        <v>668</v>
      </c>
      <c r="AL427" s="1231" t="s">
        <v>251</v>
      </c>
      <c r="AM427" s="176" t="s">
        <v>466</v>
      </c>
      <c r="AN427" s="176">
        <v>1.1890000000000001</v>
      </c>
      <c r="AO427" s="176">
        <v>1.7</v>
      </c>
      <c r="AP427" s="176">
        <v>24</v>
      </c>
      <c r="AQ427" s="176">
        <v>216</v>
      </c>
      <c r="AR427" s="176">
        <v>2.7</v>
      </c>
      <c r="AS427" s="193">
        <v>16642.195200000002</v>
      </c>
    </row>
    <row r="428" spans="1:45" ht="16.5" customHeight="1">
      <c r="A428" s="175">
        <v>46153</v>
      </c>
      <c r="B428" s="176" t="s">
        <v>238</v>
      </c>
      <c r="C428" s="176" t="s">
        <v>17284</v>
      </c>
      <c r="E428" s="176" t="s">
        <v>17253</v>
      </c>
      <c r="F428" s="176" t="s">
        <v>17293</v>
      </c>
      <c r="G428" s="176">
        <v>670</v>
      </c>
      <c r="H428" s="176" t="s">
        <v>662</v>
      </c>
      <c r="I428" s="176">
        <v>5</v>
      </c>
      <c r="J428" s="176">
        <v>20</v>
      </c>
      <c r="K428" s="176">
        <v>0</v>
      </c>
      <c r="M428" s="176">
        <v>8980</v>
      </c>
      <c r="N428" s="176">
        <v>10</v>
      </c>
      <c r="O428" s="176">
        <v>0</v>
      </c>
      <c r="Q428" s="176">
        <v>9070</v>
      </c>
      <c r="R428" s="176">
        <v>10</v>
      </c>
      <c r="S428" s="176">
        <v>0</v>
      </c>
      <c r="U428" s="176">
        <v>9260</v>
      </c>
      <c r="V428" s="176">
        <v>20</v>
      </c>
      <c r="W428" s="176">
        <v>0</v>
      </c>
      <c r="Y428" s="176">
        <v>9540</v>
      </c>
      <c r="Z428" s="176">
        <v>6.1802575107296134</v>
      </c>
      <c r="AA428" s="176">
        <v>40</v>
      </c>
      <c r="AB428" s="176">
        <v>1</v>
      </c>
      <c r="AC428" s="176">
        <v>92.125</v>
      </c>
      <c r="AD428" s="176">
        <v>5</v>
      </c>
      <c r="AE428" s="176">
        <v>5</v>
      </c>
      <c r="AF428" s="176" t="s">
        <v>236</v>
      </c>
      <c r="AG428" s="176">
        <v>2</v>
      </c>
      <c r="AH428" s="176" t="s">
        <v>16151</v>
      </c>
      <c r="AI428" s="176" t="s">
        <v>16151</v>
      </c>
      <c r="AJ428" s="176" t="s">
        <v>668</v>
      </c>
      <c r="AK428" s="176" t="s">
        <v>668</v>
      </c>
      <c r="AM428" s="176" t="s">
        <v>466</v>
      </c>
      <c r="AN428" s="176">
        <v>1.1890000000000001</v>
      </c>
      <c r="AO428" s="176">
        <v>2.4</v>
      </c>
      <c r="AP428" s="176">
        <v>24</v>
      </c>
      <c r="AQ428" s="176">
        <v>216</v>
      </c>
      <c r="AR428" s="176">
        <v>3.4</v>
      </c>
      <c r="AS428" s="193">
        <v>20956.838400000001</v>
      </c>
    </row>
    <row r="429" spans="1:45" ht="16.5" customHeight="1">
      <c r="A429" s="175">
        <v>46153</v>
      </c>
      <c r="B429" s="176" t="s">
        <v>239</v>
      </c>
      <c r="C429" s="176" t="s">
        <v>645</v>
      </c>
      <c r="E429" s="176" t="s">
        <v>420</v>
      </c>
      <c r="F429" s="176" t="s">
        <v>420</v>
      </c>
      <c r="G429" s="176" t="s">
        <v>420</v>
      </c>
      <c r="H429" s="176" t="s">
        <v>420</v>
      </c>
      <c r="I429" s="176" t="s">
        <v>420</v>
      </c>
      <c r="L429" s="176" t="s">
        <v>645</v>
      </c>
      <c r="P429" s="176" t="s">
        <v>645</v>
      </c>
      <c r="T429" s="176" t="s">
        <v>645</v>
      </c>
      <c r="X429" s="176" t="s">
        <v>645</v>
      </c>
      <c r="Z429" s="176" t="s">
        <v>420</v>
      </c>
      <c r="AA429" s="176" t="s">
        <v>645</v>
      </c>
      <c r="AB429" s="176" t="s">
        <v>420</v>
      </c>
      <c r="AC429" s="176" t="s">
        <v>420</v>
      </c>
      <c r="AD429" s="176" t="s">
        <v>420</v>
      </c>
      <c r="AE429" s="176" t="s">
        <v>420</v>
      </c>
      <c r="AF429" s="176" t="s">
        <v>236</v>
      </c>
      <c r="AG429" s="176">
        <v>2</v>
      </c>
      <c r="AH429" s="176" t="s">
        <v>654</v>
      </c>
      <c r="AI429" s="176" t="s">
        <v>654</v>
      </c>
      <c r="AJ429" s="176" t="s">
        <v>654</v>
      </c>
      <c r="AK429" s="176" t="s">
        <v>654</v>
      </c>
      <c r="AL429" s="1231" t="s">
        <v>420</v>
      </c>
      <c r="AM429" s="176" t="s">
        <v>420</v>
      </c>
      <c r="AN429" s="176" t="s">
        <v>420</v>
      </c>
      <c r="AO429" s="176" t="s">
        <v>420</v>
      </c>
      <c r="AP429" s="176">
        <v>24</v>
      </c>
      <c r="AQ429" s="176">
        <v>216</v>
      </c>
      <c r="AR429" s="176" t="s">
        <v>420</v>
      </c>
      <c r="AS429" s="193" t="s">
        <v>420</v>
      </c>
    </row>
    <row r="430" spans="1:45" ht="16.5" customHeight="1">
      <c r="A430" s="175">
        <v>46153</v>
      </c>
      <c r="B430" s="176" t="s">
        <v>389</v>
      </c>
      <c r="C430" s="176" t="s">
        <v>17270</v>
      </c>
      <c r="D430" s="176" t="s">
        <v>646</v>
      </c>
      <c r="E430" s="176" t="s">
        <v>17260</v>
      </c>
      <c r="F430" s="176" t="s">
        <v>17273</v>
      </c>
      <c r="G430" s="176">
        <v>550</v>
      </c>
      <c r="H430" s="176" t="s">
        <v>812</v>
      </c>
      <c r="I430" s="176">
        <v>5.5</v>
      </c>
      <c r="J430" s="176">
        <v>23</v>
      </c>
      <c r="K430" s="176">
        <v>6</v>
      </c>
      <c r="L430" s="176">
        <v>7410</v>
      </c>
      <c r="N430" s="176">
        <v>6</v>
      </c>
      <c r="O430" s="176">
        <v>1</v>
      </c>
      <c r="P430" s="176">
        <v>7410</v>
      </c>
      <c r="R430" s="176">
        <v>7</v>
      </c>
      <c r="S430" s="176">
        <v>0</v>
      </c>
      <c r="T430" s="176">
        <v>7310</v>
      </c>
      <c r="V430" s="176">
        <v>5</v>
      </c>
      <c r="W430" s="176">
        <v>0</v>
      </c>
      <c r="X430" s="176">
        <v>7410</v>
      </c>
      <c r="Z430" s="176">
        <v>6.6055045871559637</v>
      </c>
      <c r="AA430" s="176">
        <v>27.333333333333332</v>
      </c>
      <c r="AB430" s="176">
        <v>0.9949051816239316</v>
      </c>
      <c r="AC430" s="176">
        <v>73.849999999999994</v>
      </c>
      <c r="AD430" s="176">
        <v>3.4166666666666665</v>
      </c>
      <c r="AE430" s="176">
        <v>2.8333333333333335</v>
      </c>
      <c r="AF430" s="176" t="s">
        <v>236</v>
      </c>
      <c r="AG430" s="176">
        <v>2</v>
      </c>
      <c r="AH430" s="176" t="s">
        <v>15435</v>
      </c>
      <c r="AI430" s="176" t="s">
        <v>15435</v>
      </c>
      <c r="AJ430" s="176" t="s">
        <v>668</v>
      </c>
      <c r="AK430" s="176" t="s">
        <v>668</v>
      </c>
      <c r="AL430" s="1231" t="s">
        <v>252</v>
      </c>
      <c r="AM430" s="176" t="s">
        <v>657</v>
      </c>
      <c r="AN430" s="176">
        <v>1.859</v>
      </c>
      <c r="AO430" s="176">
        <v>3.2</v>
      </c>
      <c r="AP430" s="176">
        <v>24</v>
      </c>
      <c r="AQ430" s="176">
        <v>216</v>
      </c>
      <c r="AR430" s="176">
        <v>4.2</v>
      </c>
      <c r="AS430" s="193">
        <v>40475.635199999997</v>
      </c>
    </row>
    <row r="431" spans="1:45" ht="16.5" customHeight="1">
      <c r="A431" s="175">
        <v>46153</v>
      </c>
      <c r="B431" s="176" t="s">
        <v>389</v>
      </c>
      <c r="C431" s="176" t="s">
        <v>17383</v>
      </c>
      <c r="D431" s="176" t="s">
        <v>646</v>
      </c>
      <c r="E431" s="176" t="s">
        <v>17253</v>
      </c>
      <c r="F431" s="176" t="s">
        <v>17358</v>
      </c>
      <c r="G431" s="176">
        <v>700</v>
      </c>
      <c r="H431" s="176" t="s">
        <v>805</v>
      </c>
      <c r="I431" s="176">
        <v>5.5</v>
      </c>
      <c r="M431" s="176" t="s">
        <v>656</v>
      </c>
      <c r="Q431" s="176" t="s">
        <v>483</v>
      </c>
      <c r="R431" s="176">
        <v>10</v>
      </c>
      <c r="S431" s="176">
        <v>0</v>
      </c>
      <c r="U431" s="176">
        <v>9810</v>
      </c>
      <c r="V431" s="176">
        <v>10</v>
      </c>
      <c r="W431" s="176">
        <v>0</v>
      </c>
      <c r="Y431" s="176">
        <v>9350</v>
      </c>
      <c r="Z431" s="176">
        <v>5.8536585365853657</v>
      </c>
      <c r="AA431" s="176" t="s">
        <v>420</v>
      </c>
      <c r="AB431" s="176" t="s">
        <v>420</v>
      </c>
      <c r="AC431" s="176">
        <v>95.8</v>
      </c>
      <c r="AD431" s="176" t="s">
        <v>420</v>
      </c>
      <c r="AE431" s="176" t="s">
        <v>420</v>
      </c>
      <c r="AF431" s="176" t="s">
        <v>236</v>
      </c>
      <c r="AG431" s="176">
        <v>2</v>
      </c>
      <c r="AH431" s="176" t="s">
        <v>15435</v>
      </c>
      <c r="AI431" s="176" t="s">
        <v>15435</v>
      </c>
      <c r="AJ431" s="176" t="s">
        <v>668</v>
      </c>
      <c r="AK431" s="176" t="s">
        <v>668</v>
      </c>
      <c r="AM431" s="176" t="s">
        <v>466</v>
      </c>
      <c r="AN431" s="176">
        <v>1.1890000000000001</v>
      </c>
      <c r="AO431" s="176">
        <v>2.8</v>
      </c>
      <c r="AP431" s="176">
        <v>24</v>
      </c>
      <c r="AQ431" s="176">
        <v>216</v>
      </c>
      <c r="AR431" s="176">
        <v>3.8</v>
      </c>
      <c r="AS431" s="193">
        <v>23422.3488</v>
      </c>
    </row>
    <row r="432" spans="1:45" ht="16.5" customHeight="1">
      <c r="A432" s="175">
        <v>46153</v>
      </c>
      <c r="B432" s="176" t="s">
        <v>418</v>
      </c>
      <c r="C432" s="176" t="s">
        <v>17359</v>
      </c>
      <c r="D432" s="176" t="s">
        <v>646</v>
      </c>
      <c r="E432" s="176" t="s">
        <v>17253</v>
      </c>
      <c r="F432" s="176" t="s">
        <v>17358</v>
      </c>
      <c r="G432" s="176">
        <v>700</v>
      </c>
      <c r="H432" s="176" t="s">
        <v>944</v>
      </c>
      <c r="I432" s="176">
        <v>5.5</v>
      </c>
      <c r="J432" s="176">
        <v>16</v>
      </c>
      <c r="K432" s="176">
        <v>7</v>
      </c>
      <c r="L432" s="176">
        <v>10000</v>
      </c>
      <c r="M432" s="176">
        <v>9540</v>
      </c>
      <c r="N432" s="176">
        <v>1</v>
      </c>
      <c r="O432" s="176">
        <v>0</v>
      </c>
      <c r="P432" s="176">
        <v>10000</v>
      </c>
      <c r="Q432" s="176">
        <v>6540</v>
      </c>
      <c r="R432" s="176">
        <v>21</v>
      </c>
      <c r="S432" s="176">
        <v>0</v>
      </c>
      <c r="T432" s="176">
        <v>9630</v>
      </c>
      <c r="U432" s="176">
        <v>8440</v>
      </c>
      <c r="X432" s="176" t="s">
        <v>17393</v>
      </c>
      <c r="Z432" s="176">
        <v>5.8536585365853657</v>
      </c>
      <c r="AA432" s="176">
        <v>12.666666666666666</v>
      </c>
      <c r="AB432" s="176">
        <v>0.99425080128205123</v>
      </c>
      <c r="AC432" s="176">
        <v>90.25</v>
      </c>
      <c r="AD432" s="176">
        <v>1.5833333333333333</v>
      </c>
      <c r="AE432" s="176">
        <v>1.2916666666666667</v>
      </c>
      <c r="AF432" s="176" t="s">
        <v>236</v>
      </c>
      <c r="AG432" s="176">
        <v>1</v>
      </c>
      <c r="AH432" s="176" t="s">
        <v>15435</v>
      </c>
      <c r="AI432" s="176" t="s">
        <v>15435</v>
      </c>
      <c r="AJ432" s="176" t="s">
        <v>668</v>
      </c>
      <c r="AK432" s="176" t="s">
        <v>668</v>
      </c>
      <c r="AL432" s="1231" t="s">
        <v>252</v>
      </c>
      <c r="AM432" s="176" t="s">
        <v>466</v>
      </c>
      <c r="AN432" s="176">
        <v>1.1890000000000001</v>
      </c>
      <c r="AO432" s="176">
        <v>2.8</v>
      </c>
      <c r="AP432" s="176">
        <v>24</v>
      </c>
      <c r="AQ432" s="176">
        <v>216</v>
      </c>
      <c r="AR432" s="176">
        <v>3.8</v>
      </c>
      <c r="AS432" s="193">
        <v>23422.3488</v>
      </c>
    </row>
    <row r="433" spans="1:45" ht="16.5" customHeight="1">
      <c r="A433" s="175">
        <v>46153</v>
      </c>
      <c r="B433" s="176" t="s">
        <v>240</v>
      </c>
      <c r="C433" s="176" t="s">
        <v>17384</v>
      </c>
      <c r="E433" s="176" t="s">
        <v>4424</v>
      </c>
      <c r="F433" s="176" t="s">
        <v>17394</v>
      </c>
      <c r="G433" s="176">
        <v>500</v>
      </c>
      <c r="H433" s="176" t="s">
        <v>1088</v>
      </c>
      <c r="I433" s="176">
        <v>4</v>
      </c>
      <c r="L433" s="176" t="s">
        <v>656</v>
      </c>
      <c r="P433" s="176" t="s">
        <v>656</v>
      </c>
      <c r="T433" s="176" t="s">
        <v>483</v>
      </c>
      <c r="V433" s="176">
        <v>10</v>
      </c>
      <c r="W433" s="176">
        <v>0</v>
      </c>
      <c r="X433" s="176">
        <v>1735</v>
      </c>
      <c r="Z433" s="176">
        <v>2.028169014084507</v>
      </c>
      <c r="AA433" s="176" t="s">
        <v>420</v>
      </c>
      <c r="AB433" s="176" t="s">
        <v>420</v>
      </c>
      <c r="AD433" s="176" t="s">
        <v>420</v>
      </c>
      <c r="AE433" s="176" t="s">
        <v>420</v>
      </c>
      <c r="AF433" s="176" t="s">
        <v>241</v>
      </c>
      <c r="AG433" s="176">
        <v>3</v>
      </c>
      <c r="AH433" s="176" t="s">
        <v>844</v>
      </c>
      <c r="AI433" s="176" t="s">
        <v>844</v>
      </c>
      <c r="AJ433" s="176" t="s">
        <v>862</v>
      </c>
      <c r="AK433" s="176" t="s">
        <v>862</v>
      </c>
      <c r="AL433" s="1231" t="s">
        <v>252</v>
      </c>
      <c r="AM433" s="176" t="s">
        <v>126</v>
      </c>
      <c r="AN433" s="176">
        <v>0.91100000000000003</v>
      </c>
      <c r="AO433" s="176">
        <v>0.9</v>
      </c>
      <c r="AP433" s="176">
        <v>24</v>
      </c>
      <c r="AQ433" s="176">
        <v>216</v>
      </c>
      <c r="AR433" s="176">
        <v>1.9</v>
      </c>
      <c r="AS433" s="193">
        <v>8972.9856</v>
      </c>
    </row>
    <row r="434" spans="1:45" ht="16.5" customHeight="1">
      <c r="A434" s="175">
        <v>46153</v>
      </c>
      <c r="B434" s="176" t="s">
        <v>240</v>
      </c>
      <c r="C434" s="176" t="s">
        <v>17385</v>
      </c>
      <c r="E434" s="176" t="s">
        <v>16561</v>
      </c>
      <c r="F434" s="176" t="s">
        <v>17395</v>
      </c>
      <c r="G434" s="176">
        <v>600</v>
      </c>
      <c r="H434" s="176" t="s">
        <v>491</v>
      </c>
      <c r="I434" s="176">
        <v>5</v>
      </c>
      <c r="L434" s="176" t="s">
        <v>656</v>
      </c>
      <c r="P434" s="176" t="s">
        <v>656</v>
      </c>
      <c r="T434" s="176" t="s">
        <v>483</v>
      </c>
      <c r="V434" s="176">
        <v>12</v>
      </c>
      <c r="W434" s="176">
        <v>0</v>
      </c>
      <c r="X434" s="176">
        <v>1735</v>
      </c>
      <c r="Z434" s="176">
        <v>2.8402366863905324</v>
      </c>
      <c r="AA434" s="176" t="s">
        <v>420</v>
      </c>
      <c r="AB434" s="176" t="s">
        <v>420</v>
      </c>
      <c r="AD434" s="176" t="s">
        <v>420</v>
      </c>
      <c r="AE434" s="176" t="s">
        <v>420</v>
      </c>
      <c r="AF434" s="176" t="s">
        <v>241</v>
      </c>
      <c r="AG434" s="176">
        <v>3</v>
      </c>
      <c r="AH434" s="176" t="s">
        <v>844</v>
      </c>
      <c r="AI434" s="176" t="s">
        <v>844</v>
      </c>
      <c r="AJ434" s="176" t="s">
        <v>862</v>
      </c>
      <c r="AK434" s="176" t="s">
        <v>862</v>
      </c>
      <c r="AM434" s="176" t="s">
        <v>126</v>
      </c>
      <c r="AN434" s="176">
        <v>0.91100000000000003</v>
      </c>
      <c r="AO434" s="176">
        <v>1.3</v>
      </c>
      <c r="AP434" s="176">
        <v>24</v>
      </c>
      <c r="AQ434" s="176">
        <v>216</v>
      </c>
      <c r="AR434" s="176">
        <v>2.2999999999999998</v>
      </c>
      <c r="AS434" s="193">
        <v>10862.035199999998</v>
      </c>
    </row>
    <row r="435" spans="1:45" ht="16.5" customHeight="1">
      <c r="A435" s="175">
        <v>46153</v>
      </c>
      <c r="B435" s="176" t="s">
        <v>242</v>
      </c>
      <c r="C435" s="176" t="s">
        <v>386</v>
      </c>
      <c r="E435" s="176" t="s">
        <v>420</v>
      </c>
      <c r="F435" s="176" t="s">
        <v>420</v>
      </c>
      <c r="G435" s="176" t="s">
        <v>420</v>
      </c>
      <c r="H435" s="176" t="s">
        <v>420</v>
      </c>
      <c r="I435" s="176" t="s">
        <v>420</v>
      </c>
      <c r="L435" s="176" t="s">
        <v>386</v>
      </c>
      <c r="P435" s="176" t="s">
        <v>386</v>
      </c>
      <c r="T435" s="176" t="s">
        <v>386</v>
      </c>
      <c r="X435" s="176" t="s">
        <v>386</v>
      </c>
      <c r="Z435" s="176" t="s">
        <v>420</v>
      </c>
      <c r="AA435" s="176" t="s">
        <v>420</v>
      </c>
      <c r="AB435" s="176" t="s">
        <v>420</v>
      </c>
      <c r="AD435" s="176" t="s">
        <v>420</v>
      </c>
      <c r="AE435" s="176" t="s">
        <v>420</v>
      </c>
      <c r="AF435" s="176" t="s">
        <v>241</v>
      </c>
      <c r="AG435" s="176">
        <v>5</v>
      </c>
      <c r="AH435" s="176" t="s">
        <v>844</v>
      </c>
      <c r="AI435" s="176" t="s">
        <v>844</v>
      </c>
      <c r="AJ435" s="176" t="s">
        <v>862</v>
      </c>
      <c r="AK435" s="176" t="s">
        <v>862</v>
      </c>
      <c r="AL435" s="1231" t="s">
        <v>420</v>
      </c>
      <c r="AM435" s="176" t="s">
        <v>420</v>
      </c>
      <c r="AN435" s="176" t="s">
        <v>420</v>
      </c>
      <c r="AO435" s="176" t="s">
        <v>420</v>
      </c>
      <c r="AP435" s="176">
        <v>24</v>
      </c>
      <c r="AQ435" s="176">
        <v>216</v>
      </c>
      <c r="AR435" s="176" t="s">
        <v>420</v>
      </c>
      <c r="AS435" s="193" t="s">
        <v>420</v>
      </c>
    </row>
    <row r="436" spans="1:45" ht="16.5" customHeight="1">
      <c r="A436" s="175">
        <v>46153</v>
      </c>
      <c r="B436" s="176" t="s">
        <v>16531</v>
      </c>
      <c r="C436" s="176" t="s">
        <v>16707</v>
      </c>
      <c r="E436" s="176" t="s">
        <v>420</v>
      </c>
      <c r="F436" s="176" t="s">
        <v>420</v>
      </c>
      <c r="G436" s="176" t="s">
        <v>420</v>
      </c>
      <c r="H436" s="176" t="s">
        <v>420</v>
      </c>
      <c r="I436" s="176" t="s">
        <v>420</v>
      </c>
      <c r="L436" s="176" t="s">
        <v>645</v>
      </c>
      <c r="P436" s="176" t="s">
        <v>645</v>
      </c>
      <c r="T436" s="176" t="s">
        <v>645</v>
      </c>
      <c r="X436" s="176" t="s">
        <v>645</v>
      </c>
      <c r="Z436" s="176" t="s">
        <v>420</v>
      </c>
      <c r="AA436" s="176" t="s">
        <v>645</v>
      </c>
      <c r="AB436" s="176" t="s">
        <v>420</v>
      </c>
      <c r="AC436" s="176" t="s">
        <v>420</v>
      </c>
      <c r="AD436" s="176" t="s">
        <v>420</v>
      </c>
      <c r="AE436" s="176" t="s">
        <v>420</v>
      </c>
      <c r="AF436" s="176" t="s">
        <v>243</v>
      </c>
      <c r="AG436" s="176">
        <v>1</v>
      </c>
      <c r="AH436" s="176" t="s">
        <v>654</v>
      </c>
      <c r="AI436" s="176" t="s">
        <v>654</v>
      </c>
      <c r="AJ436" s="176" t="s">
        <v>654</v>
      </c>
      <c r="AK436" s="176" t="s">
        <v>654</v>
      </c>
      <c r="AL436" s="1231" t="s">
        <v>420</v>
      </c>
      <c r="AM436" s="176" t="s">
        <v>420</v>
      </c>
      <c r="AN436" s="176" t="s">
        <v>420</v>
      </c>
      <c r="AO436" s="176" t="s">
        <v>420</v>
      </c>
      <c r="AP436" s="176">
        <v>24</v>
      </c>
      <c r="AQ436" s="176">
        <v>216</v>
      </c>
      <c r="AR436" s="176" t="s">
        <v>420</v>
      </c>
      <c r="AS436" s="193" t="s">
        <v>420</v>
      </c>
    </row>
    <row r="437" spans="1:45" ht="16.5" customHeight="1">
      <c r="A437" s="175">
        <v>46153</v>
      </c>
      <c r="B437" s="176" t="s">
        <v>244</v>
      </c>
      <c r="C437" s="176" t="s">
        <v>16707</v>
      </c>
      <c r="E437" s="176" t="s">
        <v>420</v>
      </c>
      <c r="F437" s="176" t="s">
        <v>420</v>
      </c>
      <c r="G437" s="176" t="s">
        <v>420</v>
      </c>
      <c r="H437" s="176" t="s">
        <v>420</v>
      </c>
      <c r="I437" s="176" t="s">
        <v>420</v>
      </c>
      <c r="L437" s="176" t="s">
        <v>645</v>
      </c>
      <c r="P437" s="176" t="s">
        <v>645</v>
      </c>
      <c r="T437" s="176" t="s">
        <v>645</v>
      </c>
      <c r="X437" s="176" t="s">
        <v>645</v>
      </c>
      <c r="Z437" s="176" t="s">
        <v>420</v>
      </c>
      <c r="AA437" s="176" t="s">
        <v>645</v>
      </c>
      <c r="AB437" s="176" t="s">
        <v>420</v>
      </c>
      <c r="AC437" s="176" t="s">
        <v>420</v>
      </c>
      <c r="AD437" s="176" t="s">
        <v>420</v>
      </c>
      <c r="AE437" s="176" t="s">
        <v>420</v>
      </c>
      <c r="AF437" s="176" t="s">
        <v>243</v>
      </c>
      <c r="AG437" s="176">
        <v>1</v>
      </c>
      <c r="AH437" s="176" t="s">
        <v>654</v>
      </c>
      <c r="AI437" s="176" t="s">
        <v>654</v>
      </c>
      <c r="AJ437" s="176" t="s">
        <v>654</v>
      </c>
      <c r="AK437" s="176" t="s">
        <v>654</v>
      </c>
      <c r="AL437" s="1231" t="s">
        <v>420</v>
      </c>
      <c r="AM437" s="176" t="s">
        <v>420</v>
      </c>
      <c r="AN437" s="176" t="s">
        <v>420</v>
      </c>
      <c r="AO437" s="176" t="s">
        <v>420</v>
      </c>
      <c r="AP437" s="176">
        <v>24</v>
      </c>
      <c r="AQ437" s="176">
        <v>216</v>
      </c>
      <c r="AR437" s="176" t="s">
        <v>420</v>
      </c>
      <c r="AS437" s="193" t="s">
        <v>420</v>
      </c>
    </row>
    <row r="438" spans="1:45" ht="16.5" customHeight="1">
      <c r="A438" s="175">
        <v>46153</v>
      </c>
      <c r="B438" s="176" t="s">
        <v>245</v>
      </c>
      <c r="C438" s="176" t="s">
        <v>16707</v>
      </c>
      <c r="E438" s="176" t="s">
        <v>420</v>
      </c>
      <c r="F438" s="176" t="s">
        <v>420</v>
      </c>
      <c r="G438" s="176" t="s">
        <v>420</v>
      </c>
      <c r="H438" s="176" t="s">
        <v>420</v>
      </c>
      <c r="I438" s="176" t="s">
        <v>420</v>
      </c>
      <c r="L438" s="176" t="s">
        <v>645</v>
      </c>
      <c r="P438" s="176" t="s">
        <v>645</v>
      </c>
      <c r="T438" s="176" t="s">
        <v>645</v>
      </c>
      <c r="X438" s="176" t="s">
        <v>645</v>
      </c>
      <c r="Z438" s="176" t="s">
        <v>420</v>
      </c>
      <c r="AA438" s="176" t="s">
        <v>645</v>
      </c>
      <c r="AB438" s="176" t="s">
        <v>420</v>
      </c>
      <c r="AC438" s="176" t="s">
        <v>420</v>
      </c>
      <c r="AD438" s="176" t="s">
        <v>420</v>
      </c>
      <c r="AE438" s="176" t="s">
        <v>420</v>
      </c>
      <c r="AF438" s="176" t="s">
        <v>243</v>
      </c>
      <c r="AG438" s="176">
        <v>1</v>
      </c>
      <c r="AH438" s="176" t="s">
        <v>654</v>
      </c>
      <c r="AI438" s="176" t="s">
        <v>654</v>
      </c>
      <c r="AJ438" s="176" t="s">
        <v>654</v>
      </c>
      <c r="AK438" s="176" t="s">
        <v>654</v>
      </c>
      <c r="AL438" s="1231" t="s">
        <v>420</v>
      </c>
      <c r="AM438" s="176" t="s">
        <v>420</v>
      </c>
      <c r="AN438" s="176" t="s">
        <v>420</v>
      </c>
      <c r="AO438" s="176" t="s">
        <v>420</v>
      </c>
      <c r="AP438" s="176">
        <v>24</v>
      </c>
      <c r="AQ438" s="176">
        <v>216</v>
      </c>
      <c r="AR438" s="176" t="s">
        <v>420</v>
      </c>
      <c r="AS438" s="193" t="s">
        <v>420</v>
      </c>
    </row>
    <row r="439" spans="1:45" ht="16.5" customHeight="1">
      <c r="A439" s="175">
        <v>46153</v>
      </c>
      <c r="B439" s="176" t="s">
        <v>246</v>
      </c>
      <c r="C439" s="176" t="s">
        <v>16707</v>
      </c>
      <c r="E439" s="176" t="s">
        <v>420</v>
      </c>
      <c r="F439" s="176" t="s">
        <v>420</v>
      </c>
      <c r="G439" s="176" t="s">
        <v>420</v>
      </c>
      <c r="H439" s="176" t="s">
        <v>420</v>
      </c>
      <c r="I439" s="176" t="s">
        <v>420</v>
      </c>
      <c r="L439" s="176" t="s">
        <v>645</v>
      </c>
      <c r="P439" s="176" t="s">
        <v>645</v>
      </c>
      <c r="T439" s="176" t="s">
        <v>645</v>
      </c>
      <c r="X439" s="176" t="s">
        <v>645</v>
      </c>
      <c r="Z439" s="176" t="s">
        <v>420</v>
      </c>
      <c r="AA439" s="176" t="s">
        <v>645</v>
      </c>
      <c r="AB439" s="176" t="s">
        <v>420</v>
      </c>
      <c r="AC439" s="176" t="s">
        <v>420</v>
      </c>
      <c r="AD439" s="176" t="s">
        <v>420</v>
      </c>
      <c r="AE439" s="176" t="s">
        <v>420</v>
      </c>
      <c r="AF439" s="176" t="s">
        <v>243</v>
      </c>
      <c r="AG439" s="176">
        <v>1</v>
      </c>
      <c r="AH439" s="176" t="s">
        <v>654</v>
      </c>
      <c r="AI439" s="176" t="s">
        <v>654</v>
      </c>
      <c r="AJ439" s="176" t="s">
        <v>654</v>
      </c>
      <c r="AK439" s="176" t="s">
        <v>654</v>
      </c>
      <c r="AL439" s="1231" t="s">
        <v>420</v>
      </c>
      <c r="AM439" s="176" t="s">
        <v>420</v>
      </c>
      <c r="AN439" s="176" t="s">
        <v>420</v>
      </c>
      <c r="AO439" s="176" t="s">
        <v>420</v>
      </c>
      <c r="AP439" s="176">
        <v>24</v>
      </c>
      <c r="AQ439" s="176">
        <v>216</v>
      </c>
      <c r="AR439" s="176" t="s">
        <v>420</v>
      </c>
      <c r="AS439" s="193" t="s">
        <v>420</v>
      </c>
    </row>
    <row r="440" spans="1:45" ht="16.5" customHeight="1">
      <c r="A440" s="175">
        <v>46153</v>
      </c>
      <c r="B440" s="176" t="s">
        <v>247</v>
      </c>
      <c r="C440" s="176" t="s">
        <v>16707</v>
      </c>
      <c r="E440" s="176" t="s">
        <v>420</v>
      </c>
      <c r="F440" s="176" t="s">
        <v>420</v>
      </c>
      <c r="G440" s="176" t="s">
        <v>420</v>
      </c>
      <c r="H440" s="176" t="s">
        <v>420</v>
      </c>
      <c r="I440" s="176" t="s">
        <v>420</v>
      </c>
      <c r="L440" s="176" t="s">
        <v>645</v>
      </c>
      <c r="P440" s="176" t="s">
        <v>645</v>
      </c>
      <c r="T440" s="176" t="s">
        <v>645</v>
      </c>
      <c r="X440" s="176" t="s">
        <v>645</v>
      </c>
      <c r="Z440" s="176" t="s">
        <v>420</v>
      </c>
      <c r="AA440" s="176" t="s">
        <v>645</v>
      </c>
      <c r="AB440" s="176" t="s">
        <v>420</v>
      </c>
      <c r="AC440" s="176" t="s">
        <v>420</v>
      </c>
      <c r="AD440" s="176" t="s">
        <v>420</v>
      </c>
      <c r="AE440" s="176" t="s">
        <v>420</v>
      </c>
      <c r="AF440" s="176" t="s">
        <v>243</v>
      </c>
      <c r="AG440" s="176">
        <v>1</v>
      </c>
      <c r="AH440" s="176" t="s">
        <v>654</v>
      </c>
      <c r="AI440" s="176" t="s">
        <v>654</v>
      </c>
      <c r="AJ440" s="176" t="s">
        <v>654</v>
      </c>
      <c r="AK440" s="176" t="s">
        <v>654</v>
      </c>
      <c r="AL440" s="1231" t="s">
        <v>420</v>
      </c>
      <c r="AM440" s="176" t="s">
        <v>420</v>
      </c>
      <c r="AN440" s="176" t="s">
        <v>420</v>
      </c>
      <c r="AO440" s="176" t="s">
        <v>420</v>
      </c>
      <c r="AP440" s="176">
        <v>24</v>
      </c>
      <c r="AQ440" s="176">
        <v>216</v>
      </c>
      <c r="AR440" s="176" t="s">
        <v>420</v>
      </c>
      <c r="AS440" s="193" t="s">
        <v>420</v>
      </c>
    </row>
    <row r="441" spans="1:45" ht="16.5" customHeight="1">
      <c r="A441" s="175">
        <v>46153</v>
      </c>
      <c r="B441" s="176" t="s">
        <v>248</v>
      </c>
      <c r="C441" s="176" t="s">
        <v>16707</v>
      </c>
      <c r="E441" s="176" t="s">
        <v>420</v>
      </c>
      <c r="F441" s="176" t="s">
        <v>420</v>
      </c>
      <c r="G441" s="176" t="s">
        <v>420</v>
      </c>
      <c r="H441" s="176" t="s">
        <v>420</v>
      </c>
      <c r="I441" s="176" t="s">
        <v>420</v>
      </c>
      <c r="L441" s="176" t="s">
        <v>645</v>
      </c>
      <c r="P441" s="176" t="s">
        <v>645</v>
      </c>
      <c r="T441" s="176" t="s">
        <v>645</v>
      </c>
      <c r="X441" s="176" t="s">
        <v>645</v>
      </c>
      <c r="Z441" s="176" t="s">
        <v>420</v>
      </c>
      <c r="AA441" s="176" t="s">
        <v>645</v>
      </c>
      <c r="AB441" s="176" t="s">
        <v>420</v>
      </c>
      <c r="AC441" s="176" t="s">
        <v>420</v>
      </c>
      <c r="AD441" s="176" t="s">
        <v>420</v>
      </c>
      <c r="AE441" s="176" t="s">
        <v>420</v>
      </c>
      <c r="AF441" s="176" t="s">
        <v>243</v>
      </c>
      <c r="AG441" s="176">
        <v>1</v>
      </c>
      <c r="AH441" s="176" t="s">
        <v>654</v>
      </c>
      <c r="AI441" s="176" t="s">
        <v>654</v>
      </c>
      <c r="AJ441" s="176" t="s">
        <v>654</v>
      </c>
      <c r="AK441" s="176" t="s">
        <v>654</v>
      </c>
      <c r="AL441" s="1231" t="s">
        <v>420</v>
      </c>
      <c r="AM441" s="176" t="s">
        <v>420</v>
      </c>
      <c r="AN441" s="176" t="s">
        <v>420</v>
      </c>
      <c r="AO441" s="176" t="s">
        <v>420</v>
      </c>
      <c r="AP441" s="176">
        <v>24</v>
      </c>
      <c r="AQ441" s="176">
        <v>216</v>
      </c>
      <c r="AR441" s="176" t="s">
        <v>420</v>
      </c>
      <c r="AS441" s="193" t="s">
        <v>420</v>
      </c>
    </row>
    <row r="442" spans="1:45" ht="16.5" customHeight="1">
      <c r="A442" s="175">
        <v>46153</v>
      </c>
      <c r="B442" s="176" t="s">
        <v>249</v>
      </c>
      <c r="C442" s="176" t="s">
        <v>16707</v>
      </c>
      <c r="E442" s="176" t="s">
        <v>420</v>
      </c>
      <c r="F442" s="176" t="s">
        <v>420</v>
      </c>
      <c r="G442" s="176" t="s">
        <v>420</v>
      </c>
      <c r="H442" s="176" t="s">
        <v>420</v>
      </c>
      <c r="I442" s="176" t="s">
        <v>420</v>
      </c>
      <c r="L442" s="176" t="s">
        <v>645</v>
      </c>
      <c r="P442" s="176" t="s">
        <v>645</v>
      </c>
      <c r="T442" s="176" t="s">
        <v>645</v>
      </c>
      <c r="X442" s="176" t="s">
        <v>645</v>
      </c>
      <c r="Z442" s="176" t="s">
        <v>420</v>
      </c>
      <c r="AA442" s="176" t="s">
        <v>645</v>
      </c>
      <c r="AB442" s="176" t="s">
        <v>420</v>
      </c>
      <c r="AC442" s="176" t="s">
        <v>420</v>
      </c>
      <c r="AD442" s="176" t="s">
        <v>420</v>
      </c>
      <c r="AE442" s="176" t="s">
        <v>420</v>
      </c>
      <c r="AF442" s="176" t="s">
        <v>243</v>
      </c>
      <c r="AG442" s="176">
        <v>1</v>
      </c>
      <c r="AH442" s="176" t="s">
        <v>654</v>
      </c>
      <c r="AI442" s="176" t="s">
        <v>654</v>
      </c>
      <c r="AJ442" s="176" t="s">
        <v>654</v>
      </c>
      <c r="AK442" s="176" t="s">
        <v>654</v>
      </c>
      <c r="AL442" s="1231" t="s">
        <v>420</v>
      </c>
      <c r="AM442" s="176" t="s">
        <v>420</v>
      </c>
      <c r="AN442" s="176" t="s">
        <v>420</v>
      </c>
      <c r="AO442" s="176" t="s">
        <v>420</v>
      </c>
      <c r="AP442" s="176">
        <v>24</v>
      </c>
      <c r="AQ442" s="176">
        <v>216</v>
      </c>
      <c r="AR442" s="176" t="s">
        <v>420</v>
      </c>
      <c r="AS442" s="193" t="s">
        <v>420</v>
      </c>
    </row>
    <row r="443" spans="1:45" ht="16.5" customHeight="1">
      <c r="A443" s="175">
        <v>46153</v>
      </c>
      <c r="B443" s="176" t="s">
        <v>250</v>
      </c>
      <c r="C443" s="176" t="s">
        <v>16707</v>
      </c>
      <c r="E443" s="176" t="s">
        <v>420</v>
      </c>
      <c r="F443" s="176" t="s">
        <v>420</v>
      </c>
      <c r="G443" s="176" t="s">
        <v>420</v>
      </c>
      <c r="H443" s="176" t="s">
        <v>420</v>
      </c>
      <c r="I443" s="176" t="s">
        <v>420</v>
      </c>
      <c r="L443" s="176" t="s">
        <v>645</v>
      </c>
      <c r="P443" s="176" t="s">
        <v>645</v>
      </c>
      <c r="T443" s="176" t="s">
        <v>645</v>
      </c>
      <c r="X443" s="176" t="s">
        <v>645</v>
      </c>
      <c r="Z443" s="176" t="s">
        <v>420</v>
      </c>
      <c r="AA443" s="176" t="s">
        <v>645</v>
      </c>
      <c r="AB443" s="176" t="s">
        <v>420</v>
      </c>
      <c r="AC443" s="176" t="s">
        <v>420</v>
      </c>
      <c r="AD443" s="176" t="s">
        <v>420</v>
      </c>
      <c r="AE443" s="176" t="s">
        <v>420</v>
      </c>
      <c r="AF443" s="176" t="s">
        <v>243</v>
      </c>
      <c r="AG443" s="176">
        <v>1</v>
      </c>
      <c r="AH443" s="176" t="s">
        <v>654</v>
      </c>
      <c r="AI443" s="176" t="s">
        <v>654</v>
      </c>
      <c r="AJ443" s="176" t="s">
        <v>654</v>
      </c>
      <c r="AK443" s="176" t="s">
        <v>654</v>
      </c>
      <c r="AL443" s="1231" t="s">
        <v>420</v>
      </c>
      <c r="AM443" s="176" t="s">
        <v>420</v>
      </c>
      <c r="AN443" s="176" t="s">
        <v>420</v>
      </c>
      <c r="AO443" s="176" t="s">
        <v>420</v>
      </c>
      <c r="AP443" s="176">
        <v>24</v>
      </c>
      <c r="AQ443" s="176">
        <v>216</v>
      </c>
      <c r="AR443" s="176" t="s">
        <v>420</v>
      </c>
      <c r="AS443" s="193" t="s">
        <v>420</v>
      </c>
    </row>
    <row r="444" spans="1:45" ht="16.5" customHeight="1">
      <c r="A444" s="175">
        <v>46154</v>
      </c>
      <c r="B444" s="176" t="s">
        <v>212</v>
      </c>
      <c r="C444" s="176" t="s">
        <v>645</v>
      </c>
      <c r="E444" s="176" t="s">
        <v>420</v>
      </c>
      <c r="F444" s="176" t="s">
        <v>420</v>
      </c>
      <c r="G444" s="176" t="s">
        <v>420</v>
      </c>
      <c r="H444" s="176" t="s">
        <v>420</v>
      </c>
      <c r="I444" s="176" t="s">
        <v>420</v>
      </c>
      <c r="L444" s="176" t="s">
        <v>645</v>
      </c>
      <c r="P444" s="176" t="s">
        <v>645</v>
      </c>
      <c r="T444" s="176" t="s">
        <v>645</v>
      </c>
      <c r="X444" s="176" t="s">
        <v>645</v>
      </c>
      <c r="Z444" s="176" t="s">
        <v>420</v>
      </c>
      <c r="AA444" s="176" t="s">
        <v>645</v>
      </c>
      <c r="AB444" s="176" t="s">
        <v>420</v>
      </c>
      <c r="AC444" s="176" t="s">
        <v>420</v>
      </c>
      <c r="AD444" s="176" t="s">
        <v>420</v>
      </c>
      <c r="AE444" s="176" t="s">
        <v>420</v>
      </c>
      <c r="AF444" s="176" t="s">
        <v>213</v>
      </c>
      <c r="AG444" s="176">
        <v>1</v>
      </c>
      <c r="AH444" s="176" t="s">
        <v>654</v>
      </c>
      <c r="AI444" s="176" t="s">
        <v>654</v>
      </c>
      <c r="AJ444" s="176" t="s">
        <v>654</v>
      </c>
      <c r="AK444" s="176" t="s">
        <v>654</v>
      </c>
      <c r="AL444" s="1231" t="s">
        <v>420</v>
      </c>
      <c r="AM444" s="176" t="s">
        <v>420</v>
      </c>
      <c r="AN444" s="176" t="s">
        <v>420</v>
      </c>
      <c r="AO444" s="176" t="s">
        <v>420</v>
      </c>
      <c r="AP444" s="176">
        <v>24</v>
      </c>
      <c r="AQ444" s="176">
        <v>216</v>
      </c>
      <c r="AR444" s="176" t="s">
        <v>420</v>
      </c>
      <c r="AS444" s="193" t="s">
        <v>420</v>
      </c>
    </row>
    <row r="445" spans="1:45" ht="16.5" customHeight="1">
      <c r="A445" s="175">
        <v>46154</v>
      </c>
      <c r="B445" s="176" t="s">
        <v>214</v>
      </c>
      <c r="C445" s="176" t="s">
        <v>17237</v>
      </c>
      <c r="E445" s="176" t="s">
        <v>425</v>
      </c>
      <c r="F445" s="176" t="s">
        <v>17233</v>
      </c>
      <c r="G445" s="176">
        <v>780</v>
      </c>
      <c r="H445" s="176" t="s">
        <v>1332</v>
      </c>
      <c r="I445" s="176">
        <v>5</v>
      </c>
      <c r="J445" s="176">
        <v>13</v>
      </c>
      <c r="K445" s="176">
        <v>0</v>
      </c>
      <c r="L445" s="176">
        <v>8869</v>
      </c>
      <c r="M445" s="176">
        <v>8470</v>
      </c>
      <c r="N445" s="176">
        <v>16</v>
      </c>
      <c r="O445" s="176">
        <v>1</v>
      </c>
      <c r="P445" s="176">
        <v>8930</v>
      </c>
      <c r="Q445" s="176">
        <v>8468</v>
      </c>
      <c r="R445" s="176">
        <v>9</v>
      </c>
      <c r="S445" s="176">
        <v>0</v>
      </c>
      <c r="T445" s="176">
        <v>8897</v>
      </c>
      <c r="U445" s="176">
        <v>8456</v>
      </c>
      <c r="V445" s="176">
        <v>10</v>
      </c>
      <c r="W445" s="176">
        <v>1</v>
      </c>
      <c r="X445" s="176">
        <v>8853</v>
      </c>
      <c r="Y445" s="176">
        <v>8510</v>
      </c>
      <c r="Z445" s="176">
        <v>1.7777777777777777</v>
      </c>
      <c r="AA445" s="176">
        <v>16</v>
      </c>
      <c r="AB445" s="176">
        <v>0.99459134615384615</v>
      </c>
      <c r="AC445" s="176">
        <v>86.816249999999997</v>
      </c>
      <c r="AD445" s="176">
        <v>2</v>
      </c>
      <c r="AE445" s="176">
        <v>1.9166666666666667</v>
      </c>
      <c r="AF445" s="176" t="s">
        <v>213</v>
      </c>
      <c r="AG445" s="176">
        <v>1</v>
      </c>
      <c r="AH445" s="176" t="s">
        <v>644</v>
      </c>
      <c r="AI445" s="176" t="s">
        <v>644</v>
      </c>
      <c r="AJ445" s="176" t="s">
        <v>748</v>
      </c>
      <c r="AK445" s="176" t="s">
        <v>748</v>
      </c>
      <c r="AL445" s="1231" t="s">
        <v>251</v>
      </c>
      <c r="AM445" s="176" t="s">
        <v>126</v>
      </c>
      <c r="AN445" s="176">
        <v>0.91100000000000003</v>
      </c>
      <c r="AO445" s="176">
        <v>1.8</v>
      </c>
      <c r="AP445" s="176">
        <v>24</v>
      </c>
      <c r="AQ445" s="176">
        <v>216</v>
      </c>
      <c r="AR445" s="176">
        <v>2.8</v>
      </c>
      <c r="AS445" s="193">
        <v>13223.3472</v>
      </c>
    </row>
    <row r="446" spans="1:45" ht="16.5" customHeight="1">
      <c r="A446" s="175">
        <v>46154</v>
      </c>
      <c r="B446" s="176" t="s">
        <v>215</v>
      </c>
      <c r="C446" s="176" t="s">
        <v>17289</v>
      </c>
      <c r="D446" s="176" t="s">
        <v>646</v>
      </c>
      <c r="E446" s="176" t="s">
        <v>17279</v>
      </c>
      <c r="F446" s="176" t="s">
        <v>17297</v>
      </c>
      <c r="G446" s="176">
        <v>700</v>
      </c>
      <c r="H446" s="176" t="s">
        <v>1237</v>
      </c>
      <c r="I446" s="176">
        <v>5</v>
      </c>
      <c r="J446" s="176">
        <v>26</v>
      </c>
      <c r="K446" s="176">
        <v>2</v>
      </c>
      <c r="M446" s="176">
        <v>8974</v>
      </c>
      <c r="N446" s="176">
        <v>16</v>
      </c>
      <c r="O446" s="176">
        <v>0</v>
      </c>
      <c r="P446" s="176" t="s">
        <v>645</v>
      </c>
      <c r="Q446" s="176">
        <v>8840</v>
      </c>
      <c r="R446" s="176">
        <v>12</v>
      </c>
      <c r="S446" s="176">
        <v>1</v>
      </c>
      <c r="T446" s="176" t="s">
        <v>645</v>
      </c>
      <c r="U446" s="176">
        <v>8963</v>
      </c>
      <c r="V446" s="176">
        <v>32</v>
      </c>
      <c r="W446" s="176">
        <v>0</v>
      </c>
      <c r="X446" s="176" t="s">
        <v>645</v>
      </c>
      <c r="Y446" s="176">
        <v>8611</v>
      </c>
      <c r="Z446" s="176">
        <v>3.2653061224489797</v>
      </c>
      <c r="AA446" s="176">
        <v>28.666666666666668</v>
      </c>
      <c r="AB446" s="176">
        <v>0.99558293269230769</v>
      </c>
      <c r="AC446" s="176">
        <v>88.47</v>
      </c>
      <c r="AD446" s="176">
        <v>3.5833333333333335</v>
      </c>
      <c r="AE446" s="176">
        <v>3.4583333333333335</v>
      </c>
      <c r="AF446" s="176" t="s">
        <v>213</v>
      </c>
      <c r="AG446" s="176">
        <v>1</v>
      </c>
      <c r="AH446" s="176" t="s">
        <v>644</v>
      </c>
      <c r="AI446" s="176" t="s">
        <v>644</v>
      </c>
      <c r="AJ446" s="176" t="s">
        <v>748</v>
      </c>
      <c r="AK446" s="176" t="s">
        <v>748</v>
      </c>
      <c r="AL446" s="1231" t="s">
        <v>251</v>
      </c>
      <c r="AM446" s="176" t="s">
        <v>466</v>
      </c>
      <c r="AN446" s="176">
        <v>1.1890000000000001</v>
      </c>
      <c r="AO446" s="176">
        <v>2.2999999999999998</v>
      </c>
      <c r="AP446" s="176">
        <v>24</v>
      </c>
      <c r="AQ446" s="176">
        <v>216</v>
      </c>
      <c r="AR446" s="176">
        <v>3.3</v>
      </c>
      <c r="AS446" s="193">
        <v>20340.460800000001</v>
      </c>
    </row>
    <row r="447" spans="1:45" ht="16.5" customHeight="1">
      <c r="A447" s="175">
        <v>46154</v>
      </c>
      <c r="B447" s="176" t="s">
        <v>216</v>
      </c>
      <c r="C447" s="176" t="s">
        <v>17356</v>
      </c>
      <c r="E447" s="176" t="s">
        <v>15134</v>
      </c>
      <c r="F447" s="176" t="s">
        <v>17376</v>
      </c>
      <c r="G447" s="176">
        <v>600</v>
      </c>
      <c r="H447" s="176" t="s">
        <v>661</v>
      </c>
      <c r="I447" s="176">
        <v>5</v>
      </c>
      <c r="J447" s="176">
        <v>13</v>
      </c>
      <c r="K447" s="176">
        <v>3</v>
      </c>
      <c r="L447" s="176">
        <v>9326</v>
      </c>
      <c r="M447" s="176" t="s">
        <v>645</v>
      </c>
      <c r="N447" s="176">
        <v>3</v>
      </c>
      <c r="O447" s="176">
        <v>0</v>
      </c>
      <c r="P447" s="176">
        <v>9335</v>
      </c>
      <c r="Q447" s="176" t="s">
        <v>645</v>
      </c>
      <c r="R447" s="176">
        <v>4</v>
      </c>
      <c r="S447" s="176">
        <v>0</v>
      </c>
      <c r="T447" s="176">
        <v>9275</v>
      </c>
      <c r="U447" s="176" t="s">
        <v>645</v>
      </c>
      <c r="V447" s="176">
        <v>8</v>
      </c>
      <c r="W447" s="176">
        <v>1</v>
      </c>
      <c r="X447" s="176">
        <v>8981</v>
      </c>
      <c r="Y447" s="176" t="s">
        <v>645</v>
      </c>
      <c r="Z447" s="176">
        <v>2.8346456692913384</v>
      </c>
      <c r="AA447" s="176">
        <v>18.666666666666668</v>
      </c>
      <c r="AB447" s="176">
        <v>0.99321581196581199</v>
      </c>
      <c r="AC447" s="176">
        <v>92.292500000000004</v>
      </c>
      <c r="AD447" s="176">
        <v>2.3333333333333335</v>
      </c>
      <c r="AE447" s="176">
        <v>2</v>
      </c>
      <c r="AF447" s="176" t="s">
        <v>213</v>
      </c>
      <c r="AG447" s="176">
        <v>2</v>
      </c>
      <c r="AH447" s="176" t="s">
        <v>644</v>
      </c>
      <c r="AI447" s="176" t="s">
        <v>644</v>
      </c>
      <c r="AJ447" s="176" t="s">
        <v>748</v>
      </c>
      <c r="AK447" s="176" t="s">
        <v>748</v>
      </c>
      <c r="AL447" s="1231" t="s">
        <v>252</v>
      </c>
      <c r="AM447" s="176" t="s">
        <v>126</v>
      </c>
      <c r="AN447" s="176">
        <v>0.91100000000000003</v>
      </c>
      <c r="AO447" s="176">
        <v>3.2</v>
      </c>
      <c r="AP447" s="176">
        <v>24</v>
      </c>
      <c r="AQ447" s="176">
        <v>216</v>
      </c>
      <c r="AR447" s="176">
        <v>4.2</v>
      </c>
      <c r="AS447" s="193">
        <v>19835.020800000002</v>
      </c>
    </row>
    <row r="448" spans="1:45" ht="16.5" customHeight="1">
      <c r="A448" s="175">
        <v>46154</v>
      </c>
      <c r="B448" s="176" t="s">
        <v>217</v>
      </c>
      <c r="C448" s="176" t="s">
        <v>16722</v>
      </c>
      <c r="E448" s="176" t="s">
        <v>874</v>
      </c>
      <c r="F448" s="176" t="s">
        <v>16725</v>
      </c>
      <c r="G448" s="176">
        <v>600</v>
      </c>
      <c r="H448" s="176" t="s">
        <v>16053</v>
      </c>
      <c r="I448" s="176">
        <v>4</v>
      </c>
      <c r="J448" s="176">
        <v>26</v>
      </c>
      <c r="K448" s="176">
        <v>0</v>
      </c>
      <c r="L448" s="176">
        <v>8166</v>
      </c>
      <c r="M448" s="176">
        <v>8681</v>
      </c>
      <c r="N448" s="176">
        <v>18</v>
      </c>
      <c r="O448" s="176">
        <v>0</v>
      </c>
      <c r="P448" s="176">
        <v>8312</v>
      </c>
      <c r="Q448" s="176">
        <v>8739</v>
      </c>
      <c r="R448" s="176">
        <v>5</v>
      </c>
      <c r="S448" s="176">
        <v>0</v>
      </c>
      <c r="T448" s="176">
        <v>8315</v>
      </c>
      <c r="U448" s="176">
        <v>8796</v>
      </c>
      <c r="V448" s="176">
        <v>19</v>
      </c>
      <c r="W448" s="176">
        <v>1</v>
      </c>
      <c r="X448" s="176">
        <v>8295</v>
      </c>
      <c r="Y448" s="176">
        <v>8798</v>
      </c>
      <c r="Z448" s="176">
        <v>1.7496962332928312</v>
      </c>
      <c r="AA448" s="176">
        <v>22.666666666666668</v>
      </c>
      <c r="AB448" s="176">
        <v>0.99725227029914532</v>
      </c>
      <c r="AC448" s="176">
        <v>85.127499999999998</v>
      </c>
      <c r="AD448" s="176">
        <v>2.8333333333333335</v>
      </c>
      <c r="AE448" s="176">
        <v>2.7916666666666665</v>
      </c>
      <c r="AF448" s="176" t="s">
        <v>213</v>
      </c>
      <c r="AG448" s="176">
        <v>1</v>
      </c>
      <c r="AH448" s="176" t="s">
        <v>655</v>
      </c>
      <c r="AI448" s="176" t="s">
        <v>655</v>
      </c>
      <c r="AJ448" s="176" t="s">
        <v>647</v>
      </c>
      <c r="AK448" s="176" t="s">
        <v>647</v>
      </c>
      <c r="AL448" s="1231" t="s">
        <v>252</v>
      </c>
      <c r="AM448" s="176" t="s">
        <v>126</v>
      </c>
      <c r="AN448" s="176">
        <v>0.91100000000000003</v>
      </c>
      <c r="AO448" s="176">
        <v>1.7</v>
      </c>
      <c r="AP448" s="176">
        <v>24</v>
      </c>
      <c r="AQ448" s="176">
        <v>216</v>
      </c>
      <c r="AR448" s="176">
        <v>2.7</v>
      </c>
      <c r="AS448" s="193">
        <v>12751.084800000001</v>
      </c>
    </row>
    <row r="449" spans="1:45" ht="16.5" customHeight="1">
      <c r="A449" s="175">
        <v>46154</v>
      </c>
      <c r="B449" s="176" t="s">
        <v>218</v>
      </c>
      <c r="C449" s="176" t="s">
        <v>645</v>
      </c>
      <c r="E449" s="176" t="s">
        <v>420</v>
      </c>
      <c r="F449" s="176" t="s">
        <v>420</v>
      </c>
      <c r="G449" s="176" t="s">
        <v>420</v>
      </c>
      <c r="H449" s="176" t="s">
        <v>420</v>
      </c>
      <c r="I449" s="176" t="s">
        <v>420</v>
      </c>
      <c r="L449" s="176" t="s">
        <v>645</v>
      </c>
      <c r="P449" s="176" t="s">
        <v>645</v>
      </c>
      <c r="T449" s="176" t="s">
        <v>645</v>
      </c>
      <c r="X449" s="176" t="s">
        <v>645</v>
      </c>
      <c r="Z449" s="176" t="s">
        <v>420</v>
      </c>
      <c r="AA449" s="176" t="s">
        <v>645</v>
      </c>
      <c r="AB449" s="176" t="s">
        <v>420</v>
      </c>
      <c r="AC449" s="176" t="s">
        <v>420</v>
      </c>
      <c r="AD449" s="176" t="s">
        <v>420</v>
      </c>
      <c r="AE449" s="176" t="s">
        <v>420</v>
      </c>
      <c r="AF449" s="176" t="s">
        <v>213</v>
      </c>
      <c r="AG449" s="176">
        <v>1</v>
      </c>
      <c r="AH449" s="176" t="s">
        <v>654</v>
      </c>
      <c r="AI449" s="176" t="s">
        <v>654</v>
      </c>
      <c r="AJ449" s="176" t="s">
        <v>654</v>
      </c>
      <c r="AK449" s="176" t="s">
        <v>654</v>
      </c>
      <c r="AL449" s="1231" t="s">
        <v>420</v>
      </c>
      <c r="AM449" s="176" t="s">
        <v>420</v>
      </c>
      <c r="AN449" s="176" t="s">
        <v>420</v>
      </c>
      <c r="AO449" s="176" t="s">
        <v>420</v>
      </c>
      <c r="AP449" s="176">
        <v>24</v>
      </c>
      <c r="AQ449" s="176">
        <v>216</v>
      </c>
      <c r="AR449" s="176" t="s">
        <v>420</v>
      </c>
      <c r="AS449" s="193" t="s">
        <v>420</v>
      </c>
    </row>
    <row r="450" spans="1:45" ht="16.5" customHeight="1">
      <c r="A450" s="175">
        <v>46154</v>
      </c>
      <c r="B450" s="176" t="s">
        <v>219</v>
      </c>
      <c r="C450" s="176" t="s">
        <v>17288</v>
      </c>
      <c r="D450" s="176" t="s">
        <v>17291</v>
      </c>
      <c r="E450" s="176" t="s">
        <v>1557</v>
      </c>
      <c r="F450" s="176" t="s">
        <v>16724</v>
      </c>
      <c r="G450" s="176">
        <v>630</v>
      </c>
      <c r="H450" s="176" t="s">
        <v>634</v>
      </c>
      <c r="I450" s="176">
        <v>2</v>
      </c>
      <c r="J450" s="176">
        <v>8</v>
      </c>
      <c r="K450" s="176">
        <v>1</v>
      </c>
      <c r="L450" s="176">
        <v>9669</v>
      </c>
      <c r="M450" s="176">
        <v>9692</v>
      </c>
      <c r="N450" s="176">
        <v>6</v>
      </c>
      <c r="O450" s="176">
        <v>2</v>
      </c>
      <c r="P450" s="176">
        <v>9773</v>
      </c>
      <c r="Q450" s="176">
        <v>9641</v>
      </c>
      <c r="R450" s="176">
        <v>6</v>
      </c>
      <c r="S450" s="176">
        <v>0</v>
      </c>
      <c r="T450" s="176">
        <v>9775</v>
      </c>
      <c r="U450" s="176">
        <v>9683</v>
      </c>
      <c r="V450" s="176">
        <v>18</v>
      </c>
      <c r="W450" s="176">
        <v>0</v>
      </c>
      <c r="X450" s="176">
        <v>9720</v>
      </c>
      <c r="Y450" s="176">
        <v>9556</v>
      </c>
      <c r="Z450" s="176">
        <v>2.4615384615384617</v>
      </c>
      <c r="AA450" s="176">
        <v>12.666666666666666</v>
      </c>
      <c r="AB450" s="176">
        <v>0.994140625</v>
      </c>
      <c r="AC450" s="176">
        <v>96.886250000000004</v>
      </c>
      <c r="AD450" s="176">
        <v>1.5833333333333333</v>
      </c>
      <c r="AE450" s="176">
        <v>1.4583333333333333</v>
      </c>
      <c r="AF450" s="176" t="s">
        <v>213</v>
      </c>
      <c r="AG450" s="176">
        <v>1</v>
      </c>
      <c r="AH450" s="176" t="s">
        <v>644</v>
      </c>
      <c r="AI450" s="176" t="s">
        <v>644</v>
      </c>
      <c r="AJ450" s="176" t="s">
        <v>748</v>
      </c>
      <c r="AK450" s="176" t="s">
        <v>748</v>
      </c>
      <c r="AL450" s="1231" t="s">
        <v>251</v>
      </c>
      <c r="AM450" s="176" t="s">
        <v>1036</v>
      </c>
      <c r="AN450" s="176">
        <v>0.56200000000000006</v>
      </c>
      <c r="AO450" s="176">
        <v>1.1000000000000001</v>
      </c>
      <c r="AP450" s="176">
        <v>24</v>
      </c>
      <c r="AQ450" s="176">
        <v>216</v>
      </c>
      <c r="AR450" s="176">
        <v>2.1</v>
      </c>
      <c r="AS450" s="193">
        <v>6118.1568000000007</v>
      </c>
    </row>
    <row r="451" spans="1:45" ht="16.5" customHeight="1">
      <c r="A451" s="175">
        <v>46154</v>
      </c>
      <c r="B451" s="176" t="s">
        <v>220</v>
      </c>
      <c r="C451" s="176" t="s">
        <v>645</v>
      </c>
      <c r="E451" s="176" t="s">
        <v>420</v>
      </c>
      <c r="F451" s="176" t="s">
        <v>420</v>
      </c>
      <c r="G451" s="176" t="s">
        <v>420</v>
      </c>
      <c r="H451" s="176" t="s">
        <v>420</v>
      </c>
      <c r="I451" s="176" t="s">
        <v>420</v>
      </c>
      <c r="L451" s="176" t="s">
        <v>645</v>
      </c>
      <c r="P451" s="176" t="s">
        <v>645</v>
      </c>
      <c r="T451" s="176" t="s">
        <v>645</v>
      </c>
      <c r="X451" s="176" t="s">
        <v>645</v>
      </c>
      <c r="Z451" s="176" t="s">
        <v>420</v>
      </c>
      <c r="AA451" s="176" t="s">
        <v>645</v>
      </c>
      <c r="AB451" s="176" t="s">
        <v>420</v>
      </c>
      <c r="AC451" s="176" t="s">
        <v>420</v>
      </c>
      <c r="AD451" s="176" t="s">
        <v>420</v>
      </c>
      <c r="AE451" s="176" t="s">
        <v>420</v>
      </c>
      <c r="AF451" s="176" t="s">
        <v>213</v>
      </c>
      <c r="AG451" s="176">
        <v>1</v>
      </c>
      <c r="AH451" s="176" t="s">
        <v>654</v>
      </c>
      <c r="AI451" s="176" t="s">
        <v>654</v>
      </c>
      <c r="AJ451" s="176" t="s">
        <v>654</v>
      </c>
      <c r="AK451" s="176" t="s">
        <v>654</v>
      </c>
      <c r="AL451" s="1231" t="s">
        <v>420</v>
      </c>
      <c r="AM451" s="176" t="s">
        <v>420</v>
      </c>
      <c r="AN451" s="176" t="s">
        <v>420</v>
      </c>
      <c r="AO451" s="176" t="s">
        <v>420</v>
      </c>
      <c r="AP451" s="176">
        <v>24</v>
      </c>
      <c r="AQ451" s="176">
        <v>216</v>
      </c>
      <c r="AR451" s="176" t="s">
        <v>420</v>
      </c>
      <c r="AS451" s="193" t="s">
        <v>420</v>
      </c>
    </row>
    <row r="452" spans="1:45" ht="16.5" customHeight="1">
      <c r="A452" s="175">
        <v>46154</v>
      </c>
      <c r="B452" s="176" t="s">
        <v>221</v>
      </c>
      <c r="C452" s="176" t="s">
        <v>17355</v>
      </c>
      <c r="E452" s="176" t="s">
        <v>628</v>
      </c>
      <c r="F452" s="176" t="s">
        <v>17264</v>
      </c>
      <c r="G452" s="176">
        <v>600</v>
      </c>
      <c r="H452" s="176" t="s">
        <v>480</v>
      </c>
      <c r="I452" s="176">
        <v>5</v>
      </c>
      <c r="J452" s="176">
        <v>20</v>
      </c>
      <c r="K452" s="176">
        <v>3</v>
      </c>
      <c r="L452" s="176">
        <v>8354</v>
      </c>
      <c r="M452" s="176">
        <v>8000</v>
      </c>
      <c r="N452" s="176">
        <v>1</v>
      </c>
      <c r="O452" s="176">
        <v>0</v>
      </c>
      <c r="P452" s="176">
        <v>8519</v>
      </c>
      <c r="Q452" s="176">
        <v>8039</v>
      </c>
      <c r="R452" s="176">
        <v>2</v>
      </c>
      <c r="S452" s="176">
        <v>0</v>
      </c>
      <c r="T452" s="176">
        <v>8493</v>
      </c>
      <c r="U452" s="176">
        <v>8034</v>
      </c>
      <c r="V452" s="176">
        <v>17</v>
      </c>
      <c r="W452" s="176">
        <v>0</v>
      </c>
      <c r="X452" s="176">
        <v>8356</v>
      </c>
      <c r="Y452" s="176">
        <v>7976</v>
      </c>
      <c r="Z452" s="176">
        <v>2.8685258964143427</v>
      </c>
      <c r="AA452" s="176">
        <v>13.333333333333334</v>
      </c>
      <c r="AB452" s="176">
        <v>0.99497195512820513</v>
      </c>
      <c r="AC452" s="176">
        <v>82.213750000000005</v>
      </c>
      <c r="AD452" s="176">
        <v>1.6666666666666667</v>
      </c>
      <c r="AE452" s="176">
        <v>1.5416666666666667</v>
      </c>
      <c r="AF452" s="176" t="s">
        <v>213</v>
      </c>
      <c r="AG452" s="176">
        <v>1</v>
      </c>
      <c r="AH452" s="176" t="s">
        <v>644</v>
      </c>
      <c r="AI452" s="176" t="s">
        <v>644</v>
      </c>
      <c r="AJ452" s="176" t="s">
        <v>748</v>
      </c>
      <c r="AK452" s="176" t="s">
        <v>748</v>
      </c>
      <c r="AL452" s="1231" t="s">
        <v>251</v>
      </c>
      <c r="AM452" s="176" t="s">
        <v>126</v>
      </c>
      <c r="AN452" s="176">
        <v>0.91100000000000003</v>
      </c>
      <c r="AO452" s="176">
        <v>3</v>
      </c>
      <c r="AP452" s="176">
        <v>24</v>
      </c>
      <c r="AQ452" s="176">
        <v>216</v>
      </c>
      <c r="AR452" s="176">
        <v>4</v>
      </c>
      <c r="AS452" s="193">
        <v>18890.495999999999</v>
      </c>
    </row>
    <row r="453" spans="1:45" ht="16.5" customHeight="1">
      <c r="A453" s="175">
        <v>46154</v>
      </c>
      <c r="B453" s="176" t="s">
        <v>222</v>
      </c>
      <c r="C453" s="176" t="s">
        <v>645</v>
      </c>
      <c r="E453" s="176" t="s">
        <v>420</v>
      </c>
      <c r="F453" s="176" t="s">
        <v>420</v>
      </c>
      <c r="G453" s="176" t="s">
        <v>420</v>
      </c>
      <c r="H453" s="176" t="s">
        <v>420</v>
      </c>
      <c r="I453" s="176" t="s">
        <v>420</v>
      </c>
      <c r="L453" s="176" t="s">
        <v>645</v>
      </c>
      <c r="P453" s="176" t="s">
        <v>645</v>
      </c>
      <c r="T453" s="176" t="s">
        <v>645</v>
      </c>
      <c r="X453" s="176" t="s">
        <v>645</v>
      </c>
      <c r="Z453" s="176" t="s">
        <v>420</v>
      </c>
      <c r="AA453" s="176" t="s">
        <v>645</v>
      </c>
      <c r="AB453" s="176" t="s">
        <v>420</v>
      </c>
      <c r="AC453" s="176" t="s">
        <v>420</v>
      </c>
      <c r="AD453" s="176" t="s">
        <v>420</v>
      </c>
      <c r="AE453" s="176" t="s">
        <v>420</v>
      </c>
      <c r="AF453" s="176" t="s">
        <v>213</v>
      </c>
      <c r="AG453" s="176">
        <v>1</v>
      </c>
      <c r="AH453" s="176" t="s">
        <v>654</v>
      </c>
      <c r="AI453" s="176" t="s">
        <v>654</v>
      </c>
      <c r="AJ453" s="176" t="s">
        <v>654</v>
      </c>
      <c r="AK453" s="176" t="s">
        <v>654</v>
      </c>
      <c r="AL453" s="1231" t="s">
        <v>420</v>
      </c>
      <c r="AM453" s="176" t="s">
        <v>420</v>
      </c>
      <c r="AN453" s="176" t="s">
        <v>420</v>
      </c>
      <c r="AO453" s="176" t="s">
        <v>420</v>
      </c>
      <c r="AP453" s="176">
        <v>24</v>
      </c>
      <c r="AQ453" s="176">
        <v>216</v>
      </c>
      <c r="AR453" s="176" t="s">
        <v>420</v>
      </c>
      <c r="AS453" s="193" t="s">
        <v>420</v>
      </c>
    </row>
    <row r="454" spans="1:45" ht="16.5" customHeight="1">
      <c r="A454" s="175">
        <v>46154</v>
      </c>
      <c r="B454" s="176" t="s">
        <v>223</v>
      </c>
      <c r="C454" s="176" t="s">
        <v>645</v>
      </c>
      <c r="E454" s="176" t="s">
        <v>420</v>
      </c>
      <c r="F454" s="176" t="s">
        <v>420</v>
      </c>
      <c r="G454" s="176" t="s">
        <v>420</v>
      </c>
      <c r="H454" s="176" t="s">
        <v>420</v>
      </c>
      <c r="I454" s="176" t="s">
        <v>420</v>
      </c>
      <c r="L454" s="176" t="s">
        <v>645</v>
      </c>
      <c r="P454" s="176" t="s">
        <v>645</v>
      </c>
      <c r="T454" s="176" t="s">
        <v>645</v>
      </c>
      <c r="X454" s="176" t="s">
        <v>645</v>
      </c>
      <c r="Z454" s="176" t="s">
        <v>420</v>
      </c>
      <c r="AA454" s="176" t="s">
        <v>645</v>
      </c>
      <c r="AB454" s="176" t="s">
        <v>420</v>
      </c>
      <c r="AC454" s="176" t="s">
        <v>420</v>
      </c>
      <c r="AD454" s="176" t="s">
        <v>420</v>
      </c>
      <c r="AE454" s="176" t="s">
        <v>420</v>
      </c>
      <c r="AF454" s="176" t="s">
        <v>213</v>
      </c>
      <c r="AG454" s="176">
        <v>1</v>
      </c>
      <c r="AH454" s="176" t="s">
        <v>654</v>
      </c>
      <c r="AI454" s="176" t="s">
        <v>654</v>
      </c>
      <c r="AJ454" s="176" t="s">
        <v>654</v>
      </c>
      <c r="AK454" s="176" t="s">
        <v>654</v>
      </c>
      <c r="AL454" s="1231" t="s">
        <v>420</v>
      </c>
      <c r="AM454" s="176" t="s">
        <v>420</v>
      </c>
      <c r="AN454" s="176" t="s">
        <v>420</v>
      </c>
      <c r="AO454" s="176" t="s">
        <v>420</v>
      </c>
      <c r="AP454" s="176">
        <v>24</v>
      </c>
      <c r="AQ454" s="176">
        <v>216</v>
      </c>
      <c r="AR454" s="176" t="s">
        <v>420</v>
      </c>
      <c r="AS454" s="193" t="s">
        <v>420</v>
      </c>
    </row>
    <row r="455" spans="1:45" ht="16.5" customHeight="1">
      <c r="A455" s="175">
        <v>46154</v>
      </c>
      <c r="B455" s="176" t="s">
        <v>224</v>
      </c>
      <c r="C455" s="176" t="s">
        <v>17274</v>
      </c>
      <c r="D455" s="176" t="s">
        <v>646</v>
      </c>
      <c r="E455" s="176" t="s">
        <v>17279</v>
      </c>
      <c r="F455" s="176" t="s">
        <v>17280</v>
      </c>
      <c r="G455" s="176">
        <v>700</v>
      </c>
      <c r="H455" s="176" t="s">
        <v>16545</v>
      </c>
      <c r="I455" s="176">
        <v>5</v>
      </c>
      <c r="J455" s="176">
        <v>48</v>
      </c>
      <c r="K455" s="176">
        <v>0</v>
      </c>
      <c r="L455" s="176">
        <v>9027</v>
      </c>
      <c r="M455" s="176">
        <v>8307</v>
      </c>
      <c r="N455" s="176">
        <v>20</v>
      </c>
      <c r="O455" s="176">
        <v>0</v>
      </c>
      <c r="P455" s="176">
        <v>8951</v>
      </c>
      <c r="Q455" s="176">
        <v>8604</v>
      </c>
      <c r="R455" s="176">
        <v>10</v>
      </c>
      <c r="S455" s="176">
        <v>0</v>
      </c>
      <c r="T455" s="176">
        <v>9148</v>
      </c>
      <c r="U455" s="176">
        <v>8650</v>
      </c>
      <c r="V455" s="176">
        <v>46</v>
      </c>
      <c r="W455" s="176">
        <v>4</v>
      </c>
      <c r="X455" s="176">
        <v>8922</v>
      </c>
      <c r="Y455" s="176">
        <v>8547</v>
      </c>
      <c r="Z455" s="176">
        <v>3.2653061224489797</v>
      </c>
      <c r="AA455" s="176">
        <v>20.666666666666668</v>
      </c>
      <c r="AB455" s="176">
        <v>0.99411057692307692</v>
      </c>
      <c r="AC455" s="176">
        <v>87.694999999999993</v>
      </c>
      <c r="AD455" s="176">
        <v>2.5833333333333335</v>
      </c>
      <c r="AE455" s="176">
        <v>2.5</v>
      </c>
      <c r="AF455" s="176" t="s">
        <v>213</v>
      </c>
      <c r="AG455" s="176">
        <v>0.5</v>
      </c>
      <c r="AH455" s="176" t="s">
        <v>655</v>
      </c>
      <c r="AI455" s="176" t="s">
        <v>655</v>
      </c>
      <c r="AJ455" s="176" t="s">
        <v>647</v>
      </c>
      <c r="AK455" s="176" t="s">
        <v>647</v>
      </c>
      <c r="AL455" s="1231" t="s">
        <v>251</v>
      </c>
      <c r="AM455" s="176" t="s">
        <v>466</v>
      </c>
      <c r="AN455" s="176">
        <v>1.1890000000000001</v>
      </c>
      <c r="AO455" s="176">
        <v>2.2999999999999998</v>
      </c>
      <c r="AP455" s="176">
        <v>24</v>
      </c>
      <c r="AQ455" s="176">
        <v>216</v>
      </c>
      <c r="AR455" s="176">
        <v>3.3</v>
      </c>
      <c r="AS455" s="193">
        <v>20340.460800000001</v>
      </c>
    </row>
    <row r="456" spans="1:45" ht="16.5" customHeight="1">
      <c r="A456" s="175">
        <v>46154</v>
      </c>
      <c r="B456" s="176" t="s">
        <v>225</v>
      </c>
      <c r="C456" s="176" t="s">
        <v>17290</v>
      </c>
      <c r="E456" s="176" t="s">
        <v>210</v>
      </c>
      <c r="F456" s="176" t="s">
        <v>17292</v>
      </c>
      <c r="G456" s="176">
        <v>650</v>
      </c>
      <c r="H456" s="176" t="s">
        <v>3307</v>
      </c>
      <c r="I456" s="176">
        <v>5</v>
      </c>
      <c r="J456" s="176">
        <v>13</v>
      </c>
      <c r="K456" s="176">
        <v>0</v>
      </c>
      <c r="L456" s="176">
        <v>9360</v>
      </c>
      <c r="M456" s="176">
        <v>8679</v>
      </c>
      <c r="N456" s="176">
        <v>18</v>
      </c>
      <c r="O456" s="176">
        <v>3</v>
      </c>
      <c r="P456" s="176">
        <v>9193</v>
      </c>
      <c r="Q456" s="176">
        <v>8299</v>
      </c>
      <c r="R456" s="176">
        <v>8</v>
      </c>
      <c r="S456" s="176">
        <v>0</v>
      </c>
      <c r="T456" s="176">
        <v>9279</v>
      </c>
      <c r="U456" s="176">
        <v>8649</v>
      </c>
      <c r="V456" s="176">
        <v>10</v>
      </c>
      <c r="W456" s="176">
        <v>1</v>
      </c>
      <c r="X456" s="176">
        <v>9370</v>
      </c>
      <c r="Y456" s="176">
        <v>8946</v>
      </c>
      <c r="Z456" s="176">
        <v>3.0573248407643314</v>
      </c>
      <c r="AA456" s="176">
        <v>16.333333333333332</v>
      </c>
      <c r="AB456" s="176">
        <v>0.99370993589743595</v>
      </c>
      <c r="AC456" s="176">
        <v>89.71875</v>
      </c>
      <c r="AD456" s="176">
        <v>2.0416666666666665</v>
      </c>
      <c r="AE456" s="176">
        <v>1.875</v>
      </c>
      <c r="AF456" s="176" t="s">
        <v>213</v>
      </c>
      <c r="AG456" s="176">
        <v>1</v>
      </c>
      <c r="AH456" s="176" t="s">
        <v>650</v>
      </c>
      <c r="AI456" s="176" t="s">
        <v>650</v>
      </c>
      <c r="AJ456" s="176" t="s">
        <v>845</v>
      </c>
      <c r="AK456" s="176" t="s">
        <v>845</v>
      </c>
      <c r="AL456" s="1231" t="s">
        <v>251</v>
      </c>
      <c r="AM456" s="176" t="s">
        <v>126</v>
      </c>
      <c r="AN456" s="176">
        <v>0.91100000000000003</v>
      </c>
      <c r="AO456" s="176">
        <v>1.9</v>
      </c>
      <c r="AP456" s="176">
        <v>24</v>
      </c>
      <c r="AQ456" s="176">
        <v>216</v>
      </c>
      <c r="AR456" s="176">
        <v>2.9</v>
      </c>
      <c r="AS456" s="193">
        <v>13695.6096</v>
      </c>
    </row>
    <row r="457" spans="1:45" ht="16.5" customHeight="1">
      <c r="A457" s="175">
        <v>46154</v>
      </c>
      <c r="B457" s="176" t="s">
        <v>226</v>
      </c>
      <c r="C457" s="176" t="s">
        <v>645</v>
      </c>
      <c r="E457" s="176" t="s">
        <v>420</v>
      </c>
      <c r="F457" s="176" t="s">
        <v>420</v>
      </c>
      <c r="G457" s="176" t="s">
        <v>420</v>
      </c>
      <c r="H457" s="176" t="s">
        <v>420</v>
      </c>
      <c r="I457" s="176" t="s">
        <v>420</v>
      </c>
      <c r="L457" s="176" t="s">
        <v>645</v>
      </c>
      <c r="P457" s="176" t="s">
        <v>645</v>
      </c>
      <c r="T457" s="176" t="s">
        <v>645</v>
      </c>
      <c r="X457" s="176" t="s">
        <v>645</v>
      </c>
      <c r="Z457" s="176" t="s">
        <v>420</v>
      </c>
      <c r="AA457" s="176" t="s">
        <v>645</v>
      </c>
      <c r="AB457" s="176" t="s">
        <v>420</v>
      </c>
      <c r="AC457" s="176" t="s">
        <v>420</v>
      </c>
      <c r="AD457" s="176" t="s">
        <v>420</v>
      </c>
      <c r="AE457" s="176" t="s">
        <v>420</v>
      </c>
      <c r="AF457" s="176" t="s">
        <v>213</v>
      </c>
      <c r="AG457" s="176">
        <v>1</v>
      </c>
      <c r="AH457" s="176" t="s">
        <v>654</v>
      </c>
      <c r="AI457" s="176" t="s">
        <v>654</v>
      </c>
      <c r="AJ457" s="176" t="s">
        <v>654</v>
      </c>
      <c r="AK457" s="176" t="s">
        <v>654</v>
      </c>
      <c r="AL457" s="1231" t="s">
        <v>420</v>
      </c>
      <c r="AM457" s="176" t="s">
        <v>420</v>
      </c>
      <c r="AN457" s="176" t="s">
        <v>420</v>
      </c>
      <c r="AO457" s="176" t="s">
        <v>420</v>
      </c>
      <c r="AP457" s="176">
        <v>24</v>
      </c>
      <c r="AQ457" s="176">
        <v>216</v>
      </c>
      <c r="AR457" s="176" t="s">
        <v>420</v>
      </c>
      <c r="AS457" s="193" t="s">
        <v>420</v>
      </c>
    </row>
    <row r="458" spans="1:45" ht="16.5" customHeight="1">
      <c r="A458" s="175">
        <v>46154</v>
      </c>
      <c r="B458" s="176" t="s">
        <v>227</v>
      </c>
      <c r="C458" s="176" t="s">
        <v>17244</v>
      </c>
      <c r="E458" s="176" t="s">
        <v>17246</v>
      </c>
      <c r="F458" s="176" t="s">
        <v>17236</v>
      </c>
      <c r="G458" s="176">
        <v>700</v>
      </c>
      <c r="H458" s="176" t="s">
        <v>17249</v>
      </c>
      <c r="I458" s="176">
        <v>5</v>
      </c>
      <c r="J458" s="176">
        <v>20</v>
      </c>
      <c r="K458" s="176">
        <v>0</v>
      </c>
      <c r="L458" s="176">
        <v>7433</v>
      </c>
      <c r="M458" s="176">
        <v>7947</v>
      </c>
      <c r="N458" s="176">
        <v>8</v>
      </c>
      <c r="O458" s="176">
        <v>0</v>
      </c>
      <c r="P458" s="176">
        <v>7374</v>
      </c>
      <c r="Q458" s="176">
        <v>8053</v>
      </c>
      <c r="R458" s="176">
        <v>7</v>
      </c>
      <c r="S458" s="176">
        <v>0</v>
      </c>
      <c r="T458" s="176">
        <v>7451</v>
      </c>
      <c r="U458" s="176">
        <v>8104</v>
      </c>
      <c r="V458" s="176">
        <v>17</v>
      </c>
      <c r="W458" s="176">
        <v>1</v>
      </c>
      <c r="X458" s="176">
        <v>7657</v>
      </c>
      <c r="Y458" s="176">
        <v>8028</v>
      </c>
      <c r="Z458" s="176">
        <v>2.2187981510015407</v>
      </c>
      <c r="AA458" s="176">
        <v>17.333333333333332</v>
      </c>
      <c r="AB458" s="176">
        <v>0.99783319978632479</v>
      </c>
      <c r="AC458" s="176">
        <v>77.558750000000003</v>
      </c>
      <c r="AD458" s="176">
        <v>2.1666666666666665</v>
      </c>
      <c r="AE458" s="176">
        <v>2.125</v>
      </c>
      <c r="AF458" s="176" t="s">
        <v>213</v>
      </c>
      <c r="AG458" s="176">
        <v>1</v>
      </c>
      <c r="AH458" s="176" t="s">
        <v>655</v>
      </c>
      <c r="AI458" s="176" t="s">
        <v>655</v>
      </c>
      <c r="AJ458" s="176" t="s">
        <v>647</v>
      </c>
      <c r="AK458" s="176" t="s">
        <v>647</v>
      </c>
      <c r="AL458" s="1231" t="s">
        <v>251</v>
      </c>
      <c r="AM458" s="176" t="s">
        <v>639</v>
      </c>
      <c r="AN458" s="176">
        <v>0.66900000000000004</v>
      </c>
      <c r="AO458" s="176">
        <v>2.4</v>
      </c>
      <c r="AP458" s="176">
        <v>24</v>
      </c>
      <c r="AQ458" s="176">
        <v>216</v>
      </c>
      <c r="AR458" s="176">
        <v>3.4</v>
      </c>
      <c r="AS458" s="193">
        <v>11791.526400000002</v>
      </c>
    </row>
    <row r="459" spans="1:45" ht="16.5" customHeight="1">
      <c r="A459" s="175">
        <v>46154</v>
      </c>
      <c r="B459" s="176" t="s">
        <v>228</v>
      </c>
      <c r="C459" s="176" t="s">
        <v>645</v>
      </c>
      <c r="E459" s="176" t="s">
        <v>420</v>
      </c>
      <c r="F459" s="176" t="s">
        <v>420</v>
      </c>
      <c r="G459" s="176" t="s">
        <v>420</v>
      </c>
      <c r="H459" s="176" t="s">
        <v>420</v>
      </c>
      <c r="I459" s="176" t="s">
        <v>420</v>
      </c>
      <c r="L459" s="176" t="s">
        <v>645</v>
      </c>
      <c r="P459" s="176" t="s">
        <v>645</v>
      </c>
      <c r="T459" s="176" t="s">
        <v>645</v>
      </c>
      <c r="X459" s="176" t="s">
        <v>645</v>
      </c>
      <c r="Z459" s="176" t="s">
        <v>420</v>
      </c>
      <c r="AA459" s="176" t="s">
        <v>645</v>
      </c>
      <c r="AB459" s="176" t="s">
        <v>420</v>
      </c>
      <c r="AC459" s="176" t="s">
        <v>420</v>
      </c>
      <c r="AD459" s="176" t="s">
        <v>420</v>
      </c>
      <c r="AE459" s="176" t="s">
        <v>420</v>
      </c>
      <c r="AF459" s="176" t="s">
        <v>213</v>
      </c>
      <c r="AG459" s="176">
        <v>1</v>
      </c>
      <c r="AH459" s="176" t="s">
        <v>654</v>
      </c>
      <c r="AI459" s="176" t="s">
        <v>654</v>
      </c>
      <c r="AJ459" s="176" t="s">
        <v>654</v>
      </c>
      <c r="AK459" s="176" t="s">
        <v>654</v>
      </c>
      <c r="AL459" s="1231" t="s">
        <v>420</v>
      </c>
      <c r="AM459" s="176" t="s">
        <v>420</v>
      </c>
      <c r="AN459" s="176" t="s">
        <v>420</v>
      </c>
      <c r="AO459" s="176" t="s">
        <v>420</v>
      </c>
      <c r="AP459" s="176">
        <v>24</v>
      </c>
      <c r="AQ459" s="176">
        <v>216</v>
      </c>
      <c r="AR459" s="176" t="s">
        <v>420</v>
      </c>
      <c r="AS459" s="193" t="s">
        <v>420</v>
      </c>
    </row>
    <row r="460" spans="1:45" ht="16.5" customHeight="1">
      <c r="A460" s="175">
        <v>46154</v>
      </c>
      <c r="B460" s="176" t="s">
        <v>229</v>
      </c>
      <c r="C460" s="176" t="s">
        <v>645</v>
      </c>
      <c r="E460" s="176" t="s">
        <v>420</v>
      </c>
      <c r="F460" s="176" t="s">
        <v>420</v>
      </c>
      <c r="G460" s="176" t="s">
        <v>420</v>
      </c>
      <c r="H460" s="176" t="s">
        <v>420</v>
      </c>
      <c r="I460" s="176" t="s">
        <v>420</v>
      </c>
      <c r="L460" s="176" t="s">
        <v>645</v>
      </c>
      <c r="P460" s="176" t="s">
        <v>645</v>
      </c>
      <c r="T460" s="176" t="s">
        <v>645</v>
      </c>
      <c r="X460" s="176" t="s">
        <v>645</v>
      </c>
      <c r="Z460" s="176" t="s">
        <v>420</v>
      </c>
      <c r="AA460" s="176" t="s">
        <v>645</v>
      </c>
      <c r="AB460" s="176" t="s">
        <v>420</v>
      </c>
      <c r="AC460" s="176" t="s">
        <v>420</v>
      </c>
      <c r="AD460" s="176" t="s">
        <v>420</v>
      </c>
      <c r="AE460" s="176" t="s">
        <v>420</v>
      </c>
      <c r="AF460" s="176" t="s">
        <v>213</v>
      </c>
      <c r="AG460" s="176">
        <v>1</v>
      </c>
      <c r="AH460" s="176" t="s">
        <v>654</v>
      </c>
      <c r="AI460" s="176" t="s">
        <v>654</v>
      </c>
      <c r="AJ460" s="176" t="s">
        <v>654</v>
      </c>
      <c r="AK460" s="176" t="s">
        <v>654</v>
      </c>
      <c r="AL460" s="1231" t="s">
        <v>420</v>
      </c>
      <c r="AM460" s="176" t="s">
        <v>420</v>
      </c>
      <c r="AN460" s="176" t="s">
        <v>420</v>
      </c>
      <c r="AO460" s="176" t="s">
        <v>420</v>
      </c>
      <c r="AP460" s="176">
        <v>24</v>
      </c>
      <c r="AQ460" s="176">
        <v>216</v>
      </c>
      <c r="AR460" s="176" t="s">
        <v>420</v>
      </c>
      <c r="AS460" s="193" t="s">
        <v>420</v>
      </c>
    </row>
    <row r="461" spans="1:45" ht="16.5" customHeight="1">
      <c r="A461" s="175">
        <v>46154</v>
      </c>
      <c r="B461" s="176" t="s">
        <v>230</v>
      </c>
      <c r="C461" s="176" t="s">
        <v>17295</v>
      </c>
      <c r="E461" s="176" t="s">
        <v>869</v>
      </c>
      <c r="F461" s="176" t="s">
        <v>17296</v>
      </c>
      <c r="G461" s="176">
        <v>600</v>
      </c>
      <c r="H461" s="176" t="s">
        <v>459</v>
      </c>
      <c r="I461" s="176">
        <v>4</v>
      </c>
      <c r="J461" s="176">
        <v>24</v>
      </c>
      <c r="K461" s="176">
        <v>0</v>
      </c>
      <c r="L461" s="176">
        <v>8938</v>
      </c>
      <c r="M461" s="176">
        <v>9559</v>
      </c>
      <c r="N461" s="176">
        <v>18</v>
      </c>
      <c r="O461" s="176">
        <v>0</v>
      </c>
      <c r="P461" s="176">
        <v>8772</v>
      </c>
      <c r="Q461" s="176">
        <v>9595</v>
      </c>
      <c r="R461" s="176">
        <v>10</v>
      </c>
      <c r="S461" s="176">
        <v>4</v>
      </c>
      <c r="T461" s="176">
        <v>8920</v>
      </c>
      <c r="U461" s="176">
        <v>9635</v>
      </c>
      <c r="V461" s="176">
        <v>14</v>
      </c>
      <c r="W461" s="176">
        <v>2</v>
      </c>
      <c r="X461" s="176">
        <v>9038</v>
      </c>
      <c r="Y461" s="176">
        <v>9638</v>
      </c>
      <c r="Z461" s="176">
        <v>6.9230769230769234</v>
      </c>
      <c r="AA461" s="176">
        <v>11</v>
      </c>
      <c r="AB461" s="176">
        <v>0.99583333333333335</v>
      </c>
      <c r="AC461" s="176">
        <v>92.618750000000006</v>
      </c>
      <c r="AD461" s="176">
        <v>1.375</v>
      </c>
      <c r="AE461" s="176">
        <v>1.25</v>
      </c>
      <c r="AF461" s="176" t="s">
        <v>213</v>
      </c>
      <c r="AG461" s="176">
        <v>0.5</v>
      </c>
      <c r="AH461" s="176" t="s">
        <v>655</v>
      </c>
      <c r="AI461" s="176" t="s">
        <v>655</v>
      </c>
      <c r="AJ461" s="176" t="s">
        <v>647</v>
      </c>
      <c r="AK461" s="176" t="s">
        <v>647</v>
      </c>
      <c r="AL461" s="1231" t="s">
        <v>251</v>
      </c>
      <c r="AM461" s="176" t="s">
        <v>657</v>
      </c>
      <c r="AN461" s="176">
        <v>1.859</v>
      </c>
      <c r="AO461" s="176">
        <v>1.6</v>
      </c>
      <c r="AP461" s="176">
        <v>24</v>
      </c>
      <c r="AQ461" s="176">
        <v>216</v>
      </c>
      <c r="AR461" s="176">
        <v>2.6</v>
      </c>
      <c r="AS461" s="193">
        <v>25056.345600000001</v>
      </c>
    </row>
    <row r="462" spans="1:45" ht="16.5" customHeight="1">
      <c r="A462" s="175">
        <v>46154</v>
      </c>
      <c r="B462" s="176" t="s">
        <v>231</v>
      </c>
      <c r="C462" s="176" t="s">
        <v>645</v>
      </c>
      <c r="E462" s="176" t="s">
        <v>420</v>
      </c>
      <c r="F462" s="176" t="s">
        <v>420</v>
      </c>
      <c r="G462" s="176" t="s">
        <v>420</v>
      </c>
      <c r="H462" s="176" t="s">
        <v>420</v>
      </c>
      <c r="I462" s="176" t="s">
        <v>420</v>
      </c>
      <c r="L462" s="176" t="s">
        <v>645</v>
      </c>
      <c r="P462" s="176" t="s">
        <v>645</v>
      </c>
      <c r="T462" s="176" t="s">
        <v>645</v>
      </c>
      <c r="X462" s="176" t="s">
        <v>645</v>
      </c>
      <c r="Z462" s="176" t="s">
        <v>420</v>
      </c>
      <c r="AA462" s="176" t="s">
        <v>645</v>
      </c>
      <c r="AB462" s="176" t="s">
        <v>420</v>
      </c>
      <c r="AC462" s="176" t="s">
        <v>420</v>
      </c>
      <c r="AD462" s="176" t="s">
        <v>420</v>
      </c>
      <c r="AE462" s="176" t="s">
        <v>420</v>
      </c>
      <c r="AF462" s="176" t="s">
        <v>232</v>
      </c>
      <c r="AG462" s="176">
        <v>1</v>
      </c>
      <c r="AH462" s="176" t="s">
        <v>654</v>
      </c>
      <c r="AI462" s="176" t="s">
        <v>654</v>
      </c>
      <c r="AJ462" s="176" t="s">
        <v>654</v>
      </c>
      <c r="AK462" s="176" t="s">
        <v>654</v>
      </c>
      <c r="AL462" s="1231" t="s">
        <v>420</v>
      </c>
      <c r="AM462" s="176" t="s">
        <v>420</v>
      </c>
      <c r="AN462" s="176" t="s">
        <v>420</v>
      </c>
      <c r="AO462" s="176" t="s">
        <v>420</v>
      </c>
      <c r="AP462" s="176">
        <v>24</v>
      </c>
      <c r="AQ462" s="176">
        <v>216</v>
      </c>
      <c r="AR462" s="176" t="s">
        <v>420</v>
      </c>
      <c r="AS462" s="193" t="s">
        <v>420</v>
      </c>
    </row>
    <row r="463" spans="1:45" ht="16.5" customHeight="1">
      <c r="A463" s="175">
        <v>46154</v>
      </c>
      <c r="B463" s="176" t="s">
        <v>233</v>
      </c>
      <c r="C463" s="176" t="s">
        <v>17375</v>
      </c>
      <c r="D463" s="176" t="s">
        <v>646</v>
      </c>
      <c r="E463" s="176" t="s">
        <v>17253</v>
      </c>
      <c r="F463" s="176" t="s">
        <v>17344</v>
      </c>
      <c r="G463" s="176">
        <v>600</v>
      </c>
      <c r="H463" s="176" t="s">
        <v>1470</v>
      </c>
      <c r="I463" s="176">
        <v>5.5</v>
      </c>
      <c r="J463" s="176">
        <v>39</v>
      </c>
      <c r="K463" s="176">
        <v>4</v>
      </c>
      <c r="L463" s="176">
        <v>6630</v>
      </c>
      <c r="N463" s="176">
        <v>22</v>
      </c>
      <c r="O463" s="176">
        <v>5</v>
      </c>
      <c r="P463" s="176">
        <v>7740</v>
      </c>
      <c r="R463" s="176">
        <v>7</v>
      </c>
      <c r="S463" s="176">
        <v>3</v>
      </c>
      <c r="T463" s="176">
        <v>8040</v>
      </c>
      <c r="V463" s="176">
        <v>15</v>
      </c>
      <c r="W463" s="176">
        <v>7</v>
      </c>
      <c r="X463" s="176">
        <v>7960</v>
      </c>
      <c r="Z463" s="176">
        <v>5.0526315789473681</v>
      </c>
      <c r="AA463" s="176">
        <v>27.666666666666668</v>
      </c>
      <c r="AB463" s="176">
        <v>0.98192107371794868</v>
      </c>
      <c r="AC463" s="176">
        <v>75.924999999999997</v>
      </c>
      <c r="AD463" s="176">
        <v>3.4583333333333335</v>
      </c>
      <c r="AE463" s="176">
        <v>2.6666666666666665</v>
      </c>
      <c r="AF463" s="176" t="s">
        <v>232</v>
      </c>
      <c r="AG463" s="176">
        <v>1</v>
      </c>
      <c r="AH463" s="176" t="s">
        <v>650</v>
      </c>
      <c r="AI463" s="176" t="s">
        <v>650</v>
      </c>
      <c r="AJ463" s="176" t="s">
        <v>845</v>
      </c>
      <c r="AK463" s="176" t="s">
        <v>845</v>
      </c>
      <c r="AL463" s="1231" t="s">
        <v>251</v>
      </c>
      <c r="AM463" s="176" t="s">
        <v>657</v>
      </c>
      <c r="AN463" s="176">
        <v>1.859</v>
      </c>
      <c r="AO463" s="176">
        <v>2</v>
      </c>
      <c r="AP463" s="176">
        <v>24</v>
      </c>
      <c r="AQ463" s="176">
        <v>216</v>
      </c>
      <c r="AR463" s="176">
        <v>3</v>
      </c>
      <c r="AS463" s="193">
        <v>28911.168000000001</v>
      </c>
    </row>
    <row r="464" spans="1:45" ht="16.5" customHeight="1">
      <c r="A464" s="175">
        <v>46154</v>
      </c>
      <c r="B464" s="176" t="s">
        <v>234</v>
      </c>
      <c r="C464" s="176" t="s">
        <v>645</v>
      </c>
      <c r="E464" s="176" t="s">
        <v>420</v>
      </c>
      <c r="F464" s="176" t="s">
        <v>420</v>
      </c>
      <c r="G464" s="176" t="s">
        <v>420</v>
      </c>
      <c r="H464" s="176" t="s">
        <v>420</v>
      </c>
      <c r="I464" s="176" t="s">
        <v>420</v>
      </c>
      <c r="L464" s="176" t="s">
        <v>645</v>
      </c>
      <c r="P464" s="176" t="s">
        <v>645</v>
      </c>
      <c r="T464" s="176" t="s">
        <v>645</v>
      </c>
      <c r="X464" s="176" t="s">
        <v>645</v>
      </c>
      <c r="Z464" s="176" t="s">
        <v>420</v>
      </c>
      <c r="AA464" s="176" t="s">
        <v>645</v>
      </c>
      <c r="AB464" s="176" t="s">
        <v>420</v>
      </c>
      <c r="AC464" s="176" t="s">
        <v>420</v>
      </c>
      <c r="AD464" s="176" t="s">
        <v>420</v>
      </c>
      <c r="AE464" s="176" t="s">
        <v>420</v>
      </c>
      <c r="AF464" s="176" t="s">
        <v>232</v>
      </c>
      <c r="AG464" s="176">
        <v>1</v>
      </c>
      <c r="AH464" s="176" t="s">
        <v>654</v>
      </c>
      <c r="AI464" s="176" t="s">
        <v>654</v>
      </c>
      <c r="AJ464" s="176" t="s">
        <v>654</v>
      </c>
      <c r="AK464" s="176" t="s">
        <v>654</v>
      </c>
      <c r="AL464" s="1231" t="s">
        <v>420</v>
      </c>
      <c r="AM464" s="176" t="s">
        <v>420</v>
      </c>
      <c r="AN464" s="176" t="s">
        <v>420</v>
      </c>
      <c r="AO464" s="176" t="s">
        <v>420</v>
      </c>
      <c r="AP464" s="176">
        <v>24</v>
      </c>
      <c r="AQ464" s="176">
        <v>216</v>
      </c>
      <c r="AR464" s="176" t="s">
        <v>420</v>
      </c>
      <c r="AS464" s="193" t="s">
        <v>420</v>
      </c>
    </row>
    <row r="465" spans="1:45" ht="16.5" customHeight="1">
      <c r="A465" s="175">
        <v>46154</v>
      </c>
      <c r="B465" s="176" t="s">
        <v>235</v>
      </c>
      <c r="C465" s="176" t="s">
        <v>17357</v>
      </c>
      <c r="D465" s="176" t="s">
        <v>646</v>
      </c>
      <c r="E465" s="176" t="s">
        <v>17253</v>
      </c>
      <c r="F465" s="176" t="s">
        <v>17358</v>
      </c>
      <c r="G465" s="176">
        <v>700</v>
      </c>
      <c r="H465" s="176" t="s">
        <v>814</v>
      </c>
      <c r="I465" s="176">
        <v>5.5</v>
      </c>
      <c r="J465" s="176">
        <v>38</v>
      </c>
      <c r="K465" s="176">
        <v>7</v>
      </c>
      <c r="L465" s="176">
        <v>8520</v>
      </c>
      <c r="M465" s="176">
        <v>9810</v>
      </c>
      <c r="N465" s="176">
        <v>17</v>
      </c>
      <c r="O465" s="176">
        <v>0</v>
      </c>
      <c r="P465" s="176">
        <v>8890</v>
      </c>
      <c r="Q465" s="176">
        <v>9070</v>
      </c>
      <c r="R465" s="176">
        <v>24</v>
      </c>
      <c r="S465" s="176">
        <v>0</v>
      </c>
      <c r="T465" s="176">
        <v>8800</v>
      </c>
      <c r="U465" s="176">
        <v>9440</v>
      </c>
      <c r="V465" s="176">
        <v>32</v>
      </c>
      <c r="W465" s="176">
        <v>0</v>
      </c>
      <c r="X465" s="176">
        <v>9070</v>
      </c>
      <c r="Y465" s="176">
        <v>9810</v>
      </c>
      <c r="Z465" s="176">
        <v>5.8775510204081636</v>
      </c>
      <c r="AA465" s="176">
        <v>37</v>
      </c>
      <c r="AB465" s="176">
        <v>0.99427417200854706</v>
      </c>
      <c r="AC465" s="176">
        <v>91.762500000000003</v>
      </c>
      <c r="AD465" s="176">
        <v>4.625</v>
      </c>
      <c r="AE465" s="176">
        <v>4.333333333333333</v>
      </c>
      <c r="AF465" s="176" t="s">
        <v>236</v>
      </c>
      <c r="AG465" s="176">
        <v>1</v>
      </c>
      <c r="AH465" s="176" t="s">
        <v>15435</v>
      </c>
      <c r="AI465" s="176" t="s">
        <v>15435</v>
      </c>
      <c r="AJ465" s="176" t="s">
        <v>668</v>
      </c>
      <c r="AK465" s="176" t="s">
        <v>668</v>
      </c>
      <c r="AL465" s="1231" t="s">
        <v>252</v>
      </c>
      <c r="AM465" s="176" t="s">
        <v>466</v>
      </c>
      <c r="AN465" s="176">
        <v>1.1890000000000001</v>
      </c>
      <c r="AO465" s="176">
        <v>2.9</v>
      </c>
      <c r="AP465" s="176">
        <v>24</v>
      </c>
      <c r="AQ465" s="176">
        <v>216</v>
      </c>
      <c r="AR465" s="176">
        <v>3.9</v>
      </c>
      <c r="AS465" s="193">
        <v>24038.7264</v>
      </c>
    </row>
    <row r="466" spans="1:45" ht="16.5" customHeight="1">
      <c r="A466" s="175">
        <v>46154</v>
      </c>
      <c r="B466" s="176" t="s">
        <v>237</v>
      </c>
      <c r="C466" s="176" t="s">
        <v>17343</v>
      </c>
      <c r="D466" s="176" t="s">
        <v>646</v>
      </c>
      <c r="E466" s="176" t="s">
        <v>17253</v>
      </c>
      <c r="F466" s="176" t="s">
        <v>17344</v>
      </c>
      <c r="G466" s="176">
        <v>700</v>
      </c>
      <c r="H466" s="176" t="s">
        <v>876</v>
      </c>
      <c r="I466" s="176">
        <v>5.5</v>
      </c>
      <c r="J466" s="176">
        <v>34</v>
      </c>
      <c r="K466" s="176">
        <v>8</v>
      </c>
      <c r="L466" s="176">
        <v>9630</v>
      </c>
      <c r="M466" s="176">
        <v>9350</v>
      </c>
      <c r="N466" s="176">
        <v>11</v>
      </c>
      <c r="O466" s="176">
        <v>0</v>
      </c>
      <c r="P466" s="176">
        <v>9551</v>
      </c>
      <c r="Q466" s="176">
        <v>8890</v>
      </c>
      <c r="R466" s="176">
        <v>20</v>
      </c>
      <c r="S466" s="176">
        <v>0</v>
      </c>
      <c r="T466" s="176">
        <v>8630</v>
      </c>
      <c r="U466" s="176">
        <v>8980</v>
      </c>
      <c r="V466" s="176">
        <v>38</v>
      </c>
      <c r="W466" s="176">
        <v>0</v>
      </c>
      <c r="X466" s="176">
        <v>9630</v>
      </c>
      <c r="Y466" s="176">
        <v>9540</v>
      </c>
      <c r="Z466" s="176">
        <v>5.8536585365853657</v>
      </c>
      <c r="AA466" s="176">
        <v>34.333333333333336</v>
      </c>
      <c r="AB466" s="176">
        <v>0.9934294871794872</v>
      </c>
      <c r="AC466" s="176">
        <v>92.751249999999999</v>
      </c>
      <c r="AD466" s="176">
        <v>4.291666666666667</v>
      </c>
      <c r="AE466" s="176">
        <v>3.9583333333333335</v>
      </c>
      <c r="AF466" s="176" t="s">
        <v>236</v>
      </c>
      <c r="AG466" s="176">
        <v>1</v>
      </c>
      <c r="AH466" s="176" t="s">
        <v>15435</v>
      </c>
      <c r="AI466" s="176" t="s">
        <v>15435</v>
      </c>
      <c r="AJ466" s="176" t="s">
        <v>668</v>
      </c>
      <c r="AK466" s="176" t="s">
        <v>668</v>
      </c>
      <c r="AL466" s="1231" t="s">
        <v>251</v>
      </c>
      <c r="AM466" s="176" t="s">
        <v>466</v>
      </c>
      <c r="AN466" s="176">
        <v>1.1890000000000001</v>
      </c>
      <c r="AO466" s="176">
        <v>2.9</v>
      </c>
      <c r="AP466" s="176">
        <v>24</v>
      </c>
      <c r="AQ466" s="176">
        <v>216</v>
      </c>
      <c r="AR466" s="176">
        <v>3.9</v>
      </c>
      <c r="AS466" s="193">
        <v>24038.7264</v>
      </c>
    </row>
    <row r="467" spans="1:45" ht="16.5" customHeight="1">
      <c r="A467" s="175">
        <v>46154</v>
      </c>
      <c r="B467" s="176" t="s">
        <v>238</v>
      </c>
      <c r="C467" s="176" t="s">
        <v>17285</v>
      </c>
      <c r="E467" s="176" t="s">
        <v>17253</v>
      </c>
      <c r="F467" s="176" t="s">
        <v>17293</v>
      </c>
      <c r="G467" s="176">
        <v>670</v>
      </c>
      <c r="H467" s="176" t="s">
        <v>735</v>
      </c>
      <c r="I467" s="176">
        <v>5</v>
      </c>
      <c r="J467" s="176">
        <v>34</v>
      </c>
      <c r="K467" s="176">
        <v>0</v>
      </c>
      <c r="L467" s="176">
        <v>9440</v>
      </c>
      <c r="N467" s="176">
        <v>13</v>
      </c>
      <c r="O467" s="176">
        <v>0</v>
      </c>
      <c r="P467" s="176">
        <v>9170</v>
      </c>
      <c r="R467" s="176">
        <v>7</v>
      </c>
      <c r="S467" s="176">
        <v>0</v>
      </c>
      <c r="T467" s="176">
        <v>9440</v>
      </c>
      <c r="V467" s="176">
        <v>25</v>
      </c>
      <c r="W467" s="176">
        <v>1</v>
      </c>
      <c r="X467" s="176">
        <v>9440</v>
      </c>
      <c r="Z467" s="176">
        <v>6.2882096069868991</v>
      </c>
      <c r="AA467" s="176">
        <v>52.666666666666664</v>
      </c>
      <c r="AB467" s="176">
        <v>0.9992354433760684</v>
      </c>
      <c r="AC467" s="176">
        <v>93.724999999999994</v>
      </c>
      <c r="AD467" s="176">
        <v>6.583333333333333</v>
      </c>
      <c r="AE467" s="176">
        <v>6.5</v>
      </c>
      <c r="AF467" s="176" t="s">
        <v>236</v>
      </c>
      <c r="AG467" s="176">
        <v>2</v>
      </c>
      <c r="AH467" s="176" t="s">
        <v>15435</v>
      </c>
      <c r="AI467" s="176" t="s">
        <v>15435</v>
      </c>
      <c r="AJ467" s="176" t="s">
        <v>653</v>
      </c>
      <c r="AK467" s="176" t="s">
        <v>653</v>
      </c>
      <c r="AL467" s="1231" t="s">
        <v>251</v>
      </c>
      <c r="AM467" s="176" t="s">
        <v>466</v>
      </c>
      <c r="AN467" s="176">
        <v>1.1890000000000001</v>
      </c>
      <c r="AO467" s="176">
        <v>1.7</v>
      </c>
      <c r="AP467" s="176">
        <v>24</v>
      </c>
      <c r="AQ467" s="176">
        <v>216</v>
      </c>
      <c r="AR467" s="176">
        <v>2.7</v>
      </c>
      <c r="AS467" s="193">
        <v>16642.195200000002</v>
      </c>
    </row>
    <row r="468" spans="1:45" ht="16.5" customHeight="1">
      <c r="A468" s="175">
        <v>46154</v>
      </c>
      <c r="B468" s="176" t="s">
        <v>238</v>
      </c>
      <c r="C468" s="176" t="s">
        <v>17284</v>
      </c>
      <c r="E468" s="176" t="s">
        <v>17253</v>
      </c>
      <c r="F468" s="176" t="s">
        <v>17293</v>
      </c>
      <c r="G468" s="176">
        <v>670</v>
      </c>
      <c r="H468" s="176" t="s">
        <v>662</v>
      </c>
      <c r="I468" s="176">
        <v>5</v>
      </c>
      <c r="J468" s="176">
        <v>38</v>
      </c>
      <c r="K468" s="176">
        <v>0</v>
      </c>
      <c r="M468" s="176">
        <v>9810</v>
      </c>
      <c r="N468" s="176">
        <v>22</v>
      </c>
      <c r="O468" s="176">
        <v>11</v>
      </c>
      <c r="Q468" s="176">
        <v>9071</v>
      </c>
      <c r="R468" s="176">
        <v>14</v>
      </c>
      <c r="S468" s="176">
        <v>2</v>
      </c>
      <c r="U468" s="176">
        <v>9720</v>
      </c>
      <c r="V468" s="176">
        <v>22</v>
      </c>
      <c r="W468" s="176">
        <v>3</v>
      </c>
      <c r="Y468" s="176">
        <v>9630</v>
      </c>
      <c r="Z468" s="176">
        <v>6.1802575107296134</v>
      </c>
      <c r="AA468" s="176">
        <v>64</v>
      </c>
      <c r="AB468" s="176">
        <v>0.98755341880341885</v>
      </c>
      <c r="AC468" s="176">
        <v>95.577500000000001</v>
      </c>
      <c r="AD468" s="176">
        <v>8</v>
      </c>
      <c r="AE468" s="176">
        <v>6.666666666666667</v>
      </c>
      <c r="AF468" s="176" t="s">
        <v>236</v>
      </c>
      <c r="AG468" s="176">
        <v>2</v>
      </c>
      <c r="AH468" s="176" t="s">
        <v>15435</v>
      </c>
      <c r="AI468" s="176" t="s">
        <v>15435</v>
      </c>
      <c r="AJ468" s="176" t="s">
        <v>653</v>
      </c>
      <c r="AK468" s="176" t="s">
        <v>653</v>
      </c>
      <c r="AM468" s="176" t="s">
        <v>466</v>
      </c>
      <c r="AN468" s="176">
        <v>1.1890000000000001</v>
      </c>
      <c r="AO468" s="176">
        <v>2.4</v>
      </c>
      <c r="AP468" s="176">
        <v>24</v>
      </c>
      <c r="AQ468" s="176">
        <v>216</v>
      </c>
      <c r="AR468" s="176">
        <v>3.4</v>
      </c>
      <c r="AS468" s="193">
        <v>20956.838400000001</v>
      </c>
    </row>
    <row r="469" spans="1:45" ht="16.5" customHeight="1">
      <c r="A469" s="175">
        <v>46154</v>
      </c>
      <c r="B469" s="176" t="s">
        <v>239</v>
      </c>
      <c r="C469" s="176" t="s">
        <v>645</v>
      </c>
      <c r="E469" s="176" t="s">
        <v>420</v>
      </c>
      <c r="F469" s="176" t="s">
        <v>420</v>
      </c>
      <c r="G469" s="176" t="s">
        <v>420</v>
      </c>
      <c r="H469" s="176" t="s">
        <v>420</v>
      </c>
      <c r="I469" s="176" t="s">
        <v>420</v>
      </c>
      <c r="L469" s="176" t="s">
        <v>645</v>
      </c>
      <c r="P469" s="176" t="s">
        <v>645</v>
      </c>
      <c r="T469" s="176" t="s">
        <v>645</v>
      </c>
      <c r="X469" s="176" t="s">
        <v>645</v>
      </c>
      <c r="Z469" s="176" t="s">
        <v>420</v>
      </c>
      <c r="AA469" s="176" t="s">
        <v>645</v>
      </c>
      <c r="AB469" s="176" t="s">
        <v>420</v>
      </c>
      <c r="AC469" s="176" t="s">
        <v>420</v>
      </c>
      <c r="AD469" s="176" t="s">
        <v>420</v>
      </c>
      <c r="AE469" s="176" t="s">
        <v>420</v>
      </c>
      <c r="AF469" s="176" t="s">
        <v>236</v>
      </c>
      <c r="AG469" s="176">
        <v>2</v>
      </c>
      <c r="AH469" s="176" t="s">
        <v>654</v>
      </c>
      <c r="AI469" s="176" t="s">
        <v>654</v>
      </c>
      <c r="AJ469" s="176" t="s">
        <v>654</v>
      </c>
      <c r="AK469" s="176" t="s">
        <v>654</v>
      </c>
      <c r="AL469" s="1231" t="s">
        <v>420</v>
      </c>
      <c r="AM469" s="176" t="s">
        <v>420</v>
      </c>
      <c r="AN469" s="176" t="s">
        <v>420</v>
      </c>
      <c r="AO469" s="176" t="s">
        <v>420</v>
      </c>
      <c r="AP469" s="176">
        <v>24</v>
      </c>
      <c r="AQ469" s="176">
        <v>216</v>
      </c>
      <c r="AR469" s="176" t="s">
        <v>420</v>
      </c>
      <c r="AS469" s="193" t="s">
        <v>420</v>
      </c>
    </row>
    <row r="470" spans="1:45" ht="16.5" customHeight="1">
      <c r="A470" s="175">
        <v>46154</v>
      </c>
      <c r="B470" s="176" t="s">
        <v>389</v>
      </c>
      <c r="C470" s="176" t="s">
        <v>17270</v>
      </c>
      <c r="D470" s="176" t="s">
        <v>646</v>
      </c>
      <c r="E470" s="176" t="s">
        <v>17260</v>
      </c>
      <c r="F470" s="176" t="s">
        <v>17273</v>
      </c>
      <c r="G470" s="176">
        <v>550</v>
      </c>
      <c r="H470" s="176" t="s">
        <v>812</v>
      </c>
      <c r="I470" s="176">
        <v>5.5</v>
      </c>
      <c r="J470" s="176">
        <v>14</v>
      </c>
      <c r="K470" s="176">
        <v>0</v>
      </c>
      <c r="L470" s="176">
        <v>7410</v>
      </c>
      <c r="N470" s="176">
        <v>8</v>
      </c>
      <c r="O470" s="176">
        <v>0</v>
      </c>
      <c r="P470" s="176">
        <v>7410</v>
      </c>
      <c r="R470" s="176">
        <v>10</v>
      </c>
      <c r="S470" s="176">
        <v>2</v>
      </c>
      <c r="T470" s="176">
        <v>7410</v>
      </c>
      <c r="V470" s="176">
        <v>12</v>
      </c>
      <c r="W470" s="176">
        <v>2</v>
      </c>
      <c r="X470" s="176">
        <v>7310</v>
      </c>
      <c r="Z470" s="176">
        <v>6.6055045871559637</v>
      </c>
      <c r="AA470" s="176">
        <v>29.333333333333332</v>
      </c>
      <c r="AB470" s="176">
        <v>0.99708867521367517</v>
      </c>
      <c r="AC470" s="176">
        <v>73.849999999999994</v>
      </c>
      <c r="AD470" s="176">
        <v>3.6666666666666665</v>
      </c>
      <c r="AE470" s="176">
        <v>3.3333333333333335</v>
      </c>
      <c r="AF470" s="176" t="s">
        <v>236</v>
      </c>
      <c r="AG470" s="176">
        <v>2</v>
      </c>
      <c r="AH470" s="176" t="s">
        <v>667</v>
      </c>
      <c r="AI470" s="176" t="s">
        <v>667</v>
      </c>
      <c r="AJ470" s="176" t="s">
        <v>653</v>
      </c>
      <c r="AK470" s="176" t="s">
        <v>653</v>
      </c>
      <c r="AL470" s="1231" t="s">
        <v>252</v>
      </c>
      <c r="AM470" s="176" t="s">
        <v>657</v>
      </c>
      <c r="AN470" s="176">
        <v>1.859</v>
      </c>
      <c r="AO470" s="176">
        <v>3.2</v>
      </c>
      <c r="AP470" s="176">
        <v>24</v>
      </c>
      <c r="AQ470" s="176">
        <v>216</v>
      </c>
      <c r="AR470" s="176">
        <v>4.2</v>
      </c>
      <c r="AS470" s="193">
        <v>40475.635199999997</v>
      </c>
    </row>
    <row r="471" spans="1:45" ht="16.5" customHeight="1">
      <c r="A471" s="175">
        <v>46154</v>
      </c>
      <c r="B471" s="176" t="s">
        <v>389</v>
      </c>
      <c r="C471" s="176" t="s">
        <v>17383</v>
      </c>
      <c r="D471" s="176" t="s">
        <v>646</v>
      </c>
      <c r="E471" s="176" t="s">
        <v>17253</v>
      </c>
      <c r="F471" s="176" t="s">
        <v>17358</v>
      </c>
      <c r="G471" s="176">
        <v>700</v>
      </c>
      <c r="H471" s="176" t="s">
        <v>805</v>
      </c>
      <c r="I471" s="176">
        <v>5.5</v>
      </c>
      <c r="J471" s="176">
        <v>17</v>
      </c>
      <c r="K471" s="176">
        <v>0</v>
      </c>
      <c r="M471" s="176">
        <v>10000</v>
      </c>
      <c r="N471" s="176">
        <v>17</v>
      </c>
      <c r="O471" s="176">
        <v>0</v>
      </c>
      <c r="Q471" s="176">
        <v>10000</v>
      </c>
      <c r="R471" s="176">
        <v>3</v>
      </c>
      <c r="S471" s="176">
        <v>0</v>
      </c>
      <c r="U471" s="176">
        <v>10000</v>
      </c>
      <c r="V471" s="176">
        <v>10</v>
      </c>
      <c r="W471" s="176">
        <v>1</v>
      </c>
      <c r="Y471" s="176">
        <v>9910</v>
      </c>
      <c r="Z471" s="176">
        <v>5.8536585365853657</v>
      </c>
      <c r="AA471" s="176">
        <v>31.333333333333332</v>
      </c>
      <c r="AB471" s="176">
        <v>0.99917868589743586</v>
      </c>
      <c r="AC471" s="176">
        <v>99.775000000000006</v>
      </c>
      <c r="AD471" s="176">
        <v>3.9166666666666665</v>
      </c>
      <c r="AE471" s="176">
        <v>3.8333333333333335</v>
      </c>
      <c r="AF471" s="176" t="s">
        <v>236</v>
      </c>
      <c r="AG471" s="176">
        <v>2</v>
      </c>
      <c r="AH471" s="176" t="s">
        <v>667</v>
      </c>
      <c r="AI471" s="176" t="s">
        <v>667</v>
      </c>
      <c r="AJ471" s="176" t="s">
        <v>653</v>
      </c>
      <c r="AK471" s="176" t="s">
        <v>653</v>
      </c>
      <c r="AM471" s="176" t="s">
        <v>466</v>
      </c>
      <c r="AN471" s="176">
        <v>1.1890000000000001</v>
      </c>
      <c r="AO471" s="176">
        <v>2.8</v>
      </c>
      <c r="AP471" s="176">
        <v>24</v>
      </c>
      <c r="AQ471" s="176">
        <v>216</v>
      </c>
      <c r="AR471" s="176">
        <v>3.8</v>
      </c>
      <c r="AS471" s="193">
        <v>23422.3488</v>
      </c>
    </row>
    <row r="472" spans="1:45" ht="16.5" customHeight="1">
      <c r="A472" s="175">
        <v>46154</v>
      </c>
      <c r="B472" s="176" t="s">
        <v>418</v>
      </c>
      <c r="C472" s="176" t="s">
        <v>17359</v>
      </c>
      <c r="D472" s="176" t="s">
        <v>646</v>
      </c>
      <c r="E472" s="176" t="s">
        <v>17253</v>
      </c>
      <c r="F472" s="176" t="s">
        <v>17358</v>
      </c>
      <c r="G472" s="176">
        <v>700</v>
      </c>
      <c r="H472" s="176" t="s">
        <v>944</v>
      </c>
      <c r="I472" s="176">
        <v>5.5</v>
      </c>
      <c r="L472" s="176" t="s">
        <v>641</v>
      </c>
      <c r="P472" s="176" t="s">
        <v>641</v>
      </c>
      <c r="T472" s="176" t="s">
        <v>641</v>
      </c>
      <c r="X472" s="176" t="s">
        <v>641</v>
      </c>
      <c r="Z472" s="176">
        <v>5.8536585365853657</v>
      </c>
      <c r="AA472" s="176" t="s">
        <v>641</v>
      </c>
      <c r="AB472" s="176" t="s">
        <v>420</v>
      </c>
      <c r="AC472" s="176" t="s">
        <v>420</v>
      </c>
      <c r="AD472" s="176" t="s">
        <v>420</v>
      </c>
      <c r="AE472" s="176" t="s">
        <v>420</v>
      </c>
      <c r="AF472" s="176" t="s">
        <v>236</v>
      </c>
      <c r="AG472" s="176">
        <v>1</v>
      </c>
      <c r="AH472" s="176" t="s">
        <v>667</v>
      </c>
      <c r="AI472" s="176" t="s">
        <v>667</v>
      </c>
      <c r="AJ472" s="176" t="s">
        <v>653</v>
      </c>
      <c r="AK472" s="176" t="s">
        <v>653</v>
      </c>
      <c r="AL472" s="1231" t="s">
        <v>252</v>
      </c>
      <c r="AM472" s="176" t="s">
        <v>466</v>
      </c>
      <c r="AN472" s="176">
        <v>1.1890000000000001</v>
      </c>
      <c r="AO472" s="176">
        <v>2.8</v>
      </c>
      <c r="AP472" s="176">
        <v>24</v>
      </c>
      <c r="AQ472" s="176">
        <v>216</v>
      </c>
      <c r="AR472" s="176">
        <v>3.8</v>
      </c>
      <c r="AS472" s="193">
        <v>23422.3488</v>
      </c>
    </row>
    <row r="473" spans="1:45" ht="16.5" customHeight="1">
      <c r="A473" s="175">
        <v>46154</v>
      </c>
      <c r="B473" s="176" t="s">
        <v>240</v>
      </c>
      <c r="C473" s="176" t="s">
        <v>17384</v>
      </c>
      <c r="E473" s="176" t="s">
        <v>4424</v>
      </c>
      <c r="F473" s="176" t="s">
        <v>17394</v>
      </c>
      <c r="G473" s="176">
        <v>500</v>
      </c>
      <c r="H473" s="176" t="s">
        <v>1088</v>
      </c>
      <c r="I473" s="176">
        <v>4</v>
      </c>
      <c r="J473" s="176">
        <v>4</v>
      </c>
      <c r="K473" s="176">
        <v>0</v>
      </c>
      <c r="L473" s="176">
        <v>1578</v>
      </c>
      <c r="N473" s="176">
        <v>4</v>
      </c>
      <c r="O473" s="176">
        <v>0</v>
      </c>
      <c r="P473" s="176">
        <v>1910</v>
      </c>
      <c r="R473" s="176">
        <v>20</v>
      </c>
      <c r="S473" s="176">
        <v>0</v>
      </c>
      <c r="T473" s="176">
        <v>2093</v>
      </c>
      <c r="V473" s="176">
        <v>10</v>
      </c>
      <c r="W473" s="176">
        <v>0</v>
      </c>
      <c r="X473" s="176">
        <v>2999</v>
      </c>
      <c r="Z473" s="176">
        <v>2.028169014084507</v>
      </c>
      <c r="AA473" s="176">
        <v>25.333333333333332</v>
      </c>
      <c r="AB473" s="176">
        <v>1</v>
      </c>
      <c r="AD473" s="176">
        <v>3.1666666666666665</v>
      </c>
      <c r="AE473" s="176">
        <v>1.5833333333333333</v>
      </c>
      <c r="AF473" s="176" t="s">
        <v>241</v>
      </c>
      <c r="AG473" s="176">
        <v>3</v>
      </c>
      <c r="AH473" s="176" t="s">
        <v>649</v>
      </c>
      <c r="AI473" s="176" t="s">
        <v>649</v>
      </c>
      <c r="AJ473" s="176" t="s">
        <v>862</v>
      </c>
      <c r="AK473" s="176" t="s">
        <v>862</v>
      </c>
      <c r="AL473" s="1231" t="s">
        <v>252</v>
      </c>
      <c r="AM473" s="176" t="s">
        <v>126</v>
      </c>
      <c r="AN473" s="176">
        <v>0.91100000000000003</v>
      </c>
      <c r="AO473" s="176">
        <v>0.9</v>
      </c>
      <c r="AP473" s="176">
        <v>24</v>
      </c>
      <c r="AQ473" s="176">
        <v>216</v>
      </c>
      <c r="AR473" s="176">
        <v>1.9</v>
      </c>
      <c r="AS473" s="193">
        <v>8972.9856</v>
      </c>
    </row>
    <row r="474" spans="1:45" ht="16.5" customHeight="1">
      <c r="A474" s="175">
        <v>46154</v>
      </c>
      <c r="B474" s="176" t="s">
        <v>240</v>
      </c>
      <c r="C474" s="176" t="s">
        <v>17385</v>
      </c>
      <c r="E474" s="176" t="s">
        <v>16561</v>
      </c>
      <c r="F474" s="176" t="s">
        <v>17395</v>
      </c>
      <c r="G474" s="176">
        <v>600</v>
      </c>
      <c r="H474" s="176" t="s">
        <v>491</v>
      </c>
      <c r="I474" s="176">
        <v>5</v>
      </c>
      <c r="J474" s="176">
        <v>16</v>
      </c>
      <c r="K474" s="176">
        <v>0</v>
      </c>
      <c r="L474" s="176">
        <v>1578</v>
      </c>
      <c r="N474" s="176">
        <v>8</v>
      </c>
      <c r="O474" s="176">
        <v>0</v>
      </c>
      <c r="P474" s="176">
        <v>1910</v>
      </c>
      <c r="R474" s="176">
        <v>16</v>
      </c>
      <c r="S474" s="176">
        <v>0</v>
      </c>
      <c r="T474" s="176">
        <v>2093</v>
      </c>
      <c r="V474" s="176">
        <v>8</v>
      </c>
      <c r="W474" s="176">
        <v>2</v>
      </c>
      <c r="X474" s="176">
        <v>2999</v>
      </c>
      <c r="Z474" s="176">
        <v>2.8402366863905324</v>
      </c>
      <c r="AA474" s="176">
        <v>32</v>
      </c>
      <c r="AB474" s="176">
        <v>0.97969530949634753</v>
      </c>
      <c r="AD474" s="176">
        <v>4</v>
      </c>
      <c r="AE474" s="176">
        <v>1.9166666666666667</v>
      </c>
      <c r="AF474" s="176" t="s">
        <v>241</v>
      </c>
      <c r="AG474" s="176">
        <v>3</v>
      </c>
      <c r="AH474" s="176" t="s">
        <v>649</v>
      </c>
      <c r="AI474" s="176" t="s">
        <v>649</v>
      </c>
      <c r="AJ474" s="176" t="s">
        <v>862</v>
      </c>
      <c r="AK474" s="176" t="s">
        <v>862</v>
      </c>
      <c r="AM474" s="176" t="s">
        <v>126</v>
      </c>
      <c r="AN474" s="176">
        <v>0.91100000000000003</v>
      </c>
      <c r="AO474" s="176">
        <v>1.3</v>
      </c>
      <c r="AP474" s="176">
        <v>24</v>
      </c>
      <c r="AQ474" s="176">
        <v>216</v>
      </c>
      <c r="AR474" s="176">
        <v>2.2999999999999998</v>
      </c>
      <c r="AS474" s="193">
        <v>10862.035199999998</v>
      </c>
    </row>
    <row r="475" spans="1:45" ht="16.5" customHeight="1">
      <c r="A475" s="175">
        <v>46154</v>
      </c>
      <c r="B475" s="176" t="s">
        <v>242</v>
      </c>
      <c r="C475" s="176" t="s">
        <v>386</v>
      </c>
      <c r="E475" s="176" t="s">
        <v>420</v>
      </c>
      <c r="F475" s="176" t="s">
        <v>420</v>
      </c>
      <c r="G475" s="176" t="s">
        <v>420</v>
      </c>
      <c r="H475" s="176" t="s">
        <v>420</v>
      </c>
      <c r="I475" s="176" t="s">
        <v>420</v>
      </c>
      <c r="L475" s="176" t="s">
        <v>386</v>
      </c>
      <c r="P475" s="176" t="s">
        <v>386</v>
      </c>
      <c r="T475" s="176" t="s">
        <v>386</v>
      </c>
      <c r="X475" s="176" t="s">
        <v>386</v>
      </c>
      <c r="Z475" s="176" t="s">
        <v>420</v>
      </c>
      <c r="AA475" s="176" t="s">
        <v>420</v>
      </c>
      <c r="AB475" s="176" t="s">
        <v>420</v>
      </c>
      <c r="AD475" s="176" t="s">
        <v>420</v>
      </c>
      <c r="AE475" s="176" t="s">
        <v>420</v>
      </c>
      <c r="AF475" s="176" t="s">
        <v>241</v>
      </c>
      <c r="AG475" s="176">
        <v>5</v>
      </c>
      <c r="AH475" s="176" t="s">
        <v>649</v>
      </c>
      <c r="AI475" s="176" t="s">
        <v>649</v>
      </c>
      <c r="AJ475" s="176" t="s">
        <v>862</v>
      </c>
      <c r="AK475" s="176" t="s">
        <v>862</v>
      </c>
      <c r="AL475" s="1231" t="s">
        <v>420</v>
      </c>
      <c r="AM475" s="176" t="s">
        <v>420</v>
      </c>
      <c r="AN475" s="176" t="s">
        <v>420</v>
      </c>
      <c r="AO475" s="176" t="s">
        <v>420</v>
      </c>
      <c r="AP475" s="176">
        <v>24</v>
      </c>
      <c r="AQ475" s="176">
        <v>216</v>
      </c>
      <c r="AR475" s="176" t="s">
        <v>420</v>
      </c>
      <c r="AS475" s="193" t="s">
        <v>420</v>
      </c>
    </row>
    <row r="476" spans="1:45" ht="16.5" customHeight="1">
      <c r="A476" s="175">
        <v>46154</v>
      </c>
      <c r="B476" s="176" t="s">
        <v>16531</v>
      </c>
      <c r="C476" s="176" t="s">
        <v>16707</v>
      </c>
      <c r="E476" s="176" t="s">
        <v>420</v>
      </c>
      <c r="F476" s="176" t="s">
        <v>420</v>
      </c>
      <c r="G476" s="176" t="s">
        <v>420</v>
      </c>
      <c r="H476" s="176" t="s">
        <v>420</v>
      </c>
      <c r="I476" s="176" t="s">
        <v>420</v>
      </c>
      <c r="L476" s="176" t="s">
        <v>645</v>
      </c>
      <c r="P476" s="176" t="s">
        <v>645</v>
      </c>
      <c r="T476" s="176" t="s">
        <v>645</v>
      </c>
      <c r="X476" s="176" t="s">
        <v>645</v>
      </c>
      <c r="Z476" s="176" t="s">
        <v>420</v>
      </c>
      <c r="AA476" s="176" t="s">
        <v>645</v>
      </c>
      <c r="AB476" s="176" t="s">
        <v>420</v>
      </c>
      <c r="AC476" s="176" t="s">
        <v>420</v>
      </c>
      <c r="AD476" s="176" t="s">
        <v>420</v>
      </c>
      <c r="AE476" s="176" t="s">
        <v>420</v>
      </c>
      <c r="AF476" s="176" t="s">
        <v>243</v>
      </c>
      <c r="AG476" s="176">
        <v>1</v>
      </c>
      <c r="AH476" s="176" t="s">
        <v>654</v>
      </c>
      <c r="AI476" s="176" t="s">
        <v>654</v>
      </c>
      <c r="AJ476" s="176" t="s">
        <v>654</v>
      </c>
      <c r="AK476" s="176" t="s">
        <v>654</v>
      </c>
      <c r="AL476" s="1231" t="s">
        <v>420</v>
      </c>
      <c r="AM476" s="176" t="s">
        <v>420</v>
      </c>
      <c r="AN476" s="176" t="s">
        <v>420</v>
      </c>
      <c r="AO476" s="176" t="s">
        <v>420</v>
      </c>
      <c r="AP476" s="176">
        <v>24</v>
      </c>
      <c r="AQ476" s="176">
        <v>216</v>
      </c>
      <c r="AR476" s="176" t="s">
        <v>420</v>
      </c>
      <c r="AS476" s="193" t="s">
        <v>420</v>
      </c>
    </row>
    <row r="477" spans="1:45" ht="16.5" customHeight="1">
      <c r="A477" s="175">
        <v>46154</v>
      </c>
      <c r="B477" s="176" t="s">
        <v>244</v>
      </c>
      <c r="C477" s="176" t="s">
        <v>16707</v>
      </c>
      <c r="E477" s="176" t="s">
        <v>420</v>
      </c>
      <c r="F477" s="176" t="s">
        <v>420</v>
      </c>
      <c r="G477" s="176" t="s">
        <v>420</v>
      </c>
      <c r="H477" s="176" t="s">
        <v>420</v>
      </c>
      <c r="I477" s="176" t="s">
        <v>420</v>
      </c>
      <c r="L477" s="176" t="s">
        <v>645</v>
      </c>
      <c r="P477" s="176" t="s">
        <v>645</v>
      </c>
      <c r="T477" s="176" t="s">
        <v>645</v>
      </c>
      <c r="X477" s="176" t="s">
        <v>645</v>
      </c>
      <c r="Z477" s="176" t="s">
        <v>420</v>
      </c>
      <c r="AA477" s="176" t="s">
        <v>645</v>
      </c>
      <c r="AB477" s="176" t="s">
        <v>420</v>
      </c>
      <c r="AC477" s="176" t="s">
        <v>420</v>
      </c>
      <c r="AD477" s="176" t="s">
        <v>420</v>
      </c>
      <c r="AE477" s="176" t="s">
        <v>420</v>
      </c>
      <c r="AF477" s="176" t="s">
        <v>243</v>
      </c>
      <c r="AG477" s="176">
        <v>1</v>
      </c>
      <c r="AH477" s="176" t="s">
        <v>654</v>
      </c>
      <c r="AI477" s="176" t="s">
        <v>654</v>
      </c>
      <c r="AJ477" s="176" t="s">
        <v>654</v>
      </c>
      <c r="AK477" s="176" t="s">
        <v>654</v>
      </c>
      <c r="AL477" s="1231" t="s">
        <v>420</v>
      </c>
      <c r="AM477" s="176" t="s">
        <v>420</v>
      </c>
      <c r="AN477" s="176" t="s">
        <v>420</v>
      </c>
      <c r="AO477" s="176" t="s">
        <v>420</v>
      </c>
      <c r="AP477" s="176">
        <v>24</v>
      </c>
      <c r="AQ477" s="176">
        <v>216</v>
      </c>
      <c r="AR477" s="176" t="s">
        <v>420</v>
      </c>
      <c r="AS477" s="193" t="s">
        <v>420</v>
      </c>
    </row>
    <row r="478" spans="1:45" ht="16.5" customHeight="1">
      <c r="A478" s="175">
        <v>46154</v>
      </c>
      <c r="B478" s="176" t="s">
        <v>245</v>
      </c>
      <c r="C478" s="176" t="s">
        <v>16707</v>
      </c>
      <c r="E478" s="176" t="s">
        <v>420</v>
      </c>
      <c r="F478" s="176" t="s">
        <v>420</v>
      </c>
      <c r="G478" s="176" t="s">
        <v>420</v>
      </c>
      <c r="H478" s="176" t="s">
        <v>420</v>
      </c>
      <c r="I478" s="176" t="s">
        <v>420</v>
      </c>
      <c r="L478" s="176" t="s">
        <v>645</v>
      </c>
      <c r="P478" s="176" t="s">
        <v>645</v>
      </c>
      <c r="T478" s="176" t="s">
        <v>645</v>
      </c>
      <c r="X478" s="176" t="s">
        <v>645</v>
      </c>
      <c r="Z478" s="176" t="s">
        <v>420</v>
      </c>
      <c r="AA478" s="176" t="s">
        <v>645</v>
      </c>
      <c r="AB478" s="176" t="s">
        <v>420</v>
      </c>
      <c r="AC478" s="176" t="s">
        <v>420</v>
      </c>
      <c r="AD478" s="176" t="s">
        <v>420</v>
      </c>
      <c r="AE478" s="176" t="s">
        <v>420</v>
      </c>
      <c r="AF478" s="176" t="s">
        <v>243</v>
      </c>
      <c r="AG478" s="176">
        <v>1</v>
      </c>
      <c r="AH478" s="176" t="s">
        <v>654</v>
      </c>
      <c r="AI478" s="176" t="s">
        <v>654</v>
      </c>
      <c r="AJ478" s="176" t="s">
        <v>654</v>
      </c>
      <c r="AK478" s="176" t="s">
        <v>654</v>
      </c>
      <c r="AL478" s="1231" t="s">
        <v>420</v>
      </c>
      <c r="AM478" s="176" t="s">
        <v>420</v>
      </c>
      <c r="AN478" s="176" t="s">
        <v>420</v>
      </c>
      <c r="AO478" s="176" t="s">
        <v>420</v>
      </c>
      <c r="AP478" s="176">
        <v>24</v>
      </c>
      <c r="AQ478" s="176">
        <v>216</v>
      </c>
      <c r="AR478" s="176" t="s">
        <v>420</v>
      </c>
      <c r="AS478" s="193" t="s">
        <v>420</v>
      </c>
    </row>
    <row r="479" spans="1:45" ht="16.5" customHeight="1">
      <c r="A479" s="175">
        <v>46154</v>
      </c>
      <c r="B479" s="176" t="s">
        <v>246</v>
      </c>
      <c r="C479" s="176" t="s">
        <v>16707</v>
      </c>
      <c r="E479" s="176" t="s">
        <v>420</v>
      </c>
      <c r="F479" s="176" t="s">
        <v>420</v>
      </c>
      <c r="G479" s="176" t="s">
        <v>420</v>
      </c>
      <c r="H479" s="176" t="s">
        <v>420</v>
      </c>
      <c r="I479" s="176" t="s">
        <v>420</v>
      </c>
      <c r="L479" s="176" t="s">
        <v>645</v>
      </c>
      <c r="P479" s="176" t="s">
        <v>645</v>
      </c>
      <c r="T479" s="176" t="s">
        <v>645</v>
      </c>
      <c r="X479" s="176" t="s">
        <v>645</v>
      </c>
      <c r="Z479" s="176" t="s">
        <v>420</v>
      </c>
      <c r="AA479" s="176" t="s">
        <v>645</v>
      </c>
      <c r="AB479" s="176" t="s">
        <v>420</v>
      </c>
      <c r="AC479" s="176" t="s">
        <v>420</v>
      </c>
      <c r="AD479" s="176" t="s">
        <v>420</v>
      </c>
      <c r="AE479" s="176" t="s">
        <v>420</v>
      </c>
      <c r="AF479" s="176" t="s">
        <v>243</v>
      </c>
      <c r="AG479" s="176">
        <v>1</v>
      </c>
      <c r="AH479" s="176" t="s">
        <v>654</v>
      </c>
      <c r="AI479" s="176" t="s">
        <v>654</v>
      </c>
      <c r="AJ479" s="176" t="s">
        <v>654</v>
      </c>
      <c r="AK479" s="176" t="s">
        <v>654</v>
      </c>
      <c r="AL479" s="1231" t="s">
        <v>420</v>
      </c>
      <c r="AM479" s="176" t="s">
        <v>420</v>
      </c>
      <c r="AN479" s="176" t="s">
        <v>420</v>
      </c>
      <c r="AO479" s="176" t="s">
        <v>420</v>
      </c>
      <c r="AP479" s="176">
        <v>24</v>
      </c>
      <c r="AQ479" s="176">
        <v>216</v>
      </c>
      <c r="AR479" s="176" t="s">
        <v>420</v>
      </c>
      <c r="AS479" s="193" t="s">
        <v>420</v>
      </c>
    </row>
    <row r="480" spans="1:45" ht="16.5" customHeight="1">
      <c r="A480" s="175">
        <v>46154</v>
      </c>
      <c r="B480" s="176" t="s">
        <v>247</v>
      </c>
      <c r="C480" s="176" t="s">
        <v>16707</v>
      </c>
      <c r="E480" s="176" t="s">
        <v>420</v>
      </c>
      <c r="F480" s="176" t="s">
        <v>420</v>
      </c>
      <c r="G480" s="176" t="s">
        <v>420</v>
      </c>
      <c r="H480" s="176" t="s">
        <v>420</v>
      </c>
      <c r="I480" s="176" t="s">
        <v>420</v>
      </c>
      <c r="L480" s="176" t="s">
        <v>645</v>
      </c>
      <c r="P480" s="176" t="s">
        <v>645</v>
      </c>
      <c r="T480" s="176" t="s">
        <v>645</v>
      </c>
      <c r="X480" s="176" t="s">
        <v>645</v>
      </c>
      <c r="Z480" s="176" t="s">
        <v>420</v>
      </c>
      <c r="AA480" s="176" t="s">
        <v>645</v>
      </c>
      <c r="AB480" s="176" t="s">
        <v>420</v>
      </c>
      <c r="AC480" s="176" t="s">
        <v>420</v>
      </c>
      <c r="AD480" s="176" t="s">
        <v>420</v>
      </c>
      <c r="AE480" s="176" t="s">
        <v>420</v>
      </c>
      <c r="AF480" s="176" t="s">
        <v>243</v>
      </c>
      <c r="AG480" s="176">
        <v>1</v>
      </c>
      <c r="AH480" s="176" t="s">
        <v>654</v>
      </c>
      <c r="AI480" s="176" t="s">
        <v>654</v>
      </c>
      <c r="AJ480" s="176" t="s">
        <v>654</v>
      </c>
      <c r="AK480" s="176" t="s">
        <v>654</v>
      </c>
      <c r="AL480" s="1231" t="s">
        <v>420</v>
      </c>
      <c r="AM480" s="176" t="s">
        <v>420</v>
      </c>
      <c r="AN480" s="176" t="s">
        <v>420</v>
      </c>
      <c r="AO480" s="176" t="s">
        <v>420</v>
      </c>
      <c r="AP480" s="176">
        <v>24</v>
      </c>
      <c r="AQ480" s="176">
        <v>216</v>
      </c>
      <c r="AR480" s="176" t="s">
        <v>420</v>
      </c>
      <c r="AS480" s="193" t="s">
        <v>420</v>
      </c>
    </row>
    <row r="481" spans="1:45" ht="16.5" customHeight="1">
      <c r="A481" s="175">
        <v>46154</v>
      </c>
      <c r="B481" s="176" t="s">
        <v>248</v>
      </c>
      <c r="C481" s="176" t="s">
        <v>16707</v>
      </c>
      <c r="E481" s="176" t="s">
        <v>420</v>
      </c>
      <c r="F481" s="176" t="s">
        <v>420</v>
      </c>
      <c r="G481" s="176" t="s">
        <v>420</v>
      </c>
      <c r="H481" s="176" t="s">
        <v>420</v>
      </c>
      <c r="I481" s="176" t="s">
        <v>420</v>
      </c>
      <c r="L481" s="176" t="s">
        <v>645</v>
      </c>
      <c r="P481" s="176" t="s">
        <v>645</v>
      </c>
      <c r="T481" s="176" t="s">
        <v>645</v>
      </c>
      <c r="X481" s="176" t="s">
        <v>645</v>
      </c>
      <c r="Z481" s="176" t="s">
        <v>420</v>
      </c>
      <c r="AA481" s="176" t="s">
        <v>645</v>
      </c>
      <c r="AB481" s="176" t="s">
        <v>420</v>
      </c>
      <c r="AC481" s="176" t="s">
        <v>420</v>
      </c>
      <c r="AD481" s="176" t="s">
        <v>420</v>
      </c>
      <c r="AE481" s="176" t="s">
        <v>420</v>
      </c>
      <c r="AF481" s="176" t="s">
        <v>243</v>
      </c>
      <c r="AG481" s="176">
        <v>1</v>
      </c>
      <c r="AH481" s="176" t="s">
        <v>654</v>
      </c>
      <c r="AI481" s="176" t="s">
        <v>654</v>
      </c>
      <c r="AJ481" s="176" t="s">
        <v>654</v>
      </c>
      <c r="AK481" s="176" t="s">
        <v>654</v>
      </c>
      <c r="AL481" s="1231" t="s">
        <v>420</v>
      </c>
      <c r="AM481" s="176" t="s">
        <v>420</v>
      </c>
      <c r="AN481" s="176" t="s">
        <v>420</v>
      </c>
      <c r="AO481" s="176" t="s">
        <v>420</v>
      </c>
      <c r="AP481" s="176">
        <v>24</v>
      </c>
      <c r="AQ481" s="176">
        <v>216</v>
      </c>
      <c r="AR481" s="176" t="s">
        <v>420</v>
      </c>
      <c r="AS481" s="193" t="s">
        <v>420</v>
      </c>
    </row>
    <row r="482" spans="1:45" ht="16.5" customHeight="1">
      <c r="A482" s="175">
        <v>46154</v>
      </c>
      <c r="B482" s="176" t="s">
        <v>249</v>
      </c>
      <c r="C482" s="176" t="s">
        <v>16707</v>
      </c>
      <c r="E482" s="176" t="s">
        <v>420</v>
      </c>
      <c r="F482" s="176" t="s">
        <v>420</v>
      </c>
      <c r="G482" s="176" t="s">
        <v>420</v>
      </c>
      <c r="H482" s="176" t="s">
        <v>420</v>
      </c>
      <c r="I482" s="176" t="s">
        <v>420</v>
      </c>
      <c r="L482" s="176" t="s">
        <v>645</v>
      </c>
      <c r="P482" s="176" t="s">
        <v>645</v>
      </c>
      <c r="T482" s="176" t="s">
        <v>645</v>
      </c>
      <c r="X482" s="176" t="s">
        <v>645</v>
      </c>
      <c r="Z482" s="176" t="s">
        <v>420</v>
      </c>
      <c r="AA482" s="176" t="s">
        <v>645</v>
      </c>
      <c r="AB482" s="176" t="s">
        <v>420</v>
      </c>
      <c r="AC482" s="176" t="s">
        <v>420</v>
      </c>
      <c r="AD482" s="176" t="s">
        <v>420</v>
      </c>
      <c r="AE482" s="176" t="s">
        <v>420</v>
      </c>
      <c r="AF482" s="176" t="s">
        <v>243</v>
      </c>
      <c r="AG482" s="176">
        <v>1</v>
      </c>
      <c r="AH482" s="176" t="s">
        <v>654</v>
      </c>
      <c r="AI482" s="176" t="s">
        <v>654</v>
      </c>
      <c r="AJ482" s="176" t="s">
        <v>654</v>
      </c>
      <c r="AK482" s="176" t="s">
        <v>654</v>
      </c>
      <c r="AL482" s="1231" t="s">
        <v>420</v>
      </c>
      <c r="AM482" s="176" t="s">
        <v>420</v>
      </c>
      <c r="AN482" s="176" t="s">
        <v>420</v>
      </c>
      <c r="AO482" s="176" t="s">
        <v>420</v>
      </c>
      <c r="AP482" s="176">
        <v>24</v>
      </c>
      <c r="AQ482" s="176">
        <v>216</v>
      </c>
      <c r="AR482" s="176" t="s">
        <v>420</v>
      </c>
      <c r="AS482" s="193" t="s">
        <v>420</v>
      </c>
    </row>
    <row r="483" spans="1:45" ht="16.5" customHeight="1">
      <c r="A483" s="175">
        <v>46154</v>
      </c>
      <c r="B483" s="176" t="s">
        <v>250</v>
      </c>
      <c r="C483" s="176" t="s">
        <v>16707</v>
      </c>
      <c r="E483" s="176" t="s">
        <v>420</v>
      </c>
      <c r="F483" s="176" t="s">
        <v>420</v>
      </c>
      <c r="G483" s="176" t="s">
        <v>420</v>
      </c>
      <c r="H483" s="176" t="s">
        <v>420</v>
      </c>
      <c r="I483" s="176" t="s">
        <v>420</v>
      </c>
      <c r="L483" s="176" t="s">
        <v>645</v>
      </c>
      <c r="P483" s="176" t="s">
        <v>645</v>
      </c>
      <c r="T483" s="176" t="s">
        <v>645</v>
      </c>
      <c r="X483" s="176" t="s">
        <v>645</v>
      </c>
      <c r="Z483" s="176" t="s">
        <v>420</v>
      </c>
      <c r="AA483" s="176" t="s">
        <v>645</v>
      </c>
      <c r="AB483" s="176" t="s">
        <v>420</v>
      </c>
      <c r="AC483" s="176" t="s">
        <v>420</v>
      </c>
      <c r="AD483" s="176" t="s">
        <v>420</v>
      </c>
      <c r="AE483" s="176" t="s">
        <v>420</v>
      </c>
      <c r="AF483" s="176" t="s">
        <v>243</v>
      </c>
      <c r="AG483" s="176">
        <v>1</v>
      </c>
      <c r="AH483" s="176" t="s">
        <v>654</v>
      </c>
      <c r="AI483" s="176" t="s">
        <v>654</v>
      </c>
      <c r="AJ483" s="176" t="s">
        <v>654</v>
      </c>
      <c r="AK483" s="176" t="s">
        <v>654</v>
      </c>
      <c r="AL483" s="1231" t="s">
        <v>420</v>
      </c>
      <c r="AM483" s="176" t="s">
        <v>420</v>
      </c>
      <c r="AN483" s="176" t="s">
        <v>420</v>
      </c>
      <c r="AO483" s="176" t="s">
        <v>420</v>
      </c>
      <c r="AP483" s="176">
        <v>24</v>
      </c>
      <c r="AQ483" s="176">
        <v>216</v>
      </c>
      <c r="AR483" s="176" t="s">
        <v>420</v>
      </c>
      <c r="AS483" s="193" t="s">
        <v>420</v>
      </c>
    </row>
    <row r="484" spans="1:45" ht="16.5" customHeight="1">
      <c r="A484" s="175">
        <v>46155</v>
      </c>
      <c r="B484" s="176" t="s">
        <v>212</v>
      </c>
      <c r="C484" s="176" t="s">
        <v>645</v>
      </c>
      <c r="E484" s="176" t="s">
        <v>420</v>
      </c>
      <c r="F484" s="176" t="s">
        <v>420</v>
      </c>
      <c r="G484" s="176" t="s">
        <v>420</v>
      </c>
      <c r="H484" s="176" t="s">
        <v>420</v>
      </c>
      <c r="I484" s="176" t="s">
        <v>420</v>
      </c>
      <c r="L484" s="176" t="s">
        <v>645</v>
      </c>
      <c r="P484" s="176" t="s">
        <v>645</v>
      </c>
      <c r="T484" s="176" t="s">
        <v>645</v>
      </c>
      <c r="X484" s="176" t="s">
        <v>645</v>
      </c>
      <c r="Z484" s="176" t="s">
        <v>420</v>
      </c>
      <c r="AA484" s="176" t="s">
        <v>645</v>
      </c>
      <c r="AB484" s="176" t="s">
        <v>420</v>
      </c>
      <c r="AC484" s="176" t="s">
        <v>420</v>
      </c>
      <c r="AD484" s="176" t="s">
        <v>420</v>
      </c>
      <c r="AE484" s="176" t="s">
        <v>420</v>
      </c>
      <c r="AF484" s="176" t="s">
        <v>213</v>
      </c>
      <c r="AG484" s="176">
        <v>1</v>
      </c>
      <c r="AH484" s="176" t="s">
        <v>654</v>
      </c>
      <c r="AI484" s="176" t="s">
        <v>654</v>
      </c>
      <c r="AJ484" s="176" t="s">
        <v>654</v>
      </c>
      <c r="AK484" s="176" t="s">
        <v>654</v>
      </c>
      <c r="AL484" s="1231" t="s">
        <v>420</v>
      </c>
      <c r="AM484" s="176" t="s">
        <v>420</v>
      </c>
      <c r="AN484" s="176" t="s">
        <v>420</v>
      </c>
      <c r="AO484" s="176" t="s">
        <v>420</v>
      </c>
      <c r="AP484" s="176">
        <v>24</v>
      </c>
      <c r="AQ484" s="176">
        <v>216</v>
      </c>
      <c r="AR484" s="176" t="s">
        <v>420</v>
      </c>
      <c r="AS484" s="193" t="s">
        <v>420</v>
      </c>
    </row>
    <row r="485" spans="1:45" ht="16.5" customHeight="1">
      <c r="A485" s="175">
        <v>46155</v>
      </c>
      <c r="B485" s="176" t="s">
        <v>214</v>
      </c>
      <c r="C485" s="176" t="s">
        <v>17237</v>
      </c>
      <c r="E485" s="176" t="s">
        <v>425</v>
      </c>
      <c r="F485" s="176" t="s">
        <v>17233</v>
      </c>
      <c r="G485" s="176">
        <v>780</v>
      </c>
      <c r="H485" s="176" t="s">
        <v>1332</v>
      </c>
      <c r="I485" s="176">
        <v>5</v>
      </c>
      <c r="J485" s="176">
        <v>14</v>
      </c>
      <c r="K485" s="176">
        <v>0</v>
      </c>
      <c r="L485" s="176">
        <v>8825</v>
      </c>
      <c r="M485" s="176">
        <v>8353</v>
      </c>
      <c r="N485" s="176">
        <v>5</v>
      </c>
      <c r="O485" s="176">
        <v>0</v>
      </c>
      <c r="P485" s="176">
        <v>8851</v>
      </c>
      <c r="Q485" s="176">
        <v>8320</v>
      </c>
      <c r="R485" s="176">
        <v>10</v>
      </c>
      <c r="S485" s="176">
        <v>0</v>
      </c>
      <c r="T485" s="176">
        <v>8819</v>
      </c>
      <c r="U485" s="176">
        <v>8217</v>
      </c>
      <c r="V485" s="176">
        <v>16</v>
      </c>
      <c r="W485" s="176">
        <v>0</v>
      </c>
      <c r="X485" s="176">
        <v>8696</v>
      </c>
      <c r="Y485" s="176">
        <v>8249</v>
      </c>
      <c r="Z485" s="176">
        <v>1.7777777777777777</v>
      </c>
      <c r="AA485" s="176">
        <v>15</v>
      </c>
      <c r="AB485" s="176">
        <v>1</v>
      </c>
      <c r="AC485" s="176">
        <v>85.412499999999994</v>
      </c>
      <c r="AD485" s="176">
        <v>1.875</v>
      </c>
      <c r="AE485" s="176">
        <v>1.875</v>
      </c>
      <c r="AF485" s="176" t="s">
        <v>213</v>
      </c>
      <c r="AG485" s="176">
        <v>1</v>
      </c>
      <c r="AH485" s="176" t="s">
        <v>16623</v>
      </c>
      <c r="AI485" s="176" t="s">
        <v>642</v>
      </c>
      <c r="AJ485" s="176" t="s">
        <v>15469</v>
      </c>
      <c r="AK485" s="176" t="s">
        <v>15469</v>
      </c>
      <c r="AL485" s="1231" t="s">
        <v>251</v>
      </c>
      <c r="AM485" s="176" t="s">
        <v>126</v>
      </c>
      <c r="AN485" s="176">
        <v>0.91100000000000003</v>
      </c>
      <c r="AO485" s="176">
        <v>1.8</v>
      </c>
      <c r="AP485" s="176">
        <v>24</v>
      </c>
      <c r="AQ485" s="176">
        <v>216</v>
      </c>
      <c r="AR485" s="176">
        <v>2.8</v>
      </c>
      <c r="AS485" s="193">
        <v>13223.3472</v>
      </c>
    </row>
    <row r="486" spans="1:45" ht="16.5" customHeight="1">
      <c r="A486" s="175">
        <v>46155</v>
      </c>
      <c r="B486" s="176" t="s">
        <v>215</v>
      </c>
      <c r="C486" s="176" t="s">
        <v>17289</v>
      </c>
      <c r="D486" s="176" t="s">
        <v>646</v>
      </c>
      <c r="E486" s="176" t="s">
        <v>17279</v>
      </c>
      <c r="F486" s="176" t="s">
        <v>17297</v>
      </c>
      <c r="G486" s="176">
        <v>700</v>
      </c>
      <c r="H486" s="176" t="s">
        <v>1237</v>
      </c>
      <c r="I486" s="176">
        <v>5</v>
      </c>
      <c r="J486" s="176">
        <v>24</v>
      </c>
      <c r="K486" s="176">
        <v>0</v>
      </c>
      <c r="M486" s="176">
        <v>8603</v>
      </c>
      <c r="N486" s="176">
        <v>24</v>
      </c>
      <c r="O486" s="176">
        <v>0</v>
      </c>
      <c r="P486" s="176" t="s">
        <v>645</v>
      </c>
      <c r="Q486" s="176">
        <v>8441</v>
      </c>
      <c r="R486" s="176">
        <v>10</v>
      </c>
      <c r="S486" s="176">
        <v>0</v>
      </c>
      <c r="T486" s="176" t="s">
        <v>645</v>
      </c>
      <c r="U486" s="176">
        <v>8442</v>
      </c>
      <c r="V486" s="176">
        <v>24</v>
      </c>
      <c r="W486" s="176">
        <v>0</v>
      </c>
      <c r="X486" s="176" t="s">
        <v>645</v>
      </c>
      <c r="Y486" s="176">
        <v>7959</v>
      </c>
      <c r="Z486" s="176">
        <v>3.2653061224489797</v>
      </c>
      <c r="AA486" s="176">
        <v>27.333333333333332</v>
      </c>
      <c r="AB486" s="176">
        <v>1</v>
      </c>
      <c r="AC486" s="176">
        <v>83.612499999999997</v>
      </c>
      <c r="AD486" s="176">
        <v>3.4166666666666665</v>
      </c>
      <c r="AE486" s="176">
        <v>3.4166666666666665</v>
      </c>
      <c r="AF486" s="176" t="s">
        <v>213</v>
      </c>
      <c r="AG486" s="176">
        <v>1</v>
      </c>
      <c r="AH486" s="176" t="s">
        <v>16623</v>
      </c>
      <c r="AI486" s="176" t="s">
        <v>642</v>
      </c>
      <c r="AJ486" s="176" t="s">
        <v>15469</v>
      </c>
      <c r="AK486" s="176" t="s">
        <v>15469</v>
      </c>
      <c r="AL486" s="1231" t="s">
        <v>251</v>
      </c>
      <c r="AM486" s="176" t="s">
        <v>466</v>
      </c>
      <c r="AN486" s="176">
        <v>1.1890000000000001</v>
      </c>
      <c r="AO486" s="176">
        <v>2.2999999999999998</v>
      </c>
      <c r="AP486" s="176">
        <v>24</v>
      </c>
      <c r="AQ486" s="176">
        <v>216</v>
      </c>
      <c r="AR486" s="176">
        <v>3.3</v>
      </c>
      <c r="AS486" s="193">
        <v>20340.460800000001</v>
      </c>
    </row>
    <row r="487" spans="1:45" ht="16.5" customHeight="1">
      <c r="A487" s="175">
        <v>46155</v>
      </c>
      <c r="B487" s="176" t="s">
        <v>216</v>
      </c>
      <c r="C487" s="176" t="s">
        <v>17356</v>
      </c>
      <c r="E487" s="176" t="s">
        <v>15134</v>
      </c>
      <c r="F487" s="176" t="s">
        <v>17376</v>
      </c>
      <c r="G487" s="176">
        <v>600</v>
      </c>
      <c r="H487" s="176" t="s">
        <v>661</v>
      </c>
      <c r="I487" s="176">
        <v>5</v>
      </c>
      <c r="J487" s="176">
        <v>10</v>
      </c>
      <c r="K487" s="176">
        <v>0</v>
      </c>
      <c r="L487" s="176">
        <v>8777</v>
      </c>
      <c r="M487" s="176" t="s">
        <v>645</v>
      </c>
      <c r="N487" s="176">
        <v>10</v>
      </c>
      <c r="O487" s="176">
        <v>0</v>
      </c>
      <c r="P487" s="176">
        <v>8818</v>
      </c>
      <c r="Q487" s="176" t="s">
        <v>645</v>
      </c>
      <c r="R487" s="176">
        <v>1</v>
      </c>
      <c r="S487" s="176">
        <v>0</v>
      </c>
      <c r="T487" s="176">
        <v>9047</v>
      </c>
      <c r="U487" s="176" t="s">
        <v>645</v>
      </c>
      <c r="V487" s="176">
        <v>6</v>
      </c>
      <c r="W487" s="176">
        <v>0</v>
      </c>
      <c r="X487" s="176">
        <v>9010</v>
      </c>
      <c r="Y487" s="176" t="s">
        <v>645</v>
      </c>
      <c r="Z487" s="176">
        <v>2.8346456692913384</v>
      </c>
      <c r="AA487" s="176">
        <v>18</v>
      </c>
      <c r="AB487" s="176">
        <v>1</v>
      </c>
      <c r="AC487" s="176">
        <v>89.13</v>
      </c>
      <c r="AD487" s="176">
        <v>2.25</v>
      </c>
      <c r="AE487" s="176">
        <v>2.25</v>
      </c>
      <c r="AF487" s="176" t="s">
        <v>213</v>
      </c>
      <c r="AG487" s="176">
        <v>2</v>
      </c>
      <c r="AH487" s="176" t="s">
        <v>16623</v>
      </c>
      <c r="AI487" s="176" t="s">
        <v>642</v>
      </c>
      <c r="AJ487" s="176" t="s">
        <v>15469</v>
      </c>
      <c r="AK487" s="176" t="s">
        <v>15469</v>
      </c>
      <c r="AL487" s="1231" t="s">
        <v>252</v>
      </c>
      <c r="AM487" s="176" t="s">
        <v>126</v>
      </c>
      <c r="AN487" s="176">
        <v>0.91100000000000003</v>
      </c>
      <c r="AO487" s="176">
        <v>3.2</v>
      </c>
      <c r="AP487" s="176">
        <v>24</v>
      </c>
      <c r="AQ487" s="176">
        <v>216</v>
      </c>
      <c r="AR487" s="176">
        <v>4.2</v>
      </c>
      <c r="AS487" s="193">
        <v>19835.020800000002</v>
      </c>
    </row>
    <row r="488" spans="1:45" ht="16.5" customHeight="1">
      <c r="A488" s="175">
        <v>46155</v>
      </c>
      <c r="B488" s="176" t="s">
        <v>217</v>
      </c>
      <c r="C488" s="176" t="s">
        <v>16722</v>
      </c>
      <c r="E488" s="176" t="s">
        <v>874</v>
      </c>
      <c r="F488" s="176" t="s">
        <v>16725</v>
      </c>
      <c r="G488" s="176">
        <v>600</v>
      </c>
      <c r="H488" s="176" t="s">
        <v>16053</v>
      </c>
      <c r="I488" s="176">
        <v>4</v>
      </c>
      <c r="J488" s="176">
        <v>19</v>
      </c>
      <c r="K488" s="176">
        <v>0</v>
      </c>
      <c r="L488" s="176">
        <v>8174</v>
      </c>
      <c r="M488" s="176">
        <v>8841</v>
      </c>
      <c r="N488" s="176">
        <v>16</v>
      </c>
      <c r="O488" s="176">
        <v>0</v>
      </c>
      <c r="P488" s="176">
        <v>8342</v>
      </c>
      <c r="Q488" s="176">
        <v>8731</v>
      </c>
      <c r="R488" s="176">
        <v>12</v>
      </c>
      <c r="S488" s="176">
        <v>2</v>
      </c>
      <c r="T488" s="176">
        <v>8343</v>
      </c>
      <c r="U488" s="176">
        <v>8742</v>
      </c>
      <c r="V488" s="176">
        <v>21</v>
      </c>
      <c r="W488" s="176">
        <v>1</v>
      </c>
      <c r="X488" s="176">
        <v>8435</v>
      </c>
      <c r="Y488" s="176">
        <v>8591</v>
      </c>
      <c r="Z488" s="176">
        <v>1.7496962332928312</v>
      </c>
      <c r="AA488" s="176">
        <v>22.666666666666668</v>
      </c>
      <c r="AB488" s="176">
        <v>0.99175681089743595</v>
      </c>
      <c r="AC488" s="176">
        <v>85.248750000000001</v>
      </c>
      <c r="AD488" s="176">
        <v>2.8333333333333335</v>
      </c>
      <c r="AE488" s="176">
        <v>2.7083333333333335</v>
      </c>
      <c r="AF488" s="176" t="s">
        <v>213</v>
      </c>
      <c r="AG488" s="176">
        <v>1</v>
      </c>
      <c r="AH488" s="176" t="s">
        <v>655</v>
      </c>
      <c r="AI488" s="176" t="s">
        <v>655</v>
      </c>
      <c r="AJ488" s="176" t="s">
        <v>647</v>
      </c>
      <c r="AK488" s="176" t="s">
        <v>647</v>
      </c>
      <c r="AL488" s="1231" t="s">
        <v>252</v>
      </c>
      <c r="AM488" s="176" t="s">
        <v>126</v>
      </c>
      <c r="AN488" s="176">
        <v>0.91100000000000003</v>
      </c>
      <c r="AO488" s="176">
        <v>1.7</v>
      </c>
      <c r="AP488" s="176">
        <v>24</v>
      </c>
      <c r="AQ488" s="176">
        <v>216</v>
      </c>
      <c r="AR488" s="176">
        <v>2.7</v>
      </c>
      <c r="AS488" s="193">
        <v>12751.084800000001</v>
      </c>
    </row>
    <row r="489" spans="1:45" ht="16.5" customHeight="1">
      <c r="A489" s="175">
        <v>46155</v>
      </c>
      <c r="B489" s="176" t="s">
        <v>218</v>
      </c>
      <c r="C489" s="176" t="s">
        <v>645</v>
      </c>
      <c r="E489" s="176" t="s">
        <v>420</v>
      </c>
      <c r="F489" s="176" t="s">
        <v>420</v>
      </c>
      <c r="G489" s="176" t="s">
        <v>420</v>
      </c>
      <c r="H489" s="176" t="s">
        <v>420</v>
      </c>
      <c r="I489" s="176" t="s">
        <v>420</v>
      </c>
      <c r="L489" s="176" t="s">
        <v>645</v>
      </c>
      <c r="P489" s="176" t="s">
        <v>645</v>
      </c>
      <c r="T489" s="176" t="s">
        <v>645</v>
      </c>
      <c r="X489" s="176" t="s">
        <v>645</v>
      </c>
      <c r="Z489" s="176" t="s">
        <v>420</v>
      </c>
      <c r="AA489" s="176" t="s">
        <v>645</v>
      </c>
      <c r="AB489" s="176" t="s">
        <v>420</v>
      </c>
      <c r="AC489" s="176" t="s">
        <v>420</v>
      </c>
      <c r="AD489" s="176" t="s">
        <v>420</v>
      </c>
      <c r="AE489" s="176" t="s">
        <v>420</v>
      </c>
      <c r="AF489" s="176" t="s">
        <v>213</v>
      </c>
      <c r="AG489" s="176">
        <v>1</v>
      </c>
      <c r="AH489" s="176" t="s">
        <v>654</v>
      </c>
      <c r="AI489" s="176" t="s">
        <v>654</v>
      </c>
      <c r="AJ489" s="176" t="s">
        <v>654</v>
      </c>
      <c r="AK489" s="176" t="s">
        <v>654</v>
      </c>
      <c r="AL489" s="1231" t="s">
        <v>420</v>
      </c>
      <c r="AM489" s="176" t="s">
        <v>420</v>
      </c>
      <c r="AN489" s="176" t="s">
        <v>420</v>
      </c>
      <c r="AO489" s="176" t="s">
        <v>420</v>
      </c>
      <c r="AP489" s="176">
        <v>24</v>
      </c>
      <c r="AQ489" s="176">
        <v>216</v>
      </c>
      <c r="AR489" s="176" t="s">
        <v>420</v>
      </c>
      <c r="AS489" s="193" t="s">
        <v>420</v>
      </c>
    </row>
    <row r="490" spans="1:45" ht="16.5" customHeight="1">
      <c r="A490" s="175">
        <v>46155</v>
      </c>
      <c r="B490" s="176" t="s">
        <v>219</v>
      </c>
      <c r="C490" s="176" t="s">
        <v>17288</v>
      </c>
      <c r="D490" s="176" t="s">
        <v>17291</v>
      </c>
      <c r="E490" s="176" t="s">
        <v>1557</v>
      </c>
      <c r="F490" s="176" t="s">
        <v>16724</v>
      </c>
      <c r="G490" s="176">
        <v>630</v>
      </c>
      <c r="H490" s="176" t="s">
        <v>634</v>
      </c>
      <c r="I490" s="176">
        <v>2</v>
      </c>
      <c r="J490" s="176">
        <v>14</v>
      </c>
      <c r="K490" s="176">
        <v>0</v>
      </c>
      <c r="L490" s="176">
        <v>9787</v>
      </c>
      <c r="M490" s="176">
        <v>9548</v>
      </c>
      <c r="N490" s="176">
        <v>13</v>
      </c>
      <c r="O490" s="176">
        <v>0</v>
      </c>
      <c r="P490" s="176">
        <v>9242</v>
      </c>
      <c r="Q490" s="176">
        <v>9666</v>
      </c>
      <c r="R490" s="176">
        <v>6</v>
      </c>
      <c r="S490" s="176">
        <v>0</v>
      </c>
      <c r="T490" s="176">
        <v>9678</v>
      </c>
      <c r="U490" s="176">
        <v>9610</v>
      </c>
      <c r="V490" s="176">
        <v>14</v>
      </c>
      <c r="W490" s="176">
        <v>0</v>
      </c>
      <c r="X490" s="176">
        <v>9673</v>
      </c>
      <c r="Y490" s="176">
        <v>9661</v>
      </c>
      <c r="Z490" s="176">
        <v>2.4615384615384617</v>
      </c>
      <c r="AA490" s="176">
        <v>15.666666666666666</v>
      </c>
      <c r="AB490" s="176">
        <v>1</v>
      </c>
      <c r="AC490" s="176">
        <v>96.081249999999997</v>
      </c>
      <c r="AD490" s="176">
        <v>1.9583333333333333</v>
      </c>
      <c r="AE490" s="176">
        <v>1.9583333333333333</v>
      </c>
      <c r="AF490" s="176" t="s">
        <v>213</v>
      </c>
      <c r="AG490" s="176">
        <v>1</v>
      </c>
      <c r="AH490" s="176" t="s">
        <v>16623</v>
      </c>
      <c r="AI490" s="176" t="s">
        <v>642</v>
      </c>
      <c r="AJ490" s="176" t="s">
        <v>15469</v>
      </c>
      <c r="AK490" s="176" t="s">
        <v>15469</v>
      </c>
      <c r="AL490" s="1231" t="s">
        <v>251</v>
      </c>
      <c r="AM490" s="176" t="s">
        <v>1036</v>
      </c>
      <c r="AN490" s="176">
        <v>0.56200000000000006</v>
      </c>
      <c r="AO490" s="176">
        <v>1.1000000000000001</v>
      </c>
      <c r="AP490" s="176">
        <v>24</v>
      </c>
      <c r="AQ490" s="176">
        <v>216</v>
      </c>
      <c r="AR490" s="176">
        <v>2.1</v>
      </c>
      <c r="AS490" s="193">
        <v>6118.1568000000007</v>
      </c>
    </row>
    <row r="491" spans="1:45" ht="16.5" customHeight="1">
      <c r="A491" s="175">
        <v>46155</v>
      </c>
      <c r="B491" s="176" t="s">
        <v>220</v>
      </c>
      <c r="C491" s="176" t="s">
        <v>645</v>
      </c>
      <c r="E491" s="176" t="s">
        <v>420</v>
      </c>
      <c r="F491" s="176" t="s">
        <v>420</v>
      </c>
      <c r="G491" s="176" t="s">
        <v>420</v>
      </c>
      <c r="H491" s="176" t="s">
        <v>420</v>
      </c>
      <c r="I491" s="176" t="s">
        <v>420</v>
      </c>
      <c r="L491" s="176" t="s">
        <v>645</v>
      </c>
      <c r="P491" s="176" t="s">
        <v>645</v>
      </c>
      <c r="T491" s="176" t="s">
        <v>645</v>
      </c>
      <c r="X491" s="176" t="s">
        <v>645</v>
      </c>
      <c r="Z491" s="176" t="s">
        <v>420</v>
      </c>
      <c r="AA491" s="176" t="s">
        <v>645</v>
      </c>
      <c r="AB491" s="176" t="s">
        <v>420</v>
      </c>
      <c r="AC491" s="176" t="s">
        <v>420</v>
      </c>
      <c r="AD491" s="176" t="s">
        <v>420</v>
      </c>
      <c r="AE491" s="176" t="s">
        <v>420</v>
      </c>
      <c r="AF491" s="176" t="s">
        <v>213</v>
      </c>
      <c r="AG491" s="176">
        <v>1</v>
      </c>
      <c r="AH491" s="176" t="s">
        <v>654</v>
      </c>
      <c r="AI491" s="176" t="s">
        <v>654</v>
      </c>
      <c r="AJ491" s="176" t="s">
        <v>654</v>
      </c>
      <c r="AK491" s="176" t="s">
        <v>654</v>
      </c>
      <c r="AL491" s="1231" t="s">
        <v>420</v>
      </c>
      <c r="AM491" s="176" t="s">
        <v>420</v>
      </c>
      <c r="AN491" s="176" t="s">
        <v>420</v>
      </c>
      <c r="AO491" s="176" t="s">
        <v>420</v>
      </c>
      <c r="AP491" s="176">
        <v>24</v>
      </c>
      <c r="AQ491" s="176">
        <v>216</v>
      </c>
      <c r="AR491" s="176" t="s">
        <v>420</v>
      </c>
      <c r="AS491" s="193" t="s">
        <v>420</v>
      </c>
    </row>
    <row r="492" spans="1:45" ht="16.5" customHeight="1">
      <c r="A492" s="175">
        <v>46155</v>
      </c>
      <c r="B492" s="176" t="s">
        <v>221</v>
      </c>
      <c r="C492" s="176" t="s">
        <v>17355</v>
      </c>
      <c r="E492" s="176" t="s">
        <v>628</v>
      </c>
      <c r="F492" s="176" t="s">
        <v>17264</v>
      </c>
      <c r="G492" s="176">
        <v>600</v>
      </c>
      <c r="H492" s="176" t="s">
        <v>480</v>
      </c>
      <c r="I492" s="176">
        <v>5</v>
      </c>
      <c r="J492" s="176">
        <v>16</v>
      </c>
      <c r="K492" s="176">
        <v>0</v>
      </c>
      <c r="L492" s="176">
        <v>8304</v>
      </c>
      <c r="M492" s="176">
        <v>8053</v>
      </c>
      <c r="N492" s="176">
        <v>3</v>
      </c>
      <c r="O492" s="176">
        <v>0</v>
      </c>
      <c r="P492" s="176">
        <v>8595</v>
      </c>
      <c r="Q492" s="176">
        <v>8216</v>
      </c>
      <c r="R492" s="176">
        <v>2</v>
      </c>
      <c r="S492" s="176">
        <v>0</v>
      </c>
      <c r="T492" s="176">
        <v>8604</v>
      </c>
      <c r="U492" s="176">
        <v>8203</v>
      </c>
      <c r="V492" s="176">
        <v>12</v>
      </c>
      <c r="W492" s="176">
        <v>0</v>
      </c>
      <c r="X492" s="176">
        <v>8261</v>
      </c>
      <c r="Y492" s="176">
        <v>8149</v>
      </c>
      <c r="Z492" s="176">
        <v>2.8685258964143427</v>
      </c>
      <c r="AA492" s="176">
        <v>11</v>
      </c>
      <c r="AB492" s="176">
        <v>1</v>
      </c>
      <c r="AC492" s="176">
        <v>82.981250000000003</v>
      </c>
      <c r="AD492" s="176">
        <v>1.375</v>
      </c>
      <c r="AE492" s="176">
        <v>1.375</v>
      </c>
      <c r="AF492" s="176" t="s">
        <v>213</v>
      </c>
      <c r="AG492" s="176">
        <v>1</v>
      </c>
      <c r="AH492" s="176" t="s">
        <v>16623</v>
      </c>
      <c r="AI492" s="176" t="s">
        <v>642</v>
      </c>
      <c r="AJ492" s="176" t="s">
        <v>15469</v>
      </c>
      <c r="AK492" s="176" t="s">
        <v>15469</v>
      </c>
      <c r="AL492" s="1231" t="s">
        <v>251</v>
      </c>
      <c r="AM492" s="176" t="s">
        <v>126</v>
      </c>
      <c r="AN492" s="176">
        <v>0.91100000000000003</v>
      </c>
      <c r="AO492" s="176">
        <v>3</v>
      </c>
      <c r="AP492" s="176">
        <v>24</v>
      </c>
      <c r="AQ492" s="176">
        <v>216</v>
      </c>
      <c r="AR492" s="176">
        <v>4</v>
      </c>
      <c r="AS492" s="193">
        <v>18890.495999999999</v>
      </c>
    </row>
    <row r="493" spans="1:45" ht="16.5" customHeight="1">
      <c r="A493" s="175">
        <v>46155</v>
      </c>
      <c r="B493" s="176" t="s">
        <v>222</v>
      </c>
      <c r="C493" s="176" t="s">
        <v>645</v>
      </c>
      <c r="E493" s="176" t="s">
        <v>420</v>
      </c>
      <c r="F493" s="176" t="s">
        <v>420</v>
      </c>
      <c r="G493" s="176" t="s">
        <v>420</v>
      </c>
      <c r="H493" s="176" t="s">
        <v>420</v>
      </c>
      <c r="I493" s="176" t="s">
        <v>420</v>
      </c>
      <c r="L493" s="176" t="s">
        <v>645</v>
      </c>
      <c r="P493" s="176" t="s">
        <v>645</v>
      </c>
      <c r="T493" s="176" t="s">
        <v>645</v>
      </c>
      <c r="X493" s="176" t="s">
        <v>645</v>
      </c>
      <c r="Z493" s="176" t="s">
        <v>420</v>
      </c>
      <c r="AA493" s="176" t="s">
        <v>645</v>
      </c>
      <c r="AB493" s="176" t="s">
        <v>420</v>
      </c>
      <c r="AC493" s="176" t="s">
        <v>420</v>
      </c>
      <c r="AD493" s="176" t="s">
        <v>420</v>
      </c>
      <c r="AE493" s="176" t="s">
        <v>420</v>
      </c>
      <c r="AF493" s="176" t="s">
        <v>213</v>
      </c>
      <c r="AG493" s="176">
        <v>1</v>
      </c>
      <c r="AH493" s="176" t="s">
        <v>654</v>
      </c>
      <c r="AI493" s="176" t="s">
        <v>654</v>
      </c>
      <c r="AJ493" s="176" t="s">
        <v>654</v>
      </c>
      <c r="AK493" s="176" t="s">
        <v>654</v>
      </c>
      <c r="AL493" s="1231" t="s">
        <v>420</v>
      </c>
      <c r="AM493" s="176" t="s">
        <v>420</v>
      </c>
      <c r="AN493" s="176" t="s">
        <v>420</v>
      </c>
      <c r="AO493" s="176" t="s">
        <v>420</v>
      </c>
      <c r="AP493" s="176">
        <v>24</v>
      </c>
      <c r="AQ493" s="176">
        <v>216</v>
      </c>
      <c r="AR493" s="176" t="s">
        <v>420</v>
      </c>
      <c r="AS493" s="193" t="s">
        <v>420</v>
      </c>
    </row>
    <row r="494" spans="1:45" ht="16.5" customHeight="1">
      <c r="A494" s="175">
        <v>46155</v>
      </c>
      <c r="B494" s="176" t="s">
        <v>223</v>
      </c>
      <c r="C494" s="176" t="s">
        <v>645</v>
      </c>
      <c r="E494" s="176" t="s">
        <v>420</v>
      </c>
      <c r="F494" s="176" t="s">
        <v>420</v>
      </c>
      <c r="G494" s="176" t="s">
        <v>420</v>
      </c>
      <c r="H494" s="176" t="s">
        <v>420</v>
      </c>
      <c r="I494" s="176" t="s">
        <v>420</v>
      </c>
      <c r="L494" s="176" t="s">
        <v>645</v>
      </c>
      <c r="P494" s="176" t="s">
        <v>645</v>
      </c>
      <c r="T494" s="176" t="s">
        <v>645</v>
      </c>
      <c r="X494" s="176" t="s">
        <v>645</v>
      </c>
      <c r="Z494" s="176" t="s">
        <v>420</v>
      </c>
      <c r="AA494" s="176" t="s">
        <v>645</v>
      </c>
      <c r="AB494" s="176" t="s">
        <v>420</v>
      </c>
      <c r="AC494" s="176" t="s">
        <v>420</v>
      </c>
      <c r="AD494" s="176" t="s">
        <v>420</v>
      </c>
      <c r="AE494" s="176" t="s">
        <v>420</v>
      </c>
      <c r="AF494" s="176" t="s">
        <v>213</v>
      </c>
      <c r="AG494" s="176">
        <v>1</v>
      </c>
      <c r="AH494" s="176" t="s">
        <v>654</v>
      </c>
      <c r="AI494" s="176" t="s">
        <v>654</v>
      </c>
      <c r="AJ494" s="176" t="s">
        <v>654</v>
      </c>
      <c r="AK494" s="176" t="s">
        <v>654</v>
      </c>
      <c r="AL494" s="1231" t="s">
        <v>420</v>
      </c>
      <c r="AM494" s="176" t="s">
        <v>420</v>
      </c>
      <c r="AN494" s="176" t="s">
        <v>420</v>
      </c>
      <c r="AO494" s="176" t="s">
        <v>420</v>
      </c>
      <c r="AP494" s="176">
        <v>24</v>
      </c>
      <c r="AQ494" s="176">
        <v>216</v>
      </c>
      <c r="AR494" s="176" t="s">
        <v>420</v>
      </c>
      <c r="AS494" s="193" t="s">
        <v>420</v>
      </c>
    </row>
    <row r="495" spans="1:45" ht="16.5" customHeight="1">
      <c r="A495" s="175">
        <v>46155</v>
      </c>
      <c r="B495" s="176" t="s">
        <v>224</v>
      </c>
      <c r="C495" s="176" t="s">
        <v>17274</v>
      </c>
      <c r="D495" s="176" t="s">
        <v>646</v>
      </c>
      <c r="E495" s="176" t="s">
        <v>17279</v>
      </c>
      <c r="F495" s="176" t="s">
        <v>17280</v>
      </c>
      <c r="G495" s="176">
        <v>700</v>
      </c>
      <c r="H495" s="176" t="s">
        <v>16545</v>
      </c>
      <c r="I495" s="176">
        <v>5</v>
      </c>
      <c r="J495" s="176">
        <v>30</v>
      </c>
      <c r="K495" s="176">
        <v>0</v>
      </c>
      <c r="L495" s="176">
        <v>9142</v>
      </c>
      <c r="M495" s="176">
        <v>8448</v>
      </c>
      <c r="N495" s="176">
        <v>18</v>
      </c>
      <c r="O495" s="176">
        <v>0</v>
      </c>
      <c r="P495" s="176">
        <v>9315</v>
      </c>
      <c r="Q495" s="176">
        <v>8754</v>
      </c>
      <c r="R495" s="176">
        <v>20</v>
      </c>
      <c r="S495" s="176">
        <v>0</v>
      </c>
      <c r="T495" s="176">
        <v>9305</v>
      </c>
      <c r="U495" s="176">
        <v>8709</v>
      </c>
      <c r="V495" s="176">
        <v>18</v>
      </c>
      <c r="W495" s="176">
        <v>0</v>
      </c>
      <c r="X495" s="176">
        <v>9431</v>
      </c>
      <c r="Y495" s="176">
        <v>8629</v>
      </c>
      <c r="Z495" s="176">
        <v>3.2653061224489797</v>
      </c>
      <c r="AA495" s="176">
        <v>14.333333333333334</v>
      </c>
      <c r="AB495" s="176">
        <v>1</v>
      </c>
      <c r="AC495" s="176">
        <v>89.666250000000005</v>
      </c>
      <c r="AD495" s="176">
        <v>1.7916666666666667</v>
      </c>
      <c r="AE495" s="176">
        <v>1.7916666666666667</v>
      </c>
      <c r="AF495" s="176" t="s">
        <v>213</v>
      </c>
      <c r="AG495" s="176">
        <v>0.5</v>
      </c>
      <c r="AH495" s="176" t="s">
        <v>655</v>
      </c>
      <c r="AI495" s="176" t="s">
        <v>655</v>
      </c>
      <c r="AJ495" s="176" t="s">
        <v>647</v>
      </c>
      <c r="AK495" s="176" t="s">
        <v>647</v>
      </c>
      <c r="AL495" s="1231" t="s">
        <v>251</v>
      </c>
      <c r="AM495" s="176" t="s">
        <v>466</v>
      </c>
      <c r="AN495" s="176">
        <v>1.1890000000000001</v>
      </c>
      <c r="AO495" s="176">
        <v>2.2999999999999998</v>
      </c>
      <c r="AP495" s="176">
        <v>24</v>
      </c>
      <c r="AQ495" s="176">
        <v>216</v>
      </c>
      <c r="AR495" s="176">
        <v>3.3</v>
      </c>
      <c r="AS495" s="193">
        <v>20340.460800000001</v>
      </c>
    </row>
    <row r="496" spans="1:45" ht="16.5" customHeight="1">
      <c r="A496" s="175">
        <v>46155</v>
      </c>
      <c r="B496" s="176" t="s">
        <v>225</v>
      </c>
      <c r="C496" s="176" t="s">
        <v>17290</v>
      </c>
      <c r="E496" s="176" t="s">
        <v>210</v>
      </c>
      <c r="F496" s="176" t="s">
        <v>17292</v>
      </c>
      <c r="G496" s="176">
        <v>650</v>
      </c>
      <c r="H496" s="176" t="s">
        <v>3307</v>
      </c>
      <c r="I496" s="176">
        <v>5</v>
      </c>
      <c r="J496" s="176">
        <v>24</v>
      </c>
      <c r="K496" s="176">
        <v>3</v>
      </c>
      <c r="L496" s="176">
        <v>9212</v>
      </c>
      <c r="M496" s="176">
        <v>8801</v>
      </c>
      <c r="N496" s="176">
        <v>10</v>
      </c>
      <c r="O496" s="176">
        <v>2</v>
      </c>
      <c r="P496" s="176">
        <v>9260</v>
      </c>
      <c r="Q496" s="176">
        <v>8860</v>
      </c>
      <c r="R496" s="176">
        <v>9</v>
      </c>
      <c r="S496" s="176">
        <v>1</v>
      </c>
      <c r="T496" s="176">
        <v>8889</v>
      </c>
      <c r="U496" s="176">
        <v>8889</v>
      </c>
      <c r="V496" s="176">
        <v>17</v>
      </c>
      <c r="W496" s="176">
        <v>2</v>
      </c>
      <c r="X496" s="176">
        <v>8973</v>
      </c>
      <c r="Y496" s="176">
        <v>8840</v>
      </c>
      <c r="Z496" s="176">
        <v>3.0573248407643314</v>
      </c>
      <c r="AA496" s="176">
        <v>20</v>
      </c>
      <c r="AB496" s="176">
        <v>0.98741987179487178</v>
      </c>
      <c r="AC496" s="176">
        <v>89.655000000000001</v>
      </c>
      <c r="AD496" s="176">
        <v>2.5</v>
      </c>
      <c r="AE496" s="176">
        <v>2.1666666666666665</v>
      </c>
      <c r="AF496" s="176" t="s">
        <v>213</v>
      </c>
      <c r="AG496" s="176">
        <v>1</v>
      </c>
      <c r="AH496" s="176" t="s">
        <v>650</v>
      </c>
      <c r="AI496" s="176" t="s">
        <v>650</v>
      </c>
      <c r="AJ496" s="176" t="s">
        <v>845</v>
      </c>
      <c r="AK496" s="176" t="s">
        <v>845</v>
      </c>
      <c r="AL496" s="1231" t="s">
        <v>251</v>
      </c>
      <c r="AM496" s="176" t="s">
        <v>126</v>
      </c>
      <c r="AN496" s="176">
        <v>0.91100000000000003</v>
      </c>
      <c r="AO496" s="176">
        <v>1.9</v>
      </c>
      <c r="AP496" s="176">
        <v>24</v>
      </c>
      <c r="AQ496" s="176">
        <v>216</v>
      </c>
      <c r="AR496" s="176">
        <v>2.9</v>
      </c>
      <c r="AS496" s="193">
        <v>13695.6096</v>
      </c>
    </row>
    <row r="497" spans="1:45" ht="16.5" customHeight="1">
      <c r="A497" s="175">
        <v>46155</v>
      </c>
      <c r="B497" s="176" t="s">
        <v>226</v>
      </c>
      <c r="C497" s="176" t="s">
        <v>645</v>
      </c>
      <c r="E497" s="176" t="s">
        <v>420</v>
      </c>
      <c r="F497" s="176" t="s">
        <v>420</v>
      </c>
      <c r="G497" s="176" t="s">
        <v>420</v>
      </c>
      <c r="H497" s="176" t="s">
        <v>420</v>
      </c>
      <c r="I497" s="176" t="s">
        <v>420</v>
      </c>
      <c r="L497" s="176" t="s">
        <v>645</v>
      </c>
      <c r="P497" s="176" t="s">
        <v>645</v>
      </c>
      <c r="T497" s="176" t="s">
        <v>645</v>
      </c>
      <c r="X497" s="176" t="s">
        <v>645</v>
      </c>
      <c r="Z497" s="176" t="s">
        <v>420</v>
      </c>
      <c r="AA497" s="176" t="s">
        <v>645</v>
      </c>
      <c r="AB497" s="176" t="s">
        <v>420</v>
      </c>
      <c r="AC497" s="176" t="s">
        <v>420</v>
      </c>
      <c r="AD497" s="176" t="s">
        <v>420</v>
      </c>
      <c r="AE497" s="176" t="s">
        <v>420</v>
      </c>
      <c r="AF497" s="176" t="s">
        <v>213</v>
      </c>
      <c r="AG497" s="176">
        <v>1</v>
      </c>
      <c r="AH497" s="176" t="s">
        <v>654</v>
      </c>
      <c r="AI497" s="176" t="s">
        <v>654</v>
      </c>
      <c r="AJ497" s="176" t="s">
        <v>654</v>
      </c>
      <c r="AK497" s="176" t="s">
        <v>654</v>
      </c>
      <c r="AL497" s="1231" t="s">
        <v>420</v>
      </c>
      <c r="AM497" s="176" t="s">
        <v>420</v>
      </c>
      <c r="AN497" s="176" t="s">
        <v>420</v>
      </c>
      <c r="AO497" s="176" t="s">
        <v>420</v>
      </c>
      <c r="AP497" s="176">
        <v>24</v>
      </c>
      <c r="AQ497" s="176">
        <v>216</v>
      </c>
      <c r="AR497" s="176" t="s">
        <v>420</v>
      </c>
      <c r="AS497" s="193" t="s">
        <v>420</v>
      </c>
    </row>
    <row r="498" spans="1:45" ht="16.5" customHeight="1">
      <c r="A498" s="175">
        <v>46155</v>
      </c>
      <c r="B498" s="176" t="s">
        <v>227</v>
      </c>
      <c r="C498" s="176" t="s">
        <v>17244</v>
      </c>
      <c r="E498" s="176" t="s">
        <v>17246</v>
      </c>
      <c r="F498" s="176" t="s">
        <v>17236</v>
      </c>
      <c r="G498" s="176">
        <v>700</v>
      </c>
      <c r="H498" s="176" t="s">
        <v>17249</v>
      </c>
      <c r="I498" s="176">
        <v>5</v>
      </c>
      <c r="J498" s="176">
        <v>19</v>
      </c>
      <c r="K498" s="176">
        <v>0</v>
      </c>
      <c r="L498" s="176">
        <v>7609</v>
      </c>
      <c r="M498" s="176">
        <v>7965</v>
      </c>
      <c r="N498" s="176">
        <v>7</v>
      </c>
      <c r="O498" s="176">
        <v>0</v>
      </c>
      <c r="P498" s="176">
        <v>7769</v>
      </c>
      <c r="Q498" s="176">
        <v>8010</v>
      </c>
      <c r="R498" s="176">
        <v>10</v>
      </c>
      <c r="S498" s="176">
        <v>2</v>
      </c>
      <c r="T498" s="176">
        <v>7741</v>
      </c>
      <c r="U498" s="176">
        <v>8050</v>
      </c>
      <c r="V498" s="176">
        <v>16</v>
      </c>
      <c r="W498" s="176">
        <v>1</v>
      </c>
      <c r="X498" s="176">
        <v>7854</v>
      </c>
      <c r="Y498" s="176">
        <v>8092</v>
      </c>
      <c r="Z498" s="176">
        <v>2.2187981510015407</v>
      </c>
      <c r="AA498" s="176">
        <v>17.333333333333332</v>
      </c>
      <c r="AB498" s="176">
        <v>0.99349959935897436</v>
      </c>
      <c r="AC498" s="176">
        <v>78.862499999999997</v>
      </c>
      <c r="AD498" s="176">
        <v>2.1666666666666665</v>
      </c>
      <c r="AE498" s="176">
        <v>2.0416666666666665</v>
      </c>
      <c r="AF498" s="176" t="s">
        <v>213</v>
      </c>
      <c r="AG498" s="176">
        <v>1</v>
      </c>
      <c r="AH498" s="176" t="s">
        <v>655</v>
      </c>
      <c r="AI498" s="176" t="s">
        <v>655</v>
      </c>
      <c r="AJ498" s="176" t="s">
        <v>647</v>
      </c>
      <c r="AK498" s="176" t="s">
        <v>647</v>
      </c>
      <c r="AL498" s="1231" t="s">
        <v>251</v>
      </c>
      <c r="AM498" s="176" t="s">
        <v>639</v>
      </c>
      <c r="AN498" s="176">
        <v>0.66900000000000004</v>
      </c>
      <c r="AO498" s="176">
        <v>2.4</v>
      </c>
      <c r="AP498" s="176">
        <v>24</v>
      </c>
      <c r="AQ498" s="176">
        <v>216</v>
      </c>
      <c r="AR498" s="176">
        <v>3.4</v>
      </c>
      <c r="AS498" s="193">
        <v>11791.526400000002</v>
      </c>
    </row>
    <row r="499" spans="1:45" ht="16.5" customHeight="1">
      <c r="A499" s="175">
        <v>46155</v>
      </c>
      <c r="B499" s="176" t="s">
        <v>228</v>
      </c>
      <c r="C499" s="176" t="s">
        <v>645</v>
      </c>
      <c r="E499" s="176" t="s">
        <v>420</v>
      </c>
      <c r="F499" s="176" t="s">
        <v>420</v>
      </c>
      <c r="G499" s="176" t="s">
        <v>420</v>
      </c>
      <c r="H499" s="176" t="s">
        <v>420</v>
      </c>
      <c r="I499" s="176" t="s">
        <v>420</v>
      </c>
      <c r="L499" s="176" t="s">
        <v>645</v>
      </c>
      <c r="P499" s="176" t="s">
        <v>645</v>
      </c>
      <c r="T499" s="176" t="s">
        <v>645</v>
      </c>
      <c r="X499" s="176" t="s">
        <v>645</v>
      </c>
      <c r="Z499" s="176" t="s">
        <v>420</v>
      </c>
      <c r="AA499" s="176" t="s">
        <v>645</v>
      </c>
      <c r="AB499" s="176" t="s">
        <v>420</v>
      </c>
      <c r="AC499" s="176" t="s">
        <v>420</v>
      </c>
      <c r="AD499" s="176" t="s">
        <v>420</v>
      </c>
      <c r="AE499" s="176" t="s">
        <v>420</v>
      </c>
      <c r="AF499" s="176" t="s">
        <v>213</v>
      </c>
      <c r="AG499" s="176">
        <v>1</v>
      </c>
      <c r="AH499" s="176" t="s">
        <v>654</v>
      </c>
      <c r="AI499" s="176" t="s">
        <v>654</v>
      </c>
      <c r="AJ499" s="176" t="s">
        <v>654</v>
      </c>
      <c r="AK499" s="176" t="s">
        <v>654</v>
      </c>
      <c r="AL499" s="1231" t="s">
        <v>420</v>
      </c>
      <c r="AM499" s="176" t="s">
        <v>420</v>
      </c>
      <c r="AN499" s="176" t="s">
        <v>420</v>
      </c>
      <c r="AO499" s="176" t="s">
        <v>420</v>
      </c>
      <c r="AP499" s="176">
        <v>24</v>
      </c>
      <c r="AQ499" s="176">
        <v>216</v>
      </c>
      <c r="AR499" s="176" t="s">
        <v>420</v>
      </c>
      <c r="AS499" s="193" t="s">
        <v>420</v>
      </c>
    </row>
    <row r="500" spans="1:45" ht="16.5" customHeight="1">
      <c r="A500" s="175">
        <v>46155</v>
      </c>
      <c r="B500" s="176" t="s">
        <v>229</v>
      </c>
      <c r="C500" s="176" t="s">
        <v>645</v>
      </c>
      <c r="E500" s="176" t="s">
        <v>420</v>
      </c>
      <c r="F500" s="176" t="s">
        <v>420</v>
      </c>
      <c r="G500" s="176" t="s">
        <v>420</v>
      </c>
      <c r="H500" s="176" t="s">
        <v>420</v>
      </c>
      <c r="I500" s="176" t="s">
        <v>420</v>
      </c>
      <c r="L500" s="176" t="s">
        <v>645</v>
      </c>
      <c r="P500" s="176" t="s">
        <v>645</v>
      </c>
      <c r="T500" s="176" t="s">
        <v>645</v>
      </c>
      <c r="X500" s="176" t="s">
        <v>645</v>
      </c>
      <c r="Z500" s="176" t="s">
        <v>420</v>
      </c>
      <c r="AA500" s="176" t="s">
        <v>645</v>
      </c>
      <c r="AB500" s="176" t="s">
        <v>420</v>
      </c>
      <c r="AC500" s="176" t="s">
        <v>420</v>
      </c>
      <c r="AD500" s="176" t="s">
        <v>420</v>
      </c>
      <c r="AE500" s="176" t="s">
        <v>420</v>
      </c>
      <c r="AF500" s="176" t="s">
        <v>213</v>
      </c>
      <c r="AG500" s="176">
        <v>1</v>
      </c>
      <c r="AH500" s="176" t="s">
        <v>654</v>
      </c>
      <c r="AI500" s="176" t="s">
        <v>654</v>
      </c>
      <c r="AJ500" s="176" t="s">
        <v>654</v>
      </c>
      <c r="AK500" s="176" t="s">
        <v>654</v>
      </c>
      <c r="AL500" s="1231" t="s">
        <v>420</v>
      </c>
      <c r="AM500" s="176" t="s">
        <v>420</v>
      </c>
      <c r="AN500" s="176" t="s">
        <v>420</v>
      </c>
      <c r="AO500" s="176" t="s">
        <v>420</v>
      </c>
      <c r="AP500" s="176">
        <v>24</v>
      </c>
      <c r="AQ500" s="176">
        <v>216</v>
      </c>
      <c r="AR500" s="176" t="s">
        <v>420</v>
      </c>
      <c r="AS500" s="193" t="s">
        <v>420</v>
      </c>
    </row>
    <row r="501" spans="1:45" ht="16.5" customHeight="1">
      <c r="A501" s="175">
        <v>46155</v>
      </c>
      <c r="B501" s="176" t="s">
        <v>230</v>
      </c>
      <c r="C501" s="176" t="s">
        <v>17295</v>
      </c>
      <c r="E501" s="176" t="s">
        <v>869</v>
      </c>
      <c r="F501" s="176" t="s">
        <v>17296</v>
      </c>
      <c r="G501" s="176">
        <v>600</v>
      </c>
      <c r="H501" s="176" t="s">
        <v>459</v>
      </c>
      <c r="I501" s="176">
        <v>4</v>
      </c>
      <c r="J501" s="176">
        <v>18</v>
      </c>
      <c r="K501" s="176">
        <v>0</v>
      </c>
      <c r="L501" s="176">
        <v>9009</v>
      </c>
      <c r="M501" s="176">
        <v>9709</v>
      </c>
      <c r="N501" s="176">
        <v>18</v>
      </c>
      <c r="O501" s="176">
        <v>0</v>
      </c>
      <c r="P501" s="176">
        <v>9352</v>
      </c>
      <c r="Q501" s="176">
        <v>9818</v>
      </c>
      <c r="R501" s="176">
        <v>10</v>
      </c>
      <c r="S501" s="176">
        <v>2</v>
      </c>
      <c r="T501" s="176">
        <v>9370</v>
      </c>
      <c r="U501" s="176">
        <v>9794</v>
      </c>
      <c r="V501" s="176">
        <v>18</v>
      </c>
      <c r="W501" s="176">
        <v>4</v>
      </c>
      <c r="X501" s="176">
        <v>9389</v>
      </c>
      <c r="Y501" s="176">
        <v>9756</v>
      </c>
      <c r="Z501" s="176">
        <v>6.9230769230769234</v>
      </c>
      <c r="AA501" s="176">
        <v>10.666666666666666</v>
      </c>
      <c r="AB501" s="176">
        <v>0.99583333333333335</v>
      </c>
      <c r="AC501" s="176">
        <v>95.246250000000003</v>
      </c>
      <c r="AD501" s="176">
        <v>1.3333333333333333</v>
      </c>
      <c r="AE501" s="176">
        <v>1.2083333333333333</v>
      </c>
      <c r="AF501" s="176" t="s">
        <v>213</v>
      </c>
      <c r="AG501" s="176">
        <v>0.5</v>
      </c>
      <c r="AH501" s="176" t="s">
        <v>655</v>
      </c>
      <c r="AI501" s="176" t="s">
        <v>655</v>
      </c>
      <c r="AJ501" s="176" t="s">
        <v>647</v>
      </c>
      <c r="AK501" s="176" t="s">
        <v>647</v>
      </c>
      <c r="AL501" s="1231" t="s">
        <v>251</v>
      </c>
      <c r="AM501" s="176" t="s">
        <v>657</v>
      </c>
      <c r="AN501" s="176">
        <v>1.859</v>
      </c>
      <c r="AO501" s="176">
        <v>1.6</v>
      </c>
      <c r="AP501" s="176">
        <v>24</v>
      </c>
      <c r="AQ501" s="176">
        <v>216</v>
      </c>
      <c r="AR501" s="176">
        <v>2.6</v>
      </c>
      <c r="AS501" s="193">
        <v>25056.345600000001</v>
      </c>
    </row>
    <row r="502" spans="1:45" ht="16.5" customHeight="1">
      <c r="A502" s="175">
        <v>46155</v>
      </c>
      <c r="B502" s="176" t="s">
        <v>231</v>
      </c>
      <c r="C502" s="176" t="s">
        <v>645</v>
      </c>
      <c r="E502" s="176" t="s">
        <v>420</v>
      </c>
      <c r="F502" s="176" t="s">
        <v>420</v>
      </c>
      <c r="G502" s="176" t="s">
        <v>420</v>
      </c>
      <c r="H502" s="176" t="s">
        <v>420</v>
      </c>
      <c r="I502" s="176" t="s">
        <v>420</v>
      </c>
      <c r="L502" s="176" t="s">
        <v>645</v>
      </c>
      <c r="P502" s="176" t="s">
        <v>645</v>
      </c>
      <c r="T502" s="176" t="s">
        <v>645</v>
      </c>
      <c r="X502" s="176" t="s">
        <v>645</v>
      </c>
      <c r="Z502" s="176" t="s">
        <v>420</v>
      </c>
      <c r="AA502" s="176" t="s">
        <v>645</v>
      </c>
      <c r="AB502" s="176" t="s">
        <v>420</v>
      </c>
      <c r="AC502" s="176" t="s">
        <v>420</v>
      </c>
      <c r="AD502" s="176" t="s">
        <v>420</v>
      </c>
      <c r="AE502" s="176" t="s">
        <v>420</v>
      </c>
      <c r="AF502" s="176" t="s">
        <v>232</v>
      </c>
      <c r="AG502" s="176">
        <v>1</v>
      </c>
      <c r="AH502" s="176" t="s">
        <v>654</v>
      </c>
      <c r="AI502" s="176" t="s">
        <v>654</v>
      </c>
      <c r="AJ502" s="176" t="s">
        <v>654</v>
      </c>
      <c r="AK502" s="176" t="s">
        <v>654</v>
      </c>
      <c r="AL502" s="1231" t="s">
        <v>420</v>
      </c>
      <c r="AM502" s="176" t="s">
        <v>420</v>
      </c>
      <c r="AN502" s="176" t="s">
        <v>420</v>
      </c>
      <c r="AO502" s="176" t="s">
        <v>420</v>
      </c>
      <c r="AP502" s="176">
        <v>24</v>
      </c>
      <c r="AQ502" s="176">
        <v>216</v>
      </c>
      <c r="AR502" s="176" t="s">
        <v>420</v>
      </c>
      <c r="AS502" s="193" t="s">
        <v>420</v>
      </c>
    </row>
    <row r="503" spans="1:45" ht="16.5" customHeight="1">
      <c r="A503" s="175">
        <v>46155</v>
      </c>
      <c r="B503" s="176" t="s">
        <v>233</v>
      </c>
      <c r="C503" s="176" t="s">
        <v>17375</v>
      </c>
      <c r="D503" s="176" t="s">
        <v>646</v>
      </c>
      <c r="E503" s="176" t="s">
        <v>17253</v>
      </c>
      <c r="F503" s="176" t="s">
        <v>17344</v>
      </c>
      <c r="G503" s="176">
        <v>600</v>
      </c>
      <c r="H503" s="176" t="s">
        <v>1470</v>
      </c>
      <c r="I503" s="176">
        <v>5.5</v>
      </c>
      <c r="J503" s="176">
        <v>22</v>
      </c>
      <c r="K503" s="176">
        <v>8</v>
      </c>
      <c r="L503" s="176">
        <v>7520</v>
      </c>
      <c r="N503" s="176">
        <v>34</v>
      </c>
      <c r="O503" s="176">
        <v>6</v>
      </c>
      <c r="P503" s="176">
        <v>7340</v>
      </c>
      <c r="R503" s="176">
        <v>35</v>
      </c>
      <c r="S503" s="176">
        <v>14</v>
      </c>
      <c r="T503" s="176">
        <v>7080</v>
      </c>
      <c r="V503" s="176">
        <v>21</v>
      </c>
      <c r="W503" s="176">
        <v>5</v>
      </c>
      <c r="X503" s="176">
        <v>7530</v>
      </c>
      <c r="Z503" s="176">
        <v>5.0526315789473681</v>
      </c>
      <c r="AA503" s="176">
        <v>37.333333333333336</v>
      </c>
      <c r="AB503" s="176">
        <v>0.96859975961538458</v>
      </c>
      <c r="AC503" s="176">
        <v>73.674999999999997</v>
      </c>
      <c r="AD503" s="176">
        <v>4.666666666666667</v>
      </c>
      <c r="AE503" s="176">
        <v>3.2916666666666665</v>
      </c>
      <c r="AF503" s="176" t="s">
        <v>232</v>
      </c>
      <c r="AG503" s="176">
        <v>1</v>
      </c>
      <c r="AH503" s="176" t="s">
        <v>650</v>
      </c>
      <c r="AI503" s="176" t="s">
        <v>650</v>
      </c>
      <c r="AJ503" s="176" t="s">
        <v>845</v>
      </c>
      <c r="AK503" s="176" t="s">
        <v>845</v>
      </c>
      <c r="AL503" s="1231" t="s">
        <v>251</v>
      </c>
      <c r="AM503" s="176" t="s">
        <v>657</v>
      </c>
      <c r="AN503" s="176">
        <v>1.859</v>
      </c>
      <c r="AO503" s="176">
        <v>2</v>
      </c>
      <c r="AP503" s="176">
        <v>24</v>
      </c>
      <c r="AQ503" s="176">
        <v>216</v>
      </c>
      <c r="AR503" s="176">
        <v>3</v>
      </c>
      <c r="AS503" s="193">
        <v>28911.168000000001</v>
      </c>
    </row>
    <row r="504" spans="1:45" ht="16.5" customHeight="1">
      <c r="A504" s="175">
        <v>46155</v>
      </c>
      <c r="B504" s="176" t="s">
        <v>234</v>
      </c>
      <c r="C504" s="176" t="s">
        <v>645</v>
      </c>
      <c r="E504" s="176" t="s">
        <v>420</v>
      </c>
      <c r="F504" s="176" t="s">
        <v>420</v>
      </c>
      <c r="G504" s="176" t="s">
        <v>420</v>
      </c>
      <c r="H504" s="176" t="s">
        <v>420</v>
      </c>
      <c r="I504" s="176" t="s">
        <v>420</v>
      </c>
      <c r="L504" s="176" t="s">
        <v>645</v>
      </c>
      <c r="P504" s="176" t="s">
        <v>645</v>
      </c>
      <c r="T504" s="176" t="s">
        <v>645</v>
      </c>
      <c r="X504" s="176" t="s">
        <v>645</v>
      </c>
      <c r="Z504" s="176" t="s">
        <v>420</v>
      </c>
      <c r="AA504" s="176" t="s">
        <v>645</v>
      </c>
      <c r="AB504" s="176" t="s">
        <v>420</v>
      </c>
      <c r="AC504" s="176" t="s">
        <v>420</v>
      </c>
      <c r="AD504" s="176" t="s">
        <v>420</v>
      </c>
      <c r="AE504" s="176" t="s">
        <v>420</v>
      </c>
      <c r="AF504" s="176" t="s">
        <v>232</v>
      </c>
      <c r="AG504" s="176">
        <v>1</v>
      </c>
      <c r="AH504" s="176" t="s">
        <v>654</v>
      </c>
      <c r="AI504" s="176" t="s">
        <v>654</v>
      </c>
      <c r="AJ504" s="176" t="s">
        <v>654</v>
      </c>
      <c r="AK504" s="176" t="s">
        <v>654</v>
      </c>
      <c r="AL504" s="1231" t="s">
        <v>420</v>
      </c>
      <c r="AM504" s="176" t="s">
        <v>420</v>
      </c>
      <c r="AN504" s="176" t="s">
        <v>420</v>
      </c>
      <c r="AO504" s="176" t="s">
        <v>420</v>
      </c>
      <c r="AP504" s="176">
        <v>24</v>
      </c>
      <c r="AQ504" s="176">
        <v>216</v>
      </c>
      <c r="AR504" s="176" t="s">
        <v>420</v>
      </c>
      <c r="AS504" s="193" t="s">
        <v>420</v>
      </c>
    </row>
    <row r="505" spans="1:45" ht="16.5" customHeight="1">
      <c r="A505" s="175">
        <v>46155</v>
      </c>
      <c r="B505" s="176" t="s">
        <v>235</v>
      </c>
      <c r="C505" s="176" t="s">
        <v>17357</v>
      </c>
      <c r="D505" s="176" t="s">
        <v>646</v>
      </c>
      <c r="E505" s="176" t="s">
        <v>17253</v>
      </c>
      <c r="F505" s="176" t="s">
        <v>17358</v>
      </c>
      <c r="G505" s="176">
        <v>700</v>
      </c>
      <c r="H505" s="176" t="s">
        <v>814</v>
      </c>
      <c r="I505" s="176">
        <v>5.5</v>
      </c>
      <c r="J505" s="176">
        <v>15</v>
      </c>
      <c r="K505" s="176">
        <v>3</v>
      </c>
      <c r="L505" s="176">
        <v>8700</v>
      </c>
      <c r="M505" s="176">
        <v>9090</v>
      </c>
      <c r="N505" s="176">
        <v>14</v>
      </c>
      <c r="O505" s="176">
        <v>2</v>
      </c>
      <c r="P505" s="176">
        <v>8529</v>
      </c>
      <c r="Q505" s="176">
        <v>9260</v>
      </c>
      <c r="R505" s="176">
        <v>14</v>
      </c>
      <c r="S505" s="176">
        <v>0</v>
      </c>
      <c r="T505" s="176">
        <v>7780</v>
      </c>
      <c r="U505" s="176">
        <v>9170</v>
      </c>
      <c r="V505" s="176">
        <v>46</v>
      </c>
      <c r="W505" s="176">
        <v>0</v>
      </c>
      <c r="X505" s="176">
        <v>8890</v>
      </c>
      <c r="Y505" s="176">
        <v>9350</v>
      </c>
      <c r="Z505" s="176">
        <v>5.8775510204081636</v>
      </c>
      <c r="AA505" s="176">
        <v>29.666666666666668</v>
      </c>
      <c r="AB505" s="176">
        <v>0.99591012286324787</v>
      </c>
      <c r="AC505" s="176">
        <v>88.461250000000007</v>
      </c>
      <c r="AD505" s="176">
        <v>3.7083333333333335</v>
      </c>
      <c r="AE505" s="176">
        <v>3.5</v>
      </c>
      <c r="AF505" s="176" t="s">
        <v>236</v>
      </c>
      <c r="AG505" s="176">
        <v>1</v>
      </c>
      <c r="AH505" s="176" t="s">
        <v>15435</v>
      </c>
      <c r="AI505" s="176" t="s">
        <v>15435</v>
      </c>
      <c r="AJ505" s="176" t="s">
        <v>668</v>
      </c>
      <c r="AK505" s="176" t="s">
        <v>668</v>
      </c>
      <c r="AL505" s="1231" t="s">
        <v>252</v>
      </c>
      <c r="AM505" s="176" t="s">
        <v>466</v>
      </c>
      <c r="AN505" s="176">
        <v>1.1890000000000001</v>
      </c>
      <c r="AO505" s="176">
        <v>2.9</v>
      </c>
      <c r="AP505" s="176">
        <v>24</v>
      </c>
      <c r="AQ505" s="176">
        <v>216</v>
      </c>
      <c r="AR505" s="176">
        <v>3.9</v>
      </c>
      <c r="AS505" s="193">
        <v>24038.7264</v>
      </c>
    </row>
    <row r="506" spans="1:45" ht="16.5" customHeight="1">
      <c r="A506" s="175">
        <v>46155</v>
      </c>
      <c r="B506" s="176" t="s">
        <v>237</v>
      </c>
      <c r="C506" s="176" t="s">
        <v>17343</v>
      </c>
      <c r="D506" s="176" t="s">
        <v>646</v>
      </c>
      <c r="E506" s="176" t="s">
        <v>17253</v>
      </c>
      <c r="F506" s="176" t="s">
        <v>17344</v>
      </c>
      <c r="G506" s="176">
        <v>700</v>
      </c>
      <c r="H506" s="176" t="s">
        <v>876</v>
      </c>
      <c r="I506" s="176">
        <v>5.5</v>
      </c>
      <c r="J506" s="176">
        <v>40</v>
      </c>
      <c r="K506" s="176">
        <v>2</v>
      </c>
      <c r="L506" s="176">
        <v>9540</v>
      </c>
      <c r="M506" s="176">
        <v>9170</v>
      </c>
      <c r="N506" s="176">
        <v>17</v>
      </c>
      <c r="O506" s="176">
        <v>0</v>
      </c>
      <c r="P506" s="176">
        <v>9260</v>
      </c>
      <c r="Q506" s="176">
        <v>9170</v>
      </c>
      <c r="R506" s="176">
        <v>7</v>
      </c>
      <c r="S506" s="176">
        <v>0</v>
      </c>
      <c r="T506" s="176">
        <v>8330</v>
      </c>
      <c r="U506" s="176">
        <v>9260</v>
      </c>
      <c r="V506" s="176">
        <v>36</v>
      </c>
      <c r="W506" s="176">
        <v>0</v>
      </c>
      <c r="X506" s="176">
        <v>9540</v>
      </c>
      <c r="Y506" s="176">
        <v>9260</v>
      </c>
      <c r="Z506" s="176">
        <v>5.8536585365853657</v>
      </c>
      <c r="AA506" s="176">
        <v>33.333333333333336</v>
      </c>
      <c r="AB506" s="176">
        <v>0.99835737179487183</v>
      </c>
      <c r="AC506" s="176">
        <v>91.912499999999994</v>
      </c>
      <c r="AD506" s="176">
        <v>4.166666666666667</v>
      </c>
      <c r="AE506" s="176">
        <v>4.083333333333333</v>
      </c>
      <c r="AF506" s="176" t="s">
        <v>236</v>
      </c>
      <c r="AG506" s="176">
        <v>1</v>
      </c>
      <c r="AH506" s="176" t="s">
        <v>15435</v>
      </c>
      <c r="AI506" s="176" t="s">
        <v>15435</v>
      </c>
      <c r="AJ506" s="176" t="s">
        <v>668</v>
      </c>
      <c r="AK506" s="176" t="s">
        <v>668</v>
      </c>
      <c r="AL506" s="1231" t="s">
        <v>251</v>
      </c>
      <c r="AM506" s="176" t="s">
        <v>466</v>
      </c>
      <c r="AN506" s="176">
        <v>1.1890000000000001</v>
      </c>
      <c r="AO506" s="176">
        <v>2.9</v>
      </c>
      <c r="AP506" s="176">
        <v>24</v>
      </c>
      <c r="AQ506" s="176">
        <v>216</v>
      </c>
      <c r="AR506" s="176">
        <v>3.9</v>
      </c>
      <c r="AS506" s="193">
        <v>24038.7264</v>
      </c>
    </row>
    <row r="507" spans="1:45" ht="16.5" customHeight="1">
      <c r="A507" s="175">
        <v>46155</v>
      </c>
      <c r="B507" s="176" t="s">
        <v>238</v>
      </c>
      <c r="C507" s="176" t="s">
        <v>17285</v>
      </c>
      <c r="E507" s="176" t="s">
        <v>17253</v>
      </c>
      <c r="F507" s="176" t="s">
        <v>17293</v>
      </c>
      <c r="G507" s="176">
        <v>670</v>
      </c>
      <c r="H507" s="176" t="s">
        <v>735</v>
      </c>
      <c r="I507" s="176">
        <v>5</v>
      </c>
      <c r="J507" s="176">
        <v>39</v>
      </c>
      <c r="K507" s="176">
        <v>0</v>
      </c>
      <c r="L507" s="176">
        <v>9260</v>
      </c>
      <c r="N507" s="176">
        <v>4</v>
      </c>
      <c r="O507" s="176">
        <v>0</v>
      </c>
      <c r="P507" s="176">
        <v>8730</v>
      </c>
      <c r="R507" s="176">
        <v>15</v>
      </c>
      <c r="S507" s="176">
        <v>0</v>
      </c>
      <c r="T507" s="176">
        <v>9170</v>
      </c>
      <c r="V507" s="176">
        <v>35</v>
      </c>
      <c r="W507" s="176">
        <v>1</v>
      </c>
      <c r="X507" s="176">
        <v>9810</v>
      </c>
      <c r="Z507" s="176">
        <v>6.2882096069868991</v>
      </c>
      <c r="AA507" s="176">
        <v>62</v>
      </c>
      <c r="AB507" s="176">
        <v>0.9992354433760684</v>
      </c>
      <c r="AC507" s="176">
        <v>92.424999999999997</v>
      </c>
      <c r="AD507" s="176">
        <v>7.75</v>
      </c>
      <c r="AE507" s="176">
        <v>7.666666666666667</v>
      </c>
      <c r="AF507" s="176" t="s">
        <v>236</v>
      </c>
      <c r="AG507" s="176">
        <v>2</v>
      </c>
      <c r="AH507" s="176" t="s">
        <v>15435</v>
      </c>
      <c r="AI507" s="176" t="s">
        <v>15435</v>
      </c>
      <c r="AJ507" s="176" t="s">
        <v>668</v>
      </c>
      <c r="AK507" s="176" t="s">
        <v>668</v>
      </c>
      <c r="AL507" s="1231" t="s">
        <v>251</v>
      </c>
      <c r="AM507" s="176" t="s">
        <v>466</v>
      </c>
      <c r="AN507" s="176">
        <v>1.1890000000000001</v>
      </c>
      <c r="AO507" s="176">
        <v>1.7</v>
      </c>
      <c r="AP507" s="176">
        <v>24</v>
      </c>
      <c r="AQ507" s="176">
        <v>216</v>
      </c>
      <c r="AR507" s="176">
        <v>2.7</v>
      </c>
      <c r="AS507" s="193">
        <v>16642.195200000002</v>
      </c>
    </row>
    <row r="508" spans="1:45" ht="16.5" customHeight="1">
      <c r="A508" s="175">
        <v>46155</v>
      </c>
      <c r="B508" s="176" t="s">
        <v>238</v>
      </c>
      <c r="C508" s="176" t="s">
        <v>17284</v>
      </c>
      <c r="E508" s="176" t="s">
        <v>17253</v>
      </c>
      <c r="F508" s="176" t="s">
        <v>17293</v>
      </c>
      <c r="G508" s="176">
        <v>670</v>
      </c>
      <c r="H508" s="176" t="s">
        <v>662</v>
      </c>
      <c r="I508" s="176">
        <v>5</v>
      </c>
      <c r="J508" s="176">
        <v>30</v>
      </c>
      <c r="K508" s="176">
        <v>0</v>
      </c>
      <c r="M508" s="176">
        <v>9079</v>
      </c>
      <c r="N508" s="176">
        <v>11</v>
      </c>
      <c r="O508" s="176">
        <v>0</v>
      </c>
      <c r="Q508" s="176">
        <v>9170</v>
      </c>
      <c r="R508" s="176">
        <v>15</v>
      </c>
      <c r="S508" s="176">
        <v>0</v>
      </c>
      <c r="T508" s="176">
        <v>9070</v>
      </c>
      <c r="V508" s="176">
        <v>9</v>
      </c>
      <c r="W508" s="176">
        <v>0</v>
      </c>
      <c r="X508" s="176">
        <v>9170</v>
      </c>
      <c r="Z508" s="176">
        <v>6.1802575107296134</v>
      </c>
      <c r="AA508" s="176">
        <v>43.333333333333336</v>
      </c>
      <c r="AB508" s="176">
        <v>1</v>
      </c>
      <c r="AC508" s="176">
        <v>91.222499999999997</v>
      </c>
      <c r="AD508" s="176">
        <v>5.416666666666667</v>
      </c>
      <c r="AE508" s="176">
        <v>5.416666666666667</v>
      </c>
      <c r="AF508" s="176" t="s">
        <v>236</v>
      </c>
      <c r="AG508" s="176">
        <v>2</v>
      </c>
      <c r="AH508" s="176" t="s">
        <v>15435</v>
      </c>
      <c r="AI508" s="176" t="s">
        <v>15435</v>
      </c>
      <c r="AJ508" s="176" t="s">
        <v>653</v>
      </c>
      <c r="AK508" s="176" t="s">
        <v>653</v>
      </c>
      <c r="AL508" s="1231" t="s">
        <v>251</v>
      </c>
      <c r="AM508" s="176" t="s">
        <v>466</v>
      </c>
      <c r="AN508" s="176">
        <v>1.1890000000000001</v>
      </c>
      <c r="AO508" s="176">
        <v>2.4</v>
      </c>
      <c r="AP508" s="176">
        <v>24</v>
      </c>
      <c r="AQ508" s="176">
        <v>216</v>
      </c>
      <c r="AR508" s="176">
        <v>3.4</v>
      </c>
      <c r="AS508" s="193">
        <v>20956.838400000001</v>
      </c>
    </row>
    <row r="509" spans="1:45" ht="16.5" customHeight="1">
      <c r="A509" s="175">
        <v>46155</v>
      </c>
      <c r="B509" s="176" t="s">
        <v>239</v>
      </c>
      <c r="C509" s="176" t="s">
        <v>645</v>
      </c>
      <c r="E509" s="176" t="s">
        <v>420</v>
      </c>
      <c r="F509" s="176" t="s">
        <v>420</v>
      </c>
      <c r="G509" s="176" t="s">
        <v>420</v>
      </c>
      <c r="H509" s="176" t="s">
        <v>420</v>
      </c>
      <c r="I509" s="176" t="s">
        <v>420</v>
      </c>
      <c r="L509" s="176" t="s">
        <v>645</v>
      </c>
      <c r="P509" s="176" t="s">
        <v>645</v>
      </c>
      <c r="T509" s="176" t="s">
        <v>645</v>
      </c>
      <c r="X509" s="176" t="s">
        <v>645</v>
      </c>
      <c r="Z509" s="176" t="s">
        <v>420</v>
      </c>
      <c r="AA509" s="176" t="s">
        <v>645</v>
      </c>
      <c r="AB509" s="176" t="s">
        <v>420</v>
      </c>
      <c r="AC509" s="176" t="s">
        <v>420</v>
      </c>
      <c r="AD509" s="176" t="s">
        <v>420</v>
      </c>
      <c r="AE509" s="176" t="s">
        <v>420</v>
      </c>
      <c r="AF509" s="176" t="s">
        <v>236</v>
      </c>
      <c r="AG509" s="176">
        <v>2</v>
      </c>
      <c r="AH509" s="176" t="s">
        <v>654</v>
      </c>
      <c r="AI509" s="176" t="s">
        <v>654</v>
      </c>
      <c r="AJ509" s="176" t="s">
        <v>654</v>
      </c>
      <c r="AK509" s="176" t="s">
        <v>654</v>
      </c>
      <c r="AL509" s="1231" t="s">
        <v>420</v>
      </c>
      <c r="AM509" s="176" t="s">
        <v>420</v>
      </c>
      <c r="AN509" s="176" t="s">
        <v>420</v>
      </c>
      <c r="AO509" s="176" t="s">
        <v>420</v>
      </c>
      <c r="AP509" s="176">
        <v>24</v>
      </c>
      <c r="AQ509" s="176">
        <v>216</v>
      </c>
      <c r="AR509" s="176" t="s">
        <v>420</v>
      </c>
      <c r="AS509" s="193" t="s">
        <v>420</v>
      </c>
    </row>
    <row r="510" spans="1:45" ht="16.5" customHeight="1">
      <c r="A510" s="175">
        <v>46155</v>
      </c>
      <c r="B510" s="176" t="s">
        <v>389</v>
      </c>
      <c r="C510" s="176" t="s">
        <v>17270</v>
      </c>
      <c r="D510" s="176" t="s">
        <v>646</v>
      </c>
      <c r="E510" s="176" t="s">
        <v>17260</v>
      </c>
      <c r="F510" s="176" t="s">
        <v>17273</v>
      </c>
      <c r="G510" s="176">
        <v>550</v>
      </c>
      <c r="H510" s="176" t="s">
        <v>812</v>
      </c>
      <c r="I510" s="176">
        <v>5.5</v>
      </c>
      <c r="J510" s="176">
        <v>9</v>
      </c>
      <c r="K510" s="176">
        <v>0</v>
      </c>
      <c r="L510" s="176">
        <v>4350</v>
      </c>
      <c r="P510" s="176" t="s">
        <v>127</v>
      </c>
      <c r="T510" s="176" t="s">
        <v>127</v>
      </c>
      <c r="X510" s="176" t="s">
        <v>127</v>
      </c>
      <c r="Z510" s="176">
        <v>6.6055045871559637</v>
      </c>
      <c r="AA510" s="176">
        <v>6</v>
      </c>
      <c r="AB510" s="176">
        <v>1</v>
      </c>
      <c r="AC510" s="176">
        <v>43.5</v>
      </c>
      <c r="AD510" s="176">
        <v>0.75</v>
      </c>
      <c r="AE510" s="176">
        <v>0.75</v>
      </c>
      <c r="AF510" s="176" t="s">
        <v>236</v>
      </c>
      <c r="AG510" s="176">
        <v>2</v>
      </c>
      <c r="AH510" s="176" t="s">
        <v>651</v>
      </c>
      <c r="AI510" s="176" t="s">
        <v>651</v>
      </c>
      <c r="AJ510" s="176" t="s">
        <v>653</v>
      </c>
      <c r="AK510" s="176" t="s">
        <v>653</v>
      </c>
      <c r="AL510" s="1231" t="s">
        <v>252</v>
      </c>
      <c r="AM510" s="176" t="s">
        <v>657</v>
      </c>
      <c r="AN510" s="176">
        <v>1.859</v>
      </c>
      <c r="AO510" s="176">
        <v>3.2</v>
      </c>
      <c r="AP510" s="176">
        <v>24</v>
      </c>
      <c r="AQ510" s="176">
        <v>216</v>
      </c>
      <c r="AR510" s="176">
        <v>4.2</v>
      </c>
      <c r="AS510" s="193">
        <v>40475.635199999997</v>
      </c>
    </row>
    <row r="511" spans="1:45" ht="16.5" customHeight="1">
      <c r="A511" s="175">
        <v>46155</v>
      </c>
      <c r="B511" s="176" t="s">
        <v>389</v>
      </c>
      <c r="C511" s="176" t="s">
        <v>17383</v>
      </c>
      <c r="D511" s="176" t="s">
        <v>646</v>
      </c>
      <c r="E511" s="176" t="s">
        <v>17253</v>
      </c>
      <c r="F511" s="176" t="s">
        <v>17358</v>
      </c>
      <c r="G511" s="176">
        <v>700</v>
      </c>
      <c r="H511" s="176" t="s">
        <v>805</v>
      </c>
      <c r="I511" s="176">
        <v>5.5</v>
      </c>
      <c r="J511" s="176">
        <v>6</v>
      </c>
      <c r="K511" s="176">
        <v>0</v>
      </c>
      <c r="M511" s="176">
        <v>10000</v>
      </c>
      <c r="N511" s="176">
        <v>17</v>
      </c>
      <c r="O511" s="176">
        <v>0</v>
      </c>
      <c r="Q511" s="176">
        <v>9910</v>
      </c>
      <c r="R511" s="176">
        <v>0</v>
      </c>
      <c r="S511" s="176">
        <v>0</v>
      </c>
      <c r="T511" s="176">
        <v>9630</v>
      </c>
      <c r="V511" s="176">
        <v>3</v>
      </c>
      <c r="W511" s="176">
        <v>0</v>
      </c>
      <c r="X511" s="176">
        <v>9810</v>
      </c>
      <c r="Z511" s="176">
        <v>5.8536585365853657</v>
      </c>
      <c r="AA511" s="176">
        <v>17.333333333333332</v>
      </c>
      <c r="AB511" s="176">
        <v>1</v>
      </c>
      <c r="AC511" s="176">
        <v>98.375</v>
      </c>
      <c r="AD511" s="176">
        <v>2.1666666666666665</v>
      </c>
      <c r="AE511" s="176">
        <v>2.1666666666666665</v>
      </c>
      <c r="AF511" s="176" t="s">
        <v>236</v>
      </c>
      <c r="AG511" s="176">
        <v>2</v>
      </c>
      <c r="AH511" s="176" t="s">
        <v>651</v>
      </c>
      <c r="AI511" s="176" t="s">
        <v>651</v>
      </c>
      <c r="AJ511" s="176" t="s">
        <v>653</v>
      </c>
      <c r="AK511" s="176" t="s">
        <v>653</v>
      </c>
      <c r="AL511" s="1231" t="s">
        <v>252</v>
      </c>
      <c r="AM511" s="176" t="s">
        <v>466</v>
      </c>
      <c r="AN511" s="176">
        <v>1.1890000000000001</v>
      </c>
      <c r="AO511" s="176">
        <v>2.8</v>
      </c>
      <c r="AP511" s="176">
        <v>24</v>
      </c>
      <c r="AQ511" s="176">
        <v>216</v>
      </c>
      <c r="AR511" s="176">
        <v>3.8</v>
      </c>
      <c r="AS511" s="193">
        <v>23422.3488</v>
      </c>
    </row>
    <row r="512" spans="1:45" ht="16.5" customHeight="1">
      <c r="A512" s="175">
        <v>46155</v>
      </c>
      <c r="B512" s="176" t="s">
        <v>418</v>
      </c>
      <c r="C512" s="176" t="s">
        <v>17359</v>
      </c>
      <c r="D512" s="176" t="s">
        <v>646</v>
      </c>
      <c r="E512" s="176" t="s">
        <v>17253</v>
      </c>
      <c r="F512" s="176" t="s">
        <v>17358</v>
      </c>
      <c r="G512" s="176">
        <v>700</v>
      </c>
      <c r="H512" s="176" t="s">
        <v>944</v>
      </c>
      <c r="I512" s="176">
        <v>5.5</v>
      </c>
      <c r="L512" s="176" t="s">
        <v>641</v>
      </c>
      <c r="P512" s="176" t="s">
        <v>641</v>
      </c>
      <c r="R512" s="176">
        <v>0</v>
      </c>
      <c r="S512" s="176">
        <v>0</v>
      </c>
      <c r="T512" s="176">
        <v>9910</v>
      </c>
      <c r="U512" s="176">
        <v>9350</v>
      </c>
      <c r="V512" s="176">
        <v>19</v>
      </c>
      <c r="W512" s="176">
        <v>1</v>
      </c>
      <c r="X512" s="176">
        <v>9910</v>
      </c>
      <c r="Y512" s="176">
        <v>9260</v>
      </c>
      <c r="Z512" s="176">
        <v>5.8536585365853657</v>
      </c>
      <c r="AA512" s="176" t="s">
        <v>641</v>
      </c>
      <c r="AB512" s="176" t="s">
        <v>420</v>
      </c>
      <c r="AC512" s="176">
        <v>96.075000000000003</v>
      </c>
      <c r="AD512" s="176" t="s">
        <v>420</v>
      </c>
      <c r="AE512" s="176" t="s">
        <v>420</v>
      </c>
      <c r="AF512" s="176" t="s">
        <v>236</v>
      </c>
      <c r="AG512" s="176">
        <v>1</v>
      </c>
      <c r="AH512" s="176" t="s">
        <v>651</v>
      </c>
      <c r="AI512" s="176" t="s">
        <v>651</v>
      </c>
      <c r="AJ512" s="176" t="s">
        <v>653</v>
      </c>
      <c r="AK512" s="176" t="s">
        <v>653</v>
      </c>
      <c r="AL512" s="1231" t="s">
        <v>252</v>
      </c>
      <c r="AM512" s="176" t="s">
        <v>466</v>
      </c>
      <c r="AN512" s="176">
        <v>1.1890000000000001</v>
      </c>
      <c r="AO512" s="176">
        <v>2.8</v>
      </c>
      <c r="AP512" s="176">
        <v>24</v>
      </c>
      <c r="AQ512" s="176">
        <v>216</v>
      </c>
      <c r="AR512" s="176">
        <v>3.8</v>
      </c>
      <c r="AS512" s="193">
        <v>23422.3488</v>
      </c>
    </row>
    <row r="513" spans="1:45" ht="16.5" customHeight="1">
      <c r="A513" s="175">
        <v>46155</v>
      </c>
      <c r="B513" s="176" t="s">
        <v>240</v>
      </c>
      <c r="C513" s="176" t="s">
        <v>17384</v>
      </c>
      <c r="E513" s="176" t="s">
        <v>4424</v>
      </c>
      <c r="F513" s="176" t="s">
        <v>17394</v>
      </c>
      <c r="G513" s="176">
        <v>500</v>
      </c>
      <c r="H513" s="176" t="s">
        <v>1088</v>
      </c>
      <c r="I513" s="176">
        <v>4</v>
      </c>
      <c r="J513" s="176">
        <v>22</v>
      </c>
      <c r="K513" s="176">
        <v>0</v>
      </c>
      <c r="L513" s="176">
        <v>2781</v>
      </c>
      <c r="N513" s="176">
        <v>8</v>
      </c>
      <c r="O513" s="176">
        <v>0</v>
      </c>
      <c r="P513" s="176">
        <v>3268</v>
      </c>
      <c r="R513" s="176">
        <v>16</v>
      </c>
      <c r="S513" s="176">
        <v>0</v>
      </c>
      <c r="T513" s="176">
        <v>3023</v>
      </c>
      <c r="V513" s="176">
        <v>8</v>
      </c>
      <c r="W513" s="176">
        <v>0</v>
      </c>
      <c r="X513" s="176">
        <v>2740</v>
      </c>
      <c r="Z513" s="176">
        <v>2.028169014084507</v>
      </c>
      <c r="AA513" s="176">
        <v>36</v>
      </c>
      <c r="AB513" s="176">
        <v>1</v>
      </c>
      <c r="AD513" s="176">
        <v>4.5</v>
      </c>
      <c r="AE513" s="176">
        <v>2.25</v>
      </c>
      <c r="AF513" s="176" t="s">
        <v>241</v>
      </c>
      <c r="AG513" s="176">
        <v>3</v>
      </c>
      <c r="AH513" s="176" t="s">
        <v>649</v>
      </c>
      <c r="AI513" s="176" t="s">
        <v>649</v>
      </c>
      <c r="AJ513" s="176" t="s">
        <v>862</v>
      </c>
      <c r="AK513" s="176" t="s">
        <v>862</v>
      </c>
      <c r="AL513" s="1231" t="s">
        <v>252</v>
      </c>
      <c r="AM513" s="176" t="s">
        <v>126</v>
      </c>
      <c r="AN513" s="176">
        <v>0.91100000000000003</v>
      </c>
      <c r="AO513" s="176">
        <v>0.9</v>
      </c>
      <c r="AP513" s="176">
        <v>24</v>
      </c>
      <c r="AQ513" s="176">
        <v>216</v>
      </c>
      <c r="AR513" s="176">
        <v>1.9</v>
      </c>
      <c r="AS513" s="193">
        <v>8972.9856</v>
      </c>
    </row>
    <row r="514" spans="1:45" ht="16.5" customHeight="1">
      <c r="A514" s="175">
        <v>46155</v>
      </c>
      <c r="B514" s="176" t="s">
        <v>240</v>
      </c>
      <c r="C514" s="176" t="s">
        <v>17385</v>
      </c>
      <c r="E514" s="176" t="s">
        <v>16561</v>
      </c>
      <c r="F514" s="176" t="s">
        <v>17395</v>
      </c>
      <c r="G514" s="176">
        <v>600</v>
      </c>
      <c r="H514" s="176" t="s">
        <v>491</v>
      </c>
      <c r="I514" s="176">
        <v>5</v>
      </c>
      <c r="J514" s="176">
        <v>14</v>
      </c>
      <c r="K514" s="176">
        <v>0</v>
      </c>
      <c r="L514" s="176">
        <v>2781</v>
      </c>
      <c r="N514" s="176">
        <v>4</v>
      </c>
      <c r="O514" s="176">
        <v>0</v>
      </c>
      <c r="P514" s="176">
        <v>3268</v>
      </c>
      <c r="R514" s="176">
        <v>4</v>
      </c>
      <c r="S514" s="176">
        <v>0</v>
      </c>
      <c r="T514" s="176">
        <v>3033</v>
      </c>
      <c r="V514" s="176">
        <v>28</v>
      </c>
      <c r="W514" s="176">
        <v>0</v>
      </c>
      <c r="X514" s="176">
        <v>2740</v>
      </c>
      <c r="Z514" s="176">
        <v>2.8402366863905324</v>
      </c>
      <c r="AA514" s="176">
        <v>33.333333333333336</v>
      </c>
      <c r="AB514" s="176">
        <v>1</v>
      </c>
      <c r="AD514" s="176">
        <v>4.166666666666667</v>
      </c>
      <c r="AE514" s="176">
        <v>2.0833333333333335</v>
      </c>
      <c r="AF514" s="176" t="s">
        <v>241</v>
      </c>
      <c r="AG514" s="176">
        <v>3</v>
      </c>
      <c r="AH514" s="176" t="s">
        <v>649</v>
      </c>
      <c r="AI514" s="176" t="s">
        <v>649</v>
      </c>
      <c r="AJ514" s="176" t="s">
        <v>862</v>
      </c>
      <c r="AK514" s="176" t="s">
        <v>862</v>
      </c>
      <c r="AL514" s="1231" t="s">
        <v>252</v>
      </c>
      <c r="AM514" s="176" t="s">
        <v>126</v>
      </c>
      <c r="AN514" s="176">
        <v>0.91100000000000003</v>
      </c>
      <c r="AO514" s="176">
        <v>1.3</v>
      </c>
      <c r="AP514" s="176">
        <v>24</v>
      </c>
      <c r="AQ514" s="176">
        <v>216</v>
      </c>
      <c r="AR514" s="176">
        <v>2.2999999999999998</v>
      </c>
      <c r="AS514" s="193">
        <v>10862.035199999998</v>
      </c>
    </row>
    <row r="515" spans="1:45" ht="16.5" customHeight="1">
      <c r="A515" s="175">
        <v>46155</v>
      </c>
      <c r="B515" s="176" t="s">
        <v>242</v>
      </c>
      <c r="C515" s="176" t="s">
        <v>386</v>
      </c>
      <c r="E515" s="176" t="s">
        <v>420</v>
      </c>
      <c r="F515" s="176" t="s">
        <v>420</v>
      </c>
      <c r="G515" s="176" t="s">
        <v>420</v>
      </c>
      <c r="H515" s="176" t="s">
        <v>420</v>
      </c>
      <c r="I515" s="176" t="s">
        <v>420</v>
      </c>
      <c r="L515" s="176" t="s">
        <v>386</v>
      </c>
      <c r="P515" s="176" t="s">
        <v>386</v>
      </c>
      <c r="T515" s="176" t="s">
        <v>386</v>
      </c>
      <c r="X515" s="176" t="s">
        <v>386</v>
      </c>
      <c r="Z515" s="176" t="s">
        <v>420</v>
      </c>
      <c r="AA515" s="176" t="s">
        <v>420</v>
      </c>
      <c r="AB515" s="176" t="s">
        <v>420</v>
      </c>
      <c r="AD515" s="176" t="s">
        <v>420</v>
      </c>
      <c r="AE515" s="176" t="s">
        <v>420</v>
      </c>
      <c r="AF515" s="176" t="s">
        <v>241</v>
      </c>
      <c r="AG515" s="176">
        <v>5</v>
      </c>
      <c r="AH515" s="176" t="s">
        <v>649</v>
      </c>
      <c r="AI515" s="176" t="s">
        <v>649</v>
      </c>
      <c r="AJ515" s="176" t="s">
        <v>862</v>
      </c>
      <c r="AK515" s="176" t="s">
        <v>862</v>
      </c>
      <c r="AL515" s="1231" t="s">
        <v>420</v>
      </c>
      <c r="AM515" s="176" t="s">
        <v>420</v>
      </c>
      <c r="AN515" s="176" t="s">
        <v>420</v>
      </c>
      <c r="AO515" s="176" t="s">
        <v>420</v>
      </c>
      <c r="AP515" s="176">
        <v>24</v>
      </c>
      <c r="AQ515" s="176">
        <v>216</v>
      </c>
      <c r="AR515" s="176" t="s">
        <v>420</v>
      </c>
      <c r="AS515" s="193" t="s">
        <v>420</v>
      </c>
    </row>
    <row r="516" spans="1:45" ht="16.5" customHeight="1">
      <c r="A516" s="175">
        <v>46155</v>
      </c>
      <c r="B516" s="176" t="s">
        <v>16531</v>
      </c>
      <c r="C516" s="176" t="s">
        <v>16707</v>
      </c>
      <c r="E516" s="176" t="s">
        <v>420</v>
      </c>
      <c r="F516" s="176" t="s">
        <v>420</v>
      </c>
      <c r="G516" s="176" t="s">
        <v>420</v>
      </c>
      <c r="H516" s="176" t="s">
        <v>420</v>
      </c>
      <c r="I516" s="176" t="s">
        <v>420</v>
      </c>
      <c r="L516" s="176" t="s">
        <v>645</v>
      </c>
      <c r="P516" s="176" t="s">
        <v>645</v>
      </c>
      <c r="T516" s="176" t="s">
        <v>645</v>
      </c>
      <c r="X516" s="176" t="s">
        <v>645</v>
      </c>
      <c r="Z516" s="176" t="s">
        <v>420</v>
      </c>
      <c r="AA516" s="176" t="s">
        <v>645</v>
      </c>
      <c r="AB516" s="176" t="s">
        <v>420</v>
      </c>
      <c r="AC516" s="176" t="s">
        <v>420</v>
      </c>
      <c r="AD516" s="176" t="s">
        <v>420</v>
      </c>
      <c r="AE516" s="176" t="s">
        <v>420</v>
      </c>
      <c r="AF516" s="176" t="s">
        <v>243</v>
      </c>
      <c r="AG516" s="176">
        <v>1</v>
      </c>
      <c r="AH516" s="176" t="s">
        <v>654</v>
      </c>
      <c r="AI516" s="176" t="s">
        <v>654</v>
      </c>
      <c r="AJ516" s="176" t="s">
        <v>654</v>
      </c>
      <c r="AK516" s="176" t="s">
        <v>654</v>
      </c>
      <c r="AL516" s="1231" t="s">
        <v>420</v>
      </c>
      <c r="AM516" s="176" t="s">
        <v>420</v>
      </c>
      <c r="AN516" s="176" t="s">
        <v>420</v>
      </c>
      <c r="AO516" s="176" t="s">
        <v>420</v>
      </c>
      <c r="AP516" s="176">
        <v>24</v>
      </c>
      <c r="AQ516" s="176">
        <v>216</v>
      </c>
      <c r="AR516" s="176" t="s">
        <v>420</v>
      </c>
      <c r="AS516" s="193" t="s">
        <v>420</v>
      </c>
    </row>
    <row r="517" spans="1:45" ht="16.5" customHeight="1">
      <c r="A517" s="175">
        <v>46155</v>
      </c>
      <c r="B517" s="176" t="s">
        <v>244</v>
      </c>
      <c r="C517" s="176" t="s">
        <v>16707</v>
      </c>
      <c r="E517" s="176" t="s">
        <v>420</v>
      </c>
      <c r="F517" s="176" t="s">
        <v>420</v>
      </c>
      <c r="G517" s="176" t="s">
        <v>420</v>
      </c>
      <c r="H517" s="176" t="s">
        <v>420</v>
      </c>
      <c r="I517" s="176" t="s">
        <v>420</v>
      </c>
      <c r="L517" s="176" t="s">
        <v>645</v>
      </c>
      <c r="P517" s="176" t="s">
        <v>645</v>
      </c>
      <c r="T517" s="176" t="s">
        <v>645</v>
      </c>
      <c r="X517" s="176" t="s">
        <v>645</v>
      </c>
      <c r="Z517" s="176" t="s">
        <v>420</v>
      </c>
      <c r="AA517" s="176" t="s">
        <v>645</v>
      </c>
      <c r="AB517" s="176" t="s">
        <v>420</v>
      </c>
      <c r="AC517" s="176" t="s">
        <v>420</v>
      </c>
      <c r="AD517" s="176" t="s">
        <v>420</v>
      </c>
      <c r="AE517" s="176" t="s">
        <v>420</v>
      </c>
      <c r="AF517" s="176" t="s">
        <v>243</v>
      </c>
      <c r="AG517" s="176">
        <v>1</v>
      </c>
      <c r="AH517" s="176" t="s">
        <v>654</v>
      </c>
      <c r="AI517" s="176" t="s">
        <v>654</v>
      </c>
      <c r="AJ517" s="176" t="s">
        <v>654</v>
      </c>
      <c r="AK517" s="176" t="s">
        <v>654</v>
      </c>
      <c r="AL517" s="1231" t="s">
        <v>420</v>
      </c>
      <c r="AM517" s="176" t="s">
        <v>420</v>
      </c>
      <c r="AN517" s="176" t="s">
        <v>420</v>
      </c>
      <c r="AO517" s="176" t="s">
        <v>420</v>
      </c>
      <c r="AP517" s="176">
        <v>24</v>
      </c>
      <c r="AQ517" s="176">
        <v>216</v>
      </c>
      <c r="AR517" s="176" t="s">
        <v>420</v>
      </c>
      <c r="AS517" s="193" t="s">
        <v>420</v>
      </c>
    </row>
    <row r="518" spans="1:45" ht="16.5" customHeight="1">
      <c r="A518" s="175">
        <v>46155</v>
      </c>
      <c r="B518" s="176" t="s">
        <v>245</v>
      </c>
      <c r="C518" s="176" t="s">
        <v>16707</v>
      </c>
      <c r="E518" s="176" t="s">
        <v>420</v>
      </c>
      <c r="F518" s="176" t="s">
        <v>420</v>
      </c>
      <c r="G518" s="176" t="s">
        <v>420</v>
      </c>
      <c r="H518" s="176" t="s">
        <v>420</v>
      </c>
      <c r="I518" s="176" t="s">
        <v>420</v>
      </c>
      <c r="L518" s="176" t="s">
        <v>645</v>
      </c>
      <c r="P518" s="176" t="s">
        <v>645</v>
      </c>
      <c r="T518" s="176" t="s">
        <v>645</v>
      </c>
      <c r="X518" s="176" t="s">
        <v>645</v>
      </c>
      <c r="Z518" s="176" t="s">
        <v>420</v>
      </c>
      <c r="AA518" s="176" t="s">
        <v>645</v>
      </c>
      <c r="AB518" s="176" t="s">
        <v>420</v>
      </c>
      <c r="AC518" s="176" t="s">
        <v>420</v>
      </c>
      <c r="AD518" s="176" t="s">
        <v>420</v>
      </c>
      <c r="AE518" s="176" t="s">
        <v>420</v>
      </c>
      <c r="AF518" s="176" t="s">
        <v>243</v>
      </c>
      <c r="AG518" s="176">
        <v>1</v>
      </c>
      <c r="AH518" s="176" t="s">
        <v>654</v>
      </c>
      <c r="AI518" s="176" t="s">
        <v>654</v>
      </c>
      <c r="AJ518" s="176" t="s">
        <v>654</v>
      </c>
      <c r="AK518" s="176" t="s">
        <v>654</v>
      </c>
      <c r="AL518" s="1231" t="s">
        <v>420</v>
      </c>
      <c r="AM518" s="176" t="s">
        <v>420</v>
      </c>
      <c r="AN518" s="176" t="s">
        <v>420</v>
      </c>
      <c r="AO518" s="176" t="s">
        <v>420</v>
      </c>
      <c r="AP518" s="176">
        <v>24</v>
      </c>
      <c r="AQ518" s="176">
        <v>216</v>
      </c>
      <c r="AR518" s="176" t="s">
        <v>420</v>
      </c>
      <c r="AS518" s="193" t="s">
        <v>420</v>
      </c>
    </row>
    <row r="519" spans="1:45" ht="16.5" customHeight="1">
      <c r="A519" s="175">
        <v>46155</v>
      </c>
      <c r="B519" s="176" t="s">
        <v>246</v>
      </c>
      <c r="C519" s="176" t="s">
        <v>16707</v>
      </c>
      <c r="E519" s="176" t="s">
        <v>420</v>
      </c>
      <c r="F519" s="176" t="s">
        <v>420</v>
      </c>
      <c r="G519" s="176" t="s">
        <v>420</v>
      </c>
      <c r="H519" s="176" t="s">
        <v>420</v>
      </c>
      <c r="I519" s="176" t="s">
        <v>420</v>
      </c>
      <c r="L519" s="176" t="s">
        <v>645</v>
      </c>
      <c r="P519" s="176" t="s">
        <v>645</v>
      </c>
      <c r="T519" s="176" t="s">
        <v>645</v>
      </c>
      <c r="X519" s="176" t="s">
        <v>645</v>
      </c>
      <c r="Z519" s="176" t="s">
        <v>420</v>
      </c>
      <c r="AA519" s="176" t="s">
        <v>645</v>
      </c>
      <c r="AB519" s="176" t="s">
        <v>420</v>
      </c>
      <c r="AC519" s="176" t="s">
        <v>420</v>
      </c>
      <c r="AD519" s="176" t="s">
        <v>420</v>
      </c>
      <c r="AE519" s="176" t="s">
        <v>420</v>
      </c>
      <c r="AF519" s="176" t="s">
        <v>243</v>
      </c>
      <c r="AG519" s="176">
        <v>1</v>
      </c>
      <c r="AH519" s="176" t="s">
        <v>654</v>
      </c>
      <c r="AI519" s="176" t="s">
        <v>654</v>
      </c>
      <c r="AJ519" s="176" t="s">
        <v>654</v>
      </c>
      <c r="AK519" s="176" t="s">
        <v>654</v>
      </c>
      <c r="AL519" s="1231" t="s">
        <v>420</v>
      </c>
      <c r="AM519" s="176" t="s">
        <v>420</v>
      </c>
      <c r="AN519" s="176" t="s">
        <v>420</v>
      </c>
      <c r="AO519" s="176" t="s">
        <v>420</v>
      </c>
      <c r="AP519" s="176">
        <v>24</v>
      </c>
      <c r="AQ519" s="176">
        <v>216</v>
      </c>
      <c r="AR519" s="176" t="s">
        <v>420</v>
      </c>
      <c r="AS519" s="193" t="s">
        <v>420</v>
      </c>
    </row>
    <row r="520" spans="1:45" ht="16.5" customHeight="1">
      <c r="A520" s="175">
        <v>46155</v>
      </c>
      <c r="B520" s="176" t="s">
        <v>247</v>
      </c>
      <c r="C520" s="176" t="s">
        <v>16707</v>
      </c>
      <c r="E520" s="176" t="s">
        <v>420</v>
      </c>
      <c r="F520" s="176" t="s">
        <v>420</v>
      </c>
      <c r="G520" s="176" t="s">
        <v>420</v>
      </c>
      <c r="H520" s="176" t="s">
        <v>420</v>
      </c>
      <c r="I520" s="176" t="s">
        <v>420</v>
      </c>
      <c r="L520" s="176" t="s">
        <v>645</v>
      </c>
      <c r="P520" s="176" t="s">
        <v>645</v>
      </c>
      <c r="T520" s="176" t="s">
        <v>645</v>
      </c>
      <c r="X520" s="176" t="s">
        <v>645</v>
      </c>
      <c r="Z520" s="176" t="s">
        <v>420</v>
      </c>
      <c r="AA520" s="176" t="s">
        <v>645</v>
      </c>
      <c r="AB520" s="176" t="s">
        <v>420</v>
      </c>
      <c r="AC520" s="176" t="s">
        <v>420</v>
      </c>
      <c r="AD520" s="176" t="s">
        <v>420</v>
      </c>
      <c r="AE520" s="176" t="s">
        <v>420</v>
      </c>
      <c r="AF520" s="176" t="s">
        <v>243</v>
      </c>
      <c r="AG520" s="176">
        <v>1</v>
      </c>
      <c r="AH520" s="176" t="s">
        <v>654</v>
      </c>
      <c r="AI520" s="176" t="s">
        <v>654</v>
      </c>
      <c r="AJ520" s="176" t="s">
        <v>654</v>
      </c>
      <c r="AK520" s="176" t="s">
        <v>654</v>
      </c>
      <c r="AL520" s="1231" t="s">
        <v>420</v>
      </c>
      <c r="AM520" s="176" t="s">
        <v>420</v>
      </c>
      <c r="AN520" s="176" t="s">
        <v>420</v>
      </c>
      <c r="AO520" s="176" t="s">
        <v>420</v>
      </c>
      <c r="AP520" s="176">
        <v>24</v>
      </c>
      <c r="AQ520" s="176">
        <v>216</v>
      </c>
      <c r="AR520" s="176" t="s">
        <v>420</v>
      </c>
      <c r="AS520" s="193" t="s">
        <v>420</v>
      </c>
    </row>
    <row r="521" spans="1:45" ht="16.5" customHeight="1">
      <c r="A521" s="175">
        <v>46155</v>
      </c>
      <c r="B521" s="176" t="s">
        <v>248</v>
      </c>
      <c r="C521" s="176" t="s">
        <v>16707</v>
      </c>
      <c r="E521" s="176" t="s">
        <v>420</v>
      </c>
      <c r="F521" s="176" t="s">
        <v>420</v>
      </c>
      <c r="G521" s="176" t="s">
        <v>420</v>
      </c>
      <c r="H521" s="176" t="s">
        <v>420</v>
      </c>
      <c r="I521" s="176" t="s">
        <v>420</v>
      </c>
      <c r="L521" s="176" t="s">
        <v>645</v>
      </c>
      <c r="P521" s="176" t="s">
        <v>645</v>
      </c>
      <c r="T521" s="176" t="s">
        <v>645</v>
      </c>
      <c r="X521" s="176" t="s">
        <v>645</v>
      </c>
      <c r="Z521" s="176" t="s">
        <v>420</v>
      </c>
      <c r="AA521" s="176" t="s">
        <v>645</v>
      </c>
      <c r="AB521" s="176" t="s">
        <v>420</v>
      </c>
      <c r="AC521" s="176" t="s">
        <v>420</v>
      </c>
      <c r="AD521" s="176" t="s">
        <v>420</v>
      </c>
      <c r="AE521" s="176" t="s">
        <v>420</v>
      </c>
      <c r="AF521" s="176" t="s">
        <v>243</v>
      </c>
      <c r="AG521" s="176">
        <v>1</v>
      </c>
      <c r="AH521" s="176" t="s">
        <v>654</v>
      </c>
      <c r="AI521" s="176" t="s">
        <v>654</v>
      </c>
      <c r="AJ521" s="176" t="s">
        <v>654</v>
      </c>
      <c r="AK521" s="176" t="s">
        <v>654</v>
      </c>
      <c r="AL521" s="1231" t="s">
        <v>420</v>
      </c>
      <c r="AM521" s="176" t="s">
        <v>420</v>
      </c>
      <c r="AN521" s="176" t="s">
        <v>420</v>
      </c>
      <c r="AO521" s="176" t="s">
        <v>420</v>
      </c>
      <c r="AP521" s="176">
        <v>24</v>
      </c>
      <c r="AQ521" s="176">
        <v>216</v>
      </c>
      <c r="AR521" s="176" t="s">
        <v>420</v>
      </c>
      <c r="AS521" s="193" t="s">
        <v>420</v>
      </c>
    </row>
    <row r="522" spans="1:45" ht="16.5" customHeight="1">
      <c r="A522" s="175">
        <v>46155</v>
      </c>
      <c r="B522" s="176" t="s">
        <v>249</v>
      </c>
      <c r="C522" s="176" t="s">
        <v>16707</v>
      </c>
      <c r="E522" s="176" t="s">
        <v>420</v>
      </c>
      <c r="F522" s="176" t="s">
        <v>420</v>
      </c>
      <c r="G522" s="176" t="s">
        <v>420</v>
      </c>
      <c r="H522" s="176" t="s">
        <v>420</v>
      </c>
      <c r="I522" s="176" t="s">
        <v>420</v>
      </c>
      <c r="L522" s="176" t="s">
        <v>645</v>
      </c>
      <c r="P522" s="176" t="s">
        <v>645</v>
      </c>
      <c r="T522" s="176" t="s">
        <v>645</v>
      </c>
      <c r="X522" s="176" t="s">
        <v>645</v>
      </c>
      <c r="Z522" s="176" t="s">
        <v>420</v>
      </c>
      <c r="AA522" s="176" t="s">
        <v>645</v>
      </c>
      <c r="AB522" s="176" t="s">
        <v>420</v>
      </c>
      <c r="AC522" s="176" t="s">
        <v>420</v>
      </c>
      <c r="AD522" s="176" t="s">
        <v>420</v>
      </c>
      <c r="AE522" s="176" t="s">
        <v>420</v>
      </c>
      <c r="AF522" s="176" t="s">
        <v>243</v>
      </c>
      <c r="AG522" s="176">
        <v>1</v>
      </c>
      <c r="AH522" s="176" t="s">
        <v>654</v>
      </c>
      <c r="AI522" s="176" t="s">
        <v>654</v>
      </c>
      <c r="AJ522" s="176" t="s">
        <v>654</v>
      </c>
      <c r="AK522" s="176" t="s">
        <v>654</v>
      </c>
      <c r="AL522" s="1231" t="s">
        <v>420</v>
      </c>
      <c r="AM522" s="176" t="s">
        <v>420</v>
      </c>
      <c r="AN522" s="176" t="s">
        <v>420</v>
      </c>
      <c r="AO522" s="176" t="s">
        <v>420</v>
      </c>
      <c r="AP522" s="176">
        <v>24</v>
      </c>
      <c r="AQ522" s="176">
        <v>216</v>
      </c>
      <c r="AR522" s="176" t="s">
        <v>420</v>
      </c>
      <c r="AS522" s="193" t="s">
        <v>420</v>
      </c>
    </row>
    <row r="523" spans="1:45" ht="16.5" customHeight="1">
      <c r="A523" s="175">
        <v>46155</v>
      </c>
      <c r="B523" s="176" t="s">
        <v>250</v>
      </c>
      <c r="C523" s="176" t="s">
        <v>16707</v>
      </c>
      <c r="E523" s="176" t="s">
        <v>420</v>
      </c>
      <c r="F523" s="176" t="s">
        <v>420</v>
      </c>
      <c r="G523" s="176" t="s">
        <v>420</v>
      </c>
      <c r="H523" s="176" t="s">
        <v>420</v>
      </c>
      <c r="I523" s="176" t="s">
        <v>420</v>
      </c>
      <c r="L523" s="176" t="s">
        <v>645</v>
      </c>
      <c r="P523" s="176" t="s">
        <v>645</v>
      </c>
      <c r="T523" s="176" t="s">
        <v>645</v>
      </c>
      <c r="X523" s="176" t="s">
        <v>645</v>
      </c>
      <c r="Z523" s="176" t="s">
        <v>420</v>
      </c>
      <c r="AA523" s="176" t="s">
        <v>645</v>
      </c>
      <c r="AB523" s="176" t="s">
        <v>420</v>
      </c>
      <c r="AC523" s="176" t="s">
        <v>420</v>
      </c>
      <c r="AD523" s="176" t="s">
        <v>420</v>
      </c>
      <c r="AE523" s="176" t="s">
        <v>420</v>
      </c>
      <c r="AF523" s="176" t="s">
        <v>243</v>
      </c>
      <c r="AG523" s="176">
        <v>1</v>
      </c>
      <c r="AH523" s="176" t="s">
        <v>654</v>
      </c>
      <c r="AI523" s="176" t="s">
        <v>654</v>
      </c>
      <c r="AJ523" s="176" t="s">
        <v>654</v>
      </c>
      <c r="AK523" s="176" t="s">
        <v>654</v>
      </c>
      <c r="AL523" s="1231" t="s">
        <v>420</v>
      </c>
      <c r="AM523" s="176" t="s">
        <v>420</v>
      </c>
      <c r="AN523" s="176" t="s">
        <v>420</v>
      </c>
      <c r="AO523" s="176" t="s">
        <v>420</v>
      </c>
      <c r="AP523" s="176">
        <v>24</v>
      </c>
      <c r="AQ523" s="176">
        <v>216</v>
      </c>
      <c r="AR523" s="176" t="s">
        <v>420</v>
      </c>
      <c r="AS523" s="193" t="s">
        <v>420</v>
      </c>
    </row>
    <row r="524" spans="1:45" ht="16.5" customHeight="1">
      <c r="A524" s="175">
        <v>46156</v>
      </c>
      <c r="B524" s="176" t="s">
        <v>212</v>
      </c>
      <c r="C524" s="176" t="s">
        <v>645</v>
      </c>
      <c r="E524" s="176" t="s">
        <v>420</v>
      </c>
      <c r="F524" s="176" t="s">
        <v>420</v>
      </c>
      <c r="G524" s="176" t="s">
        <v>420</v>
      </c>
      <c r="H524" s="176" t="s">
        <v>420</v>
      </c>
      <c r="I524" s="176" t="s">
        <v>420</v>
      </c>
      <c r="L524" s="176" t="s">
        <v>645</v>
      </c>
      <c r="P524" s="176" t="s">
        <v>645</v>
      </c>
      <c r="T524" s="176" t="s">
        <v>645</v>
      </c>
      <c r="X524" s="176" t="s">
        <v>645</v>
      </c>
      <c r="Z524" s="176" t="s">
        <v>420</v>
      </c>
      <c r="AA524" s="176" t="s">
        <v>645</v>
      </c>
      <c r="AB524" s="176" t="s">
        <v>420</v>
      </c>
      <c r="AC524" s="176" t="s">
        <v>420</v>
      </c>
      <c r="AD524" s="176" t="s">
        <v>420</v>
      </c>
      <c r="AE524" s="176" t="s">
        <v>420</v>
      </c>
      <c r="AF524" s="176" t="s">
        <v>213</v>
      </c>
      <c r="AG524" s="176">
        <v>1</v>
      </c>
      <c r="AH524" s="176" t="s">
        <v>654</v>
      </c>
      <c r="AI524" s="176" t="s">
        <v>654</v>
      </c>
      <c r="AJ524" s="176" t="s">
        <v>654</v>
      </c>
      <c r="AK524" s="176" t="s">
        <v>654</v>
      </c>
      <c r="AL524" s="1231" t="s">
        <v>420</v>
      </c>
      <c r="AM524" s="176" t="s">
        <v>420</v>
      </c>
      <c r="AN524" s="176" t="s">
        <v>420</v>
      </c>
      <c r="AO524" s="176" t="s">
        <v>420</v>
      </c>
      <c r="AP524" s="176">
        <v>24</v>
      </c>
      <c r="AQ524" s="176">
        <v>216</v>
      </c>
      <c r="AR524" s="176" t="s">
        <v>420</v>
      </c>
      <c r="AS524" s="193" t="s">
        <v>420</v>
      </c>
    </row>
    <row r="525" spans="1:45" ht="16.5" customHeight="1">
      <c r="A525" s="175">
        <v>46156</v>
      </c>
      <c r="B525" s="176" t="s">
        <v>214</v>
      </c>
      <c r="C525" s="176" t="s">
        <v>17237</v>
      </c>
      <c r="E525" s="176" t="s">
        <v>425</v>
      </c>
      <c r="F525" s="176" t="s">
        <v>17233</v>
      </c>
      <c r="G525" s="176">
        <v>780</v>
      </c>
      <c r="H525" s="176" t="s">
        <v>1332</v>
      </c>
      <c r="I525" s="176">
        <v>5</v>
      </c>
      <c r="J525" s="176">
        <v>16</v>
      </c>
      <c r="K525" s="176">
        <v>0</v>
      </c>
      <c r="L525" s="176">
        <v>8550</v>
      </c>
      <c r="M525" s="176">
        <v>8406</v>
      </c>
      <c r="N525" s="176">
        <v>10</v>
      </c>
      <c r="O525" s="176">
        <v>0</v>
      </c>
      <c r="P525" s="176">
        <v>8664</v>
      </c>
      <c r="Q525" s="176">
        <v>8342</v>
      </c>
      <c r="R525" s="176">
        <v>11</v>
      </c>
      <c r="S525" s="176">
        <v>0</v>
      </c>
      <c r="T525" s="176">
        <v>9695</v>
      </c>
      <c r="U525" s="176">
        <v>8783</v>
      </c>
      <c r="V525" s="176">
        <v>10</v>
      </c>
      <c r="W525" s="176">
        <v>0</v>
      </c>
      <c r="X525" s="176">
        <v>8824</v>
      </c>
      <c r="Y525" s="176">
        <v>8286</v>
      </c>
      <c r="Z525" s="176">
        <v>1.7777777777777777</v>
      </c>
      <c r="AA525" s="176">
        <v>15.666666666666666</v>
      </c>
      <c r="AB525" s="176">
        <v>1</v>
      </c>
      <c r="AC525" s="176">
        <v>86.9375</v>
      </c>
      <c r="AD525" s="176">
        <v>1.9583333333333333</v>
      </c>
      <c r="AE525" s="176">
        <v>1.9583333333333333</v>
      </c>
      <c r="AF525" s="176" t="s">
        <v>213</v>
      </c>
      <c r="AG525" s="176">
        <v>1</v>
      </c>
      <c r="AH525" s="176" t="s">
        <v>16623</v>
      </c>
      <c r="AI525" s="176" t="s">
        <v>16623</v>
      </c>
      <c r="AJ525" s="176" t="s">
        <v>15482</v>
      </c>
      <c r="AK525" s="176" t="s">
        <v>15482</v>
      </c>
      <c r="AL525" s="1231" t="s">
        <v>251</v>
      </c>
      <c r="AM525" s="176" t="s">
        <v>126</v>
      </c>
      <c r="AN525" s="176">
        <v>0.91100000000000003</v>
      </c>
      <c r="AO525" s="176">
        <v>1.8</v>
      </c>
      <c r="AP525" s="176">
        <v>24</v>
      </c>
      <c r="AQ525" s="176">
        <v>216</v>
      </c>
      <c r="AR525" s="176">
        <v>2.8</v>
      </c>
      <c r="AS525" s="193">
        <v>13223.3472</v>
      </c>
    </row>
    <row r="526" spans="1:45" ht="16.5" customHeight="1">
      <c r="A526" s="175">
        <v>46156</v>
      </c>
      <c r="B526" s="176" t="s">
        <v>215</v>
      </c>
      <c r="C526" s="176" t="s">
        <v>17289</v>
      </c>
      <c r="D526" s="176" t="s">
        <v>646</v>
      </c>
      <c r="E526" s="176" t="s">
        <v>17279</v>
      </c>
      <c r="F526" s="176" t="s">
        <v>17297</v>
      </c>
      <c r="G526" s="176">
        <v>700</v>
      </c>
      <c r="H526" s="176" t="s">
        <v>1237</v>
      </c>
      <c r="I526" s="176">
        <v>5</v>
      </c>
      <c r="J526" s="176">
        <v>26</v>
      </c>
      <c r="K526" s="176">
        <v>0</v>
      </c>
      <c r="M526" s="176">
        <v>8453</v>
      </c>
      <c r="N526" s="176">
        <v>20</v>
      </c>
      <c r="O526" s="176">
        <v>0</v>
      </c>
      <c r="P526" s="176" t="s">
        <v>645</v>
      </c>
      <c r="Q526" s="176">
        <v>8357</v>
      </c>
      <c r="R526" s="176">
        <v>10</v>
      </c>
      <c r="S526" s="176">
        <v>0</v>
      </c>
      <c r="T526" s="176" t="s">
        <v>645</v>
      </c>
      <c r="U526" s="176">
        <v>8331</v>
      </c>
      <c r="V526" s="176">
        <v>36</v>
      </c>
      <c r="W526" s="176">
        <v>0</v>
      </c>
      <c r="X526" s="176" t="s">
        <v>645</v>
      </c>
      <c r="Y526" s="176">
        <v>8182</v>
      </c>
      <c r="Z526" s="176">
        <v>3.2653061224489797</v>
      </c>
      <c r="AA526" s="176">
        <v>30.666666666666668</v>
      </c>
      <c r="AB526" s="176">
        <v>1</v>
      </c>
      <c r="AC526" s="176">
        <v>83.307500000000005</v>
      </c>
      <c r="AD526" s="176">
        <v>3.8333333333333335</v>
      </c>
      <c r="AE526" s="176">
        <v>3.8333333333333335</v>
      </c>
      <c r="AF526" s="176" t="s">
        <v>213</v>
      </c>
      <c r="AG526" s="176">
        <v>1</v>
      </c>
      <c r="AH526" s="176" t="s">
        <v>16623</v>
      </c>
      <c r="AI526" s="176" t="s">
        <v>16623</v>
      </c>
      <c r="AJ526" s="176" t="s">
        <v>15482</v>
      </c>
      <c r="AK526" s="176" t="s">
        <v>15482</v>
      </c>
      <c r="AL526" s="1231" t="s">
        <v>251</v>
      </c>
      <c r="AM526" s="176" t="s">
        <v>466</v>
      </c>
      <c r="AN526" s="176">
        <v>1.1890000000000001</v>
      </c>
      <c r="AO526" s="176">
        <v>2.2999999999999998</v>
      </c>
      <c r="AP526" s="176">
        <v>24</v>
      </c>
      <c r="AQ526" s="176">
        <v>216</v>
      </c>
      <c r="AR526" s="176">
        <v>3.3</v>
      </c>
      <c r="AS526" s="193">
        <v>20340.460800000001</v>
      </c>
    </row>
    <row r="527" spans="1:45" ht="16.5" customHeight="1">
      <c r="A527" s="175">
        <v>46156</v>
      </c>
      <c r="B527" s="176" t="s">
        <v>216</v>
      </c>
      <c r="C527" s="176" t="s">
        <v>17356</v>
      </c>
      <c r="E527" s="176" t="s">
        <v>15134</v>
      </c>
      <c r="F527" s="176" t="s">
        <v>17376</v>
      </c>
      <c r="G527" s="176">
        <v>600</v>
      </c>
      <c r="H527" s="176" t="s">
        <v>661</v>
      </c>
      <c r="I527" s="176">
        <v>5</v>
      </c>
      <c r="J527" s="176">
        <v>14</v>
      </c>
      <c r="K527" s="176">
        <v>0</v>
      </c>
      <c r="L527" s="176">
        <v>9271</v>
      </c>
      <c r="M527" s="176" t="s">
        <v>645</v>
      </c>
      <c r="N527" s="176">
        <v>5</v>
      </c>
      <c r="O527" s="176">
        <v>0</v>
      </c>
      <c r="P527" s="176">
        <v>9347</v>
      </c>
      <c r="Q527" s="176" t="s">
        <v>645</v>
      </c>
      <c r="R527" s="176">
        <v>4</v>
      </c>
      <c r="S527" s="176">
        <v>0</v>
      </c>
      <c r="T527" s="176">
        <v>9301</v>
      </c>
      <c r="U527" s="176" t="s">
        <v>645</v>
      </c>
      <c r="V527" s="176">
        <v>8</v>
      </c>
      <c r="W527" s="176">
        <v>1</v>
      </c>
      <c r="X527" s="176">
        <v>9243</v>
      </c>
      <c r="Y527" s="176" t="s">
        <v>645</v>
      </c>
      <c r="Z527" s="176">
        <v>2.8346456692913384</v>
      </c>
      <c r="AA527" s="176">
        <v>20.666666666666668</v>
      </c>
      <c r="AB527" s="176">
        <v>0.99830395299145303</v>
      </c>
      <c r="AC527" s="176">
        <v>92.905000000000001</v>
      </c>
      <c r="AD527" s="176">
        <v>2.5833333333333335</v>
      </c>
      <c r="AE527" s="176">
        <v>2.5</v>
      </c>
      <c r="AF527" s="176" t="s">
        <v>213</v>
      </c>
      <c r="AG527" s="176">
        <v>2</v>
      </c>
      <c r="AH527" s="176" t="s">
        <v>644</v>
      </c>
      <c r="AI527" s="176" t="s">
        <v>644</v>
      </c>
      <c r="AJ527" s="176" t="s">
        <v>748</v>
      </c>
      <c r="AK527" s="176" t="s">
        <v>748</v>
      </c>
      <c r="AL527" s="1231" t="s">
        <v>252</v>
      </c>
      <c r="AM527" s="176" t="s">
        <v>126</v>
      </c>
      <c r="AN527" s="176">
        <v>0.91100000000000003</v>
      </c>
      <c r="AO527" s="176">
        <v>3.2</v>
      </c>
      <c r="AP527" s="176">
        <v>24</v>
      </c>
      <c r="AQ527" s="176">
        <v>216</v>
      </c>
      <c r="AR527" s="176">
        <v>4.2</v>
      </c>
      <c r="AS527" s="193">
        <v>19835.020800000002</v>
      </c>
    </row>
    <row r="528" spans="1:45" ht="16.5" customHeight="1">
      <c r="A528" s="175">
        <v>46156</v>
      </c>
      <c r="B528" s="176" t="s">
        <v>217</v>
      </c>
      <c r="C528" s="176" t="s">
        <v>16722</v>
      </c>
      <c r="E528" s="176" t="s">
        <v>874</v>
      </c>
      <c r="F528" s="176" t="s">
        <v>16725</v>
      </c>
      <c r="G528" s="176">
        <v>600</v>
      </c>
      <c r="H528" s="176" t="s">
        <v>16053</v>
      </c>
      <c r="I528" s="176">
        <v>4</v>
      </c>
      <c r="J528" s="176">
        <v>35</v>
      </c>
      <c r="K528" s="176">
        <v>0</v>
      </c>
      <c r="L528" s="176">
        <v>8315</v>
      </c>
      <c r="M528" s="176">
        <v>8670</v>
      </c>
      <c r="N528" s="176">
        <v>7</v>
      </c>
      <c r="O528" s="176">
        <v>0</v>
      </c>
      <c r="P528" s="176">
        <v>8373</v>
      </c>
      <c r="Q528" s="176">
        <v>8879</v>
      </c>
      <c r="R528" s="176">
        <v>7</v>
      </c>
      <c r="S528" s="176">
        <v>0</v>
      </c>
      <c r="T528" s="176">
        <v>8396</v>
      </c>
      <c r="U528" s="176">
        <v>8848</v>
      </c>
      <c r="V528" s="176">
        <v>14</v>
      </c>
      <c r="W528" s="176">
        <v>0</v>
      </c>
      <c r="X528" s="176">
        <v>8248</v>
      </c>
      <c r="Y528" s="176">
        <v>8894</v>
      </c>
      <c r="Z528" s="176">
        <v>1.7496962332928312</v>
      </c>
      <c r="AA528" s="176">
        <v>21</v>
      </c>
      <c r="AB528" s="176">
        <v>1</v>
      </c>
      <c r="AC528" s="176">
        <v>85.778750000000002</v>
      </c>
      <c r="AD528" s="176">
        <v>2.625</v>
      </c>
      <c r="AE528" s="176">
        <v>2.625</v>
      </c>
      <c r="AF528" s="176" t="s">
        <v>213</v>
      </c>
      <c r="AG528" s="176">
        <v>1</v>
      </c>
      <c r="AH528" s="176" t="s">
        <v>644</v>
      </c>
      <c r="AI528" s="176" t="s">
        <v>644</v>
      </c>
      <c r="AJ528" s="176" t="s">
        <v>748</v>
      </c>
      <c r="AK528" s="176" t="s">
        <v>748</v>
      </c>
      <c r="AL528" s="1231" t="s">
        <v>252</v>
      </c>
      <c r="AM528" s="176" t="s">
        <v>126</v>
      </c>
      <c r="AN528" s="176">
        <v>0.91100000000000003</v>
      </c>
      <c r="AO528" s="176">
        <v>1.7</v>
      </c>
      <c r="AP528" s="176">
        <v>24</v>
      </c>
      <c r="AQ528" s="176">
        <v>216</v>
      </c>
      <c r="AR528" s="176">
        <v>2.7</v>
      </c>
      <c r="AS528" s="193">
        <v>12751.084800000001</v>
      </c>
    </row>
    <row r="529" spans="1:45" ht="16.5" customHeight="1">
      <c r="A529" s="175">
        <v>46156</v>
      </c>
      <c r="B529" s="176" t="s">
        <v>218</v>
      </c>
      <c r="C529" s="176" t="s">
        <v>645</v>
      </c>
      <c r="E529" s="176" t="s">
        <v>420</v>
      </c>
      <c r="F529" s="176" t="s">
        <v>420</v>
      </c>
      <c r="G529" s="176" t="s">
        <v>420</v>
      </c>
      <c r="H529" s="176" t="s">
        <v>420</v>
      </c>
      <c r="I529" s="176" t="s">
        <v>420</v>
      </c>
      <c r="L529" s="176" t="s">
        <v>645</v>
      </c>
      <c r="P529" s="176" t="s">
        <v>645</v>
      </c>
      <c r="T529" s="176" t="s">
        <v>645</v>
      </c>
      <c r="X529" s="176" t="s">
        <v>645</v>
      </c>
      <c r="Z529" s="176" t="s">
        <v>420</v>
      </c>
      <c r="AA529" s="176" t="s">
        <v>645</v>
      </c>
      <c r="AB529" s="176" t="s">
        <v>420</v>
      </c>
      <c r="AC529" s="176" t="s">
        <v>420</v>
      </c>
      <c r="AD529" s="176" t="s">
        <v>420</v>
      </c>
      <c r="AE529" s="176" t="s">
        <v>420</v>
      </c>
      <c r="AF529" s="176" t="s">
        <v>213</v>
      </c>
      <c r="AG529" s="176">
        <v>1</v>
      </c>
      <c r="AH529" s="176" t="s">
        <v>654</v>
      </c>
      <c r="AI529" s="176" t="s">
        <v>654</v>
      </c>
      <c r="AJ529" s="176" t="s">
        <v>654</v>
      </c>
      <c r="AK529" s="176" t="s">
        <v>654</v>
      </c>
      <c r="AL529" s="1231" t="s">
        <v>420</v>
      </c>
      <c r="AM529" s="176" t="s">
        <v>420</v>
      </c>
      <c r="AN529" s="176" t="s">
        <v>420</v>
      </c>
      <c r="AO529" s="176" t="s">
        <v>420</v>
      </c>
      <c r="AP529" s="176">
        <v>24</v>
      </c>
      <c r="AQ529" s="176">
        <v>216</v>
      </c>
      <c r="AR529" s="176" t="s">
        <v>420</v>
      </c>
      <c r="AS529" s="193" t="s">
        <v>420</v>
      </c>
    </row>
    <row r="530" spans="1:45" ht="16.5" customHeight="1">
      <c r="A530" s="175">
        <v>46156</v>
      </c>
      <c r="B530" s="176" t="s">
        <v>219</v>
      </c>
      <c r="C530" s="176" t="s">
        <v>17288</v>
      </c>
      <c r="D530" s="176" t="s">
        <v>17291</v>
      </c>
      <c r="E530" s="176" t="s">
        <v>1557</v>
      </c>
      <c r="F530" s="176" t="s">
        <v>16724</v>
      </c>
      <c r="G530" s="176">
        <v>630</v>
      </c>
      <c r="H530" s="176" t="s">
        <v>634</v>
      </c>
      <c r="I530" s="176">
        <v>2</v>
      </c>
      <c r="J530" s="176">
        <v>17</v>
      </c>
      <c r="K530" s="176">
        <v>1</v>
      </c>
      <c r="L530" s="176">
        <v>9640</v>
      </c>
      <c r="M530" s="176">
        <v>9511</v>
      </c>
      <c r="N530" s="176">
        <v>15</v>
      </c>
      <c r="O530" s="176">
        <v>0</v>
      </c>
      <c r="P530" s="176">
        <v>9545</v>
      </c>
      <c r="Q530" s="176">
        <v>9028</v>
      </c>
      <c r="R530" s="176">
        <v>15</v>
      </c>
      <c r="S530" s="176">
        <v>0</v>
      </c>
      <c r="T530" s="176">
        <v>9621</v>
      </c>
      <c r="U530" s="176">
        <v>9321</v>
      </c>
      <c r="V530" s="176">
        <v>24</v>
      </c>
      <c r="W530" s="176">
        <v>0</v>
      </c>
      <c r="X530" s="176">
        <v>9670</v>
      </c>
      <c r="Y530" s="176">
        <v>9376</v>
      </c>
      <c r="Z530" s="176">
        <v>2.4615384615384617</v>
      </c>
      <c r="AA530" s="176">
        <v>23.666666666666668</v>
      </c>
      <c r="AB530" s="176">
        <v>0.998046875</v>
      </c>
      <c r="AC530" s="176">
        <v>94.64</v>
      </c>
      <c r="AD530" s="176">
        <v>2.9583333333333335</v>
      </c>
      <c r="AE530" s="176">
        <v>2.9166666666666665</v>
      </c>
      <c r="AF530" s="176" t="s">
        <v>213</v>
      </c>
      <c r="AG530" s="176">
        <v>1</v>
      </c>
      <c r="AH530" s="176" t="s">
        <v>16623</v>
      </c>
      <c r="AI530" s="176" t="s">
        <v>16623</v>
      </c>
      <c r="AJ530" s="176" t="s">
        <v>15482</v>
      </c>
      <c r="AK530" s="176" t="s">
        <v>15482</v>
      </c>
      <c r="AL530" s="1231" t="s">
        <v>251</v>
      </c>
      <c r="AM530" s="176" t="s">
        <v>1036</v>
      </c>
      <c r="AN530" s="176">
        <v>0.56200000000000006</v>
      </c>
      <c r="AO530" s="176">
        <v>1.1000000000000001</v>
      </c>
      <c r="AP530" s="176">
        <v>24</v>
      </c>
      <c r="AQ530" s="176">
        <v>216</v>
      </c>
      <c r="AR530" s="176">
        <v>2.1</v>
      </c>
      <c r="AS530" s="193">
        <v>6118.1568000000007</v>
      </c>
    </row>
    <row r="531" spans="1:45" ht="16.5" customHeight="1">
      <c r="A531" s="175">
        <v>46156</v>
      </c>
      <c r="B531" s="176" t="s">
        <v>220</v>
      </c>
      <c r="C531" s="176" t="s">
        <v>645</v>
      </c>
      <c r="E531" s="176" t="s">
        <v>420</v>
      </c>
      <c r="F531" s="176" t="s">
        <v>420</v>
      </c>
      <c r="G531" s="176" t="s">
        <v>420</v>
      </c>
      <c r="H531" s="176" t="s">
        <v>420</v>
      </c>
      <c r="I531" s="176" t="s">
        <v>420</v>
      </c>
      <c r="L531" s="176" t="s">
        <v>645</v>
      </c>
      <c r="P531" s="176" t="s">
        <v>645</v>
      </c>
      <c r="T531" s="176" t="s">
        <v>645</v>
      </c>
      <c r="X531" s="176" t="s">
        <v>645</v>
      </c>
      <c r="Z531" s="176" t="s">
        <v>420</v>
      </c>
      <c r="AA531" s="176" t="s">
        <v>645</v>
      </c>
      <c r="AB531" s="176" t="s">
        <v>420</v>
      </c>
      <c r="AC531" s="176" t="s">
        <v>420</v>
      </c>
      <c r="AD531" s="176" t="s">
        <v>420</v>
      </c>
      <c r="AE531" s="176" t="s">
        <v>420</v>
      </c>
      <c r="AF531" s="176" t="s">
        <v>213</v>
      </c>
      <c r="AG531" s="176">
        <v>1</v>
      </c>
      <c r="AH531" s="176" t="s">
        <v>654</v>
      </c>
      <c r="AI531" s="176" t="s">
        <v>654</v>
      </c>
      <c r="AJ531" s="176" t="s">
        <v>654</v>
      </c>
      <c r="AK531" s="176" t="s">
        <v>654</v>
      </c>
      <c r="AL531" s="1231" t="s">
        <v>420</v>
      </c>
      <c r="AM531" s="176" t="s">
        <v>420</v>
      </c>
      <c r="AN531" s="176" t="s">
        <v>420</v>
      </c>
      <c r="AO531" s="176" t="s">
        <v>420</v>
      </c>
      <c r="AP531" s="176">
        <v>24</v>
      </c>
      <c r="AQ531" s="176">
        <v>216</v>
      </c>
      <c r="AR531" s="176" t="s">
        <v>420</v>
      </c>
      <c r="AS531" s="193" t="s">
        <v>420</v>
      </c>
    </row>
    <row r="532" spans="1:45" ht="16.5" customHeight="1">
      <c r="A532" s="175">
        <v>46156</v>
      </c>
      <c r="B532" s="176" t="s">
        <v>221</v>
      </c>
      <c r="C532" s="176" t="s">
        <v>17355</v>
      </c>
      <c r="E532" s="176" t="s">
        <v>628</v>
      </c>
      <c r="F532" s="176" t="s">
        <v>17264</v>
      </c>
      <c r="G532" s="176">
        <v>600</v>
      </c>
      <c r="H532" s="176" t="s">
        <v>480</v>
      </c>
      <c r="I532" s="176">
        <v>5</v>
      </c>
      <c r="J532" s="176">
        <v>8</v>
      </c>
      <c r="K532" s="176">
        <v>0</v>
      </c>
      <c r="L532" s="176">
        <v>8527</v>
      </c>
      <c r="M532" s="176">
        <v>8160</v>
      </c>
      <c r="N532" s="176">
        <v>3</v>
      </c>
      <c r="O532" s="176">
        <v>0</v>
      </c>
      <c r="P532" s="176">
        <v>8546</v>
      </c>
      <c r="Q532" s="176">
        <v>8172</v>
      </c>
      <c r="R532" s="176">
        <v>2</v>
      </c>
      <c r="S532" s="176">
        <v>0</v>
      </c>
      <c r="T532" s="176">
        <v>8582</v>
      </c>
      <c r="U532" s="176">
        <v>8194</v>
      </c>
      <c r="V532" s="176">
        <v>6</v>
      </c>
      <c r="W532" s="176">
        <v>0</v>
      </c>
      <c r="X532" s="176">
        <v>8544</v>
      </c>
      <c r="Y532" s="176">
        <v>8144</v>
      </c>
      <c r="Z532" s="176">
        <v>2.8685258964143427</v>
      </c>
      <c r="AA532" s="176">
        <v>6.333333333333333</v>
      </c>
      <c r="AB532" s="176">
        <v>1</v>
      </c>
      <c r="AC532" s="176">
        <v>83.586250000000007</v>
      </c>
      <c r="AD532" s="176">
        <v>0.79166666666666663</v>
      </c>
      <c r="AE532" s="176">
        <v>0.79166666666666663</v>
      </c>
      <c r="AF532" s="176" t="s">
        <v>213</v>
      </c>
      <c r="AG532" s="176">
        <v>1</v>
      </c>
      <c r="AH532" s="176" t="s">
        <v>16623</v>
      </c>
      <c r="AI532" s="176" t="s">
        <v>16623</v>
      </c>
      <c r="AJ532" s="176" t="s">
        <v>15482</v>
      </c>
      <c r="AK532" s="176" t="s">
        <v>15482</v>
      </c>
      <c r="AL532" s="1231" t="s">
        <v>251</v>
      </c>
      <c r="AM532" s="176" t="s">
        <v>126</v>
      </c>
      <c r="AN532" s="176">
        <v>0.91100000000000003</v>
      </c>
      <c r="AO532" s="176">
        <v>3</v>
      </c>
      <c r="AP532" s="176">
        <v>24</v>
      </c>
      <c r="AQ532" s="176">
        <v>216</v>
      </c>
      <c r="AR532" s="176">
        <v>4</v>
      </c>
      <c r="AS532" s="193">
        <v>18890.495999999999</v>
      </c>
    </row>
    <row r="533" spans="1:45" ht="16.5" customHeight="1">
      <c r="A533" s="175">
        <v>46156</v>
      </c>
      <c r="B533" s="176" t="s">
        <v>222</v>
      </c>
      <c r="C533" s="176" t="s">
        <v>645</v>
      </c>
      <c r="E533" s="176" t="s">
        <v>420</v>
      </c>
      <c r="F533" s="176" t="s">
        <v>420</v>
      </c>
      <c r="G533" s="176" t="s">
        <v>420</v>
      </c>
      <c r="H533" s="176" t="s">
        <v>420</v>
      </c>
      <c r="I533" s="176" t="s">
        <v>420</v>
      </c>
      <c r="L533" s="176" t="s">
        <v>645</v>
      </c>
      <c r="P533" s="176" t="s">
        <v>645</v>
      </c>
      <c r="T533" s="176" t="s">
        <v>645</v>
      </c>
      <c r="X533" s="176" t="s">
        <v>645</v>
      </c>
      <c r="Z533" s="176" t="s">
        <v>420</v>
      </c>
      <c r="AA533" s="176" t="s">
        <v>645</v>
      </c>
      <c r="AB533" s="176" t="s">
        <v>420</v>
      </c>
      <c r="AC533" s="176" t="s">
        <v>420</v>
      </c>
      <c r="AD533" s="176" t="s">
        <v>420</v>
      </c>
      <c r="AE533" s="176" t="s">
        <v>420</v>
      </c>
      <c r="AF533" s="176" t="s">
        <v>213</v>
      </c>
      <c r="AG533" s="176">
        <v>1</v>
      </c>
      <c r="AH533" s="176" t="s">
        <v>654</v>
      </c>
      <c r="AI533" s="176" t="s">
        <v>654</v>
      </c>
      <c r="AJ533" s="176" t="s">
        <v>654</v>
      </c>
      <c r="AK533" s="176" t="s">
        <v>654</v>
      </c>
      <c r="AL533" s="1231" t="s">
        <v>420</v>
      </c>
      <c r="AM533" s="176" t="s">
        <v>420</v>
      </c>
      <c r="AN533" s="176" t="s">
        <v>420</v>
      </c>
      <c r="AO533" s="176" t="s">
        <v>420</v>
      </c>
      <c r="AP533" s="176">
        <v>24</v>
      </c>
      <c r="AQ533" s="176">
        <v>216</v>
      </c>
      <c r="AR533" s="176" t="s">
        <v>420</v>
      </c>
      <c r="AS533" s="193" t="s">
        <v>420</v>
      </c>
    </row>
    <row r="534" spans="1:45" ht="16.5" customHeight="1">
      <c r="A534" s="175">
        <v>46156</v>
      </c>
      <c r="B534" s="176" t="s">
        <v>223</v>
      </c>
      <c r="C534" s="176" t="s">
        <v>645</v>
      </c>
      <c r="E534" s="176" t="s">
        <v>420</v>
      </c>
      <c r="F534" s="176" t="s">
        <v>420</v>
      </c>
      <c r="G534" s="176" t="s">
        <v>420</v>
      </c>
      <c r="H534" s="176" t="s">
        <v>420</v>
      </c>
      <c r="I534" s="176" t="s">
        <v>420</v>
      </c>
      <c r="L534" s="176" t="s">
        <v>645</v>
      </c>
      <c r="P534" s="176" t="s">
        <v>645</v>
      </c>
      <c r="T534" s="176" t="s">
        <v>645</v>
      </c>
      <c r="X534" s="176" t="s">
        <v>645</v>
      </c>
      <c r="Z534" s="176" t="s">
        <v>420</v>
      </c>
      <c r="AA534" s="176" t="s">
        <v>645</v>
      </c>
      <c r="AB534" s="176" t="s">
        <v>420</v>
      </c>
      <c r="AC534" s="176" t="s">
        <v>420</v>
      </c>
      <c r="AD534" s="176" t="s">
        <v>420</v>
      </c>
      <c r="AE534" s="176" t="s">
        <v>420</v>
      </c>
      <c r="AF534" s="176" t="s">
        <v>213</v>
      </c>
      <c r="AG534" s="176">
        <v>1</v>
      </c>
      <c r="AH534" s="176" t="s">
        <v>654</v>
      </c>
      <c r="AI534" s="176" t="s">
        <v>654</v>
      </c>
      <c r="AJ534" s="176" t="s">
        <v>654</v>
      </c>
      <c r="AK534" s="176" t="s">
        <v>654</v>
      </c>
      <c r="AL534" s="1231" t="s">
        <v>420</v>
      </c>
      <c r="AM534" s="176" t="s">
        <v>420</v>
      </c>
      <c r="AN534" s="176" t="s">
        <v>420</v>
      </c>
      <c r="AO534" s="176" t="s">
        <v>420</v>
      </c>
      <c r="AP534" s="176">
        <v>24</v>
      </c>
      <c r="AQ534" s="176">
        <v>216</v>
      </c>
      <c r="AR534" s="176" t="s">
        <v>420</v>
      </c>
      <c r="AS534" s="193" t="s">
        <v>420</v>
      </c>
    </row>
    <row r="535" spans="1:45" ht="16.5" customHeight="1">
      <c r="A535" s="175">
        <v>46156</v>
      </c>
      <c r="B535" s="176" t="s">
        <v>224</v>
      </c>
      <c r="C535" s="176" t="s">
        <v>17274</v>
      </c>
      <c r="D535" s="176" t="s">
        <v>646</v>
      </c>
      <c r="E535" s="176" t="s">
        <v>17279</v>
      </c>
      <c r="F535" s="176" t="s">
        <v>17280</v>
      </c>
      <c r="G535" s="176">
        <v>700</v>
      </c>
      <c r="H535" s="176" t="s">
        <v>16545</v>
      </c>
      <c r="I535" s="176">
        <v>5</v>
      </c>
      <c r="J535" s="176">
        <v>30</v>
      </c>
      <c r="K535" s="176">
        <v>6</v>
      </c>
      <c r="L535" s="176">
        <v>9439</v>
      </c>
      <c r="M535" s="176">
        <v>8338</v>
      </c>
      <c r="N535" s="176">
        <v>18</v>
      </c>
      <c r="O535" s="176">
        <v>0</v>
      </c>
      <c r="P535" s="176">
        <v>9334</v>
      </c>
      <c r="Q535" s="176">
        <v>8384</v>
      </c>
      <c r="R535" s="176">
        <v>22</v>
      </c>
      <c r="S535" s="176">
        <v>1</v>
      </c>
      <c r="T535" s="176">
        <v>9343</v>
      </c>
      <c r="U535" s="176">
        <v>8368</v>
      </c>
      <c r="V535" s="176">
        <v>58</v>
      </c>
      <c r="W535" s="176">
        <v>0</v>
      </c>
      <c r="X535" s="176">
        <v>8990</v>
      </c>
      <c r="Y535" s="176">
        <v>8544</v>
      </c>
      <c r="Z535" s="176">
        <v>3.2653061224489797</v>
      </c>
      <c r="AA535" s="176">
        <v>21.333333333333332</v>
      </c>
      <c r="AB535" s="176">
        <v>0.9896935096153846</v>
      </c>
      <c r="AC535" s="176">
        <v>88.424999999999997</v>
      </c>
      <c r="AD535" s="176">
        <v>2.6666666666666665</v>
      </c>
      <c r="AE535" s="176">
        <v>2.5208333333333335</v>
      </c>
      <c r="AF535" s="176" t="s">
        <v>213</v>
      </c>
      <c r="AG535" s="176">
        <v>0.5</v>
      </c>
      <c r="AH535" s="176" t="s">
        <v>644</v>
      </c>
      <c r="AI535" s="176" t="s">
        <v>644</v>
      </c>
      <c r="AJ535" s="176" t="s">
        <v>748</v>
      </c>
      <c r="AK535" s="176" t="s">
        <v>748</v>
      </c>
      <c r="AL535" s="1231" t="s">
        <v>251</v>
      </c>
      <c r="AM535" s="176" t="s">
        <v>466</v>
      </c>
      <c r="AN535" s="176">
        <v>1.1890000000000001</v>
      </c>
      <c r="AO535" s="176">
        <v>2.2999999999999998</v>
      </c>
      <c r="AP535" s="176">
        <v>24</v>
      </c>
      <c r="AQ535" s="176">
        <v>216</v>
      </c>
      <c r="AR535" s="176">
        <v>3.3</v>
      </c>
      <c r="AS535" s="193">
        <v>20340.460800000001</v>
      </c>
    </row>
    <row r="536" spans="1:45" ht="16.5" customHeight="1">
      <c r="A536" s="175">
        <v>46156</v>
      </c>
      <c r="B536" s="176" t="s">
        <v>225</v>
      </c>
      <c r="C536" s="176" t="s">
        <v>17290</v>
      </c>
      <c r="E536" s="176" t="s">
        <v>210</v>
      </c>
      <c r="F536" s="176" t="s">
        <v>17292</v>
      </c>
      <c r="G536" s="176">
        <v>650</v>
      </c>
      <c r="H536" s="176" t="s">
        <v>3307</v>
      </c>
      <c r="I536" s="176">
        <v>5</v>
      </c>
      <c r="J536" s="176">
        <v>22</v>
      </c>
      <c r="K536" s="176">
        <v>1</v>
      </c>
      <c r="L536" s="176">
        <v>9088</v>
      </c>
      <c r="M536" s="176">
        <v>8960</v>
      </c>
      <c r="N536" s="176">
        <v>10</v>
      </c>
      <c r="O536" s="176">
        <v>0</v>
      </c>
      <c r="P536" s="176">
        <v>8921</v>
      </c>
      <c r="Q536" s="176">
        <v>8430</v>
      </c>
      <c r="T536" s="176" t="s">
        <v>640</v>
      </c>
      <c r="X536" s="176" t="s">
        <v>645</v>
      </c>
      <c r="Z536" s="176">
        <v>3.0573248407643314</v>
      </c>
      <c r="AA536" s="176">
        <v>10.666666666666666</v>
      </c>
      <c r="AB536" s="176">
        <v>0.99842748397435899</v>
      </c>
      <c r="AC536" s="176">
        <v>88.497500000000002</v>
      </c>
      <c r="AD536" s="176">
        <v>1.3333333333333333</v>
      </c>
      <c r="AE536" s="176">
        <v>1.2916666666666667</v>
      </c>
      <c r="AF536" s="176" t="s">
        <v>213</v>
      </c>
      <c r="AG536" s="176">
        <v>1</v>
      </c>
      <c r="AH536" s="176" t="s">
        <v>650</v>
      </c>
      <c r="AI536" s="176" t="s">
        <v>650</v>
      </c>
      <c r="AJ536" s="176" t="s">
        <v>15482</v>
      </c>
      <c r="AK536" s="176" t="s">
        <v>15482</v>
      </c>
      <c r="AL536" s="1231" t="s">
        <v>251</v>
      </c>
      <c r="AM536" s="176" t="s">
        <v>126</v>
      </c>
      <c r="AN536" s="176">
        <v>0.91100000000000003</v>
      </c>
      <c r="AO536" s="176">
        <v>1.9</v>
      </c>
      <c r="AP536" s="176">
        <v>24</v>
      </c>
      <c r="AQ536" s="176">
        <v>216</v>
      </c>
      <c r="AR536" s="176">
        <v>2.9</v>
      </c>
      <c r="AS536" s="193">
        <v>13695.6096</v>
      </c>
    </row>
    <row r="537" spans="1:45" ht="16.5" customHeight="1">
      <c r="A537" s="175">
        <v>46156</v>
      </c>
      <c r="B537" s="176" t="s">
        <v>226</v>
      </c>
      <c r="C537" s="176" t="s">
        <v>645</v>
      </c>
      <c r="E537" s="176" t="s">
        <v>420</v>
      </c>
      <c r="F537" s="176" t="s">
        <v>420</v>
      </c>
      <c r="G537" s="176" t="s">
        <v>420</v>
      </c>
      <c r="H537" s="176" t="s">
        <v>420</v>
      </c>
      <c r="I537" s="176" t="s">
        <v>420</v>
      </c>
      <c r="L537" s="176" t="s">
        <v>645</v>
      </c>
      <c r="P537" s="176" t="s">
        <v>645</v>
      </c>
      <c r="T537" s="176" t="s">
        <v>645</v>
      </c>
      <c r="X537" s="176" t="s">
        <v>645</v>
      </c>
      <c r="Z537" s="176" t="s">
        <v>420</v>
      </c>
      <c r="AA537" s="176" t="s">
        <v>645</v>
      </c>
      <c r="AB537" s="176" t="s">
        <v>420</v>
      </c>
      <c r="AC537" s="176" t="s">
        <v>420</v>
      </c>
      <c r="AD537" s="176" t="s">
        <v>420</v>
      </c>
      <c r="AE537" s="176" t="s">
        <v>420</v>
      </c>
      <c r="AF537" s="176" t="s">
        <v>213</v>
      </c>
      <c r="AG537" s="176">
        <v>1</v>
      </c>
      <c r="AH537" s="176" t="s">
        <v>654</v>
      </c>
      <c r="AI537" s="176" t="s">
        <v>654</v>
      </c>
      <c r="AJ537" s="176" t="s">
        <v>654</v>
      </c>
      <c r="AK537" s="176" t="s">
        <v>654</v>
      </c>
      <c r="AL537" s="1231" t="s">
        <v>420</v>
      </c>
      <c r="AM537" s="176" t="s">
        <v>420</v>
      </c>
      <c r="AN537" s="176" t="s">
        <v>420</v>
      </c>
      <c r="AO537" s="176" t="s">
        <v>420</v>
      </c>
      <c r="AP537" s="176">
        <v>24</v>
      </c>
      <c r="AQ537" s="176">
        <v>216</v>
      </c>
      <c r="AR537" s="176" t="s">
        <v>420</v>
      </c>
      <c r="AS537" s="193" t="s">
        <v>420</v>
      </c>
    </row>
    <row r="538" spans="1:45" ht="16.5" customHeight="1">
      <c r="A538" s="175">
        <v>46156</v>
      </c>
      <c r="B538" s="176" t="s">
        <v>227</v>
      </c>
      <c r="C538" s="176" t="s">
        <v>17244</v>
      </c>
      <c r="E538" s="176" t="s">
        <v>17246</v>
      </c>
      <c r="F538" s="176" t="s">
        <v>17236</v>
      </c>
      <c r="G538" s="176">
        <v>700</v>
      </c>
      <c r="H538" s="176" t="s">
        <v>17249</v>
      </c>
      <c r="I538" s="176">
        <v>5</v>
      </c>
      <c r="J538" s="176">
        <v>16</v>
      </c>
      <c r="K538" s="176">
        <v>0</v>
      </c>
      <c r="L538" s="176">
        <v>7346</v>
      </c>
      <c r="M538" s="176">
        <v>7873</v>
      </c>
      <c r="N538" s="176">
        <v>14</v>
      </c>
      <c r="O538" s="176">
        <v>0</v>
      </c>
      <c r="P538" s="176">
        <v>7120</v>
      </c>
      <c r="Q538" s="176">
        <v>7841</v>
      </c>
      <c r="R538" s="176">
        <v>13</v>
      </c>
      <c r="S538" s="176">
        <v>0</v>
      </c>
      <c r="T538" s="176">
        <v>7233</v>
      </c>
      <c r="U538" s="176">
        <v>7753</v>
      </c>
      <c r="X538" s="176" t="s">
        <v>127</v>
      </c>
      <c r="Z538" s="176">
        <v>2.2187981510015407</v>
      </c>
      <c r="AA538" s="176">
        <v>14.333333333333334</v>
      </c>
      <c r="AB538" s="176">
        <v>1</v>
      </c>
      <c r="AC538" s="176">
        <v>75.276666666666671</v>
      </c>
      <c r="AD538" s="176">
        <v>1.7916666666666667</v>
      </c>
      <c r="AE538" s="176">
        <v>1.7916666666666667</v>
      </c>
      <c r="AF538" s="176" t="s">
        <v>213</v>
      </c>
      <c r="AG538" s="176">
        <v>1</v>
      </c>
      <c r="AH538" s="176" t="s">
        <v>649</v>
      </c>
      <c r="AI538" s="176" t="s">
        <v>649</v>
      </c>
      <c r="AJ538" s="176" t="s">
        <v>748</v>
      </c>
      <c r="AK538" s="176" t="s">
        <v>748</v>
      </c>
      <c r="AL538" s="1231" t="s">
        <v>251</v>
      </c>
      <c r="AM538" s="176" t="s">
        <v>639</v>
      </c>
      <c r="AN538" s="176">
        <v>0.66900000000000004</v>
      </c>
      <c r="AO538" s="176">
        <v>2.4</v>
      </c>
      <c r="AP538" s="176">
        <v>24</v>
      </c>
      <c r="AQ538" s="176">
        <v>216</v>
      </c>
      <c r="AR538" s="176">
        <v>3.4</v>
      </c>
      <c r="AS538" s="193">
        <v>11791.526400000002</v>
      </c>
    </row>
    <row r="539" spans="1:45" ht="16.5" customHeight="1">
      <c r="A539" s="175">
        <v>46156</v>
      </c>
      <c r="B539" s="176" t="s">
        <v>228</v>
      </c>
      <c r="C539" s="176" t="s">
        <v>645</v>
      </c>
      <c r="E539" s="176" t="s">
        <v>420</v>
      </c>
      <c r="F539" s="176" t="s">
        <v>420</v>
      </c>
      <c r="G539" s="176" t="s">
        <v>420</v>
      </c>
      <c r="H539" s="176" t="s">
        <v>420</v>
      </c>
      <c r="I539" s="176" t="s">
        <v>420</v>
      </c>
      <c r="L539" s="176" t="s">
        <v>645</v>
      </c>
      <c r="P539" s="176" t="s">
        <v>645</v>
      </c>
      <c r="T539" s="176" t="s">
        <v>645</v>
      </c>
      <c r="X539" s="176" t="s">
        <v>645</v>
      </c>
      <c r="Z539" s="176" t="s">
        <v>420</v>
      </c>
      <c r="AA539" s="176" t="s">
        <v>645</v>
      </c>
      <c r="AB539" s="176" t="s">
        <v>420</v>
      </c>
      <c r="AC539" s="176" t="s">
        <v>420</v>
      </c>
      <c r="AD539" s="176" t="s">
        <v>420</v>
      </c>
      <c r="AE539" s="176" t="s">
        <v>420</v>
      </c>
      <c r="AF539" s="176" t="s">
        <v>213</v>
      </c>
      <c r="AG539" s="176">
        <v>1</v>
      </c>
      <c r="AH539" s="176" t="s">
        <v>654</v>
      </c>
      <c r="AI539" s="176" t="s">
        <v>654</v>
      </c>
      <c r="AJ539" s="176" t="s">
        <v>654</v>
      </c>
      <c r="AK539" s="176" t="s">
        <v>654</v>
      </c>
      <c r="AL539" s="1231" t="s">
        <v>420</v>
      </c>
      <c r="AM539" s="176" t="s">
        <v>420</v>
      </c>
      <c r="AN539" s="176" t="s">
        <v>420</v>
      </c>
      <c r="AO539" s="176" t="s">
        <v>420</v>
      </c>
      <c r="AP539" s="176">
        <v>24</v>
      </c>
      <c r="AQ539" s="176">
        <v>216</v>
      </c>
      <c r="AR539" s="176" t="s">
        <v>420</v>
      </c>
      <c r="AS539" s="193" t="s">
        <v>420</v>
      </c>
    </row>
    <row r="540" spans="1:45" ht="16.5" customHeight="1">
      <c r="A540" s="175">
        <v>46156</v>
      </c>
      <c r="B540" s="176" t="s">
        <v>229</v>
      </c>
      <c r="C540" s="176" t="s">
        <v>645</v>
      </c>
      <c r="E540" s="176" t="s">
        <v>420</v>
      </c>
      <c r="F540" s="176" t="s">
        <v>420</v>
      </c>
      <c r="G540" s="176" t="s">
        <v>420</v>
      </c>
      <c r="H540" s="176" t="s">
        <v>420</v>
      </c>
      <c r="I540" s="176" t="s">
        <v>420</v>
      </c>
      <c r="L540" s="176" t="s">
        <v>645</v>
      </c>
      <c r="P540" s="176" t="s">
        <v>645</v>
      </c>
      <c r="T540" s="176" t="s">
        <v>645</v>
      </c>
      <c r="X540" s="176" t="s">
        <v>645</v>
      </c>
      <c r="Z540" s="176" t="s">
        <v>420</v>
      </c>
      <c r="AA540" s="176" t="s">
        <v>645</v>
      </c>
      <c r="AB540" s="176" t="s">
        <v>420</v>
      </c>
      <c r="AC540" s="176" t="s">
        <v>420</v>
      </c>
      <c r="AD540" s="176" t="s">
        <v>420</v>
      </c>
      <c r="AE540" s="176" t="s">
        <v>420</v>
      </c>
      <c r="AF540" s="176" t="s">
        <v>213</v>
      </c>
      <c r="AG540" s="176">
        <v>1</v>
      </c>
      <c r="AH540" s="176" t="s">
        <v>654</v>
      </c>
      <c r="AI540" s="176" t="s">
        <v>654</v>
      </c>
      <c r="AJ540" s="176" t="s">
        <v>654</v>
      </c>
      <c r="AK540" s="176" t="s">
        <v>654</v>
      </c>
      <c r="AL540" s="1231" t="s">
        <v>420</v>
      </c>
      <c r="AM540" s="176" t="s">
        <v>420</v>
      </c>
      <c r="AN540" s="176" t="s">
        <v>420</v>
      </c>
      <c r="AO540" s="176" t="s">
        <v>420</v>
      </c>
      <c r="AP540" s="176">
        <v>24</v>
      </c>
      <c r="AQ540" s="176">
        <v>216</v>
      </c>
      <c r="AR540" s="176" t="s">
        <v>420</v>
      </c>
      <c r="AS540" s="193" t="s">
        <v>420</v>
      </c>
    </row>
    <row r="541" spans="1:45" ht="16.5" customHeight="1">
      <c r="A541" s="175">
        <v>46156</v>
      </c>
      <c r="B541" s="176" t="s">
        <v>230</v>
      </c>
      <c r="C541" s="176" t="s">
        <v>17295</v>
      </c>
      <c r="E541" s="176" t="s">
        <v>869</v>
      </c>
      <c r="F541" s="176" t="s">
        <v>17296</v>
      </c>
      <c r="G541" s="176">
        <v>600</v>
      </c>
      <c r="H541" s="176" t="s">
        <v>459</v>
      </c>
      <c r="I541" s="176">
        <v>4</v>
      </c>
      <c r="J541" s="176">
        <v>14</v>
      </c>
      <c r="K541" s="176">
        <v>0</v>
      </c>
      <c r="L541" s="176">
        <v>9292</v>
      </c>
      <c r="M541" s="176">
        <v>9795</v>
      </c>
      <c r="N541" s="176">
        <v>4</v>
      </c>
      <c r="O541" s="176">
        <v>0</v>
      </c>
      <c r="P541" s="176">
        <v>9438</v>
      </c>
      <c r="Q541" s="176">
        <v>9765</v>
      </c>
      <c r="R541" s="176">
        <v>6</v>
      </c>
      <c r="S541" s="176">
        <v>0</v>
      </c>
      <c r="T541" s="176">
        <v>9440</v>
      </c>
      <c r="U541" s="176">
        <v>9766</v>
      </c>
      <c r="V541" s="176">
        <v>22</v>
      </c>
      <c r="W541" s="176">
        <v>0</v>
      </c>
      <c r="X541" s="176">
        <v>9280</v>
      </c>
      <c r="Y541" s="176">
        <v>9761</v>
      </c>
      <c r="Z541" s="176">
        <v>6.9230769230769234</v>
      </c>
      <c r="AA541" s="176">
        <v>7.666666666666667</v>
      </c>
      <c r="AB541" s="176">
        <v>1</v>
      </c>
      <c r="AC541" s="176">
        <v>95.671250000000001</v>
      </c>
      <c r="AD541" s="176">
        <v>0.95833333333333337</v>
      </c>
      <c r="AE541" s="176">
        <v>0.95833333333333337</v>
      </c>
      <c r="AF541" s="176" t="s">
        <v>213</v>
      </c>
      <c r="AG541" s="176">
        <v>0.5</v>
      </c>
      <c r="AH541" s="176" t="s">
        <v>644</v>
      </c>
      <c r="AI541" s="176" t="s">
        <v>644</v>
      </c>
      <c r="AJ541" s="176" t="s">
        <v>748</v>
      </c>
      <c r="AK541" s="176" t="s">
        <v>748</v>
      </c>
      <c r="AL541" s="1231" t="s">
        <v>251</v>
      </c>
      <c r="AM541" s="176" t="s">
        <v>657</v>
      </c>
      <c r="AN541" s="176">
        <v>1.859</v>
      </c>
      <c r="AO541" s="176">
        <v>1.6</v>
      </c>
      <c r="AP541" s="176">
        <v>24</v>
      </c>
      <c r="AQ541" s="176">
        <v>216</v>
      </c>
      <c r="AR541" s="176">
        <v>2.6</v>
      </c>
      <c r="AS541" s="193">
        <v>25056.345600000001</v>
      </c>
    </row>
    <row r="542" spans="1:45" ht="16.5" customHeight="1">
      <c r="A542" s="175">
        <v>46156</v>
      </c>
      <c r="B542" s="176" t="s">
        <v>231</v>
      </c>
      <c r="C542" s="176" t="s">
        <v>645</v>
      </c>
      <c r="E542" s="176" t="s">
        <v>420</v>
      </c>
      <c r="F542" s="176" t="s">
        <v>420</v>
      </c>
      <c r="G542" s="176" t="s">
        <v>420</v>
      </c>
      <c r="H542" s="176" t="s">
        <v>420</v>
      </c>
      <c r="I542" s="176" t="s">
        <v>420</v>
      </c>
      <c r="L542" s="176" t="s">
        <v>645</v>
      </c>
      <c r="P542" s="176" t="s">
        <v>645</v>
      </c>
      <c r="T542" s="176" t="s">
        <v>645</v>
      </c>
      <c r="X542" s="176" t="s">
        <v>645</v>
      </c>
      <c r="Z542" s="176" t="s">
        <v>420</v>
      </c>
      <c r="AA542" s="176" t="s">
        <v>645</v>
      </c>
      <c r="AB542" s="176" t="s">
        <v>420</v>
      </c>
      <c r="AC542" s="176" t="s">
        <v>420</v>
      </c>
      <c r="AD542" s="176" t="s">
        <v>420</v>
      </c>
      <c r="AE542" s="176" t="s">
        <v>420</v>
      </c>
      <c r="AF542" s="176" t="s">
        <v>232</v>
      </c>
      <c r="AG542" s="176">
        <v>1</v>
      </c>
      <c r="AH542" s="176" t="s">
        <v>654</v>
      </c>
      <c r="AI542" s="176" t="s">
        <v>654</v>
      </c>
      <c r="AJ542" s="176" t="s">
        <v>654</v>
      </c>
      <c r="AK542" s="176" t="s">
        <v>654</v>
      </c>
      <c r="AL542" s="1231" t="s">
        <v>420</v>
      </c>
      <c r="AM542" s="176" t="s">
        <v>420</v>
      </c>
      <c r="AN542" s="176" t="s">
        <v>420</v>
      </c>
      <c r="AO542" s="176" t="s">
        <v>420</v>
      </c>
      <c r="AP542" s="176">
        <v>24</v>
      </c>
      <c r="AQ542" s="176">
        <v>216</v>
      </c>
      <c r="AR542" s="176" t="s">
        <v>420</v>
      </c>
      <c r="AS542" s="193" t="s">
        <v>420</v>
      </c>
    </row>
    <row r="543" spans="1:45" ht="16.5" customHeight="1">
      <c r="A543" s="175">
        <v>46156</v>
      </c>
      <c r="B543" s="176" t="s">
        <v>233</v>
      </c>
      <c r="C543" s="176" t="s">
        <v>17375</v>
      </c>
      <c r="D543" s="176" t="s">
        <v>646</v>
      </c>
      <c r="E543" s="176" t="s">
        <v>17253</v>
      </c>
      <c r="F543" s="176" t="s">
        <v>17344</v>
      </c>
      <c r="G543" s="176">
        <v>600</v>
      </c>
      <c r="H543" s="176" t="s">
        <v>1470</v>
      </c>
      <c r="I543" s="176">
        <v>5.5</v>
      </c>
      <c r="J543" s="176">
        <v>13</v>
      </c>
      <c r="K543" s="176">
        <v>1</v>
      </c>
      <c r="L543" s="176">
        <v>7230</v>
      </c>
      <c r="N543" s="176">
        <v>21</v>
      </c>
      <c r="O543" s="176">
        <v>2</v>
      </c>
      <c r="P543" s="176">
        <v>7250</v>
      </c>
      <c r="R543" s="176">
        <v>23</v>
      </c>
      <c r="S543" s="176">
        <v>3</v>
      </c>
      <c r="T543" s="176">
        <v>7300</v>
      </c>
      <c r="V543" s="176">
        <v>33</v>
      </c>
      <c r="W543" s="176">
        <v>10</v>
      </c>
      <c r="X543" s="176">
        <v>7490</v>
      </c>
      <c r="Z543" s="176">
        <v>5.0526315789473681</v>
      </c>
      <c r="AA543" s="176">
        <v>30</v>
      </c>
      <c r="AB543" s="176">
        <v>0.98477564102564097</v>
      </c>
      <c r="AC543" s="176">
        <v>73.174999999999997</v>
      </c>
      <c r="AD543" s="176">
        <v>3.75</v>
      </c>
      <c r="AE543" s="176">
        <v>3.0833333333333335</v>
      </c>
      <c r="AF543" s="176" t="s">
        <v>232</v>
      </c>
      <c r="AG543" s="176">
        <v>1</v>
      </c>
      <c r="AH543" s="176" t="s">
        <v>650</v>
      </c>
      <c r="AI543" s="176" t="s">
        <v>650</v>
      </c>
      <c r="AJ543" s="176" t="s">
        <v>844</v>
      </c>
      <c r="AK543" s="176" t="s">
        <v>844</v>
      </c>
      <c r="AL543" s="1231" t="s">
        <v>251</v>
      </c>
      <c r="AM543" s="176" t="s">
        <v>657</v>
      </c>
      <c r="AN543" s="176">
        <v>1.859</v>
      </c>
      <c r="AO543" s="176">
        <v>2</v>
      </c>
      <c r="AP543" s="176">
        <v>24</v>
      </c>
      <c r="AQ543" s="176">
        <v>216</v>
      </c>
      <c r="AR543" s="176">
        <v>3</v>
      </c>
      <c r="AS543" s="193">
        <v>28911.168000000001</v>
      </c>
    </row>
    <row r="544" spans="1:45" ht="16.5" customHeight="1">
      <c r="A544" s="175">
        <v>46156</v>
      </c>
      <c r="B544" s="176" t="s">
        <v>234</v>
      </c>
      <c r="C544" s="176" t="s">
        <v>645</v>
      </c>
      <c r="E544" s="176" t="s">
        <v>420</v>
      </c>
      <c r="F544" s="176" t="s">
        <v>420</v>
      </c>
      <c r="G544" s="176" t="s">
        <v>420</v>
      </c>
      <c r="H544" s="176" t="s">
        <v>420</v>
      </c>
      <c r="I544" s="176" t="s">
        <v>420</v>
      </c>
      <c r="L544" s="176" t="s">
        <v>645</v>
      </c>
      <c r="P544" s="176" t="s">
        <v>645</v>
      </c>
      <c r="T544" s="176" t="s">
        <v>645</v>
      </c>
      <c r="X544" s="176" t="s">
        <v>645</v>
      </c>
      <c r="Z544" s="176" t="s">
        <v>420</v>
      </c>
      <c r="AA544" s="176" t="s">
        <v>645</v>
      </c>
      <c r="AB544" s="176" t="s">
        <v>420</v>
      </c>
      <c r="AC544" s="176" t="s">
        <v>420</v>
      </c>
      <c r="AD544" s="176" t="s">
        <v>420</v>
      </c>
      <c r="AE544" s="176" t="s">
        <v>420</v>
      </c>
      <c r="AF544" s="176" t="s">
        <v>232</v>
      </c>
      <c r="AG544" s="176">
        <v>1</v>
      </c>
      <c r="AH544" s="176" t="s">
        <v>654</v>
      </c>
      <c r="AI544" s="176" t="s">
        <v>654</v>
      </c>
      <c r="AJ544" s="176" t="s">
        <v>654</v>
      </c>
      <c r="AK544" s="176" t="s">
        <v>654</v>
      </c>
      <c r="AL544" s="1231" t="s">
        <v>420</v>
      </c>
      <c r="AM544" s="176" t="s">
        <v>420</v>
      </c>
      <c r="AN544" s="176" t="s">
        <v>420</v>
      </c>
      <c r="AO544" s="176" t="s">
        <v>420</v>
      </c>
      <c r="AP544" s="176">
        <v>24</v>
      </c>
      <c r="AQ544" s="176">
        <v>216</v>
      </c>
      <c r="AR544" s="176" t="s">
        <v>420</v>
      </c>
      <c r="AS544" s="193" t="s">
        <v>420</v>
      </c>
    </row>
    <row r="545" spans="1:45" ht="16.5" customHeight="1">
      <c r="A545" s="175">
        <v>46156</v>
      </c>
      <c r="B545" s="176" t="s">
        <v>235</v>
      </c>
      <c r="C545" s="176" t="s">
        <v>17357</v>
      </c>
      <c r="D545" s="176" t="s">
        <v>646</v>
      </c>
      <c r="E545" s="176" t="s">
        <v>17253</v>
      </c>
      <c r="F545" s="176" t="s">
        <v>17358</v>
      </c>
      <c r="G545" s="176">
        <v>700</v>
      </c>
      <c r="H545" s="176" t="s">
        <v>814</v>
      </c>
      <c r="I545" s="176">
        <v>5.5</v>
      </c>
      <c r="J545" s="176">
        <v>47</v>
      </c>
      <c r="K545" s="176">
        <v>0</v>
      </c>
      <c r="L545" s="176">
        <v>8470</v>
      </c>
      <c r="M545" s="176">
        <v>9070</v>
      </c>
      <c r="N545" s="176">
        <v>7</v>
      </c>
      <c r="O545" s="176">
        <v>0</v>
      </c>
      <c r="P545" s="176">
        <v>7780</v>
      </c>
      <c r="Q545" s="176">
        <v>8520</v>
      </c>
      <c r="R545" s="176">
        <v>29</v>
      </c>
      <c r="S545" s="176">
        <v>2</v>
      </c>
      <c r="T545" s="176">
        <v>7960</v>
      </c>
      <c r="U545" s="176">
        <v>9260</v>
      </c>
      <c r="V545" s="176">
        <v>39</v>
      </c>
      <c r="W545" s="176">
        <v>2</v>
      </c>
      <c r="X545" s="176">
        <v>8900</v>
      </c>
      <c r="Y545" s="176">
        <v>9540</v>
      </c>
      <c r="Z545" s="176">
        <v>5.8775510204081636</v>
      </c>
      <c r="AA545" s="176">
        <v>40.666666666666664</v>
      </c>
      <c r="AB545" s="176">
        <v>0.99672809829059827</v>
      </c>
      <c r="AC545" s="176">
        <v>86.875</v>
      </c>
      <c r="AD545" s="176">
        <v>5.083333333333333</v>
      </c>
      <c r="AE545" s="176">
        <v>4.916666666666667</v>
      </c>
      <c r="AF545" s="176" t="s">
        <v>236</v>
      </c>
      <c r="AG545" s="176">
        <v>1</v>
      </c>
      <c r="AH545" s="176" t="s">
        <v>15435</v>
      </c>
      <c r="AI545" s="176" t="s">
        <v>15435</v>
      </c>
      <c r="AJ545" s="176" t="s">
        <v>653</v>
      </c>
      <c r="AK545" s="176" t="s">
        <v>653</v>
      </c>
      <c r="AL545" s="1231" t="s">
        <v>252</v>
      </c>
      <c r="AM545" s="176" t="s">
        <v>466</v>
      </c>
      <c r="AN545" s="176">
        <v>1.1890000000000001</v>
      </c>
      <c r="AO545" s="176">
        <v>2.9</v>
      </c>
      <c r="AP545" s="176">
        <v>24</v>
      </c>
      <c r="AQ545" s="176">
        <v>216</v>
      </c>
      <c r="AR545" s="176">
        <v>3.9</v>
      </c>
      <c r="AS545" s="193">
        <v>24038.7264</v>
      </c>
    </row>
    <row r="546" spans="1:45" ht="16.5" customHeight="1">
      <c r="A546" s="175">
        <v>46156</v>
      </c>
      <c r="B546" s="176" t="s">
        <v>237</v>
      </c>
      <c r="C546" s="176" t="s">
        <v>17343</v>
      </c>
      <c r="D546" s="176" t="s">
        <v>646</v>
      </c>
      <c r="E546" s="176" t="s">
        <v>17253</v>
      </c>
      <c r="F546" s="176" t="s">
        <v>17344</v>
      </c>
      <c r="G546" s="176">
        <v>700</v>
      </c>
      <c r="H546" s="176" t="s">
        <v>876</v>
      </c>
      <c r="I546" s="176">
        <v>5.5</v>
      </c>
      <c r="J546" s="176">
        <v>16</v>
      </c>
      <c r="K546" s="176">
        <v>0</v>
      </c>
      <c r="L546" s="176">
        <v>9070</v>
      </c>
      <c r="M546" s="176">
        <v>8700</v>
      </c>
      <c r="N546" s="176">
        <v>13</v>
      </c>
      <c r="O546" s="176">
        <v>0</v>
      </c>
      <c r="P546" s="176">
        <v>9070</v>
      </c>
      <c r="Q546" s="176">
        <v>9070</v>
      </c>
      <c r="R546" s="176">
        <v>26</v>
      </c>
      <c r="S546" s="176">
        <v>0</v>
      </c>
      <c r="T546" s="176">
        <v>9630</v>
      </c>
      <c r="U546" s="176">
        <v>8890</v>
      </c>
      <c r="V546" s="176">
        <v>31</v>
      </c>
      <c r="W546" s="176">
        <v>1</v>
      </c>
      <c r="X546" s="176">
        <v>9260</v>
      </c>
      <c r="Y546" s="176">
        <v>8890</v>
      </c>
      <c r="Z546" s="176">
        <v>5.8536585365853657</v>
      </c>
      <c r="AA546" s="176">
        <v>28.666666666666668</v>
      </c>
      <c r="AB546" s="176">
        <v>0.99917868589743586</v>
      </c>
      <c r="AC546" s="176">
        <v>90.724999999999994</v>
      </c>
      <c r="AD546" s="176">
        <v>3.5833333333333335</v>
      </c>
      <c r="AE546" s="176">
        <v>3.5416666666666665</v>
      </c>
      <c r="AF546" s="176" t="s">
        <v>236</v>
      </c>
      <c r="AG546" s="176">
        <v>1</v>
      </c>
      <c r="AH546" s="176" t="s">
        <v>15435</v>
      </c>
      <c r="AI546" s="176" t="s">
        <v>15435</v>
      </c>
      <c r="AJ546" s="176" t="s">
        <v>653</v>
      </c>
      <c r="AK546" s="176" t="s">
        <v>653</v>
      </c>
      <c r="AL546" s="1231" t="s">
        <v>251</v>
      </c>
      <c r="AM546" s="176" t="s">
        <v>466</v>
      </c>
      <c r="AN546" s="176">
        <v>1.1890000000000001</v>
      </c>
      <c r="AO546" s="176">
        <v>2.9</v>
      </c>
      <c r="AP546" s="176">
        <v>24</v>
      </c>
      <c r="AQ546" s="176">
        <v>216</v>
      </c>
      <c r="AR546" s="176">
        <v>3.9</v>
      </c>
      <c r="AS546" s="193">
        <v>24038.7264</v>
      </c>
    </row>
    <row r="547" spans="1:45" ht="16.5" customHeight="1">
      <c r="A547" s="175">
        <v>46156</v>
      </c>
      <c r="B547" s="176" t="s">
        <v>238</v>
      </c>
      <c r="C547" s="176" t="s">
        <v>17285</v>
      </c>
      <c r="E547" s="176" t="s">
        <v>17253</v>
      </c>
      <c r="F547" s="176" t="s">
        <v>17293</v>
      </c>
      <c r="G547" s="176">
        <v>670</v>
      </c>
      <c r="H547" s="176" t="s">
        <v>735</v>
      </c>
      <c r="I547" s="176">
        <v>5</v>
      </c>
      <c r="J547" s="176">
        <v>20</v>
      </c>
      <c r="K547" s="176">
        <v>0</v>
      </c>
      <c r="L547" s="176">
        <v>8700</v>
      </c>
      <c r="N547" s="176">
        <v>13</v>
      </c>
      <c r="O547" s="176">
        <v>0</v>
      </c>
      <c r="P547" s="176">
        <v>8980</v>
      </c>
      <c r="R547" s="176">
        <v>15</v>
      </c>
      <c r="S547" s="176">
        <v>0</v>
      </c>
      <c r="T547" s="176">
        <v>9170</v>
      </c>
      <c r="V547" s="176">
        <v>22</v>
      </c>
      <c r="W547" s="176">
        <v>0</v>
      </c>
      <c r="X547" s="176">
        <v>8520</v>
      </c>
      <c r="Z547" s="176">
        <v>6.2882096069868991</v>
      </c>
      <c r="AA547" s="176">
        <v>46.666666666666664</v>
      </c>
      <c r="AB547" s="176">
        <v>1</v>
      </c>
      <c r="AC547" s="176">
        <v>88.424999999999997</v>
      </c>
      <c r="AD547" s="176">
        <v>5.833333333333333</v>
      </c>
      <c r="AE547" s="176">
        <v>5.833333333333333</v>
      </c>
      <c r="AF547" s="176" t="s">
        <v>236</v>
      </c>
      <c r="AG547" s="176">
        <v>2</v>
      </c>
      <c r="AH547" s="176" t="s">
        <v>15435</v>
      </c>
      <c r="AI547" s="176" t="s">
        <v>15435</v>
      </c>
      <c r="AJ547" s="176" t="s">
        <v>653</v>
      </c>
      <c r="AK547" s="176" t="s">
        <v>653</v>
      </c>
      <c r="AL547" s="1231" t="s">
        <v>251</v>
      </c>
      <c r="AM547" s="176" t="s">
        <v>466</v>
      </c>
      <c r="AN547" s="176">
        <v>1.1890000000000001</v>
      </c>
      <c r="AO547" s="176">
        <v>1.7</v>
      </c>
      <c r="AP547" s="176">
        <v>24</v>
      </c>
      <c r="AQ547" s="176">
        <v>216</v>
      </c>
      <c r="AR547" s="176">
        <v>2.7</v>
      </c>
      <c r="AS547" s="193">
        <v>16642.195200000002</v>
      </c>
    </row>
    <row r="548" spans="1:45" ht="16.5" customHeight="1">
      <c r="A548" s="175">
        <v>46156</v>
      </c>
      <c r="B548" s="176" t="s">
        <v>238</v>
      </c>
      <c r="C548" s="176" t="s">
        <v>17284</v>
      </c>
      <c r="E548" s="176" t="s">
        <v>17253</v>
      </c>
      <c r="F548" s="176" t="s">
        <v>17293</v>
      </c>
      <c r="G548" s="176">
        <v>670</v>
      </c>
      <c r="H548" s="176" t="s">
        <v>662</v>
      </c>
      <c r="I548" s="176">
        <v>5</v>
      </c>
      <c r="J548" s="176">
        <v>23</v>
      </c>
      <c r="K548" s="176">
        <v>0</v>
      </c>
      <c r="M548" s="176">
        <v>8520</v>
      </c>
      <c r="N548" s="176">
        <v>12</v>
      </c>
      <c r="O548" s="176">
        <v>0</v>
      </c>
      <c r="Q548" s="176">
        <v>8700</v>
      </c>
      <c r="R548" s="176">
        <v>24</v>
      </c>
      <c r="S548" s="176">
        <v>0</v>
      </c>
      <c r="T548" s="176">
        <v>9540</v>
      </c>
      <c r="V548" s="176">
        <v>31</v>
      </c>
      <c r="W548" s="176">
        <v>0</v>
      </c>
      <c r="X548" s="176">
        <v>8980</v>
      </c>
      <c r="Z548" s="176">
        <v>6.1802575107296134</v>
      </c>
      <c r="AA548" s="176">
        <v>60</v>
      </c>
      <c r="AB548" s="176">
        <v>1</v>
      </c>
      <c r="AC548" s="176">
        <v>89.35</v>
      </c>
      <c r="AD548" s="176">
        <v>7.5</v>
      </c>
      <c r="AE548" s="176">
        <v>7.5</v>
      </c>
      <c r="AF548" s="176" t="s">
        <v>236</v>
      </c>
      <c r="AG548" s="176">
        <v>2</v>
      </c>
      <c r="AH548" s="176" t="s">
        <v>15435</v>
      </c>
      <c r="AI548" s="176" t="s">
        <v>15435</v>
      </c>
      <c r="AJ548" s="176" t="s">
        <v>868</v>
      </c>
      <c r="AK548" s="176" t="s">
        <v>868</v>
      </c>
      <c r="AM548" s="176" t="s">
        <v>466</v>
      </c>
      <c r="AN548" s="176">
        <v>1.1890000000000001</v>
      </c>
      <c r="AO548" s="176">
        <v>2.4</v>
      </c>
      <c r="AP548" s="176">
        <v>24</v>
      </c>
      <c r="AQ548" s="176">
        <v>216</v>
      </c>
      <c r="AR548" s="176">
        <v>3.4</v>
      </c>
      <c r="AS548" s="193">
        <v>20956.838400000001</v>
      </c>
    </row>
    <row r="549" spans="1:45" ht="16.5" customHeight="1">
      <c r="A549" s="175">
        <v>46156</v>
      </c>
      <c r="B549" s="176" t="s">
        <v>239</v>
      </c>
      <c r="C549" s="176" t="s">
        <v>645</v>
      </c>
      <c r="E549" s="176" t="s">
        <v>420</v>
      </c>
      <c r="F549" s="176" t="s">
        <v>420</v>
      </c>
      <c r="G549" s="176" t="s">
        <v>420</v>
      </c>
      <c r="H549" s="176" t="s">
        <v>420</v>
      </c>
      <c r="I549" s="176" t="s">
        <v>420</v>
      </c>
      <c r="L549" s="176" t="s">
        <v>645</v>
      </c>
      <c r="P549" s="176" t="s">
        <v>645</v>
      </c>
      <c r="T549" s="176" t="s">
        <v>645</v>
      </c>
      <c r="X549" s="176" t="s">
        <v>645</v>
      </c>
      <c r="Z549" s="176" t="s">
        <v>420</v>
      </c>
      <c r="AA549" s="176" t="s">
        <v>645</v>
      </c>
      <c r="AB549" s="176" t="s">
        <v>420</v>
      </c>
      <c r="AC549" s="176" t="s">
        <v>420</v>
      </c>
      <c r="AD549" s="176" t="s">
        <v>420</v>
      </c>
      <c r="AE549" s="176" t="s">
        <v>420</v>
      </c>
      <c r="AF549" s="176" t="s">
        <v>236</v>
      </c>
      <c r="AG549" s="176">
        <v>2</v>
      </c>
      <c r="AH549" s="176" t="s">
        <v>654</v>
      </c>
      <c r="AI549" s="176" t="s">
        <v>654</v>
      </c>
      <c r="AJ549" s="176" t="s">
        <v>654</v>
      </c>
      <c r="AK549" s="176" t="s">
        <v>654</v>
      </c>
      <c r="AL549" s="1231" t="s">
        <v>420</v>
      </c>
      <c r="AM549" s="176" t="s">
        <v>420</v>
      </c>
      <c r="AN549" s="176" t="s">
        <v>420</v>
      </c>
      <c r="AO549" s="176" t="s">
        <v>420</v>
      </c>
      <c r="AP549" s="176">
        <v>24</v>
      </c>
      <c r="AQ549" s="176">
        <v>216</v>
      </c>
      <c r="AR549" s="176" t="s">
        <v>420</v>
      </c>
      <c r="AS549" s="193" t="s">
        <v>420</v>
      </c>
    </row>
    <row r="550" spans="1:45" ht="16.5" customHeight="1">
      <c r="A550" s="175">
        <v>46156</v>
      </c>
      <c r="B550" s="176" t="s">
        <v>389</v>
      </c>
      <c r="C550" s="176" t="s">
        <v>17270</v>
      </c>
      <c r="D550" s="176" t="s">
        <v>646</v>
      </c>
      <c r="E550" s="176" t="s">
        <v>17260</v>
      </c>
      <c r="F550" s="176" t="s">
        <v>17273</v>
      </c>
      <c r="G550" s="176">
        <v>550</v>
      </c>
      <c r="H550" s="176" t="s">
        <v>812</v>
      </c>
      <c r="I550" s="176">
        <v>5.5</v>
      </c>
      <c r="L550" s="176" t="s">
        <v>127</v>
      </c>
      <c r="P550" s="176" t="s">
        <v>127</v>
      </c>
      <c r="T550" s="176" t="s">
        <v>127</v>
      </c>
      <c r="X550" s="176" t="s">
        <v>645</v>
      </c>
      <c r="Z550" s="176">
        <v>6.6055045871559637</v>
      </c>
      <c r="AA550" s="176" t="s">
        <v>127</v>
      </c>
      <c r="AB550" s="176" t="s">
        <v>420</v>
      </c>
      <c r="AC550" s="176" t="s">
        <v>420</v>
      </c>
      <c r="AD550" s="176" t="s">
        <v>420</v>
      </c>
      <c r="AE550" s="176" t="s">
        <v>420</v>
      </c>
      <c r="AF550" s="176" t="s">
        <v>236</v>
      </c>
      <c r="AG550" s="176">
        <v>2</v>
      </c>
      <c r="AH550" s="176" t="s">
        <v>651</v>
      </c>
      <c r="AI550" s="176" t="s">
        <v>651</v>
      </c>
      <c r="AJ550" s="176" t="s">
        <v>868</v>
      </c>
      <c r="AK550" s="176" t="s">
        <v>868</v>
      </c>
      <c r="AL550" s="1231" t="s">
        <v>252</v>
      </c>
      <c r="AM550" s="176" t="s">
        <v>657</v>
      </c>
      <c r="AN550" s="176">
        <v>1.859</v>
      </c>
      <c r="AO550" s="176">
        <v>3.2</v>
      </c>
      <c r="AP550" s="176">
        <v>24</v>
      </c>
      <c r="AQ550" s="176">
        <v>216</v>
      </c>
      <c r="AR550" s="176">
        <v>4.2</v>
      </c>
      <c r="AS550" s="193">
        <v>40475.635199999997</v>
      </c>
    </row>
    <row r="551" spans="1:45" ht="16.5" customHeight="1">
      <c r="A551" s="175">
        <v>46156</v>
      </c>
      <c r="B551" s="176" t="s">
        <v>389</v>
      </c>
      <c r="C551" s="176" t="s">
        <v>17383</v>
      </c>
      <c r="D551" s="176" t="s">
        <v>646</v>
      </c>
      <c r="E551" s="176" t="s">
        <v>17253</v>
      </c>
      <c r="F551" s="176" t="s">
        <v>17358</v>
      </c>
      <c r="G551" s="176">
        <v>700</v>
      </c>
      <c r="H551" s="176" t="s">
        <v>805</v>
      </c>
      <c r="I551" s="176">
        <v>5.5</v>
      </c>
      <c r="J551" s="176">
        <v>5</v>
      </c>
      <c r="K551" s="176">
        <v>0</v>
      </c>
      <c r="M551" s="176">
        <v>10000</v>
      </c>
      <c r="N551" s="176">
        <v>18</v>
      </c>
      <c r="O551" s="176">
        <v>0</v>
      </c>
      <c r="Q551" s="176">
        <v>10000</v>
      </c>
      <c r="R551" s="176">
        <v>3</v>
      </c>
      <c r="S551" s="176">
        <v>0</v>
      </c>
      <c r="T551" s="176">
        <v>10000</v>
      </c>
      <c r="V551" s="176">
        <v>24</v>
      </c>
      <c r="W551" s="176">
        <v>1</v>
      </c>
      <c r="X551" s="176">
        <v>10000</v>
      </c>
      <c r="Y551" s="176">
        <v>9630</v>
      </c>
      <c r="Z551" s="176">
        <v>5.8536585365853657</v>
      </c>
      <c r="AA551" s="176">
        <v>33.333333333333336</v>
      </c>
      <c r="AB551" s="176">
        <v>0.99917868589743586</v>
      </c>
      <c r="AC551" s="176">
        <v>99.26</v>
      </c>
      <c r="AD551" s="176">
        <v>4.166666666666667</v>
      </c>
      <c r="AE551" s="176">
        <v>4.083333333333333</v>
      </c>
      <c r="AF551" s="176" t="s">
        <v>236</v>
      </c>
      <c r="AG551" s="176">
        <v>2</v>
      </c>
      <c r="AH551" s="176" t="s">
        <v>651</v>
      </c>
      <c r="AI551" s="176" t="s">
        <v>651</v>
      </c>
      <c r="AJ551" s="176" t="s">
        <v>868</v>
      </c>
      <c r="AK551" s="176" t="s">
        <v>868</v>
      </c>
      <c r="AM551" s="176" t="s">
        <v>466</v>
      </c>
      <c r="AN551" s="176">
        <v>1.1890000000000001</v>
      </c>
      <c r="AO551" s="176">
        <v>2.8</v>
      </c>
      <c r="AP551" s="176">
        <v>24</v>
      </c>
      <c r="AQ551" s="176">
        <v>216</v>
      </c>
      <c r="AR551" s="176">
        <v>3.8</v>
      </c>
      <c r="AS551" s="193">
        <v>23422.3488</v>
      </c>
    </row>
    <row r="552" spans="1:45" ht="16.5" customHeight="1">
      <c r="A552" s="175">
        <v>46156</v>
      </c>
      <c r="B552" s="176" t="s">
        <v>418</v>
      </c>
      <c r="C552" s="176" t="s">
        <v>17359</v>
      </c>
      <c r="D552" s="176" t="s">
        <v>646</v>
      </c>
      <c r="E552" s="176" t="s">
        <v>17253</v>
      </c>
      <c r="F552" s="176" t="s">
        <v>17358</v>
      </c>
      <c r="G552" s="176">
        <v>700</v>
      </c>
      <c r="H552" s="176" t="s">
        <v>944</v>
      </c>
      <c r="I552" s="176">
        <v>5.5</v>
      </c>
      <c r="J552" s="176">
        <v>31</v>
      </c>
      <c r="K552" s="176">
        <v>8</v>
      </c>
      <c r="L552" s="176">
        <v>10000</v>
      </c>
      <c r="M552" s="176">
        <v>9630</v>
      </c>
      <c r="N552" s="176">
        <v>19</v>
      </c>
      <c r="O552" s="176">
        <v>0</v>
      </c>
      <c r="P552" s="176">
        <v>10000</v>
      </c>
      <c r="Q552" s="176">
        <v>9630</v>
      </c>
      <c r="R552" s="176">
        <v>15</v>
      </c>
      <c r="S552" s="176">
        <v>0</v>
      </c>
      <c r="T552" s="176">
        <v>9720</v>
      </c>
      <c r="U552" s="176">
        <v>8610</v>
      </c>
      <c r="Z552" s="176">
        <v>5.8536585365853657</v>
      </c>
      <c r="AA552" s="176">
        <v>21.666666666666668</v>
      </c>
      <c r="AB552" s="176">
        <v>0.9934294871794872</v>
      </c>
      <c r="AC552" s="176">
        <v>95.983333333333334</v>
      </c>
      <c r="AD552" s="176">
        <v>2.7083333333333335</v>
      </c>
      <c r="AE552" s="176">
        <v>2.375</v>
      </c>
      <c r="AF552" s="176" t="s">
        <v>236</v>
      </c>
      <c r="AG552" s="176">
        <v>1</v>
      </c>
      <c r="AH552" s="176" t="s">
        <v>651</v>
      </c>
      <c r="AI552" s="176" t="s">
        <v>651</v>
      </c>
      <c r="AJ552" s="176" t="s">
        <v>868</v>
      </c>
      <c r="AK552" s="176" t="s">
        <v>868</v>
      </c>
      <c r="AL552" s="1231" t="s">
        <v>252</v>
      </c>
      <c r="AM552" s="176" t="s">
        <v>466</v>
      </c>
      <c r="AN552" s="176">
        <v>1.1890000000000001</v>
      </c>
      <c r="AO552" s="176">
        <v>2.8</v>
      </c>
      <c r="AP552" s="176">
        <v>24</v>
      </c>
      <c r="AQ552" s="176">
        <v>216</v>
      </c>
      <c r="AR552" s="176">
        <v>3.8</v>
      </c>
      <c r="AS552" s="193">
        <v>23422.3488</v>
      </c>
    </row>
    <row r="553" spans="1:45" ht="16.5" customHeight="1">
      <c r="A553" s="175">
        <v>46156</v>
      </c>
      <c r="B553" s="176" t="s">
        <v>240</v>
      </c>
      <c r="C553" s="176" t="s">
        <v>17384</v>
      </c>
      <c r="E553" s="176" t="s">
        <v>4424</v>
      </c>
      <c r="F553" s="176" t="s">
        <v>17394</v>
      </c>
      <c r="G553" s="176">
        <v>500</v>
      </c>
      <c r="H553" s="176" t="s">
        <v>1088</v>
      </c>
      <c r="I553" s="176">
        <v>4</v>
      </c>
      <c r="J553" s="176">
        <v>24</v>
      </c>
      <c r="K553" s="176">
        <v>0</v>
      </c>
      <c r="L553" s="176">
        <v>2617</v>
      </c>
      <c r="N553" s="176">
        <v>10</v>
      </c>
      <c r="O553" s="176">
        <v>0</v>
      </c>
      <c r="P553" s="176">
        <v>2640</v>
      </c>
      <c r="R553" s="176">
        <v>4</v>
      </c>
      <c r="S553" s="176">
        <v>0</v>
      </c>
      <c r="T553" s="176">
        <v>2801</v>
      </c>
      <c r="V553" s="176">
        <v>6</v>
      </c>
      <c r="W553" s="176">
        <v>0</v>
      </c>
      <c r="X553" s="176">
        <v>2596</v>
      </c>
      <c r="Z553" s="176">
        <v>2.028169014084507</v>
      </c>
      <c r="AA553" s="176">
        <v>29.333333333333332</v>
      </c>
      <c r="AB553" s="176">
        <v>1</v>
      </c>
      <c r="AC553" s="176">
        <v>26.635000000000002</v>
      </c>
      <c r="AD553" s="176">
        <v>3.6666666666666665</v>
      </c>
      <c r="AE553" s="176">
        <v>1.8333333333333333</v>
      </c>
      <c r="AF553" s="176" t="s">
        <v>241</v>
      </c>
      <c r="AG553" s="176">
        <v>3</v>
      </c>
      <c r="AH553" s="176" t="s">
        <v>649</v>
      </c>
      <c r="AI553" s="176" t="s">
        <v>649</v>
      </c>
      <c r="AJ553" s="176" t="s">
        <v>862</v>
      </c>
      <c r="AK553" s="176" t="s">
        <v>862</v>
      </c>
      <c r="AL553" s="1231" t="s">
        <v>252</v>
      </c>
      <c r="AM553" s="176" t="s">
        <v>126</v>
      </c>
      <c r="AN553" s="176">
        <v>0.91100000000000003</v>
      </c>
      <c r="AO553" s="176">
        <v>0.9</v>
      </c>
      <c r="AP553" s="176">
        <v>24</v>
      </c>
      <c r="AQ553" s="176">
        <v>216</v>
      </c>
      <c r="AR553" s="176">
        <v>1.9</v>
      </c>
      <c r="AS553" s="193">
        <v>8972.9856</v>
      </c>
    </row>
    <row r="554" spans="1:45" ht="16.5" customHeight="1">
      <c r="A554" s="175">
        <v>46156</v>
      </c>
      <c r="B554" s="176" t="s">
        <v>240</v>
      </c>
      <c r="C554" s="176" t="s">
        <v>17385</v>
      </c>
      <c r="E554" s="176" t="s">
        <v>16561</v>
      </c>
      <c r="F554" s="176" t="s">
        <v>17395</v>
      </c>
      <c r="G554" s="176">
        <v>600</v>
      </c>
      <c r="H554" s="176" t="s">
        <v>491</v>
      </c>
      <c r="I554" s="176">
        <v>5</v>
      </c>
      <c r="J554" s="176">
        <v>8</v>
      </c>
      <c r="K554" s="176">
        <v>0</v>
      </c>
      <c r="L554" s="176">
        <v>2617</v>
      </c>
      <c r="N554" s="176">
        <v>4</v>
      </c>
      <c r="O554" s="176">
        <v>0</v>
      </c>
      <c r="P554" s="176">
        <v>2640</v>
      </c>
      <c r="R554" s="176">
        <v>2</v>
      </c>
      <c r="S554" s="176">
        <v>0</v>
      </c>
      <c r="T554" s="176">
        <v>2801</v>
      </c>
      <c r="V554" s="176">
        <v>12</v>
      </c>
      <c r="W554" s="176">
        <v>0</v>
      </c>
      <c r="X554" s="176">
        <v>2596</v>
      </c>
      <c r="Z554" s="176">
        <v>2.8402366863905324</v>
      </c>
      <c r="AA554" s="176">
        <v>17.333333333333332</v>
      </c>
      <c r="AB554" s="176">
        <v>1</v>
      </c>
      <c r="AC554" s="176">
        <v>26.635000000000002</v>
      </c>
      <c r="AD554" s="176">
        <v>2.1666666666666665</v>
      </c>
      <c r="AE554" s="176">
        <v>1.0833333333333333</v>
      </c>
      <c r="AF554" s="176" t="s">
        <v>241</v>
      </c>
      <c r="AG554" s="176">
        <v>3</v>
      </c>
      <c r="AH554" s="176" t="s">
        <v>649</v>
      </c>
      <c r="AI554" s="176" t="s">
        <v>649</v>
      </c>
      <c r="AJ554" s="176" t="s">
        <v>862</v>
      </c>
      <c r="AK554" s="176" t="s">
        <v>862</v>
      </c>
      <c r="AM554" s="176" t="s">
        <v>126</v>
      </c>
      <c r="AN554" s="176">
        <v>0.91100000000000003</v>
      </c>
      <c r="AO554" s="176">
        <v>1.3</v>
      </c>
      <c r="AP554" s="176">
        <v>24</v>
      </c>
      <c r="AQ554" s="176">
        <v>216</v>
      </c>
      <c r="AR554" s="176">
        <v>2.2999999999999998</v>
      </c>
      <c r="AS554" s="193">
        <v>10862.035199999998</v>
      </c>
    </row>
    <row r="555" spans="1:45" ht="16.5" customHeight="1">
      <c r="A555" s="175">
        <v>46156</v>
      </c>
      <c r="B555" s="176" t="s">
        <v>242</v>
      </c>
      <c r="C555" s="176" t="s">
        <v>386</v>
      </c>
      <c r="E555" s="176" t="s">
        <v>420</v>
      </c>
      <c r="F555" s="176" t="s">
        <v>420</v>
      </c>
      <c r="G555" s="176" t="s">
        <v>420</v>
      </c>
      <c r="H555" s="176" t="s">
        <v>420</v>
      </c>
      <c r="I555" s="176" t="s">
        <v>420</v>
      </c>
      <c r="L555" s="176" t="s">
        <v>386</v>
      </c>
      <c r="P555" s="176" t="s">
        <v>386</v>
      </c>
      <c r="T555" s="176" t="s">
        <v>386</v>
      </c>
      <c r="X555" s="176" t="s">
        <v>386</v>
      </c>
      <c r="Z555" s="176" t="s">
        <v>420</v>
      </c>
      <c r="AA555" s="176" t="s">
        <v>420</v>
      </c>
      <c r="AB555" s="176" t="s">
        <v>420</v>
      </c>
      <c r="AD555" s="176" t="s">
        <v>420</v>
      </c>
      <c r="AE555" s="176" t="s">
        <v>420</v>
      </c>
      <c r="AF555" s="176" t="s">
        <v>241</v>
      </c>
      <c r="AG555" s="176">
        <v>5</v>
      </c>
      <c r="AH555" s="176" t="s">
        <v>649</v>
      </c>
      <c r="AI555" s="176" t="s">
        <v>649</v>
      </c>
      <c r="AJ555" s="176" t="s">
        <v>862</v>
      </c>
      <c r="AK555" s="176" t="s">
        <v>862</v>
      </c>
      <c r="AL555" s="1231" t="s">
        <v>420</v>
      </c>
      <c r="AM555" s="176" t="s">
        <v>420</v>
      </c>
      <c r="AN555" s="176" t="s">
        <v>420</v>
      </c>
      <c r="AO555" s="176" t="s">
        <v>420</v>
      </c>
      <c r="AP555" s="176">
        <v>24</v>
      </c>
      <c r="AQ555" s="176">
        <v>216</v>
      </c>
      <c r="AR555" s="176" t="s">
        <v>420</v>
      </c>
      <c r="AS555" s="193" t="s">
        <v>420</v>
      </c>
    </row>
    <row r="556" spans="1:45" ht="16.5" customHeight="1">
      <c r="A556" s="175">
        <v>46156</v>
      </c>
      <c r="B556" s="176" t="s">
        <v>16531</v>
      </c>
      <c r="C556" s="176" t="s">
        <v>16707</v>
      </c>
      <c r="E556" s="176" t="s">
        <v>420</v>
      </c>
      <c r="F556" s="176" t="s">
        <v>420</v>
      </c>
      <c r="G556" s="176" t="s">
        <v>420</v>
      </c>
      <c r="H556" s="176" t="s">
        <v>420</v>
      </c>
      <c r="I556" s="176" t="s">
        <v>420</v>
      </c>
      <c r="L556" s="176" t="s">
        <v>645</v>
      </c>
      <c r="P556" s="176" t="s">
        <v>645</v>
      </c>
      <c r="T556" s="176" t="s">
        <v>645</v>
      </c>
      <c r="X556" s="176" t="s">
        <v>645</v>
      </c>
      <c r="Z556" s="176" t="s">
        <v>420</v>
      </c>
      <c r="AA556" s="176" t="s">
        <v>645</v>
      </c>
      <c r="AB556" s="176" t="s">
        <v>420</v>
      </c>
      <c r="AC556" s="176" t="s">
        <v>420</v>
      </c>
      <c r="AD556" s="176" t="s">
        <v>420</v>
      </c>
      <c r="AE556" s="176" t="s">
        <v>420</v>
      </c>
      <c r="AF556" s="176" t="s">
        <v>243</v>
      </c>
      <c r="AG556" s="176">
        <v>1</v>
      </c>
      <c r="AH556" s="176" t="s">
        <v>654</v>
      </c>
      <c r="AI556" s="176" t="s">
        <v>654</v>
      </c>
      <c r="AJ556" s="176" t="s">
        <v>654</v>
      </c>
      <c r="AK556" s="176" t="s">
        <v>654</v>
      </c>
      <c r="AL556" s="1231" t="s">
        <v>420</v>
      </c>
      <c r="AM556" s="176" t="s">
        <v>420</v>
      </c>
      <c r="AN556" s="176" t="s">
        <v>420</v>
      </c>
      <c r="AO556" s="176" t="s">
        <v>420</v>
      </c>
      <c r="AP556" s="176">
        <v>24</v>
      </c>
      <c r="AQ556" s="176">
        <v>216</v>
      </c>
      <c r="AR556" s="176" t="s">
        <v>420</v>
      </c>
      <c r="AS556" s="193" t="s">
        <v>420</v>
      </c>
    </row>
    <row r="557" spans="1:45" ht="16.5" customHeight="1">
      <c r="A557" s="175">
        <v>46156</v>
      </c>
      <c r="B557" s="176" t="s">
        <v>244</v>
      </c>
      <c r="C557" s="176" t="s">
        <v>16707</v>
      </c>
      <c r="E557" s="176" t="s">
        <v>420</v>
      </c>
      <c r="F557" s="176" t="s">
        <v>420</v>
      </c>
      <c r="G557" s="176" t="s">
        <v>420</v>
      </c>
      <c r="H557" s="176" t="s">
        <v>420</v>
      </c>
      <c r="I557" s="176" t="s">
        <v>420</v>
      </c>
      <c r="L557" s="176" t="s">
        <v>645</v>
      </c>
      <c r="P557" s="176" t="s">
        <v>645</v>
      </c>
      <c r="T557" s="176" t="s">
        <v>645</v>
      </c>
      <c r="X557" s="176" t="s">
        <v>645</v>
      </c>
      <c r="Z557" s="176" t="s">
        <v>420</v>
      </c>
      <c r="AA557" s="176" t="s">
        <v>645</v>
      </c>
      <c r="AB557" s="176" t="s">
        <v>420</v>
      </c>
      <c r="AC557" s="176" t="s">
        <v>420</v>
      </c>
      <c r="AD557" s="176" t="s">
        <v>420</v>
      </c>
      <c r="AE557" s="176" t="s">
        <v>420</v>
      </c>
      <c r="AF557" s="176" t="s">
        <v>243</v>
      </c>
      <c r="AG557" s="176">
        <v>1</v>
      </c>
      <c r="AH557" s="176" t="s">
        <v>654</v>
      </c>
      <c r="AI557" s="176" t="s">
        <v>654</v>
      </c>
      <c r="AJ557" s="176" t="s">
        <v>654</v>
      </c>
      <c r="AK557" s="176" t="s">
        <v>654</v>
      </c>
      <c r="AL557" s="1231" t="s">
        <v>420</v>
      </c>
      <c r="AM557" s="176" t="s">
        <v>420</v>
      </c>
      <c r="AN557" s="176" t="s">
        <v>420</v>
      </c>
      <c r="AO557" s="176" t="s">
        <v>420</v>
      </c>
      <c r="AP557" s="176">
        <v>24</v>
      </c>
      <c r="AQ557" s="176">
        <v>216</v>
      </c>
      <c r="AR557" s="176" t="s">
        <v>420</v>
      </c>
      <c r="AS557" s="193" t="s">
        <v>420</v>
      </c>
    </row>
    <row r="558" spans="1:45" ht="16.5" customHeight="1">
      <c r="A558" s="175">
        <v>46156</v>
      </c>
      <c r="B558" s="176" t="s">
        <v>245</v>
      </c>
      <c r="C558" s="176" t="s">
        <v>16707</v>
      </c>
      <c r="E558" s="176" t="s">
        <v>420</v>
      </c>
      <c r="F558" s="176" t="s">
        <v>420</v>
      </c>
      <c r="G558" s="176" t="s">
        <v>420</v>
      </c>
      <c r="H558" s="176" t="s">
        <v>420</v>
      </c>
      <c r="I558" s="176" t="s">
        <v>420</v>
      </c>
      <c r="L558" s="176" t="s">
        <v>645</v>
      </c>
      <c r="P558" s="176" t="s">
        <v>645</v>
      </c>
      <c r="T558" s="176" t="s">
        <v>645</v>
      </c>
      <c r="X558" s="176" t="s">
        <v>645</v>
      </c>
      <c r="Z558" s="176" t="s">
        <v>420</v>
      </c>
      <c r="AA558" s="176" t="s">
        <v>645</v>
      </c>
      <c r="AB558" s="176" t="s">
        <v>420</v>
      </c>
      <c r="AC558" s="176" t="s">
        <v>420</v>
      </c>
      <c r="AD558" s="176" t="s">
        <v>420</v>
      </c>
      <c r="AE558" s="176" t="s">
        <v>420</v>
      </c>
      <c r="AF558" s="176" t="s">
        <v>243</v>
      </c>
      <c r="AG558" s="176">
        <v>1</v>
      </c>
      <c r="AH558" s="176" t="s">
        <v>654</v>
      </c>
      <c r="AI558" s="176" t="s">
        <v>654</v>
      </c>
      <c r="AJ558" s="176" t="s">
        <v>654</v>
      </c>
      <c r="AK558" s="176" t="s">
        <v>654</v>
      </c>
      <c r="AL558" s="1231" t="s">
        <v>420</v>
      </c>
      <c r="AM558" s="176" t="s">
        <v>420</v>
      </c>
      <c r="AN558" s="176" t="s">
        <v>420</v>
      </c>
      <c r="AO558" s="176" t="s">
        <v>420</v>
      </c>
      <c r="AP558" s="176">
        <v>24</v>
      </c>
      <c r="AQ558" s="176">
        <v>216</v>
      </c>
      <c r="AR558" s="176" t="s">
        <v>420</v>
      </c>
      <c r="AS558" s="193" t="s">
        <v>420</v>
      </c>
    </row>
    <row r="559" spans="1:45" ht="16.5" customHeight="1">
      <c r="A559" s="175">
        <v>46156</v>
      </c>
      <c r="B559" s="176" t="s">
        <v>246</v>
      </c>
      <c r="C559" s="176" t="s">
        <v>16707</v>
      </c>
      <c r="E559" s="176" t="s">
        <v>420</v>
      </c>
      <c r="F559" s="176" t="s">
        <v>420</v>
      </c>
      <c r="G559" s="176" t="s">
        <v>420</v>
      </c>
      <c r="H559" s="176" t="s">
        <v>420</v>
      </c>
      <c r="I559" s="176" t="s">
        <v>420</v>
      </c>
      <c r="L559" s="176" t="s">
        <v>645</v>
      </c>
      <c r="P559" s="176" t="s">
        <v>645</v>
      </c>
      <c r="T559" s="176" t="s">
        <v>645</v>
      </c>
      <c r="X559" s="176" t="s">
        <v>645</v>
      </c>
      <c r="Z559" s="176" t="s">
        <v>420</v>
      </c>
      <c r="AA559" s="176" t="s">
        <v>645</v>
      </c>
      <c r="AB559" s="176" t="s">
        <v>420</v>
      </c>
      <c r="AC559" s="176" t="s">
        <v>420</v>
      </c>
      <c r="AD559" s="176" t="s">
        <v>420</v>
      </c>
      <c r="AE559" s="176" t="s">
        <v>420</v>
      </c>
      <c r="AF559" s="176" t="s">
        <v>243</v>
      </c>
      <c r="AG559" s="176">
        <v>1</v>
      </c>
      <c r="AH559" s="176" t="s">
        <v>654</v>
      </c>
      <c r="AI559" s="176" t="s">
        <v>654</v>
      </c>
      <c r="AJ559" s="176" t="s">
        <v>654</v>
      </c>
      <c r="AK559" s="176" t="s">
        <v>654</v>
      </c>
      <c r="AL559" s="1231" t="s">
        <v>420</v>
      </c>
      <c r="AM559" s="176" t="s">
        <v>420</v>
      </c>
      <c r="AN559" s="176" t="s">
        <v>420</v>
      </c>
      <c r="AO559" s="176" t="s">
        <v>420</v>
      </c>
      <c r="AP559" s="176">
        <v>24</v>
      </c>
      <c r="AQ559" s="176">
        <v>216</v>
      </c>
      <c r="AR559" s="176" t="s">
        <v>420</v>
      </c>
      <c r="AS559" s="193" t="s">
        <v>420</v>
      </c>
    </row>
    <row r="560" spans="1:45" ht="16.5" customHeight="1">
      <c r="A560" s="175">
        <v>46156</v>
      </c>
      <c r="B560" s="176" t="s">
        <v>247</v>
      </c>
      <c r="C560" s="176" t="s">
        <v>16707</v>
      </c>
      <c r="E560" s="176" t="s">
        <v>420</v>
      </c>
      <c r="F560" s="176" t="s">
        <v>420</v>
      </c>
      <c r="G560" s="176" t="s">
        <v>420</v>
      </c>
      <c r="H560" s="176" t="s">
        <v>420</v>
      </c>
      <c r="I560" s="176" t="s">
        <v>420</v>
      </c>
      <c r="L560" s="176" t="s">
        <v>645</v>
      </c>
      <c r="P560" s="176" t="s">
        <v>645</v>
      </c>
      <c r="T560" s="176" t="s">
        <v>645</v>
      </c>
      <c r="X560" s="176" t="s">
        <v>645</v>
      </c>
      <c r="Z560" s="176" t="s">
        <v>420</v>
      </c>
      <c r="AA560" s="176" t="s">
        <v>645</v>
      </c>
      <c r="AB560" s="176" t="s">
        <v>420</v>
      </c>
      <c r="AC560" s="176" t="s">
        <v>420</v>
      </c>
      <c r="AD560" s="176" t="s">
        <v>420</v>
      </c>
      <c r="AE560" s="176" t="s">
        <v>420</v>
      </c>
      <c r="AF560" s="176" t="s">
        <v>243</v>
      </c>
      <c r="AG560" s="176">
        <v>1</v>
      </c>
      <c r="AH560" s="176" t="s">
        <v>654</v>
      </c>
      <c r="AI560" s="176" t="s">
        <v>654</v>
      </c>
      <c r="AJ560" s="176" t="s">
        <v>654</v>
      </c>
      <c r="AK560" s="176" t="s">
        <v>654</v>
      </c>
      <c r="AL560" s="1231" t="s">
        <v>420</v>
      </c>
      <c r="AM560" s="176" t="s">
        <v>420</v>
      </c>
      <c r="AN560" s="176" t="s">
        <v>420</v>
      </c>
      <c r="AO560" s="176" t="s">
        <v>420</v>
      </c>
      <c r="AP560" s="176">
        <v>24</v>
      </c>
      <c r="AQ560" s="176">
        <v>216</v>
      </c>
      <c r="AR560" s="176" t="s">
        <v>420</v>
      </c>
      <c r="AS560" s="193" t="s">
        <v>420</v>
      </c>
    </row>
    <row r="561" spans="1:45" ht="16.5" customHeight="1">
      <c r="A561" s="175">
        <v>46156</v>
      </c>
      <c r="B561" s="176" t="s">
        <v>248</v>
      </c>
      <c r="C561" s="176" t="s">
        <v>16707</v>
      </c>
      <c r="E561" s="176" t="s">
        <v>420</v>
      </c>
      <c r="F561" s="176" t="s">
        <v>420</v>
      </c>
      <c r="G561" s="176" t="s">
        <v>420</v>
      </c>
      <c r="H561" s="176" t="s">
        <v>420</v>
      </c>
      <c r="I561" s="176" t="s">
        <v>420</v>
      </c>
      <c r="L561" s="176" t="s">
        <v>645</v>
      </c>
      <c r="P561" s="176" t="s">
        <v>645</v>
      </c>
      <c r="T561" s="176" t="s">
        <v>645</v>
      </c>
      <c r="X561" s="176" t="s">
        <v>645</v>
      </c>
      <c r="Z561" s="176" t="s">
        <v>420</v>
      </c>
      <c r="AA561" s="176" t="s">
        <v>645</v>
      </c>
      <c r="AB561" s="176" t="s">
        <v>420</v>
      </c>
      <c r="AC561" s="176" t="s">
        <v>420</v>
      </c>
      <c r="AD561" s="176" t="s">
        <v>420</v>
      </c>
      <c r="AE561" s="176" t="s">
        <v>420</v>
      </c>
      <c r="AF561" s="176" t="s">
        <v>243</v>
      </c>
      <c r="AG561" s="176">
        <v>1</v>
      </c>
      <c r="AH561" s="176" t="s">
        <v>654</v>
      </c>
      <c r="AI561" s="176" t="s">
        <v>654</v>
      </c>
      <c r="AJ561" s="176" t="s">
        <v>654</v>
      </c>
      <c r="AK561" s="176" t="s">
        <v>654</v>
      </c>
      <c r="AL561" s="1231" t="s">
        <v>420</v>
      </c>
      <c r="AM561" s="176" t="s">
        <v>420</v>
      </c>
      <c r="AN561" s="176" t="s">
        <v>420</v>
      </c>
      <c r="AO561" s="176" t="s">
        <v>420</v>
      </c>
      <c r="AP561" s="176">
        <v>24</v>
      </c>
      <c r="AQ561" s="176">
        <v>216</v>
      </c>
      <c r="AR561" s="176" t="s">
        <v>420</v>
      </c>
      <c r="AS561" s="193" t="s">
        <v>420</v>
      </c>
    </row>
    <row r="562" spans="1:45" ht="16.5" customHeight="1">
      <c r="A562" s="175">
        <v>46156</v>
      </c>
      <c r="B562" s="176" t="s">
        <v>249</v>
      </c>
      <c r="C562" s="176" t="s">
        <v>16707</v>
      </c>
      <c r="E562" s="176" t="s">
        <v>420</v>
      </c>
      <c r="F562" s="176" t="s">
        <v>420</v>
      </c>
      <c r="G562" s="176" t="s">
        <v>420</v>
      </c>
      <c r="H562" s="176" t="s">
        <v>420</v>
      </c>
      <c r="I562" s="176" t="s">
        <v>420</v>
      </c>
      <c r="L562" s="176" t="s">
        <v>645</v>
      </c>
      <c r="P562" s="176" t="s">
        <v>645</v>
      </c>
      <c r="T562" s="176" t="s">
        <v>645</v>
      </c>
      <c r="X562" s="176" t="s">
        <v>645</v>
      </c>
      <c r="Z562" s="176" t="s">
        <v>420</v>
      </c>
      <c r="AA562" s="176" t="s">
        <v>645</v>
      </c>
      <c r="AB562" s="176" t="s">
        <v>420</v>
      </c>
      <c r="AC562" s="176" t="s">
        <v>420</v>
      </c>
      <c r="AD562" s="176" t="s">
        <v>420</v>
      </c>
      <c r="AE562" s="176" t="s">
        <v>420</v>
      </c>
      <c r="AF562" s="176" t="s">
        <v>243</v>
      </c>
      <c r="AG562" s="176">
        <v>1</v>
      </c>
      <c r="AH562" s="176" t="s">
        <v>654</v>
      </c>
      <c r="AI562" s="176" t="s">
        <v>654</v>
      </c>
      <c r="AJ562" s="176" t="s">
        <v>654</v>
      </c>
      <c r="AK562" s="176" t="s">
        <v>654</v>
      </c>
      <c r="AL562" s="1231" t="s">
        <v>420</v>
      </c>
      <c r="AM562" s="176" t="s">
        <v>420</v>
      </c>
      <c r="AN562" s="176" t="s">
        <v>420</v>
      </c>
      <c r="AO562" s="176" t="s">
        <v>420</v>
      </c>
      <c r="AP562" s="176">
        <v>24</v>
      </c>
      <c r="AQ562" s="176">
        <v>216</v>
      </c>
      <c r="AR562" s="176" t="s">
        <v>420</v>
      </c>
      <c r="AS562" s="193" t="s">
        <v>420</v>
      </c>
    </row>
    <row r="563" spans="1:45" ht="16.5" customHeight="1">
      <c r="A563" s="175">
        <v>46156</v>
      </c>
      <c r="B563" s="176" t="s">
        <v>250</v>
      </c>
      <c r="C563" s="176" t="s">
        <v>16707</v>
      </c>
      <c r="E563" s="176" t="s">
        <v>420</v>
      </c>
      <c r="F563" s="176" t="s">
        <v>420</v>
      </c>
      <c r="G563" s="176" t="s">
        <v>420</v>
      </c>
      <c r="H563" s="176" t="s">
        <v>420</v>
      </c>
      <c r="I563" s="176" t="s">
        <v>420</v>
      </c>
      <c r="L563" s="176" t="s">
        <v>645</v>
      </c>
      <c r="P563" s="176" t="s">
        <v>645</v>
      </c>
      <c r="T563" s="176" t="s">
        <v>645</v>
      </c>
      <c r="X563" s="176" t="s">
        <v>645</v>
      </c>
      <c r="Z563" s="176" t="s">
        <v>420</v>
      </c>
      <c r="AA563" s="176" t="s">
        <v>645</v>
      </c>
      <c r="AB563" s="176" t="s">
        <v>420</v>
      </c>
      <c r="AC563" s="176" t="s">
        <v>420</v>
      </c>
      <c r="AD563" s="176" t="s">
        <v>420</v>
      </c>
      <c r="AE563" s="176" t="s">
        <v>420</v>
      </c>
      <c r="AF563" s="176" t="s">
        <v>243</v>
      </c>
      <c r="AG563" s="176">
        <v>1</v>
      </c>
      <c r="AH563" s="176" t="s">
        <v>654</v>
      </c>
      <c r="AI563" s="176" t="s">
        <v>654</v>
      </c>
      <c r="AJ563" s="176" t="s">
        <v>654</v>
      </c>
      <c r="AK563" s="176" t="s">
        <v>654</v>
      </c>
      <c r="AL563" s="1231" t="s">
        <v>420</v>
      </c>
      <c r="AM563" s="176" t="s">
        <v>420</v>
      </c>
      <c r="AN563" s="176" t="s">
        <v>420</v>
      </c>
      <c r="AO563" s="176" t="s">
        <v>420</v>
      </c>
      <c r="AP563" s="176">
        <v>24</v>
      </c>
      <c r="AQ563" s="176">
        <v>216</v>
      </c>
      <c r="AR563" s="176" t="s">
        <v>420</v>
      </c>
      <c r="AS563" s="193" t="s">
        <v>420</v>
      </c>
    </row>
    <row r="564" spans="1:45" ht="16.5" customHeight="1">
      <c r="A564" s="175">
        <v>46157</v>
      </c>
      <c r="B564" s="176" t="s">
        <v>212</v>
      </c>
      <c r="C564" s="176" t="s">
        <v>645</v>
      </c>
      <c r="E564" s="176" t="s">
        <v>420</v>
      </c>
      <c r="F564" s="176" t="s">
        <v>420</v>
      </c>
      <c r="G564" s="176" t="s">
        <v>420</v>
      </c>
      <c r="H564" s="176" t="s">
        <v>420</v>
      </c>
      <c r="I564" s="176" t="s">
        <v>420</v>
      </c>
      <c r="L564" s="176" t="s">
        <v>645</v>
      </c>
      <c r="P564" s="176" t="s">
        <v>645</v>
      </c>
      <c r="T564" s="176" t="s">
        <v>645</v>
      </c>
      <c r="X564" s="176" t="s">
        <v>645</v>
      </c>
      <c r="Z564" s="176" t="s">
        <v>420</v>
      </c>
      <c r="AA564" s="176" t="s">
        <v>645</v>
      </c>
      <c r="AB564" s="176" t="s">
        <v>420</v>
      </c>
      <c r="AC564" s="176" t="s">
        <v>420</v>
      </c>
      <c r="AD564" s="176" t="s">
        <v>420</v>
      </c>
      <c r="AE564" s="176" t="s">
        <v>420</v>
      </c>
      <c r="AF564" s="176" t="s">
        <v>213</v>
      </c>
      <c r="AG564" s="176">
        <v>1</v>
      </c>
      <c r="AH564" s="176" t="s">
        <v>654</v>
      </c>
      <c r="AI564" s="176" t="s">
        <v>654</v>
      </c>
      <c r="AJ564" s="176" t="s">
        <v>654</v>
      </c>
      <c r="AK564" s="176" t="s">
        <v>654</v>
      </c>
      <c r="AL564" s="1231" t="s">
        <v>420</v>
      </c>
      <c r="AM564" s="176" t="s">
        <v>420</v>
      </c>
      <c r="AN564" s="176" t="s">
        <v>420</v>
      </c>
      <c r="AO564" s="176" t="s">
        <v>420</v>
      </c>
      <c r="AP564" s="176">
        <v>24</v>
      </c>
      <c r="AQ564" s="176">
        <v>216</v>
      </c>
      <c r="AR564" s="176" t="s">
        <v>420</v>
      </c>
      <c r="AS564" s="193" t="s">
        <v>420</v>
      </c>
    </row>
    <row r="565" spans="1:45" ht="16.5" customHeight="1">
      <c r="A565" s="175">
        <v>46157</v>
      </c>
      <c r="B565" s="176" t="s">
        <v>214</v>
      </c>
      <c r="C565" s="176" t="s">
        <v>17237</v>
      </c>
      <c r="E565" s="176" t="s">
        <v>425</v>
      </c>
      <c r="F565" s="176" t="s">
        <v>17233</v>
      </c>
      <c r="G565" s="176">
        <v>780</v>
      </c>
      <c r="H565" s="176" t="s">
        <v>1332</v>
      </c>
      <c r="I565" s="176">
        <v>5</v>
      </c>
      <c r="J565" s="176">
        <v>12</v>
      </c>
      <c r="K565" s="176">
        <v>0</v>
      </c>
      <c r="L565" s="176">
        <v>8781</v>
      </c>
      <c r="M565" s="176">
        <v>8396</v>
      </c>
      <c r="N565" s="176">
        <v>7</v>
      </c>
      <c r="O565" s="176">
        <v>0</v>
      </c>
      <c r="P565" s="176">
        <v>8702</v>
      </c>
      <c r="Q565" s="176">
        <v>8335</v>
      </c>
      <c r="R565" s="176">
        <v>5</v>
      </c>
      <c r="S565" s="176">
        <v>0</v>
      </c>
      <c r="T565" s="176">
        <v>8740</v>
      </c>
      <c r="U565" s="176">
        <v>8370</v>
      </c>
      <c r="V565" s="176">
        <v>11</v>
      </c>
      <c r="W565" s="176">
        <v>0</v>
      </c>
      <c r="X565" s="176">
        <v>8693</v>
      </c>
      <c r="Y565" s="176">
        <v>8386</v>
      </c>
      <c r="Z565" s="176">
        <v>1.7777777777777777</v>
      </c>
      <c r="AA565" s="176">
        <v>11.666666666666666</v>
      </c>
      <c r="AB565" s="176">
        <v>1</v>
      </c>
      <c r="AC565" s="176">
        <v>85.503749999999997</v>
      </c>
      <c r="AD565" s="176">
        <v>1.4583333333333333</v>
      </c>
      <c r="AE565" s="176">
        <v>1.4583333333333333</v>
      </c>
      <c r="AF565" s="176" t="s">
        <v>213</v>
      </c>
      <c r="AG565" s="176">
        <v>1</v>
      </c>
      <c r="AH565" s="176" t="s">
        <v>16623</v>
      </c>
      <c r="AI565" s="176" t="s">
        <v>16623</v>
      </c>
      <c r="AJ565" s="176" t="s">
        <v>647</v>
      </c>
      <c r="AK565" s="176" t="s">
        <v>647</v>
      </c>
      <c r="AL565" s="1231" t="s">
        <v>251</v>
      </c>
      <c r="AM565" s="176" t="s">
        <v>126</v>
      </c>
      <c r="AN565" s="176">
        <v>0.91100000000000003</v>
      </c>
      <c r="AO565" s="176">
        <v>1.8</v>
      </c>
      <c r="AP565" s="176">
        <v>24</v>
      </c>
      <c r="AQ565" s="176">
        <v>216</v>
      </c>
      <c r="AR565" s="176">
        <v>2.8</v>
      </c>
      <c r="AS565" s="193">
        <v>13223.3472</v>
      </c>
    </row>
    <row r="566" spans="1:45" ht="16.5" customHeight="1">
      <c r="A566" s="175">
        <v>46157</v>
      </c>
      <c r="B566" s="176" t="s">
        <v>215</v>
      </c>
      <c r="C566" s="176" t="s">
        <v>17289</v>
      </c>
      <c r="D566" s="176" t="s">
        <v>646</v>
      </c>
      <c r="E566" s="176" t="s">
        <v>17279</v>
      </c>
      <c r="F566" s="176" t="s">
        <v>17297</v>
      </c>
      <c r="G566" s="176">
        <v>700</v>
      </c>
      <c r="H566" s="176" t="s">
        <v>1237</v>
      </c>
      <c r="I566" s="176">
        <v>5</v>
      </c>
      <c r="J566" s="176">
        <v>26</v>
      </c>
      <c r="K566" s="176">
        <v>0</v>
      </c>
      <c r="M566" s="176">
        <v>7906</v>
      </c>
      <c r="N566" s="176">
        <v>10</v>
      </c>
      <c r="O566" s="176">
        <v>0</v>
      </c>
      <c r="P566" s="176" t="s">
        <v>645</v>
      </c>
      <c r="Q566" s="176">
        <v>7322</v>
      </c>
      <c r="R566" s="176">
        <v>18</v>
      </c>
      <c r="S566" s="176">
        <v>0</v>
      </c>
      <c r="T566" s="176" t="s">
        <v>645</v>
      </c>
      <c r="U566" s="176">
        <v>7334</v>
      </c>
      <c r="V566" s="176">
        <v>22</v>
      </c>
      <c r="W566" s="176">
        <v>0</v>
      </c>
      <c r="X566" s="176" t="s">
        <v>645</v>
      </c>
      <c r="Y566" s="176">
        <v>7291</v>
      </c>
      <c r="Z566" s="176">
        <v>3.2653061224489797</v>
      </c>
      <c r="AA566" s="176">
        <v>25.333333333333332</v>
      </c>
      <c r="AB566" s="176">
        <v>1</v>
      </c>
      <c r="AC566" s="176">
        <v>74.632499999999993</v>
      </c>
      <c r="AD566" s="176">
        <v>3.1666666666666665</v>
      </c>
      <c r="AE566" s="176">
        <v>3.1666666666666665</v>
      </c>
      <c r="AF566" s="176" t="s">
        <v>213</v>
      </c>
      <c r="AG566" s="176">
        <v>1</v>
      </c>
      <c r="AH566" s="176" t="s">
        <v>16623</v>
      </c>
      <c r="AI566" s="176" t="s">
        <v>16623</v>
      </c>
      <c r="AJ566" s="176" t="s">
        <v>647</v>
      </c>
      <c r="AK566" s="176" t="s">
        <v>647</v>
      </c>
      <c r="AL566" s="1231" t="s">
        <v>251</v>
      </c>
      <c r="AM566" s="176" t="s">
        <v>466</v>
      </c>
      <c r="AN566" s="176">
        <v>1.1890000000000001</v>
      </c>
      <c r="AO566" s="176">
        <v>2.2999999999999998</v>
      </c>
      <c r="AP566" s="176">
        <v>24</v>
      </c>
      <c r="AQ566" s="176">
        <v>216</v>
      </c>
      <c r="AR566" s="176">
        <v>3.3</v>
      </c>
      <c r="AS566" s="193">
        <v>20340.460800000001</v>
      </c>
    </row>
    <row r="567" spans="1:45" ht="16.5" customHeight="1">
      <c r="A567" s="175">
        <v>46157</v>
      </c>
      <c r="B567" s="176" t="s">
        <v>216</v>
      </c>
      <c r="C567" s="176" t="s">
        <v>17356</v>
      </c>
      <c r="E567" s="176" t="s">
        <v>15134</v>
      </c>
      <c r="F567" s="176" t="s">
        <v>17376</v>
      </c>
      <c r="G567" s="176">
        <v>600</v>
      </c>
      <c r="H567" s="176" t="s">
        <v>661</v>
      </c>
      <c r="I567" s="176">
        <v>5</v>
      </c>
      <c r="J567" s="176">
        <v>15</v>
      </c>
      <c r="K567" s="176">
        <v>3</v>
      </c>
      <c r="L567" s="176">
        <v>9203</v>
      </c>
      <c r="M567" s="176" t="s">
        <v>645</v>
      </c>
      <c r="N567" s="176">
        <v>6</v>
      </c>
      <c r="O567" s="176">
        <v>0</v>
      </c>
      <c r="P567" s="176">
        <v>9212</v>
      </c>
      <c r="Q567" s="176" t="s">
        <v>645</v>
      </c>
      <c r="R567" s="176">
        <v>3</v>
      </c>
      <c r="S567" s="176">
        <v>0</v>
      </c>
      <c r="T567" s="176">
        <v>9237</v>
      </c>
      <c r="U567" s="176" t="s">
        <v>645</v>
      </c>
      <c r="V567" s="176">
        <v>12</v>
      </c>
      <c r="W567" s="176">
        <v>0</v>
      </c>
      <c r="X567" s="176">
        <v>9125</v>
      </c>
      <c r="Y567" s="176" t="s">
        <v>645</v>
      </c>
      <c r="Z567" s="176">
        <v>2.8346456692913384</v>
      </c>
      <c r="AA567" s="176">
        <v>24</v>
      </c>
      <c r="AB567" s="176">
        <v>0.99491185897435896</v>
      </c>
      <c r="AC567" s="176">
        <v>91.942499999999995</v>
      </c>
      <c r="AD567" s="176">
        <v>3</v>
      </c>
      <c r="AE567" s="176">
        <v>2.75</v>
      </c>
      <c r="AF567" s="176" t="s">
        <v>213</v>
      </c>
      <c r="AG567" s="176">
        <v>2</v>
      </c>
      <c r="AH567" s="176" t="s">
        <v>644</v>
      </c>
      <c r="AI567" s="176" t="s">
        <v>644</v>
      </c>
      <c r="AJ567" s="176" t="s">
        <v>748</v>
      </c>
      <c r="AK567" s="176" t="s">
        <v>748</v>
      </c>
      <c r="AL567" s="1231" t="s">
        <v>252</v>
      </c>
      <c r="AM567" s="176" t="s">
        <v>126</v>
      </c>
      <c r="AN567" s="176">
        <v>0.91100000000000003</v>
      </c>
      <c r="AO567" s="176">
        <v>3.2</v>
      </c>
      <c r="AP567" s="176">
        <v>24</v>
      </c>
      <c r="AQ567" s="176">
        <v>216</v>
      </c>
      <c r="AR567" s="176">
        <v>4.2</v>
      </c>
      <c r="AS567" s="193">
        <v>19835.020800000002</v>
      </c>
    </row>
    <row r="568" spans="1:45" ht="16.5" customHeight="1">
      <c r="A568" s="175">
        <v>46157</v>
      </c>
      <c r="B568" s="176" t="s">
        <v>217</v>
      </c>
      <c r="C568" s="176" t="s">
        <v>16722</v>
      </c>
      <c r="E568" s="176" t="s">
        <v>874</v>
      </c>
      <c r="F568" s="176" t="s">
        <v>16725</v>
      </c>
      <c r="G568" s="176">
        <v>600</v>
      </c>
      <c r="H568" s="176" t="s">
        <v>16053</v>
      </c>
      <c r="I568" s="176">
        <v>4</v>
      </c>
      <c r="J568" s="176">
        <v>19</v>
      </c>
      <c r="K568" s="176">
        <v>0</v>
      </c>
      <c r="L568" s="176">
        <v>8268</v>
      </c>
      <c r="M568" s="176">
        <v>8788</v>
      </c>
      <c r="N568" s="176">
        <v>10</v>
      </c>
      <c r="O568" s="176">
        <v>0</v>
      </c>
      <c r="P568" s="176">
        <v>8309</v>
      </c>
      <c r="Q568" s="176">
        <v>8791</v>
      </c>
      <c r="R568" s="176">
        <v>10</v>
      </c>
      <c r="S568" s="176">
        <v>0</v>
      </c>
      <c r="T568" s="176">
        <v>8255</v>
      </c>
      <c r="U568" s="176">
        <v>8737</v>
      </c>
      <c r="V568" s="176">
        <v>38</v>
      </c>
      <c r="W568" s="176">
        <v>0</v>
      </c>
      <c r="X568" s="176">
        <v>8165</v>
      </c>
      <c r="Y568" s="176">
        <v>8572</v>
      </c>
      <c r="Z568" s="176">
        <v>1.7496962332928312</v>
      </c>
      <c r="AA568" s="176">
        <v>25.666666666666668</v>
      </c>
      <c r="AB568" s="176">
        <v>1</v>
      </c>
      <c r="AC568" s="176">
        <v>84.856250000000003</v>
      </c>
      <c r="AD568" s="176">
        <v>3.2083333333333335</v>
      </c>
      <c r="AE568" s="176">
        <v>3.2083333333333335</v>
      </c>
      <c r="AF568" s="176" t="s">
        <v>213</v>
      </c>
      <c r="AG568" s="176">
        <v>1</v>
      </c>
      <c r="AH568" s="176" t="s">
        <v>644</v>
      </c>
      <c r="AI568" s="176" t="s">
        <v>644</v>
      </c>
      <c r="AJ568" s="176" t="s">
        <v>748</v>
      </c>
      <c r="AK568" s="176" t="s">
        <v>748</v>
      </c>
      <c r="AL568" s="1231" t="s">
        <v>252</v>
      </c>
      <c r="AM568" s="176" t="s">
        <v>126</v>
      </c>
      <c r="AN568" s="176">
        <v>0.91100000000000003</v>
      </c>
      <c r="AO568" s="176">
        <v>1.7</v>
      </c>
      <c r="AP568" s="176">
        <v>24</v>
      </c>
      <c r="AQ568" s="176">
        <v>216</v>
      </c>
      <c r="AR568" s="176">
        <v>2.7</v>
      </c>
      <c r="AS568" s="193">
        <v>12751.084800000001</v>
      </c>
    </row>
    <row r="569" spans="1:45" ht="16.5" customHeight="1">
      <c r="A569" s="175">
        <v>46157</v>
      </c>
      <c r="B569" s="176" t="s">
        <v>218</v>
      </c>
      <c r="C569" s="176" t="s">
        <v>645</v>
      </c>
      <c r="E569" s="176" t="s">
        <v>420</v>
      </c>
      <c r="F569" s="176" t="s">
        <v>420</v>
      </c>
      <c r="G569" s="176" t="s">
        <v>420</v>
      </c>
      <c r="H569" s="176" t="s">
        <v>420</v>
      </c>
      <c r="I569" s="176" t="s">
        <v>420</v>
      </c>
      <c r="L569" s="176" t="s">
        <v>645</v>
      </c>
      <c r="P569" s="176" t="s">
        <v>645</v>
      </c>
      <c r="T569" s="176" t="s">
        <v>645</v>
      </c>
      <c r="X569" s="176" t="s">
        <v>645</v>
      </c>
      <c r="Z569" s="176" t="s">
        <v>420</v>
      </c>
      <c r="AA569" s="176" t="s">
        <v>645</v>
      </c>
      <c r="AB569" s="176" t="s">
        <v>420</v>
      </c>
      <c r="AC569" s="176" t="s">
        <v>420</v>
      </c>
      <c r="AD569" s="176" t="s">
        <v>420</v>
      </c>
      <c r="AE569" s="176" t="s">
        <v>420</v>
      </c>
      <c r="AF569" s="176" t="s">
        <v>213</v>
      </c>
      <c r="AG569" s="176">
        <v>1</v>
      </c>
      <c r="AH569" s="176" t="s">
        <v>654</v>
      </c>
      <c r="AI569" s="176" t="s">
        <v>654</v>
      </c>
      <c r="AJ569" s="176" t="s">
        <v>647</v>
      </c>
      <c r="AK569" s="176" t="s">
        <v>647</v>
      </c>
      <c r="AL569" s="1231" t="s">
        <v>420</v>
      </c>
      <c r="AM569" s="176" t="s">
        <v>420</v>
      </c>
      <c r="AN569" s="176" t="s">
        <v>420</v>
      </c>
      <c r="AO569" s="176" t="s">
        <v>420</v>
      </c>
      <c r="AP569" s="176">
        <v>24</v>
      </c>
      <c r="AQ569" s="176">
        <v>216</v>
      </c>
      <c r="AR569" s="176" t="s">
        <v>420</v>
      </c>
      <c r="AS569" s="193" t="s">
        <v>420</v>
      </c>
    </row>
    <row r="570" spans="1:45" ht="16.5" customHeight="1">
      <c r="A570" s="175">
        <v>46157</v>
      </c>
      <c r="B570" s="176" t="s">
        <v>219</v>
      </c>
      <c r="C570" s="176" t="s">
        <v>17288</v>
      </c>
      <c r="D570" s="176" t="s">
        <v>17291</v>
      </c>
      <c r="E570" s="176" t="s">
        <v>1557</v>
      </c>
      <c r="F570" s="176" t="s">
        <v>16724</v>
      </c>
      <c r="G570" s="176">
        <v>630</v>
      </c>
      <c r="H570" s="176" t="s">
        <v>634</v>
      </c>
      <c r="I570" s="176">
        <v>2</v>
      </c>
      <c r="J570" s="176">
        <v>15</v>
      </c>
      <c r="K570" s="176">
        <v>0</v>
      </c>
      <c r="L570" s="176">
        <v>9776</v>
      </c>
      <c r="M570" s="176">
        <v>9682</v>
      </c>
      <c r="N570" s="176">
        <v>6</v>
      </c>
      <c r="O570" s="176">
        <v>1</v>
      </c>
      <c r="P570" s="176">
        <v>9700</v>
      </c>
      <c r="Q570" s="176">
        <v>9566</v>
      </c>
      <c r="R570" s="176">
        <v>5</v>
      </c>
      <c r="S570" s="176">
        <v>0</v>
      </c>
      <c r="T570" s="176">
        <v>9603</v>
      </c>
      <c r="U570" s="176">
        <v>9627</v>
      </c>
      <c r="V570" s="176">
        <v>10</v>
      </c>
      <c r="W570" s="176">
        <v>0</v>
      </c>
      <c r="X570" s="176">
        <v>9552</v>
      </c>
      <c r="Y570" s="176">
        <v>9575</v>
      </c>
      <c r="Z570" s="176">
        <v>2.4615384615384617</v>
      </c>
      <c r="AA570" s="176">
        <v>12</v>
      </c>
      <c r="AB570" s="176">
        <v>0.998046875</v>
      </c>
      <c r="AC570" s="176">
        <v>96.351249999999993</v>
      </c>
      <c r="AD570" s="176">
        <v>1.5</v>
      </c>
      <c r="AE570" s="176">
        <v>1.4583333333333333</v>
      </c>
      <c r="AF570" s="176" t="s">
        <v>213</v>
      </c>
      <c r="AG570" s="176">
        <v>1</v>
      </c>
      <c r="AH570" s="176" t="s">
        <v>16623</v>
      </c>
      <c r="AI570" s="176" t="s">
        <v>16623</v>
      </c>
      <c r="AJ570" s="176" t="s">
        <v>647</v>
      </c>
      <c r="AK570" s="176" t="s">
        <v>647</v>
      </c>
      <c r="AL570" s="1231" t="s">
        <v>251</v>
      </c>
      <c r="AM570" s="176" t="s">
        <v>1036</v>
      </c>
      <c r="AN570" s="176">
        <v>0.56200000000000006</v>
      </c>
      <c r="AO570" s="176">
        <v>1.1000000000000001</v>
      </c>
      <c r="AP570" s="176">
        <v>24</v>
      </c>
      <c r="AQ570" s="176">
        <v>216</v>
      </c>
      <c r="AR570" s="176">
        <v>2.1</v>
      </c>
      <c r="AS570" s="193">
        <v>6118.1568000000007</v>
      </c>
    </row>
    <row r="571" spans="1:45" ht="16.5" customHeight="1">
      <c r="A571" s="175">
        <v>46157</v>
      </c>
      <c r="B571" s="176" t="s">
        <v>220</v>
      </c>
      <c r="C571" s="176" t="s">
        <v>645</v>
      </c>
      <c r="E571" s="176" t="s">
        <v>420</v>
      </c>
      <c r="F571" s="176" t="s">
        <v>420</v>
      </c>
      <c r="G571" s="176" t="s">
        <v>420</v>
      </c>
      <c r="H571" s="176" t="s">
        <v>420</v>
      </c>
      <c r="I571" s="176" t="s">
        <v>420</v>
      </c>
      <c r="L571" s="176" t="s">
        <v>645</v>
      </c>
      <c r="P571" s="176" t="s">
        <v>645</v>
      </c>
      <c r="T571" s="176" t="s">
        <v>645</v>
      </c>
      <c r="X571" s="176" t="s">
        <v>645</v>
      </c>
      <c r="Z571" s="176" t="s">
        <v>420</v>
      </c>
      <c r="AA571" s="176" t="s">
        <v>645</v>
      </c>
      <c r="AB571" s="176" t="s">
        <v>420</v>
      </c>
      <c r="AC571" s="176" t="s">
        <v>420</v>
      </c>
      <c r="AD571" s="176" t="s">
        <v>420</v>
      </c>
      <c r="AE571" s="176" t="s">
        <v>420</v>
      </c>
      <c r="AF571" s="176" t="s">
        <v>213</v>
      </c>
      <c r="AG571" s="176">
        <v>1</v>
      </c>
      <c r="AH571" s="176" t="s">
        <v>654</v>
      </c>
      <c r="AI571" s="176" t="s">
        <v>654</v>
      </c>
      <c r="AJ571" s="176" t="s">
        <v>654</v>
      </c>
      <c r="AK571" s="176" t="s">
        <v>654</v>
      </c>
      <c r="AL571" s="1231" t="s">
        <v>420</v>
      </c>
      <c r="AM571" s="176" t="s">
        <v>420</v>
      </c>
      <c r="AN571" s="176" t="s">
        <v>420</v>
      </c>
      <c r="AO571" s="176" t="s">
        <v>420</v>
      </c>
      <c r="AP571" s="176">
        <v>24</v>
      </c>
      <c r="AQ571" s="176">
        <v>216</v>
      </c>
      <c r="AR571" s="176" t="s">
        <v>420</v>
      </c>
      <c r="AS571" s="193" t="s">
        <v>420</v>
      </c>
    </row>
    <row r="572" spans="1:45" ht="16.5" customHeight="1">
      <c r="A572" s="175">
        <v>46157</v>
      </c>
      <c r="B572" s="176" t="s">
        <v>221</v>
      </c>
      <c r="C572" s="176" t="s">
        <v>17355</v>
      </c>
      <c r="E572" s="176" t="s">
        <v>628</v>
      </c>
      <c r="F572" s="176" t="s">
        <v>17264</v>
      </c>
      <c r="G572" s="176">
        <v>600</v>
      </c>
      <c r="H572" s="176" t="s">
        <v>480</v>
      </c>
      <c r="I572" s="176">
        <v>5</v>
      </c>
      <c r="J572" s="176">
        <v>9</v>
      </c>
      <c r="K572" s="176">
        <v>0</v>
      </c>
      <c r="L572" s="176">
        <v>8483</v>
      </c>
      <c r="M572" s="176">
        <v>8177</v>
      </c>
      <c r="N572" s="176">
        <v>2</v>
      </c>
      <c r="O572" s="176">
        <v>0</v>
      </c>
      <c r="P572" s="176">
        <v>8578</v>
      </c>
      <c r="Q572" s="176">
        <v>8164</v>
      </c>
      <c r="R572" s="176">
        <v>1</v>
      </c>
      <c r="S572" s="176">
        <v>0</v>
      </c>
      <c r="T572" s="176">
        <v>8596</v>
      </c>
      <c r="U572" s="176">
        <v>8180</v>
      </c>
      <c r="V572" s="176">
        <v>6</v>
      </c>
      <c r="W572" s="176">
        <v>1</v>
      </c>
      <c r="X572" s="176">
        <v>8586</v>
      </c>
      <c r="Y572" s="176">
        <v>8216</v>
      </c>
      <c r="Z572" s="176">
        <v>2.8685258964143427</v>
      </c>
      <c r="AA572" s="176">
        <v>6</v>
      </c>
      <c r="AB572" s="176">
        <v>0.99832398504273501</v>
      </c>
      <c r="AC572" s="176">
        <v>83.724999999999994</v>
      </c>
      <c r="AD572" s="176">
        <v>0.75</v>
      </c>
      <c r="AE572" s="176">
        <v>0.70833333333333337</v>
      </c>
      <c r="AF572" s="176" t="s">
        <v>213</v>
      </c>
      <c r="AG572" s="176">
        <v>1</v>
      </c>
      <c r="AH572" s="176" t="s">
        <v>16623</v>
      </c>
      <c r="AI572" s="176" t="s">
        <v>16623</v>
      </c>
      <c r="AJ572" s="176" t="s">
        <v>647</v>
      </c>
      <c r="AK572" s="176" t="s">
        <v>647</v>
      </c>
      <c r="AL572" s="1231" t="s">
        <v>251</v>
      </c>
      <c r="AM572" s="176" t="s">
        <v>126</v>
      </c>
      <c r="AN572" s="176">
        <v>0.91100000000000003</v>
      </c>
      <c r="AO572" s="176">
        <v>3</v>
      </c>
      <c r="AP572" s="176">
        <v>24</v>
      </c>
      <c r="AQ572" s="176">
        <v>216</v>
      </c>
      <c r="AR572" s="176">
        <v>4</v>
      </c>
      <c r="AS572" s="193">
        <v>18890.495999999999</v>
      </c>
    </row>
    <row r="573" spans="1:45" ht="16.5" customHeight="1">
      <c r="A573" s="175">
        <v>46157</v>
      </c>
      <c r="B573" s="176" t="s">
        <v>222</v>
      </c>
      <c r="C573" s="176" t="s">
        <v>645</v>
      </c>
      <c r="E573" s="176" t="s">
        <v>420</v>
      </c>
      <c r="F573" s="176" t="s">
        <v>420</v>
      </c>
      <c r="G573" s="176" t="s">
        <v>420</v>
      </c>
      <c r="H573" s="176" t="s">
        <v>420</v>
      </c>
      <c r="I573" s="176" t="s">
        <v>420</v>
      </c>
      <c r="L573" s="176" t="s">
        <v>645</v>
      </c>
      <c r="P573" s="176" t="s">
        <v>645</v>
      </c>
      <c r="T573" s="176" t="s">
        <v>645</v>
      </c>
      <c r="X573" s="176" t="s">
        <v>645</v>
      </c>
      <c r="Z573" s="176" t="s">
        <v>420</v>
      </c>
      <c r="AA573" s="176" t="s">
        <v>645</v>
      </c>
      <c r="AB573" s="176" t="s">
        <v>420</v>
      </c>
      <c r="AC573" s="176" t="s">
        <v>420</v>
      </c>
      <c r="AD573" s="176" t="s">
        <v>420</v>
      </c>
      <c r="AE573" s="176" t="s">
        <v>420</v>
      </c>
      <c r="AF573" s="176" t="s">
        <v>213</v>
      </c>
      <c r="AG573" s="176">
        <v>1</v>
      </c>
      <c r="AH573" s="176" t="s">
        <v>654</v>
      </c>
      <c r="AI573" s="176" t="s">
        <v>654</v>
      </c>
      <c r="AJ573" s="176" t="s">
        <v>654</v>
      </c>
      <c r="AK573" s="176" t="s">
        <v>654</v>
      </c>
      <c r="AL573" s="1231" t="s">
        <v>420</v>
      </c>
      <c r="AM573" s="176" t="s">
        <v>420</v>
      </c>
      <c r="AN573" s="176" t="s">
        <v>420</v>
      </c>
      <c r="AO573" s="176" t="s">
        <v>420</v>
      </c>
      <c r="AP573" s="176">
        <v>24</v>
      </c>
      <c r="AQ573" s="176">
        <v>216</v>
      </c>
      <c r="AR573" s="176" t="s">
        <v>420</v>
      </c>
      <c r="AS573" s="193" t="s">
        <v>420</v>
      </c>
    </row>
    <row r="574" spans="1:45" ht="16.5" customHeight="1">
      <c r="A574" s="175">
        <v>46157</v>
      </c>
      <c r="B574" s="176" t="s">
        <v>223</v>
      </c>
      <c r="C574" s="176" t="s">
        <v>645</v>
      </c>
      <c r="E574" s="176" t="s">
        <v>420</v>
      </c>
      <c r="F574" s="176" t="s">
        <v>420</v>
      </c>
      <c r="G574" s="176" t="s">
        <v>420</v>
      </c>
      <c r="H574" s="176" t="s">
        <v>420</v>
      </c>
      <c r="I574" s="176" t="s">
        <v>420</v>
      </c>
      <c r="L574" s="176" t="s">
        <v>645</v>
      </c>
      <c r="P574" s="176" t="s">
        <v>645</v>
      </c>
      <c r="T574" s="176" t="s">
        <v>645</v>
      </c>
      <c r="X574" s="176" t="s">
        <v>645</v>
      </c>
      <c r="Z574" s="176" t="s">
        <v>420</v>
      </c>
      <c r="AA574" s="176" t="s">
        <v>645</v>
      </c>
      <c r="AB574" s="176" t="s">
        <v>420</v>
      </c>
      <c r="AC574" s="176" t="s">
        <v>420</v>
      </c>
      <c r="AD574" s="176" t="s">
        <v>420</v>
      </c>
      <c r="AE574" s="176" t="s">
        <v>420</v>
      </c>
      <c r="AF574" s="176" t="s">
        <v>213</v>
      </c>
      <c r="AG574" s="176">
        <v>1</v>
      </c>
      <c r="AH574" s="176" t="s">
        <v>654</v>
      </c>
      <c r="AI574" s="176" t="s">
        <v>654</v>
      </c>
      <c r="AJ574" s="176" t="s">
        <v>654</v>
      </c>
      <c r="AK574" s="176" t="s">
        <v>654</v>
      </c>
      <c r="AL574" s="1231" t="s">
        <v>420</v>
      </c>
      <c r="AM574" s="176" t="s">
        <v>420</v>
      </c>
      <c r="AN574" s="176" t="s">
        <v>420</v>
      </c>
      <c r="AO574" s="176" t="s">
        <v>420</v>
      </c>
      <c r="AP574" s="176">
        <v>24</v>
      </c>
      <c r="AQ574" s="176">
        <v>216</v>
      </c>
      <c r="AR574" s="176" t="s">
        <v>420</v>
      </c>
      <c r="AS574" s="193" t="s">
        <v>420</v>
      </c>
    </row>
    <row r="575" spans="1:45" ht="16.5" customHeight="1">
      <c r="A575" s="175">
        <v>46157</v>
      </c>
      <c r="B575" s="176" t="s">
        <v>224</v>
      </c>
      <c r="C575" s="176" t="s">
        <v>17274</v>
      </c>
      <c r="D575" s="176" t="s">
        <v>646</v>
      </c>
      <c r="E575" s="176" t="s">
        <v>17279</v>
      </c>
      <c r="F575" s="176" t="s">
        <v>17280</v>
      </c>
      <c r="G575" s="176">
        <v>700</v>
      </c>
      <c r="H575" s="176" t="s">
        <v>16545</v>
      </c>
      <c r="I575" s="176">
        <v>5</v>
      </c>
      <c r="J575" s="176">
        <v>24</v>
      </c>
      <c r="K575" s="176">
        <v>0</v>
      </c>
      <c r="L575" s="176">
        <v>9317</v>
      </c>
      <c r="M575" s="176">
        <v>8808</v>
      </c>
      <c r="N575" s="176">
        <v>14</v>
      </c>
      <c r="O575" s="176">
        <v>0</v>
      </c>
      <c r="P575" s="176">
        <v>9074</v>
      </c>
      <c r="Q575" s="176">
        <v>8862</v>
      </c>
      <c r="R575" s="176">
        <v>18</v>
      </c>
      <c r="S575" s="176">
        <v>0</v>
      </c>
      <c r="T575" s="176">
        <v>8964</v>
      </c>
      <c r="U575" s="176">
        <v>8832</v>
      </c>
      <c r="V575" s="176">
        <v>20</v>
      </c>
      <c r="W575" s="176">
        <v>0</v>
      </c>
      <c r="X575" s="176">
        <v>9023</v>
      </c>
      <c r="Y575" s="176">
        <v>8911</v>
      </c>
      <c r="Z575" s="176">
        <v>3.2653061224489797</v>
      </c>
      <c r="AA575" s="176">
        <v>12.666666666666666</v>
      </c>
      <c r="AB575" s="176">
        <v>1</v>
      </c>
      <c r="AC575" s="176">
        <v>89.738749999999996</v>
      </c>
      <c r="AD575" s="176">
        <v>1.5833333333333333</v>
      </c>
      <c r="AE575" s="176">
        <v>1.5833333333333333</v>
      </c>
      <c r="AF575" s="176" t="s">
        <v>213</v>
      </c>
      <c r="AG575" s="176">
        <v>0.5</v>
      </c>
      <c r="AH575" s="176" t="s">
        <v>644</v>
      </c>
      <c r="AI575" s="176" t="s">
        <v>644</v>
      </c>
      <c r="AJ575" s="176" t="s">
        <v>748</v>
      </c>
      <c r="AK575" s="176" t="s">
        <v>748</v>
      </c>
      <c r="AL575" s="1231" t="s">
        <v>251</v>
      </c>
      <c r="AM575" s="176" t="s">
        <v>466</v>
      </c>
      <c r="AN575" s="176">
        <v>1.1890000000000001</v>
      </c>
      <c r="AO575" s="176">
        <v>2.2999999999999998</v>
      </c>
      <c r="AP575" s="176">
        <v>24</v>
      </c>
      <c r="AQ575" s="176">
        <v>216</v>
      </c>
      <c r="AR575" s="176">
        <v>3.3</v>
      </c>
      <c r="AS575" s="193">
        <v>20340.460800000001</v>
      </c>
    </row>
    <row r="576" spans="1:45" ht="16.5" customHeight="1">
      <c r="A576" s="175">
        <v>46157</v>
      </c>
      <c r="B576" s="176" t="s">
        <v>225</v>
      </c>
      <c r="C576" s="176" t="s">
        <v>17290</v>
      </c>
      <c r="E576" s="176" t="s">
        <v>210</v>
      </c>
      <c r="F576" s="176" t="s">
        <v>17292</v>
      </c>
      <c r="G576" s="176">
        <v>650</v>
      </c>
      <c r="H576" s="176" t="s">
        <v>3307</v>
      </c>
      <c r="I576" s="176">
        <v>5</v>
      </c>
      <c r="L576" s="176" t="s">
        <v>660</v>
      </c>
      <c r="P576" s="176" t="s">
        <v>645</v>
      </c>
      <c r="T576" s="176" t="s">
        <v>16532</v>
      </c>
      <c r="X576" s="176" t="s">
        <v>127</v>
      </c>
      <c r="Z576" s="176">
        <v>3.0573248407643314</v>
      </c>
      <c r="AA576" s="176" t="s">
        <v>660</v>
      </c>
      <c r="AB576" s="176" t="s">
        <v>420</v>
      </c>
      <c r="AC576" s="176" t="s">
        <v>420</v>
      </c>
      <c r="AD576" s="176" t="s">
        <v>420</v>
      </c>
      <c r="AE576" s="176" t="s">
        <v>420</v>
      </c>
      <c r="AF576" s="176" t="s">
        <v>213</v>
      </c>
      <c r="AG576" s="176">
        <v>1</v>
      </c>
      <c r="AH576" s="176" t="s">
        <v>650</v>
      </c>
      <c r="AI576" s="176" t="s">
        <v>650</v>
      </c>
      <c r="AJ576" s="176" t="s">
        <v>647</v>
      </c>
      <c r="AK576" s="176" t="s">
        <v>647</v>
      </c>
      <c r="AL576" s="1231" t="s">
        <v>251</v>
      </c>
      <c r="AM576" s="176" t="s">
        <v>126</v>
      </c>
      <c r="AN576" s="176">
        <v>0.91100000000000003</v>
      </c>
      <c r="AO576" s="176">
        <v>1.9</v>
      </c>
      <c r="AP576" s="176">
        <v>24</v>
      </c>
      <c r="AQ576" s="176">
        <v>216</v>
      </c>
      <c r="AR576" s="176">
        <v>2.9</v>
      </c>
      <c r="AS576" s="193">
        <v>13695.6096</v>
      </c>
    </row>
    <row r="577" spans="1:45" ht="16.5" customHeight="1">
      <c r="A577" s="175">
        <v>46157</v>
      </c>
      <c r="B577" s="176" t="s">
        <v>226</v>
      </c>
      <c r="C577" s="176" t="s">
        <v>645</v>
      </c>
      <c r="E577" s="176" t="s">
        <v>420</v>
      </c>
      <c r="F577" s="176" t="s">
        <v>420</v>
      </c>
      <c r="G577" s="176" t="s">
        <v>420</v>
      </c>
      <c r="H577" s="176" t="s">
        <v>420</v>
      </c>
      <c r="I577" s="176" t="s">
        <v>420</v>
      </c>
      <c r="L577" s="176" t="s">
        <v>645</v>
      </c>
      <c r="P577" s="176" t="s">
        <v>645</v>
      </c>
      <c r="T577" s="176" t="s">
        <v>645</v>
      </c>
      <c r="X577" s="176" t="s">
        <v>645</v>
      </c>
      <c r="Z577" s="176" t="s">
        <v>420</v>
      </c>
      <c r="AA577" s="176" t="s">
        <v>645</v>
      </c>
      <c r="AB577" s="176" t="s">
        <v>420</v>
      </c>
      <c r="AC577" s="176" t="s">
        <v>420</v>
      </c>
      <c r="AD577" s="176" t="s">
        <v>420</v>
      </c>
      <c r="AE577" s="176" t="s">
        <v>420</v>
      </c>
      <c r="AF577" s="176" t="s">
        <v>213</v>
      </c>
      <c r="AG577" s="176">
        <v>1</v>
      </c>
      <c r="AH577" s="176" t="s">
        <v>654</v>
      </c>
      <c r="AI577" s="176" t="s">
        <v>654</v>
      </c>
      <c r="AJ577" s="176" t="s">
        <v>654</v>
      </c>
      <c r="AK577" s="176" t="s">
        <v>654</v>
      </c>
      <c r="AL577" s="1231" t="s">
        <v>420</v>
      </c>
      <c r="AM577" s="176" t="s">
        <v>420</v>
      </c>
      <c r="AN577" s="176" t="s">
        <v>420</v>
      </c>
      <c r="AO577" s="176" t="s">
        <v>420</v>
      </c>
      <c r="AP577" s="176">
        <v>24</v>
      </c>
      <c r="AQ577" s="176">
        <v>216</v>
      </c>
      <c r="AR577" s="176" t="s">
        <v>420</v>
      </c>
      <c r="AS577" s="193" t="s">
        <v>420</v>
      </c>
    </row>
    <row r="578" spans="1:45" ht="16.5" customHeight="1">
      <c r="A578" s="175">
        <v>46157</v>
      </c>
      <c r="B578" s="176" t="s">
        <v>227</v>
      </c>
      <c r="C578" s="176" t="s">
        <v>17244</v>
      </c>
      <c r="E578" s="176" t="s">
        <v>17246</v>
      </c>
      <c r="F578" s="176" t="s">
        <v>17236</v>
      </c>
      <c r="G578" s="176">
        <v>700</v>
      </c>
      <c r="H578" s="176" t="s">
        <v>17249</v>
      </c>
      <c r="I578" s="176">
        <v>5</v>
      </c>
      <c r="L578" s="176" t="s">
        <v>127</v>
      </c>
      <c r="P578" s="176" t="s">
        <v>127</v>
      </c>
      <c r="Q578" s="176" t="s">
        <v>645</v>
      </c>
      <c r="T578" s="176" t="s">
        <v>127</v>
      </c>
      <c r="U578" s="176" t="s">
        <v>645</v>
      </c>
      <c r="X578" s="176" t="s">
        <v>127</v>
      </c>
      <c r="Y578" s="176" t="s">
        <v>645</v>
      </c>
      <c r="Z578" s="176">
        <v>2.2187981510015407</v>
      </c>
      <c r="AA578" s="176" t="s">
        <v>127</v>
      </c>
      <c r="AB578" s="176" t="s">
        <v>420</v>
      </c>
      <c r="AC578" s="176" t="s">
        <v>420</v>
      </c>
      <c r="AD578" s="176" t="s">
        <v>420</v>
      </c>
      <c r="AE578" s="176" t="s">
        <v>420</v>
      </c>
      <c r="AF578" s="176" t="s">
        <v>213</v>
      </c>
      <c r="AG578" s="176">
        <v>1</v>
      </c>
      <c r="AH578" s="176" t="s">
        <v>649</v>
      </c>
      <c r="AI578" s="176" t="s">
        <v>649</v>
      </c>
      <c r="AJ578" s="176" t="s">
        <v>748</v>
      </c>
      <c r="AK578" s="176" t="s">
        <v>748</v>
      </c>
      <c r="AL578" s="1231" t="s">
        <v>251</v>
      </c>
      <c r="AM578" s="176" t="s">
        <v>639</v>
      </c>
      <c r="AN578" s="176">
        <v>0.66900000000000004</v>
      </c>
      <c r="AO578" s="176">
        <v>2.4</v>
      </c>
      <c r="AP578" s="176">
        <v>24</v>
      </c>
      <c r="AQ578" s="176">
        <v>216</v>
      </c>
      <c r="AR578" s="176">
        <v>3.4</v>
      </c>
      <c r="AS578" s="193">
        <v>11791.526400000002</v>
      </c>
    </row>
    <row r="579" spans="1:45" ht="16.5" customHeight="1">
      <c r="A579" s="175">
        <v>46157</v>
      </c>
      <c r="B579" s="176" t="s">
        <v>228</v>
      </c>
      <c r="C579" s="176" t="s">
        <v>645</v>
      </c>
      <c r="E579" s="176" t="s">
        <v>420</v>
      </c>
      <c r="F579" s="176" t="s">
        <v>420</v>
      </c>
      <c r="G579" s="176" t="s">
        <v>420</v>
      </c>
      <c r="H579" s="176" t="s">
        <v>420</v>
      </c>
      <c r="I579" s="176" t="s">
        <v>420</v>
      </c>
      <c r="L579" s="176" t="s">
        <v>645</v>
      </c>
      <c r="P579" s="176" t="s">
        <v>645</v>
      </c>
      <c r="T579" s="176" t="s">
        <v>645</v>
      </c>
      <c r="X579" s="176" t="s">
        <v>645</v>
      </c>
      <c r="Z579" s="176" t="s">
        <v>420</v>
      </c>
      <c r="AA579" s="176" t="s">
        <v>645</v>
      </c>
      <c r="AB579" s="176" t="s">
        <v>420</v>
      </c>
      <c r="AC579" s="176" t="s">
        <v>420</v>
      </c>
      <c r="AD579" s="176" t="s">
        <v>420</v>
      </c>
      <c r="AE579" s="176" t="s">
        <v>420</v>
      </c>
      <c r="AF579" s="176" t="s">
        <v>213</v>
      </c>
      <c r="AG579" s="176">
        <v>1</v>
      </c>
      <c r="AH579" s="176" t="s">
        <v>654</v>
      </c>
      <c r="AI579" s="176" t="s">
        <v>654</v>
      </c>
      <c r="AJ579" s="176" t="s">
        <v>654</v>
      </c>
      <c r="AK579" s="176" t="s">
        <v>654</v>
      </c>
      <c r="AL579" s="1231" t="s">
        <v>420</v>
      </c>
      <c r="AM579" s="176" t="s">
        <v>420</v>
      </c>
      <c r="AN579" s="176" t="s">
        <v>420</v>
      </c>
      <c r="AO579" s="176" t="s">
        <v>420</v>
      </c>
      <c r="AP579" s="176">
        <v>24</v>
      </c>
      <c r="AQ579" s="176">
        <v>216</v>
      </c>
      <c r="AR579" s="176" t="s">
        <v>420</v>
      </c>
      <c r="AS579" s="193" t="s">
        <v>420</v>
      </c>
    </row>
    <row r="580" spans="1:45" ht="16.5" customHeight="1">
      <c r="A580" s="175">
        <v>46157</v>
      </c>
      <c r="B580" s="176" t="s">
        <v>229</v>
      </c>
      <c r="C580" s="176" t="s">
        <v>645</v>
      </c>
      <c r="E580" s="176" t="s">
        <v>420</v>
      </c>
      <c r="F580" s="176" t="s">
        <v>420</v>
      </c>
      <c r="G580" s="176" t="s">
        <v>420</v>
      </c>
      <c r="H580" s="176" t="s">
        <v>420</v>
      </c>
      <c r="I580" s="176" t="s">
        <v>420</v>
      </c>
      <c r="L580" s="176" t="s">
        <v>645</v>
      </c>
      <c r="P580" s="176" t="s">
        <v>645</v>
      </c>
      <c r="T580" s="176" t="s">
        <v>645</v>
      </c>
      <c r="X580" s="176" t="s">
        <v>645</v>
      </c>
      <c r="Z580" s="176" t="s">
        <v>420</v>
      </c>
      <c r="AA580" s="176" t="s">
        <v>645</v>
      </c>
      <c r="AB580" s="176" t="s">
        <v>420</v>
      </c>
      <c r="AC580" s="176" t="s">
        <v>420</v>
      </c>
      <c r="AD580" s="176" t="s">
        <v>420</v>
      </c>
      <c r="AE580" s="176" t="s">
        <v>420</v>
      </c>
      <c r="AF580" s="176" t="s">
        <v>213</v>
      </c>
      <c r="AG580" s="176">
        <v>1</v>
      </c>
      <c r="AH580" s="176" t="s">
        <v>654</v>
      </c>
      <c r="AI580" s="176" t="s">
        <v>654</v>
      </c>
      <c r="AJ580" s="176" t="s">
        <v>654</v>
      </c>
      <c r="AK580" s="176" t="s">
        <v>654</v>
      </c>
      <c r="AL580" s="1231" t="s">
        <v>420</v>
      </c>
      <c r="AM580" s="176" t="s">
        <v>420</v>
      </c>
      <c r="AN580" s="176" t="s">
        <v>420</v>
      </c>
      <c r="AO580" s="176" t="s">
        <v>420</v>
      </c>
      <c r="AP580" s="176">
        <v>24</v>
      </c>
      <c r="AQ580" s="176">
        <v>216</v>
      </c>
      <c r="AR580" s="176" t="s">
        <v>420</v>
      </c>
      <c r="AS580" s="193" t="s">
        <v>420</v>
      </c>
    </row>
    <row r="581" spans="1:45" ht="16.5" customHeight="1">
      <c r="A581" s="175">
        <v>46157</v>
      </c>
      <c r="B581" s="176" t="s">
        <v>230</v>
      </c>
      <c r="C581" s="176" t="s">
        <v>17295</v>
      </c>
      <c r="E581" s="176" t="s">
        <v>869</v>
      </c>
      <c r="F581" s="176" t="s">
        <v>17296</v>
      </c>
      <c r="G581" s="176">
        <v>600</v>
      </c>
      <c r="H581" s="176" t="s">
        <v>459</v>
      </c>
      <c r="I581" s="176">
        <v>4</v>
      </c>
      <c r="J581" s="176">
        <v>26</v>
      </c>
      <c r="K581" s="176">
        <v>0</v>
      </c>
      <c r="L581" s="176">
        <v>9389</v>
      </c>
      <c r="M581" s="176">
        <v>9401</v>
      </c>
      <c r="N581" s="176">
        <v>14</v>
      </c>
      <c r="O581" s="176">
        <v>0</v>
      </c>
      <c r="P581" s="176">
        <v>9322</v>
      </c>
      <c r="Q581" s="176">
        <v>9542</v>
      </c>
      <c r="R581" s="176">
        <v>10</v>
      </c>
      <c r="S581" s="176">
        <v>0</v>
      </c>
      <c r="T581" s="176">
        <v>9383</v>
      </c>
      <c r="U581" s="176">
        <v>9421</v>
      </c>
      <c r="V581" s="176">
        <v>28</v>
      </c>
      <c r="W581" s="176">
        <v>0</v>
      </c>
      <c r="X581" s="176">
        <v>9362</v>
      </c>
      <c r="Y581" s="176">
        <v>9239</v>
      </c>
      <c r="Z581" s="176">
        <v>6.9230769230769234</v>
      </c>
      <c r="AA581" s="176">
        <v>13</v>
      </c>
      <c r="AB581" s="176">
        <v>1</v>
      </c>
      <c r="AC581" s="176">
        <v>93.823750000000004</v>
      </c>
      <c r="AD581" s="176">
        <v>1.625</v>
      </c>
      <c r="AE581" s="176">
        <v>1.625</v>
      </c>
      <c r="AF581" s="176" t="s">
        <v>213</v>
      </c>
      <c r="AG581" s="176">
        <v>0.5</v>
      </c>
      <c r="AH581" s="176" t="s">
        <v>644</v>
      </c>
      <c r="AI581" s="176" t="s">
        <v>644</v>
      </c>
      <c r="AJ581" s="176" t="s">
        <v>748</v>
      </c>
      <c r="AK581" s="176" t="s">
        <v>748</v>
      </c>
      <c r="AL581" s="1231" t="s">
        <v>251</v>
      </c>
      <c r="AM581" s="176" t="s">
        <v>657</v>
      </c>
      <c r="AN581" s="176">
        <v>1.859</v>
      </c>
      <c r="AO581" s="176">
        <v>1.6</v>
      </c>
      <c r="AP581" s="176">
        <v>24</v>
      </c>
      <c r="AQ581" s="176">
        <v>216</v>
      </c>
      <c r="AR581" s="176">
        <v>2.6</v>
      </c>
      <c r="AS581" s="193">
        <v>25056.345600000001</v>
      </c>
    </row>
    <row r="582" spans="1:45" ht="16.5" customHeight="1">
      <c r="A582" s="175">
        <v>46157</v>
      </c>
      <c r="B582" s="176" t="s">
        <v>231</v>
      </c>
      <c r="C582" s="176" t="s">
        <v>645</v>
      </c>
      <c r="E582" s="176" t="s">
        <v>420</v>
      </c>
      <c r="F582" s="176" t="s">
        <v>420</v>
      </c>
      <c r="G582" s="176" t="s">
        <v>420</v>
      </c>
      <c r="H582" s="176" t="s">
        <v>420</v>
      </c>
      <c r="I582" s="176" t="s">
        <v>420</v>
      </c>
      <c r="L582" s="176" t="s">
        <v>645</v>
      </c>
      <c r="P582" s="176" t="s">
        <v>645</v>
      </c>
      <c r="T582" s="176" t="s">
        <v>645</v>
      </c>
      <c r="X582" s="176" t="s">
        <v>645</v>
      </c>
      <c r="Z582" s="176" t="s">
        <v>420</v>
      </c>
      <c r="AA582" s="176" t="s">
        <v>645</v>
      </c>
      <c r="AB582" s="176" t="s">
        <v>420</v>
      </c>
      <c r="AC582" s="176" t="s">
        <v>420</v>
      </c>
      <c r="AD582" s="176" t="s">
        <v>420</v>
      </c>
      <c r="AE582" s="176" t="s">
        <v>420</v>
      </c>
      <c r="AF582" s="176" t="s">
        <v>232</v>
      </c>
      <c r="AG582" s="176">
        <v>1</v>
      </c>
      <c r="AH582" s="176" t="s">
        <v>654</v>
      </c>
      <c r="AI582" s="176" t="s">
        <v>654</v>
      </c>
      <c r="AJ582" s="176" t="s">
        <v>654</v>
      </c>
      <c r="AK582" s="176" t="s">
        <v>654</v>
      </c>
      <c r="AL582" s="1231" t="s">
        <v>420</v>
      </c>
      <c r="AM582" s="176" t="s">
        <v>420</v>
      </c>
      <c r="AN582" s="176" t="s">
        <v>420</v>
      </c>
      <c r="AO582" s="176" t="s">
        <v>420</v>
      </c>
      <c r="AP582" s="176">
        <v>24</v>
      </c>
      <c r="AQ582" s="176">
        <v>216</v>
      </c>
      <c r="AR582" s="176" t="s">
        <v>420</v>
      </c>
      <c r="AS582" s="193" t="s">
        <v>420</v>
      </c>
    </row>
    <row r="583" spans="1:45" ht="16.5" customHeight="1">
      <c r="A583" s="175">
        <v>46157</v>
      </c>
      <c r="B583" s="176" t="s">
        <v>233</v>
      </c>
      <c r="C583" s="176" t="s">
        <v>17375</v>
      </c>
      <c r="D583" s="176" t="s">
        <v>646</v>
      </c>
      <c r="E583" s="176" t="s">
        <v>17253</v>
      </c>
      <c r="F583" s="176" t="s">
        <v>17344</v>
      </c>
      <c r="G583" s="176">
        <v>600</v>
      </c>
      <c r="H583" s="176" t="s">
        <v>1470</v>
      </c>
      <c r="I583" s="176">
        <v>5.5</v>
      </c>
      <c r="J583" s="176">
        <v>22</v>
      </c>
      <c r="K583" s="176">
        <v>2</v>
      </c>
      <c r="L583" s="176">
        <v>7250</v>
      </c>
      <c r="N583" s="176">
        <v>8</v>
      </c>
      <c r="O583" s="176">
        <v>4</v>
      </c>
      <c r="P583" s="176">
        <v>7540</v>
      </c>
      <c r="R583" s="176">
        <v>15</v>
      </c>
      <c r="S583" s="176">
        <v>0</v>
      </c>
      <c r="T583" s="176">
        <v>7390</v>
      </c>
      <c r="V583" s="176">
        <v>49</v>
      </c>
      <c r="W583" s="176">
        <v>7</v>
      </c>
      <c r="X583" s="176">
        <v>7390</v>
      </c>
      <c r="Z583" s="176">
        <v>5.0526315789473681</v>
      </c>
      <c r="AA583" s="176">
        <v>31.333333333333332</v>
      </c>
      <c r="AB583" s="176">
        <v>0.98763020833333337</v>
      </c>
      <c r="AC583" s="176">
        <v>73.924999999999997</v>
      </c>
      <c r="AD583" s="176">
        <v>3.9166666666666665</v>
      </c>
      <c r="AE583" s="176">
        <v>3.375</v>
      </c>
      <c r="AF583" s="176" t="s">
        <v>232</v>
      </c>
      <c r="AG583" s="176">
        <v>1</v>
      </c>
      <c r="AH583" s="176" t="s">
        <v>650</v>
      </c>
      <c r="AI583" s="176" t="s">
        <v>650</v>
      </c>
      <c r="AJ583" s="176" t="s">
        <v>844</v>
      </c>
      <c r="AK583" s="176" t="s">
        <v>844</v>
      </c>
      <c r="AL583" s="1231" t="s">
        <v>251</v>
      </c>
      <c r="AM583" s="176" t="s">
        <v>657</v>
      </c>
      <c r="AN583" s="176">
        <v>1.859</v>
      </c>
      <c r="AO583" s="176">
        <v>2</v>
      </c>
      <c r="AP583" s="176">
        <v>24</v>
      </c>
      <c r="AQ583" s="176">
        <v>216</v>
      </c>
      <c r="AR583" s="176">
        <v>3</v>
      </c>
      <c r="AS583" s="193">
        <v>28911.168000000001</v>
      </c>
    </row>
    <row r="584" spans="1:45" ht="16.5" customHeight="1">
      <c r="A584" s="175">
        <v>46157</v>
      </c>
      <c r="B584" s="176" t="s">
        <v>234</v>
      </c>
      <c r="C584" s="176" t="s">
        <v>645</v>
      </c>
      <c r="E584" s="176" t="s">
        <v>420</v>
      </c>
      <c r="F584" s="176" t="s">
        <v>420</v>
      </c>
      <c r="G584" s="176" t="s">
        <v>420</v>
      </c>
      <c r="H584" s="176" t="s">
        <v>420</v>
      </c>
      <c r="I584" s="176" t="s">
        <v>420</v>
      </c>
      <c r="L584" s="176" t="s">
        <v>645</v>
      </c>
      <c r="P584" s="176" t="s">
        <v>645</v>
      </c>
      <c r="T584" s="176" t="s">
        <v>645</v>
      </c>
      <c r="X584" s="176" t="s">
        <v>645</v>
      </c>
      <c r="Z584" s="176" t="s">
        <v>420</v>
      </c>
      <c r="AA584" s="176" t="s">
        <v>645</v>
      </c>
      <c r="AB584" s="176" t="s">
        <v>420</v>
      </c>
      <c r="AC584" s="176" t="s">
        <v>420</v>
      </c>
      <c r="AD584" s="176" t="s">
        <v>420</v>
      </c>
      <c r="AE584" s="176" t="s">
        <v>420</v>
      </c>
      <c r="AF584" s="176" t="s">
        <v>232</v>
      </c>
      <c r="AG584" s="176">
        <v>1</v>
      </c>
      <c r="AH584" s="176" t="s">
        <v>654</v>
      </c>
      <c r="AI584" s="176" t="s">
        <v>654</v>
      </c>
      <c r="AJ584" s="176" t="s">
        <v>654</v>
      </c>
      <c r="AK584" s="176" t="s">
        <v>654</v>
      </c>
      <c r="AL584" s="1231" t="s">
        <v>420</v>
      </c>
      <c r="AM584" s="176" t="s">
        <v>420</v>
      </c>
      <c r="AN584" s="176" t="s">
        <v>420</v>
      </c>
      <c r="AO584" s="176" t="s">
        <v>420</v>
      </c>
      <c r="AP584" s="176">
        <v>24</v>
      </c>
      <c r="AQ584" s="176">
        <v>216</v>
      </c>
      <c r="AR584" s="176" t="s">
        <v>420</v>
      </c>
      <c r="AS584" s="193" t="s">
        <v>420</v>
      </c>
    </row>
    <row r="585" spans="1:45" ht="16.5" customHeight="1">
      <c r="A585" s="175">
        <v>46157</v>
      </c>
      <c r="B585" s="176" t="s">
        <v>235</v>
      </c>
      <c r="C585" s="176" t="s">
        <v>17357</v>
      </c>
      <c r="D585" s="176" t="s">
        <v>646</v>
      </c>
      <c r="E585" s="176" t="s">
        <v>17253</v>
      </c>
      <c r="F585" s="176" t="s">
        <v>17358</v>
      </c>
      <c r="G585" s="176">
        <v>700</v>
      </c>
      <c r="H585" s="176" t="s">
        <v>814</v>
      </c>
      <c r="I585" s="176">
        <v>5.5</v>
      </c>
      <c r="J585" s="176">
        <v>27</v>
      </c>
      <c r="K585" s="176">
        <v>0</v>
      </c>
      <c r="L585" s="176">
        <v>8150</v>
      </c>
      <c r="M585" s="176">
        <v>8980</v>
      </c>
      <c r="N585" s="176">
        <v>16</v>
      </c>
      <c r="O585" s="176">
        <v>0</v>
      </c>
      <c r="P585" s="176">
        <v>8610</v>
      </c>
      <c r="Q585" s="176">
        <v>8980</v>
      </c>
      <c r="R585" s="176">
        <v>20</v>
      </c>
      <c r="S585" s="176">
        <v>0</v>
      </c>
      <c r="T585" s="176">
        <v>8700</v>
      </c>
      <c r="U585" s="176">
        <v>9350</v>
      </c>
      <c r="V585" s="176">
        <v>23</v>
      </c>
      <c r="W585" s="176">
        <v>0</v>
      </c>
      <c r="X585" s="176">
        <v>8430</v>
      </c>
      <c r="Y585" s="176">
        <v>9260</v>
      </c>
      <c r="Z585" s="176">
        <v>5.8775510204081636</v>
      </c>
      <c r="AA585" s="176">
        <v>28.666666666666668</v>
      </c>
      <c r="AB585" s="176">
        <v>1</v>
      </c>
      <c r="AC585" s="176">
        <v>88.075000000000003</v>
      </c>
      <c r="AD585" s="176">
        <v>3.5833333333333335</v>
      </c>
      <c r="AE585" s="176">
        <v>3.5833333333333335</v>
      </c>
      <c r="AF585" s="176" t="s">
        <v>236</v>
      </c>
      <c r="AG585" s="176">
        <v>1</v>
      </c>
      <c r="AH585" s="176" t="s">
        <v>667</v>
      </c>
      <c r="AI585" s="176" t="s">
        <v>667</v>
      </c>
      <c r="AJ585" s="176" t="s">
        <v>868</v>
      </c>
      <c r="AK585" s="176" t="s">
        <v>868</v>
      </c>
      <c r="AL585" s="1231" t="s">
        <v>252</v>
      </c>
      <c r="AM585" s="176" t="s">
        <v>466</v>
      </c>
      <c r="AN585" s="176">
        <v>1.1890000000000001</v>
      </c>
      <c r="AO585" s="176">
        <v>2.9</v>
      </c>
      <c r="AP585" s="176">
        <v>24</v>
      </c>
      <c r="AQ585" s="176">
        <v>216</v>
      </c>
      <c r="AR585" s="176">
        <v>3.9</v>
      </c>
      <c r="AS585" s="193">
        <v>24038.7264</v>
      </c>
    </row>
    <row r="586" spans="1:45" ht="16.5" customHeight="1">
      <c r="A586" s="175">
        <v>46157</v>
      </c>
      <c r="B586" s="176" t="s">
        <v>237</v>
      </c>
      <c r="C586" s="176" t="s">
        <v>17343</v>
      </c>
      <c r="D586" s="176" t="s">
        <v>646</v>
      </c>
      <c r="E586" s="176" t="s">
        <v>17253</v>
      </c>
      <c r="F586" s="176" t="s">
        <v>17344</v>
      </c>
      <c r="G586" s="176">
        <v>700</v>
      </c>
      <c r="H586" s="176" t="s">
        <v>876</v>
      </c>
      <c r="I586" s="176">
        <v>5.5</v>
      </c>
      <c r="J586" s="176">
        <v>30</v>
      </c>
      <c r="K586" s="176">
        <v>0</v>
      </c>
      <c r="L586" s="176">
        <v>9260</v>
      </c>
      <c r="M586" s="176">
        <v>8890</v>
      </c>
      <c r="N586" s="176">
        <v>16</v>
      </c>
      <c r="O586" s="176">
        <v>0</v>
      </c>
      <c r="P586" s="176">
        <v>9260</v>
      </c>
      <c r="Q586" s="176">
        <v>8980</v>
      </c>
      <c r="R586" s="176">
        <v>19</v>
      </c>
      <c r="S586" s="176">
        <v>0</v>
      </c>
      <c r="T586" s="176">
        <v>9350</v>
      </c>
      <c r="U586" s="176">
        <v>9260</v>
      </c>
      <c r="V586" s="176">
        <v>34</v>
      </c>
      <c r="W586" s="176">
        <v>2</v>
      </c>
      <c r="X586" s="176">
        <v>9350</v>
      </c>
      <c r="Y586" s="176">
        <v>9260</v>
      </c>
      <c r="Z586" s="176">
        <v>5.8536585365853657</v>
      </c>
      <c r="AA586" s="176">
        <v>33</v>
      </c>
      <c r="AB586" s="176">
        <v>0.99835737179487183</v>
      </c>
      <c r="AC586" s="176">
        <v>92.012500000000003</v>
      </c>
      <c r="AD586" s="176">
        <v>4.125</v>
      </c>
      <c r="AE586" s="176">
        <v>4.041666666666667</v>
      </c>
      <c r="AF586" s="176" t="s">
        <v>236</v>
      </c>
      <c r="AG586" s="176">
        <v>1</v>
      </c>
      <c r="AH586" s="176" t="s">
        <v>667</v>
      </c>
      <c r="AI586" s="176" t="s">
        <v>667</v>
      </c>
      <c r="AJ586" s="176" t="s">
        <v>868</v>
      </c>
      <c r="AK586" s="176" t="s">
        <v>868</v>
      </c>
      <c r="AL586" s="1231" t="s">
        <v>251</v>
      </c>
      <c r="AM586" s="176" t="s">
        <v>466</v>
      </c>
      <c r="AN586" s="176">
        <v>1.1890000000000001</v>
      </c>
      <c r="AO586" s="176">
        <v>2.9</v>
      </c>
      <c r="AP586" s="176">
        <v>24</v>
      </c>
      <c r="AQ586" s="176">
        <v>216</v>
      </c>
      <c r="AR586" s="176">
        <v>3.9</v>
      </c>
      <c r="AS586" s="193">
        <v>24038.7264</v>
      </c>
    </row>
    <row r="587" spans="1:45" ht="16.5" customHeight="1">
      <c r="A587" s="175">
        <v>46157</v>
      </c>
      <c r="B587" s="176" t="s">
        <v>238</v>
      </c>
      <c r="C587" s="176" t="s">
        <v>17285</v>
      </c>
      <c r="E587" s="176" t="s">
        <v>17253</v>
      </c>
      <c r="F587" s="176" t="s">
        <v>17293</v>
      </c>
      <c r="G587" s="176">
        <v>670</v>
      </c>
      <c r="H587" s="176" t="s">
        <v>735</v>
      </c>
      <c r="I587" s="176">
        <v>5</v>
      </c>
      <c r="J587" s="176">
        <v>24</v>
      </c>
      <c r="K587" s="176">
        <v>0</v>
      </c>
      <c r="L587" s="176">
        <v>8240</v>
      </c>
      <c r="N587" s="176">
        <v>17</v>
      </c>
      <c r="O587" s="176">
        <v>0</v>
      </c>
      <c r="P587" s="176">
        <v>8700</v>
      </c>
      <c r="R587" s="176">
        <v>15</v>
      </c>
      <c r="S587" s="176">
        <v>2</v>
      </c>
      <c r="T587" s="176">
        <v>8520</v>
      </c>
      <c r="V587" s="176">
        <v>26</v>
      </c>
      <c r="W587" s="176">
        <v>0</v>
      </c>
      <c r="X587" s="176">
        <v>9350</v>
      </c>
      <c r="Z587" s="176">
        <v>6.2882096069868991</v>
      </c>
      <c r="AA587" s="176">
        <v>54.666666666666664</v>
      </c>
      <c r="AB587" s="176">
        <v>0.9984708867521368</v>
      </c>
      <c r="AC587" s="176">
        <v>87.025000000000006</v>
      </c>
      <c r="AD587" s="176">
        <v>6.833333333333333</v>
      </c>
      <c r="AE587" s="176">
        <v>6.666666666666667</v>
      </c>
      <c r="AF587" s="176" t="s">
        <v>236</v>
      </c>
      <c r="AG587" s="176">
        <v>2</v>
      </c>
      <c r="AH587" s="176" t="s">
        <v>667</v>
      </c>
      <c r="AI587" s="176" t="s">
        <v>667</v>
      </c>
      <c r="AJ587" s="176" t="s">
        <v>868</v>
      </c>
      <c r="AK587" s="176" t="s">
        <v>868</v>
      </c>
      <c r="AL587" s="1231" t="s">
        <v>251</v>
      </c>
      <c r="AM587" s="176" t="s">
        <v>466</v>
      </c>
      <c r="AN587" s="176">
        <v>1.1890000000000001</v>
      </c>
      <c r="AO587" s="176">
        <v>1.7</v>
      </c>
      <c r="AP587" s="176">
        <v>24</v>
      </c>
      <c r="AQ587" s="176">
        <v>216</v>
      </c>
      <c r="AR587" s="176">
        <v>2.7</v>
      </c>
      <c r="AS587" s="193">
        <v>16642.195200000002</v>
      </c>
    </row>
    <row r="588" spans="1:45" ht="16.5" customHeight="1">
      <c r="A588" s="175">
        <v>46157</v>
      </c>
      <c r="B588" s="176" t="s">
        <v>238</v>
      </c>
      <c r="C588" s="176" t="s">
        <v>17284</v>
      </c>
      <c r="E588" s="176" t="s">
        <v>17253</v>
      </c>
      <c r="F588" s="176" t="s">
        <v>17293</v>
      </c>
      <c r="G588" s="176">
        <v>670</v>
      </c>
      <c r="H588" s="176" t="s">
        <v>662</v>
      </c>
      <c r="I588" s="176">
        <v>5</v>
      </c>
      <c r="J588" s="176">
        <v>21</v>
      </c>
      <c r="K588" s="176">
        <v>0</v>
      </c>
      <c r="M588" s="176">
        <v>8890</v>
      </c>
      <c r="N588" s="176">
        <v>15</v>
      </c>
      <c r="O588" s="176">
        <v>0</v>
      </c>
      <c r="Q588" s="176">
        <v>8890</v>
      </c>
      <c r="R588" s="176">
        <v>0</v>
      </c>
      <c r="S588" s="176">
        <v>0</v>
      </c>
      <c r="T588" s="176">
        <v>8060</v>
      </c>
      <c r="V588" s="176">
        <v>38</v>
      </c>
      <c r="W588" s="176">
        <v>0</v>
      </c>
      <c r="Y588" s="176">
        <v>9720</v>
      </c>
      <c r="Z588" s="176">
        <v>6.1802575107296134</v>
      </c>
      <c r="AA588" s="176">
        <v>49.333333333333336</v>
      </c>
      <c r="AB588" s="176">
        <v>1</v>
      </c>
      <c r="AC588" s="176">
        <v>88.9</v>
      </c>
      <c r="AD588" s="176">
        <v>6.166666666666667</v>
      </c>
      <c r="AE588" s="176">
        <v>6.166666666666667</v>
      </c>
      <c r="AF588" s="176" t="s">
        <v>236</v>
      </c>
      <c r="AG588" s="176">
        <v>2</v>
      </c>
      <c r="AH588" s="176" t="s">
        <v>667</v>
      </c>
      <c r="AI588" s="176" t="s">
        <v>667</v>
      </c>
      <c r="AJ588" s="176" t="s">
        <v>668</v>
      </c>
      <c r="AK588" s="176" t="s">
        <v>668</v>
      </c>
      <c r="AM588" s="176" t="s">
        <v>466</v>
      </c>
      <c r="AN588" s="176">
        <v>1.1890000000000001</v>
      </c>
      <c r="AO588" s="176">
        <v>2.4</v>
      </c>
      <c r="AP588" s="176">
        <v>24</v>
      </c>
      <c r="AQ588" s="176">
        <v>216</v>
      </c>
      <c r="AR588" s="176">
        <v>3.4</v>
      </c>
      <c r="AS588" s="193">
        <v>20956.838400000001</v>
      </c>
    </row>
    <row r="589" spans="1:45" ht="16.5" customHeight="1">
      <c r="A589" s="175">
        <v>46157</v>
      </c>
      <c r="B589" s="176" t="s">
        <v>239</v>
      </c>
      <c r="C589" s="176" t="s">
        <v>645</v>
      </c>
      <c r="E589" s="176" t="s">
        <v>420</v>
      </c>
      <c r="F589" s="176" t="s">
        <v>420</v>
      </c>
      <c r="G589" s="176" t="s">
        <v>420</v>
      </c>
      <c r="H589" s="176" t="s">
        <v>420</v>
      </c>
      <c r="I589" s="176" t="s">
        <v>420</v>
      </c>
      <c r="L589" s="176" t="s">
        <v>645</v>
      </c>
      <c r="P589" s="176" t="s">
        <v>645</v>
      </c>
      <c r="T589" s="176" t="s">
        <v>645</v>
      </c>
      <c r="X589" s="176" t="s">
        <v>645</v>
      </c>
      <c r="Z589" s="176" t="s">
        <v>420</v>
      </c>
      <c r="AA589" s="176" t="s">
        <v>645</v>
      </c>
      <c r="AB589" s="176" t="s">
        <v>420</v>
      </c>
      <c r="AC589" s="176" t="s">
        <v>420</v>
      </c>
      <c r="AD589" s="176" t="s">
        <v>420</v>
      </c>
      <c r="AE589" s="176" t="s">
        <v>420</v>
      </c>
      <c r="AF589" s="176" t="s">
        <v>236</v>
      </c>
      <c r="AG589" s="176">
        <v>2</v>
      </c>
      <c r="AH589" s="176" t="s">
        <v>654</v>
      </c>
      <c r="AI589" s="176" t="s">
        <v>654</v>
      </c>
      <c r="AJ589" s="176" t="s">
        <v>654</v>
      </c>
      <c r="AK589" s="176" t="s">
        <v>654</v>
      </c>
      <c r="AL589" s="1231" t="s">
        <v>420</v>
      </c>
      <c r="AM589" s="176" t="s">
        <v>420</v>
      </c>
      <c r="AN589" s="176" t="s">
        <v>420</v>
      </c>
      <c r="AO589" s="176" t="s">
        <v>420</v>
      </c>
      <c r="AP589" s="176">
        <v>24</v>
      </c>
      <c r="AQ589" s="176">
        <v>216</v>
      </c>
      <c r="AR589" s="176" t="s">
        <v>420</v>
      </c>
      <c r="AS589" s="193" t="s">
        <v>420</v>
      </c>
    </row>
    <row r="590" spans="1:45" ht="16.5" customHeight="1">
      <c r="A590" s="175">
        <v>46157</v>
      </c>
      <c r="B590" s="176" t="s">
        <v>389</v>
      </c>
      <c r="C590" s="176" t="s">
        <v>17383</v>
      </c>
      <c r="D590" s="176" t="s">
        <v>646</v>
      </c>
      <c r="E590" s="176" t="s">
        <v>17253</v>
      </c>
      <c r="F590" s="176" t="s">
        <v>17358</v>
      </c>
      <c r="G590" s="176">
        <v>700</v>
      </c>
      <c r="H590" s="176" t="s">
        <v>805</v>
      </c>
      <c r="I590" s="176">
        <v>5.5</v>
      </c>
      <c r="J590" s="176">
        <v>3</v>
      </c>
      <c r="K590" s="176">
        <v>0</v>
      </c>
      <c r="L590" s="176" t="s">
        <v>656</v>
      </c>
      <c r="M590" s="176">
        <v>10000</v>
      </c>
      <c r="N590" s="176">
        <v>17</v>
      </c>
      <c r="O590" s="176">
        <v>0</v>
      </c>
      <c r="P590" s="176" t="s">
        <v>656</v>
      </c>
      <c r="Q590" s="176">
        <v>10000</v>
      </c>
      <c r="R590" s="176">
        <v>0</v>
      </c>
      <c r="S590" s="176">
        <v>0</v>
      </c>
      <c r="T590" s="176">
        <v>8060</v>
      </c>
      <c r="U590" s="176">
        <v>9350</v>
      </c>
      <c r="V590" s="176">
        <v>12</v>
      </c>
      <c r="W590" s="176">
        <v>0</v>
      </c>
      <c r="X590" s="176">
        <v>8115</v>
      </c>
      <c r="Y590" s="176">
        <v>9910</v>
      </c>
      <c r="Z590" s="176">
        <v>5.8536585365853657</v>
      </c>
      <c r="AA590" s="176" t="s">
        <v>656</v>
      </c>
      <c r="AB590" s="176">
        <v>1</v>
      </c>
      <c r="AC590" s="176" t="s">
        <v>420</v>
      </c>
      <c r="AD590" s="176" t="s">
        <v>420</v>
      </c>
      <c r="AE590" s="176" t="s">
        <v>420</v>
      </c>
      <c r="AF590" s="176" t="s">
        <v>236</v>
      </c>
      <c r="AG590" s="176">
        <v>1</v>
      </c>
      <c r="AH590" s="176" t="s">
        <v>651</v>
      </c>
      <c r="AI590" s="176" t="s">
        <v>651</v>
      </c>
      <c r="AJ590" s="176" t="s">
        <v>668</v>
      </c>
      <c r="AK590" s="176" t="s">
        <v>668</v>
      </c>
      <c r="AL590" s="1231" t="s">
        <v>252</v>
      </c>
      <c r="AM590" s="176" t="s">
        <v>466</v>
      </c>
      <c r="AN590" s="176">
        <v>1.1890000000000001</v>
      </c>
      <c r="AO590" s="176">
        <v>2.8</v>
      </c>
      <c r="AP590" s="176">
        <v>24</v>
      </c>
      <c r="AQ590" s="176">
        <v>216</v>
      </c>
      <c r="AR590" s="176">
        <v>3.8</v>
      </c>
      <c r="AS590" s="193">
        <v>23422.3488</v>
      </c>
    </row>
    <row r="591" spans="1:45" ht="16.5" customHeight="1">
      <c r="A591" s="175">
        <v>46157</v>
      </c>
      <c r="B591" s="176" t="s">
        <v>418</v>
      </c>
      <c r="C591" s="176" t="s">
        <v>17359</v>
      </c>
      <c r="D591" s="176" t="s">
        <v>646</v>
      </c>
      <c r="E591" s="176" t="s">
        <v>17253</v>
      </c>
      <c r="F591" s="176" t="s">
        <v>17358</v>
      </c>
      <c r="G591" s="176">
        <v>700</v>
      </c>
      <c r="H591" s="176" t="s">
        <v>944</v>
      </c>
      <c r="I591" s="176">
        <v>5.5</v>
      </c>
      <c r="J591" s="176">
        <v>23</v>
      </c>
      <c r="K591" s="176">
        <v>0</v>
      </c>
      <c r="L591" s="176">
        <v>10000</v>
      </c>
      <c r="M591" s="176">
        <v>9630</v>
      </c>
      <c r="N591" s="176">
        <v>18</v>
      </c>
      <c r="O591" s="176">
        <v>6</v>
      </c>
      <c r="P591" s="176">
        <v>10000</v>
      </c>
      <c r="Q591" s="176">
        <v>9630</v>
      </c>
      <c r="R591" s="176">
        <v>0</v>
      </c>
      <c r="S591" s="176">
        <v>0</v>
      </c>
      <c r="T591" s="176">
        <v>9540</v>
      </c>
      <c r="U591" s="176">
        <v>9070</v>
      </c>
      <c r="V591" s="176">
        <v>21</v>
      </c>
      <c r="W591" s="176">
        <v>0</v>
      </c>
      <c r="X591" s="176">
        <v>10000</v>
      </c>
      <c r="Y591" s="176">
        <v>9540</v>
      </c>
      <c r="Z591" s="176">
        <v>5.8536585365853657</v>
      </c>
      <c r="AA591" s="176">
        <v>20.666666666666668</v>
      </c>
      <c r="AB591" s="176">
        <v>0.99507211538461537</v>
      </c>
      <c r="AC591" s="176">
        <v>96.762500000000003</v>
      </c>
      <c r="AD591" s="176">
        <v>2.5833333333333335</v>
      </c>
      <c r="AE591" s="176">
        <v>2.3333333333333335</v>
      </c>
      <c r="AF591" s="176" t="s">
        <v>236</v>
      </c>
      <c r="AG591" s="176">
        <v>1</v>
      </c>
      <c r="AH591" s="176" t="s">
        <v>651</v>
      </c>
      <c r="AI591" s="176" t="s">
        <v>651</v>
      </c>
      <c r="AJ591" s="176" t="s">
        <v>668</v>
      </c>
      <c r="AK591" s="176" t="s">
        <v>668</v>
      </c>
      <c r="AL591" s="1231" t="s">
        <v>252</v>
      </c>
      <c r="AM591" s="176" t="s">
        <v>466</v>
      </c>
      <c r="AN591" s="176">
        <v>1.1890000000000001</v>
      </c>
      <c r="AO591" s="176">
        <v>2.8</v>
      </c>
      <c r="AP591" s="176">
        <v>24</v>
      </c>
      <c r="AQ591" s="176">
        <v>216</v>
      </c>
      <c r="AR591" s="176">
        <v>3.8</v>
      </c>
      <c r="AS591" s="193">
        <v>23422.3488</v>
      </c>
    </row>
    <row r="592" spans="1:45" ht="16.5" customHeight="1">
      <c r="A592" s="175">
        <v>46157</v>
      </c>
      <c r="B592" s="176" t="s">
        <v>240</v>
      </c>
      <c r="C592" s="176" t="s">
        <v>17384</v>
      </c>
      <c r="E592" s="176" t="s">
        <v>4424</v>
      </c>
      <c r="F592" s="176" t="s">
        <v>17394</v>
      </c>
      <c r="G592" s="176">
        <v>500</v>
      </c>
      <c r="H592" s="176" t="s">
        <v>1088</v>
      </c>
      <c r="I592" s="176">
        <v>4</v>
      </c>
      <c r="J592" s="176">
        <v>6</v>
      </c>
      <c r="K592" s="176">
        <v>0</v>
      </c>
      <c r="L592" s="176">
        <v>4658</v>
      </c>
      <c r="R592" s="176">
        <v>0</v>
      </c>
      <c r="S592" s="176">
        <v>0</v>
      </c>
      <c r="T592" s="176">
        <v>1293</v>
      </c>
      <c r="V592" s="176">
        <v>18</v>
      </c>
      <c r="W592" s="176">
        <v>0</v>
      </c>
      <c r="X592" s="176">
        <v>2111</v>
      </c>
      <c r="Z592" s="176">
        <v>2.028169014084507</v>
      </c>
      <c r="AA592" s="176">
        <v>16</v>
      </c>
      <c r="AB592" s="176">
        <v>1</v>
      </c>
      <c r="AC592" s="176">
        <v>26.873333333333335</v>
      </c>
      <c r="AD592" s="176">
        <v>2</v>
      </c>
      <c r="AE592" s="176">
        <v>1</v>
      </c>
      <c r="AF592" s="176" t="s">
        <v>241</v>
      </c>
      <c r="AG592" s="176">
        <v>3</v>
      </c>
      <c r="AH592" s="176" t="s">
        <v>16105</v>
      </c>
      <c r="AI592" s="176" t="s">
        <v>654</v>
      </c>
      <c r="AJ592" s="176" t="s">
        <v>862</v>
      </c>
      <c r="AK592" s="176" t="s">
        <v>862</v>
      </c>
      <c r="AL592" s="1231" t="s">
        <v>252</v>
      </c>
      <c r="AM592" s="176" t="s">
        <v>126</v>
      </c>
      <c r="AN592" s="176">
        <v>0.91100000000000003</v>
      </c>
      <c r="AO592" s="176">
        <v>0.9</v>
      </c>
      <c r="AP592" s="176">
        <v>24</v>
      </c>
      <c r="AQ592" s="176">
        <v>216</v>
      </c>
      <c r="AR592" s="176">
        <v>1.9</v>
      </c>
      <c r="AS592" s="193">
        <v>8972.9856</v>
      </c>
    </row>
    <row r="593" spans="1:45" ht="16.5" customHeight="1">
      <c r="A593" s="175">
        <v>46157</v>
      </c>
      <c r="B593" s="176" t="s">
        <v>240</v>
      </c>
      <c r="C593" s="176" t="s">
        <v>17385</v>
      </c>
      <c r="E593" s="176" t="s">
        <v>16561</v>
      </c>
      <c r="F593" s="176" t="s">
        <v>17395</v>
      </c>
      <c r="G593" s="176">
        <v>600</v>
      </c>
      <c r="H593" s="176" t="s">
        <v>491</v>
      </c>
      <c r="I593" s="176">
        <v>5</v>
      </c>
      <c r="J593" s="176">
        <v>6</v>
      </c>
      <c r="K593" s="176">
        <v>0</v>
      </c>
      <c r="L593" s="176">
        <v>4658</v>
      </c>
      <c r="R593" s="176">
        <v>0</v>
      </c>
      <c r="S593" s="176">
        <v>0</v>
      </c>
      <c r="T593" s="176">
        <v>1293</v>
      </c>
      <c r="V593" s="176">
        <v>22</v>
      </c>
      <c r="W593" s="176">
        <v>0</v>
      </c>
      <c r="X593" s="176">
        <v>2111</v>
      </c>
      <c r="Z593" s="176">
        <v>2.8402366863905324</v>
      </c>
      <c r="AA593" s="176">
        <v>18.666666666666668</v>
      </c>
      <c r="AB593" s="176">
        <v>1</v>
      </c>
      <c r="AC593" s="176">
        <v>26.873333333333335</v>
      </c>
      <c r="AD593" s="176">
        <v>2.3333333333333335</v>
      </c>
      <c r="AE593" s="176">
        <v>1.1666666666666667</v>
      </c>
      <c r="AF593" s="176" t="s">
        <v>241</v>
      </c>
      <c r="AG593" s="176">
        <v>3</v>
      </c>
      <c r="AH593" s="176" t="s">
        <v>16105</v>
      </c>
      <c r="AI593" s="176" t="s">
        <v>654</v>
      </c>
      <c r="AJ593" s="176" t="s">
        <v>862</v>
      </c>
      <c r="AK593" s="176" t="s">
        <v>862</v>
      </c>
      <c r="AM593" s="176" t="s">
        <v>126</v>
      </c>
      <c r="AN593" s="176">
        <v>0.91100000000000003</v>
      </c>
      <c r="AO593" s="176">
        <v>1.3</v>
      </c>
      <c r="AP593" s="176">
        <v>24</v>
      </c>
      <c r="AQ593" s="176">
        <v>216</v>
      </c>
      <c r="AR593" s="176">
        <v>2.2999999999999998</v>
      </c>
      <c r="AS593" s="193">
        <v>10862.035199999998</v>
      </c>
    </row>
    <row r="594" spans="1:45" ht="16.5" customHeight="1">
      <c r="A594" s="175">
        <v>46157</v>
      </c>
      <c r="B594" s="176" t="s">
        <v>242</v>
      </c>
      <c r="C594" s="176" t="s">
        <v>386</v>
      </c>
      <c r="E594" s="176" t="s">
        <v>420</v>
      </c>
      <c r="F594" s="176" t="s">
        <v>420</v>
      </c>
      <c r="G594" s="176" t="s">
        <v>420</v>
      </c>
      <c r="H594" s="176" t="s">
        <v>420</v>
      </c>
      <c r="I594" s="176" t="s">
        <v>420</v>
      </c>
      <c r="L594" s="176" t="s">
        <v>386</v>
      </c>
      <c r="P594" s="176" t="s">
        <v>386</v>
      </c>
      <c r="T594" s="176" t="s">
        <v>386</v>
      </c>
      <c r="X594" s="176" t="s">
        <v>386</v>
      </c>
      <c r="Z594" s="176" t="s">
        <v>420</v>
      </c>
      <c r="AA594" s="176" t="s">
        <v>420</v>
      </c>
      <c r="AB594" s="176" t="s">
        <v>420</v>
      </c>
      <c r="AD594" s="176" t="s">
        <v>420</v>
      </c>
      <c r="AE594" s="176" t="s">
        <v>420</v>
      </c>
      <c r="AF594" s="176" t="s">
        <v>241</v>
      </c>
      <c r="AG594" s="176">
        <v>5</v>
      </c>
      <c r="AH594" s="176" t="s">
        <v>16105</v>
      </c>
      <c r="AI594" s="176" t="s">
        <v>654</v>
      </c>
      <c r="AJ594" s="176" t="s">
        <v>862</v>
      </c>
      <c r="AK594" s="176" t="s">
        <v>862</v>
      </c>
      <c r="AL594" s="1231" t="s">
        <v>420</v>
      </c>
      <c r="AM594" s="176" t="s">
        <v>420</v>
      </c>
      <c r="AN594" s="176" t="s">
        <v>420</v>
      </c>
      <c r="AO594" s="176" t="s">
        <v>420</v>
      </c>
      <c r="AP594" s="176">
        <v>24</v>
      </c>
      <c r="AQ594" s="176">
        <v>216</v>
      </c>
      <c r="AR594" s="176" t="s">
        <v>420</v>
      </c>
      <c r="AS594" s="193" t="s">
        <v>420</v>
      </c>
    </row>
    <row r="595" spans="1:45" ht="16.5" customHeight="1">
      <c r="A595" s="175">
        <v>46157</v>
      </c>
      <c r="B595" s="176" t="s">
        <v>16531</v>
      </c>
      <c r="C595" s="176" t="s">
        <v>16707</v>
      </c>
      <c r="E595" s="176" t="s">
        <v>420</v>
      </c>
      <c r="F595" s="176" t="s">
        <v>420</v>
      </c>
      <c r="G595" s="176" t="s">
        <v>420</v>
      </c>
      <c r="H595" s="176" t="s">
        <v>420</v>
      </c>
      <c r="I595" s="176" t="s">
        <v>420</v>
      </c>
      <c r="L595" s="176" t="s">
        <v>645</v>
      </c>
      <c r="P595" s="176" t="s">
        <v>645</v>
      </c>
      <c r="T595" s="176" t="s">
        <v>645</v>
      </c>
      <c r="X595" s="176" t="s">
        <v>645</v>
      </c>
      <c r="Z595" s="176" t="s">
        <v>420</v>
      </c>
      <c r="AA595" s="176" t="s">
        <v>645</v>
      </c>
      <c r="AB595" s="176" t="s">
        <v>420</v>
      </c>
      <c r="AC595" s="176" t="s">
        <v>420</v>
      </c>
      <c r="AD595" s="176" t="s">
        <v>420</v>
      </c>
      <c r="AE595" s="176" t="s">
        <v>420</v>
      </c>
      <c r="AF595" s="176" t="s">
        <v>243</v>
      </c>
      <c r="AG595" s="176">
        <v>1</v>
      </c>
      <c r="AH595" s="176" t="s">
        <v>654</v>
      </c>
      <c r="AI595" s="176" t="s">
        <v>654</v>
      </c>
      <c r="AJ595" s="176" t="s">
        <v>654</v>
      </c>
      <c r="AK595" s="176" t="s">
        <v>654</v>
      </c>
      <c r="AL595" s="1231" t="s">
        <v>420</v>
      </c>
      <c r="AM595" s="176" t="s">
        <v>420</v>
      </c>
      <c r="AN595" s="176" t="s">
        <v>420</v>
      </c>
      <c r="AO595" s="176" t="s">
        <v>420</v>
      </c>
      <c r="AP595" s="176">
        <v>24</v>
      </c>
      <c r="AQ595" s="176">
        <v>216</v>
      </c>
      <c r="AR595" s="176" t="s">
        <v>420</v>
      </c>
      <c r="AS595" s="193" t="s">
        <v>420</v>
      </c>
    </row>
    <row r="596" spans="1:45" ht="16.5" customHeight="1">
      <c r="A596" s="175">
        <v>46157</v>
      </c>
      <c r="B596" s="176" t="s">
        <v>244</v>
      </c>
      <c r="C596" s="176" t="s">
        <v>16707</v>
      </c>
      <c r="E596" s="176" t="s">
        <v>420</v>
      </c>
      <c r="F596" s="176" t="s">
        <v>420</v>
      </c>
      <c r="G596" s="176" t="s">
        <v>420</v>
      </c>
      <c r="H596" s="176" t="s">
        <v>420</v>
      </c>
      <c r="I596" s="176" t="s">
        <v>420</v>
      </c>
      <c r="L596" s="176" t="s">
        <v>645</v>
      </c>
      <c r="P596" s="176" t="s">
        <v>645</v>
      </c>
      <c r="T596" s="176" t="s">
        <v>645</v>
      </c>
      <c r="X596" s="176" t="s">
        <v>645</v>
      </c>
      <c r="Z596" s="176" t="s">
        <v>420</v>
      </c>
      <c r="AA596" s="176" t="s">
        <v>645</v>
      </c>
      <c r="AB596" s="176" t="s">
        <v>420</v>
      </c>
      <c r="AC596" s="176" t="s">
        <v>420</v>
      </c>
      <c r="AD596" s="176" t="s">
        <v>420</v>
      </c>
      <c r="AE596" s="176" t="s">
        <v>420</v>
      </c>
      <c r="AF596" s="176" t="s">
        <v>243</v>
      </c>
      <c r="AG596" s="176">
        <v>1</v>
      </c>
      <c r="AH596" s="176" t="s">
        <v>654</v>
      </c>
      <c r="AI596" s="176" t="s">
        <v>654</v>
      </c>
      <c r="AJ596" s="176" t="s">
        <v>654</v>
      </c>
      <c r="AK596" s="176" t="s">
        <v>654</v>
      </c>
      <c r="AL596" s="1231" t="s">
        <v>420</v>
      </c>
      <c r="AM596" s="176" t="s">
        <v>420</v>
      </c>
      <c r="AN596" s="176" t="s">
        <v>420</v>
      </c>
      <c r="AO596" s="176" t="s">
        <v>420</v>
      </c>
      <c r="AP596" s="176">
        <v>24</v>
      </c>
      <c r="AQ596" s="176">
        <v>216</v>
      </c>
      <c r="AR596" s="176" t="s">
        <v>420</v>
      </c>
      <c r="AS596" s="193" t="s">
        <v>420</v>
      </c>
    </row>
    <row r="597" spans="1:45" ht="16.5" customHeight="1">
      <c r="A597" s="175">
        <v>46157</v>
      </c>
      <c r="B597" s="176" t="s">
        <v>245</v>
      </c>
      <c r="C597" s="176" t="s">
        <v>16707</v>
      </c>
      <c r="E597" s="176" t="s">
        <v>420</v>
      </c>
      <c r="F597" s="176" t="s">
        <v>420</v>
      </c>
      <c r="G597" s="176" t="s">
        <v>420</v>
      </c>
      <c r="H597" s="176" t="s">
        <v>420</v>
      </c>
      <c r="I597" s="176" t="s">
        <v>420</v>
      </c>
      <c r="L597" s="176" t="s">
        <v>645</v>
      </c>
      <c r="P597" s="176" t="s">
        <v>645</v>
      </c>
      <c r="T597" s="176" t="s">
        <v>645</v>
      </c>
      <c r="X597" s="176" t="s">
        <v>645</v>
      </c>
      <c r="Z597" s="176" t="s">
        <v>420</v>
      </c>
      <c r="AA597" s="176" t="s">
        <v>645</v>
      </c>
      <c r="AB597" s="176" t="s">
        <v>420</v>
      </c>
      <c r="AC597" s="176" t="s">
        <v>420</v>
      </c>
      <c r="AD597" s="176" t="s">
        <v>420</v>
      </c>
      <c r="AE597" s="176" t="s">
        <v>420</v>
      </c>
      <c r="AF597" s="176" t="s">
        <v>243</v>
      </c>
      <c r="AG597" s="176">
        <v>1</v>
      </c>
      <c r="AH597" s="176" t="s">
        <v>654</v>
      </c>
      <c r="AI597" s="176" t="s">
        <v>654</v>
      </c>
      <c r="AJ597" s="176" t="s">
        <v>654</v>
      </c>
      <c r="AK597" s="176" t="s">
        <v>654</v>
      </c>
      <c r="AL597" s="1231" t="s">
        <v>420</v>
      </c>
      <c r="AM597" s="176" t="s">
        <v>420</v>
      </c>
      <c r="AN597" s="176" t="s">
        <v>420</v>
      </c>
      <c r="AO597" s="176" t="s">
        <v>420</v>
      </c>
      <c r="AP597" s="176">
        <v>24</v>
      </c>
      <c r="AQ597" s="176">
        <v>216</v>
      </c>
      <c r="AR597" s="176" t="s">
        <v>420</v>
      </c>
      <c r="AS597" s="193" t="s">
        <v>420</v>
      </c>
    </row>
    <row r="598" spans="1:45" ht="16.5" customHeight="1">
      <c r="A598" s="175">
        <v>46157</v>
      </c>
      <c r="B598" s="176" t="s">
        <v>246</v>
      </c>
      <c r="C598" s="176" t="s">
        <v>16707</v>
      </c>
      <c r="E598" s="176" t="s">
        <v>420</v>
      </c>
      <c r="F598" s="176" t="s">
        <v>420</v>
      </c>
      <c r="G598" s="176" t="s">
        <v>420</v>
      </c>
      <c r="H598" s="176" t="s">
        <v>420</v>
      </c>
      <c r="I598" s="176" t="s">
        <v>420</v>
      </c>
      <c r="L598" s="176" t="s">
        <v>645</v>
      </c>
      <c r="P598" s="176" t="s">
        <v>645</v>
      </c>
      <c r="T598" s="176" t="s">
        <v>645</v>
      </c>
      <c r="X598" s="176" t="s">
        <v>645</v>
      </c>
      <c r="Z598" s="176" t="s">
        <v>420</v>
      </c>
      <c r="AA598" s="176" t="s">
        <v>645</v>
      </c>
      <c r="AB598" s="176" t="s">
        <v>420</v>
      </c>
      <c r="AC598" s="176" t="s">
        <v>420</v>
      </c>
      <c r="AD598" s="176" t="s">
        <v>420</v>
      </c>
      <c r="AE598" s="176" t="s">
        <v>420</v>
      </c>
      <c r="AF598" s="176" t="s">
        <v>243</v>
      </c>
      <c r="AG598" s="176">
        <v>1</v>
      </c>
      <c r="AH598" s="176" t="s">
        <v>654</v>
      </c>
      <c r="AI598" s="176" t="s">
        <v>654</v>
      </c>
      <c r="AJ598" s="176" t="s">
        <v>654</v>
      </c>
      <c r="AK598" s="176" t="s">
        <v>654</v>
      </c>
      <c r="AL598" s="1231" t="s">
        <v>420</v>
      </c>
      <c r="AM598" s="176" t="s">
        <v>420</v>
      </c>
      <c r="AN598" s="176" t="s">
        <v>420</v>
      </c>
      <c r="AO598" s="176" t="s">
        <v>420</v>
      </c>
      <c r="AP598" s="176">
        <v>24</v>
      </c>
      <c r="AQ598" s="176">
        <v>216</v>
      </c>
      <c r="AR598" s="176" t="s">
        <v>420</v>
      </c>
      <c r="AS598" s="193" t="s">
        <v>420</v>
      </c>
    </row>
    <row r="599" spans="1:45" ht="16.5" customHeight="1">
      <c r="A599" s="175">
        <v>46157</v>
      </c>
      <c r="B599" s="176" t="s">
        <v>247</v>
      </c>
      <c r="C599" s="176" t="s">
        <v>16707</v>
      </c>
      <c r="E599" s="176" t="s">
        <v>420</v>
      </c>
      <c r="F599" s="176" t="s">
        <v>420</v>
      </c>
      <c r="G599" s="176" t="s">
        <v>420</v>
      </c>
      <c r="H599" s="176" t="s">
        <v>420</v>
      </c>
      <c r="I599" s="176" t="s">
        <v>420</v>
      </c>
      <c r="L599" s="176" t="s">
        <v>645</v>
      </c>
      <c r="P599" s="176" t="s">
        <v>645</v>
      </c>
      <c r="T599" s="176" t="s">
        <v>645</v>
      </c>
      <c r="X599" s="176" t="s">
        <v>645</v>
      </c>
      <c r="Z599" s="176" t="s">
        <v>420</v>
      </c>
      <c r="AA599" s="176" t="s">
        <v>645</v>
      </c>
      <c r="AB599" s="176" t="s">
        <v>420</v>
      </c>
      <c r="AC599" s="176" t="s">
        <v>420</v>
      </c>
      <c r="AD599" s="176" t="s">
        <v>420</v>
      </c>
      <c r="AE599" s="176" t="s">
        <v>420</v>
      </c>
      <c r="AF599" s="176" t="s">
        <v>243</v>
      </c>
      <c r="AG599" s="176">
        <v>1</v>
      </c>
      <c r="AH599" s="176" t="s">
        <v>654</v>
      </c>
      <c r="AI599" s="176" t="s">
        <v>654</v>
      </c>
      <c r="AJ599" s="176" t="s">
        <v>654</v>
      </c>
      <c r="AK599" s="176" t="s">
        <v>654</v>
      </c>
      <c r="AL599" s="1231" t="s">
        <v>420</v>
      </c>
      <c r="AM599" s="176" t="s">
        <v>420</v>
      </c>
      <c r="AN599" s="176" t="s">
        <v>420</v>
      </c>
      <c r="AO599" s="176" t="s">
        <v>420</v>
      </c>
      <c r="AP599" s="176">
        <v>24</v>
      </c>
      <c r="AQ599" s="176">
        <v>216</v>
      </c>
      <c r="AR599" s="176" t="s">
        <v>420</v>
      </c>
      <c r="AS599" s="193" t="s">
        <v>420</v>
      </c>
    </row>
    <row r="600" spans="1:45" ht="16.5" customHeight="1">
      <c r="A600" s="175">
        <v>46157</v>
      </c>
      <c r="B600" s="176" t="s">
        <v>248</v>
      </c>
      <c r="C600" s="176" t="s">
        <v>16707</v>
      </c>
      <c r="E600" s="176" t="s">
        <v>420</v>
      </c>
      <c r="F600" s="176" t="s">
        <v>420</v>
      </c>
      <c r="G600" s="176" t="s">
        <v>420</v>
      </c>
      <c r="H600" s="176" t="s">
        <v>420</v>
      </c>
      <c r="I600" s="176" t="s">
        <v>420</v>
      </c>
      <c r="L600" s="176" t="s">
        <v>645</v>
      </c>
      <c r="P600" s="176" t="s">
        <v>645</v>
      </c>
      <c r="T600" s="176" t="s">
        <v>645</v>
      </c>
      <c r="X600" s="176" t="s">
        <v>645</v>
      </c>
      <c r="Z600" s="176" t="s">
        <v>420</v>
      </c>
      <c r="AA600" s="176" t="s">
        <v>645</v>
      </c>
      <c r="AB600" s="176" t="s">
        <v>420</v>
      </c>
      <c r="AC600" s="176" t="s">
        <v>420</v>
      </c>
      <c r="AD600" s="176" t="s">
        <v>420</v>
      </c>
      <c r="AE600" s="176" t="s">
        <v>420</v>
      </c>
      <c r="AF600" s="176" t="s">
        <v>243</v>
      </c>
      <c r="AG600" s="176">
        <v>1</v>
      </c>
      <c r="AH600" s="176" t="s">
        <v>654</v>
      </c>
      <c r="AI600" s="176" t="s">
        <v>654</v>
      </c>
      <c r="AJ600" s="176" t="s">
        <v>654</v>
      </c>
      <c r="AK600" s="176" t="s">
        <v>654</v>
      </c>
      <c r="AL600" s="1231" t="s">
        <v>420</v>
      </c>
      <c r="AM600" s="176" t="s">
        <v>420</v>
      </c>
      <c r="AN600" s="176" t="s">
        <v>420</v>
      </c>
      <c r="AO600" s="176" t="s">
        <v>420</v>
      </c>
      <c r="AP600" s="176">
        <v>24</v>
      </c>
      <c r="AQ600" s="176">
        <v>216</v>
      </c>
      <c r="AR600" s="176" t="s">
        <v>420</v>
      </c>
      <c r="AS600" s="193" t="s">
        <v>420</v>
      </c>
    </row>
    <row r="601" spans="1:45" ht="16.5" customHeight="1">
      <c r="A601" s="175">
        <v>46157</v>
      </c>
      <c r="B601" s="176" t="s">
        <v>249</v>
      </c>
      <c r="C601" s="176" t="s">
        <v>16707</v>
      </c>
      <c r="E601" s="176" t="s">
        <v>420</v>
      </c>
      <c r="F601" s="176" t="s">
        <v>420</v>
      </c>
      <c r="G601" s="176" t="s">
        <v>420</v>
      </c>
      <c r="H601" s="176" t="s">
        <v>420</v>
      </c>
      <c r="I601" s="176" t="s">
        <v>420</v>
      </c>
      <c r="L601" s="176" t="s">
        <v>645</v>
      </c>
      <c r="P601" s="176" t="s">
        <v>645</v>
      </c>
      <c r="T601" s="176" t="s">
        <v>645</v>
      </c>
      <c r="X601" s="176" t="s">
        <v>645</v>
      </c>
      <c r="Z601" s="176" t="s">
        <v>420</v>
      </c>
      <c r="AA601" s="176" t="s">
        <v>645</v>
      </c>
      <c r="AB601" s="176" t="s">
        <v>420</v>
      </c>
      <c r="AC601" s="176" t="s">
        <v>420</v>
      </c>
      <c r="AD601" s="176" t="s">
        <v>420</v>
      </c>
      <c r="AE601" s="176" t="s">
        <v>420</v>
      </c>
      <c r="AF601" s="176" t="s">
        <v>243</v>
      </c>
      <c r="AG601" s="176">
        <v>1</v>
      </c>
      <c r="AH601" s="176" t="s">
        <v>654</v>
      </c>
      <c r="AI601" s="176" t="s">
        <v>654</v>
      </c>
      <c r="AJ601" s="176" t="s">
        <v>654</v>
      </c>
      <c r="AK601" s="176" t="s">
        <v>654</v>
      </c>
      <c r="AL601" s="1231" t="s">
        <v>420</v>
      </c>
      <c r="AM601" s="176" t="s">
        <v>420</v>
      </c>
      <c r="AN601" s="176" t="s">
        <v>420</v>
      </c>
      <c r="AO601" s="176" t="s">
        <v>420</v>
      </c>
      <c r="AP601" s="176">
        <v>24</v>
      </c>
      <c r="AQ601" s="176">
        <v>216</v>
      </c>
      <c r="AR601" s="176" t="s">
        <v>420</v>
      </c>
      <c r="AS601" s="193" t="s">
        <v>420</v>
      </c>
    </row>
    <row r="602" spans="1:45" ht="16.5" customHeight="1">
      <c r="A602" s="175">
        <v>46157</v>
      </c>
      <c r="B602" s="176" t="s">
        <v>250</v>
      </c>
      <c r="C602" s="176" t="s">
        <v>16707</v>
      </c>
      <c r="E602" s="176" t="s">
        <v>420</v>
      </c>
      <c r="F602" s="176" t="s">
        <v>420</v>
      </c>
      <c r="G602" s="176" t="s">
        <v>420</v>
      </c>
      <c r="H602" s="176" t="s">
        <v>420</v>
      </c>
      <c r="I602" s="176" t="s">
        <v>420</v>
      </c>
      <c r="L602" s="176" t="s">
        <v>645</v>
      </c>
      <c r="P602" s="176" t="s">
        <v>645</v>
      </c>
      <c r="T602" s="176" t="s">
        <v>645</v>
      </c>
      <c r="X602" s="176" t="s">
        <v>645</v>
      </c>
      <c r="Z602" s="176" t="s">
        <v>420</v>
      </c>
      <c r="AA602" s="176" t="s">
        <v>645</v>
      </c>
      <c r="AB602" s="176" t="s">
        <v>420</v>
      </c>
      <c r="AC602" s="176" t="s">
        <v>420</v>
      </c>
      <c r="AD602" s="176" t="s">
        <v>420</v>
      </c>
      <c r="AE602" s="176" t="s">
        <v>420</v>
      </c>
      <c r="AF602" s="176" t="s">
        <v>243</v>
      </c>
      <c r="AG602" s="176">
        <v>1</v>
      </c>
      <c r="AH602" s="176" t="s">
        <v>654</v>
      </c>
      <c r="AI602" s="176" t="s">
        <v>654</v>
      </c>
      <c r="AJ602" s="176" t="s">
        <v>654</v>
      </c>
      <c r="AK602" s="176" t="s">
        <v>654</v>
      </c>
      <c r="AL602" s="1231" t="s">
        <v>420</v>
      </c>
      <c r="AM602" s="176" t="s">
        <v>420</v>
      </c>
      <c r="AN602" s="176" t="s">
        <v>420</v>
      </c>
      <c r="AO602" s="176" t="s">
        <v>420</v>
      </c>
      <c r="AP602" s="176">
        <v>24</v>
      </c>
      <c r="AQ602" s="176">
        <v>216</v>
      </c>
      <c r="AR602" s="176" t="s">
        <v>420</v>
      </c>
      <c r="AS602" s="193" t="s">
        <v>420</v>
      </c>
    </row>
    <row r="603" spans="1:45" ht="16.5" customHeight="1">
      <c r="A603" s="175">
        <v>46158</v>
      </c>
      <c r="B603" s="176" t="s">
        <v>212</v>
      </c>
      <c r="C603" s="176" t="s">
        <v>645</v>
      </c>
      <c r="E603" s="176" t="s">
        <v>420</v>
      </c>
      <c r="F603" s="176" t="s">
        <v>420</v>
      </c>
      <c r="G603" s="176" t="s">
        <v>420</v>
      </c>
      <c r="H603" s="176" t="s">
        <v>420</v>
      </c>
      <c r="I603" s="176" t="s">
        <v>420</v>
      </c>
      <c r="L603" s="176" t="s">
        <v>645</v>
      </c>
      <c r="P603" s="176" t="s">
        <v>645</v>
      </c>
      <c r="T603" s="176" t="s">
        <v>645</v>
      </c>
      <c r="X603" s="176" t="s">
        <v>645</v>
      </c>
      <c r="Z603" s="176" t="s">
        <v>420</v>
      </c>
      <c r="AA603" s="176" t="s">
        <v>645</v>
      </c>
      <c r="AB603" s="176" t="s">
        <v>420</v>
      </c>
      <c r="AC603" s="176" t="s">
        <v>420</v>
      </c>
      <c r="AD603" s="176" t="s">
        <v>420</v>
      </c>
      <c r="AE603" s="176" t="s">
        <v>420</v>
      </c>
      <c r="AF603" s="176" t="s">
        <v>213</v>
      </c>
      <c r="AG603" s="176">
        <v>1</v>
      </c>
      <c r="AH603" s="176" t="s">
        <v>654</v>
      </c>
      <c r="AI603" s="176" t="s">
        <v>654</v>
      </c>
      <c r="AJ603" s="176" t="s">
        <v>654</v>
      </c>
      <c r="AK603" s="176" t="s">
        <v>654</v>
      </c>
      <c r="AL603" s="1231" t="s">
        <v>420</v>
      </c>
      <c r="AM603" s="176" t="s">
        <v>420</v>
      </c>
      <c r="AN603" s="176" t="s">
        <v>420</v>
      </c>
      <c r="AO603" s="176" t="s">
        <v>420</v>
      </c>
      <c r="AP603" s="176">
        <v>24</v>
      </c>
      <c r="AQ603" s="176">
        <v>216</v>
      </c>
      <c r="AR603" s="176" t="s">
        <v>420</v>
      </c>
      <c r="AS603" s="193" t="s">
        <v>420</v>
      </c>
    </row>
    <row r="604" spans="1:45" ht="16.5" customHeight="1">
      <c r="A604" s="175">
        <v>46158</v>
      </c>
      <c r="B604" s="176" t="s">
        <v>214</v>
      </c>
      <c r="C604" s="176" t="s">
        <v>17237</v>
      </c>
      <c r="E604" s="176" t="s">
        <v>425</v>
      </c>
      <c r="F604" s="176" t="s">
        <v>17233</v>
      </c>
      <c r="G604" s="176">
        <v>780</v>
      </c>
      <c r="H604" s="176" t="s">
        <v>1332</v>
      </c>
      <c r="I604" s="176">
        <v>5</v>
      </c>
      <c r="J604" s="176">
        <v>14</v>
      </c>
      <c r="K604" s="176">
        <v>0</v>
      </c>
      <c r="L604" s="176">
        <v>8723</v>
      </c>
      <c r="M604" s="176">
        <v>8328</v>
      </c>
      <c r="N604" s="176">
        <v>4</v>
      </c>
      <c r="O604" s="176">
        <v>0</v>
      </c>
      <c r="P604" s="176">
        <v>8880</v>
      </c>
      <c r="Q604" s="176">
        <v>8261</v>
      </c>
      <c r="R604" s="176">
        <v>10</v>
      </c>
      <c r="S604" s="176">
        <v>0</v>
      </c>
      <c r="T604" s="176">
        <v>8833</v>
      </c>
      <c r="U604" s="176">
        <v>8185</v>
      </c>
      <c r="V604" s="176">
        <v>5</v>
      </c>
      <c r="W604" s="176">
        <v>0</v>
      </c>
      <c r="X604" s="176">
        <v>8816</v>
      </c>
      <c r="Y604" s="176">
        <v>8232</v>
      </c>
      <c r="Z604" s="176">
        <v>1.7777777777777777</v>
      </c>
      <c r="AA604" s="176">
        <v>11</v>
      </c>
      <c r="AB604" s="176">
        <v>1</v>
      </c>
      <c r="AC604" s="176">
        <v>85.322500000000005</v>
      </c>
      <c r="AD604" s="176">
        <v>1.375</v>
      </c>
      <c r="AE604" s="176">
        <v>1.375</v>
      </c>
      <c r="AF604" s="176" t="s">
        <v>213</v>
      </c>
      <c r="AG604" s="176">
        <v>1</v>
      </c>
      <c r="AH604" s="176" t="s">
        <v>16623</v>
      </c>
      <c r="AI604" s="176" t="s">
        <v>16623</v>
      </c>
      <c r="AJ604" s="176" t="s">
        <v>647</v>
      </c>
      <c r="AK604" s="176" t="s">
        <v>647</v>
      </c>
      <c r="AL604" s="1231" t="s">
        <v>251</v>
      </c>
      <c r="AM604" s="176" t="s">
        <v>126</v>
      </c>
      <c r="AN604" s="176">
        <v>0.91100000000000003</v>
      </c>
      <c r="AO604" s="176">
        <v>1.8</v>
      </c>
      <c r="AP604" s="176">
        <v>24</v>
      </c>
      <c r="AQ604" s="176">
        <v>216</v>
      </c>
      <c r="AR604" s="176">
        <v>2.8</v>
      </c>
      <c r="AS604" s="193">
        <v>13223.3472</v>
      </c>
    </row>
    <row r="605" spans="1:45" ht="16.5" customHeight="1">
      <c r="A605" s="175">
        <v>46158</v>
      </c>
      <c r="B605" s="176" t="s">
        <v>215</v>
      </c>
      <c r="C605" s="176" t="s">
        <v>17289</v>
      </c>
      <c r="D605" s="176" t="s">
        <v>646</v>
      </c>
      <c r="E605" s="176" t="s">
        <v>17279</v>
      </c>
      <c r="F605" s="176" t="s">
        <v>17297</v>
      </c>
      <c r="G605" s="176">
        <v>700</v>
      </c>
      <c r="H605" s="176" t="s">
        <v>1237</v>
      </c>
      <c r="I605" s="176">
        <v>5</v>
      </c>
      <c r="J605" s="176">
        <v>34</v>
      </c>
      <c r="K605" s="176">
        <v>0</v>
      </c>
      <c r="M605" s="176">
        <v>7377</v>
      </c>
      <c r="N605" s="176">
        <v>8</v>
      </c>
      <c r="O605" s="176">
        <v>0</v>
      </c>
      <c r="P605" s="176" t="s">
        <v>645</v>
      </c>
      <c r="Q605" s="176">
        <v>7759</v>
      </c>
      <c r="R605" s="176">
        <v>18</v>
      </c>
      <c r="S605" s="176">
        <v>0</v>
      </c>
      <c r="T605" s="176" t="s">
        <v>645</v>
      </c>
      <c r="U605" s="176">
        <v>7362</v>
      </c>
      <c r="V605" s="176">
        <v>20</v>
      </c>
      <c r="W605" s="176">
        <v>0</v>
      </c>
      <c r="X605" s="176" t="s">
        <v>645</v>
      </c>
      <c r="Y605" s="176">
        <v>7294</v>
      </c>
      <c r="Z605" s="176">
        <v>3.2653061224489797</v>
      </c>
      <c r="AA605" s="176">
        <v>26.666666666666668</v>
      </c>
      <c r="AB605" s="176">
        <v>1</v>
      </c>
      <c r="AC605" s="176">
        <v>74.48</v>
      </c>
      <c r="AD605" s="176">
        <v>3.3333333333333335</v>
      </c>
      <c r="AE605" s="176">
        <v>3.3333333333333335</v>
      </c>
      <c r="AF605" s="176" t="s">
        <v>213</v>
      </c>
      <c r="AG605" s="176">
        <v>1</v>
      </c>
      <c r="AH605" s="176" t="s">
        <v>16623</v>
      </c>
      <c r="AI605" s="176" t="s">
        <v>16623</v>
      </c>
      <c r="AJ605" s="176" t="s">
        <v>647</v>
      </c>
      <c r="AK605" s="176" t="s">
        <v>655</v>
      </c>
      <c r="AL605" s="1231" t="s">
        <v>251</v>
      </c>
      <c r="AM605" s="176" t="s">
        <v>466</v>
      </c>
      <c r="AN605" s="176">
        <v>1.1890000000000001</v>
      </c>
      <c r="AO605" s="176">
        <v>2.2999999999999998</v>
      </c>
      <c r="AP605" s="176">
        <v>24</v>
      </c>
      <c r="AQ605" s="176">
        <v>216</v>
      </c>
      <c r="AR605" s="176">
        <v>3.3</v>
      </c>
      <c r="AS605" s="193">
        <v>20340.460800000001</v>
      </c>
    </row>
    <row r="606" spans="1:45" ht="16.5" customHeight="1">
      <c r="A606" s="175">
        <v>46158</v>
      </c>
      <c r="B606" s="176" t="s">
        <v>216</v>
      </c>
      <c r="C606" s="176" t="s">
        <v>17356</v>
      </c>
      <c r="E606" s="176" t="s">
        <v>15134</v>
      </c>
      <c r="F606" s="176" t="s">
        <v>17376</v>
      </c>
      <c r="G606" s="176">
        <v>600</v>
      </c>
      <c r="H606" s="176" t="s">
        <v>661</v>
      </c>
      <c r="I606" s="176">
        <v>5</v>
      </c>
      <c r="J606" s="176">
        <v>6</v>
      </c>
      <c r="K606" s="176">
        <v>1</v>
      </c>
      <c r="L606" s="176">
        <v>9124</v>
      </c>
      <c r="M606" s="176" t="s">
        <v>645</v>
      </c>
      <c r="N606" s="176">
        <v>4</v>
      </c>
      <c r="O606" s="176">
        <v>0</v>
      </c>
      <c r="P606" s="176">
        <v>9130</v>
      </c>
      <c r="Q606" s="176" t="s">
        <v>645</v>
      </c>
      <c r="R606" s="176">
        <v>5</v>
      </c>
      <c r="S606" s="176">
        <v>1</v>
      </c>
      <c r="T606" s="176">
        <v>9050</v>
      </c>
      <c r="U606" s="176" t="s">
        <v>645</v>
      </c>
      <c r="V606" s="176">
        <v>6</v>
      </c>
      <c r="W606" s="176">
        <v>2</v>
      </c>
      <c r="X606" s="176">
        <v>8964</v>
      </c>
      <c r="Y606" s="176" t="s">
        <v>645</v>
      </c>
      <c r="Z606" s="176">
        <v>2.8346456692913384</v>
      </c>
      <c r="AA606" s="176">
        <v>14</v>
      </c>
      <c r="AB606" s="176">
        <v>0.99321581196581199</v>
      </c>
      <c r="AC606" s="176">
        <v>90.67</v>
      </c>
      <c r="AD606" s="176">
        <v>1.75</v>
      </c>
      <c r="AE606" s="176">
        <v>1.4166666666666667</v>
      </c>
      <c r="AF606" s="176" t="s">
        <v>213</v>
      </c>
      <c r="AG606" s="176">
        <v>2</v>
      </c>
      <c r="AH606" s="176" t="s">
        <v>644</v>
      </c>
      <c r="AI606" s="176" t="s">
        <v>644</v>
      </c>
      <c r="AJ606" s="176" t="s">
        <v>655</v>
      </c>
      <c r="AK606" s="176" t="s">
        <v>655</v>
      </c>
      <c r="AL606" s="1231" t="s">
        <v>252</v>
      </c>
      <c r="AM606" s="176" t="s">
        <v>126</v>
      </c>
      <c r="AN606" s="176">
        <v>0.91100000000000003</v>
      </c>
      <c r="AO606" s="176">
        <v>3.2</v>
      </c>
      <c r="AP606" s="176">
        <v>24</v>
      </c>
      <c r="AQ606" s="176">
        <v>216</v>
      </c>
      <c r="AR606" s="176">
        <v>4.2</v>
      </c>
      <c r="AS606" s="193">
        <v>19835.020800000002</v>
      </c>
    </row>
    <row r="607" spans="1:45" ht="16.5" customHeight="1">
      <c r="A607" s="175">
        <v>46158</v>
      </c>
      <c r="B607" s="176" t="s">
        <v>217</v>
      </c>
      <c r="C607" s="176" t="s">
        <v>16722</v>
      </c>
      <c r="E607" s="176" t="s">
        <v>874</v>
      </c>
      <c r="F607" s="176" t="s">
        <v>16725</v>
      </c>
      <c r="G607" s="176">
        <v>600</v>
      </c>
      <c r="H607" s="176" t="s">
        <v>16053</v>
      </c>
      <c r="I607" s="176">
        <v>4</v>
      </c>
      <c r="J607" s="176">
        <v>18</v>
      </c>
      <c r="K607" s="176">
        <v>2</v>
      </c>
      <c r="L607" s="176">
        <v>8287</v>
      </c>
      <c r="M607" s="176">
        <v>8746</v>
      </c>
      <c r="N607" s="176">
        <v>14</v>
      </c>
      <c r="O607" s="176">
        <v>0</v>
      </c>
      <c r="P607" s="176">
        <v>8329</v>
      </c>
      <c r="Q607" s="176">
        <v>8598</v>
      </c>
      <c r="R607" s="176">
        <v>14</v>
      </c>
      <c r="S607" s="176">
        <v>0</v>
      </c>
      <c r="T607" s="176">
        <v>8281</v>
      </c>
      <c r="U607" s="176">
        <v>8661</v>
      </c>
      <c r="V607" s="176">
        <v>22</v>
      </c>
      <c r="W607" s="176">
        <v>0</v>
      </c>
      <c r="X607" s="176">
        <v>8070</v>
      </c>
      <c r="Y607" s="176">
        <v>8477</v>
      </c>
      <c r="Z607" s="176">
        <v>1.7496962332928312</v>
      </c>
      <c r="AA607" s="176">
        <v>22.666666666666668</v>
      </c>
      <c r="AB607" s="176">
        <v>0.99450454059829063</v>
      </c>
      <c r="AC607" s="176">
        <v>84.311250000000001</v>
      </c>
      <c r="AD607" s="176">
        <v>2.8333333333333335</v>
      </c>
      <c r="AE607" s="176">
        <v>2.75</v>
      </c>
      <c r="AF607" s="176" t="s">
        <v>213</v>
      </c>
      <c r="AG607" s="176">
        <v>1</v>
      </c>
      <c r="AH607" s="176" t="s">
        <v>644</v>
      </c>
      <c r="AI607" s="176" t="s">
        <v>644</v>
      </c>
      <c r="AJ607" s="176" t="s">
        <v>655</v>
      </c>
      <c r="AK607" s="176" t="s">
        <v>655</v>
      </c>
      <c r="AL607" s="1231" t="s">
        <v>252</v>
      </c>
      <c r="AM607" s="176" t="s">
        <v>126</v>
      </c>
      <c r="AN607" s="176">
        <v>0.91100000000000003</v>
      </c>
      <c r="AO607" s="176">
        <v>1.7</v>
      </c>
      <c r="AP607" s="176">
        <v>24</v>
      </c>
      <c r="AQ607" s="176">
        <v>216</v>
      </c>
      <c r="AR607" s="176">
        <v>2.7</v>
      </c>
      <c r="AS607" s="193">
        <v>12751.084800000001</v>
      </c>
    </row>
    <row r="608" spans="1:45" ht="16.5" customHeight="1">
      <c r="A608" s="175">
        <v>46158</v>
      </c>
      <c r="B608" s="176" t="s">
        <v>218</v>
      </c>
      <c r="C608" s="176" t="s">
        <v>645</v>
      </c>
      <c r="E608" s="176" t="s">
        <v>420</v>
      </c>
      <c r="F608" s="176" t="s">
        <v>420</v>
      </c>
      <c r="G608" s="176" t="s">
        <v>420</v>
      </c>
      <c r="H608" s="176" t="s">
        <v>420</v>
      </c>
      <c r="I608" s="176" t="s">
        <v>420</v>
      </c>
      <c r="L608" s="176" t="s">
        <v>645</v>
      </c>
      <c r="P608" s="176" t="s">
        <v>645</v>
      </c>
      <c r="T608" s="176" t="s">
        <v>645</v>
      </c>
      <c r="X608" s="176" t="s">
        <v>645</v>
      </c>
      <c r="Z608" s="176" t="s">
        <v>420</v>
      </c>
      <c r="AA608" s="176" t="s">
        <v>645</v>
      </c>
      <c r="AB608" s="176" t="s">
        <v>420</v>
      </c>
      <c r="AC608" s="176" t="s">
        <v>420</v>
      </c>
      <c r="AD608" s="176" t="s">
        <v>420</v>
      </c>
      <c r="AE608" s="176" t="s">
        <v>420</v>
      </c>
      <c r="AF608" s="176" t="s">
        <v>213</v>
      </c>
      <c r="AG608" s="176">
        <v>1</v>
      </c>
      <c r="AH608" s="176" t="s">
        <v>654</v>
      </c>
      <c r="AI608" s="176" t="s">
        <v>654</v>
      </c>
      <c r="AJ608" s="176" t="s">
        <v>654</v>
      </c>
      <c r="AK608" s="176" t="s">
        <v>654</v>
      </c>
      <c r="AL608" s="1231" t="s">
        <v>420</v>
      </c>
      <c r="AM608" s="176" t="s">
        <v>420</v>
      </c>
      <c r="AN608" s="176" t="s">
        <v>420</v>
      </c>
      <c r="AO608" s="176" t="s">
        <v>420</v>
      </c>
      <c r="AP608" s="176">
        <v>24</v>
      </c>
      <c r="AQ608" s="176">
        <v>216</v>
      </c>
      <c r="AR608" s="176" t="s">
        <v>420</v>
      </c>
      <c r="AS608" s="193" t="s">
        <v>420</v>
      </c>
    </row>
    <row r="609" spans="1:45" ht="16.5" customHeight="1">
      <c r="A609" s="175">
        <v>46158</v>
      </c>
      <c r="B609" s="176" t="s">
        <v>219</v>
      </c>
      <c r="C609" s="176" t="s">
        <v>17288</v>
      </c>
      <c r="D609" s="176" t="s">
        <v>17291</v>
      </c>
      <c r="E609" s="176" t="s">
        <v>1557</v>
      </c>
      <c r="F609" s="176" t="s">
        <v>16724</v>
      </c>
      <c r="G609" s="176">
        <v>630</v>
      </c>
      <c r="H609" s="176" t="s">
        <v>634</v>
      </c>
      <c r="I609" s="176">
        <v>2</v>
      </c>
      <c r="J609" s="176">
        <v>25</v>
      </c>
      <c r="K609" s="176">
        <v>1</v>
      </c>
      <c r="L609" s="176">
        <v>9633</v>
      </c>
      <c r="M609" s="176">
        <v>9614</v>
      </c>
      <c r="N609" s="176">
        <v>14</v>
      </c>
      <c r="O609" s="176">
        <v>1</v>
      </c>
      <c r="P609" s="176">
        <v>9704</v>
      </c>
      <c r="Q609" s="176">
        <v>9750</v>
      </c>
      <c r="R609" s="176">
        <v>17</v>
      </c>
      <c r="S609" s="176">
        <v>3</v>
      </c>
      <c r="T609" s="176">
        <v>9622</v>
      </c>
      <c r="U609" s="176">
        <v>9685</v>
      </c>
      <c r="V609" s="176">
        <v>23</v>
      </c>
      <c r="W609" s="176">
        <v>1</v>
      </c>
      <c r="X609" s="176">
        <v>9657</v>
      </c>
      <c r="Y609" s="176">
        <v>9750</v>
      </c>
      <c r="Z609" s="176">
        <v>2.4615384615384617</v>
      </c>
      <c r="AA609" s="176">
        <v>26.333333333333332</v>
      </c>
      <c r="AB609" s="176">
        <v>0.98828125</v>
      </c>
      <c r="AC609" s="176">
        <v>96.768749999999997</v>
      </c>
      <c r="AD609" s="176">
        <v>3.2916666666666665</v>
      </c>
      <c r="AE609" s="176">
        <v>3.0416666666666665</v>
      </c>
      <c r="AF609" s="176" t="s">
        <v>213</v>
      </c>
      <c r="AG609" s="176">
        <v>1</v>
      </c>
      <c r="AH609" s="176" t="s">
        <v>16623</v>
      </c>
      <c r="AI609" s="176" t="s">
        <v>16623</v>
      </c>
      <c r="AJ609" s="176" t="s">
        <v>647</v>
      </c>
      <c r="AK609" s="176" t="s">
        <v>647</v>
      </c>
      <c r="AL609" s="1231" t="s">
        <v>251</v>
      </c>
      <c r="AM609" s="176" t="s">
        <v>1036</v>
      </c>
      <c r="AN609" s="176">
        <v>0.56200000000000006</v>
      </c>
      <c r="AO609" s="176">
        <v>1.1000000000000001</v>
      </c>
      <c r="AP609" s="176">
        <v>24</v>
      </c>
      <c r="AQ609" s="176">
        <v>216</v>
      </c>
      <c r="AR609" s="176">
        <v>2.1</v>
      </c>
      <c r="AS609" s="193">
        <v>6118.1568000000007</v>
      </c>
    </row>
    <row r="610" spans="1:45" ht="16.5" customHeight="1">
      <c r="A610" s="175">
        <v>46158</v>
      </c>
      <c r="B610" s="176" t="s">
        <v>220</v>
      </c>
      <c r="C610" s="176" t="s">
        <v>645</v>
      </c>
      <c r="E610" s="176" t="s">
        <v>420</v>
      </c>
      <c r="F610" s="176" t="s">
        <v>420</v>
      </c>
      <c r="G610" s="176" t="s">
        <v>420</v>
      </c>
      <c r="H610" s="176" t="s">
        <v>420</v>
      </c>
      <c r="I610" s="176" t="s">
        <v>420</v>
      </c>
      <c r="L610" s="176" t="s">
        <v>645</v>
      </c>
      <c r="P610" s="176" t="s">
        <v>645</v>
      </c>
      <c r="T610" s="176" t="s">
        <v>645</v>
      </c>
      <c r="X610" s="176" t="s">
        <v>645</v>
      </c>
      <c r="Z610" s="176" t="s">
        <v>420</v>
      </c>
      <c r="AA610" s="176" t="s">
        <v>645</v>
      </c>
      <c r="AB610" s="176" t="s">
        <v>420</v>
      </c>
      <c r="AC610" s="176" t="s">
        <v>420</v>
      </c>
      <c r="AD610" s="176" t="s">
        <v>420</v>
      </c>
      <c r="AE610" s="176" t="s">
        <v>420</v>
      </c>
      <c r="AF610" s="176" t="s">
        <v>213</v>
      </c>
      <c r="AG610" s="176">
        <v>1</v>
      </c>
      <c r="AH610" s="176" t="s">
        <v>654</v>
      </c>
      <c r="AI610" s="176" t="s">
        <v>654</v>
      </c>
      <c r="AJ610" s="176" t="s">
        <v>654</v>
      </c>
      <c r="AK610" s="176" t="s">
        <v>654</v>
      </c>
      <c r="AL610" s="1231" t="s">
        <v>420</v>
      </c>
      <c r="AM610" s="176" t="s">
        <v>420</v>
      </c>
      <c r="AN610" s="176" t="s">
        <v>420</v>
      </c>
      <c r="AO610" s="176" t="s">
        <v>420</v>
      </c>
      <c r="AP610" s="176">
        <v>24</v>
      </c>
      <c r="AQ610" s="176">
        <v>216</v>
      </c>
      <c r="AR610" s="176" t="s">
        <v>420</v>
      </c>
      <c r="AS610" s="193" t="s">
        <v>420</v>
      </c>
    </row>
    <row r="611" spans="1:45" ht="16.5" customHeight="1">
      <c r="A611" s="175">
        <v>46158</v>
      </c>
      <c r="B611" s="176" t="s">
        <v>221</v>
      </c>
      <c r="C611" s="176" t="s">
        <v>17355</v>
      </c>
      <c r="E611" s="176" t="s">
        <v>628</v>
      </c>
      <c r="F611" s="176" t="s">
        <v>17264</v>
      </c>
      <c r="G611" s="176">
        <v>600</v>
      </c>
      <c r="H611" s="176" t="s">
        <v>480</v>
      </c>
      <c r="I611" s="176">
        <v>5</v>
      </c>
      <c r="J611" s="176">
        <v>8</v>
      </c>
      <c r="K611" s="176">
        <v>0</v>
      </c>
      <c r="L611" s="176">
        <v>8563</v>
      </c>
      <c r="M611" s="176">
        <v>8192</v>
      </c>
      <c r="N611" s="176">
        <v>6</v>
      </c>
      <c r="O611" s="176">
        <v>0</v>
      </c>
      <c r="P611" s="176">
        <v>8550</v>
      </c>
      <c r="Q611" s="176">
        <v>8100</v>
      </c>
      <c r="R611" s="176">
        <v>5</v>
      </c>
      <c r="S611" s="176">
        <v>0</v>
      </c>
      <c r="T611" s="176">
        <v>8584</v>
      </c>
      <c r="U611" s="176">
        <v>8039</v>
      </c>
      <c r="V611" s="176">
        <v>8</v>
      </c>
      <c r="W611" s="176">
        <v>0</v>
      </c>
      <c r="X611" s="176">
        <v>8566</v>
      </c>
      <c r="Y611" s="176">
        <v>7906</v>
      </c>
      <c r="Z611" s="176">
        <v>2.8685258964143427</v>
      </c>
      <c r="AA611" s="176">
        <v>9</v>
      </c>
      <c r="AB611" s="176">
        <v>1</v>
      </c>
      <c r="AC611" s="176">
        <v>83.125</v>
      </c>
      <c r="AD611" s="176">
        <v>1.125</v>
      </c>
      <c r="AE611" s="176">
        <v>1.125</v>
      </c>
      <c r="AF611" s="176" t="s">
        <v>213</v>
      </c>
      <c r="AG611" s="176">
        <v>1</v>
      </c>
      <c r="AH611" s="176" t="s">
        <v>16623</v>
      </c>
      <c r="AI611" s="176" t="s">
        <v>16623</v>
      </c>
      <c r="AJ611" s="176" t="s">
        <v>647</v>
      </c>
      <c r="AK611" s="176" t="s">
        <v>647</v>
      </c>
      <c r="AL611" s="1231" t="s">
        <v>251</v>
      </c>
      <c r="AM611" s="176" t="s">
        <v>126</v>
      </c>
      <c r="AN611" s="176">
        <v>0.91100000000000003</v>
      </c>
      <c r="AO611" s="176">
        <v>3</v>
      </c>
      <c r="AP611" s="176">
        <v>24</v>
      </c>
      <c r="AQ611" s="176">
        <v>216</v>
      </c>
      <c r="AR611" s="176">
        <v>4</v>
      </c>
      <c r="AS611" s="193">
        <v>18890.495999999999</v>
      </c>
    </row>
    <row r="612" spans="1:45" ht="16.5" customHeight="1">
      <c r="A612" s="175">
        <v>46158</v>
      </c>
      <c r="B612" s="176" t="s">
        <v>222</v>
      </c>
      <c r="C612" s="176" t="s">
        <v>645</v>
      </c>
      <c r="E612" s="176" t="s">
        <v>420</v>
      </c>
      <c r="F612" s="176" t="s">
        <v>420</v>
      </c>
      <c r="G612" s="176" t="s">
        <v>420</v>
      </c>
      <c r="H612" s="176" t="s">
        <v>420</v>
      </c>
      <c r="I612" s="176" t="s">
        <v>420</v>
      </c>
      <c r="L612" s="176" t="s">
        <v>645</v>
      </c>
      <c r="P612" s="176" t="s">
        <v>645</v>
      </c>
      <c r="T612" s="176" t="s">
        <v>645</v>
      </c>
      <c r="X612" s="176" t="s">
        <v>645</v>
      </c>
      <c r="Z612" s="176" t="s">
        <v>420</v>
      </c>
      <c r="AA612" s="176" t="s">
        <v>645</v>
      </c>
      <c r="AB612" s="176" t="s">
        <v>420</v>
      </c>
      <c r="AC612" s="176" t="s">
        <v>420</v>
      </c>
      <c r="AD612" s="176" t="s">
        <v>420</v>
      </c>
      <c r="AE612" s="176" t="s">
        <v>420</v>
      </c>
      <c r="AF612" s="176" t="s">
        <v>213</v>
      </c>
      <c r="AG612" s="176">
        <v>1</v>
      </c>
      <c r="AH612" s="176" t="s">
        <v>654</v>
      </c>
      <c r="AI612" s="176" t="s">
        <v>654</v>
      </c>
      <c r="AJ612" s="176" t="s">
        <v>654</v>
      </c>
      <c r="AK612" s="176" t="s">
        <v>654</v>
      </c>
      <c r="AL612" s="1231" t="s">
        <v>420</v>
      </c>
      <c r="AM612" s="176" t="s">
        <v>420</v>
      </c>
      <c r="AN612" s="176" t="s">
        <v>420</v>
      </c>
      <c r="AO612" s="176" t="s">
        <v>420</v>
      </c>
      <c r="AP612" s="176">
        <v>24</v>
      </c>
      <c r="AQ612" s="176">
        <v>216</v>
      </c>
      <c r="AR612" s="176" t="s">
        <v>420</v>
      </c>
      <c r="AS612" s="193" t="s">
        <v>420</v>
      </c>
    </row>
    <row r="613" spans="1:45" ht="16.5" customHeight="1">
      <c r="A613" s="175">
        <v>46158</v>
      </c>
      <c r="B613" s="176" t="s">
        <v>223</v>
      </c>
      <c r="C613" s="176" t="s">
        <v>645</v>
      </c>
      <c r="E613" s="176" t="s">
        <v>420</v>
      </c>
      <c r="F613" s="176" t="s">
        <v>420</v>
      </c>
      <c r="G613" s="176" t="s">
        <v>420</v>
      </c>
      <c r="H613" s="176" t="s">
        <v>420</v>
      </c>
      <c r="I613" s="176" t="s">
        <v>420</v>
      </c>
      <c r="L613" s="176" t="s">
        <v>645</v>
      </c>
      <c r="P613" s="176" t="s">
        <v>645</v>
      </c>
      <c r="T613" s="176" t="s">
        <v>645</v>
      </c>
      <c r="X613" s="176" t="s">
        <v>645</v>
      </c>
      <c r="Z613" s="176" t="s">
        <v>420</v>
      </c>
      <c r="AA613" s="176" t="s">
        <v>645</v>
      </c>
      <c r="AB613" s="176" t="s">
        <v>420</v>
      </c>
      <c r="AC613" s="176" t="s">
        <v>420</v>
      </c>
      <c r="AD613" s="176" t="s">
        <v>420</v>
      </c>
      <c r="AE613" s="176" t="s">
        <v>420</v>
      </c>
      <c r="AF613" s="176" t="s">
        <v>213</v>
      </c>
      <c r="AG613" s="176">
        <v>1</v>
      </c>
      <c r="AH613" s="176" t="s">
        <v>654</v>
      </c>
      <c r="AI613" s="176" t="s">
        <v>654</v>
      </c>
      <c r="AJ613" s="176" t="s">
        <v>654</v>
      </c>
      <c r="AK613" s="176" t="s">
        <v>654</v>
      </c>
      <c r="AL613" s="1231" t="s">
        <v>420</v>
      </c>
      <c r="AM613" s="176" t="s">
        <v>420</v>
      </c>
      <c r="AN613" s="176" t="s">
        <v>420</v>
      </c>
      <c r="AO613" s="176" t="s">
        <v>420</v>
      </c>
      <c r="AP613" s="176">
        <v>24</v>
      </c>
      <c r="AQ613" s="176">
        <v>216</v>
      </c>
      <c r="AR613" s="176" t="s">
        <v>420</v>
      </c>
      <c r="AS613" s="193" t="s">
        <v>420</v>
      </c>
    </row>
    <row r="614" spans="1:45" ht="16.5" customHeight="1">
      <c r="A614" s="175">
        <v>46158</v>
      </c>
      <c r="B614" s="176" t="s">
        <v>224</v>
      </c>
      <c r="C614" s="176" t="s">
        <v>17274</v>
      </c>
      <c r="D614" s="176" t="s">
        <v>646</v>
      </c>
      <c r="E614" s="176" t="s">
        <v>17279</v>
      </c>
      <c r="F614" s="176" t="s">
        <v>17280</v>
      </c>
      <c r="G614" s="176">
        <v>700</v>
      </c>
      <c r="H614" s="176" t="s">
        <v>16545</v>
      </c>
      <c r="I614" s="176">
        <v>5</v>
      </c>
      <c r="J614" s="176">
        <v>36</v>
      </c>
      <c r="K614" s="176">
        <v>2</v>
      </c>
      <c r="L614" s="176">
        <v>8915</v>
      </c>
      <c r="M614" s="176">
        <v>8980</v>
      </c>
      <c r="N614" s="176">
        <v>22</v>
      </c>
      <c r="O614" s="176">
        <v>0</v>
      </c>
      <c r="P614" s="176">
        <v>8802</v>
      </c>
      <c r="Q614" s="176">
        <v>8748</v>
      </c>
      <c r="R614" s="176">
        <v>12</v>
      </c>
      <c r="S614" s="176">
        <v>0</v>
      </c>
      <c r="T614" s="176">
        <v>8804</v>
      </c>
      <c r="U614" s="176">
        <v>8770</v>
      </c>
      <c r="V614" s="176">
        <v>34</v>
      </c>
      <c r="W614" s="176">
        <v>0</v>
      </c>
      <c r="X614" s="176">
        <v>8491</v>
      </c>
      <c r="Y614" s="176">
        <v>8738</v>
      </c>
      <c r="Z614" s="176">
        <v>3.2653061224489797</v>
      </c>
      <c r="AA614" s="176">
        <v>17.333333333333332</v>
      </c>
      <c r="AB614" s="176">
        <v>0.99705528846153846</v>
      </c>
      <c r="AC614" s="176">
        <v>87.81</v>
      </c>
      <c r="AD614" s="176">
        <v>2.1666666666666665</v>
      </c>
      <c r="AE614" s="176">
        <v>2.125</v>
      </c>
      <c r="AF614" s="176" t="s">
        <v>213</v>
      </c>
      <c r="AG614" s="176">
        <v>0.5</v>
      </c>
      <c r="AH614" s="176" t="s">
        <v>644</v>
      </c>
      <c r="AI614" s="176" t="s">
        <v>644</v>
      </c>
      <c r="AJ614" s="176" t="s">
        <v>655</v>
      </c>
      <c r="AK614" s="176" t="s">
        <v>655</v>
      </c>
      <c r="AL614" s="1231" t="s">
        <v>251</v>
      </c>
      <c r="AM614" s="176" t="s">
        <v>466</v>
      </c>
      <c r="AN614" s="176">
        <v>1.1890000000000001</v>
      </c>
      <c r="AO614" s="176">
        <v>2.2999999999999998</v>
      </c>
      <c r="AP614" s="176">
        <v>24</v>
      </c>
      <c r="AQ614" s="176">
        <v>216</v>
      </c>
      <c r="AR614" s="176">
        <v>3.3</v>
      </c>
      <c r="AS614" s="193">
        <v>20340.460800000001</v>
      </c>
    </row>
    <row r="615" spans="1:45" ht="16.5" customHeight="1">
      <c r="A615" s="175">
        <v>46158</v>
      </c>
      <c r="B615" s="176" t="s">
        <v>225</v>
      </c>
      <c r="C615" s="176" t="s">
        <v>17290</v>
      </c>
      <c r="E615" s="176" t="s">
        <v>210</v>
      </c>
      <c r="F615" s="176" t="s">
        <v>17292</v>
      </c>
      <c r="G615" s="176">
        <v>650</v>
      </c>
      <c r="H615" s="176" t="s">
        <v>3307</v>
      </c>
      <c r="I615" s="176">
        <v>5</v>
      </c>
      <c r="L615" s="176" t="s">
        <v>127</v>
      </c>
      <c r="P615" s="176" t="s">
        <v>127</v>
      </c>
      <c r="T615" s="176" t="s">
        <v>127</v>
      </c>
      <c r="X615" s="176" t="s">
        <v>127</v>
      </c>
      <c r="Z615" s="176">
        <v>3.0573248407643314</v>
      </c>
      <c r="AA615" s="176" t="s">
        <v>127</v>
      </c>
      <c r="AB615" s="176" t="s">
        <v>420</v>
      </c>
      <c r="AC615" s="176" t="s">
        <v>420</v>
      </c>
      <c r="AD615" s="176" t="s">
        <v>420</v>
      </c>
      <c r="AE615" s="176" t="s">
        <v>420</v>
      </c>
      <c r="AF615" s="176" t="s">
        <v>213</v>
      </c>
      <c r="AG615" s="176">
        <v>1</v>
      </c>
      <c r="AH615" s="176" t="s">
        <v>16105</v>
      </c>
      <c r="AI615" s="176" t="s">
        <v>16623</v>
      </c>
      <c r="AJ615" s="176" t="s">
        <v>647</v>
      </c>
      <c r="AK615" s="176" t="s">
        <v>647</v>
      </c>
      <c r="AL615" s="1231" t="s">
        <v>251</v>
      </c>
      <c r="AM615" s="176" t="s">
        <v>126</v>
      </c>
      <c r="AN615" s="176">
        <v>0.91100000000000003</v>
      </c>
      <c r="AO615" s="176">
        <v>1.9</v>
      </c>
      <c r="AP615" s="176">
        <v>24</v>
      </c>
      <c r="AQ615" s="176">
        <v>216</v>
      </c>
      <c r="AR615" s="176">
        <v>2.9</v>
      </c>
      <c r="AS615" s="193">
        <v>13695.6096</v>
      </c>
    </row>
    <row r="616" spans="1:45" ht="16.5" customHeight="1">
      <c r="A616" s="175">
        <v>46158</v>
      </c>
      <c r="B616" s="176" t="s">
        <v>226</v>
      </c>
      <c r="C616" s="176" t="s">
        <v>645</v>
      </c>
      <c r="E616" s="176" t="s">
        <v>420</v>
      </c>
      <c r="F616" s="176" t="s">
        <v>420</v>
      </c>
      <c r="G616" s="176" t="s">
        <v>420</v>
      </c>
      <c r="H616" s="176" t="s">
        <v>420</v>
      </c>
      <c r="I616" s="176" t="s">
        <v>420</v>
      </c>
      <c r="L616" s="176" t="s">
        <v>645</v>
      </c>
      <c r="P616" s="176" t="s">
        <v>645</v>
      </c>
      <c r="T616" s="176" t="s">
        <v>645</v>
      </c>
      <c r="X616" s="176" t="s">
        <v>645</v>
      </c>
      <c r="Z616" s="176" t="s">
        <v>420</v>
      </c>
      <c r="AA616" s="176" t="s">
        <v>645</v>
      </c>
      <c r="AB616" s="176" t="s">
        <v>420</v>
      </c>
      <c r="AC616" s="176" t="s">
        <v>420</v>
      </c>
      <c r="AD616" s="176" t="s">
        <v>420</v>
      </c>
      <c r="AE616" s="176" t="s">
        <v>420</v>
      </c>
      <c r="AF616" s="176" t="s">
        <v>213</v>
      </c>
      <c r="AG616" s="176">
        <v>1</v>
      </c>
      <c r="AH616" s="176" t="s">
        <v>654</v>
      </c>
      <c r="AI616" s="176" t="s">
        <v>654</v>
      </c>
      <c r="AJ616" s="176" t="s">
        <v>654</v>
      </c>
      <c r="AK616" s="176" t="s">
        <v>654</v>
      </c>
      <c r="AL616" s="1231" t="s">
        <v>420</v>
      </c>
      <c r="AM616" s="176" t="s">
        <v>420</v>
      </c>
      <c r="AN616" s="176" t="s">
        <v>420</v>
      </c>
      <c r="AO616" s="176" t="s">
        <v>420</v>
      </c>
      <c r="AP616" s="176">
        <v>24</v>
      </c>
      <c r="AQ616" s="176">
        <v>216</v>
      </c>
      <c r="AR616" s="176" t="s">
        <v>420</v>
      </c>
      <c r="AS616" s="193" t="s">
        <v>420</v>
      </c>
    </row>
    <row r="617" spans="1:45" ht="16.5" customHeight="1">
      <c r="A617" s="175">
        <v>46158</v>
      </c>
      <c r="B617" s="176" t="s">
        <v>227</v>
      </c>
      <c r="C617" s="176" t="s">
        <v>17244</v>
      </c>
      <c r="E617" s="176" t="s">
        <v>17246</v>
      </c>
      <c r="F617" s="176" t="s">
        <v>17236</v>
      </c>
      <c r="G617" s="176">
        <v>700</v>
      </c>
      <c r="H617" s="176" t="s">
        <v>17249</v>
      </c>
      <c r="I617" s="176">
        <v>5</v>
      </c>
      <c r="L617" s="176" t="s">
        <v>127</v>
      </c>
      <c r="P617" s="176" t="s">
        <v>127</v>
      </c>
      <c r="Q617" s="176" t="s">
        <v>645</v>
      </c>
      <c r="T617" s="176" t="s">
        <v>645</v>
      </c>
      <c r="X617" s="176" t="s">
        <v>645</v>
      </c>
      <c r="Z617" s="176">
        <v>2.2187981510015407</v>
      </c>
      <c r="AA617" s="176" t="s">
        <v>127</v>
      </c>
      <c r="AB617" s="176" t="s">
        <v>420</v>
      </c>
      <c r="AC617" s="176" t="s">
        <v>420</v>
      </c>
      <c r="AD617" s="176" t="s">
        <v>420</v>
      </c>
      <c r="AE617" s="176" t="s">
        <v>420</v>
      </c>
      <c r="AF617" s="176" t="s">
        <v>213</v>
      </c>
      <c r="AG617" s="176">
        <v>1</v>
      </c>
      <c r="AH617" s="176" t="s">
        <v>16105</v>
      </c>
      <c r="AI617" s="176" t="s">
        <v>644</v>
      </c>
      <c r="AJ617" s="176" t="s">
        <v>15471</v>
      </c>
      <c r="AK617" s="176" t="s">
        <v>15471</v>
      </c>
      <c r="AL617" s="1231" t="s">
        <v>251</v>
      </c>
      <c r="AM617" s="176" t="s">
        <v>639</v>
      </c>
      <c r="AN617" s="176">
        <v>0.66900000000000004</v>
      </c>
      <c r="AO617" s="176">
        <v>2.4</v>
      </c>
      <c r="AP617" s="176">
        <v>24</v>
      </c>
      <c r="AQ617" s="176">
        <v>216</v>
      </c>
      <c r="AR617" s="176">
        <v>3.4</v>
      </c>
      <c r="AS617" s="193">
        <v>11791.526400000002</v>
      </c>
    </row>
    <row r="618" spans="1:45" ht="16.5" customHeight="1">
      <c r="A618" s="175">
        <v>46158</v>
      </c>
      <c r="B618" s="176" t="s">
        <v>228</v>
      </c>
      <c r="C618" s="176" t="s">
        <v>645</v>
      </c>
      <c r="E618" s="176" t="s">
        <v>420</v>
      </c>
      <c r="F618" s="176" t="s">
        <v>420</v>
      </c>
      <c r="G618" s="176" t="s">
        <v>420</v>
      </c>
      <c r="H618" s="176" t="s">
        <v>420</v>
      </c>
      <c r="I618" s="176" t="s">
        <v>420</v>
      </c>
      <c r="L618" s="176" t="s">
        <v>645</v>
      </c>
      <c r="P618" s="176" t="s">
        <v>645</v>
      </c>
      <c r="T618" s="176" t="s">
        <v>645</v>
      </c>
      <c r="X618" s="176" t="s">
        <v>645</v>
      </c>
      <c r="Z618" s="176" t="s">
        <v>420</v>
      </c>
      <c r="AA618" s="176" t="s">
        <v>645</v>
      </c>
      <c r="AB618" s="176" t="s">
        <v>420</v>
      </c>
      <c r="AC618" s="176" t="s">
        <v>420</v>
      </c>
      <c r="AD618" s="176" t="s">
        <v>420</v>
      </c>
      <c r="AE618" s="176" t="s">
        <v>420</v>
      </c>
      <c r="AF618" s="176" t="s">
        <v>213</v>
      </c>
      <c r="AG618" s="176">
        <v>1</v>
      </c>
      <c r="AH618" s="176" t="s">
        <v>654</v>
      </c>
      <c r="AI618" s="176" t="s">
        <v>654</v>
      </c>
      <c r="AJ618" s="176" t="s">
        <v>654</v>
      </c>
      <c r="AK618" s="176" t="s">
        <v>654</v>
      </c>
      <c r="AL618" s="1231" t="s">
        <v>420</v>
      </c>
      <c r="AM618" s="176" t="s">
        <v>420</v>
      </c>
      <c r="AN618" s="176" t="s">
        <v>420</v>
      </c>
      <c r="AO618" s="176" t="s">
        <v>420</v>
      </c>
      <c r="AP618" s="176">
        <v>24</v>
      </c>
      <c r="AQ618" s="176">
        <v>216</v>
      </c>
      <c r="AR618" s="176" t="s">
        <v>420</v>
      </c>
      <c r="AS618" s="193" t="s">
        <v>420</v>
      </c>
    </row>
    <row r="619" spans="1:45" ht="16.5" customHeight="1">
      <c r="A619" s="175">
        <v>46158</v>
      </c>
      <c r="B619" s="176" t="s">
        <v>229</v>
      </c>
      <c r="C619" s="176" t="s">
        <v>645</v>
      </c>
      <c r="E619" s="176" t="s">
        <v>420</v>
      </c>
      <c r="F619" s="176" t="s">
        <v>420</v>
      </c>
      <c r="G619" s="176" t="s">
        <v>420</v>
      </c>
      <c r="H619" s="176" t="s">
        <v>420</v>
      </c>
      <c r="I619" s="176" t="s">
        <v>420</v>
      </c>
      <c r="L619" s="176" t="s">
        <v>645</v>
      </c>
      <c r="P619" s="176" t="s">
        <v>645</v>
      </c>
      <c r="T619" s="176" t="s">
        <v>645</v>
      </c>
      <c r="X619" s="176" t="s">
        <v>645</v>
      </c>
      <c r="Z619" s="176" t="s">
        <v>420</v>
      </c>
      <c r="AA619" s="176" t="s">
        <v>645</v>
      </c>
      <c r="AB619" s="176" t="s">
        <v>420</v>
      </c>
      <c r="AC619" s="176" t="s">
        <v>420</v>
      </c>
      <c r="AD619" s="176" t="s">
        <v>420</v>
      </c>
      <c r="AE619" s="176" t="s">
        <v>420</v>
      </c>
      <c r="AF619" s="176" t="s">
        <v>213</v>
      </c>
      <c r="AG619" s="176">
        <v>1</v>
      </c>
      <c r="AH619" s="176" t="s">
        <v>654</v>
      </c>
      <c r="AI619" s="176" t="s">
        <v>654</v>
      </c>
      <c r="AJ619" s="176" t="s">
        <v>654</v>
      </c>
      <c r="AK619" s="176" t="s">
        <v>654</v>
      </c>
      <c r="AL619" s="1231" t="s">
        <v>420</v>
      </c>
      <c r="AM619" s="176" t="s">
        <v>420</v>
      </c>
      <c r="AN619" s="176" t="s">
        <v>420</v>
      </c>
      <c r="AO619" s="176" t="s">
        <v>420</v>
      </c>
      <c r="AP619" s="176">
        <v>24</v>
      </c>
      <c r="AQ619" s="176">
        <v>216</v>
      </c>
      <c r="AR619" s="176" t="s">
        <v>420</v>
      </c>
      <c r="AS619" s="193" t="s">
        <v>420</v>
      </c>
    </row>
    <row r="620" spans="1:45" ht="16.5" customHeight="1">
      <c r="A620" s="175">
        <v>46158</v>
      </c>
      <c r="B620" s="176" t="s">
        <v>230</v>
      </c>
      <c r="C620" s="176" t="s">
        <v>17295</v>
      </c>
      <c r="E620" s="176" t="s">
        <v>869</v>
      </c>
      <c r="F620" s="176" t="s">
        <v>17296</v>
      </c>
      <c r="G620" s="176">
        <v>600</v>
      </c>
      <c r="H620" s="176" t="s">
        <v>459</v>
      </c>
      <c r="I620" s="176">
        <v>4</v>
      </c>
      <c r="L620" s="176" t="s">
        <v>127</v>
      </c>
      <c r="P620" s="176" t="s">
        <v>127</v>
      </c>
      <c r="T620" s="176" t="s">
        <v>127</v>
      </c>
      <c r="X620" s="176" t="s">
        <v>127</v>
      </c>
      <c r="Z620" s="176">
        <v>6.9230769230769234</v>
      </c>
      <c r="AA620" s="176" t="s">
        <v>127</v>
      </c>
      <c r="AB620" s="176" t="s">
        <v>420</v>
      </c>
      <c r="AC620" s="176" t="s">
        <v>420</v>
      </c>
      <c r="AD620" s="176" t="s">
        <v>420</v>
      </c>
      <c r="AE620" s="176" t="s">
        <v>420</v>
      </c>
      <c r="AF620" s="176" t="s">
        <v>213</v>
      </c>
      <c r="AG620" s="176">
        <v>0.5</v>
      </c>
      <c r="AH620" s="176" t="s">
        <v>644</v>
      </c>
      <c r="AI620" s="176" t="s">
        <v>644</v>
      </c>
      <c r="AJ620" s="176" t="s">
        <v>655</v>
      </c>
      <c r="AK620" s="176" t="s">
        <v>655</v>
      </c>
      <c r="AL620" s="1231" t="s">
        <v>251</v>
      </c>
      <c r="AM620" s="176" t="s">
        <v>657</v>
      </c>
      <c r="AN620" s="176">
        <v>1.859</v>
      </c>
      <c r="AO620" s="176">
        <v>1.6</v>
      </c>
      <c r="AP620" s="176">
        <v>24</v>
      </c>
      <c r="AQ620" s="176">
        <v>216</v>
      </c>
      <c r="AR620" s="176">
        <v>2.6</v>
      </c>
      <c r="AS620" s="193">
        <v>25056.345600000001</v>
      </c>
    </row>
    <row r="621" spans="1:45" ht="16.5" customHeight="1">
      <c r="A621" s="175">
        <v>46158</v>
      </c>
      <c r="B621" s="176" t="s">
        <v>231</v>
      </c>
      <c r="C621" s="176" t="s">
        <v>645</v>
      </c>
      <c r="E621" s="176" t="s">
        <v>420</v>
      </c>
      <c r="F621" s="176" t="s">
        <v>420</v>
      </c>
      <c r="G621" s="176" t="s">
        <v>420</v>
      </c>
      <c r="H621" s="176" t="s">
        <v>420</v>
      </c>
      <c r="I621" s="176" t="s">
        <v>420</v>
      </c>
      <c r="L621" s="176" t="s">
        <v>645</v>
      </c>
      <c r="P621" s="176" t="s">
        <v>645</v>
      </c>
      <c r="T621" s="176" t="s">
        <v>645</v>
      </c>
      <c r="X621" s="176" t="s">
        <v>645</v>
      </c>
      <c r="Z621" s="176" t="s">
        <v>420</v>
      </c>
      <c r="AA621" s="176" t="s">
        <v>645</v>
      </c>
      <c r="AB621" s="176" t="s">
        <v>420</v>
      </c>
      <c r="AC621" s="176" t="s">
        <v>420</v>
      </c>
      <c r="AD621" s="176" t="s">
        <v>420</v>
      </c>
      <c r="AE621" s="176" t="s">
        <v>420</v>
      </c>
      <c r="AF621" s="176" t="s">
        <v>232</v>
      </c>
      <c r="AG621" s="176">
        <v>1</v>
      </c>
      <c r="AH621" s="176" t="s">
        <v>654</v>
      </c>
      <c r="AI621" s="176" t="s">
        <v>654</v>
      </c>
      <c r="AJ621" s="176" t="s">
        <v>654</v>
      </c>
      <c r="AK621" s="176" t="s">
        <v>654</v>
      </c>
      <c r="AL621" s="1231" t="s">
        <v>420</v>
      </c>
      <c r="AM621" s="176" t="s">
        <v>420</v>
      </c>
      <c r="AN621" s="176" t="s">
        <v>420</v>
      </c>
      <c r="AO621" s="176" t="s">
        <v>420</v>
      </c>
      <c r="AP621" s="176">
        <v>24</v>
      </c>
      <c r="AQ621" s="176">
        <v>216</v>
      </c>
      <c r="AR621" s="176" t="s">
        <v>420</v>
      </c>
      <c r="AS621" s="193" t="s">
        <v>420</v>
      </c>
    </row>
    <row r="622" spans="1:45" ht="16.5" customHeight="1">
      <c r="A622" s="175">
        <v>46158</v>
      </c>
      <c r="B622" s="176" t="s">
        <v>233</v>
      </c>
      <c r="C622" s="176" t="s">
        <v>17375</v>
      </c>
      <c r="D622" s="176" t="s">
        <v>646</v>
      </c>
      <c r="E622" s="176" t="s">
        <v>17253</v>
      </c>
      <c r="F622" s="176" t="s">
        <v>17344</v>
      </c>
      <c r="G622" s="176">
        <v>600</v>
      </c>
      <c r="H622" s="176" t="s">
        <v>1470</v>
      </c>
      <c r="I622" s="176">
        <v>5.5</v>
      </c>
      <c r="J622" s="176">
        <v>16</v>
      </c>
      <c r="K622" s="176">
        <v>5</v>
      </c>
      <c r="L622" s="176">
        <v>7380</v>
      </c>
      <c r="N622" s="176">
        <v>3</v>
      </c>
      <c r="O622" s="176">
        <v>1</v>
      </c>
      <c r="P622" s="176">
        <v>7570</v>
      </c>
      <c r="R622" s="176">
        <v>27</v>
      </c>
      <c r="S622" s="176">
        <v>5</v>
      </c>
      <c r="T622" s="176">
        <v>7440</v>
      </c>
      <c r="V622" s="176">
        <v>25</v>
      </c>
      <c r="W622" s="176">
        <v>2</v>
      </c>
      <c r="X622" s="176">
        <v>7360</v>
      </c>
      <c r="Z622" s="176">
        <v>5.0526315789473681</v>
      </c>
      <c r="AA622" s="176">
        <v>23.666666666666668</v>
      </c>
      <c r="AB622" s="176">
        <v>0.98763020833333337</v>
      </c>
      <c r="AC622" s="176">
        <v>74.375</v>
      </c>
      <c r="AD622" s="176">
        <v>2.9583333333333335</v>
      </c>
      <c r="AE622" s="176">
        <v>2.4166666666666665</v>
      </c>
      <c r="AF622" s="176" t="s">
        <v>232</v>
      </c>
      <c r="AG622" s="176">
        <v>1</v>
      </c>
      <c r="AH622" s="176" t="s">
        <v>650</v>
      </c>
      <c r="AI622" s="176" t="s">
        <v>650</v>
      </c>
      <c r="AJ622" s="176" t="s">
        <v>15471</v>
      </c>
      <c r="AK622" s="176" t="s">
        <v>15471</v>
      </c>
      <c r="AL622" s="1231" t="s">
        <v>251</v>
      </c>
      <c r="AM622" s="176" t="s">
        <v>657</v>
      </c>
      <c r="AN622" s="176">
        <v>1.859</v>
      </c>
      <c r="AO622" s="176">
        <v>2</v>
      </c>
      <c r="AP622" s="176">
        <v>24</v>
      </c>
      <c r="AQ622" s="176">
        <v>216</v>
      </c>
      <c r="AR622" s="176">
        <v>3</v>
      </c>
      <c r="AS622" s="193">
        <v>28911.168000000001</v>
      </c>
    </row>
    <row r="623" spans="1:45" ht="16.5" customHeight="1">
      <c r="A623" s="175">
        <v>46158</v>
      </c>
      <c r="B623" s="176" t="s">
        <v>234</v>
      </c>
      <c r="C623" s="176" t="s">
        <v>645</v>
      </c>
      <c r="E623" s="176" t="s">
        <v>420</v>
      </c>
      <c r="F623" s="176" t="s">
        <v>420</v>
      </c>
      <c r="G623" s="176" t="s">
        <v>420</v>
      </c>
      <c r="H623" s="176" t="s">
        <v>420</v>
      </c>
      <c r="I623" s="176" t="s">
        <v>420</v>
      </c>
      <c r="L623" s="176" t="s">
        <v>645</v>
      </c>
      <c r="P623" s="176" t="s">
        <v>645</v>
      </c>
      <c r="T623" s="176" t="s">
        <v>645</v>
      </c>
      <c r="X623" s="176" t="s">
        <v>645</v>
      </c>
      <c r="Z623" s="176" t="s">
        <v>420</v>
      </c>
      <c r="AA623" s="176" t="s">
        <v>645</v>
      </c>
      <c r="AB623" s="176" t="s">
        <v>420</v>
      </c>
      <c r="AC623" s="176" t="s">
        <v>420</v>
      </c>
      <c r="AD623" s="176" t="s">
        <v>420</v>
      </c>
      <c r="AE623" s="176" t="s">
        <v>420</v>
      </c>
      <c r="AF623" s="176" t="s">
        <v>232</v>
      </c>
      <c r="AG623" s="176">
        <v>1</v>
      </c>
      <c r="AH623" s="176" t="s">
        <v>654</v>
      </c>
      <c r="AI623" s="176" t="s">
        <v>654</v>
      </c>
      <c r="AJ623" s="176" t="s">
        <v>654</v>
      </c>
      <c r="AK623" s="176" t="s">
        <v>654</v>
      </c>
      <c r="AL623" s="1231" t="s">
        <v>420</v>
      </c>
      <c r="AM623" s="176" t="s">
        <v>420</v>
      </c>
      <c r="AN623" s="176" t="s">
        <v>420</v>
      </c>
      <c r="AO623" s="176" t="s">
        <v>420</v>
      </c>
      <c r="AP623" s="176">
        <v>24</v>
      </c>
      <c r="AQ623" s="176">
        <v>216</v>
      </c>
      <c r="AR623" s="176" t="s">
        <v>420</v>
      </c>
      <c r="AS623" s="193" t="s">
        <v>420</v>
      </c>
    </row>
    <row r="624" spans="1:45" ht="16.5" customHeight="1">
      <c r="A624" s="175">
        <v>46158</v>
      </c>
      <c r="B624" s="176" t="s">
        <v>235</v>
      </c>
      <c r="C624" s="176" t="s">
        <v>17357</v>
      </c>
      <c r="D624" s="176" t="s">
        <v>646</v>
      </c>
      <c r="E624" s="176" t="s">
        <v>17253</v>
      </c>
      <c r="F624" s="176" t="s">
        <v>17358</v>
      </c>
      <c r="G624" s="176">
        <v>700</v>
      </c>
      <c r="H624" s="176" t="s">
        <v>814</v>
      </c>
      <c r="I624" s="176">
        <v>5.5</v>
      </c>
      <c r="J624" s="176">
        <v>33</v>
      </c>
      <c r="K624" s="176">
        <v>0</v>
      </c>
      <c r="L624" s="176">
        <v>8980</v>
      </c>
      <c r="M624" s="176">
        <v>9540</v>
      </c>
      <c r="N624" s="176">
        <v>10</v>
      </c>
      <c r="O624" s="176">
        <v>0</v>
      </c>
      <c r="P624" s="176">
        <v>8180</v>
      </c>
      <c r="Q624" s="176">
        <v>9350</v>
      </c>
      <c r="R624" s="176">
        <v>17</v>
      </c>
      <c r="S624" s="176">
        <v>0</v>
      </c>
      <c r="T624" s="176">
        <v>8890</v>
      </c>
      <c r="U624" s="176">
        <v>9540</v>
      </c>
      <c r="V624" s="176">
        <v>20</v>
      </c>
      <c r="W624" s="176">
        <v>0</v>
      </c>
      <c r="X624" s="176">
        <v>8980</v>
      </c>
      <c r="Y624" s="176">
        <v>9630</v>
      </c>
      <c r="Z624" s="176">
        <v>5.8775510204081636</v>
      </c>
      <c r="AA624" s="176">
        <v>26.666666666666668</v>
      </c>
      <c r="AB624" s="176">
        <v>1</v>
      </c>
      <c r="AC624" s="176">
        <v>91.362499999999997</v>
      </c>
      <c r="AD624" s="176">
        <v>3.3333333333333335</v>
      </c>
      <c r="AE624" s="176">
        <v>3.3333333333333335</v>
      </c>
      <c r="AF624" s="176" t="s">
        <v>236</v>
      </c>
      <c r="AG624" s="176">
        <v>1</v>
      </c>
      <c r="AH624" s="176" t="s">
        <v>667</v>
      </c>
      <c r="AI624" s="176" t="s">
        <v>667</v>
      </c>
      <c r="AJ624" s="176" t="s">
        <v>668</v>
      </c>
      <c r="AK624" s="176" t="s">
        <v>668</v>
      </c>
      <c r="AL624" s="1231" t="s">
        <v>252</v>
      </c>
      <c r="AM624" s="176" t="s">
        <v>466</v>
      </c>
      <c r="AN624" s="176">
        <v>1.1890000000000001</v>
      </c>
      <c r="AO624" s="176">
        <v>2.9</v>
      </c>
      <c r="AP624" s="176">
        <v>24</v>
      </c>
      <c r="AQ624" s="176">
        <v>216</v>
      </c>
      <c r="AR624" s="176">
        <v>3.9</v>
      </c>
      <c r="AS624" s="193">
        <v>24038.7264</v>
      </c>
    </row>
    <row r="625" spans="1:45" ht="16.5" customHeight="1">
      <c r="A625" s="175">
        <v>46158</v>
      </c>
      <c r="B625" s="176" t="s">
        <v>237</v>
      </c>
      <c r="C625" s="176" t="s">
        <v>17343</v>
      </c>
      <c r="D625" s="176" t="s">
        <v>646</v>
      </c>
      <c r="E625" s="176" t="s">
        <v>17253</v>
      </c>
      <c r="F625" s="176" t="s">
        <v>17344</v>
      </c>
      <c r="G625" s="176">
        <v>700</v>
      </c>
      <c r="H625" s="176" t="s">
        <v>876</v>
      </c>
      <c r="I625" s="176">
        <v>5.5</v>
      </c>
      <c r="J625" s="176">
        <v>22</v>
      </c>
      <c r="K625" s="176">
        <v>0</v>
      </c>
      <c r="L625" s="176">
        <v>9720</v>
      </c>
      <c r="M625" s="176">
        <v>9170</v>
      </c>
      <c r="N625" s="176">
        <v>11</v>
      </c>
      <c r="O625" s="176">
        <v>0</v>
      </c>
      <c r="P625" s="176">
        <v>9440</v>
      </c>
      <c r="Q625" s="176">
        <v>9070</v>
      </c>
      <c r="R625" s="176">
        <v>17</v>
      </c>
      <c r="S625" s="176">
        <v>0</v>
      </c>
      <c r="T625" s="176">
        <v>9720</v>
      </c>
      <c r="U625" s="176">
        <v>8890</v>
      </c>
      <c r="V625" s="176">
        <v>24</v>
      </c>
      <c r="W625" s="176">
        <v>0</v>
      </c>
      <c r="X625" s="176">
        <v>9720</v>
      </c>
      <c r="Y625" s="176">
        <v>9170</v>
      </c>
      <c r="Z625" s="176">
        <v>5.8536585365853657</v>
      </c>
      <c r="AA625" s="176">
        <v>24.666666666666668</v>
      </c>
      <c r="AB625" s="176">
        <v>1</v>
      </c>
      <c r="AC625" s="176">
        <v>93.625</v>
      </c>
      <c r="AD625" s="176">
        <v>3.0833333333333335</v>
      </c>
      <c r="AE625" s="176">
        <v>3.0833333333333335</v>
      </c>
      <c r="AF625" s="176" t="s">
        <v>236</v>
      </c>
      <c r="AG625" s="176">
        <v>1</v>
      </c>
      <c r="AH625" s="176" t="s">
        <v>667</v>
      </c>
      <c r="AI625" s="176" t="s">
        <v>667</v>
      </c>
      <c r="AJ625" s="176" t="s">
        <v>668</v>
      </c>
      <c r="AK625" s="176" t="s">
        <v>668</v>
      </c>
      <c r="AL625" s="1231" t="s">
        <v>251</v>
      </c>
      <c r="AM625" s="176" t="s">
        <v>466</v>
      </c>
      <c r="AN625" s="176">
        <v>1.1890000000000001</v>
      </c>
      <c r="AO625" s="176">
        <v>2.9</v>
      </c>
      <c r="AP625" s="176">
        <v>24</v>
      </c>
      <c r="AQ625" s="176">
        <v>216</v>
      </c>
      <c r="AR625" s="176">
        <v>3.9</v>
      </c>
      <c r="AS625" s="193">
        <v>24038.7264</v>
      </c>
    </row>
    <row r="626" spans="1:45" ht="16.5" customHeight="1">
      <c r="A626" s="175">
        <v>46158</v>
      </c>
      <c r="B626" s="176" t="s">
        <v>238</v>
      </c>
      <c r="C626" s="176" t="s">
        <v>17285</v>
      </c>
      <c r="E626" s="176" t="s">
        <v>17253</v>
      </c>
      <c r="F626" s="176" t="s">
        <v>17293</v>
      </c>
      <c r="G626" s="176">
        <v>670</v>
      </c>
      <c r="H626" s="176" t="s">
        <v>735</v>
      </c>
      <c r="I626" s="176">
        <v>5</v>
      </c>
      <c r="J626" s="176">
        <v>17</v>
      </c>
      <c r="K626" s="176">
        <v>0</v>
      </c>
      <c r="L626" s="176">
        <v>9350</v>
      </c>
      <c r="N626" s="176">
        <v>10</v>
      </c>
      <c r="O626" s="176">
        <v>0</v>
      </c>
      <c r="P626" s="176">
        <v>9170</v>
      </c>
      <c r="R626" s="176">
        <v>6</v>
      </c>
      <c r="S626" s="176">
        <v>0</v>
      </c>
      <c r="T626" s="176">
        <v>8980</v>
      </c>
      <c r="V626" s="176">
        <v>16</v>
      </c>
      <c r="W626" s="176">
        <v>0</v>
      </c>
      <c r="X626" s="176">
        <v>9170</v>
      </c>
      <c r="Z626" s="176">
        <v>6.2882096069868991</v>
      </c>
      <c r="AA626" s="176">
        <v>32.666666666666664</v>
      </c>
      <c r="AB626" s="176">
        <v>1</v>
      </c>
      <c r="AC626" s="176">
        <v>91.674999999999997</v>
      </c>
      <c r="AD626" s="176">
        <v>4.083333333333333</v>
      </c>
      <c r="AE626" s="176">
        <v>4.083333333333333</v>
      </c>
      <c r="AF626" s="176" t="s">
        <v>236</v>
      </c>
      <c r="AG626" s="176">
        <v>2</v>
      </c>
      <c r="AH626" s="176" t="s">
        <v>667</v>
      </c>
      <c r="AI626" s="176" t="s">
        <v>667</v>
      </c>
      <c r="AJ626" s="176" t="s">
        <v>668</v>
      </c>
      <c r="AK626" s="176" t="s">
        <v>668</v>
      </c>
      <c r="AL626" s="1231" t="s">
        <v>251</v>
      </c>
      <c r="AM626" s="176" t="s">
        <v>466</v>
      </c>
      <c r="AN626" s="176">
        <v>1.1890000000000001</v>
      </c>
      <c r="AO626" s="176">
        <v>1.7</v>
      </c>
      <c r="AP626" s="176">
        <v>24</v>
      </c>
      <c r="AQ626" s="176">
        <v>216</v>
      </c>
      <c r="AR626" s="176">
        <v>2.7</v>
      </c>
      <c r="AS626" s="193">
        <v>16642.195200000002</v>
      </c>
    </row>
    <row r="627" spans="1:45" ht="16.5" customHeight="1">
      <c r="A627" s="175">
        <v>46158</v>
      </c>
      <c r="B627" s="176" t="s">
        <v>238</v>
      </c>
      <c r="C627" s="176" t="s">
        <v>17284</v>
      </c>
      <c r="E627" s="176" t="s">
        <v>17253</v>
      </c>
      <c r="F627" s="176" t="s">
        <v>17293</v>
      </c>
      <c r="G627" s="176">
        <v>670</v>
      </c>
      <c r="H627" s="176" t="s">
        <v>662</v>
      </c>
      <c r="I627" s="176">
        <v>5</v>
      </c>
      <c r="J627" s="176">
        <v>32</v>
      </c>
      <c r="K627" s="176">
        <v>0</v>
      </c>
      <c r="M627" s="176">
        <v>9350</v>
      </c>
      <c r="N627" s="176">
        <v>14</v>
      </c>
      <c r="O627" s="176">
        <v>0</v>
      </c>
      <c r="Q627" s="176">
        <v>9540</v>
      </c>
      <c r="R627" s="176">
        <v>12</v>
      </c>
      <c r="S627" s="176">
        <v>0</v>
      </c>
      <c r="T627" s="176">
        <v>9810</v>
      </c>
      <c r="V627" s="176">
        <v>32</v>
      </c>
      <c r="W627" s="176">
        <v>0</v>
      </c>
      <c r="Y627" s="176">
        <v>9630</v>
      </c>
      <c r="Z627" s="176">
        <v>6.1802575107296134</v>
      </c>
      <c r="AA627" s="176">
        <v>60</v>
      </c>
      <c r="AB627" s="176">
        <v>1</v>
      </c>
      <c r="AC627" s="176">
        <v>95.825000000000003</v>
      </c>
      <c r="AD627" s="176">
        <v>7.5</v>
      </c>
      <c r="AE627" s="176">
        <v>7.5</v>
      </c>
      <c r="AF627" s="176" t="s">
        <v>236</v>
      </c>
      <c r="AG627" s="176">
        <v>2</v>
      </c>
      <c r="AH627" s="176" t="s">
        <v>667</v>
      </c>
      <c r="AI627" s="176" t="s">
        <v>667</v>
      </c>
      <c r="AJ627" s="176" t="s">
        <v>868</v>
      </c>
      <c r="AK627" s="176" t="s">
        <v>868</v>
      </c>
      <c r="AM627" s="176" t="s">
        <v>466</v>
      </c>
      <c r="AN627" s="176">
        <v>1.1890000000000001</v>
      </c>
      <c r="AO627" s="176">
        <v>2.4</v>
      </c>
      <c r="AP627" s="176">
        <v>24</v>
      </c>
      <c r="AQ627" s="176">
        <v>216</v>
      </c>
      <c r="AR627" s="176">
        <v>3.4</v>
      </c>
      <c r="AS627" s="193">
        <v>20956.838400000001</v>
      </c>
    </row>
    <row r="628" spans="1:45" ht="16.5" customHeight="1">
      <c r="A628" s="175">
        <v>46158</v>
      </c>
      <c r="B628" s="176" t="s">
        <v>239</v>
      </c>
      <c r="C628" s="176" t="s">
        <v>645</v>
      </c>
      <c r="E628" s="176" t="s">
        <v>420</v>
      </c>
      <c r="F628" s="176" t="s">
        <v>420</v>
      </c>
      <c r="G628" s="176" t="s">
        <v>420</v>
      </c>
      <c r="H628" s="176" t="s">
        <v>420</v>
      </c>
      <c r="I628" s="176" t="s">
        <v>420</v>
      </c>
      <c r="L628" s="176" t="s">
        <v>645</v>
      </c>
      <c r="P628" s="176" t="s">
        <v>645</v>
      </c>
      <c r="T628" s="176" t="s">
        <v>645</v>
      </c>
      <c r="X628" s="176" t="s">
        <v>645</v>
      </c>
      <c r="Z628" s="176" t="s">
        <v>420</v>
      </c>
      <c r="AA628" s="176" t="s">
        <v>645</v>
      </c>
      <c r="AB628" s="176" t="s">
        <v>420</v>
      </c>
      <c r="AC628" s="176" t="s">
        <v>420</v>
      </c>
      <c r="AD628" s="176" t="s">
        <v>420</v>
      </c>
      <c r="AE628" s="176" t="s">
        <v>420</v>
      </c>
      <c r="AF628" s="176" t="s">
        <v>236</v>
      </c>
      <c r="AG628" s="176">
        <v>1</v>
      </c>
      <c r="AH628" s="176" t="s">
        <v>654</v>
      </c>
      <c r="AI628" s="176" t="s">
        <v>654</v>
      </c>
      <c r="AJ628" s="176" t="s">
        <v>654</v>
      </c>
      <c r="AK628" s="176" t="s">
        <v>654</v>
      </c>
      <c r="AL628" s="1231" t="s">
        <v>420</v>
      </c>
      <c r="AM628" s="176" t="s">
        <v>420</v>
      </c>
      <c r="AN628" s="176" t="s">
        <v>420</v>
      </c>
      <c r="AO628" s="176" t="s">
        <v>420</v>
      </c>
      <c r="AP628" s="176">
        <v>24</v>
      </c>
      <c r="AQ628" s="176">
        <v>216</v>
      </c>
      <c r="AR628" s="176" t="s">
        <v>420</v>
      </c>
      <c r="AS628" s="193" t="s">
        <v>420</v>
      </c>
    </row>
    <row r="629" spans="1:45" ht="16.5" customHeight="1">
      <c r="A629" s="175">
        <v>46158</v>
      </c>
      <c r="B629" s="176" t="s">
        <v>389</v>
      </c>
      <c r="C629" s="176" t="s">
        <v>17383</v>
      </c>
      <c r="D629" s="176" t="s">
        <v>646</v>
      </c>
      <c r="E629" s="176" t="s">
        <v>17253</v>
      </c>
      <c r="F629" s="176" t="s">
        <v>17358</v>
      </c>
      <c r="G629" s="176">
        <v>700</v>
      </c>
      <c r="H629" s="176" t="s">
        <v>805</v>
      </c>
      <c r="I629" s="176">
        <v>5.5</v>
      </c>
      <c r="J629" s="176">
        <v>25</v>
      </c>
      <c r="K629" s="176">
        <v>3</v>
      </c>
      <c r="L629" s="176">
        <v>8610</v>
      </c>
      <c r="M629" s="176">
        <v>10000</v>
      </c>
      <c r="N629" s="176">
        <v>22</v>
      </c>
      <c r="O629" s="176">
        <v>0</v>
      </c>
      <c r="P629" s="176">
        <v>8610</v>
      </c>
      <c r="Q629" s="176">
        <v>10000</v>
      </c>
      <c r="R629" s="176">
        <v>24</v>
      </c>
      <c r="S629" s="176">
        <v>0</v>
      </c>
      <c r="T629" s="176">
        <v>8520</v>
      </c>
      <c r="U629" s="176">
        <v>10000</v>
      </c>
      <c r="V629" s="176">
        <v>14</v>
      </c>
      <c r="W629" s="176">
        <v>2</v>
      </c>
      <c r="X629" s="176">
        <v>8610</v>
      </c>
      <c r="Y629" s="176">
        <v>10000</v>
      </c>
      <c r="Z629" s="176">
        <v>5.8536585365853657</v>
      </c>
      <c r="AA629" s="176">
        <v>28.333333333333332</v>
      </c>
      <c r="AB629" s="176">
        <v>0.99589342948717952</v>
      </c>
      <c r="AC629" s="176">
        <v>92.9375</v>
      </c>
      <c r="AD629" s="176">
        <v>3.5416666666666665</v>
      </c>
      <c r="AE629" s="176">
        <v>3.3333333333333335</v>
      </c>
      <c r="AF629" s="176" t="s">
        <v>236</v>
      </c>
      <c r="AG629" s="176">
        <v>1</v>
      </c>
      <c r="AH629" s="176" t="s">
        <v>651</v>
      </c>
      <c r="AI629" s="176" t="s">
        <v>651</v>
      </c>
      <c r="AJ629" s="176" t="s">
        <v>868</v>
      </c>
      <c r="AK629" s="176" t="s">
        <v>868</v>
      </c>
      <c r="AL629" s="1231" t="s">
        <v>252</v>
      </c>
      <c r="AM629" s="176" t="s">
        <v>466</v>
      </c>
      <c r="AN629" s="176">
        <v>1.1890000000000001</v>
      </c>
      <c r="AO629" s="176">
        <v>2.8</v>
      </c>
      <c r="AP629" s="176">
        <v>24</v>
      </c>
      <c r="AQ629" s="176">
        <v>216</v>
      </c>
      <c r="AR629" s="176">
        <v>3.8</v>
      </c>
      <c r="AS629" s="193">
        <v>23422.3488</v>
      </c>
    </row>
    <row r="630" spans="1:45" ht="16.5" customHeight="1">
      <c r="A630" s="175">
        <v>46158</v>
      </c>
      <c r="B630" s="176" t="s">
        <v>418</v>
      </c>
      <c r="C630" s="176" t="s">
        <v>17359</v>
      </c>
      <c r="D630" s="176" t="s">
        <v>646</v>
      </c>
      <c r="E630" s="176" t="s">
        <v>17253</v>
      </c>
      <c r="F630" s="176" t="s">
        <v>17358</v>
      </c>
      <c r="G630" s="176">
        <v>700</v>
      </c>
      <c r="H630" s="176" t="s">
        <v>944</v>
      </c>
      <c r="I630" s="176">
        <v>5.5</v>
      </c>
      <c r="J630" s="176">
        <v>21</v>
      </c>
      <c r="K630" s="176">
        <v>5</v>
      </c>
      <c r="L630" s="176">
        <v>10000</v>
      </c>
      <c r="M630" s="176">
        <v>9630</v>
      </c>
      <c r="N630" s="176">
        <v>19</v>
      </c>
      <c r="O630" s="176">
        <v>0</v>
      </c>
      <c r="P630" s="176">
        <v>10000</v>
      </c>
      <c r="Q630" s="176">
        <v>9630</v>
      </c>
      <c r="R630" s="176">
        <v>12</v>
      </c>
      <c r="S630" s="176">
        <v>0</v>
      </c>
      <c r="T630" s="176">
        <v>10000</v>
      </c>
      <c r="U630" s="176">
        <v>9540</v>
      </c>
      <c r="V630" s="176">
        <v>9</v>
      </c>
      <c r="W630" s="176">
        <v>2</v>
      </c>
      <c r="X630" s="176">
        <v>9810</v>
      </c>
      <c r="Y630" s="176">
        <v>9630</v>
      </c>
      <c r="Z630" s="176">
        <v>5.8536585365853657</v>
      </c>
      <c r="AA630" s="176">
        <v>20.333333333333332</v>
      </c>
      <c r="AB630" s="176">
        <v>0.99425080128205123</v>
      </c>
      <c r="AC630" s="176">
        <v>97.8</v>
      </c>
      <c r="AD630" s="176">
        <v>2.5416666666666665</v>
      </c>
      <c r="AE630" s="176">
        <v>2.25</v>
      </c>
      <c r="AF630" s="176" t="s">
        <v>236</v>
      </c>
      <c r="AG630" s="176">
        <v>1</v>
      </c>
      <c r="AH630" s="176" t="s">
        <v>651</v>
      </c>
      <c r="AI630" s="176" t="s">
        <v>651</v>
      </c>
      <c r="AJ630" s="176" t="s">
        <v>868</v>
      </c>
      <c r="AK630" s="176" t="s">
        <v>868</v>
      </c>
      <c r="AL630" s="1231" t="s">
        <v>252</v>
      </c>
      <c r="AM630" s="176" t="s">
        <v>466</v>
      </c>
      <c r="AN630" s="176">
        <v>1.1890000000000001</v>
      </c>
      <c r="AO630" s="176">
        <v>2.8</v>
      </c>
      <c r="AP630" s="176">
        <v>24</v>
      </c>
      <c r="AQ630" s="176">
        <v>216</v>
      </c>
      <c r="AR630" s="176">
        <v>3.8</v>
      </c>
      <c r="AS630" s="193">
        <v>23422.3488</v>
      </c>
    </row>
    <row r="631" spans="1:45" ht="16.5" customHeight="1">
      <c r="A631" s="175">
        <v>46158</v>
      </c>
      <c r="B631" s="176" t="s">
        <v>240</v>
      </c>
      <c r="C631" s="176" t="s">
        <v>17384</v>
      </c>
      <c r="E631" s="176" t="s">
        <v>4424</v>
      </c>
      <c r="F631" s="176" t="s">
        <v>17394</v>
      </c>
      <c r="G631" s="176">
        <v>500</v>
      </c>
      <c r="H631" s="176" t="s">
        <v>1088</v>
      </c>
      <c r="I631" s="176">
        <v>4</v>
      </c>
      <c r="J631" s="176">
        <v>12</v>
      </c>
      <c r="K631" s="176">
        <v>0</v>
      </c>
      <c r="L631" s="176">
        <v>4149</v>
      </c>
      <c r="R631" s="176">
        <v>4</v>
      </c>
      <c r="S631" s="176">
        <v>0</v>
      </c>
      <c r="T631" s="176">
        <v>2396</v>
      </c>
      <c r="V631" s="176">
        <v>4</v>
      </c>
      <c r="W631" s="176">
        <v>0</v>
      </c>
      <c r="X631" s="176">
        <v>1644</v>
      </c>
      <c r="Z631" s="176">
        <v>2.028169014084507</v>
      </c>
      <c r="AA631" s="176">
        <v>13.333333333333334</v>
      </c>
      <c r="AB631" s="176">
        <v>1</v>
      </c>
      <c r="AC631" s="176">
        <v>27.296666666666667</v>
      </c>
      <c r="AD631" s="176">
        <v>1.6666666666666667</v>
      </c>
      <c r="AE631" s="176">
        <v>0.83333333333333337</v>
      </c>
      <c r="AF631" s="176" t="s">
        <v>241</v>
      </c>
      <c r="AG631" s="176">
        <v>3</v>
      </c>
      <c r="AH631" s="176" t="s">
        <v>16105</v>
      </c>
      <c r="AI631" s="176" t="s">
        <v>654</v>
      </c>
      <c r="AJ631" s="176" t="s">
        <v>16134</v>
      </c>
      <c r="AK631" s="176" t="s">
        <v>16134</v>
      </c>
      <c r="AL631" s="1231" t="s">
        <v>252</v>
      </c>
      <c r="AM631" s="176" t="s">
        <v>126</v>
      </c>
      <c r="AN631" s="176">
        <v>0.91100000000000003</v>
      </c>
      <c r="AO631" s="176">
        <v>0.9</v>
      </c>
      <c r="AP631" s="176">
        <v>24</v>
      </c>
      <c r="AQ631" s="176">
        <v>216</v>
      </c>
      <c r="AR631" s="176">
        <v>1.9</v>
      </c>
      <c r="AS631" s="193">
        <v>8972.9856</v>
      </c>
    </row>
    <row r="632" spans="1:45" ht="16.5" customHeight="1">
      <c r="A632" s="175">
        <v>46158</v>
      </c>
      <c r="B632" s="176" t="s">
        <v>240</v>
      </c>
      <c r="C632" s="176" t="s">
        <v>17385</v>
      </c>
      <c r="E632" s="176" t="s">
        <v>16561</v>
      </c>
      <c r="F632" s="176" t="s">
        <v>17395</v>
      </c>
      <c r="G632" s="176">
        <v>600</v>
      </c>
      <c r="H632" s="176" t="s">
        <v>491</v>
      </c>
      <c r="I632" s="176">
        <v>5</v>
      </c>
      <c r="J632" s="176">
        <v>0</v>
      </c>
      <c r="K632" s="176">
        <v>0</v>
      </c>
      <c r="L632" s="176">
        <v>4149</v>
      </c>
      <c r="R632" s="176">
        <v>10</v>
      </c>
      <c r="S632" s="176">
        <v>0</v>
      </c>
      <c r="T632" s="176">
        <v>2396</v>
      </c>
      <c r="V632" s="176">
        <v>14</v>
      </c>
      <c r="W632" s="176">
        <v>4</v>
      </c>
      <c r="X632" s="176">
        <v>1644</v>
      </c>
      <c r="Z632" s="176">
        <v>2.8402366863905324</v>
      </c>
      <c r="AA632" s="176">
        <v>16</v>
      </c>
      <c r="AB632" s="176">
        <v>0.95939061899269507</v>
      </c>
      <c r="AC632" s="176">
        <v>27.296666666666667</v>
      </c>
      <c r="AD632" s="176">
        <v>2</v>
      </c>
      <c r="AE632" s="176">
        <v>0.83333333333333337</v>
      </c>
      <c r="AF632" s="176" t="s">
        <v>241</v>
      </c>
      <c r="AG632" s="176">
        <v>3</v>
      </c>
      <c r="AH632" s="176" t="s">
        <v>16105</v>
      </c>
      <c r="AI632" s="176" t="s">
        <v>654</v>
      </c>
      <c r="AJ632" s="176" t="s">
        <v>16134</v>
      </c>
      <c r="AK632" s="176" t="s">
        <v>16134</v>
      </c>
      <c r="AM632" s="176" t="s">
        <v>126</v>
      </c>
      <c r="AN632" s="176">
        <v>0.91100000000000003</v>
      </c>
      <c r="AO632" s="176">
        <v>1.3</v>
      </c>
      <c r="AP632" s="176">
        <v>24</v>
      </c>
      <c r="AQ632" s="176">
        <v>216</v>
      </c>
      <c r="AR632" s="176">
        <v>2.2999999999999998</v>
      </c>
      <c r="AS632" s="193">
        <v>10862.035199999998</v>
      </c>
    </row>
    <row r="633" spans="1:45" ht="16.5" customHeight="1">
      <c r="A633" s="175">
        <v>46158</v>
      </c>
      <c r="B633" s="176" t="s">
        <v>242</v>
      </c>
      <c r="C633" s="176" t="s">
        <v>386</v>
      </c>
      <c r="E633" s="176" t="s">
        <v>420</v>
      </c>
      <c r="F633" s="176" t="s">
        <v>420</v>
      </c>
      <c r="G633" s="176" t="s">
        <v>420</v>
      </c>
      <c r="H633" s="176" t="s">
        <v>420</v>
      </c>
      <c r="I633" s="176" t="s">
        <v>420</v>
      </c>
      <c r="L633" s="176" t="s">
        <v>386</v>
      </c>
      <c r="P633" s="176" t="s">
        <v>386</v>
      </c>
      <c r="T633" s="176" t="s">
        <v>386</v>
      </c>
      <c r="X633" s="176" t="s">
        <v>386</v>
      </c>
      <c r="Z633" s="176" t="s">
        <v>420</v>
      </c>
      <c r="AA633" s="176" t="s">
        <v>420</v>
      </c>
      <c r="AB633" s="176" t="s">
        <v>420</v>
      </c>
      <c r="AD633" s="176" t="s">
        <v>420</v>
      </c>
      <c r="AE633" s="176" t="s">
        <v>420</v>
      </c>
      <c r="AF633" s="176" t="s">
        <v>241</v>
      </c>
      <c r="AG633" s="176">
        <v>5</v>
      </c>
      <c r="AH633" s="176" t="s">
        <v>16105</v>
      </c>
      <c r="AI633" s="176" t="s">
        <v>654</v>
      </c>
      <c r="AJ633" s="176" t="s">
        <v>16134</v>
      </c>
      <c r="AK633" s="176" t="s">
        <v>16134</v>
      </c>
      <c r="AL633" s="1231" t="s">
        <v>420</v>
      </c>
      <c r="AM633" s="176" t="s">
        <v>420</v>
      </c>
      <c r="AN633" s="176" t="s">
        <v>420</v>
      </c>
      <c r="AO633" s="176" t="s">
        <v>420</v>
      </c>
      <c r="AP633" s="176">
        <v>24</v>
      </c>
      <c r="AQ633" s="176">
        <v>216</v>
      </c>
      <c r="AR633" s="176" t="s">
        <v>420</v>
      </c>
      <c r="AS633" s="193" t="s">
        <v>420</v>
      </c>
    </row>
    <row r="634" spans="1:45" ht="16.5" customHeight="1">
      <c r="A634" s="175">
        <v>46158</v>
      </c>
      <c r="B634" s="176" t="s">
        <v>16531</v>
      </c>
      <c r="C634" s="176" t="s">
        <v>16707</v>
      </c>
      <c r="E634" s="176" t="s">
        <v>420</v>
      </c>
      <c r="F634" s="176" t="s">
        <v>420</v>
      </c>
      <c r="G634" s="176" t="s">
        <v>420</v>
      </c>
      <c r="H634" s="176" t="s">
        <v>420</v>
      </c>
      <c r="I634" s="176" t="s">
        <v>420</v>
      </c>
      <c r="L634" s="176" t="s">
        <v>645</v>
      </c>
      <c r="P634" s="176" t="s">
        <v>645</v>
      </c>
      <c r="T634" s="176" t="s">
        <v>645</v>
      </c>
      <c r="X634" s="176" t="s">
        <v>645</v>
      </c>
      <c r="Z634" s="176" t="s">
        <v>420</v>
      </c>
      <c r="AA634" s="176" t="s">
        <v>645</v>
      </c>
      <c r="AB634" s="176" t="s">
        <v>420</v>
      </c>
      <c r="AC634" s="176" t="s">
        <v>420</v>
      </c>
      <c r="AD634" s="176" t="s">
        <v>420</v>
      </c>
      <c r="AE634" s="176" t="s">
        <v>420</v>
      </c>
      <c r="AF634" s="176" t="s">
        <v>243</v>
      </c>
      <c r="AG634" s="176">
        <v>1</v>
      </c>
      <c r="AH634" s="176" t="s">
        <v>654</v>
      </c>
      <c r="AI634" s="176" t="s">
        <v>654</v>
      </c>
      <c r="AJ634" s="176" t="s">
        <v>654</v>
      </c>
      <c r="AK634" s="176" t="s">
        <v>654</v>
      </c>
      <c r="AL634" s="1231" t="s">
        <v>420</v>
      </c>
      <c r="AM634" s="176" t="s">
        <v>420</v>
      </c>
      <c r="AN634" s="176" t="s">
        <v>420</v>
      </c>
      <c r="AO634" s="176" t="s">
        <v>420</v>
      </c>
      <c r="AP634" s="176">
        <v>24</v>
      </c>
      <c r="AQ634" s="176">
        <v>216</v>
      </c>
      <c r="AR634" s="176" t="s">
        <v>420</v>
      </c>
      <c r="AS634" s="193" t="s">
        <v>420</v>
      </c>
    </row>
    <row r="635" spans="1:45" ht="16.5" customHeight="1">
      <c r="A635" s="175">
        <v>46158</v>
      </c>
      <c r="B635" s="176" t="s">
        <v>244</v>
      </c>
      <c r="C635" s="176" t="s">
        <v>16707</v>
      </c>
      <c r="E635" s="176" t="s">
        <v>420</v>
      </c>
      <c r="F635" s="176" t="s">
        <v>420</v>
      </c>
      <c r="G635" s="176" t="s">
        <v>420</v>
      </c>
      <c r="H635" s="176" t="s">
        <v>420</v>
      </c>
      <c r="I635" s="176" t="s">
        <v>420</v>
      </c>
      <c r="L635" s="176" t="s">
        <v>645</v>
      </c>
      <c r="P635" s="176" t="s">
        <v>645</v>
      </c>
      <c r="T635" s="176" t="s">
        <v>645</v>
      </c>
      <c r="X635" s="176" t="s">
        <v>645</v>
      </c>
      <c r="Z635" s="176" t="s">
        <v>420</v>
      </c>
      <c r="AA635" s="176" t="s">
        <v>645</v>
      </c>
      <c r="AB635" s="176" t="s">
        <v>420</v>
      </c>
      <c r="AC635" s="176" t="s">
        <v>420</v>
      </c>
      <c r="AD635" s="176" t="s">
        <v>420</v>
      </c>
      <c r="AE635" s="176" t="s">
        <v>420</v>
      </c>
      <c r="AF635" s="176" t="s">
        <v>243</v>
      </c>
      <c r="AG635" s="176">
        <v>1</v>
      </c>
      <c r="AH635" s="176" t="s">
        <v>654</v>
      </c>
      <c r="AI635" s="176" t="s">
        <v>654</v>
      </c>
      <c r="AJ635" s="176" t="s">
        <v>654</v>
      </c>
      <c r="AK635" s="176" t="s">
        <v>654</v>
      </c>
      <c r="AL635" s="1231" t="s">
        <v>420</v>
      </c>
      <c r="AM635" s="176" t="s">
        <v>420</v>
      </c>
      <c r="AN635" s="176" t="s">
        <v>420</v>
      </c>
      <c r="AO635" s="176" t="s">
        <v>420</v>
      </c>
      <c r="AP635" s="176">
        <v>24</v>
      </c>
      <c r="AQ635" s="176">
        <v>216</v>
      </c>
      <c r="AR635" s="176" t="s">
        <v>420</v>
      </c>
      <c r="AS635" s="193" t="s">
        <v>420</v>
      </c>
    </row>
    <row r="636" spans="1:45" ht="16.5" customHeight="1">
      <c r="A636" s="175">
        <v>46158</v>
      </c>
      <c r="B636" s="176" t="s">
        <v>245</v>
      </c>
      <c r="C636" s="176" t="s">
        <v>16707</v>
      </c>
      <c r="E636" s="176" t="s">
        <v>420</v>
      </c>
      <c r="F636" s="176" t="s">
        <v>420</v>
      </c>
      <c r="G636" s="176" t="s">
        <v>420</v>
      </c>
      <c r="H636" s="176" t="s">
        <v>420</v>
      </c>
      <c r="I636" s="176" t="s">
        <v>420</v>
      </c>
      <c r="L636" s="176" t="s">
        <v>645</v>
      </c>
      <c r="P636" s="176" t="s">
        <v>645</v>
      </c>
      <c r="T636" s="176" t="s">
        <v>645</v>
      </c>
      <c r="X636" s="176" t="s">
        <v>645</v>
      </c>
      <c r="Z636" s="176" t="s">
        <v>420</v>
      </c>
      <c r="AA636" s="176" t="s">
        <v>645</v>
      </c>
      <c r="AB636" s="176" t="s">
        <v>420</v>
      </c>
      <c r="AC636" s="176" t="s">
        <v>420</v>
      </c>
      <c r="AD636" s="176" t="s">
        <v>420</v>
      </c>
      <c r="AE636" s="176" t="s">
        <v>420</v>
      </c>
      <c r="AF636" s="176" t="s">
        <v>243</v>
      </c>
      <c r="AG636" s="176">
        <v>1</v>
      </c>
      <c r="AH636" s="176" t="s">
        <v>654</v>
      </c>
      <c r="AI636" s="176" t="s">
        <v>654</v>
      </c>
      <c r="AJ636" s="176" t="s">
        <v>654</v>
      </c>
      <c r="AK636" s="176" t="s">
        <v>654</v>
      </c>
      <c r="AL636" s="1231" t="s">
        <v>420</v>
      </c>
      <c r="AM636" s="176" t="s">
        <v>420</v>
      </c>
      <c r="AN636" s="176" t="s">
        <v>420</v>
      </c>
      <c r="AO636" s="176" t="s">
        <v>420</v>
      </c>
      <c r="AP636" s="176">
        <v>24</v>
      </c>
      <c r="AQ636" s="176">
        <v>216</v>
      </c>
      <c r="AR636" s="176" t="s">
        <v>420</v>
      </c>
      <c r="AS636" s="193" t="s">
        <v>420</v>
      </c>
    </row>
    <row r="637" spans="1:45" ht="16.5" customHeight="1">
      <c r="A637" s="175">
        <v>46158</v>
      </c>
      <c r="B637" s="176" t="s">
        <v>246</v>
      </c>
      <c r="C637" s="176" t="s">
        <v>16707</v>
      </c>
      <c r="E637" s="176" t="s">
        <v>420</v>
      </c>
      <c r="F637" s="176" t="s">
        <v>420</v>
      </c>
      <c r="G637" s="176" t="s">
        <v>420</v>
      </c>
      <c r="H637" s="176" t="s">
        <v>420</v>
      </c>
      <c r="I637" s="176" t="s">
        <v>420</v>
      </c>
      <c r="L637" s="176" t="s">
        <v>645</v>
      </c>
      <c r="P637" s="176" t="s">
        <v>645</v>
      </c>
      <c r="T637" s="176" t="s">
        <v>645</v>
      </c>
      <c r="X637" s="176" t="s">
        <v>645</v>
      </c>
      <c r="Z637" s="176" t="s">
        <v>420</v>
      </c>
      <c r="AA637" s="176" t="s">
        <v>645</v>
      </c>
      <c r="AB637" s="176" t="s">
        <v>420</v>
      </c>
      <c r="AC637" s="176" t="s">
        <v>420</v>
      </c>
      <c r="AD637" s="176" t="s">
        <v>420</v>
      </c>
      <c r="AE637" s="176" t="s">
        <v>420</v>
      </c>
      <c r="AF637" s="176" t="s">
        <v>243</v>
      </c>
      <c r="AG637" s="176">
        <v>1</v>
      </c>
      <c r="AH637" s="176" t="s">
        <v>654</v>
      </c>
      <c r="AI637" s="176" t="s">
        <v>654</v>
      </c>
      <c r="AJ637" s="176" t="s">
        <v>654</v>
      </c>
      <c r="AK637" s="176" t="s">
        <v>654</v>
      </c>
      <c r="AL637" s="1231" t="s">
        <v>420</v>
      </c>
      <c r="AM637" s="176" t="s">
        <v>420</v>
      </c>
      <c r="AN637" s="176" t="s">
        <v>420</v>
      </c>
      <c r="AO637" s="176" t="s">
        <v>420</v>
      </c>
      <c r="AP637" s="176">
        <v>24</v>
      </c>
      <c r="AQ637" s="176">
        <v>216</v>
      </c>
      <c r="AR637" s="176" t="s">
        <v>420</v>
      </c>
      <c r="AS637" s="193" t="s">
        <v>420</v>
      </c>
    </row>
    <row r="638" spans="1:45" ht="16.5" customHeight="1">
      <c r="A638" s="175">
        <v>46158</v>
      </c>
      <c r="B638" s="176" t="s">
        <v>247</v>
      </c>
      <c r="C638" s="176" t="s">
        <v>16707</v>
      </c>
      <c r="E638" s="176" t="s">
        <v>420</v>
      </c>
      <c r="F638" s="176" t="s">
        <v>420</v>
      </c>
      <c r="G638" s="176" t="s">
        <v>420</v>
      </c>
      <c r="H638" s="176" t="s">
        <v>420</v>
      </c>
      <c r="I638" s="176" t="s">
        <v>420</v>
      </c>
      <c r="L638" s="176" t="s">
        <v>645</v>
      </c>
      <c r="P638" s="176" t="s">
        <v>645</v>
      </c>
      <c r="T638" s="176" t="s">
        <v>645</v>
      </c>
      <c r="X638" s="176" t="s">
        <v>645</v>
      </c>
      <c r="Z638" s="176" t="s">
        <v>420</v>
      </c>
      <c r="AA638" s="176" t="s">
        <v>645</v>
      </c>
      <c r="AB638" s="176" t="s">
        <v>420</v>
      </c>
      <c r="AC638" s="176" t="s">
        <v>420</v>
      </c>
      <c r="AD638" s="176" t="s">
        <v>420</v>
      </c>
      <c r="AE638" s="176" t="s">
        <v>420</v>
      </c>
      <c r="AF638" s="176" t="s">
        <v>243</v>
      </c>
      <c r="AG638" s="176">
        <v>1</v>
      </c>
      <c r="AH638" s="176" t="s">
        <v>654</v>
      </c>
      <c r="AI638" s="176" t="s">
        <v>654</v>
      </c>
      <c r="AJ638" s="176" t="s">
        <v>654</v>
      </c>
      <c r="AK638" s="176" t="s">
        <v>654</v>
      </c>
      <c r="AL638" s="1231" t="s">
        <v>420</v>
      </c>
      <c r="AM638" s="176" t="s">
        <v>420</v>
      </c>
      <c r="AN638" s="176" t="s">
        <v>420</v>
      </c>
      <c r="AO638" s="176" t="s">
        <v>420</v>
      </c>
      <c r="AP638" s="176">
        <v>24</v>
      </c>
      <c r="AQ638" s="176">
        <v>216</v>
      </c>
      <c r="AR638" s="176" t="s">
        <v>420</v>
      </c>
      <c r="AS638" s="193" t="s">
        <v>420</v>
      </c>
    </row>
    <row r="639" spans="1:45" ht="16.5" customHeight="1">
      <c r="A639" s="175">
        <v>46158</v>
      </c>
      <c r="B639" s="176" t="s">
        <v>248</v>
      </c>
      <c r="C639" s="176" t="s">
        <v>16707</v>
      </c>
      <c r="E639" s="176" t="s">
        <v>420</v>
      </c>
      <c r="F639" s="176" t="s">
        <v>420</v>
      </c>
      <c r="G639" s="176" t="s">
        <v>420</v>
      </c>
      <c r="H639" s="176" t="s">
        <v>420</v>
      </c>
      <c r="I639" s="176" t="s">
        <v>420</v>
      </c>
      <c r="L639" s="176" t="s">
        <v>645</v>
      </c>
      <c r="P639" s="176" t="s">
        <v>645</v>
      </c>
      <c r="T639" s="176" t="s">
        <v>645</v>
      </c>
      <c r="X639" s="176" t="s">
        <v>645</v>
      </c>
      <c r="Z639" s="176" t="s">
        <v>420</v>
      </c>
      <c r="AA639" s="176" t="s">
        <v>645</v>
      </c>
      <c r="AB639" s="176" t="s">
        <v>420</v>
      </c>
      <c r="AC639" s="176" t="s">
        <v>420</v>
      </c>
      <c r="AD639" s="176" t="s">
        <v>420</v>
      </c>
      <c r="AE639" s="176" t="s">
        <v>420</v>
      </c>
      <c r="AF639" s="176" t="s">
        <v>243</v>
      </c>
      <c r="AG639" s="176">
        <v>1</v>
      </c>
      <c r="AH639" s="176" t="s">
        <v>654</v>
      </c>
      <c r="AI639" s="176" t="s">
        <v>654</v>
      </c>
      <c r="AJ639" s="176" t="s">
        <v>654</v>
      </c>
      <c r="AK639" s="176" t="s">
        <v>654</v>
      </c>
      <c r="AL639" s="1231" t="s">
        <v>420</v>
      </c>
      <c r="AM639" s="176" t="s">
        <v>420</v>
      </c>
      <c r="AN639" s="176" t="s">
        <v>420</v>
      </c>
      <c r="AO639" s="176" t="s">
        <v>420</v>
      </c>
      <c r="AP639" s="176">
        <v>24</v>
      </c>
      <c r="AQ639" s="176">
        <v>216</v>
      </c>
      <c r="AR639" s="176" t="s">
        <v>420</v>
      </c>
      <c r="AS639" s="193" t="s">
        <v>420</v>
      </c>
    </row>
    <row r="640" spans="1:45" ht="16.5" customHeight="1">
      <c r="A640" s="175">
        <v>46158</v>
      </c>
      <c r="B640" s="176" t="s">
        <v>249</v>
      </c>
      <c r="C640" s="176" t="s">
        <v>16707</v>
      </c>
      <c r="E640" s="176" t="s">
        <v>420</v>
      </c>
      <c r="F640" s="176" t="s">
        <v>420</v>
      </c>
      <c r="G640" s="176" t="s">
        <v>420</v>
      </c>
      <c r="H640" s="176" t="s">
        <v>420</v>
      </c>
      <c r="I640" s="176" t="s">
        <v>420</v>
      </c>
      <c r="L640" s="176" t="s">
        <v>645</v>
      </c>
      <c r="P640" s="176" t="s">
        <v>645</v>
      </c>
      <c r="T640" s="176" t="s">
        <v>645</v>
      </c>
      <c r="X640" s="176" t="s">
        <v>645</v>
      </c>
      <c r="Z640" s="176" t="s">
        <v>420</v>
      </c>
      <c r="AA640" s="176" t="s">
        <v>645</v>
      </c>
      <c r="AB640" s="176" t="s">
        <v>420</v>
      </c>
      <c r="AC640" s="176" t="s">
        <v>420</v>
      </c>
      <c r="AD640" s="176" t="s">
        <v>420</v>
      </c>
      <c r="AE640" s="176" t="s">
        <v>420</v>
      </c>
      <c r="AF640" s="176" t="s">
        <v>243</v>
      </c>
      <c r="AG640" s="176">
        <v>1</v>
      </c>
      <c r="AH640" s="176" t="s">
        <v>654</v>
      </c>
      <c r="AI640" s="176" t="s">
        <v>654</v>
      </c>
      <c r="AJ640" s="176" t="s">
        <v>654</v>
      </c>
      <c r="AK640" s="176" t="s">
        <v>654</v>
      </c>
      <c r="AL640" s="1231" t="s">
        <v>420</v>
      </c>
      <c r="AM640" s="176" t="s">
        <v>420</v>
      </c>
      <c r="AN640" s="176" t="s">
        <v>420</v>
      </c>
      <c r="AO640" s="176" t="s">
        <v>420</v>
      </c>
      <c r="AP640" s="176">
        <v>24</v>
      </c>
      <c r="AQ640" s="176">
        <v>216</v>
      </c>
      <c r="AR640" s="176" t="s">
        <v>420</v>
      </c>
      <c r="AS640" s="193" t="s">
        <v>420</v>
      </c>
    </row>
    <row r="641" spans="1:45" ht="16.5" customHeight="1">
      <c r="A641" s="175">
        <v>46158</v>
      </c>
      <c r="B641" s="176" t="s">
        <v>250</v>
      </c>
      <c r="C641" s="176" t="s">
        <v>16707</v>
      </c>
      <c r="E641" s="176" t="s">
        <v>420</v>
      </c>
      <c r="F641" s="176" t="s">
        <v>420</v>
      </c>
      <c r="G641" s="176" t="s">
        <v>420</v>
      </c>
      <c r="H641" s="176" t="s">
        <v>420</v>
      </c>
      <c r="I641" s="176" t="s">
        <v>420</v>
      </c>
      <c r="L641" s="176" t="s">
        <v>645</v>
      </c>
      <c r="P641" s="176" t="s">
        <v>645</v>
      </c>
      <c r="T641" s="176" t="s">
        <v>645</v>
      </c>
      <c r="X641" s="176" t="s">
        <v>645</v>
      </c>
      <c r="Z641" s="176" t="s">
        <v>420</v>
      </c>
      <c r="AA641" s="176" t="s">
        <v>645</v>
      </c>
      <c r="AB641" s="176" t="s">
        <v>420</v>
      </c>
      <c r="AC641" s="176" t="s">
        <v>420</v>
      </c>
      <c r="AD641" s="176" t="s">
        <v>420</v>
      </c>
      <c r="AE641" s="176" t="s">
        <v>420</v>
      </c>
      <c r="AF641" s="176" t="s">
        <v>243</v>
      </c>
      <c r="AG641" s="176">
        <v>1</v>
      </c>
      <c r="AH641" s="176" t="s">
        <v>654</v>
      </c>
      <c r="AI641" s="176" t="s">
        <v>654</v>
      </c>
      <c r="AJ641" s="176" t="s">
        <v>654</v>
      </c>
      <c r="AK641" s="176" t="s">
        <v>654</v>
      </c>
      <c r="AL641" s="1231" t="s">
        <v>420</v>
      </c>
      <c r="AM641" s="176" t="s">
        <v>420</v>
      </c>
      <c r="AN641" s="176" t="s">
        <v>420</v>
      </c>
      <c r="AO641" s="176" t="s">
        <v>420</v>
      </c>
      <c r="AP641" s="176">
        <v>24</v>
      </c>
      <c r="AQ641" s="176">
        <v>216</v>
      </c>
      <c r="AR641" s="176" t="s">
        <v>420</v>
      </c>
      <c r="AS641" s="193" t="s">
        <v>420</v>
      </c>
    </row>
    <row r="642" spans="1:45" ht="16.5" customHeight="1">
      <c r="A642" s="175">
        <v>46159</v>
      </c>
      <c r="B642" s="176" t="s">
        <v>212</v>
      </c>
      <c r="C642" s="176" t="s">
        <v>645</v>
      </c>
      <c r="E642" s="176" t="s">
        <v>420</v>
      </c>
      <c r="F642" s="176" t="s">
        <v>420</v>
      </c>
      <c r="G642" s="176" t="s">
        <v>420</v>
      </c>
      <c r="H642" s="176" t="s">
        <v>420</v>
      </c>
      <c r="I642" s="176" t="s">
        <v>420</v>
      </c>
      <c r="L642" s="176" t="s">
        <v>645</v>
      </c>
      <c r="P642" s="176" t="s">
        <v>645</v>
      </c>
      <c r="T642" s="176" t="s">
        <v>645</v>
      </c>
      <c r="X642" s="176" t="s">
        <v>645</v>
      </c>
      <c r="Z642" s="176" t="s">
        <v>420</v>
      </c>
      <c r="AA642" s="176" t="s">
        <v>645</v>
      </c>
      <c r="AB642" s="176" t="s">
        <v>420</v>
      </c>
      <c r="AC642" s="176" t="s">
        <v>420</v>
      </c>
      <c r="AD642" s="176" t="s">
        <v>420</v>
      </c>
      <c r="AE642" s="176" t="s">
        <v>420</v>
      </c>
      <c r="AF642" s="176" t="s">
        <v>213</v>
      </c>
      <c r="AG642" s="176">
        <v>1</v>
      </c>
      <c r="AH642" s="176" t="s">
        <v>654</v>
      </c>
      <c r="AI642" s="176" t="s">
        <v>654</v>
      </c>
      <c r="AJ642" s="176" t="s">
        <v>654</v>
      </c>
      <c r="AK642" s="176" t="s">
        <v>654</v>
      </c>
      <c r="AL642" s="1231" t="s">
        <v>420</v>
      </c>
      <c r="AM642" s="176" t="s">
        <v>420</v>
      </c>
      <c r="AN642" s="176" t="s">
        <v>420</v>
      </c>
      <c r="AO642" s="176" t="s">
        <v>420</v>
      </c>
      <c r="AP642" s="176">
        <v>24</v>
      </c>
      <c r="AQ642" s="176">
        <v>216</v>
      </c>
      <c r="AR642" s="176" t="s">
        <v>420</v>
      </c>
      <c r="AS642" s="193" t="s">
        <v>420</v>
      </c>
    </row>
    <row r="643" spans="1:45" ht="16.5" customHeight="1">
      <c r="A643" s="175">
        <v>46159</v>
      </c>
      <c r="B643" s="176" t="s">
        <v>214</v>
      </c>
      <c r="C643" s="176" t="s">
        <v>17237</v>
      </c>
      <c r="E643" s="176" t="s">
        <v>425</v>
      </c>
      <c r="F643" s="176" t="s">
        <v>17233</v>
      </c>
      <c r="G643" s="176">
        <v>780</v>
      </c>
      <c r="H643" s="176" t="s">
        <v>1332</v>
      </c>
      <c r="I643" s="176">
        <v>5</v>
      </c>
      <c r="J643" s="176">
        <v>12</v>
      </c>
      <c r="K643" s="176">
        <v>0</v>
      </c>
      <c r="L643" s="176" t="s">
        <v>640</v>
      </c>
      <c r="M643" s="176">
        <v>8074</v>
      </c>
      <c r="P643" s="176" t="s">
        <v>640</v>
      </c>
      <c r="T643" s="176" t="s">
        <v>640</v>
      </c>
      <c r="X643" s="176" t="s">
        <v>640</v>
      </c>
      <c r="Z643" s="176">
        <v>1.7777777777777777</v>
      </c>
      <c r="AA643" s="176" t="s">
        <v>640</v>
      </c>
      <c r="AB643" s="176">
        <v>1</v>
      </c>
      <c r="AC643" s="176">
        <v>80.739999999999995</v>
      </c>
      <c r="AD643" s="176" t="s">
        <v>420</v>
      </c>
      <c r="AE643" s="176">
        <v>0.5</v>
      </c>
      <c r="AF643" s="176" t="s">
        <v>213</v>
      </c>
      <c r="AG643" s="176">
        <v>1</v>
      </c>
      <c r="AH643" s="176" t="s">
        <v>16623</v>
      </c>
      <c r="AI643" s="176" t="s">
        <v>16623</v>
      </c>
      <c r="AJ643" s="176" t="s">
        <v>15471</v>
      </c>
      <c r="AK643" s="176" t="s">
        <v>15471</v>
      </c>
      <c r="AL643" s="1231" t="s">
        <v>251</v>
      </c>
      <c r="AM643" s="176" t="s">
        <v>126</v>
      </c>
      <c r="AN643" s="176">
        <v>0.91100000000000003</v>
      </c>
      <c r="AO643" s="176">
        <v>1.8</v>
      </c>
      <c r="AP643" s="176">
        <v>24</v>
      </c>
      <c r="AQ643" s="176">
        <v>216</v>
      </c>
      <c r="AR643" s="176">
        <v>2.8</v>
      </c>
      <c r="AS643" s="193">
        <v>13223.3472</v>
      </c>
    </row>
    <row r="644" spans="1:45" ht="16.5" customHeight="1">
      <c r="A644" s="175">
        <v>46159</v>
      </c>
      <c r="B644" s="176" t="s">
        <v>215</v>
      </c>
      <c r="C644" s="176" t="s">
        <v>17289</v>
      </c>
      <c r="D644" s="176" t="s">
        <v>646</v>
      </c>
      <c r="E644" s="176" t="s">
        <v>17279</v>
      </c>
      <c r="F644" s="176" t="s">
        <v>17297</v>
      </c>
      <c r="G644" s="176">
        <v>700</v>
      </c>
      <c r="H644" s="176" t="s">
        <v>1237</v>
      </c>
      <c r="I644" s="176">
        <v>5</v>
      </c>
      <c r="J644" s="176">
        <v>24</v>
      </c>
      <c r="K644" s="176">
        <v>0</v>
      </c>
      <c r="M644" s="176">
        <v>7447</v>
      </c>
      <c r="N644" s="176">
        <v>10</v>
      </c>
      <c r="O644" s="176">
        <v>0</v>
      </c>
      <c r="P644" s="176" t="s">
        <v>645</v>
      </c>
      <c r="Q644" s="176">
        <v>7509</v>
      </c>
      <c r="R644" s="176">
        <v>10</v>
      </c>
      <c r="S644" s="176">
        <v>0</v>
      </c>
      <c r="T644" s="176" t="s">
        <v>645</v>
      </c>
      <c r="U644" s="176">
        <v>7425</v>
      </c>
      <c r="V644" s="176">
        <v>18</v>
      </c>
      <c r="W644" s="176">
        <v>0</v>
      </c>
      <c r="X644" s="176" t="s">
        <v>645</v>
      </c>
      <c r="Y644" s="176">
        <v>7214</v>
      </c>
      <c r="Z644" s="176">
        <v>3.2653061224489797</v>
      </c>
      <c r="AA644" s="176">
        <v>20.666666666666668</v>
      </c>
      <c r="AB644" s="176">
        <v>1</v>
      </c>
      <c r="AC644" s="176">
        <v>73.987499999999997</v>
      </c>
      <c r="AD644" s="176">
        <v>2.5833333333333335</v>
      </c>
      <c r="AE644" s="176">
        <v>2.5833333333333335</v>
      </c>
      <c r="AF644" s="176" t="s">
        <v>213</v>
      </c>
      <c r="AG644" s="176">
        <v>1</v>
      </c>
      <c r="AH644" s="176" t="s">
        <v>16623</v>
      </c>
      <c r="AI644" s="176" t="s">
        <v>16623</v>
      </c>
      <c r="AJ644" s="176" t="s">
        <v>649</v>
      </c>
      <c r="AK644" s="176" t="s">
        <v>649</v>
      </c>
      <c r="AL644" s="1231" t="s">
        <v>251</v>
      </c>
      <c r="AM644" s="176" t="s">
        <v>466</v>
      </c>
      <c r="AN644" s="176">
        <v>1.1890000000000001</v>
      </c>
      <c r="AO644" s="176">
        <v>2.2999999999999998</v>
      </c>
      <c r="AP644" s="176">
        <v>24</v>
      </c>
      <c r="AQ644" s="176">
        <v>216</v>
      </c>
      <c r="AR644" s="176">
        <v>3.3</v>
      </c>
      <c r="AS644" s="193">
        <v>20340.460800000001</v>
      </c>
    </row>
    <row r="645" spans="1:45" ht="16.5" customHeight="1">
      <c r="A645" s="175">
        <v>46159</v>
      </c>
      <c r="B645" s="176" t="s">
        <v>216</v>
      </c>
      <c r="C645" s="176" t="s">
        <v>17356</v>
      </c>
      <c r="E645" s="176" t="s">
        <v>15134</v>
      </c>
      <c r="F645" s="176" t="s">
        <v>17376</v>
      </c>
      <c r="G645" s="176">
        <v>600</v>
      </c>
      <c r="H645" s="176" t="s">
        <v>661</v>
      </c>
      <c r="I645" s="176">
        <v>5</v>
      </c>
      <c r="J645" s="176">
        <v>4</v>
      </c>
      <c r="K645" s="176">
        <v>0</v>
      </c>
      <c r="L645" s="176">
        <v>8958</v>
      </c>
      <c r="M645" s="176" t="s">
        <v>645</v>
      </c>
      <c r="N645" s="176">
        <v>2</v>
      </c>
      <c r="O645" s="176">
        <v>0</v>
      </c>
      <c r="P645" s="176">
        <v>9076</v>
      </c>
      <c r="Q645" s="176" t="s">
        <v>645</v>
      </c>
      <c r="R645" s="176">
        <v>3</v>
      </c>
      <c r="S645" s="176">
        <v>0</v>
      </c>
      <c r="T645" s="176">
        <v>8398</v>
      </c>
      <c r="U645" s="176" t="s">
        <v>645</v>
      </c>
      <c r="V645" s="176">
        <v>12</v>
      </c>
      <c r="W645" s="176">
        <v>0</v>
      </c>
      <c r="X645" s="176">
        <v>5846</v>
      </c>
      <c r="Y645" s="176" t="s">
        <v>645</v>
      </c>
      <c r="Z645" s="176">
        <v>2.8346456692913384</v>
      </c>
      <c r="AA645" s="176">
        <v>14</v>
      </c>
      <c r="AB645" s="176">
        <v>1</v>
      </c>
      <c r="AC645" s="176">
        <v>80.694999999999993</v>
      </c>
      <c r="AD645" s="176">
        <v>1.75</v>
      </c>
      <c r="AE645" s="176">
        <v>1.75</v>
      </c>
      <c r="AF645" s="176" t="s">
        <v>213</v>
      </c>
      <c r="AG645" s="176">
        <v>2</v>
      </c>
      <c r="AH645" s="176" t="s">
        <v>642</v>
      </c>
      <c r="AI645" s="176" t="s">
        <v>642</v>
      </c>
      <c r="AJ645" s="176" t="s">
        <v>655</v>
      </c>
      <c r="AK645" s="176" t="s">
        <v>655</v>
      </c>
      <c r="AL645" s="1231" t="s">
        <v>252</v>
      </c>
      <c r="AM645" s="176" t="s">
        <v>126</v>
      </c>
      <c r="AN645" s="176">
        <v>0.91100000000000003</v>
      </c>
      <c r="AO645" s="176">
        <v>3.2</v>
      </c>
      <c r="AP645" s="176">
        <v>24</v>
      </c>
      <c r="AQ645" s="176">
        <v>216</v>
      </c>
      <c r="AR645" s="176">
        <v>4.2</v>
      </c>
      <c r="AS645" s="193">
        <v>19835.020800000002</v>
      </c>
    </row>
    <row r="646" spans="1:45" ht="16.5" customHeight="1">
      <c r="A646" s="175">
        <v>46159</v>
      </c>
      <c r="B646" s="176" t="s">
        <v>217</v>
      </c>
      <c r="C646" s="176" t="s">
        <v>16722</v>
      </c>
      <c r="E646" s="176" t="s">
        <v>874</v>
      </c>
      <c r="F646" s="176" t="s">
        <v>16725</v>
      </c>
      <c r="G646" s="176">
        <v>600</v>
      </c>
      <c r="H646" s="176" t="s">
        <v>16053</v>
      </c>
      <c r="I646" s="176">
        <v>4</v>
      </c>
      <c r="J646" s="176">
        <v>12</v>
      </c>
      <c r="K646" s="176">
        <v>0</v>
      </c>
      <c r="L646" s="176">
        <v>8267</v>
      </c>
      <c r="M646" s="176">
        <v>8541</v>
      </c>
      <c r="N646" s="176">
        <v>13</v>
      </c>
      <c r="O646" s="176">
        <v>0</v>
      </c>
      <c r="P646" s="176">
        <v>8475</v>
      </c>
      <c r="Q646" s="176">
        <v>8743</v>
      </c>
      <c r="R646" s="176">
        <v>11</v>
      </c>
      <c r="S646" s="176">
        <v>0</v>
      </c>
      <c r="T646" s="176">
        <v>8405</v>
      </c>
      <c r="U646" s="176">
        <v>8649</v>
      </c>
      <c r="V646" s="176">
        <v>23</v>
      </c>
      <c r="W646" s="176">
        <v>0</v>
      </c>
      <c r="X646" s="176">
        <v>8328</v>
      </c>
      <c r="Y646" s="176">
        <v>8498</v>
      </c>
      <c r="Z646" s="176">
        <v>1.7496962332928312</v>
      </c>
      <c r="AA646" s="176">
        <v>19.666666666666668</v>
      </c>
      <c r="AB646" s="176">
        <v>1</v>
      </c>
      <c r="AC646" s="176">
        <v>84.882499999999993</v>
      </c>
      <c r="AD646" s="176">
        <v>2.4583333333333335</v>
      </c>
      <c r="AE646" s="176">
        <v>2.4583333333333335</v>
      </c>
      <c r="AF646" s="176" t="s">
        <v>213</v>
      </c>
      <c r="AG646" s="176">
        <v>1</v>
      </c>
      <c r="AH646" s="176" t="s">
        <v>642</v>
      </c>
      <c r="AI646" s="176" t="s">
        <v>642</v>
      </c>
      <c r="AJ646" s="176" t="s">
        <v>655</v>
      </c>
      <c r="AK646" s="176" t="s">
        <v>655</v>
      </c>
      <c r="AL646" s="1231" t="s">
        <v>252</v>
      </c>
      <c r="AM646" s="176" t="s">
        <v>126</v>
      </c>
      <c r="AN646" s="176">
        <v>0.91100000000000003</v>
      </c>
      <c r="AO646" s="176">
        <v>1.7</v>
      </c>
      <c r="AP646" s="176">
        <v>24</v>
      </c>
      <c r="AQ646" s="176">
        <v>216</v>
      </c>
      <c r="AR646" s="176">
        <v>2.7</v>
      </c>
      <c r="AS646" s="193">
        <v>12751.084800000001</v>
      </c>
    </row>
    <row r="647" spans="1:45" ht="16.5" customHeight="1">
      <c r="A647" s="175">
        <v>46159</v>
      </c>
      <c r="B647" s="176" t="s">
        <v>218</v>
      </c>
      <c r="C647" s="176" t="s">
        <v>645</v>
      </c>
      <c r="E647" s="176" t="s">
        <v>420</v>
      </c>
      <c r="F647" s="176" t="s">
        <v>420</v>
      </c>
      <c r="G647" s="176" t="s">
        <v>420</v>
      </c>
      <c r="H647" s="176" t="s">
        <v>420</v>
      </c>
      <c r="I647" s="176" t="s">
        <v>420</v>
      </c>
      <c r="L647" s="176" t="s">
        <v>645</v>
      </c>
      <c r="P647" s="176" t="s">
        <v>645</v>
      </c>
      <c r="T647" s="176" t="s">
        <v>645</v>
      </c>
      <c r="X647" s="176" t="s">
        <v>645</v>
      </c>
      <c r="Z647" s="176" t="s">
        <v>420</v>
      </c>
      <c r="AA647" s="176" t="s">
        <v>645</v>
      </c>
      <c r="AB647" s="176" t="s">
        <v>420</v>
      </c>
      <c r="AC647" s="176" t="s">
        <v>420</v>
      </c>
      <c r="AD647" s="176" t="s">
        <v>420</v>
      </c>
      <c r="AE647" s="176" t="s">
        <v>420</v>
      </c>
      <c r="AF647" s="176" t="s">
        <v>213</v>
      </c>
      <c r="AG647" s="176">
        <v>1</v>
      </c>
      <c r="AH647" s="176" t="s">
        <v>654</v>
      </c>
      <c r="AI647" s="176" t="s">
        <v>654</v>
      </c>
      <c r="AJ647" s="176" t="s">
        <v>654</v>
      </c>
      <c r="AK647" s="176" t="s">
        <v>654</v>
      </c>
      <c r="AL647" s="1231" t="s">
        <v>420</v>
      </c>
      <c r="AM647" s="176" t="s">
        <v>420</v>
      </c>
      <c r="AN647" s="176" t="s">
        <v>420</v>
      </c>
      <c r="AO647" s="176" t="s">
        <v>420</v>
      </c>
      <c r="AP647" s="176">
        <v>24</v>
      </c>
      <c r="AQ647" s="176">
        <v>216</v>
      </c>
      <c r="AR647" s="176" t="s">
        <v>420</v>
      </c>
      <c r="AS647" s="193" t="s">
        <v>420</v>
      </c>
    </row>
    <row r="648" spans="1:45" ht="16.5" customHeight="1">
      <c r="A648" s="175">
        <v>46159</v>
      </c>
      <c r="B648" s="176" t="s">
        <v>219</v>
      </c>
      <c r="C648" s="176" t="s">
        <v>17288</v>
      </c>
      <c r="D648" s="176" t="s">
        <v>17291</v>
      </c>
      <c r="E648" s="176" t="s">
        <v>1557</v>
      </c>
      <c r="F648" s="176" t="s">
        <v>16724</v>
      </c>
      <c r="G648" s="176">
        <v>630</v>
      </c>
      <c r="H648" s="176" t="s">
        <v>634</v>
      </c>
      <c r="I648" s="176">
        <v>2</v>
      </c>
      <c r="J648" s="176">
        <v>10</v>
      </c>
      <c r="K648" s="176">
        <v>0</v>
      </c>
      <c r="L648" s="176">
        <v>9733</v>
      </c>
      <c r="M648" s="176">
        <v>9705</v>
      </c>
      <c r="N648" s="176">
        <v>12</v>
      </c>
      <c r="O648" s="176">
        <v>0</v>
      </c>
      <c r="P648" s="176">
        <v>9608</v>
      </c>
      <c r="Q648" s="176">
        <v>9802</v>
      </c>
      <c r="R648" s="176">
        <v>7</v>
      </c>
      <c r="S648" s="176">
        <v>0</v>
      </c>
      <c r="T648" s="176">
        <v>9530</v>
      </c>
      <c r="U648" s="176">
        <v>9808</v>
      </c>
      <c r="V648" s="176">
        <v>13</v>
      </c>
      <c r="W648" s="176">
        <v>3</v>
      </c>
      <c r="X648" s="176">
        <v>9543</v>
      </c>
      <c r="Y648" s="176">
        <v>9727</v>
      </c>
      <c r="Z648" s="176">
        <v>2.4615384615384617</v>
      </c>
      <c r="AA648" s="176">
        <v>14</v>
      </c>
      <c r="AB648" s="176">
        <v>0.994140625</v>
      </c>
      <c r="AC648" s="176">
        <v>96.82</v>
      </c>
      <c r="AD648" s="176">
        <v>1.75</v>
      </c>
      <c r="AE648" s="176">
        <v>1.625</v>
      </c>
      <c r="AF648" s="176" t="s">
        <v>213</v>
      </c>
      <c r="AG648" s="176">
        <v>1</v>
      </c>
      <c r="AH648" s="176" t="s">
        <v>16623</v>
      </c>
      <c r="AI648" s="176" t="s">
        <v>16623</v>
      </c>
      <c r="AJ648" s="176" t="s">
        <v>649</v>
      </c>
      <c r="AK648" s="176" t="s">
        <v>649</v>
      </c>
      <c r="AL648" s="1231" t="s">
        <v>251</v>
      </c>
      <c r="AM648" s="176" t="s">
        <v>1036</v>
      </c>
      <c r="AN648" s="176">
        <v>0.56200000000000006</v>
      </c>
      <c r="AO648" s="176">
        <v>1.1000000000000001</v>
      </c>
      <c r="AP648" s="176">
        <v>24</v>
      </c>
      <c r="AQ648" s="176">
        <v>216</v>
      </c>
      <c r="AR648" s="176">
        <v>2.1</v>
      </c>
      <c r="AS648" s="193">
        <v>6118.1568000000007</v>
      </c>
    </row>
    <row r="649" spans="1:45" ht="16.5" customHeight="1">
      <c r="A649" s="175">
        <v>46159</v>
      </c>
      <c r="B649" s="176" t="s">
        <v>220</v>
      </c>
      <c r="C649" s="176" t="s">
        <v>645</v>
      </c>
      <c r="E649" s="176" t="s">
        <v>420</v>
      </c>
      <c r="F649" s="176" t="s">
        <v>420</v>
      </c>
      <c r="G649" s="176" t="s">
        <v>420</v>
      </c>
      <c r="H649" s="176" t="s">
        <v>420</v>
      </c>
      <c r="I649" s="176" t="s">
        <v>420</v>
      </c>
      <c r="L649" s="176" t="s">
        <v>645</v>
      </c>
      <c r="P649" s="176" t="s">
        <v>645</v>
      </c>
      <c r="T649" s="176" t="s">
        <v>645</v>
      </c>
      <c r="X649" s="176" t="s">
        <v>645</v>
      </c>
      <c r="Z649" s="176" t="s">
        <v>420</v>
      </c>
      <c r="AA649" s="176" t="s">
        <v>645</v>
      </c>
      <c r="AB649" s="176" t="s">
        <v>420</v>
      </c>
      <c r="AC649" s="176" t="s">
        <v>420</v>
      </c>
      <c r="AD649" s="176" t="s">
        <v>420</v>
      </c>
      <c r="AE649" s="176" t="s">
        <v>420</v>
      </c>
      <c r="AF649" s="176" t="s">
        <v>213</v>
      </c>
      <c r="AG649" s="176">
        <v>1</v>
      </c>
      <c r="AH649" s="176" t="s">
        <v>654</v>
      </c>
      <c r="AI649" s="176" t="s">
        <v>654</v>
      </c>
      <c r="AJ649" s="176" t="s">
        <v>654</v>
      </c>
      <c r="AK649" s="176" t="s">
        <v>654</v>
      </c>
      <c r="AL649" s="1231" t="s">
        <v>420</v>
      </c>
      <c r="AM649" s="176" t="s">
        <v>420</v>
      </c>
      <c r="AN649" s="176" t="s">
        <v>420</v>
      </c>
      <c r="AO649" s="176" t="s">
        <v>420</v>
      </c>
      <c r="AP649" s="176">
        <v>24</v>
      </c>
      <c r="AQ649" s="176">
        <v>216</v>
      </c>
      <c r="AR649" s="176" t="s">
        <v>420</v>
      </c>
      <c r="AS649" s="193" t="s">
        <v>420</v>
      </c>
    </row>
    <row r="650" spans="1:45" ht="16.5" customHeight="1">
      <c r="A650" s="175">
        <v>46159</v>
      </c>
      <c r="B650" s="176" t="s">
        <v>221</v>
      </c>
      <c r="C650" s="176" t="s">
        <v>17355</v>
      </c>
      <c r="E650" s="176" t="s">
        <v>628</v>
      </c>
      <c r="F650" s="176" t="s">
        <v>17264</v>
      </c>
      <c r="G650" s="176">
        <v>600</v>
      </c>
      <c r="H650" s="176" t="s">
        <v>480</v>
      </c>
      <c r="I650" s="176">
        <v>5</v>
      </c>
      <c r="J650" s="176">
        <v>8</v>
      </c>
      <c r="K650" s="176">
        <v>0</v>
      </c>
      <c r="L650" s="176">
        <v>8580</v>
      </c>
      <c r="M650" s="176">
        <v>7816</v>
      </c>
      <c r="N650" s="176">
        <v>4</v>
      </c>
      <c r="O650" s="176">
        <v>0</v>
      </c>
      <c r="P650" s="176">
        <v>8506</v>
      </c>
      <c r="Q650" s="176">
        <v>8009</v>
      </c>
      <c r="R650" s="176">
        <v>9</v>
      </c>
      <c r="S650" s="176">
        <v>0</v>
      </c>
      <c r="T650" s="176">
        <v>8444</v>
      </c>
      <c r="U650" s="176">
        <v>7941</v>
      </c>
      <c r="V650" s="176">
        <v>1</v>
      </c>
      <c r="W650" s="176">
        <v>0</v>
      </c>
      <c r="X650" s="176">
        <v>8519</v>
      </c>
      <c r="Y650" s="176">
        <v>8022</v>
      </c>
      <c r="Z650" s="176">
        <v>2.8685258964143427</v>
      </c>
      <c r="AA650" s="176">
        <v>7.333333333333333</v>
      </c>
      <c r="AB650" s="176">
        <v>1</v>
      </c>
      <c r="AC650" s="176">
        <v>82.296250000000001</v>
      </c>
      <c r="AD650" s="176">
        <v>0.91666666666666663</v>
      </c>
      <c r="AE650" s="176">
        <v>0.91666666666666663</v>
      </c>
      <c r="AF650" s="176" t="s">
        <v>213</v>
      </c>
      <c r="AG650" s="176">
        <v>1</v>
      </c>
      <c r="AH650" s="176" t="s">
        <v>16623</v>
      </c>
      <c r="AI650" s="176" t="s">
        <v>16623</v>
      </c>
      <c r="AJ650" s="176" t="s">
        <v>655</v>
      </c>
      <c r="AK650" s="176" t="s">
        <v>655</v>
      </c>
      <c r="AL650" s="1231" t="s">
        <v>251</v>
      </c>
      <c r="AM650" s="176" t="s">
        <v>126</v>
      </c>
      <c r="AN650" s="176">
        <v>0.91100000000000003</v>
      </c>
      <c r="AO650" s="176">
        <v>3</v>
      </c>
      <c r="AP650" s="176">
        <v>24</v>
      </c>
      <c r="AQ650" s="176">
        <v>216</v>
      </c>
      <c r="AR650" s="176">
        <v>4</v>
      </c>
      <c r="AS650" s="193">
        <v>18890.495999999999</v>
      </c>
    </row>
    <row r="651" spans="1:45" ht="16.5" customHeight="1">
      <c r="A651" s="175">
        <v>46159</v>
      </c>
      <c r="B651" s="176" t="s">
        <v>222</v>
      </c>
      <c r="C651" s="176" t="s">
        <v>645</v>
      </c>
      <c r="E651" s="176" t="s">
        <v>420</v>
      </c>
      <c r="F651" s="176" t="s">
        <v>420</v>
      </c>
      <c r="G651" s="176" t="s">
        <v>420</v>
      </c>
      <c r="H651" s="176" t="s">
        <v>420</v>
      </c>
      <c r="I651" s="176" t="s">
        <v>420</v>
      </c>
      <c r="L651" s="176" t="s">
        <v>645</v>
      </c>
      <c r="P651" s="176" t="s">
        <v>645</v>
      </c>
      <c r="T651" s="176" t="s">
        <v>645</v>
      </c>
      <c r="X651" s="176" t="s">
        <v>645</v>
      </c>
      <c r="Z651" s="176" t="s">
        <v>420</v>
      </c>
      <c r="AA651" s="176" t="s">
        <v>645</v>
      </c>
      <c r="AB651" s="176" t="s">
        <v>420</v>
      </c>
      <c r="AC651" s="176" t="s">
        <v>420</v>
      </c>
      <c r="AD651" s="176" t="s">
        <v>420</v>
      </c>
      <c r="AE651" s="176" t="s">
        <v>420</v>
      </c>
      <c r="AF651" s="176" t="s">
        <v>213</v>
      </c>
      <c r="AG651" s="176">
        <v>1</v>
      </c>
      <c r="AH651" s="176" t="s">
        <v>654</v>
      </c>
      <c r="AI651" s="176" t="s">
        <v>654</v>
      </c>
      <c r="AJ651" s="176" t="s">
        <v>654</v>
      </c>
      <c r="AK651" s="176" t="s">
        <v>654</v>
      </c>
      <c r="AL651" s="1231" t="s">
        <v>420</v>
      </c>
      <c r="AM651" s="176" t="s">
        <v>420</v>
      </c>
      <c r="AN651" s="176" t="s">
        <v>420</v>
      </c>
      <c r="AO651" s="176" t="s">
        <v>420</v>
      </c>
      <c r="AP651" s="176">
        <v>24</v>
      </c>
      <c r="AQ651" s="176">
        <v>216</v>
      </c>
      <c r="AR651" s="176" t="s">
        <v>420</v>
      </c>
      <c r="AS651" s="193" t="s">
        <v>420</v>
      </c>
    </row>
    <row r="652" spans="1:45" ht="16.5" customHeight="1">
      <c r="A652" s="175">
        <v>46159</v>
      </c>
      <c r="B652" s="176" t="s">
        <v>223</v>
      </c>
      <c r="C652" s="176" t="s">
        <v>645</v>
      </c>
      <c r="E652" s="176" t="s">
        <v>420</v>
      </c>
      <c r="F652" s="176" t="s">
        <v>420</v>
      </c>
      <c r="G652" s="176" t="s">
        <v>420</v>
      </c>
      <c r="H652" s="176" t="s">
        <v>420</v>
      </c>
      <c r="I652" s="176" t="s">
        <v>420</v>
      </c>
      <c r="L652" s="176" t="s">
        <v>645</v>
      </c>
      <c r="P652" s="176" t="s">
        <v>645</v>
      </c>
      <c r="T652" s="176" t="s">
        <v>645</v>
      </c>
      <c r="X652" s="176" t="s">
        <v>645</v>
      </c>
      <c r="Z652" s="176" t="s">
        <v>420</v>
      </c>
      <c r="AA652" s="176" t="s">
        <v>645</v>
      </c>
      <c r="AB652" s="176" t="s">
        <v>420</v>
      </c>
      <c r="AC652" s="176" t="s">
        <v>420</v>
      </c>
      <c r="AD652" s="176" t="s">
        <v>420</v>
      </c>
      <c r="AE652" s="176" t="s">
        <v>420</v>
      </c>
      <c r="AF652" s="176" t="s">
        <v>213</v>
      </c>
      <c r="AG652" s="176">
        <v>1</v>
      </c>
      <c r="AH652" s="176" t="s">
        <v>654</v>
      </c>
      <c r="AI652" s="176" t="s">
        <v>654</v>
      </c>
      <c r="AJ652" s="176" t="s">
        <v>654</v>
      </c>
      <c r="AK652" s="176" t="s">
        <v>654</v>
      </c>
      <c r="AL652" s="1231" t="s">
        <v>420</v>
      </c>
      <c r="AM652" s="176" t="s">
        <v>420</v>
      </c>
      <c r="AN652" s="176" t="s">
        <v>420</v>
      </c>
      <c r="AO652" s="176" t="s">
        <v>420</v>
      </c>
      <c r="AP652" s="176">
        <v>24</v>
      </c>
      <c r="AQ652" s="176">
        <v>216</v>
      </c>
      <c r="AR652" s="176" t="s">
        <v>420</v>
      </c>
      <c r="AS652" s="193" t="s">
        <v>420</v>
      </c>
    </row>
    <row r="653" spans="1:45" ht="16.5" customHeight="1">
      <c r="A653" s="175">
        <v>46159</v>
      </c>
      <c r="B653" s="176" t="s">
        <v>224</v>
      </c>
      <c r="C653" s="176" t="s">
        <v>17274</v>
      </c>
      <c r="D653" s="176" t="s">
        <v>646</v>
      </c>
      <c r="E653" s="176" t="s">
        <v>17279</v>
      </c>
      <c r="F653" s="176" t="s">
        <v>17280</v>
      </c>
      <c r="G653" s="176">
        <v>700</v>
      </c>
      <c r="H653" s="176" t="s">
        <v>16545</v>
      </c>
      <c r="I653" s="176">
        <v>5</v>
      </c>
      <c r="J653" s="176">
        <v>26</v>
      </c>
      <c r="K653" s="176">
        <v>0</v>
      </c>
      <c r="L653" s="176">
        <v>8543</v>
      </c>
      <c r="M653" s="176">
        <v>8661</v>
      </c>
      <c r="N653" s="176">
        <v>14</v>
      </c>
      <c r="O653" s="176">
        <v>0</v>
      </c>
      <c r="P653" s="176">
        <v>9052</v>
      </c>
      <c r="Q653" s="176">
        <v>8539</v>
      </c>
      <c r="R653" s="176">
        <v>8</v>
      </c>
      <c r="S653" s="176">
        <v>0</v>
      </c>
      <c r="T653" s="176">
        <v>8926</v>
      </c>
      <c r="U653" s="176">
        <v>8598</v>
      </c>
      <c r="V653" s="176">
        <v>24</v>
      </c>
      <c r="W653" s="176">
        <v>0</v>
      </c>
      <c r="X653" s="176">
        <v>8816</v>
      </c>
      <c r="Y653" s="176">
        <v>8661</v>
      </c>
      <c r="Z653" s="176">
        <v>3.2653061224489797</v>
      </c>
      <c r="AA653" s="176">
        <v>12</v>
      </c>
      <c r="AB653" s="176">
        <v>1</v>
      </c>
      <c r="AC653" s="176">
        <v>87.245000000000005</v>
      </c>
      <c r="AD653" s="176">
        <v>1.5</v>
      </c>
      <c r="AE653" s="176">
        <v>1.5</v>
      </c>
      <c r="AF653" s="176" t="s">
        <v>213</v>
      </c>
      <c r="AG653" s="176">
        <v>0.5</v>
      </c>
      <c r="AH653" s="176" t="s">
        <v>642</v>
      </c>
      <c r="AI653" s="176" t="s">
        <v>642</v>
      </c>
      <c r="AJ653" s="176" t="s">
        <v>655</v>
      </c>
      <c r="AK653" s="176" t="s">
        <v>655</v>
      </c>
      <c r="AL653" s="1231" t="s">
        <v>251</v>
      </c>
      <c r="AM653" s="176" t="s">
        <v>466</v>
      </c>
      <c r="AN653" s="176">
        <v>1.1890000000000001</v>
      </c>
      <c r="AO653" s="176">
        <v>2.2999999999999998</v>
      </c>
      <c r="AP653" s="176">
        <v>24</v>
      </c>
      <c r="AQ653" s="176">
        <v>216</v>
      </c>
      <c r="AR653" s="176">
        <v>3.3</v>
      </c>
      <c r="AS653" s="193">
        <v>20340.460800000001</v>
      </c>
    </row>
    <row r="654" spans="1:45" ht="16.5" customHeight="1">
      <c r="A654" s="175">
        <v>46159</v>
      </c>
      <c r="B654" s="176" t="s">
        <v>225</v>
      </c>
      <c r="C654" s="176" t="s">
        <v>17290</v>
      </c>
      <c r="E654" s="176" t="s">
        <v>210</v>
      </c>
      <c r="F654" s="176" t="s">
        <v>17292</v>
      </c>
      <c r="G654" s="176">
        <v>650</v>
      </c>
      <c r="H654" s="176" t="s">
        <v>3307</v>
      </c>
      <c r="I654" s="176">
        <v>5</v>
      </c>
      <c r="L654" s="176" t="s">
        <v>127</v>
      </c>
      <c r="P654" s="176" t="s">
        <v>645</v>
      </c>
      <c r="T654" s="176" t="s">
        <v>645</v>
      </c>
      <c r="X654" s="176" t="s">
        <v>645</v>
      </c>
      <c r="Z654" s="176">
        <v>3.0573248407643314</v>
      </c>
      <c r="AA654" s="176" t="s">
        <v>127</v>
      </c>
      <c r="AB654" s="176" t="s">
        <v>420</v>
      </c>
      <c r="AC654" s="176" t="s">
        <v>420</v>
      </c>
      <c r="AD654" s="176" t="s">
        <v>420</v>
      </c>
      <c r="AE654" s="176" t="s">
        <v>420</v>
      </c>
      <c r="AF654" s="176" t="s">
        <v>213</v>
      </c>
      <c r="AG654" s="176">
        <v>1</v>
      </c>
      <c r="AH654" s="176" t="s">
        <v>16105</v>
      </c>
      <c r="AI654" s="176" t="s">
        <v>845</v>
      </c>
      <c r="AJ654" s="176" t="s">
        <v>654</v>
      </c>
      <c r="AK654" s="176" t="s">
        <v>654</v>
      </c>
      <c r="AL654" s="1231" t="s">
        <v>251</v>
      </c>
      <c r="AM654" s="176" t="s">
        <v>126</v>
      </c>
      <c r="AN654" s="176">
        <v>0.91100000000000003</v>
      </c>
      <c r="AO654" s="176">
        <v>1.9</v>
      </c>
      <c r="AP654" s="176">
        <v>24</v>
      </c>
      <c r="AQ654" s="176">
        <v>216</v>
      </c>
      <c r="AR654" s="176">
        <v>2.9</v>
      </c>
      <c r="AS654" s="193">
        <v>13695.6096</v>
      </c>
    </row>
    <row r="655" spans="1:45" ht="16.5" customHeight="1">
      <c r="A655" s="175">
        <v>46159</v>
      </c>
      <c r="B655" s="176" t="s">
        <v>226</v>
      </c>
      <c r="C655" s="176" t="s">
        <v>645</v>
      </c>
      <c r="E655" s="176" t="s">
        <v>420</v>
      </c>
      <c r="F655" s="176" t="s">
        <v>420</v>
      </c>
      <c r="G655" s="176" t="s">
        <v>420</v>
      </c>
      <c r="H655" s="176" t="s">
        <v>420</v>
      </c>
      <c r="I655" s="176" t="s">
        <v>420</v>
      </c>
      <c r="L655" s="176" t="s">
        <v>645</v>
      </c>
      <c r="P655" s="176" t="s">
        <v>645</v>
      </c>
      <c r="T655" s="176" t="s">
        <v>645</v>
      </c>
      <c r="X655" s="176" t="s">
        <v>645</v>
      </c>
      <c r="Z655" s="176" t="s">
        <v>420</v>
      </c>
      <c r="AA655" s="176" t="s">
        <v>645</v>
      </c>
      <c r="AB655" s="176" t="s">
        <v>420</v>
      </c>
      <c r="AC655" s="176" t="s">
        <v>420</v>
      </c>
      <c r="AD655" s="176" t="s">
        <v>420</v>
      </c>
      <c r="AE655" s="176" t="s">
        <v>420</v>
      </c>
      <c r="AF655" s="176" t="s">
        <v>213</v>
      </c>
      <c r="AG655" s="176">
        <v>1</v>
      </c>
      <c r="AH655" s="176" t="s">
        <v>654</v>
      </c>
      <c r="AI655" s="176" t="s">
        <v>654</v>
      </c>
      <c r="AJ655" s="176" t="s">
        <v>654</v>
      </c>
      <c r="AK655" s="176" t="s">
        <v>654</v>
      </c>
      <c r="AL655" s="1231" t="s">
        <v>420</v>
      </c>
      <c r="AM655" s="176" t="s">
        <v>420</v>
      </c>
      <c r="AN655" s="176" t="s">
        <v>420</v>
      </c>
      <c r="AO655" s="176" t="s">
        <v>420</v>
      </c>
      <c r="AP655" s="176">
        <v>24</v>
      </c>
      <c r="AQ655" s="176">
        <v>216</v>
      </c>
      <c r="AR655" s="176" t="s">
        <v>420</v>
      </c>
      <c r="AS655" s="193" t="s">
        <v>420</v>
      </c>
    </row>
    <row r="656" spans="1:45" ht="16.5" customHeight="1">
      <c r="A656" s="175">
        <v>46159</v>
      </c>
      <c r="B656" s="176" t="s">
        <v>227</v>
      </c>
      <c r="C656" s="176" t="s">
        <v>645</v>
      </c>
      <c r="E656" s="176" t="s">
        <v>420</v>
      </c>
      <c r="F656" s="176" t="s">
        <v>420</v>
      </c>
      <c r="G656" s="176" t="s">
        <v>420</v>
      </c>
      <c r="H656" s="176" t="s">
        <v>420</v>
      </c>
      <c r="I656" s="176" t="s">
        <v>420</v>
      </c>
      <c r="L656" s="176" t="s">
        <v>645</v>
      </c>
      <c r="P656" s="176" t="s">
        <v>645</v>
      </c>
      <c r="T656" s="176" t="s">
        <v>645</v>
      </c>
      <c r="X656" s="176" t="s">
        <v>645</v>
      </c>
      <c r="Z656" s="176" t="s">
        <v>420</v>
      </c>
      <c r="AA656" s="176" t="s">
        <v>645</v>
      </c>
      <c r="AB656" s="176" t="s">
        <v>420</v>
      </c>
      <c r="AC656" s="176" t="s">
        <v>420</v>
      </c>
      <c r="AD656" s="176" t="s">
        <v>420</v>
      </c>
      <c r="AE656" s="176" t="s">
        <v>420</v>
      </c>
      <c r="AF656" s="176" t="s">
        <v>213</v>
      </c>
      <c r="AG656" s="176">
        <v>1</v>
      </c>
      <c r="AH656" s="176" t="s">
        <v>654</v>
      </c>
      <c r="AI656" s="176" t="s">
        <v>654</v>
      </c>
      <c r="AJ656" s="176" t="s">
        <v>654</v>
      </c>
      <c r="AK656" s="176" t="s">
        <v>654</v>
      </c>
      <c r="AL656" s="1231" t="s">
        <v>420</v>
      </c>
      <c r="AM656" s="176" t="s">
        <v>420</v>
      </c>
      <c r="AN656" s="176" t="s">
        <v>420</v>
      </c>
      <c r="AO656" s="176" t="s">
        <v>420</v>
      </c>
      <c r="AP656" s="176">
        <v>24</v>
      </c>
      <c r="AQ656" s="176">
        <v>216</v>
      </c>
      <c r="AR656" s="176" t="s">
        <v>420</v>
      </c>
      <c r="AS656" s="193" t="s">
        <v>420</v>
      </c>
    </row>
    <row r="657" spans="1:45" ht="16.5" customHeight="1">
      <c r="A657" s="175">
        <v>46159</v>
      </c>
      <c r="B657" s="176" t="s">
        <v>228</v>
      </c>
      <c r="C657" s="176" t="s">
        <v>645</v>
      </c>
      <c r="E657" s="176" t="s">
        <v>420</v>
      </c>
      <c r="F657" s="176" t="s">
        <v>420</v>
      </c>
      <c r="G657" s="176" t="s">
        <v>420</v>
      </c>
      <c r="H657" s="176" t="s">
        <v>420</v>
      </c>
      <c r="I657" s="176" t="s">
        <v>420</v>
      </c>
      <c r="L657" s="176" t="s">
        <v>645</v>
      </c>
      <c r="P657" s="176" t="s">
        <v>645</v>
      </c>
      <c r="T657" s="176" t="s">
        <v>645</v>
      </c>
      <c r="X657" s="176" t="s">
        <v>645</v>
      </c>
      <c r="Z657" s="176" t="s">
        <v>420</v>
      </c>
      <c r="AA657" s="176" t="s">
        <v>645</v>
      </c>
      <c r="AB657" s="176" t="s">
        <v>420</v>
      </c>
      <c r="AC657" s="176" t="s">
        <v>420</v>
      </c>
      <c r="AD657" s="176" t="s">
        <v>420</v>
      </c>
      <c r="AE657" s="176" t="s">
        <v>420</v>
      </c>
      <c r="AF657" s="176" t="s">
        <v>213</v>
      </c>
      <c r="AG657" s="176">
        <v>1</v>
      </c>
      <c r="AH657" s="176" t="s">
        <v>654</v>
      </c>
      <c r="AI657" s="176" t="s">
        <v>654</v>
      </c>
      <c r="AJ657" s="176" t="s">
        <v>654</v>
      </c>
      <c r="AK657" s="176" t="s">
        <v>654</v>
      </c>
      <c r="AL657" s="1231" t="s">
        <v>420</v>
      </c>
      <c r="AM657" s="176" t="s">
        <v>420</v>
      </c>
      <c r="AN657" s="176" t="s">
        <v>420</v>
      </c>
      <c r="AO657" s="176" t="s">
        <v>420</v>
      </c>
      <c r="AP657" s="176">
        <v>24</v>
      </c>
      <c r="AQ657" s="176">
        <v>216</v>
      </c>
      <c r="AR657" s="176" t="s">
        <v>420</v>
      </c>
      <c r="AS657" s="193" t="s">
        <v>420</v>
      </c>
    </row>
    <row r="658" spans="1:45" ht="16.5" customHeight="1">
      <c r="A658" s="175">
        <v>46159</v>
      </c>
      <c r="B658" s="176" t="s">
        <v>229</v>
      </c>
      <c r="C658" s="176" t="s">
        <v>645</v>
      </c>
      <c r="E658" s="176" t="s">
        <v>420</v>
      </c>
      <c r="F658" s="176" t="s">
        <v>420</v>
      </c>
      <c r="G658" s="176" t="s">
        <v>420</v>
      </c>
      <c r="H658" s="176" t="s">
        <v>420</v>
      </c>
      <c r="I658" s="176" t="s">
        <v>420</v>
      </c>
      <c r="L658" s="176" t="s">
        <v>645</v>
      </c>
      <c r="P658" s="176" t="s">
        <v>645</v>
      </c>
      <c r="T658" s="176" t="s">
        <v>645</v>
      </c>
      <c r="X658" s="176" t="s">
        <v>645</v>
      </c>
      <c r="Z658" s="176" t="s">
        <v>420</v>
      </c>
      <c r="AA658" s="176" t="s">
        <v>645</v>
      </c>
      <c r="AB658" s="176" t="s">
        <v>420</v>
      </c>
      <c r="AC658" s="176" t="s">
        <v>420</v>
      </c>
      <c r="AD658" s="176" t="s">
        <v>420</v>
      </c>
      <c r="AE658" s="176" t="s">
        <v>420</v>
      </c>
      <c r="AF658" s="176" t="s">
        <v>213</v>
      </c>
      <c r="AG658" s="176">
        <v>1</v>
      </c>
      <c r="AH658" s="176" t="s">
        <v>654</v>
      </c>
      <c r="AI658" s="176" t="s">
        <v>654</v>
      </c>
      <c r="AJ658" s="176" t="s">
        <v>654</v>
      </c>
      <c r="AK658" s="176" t="s">
        <v>654</v>
      </c>
      <c r="AL658" s="1231" t="s">
        <v>420</v>
      </c>
      <c r="AM658" s="176" t="s">
        <v>420</v>
      </c>
      <c r="AN658" s="176" t="s">
        <v>420</v>
      </c>
      <c r="AO658" s="176" t="s">
        <v>420</v>
      </c>
      <c r="AP658" s="176">
        <v>24</v>
      </c>
      <c r="AQ658" s="176">
        <v>216</v>
      </c>
      <c r="AR658" s="176" t="s">
        <v>420</v>
      </c>
      <c r="AS658" s="193" t="s">
        <v>420</v>
      </c>
    </row>
    <row r="659" spans="1:45" ht="16.5" customHeight="1">
      <c r="A659" s="175">
        <v>46159</v>
      </c>
      <c r="B659" s="176" t="s">
        <v>230</v>
      </c>
      <c r="C659" s="176" t="s">
        <v>17295</v>
      </c>
      <c r="E659" s="176" t="s">
        <v>869</v>
      </c>
      <c r="F659" s="176" t="s">
        <v>17296</v>
      </c>
      <c r="G659" s="176">
        <v>600</v>
      </c>
      <c r="H659" s="176" t="s">
        <v>459</v>
      </c>
      <c r="I659" s="176">
        <v>4</v>
      </c>
      <c r="L659" s="176" t="s">
        <v>127</v>
      </c>
      <c r="P659" s="176" t="s">
        <v>127</v>
      </c>
      <c r="T659" s="176" t="s">
        <v>127</v>
      </c>
      <c r="V659" s="176">
        <v>14</v>
      </c>
      <c r="W659" s="176">
        <v>0</v>
      </c>
      <c r="X659" s="176" t="s">
        <v>127</v>
      </c>
      <c r="Y659" s="176">
        <v>6018</v>
      </c>
      <c r="Z659" s="176">
        <v>6.9230769230769234</v>
      </c>
      <c r="AA659" s="176" t="s">
        <v>127</v>
      </c>
      <c r="AB659" s="176" t="s">
        <v>420</v>
      </c>
      <c r="AC659" s="176" t="s">
        <v>420</v>
      </c>
      <c r="AD659" s="176" t="s">
        <v>420</v>
      </c>
      <c r="AE659" s="176" t="s">
        <v>420</v>
      </c>
      <c r="AF659" s="176" t="s">
        <v>213</v>
      </c>
      <c r="AG659" s="176">
        <v>0.5</v>
      </c>
      <c r="AH659" s="176" t="s">
        <v>642</v>
      </c>
      <c r="AI659" s="176" t="s">
        <v>642</v>
      </c>
      <c r="AJ659" s="176" t="s">
        <v>655</v>
      </c>
      <c r="AK659" s="176" t="s">
        <v>655</v>
      </c>
      <c r="AL659" s="1231" t="s">
        <v>251</v>
      </c>
      <c r="AM659" s="176" t="s">
        <v>657</v>
      </c>
      <c r="AN659" s="176">
        <v>1.859</v>
      </c>
      <c r="AO659" s="176">
        <v>1.6</v>
      </c>
      <c r="AP659" s="176">
        <v>24</v>
      </c>
      <c r="AQ659" s="176">
        <v>216</v>
      </c>
      <c r="AR659" s="176">
        <v>2.6</v>
      </c>
      <c r="AS659" s="193">
        <v>25056.345600000001</v>
      </c>
    </row>
    <row r="660" spans="1:45" ht="16.5" customHeight="1">
      <c r="A660" s="175">
        <v>46159</v>
      </c>
      <c r="B660" s="176" t="s">
        <v>231</v>
      </c>
      <c r="C660" s="176" t="s">
        <v>645</v>
      </c>
      <c r="E660" s="176" t="s">
        <v>420</v>
      </c>
      <c r="F660" s="176" t="s">
        <v>420</v>
      </c>
      <c r="G660" s="176" t="s">
        <v>420</v>
      </c>
      <c r="H660" s="176" t="s">
        <v>420</v>
      </c>
      <c r="I660" s="176" t="s">
        <v>420</v>
      </c>
      <c r="L660" s="176" t="s">
        <v>645</v>
      </c>
      <c r="P660" s="176" t="s">
        <v>645</v>
      </c>
      <c r="T660" s="176" t="s">
        <v>645</v>
      </c>
      <c r="X660" s="176" t="s">
        <v>645</v>
      </c>
      <c r="Z660" s="176" t="s">
        <v>420</v>
      </c>
      <c r="AA660" s="176" t="s">
        <v>645</v>
      </c>
      <c r="AB660" s="176" t="s">
        <v>420</v>
      </c>
      <c r="AC660" s="176" t="s">
        <v>420</v>
      </c>
      <c r="AD660" s="176" t="s">
        <v>420</v>
      </c>
      <c r="AE660" s="176" t="s">
        <v>420</v>
      </c>
      <c r="AF660" s="176" t="s">
        <v>232</v>
      </c>
      <c r="AG660" s="176">
        <v>1</v>
      </c>
      <c r="AH660" s="176" t="s">
        <v>654</v>
      </c>
      <c r="AI660" s="176" t="s">
        <v>654</v>
      </c>
      <c r="AJ660" s="176" t="s">
        <v>654</v>
      </c>
      <c r="AK660" s="176" t="s">
        <v>654</v>
      </c>
      <c r="AL660" s="1231" t="s">
        <v>420</v>
      </c>
      <c r="AM660" s="176" t="s">
        <v>420</v>
      </c>
      <c r="AN660" s="176" t="s">
        <v>420</v>
      </c>
      <c r="AO660" s="176" t="s">
        <v>420</v>
      </c>
      <c r="AP660" s="176">
        <v>24</v>
      </c>
      <c r="AQ660" s="176">
        <v>216</v>
      </c>
      <c r="AR660" s="176" t="s">
        <v>420</v>
      </c>
      <c r="AS660" s="193" t="s">
        <v>420</v>
      </c>
    </row>
    <row r="661" spans="1:45" ht="16.5" customHeight="1">
      <c r="A661" s="175">
        <v>46159</v>
      </c>
      <c r="B661" s="176" t="s">
        <v>233</v>
      </c>
      <c r="C661" s="176" t="s">
        <v>17375</v>
      </c>
      <c r="D661" s="176" t="s">
        <v>646</v>
      </c>
      <c r="E661" s="176" t="s">
        <v>17253</v>
      </c>
      <c r="F661" s="176" t="s">
        <v>17344</v>
      </c>
      <c r="G661" s="176">
        <v>600</v>
      </c>
      <c r="H661" s="176" t="s">
        <v>1470</v>
      </c>
      <c r="I661" s="176">
        <v>5.5</v>
      </c>
      <c r="J661" s="176">
        <v>13</v>
      </c>
      <c r="K661" s="176">
        <v>0</v>
      </c>
      <c r="L661" s="176">
        <v>7450</v>
      </c>
      <c r="N661" s="176">
        <v>16</v>
      </c>
      <c r="O661" s="176">
        <v>4</v>
      </c>
      <c r="P661" s="176">
        <v>7150</v>
      </c>
      <c r="R661" s="176">
        <v>11</v>
      </c>
      <c r="S661" s="176">
        <v>0</v>
      </c>
      <c r="T661" s="176">
        <v>7270</v>
      </c>
      <c r="V661" s="176">
        <v>28</v>
      </c>
      <c r="W661" s="176">
        <v>7</v>
      </c>
      <c r="X661" s="176">
        <v>7340</v>
      </c>
      <c r="Z661" s="176">
        <v>5.0526315789473681</v>
      </c>
      <c r="AA661" s="176">
        <v>22.666666666666668</v>
      </c>
      <c r="AB661" s="176">
        <v>0.98953325320512819</v>
      </c>
      <c r="AC661" s="176">
        <v>73.025000000000006</v>
      </c>
      <c r="AD661" s="176">
        <v>2.8333333333333335</v>
      </c>
      <c r="AE661" s="176">
        <v>2.375</v>
      </c>
      <c r="AF661" s="176" t="s">
        <v>232</v>
      </c>
      <c r="AG661" s="176">
        <v>1</v>
      </c>
      <c r="AH661" s="176" t="s">
        <v>845</v>
      </c>
      <c r="AI661" s="176" t="s">
        <v>845</v>
      </c>
      <c r="AJ661" s="176" t="s">
        <v>15471</v>
      </c>
      <c r="AK661" s="176" t="s">
        <v>15471</v>
      </c>
      <c r="AL661" s="1231" t="s">
        <v>251</v>
      </c>
      <c r="AM661" s="176" t="s">
        <v>657</v>
      </c>
      <c r="AN661" s="176">
        <v>1.859</v>
      </c>
      <c r="AO661" s="176">
        <v>2</v>
      </c>
      <c r="AP661" s="176">
        <v>24</v>
      </c>
      <c r="AQ661" s="176">
        <v>216</v>
      </c>
      <c r="AR661" s="176">
        <v>3</v>
      </c>
      <c r="AS661" s="193">
        <v>28911.168000000001</v>
      </c>
    </row>
    <row r="662" spans="1:45" ht="16.5" customHeight="1">
      <c r="A662" s="175">
        <v>46159</v>
      </c>
      <c r="B662" s="176" t="s">
        <v>234</v>
      </c>
      <c r="C662" s="176" t="s">
        <v>645</v>
      </c>
      <c r="E662" s="176" t="s">
        <v>420</v>
      </c>
      <c r="F662" s="176" t="s">
        <v>420</v>
      </c>
      <c r="G662" s="176" t="s">
        <v>420</v>
      </c>
      <c r="H662" s="176" t="s">
        <v>420</v>
      </c>
      <c r="I662" s="176" t="s">
        <v>420</v>
      </c>
      <c r="L662" s="176" t="s">
        <v>645</v>
      </c>
      <c r="P662" s="176" t="s">
        <v>645</v>
      </c>
      <c r="T662" s="176" t="s">
        <v>645</v>
      </c>
      <c r="X662" s="176" t="s">
        <v>645</v>
      </c>
      <c r="Z662" s="176" t="s">
        <v>420</v>
      </c>
      <c r="AA662" s="176" t="s">
        <v>645</v>
      </c>
      <c r="AB662" s="176" t="s">
        <v>420</v>
      </c>
      <c r="AC662" s="176" t="s">
        <v>420</v>
      </c>
      <c r="AD662" s="176" t="s">
        <v>420</v>
      </c>
      <c r="AE662" s="176" t="s">
        <v>420</v>
      </c>
      <c r="AF662" s="176" t="s">
        <v>232</v>
      </c>
      <c r="AG662" s="176">
        <v>1</v>
      </c>
      <c r="AH662" s="176" t="s">
        <v>654</v>
      </c>
      <c r="AI662" s="176" t="s">
        <v>654</v>
      </c>
      <c r="AJ662" s="176" t="s">
        <v>654</v>
      </c>
      <c r="AK662" s="176" t="s">
        <v>654</v>
      </c>
      <c r="AL662" s="1231" t="s">
        <v>420</v>
      </c>
      <c r="AM662" s="176" t="s">
        <v>420</v>
      </c>
      <c r="AN662" s="176" t="s">
        <v>420</v>
      </c>
      <c r="AO662" s="176" t="s">
        <v>420</v>
      </c>
      <c r="AP662" s="176">
        <v>24</v>
      </c>
      <c r="AQ662" s="176">
        <v>216</v>
      </c>
      <c r="AR662" s="176" t="s">
        <v>420</v>
      </c>
      <c r="AS662" s="193" t="s">
        <v>420</v>
      </c>
    </row>
    <row r="663" spans="1:45" ht="16.5" customHeight="1">
      <c r="A663" s="175">
        <v>46159</v>
      </c>
      <c r="B663" s="176" t="s">
        <v>235</v>
      </c>
      <c r="C663" s="176" t="s">
        <v>17357</v>
      </c>
      <c r="D663" s="176" t="s">
        <v>646</v>
      </c>
      <c r="E663" s="176" t="s">
        <v>17253</v>
      </c>
      <c r="F663" s="176" t="s">
        <v>17358</v>
      </c>
      <c r="G663" s="176">
        <v>700</v>
      </c>
      <c r="H663" s="176" t="s">
        <v>814</v>
      </c>
      <c r="I663" s="176">
        <v>5.5</v>
      </c>
      <c r="J663" s="176">
        <v>31</v>
      </c>
      <c r="K663" s="176">
        <v>0</v>
      </c>
      <c r="L663" s="176">
        <v>9070</v>
      </c>
      <c r="M663" s="176">
        <v>9054</v>
      </c>
      <c r="N663" s="176">
        <v>7</v>
      </c>
      <c r="O663" s="176">
        <v>0</v>
      </c>
      <c r="P663" s="176">
        <v>9070</v>
      </c>
      <c r="Q663" s="176">
        <v>9630</v>
      </c>
      <c r="R663" s="176">
        <v>13</v>
      </c>
      <c r="S663" s="176">
        <v>1</v>
      </c>
      <c r="T663" s="176">
        <v>9070</v>
      </c>
      <c r="U663" s="176">
        <v>9630</v>
      </c>
      <c r="V663" s="176">
        <v>22</v>
      </c>
      <c r="W663" s="176">
        <v>2</v>
      </c>
      <c r="X663" s="176">
        <v>8980</v>
      </c>
      <c r="Y663" s="176">
        <v>9540</v>
      </c>
      <c r="Z663" s="176">
        <v>5.8775510204081636</v>
      </c>
      <c r="AA663" s="176">
        <v>24.333333333333332</v>
      </c>
      <c r="AB663" s="176">
        <v>0.99754607371794868</v>
      </c>
      <c r="AC663" s="176">
        <v>92.555000000000007</v>
      </c>
      <c r="AD663" s="176">
        <v>3.0416666666666665</v>
      </c>
      <c r="AE663" s="176">
        <v>2.9166666666666665</v>
      </c>
      <c r="AF663" s="176" t="s">
        <v>236</v>
      </c>
      <c r="AG663" s="176">
        <v>1</v>
      </c>
      <c r="AH663" s="176" t="s">
        <v>667</v>
      </c>
      <c r="AI663" s="176" t="s">
        <v>667</v>
      </c>
      <c r="AJ663" s="176" t="s">
        <v>653</v>
      </c>
      <c r="AK663" s="176" t="s">
        <v>653</v>
      </c>
      <c r="AL663" s="1231" t="s">
        <v>252</v>
      </c>
      <c r="AM663" s="176" t="s">
        <v>466</v>
      </c>
      <c r="AN663" s="176">
        <v>1.1890000000000001</v>
      </c>
      <c r="AO663" s="176">
        <v>2.9</v>
      </c>
      <c r="AP663" s="176">
        <v>24</v>
      </c>
      <c r="AQ663" s="176">
        <v>216</v>
      </c>
      <c r="AR663" s="176">
        <v>3.9</v>
      </c>
      <c r="AS663" s="193">
        <v>24038.7264</v>
      </c>
    </row>
    <row r="664" spans="1:45" ht="16.5" customHeight="1">
      <c r="A664" s="175">
        <v>46159</v>
      </c>
      <c r="B664" s="176" t="s">
        <v>237</v>
      </c>
      <c r="C664" s="176" t="s">
        <v>17343</v>
      </c>
      <c r="D664" s="176" t="s">
        <v>646</v>
      </c>
      <c r="E664" s="176" t="s">
        <v>17253</v>
      </c>
      <c r="F664" s="176" t="s">
        <v>17344</v>
      </c>
      <c r="G664" s="176">
        <v>700</v>
      </c>
      <c r="H664" s="176" t="s">
        <v>876</v>
      </c>
      <c r="I664" s="176">
        <v>5.5</v>
      </c>
      <c r="J664" s="176">
        <v>26</v>
      </c>
      <c r="K664" s="176">
        <v>0</v>
      </c>
      <c r="L664" s="176">
        <v>9720</v>
      </c>
      <c r="M664" s="176">
        <v>8980</v>
      </c>
      <c r="N664" s="176">
        <v>13</v>
      </c>
      <c r="O664" s="176">
        <v>0</v>
      </c>
      <c r="P664" s="176">
        <v>9540</v>
      </c>
      <c r="Q664" s="176">
        <v>9070</v>
      </c>
      <c r="R664" s="176">
        <v>9</v>
      </c>
      <c r="S664" s="176">
        <v>1</v>
      </c>
      <c r="T664" s="176">
        <v>9540</v>
      </c>
      <c r="U664" s="176">
        <v>9001</v>
      </c>
      <c r="V664" s="176">
        <v>48</v>
      </c>
      <c r="W664" s="176">
        <v>0</v>
      </c>
      <c r="X664" s="176">
        <v>9540</v>
      </c>
      <c r="Y664" s="176">
        <v>9170</v>
      </c>
      <c r="Z664" s="176">
        <v>5.8536585365853657</v>
      </c>
      <c r="AA664" s="176">
        <v>32</v>
      </c>
      <c r="AB664" s="176">
        <v>0.99917868589743586</v>
      </c>
      <c r="AC664" s="176">
        <v>93.201250000000002</v>
      </c>
      <c r="AD664" s="176">
        <v>4</v>
      </c>
      <c r="AE664" s="176">
        <v>3.9583333333333335</v>
      </c>
      <c r="AF664" s="176" t="s">
        <v>236</v>
      </c>
      <c r="AG664" s="176">
        <v>1</v>
      </c>
      <c r="AH664" s="176" t="s">
        <v>667</v>
      </c>
      <c r="AI664" s="176" t="s">
        <v>667</v>
      </c>
      <c r="AJ664" s="176" t="s">
        <v>653</v>
      </c>
      <c r="AK664" s="176" t="s">
        <v>653</v>
      </c>
      <c r="AL664" s="1231" t="s">
        <v>251</v>
      </c>
      <c r="AM664" s="176" t="s">
        <v>466</v>
      </c>
      <c r="AN664" s="176">
        <v>1.1890000000000001</v>
      </c>
      <c r="AO664" s="176">
        <v>2.9</v>
      </c>
      <c r="AP664" s="176">
        <v>24</v>
      </c>
      <c r="AQ664" s="176">
        <v>216</v>
      </c>
      <c r="AR664" s="176">
        <v>3.9</v>
      </c>
      <c r="AS664" s="193">
        <v>24038.7264</v>
      </c>
    </row>
    <row r="665" spans="1:45" ht="16.5" customHeight="1">
      <c r="A665" s="175">
        <v>46159</v>
      </c>
      <c r="B665" s="176" t="s">
        <v>238</v>
      </c>
      <c r="C665" s="176" t="s">
        <v>17285</v>
      </c>
      <c r="E665" s="176" t="s">
        <v>17253</v>
      </c>
      <c r="F665" s="176" t="s">
        <v>17293</v>
      </c>
      <c r="G665" s="176">
        <v>670</v>
      </c>
      <c r="H665" s="176" t="s">
        <v>735</v>
      </c>
      <c r="I665" s="176">
        <v>5</v>
      </c>
      <c r="J665" s="176">
        <v>28</v>
      </c>
      <c r="K665" s="176">
        <v>0</v>
      </c>
      <c r="L665" s="176">
        <v>9170</v>
      </c>
      <c r="N665" s="176">
        <v>6</v>
      </c>
      <c r="O665" s="176">
        <v>0</v>
      </c>
      <c r="P665" s="176">
        <v>9440</v>
      </c>
      <c r="R665" s="176">
        <v>7</v>
      </c>
      <c r="S665" s="176">
        <v>0</v>
      </c>
      <c r="T665" s="176">
        <v>9440</v>
      </c>
      <c r="V665" s="176">
        <v>5</v>
      </c>
      <c r="W665" s="176">
        <v>0</v>
      </c>
      <c r="X665" s="176">
        <v>9260</v>
      </c>
      <c r="Z665" s="176">
        <v>6.2882096069868991</v>
      </c>
      <c r="AA665" s="176">
        <v>30.666666666666668</v>
      </c>
      <c r="AB665" s="176">
        <v>1</v>
      </c>
      <c r="AC665" s="176">
        <v>93.275000000000006</v>
      </c>
      <c r="AD665" s="176">
        <v>3.8333333333333335</v>
      </c>
      <c r="AE665" s="176">
        <v>3.8333333333333335</v>
      </c>
      <c r="AF665" s="176" t="s">
        <v>236</v>
      </c>
      <c r="AG665" s="176">
        <v>2</v>
      </c>
      <c r="AH665" s="176" t="s">
        <v>667</v>
      </c>
      <c r="AI665" s="176" t="s">
        <v>667</v>
      </c>
      <c r="AJ665" s="176" t="s">
        <v>653</v>
      </c>
      <c r="AK665" s="176" t="s">
        <v>653</v>
      </c>
      <c r="AL665" s="1231" t="s">
        <v>251</v>
      </c>
      <c r="AM665" s="176" t="s">
        <v>466</v>
      </c>
      <c r="AN665" s="176">
        <v>1.1890000000000001</v>
      </c>
      <c r="AO665" s="176">
        <v>1.7</v>
      </c>
      <c r="AP665" s="176">
        <v>24</v>
      </c>
      <c r="AQ665" s="176">
        <v>216</v>
      </c>
      <c r="AR665" s="176">
        <v>2.7</v>
      </c>
      <c r="AS665" s="193">
        <v>16642.195200000002</v>
      </c>
    </row>
    <row r="666" spans="1:45" ht="16.5" customHeight="1">
      <c r="A666" s="175">
        <v>46159</v>
      </c>
      <c r="B666" s="176" t="s">
        <v>238</v>
      </c>
      <c r="C666" s="176" t="s">
        <v>17284</v>
      </c>
      <c r="E666" s="176" t="s">
        <v>17253</v>
      </c>
      <c r="F666" s="176" t="s">
        <v>17293</v>
      </c>
      <c r="G666" s="176">
        <v>670</v>
      </c>
      <c r="H666" s="176" t="s">
        <v>662</v>
      </c>
      <c r="I666" s="176">
        <v>5</v>
      </c>
      <c r="J666" s="176">
        <v>32</v>
      </c>
      <c r="K666" s="176">
        <v>4</v>
      </c>
      <c r="M666" s="176">
        <v>9810</v>
      </c>
      <c r="N666" s="176">
        <v>11</v>
      </c>
      <c r="O666" s="176">
        <v>0</v>
      </c>
      <c r="Q666" s="176">
        <v>9810</v>
      </c>
      <c r="R666" s="176">
        <v>7</v>
      </c>
      <c r="S666" s="176">
        <v>0</v>
      </c>
      <c r="T666" s="176">
        <v>9720</v>
      </c>
      <c r="V666" s="176">
        <v>21</v>
      </c>
      <c r="W666" s="176">
        <v>1</v>
      </c>
      <c r="Y666" s="176">
        <v>9630</v>
      </c>
      <c r="Z666" s="176">
        <v>6.1802575107296134</v>
      </c>
      <c r="AA666" s="176">
        <v>47.333333333333336</v>
      </c>
      <c r="AB666" s="176">
        <v>0.99611044337606836</v>
      </c>
      <c r="AC666" s="176">
        <v>97.424999999999997</v>
      </c>
      <c r="AD666" s="176">
        <v>5.916666666666667</v>
      </c>
      <c r="AE666" s="176">
        <v>5.5</v>
      </c>
      <c r="AF666" s="176" t="s">
        <v>236</v>
      </c>
      <c r="AG666" s="176">
        <v>2</v>
      </c>
      <c r="AH666" s="176" t="s">
        <v>15435</v>
      </c>
      <c r="AI666" s="176" t="s">
        <v>15435</v>
      </c>
      <c r="AJ666" s="176" t="s">
        <v>868</v>
      </c>
      <c r="AK666" s="176" t="s">
        <v>868</v>
      </c>
      <c r="AM666" s="176" t="s">
        <v>466</v>
      </c>
      <c r="AN666" s="176">
        <v>1.1890000000000001</v>
      </c>
      <c r="AO666" s="176">
        <v>2.4</v>
      </c>
      <c r="AP666" s="176">
        <v>24</v>
      </c>
      <c r="AQ666" s="176">
        <v>216</v>
      </c>
      <c r="AR666" s="176">
        <v>3.4</v>
      </c>
      <c r="AS666" s="193">
        <v>20956.838400000001</v>
      </c>
    </row>
    <row r="667" spans="1:45" ht="16.5" customHeight="1">
      <c r="A667" s="175">
        <v>46159</v>
      </c>
      <c r="B667" s="176" t="s">
        <v>239</v>
      </c>
      <c r="C667" s="176" t="s">
        <v>645</v>
      </c>
      <c r="E667" s="176" t="s">
        <v>420</v>
      </c>
      <c r="F667" s="176" t="s">
        <v>420</v>
      </c>
      <c r="G667" s="176" t="s">
        <v>420</v>
      </c>
      <c r="H667" s="176" t="s">
        <v>420</v>
      </c>
      <c r="I667" s="176" t="s">
        <v>420</v>
      </c>
      <c r="L667" s="176" t="s">
        <v>645</v>
      </c>
      <c r="P667" s="176" t="s">
        <v>645</v>
      </c>
      <c r="T667" s="176" t="s">
        <v>645</v>
      </c>
      <c r="X667" s="176" t="s">
        <v>645</v>
      </c>
      <c r="Z667" s="176" t="s">
        <v>420</v>
      </c>
      <c r="AA667" s="176" t="s">
        <v>645</v>
      </c>
      <c r="AB667" s="176" t="s">
        <v>420</v>
      </c>
      <c r="AC667" s="176" t="s">
        <v>420</v>
      </c>
      <c r="AD667" s="176" t="s">
        <v>420</v>
      </c>
      <c r="AE667" s="176" t="s">
        <v>420</v>
      </c>
      <c r="AF667" s="176" t="s">
        <v>236</v>
      </c>
      <c r="AG667" s="176">
        <v>1</v>
      </c>
      <c r="AH667" s="176" t="s">
        <v>654</v>
      </c>
      <c r="AI667" s="176" t="s">
        <v>654</v>
      </c>
      <c r="AJ667" s="176" t="s">
        <v>654</v>
      </c>
      <c r="AK667" s="176" t="s">
        <v>654</v>
      </c>
      <c r="AL667" s="1231" t="s">
        <v>420</v>
      </c>
      <c r="AM667" s="176" t="s">
        <v>420</v>
      </c>
      <c r="AN667" s="176" t="s">
        <v>420</v>
      </c>
      <c r="AO667" s="176" t="s">
        <v>420</v>
      </c>
      <c r="AP667" s="176">
        <v>24</v>
      </c>
      <c r="AQ667" s="176">
        <v>216</v>
      </c>
      <c r="AR667" s="176" t="s">
        <v>420</v>
      </c>
      <c r="AS667" s="193" t="s">
        <v>420</v>
      </c>
    </row>
    <row r="668" spans="1:45" ht="16.5" customHeight="1">
      <c r="A668" s="175">
        <v>46159</v>
      </c>
      <c r="B668" s="176" t="s">
        <v>389</v>
      </c>
      <c r="C668" s="176" t="s">
        <v>17383</v>
      </c>
      <c r="D668" s="176" t="s">
        <v>646</v>
      </c>
      <c r="E668" s="176" t="s">
        <v>17253</v>
      </c>
      <c r="F668" s="176" t="s">
        <v>17358</v>
      </c>
      <c r="G668" s="176">
        <v>700</v>
      </c>
      <c r="H668" s="176" t="s">
        <v>805</v>
      </c>
      <c r="I668" s="176">
        <v>5.5</v>
      </c>
      <c r="J668" s="176">
        <v>24</v>
      </c>
      <c r="K668" s="176">
        <v>0</v>
      </c>
      <c r="L668" s="176">
        <v>8520</v>
      </c>
      <c r="M668" s="176">
        <v>10000</v>
      </c>
      <c r="N668" s="176">
        <v>20</v>
      </c>
      <c r="O668" s="176">
        <v>0</v>
      </c>
      <c r="P668" s="176">
        <v>8520</v>
      </c>
      <c r="Q668" s="176">
        <v>10000</v>
      </c>
      <c r="R668" s="176">
        <v>16</v>
      </c>
      <c r="S668" s="176">
        <v>0</v>
      </c>
      <c r="T668" s="176">
        <v>8520</v>
      </c>
      <c r="U668" s="176">
        <v>9910</v>
      </c>
      <c r="V668" s="176">
        <v>7</v>
      </c>
      <c r="W668" s="176">
        <v>0</v>
      </c>
      <c r="X668" s="176">
        <v>8520</v>
      </c>
      <c r="Y668" s="176">
        <v>9910</v>
      </c>
      <c r="Z668" s="176">
        <v>5.8536585365853657</v>
      </c>
      <c r="AA668" s="176">
        <v>22.333333333333332</v>
      </c>
      <c r="AB668" s="176">
        <v>1</v>
      </c>
      <c r="AC668" s="176">
        <v>92.375</v>
      </c>
      <c r="AD668" s="176">
        <v>2.7916666666666665</v>
      </c>
      <c r="AE668" s="176">
        <v>2.7916666666666665</v>
      </c>
      <c r="AF668" s="176" t="s">
        <v>236</v>
      </c>
      <c r="AG668" s="176">
        <v>1</v>
      </c>
      <c r="AH668" s="176" t="s">
        <v>15435</v>
      </c>
      <c r="AI668" s="176" t="s">
        <v>15435</v>
      </c>
      <c r="AJ668" s="176" t="s">
        <v>868</v>
      </c>
      <c r="AK668" s="176" t="s">
        <v>868</v>
      </c>
      <c r="AL668" s="1231" t="s">
        <v>252</v>
      </c>
      <c r="AM668" s="176" t="s">
        <v>466</v>
      </c>
      <c r="AN668" s="176">
        <v>1.1890000000000001</v>
      </c>
      <c r="AO668" s="176">
        <v>2.8</v>
      </c>
      <c r="AP668" s="176">
        <v>24</v>
      </c>
      <c r="AQ668" s="176">
        <v>216</v>
      </c>
      <c r="AR668" s="176">
        <v>3.8</v>
      </c>
      <c r="AS668" s="193">
        <v>23422.3488</v>
      </c>
    </row>
    <row r="669" spans="1:45" ht="16.5" customHeight="1">
      <c r="A669" s="175">
        <v>46159</v>
      </c>
      <c r="B669" s="176" t="s">
        <v>418</v>
      </c>
      <c r="C669" s="176" t="s">
        <v>17359</v>
      </c>
      <c r="D669" s="176" t="s">
        <v>646</v>
      </c>
      <c r="E669" s="176" t="s">
        <v>17253</v>
      </c>
      <c r="F669" s="176" t="s">
        <v>17358</v>
      </c>
      <c r="G669" s="176">
        <v>700</v>
      </c>
      <c r="H669" s="176" t="s">
        <v>944</v>
      </c>
      <c r="I669" s="176">
        <v>5.5</v>
      </c>
      <c r="J669" s="176">
        <v>16</v>
      </c>
      <c r="K669" s="176">
        <v>0</v>
      </c>
      <c r="L669" s="176">
        <v>9810</v>
      </c>
      <c r="M669" s="176">
        <v>9630</v>
      </c>
      <c r="N669" s="176">
        <v>9</v>
      </c>
      <c r="O669" s="176">
        <v>0</v>
      </c>
      <c r="P669" s="176">
        <v>9810</v>
      </c>
      <c r="Q669" s="176">
        <v>9630</v>
      </c>
      <c r="R669" s="176">
        <v>15</v>
      </c>
      <c r="S669" s="176">
        <v>0</v>
      </c>
      <c r="T669" s="176">
        <v>9810</v>
      </c>
      <c r="U669" s="176">
        <v>9630</v>
      </c>
      <c r="V669" s="176">
        <v>12</v>
      </c>
      <c r="W669" s="176">
        <v>1</v>
      </c>
      <c r="X669" s="176">
        <v>9720</v>
      </c>
      <c r="Y669" s="176">
        <v>9540</v>
      </c>
      <c r="Z669" s="176">
        <v>5.8536585365853657</v>
      </c>
      <c r="AA669" s="176">
        <v>17.333333333333332</v>
      </c>
      <c r="AB669" s="176">
        <v>0.99917868589743586</v>
      </c>
      <c r="AC669" s="176">
        <v>96.974999999999994</v>
      </c>
      <c r="AD669" s="176">
        <v>2.1666666666666665</v>
      </c>
      <c r="AE669" s="176">
        <v>2.125</v>
      </c>
      <c r="AF669" s="176" t="s">
        <v>236</v>
      </c>
      <c r="AG669" s="176">
        <v>1</v>
      </c>
      <c r="AH669" s="176" t="s">
        <v>15435</v>
      </c>
      <c r="AI669" s="176" t="s">
        <v>15435</v>
      </c>
      <c r="AJ669" s="176" t="s">
        <v>868</v>
      </c>
      <c r="AK669" s="176" t="s">
        <v>868</v>
      </c>
      <c r="AL669" s="1231" t="s">
        <v>252</v>
      </c>
      <c r="AM669" s="176" t="s">
        <v>466</v>
      </c>
      <c r="AN669" s="176">
        <v>1.1890000000000001</v>
      </c>
      <c r="AO669" s="176">
        <v>2.8</v>
      </c>
      <c r="AP669" s="176">
        <v>24</v>
      </c>
      <c r="AQ669" s="176">
        <v>216</v>
      </c>
      <c r="AR669" s="176">
        <v>3.8</v>
      </c>
      <c r="AS669" s="193">
        <v>23422.3488</v>
      </c>
    </row>
    <row r="670" spans="1:45" ht="16.5" customHeight="1">
      <c r="A670" s="175">
        <v>46159</v>
      </c>
      <c r="B670" s="176" t="s">
        <v>240</v>
      </c>
      <c r="C670" s="176" t="s">
        <v>17384</v>
      </c>
      <c r="E670" s="176" t="s">
        <v>4424</v>
      </c>
      <c r="F670" s="176" t="s">
        <v>17394</v>
      </c>
      <c r="G670" s="176">
        <v>500</v>
      </c>
      <c r="H670" s="176" t="s">
        <v>1088</v>
      </c>
      <c r="I670" s="176">
        <v>4</v>
      </c>
      <c r="J670" s="176">
        <v>20</v>
      </c>
      <c r="K670" s="176">
        <v>0</v>
      </c>
      <c r="L670" s="176">
        <v>4277</v>
      </c>
      <c r="N670" s="176">
        <v>6</v>
      </c>
      <c r="O670" s="176">
        <v>0</v>
      </c>
      <c r="P670" s="176">
        <v>1837</v>
      </c>
      <c r="R670" s="176">
        <v>2</v>
      </c>
      <c r="S670" s="176">
        <v>0</v>
      </c>
      <c r="T670" s="176">
        <v>1941</v>
      </c>
      <c r="V670" s="176">
        <v>4</v>
      </c>
      <c r="W670" s="176">
        <v>0</v>
      </c>
      <c r="X670" s="176">
        <v>1789</v>
      </c>
      <c r="Z670" s="176">
        <v>2.028169014084507</v>
      </c>
      <c r="AA670" s="176">
        <v>21.333333333333332</v>
      </c>
      <c r="AB670" s="176">
        <v>1</v>
      </c>
      <c r="AC670" s="176">
        <v>24.61</v>
      </c>
      <c r="AD670" s="176">
        <v>2.6666666666666665</v>
      </c>
      <c r="AE670" s="176">
        <v>1.3333333333333333</v>
      </c>
      <c r="AF670" s="176" t="s">
        <v>241</v>
      </c>
      <c r="AG670" s="176">
        <v>3</v>
      </c>
      <c r="AH670" s="176" t="s">
        <v>16105</v>
      </c>
      <c r="AI670" s="176" t="s">
        <v>845</v>
      </c>
      <c r="AJ670" s="176" t="s">
        <v>649</v>
      </c>
      <c r="AK670" s="176" t="s">
        <v>649</v>
      </c>
      <c r="AL670" s="1231" t="s">
        <v>252</v>
      </c>
      <c r="AM670" s="176" t="s">
        <v>126</v>
      </c>
      <c r="AN670" s="176">
        <v>0.91100000000000003</v>
      </c>
      <c r="AO670" s="176">
        <v>0.9</v>
      </c>
      <c r="AP670" s="176">
        <v>24</v>
      </c>
      <c r="AQ670" s="176">
        <v>216</v>
      </c>
      <c r="AR670" s="176">
        <v>1.9</v>
      </c>
      <c r="AS670" s="193">
        <v>8972.9856</v>
      </c>
    </row>
    <row r="671" spans="1:45" ht="16.5" customHeight="1">
      <c r="A671" s="175">
        <v>46159</v>
      </c>
      <c r="B671" s="176" t="s">
        <v>240</v>
      </c>
      <c r="C671" s="176" t="s">
        <v>17385</v>
      </c>
      <c r="E671" s="176" t="s">
        <v>16561</v>
      </c>
      <c r="F671" s="176" t="s">
        <v>17395</v>
      </c>
      <c r="G671" s="176">
        <v>600</v>
      </c>
      <c r="H671" s="176" t="s">
        <v>491</v>
      </c>
      <c r="I671" s="176">
        <v>5</v>
      </c>
      <c r="J671" s="176">
        <v>8</v>
      </c>
      <c r="K671" s="176">
        <v>0</v>
      </c>
      <c r="L671" s="176">
        <v>4277</v>
      </c>
      <c r="N671" s="176">
        <v>2</v>
      </c>
      <c r="O671" s="176">
        <v>0</v>
      </c>
      <c r="P671" s="176">
        <v>1837</v>
      </c>
      <c r="R671" s="176">
        <v>2</v>
      </c>
      <c r="S671" s="176">
        <v>0</v>
      </c>
      <c r="T671" s="176">
        <v>1941</v>
      </c>
      <c r="V671" s="176">
        <v>12</v>
      </c>
      <c r="W671" s="176">
        <v>0</v>
      </c>
      <c r="X671" s="176">
        <v>1789</v>
      </c>
      <c r="Z671" s="176">
        <v>2.8402366863905324</v>
      </c>
      <c r="AA671" s="176">
        <v>16</v>
      </c>
      <c r="AB671" s="176">
        <v>1</v>
      </c>
      <c r="AC671" s="176">
        <v>24.61</v>
      </c>
      <c r="AD671" s="176">
        <v>2</v>
      </c>
      <c r="AE671" s="176">
        <v>1</v>
      </c>
      <c r="AF671" s="176" t="s">
        <v>241</v>
      </c>
      <c r="AG671" s="176">
        <v>3</v>
      </c>
      <c r="AH671" s="176" t="s">
        <v>16105</v>
      </c>
      <c r="AI671" s="176" t="s">
        <v>845</v>
      </c>
      <c r="AJ671" s="176" t="s">
        <v>649</v>
      </c>
      <c r="AK671" s="176" t="s">
        <v>649</v>
      </c>
      <c r="AM671" s="176" t="s">
        <v>126</v>
      </c>
      <c r="AN671" s="176">
        <v>0.91100000000000003</v>
      </c>
      <c r="AO671" s="176">
        <v>1.3</v>
      </c>
      <c r="AP671" s="176">
        <v>24</v>
      </c>
      <c r="AQ671" s="176">
        <v>216</v>
      </c>
      <c r="AR671" s="176">
        <v>2.2999999999999998</v>
      </c>
      <c r="AS671" s="193">
        <v>10862.035199999998</v>
      </c>
    </row>
    <row r="672" spans="1:45" ht="16.5" customHeight="1">
      <c r="A672" s="175">
        <v>46159</v>
      </c>
      <c r="B672" s="176" t="s">
        <v>242</v>
      </c>
      <c r="C672" s="176" t="s">
        <v>386</v>
      </c>
      <c r="E672" s="176" t="s">
        <v>420</v>
      </c>
      <c r="F672" s="176" t="s">
        <v>420</v>
      </c>
      <c r="G672" s="176" t="s">
        <v>420</v>
      </c>
      <c r="H672" s="176" t="s">
        <v>420</v>
      </c>
      <c r="I672" s="176" t="s">
        <v>420</v>
      </c>
      <c r="L672" s="176" t="s">
        <v>386</v>
      </c>
      <c r="P672" s="176" t="s">
        <v>386</v>
      </c>
      <c r="T672" s="176" t="s">
        <v>386</v>
      </c>
      <c r="X672" s="176" t="s">
        <v>386</v>
      </c>
      <c r="Z672" s="176" t="s">
        <v>420</v>
      </c>
      <c r="AA672" s="176" t="s">
        <v>420</v>
      </c>
      <c r="AB672" s="176" t="s">
        <v>420</v>
      </c>
      <c r="AD672" s="176" t="s">
        <v>420</v>
      </c>
      <c r="AE672" s="176" t="s">
        <v>420</v>
      </c>
      <c r="AF672" s="176" t="s">
        <v>241</v>
      </c>
      <c r="AG672" s="176">
        <v>5</v>
      </c>
      <c r="AH672" s="176" t="s">
        <v>16105</v>
      </c>
      <c r="AI672" s="176" t="s">
        <v>845</v>
      </c>
      <c r="AJ672" s="176" t="s">
        <v>649</v>
      </c>
      <c r="AK672" s="176" t="s">
        <v>649</v>
      </c>
      <c r="AL672" s="1231" t="s">
        <v>420</v>
      </c>
      <c r="AM672" s="176" t="s">
        <v>420</v>
      </c>
      <c r="AN672" s="176" t="s">
        <v>420</v>
      </c>
      <c r="AO672" s="176" t="s">
        <v>420</v>
      </c>
      <c r="AP672" s="176">
        <v>24</v>
      </c>
      <c r="AQ672" s="176">
        <v>216</v>
      </c>
      <c r="AR672" s="176" t="s">
        <v>420</v>
      </c>
      <c r="AS672" s="193" t="s">
        <v>420</v>
      </c>
    </row>
    <row r="673" spans="1:45" ht="16.5" customHeight="1">
      <c r="A673" s="175">
        <v>46159</v>
      </c>
      <c r="B673" s="176" t="s">
        <v>16531</v>
      </c>
      <c r="C673" s="176" t="s">
        <v>16707</v>
      </c>
      <c r="E673" s="176" t="s">
        <v>420</v>
      </c>
      <c r="F673" s="176" t="s">
        <v>420</v>
      </c>
      <c r="G673" s="176" t="s">
        <v>420</v>
      </c>
      <c r="H673" s="176" t="s">
        <v>420</v>
      </c>
      <c r="I673" s="176" t="s">
        <v>420</v>
      </c>
      <c r="L673" s="176" t="s">
        <v>645</v>
      </c>
      <c r="P673" s="176" t="s">
        <v>645</v>
      </c>
      <c r="T673" s="176" t="s">
        <v>645</v>
      </c>
      <c r="X673" s="176" t="s">
        <v>645</v>
      </c>
      <c r="Z673" s="176" t="s">
        <v>420</v>
      </c>
      <c r="AA673" s="176" t="s">
        <v>645</v>
      </c>
      <c r="AB673" s="176" t="s">
        <v>420</v>
      </c>
      <c r="AC673" s="176" t="s">
        <v>420</v>
      </c>
      <c r="AD673" s="176" t="s">
        <v>420</v>
      </c>
      <c r="AE673" s="176" t="s">
        <v>420</v>
      </c>
      <c r="AF673" s="176" t="s">
        <v>243</v>
      </c>
      <c r="AG673" s="176">
        <v>1</v>
      </c>
      <c r="AH673" s="176" t="s">
        <v>654</v>
      </c>
      <c r="AI673" s="176" t="s">
        <v>654</v>
      </c>
      <c r="AJ673" s="176" t="s">
        <v>654</v>
      </c>
      <c r="AK673" s="176" t="s">
        <v>654</v>
      </c>
      <c r="AL673" s="1231" t="s">
        <v>420</v>
      </c>
      <c r="AM673" s="176" t="s">
        <v>420</v>
      </c>
      <c r="AN673" s="176" t="s">
        <v>420</v>
      </c>
      <c r="AO673" s="176" t="s">
        <v>420</v>
      </c>
      <c r="AP673" s="176">
        <v>24</v>
      </c>
      <c r="AQ673" s="176">
        <v>216</v>
      </c>
      <c r="AR673" s="176" t="s">
        <v>420</v>
      </c>
      <c r="AS673" s="193" t="s">
        <v>420</v>
      </c>
    </row>
    <row r="674" spans="1:45" ht="16.5" customHeight="1">
      <c r="A674" s="175">
        <v>46159</v>
      </c>
      <c r="B674" s="176" t="s">
        <v>244</v>
      </c>
      <c r="C674" s="176" t="s">
        <v>16707</v>
      </c>
      <c r="E674" s="176" t="s">
        <v>420</v>
      </c>
      <c r="F674" s="176" t="s">
        <v>420</v>
      </c>
      <c r="G674" s="176" t="s">
        <v>420</v>
      </c>
      <c r="H674" s="176" t="s">
        <v>420</v>
      </c>
      <c r="I674" s="176" t="s">
        <v>420</v>
      </c>
      <c r="L674" s="176" t="s">
        <v>645</v>
      </c>
      <c r="P674" s="176" t="s">
        <v>645</v>
      </c>
      <c r="T674" s="176" t="s">
        <v>645</v>
      </c>
      <c r="X674" s="176" t="s">
        <v>645</v>
      </c>
      <c r="Z674" s="176" t="s">
        <v>420</v>
      </c>
      <c r="AA674" s="176" t="s">
        <v>645</v>
      </c>
      <c r="AB674" s="176" t="s">
        <v>420</v>
      </c>
      <c r="AC674" s="176" t="s">
        <v>420</v>
      </c>
      <c r="AD674" s="176" t="s">
        <v>420</v>
      </c>
      <c r="AE674" s="176" t="s">
        <v>420</v>
      </c>
      <c r="AF674" s="176" t="s">
        <v>243</v>
      </c>
      <c r="AG674" s="176">
        <v>1</v>
      </c>
      <c r="AH674" s="176" t="s">
        <v>654</v>
      </c>
      <c r="AI674" s="176" t="s">
        <v>654</v>
      </c>
      <c r="AJ674" s="176" t="s">
        <v>654</v>
      </c>
      <c r="AK674" s="176" t="s">
        <v>654</v>
      </c>
      <c r="AL674" s="1231" t="s">
        <v>420</v>
      </c>
      <c r="AM674" s="176" t="s">
        <v>420</v>
      </c>
      <c r="AN674" s="176" t="s">
        <v>420</v>
      </c>
      <c r="AO674" s="176" t="s">
        <v>420</v>
      </c>
      <c r="AP674" s="176">
        <v>24</v>
      </c>
      <c r="AQ674" s="176">
        <v>216</v>
      </c>
      <c r="AR674" s="176" t="s">
        <v>420</v>
      </c>
      <c r="AS674" s="193" t="s">
        <v>420</v>
      </c>
    </row>
    <row r="675" spans="1:45" ht="16.5" customHeight="1">
      <c r="A675" s="175">
        <v>46159</v>
      </c>
      <c r="B675" s="176" t="s">
        <v>245</v>
      </c>
      <c r="C675" s="176" t="s">
        <v>16707</v>
      </c>
      <c r="E675" s="176" t="s">
        <v>420</v>
      </c>
      <c r="F675" s="176" t="s">
        <v>420</v>
      </c>
      <c r="G675" s="176" t="s">
        <v>420</v>
      </c>
      <c r="H675" s="176" t="s">
        <v>420</v>
      </c>
      <c r="I675" s="176" t="s">
        <v>420</v>
      </c>
      <c r="L675" s="176" t="s">
        <v>645</v>
      </c>
      <c r="P675" s="176" t="s">
        <v>645</v>
      </c>
      <c r="T675" s="176" t="s">
        <v>645</v>
      </c>
      <c r="X675" s="176" t="s">
        <v>645</v>
      </c>
      <c r="Z675" s="176" t="s">
        <v>420</v>
      </c>
      <c r="AA675" s="176" t="s">
        <v>645</v>
      </c>
      <c r="AB675" s="176" t="s">
        <v>420</v>
      </c>
      <c r="AC675" s="176" t="s">
        <v>420</v>
      </c>
      <c r="AD675" s="176" t="s">
        <v>420</v>
      </c>
      <c r="AE675" s="176" t="s">
        <v>420</v>
      </c>
      <c r="AF675" s="176" t="s">
        <v>243</v>
      </c>
      <c r="AG675" s="176">
        <v>1</v>
      </c>
      <c r="AH675" s="176" t="s">
        <v>654</v>
      </c>
      <c r="AI675" s="176" t="s">
        <v>654</v>
      </c>
      <c r="AJ675" s="176" t="s">
        <v>654</v>
      </c>
      <c r="AK675" s="176" t="s">
        <v>654</v>
      </c>
      <c r="AL675" s="1231" t="s">
        <v>420</v>
      </c>
      <c r="AM675" s="176" t="s">
        <v>420</v>
      </c>
      <c r="AN675" s="176" t="s">
        <v>420</v>
      </c>
      <c r="AO675" s="176" t="s">
        <v>420</v>
      </c>
      <c r="AP675" s="176">
        <v>24</v>
      </c>
      <c r="AQ675" s="176">
        <v>216</v>
      </c>
      <c r="AR675" s="176" t="s">
        <v>420</v>
      </c>
      <c r="AS675" s="193" t="s">
        <v>420</v>
      </c>
    </row>
    <row r="676" spans="1:45" ht="16.5" customHeight="1">
      <c r="A676" s="175">
        <v>46159</v>
      </c>
      <c r="B676" s="176" t="s">
        <v>246</v>
      </c>
      <c r="C676" s="176" t="s">
        <v>16707</v>
      </c>
      <c r="E676" s="176" t="s">
        <v>420</v>
      </c>
      <c r="F676" s="176" t="s">
        <v>420</v>
      </c>
      <c r="G676" s="176" t="s">
        <v>420</v>
      </c>
      <c r="H676" s="176" t="s">
        <v>420</v>
      </c>
      <c r="I676" s="176" t="s">
        <v>420</v>
      </c>
      <c r="L676" s="176" t="s">
        <v>645</v>
      </c>
      <c r="P676" s="176" t="s">
        <v>645</v>
      </c>
      <c r="T676" s="176" t="s">
        <v>645</v>
      </c>
      <c r="X676" s="176" t="s">
        <v>645</v>
      </c>
      <c r="Z676" s="176" t="s">
        <v>420</v>
      </c>
      <c r="AA676" s="176" t="s">
        <v>645</v>
      </c>
      <c r="AB676" s="176" t="s">
        <v>420</v>
      </c>
      <c r="AC676" s="176" t="s">
        <v>420</v>
      </c>
      <c r="AD676" s="176" t="s">
        <v>420</v>
      </c>
      <c r="AE676" s="176" t="s">
        <v>420</v>
      </c>
      <c r="AF676" s="176" t="s">
        <v>243</v>
      </c>
      <c r="AG676" s="176">
        <v>1</v>
      </c>
      <c r="AH676" s="176" t="s">
        <v>654</v>
      </c>
      <c r="AI676" s="176" t="s">
        <v>654</v>
      </c>
      <c r="AJ676" s="176" t="s">
        <v>654</v>
      </c>
      <c r="AK676" s="176" t="s">
        <v>654</v>
      </c>
      <c r="AL676" s="1231" t="s">
        <v>420</v>
      </c>
      <c r="AM676" s="176" t="s">
        <v>420</v>
      </c>
      <c r="AN676" s="176" t="s">
        <v>420</v>
      </c>
      <c r="AO676" s="176" t="s">
        <v>420</v>
      </c>
      <c r="AP676" s="176">
        <v>24</v>
      </c>
      <c r="AQ676" s="176">
        <v>216</v>
      </c>
      <c r="AR676" s="176" t="s">
        <v>420</v>
      </c>
      <c r="AS676" s="193" t="s">
        <v>420</v>
      </c>
    </row>
    <row r="677" spans="1:45" ht="16.5" customHeight="1">
      <c r="A677" s="175">
        <v>46159</v>
      </c>
      <c r="B677" s="176" t="s">
        <v>247</v>
      </c>
      <c r="C677" s="176" t="s">
        <v>16707</v>
      </c>
      <c r="E677" s="176" t="s">
        <v>420</v>
      </c>
      <c r="F677" s="176" t="s">
        <v>420</v>
      </c>
      <c r="G677" s="176" t="s">
        <v>420</v>
      </c>
      <c r="H677" s="176" t="s">
        <v>420</v>
      </c>
      <c r="I677" s="176" t="s">
        <v>420</v>
      </c>
      <c r="L677" s="176" t="s">
        <v>645</v>
      </c>
      <c r="P677" s="176" t="s">
        <v>645</v>
      </c>
      <c r="T677" s="176" t="s">
        <v>645</v>
      </c>
      <c r="X677" s="176" t="s">
        <v>645</v>
      </c>
      <c r="Z677" s="176" t="s">
        <v>420</v>
      </c>
      <c r="AA677" s="176" t="s">
        <v>645</v>
      </c>
      <c r="AB677" s="176" t="s">
        <v>420</v>
      </c>
      <c r="AC677" s="176" t="s">
        <v>420</v>
      </c>
      <c r="AD677" s="176" t="s">
        <v>420</v>
      </c>
      <c r="AE677" s="176" t="s">
        <v>420</v>
      </c>
      <c r="AF677" s="176" t="s">
        <v>243</v>
      </c>
      <c r="AG677" s="176">
        <v>1</v>
      </c>
      <c r="AH677" s="176" t="s">
        <v>654</v>
      </c>
      <c r="AI677" s="176" t="s">
        <v>654</v>
      </c>
      <c r="AJ677" s="176" t="s">
        <v>654</v>
      </c>
      <c r="AK677" s="176" t="s">
        <v>654</v>
      </c>
      <c r="AL677" s="1231" t="s">
        <v>420</v>
      </c>
      <c r="AM677" s="176" t="s">
        <v>420</v>
      </c>
      <c r="AN677" s="176" t="s">
        <v>420</v>
      </c>
      <c r="AO677" s="176" t="s">
        <v>420</v>
      </c>
      <c r="AP677" s="176">
        <v>24</v>
      </c>
      <c r="AQ677" s="176">
        <v>216</v>
      </c>
      <c r="AR677" s="176" t="s">
        <v>420</v>
      </c>
      <c r="AS677" s="193" t="s">
        <v>420</v>
      </c>
    </row>
    <row r="678" spans="1:45" ht="16.5" customHeight="1">
      <c r="A678" s="175">
        <v>46159</v>
      </c>
      <c r="B678" s="176" t="s">
        <v>248</v>
      </c>
      <c r="C678" s="176" t="s">
        <v>16707</v>
      </c>
      <c r="E678" s="176" t="s">
        <v>420</v>
      </c>
      <c r="F678" s="176" t="s">
        <v>420</v>
      </c>
      <c r="G678" s="176" t="s">
        <v>420</v>
      </c>
      <c r="H678" s="176" t="s">
        <v>420</v>
      </c>
      <c r="I678" s="176" t="s">
        <v>420</v>
      </c>
      <c r="L678" s="176" t="s">
        <v>645</v>
      </c>
      <c r="P678" s="176" t="s">
        <v>645</v>
      </c>
      <c r="T678" s="176" t="s">
        <v>645</v>
      </c>
      <c r="X678" s="176" t="s">
        <v>645</v>
      </c>
      <c r="Z678" s="176" t="s">
        <v>420</v>
      </c>
      <c r="AA678" s="176" t="s">
        <v>645</v>
      </c>
      <c r="AB678" s="176" t="s">
        <v>420</v>
      </c>
      <c r="AC678" s="176" t="s">
        <v>420</v>
      </c>
      <c r="AD678" s="176" t="s">
        <v>420</v>
      </c>
      <c r="AE678" s="176" t="s">
        <v>420</v>
      </c>
      <c r="AF678" s="176" t="s">
        <v>243</v>
      </c>
      <c r="AG678" s="176">
        <v>1</v>
      </c>
      <c r="AH678" s="176" t="s">
        <v>654</v>
      </c>
      <c r="AI678" s="176" t="s">
        <v>654</v>
      </c>
      <c r="AJ678" s="176" t="s">
        <v>654</v>
      </c>
      <c r="AK678" s="176" t="s">
        <v>654</v>
      </c>
      <c r="AL678" s="1231" t="s">
        <v>420</v>
      </c>
      <c r="AM678" s="176" t="s">
        <v>420</v>
      </c>
      <c r="AN678" s="176" t="s">
        <v>420</v>
      </c>
      <c r="AO678" s="176" t="s">
        <v>420</v>
      </c>
      <c r="AP678" s="176">
        <v>24</v>
      </c>
      <c r="AQ678" s="176">
        <v>216</v>
      </c>
      <c r="AR678" s="176" t="s">
        <v>420</v>
      </c>
      <c r="AS678" s="193" t="s">
        <v>420</v>
      </c>
    </row>
    <row r="679" spans="1:45" ht="16.5" customHeight="1">
      <c r="A679" s="175">
        <v>46159</v>
      </c>
      <c r="B679" s="176" t="s">
        <v>249</v>
      </c>
      <c r="C679" s="176" t="s">
        <v>16707</v>
      </c>
      <c r="E679" s="176" t="s">
        <v>420</v>
      </c>
      <c r="F679" s="176" t="s">
        <v>420</v>
      </c>
      <c r="G679" s="176" t="s">
        <v>420</v>
      </c>
      <c r="H679" s="176" t="s">
        <v>420</v>
      </c>
      <c r="I679" s="176" t="s">
        <v>420</v>
      </c>
      <c r="L679" s="176" t="s">
        <v>645</v>
      </c>
      <c r="P679" s="176" t="s">
        <v>645</v>
      </c>
      <c r="T679" s="176" t="s">
        <v>645</v>
      </c>
      <c r="X679" s="176" t="s">
        <v>645</v>
      </c>
      <c r="Z679" s="176" t="s">
        <v>420</v>
      </c>
      <c r="AA679" s="176" t="s">
        <v>645</v>
      </c>
      <c r="AB679" s="176" t="s">
        <v>420</v>
      </c>
      <c r="AC679" s="176" t="s">
        <v>420</v>
      </c>
      <c r="AD679" s="176" t="s">
        <v>420</v>
      </c>
      <c r="AE679" s="176" t="s">
        <v>420</v>
      </c>
      <c r="AF679" s="176" t="s">
        <v>243</v>
      </c>
      <c r="AG679" s="176">
        <v>1</v>
      </c>
      <c r="AH679" s="176" t="s">
        <v>654</v>
      </c>
      <c r="AI679" s="176" t="s">
        <v>654</v>
      </c>
      <c r="AJ679" s="176" t="s">
        <v>654</v>
      </c>
      <c r="AK679" s="176" t="s">
        <v>654</v>
      </c>
      <c r="AL679" s="1231" t="s">
        <v>420</v>
      </c>
      <c r="AM679" s="176" t="s">
        <v>420</v>
      </c>
      <c r="AN679" s="176" t="s">
        <v>420</v>
      </c>
      <c r="AO679" s="176" t="s">
        <v>420</v>
      </c>
      <c r="AP679" s="176">
        <v>24</v>
      </c>
      <c r="AQ679" s="176">
        <v>216</v>
      </c>
      <c r="AR679" s="176" t="s">
        <v>420</v>
      </c>
      <c r="AS679" s="193" t="s">
        <v>420</v>
      </c>
    </row>
    <row r="680" spans="1:45" ht="16.5" customHeight="1">
      <c r="A680" s="175">
        <v>46159</v>
      </c>
      <c r="B680" s="176" t="s">
        <v>250</v>
      </c>
      <c r="C680" s="176" t="s">
        <v>16707</v>
      </c>
      <c r="E680" s="176" t="s">
        <v>420</v>
      </c>
      <c r="F680" s="176" t="s">
        <v>420</v>
      </c>
      <c r="G680" s="176" t="s">
        <v>420</v>
      </c>
      <c r="H680" s="176" t="s">
        <v>420</v>
      </c>
      <c r="I680" s="176" t="s">
        <v>420</v>
      </c>
      <c r="L680" s="176" t="s">
        <v>645</v>
      </c>
      <c r="P680" s="176" t="s">
        <v>645</v>
      </c>
      <c r="T680" s="176" t="s">
        <v>645</v>
      </c>
      <c r="X680" s="176" t="s">
        <v>645</v>
      </c>
      <c r="Z680" s="176" t="s">
        <v>420</v>
      </c>
      <c r="AA680" s="176" t="s">
        <v>645</v>
      </c>
      <c r="AB680" s="176" t="s">
        <v>420</v>
      </c>
      <c r="AC680" s="176" t="s">
        <v>420</v>
      </c>
      <c r="AD680" s="176" t="s">
        <v>420</v>
      </c>
      <c r="AE680" s="176" t="s">
        <v>420</v>
      </c>
      <c r="AF680" s="176" t="s">
        <v>243</v>
      </c>
      <c r="AG680" s="176">
        <v>1</v>
      </c>
      <c r="AH680" s="176" t="s">
        <v>654</v>
      </c>
      <c r="AI680" s="176" t="s">
        <v>654</v>
      </c>
      <c r="AJ680" s="176" t="s">
        <v>654</v>
      </c>
      <c r="AK680" s="176" t="s">
        <v>654</v>
      </c>
      <c r="AL680" s="1231" t="s">
        <v>420</v>
      </c>
      <c r="AM680" s="176" t="s">
        <v>420</v>
      </c>
      <c r="AN680" s="176" t="s">
        <v>420</v>
      </c>
      <c r="AO680" s="176" t="s">
        <v>420</v>
      </c>
      <c r="AP680" s="176">
        <v>24</v>
      </c>
      <c r="AQ680" s="176">
        <v>216</v>
      </c>
      <c r="AR680" s="176" t="s">
        <v>420</v>
      </c>
      <c r="AS680" s="193" t="s">
        <v>420</v>
      </c>
    </row>
    <row r="681" spans="1:45" ht="16.5" customHeight="1">
      <c r="A681" s="175">
        <v>46160</v>
      </c>
      <c r="B681" s="176" t="s">
        <v>212</v>
      </c>
      <c r="C681" s="176" t="s">
        <v>645</v>
      </c>
      <c r="E681" s="176" t="s">
        <v>420</v>
      </c>
      <c r="F681" s="176" t="s">
        <v>420</v>
      </c>
      <c r="G681" s="176" t="s">
        <v>420</v>
      </c>
      <c r="H681" s="176" t="s">
        <v>420</v>
      </c>
      <c r="I681" s="176" t="s">
        <v>420</v>
      </c>
      <c r="L681" s="176" t="s">
        <v>645</v>
      </c>
      <c r="P681" s="176" t="s">
        <v>645</v>
      </c>
      <c r="T681" s="176" t="s">
        <v>645</v>
      </c>
      <c r="X681" s="176" t="s">
        <v>645</v>
      </c>
      <c r="Z681" s="176" t="s">
        <v>420</v>
      </c>
      <c r="AA681" s="176" t="s">
        <v>645</v>
      </c>
      <c r="AB681" s="176" t="s">
        <v>420</v>
      </c>
      <c r="AC681" s="176" t="s">
        <v>420</v>
      </c>
      <c r="AD681" s="176" t="s">
        <v>420</v>
      </c>
      <c r="AE681" s="176" t="s">
        <v>420</v>
      </c>
      <c r="AF681" s="176" t="s">
        <v>213</v>
      </c>
      <c r="AG681" s="176">
        <v>1</v>
      </c>
      <c r="AH681" s="176" t="s">
        <v>654</v>
      </c>
      <c r="AI681" s="176" t="s">
        <v>654</v>
      </c>
      <c r="AJ681" s="176" t="s">
        <v>654</v>
      </c>
      <c r="AK681" s="176" t="s">
        <v>654</v>
      </c>
      <c r="AL681" s="1231" t="s">
        <v>420</v>
      </c>
      <c r="AM681" s="176" t="s">
        <v>420</v>
      </c>
      <c r="AN681" s="176" t="s">
        <v>420</v>
      </c>
      <c r="AO681" s="176" t="s">
        <v>420</v>
      </c>
      <c r="AP681" s="176">
        <v>24</v>
      </c>
      <c r="AQ681" s="176">
        <v>216</v>
      </c>
      <c r="AR681" s="176" t="s">
        <v>420</v>
      </c>
      <c r="AS681" s="193" t="s">
        <v>420</v>
      </c>
    </row>
    <row r="682" spans="1:45" ht="16.5" customHeight="1">
      <c r="A682" s="175">
        <v>46160</v>
      </c>
      <c r="B682" s="176" t="s">
        <v>214</v>
      </c>
      <c r="C682" s="176" t="s">
        <v>17237</v>
      </c>
      <c r="E682" s="176" t="s">
        <v>425</v>
      </c>
      <c r="F682" s="176" t="s">
        <v>17233</v>
      </c>
      <c r="G682" s="176">
        <v>780</v>
      </c>
      <c r="H682" s="176" t="s">
        <v>1332</v>
      </c>
      <c r="I682" s="176">
        <v>5</v>
      </c>
      <c r="L682" s="176" t="s">
        <v>660</v>
      </c>
      <c r="P682" s="176" t="s">
        <v>660</v>
      </c>
      <c r="T682" s="176" t="s">
        <v>483</v>
      </c>
      <c r="V682" s="176">
        <v>18</v>
      </c>
      <c r="W682" s="176">
        <v>0</v>
      </c>
      <c r="X682" s="176">
        <v>9010</v>
      </c>
      <c r="Y682" s="176">
        <v>8901</v>
      </c>
      <c r="Z682" s="176">
        <v>1.7777777777777777</v>
      </c>
      <c r="AA682" s="176" t="s">
        <v>660</v>
      </c>
      <c r="AB682" s="176" t="s">
        <v>420</v>
      </c>
      <c r="AC682" s="176" t="s">
        <v>420</v>
      </c>
      <c r="AD682" s="176" t="s">
        <v>420</v>
      </c>
      <c r="AE682" s="176" t="s">
        <v>420</v>
      </c>
      <c r="AF682" s="176" t="s">
        <v>213</v>
      </c>
      <c r="AG682" s="176">
        <v>1</v>
      </c>
      <c r="AH682" s="176" t="s">
        <v>16623</v>
      </c>
      <c r="AI682" s="176" t="s">
        <v>16623</v>
      </c>
      <c r="AJ682" s="176" t="s">
        <v>650</v>
      </c>
      <c r="AK682" s="176" t="s">
        <v>650</v>
      </c>
      <c r="AL682" s="1231" t="s">
        <v>251</v>
      </c>
      <c r="AM682" s="176" t="s">
        <v>126</v>
      </c>
      <c r="AN682" s="176">
        <v>0.91100000000000003</v>
      </c>
      <c r="AO682" s="176">
        <v>1.8</v>
      </c>
      <c r="AP682" s="176">
        <v>24</v>
      </c>
      <c r="AQ682" s="176">
        <v>216</v>
      </c>
      <c r="AR682" s="176">
        <v>2.8</v>
      </c>
      <c r="AS682" s="193">
        <v>13223.3472</v>
      </c>
    </row>
    <row r="683" spans="1:45" ht="16.5" customHeight="1">
      <c r="A683" s="175">
        <v>46160</v>
      </c>
      <c r="B683" s="176" t="s">
        <v>215</v>
      </c>
      <c r="C683" s="176" t="s">
        <v>17289</v>
      </c>
      <c r="D683" s="176" t="s">
        <v>646</v>
      </c>
      <c r="E683" s="176" t="s">
        <v>17279</v>
      </c>
      <c r="F683" s="176" t="s">
        <v>17297</v>
      </c>
      <c r="G683" s="176">
        <v>700</v>
      </c>
      <c r="H683" s="176" t="s">
        <v>1237</v>
      </c>
      <c r="I683" s="176">
        <v>5</v>
      </c>
      <c r="J683" s="176">
        <v>26</v>
      </c>
      <c r="K683" s="176">
        <v>0</v>
      </c>
      <c r="M683" s="176">
        <v>7644</v>
      </c>
      <c r="N683" s="176">
        <v>10</v>
      </c>
      <c r="O683" s="176">
        <v>0</v>
      </c>
      <c r="P683" s="176" t="s">
        <v>645</v>
      </c>
      <c r="Q683" s="176">
        <v>7729</v>
      </c>
      <c r="R683" s="176">
        <v>0</v>
      </c>
      <c r="S683" s="176">
        <v>0</v>
      </c>
      <c r="T683" s="176" t="s">
        <v>645</v>
      </c>
      <c r="U683" s="176">
        <v>7489</v>
      </c>
      <c r="V683" s="176">
        <v>34</v>
      </c>
      <c r="W683" s="176">
        <v>0</v>
      </c>
      <c r="X683" s="176" t="s">
        <v>645</v>
      </c>
      <c r="Y683" s="176">
        <v>6610</v>
      </c>
      <c r="Z683" s="176">
        <v>3.2653061224489797</v>
      </c>
      <c r="AA683" s="176">
        <v>23.333333333333332</v>
      </c>
      <c r="AB683" s="176">
        <v>1</v>
      </c>
      <c r="AC683" s="176">
        <v>73.680000000000007</v>
      </c>
      <c r="AD683" s="176">
        <v>2.9166666666666665</v>
      </c>
      <c r="AE683" s="176">
        <v>2.9166666666666665</v>
      </c>
      <c r="AF683" s="176" t="s">
        <v>213</v>
      </c>
      <c r="AG683" s="176">
        <v>1</v>
      </c>
      <c r="AH683" s="176" t="s">
        <v>16623</v>
      </c>
      <c r="AI683" s="176" t="s">
        <v>16623</v>
      </c>
      <c r="AJ683" s="176" t="s">
        <v>650</v>
      </c>
      <c r="AK683" s="176" t="s">
        <v>650</v>
      </c>
      <c r="AL683" s="1231" t="s">
        <v>251</v>
      </c>
      <c r="AM683" s="176" t="s">
        <v>466</v>
      </c>
      <c r="AN683" s="176">
        <v>1.1890000000000001</v>
      </c>
      <c r="AO683" s="176">
        <v>2.2999999999999998</v>
      </c>
      <c r="AP683" s="176">
        <v>24</v>
      </c>
      <c r="AQ683" s="176">
        <v>216</v>
      </c>
      <c r="AR683" s="176">
        <v>3.3</v>
      </c>
      <c r="AS683" s="193">
        <v>20340.460800000001</v>
      </c>
    </row>
    <row r="684" spans="1:45" ht="16.5" customHeight="1">
      <c r="A684" s="175">
        <v>46160</v>
      </c>
      <c r="B684" s="176" t="s">
        <v>216</v>
      </c>
      <c r="C684" s="176" t="s">
        <v>17356</v>
      </c>
      <c r="E684" s="176" t="s">
        <v>15134</v>
      </c>
      <c r="F684" s="176" t="s">
        <v>17376</v>
      </c>
      <c r="G684" s="176">
        <v>600</v>
      </c>
      <c r="H684" s="176" t="s">
        <v>661</v>
      </c>
      <c r="I684" s="176">
        <v>5</v>
      </c>
      <c r="L684" s="176" t="s">
        <v>127</v>
      </c>
      <c r="M684" s="176" t="s">
        <v>645</v>
      </c>
      <c r="P684" s="176" t="s">
        <v>127</v>
      </c>
      <c r="Q684" s="176" t="s">
        <v>645</v>
      </c>
      <c r="T684" s="176" t="s">
        <v>127</v>
      </c>
      <c r="U684" s="176" t="s">
        <v>645</v>
      </c>
      <c r="V684" s="176">
        <v>8</v>
      </c>
      <c r="W684" s="176">
        <v>0</v>
      </c>
      <c r="X684" s="176" t="s">
        <v>645</v>
      </c>
      <c r="Y684" s="176">
        <v>1872</v>
      </c>
      <c r="Z684" s="176">
        <v>2.8346456692913384</v>
      </c>
      <c r="AA684" s="176" t="s">
        <v>127</v>
      </c>
      <c r="AB684" s="176" t="s">
        <v>420</v>
      </c>
      <c r="AC684" s="176" t="s">
        <v>420</v>
      </c>
      <c r="AD684" s="176" t="s">
        <v>420</v>
      </c>
      <c r="AE684" s="176" t="s">
        <v>420</v>
      </c>
      <c r="AF684" s="176" t="s">
        <v>213</v>
      </c>
      <c r="AG684" s="176">
        <v>2</v>
      </c>
      <c r="AH684" s="176" t="s">
        <v>642</v>
      </c>
      <c r="AI684" s="176" t="s">
        <v>642</v>
      </c>
      <c r="AJ684" s="176" t="s">
        <v>647</v>
      </c>
      <c r="AK684" s="176" t="s">
        <v>647</v>
      </c>
      <c r="AL684" s="1231" t="s">
        <v>252</v>
      </c>
      <c r="AM684" s="176" t="s">
        <v>126</v>
      </c>
      <c r="AN684" s="176">
        <v>0.91100000000000003</v>
      </c>
      <c r="AO684" s="176">
        <v>3.2</v>
      </c>
      <c r="AP684" s="176">
        <v>24</v>
      </c>
      <c r="AQ684" s="176">
        <v>216</v>
      </c>
      <c r="AR684" s="176">
        <v>4.2</v>
      </c>
      <c r="AS684" s="193">
        <v>19835.020800000002</v>
      </c>
    </row>
    <row r="685" spans="1:45" ht="16.5" customHeight="1">
      <c r="A685" s="175">
        <v>46160</v>
      </c>
      <c r="B685" s="176" t="s">
        <v>217</v>
      </c>
      <c r="C685" s="176" t="s">
        <v>16722</v>
      </c>
      <c r="E685" s="176" t="s">
        <v>874</v>
      </c>
      <c r="F685" s="176" t="s">
        <v>16725</v>
      </c>
      <c r="G685" s="176">
        <v>600</v>
      </c>
      <c r="H685" s="176" t="s">
        <v>16053</v>
      </c>
      <c r="I685" s="176">
        <v>4</v>
      </c>
      <c r="J685" s="176">
        <v>33</v>
      </c>
      <c r="K685" s="176">
        <v>0</v>
      </c>
      <c r="L685" s="176">
        <v>8277</v>
      </c>
      <c r="M685" s="176">
        <v>8443</v>
      </c>
      <c r="N685" s="176">
        <v>12</v>
      </c>
      <c r="O685" s="176">
        <v>0</v>
      </c>
      <c r="P685" s="176">
        <v>8407</v>
      </c>
      <c r="Q685" s="176">
        <v>8881</v>
      </c>
      <c r="R685" s="176">
        <v>13</v>
      </c>
      <c r="S685" s="176">
        <v>0</v>
      </c>
      <c r="T685" s="176">
        <v>8337</v>
      </c>
      <c r="U685" s="176">
        <v>9156</v>
      </c>
      <c r="V685" s="176">
        <v>19</v>
      </c>
      <c r="W685" s="176">
        <v>0</v>
      </c>
      <c r="X685" s="176">
        <v>8281</v>
      </c>
      <c r="Y685" s="176">
        <v>9296</v>
      </c>
      <c r="Z685" s="176">
        <v>1.7496962332928312</v>
      </c>
      <c r="AA685" s="176">
        <v>25.666666666666668</v>
      </c>
      <c r="AB685" s="176">
        <v>1</v>
      </c>
      <c r="AC685" s="176">
        <v>86.347499999999997</v>
      </c>
      <c r="AD685" s="176">
        <v>3.2083333333333335</v>
      </c>
      <c r="AE685" s="176">
        <v>3.2083333333333335</v>
      </c>
      <c r="AF685" s="176" t="s">
        <v>213</v>
      </c>
      <c r="AG685" s="176">
        <v>1</v>
      </c>
      <c r="AH685" s="176" t="s">
        <v>642</v>
      </c>
      <c r="AI685" s="176" t="s">
        <v>642</v>
      </c>
      <c r="AJ685" s="176" t="s">
        <v>647</v>
      </c>
      <c r="AK685" s="176" t="s">
        <v>647</v>
      </c>
      <c r="AL685" s="1231" t="s">
        <v>252</v>
      </c>
      <c r="AM685" s="176" t="s">
        <v>126</v>
      </c>
      <c r="AN685" s="176">
        <v>0.91100000000000003</v>
      </c>
      <c r="AO685" s="176">
        <v>1.7</v>
      </c>
      <c r="AP685" s="176">
        <v>24</v>
      </c>
      <c r="AQ685" s="176">
        <v>216</v>
      </c>
      <c r="AR685" s="176">
        <v>2.7</v>
      </c>
      <c r="AS685" s="193">
        <v>12751.084800000001</v>
      </c>
    </row>
    <row r="686" spans="1:45" ht="16.5" customHeight="1">
      <c r="A686" s="175">
        <v>46160</v>
      </c>
      <c r="B686" s="176" t="s">
        <v>218</v>
      </c>
      <c r="C686" s="176" t="s">
        <v>645</v>
      </c>
      <c r="E686" s="176" t="s">
        <v>420</v>
      </c>
      <c r="F686" s="176" t="s">
        <v>420</v>
      </c>
      <c r="G686" s="176" t="s">
        <v>420</v>
      </c>
      <c r="H686" s="176" t="s">
        <v>420</v>
      </c>
      <c r="I686" s="176" t="s">
        <v>420</v>
      </c>
      <c r="L686" s="176" t="s">
        <v>645</v>
      </c>
      <c r="P686" s="176" t="s">
        <v>645</v>
      </c>
      <c r="T686" s="176" t="s">
        <v>645</v>
      </c>
      <c r="X686" s="176" t="s">
        <v>645</v>
      </c>
      <c r="Z686" s="176" t="s">
        <v>420</v>
      </c>
      <c r="AA686" s="176" t="s">
        <v>645</v>
      </c>
      <c r="AB686" s="176" t="s">
        <v>420</v>
      </c>
      <c r="AC686" s="176" t="s">
        <v>420</v>
      </c>
      <c r="AD686" s="176" t="s">
        <v>420</v>
      </c>
      <c r="AE686" s="176" t="s">
        <v>420</v>
      </c>
      <c r="AF686" s="176" t="s">
        <v>213</v>
      </c>
      <c r="AG686" s="176">
        <v>1</v>
      </c>
      <c r="AH686" s="176" t="s">
        <v>654</v>
      </c>
      <c r="AI686" s="176" t="s">
        <v>654</v>
      </c>
      <c r="AJ686" s="176" t="s">
        <v>654</v>
      </c>
      <c r="AK686" s="176" t="s">
        <v>654</v>
      </c>
      <c r="AL686" s="1231" t="s">
        <v>420</v>
      </c>
      <c r="AM686" s="176" t="s">
        <v>420</v>
      </c>
      <c r="AN686" s="176" t="s">
        <v>420</v>
      </c>
      <c r="AO686" s="176" t="s">
        <v>420</v>
      </c>
      <c r="AP686" s="176">
        <v>24</v>
      </c>
      <c r="AQ686" s="176">
        <v>216</v>
      </c>
      <c r="AR686" s="176" t="s">
        <v>420</v>
      </c>
      <c r="AS686" s="193" t="s">
        <v>420</v>
      </c>
    </row>
    <row r="687" spans="1:45" ht="16.5" customHeight="1">
      <c r="A687" s="175">
        <v>46160</v>
      </c>
      <c r="B687" s="176" t="s">
        <v>219</v>
      </c>
      <c r="C687" s="176" t="s">
        <v>17288</v>
      </c>
      <c r="D687" s="176" t="s">
        <v>17291</v>
      </c>
      <c r="E687" s="176" t="s">
        <v>1557</v>
      </c>
      <c r="F687" s="176" t="s">
        <v>16724</v>
      </c>
      <c r="G687" s="176">
        <v>630</v>
      </c>
      <c r="H687" s="176" t="s">
        <v>634</v>
      </c>
      <c r="I687" s="176">
        <v>2</v>
      </c>
      <c r="L687" s="176" t="s">
        <v>640</v>
      </c>
      <c r="P687" s="176" t="s">
        <v>640</v>
      </c>
      <c r="T687" s="176" t="s">
        <v>645</v>
      </c>
      <c r="X687" s="176" t="s">
        <v>645</v>
      </c>
      <c r="Z687" s="176">
        <v>2.4615384615384617</v>
      </c>
      <c r="AA687" s="176" t="s">
        <v>640</v>
      </c>
      <c r="AB687" s="176" t="s">
        <v>420</v>
      </c>
      <c r="AC687" s="176" t="s">
        <v>420</v>
      </c>
      <c r="AD687" s="176" t="s">
        <v>420</v>
      </c>
      <c r="AE687" s="176" t="s">
        <v>420</v>
      </c>
      <c r="AF687" s="176" t="s">
        <v>213</v>
      </c>
      <c r="AG687" s="176">
        <v>1</v>
      </c>
      <c r="AH687" s="176" t="s">
        <v>16623</v>
      </c>
      <c r="AI687" s="176" t="s">
        <v>16623</v>
      </c>
      <c r="AJ687" s="176" t="s">
        <v>650</v>
      </c>
      <c r="AK687" s="176" t="s">
        <v>650</v>
      </c>
      <c r="AL687" s="1231" t="s">
        <v>251</v>
      </c>
      <c r="AM687" s="176" t="s">
        <v>1036</v>
      </c>
      <c r="AN687" s="176">
        <v>0.56200000000000006</v>
      </c>
      <c r="AO687" s="176">
        <v>1.1000000000000001</v>
      </c>
      <c r="AP687" s="176">
        <v>24</v>
      </c>
      <c r="AQ687" s="176">
        <v>216</v>
      </c>
      <c r="AR687" s="176">
        <v>2.1</v>
      </c>
      <c r="AS687" s="193">
        <v>6118.1568000000007</v>
      </c>
    </row>
    <row r="688" spans="1:45" ht="16.5" customHeight="1">
      <c r="A688" s="175">
        <v>46160</v>
      </c>
      <c r="B688" s="176" t="s">
        <v>220</v>
      </c>
      <c r="C688" s="176" t="s">
        <v>645</v>
      </c>
      <c r="E688" s="176" t="s">
        <v>420</v>
      </c>
      <c r="F688" s="176" t="s">
        <v>420</v>
      </c>
      <c r="G688" s="176" t="s">
        <v>420</v>
      </c>
      <c r="H688" s="176" t="s">
        <v>420</v>
      </c>
      <c r="I688" s="176" t="s">
        <v>420</v>
      </c>
      <c r="L688" s="176" t="s">
        <v>645</v>
      </c>
      <c r="P688" s="176" t="s">
        <v>645</v>
      </c>
      <c r="T688" s="176" t="s">
        <v>645</v>
      </c>
      <c r="X688" s="176" t="s">
        <v>645</v>
      </c>
      <c r="Z688" s="176" t="s">
        <v>420</v>
      </c>
      <c r="AA688" s="176" t="s">
        <v>645</v>
      </c>
      <c r="AB688" s="176" t="s">
        <v>420</v>
      </c>
      <c r="AC688" s="176" t="s">
        <v>420</v>
      </c>
      <c r="AD688" s="176" t="s">
        <v>420</v>
      </c>
      <c r="AE688" s="176" t="s">
        <v>420</v>
      </c>
      <c r="AF688" s="176" t="s">
        <v>213</v>
      </c>
      <c r="AG688" s="176">
        <v>1</v>
      </c>
      <c r="AH688" s="176" t="s">
        <v>654</v>
      </c>
      <c r="AI688" s="176" t="s">
        <v>654</v>
      </c>
      <c r="AJ688" s="176" t="s">
        <v>654</v>
      </c>
      <c r="AK688" s="176" t="s">
        <v>654</v>
      </c>
      <c r="AL688" s="1231" t="s">
        <v>420</v>
      </c>
      <c r="AM688" s="176" t="s">
        <v>420</v>
      </c>
      <c r="AN688" s="176" t="s">
        <v>420</v>
      </c>
      <c r="AO688" s="176" t="s">
        <v>420</v>
      </c>
      <c r="AP688" s="176">
        <v>24</v>
      </c>
      <c r="AQ688" s="176">
        <v>216</v>
      </c>
      <c r="AR688" s="176" t="s">
        <v>420</v>
      </c>
      <c r="AS688" s="193" t="s">
        <v>420</v>
      </c>
    </row>
    <row r="689" spans="1:45" ht="16.5" customHeight="1">
      <c r="A689" s="175">
        <v>46160</v>
      </c>
      <c r="B689" s="176" t="s">
        <v>221</v>
      </c>
      <c r="C689" s="176" t="s">
        <v>17355</v>
      </c>
      <c r="E689" s="176" t="s">
        <v>628</v>
      </c>
      <c r="F689" s="176" t="s">
        <v>17264</v>
      </c>
      <c r="G689" s="176">
        <v>600</v>
      </c>
      <c r="H689" s="176" t="s">
        <v>480</v>
      </c>
      <c r="I689" s="176">
        <v>5</v>
      </c>
      <c r="J689" s="176">
        <v>10</v>
      </c>
      <c r="K689" s="176">
        <v>0</v>
      </c>
      <c r="L689" s="176">
        <v>8571</v>
      </c>
      <c r="M689" s="176">
        <v>8002</v>
      </c>
      <c r="N689" s="176">
        <v>7</v>
      </c>
      <c r="O689" s="176">
        <v>0</v>
      </c>
      <c r="P689" s="176">
        <v>8510</v>
      </c>
      <c r="Q689" s="176">
        <v>8008</v>
      </c>
      <c r="R689" s="176">
        <v>6</v>
      </c>
      <c r="S689" s="176">
        <v>0</v>
      </c>
      <c r="T689" s="176">
        <v>8489</v>
      </c>
      <c r="U689" s="176">
        <v>7924</v>
      </c>
      <c r="V689" s="176">
        <v>3</v>
      </c>
      <c r="W689" s="176">
        <v>0</v>
      </c>
      <c r="X689" s="176">
        <v>8475</v>
      </c>
      <c r="Y689" s="176">
        <v>7870</v>
      </c>
      <c r="Z689" s="176">
        <v>2.8685258964143427</v>
      </c>
      <c r="AA689" s="176">
        <v>8.6666666666666661</v>
      </c>
      <c r="AB689" s="176">
        <v>1</v>
      </c>
      <c r="AC689" s="176">
        <v>82.311250000000001</v>
      </c>
      <c r="AD689" s="176">
        <v>1.0833333333333333</v>
      </c>
      <c r="AE689" s="176">
        <v>1.0833333333333333</v>
      </c>
      <c r="AF689" s="176" t="s">
        <v>213</v>
      </c>
      <c r="AG689" s="176">
        <v>1</v>
      </c>
      <c r="AH689" s="176" t="s">
        <v>16623</v>
      </c>
      <c r="AI689" s="176" t="s">
        <v>16623</v>
      </c>
      <c r="AJ689" s="176" t="s">
        <v>647</v>
      </c>
      <c r="AK689" s="176" t="s">
        <v>647</v>
      </c>
      <c r="AL689" s="1231" t="s">
        <v>251</v>
      </c>
      <c r="AM689" s="176" t="s">
        <v>126</v>
      </c>
      <c r="AN689" s="176">
        <v>0.91100000000000003</v>
      </c>
      <c r="AO689" s="176">
        <v>3</v>
      </c>
      <c r="AP689" s="176">
        <v>24</v>
      </c>
      <c r="AQ689" s="176">
        <v>216</v>
      </c>
      <c r="AR689" s="176">
        <v>4</v>
      </c>
      <c r="AS689" s="193">
        <v>18890.495999999999</v>
      </c>
    </row>
    <row r="690" spans="1:45" ht="16.5" customHeight="1">
      <c r="A690" s="175">
        <v>46160</v>
      </c>
      <c r="B690" s="176" t="s">
        <v>222</v>
      </c>
      <c r="C690" s="176" t="s">
        <v>645</v>
      </c>
      <c r="E690" s="176" t="s">
        <v>420</v>
      </c>
      <c r="F690" s="176" t="s">
        <v>420</v>
      </c>
      <c r="G690" s="176" t="s">
        <v>420</v>
      </c>
      <c r="H690" s="176" t="s">
        <v>420</v>
      </c>
      <c r="I690" s="176" t="s">
        <v>420</v>
      </c>
      <c r="L690" s="176" t="s">
        <v>645</v>
      </c>
      <c r="P690" s="176" t="s">
        <v>645</v>
      </c>
      <c r="T690" s="176" t="s">
        <v>645</v>
      </c>
      <c r="X690" s="176" t="s">
        <v>645</v>
      </c>
      <c r="Z690" s="176" t="s">
        <v>420</v>
      </c>
      <c r="AA690" s="176" t="s">
        <v>645</v>
      </c>
      <c r="AB690" s="176" t="s">
        <v>420</v>
      </c>
      <c r="AC690" s="176" t="s">
        <v>420</v>
      </c>
      <c r="AD690" s="176" t="s">
        <v>420</v>
      </c>
      <c r="AE690" s="176" t="s">
        <v>420</v>
      </c>
      <c r="AF690" s="176" t="s">
        <v>213</v>
      </c>
      <c r="AG690" s="176">
        <v>1</v>
      </c>
      <c r="AH690" s="176" t="s">
        <v>654</v>
      </c>
      <c r="AI690" s="176" t="s">
        <v>654</v>
      </c>
      <c r="AJ690" s="176" t="s">
        <v>654</v>
      </c>
      <c r="AK690" s="176" t="s">
        <v>654</v>
      </c>
      <c r="AL690" s="1231" t="s">
        <v>420</v>
      </c>
      <c r="AM690" s="176" t="s">
        <v>420</v>
      </c>
      <c r="AN690" s="176" t="s">
        <v>420</v>
      </c>
      <c r="AO690" s="176" t="s">
        <v>420</v>
      </c>
      <c r="AP690" s="176">
        <v>24</v>
      </c>
      <c r="AQ690" s="176">
        <v>216</v>
      </c>
      <c r="AR690" s="176" t="s">
        <v>420</v>
      </c>
      <c r="AS690" s="193" t="s">
        <v>420</v>
      </c>
    </row>
    <row r="691" spans="1:45" ht="16.5" customHeight="1">
      <c r="A691" s="175">
        <v>46160</v>
      </c>
      <c r="B691" s="176" t="s">
        <v>223</v>
      </c>
      <c r="C691" s="176" t="s">
        <v>645</v>
      </c>
      <c r="E691" s="176" t="s">
        <v>420</v>
      </c>
      <c r="F691" s="176" t="s">
        <v>420</v>
      </c>
      <c r="G691" s="176" t="s">
        <v>420</v>
      </c>
      <c r="H691" s="176" t="s">
        <v>420</v>
      </c>
      <c r="I691" s="176" t="s">
        <v>420</v>
      </c>
      <c r="L691" s="176" t="s">
        <v>645</v>
      </c>
      <c r="P691" s="176" t="s">
        <v>645</v>
      </c>
      <c r="T691" s="176" t="s">
        <v>645</v>
      </c>
      <c r="X691" s="176" t="s">
        <v>645</v>
      </c>
      <c r="Z691" s="176" t="s">
        <v>420</v>
      </c>
      <c r="AA691" s="176" t="s">
        <v>645</v>
      </c>
      <c r="AB691" s="176" t="s">
        <v>420</v>
      </c>
      <c r="AC691" s="176" t="s">
        <v>420</v>
      </c>
      <c r="AD691" s="176" t="s">
        <v>420</v>
      </c>
      <c r="AE691" s="176" t="s">
        <v>420</v>
      </c>
      <c r="AF691" s="176" t="s">
        <v>213</v>
      </c>
      <c r="AG691" s="176">
        <v>1</v>
      </c>
      <c r="AH691" s="176" t="s">
        <v>654</v>
      </c>
      <c r="AI691" s="176" t="s">
        <v>654</v>
      </c>
      <c r="AJ691" s="176" t="s">
        <v>654</v>
      </c>
      <c r="AK691" s="176" t="s">
        <v>654</v>
      </c>
      <c r="AL691" s="1231" t="s">
        <v>420</v>
      </c>
      <c r="AM691" s="176" t="s">
        <v>420</v>
      </c>
      <c r="AN691" s="176" t="s">
        <v>420</v>
      </c>
      <c r="AO691" s="176" t="s">
        <v>420</v>
      </c>
      <c r="AP691" s="176">
        <v>24</v>
      </c>
      <c r="AQ691" s="176">
        <v>216</v>
      </c>
      <c r="AR691" s="176" t="s">
        <v>420</v>
      </c>
      <c r="AS691" s="193" t="s">
        <v>420</v>
      </c>
    </row>
    <row r="692" spans="1:45" ht="16.5" customHeight="1">
      <c r="A692" s="175">
        <v>46160</v>
      </c>
      <c r="B692" s="176" t="s">
        <v>224</v>
      </c>
      <c r="C692" s="176" t="s">
        <v>17274</v>
      </c>
      <c r="D692" s="176" t="s">
        <v>646</v>
      </c>
      <c r="E692" s="176" t="s">
        <v>17279</v>
      </c>
      <c r="F692" s="176" t="s">
        <v>17280</v>
      </c>
      <c r="G692" s="176">
        <v>700</v>
      </c>
      <c r="H692" s="176" t="s">
        <v>16545</v>
      </c>
      <c r="I692" s="176">
        <v>5</v>
      </c>
      <c r="J692" s="176">
        <v>46</v>
      </c>
      <c r="K692" s="176">
        <v>0</v>
      </c>
      <c r="L692" s="176">
        <v>8805</v>
      </c>
      <c r="M692" s="176">
        <v>8507</v>
      </c>
      <c r="N692" s="176">
        <v>14</v>
      </c>
      <c r="O692" s="176">
        <v>0</v>
      </c>
      <c r="P692" s="176">
        <v>8906</v>
      </c>
      <c r="Q692" s="176">
        <v>8952</v>
      </c>
      <c r="R692" s="176">
        <v>28</v>
      </c>
      <c r="S692" s="176">
        <v>0</v>
      </c>
      <c r="T692" s="176">
        <v>8710</v>
      </c>
      <c r="U692" s="176">
        <v>8866</v>
      </c>
      <c r="V692" s="176">
        <v>36</v>
      </c>
      <c r="W692" s="176">
        <v>0</v>
      </c>
      <c r="X692" s="176">
        <v>8731</v>
      </c>
      <c r="Y692" s="176">
        <v>8885</v>
      </c>
      <c r="Z692" s="176">
        <v>3.2653061224489797</v>
      </c>
      <c r="AA692" s="176">
        <v>20.666666666666668</v>
      </c>
      <c r="AB692" s="176">
        <v>1</v>
      </c>
      <c r="AC692" s="176">
        <v>87.952500000000001</v>
      </c>
      <c r="AD692" s="176">
        <v>2.5833333333333335</v>
      </c>
      <c r="AE692" s="176">
        <v>2.5833333333333335</v>
      </c>
      <c r="AF692" s="176" t="s">
        <v>213</v>
      </c>
      <c r="AG692" s="176">
        <v>0.5</v>
      </c>
      <c r="AH692" s="176" t="s">
        <v>642</v>
      </c>
      <c r="AI692" s="176" t="s">
        <v>642</v>
      </c>
      <c r="AJ692" s="176" t="s">
        <v>647</v>
      </c>
      <c r="AK692" s="176" t="s">
        <v>647</v>
      </c>
      <c r="AL692" s="1231" t="s">
        <v>251</v>
      </c>
      <c r="AM692" s="176" t="s">
        <v>466</v>
      </c>
      <c r="AN692" s="176">
        <v>1.1890000000000001</v>
      </c>
      <c r="AO692" s="176">
        <v>2.2999999999999998</v>
      </c>
      <c r="AP692" s="176">
        <v>24</v>
      </c>
      <c r="AQ692" s="176">
        <v>216</v>
      </c>
      <c r="AR692" s="176">
        <v>3.3</v>
      </c>
      <c r="AS692" s="193">
        <v>20340.460800000001</v>
      </c>
    </row>
    <row r="693" spans="1:45" ht="16.5" customHeight="1">
      <c r="A693" s="175">
        <v>46160</v>
      </c>
      <c r="B693" s="176" t="s">
        <v>225</v>
      </c>
      <c r="C693" s="176" t="s">
        <v>645</v>
      </c>
      <c r="E693" s="176" t="s">
        <v>420</v>
      </c>
      <c r="F693" s="176" t="s">
        <v>420</v>
      </c>
      <c r="G693" s="176" t="s">
        <v>420</v>
      </c>
      <c r="H693" s="176" t="s">
        <v>420</v>
      </c>
      <c r="I693" s="176" t="s">
        <v>420</v>
      </c>
      <c r="L693" s="176" t="s">
        <v>645</v>
      </c>
      <c r="P693" s="176" t="s">
        <v>645</v>
      </c>
      <c r="T693" s="176" t="s">
        <v>645</v>
      </c>
      <c r="X693" s="176" t="s">
        <v>645</v>
      </c>
      <c r="Z693" s="176" t="s">
        <v>420</v>
      </c>
      <c r="AA693" s="176" t="s">
        <v>645</v>
      </c>
      <c r="AB693" s="176" t="s">
        <v>420</v>
      </c>
      <c r="AC693" s="176" t="s">
        <v>420</v>
      </c>
      <c r="AD693" s="176" t="s">
        <v>420</v>
      </c>
      <c r="AE693" s="176" t="s">
        <v>420</v>
      </c>
      <c r="AF693" s="176" t="s">
        <v>213</v>
      </c>
      <c r="AG693" s="176">
        <v>1</v>
      </c>
      <c r="AH693" s="176" t="s">
        <v>654</v>
      </c>
      <c r="AI693" s="176" t="s">
        <v>654</v>
      </c>
      <c r="AJ693" s="176" t="s">
        <v>654</v>
      </c>
      <c r="AK693" s="176" t="s">
        <v>654</v>
      </c>
      <c r="AL693" s="1231" t="s">
        <v>420</v>
      </c>
      <c r="AM693" s="176" t="s">
        <v>420</v>
      </c>
      <c r="AN693" s="176" t="s">
        <v>420</v>
      </c>
      <c r="AO693" s="176" t="s">
        <v>420</v>
      </c>
      <c r="AP693" s="176">
        <v>24</v>
      </c>
      <c r="AQ693" s="176">
        <v>216</v>
      </c>
      <c r="AR693" s="176" t="s">
        <v>420</v>
      </c>
      <c r="AS693" s="193" t="s">
        <v>420</v>
      </c>
    </row>
    <row r="694" spans="1:45" ht="16.5" customHeight="1">
      <c r="A694" s="175">
        <v>46160</v>
      </c>
      <c r="B694" s="176" t="s">
        <v>226</v>
      </c>
      <c r="C694" s="176" t="s">
        <v>645</v>
      </c>
      <c r="E694" s="176" t="s">
        <v>420</v>
      </c>
      <c r="F694" s="176" t="s">
        <v>420</v>
      </c>
      <c r="G694" s="176" t="s">
        <v>420</v>
      </c>
      <c r="H694" s="176" t="s">
        <v>420</v>
      </c>
      <c r="I694" s="176" t="s">
        <v>420</v>
      </c>
      <c r="L694" s="176" t="s">
        <v>645</v>
      </c>
      <c r="P694" s="176" t="s">
        <v>645</v>
      </c>
      <c r="T694" s="176" t="s">
        <v>645</v>
      </c>
      <c r="X694" s="176" t="s">
        <v>645</v>
      </c>
      <c r="Z694" s="176" t="s">
        <v>420</v>
      </c>
      <c r="AA694" s="176" t="s">
        <v>645</v>
      </c>
      <c r="AB694" s="176" t="s">
        <v>420</v>
      </c>
      <c r="AC694" s="176" t="s">
        <v>420</v>
      </c>
      <c r="AD694" s="176" t="s">
        <v>420</v>
      </c>
      <c r="AE694" s="176" t="s">
        <v>420</v>
      </c>
      <c r="AF694" s="176" t="s">
        <v>213</v>
      </c>
      <c r="AG694" s="176">
        <v>1</v>
      </c>
      <c r="AH694" s="176" t="s">
        <v>654</v>
      </c>
      <c r="AI694" s="176" t="s">
        <v>654</v>
      </c>
      <c r="AJ694" s="176" t="s">
        <v>654</v>
      </c>
      <c r="AK694" s="176" t="s">
        <v>654</v>
      </c>
      <c r="AL694" s="1231" t="s">
        <v>420</v>
      </c>
      <c r="AM694" s="176" t="s">
        <v>420</v>
      </c>
      <c r="AN694" s="176" t="s">
        <v>420</v>
      </c>
      <c r="AO694" s="176" t="s">
        <v>420</v>
      </c>
      <c r="AP694" s="176">
        <v>24</v>
      </c>
      <c r="AQ694" s="176">
        <v>216</v>
      </c>
      <c r="AR694" s="176" t="s">
        <v>420</v>
      </c>
      <c r="AS694" s="193" t="s">
        <v>420</v>
      </c>
    </row>
    <row r="695" spans="1:45" ht="16.5" customHeight="1">
      <c r="A695" s="175">
        <v>46160</v>
      </c>
      <c r="B695" s="176" t="s">
        <v>227</v>
      </c>
      <c r="C695" s="176" t="s">
        <v>645</v>
      </c>
      <c r="E695" s="176" t="s">
        <v>420</v>
      </c>
      <c r="F695" s="176" t="s">
        <v>420</v>
      </c>
      <c r="G695" s="176" t="s">
        <v>420</v>
      </c>
      <c r="H695" s="176" t="s">
        <v>420</v>
      </c>
      <c r="I695" s="176" t="s">
        <v>420</v>
      </c>
      <c r="L695" s="176" t="s">
        <v>645</v>
      </c>
      <c r="P695" s="176" t="s">
        <v>645</v>
      </c>
      <c r="T695" s="176" t="s">
        <v>645</v>
      </c>
      <c r="X695" s="176" t="s">
        <v>645</v>
      </c>
      <c r="Z695" s="176" t="s">
        <v>420</v>
      </c>
      <c r="AA695" s="176" t="s">
        <v>645</v>
      </c>
      <c r="AB695" s="176" t="s">
        <v>420</v>
      </c>
      <c r="AC695" s="176" t="s">
        <v>420</v>
      </c>
      <c r="AD695" s="176" t="s">
        <v>420</v>
      </c>
      <c r="AE695" s="176" t="s">
        <v>420</v>
      </c>
      <c r="AF695" s="176" t="s">
        <v>213</v>
      </c>
      <c r="AG695" s="176">
        <v>1</v>
      </c>
      <c r="AH695" s="176" t="s">
        <v>654</v>
      </c>
      <c r="AI695" s="176" t="s">
        <v>654</v>
      </c>
      <c r="AJ695" s="176" t="s">
        <v>654</v>
      </c>
      <c r="AK695" s="176" t="s">
        <v>654</v>
      </c>
      <c r="AL695" s="1231" t="s">
        <v>420</v>
      </c>
      <c r="AM695" s="176" t="s">
        <v>420</v>
      </c>
      <c r="AN695" s="176" t="s">
        <v>420</v>
      </c>
      <c r="AO695" s="176" t="s">
        <v>420</v>
      </c>
      <c r="AP695" s="176">
        <v>24</v>
      </c>
      <c r="AQ695" s="176">
        <v>216</v>
      </c>
      <c r="AR695" s="176" t="s">
        <v>420</v>
      </c>
      <c r="AS695" s="193" t="s">
        <v>420</v>
      </c>
    </row>
    <row r="696" spans="1:45" ht="16.5" customHeight="1">
      <c r="A696" s="175">
        <v>46160</v>
      </c>
      <c r="B696" s="176" t="s">
        <v>228</v>
      </c>
      <c r="C696" s="176" t="s">
        <v>645</v>
      </c>
      <c r="E696" s="176" t="s">
        <v>420</v>
      </c>
      <c r="F696" s="176" t="s">
        <v>420</v>
      </c>
      <c r="G696" s="176" t="s">
        <v>420</v>
      </c>
      <c r="H696" s="176" t="s">
        <v>420</v>
      </c>
      <c r="I696" s="176" t="s">
        <v>420</v>
      </c>
      <c r="L696" s="176" t="s">
        <v>645</v>
      </c>
      <c r="P696" s="176" t="s">
        <v>645</v>
      </c>
      <c r="T696" s="176" t="s">
        <v>645</v>
      </c>
      <c r="X696" s="176" t="s">
        <v>645</v>
      </c>
      <c r="Z696" s="176" t="s">
        <v>420</v>
      </c>
      <c r="AA696" s="176" t="s">
        <v>645</v>
      </c>
      <c r="AB696" s="176" t="s">
        <v>420</v>
      </c>
      <c r="AC696" s="176" t="s">
        <v>420</v>
      </c>
      <c r="AD696" s="176" t="s">
        <v>420</v>
      </c>
      <c r="AE696" s="176" t="s">
        <v>420</v>
      </c>
      <c r="AF696" s="176" t="s">
        <v>213</v>
      </c>
      <c r="AG696" s="176">
        <v>1</v>
      </c>
      <c r="AH696" s="176" t="s">
        <v>654</v>
      </c>
      <c r="AI696" s="176" t="s">
        <v>654</v>
      </c>
      <c r="AJ696" s="176" t="s">
        <v>654</v>
      </c>
      <c r="AK696" s="176" t="s">
        <v>654</v>
      </c>
      <c r="AL696" s="1231" t="s">
        <v>420</v>
      </c>
      <c r="AM696" s="176" t="s">
        <v>420</v>
      </c>
      <c r="AN696" s="176" t="s">
        <v>420</v>
      </c>
      <c r="AO696" s="176" t="s">
        <v>420</v>
      </c>
      <c r="AP696" s="176">
        <v>24</v>
      </c>
      <c r="AQ696" s="176">
        <v>216</v>
      </c>
      <c r="AR696" s="176" t="s">
        <v>420</v>
      </c>
      <c r="AS696" s="193" t="s">
        <v>420</v>
      </c>
    </row>
    <row r="697" spans="1:45" ht="16.5" customHeight="1">
      <c r="A697" s="175">
        <v>46160</v>
      </c>
      <c r="B697" s="176" t="s">
        <v>229</v>
      </c>
      <c r="C697" s="176" t="s">
        <v>645</v>
      </c>
      <c r="E697" s="176" t="s">
        <v>420</v>
      </c>
      <c r="F697" s="176" t="s">
        <v>420</v>
      </c>
      <c r="G697" s="176" t="s">
        <v>420</v>
      </c>
      <c r="H697" s="176" t="s">
        <v>420</v>
      </c>
      <c r="I697" s="176" t="s">
        <v>420</v>
      </c>
      <c r="L697" s="176" t="s">
        <v>645</v>
      </c>
      <c r="P697" s="176" t="s">
        <v>645</v>
      </c>
      <c r="T697" s="176" t="s">
        <v>645</v>
      </c>
      <c r="X697" s="176" t="s">
        <v>645</v>
      </c>
      <c r="Z697" s="176" t="s">
        <v>420</v>
      </c>
      <c r="AA697" s="176" t="s">
        <v>645</v>
      </c>
      <c r="AB697" s="176" t="s">
        <v>420</v>
      </c>
      <c r="AC697" s="176" t="s">
        <v>420</v>
      </c>
      <c r="AD697" s="176" t="s">
        <v>420</v>
      </c>
      <c r="AE697" s="176" t="s">
        <v>420</v>
      </c>
      <c r="AF697" s="176" t="s">
        <v>213</v>
      </c>
      <c r="AG697" s="176">
        <v>1</v>
      </c>
      <c r="AH697" s="176" t="s">
        <v>654</v>
      </c>
      <c r="AI697" s="176" t="s">
        <v>654</v>
      </c>
      <c r="AJ697" s="176" t="s">
        <v>654</v>
      </c>
      <c r="AK697" s="176" t="s">
        <v>654</v>
      </c>
      <c r="AL697" s="1231" t="s">
        <v>420</v>
      </c>
      <c r="AM697" s="176" t="s">
        <v>420</v>
      </c>
      <c r="AN697" s="176" t="s">
        <v>420</v>
      </c>
      <c r="AO697" s="176" t="s">
        <v>420</v>
      </c>
      <c r="AP697" s="176">
        <v>24</v>
      </c>
      <c r="AQ697" s="176">
        <v>216</v>
      </c>
      <c r="AR697" s="176" t="s">
        <v>420</v>
      </c>
      <c r="AS697" s="193" t="s">
        <v>420</v>
      </c>
    </row>
    <row r="698" spans="1:45" ht="16.5" customHeight="1">
      <c r="A698" s="175">
        <v>46160</v>
      </c>
      <c r="B698" s="176" t="s">
        <v>230</v>
      </c>
      <c r="C698" s="176" t="s">
        <v>17295</v>
      </c>
      <c r="E698" s="176" t="s">
        <v>869</v>
      </c>
      <c r="F698" s="176" t="s">
        <v>17296</v>
      </c>
      <c r="G698" s="176">
        <v>600</v>
      </c>
      <c r="H698" s="176" t="s">
        <v>459</v>
      </c>
      <c r="I698" s="176">
        <v>4</v>
      </c>
      <c r="L698" s="176" t="s">
        <v>127</v>
      </c>
      <c r="P698" s="176" t="s">
        <v>127</v>
      </c>
      <c r="T698" s="176" t="s">
        <v>127</v>
      </c>
      <c r="V698" s="176">
        <v>4</v>
      </c>
      <c r="W698" s="176">
        <v>0</v>
      </c>
      <c r="X698" s="176" t="s">
        <v>645</v>
      </c>
      <c r="Y698" s="176">
        <v>1013</v>
      </c>
      <c r="Z698" s="176">
        <v>6.9230769230769234</v>
      </c>
      <c r="AA698" s="176" t="s">
        <v>127</v>
      </c>
      <c r="AB698" s="176" t="s">
        <v>420</v>
      </c>
      <c r="AC698" s="176" t="s">
        <v>420</v>
      </c>
      <c r="AD698" s="176" t="s">
        <v>420</v>
      </c>
      <c r="AE698" s="176" t="s">
        <v>420</v>
      </c>
      <c r="AF698" s="176" t="s">
        <v>213</v>
      </c>
      <c r="AG698" s="176">
        <v>0.5</v>
      </c>
      <c r="AH698" s="176" t="s">
        <v>642</v>
      </c>
      <c r="AI698" s="176" t="s">
        <v>642</v>
      </c>
      <c r="AJ698" s="176" t="s">
        <v>647</v>
      </c>
      <c r="AK698" s="176" t="s">
        <v>647</v>
      </c>
      <c r="AL698" s="1231" t="s">
        <v>251</v>
      </c>
      <c r="AM698" s="176" t="s">
        <v>657</v>
      </c>
      <c r="AN698" s="176">
        <v>1.859</v>
      </c>
      <c r="AO698" s="176">
        <v>1.6</v>
      </c>
      <c r="AP698" s="176">
        <v>24</v>
      </c>
      <c r="AQ698" s="176">
        <v>216</v>
      </c>
      <c r="AR698" s="176">
        <v>2.6</v>
      </c>
      <c r="AS698" s="193">
        <v>25056.345600000001</v>
      </c>
    </row>
    <row r="699" spans="1:45" ht="16.5" customHeight="1">
      <c r="A699" s="175">
        <v>46160</v>
      </c>
      <c r="B699" s="176" t="s">
        <v>231</v>
      </c>
      <c r="C699" s="176" t="s">
        <v>645</v>
      </c>
      <c r="E699" s="176" t="s">
        <v>420</v>
      </c>
      <c r="F699" s="176" t="s">
        <v>420</v>
      </c>
      <c r="G699" s="176" t="s">
        <v>420</v>
      </c>
      <c r="H699" s="176" t="s">
        <v>420</v>
      </c>
      <c r="I699" s="176" t="s">
        <v>420</v>
      </c>
      <c r="L699" s="176" t="s">
        <v>645</v>
      </c>
      <c r="P699" s="176" t="s">
        <v>645</v>
      </c>
      <c r="T699" s="176" t="s">
        <v>645</v>
      </c>
      <c r="X699" s="176" t="s">
        <v>645</v>
      </c>
      <c r="Z699" s="176" t="s">
        <v>420</v>
      </c>
      <c r="AA699" s="176" t="s">
        <v>645</v>
      </c>
      <c r="AB699" s="176" t="s">
        <v>420</v>
      </c>
      <c r="AC699" s="176" t="s">
        <v>420</v>
      </c>
      <c r="AD699" s="176" t="s">
        <v>420</v>
      </c>
      <c r="AE699" s="176" t="s">
        <v>420</v>
      </c>
      <c r="AF699" s="176" t="s">
        <v>232</v>
      </c>
      <c r="AG699" s="176">
        <v>1</v>
      </c>
      <c r="AH699" s="176" t="s">
        <v>654</v>
      </c>
      <c r="AI699" s="176" t="s">
        <v>654</v>
      </c>
      <c r="AJ699" s="176" t="s">
        <v>654</v>
      </c>
      <c r="AK699" s="176" t="s">
        <v>654</v>
      </c>
      <c r="AL699" s="1231" t="s">
        <v>420</v>
      </c>
      <c r="AM699" s="176" t="s">
        <v>420</v>
      </c>
      <c r="AN699" s="176" t="s">
        <v>420</v>
      </c>
      <c r="AO699" s="176" t="s">
        <v>420</v>
      </c>
      <c r="AP699" s="176">
        <v>24</v>
      </c>
      <c r="AQ699" s="176">
        <v>216</v>
      </c>
      <c r="AR699" s="176" t="s">
        <v>420</v>
      </c>
      <c r="AS699" s="193" t="s">
        <v>420</v>
      </c>
    </row>
    <row r="700" spans="1:45" ht="16.5" customHeight="1">
      <c r="A700" s="175">
        <v>46160</v>
      </c>
      <c r="B700" s="176" t="s">
        <v>233</v>
      </c>
      <c r="C700" s="176" t="s">
        <v>17375</v>
      </c>
      <c r="D700" s="176" t="s">
        <v>646</v>
      </c>
      <c r="E700" s="176" t="s">
        <v>17253</v>
      </c>
      <c r="F700" s="176" t="s">
        <v>17344</v>
      </c>
      <c r="G700" s="176">
        <v>600</v>
      </c>
      <c r="H700" s="176" t="s">
        <v>1470</v>
      </c>
      <c r="I700" s="176">
        <v>5.5</v>
      </c>
      <c r="J700" s="176">
        <v>25</v>
      </c>
      <c r="K700" s="176">
        <v>2</v>
      </c>
      <c r="L700" s="176">
        <v>7210</v>
      </c>
      <c r="N700" s="176">
        <v>10</v>
      </c>
      <c r="O700" s="176">
        <v>3</v>
      </c>
      <c r="P700" s="176">
        <v>7040</v>
      </c>
      <c r="R700" s="176">
        <v>0</v>
      </c>
      <c r="S700" s="176">
        <v>0</v>
      </c>
      <c r="T700" s="176">
        <v>7040</v>
      </c>
      <c r="V700" s="176">
        <v>13</v>
      </c>
      <c r="W700" s="176">
        <v>3</v>
      </c>
      <c r="X700" s="176">
        <v>6750</v>
      </c>
      <c r="Z700" s="176">
        <v>5.0526315789473673</v>
      </c>
      <c r="AA700" s="176">
        <v>16</v>
      </c>
      <c r="AB700" s="176">
        <v>0.99238782051282048</v>
      </c>
      <c r="AC700" s="176">
        <v>70.099999999999994</v>
      </c>
      <c r="AD700" s="176">
        <v>2</v>
      </c>
      <c r="AE700" s="176">
        <v>1.6666666666666667</v>
      </c>
      <c r="AF700" s="176" t="s">
        <v>232</v>
      </c>
      <c r="AG700" s="176">
        <v>1</v>
      </c>
      <c r="AH700" s="176" t="s">
        <v>16105</v>
      </c>
      <c r="AI700" s="176" t="s">
        <v>845</v>
      </c>
      <c r="AJ700" s="176" t="s">
        <v>650</v>
      </c>
      <c r="AK700" s="176" t="s">
        <v>650</v>
      </c>
      <c r="AL700" s="1231" t="s">
        <v>251</v>
      </c>
      <c r="AM700" s="176" t="s">
        <v>657</v>
      </c>
      <c r="AN700" s="176">
        <v>1.859</v>
      </c>
      <c r="AO700" s="176">
        <v>2</v>
      </c>
      <c r="AP700" s="176">
        <v>24</v>
      </c>
      <c r="AQ700" s="176">
        <v>216</v>
      </c>
      <c r="AR700" s="176">
        <v>3</v>
      </c>
      <c r="AS700" s="193">
        <v>28911.168000000001</v>
      </c>
    </row>
    <row r="701" spans="1:45" ht="16.5" customHeight="1">
      <c r="A701" s="175">
        <v>46160</v>
      </c>
      <c r="B701" s="176" t="s">
        <v>234</v>
      </c>
      <c r="C701" s="176" t="s">
        <v>645</v>
      </c>
      <c r="E701" s="176" t="s">
        <v>420</v>
      </c>
      <c r="F701" s="176" t="s">
        <v>420</v>
      </c>
      <c r="G701" s="176" t="s">
        <v>420</v>
      </c>
      <c r="H701" s="176" t="s">
        <v>420</v>
      </c>
      <c r="I701" s="176" t="s">
        <v>420</v>
      </c>
      <c r="L701" s="176" t="s">
        <v>645</v>
      </c>
      <c r="P701" s="176" t="s">
        <v>645</v>
      </c>
      <c r="T701" s="176" t="s">
        <v>645</v>
      </c>
      <c r="X701" s="176" t="s">
        <v>645</v>
      </c>
      <c r="Z701" s="176" t="s">
        <v>420</v>
      </c>
      <c r="AA701" s="176" t="s">
        <v>645</v>
      </c>
      <c r="AB701" s="176" t="s">
        <v>420</v>
      </c>
      <c r="AC701" s="176" t="s">
        <v>420</v>
      </c>
      <c r="AD701" s="176" t="s">
        <v>420</v>
      </c>
      <c r="AE701" s="176" t="s">
        <v>420</v>
      </c>
      <c r="AF701" s="176" t="s">
        <v>232</v>
      </c>
      <c r="AG701" s="176">
        <v>1</v>
      </c>
      <c r="AH701" s="176" t="s">
        <v>654</v>
      </c>
      <c r="AI701" s="176" t="s">
        <v>654</v>
      </c>
      <c r="AJ701" s="176" t="s">
        <v>654</v>
      </c>
      <c r="AK701" s="176" t="s">
        <v>654</v>
      </c>
      <c r="AL701" s="1231" t="s">
        <v>420</v>
      </c>
      <c r="AM701" s="176" t="s">
        <v>420</v>
      </c>
      <c r="AN701" s="176" t="s">
        <v>420</v>
      </c>
      <c r="AO701" s="176" t="s">
        <v>420</v>
      </c>
      <c r="AP701" s="176">
        <v>24</v>
      </c>
      <c r="AQ701" s="176">
        <v>216</v>
      </c>
      <c r="AR701" s="176" t="s">
        <v>420</v>
      </c>
      <c r="AS701" s="193" t="s">
        <v>420</v>
      </c>
    </row>
    <row r="702" spans="1:45" ht="16.5" customHeight="1">
      <c r="A702" s="175">
        <v>46160</v>
      </c>
      <c r="B702" s="176" t="s">
        <v>235</v>
      </c>
      <c r="C702" s="176" t="s">
        <v>17357</v>
      </c>
      <c r="D702" s="176" t="s">
        <v>646</v>
      </c>
      <c r="E702" s="176" t="s">
        <v>17253</v>
      </c>
      <c r="F702" s="176" t="s">
        <v>17358</v>
      </c>
      <c r="G702" s="176">
        <v>700</v>
      </c>
      <c r="H702" s="176" t="s">
        <v>814</v>
      </c>
      <c r="I702" s="176">
        <v>5.5</v>
      </c>
      <c r="J702" s="176">
        <v>17</v>
      </c>
      <c r="K702" s="176">
        <v>0</v>
      </c>
      <c r="L702" s="176">
        <v>8240</v>
      </c>
      <c r="M702" s="176">
        <v>9260</v>
      </c>
      <c r="N702" s="176">
        <v>17</v>
      </c>
      <c r="O702" s="176">
        <v>0</v>
      </c>
      <c r="P702" s="176">
        <v>8800</v>
      </c>
      <c r="Q702" s="176">
        <v>9070</v>
      </c>
      <c r="R702" s="176">
        <v>23</v>
      </c>
      <c r="S702" s="176">
        <v>0</v>
      </c>
      <c r="T702" s="176">
        <v>8980</v>
      </c>
      <c r="U702" s="176">
        <v>9630</v>
      </c>
      <c r="V702" s="176">
        <v>23</v>
      </c>
      <c r="W702" s="176">
        <v>3</v>
      </c>
      <c r="X702" s="176">
        <v>8890</v>
      </c>
      <c r="Y702" s="176">
        <v>9630</v>
      </c>
      <c r="Z702" s="176">
        <v>5.8775510204081636</v>
      </c>
      <c r="AA702" s="176">
        <v>26.666666666666668</v>
      </c>
      <c r="AB702" s="176">
        <v>0.99754607371794868</v>
      </c>
      <c r="AC702" s="176">
        <v>90.625</v>
      </c>
      <c r="AD702" s="176">
        <v>3.3333333333333335</v>
      </c>
      <c r="AE702" s="176">
        <v>3.2083333333333335</v>
      </c>
      <c r="AF702" s="176" t="s">
        <v>236</v>
      </c>
      <c r="AG702" s="176">
        <v>1</v>
      </c>
      <c r="AH702" s="176" t="s">
        <v>667</v>
      </c>
      <c r="AI702" s="176" t="s">
        <v>667</v>
      </c>
      <c r="AJ702" s="176" t="s">
        <v>653</v>
      </c>
      <c r="AK702" s="176" t="s">
        <v>653</v>
      </c>
      <c r="AL702" s="1231" t="s">
        <v>252</v>
      </c>
      <c r="AM702" s="176" t="s">
        <v>466</v>
      </c>
      <c r="AN702" s="176">
        <v>1.1890000000000001</v>
      </c>
      <c r="AO702" s="176">
        <v>2.9</v>
      </c>
      <c r="AP702" s="176">
        <v>24</v>
      </c>
      <c r="AQ702" s="176">
        <v>216</v>
      </c>
      <c r="AR702" s="176">
        <v>3.9</v>
      </c>
      <c r="AS702" s="193">
        <v>24038.7264</v>
      </c>
    </row>
    <row r="703" spans="1:45" ht="16.5" customHeight="1">
      <c r="A703" s="175">
        <v>46160</v>
      </c>
      <c r="B703" s="176" t="s">
        <v>237</v>
      </c>
      <c r="C703" s="176" t="s">
        <v>17343</v>
      </c>
      <c r="D703" s="176" t="s">
        <v>646</v>
      </c>
      <c r="E703" s="176" t="s">
        <v>17253</v>
      </c>
      <c r="F703" s="176" t="s">
        <v>17344</v>
      </c>
      <c r="G703" s="176">
        <v>700</v>
      </c>
      <c r="H703" s="176" t="s">
        <v>876</v>
      </c>
      <c r="I703" s="176">
        <v>5.5</v>
      </c>
      <c r="J703" s="176">
        <v>52</v>
      </c>
      <c r="K703" s="176">
        <v>28</v>
      </c>
      <c r="L703" s="176">
        <v>8430</v>
      </c>
      <c r="M703" s="176">
        <v>8800</v>
      </c>
      <c r="N703" s="176">
        <v>20</v>
      </c>
      <c r="O703" s="176">
        <v>0</v>
      </c>
      <c r="P703" s="176">
        <v>9170</v>
      </c>
      <c r="Q703" s="176">
        <v>8610</v>
      </c>
      <c r="R703" s="176">
        <v>21</v>
      </c>
      <c r="S703" s="176">
        <v>3</v>
      </c>
      <c r="T703" s="176">
        <v>9170</v>
      </c>
      <c r="U703" s="176">
        <v>8700</v>
      </c>
      <c r="V703" s="176">
        <v>31</v>
      </c>
      <c r="W703" s="176">
        <v>6</v>
      </c>
      <c r="X703" s="176">
        <v>9170</v>
      </c>
      <c r="Y703" s="176">
        <v>8890</v>
      </c>
      <c r="Z703" s="176">
        <v>5.8536585365853666</v>
      </c>
      <c r="AA703" s="176">
        <v>41.333333333333336</v>
      </c>
      <c r="AB703" s="176">
        <v>0.96961137820512822</v>
      </c>
      <c r="AC703" s="176">
        <v>88.674999999999997</v>
      </c>
      <c r="AD703" s="176">
        <v>5.166666666666667</v>
      </c>
      <c r="AE703" s="176">
        <v>3.625</v>
      </c>
      <c r="AF703" s="176" t="s">
        <v>236</v>
      </c>
      <c r="AG703" s="176">
        <v>1</v>
      </c>
      <c r="AH703" s="176" t="s">
        <v>667</v>
      </c>
      <c r="AI703" s="176" t="s">
        <v>667</v>
      </c>
      <c r="AJ703" s="176" t="s">
        <v>653</v>
      </c>
      <c r="AK703" s="176" t="s">
        <v>653</v>
      </c>
      <c r="AL703" s="1231" t="s">
        <v>251</v>
      </c>
      <c r="AM703" s="176" t="s">
        <v>466</v>
      </c>
      <c r="AN703" s="176">
        <v>1.1890000000000001</v>
      </c>
      <c r="AO703" s="176">
        <v>2.9</v>
      </c>
      <c r="AP703" s="176">
        <v>24</v>
      </c>
      <c r="AQ703" s="176">
        <v>216</v>
      </c>
      <c r="AR703" s="176">
        <v>3.9</v>
      </c>
      <c r="AS703" s="193">
        <v>24038.7264</v>
      </c>
    </row>
    <row r="704" spans="1:45" ht="16.5" customHeight="1">
      <c r="A704" s="175">
        <v>46160</v>
      </c>
      <c r="B704" s="176" t="s">
        <v>238</v>
      </c>
      <c r="C704" s="176" t="s">
        <v>17285</v>
      </c>
      <c r="E704" s="176" t="s">
        <v>17253</v>
      </c>
      <c r="F704" s="176" t="s">
        <v>17293</v>
      </c>
      <c r="G704" s="176">
        <v>670</v>
      </c>
      <c r="H704" s="176" t="s">
        <v>735</v>
      </c>
      <c r="I704" s="176">
        <v>5</v>
      </c>
      <c r="J704" s="176">
        <v>20</v>
      </c>
      <c r="K704" s="176">
        <v>0</v>
      </c>
      <c r="L704" s="176">
        <v>9260</v>
      </c>
      <c r="N704" s="176">
        <v>14</v>
      </c>
      <c r="O704" s="176">
        <v>0</v>
      </c>
      <c r="P704" s="176">
        <v>9260</v>
      </c>
      <c r="R704" s="176">
        <v>3</v>
      </c>
      <c r="S704" s="176">
        <v>0</v>
      </c>
      <c r="T704" s="176">
        <v>8700</v>
      </c>
      <c r="V704" s="176">
        <v>23</v>
      </c>
      <c r="W704" s="176">
        <v>2</v>
      </c>
      <c r="X704" s="176">
        <v>9260</v>
      </c>
      <c r="Z704" s="176">
        <v>6.2882096069868991</v>
      </c>
      <c r="AA704" s="176">
        <v>40</v>
      </c>
      <c r="AB704" s="176">
        <v>0.9984708867521368</v>
      </c>
      <c r="AC704" s="176">
        <v>91.2</v>
      </c>
      <c r="AD704" s="176">
        <v>5</v>
      </c>
      <c r="AE704" s="176">
        <v>4.833333333333333</v>
      </c>
      <c r="AF704" s="176" t="s">
        <v>236</v>
      </c>
      <c r="AG704" s="176">
        <v>2</v>
      </c>
      <c r="AH704" s="176" t="s">
        <v>667</v>
      </c>
      <c r="AI704" s="176" t="s">
        <v>667</v>
      </c>
      <c r="AJ704" s="176" t="s">
        <v>653</v>
      </c>
      <c r="AK704" s="176" t="s">
        <v>653</v>
      </c>
      <c r="AL704" s="1231" t="s">
        <v>251</v>
      </c>
      <c r="AM704" s="176" t="s">
        <v>466</v>
      </c>
      <c r="AN704" s="176">
        <v>1.1890000000000001</v>
      </c>
      <c r="AO704" s="176">
        <v>1.7</v>
      </c>
      <c r="AP704" s="176">
        <v>24</v>
      </c>
      <c r="AQ704" s="176">
        <v>216</v>
      </c>
      <c r="AR704" s="176">
        <v>2.7</v>
      </c>
      <c r="AS704" s="193">
        <v>16642.195200000002</v>
      </c>
    </row>
    <row r="705" spans="1:45" ht="16.5" customHeight="1">
      <c r="A705" s="175">
        <v>46160</v>
      </c>
      <c r="B705" s="176" t="s">
        <v>238</v>
      </c>
      <c r="C705" s="176" t="s">
        <v>17284</v>
      </c>
      <c r="E705" s="176" t="s">
        <v>17253</v>
      </c>
      <c r="F705" s="176" t="s">
        <v>17293</v>
      </c>
      <c r="G705" s="176">
        <v>670</v>
      </c>
      <c r="H705" s="176" t="s">
        <v>662</v>
      </c>
      <c r="I705" s="176">
        <v>5</v>
      </c>
      <c r="J705" s="176">
        <v>20</v>
      </c>
      <c r="K705" s="176">
        <v>0</v>
      </c>
      <c r="M705" s="176">
        <v>9810</v>
      </c>
      <c r="N705" s="176">
        <v>7</v>
      </c>
      <c r="O705" s="176">
        <v>0</v>
      </c>
      <c r="Q705" s="176">
        <v>9730</v>
      </c>
      <c r="R705" s="176">
        <v>5</v>
      </c>
      <c r="S705" s="176">
        <v>0</v>
      </c>
      <c r="U705" s="176">
        <v>8610</v>
      </c>
      <c r="V705" s="176">
        <v>20</v>
      </c>
      <c r="W705" s="176">
        <v>4</v>
      </c>
      <c r="X705" s="176">
        <v>9540</v>
      </c>
      <c r="Z705" s="176">
        <v>6.1802575107296125</v>
      </c>
      <c r="AA705" s="176">
        <v>34.666666666666664</v>
      </c>
      <c r="AB705" s="176">
        <v>0.99688835470085468</v>
      </c>
      <c r="AC705" s="176">
        <v>94.224999999999994</v>
      </c>
      <c r="AD705" s="176">
        <v>4.333333333333333</v>
      </c>
      <c r="AE705" s="176">
        <v>4</v>
      </c>
      <c r="AF705" s="176" t="s">
        <v>236</v>
      </c>
      <c r="AG705" s="176">
        <v>2</v>
      </c>
      <c r="AH705" s="176" t="s">
        <v>15435</v>
      </c>
      <c r="AI705" s="176" t="s">
        <v>16151</v>
      </c>
      <c r="AJ705" s="176" t="s">
        <v>16569</v>
      </c>
      <c r="AK705" s="176" t="s">
        <v>16569</v>
      </c>
      <c r="AM705" s="176" t="s">
        <v>466</v>
      </c>
      <c r="AN705" s="176">
        <v>1.1890000000000001</v>
      </c>
      <c r="AO705" s="176">
        <v>2.4</v>
      </c>
      <c r="AP705" s="176">
        <v>24</v>
      </c>
      <c r="AQ705" s="176">
        <v>216</v>
      </c>
      <c r="AR705" s="176">
        <v>3.4</v>
      </c>
      <c r="AS705" s="193">
        <v>20956.838400000001</v>
      </c>
    </row>
    <row r="706" spans="1:45" ht="16.5" customHeight="1">
      <c r="A706" s="175">
        <v>46160</v>
      </c>
      <c r="B706" s="176" t="s">
        <v>239</v>
      </c>
      <c r="C706" s="176" t="s">
        <v>645</v>
      </c>
      <c r="E706" s="176" t="s">
        <v>420</v>
      </c>
      <c r="F706" s="176" t="s">
        <v>420</v>
      </c>
      <c r="G706" s="176" t="s">
        <v>420</v>
      </c>
      <c r="H706" s="176" t="s">
        <v>420</v>
      </c>
      <c r="I706" s="176" t="s">
        <v>420</v>
      </c>
      <c r="L706" s="176" t="s">
        <v>645</v>
      </c>
      <c r="P706" s="176" t="s">
        <v>645</v>
      </c>
      <c r="T706" s="176" t="s">
        <v>645</v>
      </c>
      <c r="X706" s="176" t="s">
        <v>645</v>
      </c>
      <c r="Z706" s="176" t="s">
        <v>420</v>
      </c>
      <c r="AA706" s="176" t="s">
        <v>645</v>
      </c>
      <c r="AB706" s="176" t="s">
        <v>420</v>
      </c>
      <c r="AC706" s="176" t="s">
        <v>420</v>
      </c>
      <c r="AD706" s="176" t="s">
        <v>420</v>
      </c>
      <c r="AE706" s="176" t="s">
        <v>420</v>
      </c>
      <c r="AF706" s="176" t="s">
        <v>236</v>
      </c>
      <c r="AG706" s="176">
        <v>1</v>
      </c>
      <c r="AH706" s="176" t="s">
        <v>654</v>
      </c>
      <c r="AI706" s="176" t="s">
        <v>654</v>
      </c>
      <c r="AJ706" s="176" t="s">
        <v>654</v>
      </c>
      <c r="AK706" s="176" t="s">
        <v>654</v>
      </c>
      <c r="AL706" s="1231" t="s">
        <v>420</v>
      </c>
      <c r="AM706" s="176" t="s">
        <v>420</v>
      </c>
      <c r="AN706" s="176" t="s">
        <v>420</v>
      </c>
      <c r="AO706" s="176" t="s">
        <v>420</v>
      </c>
      <c r="AP706" s="176">
        <v>24</v>
      </c>
      <c r="AQ706" s="176">
        <v>216</v>
      </c>
      <c r="AR706" s="176" t="s">
        <v>420</v>
      </c>
      <c r="AS706" s="193" t="s">
        <v>420</v>
      </c>
    </row>
    <row r="707" spans="1:45" ht="16.5" customHeight="1">
      <c r="A707" s="175">
        <v>46160</v>
      </c>
      <c r="B707" s="176" t="s">
        <v>389</v>
      </c>
      <c r="C707" s="176" t="s">
        <v>17383</v>
      </c>
      <c r="D707" s="176" t="s">
        <v>646</v>
      </c>
      <c r="E707" s="176" t="s">
        <v>17253</v>
      </c>
      <c r="F707" s="176" t="s">
        <v>17358</v>
      </c>
      <c r="G707" s="176">
        <v>700</v>
      </c>
      <c r="H707" s="176" t="s">
        <v>805</v>
      </c>
      <c r="I707" s="176">
        <v>5.5</v>
      </c>
      <c r="J707" s="176">
        <v>13</v>
      </c>
      <c r="K707" s="176">
        <v>0</v>
      </c>
      <c r="L707" s="176">
        <v>8700</v>
      </c>
      <c r="M707" s="176">
        <v>10000</v>
      </c>
      <c r="N707" s="176">
        <v>15</v>
      </c>
      <c r="O707" s="176">
        <v>0</v>
      </c>
      <c r="P707" s="176">
        <v>8700</v>
      </c>
      <c r="Q707" s="176">
        <v>10000</v>
      </c>
      <c r="R707" s="176">
        <v>23</v>
      </c>
      <c r="S707" s="176">
        <v>1</v>
      </c>
      <c r="T707" s="176">
        <v>8150</v>
      </c>
      <c r="U707" s="176">
        <v>9910</v>
      </c>
      <c r="V707" s="176">
        <v>13</v>
      </c>
      <c r="W707" s="176">
        <v>2</v>
      </c>
      <c r="X707" s="176">
        <v>8700</v>
      </c>
      <c r="Y707" s="176">
        <v>9910</v>
      </c>
      <c r="Z707" s="176">
        <v>5.8536585365853666</v>
      </c>
      <c r="AA707" s="176">
        <v>21.333333333333332</v>
      </c>
      <c r="AB707" s="176">
        <v>0.99753605769230769</v>
      </c>
      <c r="AC707" s="176">
        <v>92.587500000000006</v>
      </c>
      <c r="AD707" s="176">
        <v>2.6666666666666665</v>
      </c>
      <c r="AE707" s="176">
        <v>2.5416666666666665</v>
      </c>
      <c r="AF707" s="176" t="s">
        <v>236</v>
      </c>
      <c r="AG707" s="176">
        <v>1</v>
      </c>
      <c r="AH707" s="176" t="s">
        <v>15435</v>
      </c>
      <c r="AI707" s="176" t="s">
        <v>16151</v>
      </c>
      <c r="AJ707" s="176" t="s">
        <v>16569</v>
      </c>
      <c r="AK707" s="176" t="s">
        <v>16569</v>
      </c>
      <c r="AL707" s="1231" t="s">
        <v>252</v>
      </c>
      <c r="AM707" s="176" t="s">
        <v>466</v>
      </c>
      <c r="AN707" s="176">
        <v>1.1890000000000001</v>
      </c>
      <c r="AO707" s="176">
        <v>2.8</v>
      </c>
      <c r="AP707" s="176">
        <v>24</v>
      </c>
      <c r="AQ707" s="176">
        <v>216</v>
      </c>
      <c r="AR707" s="176">
        <v>3.8</v>
      </c>
      <c r="AS707" s="193">
        <v>23422.3488</v>
      </c>
    </row>
    <row r="708" spans="1:45" ht="16.5" customHeight="1">
      <c r="A708" s="175">
        <v>46160</v>
      </c>
      <c r="B708" s="176" t="s">
        <v>418</v>
      </c>
      <c r="C708" s="176" t="s">
        <v>17359</v>
      </c>
      <c r="D708" s="176" t="s">
        <v>646</v>
      </c>
      <c r="E708" s="176" t="s">
        <v>17253</v>
      </c>
      <c r="F708" s="176" t="s">
        <v>17358</v>
      </c>
      <c r="G708" s="176">
        <v>700</v>
      </c>
      <c r="H708" s="176" t="s">
        <v>944</v>
      </c>
      <c r="I708" s="176">
        <v>5.5</v>
      </c>
      <c r="J708" s="176">
        <v>15</v>
      </c>
      <c r="K708" s="176">
        <v>0</v>
      </c>
      <c r="L708" s="176">
        <v>9910</v>
      </c>
      <c r="M708" s="176">
        <v>9630</v>
      </c>
      <c r="N708" s="176">
        <v>15</v>
      </c>
      <c r="O708" s="176">
        <v>0</v>
      </c>
      <c r="P708" s="176">
        <v>9910</v>
      </c>
      <c r="Q708" s="176">
        <v>9730</v>
      </c>
      <c r="R708" s="176">
        <v>15</v>
      </c>
      <c r="S708" s="176">
        <v>1</v>
      </c>
      <c r="T708" s="176">
        <v>9910</v>
      </c>
      <c r="U708" s="176">
        <v>9540</v>
      </c>
      <c r="V708" s="176">
        <v>16</v>
      </c>
      <c r="W708" s="176">
        <v>4</v>
      </c>
      <c r="Y708" s="176">
        <v>9540</v>
      </c>
      <c r="Z708" s="176">
        <v>5.8536585365853666</v>
      </c>
      <c r="AA708" s="176">
        <v>20.333333333333332</v>
      </c>
      <c r="AB708" s="176">
        <v>0.99589342948717952</v>
      </c>
      <c r="AC708" s="176">
        <v>97.3857142857143</v>
      </c>
      <c r="AD708" s="176">
        <v>2.5416666666666665</v>
      </c>
      <c r="AE708" s="176">
        <v>2.3333333333333335</v>
      </c>
      <c r="AF708" s="176" t="s">
        <v>236</v>
      </c>
      <c r="AG708" s="176">
        <v>1</v>
      </c>
      <c r="AH708" s="176" t="s">
        <v>15435</v>
      </c>
      <c r="AI708" s="176" t="s">
        <v>16151</v>
      </c>
      <c r="AJ708" s="176" t="s">
        <v>16569</v>
      </c>
      <c r="AK708" s="176" t="s">
        <v>16569</v>
      </c>
      <c r="AL708" s="1231" t="s">
        <v>252</v>
      </c>
      <c r="AM708" s="176" t="s">
        <v>466</v>
      </c>
      <c r="AN708" s="176">
        <v>1.1890000000000001</v>
      </c>
      <c r="AO708" s="176">
        <v>2.8</v>
      </c>
      <c r="AP708" s="176">
        <v>24</v>
      </c>
      <c r="AQ708" s="176">
        <v>216</v>
      </c>
      <c r="AR708" s="176">
        <v>3.8</v>
      </c>
      <c r="AS708" s="193">
        <v>23422.3488</v>
      </c>
    </row>
    <row r="709" spans="1:45" ht="16.5" customHeight="1">
      <c r="A709" s="175">
        <v>46160</v>
      </c>
      <c r="B709" s="176" t="s">
        <v>240</v>
      </c>
      <c r="C709" s="176" t="s">
        <v>17384</v>
      </c>
      <c r="E709" s="176" t="s">
        <v>4424</v>
      </c>
      <c r="F709" s="176" t="s">
        <v>17394</v>
      </c>
      <c r="G709" s="176">
        <v>500</v>
      </c>
      <c r="H709" s="176" t="s">
        <v>1088</v>
      </c>
      <c r="I709" s="176">
        <v>4</v>
      </c>
      <c r="J709" s="176">
        <v>12</v>
      </c>
      <c r="K709" s="176">
        <v>0</v>
      </c>
      <c r="L709" s="176">
        <v>4186</v>
      </c>
      <c r="N709" s="176">
        <v>14</v>
      </c>
      <c r="O709" s="176">
        <v>0</v>
      </c>
      <c r="P709" s="176">
        <v>2495</v>
      </c>
      <c r="R709" s="176">
        <v>4</v>
      </c>
      <c r="S709" s="176">
        <v>0</v>
      </c>
      <c r="T709" s="176">
        <v>1574</v>
      </c>
      <c r="V709" s="176">
        <v>6</v>
      </c>
      <c r="W709" s="176">
        <v>2</v>
      </c>
      <c r="X709" s="176">
        <v>2643</v>
      </c>
      <c r="Z709" s="176">
        <v>2.028169014084507</v>
      </c>
      <c r="AA709" s="176">
        <v>18</v>
      </c>
      <c r="AB709" s="176">
        <v>0.97156542355504294</v>
      </c>
      <c r="AC709" s="176">
        <v>27.245000000000001</v>
      </c>
      <c r="AD709" s="176">
        <v>2.25</v>
      </c>
      <c r="AE709" s="176">
        <v>1.4166666666666667</v>
      </c>
      <c r="AF709" s="176" t="s">
        <v>241</v>
      </c>
      <c r="AG709" s="176">
        <v>3</v>
      </c>
      <c r="AH709" s="176" t="s">
        <v>16105</v>
      </c>
      <c r="AI709" s="176" t="s">
        <v>845</v>
      </c>
      <c r="AJ709" s="176" t="s">
        <v>648</v>
      </c>
      <c r="AK709" s="176" t="s">
        <v>648</v>
      </c>
      <c r="AL709" s="1231" t="s">
        <v>252</v>
      </c>
      <c r="AM709" s="176" t="s">
        <v>126</v>
      </c>
      <c r="AN709" s="176">
        <v>0.91100000000000003</v>
      </c>
      <c r="AO709" s="176">
        <v>0.9</v>
      </c>
      <c r="AP709" s="176">
        <v>24</v>
      </c>
      <c r="AQ709" s="176">
        <v>216</v>
      </c>
      <c r="AR709" s="176">
        <v>1.9</v>
      </c>
      <c r="AS709" s="193">
        <v>8972.9856</v>
      </c>
    </row>
    <row r="710" spans="1:45" ht="16.5" customHeight="1">
      <c r="A710" s="175">
        <v>46160</v>
      </c>
      <c r="B710" s="176" t="s">
        <v>240</v>
      </c>
      <c r="C710" s="176" t="s">
        <v>17385</v>
      </c>
      <c r="E710" s="176" t="s">
        <v>16561</v>
      </c>
      <c r="F710" s="176" t="s">
        <v>17395</v>
      </c>
      <c r="G710" s="176">
        <v>600</v>
      </c>
      <c r="H710" s="176" t="s">
        <v>491</v>
      </c>
      <c r="I710" s="176">
        <v>5</v>
      </c>
      <c r="J710" s="176">
        <v>6</v>
      </c>
      <c r="K710" s="176">
        <v>0</v>
      </c>
      <c r="L710" s="176">
        <v>4186</v>
      </c>
      <c r="N710" s="176">
        <v>14</v>
      </c>
      <c r="O710" s="176">
        <v>0</v>
      </c>
      <c r="P710" s="176">
        <v>2495</v>
      </c>
      <c r="R710" s="176">
        <v>2</v>
      </c>
      <c r="S710" s="176">
        <v>0</v>
      </c>
      <c r="T710" s="176">
        <v>1574</v>
      </c>
      <c r="V710" s="176">
        <v>4</v>
      </c>
      <c r="W710" s="176">
        <v>0</v>
      </c>
      <c r="X710" s="176">
        <v>2643</v>
      </c>
      <c r="Z710" s="176">
        <v>2.8402366863905324</v>
      </c>
      <c r="AA710" s="176">
        <v>13</v>
      </c>
      <c r="AB710" s="176">
        <v>1</v>
      </c>
      <c r="AC710" s="176">
        <v>27.245000000000001</v>
      </c>
      <c r="AD710" s="176">
        <v>1.625</v>
      </c>
      <c r="AE710" s="176">
        <v>1.0833333333333333</v>
      </c>
      <c r="AF710" s="176" t="s">
        <v>241</v>
      </c>
      <c r="AG710" s="176">
        <v>3</v>
      </c>
      <c r="AH710" s="176" t="s">
        <v>16105</v>
      </c>
      <c r="AI710" s="176" t="s">
        <v>845</v>
      </c>
      <c r="AJ710" s="176" t="s">
        <v>648</v>
      </c>
      <c r="AK710" s="176" t="s">
        <v>648</v>
      </c>
      <c r="AM710" s="176" t="s">
        <v>126</v>
      </c>
      <c r="AN710" s="176">
        <v>0.91100000000000003</v>
      </c>
      <c r="AO710" s="176">
        <v>1.3</v>
      </c>
      <c r="AP710" s="176">
        <v>24</v>
      </c>
      <c r="AQ710" s="176">
        <v>216</v>
      </c>
      <c r="AR710" s="176">
        <v>2.2999999999999998</v>
      </c>
      <c r="AS710" s="193">
        <v>10862.035199999998</v>
      </c>
    </row>
    <row r="711" spans="1:45" ht="16.5" customHeight="1">
      <c r="A711" s="175">
        <v>46160</v>
      </c>
      <c r="B711" s="176" t="s">
        <v>242</v>
      </c>
      <c r="C711" s="176" t="s">
        <v>386</v>
      </c>
      <c r="E711" s="176" t="s">
        <v>420</v>
      </c>
      <c r="F711" s="176" t="s">
        <v>420</v>
      </c>
      <c r="G711" s="176" t="s">
        <v>420</v>
      </c>
      <c r="H711" s="176" t="s">
        <v>420</v>
      </c>
      <c r="I711" s="176" t="s">
        <v>420</v>
      </c>
      <c r="L711" s="176" t="s">
        <v>386</v>
      </c>
      <c r="P711" s="176" t="s">
        <v>386</v>
      </c>
      <c r="T711" s="176" t="s">
        <v>386</v>
      </c>
      <c r="X711" s="176" t="s">
        <v>386</v>
      </c>
      <c r="Z711" s="176" t="s">
        <v>420</v>
      </c>
      <c r="AA711" s="176" t="s">
        <v>386</v>
      </c>
      <c r="AB711" s="176" t="s">
        <v>420</v>
      </c>
      <c r="AC711" s="176" t="s">
        <v>420</v>
      </c>
      <c r="AD711" s="176" t="s">
        <v>420</v>
      </c>
      <c r="AE711" s="176" t="s">
        <v>420</v>
      </c>
      <c r="AF711" s="176" t="s">
        <v>241</v>
      </c>
      <c r="AG711" s="176">
        <v>5</v>
      </c>
      <c r="AH711" s="176" t="s">
        <v>16105</v>
      </c>
      <c r="AI711" s="176" t="s">
        <v>845</v>
      </c>
      <c r="AJ711" s="176" t="s">
        <v>648</v>
      </c>
      <c r="AK711" s="176" t="s">
        <v>648</v>
      </c>
      <c r="AL711" s="1231" t="s">
        <v>420</v>
      </c>
      <c r="AM711" s="176" t="s">
        <v>420</v>
      </c>
      <c r="AN711" s="176" t="s">
        <v>420</v>
      </c>
      <c r="AO711" s="176" t="s">
        <v>420</v>
      </c>
      <c r="AP711" s="176">
        <v>24</v>
      </c>
      <c r="AQ711" s="176">
        <v>216</v>
      </c>
      <c r="AR711" s="176" t="s">
        <v>420</v>
      </c>
      <c r="AS711" s="193" t="s">
        <v>420</v>
      </c>
    </row>
    <row r="712" spans="1:45" ht="16.5" customHeight="1">
      <c r="A712" s="175">
        <v>46160</v>
      </c>
      <c r="B712" s="176" t="s">
        <v>16531</v>
      </c>
      <c r="C712" s="176" t="s">
        <v>16707</v>
      </c>
      <c r="E712" s="176" t="s">
        <v>420</v>
      </c>
      <c r="F712" s="176" t="s">
        <v>420</v>
      </c>
      <c r="G712" s="176" t="s">
        <v>420</v>
      </c>
      <c r="H712" s="176" t="s">
        <v>420</v>
      </c>
      <c r="I712" s="176" t="s">
        <v>420</v>
      </c>
      <c r="L712" s="176" t="s">
        <v>645</v>
      </c>
      <c r="P712" s="176" t="s">
        <v>645</v>
      </c>
      <c r="T712" s="176" t="s">
        <v>645</v>
      </c>
      <c r="X712" s="176" t="s">
        <v>645</v>
      </c>
      <c r="Z712" s="176" t="s">
        <v>420</v>
      </c>
      <c r="AA712" s="176" t="s">
        <v>645</v>
      </c>
      <c r="AB712" s="176" t="s">
        <v>420</v>
      </c>
      <c r="AC712" s="176" t="s">
        <v>420</v>
      </c>
      <c r="AD712" s="176" t="s">
        <v>420</v>
      </c>
      <c r="AE712" s="176" t="s">
        <v>420</v>
      </c>
      <c r="AF712" s="176" t="s">
        <v>243</v>
      </c>
      <c r="AG712" s="176">
        <v>1</v>
      </c>
      <c r="AH712" s="176" t="s">
        <v>654</v>
      </c>
      <c r="AI712" s="176" t="s">
        <v>654</v>
      </c>
      <c r="AJ712" s="176" t="s">
        <v>654</v>
      </c>
      <c r="AK712" s="176" t="s">
        <v>654</v>
      </c>
      <c r="AL712" s="1231" t="s">
        <v>420</v>
      </c>
      <c r="AM712" s="176" t="s">
        <v>420</v>
      </c>
      <c r="AN712" s="176" t="s">
        <v>420</v>
      </c>
      <c r="AO712" s="176" t="s">
        <v>420</v>
      </c>
      <c r="AP712" s="176">
        <v>24</v>
      </c>
      <c r="AQ712" s="176">
        <v>216</v>
      </c>
      <c r="AR712" s="176" t="s">
        <v>420</v>
      </c>
      <c r="AS712" s="193" t="s">
        <v>420</v>
      </c>
    </row>
    <row r="713" spans="1:45" ht="16.5" customHeight="1">
      <c r="A713" s="175">
        <v>46160</v>
      </c>
      <c r="B713" s="176" t="s">
        <v>244</v>
      </c>
      <c r="C713" s="176" t="s">
        <v>16707</v>
      </c>
      <c r="E713" s="176" t="s">
        <v>420</v>
      </c>
      <c r="F713" s="176" t="s">
        <v>420</v>
      </c>
      <c r="G713" s="176" t="s">
        <v>420</v>
      </c>
      <c r="H713" s="176" t="s">
        <v>420</v>
      </c>
      <c r="I713" s="176" t="s">
        <v>420</v>
      </c>
      <c r="L713" s="176" t="s">
        <v>645</v>
      </c>
      <c r="P713" s="176" t="s">
        <v>645</v>
      </c>
      <c r="T713" s="176" t="s">
        <v>645</v>
      </c>
      <c r="X713" s="176" t="s">
        <v>645</v>
      </c>
      <c r="Z713" s="176" t="s">
        <v>420</v>
      </c>
      <c r="AA713" s="176" t="s">
        <v>645</v>
      </c>
      <c r="AB713" s="176" t="s">
        <v>420</v>
      </c>
      <c r="AC713" s="176" t="s">
        <v>420</v>
      </c>
      <c r="AD713" s="176" t="s">
        <v>420</v>
      </c>
      <c r="AE713" s="176" t="s">
        <v>420</v>
      </c>
      <c r="AF713" s="176" t="s">
        <v>243</v>
      </c>
      <c r="AG713" s="176">
        <v>1</v>
      </c>
      <c r="AH713" s="176" t="s">
        <v>654</v>
      </c>
      <c r="AI713" s="176" t="s">
        <v>654</v>
      </c>
      <c r="AJ713" s="176" t="s">
        <v>654</v>
      </c>
      <c r="AK713" s="176" t="s">
        <v>654</v>
      </c>
      <c r="AL713" s="1231" t="s">
        <v>420</v>
      </c>
      <c r="AM713" s="176" t="s">
        <v>420</v>
      </c>
      <c r="AN713" s="176" t="s">
        <v>420</v>
      </c>
      <c r="AO713" s="176" t="s">
        <v>420</v>
      </c>
      <c r="AP713" s="176">
        <v>24</v>
      </c>
      <c r="AQ713" s="176">
        <v>216</v>
      </c>
      <c r="AR713" s="176" t="s">
        <v>420</v>
      </c>
      <c r="AS713" s="193" t="s">
        <v>420</v>
      </c>
    </row>
    <row r="714" spans="1:45" ht="16.5" customHeight="1">
      <c r="A714" s="175">
        <v>46160</v>
      </c>
      <c r="B714" s="176" t="s">
        <v>245</v>
      </c>
      <c r="C714" s="176" t="s">
        <v>16707</v>
      </c>
      <c r="E714" s="176" t="s">
        <v>420</v>
      </c>
      <c r="F714" s="176" t="s">
        <v>420</v>
      </c>
      <c r="G714" s="176" t="s">
        <v>420</v>
      </c>
      <c r="H714" s="176" t="s">
        <v>420</v>
      </c>
      <c r="I714" s="176" t="s">
        <v>420</v>
      </c>
      <c r="L714" s="176" t="s">
        <v>645</v>
      </c>
      <c r="P714" s="176" t="s">
        <v>645</v>
      </c>
      <c r="T714" s="176" t="s">
        <v>645</v>
      </c>
      <c r="X714" s="176" t="s">
        <v>645</v>
      </c>
      <c r="Z714" s="176" t="s">
        <v>420</v>
      </c>
      <c r="AA714" s="176" t="s">
        <v>645</v>
      </c>
      <c r="AB714" s="176" t="s">
        <v>420</v>
      </c>
      <c r="AC714" s="176" t="s">
        <v>420</v>
      </c>
      <c r="AD714" s="176" t="s">
        <v>420</v>
      </c>
      <c r="AE714" s="176" t="s">
        <v>420</v>
      </c>
      <c r="AF714" s="176" t="s">
        <v>243</v>
      </c>
      <c r="AG714" s="176">
        <v>1</v>
      </c>
      <c r="AH714" s="176" t="s">
        <v>654</v>
      </c>
      <c r="AI714" s="176" t="s">
        <v>654</v>
      </c>
      <c r="AJ714" s="176" t="s">
        <v>654</v>
      </c>
      <c r="AK714" s="176" t="s">
        <v>654</v>
      </c>
      <c r="AL714" s="1231" t="s">
        <v>420</v>
      </c>
      <c r="AM714" s="176" t="s">
        <v>420</v>
      </c>
      <c r="AN714" s="176" t="s">
        <v>420</v>
      </c>
      <c r="AO714" s="176" t="s">
        <v>420</v>
      </c>
      <c r="AP714" s="176">
        <v>24</v>
      </c>
      <c r="AQ714" s="176">
        <v>216</v>
      </c>
      <c r="AR714" s="176" t="s">
        <v>420</v>
      </c>
      <c r="AS714" s="193" t="s">
        <v>420</v>
      </c>
    </row>
    <row r="715" spans="1:45" ht="16.5" customHeight="1">
      <c r="A715" s="175">
        <v>46160</v>
      </c>
      <c r="B715" s="176" t="s">
        <v>246</v>
      </c>
      <c r="C715" s="176" t="s">
        <v>16707</v>
      </c>
      <c r="E715" s="176" t="s">
        <v>420</v>
      </c>
      <c r="F715" s="176" t="s">
        <v>420</v>
      </c>
      <c r="G715" s="176" t="s">
        <v>420</v>
      </c>
      <c r="H715" s="176" t="s">
        <v>420</v>
      </c>
      <c r="I715" s="176" t="s">
        <v>420</v>
      </c>
      <c r="L715" s="176" t="s">
        <v>645</v>
      </c>
      <c r="P715" s="176" t="s">
        <v>645</v>
      </c>
      <c r="T715" s="176" t="s">
        <v>645</v>
      </c>
      <c r="X715" s="176" t="s">
        <v>645</v>
      </c>
      <c r="Z715" s="176" t="s">
        <v>420</v>
      </c>
      <c r="AA715" s="176" t="s">
        <v>645</v>
      </c>
      <c r="AB715" s="176" t="s">
        <v>420</v>
      </c>
      <c r="AC715" s="176" t="s">
        <v>420</v>
      </c>
      <c r="AD715" s="176" t="s">
        <v>420</v>
      </c>
      <c r="AE715" s="176" t="s">
        <v>420</v>
      </c>
      <c r="AF715" s="176" t="s">
        <v>243</v>
      </c>
      <c r="AG715" s="176">
        <v>1</v>
      </c>
      <c r="AH715" s="176" t="s">
        <v>654</v>
      </c>
      <c r="AI715" s="176" t="s">
        <v>654</v>
      </c>
      <c r="AJ715" s="176" t="s">
        <v>654</v>
      </c>
      <c r="AK715" s="176" t="s">
        <v>654</v>
      </c>
      <c r="AL715" s="1231" t="s">
        <v>420</v>
      </c>
      <c r="AM715" s="176" t="s">
        <v>420</v>
      </c>
      <c r="AN715" s="176" t="s">
        <v>420</v>
      </c>
      <c r="AO715" s="176" t="s">
        <v>420</v>
      </c>
      <c r="AP715" s="176">
        <v>24</v>
      </c>
      <c r="AQ715" s="176">
        <v>216</v>
      </c>
      <c r="AR715" s="176" t="s">
        <v>420</v>
      </c>
      <c r="AS715" s="193" t="s">
        <v>420</v>
      </c>
    </row>
    <row r="716" spans="1:45" ht="16.5" customHeight="1">
      <c r="A716" s="175">
        <v>46160</v>
      </c>
      <c r="B716" s="176" t="s">
        <v>247</v>
      </c>
      <c r="C716" s="176" t="s">
        <v>16707</v>
      </c>
      <c r="E716" s="176" t="s">
        <v>420</v>
      </c>
      <c r="F716" s="176" t="s">
        <v>420</v>
      </c>
      <c r="G716" s="176" t="s">
        <v>420</v>
      </c>
      <c r="H716" s="176" t="s">
        <v>420</v>
      </c>
      <c r="I716" s="176" t="s">
        <v>420</v>
      </c>
      <c r="L716" s="176" t="s">
        <v>645</v>
      </c>
      <c r="P716" s="176" t="s">
        <v>645</v>
      </c>
      <c r="T716" s="176" t="s">
        <v>645</v>
      </c>
      <c r="X716" s="176" t="s">
        <v>645</v>
      </c>
      <c r="Z716" s="176" t="s">
        <v>420</v>
      </c>
      <c r="AA716" s="176" t="s">
        <v>645</v>
      </c>
      <c r="AB716" s="176" t="s">
        <v>420</v>
      </c>
      <c r="AC716" s="176" t="s">
        <v>420</v>
      </c>
      <c r="AD716" s="176" t="s">
        <v>420</v>
      </c>
      <c r="AE716" s="176" t="s">
        <v>420</v>
      </c>
      <c r="AF716" s="176" t="s">
        <v>243</v>
      </c>
      <c r="AG716" s="176">
        <v>1</v>
      </c>
      <c r="AH716" s="176" t="s">
        <v>654</v>
      </c>
      <c r="AI716" s="176" t="s">
        <v>654</v>
      </c>
      <c r="AJ716" s="176" t="s">
        <v>654</v>
      </c>
      <c r="AK716" s="176" t="s">
        <v>654</v>
      </c>
      <c r="AL716" s="1231" t="s">
        <v>420</v>
      </c>
      <c r="AM716" s="176" t="s">
        <v>420</v>
      </c>
      <c r="AN716" s="176" t="s">
        <v>420</v>
      </c>
      <c r="AO716" s="176" t="s">
        <v>420</v>
      </c>
      <c r="AP716" s="176">
        <v>24</v>
      </c>
      <c r="AQ716" s="176">
        <v>216</v>
      </c>
      <c r="AR716" s="176" t="s">
        <v>420</v>
      </c>
      <c r="AS716" s="193" t="s">
        <v>420</v>
      </c>
    </row>
    <row r="717" spans="1:45" ht="16.5" customHeight="1">
      <c r="A717" s="175">
        <v>46160</v>
      </c>
      <c r="B717" s="176" t="s">
        <v>248</v>
      </c>
      <c r="C717" s="176" t="s">
        <v>16707</v>
      </c>
      <c r="E717" s="176" t="s">
        <v>420</v>
      </c>
      <c r="F717" s="176" t="s">
        <v>420</v>
      </c>
      <c r="G717" s="176" t="s">
        <v>420</v>
      </c>
      <c r="H717" s="176" t="s">
        <v>420</v>
      </c>
      <c r="I717" s="176" t="s">
        <v>420</v>
      </c>
      <c r="L717" s="176" t="s">
        <v>645</v>
      </c>
      <c r="P717" s="176" t="s">
        <v>645</v>
      </c>
      <c r="T717" s="176" t="s">
        <v>645</v>
      </c>
      <c r="X717" s="176" t="s">
        <v>645</v>
      </c>
      <c r="Z717" s="176" t="s">
        <v>420</v>
      </c>
      <c r="AA717" s="176" t="s">
        <v>645</v>
      </c>
      <c r="AB717" s="176" t="s">
        <v>420</v>
      </c>
      <c r="AC717" s="176" t="s">
        <v>420</v>
      </c>
      <c r="AD717" s="176" t="s">
        <v>420</v>
      </c>
      <c r="AE717" s="176" t="s">
        <v>420</v>
      </c>
      <c r="AF717" s="176" t="s">
        <v>243</v>
      </c>
      <c r="AG717" s="176">
        <v>1</v>
      </c>
      <c r="AH717" s="176" t="s">
        <v>654</v>
      </c>
      <c r="AI717" s="176" t="s">
        <v>654</v>
      </c>
      <c r="AJ717" s="176" t="s">
        <v>654</v>
      </c>
      <c r="AK717" s="176" t="s">
        <v>654</v>
      </c>
      <c r="AL717" s="1231" t="s">
        <v>420</v>
      </c>
      <c r="AM717" s="176" t="s">
        <v>420</v>
      </c>
      <c r="AN717" s="176" t="s">
        <v>420</v>
      </c>
      <c r="AO717" s="176" t="s">
        <v>420</v>
      </c>
      <c r="AP717" s="176">
        <v>24</v>
      </c>
      <c r="AQ717" s="176">
        <v>216</v>
      </c>
      <c r="AR717" s="176" t="s">
        <v>420</v>
      </c>
      <c r="AS717" s="193" t="s">
        <v>420</v>
      </c>
    </row>
    <row r="718" spans="1:45" ht="16.5" customHeight="1">
      <c r="A718" s="175">
        <v>46160</v>
      </c>
      <c r="B718" s="176" t="s">
        <v>249</v>
      </c>
      <c r="C718" s="176" t="s">
        <v>16707</v>
      </c>
      <c r="E718" s="176" t="s">
        <v>420</v>
      </c>
      <c r="F718" s="176" t="s">
        <v>420</v>
      </c>
      <c r="G718" s="176" t="s">
        <v>420</v>
      </c>
      <c r="H718" s="176" t="s">
        <v>420</v>
      </c>
      <c r="I718" s="176" t="s">
        <v>420</v>
      </c>
      <c r="L718" s="176" t="s">
        <v>645</v>
      </c>
      <c r="P718" s="176" t="s">
        <v>645</v>
      </c>
      <c r="T718" s="176" t="s">
        <v>645</v>
      </c>
      <c r="X718" s="176" t="s">
        <v>645</v>
      </c>
      <c r="Z718" s="176" t="s">
        <v>420</v>
      </c>
      <c r="AA718" s="176" t="s">
        <v>645</v>
      </c>
      <c r="AB718" s="176" t="s">
        <v>420</v>
      </c>
      <c r="AC718" s="176" t="s">
        <v>420</v>
      </c>
      <c r="AD718" s="176" t="s">
        <v>420</v>
      </c>
      <c r="AE718" s="176" t="s">
        <v>420</v>
      </c>
      <c r="AF718" s="176" t="s">
        <v>243</v>
      </c>
      <c r="AG718" s="176">
        <v>1</v>
      </c>
      <c r="AH718" s="176" t="s">
        <v>654</v>
      </c>
      <c r="AI718" s="176" t="s">
        <v>654</v>
      </c>
      <c r="AJ718" s="176" t="s">
        <v>654</v>
      </c>
      <c r="AK718" s="176" t="s">
        <v>654</v>
      </c>
      <c r="AL718" s="1231" t="s">
        <v>420</v>
      </c>
      <c r="AM718" s="176" t="s">
        <v>420</v>
      </c>
      <c r="AN718" s="176" t="s">
        <v>420</v>
      </c>
      <c r="AO718" s="176" t="s">
        <v>420</v>
      </c>
      <c r="AP718" s="176">
        <v>24</v>
      </c>
      <c r="AQ718" s="176">
        <v>216</v>
      </c>
      <c r="AR718" s="176" t="s">
        <v>420</v>
      </c>
      <c r="AS718" s="193" t="s">
        <v>420</v>
      </c>
    </row>
    <row r="719" spans="1:45" ht="16.5" customHeight="1">
      <c r="A719" s="175">
        <v>46160</v>
      </c>
      <c r="B719" s="176" t="s">
        <v>250</v>
      </c>
      <c r="C719" s="176" t="s">
        <v>16707</v>
      </c>
      <c r="E719" s="176" t="s">
        <v>420</v>
      </c>
      <c r="F719" s="176" t="s">
        <v>420</v>
      </c>
      <c r="G719" s="176" t="s">
        <v>420</v>
      </c>
      <c r="H719" s="176" t="s">
        <v>420</v>
      </c>
      <c r="I719" s="176" t="s">
        <v>420</v>
      </c>
      <c r="L719" s="176" t="s">
        <v>645</v>
      </c>
      <c r="P719" s="176" t="s">
        <v>645</v>
      </c>
      <c r="T719" s="176" t="s">
        <v>645</v>
      </c>
      <c r="X719" s="176" t="s">
        <v>645</v>
      </c>
      <c r="Z719" s="176" t="s">
        <v>420</v>
      </c>
      <c r="AA719" s="176" t="s">
        <v>645</v>
      </c>
      <c r="AB719" s="176" t="s">
        <v>420</v>
      </c>
      <c r="AC719" s="176" t="s">
        <v>420</v>
      </c>
      <c r="AD719" s="176" t="s">
        <v>420</v>
      </c>
      <c r="AE719" s="176" t="s">
        <v>420</v>
      </c>
      <c r="AF719" s="176" t="s">
        <v>243</v>
      </c>
      <c r="AG719" s="176">
        <v>1</v>
      </c>
      <c r="AH719" s="176" t="s">
        <v>654</v>
      </c>
      <c r="AI719" s="176" t="s">
        <v>654</v>
      </c>
      <c r="AJ719" s="176" t="s">
        <v>654</v>
      </c>
      <c r="AK719" s="176" t="s">
        <v>654</v>
      </c>
      <c r="AL719" s="1231" t="s">
        <v>420</v>
      </c>
      <c r="AM719" s="176" t="s">
        <v>420</v>
      </c>
      <c r="AN719" s="176" t="s">
        <v>420</v>
      </c>
      <c r="AO719" s="176" t="s">
        <v>420</v>
      </c>
      <c r="AP719" s="176">
        <v>24</v>
      </c>
      <c r="AQ719" s="176">
        <v>216</v>
      </c>
      <c r="AR719" s="176" t="s">
        <v>420</v>
      </c>
      <c r="AS719" s="193" t="s">
        <v>420</v>
      </c>
    </row>
    <row r="720" spans="1:45" ht="16.5" customHeight="1">
      <c r="A720" s="175">
        <v>46161</v>
      </c>
      <c r="B720" s="176" t="s">
        <v>212</v>
      </c>
      <c r="C720" s="176" t="s">
        <v>645</v>
      </c>
      <c r="E720" s="176" t="s">
        <v>420</v>
      </c>
      <c r="F720" s="176" t="s">
        <v>420</v>
      </c>
      <c r="G720" s="176" t="s">
        <v>420</v>
      </c>
      <c r="H720" s="176" t="s">
        <v>420</v>
      </c>
      <c r="I720" s="176" t="s">
        <v>420</v>
      </c>
      <c r="L720" s="176" t="s">
        <v>645</v>
      </c>
      <c r="P720" s="176" t="s">
        <v>645</v>
      </c>
      <c r="T720" s="176" t="s">
        <v>645</v>
      </c>
      <c r="X720" s="176" t="s">
        <v>645</v>
      </c>
      <c r="Z720" s="176" t="s">
        <v>420</v>
      </c>
      <c r="AA720" s="176" t="s">
        <v>645</v>
      </c>
      <c r="AB720" s="176" t="s">
        <v>420</v>
      </c>
      <c r="AC720" s="176" t="s">
        <v>420</v>
      </c>
      <c r="AD720" s="176" t="s">
        <v>420</v>
      </c>
      <c r="AE720" s="176" t="s">
        <v>420</v>
      </c>
      <c r="AF720" s="176" t="s">
        <v>213</v>
      </c>
      <c r="AG720" s="176">
        <v>1</v>
      </c>
      <c r="AH720" s="176" t="s">
        <v>654</v>
      </c>
      <c r="AI720" s="176" t="s">
        <v>654</v>
      </c>
      <c r="AJ720" s="176" t="s">
        <v>654</v>
      </c>
      <c r="AK720" s="176" t="s">
        <v>654</v>
      </c>
      <c r="AL720" s="1231" t="s">
        <v>420</v>
      </c>
      <c r="AM720" s="176" t="s">
        <v>420</v>
      </c>
      <c r="AN720" s="176" t="s">
        <v>420</v>
      </c>
      <c r="AO720" s="176" t="s">
        <v>420</v>
      </c>
      <c r="AP720" s="176">
        <v>24</v>
      </c>
      <c r="AQ720" s="176">
        <v>216</v>
      </c>
      <c r="AR720" s="176" t="s">
        <v>420</v>
      </c>
      <c r="AS720" s="193" t="s">
        <v>420</v>
      </c>
    </row>
    <row r="721" spans="1:45" ht="16.5" customHeight="1">
      <c r="A721" s="175">
        <v>46161</v>
      </c>
      <c r="B721" s="176" t="s">
        <v>214</v>
      </c>
      <c r="C721" s="176" t="s">
        <v>17237</v>
      </c>
      <c r="E721" s="176" t="s">
        <v>425</v>
      </c>
      <c r="F721" s="176" t="s">
        <v>17233</v>
      </c>
      <c r="G721" s="176">
        <v>780</v>
      </c>
      <c r="H721" s="176" t="s">
        <v>1332</v>
      </c>
      <c r="I721" s="176">
        <v>5</v>
      </c>
      <c r="J721" s="176">
        <v>26</v>
      </c>
      <c r="K721" s="176">
        <v>0</v>
      </c>
      <c r="L721" s="176">
        <v>9409</v>
      </c>
      <c r="M721" s="176">
        <v>9419</v>
      </c>
      <c r="P721" s="176" t="s">
        <v>127</v>
      </c>
      <c r="T721" s="176" t="s">
        <v>127</v>
      </c>
      <c r="X721" s="176" t="s">
        <v>127</v>
      </c>
      <c r="Z721" s="176">
        <v>1.7777777777777777</v>
      </c>
      <c r="AA721" s="176">
        <v>8.6666666666666661</v>
      </c>
      <c r="AB721" s="176">
        <v>1</v>
      </c>
      <c r="AC721" s="176">
        <v>94.14</v>
      </c>
      <c r="AD721" s="176">
        <v>1.0833333333333333</v>
      </c>
      <c r="AE721" s="176">
        <v>1.0833333333333333</v>
      </c>
      <c r="AF721" s="176" t="s">
        <v>213</v>
      </c>
      <c r="AG721" s="176">
        <v>1</v>
      </c>
      <c r="AH721" s="176" t="s">
        <v>644</v>
      </c>
      <c r="AI721" s="176" t="s">
        <v>644</v>
      </c>
      <c r="AJ721" s="176" t="s">
        <v>655</v>
      </c>
      <c r="AK721" s="176" t="s">
        <v>655</v>
      </c>
      <c r="AL721" s="1231" t="s">
        <v>251</v>
      </c>
      <c r="AM721" s="176" t="s">
        <v>126</v>
      </c>
      <c r="AN721" s="176">
        <v>0.91100000000000003</v>
      </c>
      <c r="AO721" s="176">
        <v>1.8</v>
      </c>
      <c r="AP721" s="176">
        <v>24</v>
      </c>
      <c r="AQ721" s="176">
        <v>216</v>
      </c>
      <c r="AR721" s="176">
        <v>2.8</v>
      </c>
      <c r="AS721" s="193">
        <v>13223.3472</v>
      </c>
    </row>
    <row r="722" spans="1:45" ht="16.5" customHeight="1">
      <c r="A722" s="175">
        <v>46161</v>
      </c>
      <c r="B722" s="176" t="s">
        <v>215</v>
      </c>
      <c r="C722" s="176" t="s">
        <v>17289</v>
      </c>
      <c r="D722" s="176" t="s">
        <v>646</v>
      </c>
      <c r="E722" s="176" t="s">
        <v>17279</v>
      </c>
      <c r="F722" s="176" t="s">
        <v>17297</v>
      </c>
      <c r="G722" s="176">
        <v>700</v>
      </c>
      <c r="H722" s="176" t="s">
        <v>1237</v>
      </c>
      <c r="I722" s="176">
        <v>5</v>
      </c>
      <c r="J722" s="176">
        <v>26</v>
      </c>
      <c r="K722" s="176">
        <v>0</v>
      </c>
      <c r="M722" s="176">
        <v>7509</v>
      </c>
      <c r="P722" s="176" t="s">
        <v>645</v>
      </c>
      <c r="Q722" s="176" t="s">
        <v>127</v>
      </c>
      <c r="T722" s="176" t="s">
        <v>645</v>
      </c>
      <c r="U722" s="176" t="s">
        <v>127</v>
      </c>
      <c r="X722" s="176" t="s">
        <v>645</v>
      </c>
      <c r="Y722" s="176" t="s">
        <v>127</v>
      </c>
      <c r="Z722" s="176">
        <v>3.2653061224489797</v>
      </c>
      <c r="AA722" s="176">
        <v>8.6666666666666661</v>
      </c>
      <c r="AB722" s="176">
        <v>1</v>
      </c>
      <c r="AC722" s="176">
        <v>75.09</v>
      </c>
      <c r="AD722" s="176">
        <v>1.0833333333333333</v>
      </c>
      <c r="AE722" s="176">
        <v>1.0833333333333333</v>
      </c>
      <c r="AF722" s="176" t="s">
        <v>213</v>
      </c>
      <c r="AG722" s="176">
        <v>1</v>
      </c>
      <c r="AH722" s="176" t="s">
        <v>644</v>
      </c>
      <c r="AI722" s="176" t="s">
        <v>644</v>
      </c>
      <c r="AJ722" s="176" t="s">
        <v>647</v>
      </c>
      <c r="AK722" s="176" t="s">
        <v>647</v>
      </c>
      <c r="AL722" s="1231" t="s">
        <v>251</v>
      </c>
      <c r="AM722" s="176" t="s">
        <v>466</v>
      </c>
      <c r="AN722" s="176">
        <v>1.1890000000000001</v>
      </c>
      <c r="AO722" s="176">
        <v>2.2999999999999998</v>
      </c>
      <c r="AP722" s="176">
        <v>24</v>
      </c>
      <c r="AQ722" s="176">
        <v>216</v>
      </c>
      <c r="AR722" s="176">
        <v>3.3</v>
      </c>
      <c r="AS722" s="193">
        <v>20340.460800000001</v>
      </c>
    </row>
    <row r="723" spans="1:45" ht="16.5" customHeight="1">
      <c r="A723" s="175">
        <v>46161</v>
      </c>
      <c r="B723" s="176" t="s">
        <v>216</v>
      </c>
      <c r="C723" s="176" t="s">
        <v>645</v>
      </c>
      <c r="E723" s="176" t="s">
        <v>420</v>
      </c>
      <c r="F723" s="176" t="s">
        <v>420</v>
      </c>
      <c r="G723" s="176" t="s">
        <v>420</v>
      </c>
      <c r="H723" s="176" t="s">
        <v>420</v>
      </c>
      <c r="I723" s="176" t="s">
        <v>420</v>
      </c>
      <c r="L723" s="176" t="s">
        <v>645</v>
      </c>
      <c r="P723" s="176" t="s">
        <v>645</v>
      </c>
      <c r="T723" s="176" t="s">
        <v>645</v>
      </c>
      <c r="X723" s="176" t="s">
        <v>645</v>
      </c>
      <c r="Z723" s="176" t="s">
        <v>420</v>
      </c>
      <c r="AA723" s="176" t="s">
        <v>645</v>
      </c>
      <c r="AB723" s="176" t="s">
        <v>420</v>
      </c>
      <c r="AC723" s="176" t="s">
        <v>420</v>
      </c>
      <c r="AD723" s="176" t="s">
        <v>420</v>
      </c>
      <c r="AE723" s="176" t="s">
        <v>420</v>
      </c>
      <c r="AF723" s="176" t="s">
        <v>213</v>
      </c>
      <c r="AG723" s="176">
        <v>2</v>
      </c>
      <c r="AH723" s="176" t="s">
        <v>642</v>
      </c>
      <c r="AI723" s="176" t="s">
        <v>642</v>
      </c>
      <c r="AJ723" s="176" t="s">
        <v>654</v>
      </c>
      <c r="AK723" s="176" t="s">
        <v>654</v>
      </c>
      <c r="AL723" s="1231" t="s">
        <v>420</v>
      </c>
      <c r="AM723" s="176" t="s">
        <v>420</v>
      </c>
      <c r="AN723" s="176" t="s">
        <v>420</v>
      </c>
      <c r="AO723" s="176" t="s">
        <v>420</v>
      </c>
      <c r="AP723" s="176">
        <v>24</v>
      </c>
      <c r="AQ723" s="176">
        <v>216</v>
      </c>
      <c r="AR723" s="176" t="s">
        <v>420</v>
      </c>
      <c r="AS723" s="193" t="s">
        <v>420</v>
      </c>
    </row>
    <row r="724" spans="1:45" ht="16.5" customHeight="1">
      <c r="A724" s="175">
        <v>46161</v>
      </c>
      <c r="B724" s="176" t="s">
        <v>217</v>
      </c>
      <c r="C724" s="176" t="s">
        <v>16722</v>
      </c>
      <c r="E724" s="176" t="s">
        <v>874</v>
      </c>
      <c r="F724" s="176" t="s">
        <v>16725</v>
      </c>
      <c r="G724" s="176">
        <v>600</v>
      </c>
      <c r="H724" s="176" t="s">
        <v>16053</v>
      </c>
      <c r="I724" s="176">
        <v>4</v>
      </c>
      <c r="J724" s="176">
        <v>22</v>
      </c>
      <c r="K724" s="176">
        <v>0</v>
      </c>
      <c r="L724" s="176">
        <v>8453</v>
      </c>
      <c r="M724" s="176">
        <v>9244</v>
      </c>
      <c r="P724" s="176" t="s">
        <v>127</v>
      </c>
      <c r="T724" s="176" t="s">
        <v>127</v>
      </c>
      <c r="X724" s="176" t="s">
        <v>127</v>
      </c>
      <c r="Z724" s="176">
        <v>1.7496962332928312</v>
      </c>
      <c r="AA724" s="176">
        <v>7.333333333333333</v>
      </c>
      <c r="AB724" s="176">
        <v>1</v>
      </c>
      <c r="AC724" s="176">
        <v>88.484999999999999</v>
      </c>
      <c r="AD724" s="176">
        <v>0.91666666666666663</v>
      </c>
      <c r="AE724" s="176">
        <v>0.91666666666666663</v>
      </c>
      <c r="AF724" s="176" t="s">
        <v>213</v>
      </c>
      <c r="AG724" s="176">
        <v>1</v>
      </c>
      <c r="AH724" s="176" t="s">
        <v>642</v>
      </c>
      <c r="AI724" s="176" t="s">
        <v>642</v>
      </c>
      <c r="AJ724" s="176" t="s">
        <v>647</v>
      </c>
      <c r="AK724" s="176" t="s">
        <v>647</v>
      </c>
      <c r="AL724" s="1231" t="s">
        <v>252</v>
      </c>
      <c r="AM724" s="176" t="s">
        <v>126</v>
      </c>
      <c r="AN724" s="176">
        <v>0.91100000000000003</v>
      </c>
      <c r="AO724" s="176">
        <v>1.7</v>
      </c>
      <c r="AP724" s="176">
        <v>24</v>
      </c>
      <c r="AQ724" s="176">
        <v>216</v>
      </c>
      <c r="AR724" s="176">
        <v>2.7</v>
      </c>
      <c r="AS724" s="193">
        <v>12751.084800000001</v>
      </c>
    </row>
    <row r="725" spans="1:45" ht="16.5" customHeight="1">
      <c r="A725" s="175">
        <v>46161</v>
      </c>
      <c r="B725" s="176" t="s">
        <v>218</v>
      </c>
      <c r="C725" s="176" t="s">
        <v>645</v>
      </c>
      <c r="E725" s="176" t="s">
        <v>420</v>
      </c>
      <c r="F725" s="176" t="s">
        <v>420</v>
      </c>
      <c r="G725" s="176" t="s">
        <v>420</v>
      </c>
      <c r="H725" s="176" t="s">
        <v>420</v>
      </c>
      <c r="I725" s="176" t="s">
        <v>420</v>
      </c>
      <c r="L725" s="176" t="s">
        <v>645</v>
      </c>
      <c r="P725" s="176" t="s">
        <v>645</v>
      </c>
      <c r="T725" s="176" t="s">
        <v>645</v>
      </c>
      <c r="X725" s="176" t="s">
        <v>645</v>
      </c>
      <c r="Z725" s="176" t="s">
        <v>420</v>
      </c>
      <c r="AA725" s="176" t="s">
        <v>645</v>
      </c>
      <c r="AB725" s="176" t="s">
        <v>420</v>
      </c>
      <c r="AC725" s="176" t="s">
        <v>420</v>
      </c>
      <c r="AD725" s="176" t="s">
        <v>420</v>
      </c>
      <c r="AE725" s="176" t="s">
        <v>420</v>
      </c>
      <c r="AF725" s="176" t="s">
        <v>213</v>
      </c>
      <c r="AG725" s="176">
        <v>1</v>
      </c>
      <c r="AH725" s="176" t="s">
        <v>654</v>
      </c>
      <c r="AI725" s="176" t="s">
        <v>654</v>
      </c>
      <c r="AJ725" s="176" t="s">
        <v>654</v>
      </c>
      <c r="AK725" s="176" t="s">
        <v>654</v>
      </c>
      <c r="AL725" s="1231" t="s">
        <v>420</v>
      </c>
      <c r="AM725" s="176" t="s">
        <v>420</v>
      </c>
      <c r="AN725" s="176" t="s">
        <v>420</v>
      </c>
      <c r="AO725" s="176" t="s">
        <v>420</v>
      </c>
      <c r="AP725" s="176">
        <v>24</v>
      </c>
      <c r="AQ725" s="176">
        <v>216</v>
      </c>
      <c r="AR725" s="176" t="s">
        <v>420</v>
      </c>
      <c r="AS725" s="193" t="s">
        <v>420</v>
      </c>
    </row>
    <row r="726" spans="1:45" ht="16.5" customHeight="1">
      <c r="A726" s="175">
        <v>46161</v>
      </c>
      <c r="B726" s="176" t="s">
        <v>219</v>
      </c>
      <c r="C726" s="176" t="s">
        <v>17288</v>
      </c>
      <c r="D726" s="176" t="s">
        <v>17291</v>
      </c>
      <c r="E726" s="176" t="s">
        <v>1557</v>
      </c>
      <c r="F726" s="176" t="s">
        <v>16724</v>
      </c>
      <c r="G726" s="176">
        <v>630</v>
      </c>
      <c r="H726" s="176" t="s">
        <v>634</v>
      </c>
      <c r="I726" s="176">
        <v>2</v>
      </c>
      <c r="L726" s="176" t="s">
        <v>660</v>
      </c>
      <c r="P726" s="176" t="s">
        <v>483</v>
      </c>
      <c r="T726" s="176" t="s">
        <v>483</v>
      </c>
      <c r="V726" s="176">
        <v>105</v>
      </c>
      <c r="W726" s="176">
        <v>0</v>
      </c>
      <c r="X726" s="176">
        <v>7763</v>
      </c>
      <c r="Y726" s="176">
        <v>8271</v>
      </c>
      <c r="Z726" s="176">
        <v>2.4615384615384617</v>
      </c>
      <c r="AA726" s="176" t="s">
        <v>660</v>
      </c>
      <c r="AB726" s="176" t="s">
        <v>420</v>
      </c>
      <c r="AC726" s="176" t="s">
        <v>420</v>
      </c>
      <c r="AD726" s="176" t="s">
        <v>420</v>
      </c>
      <c r="AE726" s="176" t="s">
        <v>420</v>
      </c>
      <c r="AF726" s="176" t="s">
        <v>213</v>
      </c>
      <c r="AG726" s="176">
        <v>1</v>
      </c>
      <c r="AH726" s="176" t="s">
        <v>644</v>
      </c>
      <c r="AI726" s="176" t="s">
        <v>644</v>
      </c>
      <c r="AJ726" s="176" t="s">
        <v>655</v>
      </c>
      <c r="AK726" s="176" t="s">
        <v>655</v>
      </c>
      <c r="AL726" s="1231" t="s">
        <v>251</v>
      </c>
      <c r="AM726" s="176" t="s">
        <v>1036</v>
      </c>
      <c r="AN726" s="176">
        <v>0.56200000000000006</v>
      </c>
      <c r="AO726" s="176">
        <v>1.1000000000000001</v>
      </c>
      <c r="AP726" s="176">
        <v>24</v>
      </c>
      <c r="AQ726" s="176">
        <v>216</v>
      </c>
      <c r="AR726" s="176">
        <v>2.1</v>
      </c>
      <c r="AS726" s="193">
        <v>6118.1568000000007</v>
      </c>
    </row>
    <row r="727" spans="1:45" ht="16.5" customHeight="1">
      <c r="A727" s="175">
        <v>46161</v>
      </c>
      <c r="B727" s="176" t="s">
        <v>220</v>
      </c>
      <c r="C727" s="176" t="s">
        <v>645</v>
      </c>
      <c r="E727" s="176" t="s">
        <v>420</v>
      </c>
      <c r="F727" s="176" t="s">
        <v>420</v>
      </c>
      <c r="G727" s="176" t="s">
        <v>420</v>
      </c>
      <c r="H727" s="176" t="s">
        <v>420</v>
      </c>
      <c r="I727" s="176" t="s">
        <v>420</v>
      </c>
      <c r="L727" s="176" t="s">
        <v>645</v>
      </c>
      <c r="P727" s="176" t="s">
        <v>645</v>
      </c>
      <c r="T727" s="176" t="s">
        <v>645</v>
      </c>
      <c r="X727" s="176" t="s">
        <v>645</v>
      </c>
      <c r="Z727" s="176" t="s">
        <v>420</v>
      </c>
      <c r="AA727" s="176" t="s">
        <v>645</v>
      </c>
      <c r="AB727" s="176" t="s">
        <v>420</v>
      </c>
      <c r="AC727" s="176" t="s">
        <v>420</v>
      </c>
      <c r="AD727" s="176" t="s">
        <v>420</v>
      </c>
      <c r="AE727" s="176" t="s">
        <v>420</v>
      </c>
      <c r="AF727" s="176" t="s">
        <v>213</v>
      </c>
      <c r="AG727" s="176">
        <v>1</v>
      </c>
      <c r="AH727" s="176" t="s">
        <v>654</v>
      </c>
      <c r="AI727" s="176" t="s">
        <v>654</v>
      </c>
      <c r="AJ727" s="176" t="s">
        <v>654</v>
      </c>
      <c r="AK727" s="176" t="s">
        <v>654</v>
      </c>
      <c r="AL727" s="1231" t="s">
        <v>420</v>
      </c>
      <c r="AM727" s="176" t="s">
        <v>420</v>
      </c>
      <c r="AN727" s="176" t="s">
        <v>420</v>
      </c>
      <c r="AO727" s="176" t="s">
        <v>420</v>
      </c>
      <c r="AP727" s="176">
        <v>24</v>
      </c>
      <c r="AQ727" s="176">
        <v>216</v>
      </c>
      <c r="AR727" s="176" t="s">
        <v>420</v>
      </c>
      <c r="AS727" s="193" t="s">
        <v>420</v>
      </c>
    </row>
    <row r="728" spans="1:45" ht="16.5" customHeight="1">
      <c r="A728" s="175">
        <v>46161</v>
      </c>
      <c r="B728" s="176" t="s">
        <v>221</v>
      </c>
      <c r="C728" s="176" t="s">
        <v>17355</v>
      </c>
      <c r="E728" s="176" t="s">
        <v>628</v>
      </c>
      <c r="F728" s="176" t="s">
        <v>17264</v>
      </c>
      <c r="G728" s="176">
        <v>600</v>
      </c>
      <c r="H728" s="176" t="s">
        <v>480</v>
      </c>
      <c r="I728" s="176">
        <v>5</v>
      </c>
      <c r="J728" s="176">
        <v>13</v>
      </c>
      <c r="K728" s="176">
        <v>1</v>
      </c>
      <c r="L728" s="176">
        <v>8409</v>
      </c>
      <c r="M728" s="176">
        <v>7697</v>
      </c>
      <c r="N728" s="176">
        <v>3</v>
      </c>
      <c r="O728" s="176">
        <v>0</v>
      </c>
      <c r="P728" s="176">
        <v>8605</v>
      </c>
      <c r="Q728" s="176">
        <v>7941</v>
      </c>
      <c r="R728" s="176">
        <v>4</v>
      </c>
      <c r="S728" s="176">
        <v>0</v>
      </c>
      <c r="T728" s="176">
        <v>8587</v>
      </c>
      <c r="U728" s="176">
        <v>7905</v>
      </c>
      <c r="V728" s="176">
        <v>11</v>
      </c>
      <c r="W728" s="176">
        <v>0</v>
      </c>
      <c r="X728" s="176">
        <v>8373</v>
      </c>
      <c r="Y728" s="176">
        <v>7798</v>
      </c>
      <c r="Z728" s="176">
        <v>2.8685258964143427</v>
      </c>
      <c r="AA728" s="176">
        <v>10.333333333333334</v>
      </c>
      <c r="AB728" s="176">
        <v>0.99832398504273501</v>
      </c>
      <c r="AC728" s="176">
        <v>81.643749999999997</v>
      </c>
      <c r="AD728" s="176">
        <v>1.2916666666666667</v>
      </c>
      <c r="AE728" s="176">
        <v>1.25</v>
      </c>
      <c r="AF728" s="176" t="s">
        <v>213</v>
      </c>
      <c r="AG728" s="176">
        <v>1</v>
      </c>
      <c r="AH728" s="176" t="s">
        <v>644</v>
      </c>
      <c r="AI728" s="176" t="s">
        <v>644</v>
      </c>
      <c r="AJ728" s="176" t="s">
        <v>655</v>
      </c>
      <c r="AK728" s="176" t="s">
        <v>655</v>
      </c>
      <c r="AL728" s="1231" t="s">
        <v>251</v>
      </c>
      <c r="AM728" s="176" t="s">
        <v>126</v>
      </c>
      <c r="AN728" s="176">
        <v>0.91100000000000003</v>
      </c>
      <c r="AO728" s="176">
        <v>3</v>
      </c>
      <c r="AP728" s="176">
        <v>24</v>
      </c>
      <c r="AQ728" s="176">
        <v>216</v>
      </c>
      <c r="AR728" s="176">
        <v>4</v>
      </c>
      <c r="AS728" s="193">
        <v>18890.495999999999</v>
      </c>
    </row>
    <row r="729" spans="1:45" ht="16.5" customHeight="1">
      <c r="A729" s="175">
        <v>46161</v>
      </c>
      <c r="B729" s="176" t="s">
        <v>222</v>
      </c>
      <c r="C729" s="176" t="s">
        <v>645</v>
      </c>
      <c r="E729" s="176" t="s">
        <v>420</v>
      </c>
      <c r="F729" s="176" t="s">
        <v>420</v>
      </c>
      <c r="G729" s="176" t="s">
        <v>420</v>
      </c>
      <c r="H729" s="176" t="s">
        <v>420</v>
      </c>
      <c r="I729" s="176" t="s">
        <v>420</v>
      </c>
      <c r="L729" s="176" t="s">
        <v>645</v>
      </c>
      <c r="P729" s="176" t="s">
        <v>645</v>
      </c>
      <c r="T729" s="176" t="s">
        <v>645</v>
      </c>
      <c r="X729" s="176" t="s">
        <v>645</v>
      </c>
      <c r="Z729" s="176" t="s">
        <v>420</v>
      </c>
      <c r="AA729" s="176" t="s">
        <v>645</v>
      </c>
      <c r="AB729" s="176" t="s">
        <v>420</v>
      </c>
      <c r="AC729" s="176" t="s">
        <v>420</v>
      </c>
      <c r="AD729" s="176" t="s">
        <v>420</v>
      </c>
      <c r="AE729" s="176" t="s">
        <v>420</v>
      </c>
      <c r="AF729" s="176" t="s">
        <v>213</v>
      </c>
      <c r="AG729" s="176">
        <v>1</v>
      </c>
      <c r="AH729" s="176" t="s">
        <v>654</v>
      </c>
      <c r="AI729" s="176" t="s">
        <v>654</v>
      </c>
      <c r="AJ729" s="176" t="s">
        <v>654</v>
      </c>
      <c r="AK729" s="176" t="s">
        <v>654</v>
      </c>
      <c r="AL729" s="1231" t="s">
        <v>420</v>
      </c>
      <c r="AM729" s="176" t="s">
        <v>420</v>
      </c>
      <c r="AN729" s="176" t="s">
        <v>420</v>
      </c>
      <c r="AO729" s="176" t="s">
        <v>420</v>
      </c>
      <c r="AP729" s="176">
        <v>24</v>
      </c>
      <c r="AQ729" s="176">
        <v>216</v>
      </c>
      <c r="AR729" s="176" t="s">
        <v>420</v>
      </c>
      <c r="AS729" s="193" t="s">
        <v>420</v>
      </c>
    </row>
    <row r="730" spans="1:45" ht="16.5" customHeight="1">
      <c r="A730" s="175">
        <v>46161</v>
      </c>
      <c r="B730" s="176" t="s">
        <v>223</v>
      </c>
      <c r="C730" s="176" t="s">
        <v>645</v>
      </c>
      <c r="E730" s="176" t="s">
        <v>420</v>
      </c>
      <c r="F730" s="176" t="s">
        <v>420</v>
      </c>
      <c r="G730" s="176" t="s">
        <v>420</v>
      </c>
      <c r="H730" s="176" t="s">
        <v>420</v>
      </c>
      <c r="I730" s="176" t="s">
        <v>420</v>
      </c>
      <c r="L730" s="176" t="s">
        <v>645</v>
      </c>
      <c r="P730" s="176" t="s">
        <v>645</v>
      </c>
      <c r="T730" s="176" t="s">
        <v>645</v>
      </c>
      <c r="X730" s="176" t="s">
        <v>645</v>
      </c>
      <c r="Z730" s="176" t="s">
        <v>420</v>
      </c>
      <c r="AA730" s="176" t="s">
        <v>645</v>
      </c>
      <c r="AB730" s="176" t="s">
        <v>420</v>
      </c>
      <c r="AC730" s="176" t="s">
        <v>420</v>
      </c>
      <c r="AD730" s="176" t="s">
        <v>420</v>
      </c>
      <c r="AE730" s="176" t="s">
        <v>420</v>
      </c>
      <c r="AF730" s="176" t="s">
        <v>213</v>
      </c>
      <c r="AG730" s="176">
        <v>1</v>
      </c>
      <c r="AH730" s="176" t="s">
        <v>654</v>
      </c>
      <c r="AI730" s="176" t="s">
        <v>654</v>
      </c>
      <c r="AJ730" s="176" t="s">
        <v>654</v>
      </c>
      <c r="AK730" s="176" t="s">
        <v>654</v>
      </c>
      <c r="AL730" s="1231" t="s">
        <v>420</v>
      </c>
      <c r="AM730" s="176" t="s">
        <v>420</v>
      </c>
      <c r="AN730" s="176" t="s">
        <v>420</v>
      </c>
      <c r="AO730" s="176" t="s">
        <v>420</v>
      </c>
      <c r="AP730" s="176">
        <v>24</v>
      </c>
      <c r="AQ730" s="176">
        <v>216</v>
      </c>
      <c r="AR730" s="176" t="s">
        <v>420</v>
      </c>
      <c r="AS730" s="193" t="s">
        <v>420</v>
      </c>
    </row>
    <row r="731" spans="1:45" ht="16.5" customHeight="1">
      <c r="A731" s="175">
        <v>46161</v>
      </c>
      <c r="B731" s="176" t="s">
        <v>224</v>
      </c>
      <c r="C731" s="176" t="s">
        <v>17274</v>
      </c>
      <c r="D731" s="176" t="s">
        <v>646</v>
      </c>
      <c r="E731" s="176" t="s">
        <v>17279</v>
      </c>
      <c r="F731" s="176" t="s">
        <v>17280</v>
      </c>
      <c r="G731" s="176">
        <v>700</v>
      </c>
      <c r="H731" s="176" t="s">
        <v>16545</v>
      </c>
      <c r="I731" s="176">
        <v>5</v>
      </c>
      <c r="J731" s="176">
        <v>30</v>
      </c>
      <c r="K731" s="176">
        <v>0</v>
      </c>
      <c r="L731" s="176">
        <v>8618</v>
      </c>
      <c r="M731" s="176">
        <v>9036</v>
      </c>
      <c r="P731" s="176" t="s">
        <v>127</v>
      </c>
      <c r="T731" s="176" t="s">
        <v>127</v>
      </c>
      <c r="X731" s="176" t="s">
        <v>127</v>
      </c>
      <c r="Z731" s="176">
        <v>3.2653061224489797</v>
      </c>
      <c r="AA731" s="176">
        <v>5</v>
      </c>
      <c r="AB731" s="176">
        <v>1</v>
      </c>
      <c r="AC731" s="176">
        <v>88.27</v>
      </c>
      <c r="AD731" s="176">
        <v>0.625</v>
      </c>
      <c r="AE731" s="176">
        <v>0.625</v>
      </c>
      <c r="AF731" s="176" t="s">
        <v>213</v>
      </c>
      <c r="AG731" s="176">
        <v>0.5</v>
      </c>
      <c r="AH731" s="176" t="s">
        <v>642</v>
      </c>
      <c r="AI731" s="176" t="s">
        <v>642</v>
      </c>
      <c r="AJ731" s="176" t="s">
        <v>647</v>
      </c>
      <c r="AK731" s="176" t="s">
        <v>647</v>
      </c>
      <c r="AL731" s="1231" t="s">
        <v>251</v>
      </c>
      <c r="AM731" s="176" t="s">
        <v>466</v>
      </c>
      <c r="AN731" s="176">
        <v>1.1890000000000001</v>
      </c>
      <c r="AO731" s="176">
        <v>2.2999999999999998</v>
      </c>
      <c r="AP731" s="176">
        <v>24</v>
      </c>
      <c r="AQ731" s="176">
        <v>216</v>
      </c>
      <c r="AR731" s="176">
        <v>3.3</v>
      </c>
      <c r="AS731" s="193">
        <v>20340.460800000001</v>
      </c>
    </row>
    <row r="732" spans="1:45" ht="16.5" customHeight="1">
      <c r="A732" s="175">
        <v>46161</v>
      </c>
      <c r="B732" s="176" t="s">
        <v>225</v>
      </c>
      <c r="C732" s="176" t="s">
        <v>645</v>
      </c>
      <c r="E732" s="176" t="s">
        <v>420</v>
      </c>
      <c r="F732" s="176" t="s">
        <v>420</v>
      </c>
      <c r="G732" s="176" t="s">
        <v>420</v>
      </c>
      <c r="H732" s="176" t="s">
        <v>420</v>
      </c>
      <c r="I732" s="176" t="s">
        <v>420</v>
      </c>
      <c r="L732" s="176" t="s">
        <v>645</v>
      </c>
      <c r="P732" s="176" t="s">
        <v>645</v>
      </c>
      <c r="T732" s="176" t="s">
        <v>645</v>
      </c>
      <c r="X732" s="176" t="s">
        <v>645</v>
      </c>
      <c r="Z732" s="176" t="s">
        <v>420</v>
      </c>
      <c r="AA732" s="176" t="s">
        <v>645</v>
      </c>
      <c r="AB732" s="176" t="s">
        <v>420</v>
      </c>
      <c r="AC732" s="176" t="s">
        <v>420</v>
      </c>
      <c r="AD732" s="176" t="s">
        <v>420</v>
      </c>
      <c r="AE732" s="176" t="s">
        <v>420</v>
      </c>
      <c r="AF732" s="176" t="s">
        <v>213</v>
      </c>
      <c r="AG732" s="176">
        <v>1</v>
      </c>
      <c r="AH732" s="176" t="s">
        <v>654</v>
      </c>
      <c r="AI732" s="176" t="s">
        <v>654</v>
      </c>
      <c r="AJ732" s="176" t="s">
        <v>654</v>
      </c>
      <c r="AK732" s="176" t="s">
        <v>654</v>
      </c>
      <c r="AL732" s="1231" t="s">
        <v>420</v>
      </c>
      <c r="AM732" s="176" t="s">
        <v>420</v>
      </c>
      <c r="AN732" s="176" t="s">
        <v>420</v>
      </c>
      <c r="AO732" s="176" t="s">
        <v>420</v>
      </c>
      <c r="AP732" s="176">
        <v>24</v>
      </c>
      <c r="AQ732" s="176">
        <v>216</v>
      </c>
      <c r="AR732" s="176" t="s">
        <v>420</v>
      </c>
      <c r="AS732" s="193" t="s">
        <v>420</v>
      </c>
    </row>
    <row r="733" spans="1:45" ht="16.5" customHeight="1">
      <c r="A733" s="175">
        <v>46161</v>
      </c>
      <c r="B733" s="176" t="s">
        <v>226</v>
      </c>
      <c r="C733" s="176" t="s">
        <v>645</v>
      </c>
      <c r="E733" s="176" t="s">
        <v>420</v>
      </c>
      <c r="F733" s="176" t="s">
        <v>420</v>
      </c>
      <c r="G733" s="176" t="s">
        <v>420</v>
      </c>
      <c r="H733" s="176" t="s">
        <v>420</v>
      </c>
      <c r="I733" s="176" t="s">
        <v>420</v>
      </c>
      <c r="L733" s="176" t="s">
        <v>645</v>
      </c>
      <c r="P733" s="176" t="s">
        <v>645</v>
      </c>
      <c r="T733" s="176" t="s">
        <v>645</v>
      </c>
      <c r="X733" s="176" t="s">
        <v>645</v>
      </c>
      <c r="Z733" s="176" t="s">
        <v>420</v>
      </c>
      <c r="AA733" s="176" t="s">
        <v>645</v>
      </c>
      <c r="AB733" s="176" t="s">
        <v>420</v>
      </c>
      <c r="AC733" s="176" t="s">
        <v>420</v>
      </c>
      <c r="AD733" s="176" t="s">
        <v>420</v>
      </c>
      <c r="AE733" s="176" t="s">
        <v>420</v>
      </c>
      <c r="AF733" s="176" t="s">
        <v>213</v>
      </c>
      <c r="AG733" s="176">
        <v>1</v>
      </c>
      <c r="AH733" s="176" t="s">
        <v>654</v>
      </c>
      <c r="AI733" s="176" t="s">
        <v>654</v>
      </c>
      <c r="AJ733" s="176" t="s">
        <v>654</v>
      </c>
      <c r="AK733" s="176" t="s">
        <v>654</v>
      </c>
      <c r="AL733" s="1231" t="s">
        <v>420</v>
      </c>
      <c r="AM733" s="176" t="s">
        <v>420</v>
      </c>
      <c r="AN733" s="176" t="s">
        <v>420</v>
      </c>
      <c r="AO733" s="176" t="s">
        <v>420</v>
      </c>
      <c r="AP733" s="176">
        <v>24</v>
      </c>
      <c r="AQ733" s="176">
        <v>216</v>
      </c>
      <c r="AR733" s="176" t="s">
        <v>420</v>
      </c>
      <c r="AS733" s="193" t="s">
        <v>420</v>
      </c>
    </row>
    <row r="734" spans="1:45" ht="16.5" customHeight="1">
      <c r="A734" s="175">
        <v>46161</v>
      </c>
      <c r="B734" s="176" t="s">
        <v>227</v>
      </c>
      <c r="C734" s="176" t="s">
        <v>645</v>
      </c>
      <c r="E734" s="176" t="s">
        <v>420</v>
      </c>
      <c r="F734" s="176" t="s">
        <v>420</v>
      </c>
      <c r="G734" s="176" t="s">
        <v>420</v>
      </c>
      <c r="H734" s="176" t="s">
        <v>420</v>
      </c>
      <c r="I734" s="176" t="s">
        <v>420</v>
      </c>
      <c r="L734" s="176" t="s">
        <v>645</v>
      </c>
      <c r="P734" s="176" t="s">
        <v>645</v>
      </c>
      <c r="T734" s="176" t="s">
        <v>645</v>
      </c>
      <c r="X734" s="176" t="s">
        <v>645</v>
      </c>
      <c r="Z734" s="176" t="s">
        <v>420</v>
      </c>
      <c r="AA734" s="176" t="s">
        <v>645</v>
      </c>
      <c r="AB734" s="176" t="s">
        <v>420</v>
      </c>
      <c r="AC734" s="176" t="s">
        <v>420</v>
      </c>
      <c r="AD734" s="176" t="s">
        <v>420</v>
      </c>
      <c r="AE734" s="176" t="s">
        <v>420</v>
      </c>
      <c r="AF734" s="176" t="s">
        <v>213</v>
      </c>
      <c r="AG734" s="176">
        <v>1</v>
      </c>
      <c r="AH734" s="176" t="s">
        <v>654</v>
      </c>
      <c r="AI734" s="176" t="s">
        <v>654</v>
      </c>
      <c r="AJ734" s="176" t="s">
        <v>654</v>
      </c>
      <c r="AK734" s="176" t="s">
        <v>654</v>
      </c>
      <c r="AL734" s="1231" t="s">
        <v>420</v>
      </c>
      <c r="AM734" s="176" t="s">
        <v>420</v>
      </c>
      <c r="AN734" s="176" t="s">
        <v>420</v>
      </c>
      <c r="AO734" s="176" t="s">
        <v>420</v>
      </c>
      <c r="AP734" s="176">
        <v>24</v>
      </c>
      <c r="AQ734" s="176">
        <v>216</v>
      </c>
      <c r="AR734" s="176" t="s">
        <v>420</v>
      </c>
      <c r="AS734" s="193" t="s">
        <v>420</v>
      </c>
    </row>
    <row r="735" spans="1:45" ht="16.5" customHeight="1">
      <c r="A735" s="175">
        <v>46161</v>
      </c>
      <c r="B735" s="176" t="s">
        <v>228</v>
      </c>
      <c r="C735" s="176" t="s">
        <v>645</v>
      </c>
      <c r="E735" s="176" t="s">
        <v>420</v>
      </c>
      <c r="F735" s="176" t="s">
        <v>420</v>
      </c>
      <c r="G735" s="176" t="s">
        <v>420</v>
      </c>
      <c r="H735" s="176" t="s">
        <v>420</v>
      </c>
      <c r="I735" s="176" t="s">
        <v>420</v>
      </c>
      <c r="L735" s="176" t="s">
        <v>645</v>
      </c>
      <c r="P735" s="176" t="s">
        <v>645</v>
      </c>
      <c r="T735" s="176" t="s">
        <v>645</v>
      </c>
      <c r="X735" s="176" t="s">
        <v>645</v>
      </c>
      <c r="Z735" s="176" t="s">
        <v>420</v>
      </c>
      <c r="AA735" s="176" t="s">
        <v>645</v>
      </c>
      <c r="AB735" s="176" t="s">
        <v>420</v>
      </c>
      <c r="AC735" s="176" t="s">
        <v>420</v>
      </c>
      <c r="AD735" s="176" t="s">
        <v>420</v>
      </c>
      <c r="AE735" s="176" t="s">
        <v>420</v>
      </c>
      <c r="AF735" s="176" t="s">
        <v>213</v>
      </c>
      <c r="AG735" s="176">
        <v>1</v>
      </c>
      <c r="AH735" s="176" t="s">
        <v>654</v>
      </c>
      <c r="AI735" s="176" t="s">
        <v>654</v>
      </c>
      <c r="AJ735" s="176" t="s">
        <v>654</v>
      </c>
      <c r="AK735" s="176" t="s">
        <v>654</v>
      </c>
      <c r="AL735" s="1231" t="s">
        <v>420</v>
      </c>
      <c r="AM735" s="176" t="s">
        <v>420</v>
      </c>
      <c r="AN735" s="176" t="s">
        <v>420</v>
      </c>
      <c r="AO735" s="176" t="s">
        <v>420</v>
      </c>
      <c r="AP735" s="176">
        <v>24</v>
      </c>
      <c r="AQ735" s="176">
        <v>216</v>
      </c>
      <c r="AR735" s="176" t="s">
        <v>420</v>
      </c>
      <c r="AS735" s="193" t="s">
        <v>420</v>
      </c>
    </row>
    <row r="736" spans="1:45" ht="16.5" customHeight="1">
      <c r="A736" s="175">
        <v>46161</v>
      </c>
      <c r="B736" s="176" t="s">
        <v>229</v>
      </c>
      <c r="C736" s="176" t="s">
        <v>645</v>
      </c>
      <c r="E736" s="176" t="s">
        <v>420</v>
      </c>
      <c r="F736" s="176" t="s">
        <v>420</v>
      </c>
      <c r="G736" s="176" t="s">
        <v>420</v>
      </c>
      <c r="H736" s="176" t="s">
        <v>420</v>
      </c>
      <c r="I736" s="176" t="s">
        <v>420</v>
      </c>
      <c r="L736" s="176" t="s">
        <v>641</v>
      </c>
      <c r="P736" s="176" t="s">
        <v>641</v>
      </c>
      <c r="T736" s="176" t="s">
        <v>641</v>
      </c>
      <c r="X736" s="176" t="s">
        <v>641</v>
      </c>
      <c r="Z736" s="176" t="s">
        <v>420</v>
      </c>
      <c r="AA736" s="176" t="s">
        <v>641</v>
      </c>
      <c r="AB736" s="176" t="s">
        <v>420</v>
      </c>
      <c r="AC736" s="176" t="s">
        <v>420</v>
      </c>
      <c r="AD736" s="176" t="s">
        <v>420</v>
      </c>
      <c r="AE736" s="176" t="s">
        <v>420</v>
      </c>
      <c r="AF736" s="176" t="s">
        <v>213</v>
      </c>
      <c r="AG736" s="176">
        <v>1</v>
      </c>
      <c r="AH736" s="176" t="s">
        <v>654</v>
      </c>
      <c r="AI736" s="176" t="s">
        <v>654</v>
      </c>
      <c r="AJ736" s="176" t="s">
        <v>654</v>
      </c>
      <c r="AK736" s="176" t="s">
        <v>654</v>
      </c>
      <c r="AL736" s="1231" t="s">
        <v>420</v>
      </c>
      <c r="AM736" s="176" t="s">
        <v>420</v>
      </c>
      <c r="AN736" s="176" t="s">
        <v>420</v>
      </c>
      <c r="AO736" s="176" t="s">
        <v>420</v>
      </c>
      <c r="AP736" s="176">
        <v>24</v>
      </c>
      <c r="AQ736" s="176">
        <v>216</v>
      </c>
      <c r="AR736" s="176" t="s">
        <v>420</v>
      </c>
      <c r="AS736" s="193" t="s">
        <v>420</v>
      </c>
    </row>
    <row r="737" spans="1:45" ht="16.5" customHeight="1">
      <c r="A737" s="175">
        <v>46161</v>
      </c>
      <c r="B737" s="176" t="s">
        <v>230</v>
      </c>
      <c r="C737" s="176" t="s">
        <v>645</v>
      </c>
      <c r="E737" s="176" t="s">
        <v>420</v>
      </c>
      <c r="F737" s="176" t="s">
        <v>420</v>
      </c>
      <c r="G737" s="176" t="s">
        <v>420</v>
      </c>
      <c r="H737" s="176" t="s">
        <v>420</v>
      </c>
      <c r="I737" s="176" t="s">
        <v>420</v>
      </c>
      <c r="L737" s="176" t="s">
        <v>645</v>
      </c>
      <c r="P737" s="176" t="s">
        <v>645</v>
      </c>
      <c r="T737" s="176" t="s">
        <v>645</v>
      </c>
      <c r="X737" s="176" t="s">
        <v>645</v>
      </c>
      <c r="Z737" s="176" t="s">
        <v>420</v>
      </c>
      <c r="AA737" s="176" t="s">
        <v>645</v>
      </c>
      <c r="AB737" s="176" t="s">
        <v>420</v>
      </c>
      <c r="AC737" s="176" t="s">
        <v>420</v>
      </c>
      <c r="AD737" s="176" t="s">
        <v>420</v>
      </c>
      <c r="AE737" s="176" t="s">
        <v>420</v>
      </c>
      <c r="AF737" s="176" t="s">
        <v>213</v>
      </c>
      <c r="AG737" s="176">
        <v>0.5</v>
      </c>
      <c r="AH737" s="176" t="s">
        <v>642</v>
      </c>
      <c r="AI737" s="176" t="s">
        <v>642</v>
      </c>
      <c r="AJ737" s="176" t="s">
        <v>654</v>
      </c>
      <c r="AK737" s="176" t="s">
        <v>654</v>
      </c>
      <c r="AL737" s="1231" t="s">
        <v>420</v>
      </c>
      <c r="AM737" s="176" t="s">
        <v>420</v>
      </c>
      <c r="AN737" s="176" t="s">
        <v>420</v>
      </c>
      <c r="AO737" s="176" t="s">
        <v>420</v>
      </c>
      <c r="AP737" s="176">
        <v>24</v>
      </c>
      <c r="AQ737" s="176">
        <v>216</v>
      </c>
      <c r="AR737" s="176" t="s">
        <v>420</v>
      </c>
      <c r="AS737" s="193" t="s">
        <v>420</v>
      </c>
    </row>
    <row r="738" spans="1:45" ht="16.5" customHeight="1">
      <c r="A738" s="175">
        <v>46161</v>
      </c>
      <c r="B738" s="176" t="s">
        <v>231</v>
      </c>
      <c r="C738" s="176" t="s">
        <v>645</v>
      </c>
      <c r="E738" s="176" t="s">
        <v>420</v>
      </c>
      <c r="F738" s="176" t="s">
        <v>420</v>
      </c>
      <c r="G738" s="176" t="s">
        <v>420</v>
      </c>
      <c r="H738" s="176" t="s">
        <v>420</v>
      </c>
      <c r="I738" s="176" t="s">
        <v>420</v>
      </c>
      <c r="L738" s="176" t="s">
        <v>645</v>
      </c>
      <c r="P738" s="176" t="s">
        <v>645</v>
      </c>
      <c r="T738" s="176" t="s">
        <v>645</v>
      </c>
      <c r="X738" s="176" t="s">
        <v>645</v>
      </c>
      <c r="Z738" s="176" t="s">
        <v>420</v>
      </c>
      <c r="AA738" s="176" t="s">
        <v>645</v>
      </c>
      <c r="AB738" s="176" t="s">
        <v>420</v>
      </c>
      <c r="AC738" s="176" t="s">
        <v>420</v>
      </c>
      <c r="AD738" s="176" t="s">
        <v>420</v>
      </c>
      <c r="AE738" s="176" t="s">
        <v>420</v>
      </c>
      <c r="AF738" s="176" t="s">
        <v>232</v>
      </c>
      <c r="AG738" s="176">
        <v>1</v>
      </c>
      <c r="AH738" s="176" t="s">
        <v>654</v>
      </c>
      <c r="AI738" s="176" t="s">
        <v>654</v>
      </c>
      <c r="AJ738" s="176" t="s">
        <v>654</v>
      </c>
      <c r="AK738" s="176" t="s">
        <v>654</v>
      </c>
      <c r="AL738" s="1231" t="s">
        <v>420</v>
      </c>
      <c r="AM738" s="176" t="s">
        <v>420</v>
      </c>
      <c r="AN738" s="176" t="s">
        <v>420</v>
      </c>
      <c r="AO738" s="176" t="s">
        <v>420</v>
      </c>
      <c r="AP738" s="176">
        <v>24</v>
      </c>
      <c r="AQ738" s="176">
        <v>216</v>
      </c>
      <c r="AR738" s="176" t="s">
        <v>420</v>
      </c>
      <c r="AS738" s="193" t="s">
        <v>420</v>
      </c>
    </row>
    <row r="739" spans="1:45" ht="16.5" customHeight="1">
      <c r="A739" s="175">
        <v>46161</v>
      </c>
      <c r="B739" s="176" t="s">
        <v>233</v>
      </c>
      <c r="C739" s="176" t="s">
        <v>17375</v>
      </c>
      <c r="D739" s="176" t="s">
        <v>646</v>
      </c>
      <c r="E739" s="176" t="s">
        <v>17253</v>
      </c>
      <c r="F739" s="176" t="s">
        <v>17344</v>
      </c>
      <c r="G739" s="176">
        <v>600</v>
      </c>
      <c r="H739" s="176" t="s">
        <v>1470</v>
      </c>
      <c r="I739" s="176">
        <v>5.5</v>
      </c>
      <c r="J739" s="176">
        <v>32</v>
      </c>
      <c r="K739" s="176">
        <v>2</v>
      </c>
      <c r="L739" s="176">
        <v>6910</v>
      </c>
      <c r="N739" s="176">
        <v>9</v>
      </c>
      <c r="O739" s="176">
        <v>1</v>
      </c>
      <c r="P739" s="176">
        <v>6820</v>
      </c>
      <c r="R739" s="176">
        <v>11</v>
      </c>
      <c r="S739" s="176">
        <v>3</v>
      </c>
      <c r="T739" s="176">
        <v>6780</v>
      </c>
      <c r="V739" s="176">
        <v>13</v>
      </c>
      <c r="W739" s="176">
        <v>1</v>
      </c>
      <c r="X739" s="176">
        <v>6600</v>
      </c>
      <c r="Z739" s="176">
        <v>5.0526315789473673</v>
      </c>
      <c r="AA739" s="176">
        <v>21.666666666666668</v>
      </c>
      <c r="AB739" s="176">
        <v>0.99333934294871795</v>
      </c>
      <c r="AC739" s="176">
        <v>67.775000000000006</v>
      </c>
      <c r="AD739" s="176">
        <v>2.7083333333333335</v>
      </c>
      <c r="AE739" s="176">
        <v>2.4166666666666665</v>
      </c>
      <c r="AF739" s="176" t="s">
        <v>232</v>
      </c>
      <c r="AG739" s="176">
        <v>1</v>
      </c>
      <c r="AH739" s="176" t="s">
        <v>845</v>
      </c>
      <c r="AI739" s="176" t="s">
        <v>845</v>
      </c>
      <c r="AJ739" s="176" t="s">
        <v>650</v>
      </c>
      <c r="AK739" s="176" t="s">
        <v>650</v>
      </c>
      <c r="AL739" s="1231" t="s">
        <v>251</v>
      </c>
      <c r="AM739" s="176" t="s">
        <v>657</v>
      </c>
      <c r="AN739" s="176">
        <v>1.859</v>
      </c>
      <c r="AO739" s="176">
        <v>2</v>
      </c>
      <c r="AP739" s="176">
        <v>24</v>
      </c>
      <c r="AQ739" s="176">
        <v>216</v>
      </c>
      <c r="AR739" s="176">
        <v>3</v>
      </c>
      <c r="AS739" s="193">
        <v>28911.168000000001</v>
      </c>
    </row>
    <row r="740" spans="1:45" ht="16.5" customHeight="1">
      <c r="A740" s="175">
        <v>46161</v>
      </c>
      <c r="B740" s="176" t="s">
        <v>234</v>
      </c>
      <c r="C740" s="176" t="s">
        <v>645</v>
      </c>
      <c r="E740" s="176" t="s">
        <v>420</v>
      </c>
      <c r="F740" s="176" t="s">
        <v>420</v>
      </c>
      <c r="G740" s="176" t="s">
        <v>420</v>
      </c>
      <c r="H740" s="176" t="s">
        <v>420</v>
      </c>
      <c r="I740" s="176" t="s">
        <v>420</v>
      </c>
      <c r="L740" s="176" t="s">
        <v>645</v>
      </c>
      <c r="P740" s="176" t="s">
        <v>645</v>
      </c>
      <c r="T740" s="176" t="s">
        <v>645</v>
      </c>
      <c r="X740" s="176" t="s">
        <v>645</v>
      </c>
      <c r="Z740" s="176" t="s">
        <v>420</v>
      </c>
      <c r="AA740" s="176" t="s">
        <v>645</v>
      </c>
      <c r="AB740" s="176" t="s">
        <v>420</v>
      </c>
      <c r="AC740" s="176" t="s">
        <v>420</v>
      </c>
      <c r="AD740" s="176" t="s">
        <v>420</v>
      </c>
      <c r="AE740" s="176" t="s">
        <v>420</v>
      </c>
      <c r="AF740" s="176" t="s">
        <v>232</v>
      </c>
      <c r="AG740" s="176">
        <v>1</v>
      </c>
      <c r="AH740" s="176" t="s">
        <v>654</v>
      </c>
      <c r="AI740" s="176" t="s">
        <v>654</v>
      </c>
      <c r="AJ740" s="176" t="s">
        <v>654</v>
      </c>
      <c r="AK740" s="176" t="s">
        <v>654</v>
      </c>
      <c r="AL740" s="1231" t="s">
        <v>420</v>
      </c>
      <c r="AM740" s="176" t="s">
        <v>420</v>
      </c>
      <c r="AN740" s="176" t="s">
        <v>420</v>
      </c>
      <c r="AO740" s="176" t="s">
        <v>420</v>
      </c>
      <c r="AP740" s="176">
        <v>24</v>
      </c>
      <c r="AQ740" s="176">
        <v>216</v>
      </c>
      <c r="AR740" s="176" t="s">
        <v>420</v>
      </c>
      <c r="AS740" s="193" t="s">
        <v>420</v>
      </c>
    </row>
    <row r="741" spans="1:45" ht="16.5" customHeight="1">
      <c r="A741" s="175">
        <v>46161</v>
      </c>
      <c r="B741" s="176" t="s">
        <v>235</v>
      </c>
      <c r="C741" s="176" t="s">
        <v>17357</v>
      </c>
      <c r="D741" s="176" t="s">
        <v>646</v>
      </c>
      <c r="E741" s="176" t="s">
        <v>17253</v>
      </c>
      <c r="F741" s="176" t="s">
        <v>17358</v>
      </c>
      <c r="G741" s="176">
        <v>700</v>
      </c>
      <c r="H741" s="176" t="s">
        <v>814</v>
      </c>
      <c r="I741" s="176">
        <v>5.5</v>
      </c>
      <c r="J741" s="176">
        <v>32</v>
      </c>
      <c r="K741" s="176">
        <v>0</v>
      </c>
      <c r="L741" s="176">
        <v>9170</v>
      </c>
      <c r="M741" s="176">
        <v>9540</v>
      </c>
      <c r="N741" s="176">
        <v>16</v>
      </c>
      <c r="O741" s="176">
        <v>4</v>
      </c>
      <c r="P741" s="176">
        <v>9150</v>
      </c>
      <c r="Q741" s="176">
        <v>9540</v>
      </c>
      <c r="R741" s="176">
        <v>8</v>
      </c>
      <c r="S741" s="176">
        <v>1</v>
      </c>
      <c r="T741" s="176">
        <v>9170</v>
      </c>
      <c r="U741" s="176">
        <v>9540</v>
      </c>
      <c r="V741" s="176">
        <v>15</v>
      </c>
      <c r="W741" s="176">
        <v>2</v>
      </c>
      <c r="X741" s="176">
        <v>8510</v>
      </c>
      <c r="Y741" s="176">
        <v>9170</v>
      </c>
      <c r="Z741" s="176">
        <v>5.8775510204081636</v>
      </c>
      <c r="AA741" s="176">
        <v>23.666666666666668</v>
      </c>
      <c r="AB741" s="176">
        <v>0.99427417200854706</v>
      </c>
      <c r="AC741" s="176">
        <v>92.237499999999997</v>
      </c>
      <c r="AD741" s="176">
        <v>2.9583333333333335</v>
      </c>
      <c r="AE741" s="176">
        <v>2.6666666666666665</v>
      </c>
      <c r="AF741" s="176" t="s">
        <v>236</v>
      </c>
      <c r="AG741" s="176">
        <v>1</v>
      </c>
      <c r="AH741" s="176" t="s">
        <v>651</v>
      </c>
      <c r="AI741" s="176" t="s">
        <v>651</v>
      </c>
      <c r="AJ741" s="176" t="s">
        <v>16569</v>
      </c>
      <c r="AK741" s="176" t="s">
        <v>16569</v>
      </c>
      <c r="AL741" s="1231" t="s">
        <v>252</v>
      </c>
      <c r="AM741" s="176" t="s">
        <v>466</v>
      </c>
      <c r="AN741" s="176">
        <v>1.1890000000000001</v>
      </c>
      <c r="AO741" s="176">
        <v>2.9</v>
      </c>
      <c r="AP741" s="176">
        <v>24</v>
      </c>
      <c r="AQ741" s="176">
        <v>216</v>
      </c>
      <c r="AR741" s="176">
        <v>3.9</v>
      </c>
      <c r="AS741" s="193">
        <v>24038.7264</v>
      </c>
    </row>
    <row r="742" spans="1:45" ht="16.5" customHeight="1">
      <c r="A742" s="175">
        <v>46161</v>
      </c>
      <c r="B742" s="176" t="s">
        <v>237</v>
      </c>
      <c r="C742" s="176" t="s">
        <v>17343</v>
      </c>
      <c r="D742" s="176" t="s">
        <v>646</v>
      </c>
      <c r="E742" s="176" t="s">
        <v>17253</v>
      </c>
      <c r="F742" s="176" t="s">
        <v>17344</v>
      </c>
      <c r="G742" s="176">
        <v>700</v>
      </c>
      <c r="H742" s="176" t="s">
        <v>876</v>
      </c>
      <c r="I742" s="176">
        <v>5.5</v>
      </c>
      <c r="J742" s="176">
        <v>40</v>
      </c>
      <c r="K742" s="176">
        <v>6</v>
      </c>
      <c r="L742" s="176">
        <v>9540</v>
      </c>
      <c r="M742" s="176">
        <v>9170</v>
      </c>
      <c r="N742" s="176">
        <v>16</v>
      </c>
      <c r="O742" s="176">
        <v>6</v>
      </c>
      <c r="P742" s="176">
        <v>9540</v>
      </c>
      <c r="Q742" s="176">
        <v>9070</v>
      </c>
      <c r="R742" s="176">
        <v>11</v>
      </c>
      <c r="S742" s="176">
        <v>1</v>
      </c>
      <c r="T742" s="176">
        <v>9540</v>
      </c>
      <c r="U742" s="176">
        <v>9070</v>
      </c>
      <c r="V742" s="176">
        <v>25</v>
      </c>
      <c r="W742" s="176">
        <v>3</v>
      </c>
      <c r="X742" s="176">
        <v>9070</v>
      </c>
      <c r="Y742" s="176">
        <v>8700</v>
      </c>
      <c r="Z742" s="176">
        <v>5.8536585365853666</v>
      </c>
      <c r="AA742" s="176">
        <v>30.666666666666668</v>
      </c>
      <c r="AB742" s="176">
        <v>0.98685897435897441</v>
      </c>
      <c r="AC742" s="176">
        <v>92.125</v>
      </c>
      <c r="AD742" s="176">
        <v>3.8333333333333335</v>
      </c>
      <c r="AE742" s="176">
        <v>3.1666666666666665</v>
      </c>
      <c r="AF742" s="176" t="s">
        <v>236</v>
      </c>
      <c r="AG742" s="176">
        <v>1</v>
      </c>
      <c r="AH742" s="176" t="s">
        <v>651</v>
      </c>
      <c r="AI742" s="176" t="s">
        <v>651</v>
      </c>
      <c r="AJ742" s="176" t="s">
        <v>16569</v>
      </c>
      <c r="AK742" s="176" t="s">
        <v>16569</v>
      </c>
      <c r="AL742" s="1231" t="s">
        <v>251</v>
      </c>
      <c r="AM742" s="176" t="s">
        <v>466</v>
      </c>
      <c r="AN742" s="176">
        <v>1.1890000000000001</v>
      </c>
      <c r="AO742" s="176">
        <v>2.9</v>
      </c>
      <c r="AP742" s="176">
        <v>24</v>
      </c>
      <c r="AQ742" s="176">
        <v>216</v>
      </c>
      <c r="AR742" s="176">
        <v>3.9</v>
      </c>
      <c r="AS742" s="193">
        <v>24038.7264</v>
      </c>
    </row>
    <row r="743" spans="1:45" ht="16.5" customHeight="1">
      <c r="A743" s="175">
        <v>46161</v>
      </c>
      <c r="B743" s="176" t="s">
        <v>238</v>
      </c>
      <c r="C743" s="176" t="s">
        <v>17285</v>
      </c>
      <c r="E743" s="176" t="s">
        <v>17253</v>
      </c>
      <c r="F743" s="176" t="s">
        <v>17293</v>
      </c>
      <c r="G743" s="176">
        <v>670</v>
      </c>
      <c r="H743" s="176" t="s">
        <v>735</v>
      </c>
      <c r="I743" s="176">
        <v>5</v>
      </c>
      <c r="J743" s="176">
        <v>24</v>
      </c>
      <c r="K743" s="176">
        <v>0</v>
      </c>
      <c r="L743" s="176">
        <v>9350</v>
      </c>
      <c r="N743" s="176">
        <v>6</v>
      </c>
      <c r="O743" s="176">
        <v>0</v>
      </c>
      <c r="P743" s="176">
        <v>9350</v>
      </c>
      <c r="R743" s="176">
        <v>9</v>
      </c>
      <c r="S743" s="176">
        <v>3</v>
      </c>
      <c r="T743" s="176">
        <v>9170</v>
      </c>
      <c r="V743" s="176">
        <v>22</v>
      </c>
      <c r="W743" s="176">
        <v>4</v>
      </c>
      <c r="X743" s="176">
        <v>9170</v>
      </c>
      <c r="Z743" s="176">
        <v>6.2882096069868991</v>
      </c>
      <c r="AA743" s="176">
        <v>40.666666666666664</v>
      </c>
      <c r="AB743" s="176">
        <v>0.99464810363247869</v>
      </c>
      <c r="AC743" s="176">
        <v>92.6</v>
      </c>
      <c r="AD743" s="176">
        <v>5.083333333333333</v>
      </c>
      <c r="AE743" s="176">
        <v>4.5</v>
      </c>
      <c r="AF743" s="176" t="s">
        <v>236</v>
      </c>
      <c r="AG743" s="176">
        <v>2</v>
      </c>
      <c r="AH743" s="176" t="s">
        <v>651</v>
      </c>
      <c r="AI743" s="176" t="s">
        <v>651</v>
      </c>
      <c r="AJ743" s="176" t="s">
        <v>16569</v>
      </c>
      <c r="AK743" s="176" t="s">
        <v>16569</v>
      </c>
      <c r="AL743" s="1231" t="s">
        <v>251</v>
      </c>
      <c r="AM743" s="176" t="s">
        <v>466</v>
      </c>
      <c r="AN743" s="176">
        <v>1.1890000000000001</v>
      </c>
      <c r="AO743" s="176">
        <v>1.7</v>
      </c>
      <c r="AP743" s="176">
        <v>24</v>
      </c>
      <c r="AQ743" s="176">
        <v>216</v>
      </c>
      <c r="AR743" s="176">
        <v>2.7</v>
      </c>
      <c r="AS743" s="193">
        <v>16642.195200000002</v>
      </c>
    </row>
    <row r="744" spans="1:45" ht="16.5" customHeight="1">
      <c r="A744" s="175">
        <v>46161</v>
      </c>
      <c r="B744" s="176" t="s">
        <v>238</v>
      </c>
      <c r="C744" s="176" t="s">
        <v>17284</v>
      </c>
      <c r="E744" s="176" t="s">
        <v>17253</v>
      </c>
      <c r="F744" s="176" t="s">
        <v>17293</v>
      </c>
      <c r="G744" s="176">
        <v>670</v>
      </c>
      <c r="H744" s="176" t="s">
        <v>662</v>
      </c>
      <c r="I744" s="176">
        <v>5</v>
      </c>
      <c r="J744" s="176">
        <v>42</v>
      </c>
      <c r="K744" s="176">
        <v>0</v>
      </c>
      <c r="M744" s="176">
        <v>9810</v>
      </c>
      <c r="N744" s="176">
        <v>9</v>
      </c>
      <c r="O744" s="176">
        <v>0</v>
      </c>
      <c r="Q744" s="176">
        <v>8610</v>
      </c>
      <c r="R744" s="176">
        <v>22</v>
      </c>
      <c r="S744" s="176">
        <v>0</v>
      </c>
      <c r="U744" s="176">
        <v>9440</v>
      </c>
      <c r="V744" s="176">
        <v>21</v>
      </c>
      <c r="W744" s="176">
        <v>0</v>
      </c>
      <c r="Y744" s="176">
        <v>9350</v>
      </c>
      <c r="Z744" s="176">
        <v>6.1802575107296125</v>
      </c>
      <c r="AA744" s="176">
        <v>62.666666666666664</v>
      </c>
      <c r="AB744" s="176">
        <v>1</v>
      </c>
      <c r="AC744" s="176">
        <v>93.025000000000006</v>
      </c>
      <c r="AD744" s="176">
        <v>7.833333333333333</v>
      </c>
      <c r="AE744" s="176">
        <v>7.833333333333333</v>
      </c>
      <c r="AF744" s="176" t="s">
        <v>236</v>
      </c>
      <c r="AG744" s="176">
        <v>2</v>
      </c>
      <c r="AH744" s="176" t="s">
        <v>15435</v>
      </c>
      <c r="AI744" s="176" t="s">
        <v>15435</v>
      </c>
      <c r="AJ744" s="176" t="s">
        <v>668</v>
      </c>
      <c r="AK744" s="176" t="s">
        <v>668</v>
      </c>
      <c r="AM744" s="176" t="s">
        <v>466</v>
      </c>
      <c r="AN744" s="176">
        <v>1.1890000000000001</v>
      </c>
      <c r="AO744" s="176">
        <v>2.4</v>
      </c>
      <c r="AP744" s="176">
        <v>24</v>
      </c>
      <c r="AQ744" s="176">
        <v>216</v>
      </c>
      <c r="AR744" s="176">
        <v>3.4</v>
      </c>
      <c r="AS744" s="193">
        <v>20956.838400000001</v>
      </c>
    </row>
    <row r="745" spans="1:45" ht="16.5" customHeight="1">
      <c r="A745" s="175">
        <v>46161</v>
      </c>
      <c r="B745" s="176" t="s">
        <v>239</v>
      </c>
      <c r="C745" s="176" t="s">
        <v>645</v>
      </c>
      <c r="E745" s="176" t="s">
        <v>420</v>
      </c>
      <c r="F745" s="176" t="s">
        <v>420</v>
      </c>
      <c r="G745" s="176" t="s">
        <v>420</v>
      </c>
      <c r="H745" s="176" t="s">
        <v>420</v>
      </c>
      <c r="I745" s="176" t="s">
        <v>420</v>
      </c>
      <c r="L745" s="176" t="s">
        <v>645</v>
      </c>
      <c r="P745" s="176" t="s">
        <v>645</v>
      </c>
      <c r="T745" s="176" t="s">
        <v>645</v>
      </c>
      <c r="X745" s="176" t="s">
        <v>645</v>
      </c>
      <c r="Z745" s="176" t="s">
        <v>420</v>
      </c>
      <c r="AA745" s="176" t="s">
        <v>645</v>
      </c>
      <c r="AB745" s="176" t="s">
        <v>420</v>
      </c>
      <c r="AC745" s="176" t="s">
        <v>420</v>
      </c>
      <c r="AD745" s="176" t="s">
        <v>420</v>
      </c>
      <c r="AE745" s="176" t="s">
        <v>420</v>
      </c>
      <c r="AF745" s="176" t="s">
        <v>236</v>
      </c>
      <c r="AG745" s="176">
        <v>1</v>
      </c>
      <c r="AH745" s="176" t="s">
        <v>654</v>
      </c>
      <c r="AI745" s="176" t="s">
        <v>654</v>
      </c>
      <c r="AJ745" s="176" t="s">
        <v>654</v>
      </c>
      <c r="AK745" s="176" t="s">
        <v>654</v>
      </c>
      <c r="AL745" s="1231" t="s">
        <v>420</v>
      </c>
      <c r="AM745" s="176" t="s">
        <v>420</v>
      </c>
      <c r="AN745" s="176" t="s">
        <v>420</v>
      </c>
      <c r="AO745" s="176" t="s">
        <v>420</v>
      </c>
      <c r="AP745" s="176">
        <v>24</v>
      </c>
      <c r="AQ745" s="176">
        <v>216</v>
      </c>
      <c r="AR745" s="176" t="s">
        <v>420</v>
      </c>
      <c r="AS745" s="193" t="s">
        <v>420</v>
      </c>
    </row>
    <row r="746" spans="1:45" ht="16.5" customHeight="1">
      <c r="A746" s="175">
        <v>46161</v>
      </c>
      <c r="B746" s="176" t="s">
        <v>389</v>
      </c>
      <c r="C746" s="176" t="s">
        <v>17383</v>
      </c>
      <c r="D746" s="176" t="s">
        <v>646</v>
      </c>
      <c r="E746" s="176" t="s">
        <v>17253</v>
      </c>
      <c r="F746" s="176" t="s">
        <v>17358</v>
      </c>
      <c r="G746" s="176">
        <v>700</v>
      </c>
      <c r="H746" s="176" t="s">
        <v>805</v>
      </c>
      <c r="I746" s="176">
        <v>5.5</v>
      </c>
      <c r="J746" s="176">
        <v>36</v>
      </c>
      <c r="K746" s="176">
        <v>0</v>
      </c>
      <c r="L746" s="176">
        <v>8700</v>
      </c>
      <c r="M746" s="176">
        <v>10000</v>
      </c>
      <c r="N746" s="176">
        <v>18</v>
      </c>
      <c r="O746" s="176">
        <v>0</v>
      </c>
      <c r="P746" s="176">
        <v>5700</v>
      </c>
      <c r="Q746" s="176">
        <v>8980</v>
      </c>
      <c r="R746" s="176">
        <v>21</v>
      </c>
      <c r="S746" s="176">
        <v>0</v>
      </c>
      <c r="T746" s="176">
        <v>6390</v>
      </c>
      <c r="U746" s="176">
        <v>9630</v>
      </c>
      <c r="V746" s="176">
        <v>44</v>
      </c>
      <c r="W746" s="176">
        <v>0</v>
      </c>
      <c r="X746" s="176">
        <v>8700</v>
      </c>
      <c r="Y746" s="176">
        <v>9910</v>
      </c>
      <c r="Z746" s="176">
        <v>5.8536585365853666</v>
      </c>
      <c r="AA746" s="176">
        <v>39.666666666666664</v>
      </c>
      <c r="AB746" s="176">
        <v>1</v>
      </c>
      <c r="AC746" s="176">
        <v>85.012500000000003</v>
      </c>
      <c r="AD746" s="176">
        <v>4.958333333333333</v>
      </c>
      <c r="AE746" s="176">
        <v>4.958333333333333</v>
      </c>
      <c r="AF746" s="176" t="s">
        <v>236</v>
      </c>
      <c r="AG746" s="176">
        <v>1</v>
      </c>
      <c r="AH746" s="176" t="s">
        <v>15435</v>
      </c>
      <c r="AI746" s="176" t="s">
        <v>15435</v>
      </c>
      <c r="AJ746" s="176" t="s">
        <v>668</v>
      </c>
      <c r="AK746" s="176" t="s">
        <v>668</v>
      </c>
      <c r="AL746" s="1231" t="s">
        <v>252</v>
      </c>
      <c r="AM746" s="176" t="s">
        <v>466</v>
      </c>
      <c r="AN746" s="176">
        <v>1.1890000000000001</v>
      </c>
      <c r="AO746" s="176">
        <v>2.8</v>
      </c>
      <c r="AP746" s="176">
        <v>24</v>
      </c>
      <c r="AQ746" s="176">
        <v>216</v>
      </c>
      <c r="AR746" s="176">
        <v>3.8</v>
      </c>
      <c r="AS746" s="193">
        <v>23422.3488</v>
      </c>
    </row>
    <row r="747" spans="1:45" ht="16.5" customHeight="1">
      <c r="A747" s="175">
        <v>46161</v>
      </c>
      <c r="B747" s="176" t="s">
        <v>418</v>
      </c>
      <c r="C747" s="176" t="s">
        <v>17359</v>
      </c>
      <c r="D747" s="176" t="s">
        <v>646</v>
      </c>
      <c r="E747" s="176" t="s">
        <v>17253</v>
      </c>
      <c r="F747" s="176" t="s">
        <v>17358</v>
      </c>
      <c r="G747" s="176">
        <v>700</v>
      </c>
      <c r="H747" s="176" t="s">
        <v>944</v>
      </c>
      <c r="I747" s="176">
        <v>5.5</v>
      </c>
      <c r="J747" s="176">
        <v>24</v>
      </c>
      <c r="K747" s="176">
        <v>2</v>
      </c>
      <c r="L747" s="176">
        <v>9260</v>
      </c>
      <c r="M747" s="176">
        <v>9070</v>
      </c>
      <c r="N747" s="176">
        <v>35</v>
      </c>
      <c r="O747" s="176">
        <v>0</v>
      </c>
      <c r="P747" s="176">
        <v>9630</v>
      </c>
      <c r="Q747" s="176">
        <v>9350</v>
      </c>
      <c r="R747" s="176">
        <v>14</v>
      </c>
      <c r="S747" s="176">
        <v>0</v>
      </c>
      <c r="T747" s="176">
        <v>9720</v>
      </c>
      <c r="U747" s="176">
        <v>8890</v>
      </c>
      <c r="V747" s="176">
        <v>26</v>
      </c>
      <c r="W747" s="176">
        <v>0</v>
      </c>
      <c r="X747" s="176">
        <v>9810</v>
      </c>
      <c r="Y747" s="176">
        <v>9440</v>
      </c>
      <c r="Z747" s="176">
        <v>5.8536585365853666</v>
      </c>
      <c r="AA747" s="176">
        <v>33</v>
      </c>
      <c r="AB747" s="176">
        <v>0.99835737179487183</v>
      </c>
      <c r="AC747" s="176">
        <v>93.962500000000006</v>
      </c>
      <c r="AD747" s="176">
        <v>4.125</v>
      </c>
      <c r="AE747" s="176">
        <v>4.041666666666667</v>
      </c>
      <c r="AF747" s="176" t="s">
        <v>236</v>
      </c>
      <c r="AG747" s="176">
        <v>1</v>
      </c>
      <c r="AH747" s="176" t="s">
        <v>15435</v>
      </c>
      <c r="AI747" s="176" t="s">
        <v>15435</v>
      </c>
      <c r="AJ747" s="176" t="s">
        <v>668</v>
      </c>
      <c r="AK747" s="176" t="s">
        <v>668</v>
      </c>
      <c r="AL747" s="1231" t="s">
        <v>252</v>
      </c>
      <c r="AM747" s="176" t="s">
        <v>466</v>
      </c>
      <c r="AN747" s="176">
        <v>1.1890000000000001</v>
      </c>
      <c r="AO747" s="176">
        <v>2.8</v>
      </c>
      <c r="AP747" s="176">
        <v>24</v>
      </c>
      <c r="AQ747" s="176">
        <v>216</v>
      </c>
      <c r="AR747" s="176">
        <v>3.8</v>
      </c>
      <c r="AS747" s="193">
        <v>23422.3488</v>
      </c>
    </row>
    <row r="748" spans="1:45" ht="16.5" customHeight="1">
      <c r="A748" s="175">
        <v>46161</v>
      </c>
      <c r="B748" s="176" t="s">
        <v>240</v>
      </c>
      <c r="C748" s="176" t="s">
        <v>17384</v>
      </c>
      <c r="E748" s="176" t="s">
        <v>4424</v>
      </c>
      <c r="F748" s="176" t="s">
        <v>17394</v>
      </c>
      <c r="G748" s="176">
        <v>500</v>
      </c>
      <c r="H748" s="176" t="s">
        <v>1088</v>
      </c>
      <c r="I748" s="176">
        <v>4</v>
      </c>
      <c r="J748" s="176">
        <v>22</v>
      </c>
      <c r="K748" s="176">
        <v>0</v>
      </c>
      <c r="L748" s="176">
        <v>3109</v>
      </c>
      <c r="N748" s="176">
        <v>12</v>
      </c>
      <c r="O748" s="176">
        <v>0</v>
      </c>
      <c r="P748" s="176">
        <v>3638</v>
      </c>
      <c r="V748" s="176">
        <v>0</v>
      </c>
      <c r="W748" s="176">
        <v>0</v>
      </c>
      <c r="X748" s="176">
        <v>2635</v>
      </c>
      <c r="Z748" s="176">
        <v>2.028169014084507</v>
      </c>
      <c r="AA748" s="176">
        <v>17</v>
      </c>
      <c r="AB748" s="176">
        <v>1</v>
      </c>
      <c r="AC748" s="176">
        <v>31.273333333333333</v>
      </c>
      <c r="AD748" s="176">
        <v>2.125</v>
      </c>
      <c r="AE748" s="176">
        <v>1.4166666666666667</v>
      </c>
      <c r="AF748" s="176" t="s">
        <v>241</v>
      </c>
      <c r="AG748" s="176">
        <v>3</v>
      </c>
      <c r="AH748" s="176" t="s">
        <v>845</v>
      </c>
      <c r="AI748" s="176" t="s">
        <v>845</v>
      </c>
      <c r="AJ748" s="176" t="s">
        <v>650</v>
      </c>
      <c r="AK748" s="176" t="s">
        <v>650</v>
      </c>
      <c r="AL748" s="1231" t="s">
        <v>252</v>
      </c>
      <c r="AM748" s="176" t="s">
        <v>126</v>
      </c>
      <c r="AN748" s="176">
        <v>0.91100000000000003</v>
      </c>
      <c r="AO748" s="176">
        <v>0.9</v>
      </c>
      <c r="AP748" s="176">
        <v>24</v>
      </c>
      <c r="AQ748" s="176">
        <v>216</v>
      </c>
      <c r="AR748" s="176">
        <v>1.9</v>
      </c>
      <c r="AS748" s="193">
        <v>8972.9856</v>
      </c>
    </row>
    <row r="749" spans="1:45" ht="16.5" customHeight="1">
      <c r="A749" s="175">
        <v>46161</v>
      </c>
      <c r="B749" s="176" t="s">
        <v>240</v>
      </c>
      <c r="C749" s="176" t="s">
        <v>17385</v>
      </c>
      <c r="E749" s="176" t="s">
        <v>16561</v>
      </c>
      <c r="F749" s="176" t="s">
        <v>17395</v>
      </c>
      <c r="G749" s="176">
        <v>600</v>
      </c>
      <c r="H749" s="176" t="s">
        <v>491</v>
      </c>
      <c r="I749" s="176">
        <v>5</v>
      </c>
      <c r="J749" s="176">
        <v>12</v>
      </c>
      <c r="K749" s="176">
        <v>0</v>
      </c>
      <c r="L749" s="176">
        <v>3109</v>
      </c>
      <c r="N749" s="176">
        <v>0</v>
      </c>
      <c r="O749" s="176">
        <v>0</v>
      </c>
      <c r="P749" s="176">
        <v>3638</v>
      </c>
      <c r="V749" s="176">
        <v>0</v>
      </c>
      <c r="W749" s="176">
        <v>0</v>
      </c>
      <c r="X749" s="176">
        <v>2635</v>
      </c>
      <c r="Z749" s="176">
        <v>2.8402366863905324</v>
      </c>
      <c r="AA749" s="176">
        <v>6</v>
      </c>
      <c r="AB749" s="176">
        <v>1</v>
      </c>
      <c r="AC749" s="176">
        <v>31.273333333333333</v>
      </c>
      <c r="AD749" s="176">
        <v>0.75</v>
      </c>
      <c r="AE749" s="176">
        <v>0.5</v>
      </c>
      <c r="AF749" s="176" t="s">
        <v>241</v>
      </c>
      <c r="AG749" s="176">
        <v>3</v>
      </c>
      <c r="AH749" s="176" t="s">
        <v>845</v>
      </c>
      <c r="AI749" s="176" t="s">
        <v>845</v>
      </c>
      <c r="AJ749" s="176" t="s">
        <v>650</v>
      </c>
      <c r="AK749" s="176" t="s">
        <v>650</v>
      </c>
      <c r="AM749" s="176" t="s">
        <v>126</v>
      </c>
      <c r="AN749" s="176">
        <v>0.91100000000000003</v>
      </c>
      <c r="AO749" s="176">
        <v>1.3</v>
      </c>
      <c r="AP749" s="176">
        <v>24</v>
      </c>
      <c r="AQ749" s="176">
        <v>216</v>
      </c>
      <c r="AR749" s="176">
        <v>2.2999999999999998</v>
      </c>
      <c r="AS749" s="193">
        <v>10862.035199999998</v>
      </c>
    </row>
    <row r="750" spans="1:45" ht="16.5" customHeight="1">
      <c r="A750" s="175">
        <v>46161</v>
      </c>
      <c r="B750" s="176" t="s">
        <v>242</v>
      </c>
      <c r="C750" s="176" t="s">
        <v>386</v>
      </c>
      <c r="E750" s="176" t="s">
        <v>420</v>
      </c>
      <c r="F750" s="176" t="s">
        <v>420</v>
      </c>
      <c r="G750" s="176" t="s">
        <v>420</v>
      </c>
      <c r="H750" s="176" t="s">
        <v>420</v>
      </c>
      <c r="I750" s="176" t="s">
        <v>420</v>
      </c>
      <c r="L750" s="176" t="s">
        <v>386</v>
      </c>
      <c r="P750" s="176" t="s">
        <v>386</v>
      </c>
      <c r="T750" s="176" t="s">
        <v>386</v>
      </c>
      <c r="X750" s="176" t="s">
        <v>386</v>
      </c>
      <c r="Z750" s="176" t="s">
        <v>420</v>
      </c>
      <c r="AA750" s="176" t="s">
        <v>386</v>
      </c>
      <c r="AB750" s="176" t="s">
        <v>420</v>
      </c>
      <c r="AC750" s="176" t="s">
        <v>420</v>
      </c>
      <c r="AD750" s="176" t="s">
        <v>420</v>
      </c>
      <c r="AE750" s="176" t="s">
        <v>420</v>
      </c>
      <c r="AF750" s="176" t="s">
        <v>241</v>
      </c>
      <c r="AG750" s="176">
        <v>5</v>
      </c>
      <c r="AH750" s="176" t="s">
        <v>845</v>
      </c>
      <c r="AI750" s="176" t="s">
        <v>845</v>
      </c>
      <c r="AJ750" s="176" t="s">
        <v>650</v>
      </c>
      <c r="AK750" s="176" t="s">
        <v>650</v>
      </c>
      <c r="AL750" s="1231" t="s">
        <v>420</v>
      </c>
      <c r="AM750" s="176" t="s">
        <v>420</v>
      </c>
      <c r="AN750" s="176" t="s">
        <v>420</v>
      </c>
      <c r="AO750" s="176" t="s">
        <v>420</v>
      </c>
      <c r="AP750" s="176">
        <v>24</v>
      </c>
      <c r="AQ750" s="176">
        <v>216</v>
      </c>
      <c r="AR750" s="176" t="s">
        <v>420</v>
      </c>
      <c r="AS750" s="193" t="s">
        <v>420</v>
      </c>
    </row>
    <row r="751" spans="1:45" ht="16.5" customHeight="1">
      <c r="A751" s="175">
        <v>46161</v>
      </c>
      <c r="B751" s="176" t="s">
        <v>16531</v>
      </c>
      <c r="C751" s="176" t="s">
        <v>16707</v>
      </c>
      <c r="E751" s="176" t="s">
        <v>420</v>
      </c>
      <c r="F751" s="176" t="s">
        <v>420</v>
      </c>
      <c r="G751" s="176" t="s">
        <v>420</v>
      </c>
      <c r="H751" s="176" t="s">
        <v>420</v>
      </c>
      <c r="I751" s="176" t="s">
        <v>420</v>
      </c>
      <c r="L751" s="176" t="s">
        <v>645</v>
      </c>
      <c r="P751" s="176" t="s">
        <v>645</v>
      </c>
      <c r="T751" s="176" t="s">
        <v>645</v>
      </c>
      <c r="X751" s="176" t="s">
        <v>645</v>
      </c>
      <c r="Z751" s="176" t="s">
        <v>420</v>
      </c>
      <c r="AA751" s="176" t="s">
        <v>645</v>
      </c>
      <c r="AB751" s="176" t="s">
        <v>420</v>
      </c>
      <c r="AC751" s="176" t="s">
        <v>420</v>
      </c>
      <c r="AD751" s="176" t="s">
        <v>420</v>
      </c>
      <c r="AE751" s="176" t="s">
        <v>420</v>
      </c>
      <c r="AF751" s="176" t="s">
        <v>243</v>
      </c>
      <c r="AG751" s="176">
        <v>1</v>
      </c>
      <c r="AH751" s="176" t="s">
        <v>654</v>
      </c>
      <c r="AI751" s="176" t="s">
        <v>654</v>
      </c>
      <c r="AJ751" s="176" t="s">
        <v>654</v>
      </c>
      <c r="AK751" s="176" t="s">
        <v>654</v>
      </c>
      <c r="AL751" s="1231" t="s">
        <v>420</v>
      </c>
      <c r="AM751" s="176" t="s">
        <v>420</v>
      </c>
      <c r="AN751" s="176" t="s">
        <v>420</v>
      </c>
      <c r="AO751" s="176" t="s">
        <v>420</v>
      </c>
      <c r="AP751" s="176">
        <v>24</v>
      </c>
      <c r="AQ751" s="176">
        <v>216</v>
      </c>
      <c r="AR751" s="176" t="s">
        <v>420</v>
      </c>
      <c r="AS751" s="193" t="s">
        <v>420</v>
      </c>
    </row>
    <row r="752" spans="1:45" ht="16.5" customHeight="1">
      <c r="A752" s="175">
        <v>46161</v>
      </c>
      <c r="B752" s="176" t="s">
        <v>244</v>
      </c>
      <c r="C752" s="176" t="s">
        <v>16707</v>
      </c>
      <c r="E752" s="176" t="s">
        <v>420</v>
      </c>
      <c r="F752" s="176" t="s">
        <v>420</v>
      </c>
      <c r="G752" s="176" t="s">
        <v>420</v>
      </c>
      <c r="H752" s="176" t="s">
        <v>420</v>
      </c>
      <c r="I752" s="176" t="s">
        <v>420</v>
      </c>
      <c r="L752" s="176" t="s">
        <v>645</v>
      </c>
      <c r="P752" s="176" t="s">
        <v>645</v>
      </c>
      <c r="T752" s="176" t="s">
        <v>645</v>
      </c>
      <c r="X752" s="176" t="s">
        <v>645</v>
      </c>
      <c r="Z752" s="176" t="s">
        <v>420</v>
      </c>
      <c r="AA752" s="176" t="s">
        <v>645</v>
      </c>
      <c r="AB752" s="176" t="s">
        <v>420</v>
      </c>
      <c r="AC752" s="176" t="s">
        <v>420</v>
      </c>
      <c r="AD752" s="176" t="s">
        <v>420</v>
      </c>
      <c r="AE752" s="176" t="s">
        <v>420</v>
      </c>
      <c r="AF752" s="176" t="s">
        <v>243</v>
      </c>
      <c r="AG752" s="176">
        <v>1</v>
      </c>
      <c r="AH752" s="176" t="s">
        <v>654</v>
      </c>
      <c r="AI752" s="176" t="s">
        <v>654</v>
      </c>
      <c r="AJ752" s="176" t="s">
        <v>654</v>
      </c>
      <c r="AK752" s="176" t="s">
        <v>654</v>
      </c>
      <c r="AL752" s="1231" t="s">
        <v>420</v>
      </c>
      <c r="AM752" s="176" t="s">
        <v>420</v>
      </c>
      <c r="AN752" s="176" t="s">
        <v>420</v>
      </c>
      <c r="AO752" s="176" t="s">
        <v>420</v>
      </c>
      <c r="AP752" s="176">
        <v>24</v>
      </c>
      <c r="AQ752" s="176">
        <v>216</v>
      </c>
      <c r="AR752" s="176" t="s">
        <v>420</v>
      </c>
      <c r="AS752" s="193" t="s">
        <v>420</v>
      </c>
    </row>
    <row r="753" spans="1:45" ht="16.5" customHeight="1">
      <c r="A753" s="175">
        <v>46161</v>
      </c>
      <c r="B753" s="176" t="s">
        <v>245</v>
      </c>
      <c r="C753" s="176" t="s">
        <v>16707</v>
      </c>
      <c r="E753" s="176" t="s">
        <v>420</v>
      </c>
      <c r="F753" s="176" t="s">
        <v>420</v>
      </c>
      <c r="G753" s="176" t="s">
        <v>420</v>
      </c>
      <c r="H753" s="176" t="s">
        <v>420</v>
      </c>
      <c r="I753" s="176" t="s">
        <v>420</v>
      </c>
      <c r="L753" s="176" t="s">
        <v>645</v>
      </c>
      <c r="P753" s="176" t="s">
        <v>645</v>
      </c>
      <c r="T753" s="176" t="s">
        <v>645</v>
      </c>
      <c r="X753" s="176" t="s">
        <v>645</v>
      </c>
      <c r="Z753" s="176" t="s">
        <v>420</v>
      </c>
      <c r="AA753" s="176" t="s">
        <v>645</v>
      </c>
      <c r="AB753" s="176" t="s">
        <v>420</v>
      </c>
      <c r="AC753" s="176" t="s">
        <v>420</v>
      </c>
      <c r="AD753" s="176" t="s">
        <v>420</v>
      </c>
      <c r="AE753" s="176" t="s">
        <v>420</v>
      </c>
      <c r="AF753" s="176" t="s">
        <v>243</v>
      </c>
      <c r="AG753" s="176">
        <v>1</v>
      </c>
      <c r="AH753" s="176" t="s">
        <v>654</v>
      </c>
      <c r="AI753" s="176" t="s">
        <v>654</v>
      </c>
      <c r="AJ753" s="176" t="s">
        <v>654</v>
      </c>
      <c r="AK753" s="176" t="s">
        <v>654</v>
      </c>
      <c r="AL753" s="1231" t="s">
        <v>420</v>
      </c>
      <c r="AM753" s="176" t="s">
        <v>420</v>
      </c>
      <c r="AN753" s="176" t="s">
        <v>420</v>
      </c>
      <c r="AO753" s="176" t="s">
        <v>420</v>
      </c>
      <c r="AP753" s="176">
        <v>24</v>
      </c>
      <c r="AQ753" s="176">
        <v>216</v>
      </c>
      <c r="AR753" s="176" t="s">
        <v>420</v>
      </c>
      <c r="AS753" s="193" t="s">
        <v>420</v>
      </c>
    </row>
    <row r="754" spans="1:45" ht="16.5" customHeight="1">
      <c r="A754" s="175">
        <v>46161</v>
      </c>
      <c r="B754" s="176" t="s">
        <v>246</v>
      </c>
      <c r="C754" s="176" t="s">
        <v>16707</v>
      </c>
      <c r="E754" s="176" t="s">
        <v>420</v>
      </c>
      <c r="F754" s="176" t="s">
        <v>420</v>
      </c>
      <c r="G754" s="176" t="s">
        <v>420</v>
      </c>
      <c r="H754" s="176" t="s">
        <v>420</v>
      </c>
      <c r="I754" s="176" t="s">
        <v>420</v>
      </c>
      <c r="L754" s="176" t="s">
        <v>645</v>
      </c>
      <c r="P754" s="176" t="s">
        <v>645</v>
      </c>
      <c r="T754" s="176" t="s">
        <v>645</v>
      </c>
      <c r="X754" s="176" t="s">
        <v>645</v>
      </c>
      <c r="Z754" s="176" t="s">
        <v>420</v>
      </c>
      <c r="AA754" s="176" t="s">
        <v>645</v>
      </c>
      <c r="AB754" s="176" t="s">
        <v>420</v>
      </c>
      <c r="AC754" s="176" t="s">
        <v>420</v>
      </c>
      <c r="AD754" s="176" t="s">
        <v>420</v>
      </c>
      <c r="AE754" s="176" t="s">
        <v>420</v>
      </c>
      <c r="AF754" s="176" t="s">
        <v>243</v>
      </c>
      <c r="AG754" s="176">
        <v>1</v>
      </c>
      <c r="AH754" s="176" t="s">
        <v>654</v>
      </c>
      <c r="AI754" s="176" t="s">
        <v>654</v>
      </c>
      <c r="AJ754" s="176" t="s">
        <v>654</v>
      </c>
      <c r="AK754" s="176" t="s">
        <v>654</v>
      </c>
      <c r="AL754" s="1231" t="s">
        <v>420</v>
      </c>
      <c r="AM754" s="176" t="s">
        <v>420</v>
      </c>
      <c r="AN754" s="176" t="s">
        <v>420</v>
      </c>
      <c r="AO754" s="176" t="s">
        <v>420</v>
      </c>
      <c r="AP754" s="176">
        <v>24</v>
      </c>
      <c r="AQ754" s="176">
        <v>216</v>
      </c>
      <c r="AR754" s="176" t="s">
        <v>420</v>
      </c>
      <c r="AS754" s="193" t="s">
        <v>420</v>
      </c>
    </row>
    <row r="755" spans="1:45" ht="16.5" customHeight="1">
      <c r="A755" s="175">
        <v>46161</v>
      </c>
      <c r="B755" s="176" t="s">
        <v>247</v>
      </c>
      <c r="C755" s="176" t="s">
        <v>16707</v>
      </c>
      <c r="E755" s="176" t="s">
        <v>420</v>
      </c>
      <c r="F755" s="176" t="s">
        <v>420</v>
      </c>
      <c r="G755" s="176" t="s">
        <v>420</v>
      </c>
      <c r="H755" s="176" t="s">
        <v>420</v>
      </c>
      <c r="I755" s="176" t="s">
        <v>420</v>
      </c>
      <c r="L755" s="176" t="s">
        <v>645</v>
      </c>
      <c r="P755" s="176" t="s">
        <v>645</v>
      </c>
      <c r="T755" s="176" t="s">
        <v>645</v>
      </c>
      <c r="X755" s="176" t="s">
        <v>645</v>
      </c>
      <c r="Z755" s="176" t="s">
        <v>420</v>
      </c>
      <c r="AA755" s="176" t="s">
        <v>645</v>
      </c>
      <c r="AB755" s="176" t="s">
        <v>420</v>
      </c>
      <c r="AC755" s="176" t="s">
        <v>420</v>
      </c>
      <c r="AD755" s="176" t="s">
        <v>420</v>
      </c>
      <c r="AE755" s="176" t="s">
        <v>420</v>
      </c>
      <c r="AF755" s="176" t="s">
        <v>243</v>
      </c>
      <c r="AG755" s="176">
        <v>1</v>
      </c>
      <c r="AH755" s="176" t="s">
        <v>654</v>
      </c>
      <c r="AI755" s="176" t="s">
        <v>654</v>
      </c>
      <c r="AJ755" s="176" t="s">
        <v>654</v>
      </c>
      <c r="AK755" s="176" t="s">
        <v>654</v>
      </c>
      <c r="AL755" s="1231" t="s">
        <v>420</v>
      </c>
      <c r="AM755" s="176" t="s">
        <v>420</v>
      </c>
      <c r="AN755" s="176" t="s">
        <v>420</v>
      </c>
      <c r="AO755" s="176" t="s">
        <v>420</v>
      </c>
      <c r="AP755" s="176">
        <v>24</v>
      </c>
      <c r="AQ755" s="176">
        <v>216</v>
      </c>
      <c r="AR755" s="176" t="s">
        <v>420</v>
      </c>
      <c r="AS755" s="193" t="s">
        <v>420</v>
      </c>
    </row>
    <row r="756" spans="1:45" ht="16.5" customHeight="1">
      <c r="A756" s="175">
        <v>46161</v>
      </c>
      <c r="B756" s="176" t="s">
        <v>248</v>
      </c>
      <c r="C756" s="176" t="s">
        <v>16707</v>
      </c>
      <c r="E756" s="176" t="s">
        <v>420</v>
      </c>
      <c r="F756" s="176" t="s">
        <v>420</v>
      </c>
      <c r="G756" s="176" t="s">
        <v>420</v>
      </c>
      <c r="H756" s="176" t="s">
        <v>420</v>
      </c>
      <c r="I756" s="176" t="s">
        <v>420</v>
      </c>
      <c r="L756" s="176" t="s">
        <v>645</v>
      </c>
      <c r="P756" s="176" t="s">
        <v>645</v>
      </c>
      <c r="T756" s="176" t="s">
        <v>645</v>
      </c>
      <c r="X756" s="176" t="s">
        <v>645</v>
      </c>
      <c r="Z756" s="176" t="s">
        <v>420</v>
      </c>
      <c r="AA756" s="176" t="s">
        <v>645</v>
      </c>
      <c r="AB756" s="176" t="s">
        <v>420</v>
      </c>
      <c r="AC756" s="176" t="s">
        <v>420</v>
      </c>
      <c r="AD756" s="176" t="s">
        <v>420</v>
      </c>
      <c r="AE756" s="176" t="s">
        <v>420</v>
      </c>
      <c r="AF756" s="176" t="s">
        <v>243</v>
      </c>
      <c r="AG756" s="176">
        <v>1</v>
      </c>
      <c r="AH756" s="176" t="s">
        <v>654</v>
      </c>
      <c r="AI756" s="176" t="s">
        <v>654</v>
      </c>
      <c r="AJ756" s="176" t="s">
        <v>654</v>
      </c>
      <c r="AK756" s="176" t="s">
        <v>654</v>
      </c>
      <c r="AL756" s="1231" t="s">
        <v>420</v>
      </c>
      <c r="AM756" s="176" t="s">
        <v>420</v>
      </c>
      <c r="AN756" s="176" t="s">
        <v>420</v>
      </c>
      <c r="AO756" s="176" t="s">
        <v>420</v>
      </c>
      <c r="AP756" s="176">
        <v>24</v>
      </c>
      <c r="AQ756" s="176">
        <v>216</v>
      </c>
      <c r="AR756" s="176" t="s">
        <v>420</v>
      </c>
      <c r="AS756" s="193" t="s">
        <v>420</v>
      </c>
    </row>
    <row r="757" spans="1:45" ht="16.5" customHeight="1">
      <c r="A757" s="175">
        <v>46161</v>
      </c>
      <c r="B757" s="176" t="s">
        <v>249</v>
      </c>
      <c r="C757" s="176" t="s">
        <v>16707</v>
      </c>
      <c r="E757" s="176" t="s">
        <v>420</v>
      </c>
      <c r="F757" s="176" t="s">
        <v>420</v>
      </c>
      <c r="G757" s="176" t="s">
        <v>420</v>
      </c>
      <c r="H757" s="176" t="s">
        <v>420</v>
      </c>
      <c r="I757" s="176" t="s">
        <v>420</v>
      </c>
      <c r="L757" s="176" t="s">
        <v>645</v>
      </c>
      <c r="P757" s="176" t="s">
        <v>645</v>
      </c>
      <c r="T757" s="176" t="s">
        <v>645</v>
      </c>
      <c r="X757" s="176" t="s">
        <v>645</v>
      </c>
      <c r="Z757" s="176" t="s">
        <v>420</v>
      </c>
      <c r="AA757" s="176" t="s">
        <v>645</v>
      </c>
      <c r="AB757" s="176" t="s">
        <v>420</v>
      </c>
      <c r="AC757" s="176" t="s">
        <v>420</v>
      </c>
      <c r="AD757" s="176" t="s">
        <v>420</v>
      </c>
      <c r="AE757" s="176" t="s">
        <v>420</v>
      </c>
      <c r="AF757" s="176" t="s">
        <v>243</v>
      </c>
      <c r="AG757" s="176">
        <v>1</v>
      </c>
      <c r="AH757" s="176" t="s">
        <v>654</v>
      </c>
      <c r="AI757" s="176" t="s">
        <v>654</v>
      </c>
      <c r="AJ757" s="176" t="s">
        <v>654</v>
      </c>
      <c r="AK757" s="176" t="s">
        <v>654</v>
      </c>
      <c r="AL757" s="1231" t="s">
        <v>420</v>
      </c>
      <c r="AM757" s="176" t="s">
        <v>420</v>
      </c>
      <c r="AN757" s="176" t="s">
        <v>420</v>
      </c>
      <c r="AO757" s="176" t="s">
        <v>420</v>
      </c>
      <c r="AP757" s="176">
        <v>24</v>
      </c>
      <c r="AQ757" s="176">
        <v>216</v>
      </c>
      <c r="AR757" s="176" t="s">
        <v>420</v>
      </c>
      <c r="AS757" s="193" t="s">
        <v>420</v>
      </c>
    </row>
    <row r="758" spans="1:45" ht="16.5" customHeight="1">
      <c r="A758" s="175">
        <v>46161</v>
      </c>
      <c r="B758" s="176" t="s">
        <v>250</v>
      </c>
      <c r="C758" s="176" t="s">
        <v>16707</v>
      </c>
      <c r="E758" s="176" t="s">
        <v>420</v>
      </c>
      <c r="F758" s="176" t="s">
        <v>420</v>
      </c>
      <c r="G758" s="176" t="s">
        <v>420</v>
      </c>
      <c r="H758" s="176" t="s">
        <v>420</v>
      </c>
      <c r="I758" s="176" t="s">
        <v>420</v>
      </c>
      <c r="L758" s="176" t="s">
        <v>645</v>
      </c>
      <c r="P758" s="176" t="s">
        <v>645</v>
      </c>
      <c r="T758" s="176" t="s">
        <v>645</v>
      </c>
      <c r="X758" s="176" t="s">
        <v>645</v>
      </c>
      <c r="Z758" s="176" t="s">
        <v>420</v>
      </c>
      <c r="AA758" s="176" t="s">
        <v>645</v>
      </c>
      <c r="AB758" s="176" t="s">
        <v>420</v>
      </c>
      <c r="AC758" s="176" t="s">
        <v>420</v>
      </c>
      <c r="AD758" s="176" t="s">
        <v>420</v>
      </c>
      <c r="AE758" s="176" t="s">
        <v>420</v>
      </c>
      <c r="AF758" s="176" t="s">
        <v>243</v>
      </c>
      <c r="AG758" s="176">
        <v>1</v>
      </c>
      <c r="AH758" s="176" t="s">
        <v>654</v>
      </c>
      <c r="AI758" s="176" t="s">
        <v>654</v>
      </c>
      <c r="AJ758" s="176" t="s">
        <v>654</v>
      </c>
      <c r="AK758" s="176" t="s">
        <v>654</v>
      </c>
      <c r="AL758" s="1231" t="s">
        <v>420</v>
      </c>
      <c r="AM758" s="176" t="s">
        <v>420</v>
      </c>
      <c r="AN758" s="176" t="s">
        <v>420</v>
      </c>
      <c r="AO758" s="176" t="s">
        <v>420</v>
      </c>
      <c r="AP758" s="176">
        <v>24</v>
      </c>
      <c r="AQ758" s="176">
        <v>216</v>
      </c>
      <c r="AR758" s="176" t="s">
        <v>420</v>
      </c>
      <c r="AS758" s="193" t="s">
        <v>420</v>
      </c>
    </row>
    <row r="759" spans="1:45" ht="16.5" customHeight="1">
      <c r="A759" s="175">
        <v>46162</v>
      </c>
      <c r="B759" s="176" t="s">
        <v>212</v>
      </c>
      <c r="C759" s="176" t="s">
        <v>645</v>
      </c>
      <c r="E759" s="176" t="s">
        <v>420</v>
      </c>
      <c r="F759" s="176" t="s">
        <v>420</v>
      </c>
      <c r="G759" s="176" t="s">
        <v>420</v>
      </c>
      <c r="H759" s="176" t="s">
        <v>420</v>
      </c>
      <c r="I759" s="176" t="s">
        <v>420</v>
      </c>
      <c r="L759" s="176" t="s">
        <v>645</v>
      </c>
      <c r="P759" s="176" t="s">
        <v>645</v>
      </c>
      <c r="T759" s="176" t="s">
        <v>645</v>
      </c>
      <c r="X759" s="176" t="s">
        <v>645</v>
      </c>
      <c r="Z759" s="176" t="s">
        <v>420</v>
      </c>
      <c r="AA759" s="176" t="s">
        <v>645</v>
      </c>
      <c r="AB759" s="176" t="s">
        <v>420</v>
      </c>
      <c r="AC759" s="176" t="s">
        <v>420</v>
      </c>
      <c r="AD759" s="176" t="s">
        <v>420</v>
      </c>
      <c r="AE759" s="176" t="s">
        <v>420</v>
      </c>
      <c r="AF759" s="176" t="s">
        <v>213</v>
      </c>
      <c r="AG759" s="176">
        <v>1</v>
      </c>
      <c r="AH759" s="176" t="s">
        <v>654</v>
      </c>
      <c r="AI759" s="176" t="s">
        <v>654</v>
      </c>
      <c r="AJ759" s="176" t="s">
        <v>654</v>
      </c>
      <c r="AK759" s="176" t="s">
        <v>654</v>
      </c>
      <c r="AL759" s="1231" t="s">
        <v>420</v>
      </c>
      <c r="AM759" s="176" t="s">
        <v>420</v>
      </c>
      <c r="AN759" s="176" t="s">
        <v>420</v>
      </c>
      <c r="AO759" s="176" t="s">
        <v>420</v>
      </c>
      <c r="AP759" s="176">
        <v>24</v>
      </c>
      <c r="AQ759" s="176">
        <v>216</v>
      </c>
      <c r="AR759" s="176" t="s">
        <v>420</v>
      </c>
      <c r="AS759" s="193" t="s">
        <v>420</v>
      </c>
    </row>
    <row r="760" spans="1:45" ht="16.5" customHeight="1">
      <c r="A760" s="175">
        <v>46162</v>
      </c>
      <c r="B760" s="176" t="s">
        <v>214</v>
      </c>
      <c r="C760" s="176" t="s">
        <v>17237</v>
      </c>
      <c r="E760" s="176" t="s">
        <v>425</v>
      </c>
      <c r="F760" s="176" t="s">
        <v>17233</v>
      </c>
      <c r="G760" s="176">
        <v>780</v>
      </c>
      <c r="H760" s="176" t="s">
        <v>1332</v>
      </c>
      <c r="I760" s="176">
        <v>5</v>
      </c>
      <c r="L760" s="176" t="s">
        <v>127</v>
      </c>
      <c r="P760" s="176" t="s">
        <v>127</v>
      </c>
      <c r="T760" s="176" t="s">
        <v>127</v>
      </c>
      <c r="V760" s="176">
        <v>7</v>
      </c>
      <c r="W760" s="176">
        <v>0</v>
      </c>
      <c r="X760" s="176">
        <v>9002</v>
      </c>
      <c r="Y760" s="176">
        <v>8532</v>
      </c>
      <c r="Z760" s="176">
        <v>1.7777777777777777</v>
      </c>
      <c r="AA760" s="176" t="s">
        <v>127</v>
      </c>
      <c r="AB760" s="176" t="s">
        <v>420</v>
      </c>
      <c r="AC760" s="176" t="s">
        <v>420</v>
      </c>
      <c r="AD760" s="176" t="s">
        <v>420</v>
      </c>
      <c r="AE760" s="176" t="s">
        <v>420</v>
      </c>
      <c r="AF760" s="176" t="s">
        <v>213</v>
      </c>
      <c r="AG760" s="176">
        <v>1</v>
      </c>
      <c r="AH760" s="176" t="s">
        <v>644</v>
      </c>
      <c r="AI760" s="176" t="s">
        <v>16105</v>
      </c>
      <c r="AJ760" s="176" t="s">
        <v>15469</v>
      </c>
      <c r="AK760" s="176" t="s">
        <v>15469</v>
      </c>
      <c r="AL760" s="1231" t="s">
        <v>251</v>
      </c>
      <c r="AM760" s="176" t="s">
        <v>126</v>
      </c>
      <c r="AN760" s="176">
        <v>0.91100000000000003</v>
      </c>
      <c r="AO760" s="176">
        <v>1.8</v>
      </c>
      <c r="AP760" s="176">
        <v>24</v>
      </c>
      <c r="AQ760" s="176">
        <v>216</v>
      </c>
      <c r="AR760" s="176">
        <v>2.8</v>
      </c>
      <c r="AS760" s="193">
        <v>13223.3472</v>
      </c>
    </row>
    <row r="761" spans="1:45" ht="16.5" customHeight="1">
      <c r="A761" s="175">
        <v>46162</v>
      </c>
      <c r="B761" s="176" t="s">
        <v>215</v>
      </c>
      <c r="C761" s="176" t="s">
        <v>17289</v>
      </c>
      <c r="D761" s="176" t="s">
        <v>646</v>
      </c>
      <c r="E761" s="176" t="s">
        <v>17279</v>
      </c>
      <c r="F761" s="176" t="s">
        <v>17297</v>
      </c>
      <c r="G761" s="176">
        <v>700</v>
      </c>
      <c r="H761" s="176" t="s">
        <v>1237</v>
      </c>
      <c r="I761" s="176">
        <v>5</v>
      </c>
      <c r="L761" s="176" t="s">
        <v>127</v>
      </c>
      <c r="M761" s="176" t="s">
        <v>645</v>
      </c>
      <c r="P761" s="176" t="s">
        <v>645</v>
      </c>
      <c r="Q761" s="176" t="s">
        <v>127</v>
      </c>
      <c r="T761" s="176" t="s">
        <v>645</v>
      </c>
      <c r="U761" s="176" t="s">
        <v>127</v>
      </c>
      <c r="X761" s="176" t="s">
        <v>645</v>
      </c>
      <c r="Y761" s="176" t="s">
        <v>127</v>
      </c>
      <c r="Z761" s="176">
        <v>3.2653061224489797</v>
      </c>
      <c r="AA761" s="176" t="s">
        <v>127</v>
      </c>
      <c r="AB761" s="176" t="s">
        <v>420</v>
      </c>
      <c r="AC761" s="176" t="s">
        <v>420</v>
      </c>
      <c r="AD761" s="176" t="s">
        <v>420</v>
      </c>
      <c r="AE761" s="176" t="s">
        <v>420</v>
      </c>
      <c r="AF761" s="176" t="s">
        <v>213</v>
      </c>
      <c r="AG761" s="176">
        <v>1</v>
      </c>
      <c r="AH761" s="176" t="s">
        <v>644</v>
      </c>
      <c r="AI761" s="176" t="s">
        <v>16105</v>
      </c>
      <c r="AJ761" s="176" t="s">
        <v>15469</v>
      </c>
      <c r="AK761" s="176" t="s">
        <v>15469</v>
      </c>
      <c r="AL761" s="1231" t="s">
        <v>251</v>
      </c>
      <c r="AM761" s="176" t="s">
        <v>466</v>
      </c>
      <c r="AN761" s="176">
        <v>1.1890000000000001</v>
      </c>
      <c r="AO761" s="176">
        <v>2.2999999999999998</v>
      </c>
      <c r="AP761" s="176">
        <v>24</v>
      </c>
      <c r="AQ761" s="176">
        <v>216</v>
      </c>
      <c r="AR761" s="176">
        <v>3.3</v>
      </c>
      <c r="AS761" s="193">
        <v>20340.460800000001</v>
      </c>
    </row>
    <row r="762" spans="1:45" ht="16.5" customHeight="1">
      <c r="A762" s="175">
        <v>46162</v>
      </c>
      <c r="B762" s="176" t="s">
        <v>216</v>
      </c>
      <c r="C762" s="176" t="s">
        <v>645</v>
      </c>
      <c r="E762" s="176" t="s">
        <v>420</v>
      </c>
      <c r="F762" s="176" t="s">
        <v>420</v>
      </c>
      <c r="G762" s="176" t="s">
        <v>420</v>
      </c>
      <c r="H762" s="176" t="s">
        <v>420</v>
      </c>
      <c r="I762" s="176" t="s">
        <v>420</v>
      </c>
      <c r="L762" s="176" t="s">
        <v>645</v>
      </c>
      <c r="P762" s="176" t="s">
        <v>645</v>
      </c>
      <c r="T762" s="176" t="s">
        <v>645</v>
      </c>
      <c r="X762" s="176" t="s">
        <v>645</v>
      </c>
      <c r="Z762" s="176" t="s">
        <v>420</v>
      </c>
      <c r="AA762" s="176" t="s">
        <v>645</v>
      </c>
      <c r="AB762" s="176" t="s">
        <v>420</v>
      </c>
      <c r="AC762" s="176" t="s">
        <v>420</v>
      </c>
      <c r="AD762" s="176" t="s">
        <v>420</v>
      </c>
      <c r="AE762" s="176" t="s">
        <v>420</v>
      </c>
      <c r="AF762" s="176" t="s">
        <v>213</v>
      </c>
      <c r="AG762" s="176">
        <v>2</v>
      </c>
      <c r="AH762" s="176" t="s">
        <v>654</v>
      </c>
      <c r="AI762" s="176" t="s">
        <v>654</v>
      </c>
      <c r="AJ762" s="176" t="s">
        <v>654</v>
      </c>
      <c r="AK762" s="176" t="s">
        <v>654</v>
      </c>
      <c r="AL762" s="1231" t="s">
        <v>420</v>
      </c>
      <c r="AM762" s="176" t="s">
        <v>420</v>
      </c>
      <c r="AN762" s="176" t="s">
        <v>420</v>
      </c>
      <c r="AO762" s="176" t="s">
        <v>420</v>
      </c>
      <c r="AP762" s="176">
        <v>24</v>
      </c>
      <c r="AQ762" s="176">
        <v>216</v>
      </c>
      <c r="AR762" s="176" t="s">
        <v>420</v>
      </c>
      <c r="AS762" s="193" t="s">
        <v>420</v>
      </c>
    </row>
    <row r="763" spans="1:45" ht="16.5" customHeight="1">
      <c r="A763" s="175">
        <v>46162</v>
      </c>
      <c r="B763" s="176" t="s">
        <v>217</v>
      </c>
      <c r="C763" s="176" t="s">
        <v>16722</v>
      </c>
      <c r="E763" s="176" t="s">
        <v>874</v>
      </c>
      <c r="F763" s="176" t="s">
        <v>16725</v>
      </c>
      <c r="G763" s="176">
        <v>600</v>
      </c>
      <c r="H763" s="176" t="s">
        <v>16053</v>
      </c>
      <c r="I763" s="176">
        <v>4</v>
      </c>
      <c r="L763" s="176" t="s">
        <v>127</v>
      </c>
      <c r="P763" s="176" t="s">
        <v>127</v>
      </c>
      <c r="T763" s="176" t="s">
        <v>127</v>
      </c>
      <c r="X763" s="176" t="s">
        <v>127</v>
      </c>
      <c r="Y763" s="176" t="s">
        <v>640</v>
      </c>
      <c r="Z763" s="176">
        <v>1.7496962332928312</v>
      </c>
      <c r="AA763" s="176" t="s">
        <v>127</v>
      </c>
      <c r="AB763" s="176" t="s">
        <v>420</v>
      </c>
      <c r="AC763" s="176" t="s">
        <v>420</v>
      </c>
      <c r="AD763" s="176" t="s">
        <v>420</v>
      </c>
      <c r="AE763" s="176" t="s">
        <v>420</v>
      </c>
      <c r="AF763" s="176" t="s">
        <v>213</v>
      </c>
      <c r="AG763" s="176">
        <v>1</v>
      </c>
      <c r="AH763" s="176" t="s">
        <v>642</v>
      </c>
      <c r="AI763" s="176" t="s">
        <v>642</v>
      </c>
      <c r="AJ763" s="176" t="s">
        <v>15469</v>
      </c>
      <c r="AK763" s="176" t="s">
        <v>15469</v>
      </c>
      <c r="AL763" s="1231" t="s">
        <v>252</v>
      </c>
      <c r="AM763" s="176" t="s">
        <v>126</v>
      </c>
      <c r="AN763" s="176">
        <v>0.91100000000000003</v>
      </c>
      <c r="AO763" s="176">
        <v>1.7</v>
      </c>
      <c r="AP763" s="176">
        <v>24</v>
      </c>
      <c r="AQ763" s="176">
        <v>216</v>
      </c>
      <c r="AR763" s="176">
        <v>2.7</v>
      </c>
      <c r="AS763" s="193">
        <v>12751.084800000001</v>
      </c>
    </row>
    <row r="764" spans="1:45" ht="16.5" customHeight="1">
      <c r="A764" s="175">
        <v>46162</v>
      </c>
      <c r="B764" s="176" t="s">
        <v>218</v>
      </c>
      <c r="C764" s="176" t="s">
        <v>645</v>
      </c>
      <c r="E764" s="176" t="s">
        <v>420</v>
      </c>
      <c r="F764" s="176" t="s">
        <v>420</v>
      </c>
      <c r="G764" s="176" t="s">
        <v>420</v>
      </c>
      <c r="H764" s="176" t="s">
        <v>420</v>
      </c>
      <c r="I764" s="176" t="s">
        <v>420</v>
      </c>
      <c r="L764" s="176" t="s">
        <v>645</v>
      </c>
      <c r="P764" s="176" t="s">
        <v>645</v>
      </c>
      <c r="T764" s="176" t="s">
        <v>645</v>
      </c>
      <c r="X764" s="176" t="s">
        <v>645</v>
      </c>
      <c r="Z764" s="176" t="s">
        <v>420</v>
      </c>
      <c r="AA764" s="176" t="s">
        <v>645</v>
      </c>
      <c r="AB764" s="176" t="s">
        <v>420</v>
      </c>
      <c r="AC764" s="176" t="s">
        <v>420</v>
      </c>
      <c r="AD764" s="176" t="s">
        <v>420</v>
      </c>
      <c r="AE764" s="176" t="s">
        <v>420</v>
      </c>
      <c r="AF764" s="176" t="s">
        <v>213</v>
      </c>
      <c r="AG764" s="176">
        <v>1</v>
      </c>
      <c r="AH764" s="176" t="s">
        <v>654</v>
      </c>
      <c r="AI764" s="176" t="s">
        <v>654</v>
      </c>
      <c r="AJ764" s="176" t="s">
        <v>654</v>
      </c>
      <c r="AK764" s="176" t="s">
        <v>654</v>
      </c>
      <c r="AL764" s="1231" t="s">
        <v>420</v>
      </c>
      <c r="AM764" s="176" t="s">
        <v>420</v>
      </c>
      <c r="AN764" s="176" t="s">
        <v>420</v>
      </c>
      <c r="AO764" s="176" t="s">
        <v>420</v>
      </c>
      <c r="AP764" s="176">
        <v>24</v>
      </c>
      <c r="AQ764" s="176">
        <v>216</v>
      </c>
      <c r="AR764" s="176" t="s">
        <v>420</v>
      </c>
      <c r="AS764" s="193" t="s">
        <v>420</v>
      </c>
    </row>
    <row r="765" spans="1:45" ht="16.5" customHeight="1">
      <c r="A765" s="175">
        <v>46162</v>
      </c>
      <c r="B765" s="176" t="s">
        <v>219</v>
      </c>
      <c r="C765" s="176" t="s">
        <v>17288</v>
      </c>
      <c r="D765" s="176" t="s">
        <v>17291</v>
      </c>
      <c r="E765" s="176" t="s">
        <v>1557</v>
      </c>
      <c r="F765" s="176" t="s">
        <v>16724</v>
      </c>
      <c r="G765" s="176">
        <v>630</v>
      </c>
      <c r="H765" s="176" t="s">
        <v>634</v>
      </c>
      <c r="I765" s="176">
        <v>2</v>
      </c>
      <c r="J765" s="176">
        <v>53</v>
      </c>
      <c r="K765" s="176">
        <v>0</v>
      </c>
      <c r="L765" s="176">
        <v>9207</v>
      </c>
      <c r="M765" s="176">
        <v>9103</v>
      </c>
      <c r="N765" s="176">
        <v>16</v>
      </c>
      <c r="O765" s="176">
        <v>0</v>
      </c>
      <c r="P765" s="176">
        <v>8893</v>
      </c>
      <c r="Q765" s="176">
        <v>9486</v>
      </c>
      <c r="R765" s="176">
        <v>9</v>
      </c>
      <c r="S765" s="176">
        <v>0</v>
      </c>
      <c r="T765" s="176">
        <v>9079</v>
      </c>
      <c r="U765" s="176">
        <v>9590</v>
      </c>
      <c r="V765" s="176">
        <v>12</v>
      </c>
      <c r="W765" s="176">
        <v>0</v>
      </c>
      <c r="X765" s="176">
        <v>8996</v>
      </c>
      <c r="Y765" s="176">
        <v>9700</v>
      </c>
      <c r="Z765" s="176">
        <v>2.4615384615384617</v>
      </c>
      <c r="AA765" s="176">
        <v>30</v>
      </c>
      <c r="AB765" s="176">
        <v>1</v>
      </c>
      <c r="AC765" s="176">
        <v>92.567499999999995</v>
      </c>
      <c r="AD765" s="176">
        <v>3.75</v>
      </c>
      <c r="AE765" s="176">
        <v>3.75</v>
      </c>
      <c r="AF765" s="176" t="s">
        <v>213</v>
      </c>
      <c r="AG765" s="176">
        <v>1</v>
      </c>
      <c r="AH765" s="176" t="s">
        <v>644</v>
      </c>
      <c r="AI765" s="176" t="s">
        <v>862</v>
      </c>
      <c r="AJ765" s="176" t="s">
        <v>15469</v>
      </c>
      <c r="AK765" s="176" t="s">
        <v>15469</v>
      </c>
      <c r="AL765" s="1231" t="s">
        <v>251</v>
      </c>
      <c r="AM765" s="176" t="s">
        <v>1036</v>
      </c>
      <c r="AN765" s="176">
        <v>0.56200000000000006</v>
      </c>
      <c r="AO765" s="176">
        <v>1.1000000000000001</v>
      </c>
      <c r="AP765" s="176">
        <v>24</v>
      </c>
      <c r="AQ765" s="176">
        <v>216</v>
      </c>
      <c r="AR765" s="176">
        <v>2.1</v>
      </c>
      <c r="AS765" s="193">
        <v>6118.1568000000007</v>
      </c>
    </row>
    <row r="766" spans="1:45" ht="16.5" customHeight="1">
      <c r="A766" s="175">
        <v>46162</v>
      </c>
      <c r="B766" s="176" t="s">
        <v>220</v>
      </c>
      <c r="C766" s="176" t="s">
        <v>645</v>
      </c>
      <c r="E766" s="176" t="s">
        <v>420</v>
      </c>
      <c r="F766" s="176" t="s">
        <v>420</v>
      </c>
      <c r="G766" s="176" t="s">
        <v>420</v>
      </c>
      <c r="H766" s="176" t="s">
        <v>420</v>
      </c>
      <c r="I766" s="176" t="s">
        <v>420</v>
      </c>
      <c r="L766" s="176" t="s">
        <v>645</v>
      </c>
      <c r="P766" s="176" t="s">
        <v>645</v>
      </c>
      <c r="T766" s="176" t="s">
        <v>645</v>
      </c>
      <c r="X766" s="176" t="s">
        <v>645</v>
      </c>
      <c r="Z766" s="176" t="s">
        <v>420</v>
      </c>
      <c r="AA766" s="176" t="s">
        <v>645</v>
      </c>
      <c r="AB766" s="176" t="s">
        <v>420</v>
      </c>
      <c r="AC766" s="176" t="s">
        <v>420</v>
      </c>
      <c r="AD766" s="176" t="s">
        <v>420</v>
      </c>
      <c r="AE766" s="176" t="s">
        <v>420</v>
      </c>
      <c r="AF766" s="176" t="s">
        <v>213</v>
      </c>
      <c r="AG766" s="176">
        <v>1</v>
      </c>
      <c r="AH766" s="176" t="s">
        <v>654</v>
      </c>
      <c r="AI766" s="176" t="s">
        <v>654</v>
      </c>
      <c r="AJ766" s="176" t="s">
        <v>654</v>
      </c>
      <c r="AK766" s="176" t="s">
        <v>654</v>
      </c>
      <c r="AL766" s="1231" t="s">
        <v>420</v>
      </c>
      <c r="AM766" s="176" t="s">
        <v>420</v>
      </c>
      <c r="AN766" s="176" t="s">
        <v>420</v>
      </c>
      <c r="AO766" s="176" t="s">
        <v>420</v>
      </c>
      <c r="AP766" s="176">
        <v>24</v>
      </c>
      <c r="AQ766" s="176">
        <v>216</v>
      </c>
      <c r="AR766" s="176" t="s">
        <v>420</v>
      </c>
      <c r="AS766" s="193" t="s">
        <v>420</v>
      </c>
    </row>
    <row r="767" spans="1:45" ht="16.5" customHeight="1">
      <c r="A767" s="175">
        <v>46162</v>
      </c>
      <c r="B767" s="176" t="s">
        <v>221</v>
      </c>
      <c r="C767" s="176" t="s">
        <v>17355</v>
      </c>
      <c r="E767" s="176" t="s">
        <v>628</v>
      </c>
      <c r="F767" s="176" t="s">
        <v>17264</v>
      </c>
      <c r="G767" s="176">
        <v>600</v>
      </c>
      <c r="H767" s="176" t="s">
        <v>480</v>
      </c>
      <c r="I767" s="176">
        <v>5</v>
      </c>
      <c r="J767" s="176">
        <v>5</v>
      </c>
      <c r="K767" s="176">
        <v>0</v>
      </c>
      <c r="L767" s="176">
        <v>8540</v>
      </c>
      <c r="M767" s="176">
        <v>7851</v>
      </c>
      <c r="N767" s="176">
        <v>1</v>
      </c>
      <c r="O767" s="176">
        <v>1</v>
      </c>
      <c r="P767" s="176">
        <v>8611</v>
      </c>
      <c r="Q767" s="176">
        <v>7756</v>
      </c>
      <c r="R767" s="176">
        <v>3</v>
      </c>
      <c r="S767" s="176">
        <v>0</v>
      </c>
      <c r="T767" s="176">
        <v>8579</v>
      </c>
      <c r="U767" s="176">
        <v>7732</v>
      </c>
      <c r="V767" s="176">
        <v>7</v>
      </c>
      <c r="W767" s="176">
        <v>0</v>
      </c>
      <c r="X767" s="176">
        <v>8422</v>
      </c>
      <c r="Y767" s="176">
        <v>7744</v>
      </c>
      <c r="Z767" s="176">
        <v>2.8685258964143427</v>
      </c>
      <c r="AA767" s="176">
        <v>5.333333333333333</v>
      </c>
      <c r="AB767" s="176">
        <v>0.99832398504273501</v>
      </c>
      <c r="AC767" s="176">
        <v>81.543750000000003</v>
      </c>
      <c r="AD767" s="176">
        <v>0.66666666666666663</v>
      </c>
      <c r="AE767" s="176">
        <v>0.625</v>
      </c>
      <c r="AF767" s="176" t="s">
        <v>213</v>
      </c>
      <c r="AG767" s="176">
        <v>1</v>
      </c>
      <c r="AH767" s="176" t="s">
        <v>642</v>
      </c>
      <c r="AI767" s="176" t="s">
        <v>16105</v>
      </c>
      <c r="AJ767" s="176" t="s">
        <v>15469</v>
      </c>
      <c r="AK767" s="176" t="s">
        <v>15469</v>
      </c>
      <c r="AL767" s="1231" t="s">
        <v>251</v>
      </c>
      <c r="AM767" s="176" t="s">
        <v>126</v>
      </c>
      <c r="AN767" s="176">
        <v>0.91100000000000003</v>
      </c>
      <c r="AO767" s="176">
        <v>3</v>
      </c>
      <c r="AP767" s="176">
        <v>24</v>
      </c>
      <c r="AQ767" s="176">
        <v>216</v>
      </c>
      <c r="AR767" s="176">
        <v>4</v>
      </c>
      <c r="AS767" s="193">
        <v>18890.495999999999</v>
      </c>
    </row>
    <row r="768" spans="1:45" ht="16.5" customHeight="1">
      <c r="A768" s="175">
        <v>46162</v>
      </c>
      <c r="B768" s="176" t="s">
        <v>222</v>
      </c>
      <c r="C768" s="176" t="s">
        <v>645</v>
      </c>
      <c r="E768" s="176" t="s">
        <v>420</v>
      </c>
      <c r="F768" s="176" t="s">
        <v>420</v>
      </c>
      <c r="G768" s="176" t="s">
        <v>420</v>
      </c>
      <c r="H768" s="176" t="s">
        <v>420</v>
      </c>
      <c r="I768" s="176" t="s">
        <v>420</v>
      </c>
      <c r="L768" s="176" t="s">
        <v>645</v>
      </c>
      <c r="P768" s="176" t="s">
        <v>645</v>
      </c>
      <c r="T768" s="176" t="s">
        <v>645</v>
      </c>
      <c r="X768" s="176" t="s">
        <v>645</v>
      </c>
      <c r="Z768" s="176" t="s">
        <v>420</v>
      </c>
      <c r="AA768" s="176" t="s">
        <v>645</v>
      </c>
      <c r="AB768" s="176" t="s">
        <v>420</v>
      </c>
      <c r="AC768" s="176" t="s">
        <v>420</v>
      </c>
      <c r="AD768" s="176" t="s">
        <v>420</v>
      </c>
      <c r="AE768" s="176" t="s">
        <v>420</v>
      </c>
      <c r="AF768" s="176" t="s">
        <v>213</v>
      </c>
      <c r="AG768" s="176">
        <v>1</v>
      </c>
      <c r="AH768" s="176" t="s">
        <v>654</v>
      </c>
      <c r="AI768" s="176" t="s">
        <v>654</v>
      </c>
      <c r="AJ768" s="176" t="s">
        <v>654</v>
      </c>
      <c r="AK768" s="176" t="s">
        <v>654</v>
      </c>
      <c r="AL768" s="1231" t="s">
        <v>420</v>
      </c>
      <c r="AM768" s="176" t="s">
        <v>420</v>
      </c>
      <c r="AN768" s="176" t="s">
        <v>420</v>
      </c>
      <c r="AO768" s="176" t="s">
        <v>420</v>
      </c>
      <c r="AP768" s="176">
        <v>24</v>
      </c>
      <c r="AQ768" s="176">
        <v>216</v>
      </c>
      <c r="AR768" s="176" t="s">
        <v>420</v>
      </c>
      <c r="AS768" s="193" t="s">
        <v>420</v>
      </c>
    </row>
    <row r="769" spans="1:45" ht="16.5" customHeight="1">
      <c r="A769" s="175">
        <v>46162</v>
      </c>
      <c r="B769" s="176" t="s">
        <v>223</v>
      </c>
      <c r="C769" s="176" t="s">
        <v>645</v>
      </c>
      <c r="E769" s="176" t="s">
        <v>420</v>
      </c>
      <c r="F769" s="176" t="s">
        <v>420</v>
      </c>
      <c r="G769" s="176" t="s">
        <v>420</v>
      </c>
      <c r="H769" s="176" t="s">
        <v>420</v>
      </c>
      <c r="I769" s="176" t="s">
        <v>420</v>
      </c>
      <c r="L769" s="176" t="s">
        <v>645</v>
      </c>
      <c r="P769" s="176" t="s">
        <v>645</v>
      </c>
      <c r="T769" s="176" t="s">
        <v>645</v>
      </c>
      <c r="X769" s="176" t="s">
        <v>645</v>
      </c>
      <c r="Z769" s="176" t="s">
        <v>420</v>
      </c>
      <c r="AA769" s="176" t="s">
        <v>645</v>
      </c>
      <c r="AB769" s="176" t="s">
        <v>420</v>
      </c>
      <c r="AC769" s="176" t="s">
        <v>420</v>
      </c>
      <c r="AD769" s="176" t="s">
        <v>420</v>
      </c>
      <c r="AE769" s="176" t="s">
        <v>420</v>
      </c>
      <c r="AF769" s="176" t="s">
        <v>213</v>
      </c>
      <c r="AG769" s="176">
        <v>1</v>
      </c>
      <c r="AH769" s="176" t="s">
        <v>654</v>
      </c>
      <c r="AI769" s="176" t="s">
        <v>654</v>
      </c>
      <c r="AJ769" s="176" t="s">
        <v>654</v>
      </c>
      <c r="AK769" s="176" t="s">
        <v>654</v>
      </c>
      <c r="AL769" s="1231" t="s">
        <v>420</v>
      </c>
      <c r="AM769" s="176" t="s">
        <v>420</v>
      </c>
      <c r="AN769" s="176" t="s">
        <v>420</v>
      </c>
      <c r="AO769" s="176" t="s">
        <v>420</v>
      </c>
      <c r="AP769" s="176">
        <v>24</v>
      </c>
      <c r="AQ769" s="176">
        <v>216</v>
      </c>
      <c r="AR769" s="176" t="s">
        <v>420</v>
      </c>
      <c r="AS769" s="193" t="s">
        <v>420</v>
      </c>
    </row>
    <row r="770" spans="1:45" ht="16.5" customHeight="1">
      <c r="A770" s="175">
        <v>46162</v>
      </c>
      <c r="B770" s="176" t="s">
        <v>224</v>
      </c>
      <c r="C770" s="176" t="s">
        <v>17274</v>
      </c>
      <c r="D770" s="176" t="s">
        <v>646</v>
      </c>
      <c r="E770" s="176" t="s">
        <v>17279</v>
      </c>
      <c r="F770" s="176" t="s">
        <v>17280</v>
      </c>
      <c r="G770" s="176">
        <v>700</v>
      </c>
      <c r="H770" s="176" t="s">
        <v>16545</v>
      </c>
      <c r="I770" s="176">
        <v>5</v>
      </c>
      <c r="L770" s="176" t="s">
        <v>127</v>
      </c>
      <c r="P770" s="176" t="s">
        <v>127</v>
      </c>
      <c r="T770" s="176" t="s">
        <v>127</v>
      </c>
      <c r="U770" s="176" t="s">
        <v>640</v>
      </c>
      <c r="X770" s="176" t="s">
        <v>127</v>
      </c>
      <c r="Y770" s="176" t="s">
        <v>645</v>
      </c>
      <c r="Z770" s="176">
        <v>3.2653061224489797</v>
      </c>
      <c r="AA770" s="176" t="s">
        <v>127</v>
      </c>
      <c r="AB770" s="176" t="s">
        <v>420</v>
      </c>
      <c r="AC770" s="176" t="s">
        <v>420</v>
      </c>
      <c r="AD770" s="176" t="s">
        <v>420</v>
      </c>
      <c r="AE770" s="176" t="s">
        <v>420</v>
      </c>
      <c r="AF770" s="176" t="s">
        <v>213</v>
      </c>
      <c r="AG770" s="176">
        <v>0.5</v>
      </c>
      <c r="AH770" s="176" t="s">
        <v>642</v>
      </c>
      <c r="AI770" s="176" t="s">
        <v>16105</v>
      </c>
      <c r="AJ770" s="176" t="s">
        <v>15469</v>
      </c>
      <c r="AK770" s="176" t="s">
        <v>15469</v>
      </c>
      <c r="AL770" s="1231" t="s">
        <v>251</v>
      </c>
      <c r="AM770" s="176" t="s">
        <v>466</v>
      </c>
      <c r="AN770" s="176">
        <v>1.1890000000000001</v>
      </c>
      <c r="AO770" s="176">
        <v>2.2999999999999998</v>
      </c>
      <c r="AP770" s="176">
        <v>24</v>
      </c>
      <c r="AQ770" s="176">
        <v>216</v>
      </c>
      <c r="AR770" s="176">
        <v>3.3</v>
      </c>
      <c r="AS770" s="193">
        <v>20340.460800000001</v>
      </c>
    </row>
    <row r="771" spans="1:45" ht="16.5" customHeight="1">
      <c r="A771" s="175">
        <v>46162</v>
      </c>
      <c r="B771" s="176" t="s">
        <v>225</v>
      </c>
      <c r="C771" s="176" t="s">
        <v>645</v>
      </c>
      <c r="E771" s="176" t="s">
        <v>420</v>
      </c>
      <c r="F771" s="176" t="s">
        <v>420</v>
      </c>
      <c r="G771" s="176" t="s">
        <v>420</v>
      </c>
      <c r="H771" s="176" t="s">
        <v>420</v>
      </c>
      <c r="I771" s="176" t="s">
        <v>420</v>
      </c>
      <c r="L771" s="176" t="s">
        <v>645</v>
      </c>
      <c r="P771" s="176" t="s">
        <v>645</v>
      </c>
      <c r="T771" s="176" t="s">
        <v>645</v>
      </c>
      <c r="X771" s="176" t="s">
        <v>645</v>
      </c>
      <c r="Z771" s="176" t="s">
        <v>420</v>
      </c>
      <c r="AA771" s="176" t="s">
        <v>645</v>
      </c>
      <c r="AB771" s="176" t="s">
        <v>420</v>
      </c>
      <c r="AC771" s="176" t="s">
        <v>420</v>
      </c>
      <c r="AD771" s="176" t="s">
        <v>420</v>
      </c>
      <c r="AE771" s="176" t="s">
        <v>420</v>
      </c>
      <c r="AF771" s="176" t="s">
        <v>213</v>
      </c>
      <c r="AG771" s="176">
        <v>1</v>
      </c>
      <c r="AH771" s="176" t="s">
        <v>654</v>
      </c>
      <c r="AI771" s="176" t="s">
        <v>654</v>
      </c>
      <c r="AJ771" s="176" t="s">
        <v>654</v>
      </c>
      <c r="AK771" s="176" t="s">
        <v>654</v>
      </c>
      <c r="AL771" s="1231" t="s">
        <v>420</v>
      </c>
      <c r="AM771" s="176" t="s">
        <v>420</v>
      </c>
      <c r="AN771" s="176" t="s">
        <v>420</v>
      </c>
      <c r="AO771" s="176" t="s">
        <v>420</v>
      </c>
      <c r="AP771" s="176">
        <v>24</v>
      </c>
      <c r="AQ771" s="176">
        <v>216</v>
      </c>
      <c r="AR771" s="176" t="s">
        <v>420</v>
      </c>
      <c r="AS771" s="193" t="s">
        <v>420</v>
      </c>
    </row>
    <row r="772" spans="1:45" ht="16.5" customHeight="1">
      <c r="A772" s="175">
        <v>46162</v>
      </c>
      <c r="B772" s="176" t="s">
        <v>226</v>
      </c>
      <c r="C772" s="176" t="s">
        <v>645</v>
      </c>
      <c r="E772" s="176" t="s">
        <v>420</v>
      </c>
      <c r="F772" s="176" t="s">
        <v>420</v>
      </c>
      <c r="G772" s="176" t="s">
        <v>420</v>
      </c>
      <c r="H772" s="176" t="s">
        <v>420</v>
      </c>
      <c r="I772" s="176" t="s">
        <v>420</v>
      </c>
      <c r="L772" s="176" t="s">
        <v>645</v>
      </c>
      <c r="P772" s="176" t="s">
        <v>645</v>
      </c>
      <c r="T772" s="176" t="s">
        <v>645</v>
      </c>
      <c r="X772" s="176" t="s">
        <v>645</v>
      </c>
      <c r="Z772" s="176" t="s">
        <v>420</v>
      </c>
      <c r="AA772" s="176" t="s">
        <v>645</v>
      </c>
      <c r="AB772" s="176" t="s">
        <v>420</v>
      </c>
      <c r="AC772" s="176" t="s">
        <v>420</v>
      </c>
      <c r="AD772" s="176" t="s">
        <v>420</v>
      </c>
      <c r="AE772" s="176" t="s">
        <v>420</v>
      </c>
      <c r="AF772" s="176" t="s">
        <v>213</v>
      </c>
      <c r="AG772" s="176">
        <v>1</v>
      </c>
      <c r="AH772" s="176" t="s">
        <v>654</v>
      </c>
      <c r="AI772" s="176" t="s">
        <v>654</v>
      </c>
      <c r="AJ772" s="176" t="s">
        <v>654</v>
      </c>
      <c r="AK772" s="176" t="s">
        <v>654</v>
      </c>
      <c r="AL772" s="1231" t="s">
        <v>420</v>
      </c>
      <c r="AM772" s="176" t="s">
        <v>420</v>
      </c>
      <c r="AN772" s="176" t="s">
        <v>420</v>
      </c>
      <c r="AO772" s="176" t="s">
        <v>420</v>
      </c>
      <c r="AP772" s="176">
        <v>24</v>
      </c>
      <c r="AQ772" s="176">
        <v>216</v>
      </c>
      <c r="AR772" s="176" t="s">
        <v>420</v>
      </c>
      <c r="AS772" s="193" t="s">
        <v>420</v>
      </c>
    </row>
    <row r="773" spans="1:45" ht="16.5" customHeight="1">
      <c r="A773" s="175">
        <v>46162</v>
      </c>
      <c r="B773" s="176" t="s">
        <v>227</v>
      </c>
      <c r="C773" s="176" t="s">
        <v>645</v>
      </c>
      <c r="E773" s="176" t="s">
        <v>420</v>
      </c>
      <c r="F773" s="176" t="s">
        <v>420</v>
      </c>
      <c r="G773" s="176" t="s">
        <v>420</v>
      </c>
      <c r="H773" s="176" t="s">
        <v>420</v>
      </c>
      <c r="I773" s="176" t="s">
        <v>420</v>
      </c>
      <c r="L773" s="176" t="s">
        <v>645</v>
      </c>
      <c r="P773" s="176" t="s">
        <v>645</v>
      </c>
      <c r="T773" s="176" t="s">
        <v>645</v>
      </c>
      <c r="X773" s="176" t="s">
        <v>645</v>
      </c>
      <c r="Z773" s="176" t="s">
        <v>420</v>
      </c>
      <c r="AA773" s="176" t="s">
        <v>645</v>
      </c>
      <c r="AB773" s="176" t="s">
        <v>420</v>
      </c>
      <c r="AC773" s="176" t="s">
        <v>420</v>
      </c>
      <c r="AD773" s="176" t="s">
        <v>420</v>
      </c>
      <c r="AE773" s="176" t="s">
        <v>420</v>
      </c>
      <c r="AF773" s="176" t="s">
        <v>213</v>
      </c>
      <c r="AG773" s="176">
        <v>1</v>
      </c>
      <c r="AH773" s="176" t="s">
        <v>654</v>
      </c>
      <c r="AI773" s="176" t="s">
        <v>654</v>
      </c>
      <c r="AJ773" s="176" t="s">
        <v>654</v>
      </c>
      <c r="AK773" s="176" t="s">
        <v>654</v>
      </c>
      <c r="AL773" s="1231" t="s">
        <v>420</v>
      </c>
      <c r="AM773" s="176" t="s">
        <v>420</v>
      </c>
      <c r="AN773" s="176" t="s">
        <v>420</v>
      </c>
      <c r="AO773" s="176" t="s">
        <v>420</v>
      </c>
      <c r="AP773" s="176">
        <v>24</v>
      </c>
      <c r="AQ773" s="176">
        <v>216</v>
      </c>
      <c r="AR773" s="176" t="s">
        <v>420</v>
      </c>
      <c r="AS773" s="193" t="s">
        <v>420</v>
      </c>
    </row>
    <row r="774" spans="1:45" ht="16.5" customHeight="1">
      <c r="A774" s="175">
        <v>46162</v>
      </c>
      <c r="B774" s="176" t="s">
        <v>228</v>
      </c>
      <c r="C774" s="176" t="s">
        <v>645</v>
      </c>
      <c r="E774" s="176" t="s">
        <v>420</v>
      </c>
      <c r="F774" s="176" t="s">
        <v>420</v>
      </c>
      <c r="G774" s="176" t="s">
        <v>420</v>
      </c>
      <c r="H774" s="176" t="s">
        <v>420</v>
      </c>
      <c r="I774" s="176" t="s">
        <v>420</v>
      </c>
      <c r="L774" s="176" t="s">
        <v>645</v>
      </c>
      <c r="P774" s="176" t="s">
        <v>645</v>
      </c>
      <c r="T774" s="176" t="s">
        <v>645</v>
      </c>
      <c r="X774" s="176" t="s">
        <v>645</v>
      </c>
      <c r="Z774" s="176" t="s">
        <v>420</v>
      </c>
      <c r="AA774" s="176" t="s">
        <v>645</v>
      </c>
      <c r="AB774" s="176" t="s">
        <v>420</v>
      </c>
      <c r="AC774" s="176" t="s">
        <v>420</v>
      </c>
      <c r="AD774" s="176" t="s">
        <v>420</v>
      </c>
      <c r="AE774" s="176" t="s">
        <v>420</v>
      </c>
      <c r="AF774" s="176" t="s">
        <v>213</v>
      </c>
      <c r="AG774" s="176">
        <v>1</v>
      </c>
      <c r="AH774" s="176" t="s">
        <v>654</v>
      </c>
      <c r="AI774" s="176" t="s">
        <v>654</v>
      </c>
      <c r="AJ774" s="176" t="s">
        <v>654</v>
      </c>
      <c r="AK774" s="176" t="s">
        <v>654</v>
      </c>
      <c r="AL774" s="1231" t="s">
        <v>420</v>
      </c>
      <c r="AM774" s="176" t="s">
        <v>420</v>
      </c>
      <c r="AN774" s="176" t="s">
        <v>420</v>
      </c>
      <c r="AO774" s="176" t="s">
        <v>420</v>
      </c>
      <c r="AP774" s="176">
        <v>24</v>
      </c>
      <c r="AQ774" s="176">
        <v>216</v>
      </c>
      <c r="AR774" s="176" t="s">
        <v>420</v>
      </c>
      <c r="AS774" s="193" t="s">
        <v>420</v>
      </c>
    </row>
    <row r="775" spans="1:45" ht="16.5" customHeight="1">
      <c r="A775" s="175">
        <v>46162</v>
      </c>
      <c r="B775" s="176" t="s">
        <v>229</v>
      </c>
      <c r="C775" s="176" t="s">
        <v>645</v>
      </c>
      <c r="E775" s="176" t="s">
        <v>420</v>
      </c>
      <c r="F775" s="176" t="s">
        <v>420</v>
      </c>
      <c r="G775" s="176" t="s">
        <v>420</v>
      </c>
      <c r="H775" s="176" t="s">
        <v>420</v>
      </c>
      <c r="I775" s="176" t="s">
        <v>420</v>
      </c>
      <c r="L775" s="176" t="s">
        <v>641</v>
      </c>
      <c r="P775" s="176" t="s">
        <v>641</v>
      </c>
      <c r="T775" s="176" t="s">
        <v>645</v>
      </c>
      <c r="X775" s="176" t="s">
        <v>645</v>
      </c>
      <c r="Z775" s="176" t="s">
        <v>420</v>
      </c>
      <c r="AA775" s="176" t="s">
        <v>641</v>
      </c>
      <c r="AB775" s="176" t="s">
        <v>420</v>
      </c>
      <c r="AC775" s="176" t="s">
        <v>420</v>
      </c>
      <c r="AD775" s="176" t="s">
        <v>420</v>
      </c>
      <c r="AE775" s="176" t="s">
        <v>420</v>
      </c>
      <c r="AF775" s="176" t="s">
        <v>213</v>
      </c>
      <c r="AG775" s="176">
        <v>1</v>
      </c>
      <c r="AH775" s="176" t="s">
        <v>654</v>
      </c>
      <c r="AI775" s="176" t="s">
        <v>654</v>
      </c>
      <c r="AJ775" s="176" t="s">
        <v>654</v>
      </c>
      <c r="AK775" s="176" t="s">
        <v>654</v>
      </c>
      <c r="AL775" s="1231" t="s">
        <v>420</v>
      </c>
      <c r="AM775" s="176" t="s">
        <v>420</v>
      </c>
      <c r="AN775" s="176" t="s">
        <v>420</v>
      </c>
      <c r="AO775" s="176" t="s">
        <v>420</v>
      </c>
      <c r="AP775" s="176">
        <v>24</v>
      </c>
      <c r="AQ775" s="176">
        <v>216</v>
      </c>
      <c r="AR775" s="176" t="s">
        <v>420</v>
      </c>
      <c r="AS775" s="193" t="s">
        <v>420</v>
      </c>
    </row>
    <row r="776" spans="1:45" ht="16.5" customHeight="1">
      <c r="A776" s="175">
        <v>46162</v>
      </c>
      <c r="B776" s="176" t="s">
        <v>230</v>
      </c>
      <c r="C776" s="176" t="s">
        <v>645</v>
      </c>
      <c r="E776" s="176" t="s">
        <v>420</v>
      </c>
      <c r="F776" s="176" t="s">
        <v>420</v>
      </c>
      <c r="G776" s="176" t="s">
        <v>420</v>
      </c>
      <c r="H776" s="176" t="s">
        <v>420</v>
      </c>
      <c r="I776" s="176" t="s">
        <v>420</v>
      </c>
      <c r="L776" s="176" t="s">
        <v>645</v>
      </c>
      <c r="P776" s="176" t="s">
        <v>645</v>
      </c>
      <c r="T776" s="176" t="s">
        <v>645</v>
      </c>
      <c r="X776" s="176" t="s">
        <v>645</v>
      </c>
      <c r="Z776" s="176" t="s">
        <v>420</v>
      </c>
      <c r="AA776" s="176" t="s">
        <v>645</v>
      </c>
      <c r="AB776" s="176" t="s">
        <v>420</v>
      </c>
      <c r="AC776" s="176" t="s">
        <v>420</v>
      </c>
      <c r="AD776" s="176" t="s">
        <v>420</v>
      </c>
      <c r="AE776" s="176" t="s">
        <v>420</v>
      </c>
      <c r="AF776" s="176" t="s">
        <v>213</v>
      </c>
      <c r="AG776" s="176">
        <v>0.5</v>
      </c>
      <c r="AH776" s="176" t="s">
        <v>654</v>
      </c>
      <c r="AI776" s="176" t="s">
        <v>654</v>
      </c>
      <c r="AJ776" s="176" t="s">
        <v>654</v>
      </c>
      <c r="AK776" s="176" t="s">
        <v>654</v>
      </c>
      <c r="AL776" s="1231" t="s">
        <v>420</v>
      </c>
      <c r="AM776" s="176" t="s">
        <v>420</v>
      </c>
      <c r="AN776" s="176" t="s">
        <v>420</v>
      </c>
      <c r="AO776" s="176" t="s">
        <v>420</v>
      </c>
      <c r="AP776" s="176">
        <v>24</v>
      </c>
      <c r="AQ776" s="176">
        <v>216</v>
      </c>
      <c r="AR776" s="176" t="s">
        <v>420</v>
      </c>
      <c r="AS776" s="193" t="s">
        <v>420</v>
      </c>
    </row>
    <row r="777" spans="1:45" ht="16.5" customHeight="1">
      <c r="A777" s="175">
        <v>46162</v>
      </c>
      <c r="B777" s="176" t="s">
        <v>231</v>
      </c>
      <c r="C777" s="176" t="s">
        <v>645</v>
      </c>
      <c r="E777" s="176" t="s">
        <v>420</v>
      </c>
      <c r="F777" s="176" t="s">
        <v>420</v>
      </c>
      <c r="G777" s="176" t="s">
        <v>420</v>
      </c>
      <c r="H777" s="176" t="s">
        <v>420</v>
      </c>
      <c r="I777" s="176" t="s">
        <v>420</v>
      </c>
      <c r="L777" s="176" t="s">
        <v>645</v>
      </c>
      <c r="P777" s="176" t="s">
        <v>645</v>
      </c>
      <c r="T777" s="176" t="s">
        <v>645</v>
      </c>
      <c r="X777" s="176" t="s">
        <v>645</v>
      </c>
      <c r="Z777" s="176" t="s">
        <v>420</v>
      </c>
      <c r="AA777" s="176" t="s">
        <v>645</v>
      </c>
      <c r="AB777" s="176" t="s">
        <v>420</v>
      </c>
      <c r="AC777" s="176" t="s">
        <v>420</v>
      </c>
      <c r="AD777" s="176" t="s">
        <v>420</v>
      </c>
      <c r="AE777" s="176" t="s">
        <v>420</v>
      </c>
      <c r="AF777" s="176" t="s">
        <v>232</v>
      </c>
      <c r="AG777" s="176">
        <v>1</v>
      </c>
      <c r="AH777" s="176" t="s">
        <v>654</v>
      </c>
      <c r="AI777" s="176" t="s">
        <v>654</v>
      </c>
      <c r="AJ777" s="176" t="s">
        <v>654</v>
      </c>
      <c r="AK777" s="176" t="s">
        <v>654</v>
      </c>
      <c r="AL777" s="1231" t="s">
        <v>420</v>
      </c>
      <c r="AM777" s="176" t="s">
        <v>420</v>
      </c>
      <c r="AN777" s="176" t="s">
        <v>420</v>
      </c>
      <c r="AO777" s="176" t="s">
        <v>420</v>
      </c>
      <c r="AP777" s="176">
        <v>24</v>
      </c>
      <c r="AQ777" s="176">
        <v>216</v>
      </c>
      <c r="AR777" s="176" t="s">
        <v>420</v>
      </c>
      <c r="AS777" s="193" t="s">
        <v>420</v>
      </c>
    </row>
    <row r="778" spans="1:45" ht="16.5" customHeight="1">
      <c r="A778" s="175">
        <v>46162</v>
      </c>
      <c r="B778" s="176" t="s">
        <v>233</v>
      </c>
      <c r="C778" s="176" t="s">
        <v>17375</v>
      </c>
      <c r="D778" s="176" t="s">
        <v>646</v>
      </c>
      <c r="E778" s="176" t="s">
        <v>17253</v>
      </c>
      <c r="F778" s="176" t="s">
        <v>17344</v>
      </c>
      <c r="G778" s="176">
        <v>600</v>
      </c>
      <c r="H778" s="176" t="s">
        <v>1470</v>
      </c>
      <c r="I778" s="176">
        <v>5.5</v>
      </c>
      <c r="J778" s="176">
        <v>30</v>
      </c>
      <c r="K778" s="176">
        <v>0</v>
      </c>
      <c r="L778" s="176">
        <v>6740</v>
      </c>
      <c r="N778" s="176">
        <v>13</v>
      </c>
      <c r="O778" s="176">
        <v>0</v>
      </c>
      <c r="P778" s="176">
        <v>6530</v>
      </c>
      <c r="R778" s="176">
        <v>12</v>
      </c>
      <c r="S778" s="176">
        <v>0</v>
      </c>
      <c r="T778" s="176">
        <v>6520</v>
      </c>
      <c r="V778" s="176">
        <v>20</v>
      </c>
      <c r="W778" s="176">
        <v>5</v>
      </c>
      <c r="X778" s="176">
        <v>6650</v>
      </c>
      <c r="Z778" s="176">
        <v>5.0526315789473673</v>
      </c>
      <c r="AA778" s="176">
        <v>25</v>
      </c>
      <c r="AB778" s="176">
        <v>0.99524238782051277</v>
      </c>
      <c r="AC778" s="176">
        <v>66.099999999999994</v>
      </c>
      <c r="AD778" s="176">
        <v>3.125</v>
      </c>
      <c r="AE778" s="176">
        <v>2.9166666666666665</v>
      </c>
      <c r="AF778" s="176" t="s">
        <v>232</v>
      </c>
      <c r="AG778" s="176">
        <v>1</v>
      </c>
      <c r="AH778" s="176" t="s">
        <v>844</v>
      </c>
      <c r="AI778" s="176" t="s">
        <v>844</v>
      </c>
      <c r="AJ778" s="176" t="s">
        <v>650</v>
      </c>
      <c r="AK778" s="176" t="s">
        <v>650</v>
      </c>
      <c r="AL778" s="1231" t="s">
        <v>251</v>
      </c>
      <c r="AM778" s="176" t="s">
        <v>657</v>
      </c>
      <c r="AN778" s="176">
        <v>1.859</v>
      </c>
      <c r="AO778" s="176">
        <v>2</v>
      </c>
      <c r="AP778" s="176">
        <v>24</v>
      </c>
      <c r="AQ778" s="176">
        <v>216</v>
      </c>
      <c r="AR778" s="176">
        <v>3</v>
      </c>
      <c r="AS778" s="193">
        <v>28911.168000000001</v>
      </c>
    </row>
    <row r="779" spans="1:45" ht="16.5" customHeight="1">
      <c r="A779" s="175">
        <v>46162</v>
      </c>
      <c r="B779" s="176" t="s">
        <v>234</v>
      </c>
      <c r="C779" s="176" t="s">
        <v>645</v>
      </c>
      <c r="E779" s="176" t="s">
        <v>420</v>
      </c>
      <c r="F779" s="176" t="s">
        <v>420</v>
      </c>
      <c r="G779" s="176" t="s">
        <v>420</v>
      </c>
      <c r="H779" s="176" t="s">
        <v>420</v>
      </c>
      <c r="I779" s="176" t="s">
        <v>420</v>
      </c>
      <c r="L779" s="176" t="s">
        <v>645</v>
      </c>
      <c r="P779" s="176" t="s">
        <v>645</v>
      </c>
      <c r="T779" s="176" t="s">
        <v>645</v>
      </c>
      <c r="X779" s="176" t="s">
        <v>645</v>
      </c>
      <c r="Z779" s="176" t="s">
        <v>420</v>
      </c>
      <c r="AA779" s="176" t="s">
        <v>645</v>
      </c>
      <c r="AB779" s="176" t="s">
        <v>420</v>
      </c>
      <c r="AC779" s="176" t="s">
        <v>420</v>
      </c>
      <c r="AD779" s="176" t="s">
        <v>420</v>
      </c>
      <c r="AE779" s="176" t="s">
        <v>420</v>
      </c>
      <c r="AF779" s="176" t="s">
        <v>232</v>
      </c>
      <c r="AG779" s="176">
        <v>1</v>
      </c>
      <c r="AH779" s="176" t="s">
        <v>654</v>
      </c>
      <c r="AI779" s="176" t="s">
        <v>654</v>
      </c>
      <c r="AJ779" s="176" t="s">
        <v>654</v>
      </c>
      <c r="AK779" s="176" t="s">
        <v>654</v>
      </c>
      <c r="AL779" s="1231" t="s">
        <v>420</v>
      </c>
      <c r="AM779" s="176" t="s">
        <v>420</v>
      </c>
      <c r="AN779" s="176" t="s">
        <v>420</v>
      </c>
      <c r="AO779" s="176" t="s">
        <v>420</v>
      </c>
      <c r="AP779" s="176">
        <v>24</v>
      </c>
      <c r="AQ779" s="176">
        <v>216</v>
      </c>
      <c r="AR779" s="176" t="s">
        <v>420</v>
      </c>
      <c r="AS779" s="193" t="s">
        <v>420</v>
      </c>
    </row>
    <row r="780" spans="1:45" ht="16.5" customHeight="1">
      <c r="A780" s="175">
        <v>46162</v>
      </c>
      <c r="B780" s="176" t="s">
        <v>235</v>
      </c>
      <c r="C780" s="176" t="s">
        <v>17357</v>
      </c>
      <c r="D780" s="176" t="s">
        <v>646</v>
      </c>
      <c r="E780" s="176" t="s">
        <v>17253</v>
      </c>
      <c r="F780" s="176" t="s">
        <v>17358</v>
      </c>
      <c r="G780" s="176">
        <v>700</v>
      </c>
      <c r="H780" s="176" t="s">
        <v>814</v>
      </c>
      <c r="I780" s="176">
        <v>5.5</v>
      </c>
      <c r="J780" s="176">
        <v>52</v>
      </c>
      <c r="K780" s="176">
        <v>1</v>
      </c>
      <c r="L780" s="176">
        <v>8430</v>
      </c>
      <c r="M780" s="176">
        <v>9440</v>
      </c>
      <c r="N780" s="176">
        <v>15</v>
      </c>
      <c r="O780" s="176">
        <v>1</v>
      </c>
      <c r="P780" s="176">
        <v>8980</v>
      </c>
      <c r="Q780" s="176">
        <v>8800</v>
      </c>
      <c r="R780" s="176">
        <v>15</v>
      </c>
      <c r="S780" s="176">
        <v>0</v>
      </c>
      <c r="T780" s="176">
        <v>8150</v>
      </c>
      <c r="U780" s="176">
        <v>9350</v>
      </c>
      <c r="V780" s="176">
        <v>35</v>
      </c>
      <c r="W780" s="176">
        <v>0</v>
      </c>
      <c r="X780" s="176">
        <v>9170</v>
      </c>
      <c r="Y780" s="176">
        <v>9540</v>
      </c>
      <c r="Z780" s="176">
        <v>5.8775510204081636</v>
      </c>
      <c r="AA780" s="176">
        <v>39</v>
      </c>
      <c r="AB780" s="176">
        <v>0.99836404914529919</v>
      </c>
      <c r="AC780" s="176">
        <v>89.825000000000003</v>
      </c>
      <c r="AD780" s="176">
        <v>4.875</v>
      </c>
      <c r="AE780" s="176">
        <v>4.791666666666667</v>
      </c>
      <c r="AF780" s="176" t="s">
        <v>236</v>
      </c>
      <c r="AG780" s="176">
        <v>1</v>
      </c>
      <c r="AH780" s="176" t="s">
        <v>15435</v>
      </c>
      <c r="AI780" s="176" t="s">
        <v>651</v>
      </c>
      <c r="AJ780" s="176" t="s">
        <v>668</v>
      </c>
      <c r="AK780" s="176" t="s">
        <v>668</v>
      </c>
      <c r="AL780" s="1231" t="s">
        <v>252</v>
      </c>
      <c r="AM780" s="176" t="s">
        <v>466</v>
      </c>
      <c r="AN780" s="176">
        <v>1.1890000000000001</v>
      </c>
      <c r="AO780" s="176">
        <v>2.9</v>
      </c>
      <c r="AP780" s="176">
        <v>24</v>
      </c>
      <c r="AQ780" s="176">
        <v>216</v>
      </c>
      <c r="AR780" s="176">
        <v>3.9</v>
      </c>
      <c r="AS780" s="193">
        <v>24038.7264</v>
      </c>
    </row>
    <row r="781" spans="1:45" ht="16.5" customHeight="1">
      <c r="A781" s="175">
        <v>46162</v>
      </c>
      <c r="B781" s="176" t="s">
        <v>237</v>
      </c>
      <c r="C781" s="176" t="s">
        <v>17343</v>
      </c>
      <c r="D781" s="176" t="s">
        <v>646</v>
      </c>
      <c r="E781" s="176" t="s">
        <v>17253</v>
      </c>
      <c r="F781" s="176" t="s">
        <v>17344</v>
      </c>
      <c r="G781" s="176">
        <v>700</v>
      </c>
      <c r="H781" s="176" t="s">
        <v>876</v>
      </c>
      <c r="I781" s="176">
        <v>5.5</v>
      </c>
      <c r="J781" s="176">
        <v>34</v>
      </c>
      <c r="K781" s="176">
        <v>0</v>
      </c>
      <c r="L781" s="176">
        <v>7410</v>
      </c>
      <c r="M781" s="176">
        <v>8800</v>
      </c>
      <c r="N781" s="176">
        <v>25</v>
      </c>
      <c r="O781" s="176">
        <v>3</v>
      </c>
      <c r="P781" s="176">
        <v>9070</v>
      </c>
      <c r="Q781" s="176">
        <v>8060</v>
      </c>
      <c r="R781" s="176">
        <v>24</v>
      </c>
      <c r="S781" s="176">
        <v>0</v>
      </c>
      <c r="T781" s="176">
        <v>8800</v>
      </c>
      <c r="U781" s="176">
        <v>8980</v>
      </c>
      <c r="X781" s="176" t="s">
        <v>17501</v>
      </c>
      <c r="Z781" s="176">
        <v>5.8536585365853666</v>
      </c>
      <c r="AA781" s="176">
        <v>27.666666666666668</v>
      </c>
      <c r="AB781" s="176">
        <v>0.99753605769230769</v>
      </c>
      <c r="AC781" s="176">
        <v>85.2</v>
      </c>
      <c r="AD781" s="176">
        <v>3.4583333333333335</v>
      </c>
      <c r="AE781" s="176">
        <v>3.3333333333333335</v>
      </c>
      <c r="AF781" s="176" t="s">
        <v>236</v>
      </c>
      <c r="AG781" s="176">
        <v>1</v>
      </c>
      <c r="AH781" s="176" t="s">
        <v>15435</v>
      </c>
      <c r="AI781" s="176" t="s">
        <v>651</v>
      </c>
      <c r="AJ781" s="176" t="s">
        <v>868</v>
      </c>
      <c r="AK781" s="176" t="s">
        <v>868</v>
      </c>
      <c r="AL781" s="1231" t="s">
        <v>251</v>
      </c>
      <c r="AM781" s="176" t="s">
        <v>466</v>
      </c>
      <c r="AN781" s="176">
        <v>1.1890000000000001</v>
      </c>
      <c r="AO781" s="176">
        <v>2.9</v>
      </c>
      <c r="AP781" s="176">
        <v>24</v>
      </c>
      <c r="AQ781" s="176">
        <v>216</v>
      </c>
      <c r="AR781" s="176">
        <v>3.9</v>
      </c>
      <c r="AS781" s="193">
        <v>24038.7264</v>
      </c>
    </row>
    <row r="782" spans="1:45" ht="16.5" customHeight="1">
      <c r="A782" s="175">
        <v>46162</v>
      </c>
      <c r="B782" s="176" t="s">
        <v>238</v>
      </c>
      <c r="C782" s="176" t="s">
        <v>17285</v>
      </c>
      <c r="E782" s="176" t="s">
        <v>17253</v>
      </c>
      <c r="F782" s="176" t="s">
        <v>17293</v>
      </c>
      <c r="G782" s="176">
        <v>670</v>
      </c>
      <c r="H782" s="176" t="s">
        <v>735</v>
      </c>
      <c r="I782" s="176">
        <v>5</v>
      </c>
      <c r="J782" s="176">
        <v>20</v>
      </c>
      <c r="K782" s="176">
        <v>0</v>
      </c>
      <c r="L782" s="176">
        <v>7789</v>
      </c>
      <c r="N782" s="176">
        <v>24</v>
      </c>
      <c r="O782" s="176">
        <v>1</v>
      </c>
      <c r="P782" s="176">
        <v>9260</v>
      </c>
      <c r="R782" s="176">
        <v>10</v>
      </c>
      <c r="S782" s="176">
        <v>0</v>
      </c>
      <c r="T782" s="176">
        <v>8980</v>
      </c>
      <c r="V782" s="176">
        <v>14</v>
      </c>
      <c r="W782" s="176">
        <v>0</v>
      </c>
      <c r="X782" s="176">
        <v>9260</v>
      </c>
      <c r="Z782" s="176">
        <v>6.2882096069868991</v>
      </c>
      <c r="AA782" s="176">
        <v>45.333333333333336</v>
      </c>
      <c r="AB782" s="176">
        <v>0.9992354433760684</v>
      </c>
      <c r="AC782" s="176">
        <v>88.222499999999997</v>
      </c>
      <c r="AD782" s="176">
        <v>5.666666666666667</v>
      </c>
      <c r="AE782" s="176">
        <v>5.583333333333333</v>
      </c>
      <c r="AF782" s="176" t="s">
        <v>236</v>
      </c>
      <c r="AG782" s="176">
        <v>2</v>
      </c>
      <c r="AH782" s="176" t="s">
        <v>15435</v>
      </c>
      <c r="AI782" s="176" t="s">
        <v>651</v>
      </c>
      <c r="AJ782" s="176" t="s">
        <v>668</v>
      </c>
      <c r="AK782" s="176" t="s">
        <v>668</v>
      </c>
      <c r="AL782" s="1231" t="s">
        <v>251</v>
      </c>
      <c r="AM782" s="176" t="s">
        <v>466</v>
      </c>
      <c r="AN782" s="176">
        <v>1.1890000000000001</v>
      </c>
      <c r="AO782" s="176">
        <v>1.7</v>
      </c>
      <c r="AP782" s="176">
        <v>24</v>
      </c>
      <c r="AQ782" s="176">
        <v>216</v>
      </c>
      <c r="AR782" s="176">
        <v>2.7</v>
      </c>
      <c r="AS782" s="193">
        <v>16642.195200000002</v>
      </c>
    </row>
    <row r="783" spans="1:45" ht="16.5" customHeight="1">
      <c r="A783" s="175">
        <v>46162</v>
      </c>
      <c r="B783" s="176" t="s">
        <v>238</v>
      </c>
      <c r="C783" s="176" t="s">
        <v>17284</v>
      </c>
      <c r="E783" s="176" t="s">
        <v>17253</v>
      </c>
      <c r="F783" s="176" t="s">
        <v>17293</v>
      </c>
      <c r="G783" s="176">
        <v>670</v>
      </c>
      <c r="H783" s="176" t="s">
        <v>662</v>
      </c>
      <c r="I783" s="176">
        <v>5</v>
      </c>
      <c r="J783" s="176">
        <v>32</v>
      </c>
      <c r="K783" s="176">
        <v>0</v>
      </c>
      <c r="L783" s="176">
        <v>8890</v>
      </c>
      <c r="N783" s="176">
        <v>18</v>
      </c>
      <c r="O783" s="176">
        <v>0</v>
      </c>
      <c r="P783" s="176">
        <v>9070</v>
      </c>
      <c r="R783" s="176">
        <v>10</v>
      </c>
      <c r="S783" s="176">
        <v>0</v>
      </c>
      <c r="U783" s="176">
        <v>9720</v>
      </c>
      <c r="V783" s="176">
        <v>21</v>
      </c>
      <c r="W783" s="176">
        <v>0</v>
      </c>
      <c r="X783" s="176">
        <v>9070</v>
      </c>
      <c r="Z783" s="176">
        <v>6.1802575107296125</v>
      </c>
      <c r="AA783" s="176">
        <v>54</v>
      </c>
      <c r="AB783" s="176">
        <v>1</v>
      </c>
      <c r="AC783" s="176">
        <v>91.875</v>
      </c>
      <c r="AD783" s="176">
        <v>6.75</v>
      </c>
      <c r="AE783" s="176">
        <v>6.75</v>
      </c>
      <c r="AF783" s="176" t="s">
        <v>236</v>
      </c>
      <c r="AG783" s="176">
        <v>2</v>
      </c>
      <c r="AH783" s="176" t="s">
        <v>667</v>
      </c>
      <c r="AI783" s="176" t="s">
        <v>667</v>
      </c>
      <c r="AJ783" s="176" t="s">
        <v>868</v>
      </c>
      <c r="AK783" s="176" t="s">
        <v>868</v>
      </c>
      <c r="AM783" s="176" t="s">
        <v>466</v>
      </c>
      <c r="AN783" s="176">
        <v>1.1890000000000001</v>
      </c>
      <c r="AO783" s="176">
        <v>2.4</v>
      </c>
      <c r="AP783" s="176">
        <v>24</v>
      </c>
      <c r="AQ783" s="176">
        <v>216</v>
      </c>
      <c r="AR783" s="176">
        <v>3.4</v>
      </c>
      <c r="AS783" s="193">
        <v>20956.838400000001</v>
      </c>
    </row>
    <row r="784" spans="1:45" ht="16.5" customHeight="1">
      <c r="A784" s="175">
        <v>46162</v>
      </c>
      <c r="B784" s="176" t="s">
        <v>239</v>
      </c>
      <c r="C784" s="176" t="s">
        <v>645</v>
      </c>
      <c r="E784" s="176" t="s">
        <v>420</v>
      </c>
      <c r="F784" s="176" t="s">
        <v>420</v>
      </c>
      <c r="G784" s="176" t="s">
        <v>420</v>
      </c>
      <c r="H784" s="176" t="s">
        <v>420</v>
      </c>
      <c r="I784" s="176" t="s">
        <v>420</v>
      </c>
      <c r="L784" s="176" t="s">
        <v>645</v>
      </c>
      <c r="P784" s="176" t="s">
        <v>645</v>
      </c>
      <c r="T784" s="176" t="s">
        <v>645</v>
      </c>
      <c r="X784" s="176" t="s">
        <v>645</v>
      </c>
      <c r="Z784" s="176" t="s">
        <v>420</v>
      </c>
      <c r="AA784" s="176" t="s">
        <v>645</v>
      </c>
      <c r="AB784" s="176" t="s">
        <v>420</v>
      </c>
      <c r="AC784" s="176" t="s">
        <v>420</v>
      </c>
      <c r="AD784" s="176" t="s">
        <v>420</v>
      </c>
      <c r="AE784" s="176" t="s">
        <v>420</v>
      </c>
      <c r="AF784" s="176" t="s">
        <v>236</v>
      </c>
      <c r="AG784" s="176">
        <v>1</v>
      </c>
      <c r="AH784" s="176" t="s">
        <v>654</v>
      </c>
      <c r="AI784" s="176" t="s">
        <v>654</v>
      </c>
      <c r="AJ784" s="176" t="s">
        <v>654</v>
      </c>
      <c r="AK784" s="176" t="s">
        <v>654</v>
      </c>
      <c r="AL784" s="1231" t="s">
        <v>420</v>
      </c>
      <c r="AM784" s="176" t="s">
        <v>420</v>
      </c>
      <c r="AN784" s="176" t="s">
        <v>420</v>
      </c>
      <c r="AO784" s="176" t="s">
        <v>420</v>
      </c>
      <c r="AP784" s="176">
        <v>24</v>
      </c>
      <c r="AQ784" s="176">
        <v>216</v>
      </c>
      <c r="AR784" s="176" t="s">
        <v>420</v>
      </c>
      <c r="AS784" s="193" t="s">
        <v>420</v>
      </c>
    </row>
    <row r="785" spans="1:45" ht="16.5" customHeight="1">
      <c r="A785" s="175">
        <v>46162</v>
      </c>
      <c r="B785" s="176" t="s">
        <v>389</v>
      </c>
      <c r="C785" s="176" t="s">
        <v>17383</v>
      </c>
      <c r="D785" s="176" t="s">
        <v>646</v>
      </c>
      <c r="E785" s="176" t="s">
        <v>17253</v>
      </c>
      <c r="F785" s="176" t="s">
        <v>17358</v>
      </c>
      <c r="G785" s="176">
        <v>700</v>
      </c>
      <c r="H785" s="176" t="s">
        <v>805</v>
      </c>
      <c r="I785" s="176">
        <v>5.5</v>
      </c>
      <c r="J785" s="176">
        <v>24</v>
      </c>
      <c r="K785" s="176">
        <v>0</v>
      </c>
      <c r="L785" s="176">
        <v>8610</v>
      </c>
      <c r="M785" s="176">
        <v>9720</v>
      </c>
      <c r="N785" s="176">
        <v>25</v>
      </c>
      <c r="O785" s="176">
        <v>0</v>
      </c>
      <c r="P785" s="176">
        <v>8240</v>
      </c>
      <c r="Q785" s="176">
        <v>9350</v>
      </c>
      <c r="R785" s="176">
        <v>16</v>
      </c>
      <c r="S785" s="176">
        <v>0</v>
      </c>
      <c r="T785" s="176">
        <v>6850</v>
      </c>
      <c r="U785" s="176">
        <v>9630</v>
      </c>
      <c r="V785" s="176">
        <v>34</v>
      </c>
      <c r="W785" s="176">
        <v>0</v>
      </c>
      <c r="X785" s="176">
        <v>8570</v>
      </c>
      <c r="Y785" s="176">
        <v>9070</v>
      </c>
      <c r="Z785" s="176">
        <v>5.8536585365853666</v>
      </c>
      <c r="AA785" s="176">
        <v>33</v>
      </c>
      <c r="AB785" s="176">
        <v>1</v>
      </c>
      <c r="AC785" s="176">
        <v>87.55</v>
      </c>
      <c r="AD785" s="176">
        <v>4.125</v>
      </c>
      <c r="AE785" s="176">
        <v>4.125</v>
      </c>
      <c r="AF785" s="176" t="s">
        <v>236</v>
      </c>
      <c r="AG785" s="176">
        <v>1</v>
      </c>
      <c r="AH785" s="176" t="s">
        <v>667</v>
      </c>
      <c r="AI785" s="176" t="s">
        <v>667</v>
      </c>
      <c r="AJ785" s="176" t="s">
        <v>668</v>
      </c>
      <c r="AK785" s="176" t="s">
        <v>668</v>
      </c>
      <c r="AL785" s="1231" t="s">
        <v>252</v>
      </c>
      <c r="AM785" s="176" t="s">
        <v>466</v>
      </c>
      <c r="AN785" s="176">
        <v>1.1890000000000001</v>
      </c>
      <c r="AO785" s="176">
        <v>2.8</v>
      </c>
      <c r="AP785" s="176">
        <v>24</v>
      </c>
      <c r="AQ785" s="176">
        <v>216</v>
      </c>
      <c r="AR785" s="176">
        <v>3.8</v>
      </c>
      <c r="AS785" s="193">
        <v>23422.3488</v>
      </c>
    </row>
    <row r="786" spans="1:45" ht="16.5" customHeight="1">
      <c r="A786" s="175">
        <v>46162</v>
      </c>
      <c r="B786" s="176" t="s">
        <v>418</v>
      </c>
      <c r="C786" s="176" t="s">
        <v>17359</v>
      </c>
      <c r="D786" s="176" t="s">
        <v>646</v>
      </c>
      <c r="E786" s="176" t="s">
        <v>17253</v>
      </c>
      <c r="F786" s="176" t="s">
        <v>17358</v>
      </c>
      <c r="G786" s="176">
        <v>700</v>
      </c>
      <c r="H786" s="176" t="s">
        <v>944</v>
      </c>
      <c r="I786" s="176">
        <v>5.5</v>
      </c>
      <c r="J786" s="176">
        <v>28</v>
      </c>
      <c r="K786" s="176">
        <v>0</v>
      </c>
      <c r="L786" s="176">
        <v>9720</v>
      </c>
      <c r="M786" s="176">
        <v>9620</v>
      </c>
      <c r="N786" s="176">
        <v>13</v>
      </c>
      <c r="O786" s="176">
        <v>0</v>
      </c>
      <c r="P786" s="176">
        <v>9540</v>
      </c>
      <c r="Q786" s="176">
        <v>9350</v>
      </c>
      <c r="R786" s="176">
        <v>18</v>
      </c>
      <c r="S786" s="176">
        <v>0</v>
      </c>
      <c r="T786" s="176">
        <v>9540</v>
      </c>
      <c r="U786" s="176">
        <v>9070</v>
      </c>
      <c r="V786" s="176">
        <v>30</v>
      </c>
      <c r="W786" s="176">
        <v>1</v>
      </c>
      <c r="X786" s="176">
        <v>9630</v>
      </c>
      <c r="Y786" s="176">
        <v>9440</v>
      </c>
      <c r="Z786" s="176">
        <v>5.8536585365853666</v>
      </c>
      <c r="AA786" s="176">
        <v>29.666666666666668</v>
      </c>
      <c r="AB786" s="176">
        <v>0.99917868589743586</v>
      </c>
      <c r="AC786" s="176">
        <v>94.887500000000003</v>
      </c>
      <c r="AD786" s="176">
        <v>3.7083333333333335</v>
      </c>
      <c r="AE786" s="176">
        <v>3.6666666666666665</v>
      </c>
      <c r="AF786" s="176" t="s">
        <v>236</v>
      </c>
      <c r="AG786" s="176">
        <v>1</v>
      </c>
      <c r="AH786" s="176" t="s">
        <v>667</v>
      </c>
      <c r="AI786" s="176" t="s">
        <v>667</v>
      </c>
      <c r="AJ786" s="176" t="s">
        <v>868</v>
      </c>
      <c r="AK786" s="176" t="s">
        <v>868</v>
      </c>
      <c r="AL786" s="1231" t="s">
        <v>252</v>
      </c>
      <c r="AM786" s="176" t="s">
        <v>466</v>
      </c>
      <c r="AN786" s="176">
        <v>1.1890000000000001</v>
      </c>
      <c r="AO786" s="176">
        <v>2.8</v>
      </c>
      <c r="AP786" s="176">
        <v>24</v>
      </c>
      <c r="AQ786" s="176">
        <v>216</v>
      </c>
      <c r="AR786" s="176">
        <v>3.8</v>
      </c>
      <c r="AS786" s="193">
        <v>23422.3488</v>
      </c>
    </row>
    <row r="787" spans="1:45" ht="16.5" customHeight="1">
      <c r="A787" s="175">
        <v>46162</v>
      </c>
      <c r="B787" s="176" t="s">
        <v>240</v>
      </c>
      <c r="C787" s="176" t="s">
        <v>17384</v>
      </c>
      <c r="E787" s="176" t="s">
        <v>4424</v>
      </c>
      <c r="F787" s="176" t="s">
        <v>17394</v>
      </c>
      <c r="G787" s="176">
        <v>500</v>
      </c>
      <c r="H787" s="176" t="s">
        <v>1088</v>
      </c>
      <c r="I787" s="176">
        <v>4</v>
      </c>
      <c r="J787" s="176">
        <v>20</v>
      </c>
      <c r="K787" s="176">
        <v>0</v>
      </c>
      <c r="L787" s="176">
        <v>2930</v>
      </c>
      <c r="N787" s="176">
        <v>2</v>
      </c>
      <c r="O787" s="176">
        <v>0</v>
      </c>
      <c r="P787" s="176">
        <v>2622</v>
      </c>
      <c r="T787" s="176" t="s">
        <v>17502</v>
      </c>
      <c r="X787" s="176" t="s">
        <v>17502</v>
      </c>
      <c r="Z787" s="176">
        <v>2.028169014084507</v>
      </c>
      <c r="AA787" s="176">
        <v>11</v>
      </c>
      <c r="AB787" s="176">
        <v>1</v>
      </c>
      <c r="AC787" s="176">
        <v>27.76</v>
      </c>
      <c r="AD787" s="176">
        <v>1.375</v>
      </c>
      <c r="AE787" s="176">
        <v>0.91666666666666663</v>
      </c>
      <c r="AF787" s="176" t="s">
        <v>241</v>
      </c>
      <c r="AG787" s="176">
        <v>3</v>
      </c>
      <c r="AH787" s="176" t="s">
        <v>862</v>
      </c>
      <c r="AI787" s="176" t="s">
        <v>862</v>
      </c>
      <c r="AJ787" s="176" t="s">
        <v>654</v>
      </c>
      <c r="AK787" s="176" t="s">
        <v>654</v>
      </c>
      <c r="AL787" s="1231" t="s">
        <v>252</v>
      </c>
      <c r="AM787" s="176" t="s">
        <v>126</v>
      </c>
      <c r="AN787" s="176">
        <v>0.91100000000000003</v>
      </c>
      <c r="AO787" s="176">
        <v>0.9</v>
      </c>
      <c r="AP787" s="176">
        <v>24</v>
      </c>
      <c r="AQ787" s="176">
        <v>216</v>
      </c>
      <c r="AR787" s="176">
        <v>1.9</v>
      </c>
      <c r="AS787" s="193">
        <v>8972.9856</v>
      </c>
    </row>
    <row r="788" spans="1:45" ht="16.5" customHeight="1">
      <c r="A788" s="175">
        <v>46162</v>
      </c>
      <c r="B788" s="176" t="s">
        <v>240</v>
      </c>
      <c r="C788" s="176" t="s">
        <v>17385</v>
      </c>
      <c r="E788" s="176" t="s">
        <v>16561</v>
      </c>
      <c r="F788" s="176" t="s">
        <v>17395</v>
      </c>
      <c r="G788" s="176">
        <v>600</v>
      </c>
      <c r="H788" s="176" t="s">
        <v>491</v>
      </c>
      <c r="I788" s="176">
        <v>5</v>
      </c>
      <c r="J788" s="176">
        <v>20</v>
      </c>
      <c r="K788" s="176">
        <v>0</v>
      </c>
      <c r="L788" s="176">
        <v>2930</v>
      </c>
      <c r="N788" s="176">
        <v>8</v>
      </c>
      <c r="O788" s="176">
        <v>0</v>
      </c>
      <c r="P788" s="176">
        <v>2622</v>
      </c>
      <c r="T788" s="176" t="s">
        <v>17502</v>
      </c>
      <c r="X788" s="176" t="s">
        <v>17502</v>
      </c>
      <c r="Z788" s="176">
        <v>2.8402366863905324</v>
      </c>
      <c r="AA788" s="176">
        <v>14</v>
      </c>
      <c r="AB788" s="176">
        <v>1</v>
      </c>
      <c r="AC788" s="176">
        <v>27.76</v>
      </c>
      <c r="AD788" s="176">
        <v>1.75</v>
      </c>
      <c r="AE788" s="176">
        <v>1.1666666666666667</v>
      </c>
      <c r="AF788" s="176" t="s">
        <v>241</v>
      </c>
      <c r="AG788" s="176">
        <v>3</v>
      </c>
      <c r="AH788" s="176" t="s">
        <v>862</v>
      </c>
      <c r="AI788" s="176" t="s">
        <v>862</v>
      </c>
      <c r="AJ788" s="176" t="s">
        <v>654</v>
      </c>
      <c r="AK788" s="176" t="s">
        <v>654</v>
      </c>
      <c r="AM788" s="176" t="s">
        <v>126</v>
      </c>
      <c r="AN788" s="176">
        <v>0.91100000000000003</v>
      </c>
      <c r="AO788" s="176">
        <v>1.3</v>
      </c>
      <c r="AP788" s="176">
        <v>24</v>
      </c>
      <c r="AQ788" s="176">
        <v>216</v>
      </c>
      <c r="AR788" s="176">
        <v>2.2999999999999998</v>
      </c>
      <c r="AS788" s="193">
        <v>10862.035199999998</v>
      </c>
    </row>
    <row r="789" spans="1:45" ht="16.5" customHeight="1">
      <c r="A789" s="175">
        <v>46162</v>
      </c>
      <c r="B789" s="176" t="s">
        <v>242</v>
      </c>
      <c r="C789" s="176" t="s">
        <v>386</v>
      </c>
      <c r="E789" s="176" t="s">
        <v>420</v>
      </c>
      <c r="F789" s="176" t="s">
        <v>420</v>
      </c>
      <c r="G789" s="176" t="s">
        <v>420</v>
      </c>
      <c r="H789" s="176" t="s">
        <v>420</v>
      </c>
      <c r="I789" s="176" t="s">
        <v>420</v>
      </c>
      <c r="L789" s="176" t="s">
        <v>386</v>
      </c>
      <c r="P789" s="176" t="s">
        <v>386</v>
      </c>
      <c r="T789" s="176" t="s">
        <v>386</v>
      </c>
      <c r="X789" s="176" t="s">
        <v>386</v>
      </c>
      <c r="Z789" s="176" t="s">
        <v>420</v>
      </c>
      <c r="AA789" s="176" t="s">
        <v>386</v>
      </c>
      <c r="AB789" s="176" t="s">
        <v>420</v>
      </c>
      <c r="AC789" s="176" t="s">
        <v>420</v>
      </c>
      <c r="AD789" s="176" t="s">
        <v>420</v>
      </c>
      <c r="AE789" s="176" t="s">
        <v>420</v>
      </c>
      <c r="AF789" s="176" t="s">
        <v>241</v>
      </c>
      <c r="AG789" s="176">
        <v>5</v>
      </c>
      <c r="AH789" s="176" t="s">
        <v>862</v>
      </c>
      <c r="AI789" s="176" t="s">
        <v>862</v>
      </c>
      <c r="AJ789" s="176" t="s">
        <v>654</v>
      </c>
      <c r="AK789" s="176" t="s">
        <v>654</v>
      </c>
      <c r="AL789" s="1231" t="s">
        <v>420</v>
      </c>
      <c r="AM789" s="176" t="s">
        <v>420</v>
      </c>
      <c r="AN789" s="176" t="s">
        <v>420</v>
      </c>
      <c r="AO789" s="176" t="s">
        <v>420</v>
      </c>
      <c r="AP789" s="176">
        <v>24</v>
      </c>
      <c r="AQ789" s="176">
        <v>216</v>
      </c>
      <c r="AR789" s="176" t="s">
        <v>420</v>
      </c>
      <c r="AS789" s="193" t="s">
        <v>420</v>
      </c>
    </row>
    <row r="790" spans="1:45" ht="16.5" customHeight="1">
      <c r="A790" s="175">
        <v>46162</v>
      </c>
      <c r="B790" s="176" t="s">
        <v>16531</v>
      </c>
      <c r="C790" s="176" t="s">
        <v>16707</v>
      </c>
      <c r="E790" s="176" t="s">
        <v>420</v>
      </c>
      <c r="F790" s="176" t="s">
        <v>420</v>
      </c>
      <c r="G790" s="176" t="s">
        <v>420</v>
      </c>
      <c r="H790" s="176" t="s">
        <v>420</v>
      </c>
      <c r="I790" s="176" t="s">
        <v>420</v>
      </c>
      <c r="L790" s="176" t="s">
        <v>645</v>
      </c>
      <c r="P790" s="176" t="s">
        <v>645</v>
      </c>
      <c r="T790" s="176" t="s">
        <v>645</v>
      </c>
      <c r="X790" s="176" t="s">
        <v>645</v>
      </c>
      <c r="Z790" s="176" t="s">
        <v>420</v>
      </c>
      <c r="AA790" s="176" t="s">
        <v>645</v>
      </c>
      <c r="AB790" s="176" t="s">
        <v>420</v>
      </c>
      <c r="AC790" s="176" t="s">
        <v>420</v>
      </c>
      <c r="AD790" s="176" t="s">
        <v>420</v>
      </c>
      <c r="AE790" s="176" t="s">
        <v>420</v>
      </c>
      <c r="AF790" s="176" t="s">
        <v>243</v>
      </c>
      <c r="AG790" s="176">
        <v>1</v>
      </c>
      <c r="AH790" s="176" t="s">
        <v>654</v>
      </c>
      <c r="AI790" s="176" t="s">
        <v>654</v>
      </c>
      <c r="AJ790" s="176" t="s">
        <v>654</v>
      </c>
      <c r="AK790" s="176" t="s">
        <v>654</v>
      </c>
      <c r="AL790" s="1231" t="s">
        <v>420</v>
      </c>
      <c r="AM790" s="176" t="s">
        <v>420</v>
      </c>
      <c r="AN790" s="176" t="s">
        <v>420</v>
      </c>
      <c r="AO790" s="176" t="s">
        <v>420</v>
      </c>
      <c r="AP790" s="176">
        <v>24</v>
      </c>
      <c r="AQ790" s="176">
        <v>216</v>
      </c>
      <c r="AR790" s="176" t="s">
        <v>420</v>
      </c>
      <c r="AS790" s="193" t="s">
        <v>420</v>
      </c>
    </row>
    <row r="791" spans="1:45" ht="16.5" customHeight="1">
      <c r="A791" s="175">
        <v>46162</v>
      </c>
      <c r="B791" s="176" t="s">
        <v>244</v>
      </c>
      <c r="C791" s="176" t="s">
        <v>16707</v>
      </c>
      <c r="E791" s="176" t="s">
        <v>420</v>
      </c>
      <c r="F791" s="176" t="s">
        <v>420</v>
      </c>
      <c r="G791" s="176" t="s">
        <v>420</v>
      </c>
      <c r="H791" s="176" t="s">
        <v>420</v>
      </c>
      <c r="I791" s="176" t="s">
        <v>420</v>
      </c>
      <c r="L791" s="176" t="s">
        <v>645</v>
      </c>
      <c r="P791" s="176" t="s">
        <v>645</v>
      </c>
      <c r="T791" s="176" t="s">
        <v>645</v>
      </c>
      <c r="X791" s="176" t="s">
        <v>645</v>
      </c>
      <c r="Z791" s="176" t="s">
        <v>420</v>
      </c>
      <c r="AA791" s="176" t="s">
        <v>645</v>
      </c>
      <c r="AB791" s="176" t="s">
        <v>420</v>
      </c>
      <c r="AC791" s="176" t="s">
        <v>420</v>
      </c>
      <c r="AD791" s="176" t="s">
        <v>420</v>
      </c>
      <c r="AE791" s="176" t="s">
        <v>420</v>
      </c>
      <c r="AF791" s="176" t="s">
        <v>243</v>
      </c>
      <c r="AG791" s="176">
        <v>1</v>
      </c>
      <c r="AH791" s="176" t="s">
        <v>654</v>
      </c>
      <c r="AI791" s="176" t="s">
        <v>654</v>
      </c>
      <c r="AJ791" s="176" t="s">
        <v>654</v>
      </c>
      <c r="AK791" s="176" t="s">
        <v>654</v>
      </c>
      <c r="AL791" s="1231" t="s">
        <v>420</v>
      </c>
      <c r="AM791" s="176" t="s">
        <v>420</v>
      </c>
      <c r="AN791" s="176" t="s">
        <v>420</v>
      </c>
      <c r="AO791" s="176" t="s">
        <v>420</v>
      </c>
      <c r="AP791" s="176">
        <v>24</v>
      </c>
      <c r="AQ791" s="176">
        <v>216</v>
      </c>
      <c r="AR791" s="176" t="s">
        <v>420</v>
      </c>
      <c r="AS791" s="193" t="s">
        <v>420</v>
      </c>
    </row>
    <row r="792" spans="1:45" ht="16.5" customHeight="1">
      <c r="A792" s="175">
        <v>46162</v>
      </c>
      <c r="B792" s="176" t="s">
        <v>245</v>
      </c>
      <c r="C792" s="176" t="s">
        <v>16707</v>
      </c>
      <c r="E792" s="176" t="s">
        <v>420</v>
      </c>
      <c r="F792" s="176" t="s">
        <v>420</v>
      </c>
      <c r="G792" s="176" t="s">
        <v>420</v>
      </c>
      <c r="H792" s="176" t="s">
        <v>420</v>
      </c>
      <c r="I792" s="176" t="s">
        <v>420</v>
      </c>
      <c r="L792" s="176" t="s">
        <v>645</v>
      </c>
      <c r="P792" s="176" t="s">
        <v>645</v>
      </c>
      <c r="T792" s="176" t="s">
        <v>645</v>
      </c>
      <c r="X792" s="176" t="s">
        <v>645</v>
      </c>
      <c r="Z792" s="176" t="s">
        <v>420</v>
      </c>
      <c r="AA792" s="176" t="s">
        <v>645</v>
      </c>
      <c r="AB792" s="176" t="s">
        <v>420</v>
      </c>
      <c r="AC792" s="176" t="s">
        <v>420</v>
      </c>
      <c r="AD792" s="176" t="s">
        <v>420</v>
      </c>
      <c r="AE792" s="176" t="s">
        <v>420</v>
      </c>
      <c r="AF792" s="176" t="s">
        <v>243</v>
      </c>
      <c r="AG792" s="176">
        <v>1</v>
      </c>
      <c r="AH792" s="176" t="s">
        <v>654</v>
      </c>
      <c r="AI792" s="176" t="s">
        <v>654</v>
      </c>
      <c r="AJ792" s="176" t="s">
        <v>654</v>
      </c>
      <c r="AK792" s="176" t="s">
        <v>654</v>
      </c>
      <c r="AL792" s="1231" t="s">
        <v>420</v>
      </c>
      <c r="AM792" s="176" t="s">
        <v>420</v>
      </c>
      <c r="AN792" s="176" t="s">
        <v>420</v>
      </c>
      <c r="AO792" s="176" t="s">
        <v>420</v>
      </c>
      <c r="AP792" s="176">
        <v>24</v>
      </c>
      <c r="AQ792" s="176">
        <v>216</v>
      </c>
      <c r="AR792" s="176" t="s">
        <v>420</v>
      </c>
      <c r="AS792" s="193" t="s">
        <v>420</v>
      </c>
    </row>
    <row r="793" spans="1:45" ht="16.5" customHeight="1">
      <c r="A793" s="175">
        <v>46162</v>
      </c>
      <c r="B793" s="176" t="s">
        <v>246</v>
      </c>
      <c r="C793" s="176" t="s">
        <v>16707</v>
      </c>
      <c r="E793" s="176" t="s">
        <v>420</v>
      </c>
      <c r="F793" s="176" t="s">
        <v>420</v>
      </c>
      <c r="G793" s="176" t="s">
        <v>420</v>
      </c>
      <c r="H793" s="176" t="s">
        <v>420</v>
      </c>
      <c r="I793" s="176" t="s">
        <v>420</v>
      </c>
      <c r="L793" s="176" t="s">
        <v>645</v>
      </c>
      <c r="P793" s="176" t="s">
        <v>645</v>
      </c>
      <c r="T793" s="176" t="s">
        <v>645</v>
      </c>
      <c r="X793" s="176" t="s">
        <v>645</v>
      </c>
      <c r="Z793" s="176" t="s">
        <v>420</v>
      </c>
      <c r="AA793" s="176" t="s">
        <v>645</v>
      </c>
      <c r="AB793" s="176" t="s">
        <v>420</v>
      </c>
      <c r="AC793" s="176" t="s">
        <v>420</v>
      </c>
      <c r="AD793" s="176" t="s">
        <v>420</v>
      </c>
      <c r="AE793" s="176" t="s">
        <v>420</v>
      </c>
      <c r="AF793" s="176" t="s">
        <v>243</v>
      </c>
      <c r="AG793" s="176">
        <v>1</v>
      </c>
      <c r="AH793" s="176" t="s">
        <v>654</v>
      </c>
      <c r="AI793" s="176" t="s">
        <v>654</v>
      </c>
      <c r="AJ793" s="176" t="s">
        <v>654</v>
      </c>
      <c r="AK793" s="176" t="s">
        <v>654</v>
      </c>
      <c r="AL793" s="1231" t="s">
        <v>420</v>
      </c>
      <c r="AM793" s="176" t="s">
        <v>420</v>
      </c>
      <c r="AN793" s="176" t="s">
        <v>420</v>
      </c>
      <c r="AO793" s="176" t="s">
        <v>420</v>
      </c>
      <c r="AP793" s="176">
        <v>24</v>
      </c>
      <c r="AQ793" s="176">
        <v>216</v>
      </c>
      <c r="AR793" s="176" t="s">
        <v>420</v>
      </c>
      <c r="AS793" s="193" t="s">
        <v>420</v>
      </c>
    </row>
    <row r="794" spans="1:45" ht="16.5" customHeight="1">
      <c r="A794" s="175">
        <v>46162</v>
      </c>
      <c r="B794" s="176" t="s">
        <v>247</v>
      </c>
      <c r="C794" s="176" t="s">
        <v>16707</v>
      </c>
      <c r="E794" s="176" t="s">
        <v>420</v>
      </c>
      <c r="F794" s="176" t="s">
        <v>420</v>
      </c>
      <c r="G794" s="176" t="s">
        <v>420</v>
      </c>
      <c r="H794" s="176" t="s">
        <v>420</v>
      </c>
      <c r="I794" s="176" t="s">
        <v>420</v>
      </c>
      <c r="L794" s="176" t="s">
        <v>645</v>
      </c>
      <c r="P794" s="176" t="s">
        <v>645</v>
      </c>
      <c r="T794" s="176" t="s">
        <v>645</v>
      </c>
      <c r="X794" s="176" t="s">
        <v>645</v>
      </c>
      <c r="Z794" s="176" t="s">
        <v>420</v>
      </c>
      <c r="AA794" s="176" t="s">
        <v>645</v>
      </c>
      <c r="AB794" s="176" t="s">
        <v>420</v>
      </c>
      <c r="AC794" s="176" t="s">
        <v>420</v>
      </c>
      <c r="AD794" s="176" t="s">
        <v>420</v>
      </c>
      <c r="AE794" s="176" t="s">
        <v>420</v>
      </c>
      <c r="AF794" s="176" t="s">
        <v>243</v>
      </c>
      <c r="AG794" s="176">
        <v>1</v>
      </c>
      <c r="AH794" s="176" t="s">
        <v>654</v>
      </c>
      <c r="AI794" s="176" t="s">
        <v>654</v>
      </c>
      <c r="AJ794" s="176" t="s">
        <v>654</v>
      </c>
      <c r="AK794" s="176" t="s">
        <v>654</v>
      </c>
      <c r="AL794" s="1231" t="s">
        <v>420</v>
      </c>
      <c r="AM794" s="176" t="s">
        <v>420</v>
      </c>
      <c r="AN794" s="176" t="s">
        <v>420</v>
      </c>
      <c r="AO794" s="176" t="s">
        <v>420</v>
      </c>
      <c r="AP794" s="176">
        <v>24</v>
      </c>
      <c r="AQ794" s="176">
        <v>216</v>
      </c>
      <c r="AR794" s="176" t="s">
        <v>420</v>
      </c>
      <c r="AS794" s="193" t="s">
        <v>420</v>
      </c>
    </row>
    <row r="795" spans="1:45" ht="16.5" customHeight="1">
      <c r="A795" s="175">
        <v>46162</v>
      </c>
      <c r="B795" s="176" t="s">
        <v>248</v>
      </c>
      <c r="C795" s="176" t="s">
        <v>16707</v>
      </c>
      <c r="E795" s="176" t="s">
        <v>420</v>
      </c>
      <c r="F795" s="176" t="s">
        <v>420</v>
      </c>
      <c r="G795" s="176" t="s">
        <v>420</v>
      </c>
      <c r="H795" s="176" t="s">
        <v>420</v>
      </c>
      <c r="I795" s="176" t="s">
        <v>420</v>
      </c>
      <c r="L795" s="176" t="s">
        <v>645</v>
      </c>
      <c r="P795" s="176" t="s">
        <v>645</v>
      </c>
      <c r="T795" s="176" t="s">
        <v>645</v>
      </c>
      <c r="X795" s="176" t="s">
        <v>645</v>
      </c>
      <c r="Z795" s="176" t="s">
        <v>420</v>
      </c>
      <c r="AA795" s="176" t="s">
        <v>645</v>
      </c>
      <c r="AB795" s="176" t="s">
        <v>420</v>
      </c>
      <c r="AC795" s="176" t="s">
        <v>420</v>
      </c>
      <c r="AD795" s="176" t="s">
        <v>420</v>
      </c>
      <c r="AE795" s="176" t="s">
        <v>420</v>
      </c>
      <c r="AF795" s="176" t="s">
        <v>243</v>
      </c>
      <c r="AG795" s="176">
        <v>1</v>
      </c>
      <c r="AH795" s="176" t="s">
        <v>654</v>
      </c>
      <c r="AI795" s="176" t="s">
        <v>654</v>
      </c>
      <c r="AJ795" s="176" t="s">
        <v>654</v>
      </c>
      <c r="AK795" s="176" t="s">
        <v>654</v>
      </c>
      <c r="AL795" s="1231" t="s">
        <v>420</v>
      </c>
      <c r="AM795" s="176" t="s">
        <v>420</v>
      </c>
      <c r="AN795" s="176" t="s">
        <v>420</v>
      </c>
      <c r="AO795" s="176" t="s">
        <v>420</v>
      </c>
      <c r="AP795" s="176">
        <v>24</v>
      </c>
      <c r="AQ795" s="176">
        <v>216</v>
      </c>
      <c r="AR795" s="176" t="s">
        <v>420</v>
      </c>
      <c r="AS795" s="193" t="s">
        <v>420</v>
      </c>
    </row>
    <row r="796" spans="1:45" ht="16.5" customHeight="1">
      <c r="A796" s="175">
        <v>46162</v>
      </c>
      <c r="B796" s="176" t="s">
        <v>249</v>
      </c>
      <c r="C796" s="176" t="s">
        <v>16707</v>
      </c>
      <c r="E796" s="176" t="s">
        <v>420</v>
      </c>
      <c r="F796" s="176" t="s">
        <v>420</v>
      </c>
      <c r="G796" s="176" t="s">
        <v>420</v>
      </c>
      <c r="H796" s="176" t="s">
        <v>420</v>
      </c>
      <c r="I796" s="176" t="s">
        <v>420</v>
      </c>
      <c r="L796" s="176" t="s">
        <v>645</v>
      </c>
      <c r="P796" s="176" t="s">
        <v>645</v>
      </c>
      <c r="T796" s="176" t="s">
        <v>645</v>
      </c>
      <c r="X796" s="176" t="s">
        <v>645</v>
      </c>
      <c r="Z796" s="176" t="s">
        <v>420</v>
      </c>
      <c r="AA796" s="176" t="s">
        <v>645</v>
      </c>
      <c r="AB796" s="176" t="s">
        <v>420</v>
      </c>
      <c r="AC796" s="176" t="s">
        <v>420</v>
      </c>
      <c r="AD796" s="176" t="s">
        <v>420</v>
      </c>
      <c r="AE796" s="176" t="s">
        <v>420</v>
      </c>
      <c r="AF796" s="176" t="s">
        <v>243</v>
      </c>
      <c r="AG796" s="176">
        <v>1</v>
      </c>
      <c r="AH796" s="176" t="s">
        <v>654</v>
      </c>
      <c r="AI796" s="176" t="s">
        <v>654</v>
      </c>
      <c r="AJ796" s="176" t="s">
        <v>654</v>
      </c>
      <c r="AK796" s="176" t="s">
        <v>654</v>
      </c>
      <c r="AL796" s="1231" t="s">
        <v>420</v>
      </c>
      <c r="AM796" s="176" t="s">
        <v>420</v>
      </c>
      <c r="AN796" s="176" t="s">
        <v>420</v>
      </c>
      <c r="AO796" s="176" t="s">
        <v>420</v>
      </c>
      <c r="AP796" s="176">
        <v>24</v>
      </c>
      <c r="AQ796" s="176">
        <v>216</v>
      </c>
      <c r="AR796" s="176" t="s">
        <v>420</v>
      </c>
      <c r="AS796" s="193" t="s">
        <v>420</v>
      </c>
    </row>
    <row r="797" spans="1:45" ht="16.5" customHeight="1">
      <c r="A797" s="175">
        <v>46162</v>
      </c>
      <c r="B797" s="176" t="s">
        <v>250</v>
      </c>
      <c r="C797" s="176" t="s">
        <v>16707</v>
      </c>
      <c r="E797" s="176" t="s">
        <v>420</v>
      </c>
      <c r="F797" s="176" t="s">
        <v>420</v>
      </c>
      <c r="G797" s="176" t="s">
        <v>420</v>
      </c>
      <c r="H797" s="176" t="s">
        <v>420</v>
      </c>
      <c r="I797" s="176" t="s">
        <v>420</v>
      </c>
      <c r="L797" s="176" t="s">
        <v>645</v>
      </c>
      <c r="P797" s="176" t="s">
        <v>645</v>
      </c>
      <c r="T797" s="176" t="s">
        <v>645</v>
      </c>
      <c r="X797" s="176" t="s">
        <v>645</v>
      </c>
      <c r="Z797" s="176" t="s">
        <v>420</v>
      </c>
      <c r="AA797" s="176" t="s">
        <v>645</v>
      </c>
      <c r="AB797" s="176" t="s">
        <v>420</v>
      </c>
      <c r="AC797" s="176" t="s">
        <v>420</v>
      </c>
      <c r="AD797" s="176" t="s">
        <v>420</v>
      </c>
      <c r="AE797" s="176" t="s">
        <v>420</v>
      </c>
      <c r="AF797" s="176" t="s">
        <v>243</v>
      </c>
      <c r="AG797" s="176">
        <v>1</v>
      </c>
      <c r="AH797" s="176" t="s">
        <v>654</v>
      </c>
      <c r="AI797" s="176" t="s">
        <v>654</v>
      </c>
      <c r="AJ797" s="176" t="s">
        <v>654</v>
      </c>
      <c r="AK797" s="176" t="s">
        <v>654</v>
      </c>
      <c r="AL797" s="1231" t="s">
        <v>420</v>
      </c>
      <c r="AM797" s="176" t="s">
        <v>420</v>
      </c>
      <c r="AN797" s="176" t="s">
        <v>420</v>
      </c>
      <c r="AO797" s="176" t="s">
        <v>420</v>
      </c>
      <c r="AP797" s="176">
        <v>24</v>
      </c>
      <c r="AQ797" s="176">
        <v>216</v>
      </c>
      <c r="AR797" s="176" t="s">
        <v>420</v>
      </c>
      <c r="AS797" s="193" t="s">
        <v>420</v>
      </c>
    </row>
    <row r="798" spans="1:45" ht="16.5" customHeight="1">
      <c r="A798" s="175">
        <v>46163</v>
      </c>
      <c r="B798" s="176" t="s">
        <v>212</v>
      </c>
      <c r="C798" s="176" t="s">
        <v>645</v>
      </c>
      <c r="E798" s="176" t="s">
        <v>420</v>
      </c>
      <c r="F798" s="176" t="s">
        <v>420</v>
      </c>
      <c r="G798" s="176" t="s">
        <v>420</v>
      </c>
      <c r="H798" s="176" t="s">
        <v>420</v>
      </c>
      <c r="I798" s="176" t="s">
        <v>420</v>
      </c>
      <c r="L798" s="176" t="s">
        <v>645</v>
      </c>
      <c r="P798" s="176" t="s">
        <v>645</v>
      </c>
      <c r="T798" s="176" t="s">
        <v>645</v>
      </c>
      <c r="X798" s="176" t="s">
        <v>645</v>
      </c>
      <c r="Z798" s="176" t="s">
        <v>420</v>
      </c>
      <c r="AA798" s="176" t="s">
        <v>645</v>
      </c>
      <c r="AB798" s="176" t="s">
        <v>420</v>
      </c>
      <c r="AC798" s="176" t="s">
        <v>420</v>
      </c>
      <c r="AD798" s="176" t="s">
        <v>420</v>
      </c>
      <c r="AE798" s="176" t="s">
        <v>420</v>
      </c>
      <c r="AF798" s="176" t="s">
        <v>213</v>
      </c>
      <c r="AG798" s="176">
        <v>1</v>
      </c>
      <c r="AH798" s="176" t="s">
        <v>654</v>
      </c>
      <c r="AI798" s="176" t="s">
        <v>654</v>
      </c>
      <c r="AJ798" s="176" t="s">
        <v>654</v>
      </c>
      <c r="AK798" s="176" t="s">
        <v>654</v>
      </c>
      <c r="AL798" s="1231" t="s">
        <v>420</v>
      </c>
      <c r="AM798" s="176" t="s">
        <v>420</v>
      </c>
      <c r="AN798" s="176" t="s">
        <v>420</v>
      </c>
      <c r="AO798" s="176" t="s">
        <v>420</v>
      </c>
      <c r="AP798" s="176">
        <v>24</v>
      </c>
      <c r="AQ798" s="176">
        <v>216</v>
      </c>
      <c r="AR798" s="176" t="s">
        <v>420</v>
      </c>
      <c r="AS798" s="193" t="s">
        <v>420</v>
      </c>
    </row>
    <row r="799" spans="1:45" ht="16.5" customHeight="1">
      <c r="A799" s="175">
        <v>46163</v>
      </c>
      <c r="B799" s="176" t="s">
        <v>214</v>
      </c>
      <c r="C799" s="176" t="s">
        <v>17237</v>
      </c>
      <c r="E799" s="176" t="s">
        <v>425</v>
      </c>
      <c r="F799" s="176" t="s">
        <v>17233</v>
      </c>
      <c r="G799" s="176">
        <v>780</v>
      </c>
      <c r="H799" s="176" t="s">
        <v>1332</v>
      </c>
      <c r="I799" s="176">
        <v>5</v>
      </c>
      <c r="L799" s="176" t="s">
        <v>127</v>
      </c>
      <c r="P799" s="176" t="s">
        <v>127</v>
      </c>
      <c r="T799" s="176" t="s">
        <v>127</v>
      </c>
      <c r="X799" s="176" t="s">
        <v>127</v>
      </c>
      <c r="Z799" s="176">
        <v>1.7777777777777777</v>
      </c>
      <c r="AA799" s="176" t="s">
        <v>127</v>
      </c>
      <c r="AB799" s="176" t="s">
        <v>420</v>
      </c>
      <c r="AC799" s="176" t="s">
        <v>420</v>
      </c>
      <c r="AD799" s="176" t="s">
        <v>420</v>
      </c>
      <c r="AE799" s="176" t="s">
        <v>420</v>
      </c>
      <c r="AF799" s="176" t="s">
        <v>213</v>
      </c>
      <c r="AG799" s="176">
        <v>1</v>
      </c>
      <c r="AH799" s="176" t="s">
        <v>644</v>
      </c>
      <c r="AI799" s="176" t="s">
        <v>644</v>
      </c>
      <c r="AJ799" s="176" t="s">
        <v>655</v>
      </c>
      <c r="AK799" s="176" t="s">
        <v>655</v>
      </c>
      <c r="AL799" s="1231" t="s">
        <v>251</v>
      </c>
      <c r="AM799" s="176" t="s">
        <v>126</v>
      </c>
      <c r="AN799" s="176">
        <v>0.91100000000000003</v>
      </c>
      <c r="AO799" s="176">
        <v>1.8</v>
      </c>
      <c r="AP799" s="176">
        <v>24</v>
      </c>
      <c r="AQ799" s="176">
        <v>216</v>
      </c>
      <c r="AR799" s="176">
        <v>2.8</v>
      </c>
      <c r="AS799" s="193">
        <v>13223.3472</v>
      </c>
    </row>
    <row r="800" spans="1:45" ht="16.5" customHeight="1">
      <c r="A800" s="175">
        <v>46163</v>
      </c>
      <c r="B800" s="176" t="s">
        <v>215</v>
      </c>
      <c r="C800" s="176" t="s">
        <v>17289</v>
      </c>
      <c r="D800" s="176" t="s">
        <v>646</v>
      </c>
      <c r="E800" s="176" t="s">
        <v>17279</v>
      </c>
      <c r="F800" s="176" t="s">
        <v>17297</v>
      </c>
      <c r="G800" s="176">
        <v>700</v>
      </c>
      <c r="H800" s="176" t="s">
        <v>1237</v>
      </c>
      <c r="I800" s="176">
        <v>5</v>
      </c>
      <c r="L800" s="176" t="s">
        <v>127</v>
      </c>
      <c r="M800" s="176" t="s">
        <v>645</v>
      </c>
      <c r="P800" s="176" t="s">
        <v>645</v>
      </c>
      <c r="Q800" s="176" t="s">
        <v>127</v>
      </c>
      <c r="T800" s="176" t="s">
        <v>645</v>
      </c>
      <c r="U800" s="176" t="s">
        <v>127</v>
      </c>
      <c r="X800" s="176" t="s">
        <v>645</v>
      </c>
      <c r="Y800" s="176" t="s">
        <v>127</v>
      </c>
      <c r="Z800" s="176">
        <v>3.2653061224489797</v>
      </c>
      <c r="AA800" s="176" t="s">
        <v>127</v>
      </c>
      <c r="AB800" s="176" t="s">
        <v>420</v>
      </c>
      <c r="AC800" s="176" t="s">
        <v>420</v>
      </c>
      <c r="AD800" s="176" t="s">
        <v>420</v>
      </c>
      <c r="AE800" s="176" t="s">
        <v>420</v>
      </c>
      <c r="AF800" s="176" t="s">
        <v>213</v>
      </c>
      <c r="AG800" s="176">
        <v>1</v>
      </c>
      <c r="AH800" s="176" t="s">
        <v>644</v>
      </c>
      <c r="AI800" s="176" t="s">
        <v>644</v>
      </c>
      <c r="AJ800" s="176" t="s">
        <v>655</v>
      </c>
      <c r="AK800" s="176" t="s">
        <v>655</v>
      </c>
      <c r="AL800" s="1231" t="s">
        <v>251</v>
      </c>
      <c r="AM800" s="176" t="s">
        <v>466</v>
      </c>
      <c r="AN800" s="176">
        <v>1.1890000000000001</v>
      </c>
      <c r="AO800" s="176">
        <v>2.2999999999999998</v>
      </c>
      <c r="AP800" s="176">
        <v>24</v>
      </c>
      <c r="AQ800" s="176">
        <v>216</v>
      </c>
      <c r="AR800" s="176">
        <v>3.3</v>
      </c>
      <c r="AS800" s="193">
        <v>20340.460800000001</v>
      </c>
    </row>
    <row r="801" spans="1:45" ht="16.5" customHeight="1">
      <c r="A801" s="175">
        <v>46163</v>
      </c>
      <c r="B801" s="176" t="s">
        <v>216</v>
      </c>
      <c r="C801" s="176" t="s">
        <v>645</v>
      </c>
      <c r="E801" s="176" t="s">
        <v>420</v>
      </c>
      <c r="F801" s="176" t="s">
        <v>420</v>
      </c>
      <c r="G801" s="176" t="s">
        <v>420</v>
      </c>
      <c r="H801" s="176" t="s">
        <v>420</v>
      </c>
      <c r="I801" s="176" t="s">
        <v>420</v>
      </c>
      <c r="L801" s="176" t="s">
        <v>645</v>
      </c>
      <c r="P801" s="176" t="s">
        <v>645</v>
      </c>
      <c r="T801" s="176" t="s">
        <v>645</v>
      </c>
      <c r="X801" s="176" t="s">
        <v>645</v>
      </c>
      <c r="Z801" s="176" t="s">
        <v>420</v>
      </c>
      <c r="AA801" s="176" t="s">
        <v>645</v>
      </c>
      <c r="AB801" s="176" t="s">
        <v>420</v>
      </c>
      <c r="AC801" s="176" t="s">
        <v>420</v>
      </c>
      <c r="AD801" s="176" t="s">
        <v>420</v>
      </c>
      <c r="AE801" s="176" t="s">
        <v>420</v>
      </c>
      <c r="AF801" s="176" t="s">
        <v>213</v>
      </c>
      <c r="AG801" s="176">
        <v>2</v>
      </c>
      <c r="AH801" s="176" t="s">
        <v>654</v>
      </c>
      <c r="AI801" s="176" t="s">
        <v>654</v>
      </c>
      <c r="AJ801" s="176" t="s">
        <v>654</v>
      </c>
      <c r="AK801" s="176" t="s">
        <v>654</v>
      </c>
      <c r="AL801" s="1231" t="s">
        <v>420</v>
      </c>
      <c r="AM801" s="176" t="s">
        <v>420</v>
      </c>
      <c r="AN801" s="176" t="s">
        <v>420</v>
      </c>
      <c r="AO801" s="176" t="s">
        <v>420</v>
      </c>
      <c r="AP801" s="176">
        <v>24</v>
      </c>
      <c r="AQ801" s="176">
        <v>216</v>
      </c>
      <c r="AR801" s="176" t="s">
        <v>420</v>
      </c>
      <c r="AS801" s="193" t="s">
        <v>420</v>
      </c>
    </row>
    <row r="802" spans="1:45" ht="16.5" customHeight="1">
      <c r="A802" s="175">
        <v>46163</v>
      </c>
      <c r="B802" s="176" t="s">
        <v>217</v>
      </c>
      <c r="C802" s="176" t="s">
        <v>16722</v>
      </c>
      <c r="E802" s="176" t="s">
        <v>874</v>
      </c>
      <c r="F802" s="176" t="s">
        <v>16725</v>
      </c>
      <c r="G802" s="176">
        <v>600</v>
      </c>
      <c r="H802" s="176" t="s">
        <v>16053</v>
      </c>
      <c r="I802" s="176">
        <v>4</v>
      </c>
      <c r="L802" s="176" t="s">
        <v>127</v>
      </c>
      <c r="M802" s="176" t="s">
        <v>645</v>
      </c>
      <c r="P802" s="176" t="s">
        <v>127</v>
      </c>
      <c r="Q802" s="176" t="s">
        <v>645</v>
      </c>
      <c r="T802" s="176" t="s">
        <v>127</v>
      </c>
      <c r="U802" s="176" t="s">
        <v>645</v>
      </c>
      <c r="X802" s="176" t="s">
        <v>127</v>
      </c>
      <c r="Y802" s="176" t="s">
        <v>645</v>
      </c>
      <c r="Z802" s="176">
        <v>1.7496962332928312</v>
      </c>
      <c r="AA802" s="176" t="s">
        <v>127</v>
      </c>
      <c r="AB802" s="176" t="s">
        <v>420</v>
      </c>
      <c r="AC802" s="176" t="s">
        <v>420</v>
      </c>
      <c r="AD802" s="176" t="s">
        <v>420</v>
      </c>
      <c r="AE802" s="176" t="s">
        <v>420</v>
      </c>
      <c r="AF802" s="176" t="s">
        <v>213</v>
      </c>
      <c r="AG802" s="176">
        <v>1</v>
      </c>
      <c r="AH802" s="176" t="s">
        <v>644</v>
      </c>
      <c r="AI802" s="176" t="s">
        <v>644</v>
      </c>
      <c r="AJ802" s="176" t="s">
        <v>655</v>
      </c>
      <c r="AK802" s="176" t="s">
        <v>655</v>
      </c>
      <c r="AL802" s="1231" t="s">
        <v>252</v>
      </c>
      <c r="AM802" s="176" t="s">
        <v>126</v>
      </c>
      <c r="AN802" s="176">
        <v>0.91100000000000003</v>
      </c>
      <c r="AO802" s="176">
        <v>1.7</v>
      </c>
      <c r="AP802" s="176">
        <v>24</v>
      </c>
      <c r="AQ802" s="176">
        <v>216</v>
      </c>
      <c r="AR802" s="176">
        <v>2.7</v>
      </c>
      <c r="AS802" s="193">
        <v>12751.084800000001</v>
      </c>
    </row>
    <row r="803" spans="1:45" ht="16.5" customHeight="1">
      <c r="A803" s="175">
        <v>46163</v>
      </c>
      <c r="B803" s="176" t="s">
        <v>218</v>
      </c>
      <c r="C803" s="176" t="s">
        <v>645</v>
      </c>
      <c r="E803" s="176" t="s">
        <v>420</v>
      </c>
      <c r="F803" s="176" t="s">
        <v>420</v>
      </c>
      <c r="G803" s="176" t="s">
        <v>420</v>
      </c>
      <c r="H803" s="176" t="s">
        <v>420</v>
      </c>
      <c r="I803" s="176" t="s">
        <v>420</v>
      </c>
      <c r="L803" s="176" t="s">
        <v>645</v>
      </c>
      <c r="P803" s="176" t="s">
        <v>645</v>
      </c>
      <c r="T803" s="176" t="s">
        <v>645</v>
      </c>
      <c r="X803" s="176" t="s">
        <v>645</v>
      </c>
      <c r="Z803" s="176" t="s">
        <v>420</v>
      </c>
      <c r="AA803" s="176" t="s">
        <v>645</v>
      </c>
      <c r="AB803" s="176" t="s">
        <v>420</v>
      </c>
      <c r="AC803" s="176" t="s">
        <v>420</v>
      </c>
      <c r="AD803" s="176" t="s">
        <v>420</v>
      </c>
      <c r="AE803" s="176" t="s">
        <v>420</v>
      </c>
      <c r="AF803" s="176" t="s">
        <v>213</v>
      </c>
      <c r="AG803" s="176">
        <v>1</v>
      </c>
      <c r="AH803" s="176" t="s">
        <v>654</v>
      </c>
      <c r="AI803" s="176" t="s">
        <v>654</v>
      </c>
      <c r="AJ803" s="176" t="s">
        <v>654</v>
      </c>
      <c r="AK803" s="176" t="s">
        <v>654</v>
      </c>
      <c r="AL803" s="1231" t="s">
        <v>420</v>
      </c>
      <c r="AM803" s="176" t="s">
        <v>420</v>
      </c>
      <c r="AN803" s="176" t="s">
        <v>420</v>
      </c>
      <c r="AO803" s="176" t="s">
        <v>420</v>
      </c>
      <c r="AP803" s="176">
        <v>24</v>
      </c>
      <c r="AQ803" s="176">
        <v>216</v>
      </c>
      <c r="AR803" s="176" t="s">
        <v>420</v>
      </c>
      <c r="AS803" s="193" t="s">
        <v>420</v>
      </c>
    </row>
    <row r="804" spans="1:45" ht="16.5" customHeight="1">
      <c r="A804" s="175">
        <v>46163</v>
      </c>
      <c r="B804" s="176" t="s">
        <v>219</v>
      </c>
      <c r="C804" s="176" t="s">
        <v>17288</v>
      </c>
      <c r="D804" s="176" t="s">
        <v>17291</v>
      </c>
      <c r="E804" s="176" t="s">
        <v>1557</v>
      </c>
      <c r="F804" s="176" t="s">
        <v>16724</v>
      </c>
      <c r="G804" s="176">
        <v>630</v>
      </c>
      <c r="H804" s="176" t="s">
        <v>634</v>
      </c>
      <c r="I804" s="176">
        <v>2</v>
      </c>
      <c r="J804" s="176">
        <v>16</v>
      </c>
      <c r="K804" s="176">
        <v>0</v>
      </c>
      <c r="L804" s="176">
        <v>9233</v>
      </c>
      <c r="M804" s="176">
        <v>9797</v>
      </c>
      <c r="N804" s="176">
        <v>7</v>
      </c>
      <c r="O804" s="176">
        <v>0</v>
      </c>
      <c r="P804" s="176">
        <v>9426</v>
      </c>
      <c r="Q804" s="176">
        <v>9835</v>
      </c>
      <c r="R804" s="176">
        <v>6</v>
      </c>
      <c r="S804" s="176">
        <v>4</v>
      </c>
      <c r="T804" s="176">
        <v>9451</v>
      </c>
      <c r="U804" s="176">
        <v>9860</v>
      </c>
      <c r="V804" s="176">
        <v>14</v>
      </c>
      <c r="W804" s="176">
        <v>5</v>
      </c>
      <c r="X804" s="176">
        <v>9903</v>
      </c>
      <c r="Y804" s="176">
        <v>9410</v>
      </c>
      <c r="Z804" s="176">
        <v>2.4615384615384617</v>
      </c>
      <c r="AA804" s="176">
        <v>14.333333333333334</v>
      </c>
      <c r="AB804" s="176">
        <v>0.982421875</v>
      </c>
      <c r="AC804" s="176">
        <v>96.143749999999997</v>
      </c>
      <c r="AD804" s="176">
        <v>1.7916666666666667</v>
      </c>
      <c r="AE804" s="176">
        <v>1.4166666666666667</v>
      </c>
      <c r="AF804" s="176" t="s">
        <v>213</v>
      </c>
      <c r="AG804" s="176">
        <v>1</v>
      </c>
      <c r="AH804" s="176" t="s">
        <v>844</v>
      </c>
      <c r="AI804" s="176" t="s">
        <v>15482</v>
      </c>
      <c r="AJ804" s="176" t="s">
        <v>650</v>
      </c>
      <c r="AK804" s="176" t="s">
        <v>650</v>
      </c>
      <c r="AL804" s="1231" t="s">
        <v>251</v>
      </c>
      <c r="AM804" s="176" t="s">
        <v>1036</v>
      </c>
      <c r="AN804" s="176">
        <v>0.56200000000000006</v>
      </c>
      <c r="AO804" s="176">
        <v>1.1000000000000001</v>
      </c>
      <c r="AP804" s="176">
        <v>24</v>
      </c>
      <c r="AQ804" s="176">
        <v>216</v>
      </c>
      <c r="AR804" s="176">
        <v>2.1</v>
      </c>
      <c r="AS804" s="193">
        <v>6118.1568000000007</v>
      </c>
    </row>
    <row r="805" spans="1:45" ht="16.5" customHeight="1">
      <c r="A805" s="175">
        <v>46163</v>
      </c>
      <c r="B805" s="176" t="s">
        <v>220</v>
      </c>
      <c r="C805" s="176" t="s">
        <v>645</v>
      </c>
      <c r="E805" s="176" t="s">
        <v>420</v>
      </c>
      <c r="F805" s="176" t="s">
        <v>420</v>
      </c>
      <c r="G805" s="176" t="s">
        <v>420</v>
      </c>
      <c r="H805" s="176" t="s">
        <v>420</v>
      </c>
      <c r="I805" s="176" t="s">
        <v>420</v>
      </c>
      <c r="L805" s="176" t="s">
        <v>645</v>
      </c>
      <c r="P805" s="176" t="s">
        <v>645</v>
      </c>
      <c r="T805" s="176" t="s">
        <v>645</v>
      </c>
      <c r="X805" s="176" t="s">
        <v>645</v>
      </c>
      <c r="Z805" s="176" t="s">
        <v>420</v>
      </c>
      <c r="AA805" s="176" t="s">
        <v>645</v>
      </c>
      <c r="AB805" s="176" t="s">
        <v>420</v>
      </c>
      <c r="AC805" s="176" t="s">
        <v>420</v>
      </c>
      <c r="AD805" s="176" t="s">
        <v>420</v>
      </c>
      <c r="AE805" s="176" t="s">
        <v>420</v>
      </c>
      <c r="AF805" s="176" t="s">
        <v>213</v>
      </c>
      <c r="AG805" s="176">
        <v>1</v>
      </c>
      <c r="AH805" s="176" t="s">
        <v>654</v>
      </c>
      <c r="AI805" s="176" t="s">
        <v>654</v>
      </c>
      <c r="AJ805" s="176" t="s">
        <v>654</v>
      </c>
      <c r="AK805" s="176" t="s">
        <v>654</v>
      </c>
      <c r="AL805" s="1231" t="s">
        <v>420</v>
      </c>
      <c r="AM805" s="176" t="s">
        <v>420</v>
      </c>
      <c r="AN805" s="176" t="s">
        <v>420</v>
      </c>
      <c r="AO805" s="176" t="s">
        <v>420</v>
      </c>
      <c r="AP805" s="176">
        <v>24</v>
      </c>
      <c r="AQ805" s="176">
        <v>216</v>
      </c>
      <c r="AR805" s="176" t="s">
        <v>420</v>
      </c>
      <c r="AS805" s="193" t="s">
        <v>420</v>
      </c>
    </row>
    <row r="806" spans="1:45" ht="16.5" customHeight="1">
      <c r="A806" s="175">
        <v>46163</v>
      </c>
      <c r="B806" s="176" t="s">
        <v>221</v>
      </c>
      <c r="C806" s="176" t="s">
        <v>17355</v>
      </c>
      <c r="E806" s="176" t="s">
        <v>628</v>
      </c>
      <c r="F806" s="176" t="s">
        <v>17264</v>
      </c>
      <c r="G806" s="176">
        <v>600</v>
      </c>
      <c r="H806" s="176" t="s">
        <v>480</v>
      </c>
      <c r="I806" s="176">
        <v>5</v>
      </c>
      <c r="J806" s="176">
        <v>8</v>
      </c>
      <c r="K806" s="176">
        <v>2</v>
      </c>
      <c r="L806" s="176">
        <v>8597</v>
      </c>
      <c r="M806" s="176">
        <v>7770</v>
      </c>
      <c r="N806" s="176">
        <v>4</v>
      </c>
      <c r="O806" s="176">
        <v>1</v>
      </c>
      <c r="P806" s="176">
        <v>8578</v>
      </c>
      <c r="Q806" s="176">
        <v>7803</v>
      </c>
      <c r="R806" s="176">
        <v>4</v>
      </c>
      <c r="S806" s="176">
        <v>0</v>
      </c>
      <c r="T806" s="176">
        <v>8597</v>
      </c>
      <c r="U806" s="176">
        <v>7785</v>
      </c>
      <c r="V806" s="176">
        <v>7</v>
      </c>
      <c r="W806" s="176">
        <v>0</v>
      </c>
      <c r="X806" s="176">
        <v>8511</v>
      </c>
      <c r="Y806" s="176">
        <v>7850</v>
      </c>
      <c r="Z806" s="176">
        <v>2.8685258964143427</v>
      </c>
      <c r="AA806" s="176">
        <v>7.666666666666667</v>
      </c>
      <c r="AB806" s="176">
        <v>0.99497195512820513</v>
      </c>
      <c r="AC806" s="176">
        <v>81.863749999999996</v>
      </c>
      <c r="AD806" s="176">
        <v>0.95833333333333337</v>
      </c>
      <c r="AE806" s="176">
        <v>0.83333333333333337</v>
      </c>
      <c r="AF806" s="176" t="s">
        <v>213</v>
      </c>
      <c r="AG806" s="176">
        <v>1</v>
      </c>
      <c r="AH806" s="176" t="s">
        <v>644</v>
      </c>
      <c r="AI806" s="176" t="s">
        <v>644</v>
      </c>
      <c r="AJ806" s="176" t="s">
        <v>655</v>
      </c>
      <c r="AK806" s="176" t="s">
        <v>655</v>
      </c>
      <c r="AL806" s="1231" t="s">
        <v>251</v>
      </c>
      <c r="AM806" s="176" t="s">
        <v>126</v>
      </c>
      <c r="AN806" s="176">
        <v>0.91100000000000003</v>
      </c>
      <c r="AO806" s="176">
        <v>3</v>
      </c>
      <c r="AP806" s="176">
        <v>24</v>
      </c>
      <c r="AQ806" s="176">
        <v>216</v>
      </c>
      <c r="AR806" s="176">
        <v>4</v>
      </c>
      <c r="AS806" s="193">
        <v>18890.495999999999</v>
      </c>
    </row>
    <row r="807" spans="1:45" ht="16.5" customHeight="1">
      <c r="A807" s="175">
        <v>46163</v>
      </c>
      <c r="B807" s="176" t="s">
        <v>222</v>
      </c>
      <c r="C807" s="176" t="s">
        <v>645</v>
      </c>
      <c r="E807" s="176" t="s">
        <v>420</v>
      </c>
      <c r="F807" s="176" t="s">
        <v>420</v>
      </c>
      <c r="G807" s="176" t="s">
        <v>420</v>
      </c>
      <c r="H807" s="176" t="s">
        <v>420</v>
      </c>
      <c r="I807" s="176" t="s">
        <v>420</v>
      </c>
      <c r="L807" s="176" t="s">
        <v>645</v>
      </c>
      <c r="P807" s="176" t="s">
        <v>645</v>
      </c>
      <c r="T807" s="176" t="s">
        <v>645</v>
      </c>
      <c r="X807" s="176" t="s">
        <v>645</v>
      </c>
      <c r="Z807" s="176" t="s">
        <v>420</v>
      </c>
      <c r="AA807" s="176" t="s">
        <v>645</v>
      </c>
      <c r="AB807" s="176" t="s">
        <v>420</v>
      </c>
      <c r="AC807" s="176" t="s">
        <v>420</v>
      </c>
      <c r="AD807" s="176" t="s">
        <v>420</v>
      </c>
      <c r="AE807" s="176" t="s">
        <v>420</v>
      </c>
      <c r="AF807" s="176" t="s">
        <v>213</v>
      </c>
      <c r="AG807" s="176">
        <v>1</v>
      </c>
      <c r="AH807" s="176" t="s">
        <v>654</v>
      </c>
      <c r="AI807" s="176" t="s">
        <v>654</v>
      </c>
      <c r="AJ807" s="176" t="s">
        <v>654</v>
      </c>
      <c r="AK807" s="176" t="s">
        <v>654</v>
      </c>
      <c r="AL807" s="1231" t="s">
        <v>420</v>
      </c>
      <c r="AM807" s="176" t="s">
        <v>420</v>
      </c>
      <c r="AN807" s="176" t="s">
        <v>420</v>
      </c>
      <c r="AO807" s="176" t="s">
        <v>420</v>
      </c>
      <c r="AP807" s="176">
        <v>24</v>
      </c>
      <c r="AQ807" s="176">
        <v>216</v>
      </c>
      <c r="AR807" s="176" t="s">
        <v>420</v>
      </c>
      <c r="AS807" s="193" t="s">
        <v>420</v>
      </c>
    </row>
    <row r="808" spans="1:45" ht="16.5" customHeight="1">
      <c r="A808" s="175">
        <v>46163</v>
      </c>
      <c r="B808" s="176" t="s">
        <v>223</v>
      </c>
      <c r="C808" s="176" t="s">
        <v>645</v>
      </c>
      <c r="E808" s="176" t="s">
        <v>420</v>
      </c>
      <c r="F808" s="176" t="s">
        <v>420</v>
      </c>
      <c r="G808" s="176" t="s">
        <v>420</v>
      </c>
      <c r="H808" s="176" t="s">
        <v>420</v>
      </c>
      <c r="I808" s="176" t="s">
        <v>420</v>
      </c>
      <c r="L808" s="176" t="s">
        <v>645</v>
      </c>
      <c r="P808" s="176" t="s">
        <v>645</v>
      </c>
      <c r="T808" s="176" t="s">
        <v>645</v>
      </c>
      <c r="X808" s="176" t="s">
        <v>645</v>
      </c>
      <c r="Z808" s="176" t="s">
        <v>420</v>
      </c>
      <c r="AA808" s="176" t="s">
        <v>645</v>
      </c>
      <c r="AB808" s="176" t="s">
        <v>420</v>
      </c>
      <c r="AC808" s="176" t="s">
        <v>420</v>
      </c>
      <c r="AD808" s="176" t="s">
        <v>420</v>
      </c>
      <c r="AE808" s="176" t="s">
        <v>420</v>
      </c>
      <c r="AF808" s="176" t="s">
        <v>213</v>
      </c>
      <c r="AG808" s="176">
        <v>1</v>
      </c>
      <c r="AH808" s="176" t="s">
        <v>654</v>
      </c>
      <c r="AI808" s="176" t="s">
        <v>654</v>
      </c>
      <c r="AJ808" s="176" t="s">
        <v>654</v>
      </c>
      <c r="AK808" s="176" t="s">
        <v>654</v>
      </c>
      <c r="AL808" s="1231" t="s">
        <v>420</v>
      </c>
      <c r="AM808" s="176" t="s">
        <v>420</v>
      </c>
      <c r="AN808" s="176" t="s">
        <v>420</v>
      </c>
      <c r="AO808" s="176" t="s">
        <v>420</v>
      </c>
      <c r="AP808" s="176">
        <v>24</v>
      </c>
      <c r="AQ808" s="176">
        <v>216</v>
      </c>
      <c r="AR808" s="176" t="s">
        <v>420</v>
      </c>
      <c r="AS808" s="193" t="s">
        <v>420</v>
      </c>
    </row>
    <row r="809" spans="1:45" ht="16.5" customHeight="1">
      <c r="A809" s="175">
        <v>46163</v>
      </c>
      <c r="B809" s="176" t="s">
        <v>224</v>
      </c>
      <c r="C809" s="176" t="s">
        <v>17274</v>
      </c>
      <c r="D809" s="176" t="s">
        <v>646</v>
      </c>
      <c r="E809" s="176" t="s">
        <v>17279</v>
      </c>
      <c r="F809" s="176" t="s">
        <v>17280</v>
      </c>
      <c r="G809" s="176">
        <v>700</v>
      </c>
      <c r="H809" s="176" t="s">
        <v>16545</v>
      </c>
      <c r="I809" s="176">
        <v>5</v>
      </c>
      <c r="L809" s="176" t="s">
        <v>127</v>
      </c>
      <c r="M809" s="176" t="s">
        <v>645</v>
      </c>
      <c r="P809" s="176" t="s">
        <v>127</v>
      </c>
      <c r="Q809" s="176" t="s">
        <v>645</v>
      </c>
      <c r="T809" s="176" t="s">
        <v>127</v>
      </c>
      <c r="U809" s="176" t="s">
        <v>645</v>
      </c>
      <c r="X809" s="176" t="s">
        <v>127</v>
      </c>
      <c r="Y809" s="176" t="s">
        <v>645</v>
      </c>
      <c r="Z809" s="176">
        <v>3.2653061224489797</v>
      </c>
      <c r="AA809" s="176" t="s">
        <v>127</v>
      </c>
      <c r="AB809" s="176" t="s">
        <v>420</v>
      </c>
      <c r="AC809" s="176" t="s">
        <v>420</v>
      </c>
      <c r="AD809" s="176" t="s">
        <v>420</v>
      </c>
      <c r="AE809" s="176" t="s">
        <v>420</v>
      </c>
      <c r="AF809" s="176" t="s">
        <v>213</v>
      </c>
      <c r="AG809" s="176">
        <v>0.5</v>
      </c>
      <c r="AH809" s="176" t="s">
        <v>644</v>
      </c>
      <c r="AI809" s="176" t="s">
        <v>644</v>
      </c>
      <c r="AJ809" s="176" t="s">
        <v>655</v>
      </c>
      <c r="AK809" s="176" t="s">
        <v>655</v>
      </c>
      <c r="AL809" s="1231" t="s">
        <v>251</v>
      </c>
      <c r="AM809" s="176" t="s">
        <v>466</v>
      </c>
      <c r="AN809" s="176">
        <v>1.1890000000000001</v>
      </c>
      <c r="AO809" s="176">
        <v>2.2999999999999998</v>
      </c>
      <c r="AP809" s="176">
        <v>24</v>
      </c>
      <c r="AQ809" s="176">
        <v>216</v>
      </c>
      <c r="AR809" s="176">
        <v>3.3</v>
      </c>
      <c r="AS809" s="193">
        <v>20340.460800000001</v>
      </c>
    </row>
    <row r="810" spans="1:45" ht="16.5" customHeight="1">
      <c r="A810" s="175">
        <v>46163</v>
      </c>
      <c r="B810" s="176" t="s">
        <v>225</v>
      </c>
      <c r="C810" s="176" t="s">
        <v>645</v>
      </c>
      <c r="E810" s="176" t="s">
        <v>420</v>
      </c>
      <c r="F810" s="176" t="s">
        <v>420</v>
      </c>
      <c r="G810" s="176" t="s">
        <v>420</v>
      </c>
      <c r="H810" s="176" t="s">
        <v>420</v>
      </c>
      <c r="I810" s="176" t="s">
        <v>420</v>
      </c>
      <c r="L810" s="176" t="s">
        <v>645</v>
      </c>
      <c r="P810" s="176" t="s">
        <v>645</v>
      </c>
      <c r="T810" s="176" t="s">
        <v>645</v>
      </c>
      <c r="X810" s="176" t="s">
        <v>645</v>
      </c>
      <c r="Z810" s="176" t="s">
        <v>420</v>
      </c>
      <c r="AA810" s="176" t="s">
        <v>645</v>
      </c>
      <c r="AB810" s="176" t="s">
        <v>420</v>
      </c>
      <c r="AC810" s="176" t="s">
        <v>420</v>
      </c>
      <c r="AD810" s="176" t="s">
        <v>420</v>
      </c>
      <c r="AE810" s="176" t="s">
        <v>420</v>
      </c>
      <c r="AF810" s="176" t="s">
        <v>213</v>
      </c>
      <c r="AG810" s="176">
        <v>1</v>
      </c>
      <c r="AH810" s="176" t="s">
        <v>654</v>
      </c>
      <c r="AI810" s="176" t="s">
        <v>654</v>
      </c>
      <c r="AJ810" s="176" t="s">
        <v>654</v>
      </c>
      <c r="AK810" s="176" t="s">
        <v>654</v>
      </c>
      <c r="AL810" s="1231" t="s">
        <v>420</v>
      </c>
      <c r="AM810" s="176" t="s">
        <v>420</v>
      </c>
      <c r="AN810" s="176" t="s">
        <v>420</v>
      </c>
      <c r="AO810" s="176" t="s">
        <v>420</v>
      </c>
      <c r="AP810" s="176">
        <v>24</v>
      </c>
      <c r="AQ810" s="176">
        <v>216</v>
      </c>
      <c r="AR810" s="176" t="s">
        <v>420</v>
      </c>
      <c r="AS810" s="193" t="s">
        <v>420</v>
      </c>
    </row>
    <row r="811" spans="1:45" ht="16.5" customHeight="1">
      <c r="A811" s="175">
        <v>46163</v>
      </c>
      <c r="B811" s="176" t="s">
        <v>226</v>
      </c>
      <c r="C811" s="176" t="s">
        <v>645</v>
      </c>
      <c r="E811" s="176" t="s">
        <v>420</v>
      </c>
      <c r="F811" s="176" t="s">
        <v>420</v>
      </c>
      <c r="G811" s="176" t="s">
        <v>420</v>
      </c>
      <c r="H811" s="176" t="s">
        <v>420</v>
      </c>
      <c r="I811" s="176" t="s">
        <v>420</v>
      </c>
      <c r="L811" s="176" t="s">
        <v>645</v>
      </c>
      <c r="P811" s="176" t="s">
        <v>645</v>
      </c>
      <c r="T811" s="176" t="s">
        <v>645</v>
      </c>
      <c r="X811" s="176" t="s">
        <v>645</v>
      </c>
      <c r="Z811" s="176" t="s">
        <v>420</v>
      </c>
      <c r="AA811" s="176" t="s">
        <v>645</v>
      </c>
      <c r="AB811" s="176" t="s">
        <v>420</v>
      </c>
      <c r="AC811" s="176" t="s">
        <v>420</v>
      </c>
      <c r="AD811" s="176" t="s">
        <v>420</v>
      </c>
      <c r="AE811" s="176" t="s">
        <v>420</v>
      </c>
      <c r="AF811" s="176" t="s">
        <v>213</v>
      </c>
      <c r="AG811" s="176">
        <v>1</v>
      </c>
      <c r="AH811" s="176" t="s">
        <v>654</v>
      </c>
      <c r="AI811" s="176" t="s">
        <v>654</v>
      </c>
      <c r="AJ811" s="176" t="s">
        <v>654</v>
      </c>
      <c r="AK811" s="176" t="s">
        <v>654</v>
      </c>
      <c r="AL811" s="1231" t="s">
        <v>420</v>
      </c>
      <c r="AM811" s="176" t="s">
        <v>420</v>
      </c>
      <c r="AN811" s="176" t="s">
        <v>420</v>
      </c>
      <c r="AO811" s="176" t="s">
        <v>420</v>
      </c>
      <c r="AP811" s="176">
        <v>24</v>
      </c>
      <c r="AQ811" s="176">
        <v>216</v>
      </c>
      <c r="AR811" s="176" t="s">
        <v>420</v>
      </c>
      <c r="AS811" s="193" t="s">
        <v>420</v>
      </c>
    </row>
    <row r="812" spans="1:45" ht="16.5" customHeight="1">
      <c r="A812" s="175">
        <v>46163</v>
      </c>
      <c r="B812" s="176" t="s">
        <v>227</v>
      </c>
      <c r="C812" s="176" t="s">
        <v>645</v>
      </c>
      <c r="E812" s="176" t="s">
        <v>420</v>
      </c>
      <c r="F812" s="176" t="s">
        <v>420</v>
      </c>
      <c r="G812" s="176" t="s">
        <v>420</v>
      </c>
      <c r="H812" s="176" t="s">
        <v>420</v>
      </c>
      <c r="I812" s="176" t="s">
        <v>420</v>
      </c>
      <c r="L812" s="176" t="s">
        <v>645</v>
      </c>
      <c r="P812" s="176" t="s">
        <v>645</v>
      </c>
      <c r="T812" s="176" t="s">
        <v>645</v>
      </c>
      <c r="X812" s="176" t="s">
        <v>645</v>
      </c>
      <c r="Z812" s="176" t="s">
        <v>420</v>
      </c>
      <c r="AA812" s="176" t="s">
        <v>645</v>
      </c>
      <c r="AB812" s="176" t="s">
        <v>420</v>
      </c>
      <c r="AC812" s="176" t="s">
        <v>420</v>
      </c>
      <c r="AD812" s="176" t="s">
        <v>420</v>
      </c>
      <c r="AE812" s="176" t="s">
        <v>420</v>
      </c>
      <c r="AF812" s="176" t="s">
        <v>213</v>
      </c>
      <c r="AG812" s="176">
        <v>1</v>
      </c>
      <c r="AH812" s="176" t="s">
        <v>654</v>
      </c>
      <c r="AI812" s="176" t="s">
        <v>654</v>
      </c>
      <c r="AJ812" s="176" t="s">
        <v>654</v>
      </c>
      <c r="AK812" s="176" t="s">
        <v>654</v>
      </c>
      <c r="AL812" s="1231" t="s">
        <v>420</v>
      </c>
      <c r="AM812" s="176" t="s">
        <v>420</v>
      </c>
      <c r="AN812" s="176" t="s">
        <v>420</v>
      </c>
      <c r="AO812" s="176" t="s">
        <v>420</v>
      </c>
      <c r="AP812" s="176">
        <v>24</v>
      </c>
      <c r="AQ812" s="176">
        <v>216</v>
      </c>
      <c r="AR812" s="176" t="s">
        <v>420</v>
      </c>
      <c r="AS812" s="193" t="s">
        <v>420</v>
      </c>
    </row>
    <row r="813" spans="1:45" ht="16.5" customHeight="1">
      <c r="A813" s="175">
        <v>46163</v>
      </c>
      <c r="B813" s="176" t="s">
        <v>228</v>
      </c>
      <c r="C813" s="176" t="s">
        <v>645</v>
      </c>
      <c r="E813" s="176" t="s">
        <v>420</v>
      </c>
      <c r="F813" s="176" t="s">
        <v>420</v>
      </c>
      <c r="G813" s="176" t="s">
        <v>420</v>
      </c>
      <c r="H813" s="176" t="s">
        <v>420</v>
      </c>
      <c r="I813" s="176" t="s">
        <v>420</v>
      </c>
      <c r="L813" s="176" t="s">
        <v>645</v>
      </c>
      <c r="P813" s="176" t="s">
        <v>645</v>
      </c>
      <c r="T813" s="176" t="s">
        <v>645</v>
      </c>
      <c r="X813" s="176" t="s">
        <v>645</v>
      </c>
      <c r="Z813" s="176" t="s">
        <v>420</v>
      </c>
      <c r="AA813" s="176" t="s">
        <v>645</v>
      </c>
      <c r="AB813" s="176" t="s">
        <v>420</v>
      </c>
      <c r="AC813" s="176" t="s">
        <v>420</v>
      </c>
      <c r="AD813" s="176" t="s">
        <v>420</v>
      </c>
      <c r="AE813" s="176" t="s">
        <v>420</v>
      </c>
      <c r="AF813" s="176" t="s">
        <v>213</v>
      </c>
      <c r="AG813" s="176">
        <v>1</v>
      </c>
      <c r="AH813" s="176" t="s">
        <v>654</v>
      </c>
      <c r="AI813" s="176" t="s">
        <v>654</v>
      </c>
      <c r="AJ813" s="176" t="s">
        <v>654</v>
      </c>
      <c r="AK813" s="176" t="s">
        <v>654</v>
      </c>
      <c r="AL813" s="1231" t="s">
        <v>420</v>
      </c>
      <c r="AM813" s="176" t="s">
        <v>420</v>
      </c>
      <c r="AN813" s="176" t="s">
        <v>420</v>
      </c>
      <c r="AO813" s="176" t="s">
        <v>420</v>
      </c>
      <c r="AP813" s="176">
        <v>24</v>
      </c>
      <c r="AQ813" s="176">
        <v>216</v>
      </c>
      <c r="AR813" s="176" t="s">
        <v>420</v>
      </c>
      <c r="AS813" s="193" t="s">
        <v>420</v>
      </c>
    </row>
    <row r="814" spans="1:45" ht="16.5" customHeight="1">
      <c r="A814" s="175">
        <v>46163</v>
      </c>
      <c r="B814" s="176" t="s">
        <v>229</v>
      </c>
      <c r="C814" s="176" t="s">
        <v>645</v>
      </c>
      <c r="E814" s="176" t="s">
        <v>420</v>
      </c>
      <c r="F814" s="176" t="s">
        <v>420</v>
      </c>
      <c r="G814" s="176" t="s">
        <v>420</v>
      </c>
      <c r="H814" s="176" t="s">
        <v>420</v>
      </c>
      <c r="I814" s="176" t="s">
        <v>420</v>
      </c>
      <c r="L814" s="176" t="s">
        <v>645</v>
      </c>
      <c r="P814" s="176" t="s">
        <v>645</v>
      </c>
      <c r="T814" s="176" t="s">
        <v>645</v>
      </c>
      <c r="X814" s="176" t="s">
        <v>645</v>
      </c>
      <c r="Z814" s="176" t="s">
        <v>420</v>
      </c>
      <c r="AA814" s="176" t="s">
        <v>645</v>
      </c>
      <c r="AB814" s="176" t="s">
        <v>420</v>
      </c>
      <c r="AC814" s="176" t="s">
        <v>420</v>
      </c>
      <c r="AD814" s="176" t="s">
        <v>420</v>
      </c>
      <c r="AE814" s="176" t="s">
        <v>420</v>
      </c>
      <c r="AF814" s="176" t="s">
        <v>213</v>
      </c>
      <c r="AG814" s="176">
        <v>1</v>
      </c>
      <c r="AH814" s="176" t="s">
        <v>654</v>
      </c>
      <c r="AI814" s="176" t="s">
        <v>654</v>
      </c>
      <c r="AJ814" s="176" t="s">
        <v>654</v>
      </c>
      <c r="AK814" s="176" t="s">
        <v>654</v>
      </c>
      <c r="AL814" s="1231" t="s">
        <v>420</v>
      </c>
      <c r="AM814" s="176" t="s">
        <v>420</v>
      </c>
      <c r="AN814" s="176" t="s">
        <v>420</v>
      </c>
      <c r="AO814" s="176" t="s">
        <v>420</v>
      </c>
      <c r="AP814" s="176">
        <v>24</v>
      </c>
      <c r="AQ814" s="176">
        <v>216</v>
      </c>
      <c r="AR814" s="176" t="s">
        <v>420</v>
      </c>
      <c r="AS814" s="193" t="s">
        <v>420</v>
      </c>
    </row>
    <row r="815" spans="1:45" ht="16.5" customHeight="1">
      <c r="A815" s="175">
        <v>46163</v>
      </c>
      <c r="B815" s="176" t="s">
        <v>230</v>
      </c>
      <c r="C815" s="176" t="s">
        <v>645</v>
      </c>
      <c r="E815" s="176" t="s">
        <v>420</v>
      </c>
      <c r="F815" s="176" t="s">
        <v>420</v>
      </c>
      <c r="G815" s="176" t="s">
        <v>420</v>
      </c>
      <c r="H815" s="176" t="s">
        <v>420</v>
      </c>
      <c r="I815" s="176" t="s">
        <v>420</v>
      </c>
      <c r="L815" s="176" t="s">
        <v>645</v>
      </c>
      <c r="P815" s="176" t="s">
        <v>645</v>
      </c>
      <c r="T815" s="176" t="s">
        <v>645</v>
      </c>
      <c r="X815" s="176" t="s">
        <v>645</v>
      </c>
      <c r="Z815" s="176" t="s">
        <v>420</v>
      </c>
      <c r="AA815" s="176" t="s">
        <v>645</v>
      </c>
      <c r="AB815" s="176" t="s">
        <v>420</v>
      </c>
      <c r="AC815" s="176" t="s">
        <v>420</v>
      </c>
      <c r="AD815" s="176" t="s">
        <v>420</v>
      </c>
      <c r="AE815" s="176" t="s">
        <v>420</v>
      </c>
      <c r="AF815" s="176" t="s">
        <v>213</v>
      </c>
      <c r="AG815" s="176">
        <v>0.5</v>
      </c>
      <c r="AH815" s="176" t="s">
        <v>654</v>
      </c>
      <c r="AI815" s="176" t="s">
        <v>654</v>
      </c>
      <c r="AJ815" s="176" t="s">
        <v>654</v>
      </c>
      <c r="AK815" s="176" t="s">
        <v>654</v>
      </c>
      <c r="AL815" s="1231" t="s">
        <v>420</v>
      </c>
      <c r="AM815" s="176" t="s">
        <v>420</v>
      </c>
      <c r="AN815" s="176" t="s">
        <v>420</v>
      </c>
      <c r="AO815" s="176" t="s">
        <v>420</v>
      </c>
      <c r="AP815" s="176">
        <v>24</v>
      </c>
      <c r="AQ815" s="176">
        <v>216</v>
      </c>
      <c r="AR815" s="176" t="s">
        <v>420</v>
      </c>
      <c r="AS815" s="193" t="s">
        <v>420</v>
      </c>
    </row>
    <row r="816" spans="1:45" ht="16.5" customHeight="1">
      <c r="A816" s="175">
        <v>46163</v>
      </c>
      <c r="B816" s="176" t="s">
        <v>231</v>
      </c>
      <c r="C816" s="176" t="s">
        <v>645</v>
      </c>
      <c r="E816" s="176" t="s">
        <v>420</v>
      </c>
      <c r="F816" s="176" t="s">
        <v>420</v>
      </c>
      <c r="G816" s="176" t="s">
        <v>420</v>
      </c>
      <c r="H816" s="176" t="s">
        <v>420</v>
      </c>
      <c r="I816" s="176" t="s">
        <v>420</v>
      </c>
      <c r="L816" s="176" t="s">
        <v>645</v>
      </c>
      <c r="P816" s="176" t="s">
        <v>645</v>
      </c>
      <c r="T816" s="176" t="s">
        <v>645</v>
      </c>
      <c r="X816" s="176" t="s">
        <v>645</v>
      </c>
      <c r="Z816" s="176" t="s">
        <v>420</v>
      </c>
      <c r="AA816" s="176" t="s">
        <v>645</v>
      </c>
      <c r="AB816" s="176" t="s">
        <v>420</v>
      </c>
      <c r="AC816" s="176" t="s">
        <v>420</v>
      </c>
      <c r="AD816" s="176" t="s">
        <v>420</v>
      </c>
      <c r="AE816" s="176" t="s">
        <v>420</v>
      </c>
      <c r="AF816" s="176" t="s">
        <v>232</v>
      </c>
      <c r="AG816" s="176">
        <v>1</v>
      </c>
      <c r="AH816" s="176" t="s">
        <v>654</v>
      </c>
      <c r="AI816" s="176" t="s">
        <v>654</v>
      </c>
      <c r="AJ816" s="176" t="s">
        <v>654</v>
      </c>
      <c r="AK816" s="176" t="s">
        <v>654</v>
      </c>
      <c r="AL816" s="1231" t="s">
        <v>420</v>
      </c>
      <c r="AM816" s="176" t="s">
        <v>420</v>
      </c>
      <c r="AN816" s="176" t="s">
        <v>420</v>
      </c>
      <c r="AO816" s="176" t="s">
        <v>420</v>
      </c>
      <c r="AP816" s="176">
        <v>24</v>
      </c>
      <c r="AQ816" s="176">
        <v>216</v>
      </c>
      <c r="AR816" s="176" t="s">
        <v>420</v>
      </c>
      <c r="AS816" s="193" t="s">
        <v>420</v>
      </c>
    </row>
    <row r="817" spans="1:45" ht="16.5" customHeight="1">
      <c r="A817" s="175">
        <v>46163</v>
      </c>
      <c r="B817" s="176" t="s">
        <v>233</v>
      </c>
      <c r="C817" s="176" t="s">
        <v>17375</v>
      </c>
      <c r="D817" s="176" t="s">
        <v>646</v>
      </c>
      <c r="E817" s="176" t="s">
        <v>17253</v>
      </c>
      <c r="F817" s="176" t="s">
        <v>17344</v>
      </c>
      <c r="G817" s="176">
        <v>600</v>
      </c>
      <c r="H817" s="176" t="s">
        <v>1470</v>
      </c>
      <c r="I817" s="176">
        <v>5.5</v>
      </c>
      <c r="J817" s="176">
        <v>31</v>
      </c>
      <c r="K817" s="176">
        <v>3</v>
      </c>
      <c r="L817" s="176">
        <v>6510</v>
      </c>
      <c r="N817" s="176">
        <v>11</v>
      </c>
      <c r="O817" s="176">
        <v>2</v>
      </c>
      <c r="P817" s="176">
        <v>6640</v>
      </c>
      <c r="R817" s="176">
        <v>4</v>
      </c>
      <c r="S817" s="176">
        <v>0</v>
      </c>
      <c r="T817" s="176">
        <v>6490</v>
      </c>
      <c r="V817" s="176">
        <v>11</v>
      </c>
      <c r="W817" s="176">
        <v>3</v>
      </c>
      <c r="X817" s="176">
        <v>6630</v>
      </c>
      <c r="Z817" s="176">
        <v>5.0526315789473673</v>
      </c>
      <c r="AA817" s="176">
        <v>19</v>
      </c>
      <c r="AB817" s="176">
        <v>0.99238782051282048</v>
      </c>
      <c r="AC817" s="176">
        <v>65.674999999999997</v>
      </c>
      <c r="AD817" s="176">
        <v>2.375</v>
      </c>
      <c r="AE817" s="176">
        <v>2.0416666666666665</v>
      </c>
      <c r="AF817" s="176" t="s">
        <v>232</v>
      </c>
      <c r="AG817" s="176">
        <v>1</v>
      </c>
      <c r="AH817" s="176" t="s">
        <v>844</v>
      </c>
      <c r="AI817" s="176" t="s">
        <v>15482</v>
      </c>
      <c r="AJ817" s="176" t="s">
        <v>650</v>
      </c>
      <c r="AK817" s="176" t="s">
        <v>650</v>
      </c>
      <c r="AL817" s="1231" t="s">
        <v>251</v>
      </c>
      <c r="AM817" s="176" t="s">
        <v>657</v>
      </c>
      <c r="AN817" s="176">
        <v>1.859</v>
      </c>
      <c r="AO817" s="176">
        <v>2</v>
      </c>
      <c r="AP817" s="176">
        <v>24</v>
      </c>
      <c r="AQ817" s="176">
        <v>216</v>
      </c>
      <c r="AR817" s="176">
        <v>3</v>
      </c>
      <c r="AS817" s="193">
        <v>28911.168000000001</v>
      </c>
    </row>
    <row r="818" spans="1:45" ht="16.5" customHeight="1">
      <c r="A818" s="175">
        <v>46163</v>
      </c>
      <c r="B818" s="176" t="s">
        <v>234</v>
      </c>
      <c r="C818" s="176" t="s">
        <v>645</v>
      </c>
      <c r="E818" s="176" t="s">
        <v>420</v>
      </c>
      <c r="F818" s="176" t="s">
        <v>420</v>
      </c>
      <c r="G818" s="176" t="s">
        <v>420</v>
      </c>
      <c r="H818" s="176" t="s">
        <v>420</v>
      </c>
      <c r="I818" s="176" t="s">
        <v>420</v>
      </c>
      <c r="L818" s="176" t="s">
        <v>645</v>
      </c>
      <c r="P818" s="176" t="s">
        <v>645</v>
      </c>
      <c r="T818" s="176" t="s">
        <v>645</v>
      </c>
      <c r="X818" s="176" t="s">
        <v>645</v>
      </c>
      <c r="Z818" s="176" t="s">
        <v>420</v>
      </c>
      <c r="AA818" s="176" t="s">
        <v>645</v>
      </c>
      <c r="AB818" s="176" t="s">
        <v>420</v>
      </c>
      <c r="AC818" s="176" t="s">
        <v>420</v>
      </c>
      <c r="AD818" s="176" t="s">
        <v>420</v>
      </c>
      <c r="AE818" s="176" t="s">
        <v>420</v>
      </c>
      <c r="AF818" s="176" t="s">
        <v>232</v>
      </c>
      <c r="AG818" s="176">
        <v>1</v>
      </c>
      <c r="AH818" s="176" t="s">
        <v>654</v>
      </c>
      <c r="AI818" s="176" t="s">
        <v>654</v>
      </c>
      <c r="AJ818" s="176" t="s">
        <v>654</v>
      </c>
      <c r="AK818" s="176" t="s">
        <v>654</v>
      </c>
      <c r="AL818" s="1231" t="s">
        <v>420</v>
      </c>
      <c r="AM818" s="176" t="s">
        <v>420</v>
      </c>
      <c r="AN818" s="176" t="s">
        <v>420</v>
      </c>
      <c r="AO818" s="176" t="s">
        <v>420</v>
      </c>
      <c r="AP818" s="176">
        <v>24</v>
      </c>
      <c r="AQ818" s="176">
        <v>216</v>
      </c>
      <c r="AR818" s="176" t="s">
        <v>420</v>
      </c>
      <c r="AS818" s="193" t="s">
        <v>420</v>
      </c>
    </row>
    <row r="819" spans="1:45" ht="16.5" customHeight="1">
      <c r="A819" s="175">
        <v>46163</v>
      </c>
      <c r="B819" s="176" t="s">
        <v>235</v>
      </c>
      <c r="C819" s="176" t="s">
        <v>17357</v>
      </c>
      <c r="D819" s="176" t="s">
        <v>646</v>
      </c>
      <c r="E819" s="176" t="s">
        <v>17253</v>
      </c>
      <c r="F819" s="176" t="s">
        <v>17358</v>
      </c>
      <c r="G819" s="176">
        <v>700</v>
      </c>
      <c r="H819" s="176" t="s">
        <v>814</v>
      </c>
      <c r="I819" s="176">
        <v>5.5</v>
      </c>
      <c r="J819" s="176">
        <v>37</v>
      </c>
      <c r="K819" s="176">
        <v>0</v>
      </c>
      <c r="L819" s="176">
        <v>8150</v>
      </c>
      <c r="M819" s="176">
        <v>9350</v>
      </c>
      <c r="N819" s="176">
        <v>33</v>
      </c>
      <c r="O819" s="176">
        <v>8</v>
      </c>
      <c r="P819" s="176">
        <v>8800</v>
      </c>
      <c r="Q819" s="176">
        <v>9070</v>
      </c>
      <c r="R819" s="176">
        <v>18</v>
      </c>
      <c r="S819" s="176">
        <v>0</v>
      </c>
      <c r="T819" s="176">
        <v>8610</v>
      </c>
      <c r="U819" s="176">
        <v>9350</v>
      </c>
      <c r="V819" s="176">
        <v>30</v>
      </c>
      <c r="W819" s="176">
        <v>2</v>
      </c>
      <c r="X819" s="176">
        <v>8330</v>
      </c>
      <c r="Y819" s="176">
        <v>8890</v>
      </c>
      <c r="Z819" s="176">
        <v>5.8775510204081636</v>
      </c>
      <c r="AA819" s="176">
        <v>39.333333333333336</v>
      </c>
      <c r="AB819" s="176">
        <v>0.99182024572649574</v>
      </c>
      <c r="AC819" s="176">
        <v>88.1875</v>
      </c>
      <c r="AD819" s="176">
        <v>4.916666666666667</v>
      </c>
      <c r="AE819" s="176">
        <v>4.5</v>
      </c>
      <c r="AF819" s="176" t="s">
        <v>236</v>
      </c>
      <c r="AG819" s="176">
        <v>1</v>
      </c>
      <c r="AH819" s="176" t="s">
        <v>667</v>
      </c>
      <c r="AI819" s="176" t="s">
        <v>651</v>
      </c>
      <c r="AJ819" s="176" t="s">
        <v>868</v>
      </c>
      <c r="AK819" s="176" t="s">
        <v>868</v>
      </c>
      <c r="AL819" s="1231" t="s">
        <v>252</v>
      </c>
      <c r="AM819" s="176" t="s">
        <v>466</v>
      </c>
      <c r="AN819" s="176">
        <v>1.1890000000000001</v>
      </c>
      <c r="AO819" s="176">
        <v>2.9</v>
      </c>
      <c r="AP819" s="176">
        <v>24</v>
      </c>
      <c r="AQ819" s="176">
        <v>216</v>
      </c>
      <c r="AR819" s="176">
        <v>3.9</v>
      </c>
      <c r="AS819" s="193">
        <v>24038.7264</v>
      </c>
    </row>
    <row r="820" spans="1:45" ht="16.5" customHeight="1">
      <c r="A820" s="175">
        <v>46163</v>
      </c>
      <c r="B820" s="176" t="s">
        <v>237</v>
      </c>
      <c r="C820" s="176" t="s">
        <v>17343</v>
      </c>
      <c r="D820" s="176" t="s">
        <v>646</v>
      </c>
      <c r="E820" s="176" t="s">
        <v>17253</v>
      </c>
      <c r="F820" s="176" t="s">
        <v>17344</v>
      </c>
      <c r="G820" s="176">
        <v>700</v>
      </c>
      <c r="H820" s="176" t="s">
        <v>876</v>
      </c>
      <c r="I820" s="176">
        <v>5.5</v>
      </c>
      <c r="L820" s="176" t="s">
        <v>641</v>
      </c>
      <c r="P820" s="176" t="s">
        <v>641</v>
      </c>
      <c r="T820" s="176" t="s">
        <v>641</v>
      </c>
      <c r="X820" s="176" t="s">
        <v>641</v>
      </c>
      <c r="Z820" s="176">
        <v>5.8536585365853666</v>
      </c>
      <c r="AA820" s="176" t="s">
        <v>641</v>
      </c>
      <c r="AB820" s="176" t="s">
        <v>420</v>
      </c>
      <c r="AC820" s="176" t="s">
        <v>420</v>
      </c>
      <c r="AD820" s="176" t="s">
        <v>420</v>
      </c>
      <c r="AE820" s="176" t="s">
        <v>420</v>
      </c>
      <c r="AF820" s="176" t="s">
        <v>236</v>
      </c>
      <c r="AG820" s="176">
        <v>1</v>
      </c>
      <c r="AH820" s="176" t="s">
        <v>654</v>
      </c>
      <c r="AI820" s="176" t="s">
        <v>654</v>
      </c>
      <c r="AJ820" s="176" t="s">
        <v>654</v>
      </c>
      <c r="AK820" s="176" t="s">
        <v>654</v>
      </c>
      <c r="AL820" s="1231" t="s">
        <v>251</v>
      </c>
      <c r="AM820" s="176" t="s">
        <v>466</v>
      </c>
      <c r="AN820" s="176">
        <v>1.1890000000000001</v>
      </c>
      <c r="AO820" s="176">
        <v>2.9</v>
      </c>
      <c r="AP820" s="176">
        <v>24</v>
      </c>
      <c r="AQ820" s="176">
        <v>216</v>
      </c>
      <c r="AR820" s="176">
        <v>3.9</v>
      </c>
      <c r="AS820" s="193">
        <v>24038.7264</v>
      </c>
    </row>
    <row r="821" spans="1:45" ht="16.5" customHeight="1">
      <c r="A821" s="175">
        <v>46163</v>
      </c>
      <c r="B821" s="176" t="s">
        <v>238</v>
      </c>
      <c r="C821" s="176" t="s">
        <v>17285</v>
      </c>
      <c r="E821" s="176" t="s">
        <v>17253</v>
      </c>
      <c r="F821" s="176" t="s">
        <v>17293</v>
      </c>
      <c r="G821" s="176">
        <v>670</v>
      </c>
      <c r="H821" s="176" t="s">
        <v>735</v>
      </c>
      <c r="I821" s="176">
        <v>5</v>
      </c>
      <c r="J821" s="176">
        <v>26</v>
      </c>
      <c r="K821" s="176">
        <v>0</v>
      </c>
      <c r="L821" s="176">
        <v>9260</v>
      </c>
      <c r="N821" s="176">
        <v>7</v>
      </c>
      <c r="O821" s="176">
        <v>0</v>
      </c>
      <c r="P821" s="176">
        <v>8240</v>
      </c>
      <c r="R821" s="176">
        <v>15</v>
      </c>
      <c r="S821" s="176">
        <v>0</v>
      </c>
      <c r="T821" s="176">
        <v>8800</v>
      </c>
      <c r="V821" s="176">
        <v>32</v>
      </c>
      <c r="W821" s="176">
        <v>2</v>
      </c>
      <c r="X821" s="176">
        <v>8800</v>
      </c>
      <c r="Z821" s="176">
        <v>6.2882096069868991</v>
      </c>
      <c r="AA821" s="176">
        <v>53.333333333333336</v>
      </c>
      <c r="AB821" s="176">
        <v>0.9984708867521368</v>
      </c>
      <c r="AC821" s="176">
        <v>87.75</v>
      </c>
      <c r="AD821" s="176">
        <v>6.666666666666667</v>
      </c>
      <c r="AE821" s="176">
        <v>6.5</v>
      </c>
      <c r="AF821" s="176" t="s">
        <v>236</v>
      </c>
      <c r="AG821" s="176">
        <v>2</v>
      </c>
      <c r="AH821" s="176" t="s">
        <v>667</v>
      </c>
      <c r="AI821" s="176" t="s">
        <v>651</v>
      </c>
      <c r="AJ821" s="176" t="s">
        <v>868</v>
      </c>
      <c r="AK821" s="176" t="s">
        <v>868</v>
      </c>
      <c r="AL821" s="1231" t="s">
        <v>251</v>
      </c>
      <c r="AM821" s="176" t="s">
        <v>466</v>
      </c>
      <c r="AN821" s="176">
        <v>1.1890000000000001</v>
      </c>
      <c r="AO821" s="176">
        <v>1.7</v>
      </c>
      <c r="AP821" s="176">
        <v>24</v>
      </c>
      <c r="AQ821" s="176">
        <v>216</v>
      </c>
      <c r="AR821" s="176">
        <v>2.7</v>
      </c>
      <c r="AS821" s="193">
        <v>16642.195200000002</v>
      </c>
    </row>
    <row r="822" spans="1:45" ht="16.5" customHeight="1">
      <c r="A822" s="175">
        <v>46163</v>
      </c>
      <c r="B822" s="176" t="s">
        <v>238</v>
      </c>
      <c r="C822" s="176" t="s">
        <v>17284</v>
      </c>
      <c r="E822" s="176" t="s">
        <v>17253</v>
      </c>
      <c r="F822" s="176" t="s">
        <v>17293</v>
      </c>
      <c r="G822" s="176">
        <v>670</v>
      </c>
      <c r="H822" s="176" t="s">
        <v>662</v>
      </c>
      <c r="I822" s="176">
        <v>5</v>
      </c>
      <c r="J822" s="176">
        <v>31</v>
      </c>
      <c r="K822" s="176">
        <v>0</v>
      </c>
      <c r="M822" s="176">
        <v>9260</v>
      </c>
      <c r="N822" s="176">
        <v>14</v>
      </c>
      <c r="O822" s="176">
        <v>0</v>
      </c>
      <c r="Q822" s="176">
        <v>9170</v>
      </c>
      <c r="R822" s="176">
        <v>9</v>
      </c>
      <c r="S822" s="176">
        <v>0</v>
      </c>
      <c r="U822" s="176">
        <v>9170</v>
      </c>
      <c r="V822" s="176">
        <v>19</v>
      </c>
      <c r="W822" s="176">
        <v>0</v>
      </c>
      <c r="Y822" s="176">
        <v>8800</v>
      </c>
      <c r="Z822" s="176">
        <v>6.1802575107296125</v>
      </c>
      <c r="AA822" s="176">
        <v>48.666666666666664</v>
      </c>
      <c r="AB822" s="176">
        <v>1</v>
      </c>
      <c r="AC822" s="176">
        <v>91</v>
      </c>
      <c r="AD822" s="176">
        <v>6.083333333333333</v>
      </c>
      <c r="AE822" s="176">
        <v>6.083333333333333</v>
      </c>
      <c r="AF822" s="176" t="s">
        <v>236</v>
      </c>
      <c r="AG822" s="176">
        <v>2</v>
      </c>
      <c r="AH822" s="176" t="s">
        <v>667</v>
      </c>
      <c r="AI822" s="176" t="s">
        <v>651</v>
      </c>
      <c r="AJ822" s="176" t="s">
        <v>653</v>
      </c>
      <c r="AK822" s="176" t="s">
        <v>653</v>
      </c>
      <c r="AM822" s="176" t="s">
        <v>466</v>
      </c>
      <c r="AN822" s="176">
        <v>1.1890000000000001</v>
      </c>
      <c r="AO822" s="176">
        <v>2.4</v>
      </c>
      <c r="AP822" s="176">
        <v>24</v>
      </c>
      <c r="AQ822" s="176">
        <v>216</v>
      </c>
      <c r="AR822" s="176">
        <v>3.4</v>
      </c>
      <c r="AS822" s="193">
        <v>20956.838400000001</v>
      </c>
    </row>
    <row r="823" spans="1:45" ht="16.5" customHeight="1">
      <c r="A823" s="175">
        <v>46163</v>
      </c>
      <c r="B823" s="176" t="s">
        <v>239</v>
      </c>
      <c r="C823" s="176" t="s">
        <v>645</v>
      </c>
      <c r="E823" s="176" t="s">
        <v>420</v>
      </c>
      <c r="F823" s="176" t="s">
        <v>420</v>
      </c>
      <c r="G823" s="176" t="s">
        <v>420</v>
      </c>
      <c r="H823" s="176" t="s">
        <v>420</v>
      </c>
      <c r="I823" s="176" t="s">
        <v>420</v>
      </c>
      <c r="L823" s="176" t="s">
        <v>645</v>
      </c>
      <c r="P823" s="176" t="s">
        <v>645</v>
      </c>
      <c r="T823" s="176" t="s">
        <v>645</v>
      </c>
      <c r="X823" s="176" t="s">
        <v>645</v>
      </c>
      <c r="Z823" s="176" t="s">
        <v>420</v>
      </c>
      <c r="AA823" s="176" t="s">
        <v>645</v>
      </c>
      <c r="AB823" s="176" t="s">
        <v>420</v>
      </c>
      <c r="AC823" s="176" t="s">
        <v>420</v>
      </c>
      <c r="AD823" s="176" t="s">
        <v>420</v>
      </c>
      <c r="AE823" s="176" t="s">
        <v>420</v>
      </c>
      <c r="AF823" s="176" t="s">
        <v>236</v>
      </c>
      <c r="AG823" s="176">
        <v>1</v>
      </c>
      <c r="AH823" s="176" t="s">
        <v>654</v>
      </c>
      <c r="AI823" s="176" t="s">
        <v>654</v>
      </c>
      <c r="AJ823" s="176" t="s">
        <v>654</v>
      </c>
      <c r="AK823" s="176" t="s">
        <v>654</v>
      </c>
      <c r="AL823" s="1231" t="s">
        <v>420</v>
      </c>
      <c r="AM823" s="176" t="s">
        <v>420</v>
      </c>
      <c r="AN823" s="176" t="s">
        <v>420</v>
      </c>
      <c r="AO823" s="176" t="s">
        <v>420</v>
      </c>
      <c r="AP823" s="176">
        <v>24</v>
      </c>
      <c r="AQ823" s="176">
        <v>216</v>
      </c>
      <c r="AR823" s="176" t="s">
        <v>420</v>
      </c>
      <c r="AS823" s="193" t="s">
        <v>420</v>
      </c>
    </row>
    <row r="824" spans="1:45" ht="16.5" customHeight="1">
      <c r="A824" s="175">
        <v>46163</v>
      </c>
      <c r="B824" s="176" t="s">
        <v>389</v>
      </c>
      <c r="C824" s="176" t="s">
        <v>17383</v>
      </c>
      <c r="D824" s="176" t="s">
        <v>646</v>
      </c>
      <c r="E824" s="176" t="s">
        <v>17253</v>
      </c>
      <c r="F824" s="176" t="s">
        <v>17358</v>
      </c>
      <c r="G824" s="176">
        <v>700</v>
      </c>
      <c r="H824" s="176" t="s">
        <v>805</v>
      </c>
      <c r="I824" s="176">
        <v>5.5</v>
      </c>
      <c r="J824" s="176">
        <v>42</v>
      </c>
      <c r="K824" s="176">
        <v>0</v>
      </c>
      <c r="L824" s="176">
        <v>8610</v>
      </c>
      <c r="M824" s="176">
        <v>10000</v>
      </c>
      <c r="N824" s="176">
        <v>20</v>
      </c>
      <c r="O824" s="176">
        <v>0</v>
      </c>
      <c r="P824" s="176">
        <v>8430</v>
      </c>
      <c r="Q824" s="176">
        <v>9440</v>
      </c>
      <c r="R824" s="176">
        <v>29</v>
      </c>
      <c r="S824" s="176">
        <v>2</v>
      </c>
      <c r="T824" s="176">
        <v>8610</v>
      </c>
      <c r="U824" s="176">
        <v>10000</v>
      </c>
      <c r="V824" s="176">
        <v>31</v>
      </c>
      <c r="W824" s="176">
        <v>2</v>
      </c>
      <c r="X824" s="176">
        <v>8610</v>
      </c>
      <c r="Y824" s="176">
        <v>10000</v>
      </c>
      <c r="Z824" s="176">
        <v>5.8536585365853666</v>
      </c>
      <c r="AA824" s="176">
        <v>40.666666666666664</v>
      </c>
      <c r="AB824" s="176">
        <v>0.99671474358974355</v>
      </c>
      <c r="AC824" s="176">
        <v>92.125</v>
      </c>
      <c r="AD824" s="176">
        <v>5.083333333333333</v>
      </c>
      <c r="AE824" s="176">
        <v>4.916666666666667</v>
      </c>
      <c r="AF824" s="176" t="s">
        <v>236</v>
      </c>
      <c r="AG824" s="176">
        <v>1</v>
      </c>
      <c r="AH824" s="176" t="s">
        <v>667</v>
      </c>
      <c r="AI824" s="176" t="s">
        <v>15435</v>
      </c>
      <c r="AJ824" s="176" t="s">
        <v>653</v>
      </c>
      <c r="AK824" s="176" t="s">
        <v>653</v>
      </c>
      <c r="AL824" s="1231" t="s">
        <v>252</v>
      </c>
      <c r="AM824" s="176" t="s">
        <v>466</v>
      </c>
      <c r="AN824" s="176">
        <v>1.1890000000000001</v>
      </c>
      <c r="AO824" s="176">
        <v>2.8</v>
      </c>
      <c r="AP824" s="176">
        <v>24</v>
      </c>
      <c r="AQ824" s="176">
        <v>216</v>
      </c>
      <c r="AR824" s="176">
        <v>3.8</v>
      </c>
      <c r="AS824" s="193">
        <v>23422.3488</v>
      </c>
    </row>
    <row r="825" spans="1:45" ht="16.5" customHeight="1">
      <c r="A825" s="175">
        <v>46163</v>
      </c>
      <c r="B825" s="176" t="s">
        <v>418</v>
      </c>
      <c r="C825" s="176" t="s">
        <v>17359</v>
      </c>
      <c r="D825" s="176" t="s">
        <v>646</v>
      </c>
      <c r="E825" s="176" t="s">
        <v>17253</v>
      </c>
      <c r="F825" s="176" t="s">
        <v>17358</v>
      </c>
      <c r="G825" s="176">
        <v>700</v>
      </c>
      <c r="H825" s="176" t="s">
        <v>944</v>
      </c>
      <c r="I825" s="176">
        <v>5.5</v>
      </c>
      <c r="J825" s="176">
        <v>31</v>
      </c>
      <c r="K825" s="176">
        <v>4</v>
      </c>
      <c r="L825" s="176">
        <v>9630</v>
      </c>
      <c r="M825" s="176">
        <v>9070</v>
      </c>
      <c r="N825" s="176">
        <v>26</v>
      </c>
      <c r="O825" s="176">
        <v>0</v>
      </c>
      <c r="P825" s="176">
        <v>9630</v>
      </c>
      <c r="Q825" s="176">
        <v>9630</v>
      </c>
      <c r="R825" s="176">
        <v>21</v>
      </c>
      <c r="S825" s="176">
        <v>2</v>
      </c>
      <c r="T825" s="176">
        <v>9910</v>
      </c>
      <c r="U825" s="176">
        <v>9630</v>
      </c>
      <c r="V825" s="176">
        <v>13</v>
      </c>
      <c r="W825" s="176">
        <v>1</v>
      </c>
      <c r="X825" s="176">
        <v>9810</v>
      </c>
      <c r="Y825" s="176">
        <v>9630</v>
      </c>
      <c r="Z825" s="176">
        <v>5.8536585365853666</v>
      </c>
      <c r="AA825" s="176">
        <v>30.333333333333332</v>
      </c>
      <c r="AB825" s="176">
        <v>0.99425080128205123</v>
      </c>
      <c r="AC825" s="176">
        <v>96.174999999999997</v>
      </c>
      <c r="AD825" s="176">
        <v>3.7916666666666665</v>
      </c>
      <c r="AE825" s="176">
        <v>3.5</v>
      </c>
      <c r="AF825" s="176" t="s">
        <v>236</v>
      </c>
      <c r="AG825" s="176">
        <v>1</v>
      </c>
      <c r="AH825" s="176" t="s">
        <v>651</v>
      </c>
      <c r="AI825" s="176" t="s">
        <v>15435</v>
      </c>
      <c r="AJ825" s="176" t="s">
        <v>653</v>
      </c>
      <c r="AK825" s="176" t="s">
        <v>653</v>
      </c>
      <c r="AL825" s="1231" t="s">
        <v>252</v>
      </c>
      <c r="AM825" s="176" t="s">
        <v>466</v>
      </c>
      <c r="AN825" s="176">
        <v>1.1890000000000001</v>
      </c>
      <c r="AO825" s="176">
        <v>2.8</v>
      </c>
      <c r="AP825" s="176">
        <v>24</v>
      </c>
      <c r="AQ825" s="176">
        <v>216</v>
      </c>
      <c r="AR825" s="176">
        <v>3.8</v>
      </c>
      <c r="AS825" s="193">
        <v>23422.3488</v>
      </c>
    </row>
    <row r="826" spans="1:45" ht="16.5" customHeight="1">
      <c r="A826" s="175">
        <v>46163</v>
      </c>
      <c r="B826" s="176" t="s">
        <v>240</v>
      </c>
      <c r="C826" s="176" t="s">
        <v>17384</v>
      </c>
      <c r="E826" s="176" t="s">
        <v>4424</v>
      </c>
      <c r="F826" s="176" t="s">
        <v>17394</v>
      </c>
      <c r="G826" s="176">
        <v>500</v>
      </c>
      <c r="H826" s="176" t="s">
        <v>1088</v>
      </c>
      <c r="I826" s="176">
        <v>4</v>
      </c>
      <c r="J826" s="176">
        <v>24</v>
      </c>
      <c r="K826" s="176">
        <v>0</v>
      </c>
      <c r="L826" s="176">
        <v>2757</v>
      </c>
      <c r="N826" s="176">
        <v>2</v>
      </c>
      <c r="O826" s="176">
        <v>0</v>
      </c>
      <c r="P826" s="176">
        <v>2950</v>
      </c>
      <c r="R826" s="176">
        <v>8</v>
      </c>
      <c r="S826" s="176">
        <v>0</v>
      </c>
      <c r="T826" s="176">
        <v>3000</v>
      </c>
      <c r="V826" s="176">
        <v>6</v>
      </c>
      <c r="W826" s="176">
        <v>0</v>
      </c>
      <c r="X826" s="176">
        <v>3470</v>
      </c>
      <c r="Z826" s="176">
        <v>2.028169014084507</v>
      </c>
      <c r="AA826" s="176">
        <v>20</v>
      </c>
      <c r="AB826" s="176">
        <v>1</v>
      </c>
      <c r="AC826" s="176">
        <v>30.442499999999999</v>
      </c>
      <c r="AD826" s="176">
        <v>2.5</v>
      </c>
      <c r="AE826" s="176">
        <v>1.6666666666666667</v>
      </c>
      <c r="AF826" s="176" t="s">
        <v>241</v>
      </c>
      <c r="AG826" s="176">
        <v>3</v>
      </c>
      <c r="AH826" s="176" t="s">
        <v>649</v>
      </c>
      <c r="AI826" s="176" t="s">
        <v>649</v>
      </c>
      <c r="AJ826" s="176" t="s">
        <v>648</v>
      </c>
      <c r="AK826" s="176" t="s">
        <v>648</v>
      </c>
      <c r="AL826" s="1231" t="s">
        <v>252</v>
      </c>
      <c r="AM826" s="176" t="s">
        <v>126</v>
      </c>
      <c r="AN826" s="176">
        <v>0.91100000000000003</v>
      </c>
      <c r="AO826" s="176">
        <v>0.9</v>
      </c>
      <c r="AP826" s="176">
        <v>24</v>
      </c>
      <c r="AQ826" s="176">
        <v>216</v>
      </c>
      <c r="AR826" s="176">
        <v>1.9</v>
      </c>
      <c r="AS826" s="193">
        <v>8972.9856</v>
      </c>
    </row>
    <row r="827" spans="1:45" ht="16.5" customHeight="1">
      <c r="A827" s="175">
        <v>46163</v>
      </c>
      <c r="B827" s="176" t="s">
        <v>240</v>
      </c>
      <c r="C827" s="176" t="s">
        <v>17385</v>
      </c>
      <c r="E827" s="176" t="s">
        <v>16561</v>
      </c>
      <c r="F827" s="176" t="s">
        <v>17395</v>
      </c>
      <c r="G827" s="176">
        <v>600</v>
      </c>
      <c r="H827" s="176" t="s">
        <v>491</v>
      </c>
      <c r="I827" s="176">
        <v>5</v>
      </c>
      <c r="J827" s="176">
        <v>16</v>
      </c>
      <c r="K827" s="176">
        <v>0</v>
      </c>
      <c r="L827" s="176">
        <v>2757</v>
      </c>
      <c r="N827" s="176">
        <v>12</v>
      </c>
      <c r="O827" s="176">
        <v>0</v>
      </c>
      <c r="P827" s="176">
        <v>2950</v>
      </c>
      <c r="R827" s="176">
        <v>8</v>
      </c>
      <c r="S827" s="176">
        <v>0</v>
      </c>
      <c r="T827" s="176">
        <v>3000</v>
      </c>
      <c r="V827" s="176">
        <v>14</v>
      </c>
      <c r="W827" s="176">
        <v>0</v>
      </c>
      <c r="X827" s="176">
        <v>3470</v>
      </c>
      <c r="Z827" s="176">
        <v>2.8402366863905324</v>
      </c>
      <c r="AA827" s="176">
        <v>25</v>
      </c>
      <c r="AB827" s="176">
        <v>1</v>
      </c>
      <c r="AC827" s="176">
        <v>30.442499999999999</v>
      </c>
      <c r="AD827" s="176">
        <v>3.125</v>
      </c>
      <c r="AE827" s="176">
        <v>2.0833333333333335</v>
      </c>
      <c r="AF827" s="176" t="s">
        <v>241</v>
      </c>
      <c r="AG827" s="176">
        <v>3</v>
      </c>
      <c r="AH827" s="176" t="s">
        <v>649</v>
      </c>
      <c r="AI827" s="176" t="s">
        <v>649</v>
      </c>
      <c r="AJ827" s="176" t="s">
        <v>648</v>
      </c>
      <c r="AK827" s="176" t="s">
        <v>648</v>
      </c>
      <c r="AM827" s="176" t="s">
        <v>126</v>
      </c>
      <c r="AN827" s="176">
        <v>0.91100000000000003</v>
      </c>
      <c r="AO827" s="176">
        <v>1.3</v>
      </c>
      <c r="AP827" s="176">
        <v>24</v>
      </c>
      <c r="AQ827" s="176">
        <v>216</v>
      </c>
      <c r="AR827" s="176">
        <v>2.2999999999999998</v>
      </c>
      <c r="AS827" s="193">
        <v>10862.035199999998</v>
      </c>
    </row>
    <row r="828" spans="1:45" ht="16.5" customHeight="1">
      <c r="A828" s="175">
        <v>46163</v>
      </c>
      <c r="B828" s="176" t="s">
        <v>242</v>
      </c>
      <c r="C828" s="176" t="s">
        <v>386</v>
      </c>
      <c r="E828" s="176" t="s">
        <v>420</v>
      </c>
      <c r="F828" s="176" t="s">
        <v>420</v>
      </c>
      <c r="G828" s="176" t="s">
        <v>420</v>
      </c>
      <c r="H828" s="176" t="s">
        <v>420</v>
      </c>
      <c r="I828" s="176" t="s">
        <v>420</v>
      </c>
      <c r="L828" s="176" t="s">
        <v>386</v>
      </c>
      <c r="P828" s="176" t="s">
        <v>386</v>
      </c>
      <c r="T828" s="176" t="s">
        <v>386</v>
      </c>
      <c r="X828" s="176" t="s">
        <v>386</v>
      </c>
      <c r="Z828" s="176" t="s">
        <v>420</v>
      </c>
      <c r="AA828" s="176" t="s">
        <v>386</v>
      </c>
      <c r="AB828" s="176" t="s">
        <v>420</v>
      </c>
      <c r="AC828" s="176" t="s">
        <v>420</v>
      </c>
      <c r="AD828" s="176" t="s">
        <v>420</v>
      </c>
      <c r="AE828" s="176" t="s">
        <v>420</v>
      </c>
      <c r="AF828" s="176" t="s">
        <v>241</v>
      </c>
      <c r="AG828" s="176">
        <v>5</v>
      </c>
      <c r="AH828" s="176" t="s">
        <v>649</v>
      </c>
      <c r="AI828" s="176" t="s">
        <v>649</v>
      </c>
      <c r="AJ828" s="176" t="s">
        <v>648</v>
      </c>
      <c r="AK828" s="176" t="s">
        <v>648</v>
      </c>
      <c r="AL828" s="1231" t="s">
        <v>420</v>
      </c>
      <c r="AM828" s="176" t="s">
        <v>420</v>
      </c>
      <c r="AN828" s="176" t="s">
        <v>420</v>
      </c>
      <c r="AO828" s="176" t="s">
        <v>420</v>
      </c>
      <c r="AP828" s="176">
        <v>24</v>
      </c>
      <c r="AQ828" s="176">
        <v>216</v>
      </c>
      <c r="AR828" s="176" t="s">
        <v>420</v>
      </c>
      <c r="AS828" s="193" t="s">
        <v>420</v>
      </c>
    </row>
    <row r="829" spans="1:45" ht="16.5" customHeight="1">
      <c r="A829" s="175">
        <v>46163</v>
      </c>
      <c r="B829" s="176" t="s">
        <v>16531</v>
      </c>
      <c r="C829" s="176" t="s">
        <v>16707</v>
      </c>
      <c r="E829" s="176" t="s">
        <v>420</v>
      </c>
      <c r="F829" s="176" t="s">
        <v>420</v>
      </c>
      <c r="G829" s="176" t="s">
        <v>420</v>
      </c>
      <c r="H829" s="176" t="s">
        <v>420</v>
      </c>
      <c r="I829" s="176" t="s">
        <v>420</v>
      </c>
      <c r="L829" s="176" t="s">
        <v>645</v>
      </c>
      <c r="P829" s="176" t="s">
        <v>645</v>
      </c>
      <c r="T829" s="176" t="s">
        <v>645</v>
      </c>
      <c r="X829" s="176" t="s">
        <v>645</v>
      </c>
      <c r="Z829" s="176" t="s">
        <v>420</v>
      </c>
      <c r="AA829" s="176" t="s">
        <v>645</v>
      </c>
      <c r="AB829" s="176" t="s">
        <v>420</v>
      </c>
      <c r="AC829" s="176" t="s">
        <v>420</v>
      </c>
      <c r="AD829" s="176" t="s">
        <v>420</v>
      </c>
      <c r="AE829" s="176" t="s">
        <v>420</v>
      </c>
      <c r="AF829" s="176" t="s">
        <v>243</v>
      </c>
      <c r="AG829" s="176">
        <v>1</v>
      </c>
      <c r="AH829" s="176" t="s">
        <v>654</v>
      </c>
      <c r="AI829" s="176" t="s">
        <v>654</v>
      </c>
      <c r="AJ829" s="176" t="s">
        <v>654</v>
      </c>
      <c r="AK829" s="176" t="s">
        <v>654</v>
      </c>
      <c r="AL829" s="1231" t="s">
        <v>420</v>
      </c>
      <c r="AM829" s="176" t="s">
        <v>420</v>
      </c>
      <c r="AN829" s="176" t="s">
        <v>420</v>
      </c>
      <c r="AO829" s="176" t="s">
        <v>420</v>
      </c>
      <c r="AP829" s="176">
        <v>24</v>
      </c>
      <c r="AQ829" s="176">
        <v>216</v>
      </c>
      <c r="AR829" s="176" t="s">
        <v>420</v>
      </c>
      <c r="AS829" s="193" t="s">
        <v>420</v>
      </c>
    </row>
    <row r="830" spans="1:45" ht="16.5" customHeight="1">
      <c r="A830" s="175">
        <v>46163</v>
      </c>
      <c r="B830" s="176" t="s">
        <v>244</v>
      </c>
      <c r="C830" s="176" t="s">
        <v>16707</v>
      </c>
      <c r="E830" s="176" t="s">
        <v>420</v>
      </c>
      <c r="F830" s="176" t="s">
        <v>420</v>
      </c>
      <c r="G830" s="176" t="s">
        <v>420</v>
      </c>
      <c r="H830" s="176" t="s">
        <v>420</v>
      </c>
      <c r="I830" s="176" t="s">
        <v>420</v>
      </c>
      <c r="L830" s="176" t="s">
        <v>645</v>
      </c>
      <c r="P830" s="176" t="s">
        <v>645</v>
      </c>
      <c r="T830" s="176" t="s">
        <v>645</v>
      </c>
      <c r="X830" s="176" t="s">
        <v>645</v>
      </c>
      <c r="Z830" s="176" t="s">
        <v>420</v>
      </c>
      <c r="AA830" s="176" t="s">
        <v>645</v>
      </c>
      <c r="AB830" s="176" t="s">
        <v>420</v>
      </c>
      <c r="AC830" s="176" t="s">
        <v>420</v>
      </c>
      <c r="AD830" s="176" t="s">
        <v>420</v>
      </c>
      <c r="AE830" s="176" t="s">
        <v>420</v>
      </c>
      <c r="AF830" s="176" t="s">
        <v>243</v>
      </c>
      <c r="AG830" s="176">
        <v>1</v>
      </c>
      <c r="AH830" s="176" t="s">
        <v>654</v>
      </c>
      <c r="AI830" s="176" t="s">
        <v>654</v>
      </c>
      <c r="AJ830" s="176" t="s">
        <v>654</v>
      </c>
      <c r="AK830" s="176" t="s">
        <v>654</v>
      </c>
      <c r="AL830" s="1231" t="s">
        <v>420</v>
      </c>
      <c r="AM830" s="176" t="s">
        <v>420</v>
      </c>
      <c r="AN830" s="176" t="s">
        <v>420</v>
      </c>
      <c r="AO830" s="176" t="s">
        <v>420</v>
      </c>
      <c r="AP830" s="176">
        <v>24</v>
      </c>
      <c r="AQ830" s="176">
        <v>216</v>
      </c>
      <c r="AR830" s="176" t="s">
        <v>420</v>
      </c>
      <c r="AS830" s="193" t="s">
        <v>420</v>
      </c>
    </row>
    <row r="831" spans="1:45" ht="16.5" customHeight="1">
      <c r="A831" s="175">
        <v>46163</v>
      </c>
      <c r="B831" s="176" t="s">
        <v>245</v>
      </c>
      <c r="C831" s="176" t="s">
        <v>16707</v>
      </c>
      <c r="E831" s="176" t="s">
        <v>420</v>
      </c>
      <c r="F831" s="176" t="s">
        <v>420</v>
      </c>
      <c r="G831" s="176" t="s">
        <v>420</v>
      </c>
      <c r="H831" s="176" t="s">
        <v>420</v>
      </c>
      <c r="I831" s="176" t="s">
        <v>420</v>
      </c>
      <c r="L831" s="176" t="s">
        <v>645</v>
      </c>
      <c r="P831" s="176" t="s">
        <v>645</v>
      </c>
      <c r="T831" s="176" t="s">
        <v>645</v>
      </c>
      <c r="X831" s="176" t="s">
        <v>645</v>
      </c>
      <c r="Z831" s="176" t="s">
        <v>420</v>
      </c>
      <c r="AA831" s="176" t="s">
        <v>645</v>
      </c>
      <c r="AB831" s="176" t="s">
        <v>420</v>
      </c>
      <c r="AC831" s="176" t="s">
        <v>420</v>
      </c>
      <c r="AD831" s="176" t="s">
        <v>420</v>
      </c>
      <c r="AE831" s="176" t="s">
        <v>420</v>
      </c>
      <c r="AF831" s="176" t="s">
        <v>243</v>
      </c>
      <c r="AG831" s="176">
        <v>1</v>
      </c>
      <c r="AH831" s="176" t="s">
        <v>654</v>
      </c>
      <c r="AI831" s="176" t="s">
        <v>654</v>
      </c>
      <c r="AJ831" s="176" t="s">
        <v>654</v>
      </c>
      <c r="AK831" s="176" t="s">
        <v>654</v>
      </c>
      <c r="AL831" s="1231" t="s">
        <v>420</v>
      </c>
      <c r="AM831" s="176" t="s">
        <v>420</v>
      </c>
      <c r="AN831" s="176" t="s">
        <v>420</v>
      </c>
      <c r="AO831" s="176" t="s">
        <v>420</v>
      </c>
      <c r="AP831" s="176">
        <v>24</v>
      </c>
      <c r="AQ831" s="176">
        <v>216</v>
      </c>
      <c r="AR831" s="176" t="s">
        <v>420</v>
      </c>
      <c r="AS831" s="193" t="s">
        <v>420</v>
      </c>
    </row>
    <row r="832" spans="1:45" ht="16.5" customHeight="1">
      <c r="A832" s="175">
        <v>46163</v>
      </c>
      <c r="B832" s="176" t="s">
        <v>246</v>
      </c>
      <c r="C832" s="176" t="s">
        <v>16707</v>
      </c>
      <c r="E832" s="176" t="s">
        <v>420</v>
      </c>
      <c r="F832" s="176" t="s">
        <v>420</v>
      </c>
      <c r="G832" s="176" t="s">
        <v>420</v>
      </c>
      <c r="H832" s="176" t="s">
        <v>420</v>
      </c>
      <c r="I832" s="176" t="s">
        <v>420</v>
      </c>
      <c r="L832" s="176" t="s">
        <v>645</v>
      </c>
      <c r="P832" s="176" t="s">
        <v>645</v>
      </c>
      <c r="T832" s="176" t="s">
        <v>645</v>
      </c>
      <c r="X832" s="176" t="s">
        <v>645</v>
      </c>
      <c r="Z832" s="176" t="s">
        <v>420</v>
      </c>
      <c r="AA832" s="176" t="s">
        <v>645</v>
      </c>
      <c r="AB832" s="176" t="s">
        <v>420</v>
      </c>
      <c r="AC832" s="176" t="s">
        <v>420</v>
      </c>
      <c r="AD832" s="176" t="s">
        <v>420</v>
      </c>
      <c r="AE832" s="176" t="s">
        <v>420</v>
      </c>
      <c r="AF832" s="176" t="s">
        <v>243</v>
      </c>
      <c r="AG832" s="176">
        <v>1</v>
      </c>
      <c r="AH832" s="176" t="s">
        <v>654</v>
      </c>
      <c r="AI832" s="176" t="s">
        <v>654</v>
      </c>
      <c r="AJ832" s="176" t="s">
        <v>654</v>
      </c>
      <c r="AK832" s="176" t="s">
        <v>654</v>
      </c>
      <c r="AL832" s="1231" t="s">
        <v>420</v>
      </c>
      <c r="AM832" s="176" t="s">
        <v>420</v>
      </c>
      <c r="AN832" s="176" t="s">
        <v>420</v>
      </c>
      <c r="AO832" s="176" t="s">
        <v>420</v>
      </c>
      <c r="AP832" s="176">
        <v>24</v>
      </c>
      <c r="AQ832" s="176">
        <v>216</v>
      </c>
      <c r="AR832" s="176" t="s">
        <v>420</v>
      </c>
      <c r="AS832" s="193" t="s">
        <v>420</v>
      </c>
    </row>
    <row r="833" spans="1:45" ht="16.5" customHeight="1">
      <c r="A833" s="175">
        <v>46163</v>
      </c>
      <c r="B833" s="176" t="s">
        <v>247</v>
      </c>
      <c r="C833" s="176" t="s">
        <v>16707</v>
      </c>
      <c r="E833" s="176" t="s">
        <v>420</v>
      </c>
      <c r="F833" s="176" t="s">
        <v>420</v>
      </c>
      <c r="G833" s="176" t="s">
        <v>420</v>
      </c>
      <c r="H833" s="176" t="s">
        <v>420</v>
      </c>
      <c r="I833" s="176" t="s">
        <v>420</v>
      </c>
      <c r="L833" s="176" t="s">
        <v>645</v>
      </c>
      <c r="P833" s="176" t="s">
        <v>645</v>
      </c>
      <c r="T833" s="176" t="s">
        <v>645</v>
      </c>
      <c r="X833" s="176" t="s">
        <v>645</v>
      </c>
      <c r="Z833" s="176" t="s">
        <v>420</v>
      </c>
      <c r="AA833" s="176" t="s">
        <v>645</v>
      </c>
      <c r="AB833" s="176" t="s">
        <v>420</v>
      </c>
      <c r="AC833" s="176" t="s">
        <v>420</v>
      </c>
      <c r="AD833" s="176" t="s">
        <v>420</v>
      </c>
      <c r="AE833" s="176" t="s">
        <v>420</v>
      </c>
      <c r="AF833" s="176" t="s">
        <v>243</v>
      </c>
      <c r="AG833" s="176">
        <v>1</v>
      </c>
      <c r="AH833" s="176" t="s">
        <v>654</v>
      </c>
      <c r="AI833" s="176" t="s">
        <v>654</v>
      </c>
      <c r="AJ833" s="176" t="s">
        <v>654</v>
      </c>
      <c r="AK833" s="176" t="s">
        <v>654</v>
      </c>
      <c r="AL833" s="1231" t="s">
        <v>420</v>
      </c>
      <c r="AM833" s="176" t="s">
        <v>420</v>
      </c>
      <c r="AN833" s="176" t="s">
        <v>420</v>
      </c>
      <c r="AO833" s="176" t="s">
        <v>420</v>
      </c>
      <c r="AP833" s="176">
        <v>24</v>
      </c>
      <c r="AQ833" s="176">
        <v>216</v>
      </c>
      <c r="AR833" s="176" t="s">
        <v>420</v>
      </c>
      <c r="AS833" s="193" t="s">
        <v>420</v>
      </c>
    </row>
    <row r="834" spans="1:45" ht="16.5" customHeight="1">
      <c r="A834" s="175">
        <v>46163</v>
      </c>
      <c r="B834" s="176" t="s">
        <v>248</v>
      </c>
      <c r="C834" s="176" t="s">
        <v>16707</v>
      </c>
      <c r="E834" s="176" t="s">
        <v>420</v>
      </c>
      <c r="F834" s="176" t="s">
        <v>420</v>
      </c>
      <c r="G834" s="176" t="s">
        <v>420</v>
      </c>
      <c r="H834" s="176" t="s">
        <v>420</v>
      </c>
      <c r="I834" s="176" t="s">
        <v>420</v>
      </c>
      <c r="L834" s="176" t="s">
        <v>645</v>
      </c>
      <c r="P834" s="176" t="s">
        <v>645</v>
      </c>
      <c r="T834" s="176" t="s">
        <v>645</v>
      </c>
      <c r="X834" s="176" t="s">
        <v>645</v>
      </c>
      <c r="Z834" s="176" t="s">
        <v>420</v>
      </c>
      <c r="AA834" s="176" t="s">
        <v>645</v>
      </c>
      <c r="AB834" s="176" t="s">
        <v>420</v>
      </c>
      <c r="AC834" s="176" t="s">
        <v>420</v>
      </c>
      <c r="AD834" s="176" t="s">
        <v>420</v>
      </c>
      <c r="AE834" s="176" t="s">
        <v>420</v>
      </c>
      <c r="AF834" s="176" t="s">
        <v>243</v>
      </c>
      <c r="AG834" s="176">
        <v>1</v>
      </c>
      <c r="AH834" s="176" t="s">
        <v>654</v>
      </c>
      <c r="AI834" s="176" t="s">
        <v>654</v>
      </c>
      <c r="AJ834" s="176" t="s">
        <v>654</v>
      </c>
      <c r="AK834" s="176" t="s">
        <v>654</v>
      </c>
      <c r="AL834" s="1231" t="s">
        <v>420</v>
      </c>
      <c r="AM834" s="176" t="s">
        <v>420</v>
      </c>
      <c r="AN834" s="176" t="s">
        <v>420</v>
      </c>
      <c r="AO834" s="176" t="s">
        <v>420</v>
      </c>
      <c r="AP834" s="176">
        <v>24</v>
      </c>
      <c r="AQ834" s="176">
        <v>216</v>
      </c>
      <c r="AR834" s="176" t="s">
        <v>420</v>
      </c>
      <c r="AS834" s="193" t="s">
        <v>420</v>
      </c>
    </row>
    <row r="835" spans="1:45" ht="16.5" customHeight="1">
      <c r="A835" s="175">
        <v>46163</v>
      </c>
      <c r="B835" s="176" t="s">
        <v>249</v>
      </c>
      <c r="C835" s="176" t="s">
        <v>16707</v>
      </c>
      <c r="E835" s="176" t="s">
        <v>420</v>
      </c>
      <c r="F835" s="176" t="s">
        <v>420</v>
      </c>
      <c r="G835" s="176" t="s">
        <v>420</v>
      </c>
      <c r="H835" s="176" t="s">
        <v>420</v>
      </c>
      <c r="I835" s="176" t="s">
        <v>420</v>
      </c>
      <c r="L835" s="176" t="s">
        <v>645</v>
      </c>
      <c r="P835" s="176" t="s">
        <v>645</v>
      </c>
      <c r="T835" s="176" t="s">
        <v>645</v>
      </c>
      <c r="X835" s="176" t="s">
        <v>645</v>
      </c>
      <c r="Z835" s="176" t="s">
        <v>420</v>
      </c>
      <c r="AA835" s="176" t="s">
        <v>645</v>
      </c>
      <c r="AB835" s="176" t="s">
        <v>420</v>
      </c>
      <c r="AC835" s="176" t="s">
        <v>420</v>
      </c>
      <c r="AD835" s="176" t="s">
        <v>420</v>
      </c>
      <c r="AE835" s="176" t="s">
        <v>420</v>
      </c>
      <c r="AF835" s="176" t="s">
        <v>243</v>
      </c>
      <c r="AG835" s="176">
        <v>1</v>
      </c>
      <c r="AH835" s="176" t="s">
        <v>654</v>
      </c>
      <c r="AI835" s="176" t="s">
        <v>654</v>
      </c>
      <c r="AJ835" s="176" t="s">
        <v>654</v>
      </c>
      <c r="AK835" s="176" t="s">
        <v>654</v>
      </c>
      <c r="AL835" s="1231" t="s">
        <v>420</v>
      </c>
      <c r="AM835" s="176" t="s">
        <v>420</v>
      </c>
      <c r="AN835" s="176" t="s">
        <v>420</v>
      </c>
      <c r="AO835" s="176" t="s">
        <v>420</v>
      </c>
      <c r="AP835" s="176">
        <v>24</v>
      </c>
      <c r="AQ835" s="176">
        <v>216</v>
      </c>
      <c r="AR835" s="176" t="s">
        <v>420</v>
      </c>
      <c r="AS835" s="193" t="s">
        <v>420</v>
      </c>
    </row>
    <row r="836" spans="1:45" ht="16.5" customHeight="1">
      <c r="A836" s="175">
        <v>46163</v>
      </c>
      <c r="B836" s="176" t="s">
        <v>250</v>
      </c>
      <c r="C836" s="176" t="s">
        <v>16707</v>
      </c>
      <c r="E836" s="176" t="s">
        <v>420</v>
      </c>
      <c r="F836" s="176" t="s">
        <v>420</v>
      </c>
      <c r="G836" s="176" t="s">
        <v>420</v>
      </c>
      <c r="H836" s="176" t="s">
        <v>420</v>
      </c>
      <c r="I836" s="176" t="s">
        <v>420</v>
      </c>
      <c r="L836" s="176" t="s">
        <v>645</v>
      </c>
      <c r="P836" s="176" t="s">
        <v>645</v>
      </c>
      <c r="T836" s="176" t="s">
        <v>645</v>
      </c>
      <c r="X836" s="176" t="s">
        <v>645</v>
      </c>
      <c r="Z836" s="176" t="s">
        <v>420</v>
      </c>
      <c r="AA836" s="176" t="s">
        <v>645</v>
      </c>
      <c r="AB836" s="176" t="s">
        <v>420</v>
      </c>
      <c r="AC836" s="176" t="s">
        <v>420</v>
      </c>
      <c r="AD836" s="176" t="s">
        <v>420</v>
      </c>
      <c r="AE836" s="176" t="s">
        <v>420</v>
      </c>
      <c r="AF836" s="176" t="s">
        <v>243</v>
      </c>
      <c r="AG836" s="176">
        <v>1</v>
      </c>
      <c r="AH836" s="176" t="s">
        <v>654</v>
      </c>
      <c r="AI836" s="176" t="s">
        <v>654</v>
      </c>
      <c r="AJ836" s="176" t="s">
        <v>654</v>
      </c>
      <c r="AK836" s="176" t="s">
        <v>654</v>
      </c>
      <c r="AL836" s="1231" t="s">
        <v>420</v>
      </c>
      <c r="AM836" s="176" t="s">
        <v>420</v>
      </c>
      <c r="AN836" s="176" t="s">
        <v>420</v>
      </c>
      <c r="AO836" s="176" t="s">
        <v>420</v>
      </c>
      <c r="AP836" s="176">
        <v>24</v>
      </c>
      <c r="AQ836" s="176">
        <v>216</v>
      </c>
      <c r="AR836" s="176" t="s">
        <v>420</v>
      </c>
      <c r="AS836" s="193" t="s">
        <v>420</v>
      </c>
    </row>
    <row r="837" spans="1:45" ht="16.5" customHeight="1">
      <c r="A837" s="175">
        <v>46164</v>
      </c>
      <c r="B837" s="176" t="s">
        <v>212</v>
      </c>
      <c r="C837" s="176" t="s">
        <v>645</v>
      </c>
      <c r="E837" s="176" t="s">
        <v>420</v>
      </c>
      <c r="F837" s="176" t="s">
        <v>420</v>
      </c>
      <c r="G837" s="176" t="s">
        <v>420</v>
      </c>
      <c r="H837" s="176" t="s">
        <v>420</v>
      </c>
      <c r="I837" s="176" t="s">
        <v>420</v>
      </c>
      <c r="L837" s="176" t="s">
        <v>645</v>
      </c>
      <c r="P837" s="176" t="s">
        <v>645</v>
      </c>
      <c r="T837" s="176" t="s">
        <v>645</v>
      </c>
      <c r="X837" s="176" t="s">
        <v>645</v>
      </c>
      <c r="Z837" s="176" t="s">
        <v>420</v>
      </c>
      <c r="AA837" s="176" t="s">
        <v>645</v>
      </c>
      <c r="AB837" s="176" t="s">
        <v>420</v>
      </c>
      <c r="AC837" s="176" t="s">
        <v>420</v>
      </c>
      <c r="AD837" s="176" t="s">
        <v>420</v>
      </c>
      <c r="AE837" s="176" t="s">
        <v>420</v>
      </c>
      <c r="AF837" s="176" t="s">
        <v>213</v>
      </c>
      <c r="AG837" s="176">
        <v>1</v>
      </c>
      <c r="AH837" s="176" t="s">
        <v>654</v>
      </c>
      <c r="AI837" s="176" t="s">
        <v>654</v>
      </c>
      <c r="AJ837" s="176" t="s">
        <v>654</v>
      </c>
      <c r="AK837" s="176" t="s">
        <v>654</v>
      </c>
      <c r="AL837" s="1231" t="s">
        <v>420</v>
      </c>
      <c r="AM837" s="176" t="s">
        <v>420</v>
      </c>
      <c r="AN837" s="176" t="s">
        <v>420</v>
      </c>
      <c r="AO837" s="176" t="s">
        <v>420</v>
      </c>
      <c r="AP837" s="176">
        <v>24</v>
      </c>
      <c r="AQ837" s="176">
        <v>216</v>
      </c>
      <c r="AR837" s="176" t="s">
        <v>420</v>
      </c>
      <c r="AS837" s="193" t="s">
        <v>420</v>
      </c>
    </row>
    <row r="838" spans="1:45" ht="16.5" customHeight="1">
      <c r="A838" s="175">
        <v>46164</v>
      </c>
      <c r="B838" s="176" t="s">
        <v>214</v>
      </c>
      <c r="C838" s="176" t="s">
        <v>17237</v>
      </c>
      <c r="E838" s="176" t="s">
        <v>425</v>
      </c>
      <c r="F838" s="176" t="s">
        <v>17233</v>
      </c>
      <c r="G838" s="176">
        <v>780</v>
      </c>
      <c r="H838" s="176" t="s">
        <v>1332</v>
      </c>
      <c r="I838" s="176">
        <v>5</v>
      </c>
      <c r="L838" s="176" t="s">
        <v>127</v>
      </c>
      <c r="P838" s="176" t="s">
        <v>127</v>
      </c>
      <c r="T838" s="176" t="s">
        <v>127</v>
      </c>
      <c r="X838" s="176" t="s">
        <v>127</v>
      </c>
      <c r="Z838" s="176">
        <v>1.7777777777777777</v>
      </c>
      <c r="AA838" s="176" t="s">
        <v>127</v>
      </c>
      <c r="AB838" s="176" t="s">
        <v>420</v>
      </c>
      <c r="AC838" s="176" t="s">
        <v>420</v>
      </c>
      <c r="AD838" s="176" t="s">
        <v>420</v>
      </c>
      <c r="AE838" s="176" t="s">
        <v>420</v>
      </c>
      <c r="AF838" s="176" t="s">
        <v>213</v>
      </c>
      <c r="AG838" s="176">
        <v>1</v>
      </c>
      <c r="AH838" s="176" t="s">
        <v>644</v>
      </c>
      <c r="AI838" s="176" t="s">
        <v>647</v>
      </c>
      <c r="AJ838" s="176" t="s">
        <v>655</v>
      </c>
      <c r="AK838" s="176" t="s">
        <v>655</v>
      </c>
      <c r="AL838" s="1231" t="s">
        <v>251</v>
      </c>
      <c r="AM838" s="176" t="s">
        <v>126</v>
      </c>
      <c r="AN838" s="176">
        <v>0.91100000000000003</v>
      </c>
      <c r="AO838" s="176">
        <v>1.8</v>
      </c>
      <c r="AP838" s="176">
        <v>24</v>
      </c>
      <c r="AQ838" s="176">
        <v>216</v>
      </c>
      <c r="AR838" s="176">
        <v>2.8</v>
      </c>
      <c r="AS838" s="193">
        <v>13223.3472</v>
      </c>
    </row>
    <row r="839" spans="1:45" ht="16.5" customHeight="1">
      <c r="A839" s="175">
        <v>46164</v>
      </c>
      <c r="B839" s="176" t="s">
        <v>215</v>
      </c>
      <c r="C839" s="176" t="s">
        <v>17289</v>
      </c>
      <c r="D839" s="176" t="s">
        <v>646</v>
      </c>
      <c r="E839" s="176" t="s">
        <v>17279</v>
      </c>
      <c r="F839" s="176" t="s">
        <v>17297</v>
      </c>
      <c r="G839" s="176">
        <v>700</v>
      </c>
      <c r="H839" s="176" t="s">
        <v>1237</v>
      </c>
      <c r="I839" s="176">
        <v>5</v>
      </c>
      <c r="L839" s="176" t="s">
        <v>645</v>
      </c>
      <c r="M839" s="176" t="s">
        <v>127</v>
      </c>
      <c r="P839" s="176" t="s">
        <v>645</v>
      </c>
      <c r="Q839" s="176" t="s">
        <v>127</v>
      </c>
      <c r="T839" s="176" t="s">
        <v>645</v>
      </c>
      <c r="U839" s="176" t="s">
        <v>127</v>
      </c>
      <c r="X839" s="176" t="s">
        <v>645</v>
      </c>
      <c r="Y839" s="176" t="s">
        <v>127</v>
      </c>
      <c r="Z839" s="176">
        <v>3.2653061224489797</v>
      </c>
      <c r="AA839" s="176" t="s">
        <v>645</v>
      </c>
      <c r="AB839" s="176" t="s">
        <v>420</v>
      </c>
      <c r="AC839" s="176" t="s">
        <v>420</v>
      </c>
      <c r="AD839" s="176" t="s">
        <v>420</v>
      </c>
      <c r="AE839" s="176" t="s">
        <v>420</v>
      </c>
      <c r="AF839" s="176" t="s">
        <v>213</v>
      </c>
      <c r="AG839" s="176">
        <v>1</v>
      </c>
      <c r="AH839" s="176" t="s">
        <v>644</v>
      </c>
      <c r="AI839" s="176" t="s">
        <v>647</v>
      </c>
      <c r="AJ839" s="176" t="s">
        <v>655</v>
      </c>
      <c r="AK839" s="176" t="s">
        <v>655</v>
      </c>
      <c r="AL839" s="1231" t="s">
        <v>251</v>
      </c>
      <c r="AM839" s="176" t="s">
        <v>466</v>
      </c>
      <c r="AN839" s="176">
        <v>1.1890000000000001</v>
      </c>
      <c r="AO839" s="176">
        <v>2.2999999999999998</v>
      </c>
      <c r="AP839" s="176">
        <v>24</v>
      </c>
      <c r="AQ839" s="176">
        <v>216</v>
      </c>
      <c r="AR839" s="176">
        <v>3.3</v>
      </c>
      <c r="AS839" s="193">
        <v>20340.460800000001</v>
      </c>
    </row>
    <row r="840" spans="1:45" ht="16.5" customHeight="1">
      <c r="A840" s="175">
        <v>46164</v>
      </c>
      <c r="B840" s="176" t="s">
        <v>216</v>
      </c>
      <c r="C840" s="176" t="s">
        <v>645</v>
      </c>
      <c r="E840" s="176" t="s">
        <v>420</v>
      </c>
      <c r="F840" s="176" t="s">
        <v>420</v>
      </c>
      <c r="G840" s="176" t="s">
        <v>420</v>
      </c>
      <c r="H840" s="176" t="s">
        <v>420</v>
      </c>
      <c r="I840" s="176" t="s">
        <v>420</v>
      </c>
      <c r="L840" s="176" t="s">
        <v>645</v>
      </c>
      <c r="P840" s="176" t="s">
        <v>645</v>
      </c>
      <c r="T840" s="176" t="s">
        <v>645</v>
      </c>
      <c r="X840" s="176" t="s">
        <v>645</v>
      </c>
      <c r="Z840" s="176" t="s">
        <v>420</v>
      </c>
      <c r="AA840" s="176" t="s">
        <v>645</v>
      </c>
      <c r="AB840" s="176" t="s">
        <v>420</v>
      </c>
      <c r="AC840" s="176" t="s">
        <v>420</v>
      </c>
      <c r="AD840" s="176" t="s">
        <v>420</v>
      </c>
      <c r="AE840" s="176" t="s">
        <v>420</v>
      </c>
      <c r="AF840" s="176" t="s">
        <v>213</v>
      </c>
      <c r="AG840" s="176">
        <v>2</v>
      </c>
      <c r="AH840" s="176" t="s">
        <v>654</v>
      </c>
      <c r="AI840" s="176" t="s">
        <v>654</v>
      </c>
      <c r="AJ840" s="176" t="s">
        <v>654</v>
      </c>
      <c r="AK840" s="176" t="s">
        <v>654</v>
      </c>
      <c r="AL840" s="1231" t="s">
        <v>420</v>
      </c>
      <c r="AM840" s="176" t="s">
        <v>420</v>
      </c>
      <c r="AN840" s="176" t="s">
        <v>420</v>
      </c>
      <c r="AO840" s="176" t="s">
        <v>420</v>
      </c>
      <c r="AP840" s="176">
        <v>24</v>
      </c>
      <c r="AQ840" s="176">
        <v>216</v>
      </c>
      <c r="AR840" s="176" t="s">
        <v>420</v>
      </c>
      <c r="AS840" s="193" t="s">
        <v>420</v>
      </c>
    </row>
    <row r="841" spans="1:45" ht="16.5" customHeight="1">
      <c r="A841" s="175">
        <v>46164</v>
      </c>
      <c r="B841" s="176" t="s">
        <v>217</v>
      </c>
      <c r="C841" s="176" t="s">
        <v>16722</v>
      </c>
      <c r="E841" s="176" t="s">
        <v>874</v>
      </c>
      <c r="F841" s="176" t="s">
        <v>16725</v>
      </c>
      <c r="G841" s="176">
        <v>600</v>
      </c>
      <c r="H841" s="176" t="s">
        <v>16053</v>
      </c>
      <c r="I841" s="176">
        <v>4</v>
      </c>
      <c r="L841" s="176" t="s">
        <v>127</v>
      </c>
      <c r="M841" s="176" t="s">
        <v>645</v>
      </c>
      <c r="P841" s="176" t="s">
        <v>127</v>
      </c>
      <c r="Q841" s="176" t="s">
        <v>645</v>
      </c>
      <c r="T841" s="176" t="s">
        <v>127</v>
      </c>
      <c r="U841" s="176" t="s">
        <v>645</v>
      </c>
      <c r="X841" s="176" t="s">
        <v>127</v>
      </c>
      <c r="Y841" s="176" t="s">
        <v>645</v>
      </c>
      <c r="Z841" s="176">
        <v>1.7496962332928312</v>
      </c>
      <c r="AA841" s="176" t="s">
        <v>127</v>
      </c>
      <c r="AB841" s="176" t="s">
        <v>420</v>
      </c>
      <c r="AC841" s="176" t="s">
        <v>420</v>
      </c>
      <c r="AD841" s="176" t="s">
        <v>420</v>
      </c>
      <c r="AE841" s="176" t="s">
        <v>420</v>
      </c>
      <c r="AF841" s="176" t="s">
        <v>213</v>
      </c>
      <c r="AG841" s="176">
        <v>1</v>
      </c>
      <c r="AH841" s="176" t="s">
        <v>644</v>
      </c>
      <c r="AI841" s="176" t="s">
        <v>647</v>
      </c>
      <c r="AJ841" s="176" t="s">
        <v>655</v>
      </c>
      <c r="AK841" s="176" t="s">
        <v>655</v>
      </c>
      <c r="AL841" s="1231" t="s">
        <v>252</v>
      </c>
      <c r="AM841" s="176" t="s">
        <v>126</v>
      </c>
      <c r="AN841" s="176">
        <v>0.91100000000000003</v>
      </c>
      <c r="AO841" s="176">
        <v>1.7</v>
      </c>
      <c r="AP841" s="176">
        <v>24</v>
      </c>
      <c r="AQ841" s="176">
        <v>216</v>
      </c>
      <c r="AR841" s="176">
        <v>2.7</v>
      </c>
      <c r="AS841" s="193">
        <v>12751.084800000001</v>
      </c>
    </row>
    <row r="842" spans="1:45" ht="16.5" customHeight="1">
      <c r="A842" s="175">
        <v>46164</v>
      </c>
      <c r="B842" s="176" t="s">
        <v>218</v>
      </c>
      <c r="C842" s="176" t="s">
        <v>645</v>
      </c>
      <c r="E842" s="176" t="s">
        <v>420</v>
      </c>
      <c r="F842" s="176" t="s">
        <v>420</v>
      </c>
      <c r="G842" s="176" t="s">
        <v>420</v>
      </c>
      <c r="H842" s="176" t="s">
        <v>420</v>
      </c>
      <c r="I842" s="176" t="s">
        <v>420</v>
      </c>
      <c r="L842" s="176" t="s">
        <v>645</v>
      </c>
      <c r="P842" s="176" t="s">
        <v>645</v>
      </c>
      <c r="T842" s="176" t="s">
        <v>645</v>
      </c>
      <c r="X842" s="176" t="s">
        <v>645</v>
      </c>
      <c r="Z842" s="176" t="s">
        <v>420</v>
      </c>
      <c r="AA842" s="176" t="s">
        <v>645</v>
      </c>
      <c r="AB842" s="176" t="s">
        <v>420</v>
      </c>
      <c r="AC842" s="176" t="s">
        <v>420</v>
      </c>
      <c r="AD842" s="176" t="s">
        <v>420</v>
      </c>
      <c r="AE842" s="176" t="s">
        <v>420</v>
      </c>
      <c r="AF842" s="176" t="s">
        <v>213</v>
      </c>
      <c r="AG842" s="176">
        <v>1</v>
      </c>
      <c r="AH842" s="176" t="s">
        <v>654</v>
      </c>
      <c r="AI842" s="176" t="s">
        <v>654</v>
      </c>
      <c r="AJ842" s="176" t="s">
        <v>654</v>
      </c>
      <c r="AK842" s="176" t="s">
        <v>654</v>
      </c>
      <c r="AL842" s="1231" t="s">
        <v>420</v>
      </c>
      <c r="AM842" s="176" t="s">
        <v>420</v>
      </c>
      <c r="AN842" s="176" t="s">
        <v>420</v>
      </c>
      <c r="AO842" s="176" t="s">
        <v>420</v>
      </c>
      <c r="AP842" s="176">
        <v>24</v>
      </c>
      <c r="AQ842" s="176">
        <v>216</v>
      </c>
      <c r="AR842" s="176" t="s">
        <v>420</v>
      </c>
      <c r="AS842" s="193" t="s">
        <v>420</v>
      </c>
    </row>
    <row r="843" spans="1:45" ht="16.5" customHeight="1">
      <c r="A843" s="175">
        <v>46164</v>
      </c>
      <c r="B843" s="176" t="s">
        <v>219</v>
      </c>
      <c r="C843" s="176" t="s">
        <v>17288</v>
      </c>
      <c r="D843" s="176" t="s">
        <v>17291</v>
      </c>
      <c r="E843" s="176" t="s">
        <v>1557</v>
      </c>
      <c r="F843" s="176" t="s">
        <v>16724</v>
      </c>
      <c r="G843" s="176">
        <v>630</v>
      </c>
      <c r="H843" s="176" t="s">
        <v>634</v>
      </c>
      <c r="I843" s="176">
        <v>2</v>
      </c>
      <c r="J843" s="176">
        <v>21</v>
      </c>
      <c r="K843" s="176">
        <v>1</v>
      </c>
      <c r="L843" s="176">
        <v>9445</v>
      </c>
      <c r="M843" s="176">
        <v>9873</v>
      </c>
      <c r="N843" s="176">
        <v>15</v>
      </c>
      <c r="O843" s="176">
        <v>0</v>
      </c>
      <c r="P843" s="176">
        <v>9374</v>
      </c>
      <c r="Q843" s="176">
        <v>9651</v>
      </c>
      <c r="R843" s="176">
        <v>9</v>
      </c>
      <c r="S843" s="176">
        <v>4</v>
      </c>
      <c r="T843" s="176">
        <v>9372</v>
      </c>
      <c r="U843" s="176">
        <v>9763</v>
      </c>
      <c r="V843" s="176">
        <v>20</v>
      </c>
      <c r="W843" s="176">
        <v>3</v>
      </c>
      <c r="X843" s="176">
        <v>9271</v>
      </c>
      <c r="Y843" s="176">
        <v>9772</v>
      </c>
      <c r="Z843" s="176">
        <v>2.4615384615384617</v>
      </c>
      <c r="AA843" s="176">
        <v>21.666666666666668</v>
      </c>
      <c r="AB843" s="176">
        <v>0.984375</v>
      </c>
      <c r="AC843" s="176">
        <v>95.651250000000005</v>
      </c>
      <c r="AD843" s="176">
        <v>2.7083333333333335</v>
      </c>
      <c r="AE843" s="176">
        <v>2.375</v>
      </c>
      <c r="AF843" s="176" t="s">
        <v>213</v>
      </c>
      <c r="AG843" s="176">
        <v>1</v>
      </c>
      <c r="AH843" s="176" t="s">
        <v>844</v>
      </c>
      <c r="AI843" s="176" t="s">
        <v>844</v>
      </c>
      <c r="AJ843" s="176" t="s">
        <v>648</v>
      </c>
      <c r="AK843" s="176" t="s">
        <v>648</v>
      </c>
      <c r="AL843" s="1231" t="s">
        <v>251</v>
      </c>
      <c r="AM843" s="176" t="s">
        <v>1036</v>
      </c>
      <c r="AN843" s="176">
        <v>0.56200000000000006</v>
      </c>
      <c r="AO843" s="176">
        <v>1.1000000000000001</v>
      </c>
      <c r="AP843" s="176">
        <v>24</v>
      </c>
      <c r="AQ843" s="176">
        <v>216</v>
      </c>
      <c r="AR843" s="176">
        <v>2.1</v>
      </c>
      <c r="AS843" s="193">
        <v>6118.1568000000007</v>
      </c>
    </row>
    <row r="844" spans="1:45" ht="16.5" customHeight="1">
      <c r="A844" s="175">
        <v>46164</v>
      </c>
      <c r="B844" s="176" t="s">
        <v>220</v>
      </c>
      <c r="C844" s="176" t="s">
        <v>645</v>
      </c>
      <c r="E844" s="176" t="s">
        <v>420</v>
      </c>
      <c r="F844" s="176" t="s">
        <v>420</v>
      </c>
      <c r="G844" s="176" t="s">
        <v>420</v>
      </c>
      <c r="H844" s="176" t="s">
        <v>420</v>
      </c>
      <c r="I844" s="176" t="s">
        <v>420</v>
      </c>
      <c r="L844" s="176" t="s">
        <v>645</v>
      </c>
      <c r="P844" s="176" t="s">
        <v>645</v>
      </c>
      <c r="T844" s="176" t="s">
        <v>645</v>
      </c>
      <c r="X844" s="176" t="s">
        <v>645</v>
      </c>
      <c r="Z844" s="176" t="s">
        <v>420</v>
      </c>
      <c r="AA844" s="176" t="s">
        <v>645</v>
      </c>
      <c r="AB844" s="176" t="s">
        <v>420</v>
      </c>
      <c r="AC844" s="176" t="s">
        <v>420</v>
      </c>
      <c r="AD844" s="176" t="s">
        <v>420</v>
      </c>
      <c r="AE844" s="176" t="s">
        <v>420</v>
      </c>
      <c r="AF844" s="176" t="s">
        <v>213</v>
      </c>
      <c r="AG844" s="176">
        <v>1</v>
      </c>
      <c r="AH844" s="176" t="s">
        <v>654</v>
      </c>
      <c r="AI844" s="176" t="s">
        <v>654</v>
      </c>
      <c r="AJ844" s="176" t="s">
        <v>654</v>
      </c>
      <c r="AK844" s="176" t="s">
        <v>654</v>
      </c>
      <c r="AL844" s="1231" t="s">
        <v>420</v>
      </c>
      <c r="AM844" s="176" t="s">
        <v>420</v>
      </c>
      <c r="AN844" s="176" t="s">
        <v>420</v>
      </c>
      <c r="AO844" s="176" t="s">
        <v>420</v>
      </c>
      <c r="AP844" s="176">
        <v>24</v>
      </c>
      <c r="AQ844" s="176">
        <v>216</v>
      </c>
      <c r="AR844" s="176" t="s">
        <v>420</v>
      </c>
      <c r="AS844" s="193" t="s">
        <v>420</v>
      </c>
    </row>
    <row r="845" spans="1:45" ht="16.5" customHeight="1">
      <c r="A845" s="175">
        <v>46164</v>
      </c>
      <c r="B845" s="176" t="s">
        <v>221</v>
      </c>
      <c r="C845" s="176" t="s">
        <v>17355</v>
      </c>
      <c r="E845" s="176" t="s">
        <v>628</v>
      </c>
      <c r="F845" s="176" t="s">
        <v>17264</v>
      </c>
      <c r="G845" s="176">
        <v>600</v>
      </c>
      <c r="H845" s="176" t="s">
        <v>480</v>
      </c>
      <c r="I845" s="176">
        <v>5</v>
      </c>
      <c r="J845" s="176">
        <v>13</v>
      </c>
      <c r="K845" s="176">
        <v>0</v>
      </c>
      <c r="L845" s="176">
        <v>8379</v>
      </c>
      <c r="M845" s="176">
        <v>8056</v>
      </c>
      <c r="N845" s="176">
        <v>3</v>
      </c>
      <c r="O845" s="176">
        <v>0</v>
      </c>
      <c r="P845" s="176">
        <v>8438</v>
      </c>
      <c r="Q845" s="176">
        <v>8148</v>
      </c>
      <c r="R845" s="176">
        <v>1</v>
      </c>
      <c r="S845" s="176">
        <v>0</v>
      </c>
      <c r="T845" s="176">
        <v>8397</v>
      </c>
      <c r="U845" s="176">
        <v>8148</v>
      </c>
      <c r="V845" s="176">
        <v>6</v>
      </c>
      <c r="W845" s="176">
        <v>0</v>
      </c>
      <c r="X845" s="176">
        <v>8295</v>
      </c>
      <c r="Y845" s="176">
        <v>8054</v>
      </c>
      <c r="Z845" s="176">
        <v>2.8685258964143427</v>
      </c>
      <c r="AA845" s="176">
        <v>7.666666666666667</v>
      </c>
      <c r="AB845" s="176">
        <v>1</v>
      </c>
      <c r="AC845" s="176">
        <v>82.393749999999997</v>
      </c>
      <c r="AD845" s="176">
        <v>0.95833333333333337</v>
      </c>
      <c r="AE845" s="176">
        <v>0.95833333333333337</v>
      </c>
      <c r="AF845" s="176" t="s">
        <v>213</v>
      </c>
      <c r="AG845" s="176">
        <v>1</v>
      </c>
      <c r="AH845" s="176" t="s">
        <v>644</v>
      </c>
      <c r="AI845" s="176" t="s">
        <v>647</v>
      </c>
      <c r="AJ845" s="176" t="s">
        <v>655</v>
      </c>
      <c r="AK845" s="176" t="s">
        <v>655</v>
      </c>
      <c r="AL845" s="1231" t="s">
        <v>251</v>
      </c>
      <c r="AM845" s="176" t="s">
        <v>126</v>
      </c>
      <c r="AN845" s="176">
        <v>0.91100000000000003</v>
      </c>
      <c r="AO845" s="176">
        <v>3</v>
      </c>
      <c r="AP845" s="176">
        <v>24</v>
      </c>
      <c r="AQ845" s="176">
        <v>216</v>
      </c>
      <c r="AR845" s="176">
        <v>4</v>
      </c>
      <c r="AS845" s="193">
        <v>18890.495999999999</v>
      </c>
    </row>
    <row r="846" spans="1:45" ht="16.5" customHeight="1">
      <c r="A846" s="175">
        <v>46164</v>
      </c>
      <c r="B846" s="176" t="s">
        <v>222</v>
      </c>
      <c r="C846" s="176" t="s">
        <v>645</v>
      </c>
      <c r="E846" s="176" t="s">
        <v>420</v>
      </c>
      <c r="F846" s="176" t="s">
        <v>420</v>
      </c>
      <c r="G846" s="176" t="s">
        <v>420</v>
      </c>
      <c r="H846" s="176" t="s">
        <v>420</v>
      </c>
      <c r="I846" s="176" t="s">
        <v>420</v>
      </c>
      <c r="L846" s="176" t="s">
        <v>645</v>
      </c>
      <c r="P846" s="176" t="s">
        <v>645</v>
      </c>
      <c r="T846" s="176" t="s">
        <v>645</v>
      </c>
      <c r="X846" s="176" t="s">
        <v>645</v>
      </c>
      <c r="Z846" s="176" t="s">
        <v>420</v>
      </c>
      <c r="AA846" s="176" t="s">
        <v>645</v>
      </c>
      <c r="AB846" s="176" t="s">
        <v>420</v>
      </c>
      <c r="AC846" s="176" t="s">
        <v>420</v>
      </c>
      <c r="AD846" s="176" t="s">
        <v>420</v>
      </c>
      <c r="AE846" s="176" t="s">
        <v>420</v>
      </c>
      <c r="AF846" s="176" t="s">
        <v>213</v>
      </c>
      <c r="AG846" s="176">
        <v>1</v>
      </c>
      <c r="AH846" s="176" t="s">
        <v>654</v>
      </c>
      <c r="AI846" s="176" t="s">
        <v>654</v>
      </c>
      <c r="AJ846" s="176" t="s">
        <v>654</v>
      </c>
      <c r="AK846" s="176" t="s">
        <v>654</v>
      </c>
      <c r="AL846" s="1231" t="s">
        <v>420</v>
      </c>
      <c r="AM846" s="176" t="s">
        <v>420</v>
      </c>
      <c r="AN846" s="176" t="s">
        <v>420</v>
      </c>
      <c r="AO846" s="176" t="s">
        <v>420</v>
      </c>
      <c r="AP846" s="176">
        <v>24</v>
      </c>
      <c r="AQ846" s="176">
        <v>216</v>
      </c>
      <c r="AR846" s="176" t="s">
        <v>420</v>
      </c>
      <c r="AS846" s="193" t="s">
        <v>420</v>
      </c>
    </row>
    <row r="847" spans="1:45" ht="16.5" customHeight="1">
      <c r="A847" s="175">
        <v>46164</v>
      </c>
      <c r="B847" s="176" t="s">
        <v>223</v>
      </c>
      <c r="C847" s="176" t="s">
        <v>645</v>
      </c>
      <c r="E847" s="176" t="s">
        <v>420</v>
      </c>
      <c r="F847" s="176" t="s">
        <v>420</v>
      </c>
      <c r="G847" s="176" t="s">
        <v>420</v>
      </c>
      <c r="H847" s="176" t="s">
        <v>420</v>
      </c>
      <c r="I847" s="176" t="s">
        <v>420</v>
      </c>
      <c r="L847" s="176" t="s">
        <v>645</v>
      </c>
      <c r="P847" s="176" t="s">
        <v>645</v>
      </c>
      <c r="T847" s="176" t="s">
        <v>645</v>
      </c>
      <c r="X847" s="176" t="s">
        <v>645</v>
      </c>
      <c r="Z847" s="176" t="s">
        <v>420</v>
      </c>
      <c r="AA847" s="176" t="s">
        <v>645</v>
      </c>
      <c r="AB847" s="176" t="s">
        <v>420</v>
      </c>
      <c r="AC847" s="176" t="s">
        <v>420</v>
      </c>
      <c r="AD847" s="176" t="s">
        <v>420</v>
      </c>
      <c r="AE847" s="176" t="s">
        <v>420</v>
      </c>
      <c r="AF847" s="176" t="s">
        <v>213</v>
      </c>
      <c r="AG847" s="176">
        <v>1</v>
      </c>
      <c r="AH847" s="176" t="s">
        <v>654</v>
      </c>
      <c r="AI847" s="176" t="s">
        <v>654</v>
      </c>
      <c r="AJ847" s="176" t="s">
        <v>654</v>
      </c>
      <c r="AK847" s="176" t="s">
        <v>654</v>
      </c>
      <c r="AL847" s="1231" t="s">
        <v>420</v>
      </c>
      <c r="AM847" s="176" t="s">
        <v>420</v>
      </c>
      <c r="AN847" s="176" t="s">
        <v>420</v>
      </c>
      <c r="AO847" s="176" t="s">
        <v>420</v>
      </c>
      <c r="AP847" s="176">
        <v>24</v>
      </c>
      <c r="AQ847" s="176">
        <v>216</v>
      </c>
      <c r="AR847" s="176" t="s">
        <v>420</v>
      </c>
      <c r="AS847" s="193" t="s">
        <v>420</v>
      </c>
    </row>
    <row r="848" spans="1:45" ht="16.5" customHeight="1">
      <c r="A848" s="175">
        <v>46164</v>
      </c>
      <c r="B848" s="176" t="s">
        <v>224</v>
      </c>
      <c r="C848" s="176" t="s">
        <v>17274</v>
      </c>
      <c r="D848" s="176" t="s">
        <v>646</v>
      </c>
      <c r="E848" s="176" t="s">
        <v>17279</v>
      </c>
      <c r="F848" s="176" t="s">
        <v>17280</v>
      </c>
      <c r="G848" s="176">
        <v>700</v>
      </c>
      <c r="H848" s="176" t="s">
        <v>16545</v>
      </c>
      <c r="I848" s="176">
        <v>5</v>
      </c>
      <c r="L848" s="176" t="s">
        <v>127</v>
      </c>
      <c r="M848" s="176" t="s">
        <v>645</v>
      </c>
      <c r="P848" s="176" t="s">
        <v>127</v>
      </c>
      <c r="Q848" s="176" t="s">
        <v>645</v>
      </c>
      <c r="T848" s="176" t="s">
        <v>127</v>
      </c>
      <c r="U848" s="176" t="s">
        <v>645</v>
      </c>
      <c r="X848" s="176" t="s">
        <v>127</v>
      </c>
      <c r="Y848" s="176" t="s">
        <v>645</v>
      </c>
      <c r="Z848" s="176">
        <v>3.2653061224489797</v>
      </c>
      <c r="AA848" s="176" t="s">
        <v>127</v>
      </c>
      <c r="AB848" s="176" t="s">
        <v>420</v>
      </c>
      <c r="AC848" s="176" t="s">
        <v>420</v>
      </c>
      <c r="AD848" s="176" t="s">
        <v>420</v>
      </c>
      <c r="AE848" s="176" t="s">
        <v>420</v>
      </c>
      <c r="AF848" s="176" t="s">
        <v>213</v>
      </c>
      <c r="AG848" s="176">
        <v>0.5</v>
      </c>
      <c r="AH848" s="176" t="s">
        <v>644</v>
      </c>
      <c r="AI848" s="176" t="s">
        <v>647</v>
      </c>
      <c r="AJ848" s="176" t="s">
        <v>655</v>
      </c>
      <c r="AK848" s="176" t="s">
        <v>655</v>
      </c>
      <c r="AL848" s="1231" t="s">
        <v>251</v>
      </c>
      <c r="AM848" s="176" t="s">
        <v>466</v>
      </c>
      <c r="AN848" s="176">
        <v>1.1890000000000001</v>
      </c>
      <c r="AO848" s="176">
        <v>2.2999999999999998</v>
      </c>
      <c r="AP848" s="176">
        <v>24</v>
      </c>
      <c r="AQ848" s="176">
        <v>216</v>
      </c>
      <c r="AR848" s="176">
        <v>3.3</v>
      </c>
      <c r="AS848" s="193">
        <v>20340.460800000001</v>
      </c>
    </row>
    <row r="849" spans="1:45" ht="16.5" customHeight="1">
      <c r="A849" s="175">
        <v>46164</v>
      </c>
      <c r="B849" s="176" t="s">
        <v>225</v>
      </c>
      <c r="C849" s="176" t="s">
        <v>645</v>
      </c>
      <c r="E849" s="176" t="s">
        <v>420</v>
      </c>
      <c r="F849" s="176" t="s">
        <v>420</v>
      </c>
      <c r="G849" s="176" t="s">
        <v>420</v>
      </c>
      <c r="H849" s="176" t="s">
        <v>420</v>
      </c>
      <c r="I849" s="176" t="s">
        <v>420</v>
      </c>
      <c r="L849" s="176" t="s">
        <v>645</v>
      </c>
      <c r="P849" s="176" t="s">
        <v>645</v>
      </c>
      <c r="T849" s="176" t="s">
        <v>645</v>
      </c>
      <c r="X849" s="176" t="s">
        <v>645</v>
      </c>
      <c r="Z849" s="176" t="s">
        <v>420</v>
      </c>
      <c r="AA849" s="176" t="s">
        <v>645</v>
      </c>
      <c r="AB849" s="176" t="s">
        <v>420</v>
      </c>
      <c r="AC849" s="176" t="s">
        <v>420</v>
      </c>
      <c r="AD849" s="176" t="s">
        <v>420</v>
      </c>
      <c r="AE849" s="176" t="s">
        <v>420</v>
      </c>
      <c r="AF849" s="176" t="s">
        <v>213</v>
      </c>
      <c r="AG849" s="176">
        <v>1</v>
      </c>
      <c r="AH849" s="176" t="s">
        <v>654</v>
      </c>
      <c r="AI849" s="176" t="s">
        <v>654</v>
      </c>
      <c r="AJ849" s="176" t="s">
        <v>654</v>
      </c>
      <c r="AK849" s="176" t="s">
        <v>654</v>
      </c>
      <c r="AL849" s="1231" t="s">
        <v>420</v>
      </c>
      <c r="AM849" s="176" t="s">
        <v>420</v>
      </c>
      <c r="AN849" s="176" t="s">
        <v>420</v>
      </c>
      <c r="AO849" s="176" t="s">
        <v>420</v>
      </c>
      <c r="AP849" s="176">
        <v>24</v>
      </c>
      <c r="AQ849" s="176">
        <v>216</v>
      </c>
      <c r="AR849" s="176" t="s">
        <v>420</v>
      </c>
      <c r="AS849" s="193" t="s">
        <v>420</v>
      </c>
    </row>
    <row r="850" spans="1:45" ht="16.5" customHeight="1">
      <c r="A850" s="175">
        <v>46164</v>
      </c>
      <c r="B850" s="176" t="s">
        <v>226</v>
      </c>
      <c r="C850" s="176" t="s">
        <v>645</v>
      </c>
      <c r="E850" s="176" t="s">
        <v>420</v>
      </c>
      <c r="F850" s="176" t="s">
        <v>420</v>
      </c>
      <c r="G850" s="176" t="s">
        <v>420</v>
      </c>
      <c r="H850" s="176" t="s">
        <v>420</v>
      </c>
      <c r="I850" s="176" t="s">
        <v>420</v>
      </c>
      <c r="L850" s="176" t="s">
        <v>645</v>
      </c>
      <c r="P850" s="176" t="s">
        <v>645</v>
      </c>
      <c r="T850" s="176" t="s">
        <v>645</v>
      </c>
      <c r="X850" s="176" t="s">
        <v>645</v>
      </c>
      <c r="Z850" s="176" t="s">
        <v>420</v>
      </c>
      <c r="AA850" s="176" t="s">
        <v>645</v>
      </c>
      <c r="AB850" s="176" t="s">
        <v>420</v>
      </c>
      <c r="AC850" s="176" t="s">
        <v>420</v>
      </c>
      <c r="AD850" s="176" t="s">
        <v>420</v>
      </c>
      <c r="AE850" s="176" t="s">
        <v>420</v>
      </c>
      <c r="AF850" s="176" t="s">
        <v>213</v>
      </c>
      <c r="AG850" s="176">
        <v>1</v>
      </c>
      <c r="AH850" s="176" t="s">
        <v>654</v>
      </c>
      <c r="AI850" s="176" t="s">
        <v>654</v>
      </c>
      <c r="AJ850" s="176" t="s">
        <v>654</v>
      </c>
      <c r="AK850" s="176" t="s">
        <v>654</v>
      </c>
      <c r="AL850" s="1231" t="s">
        <v>420</v>
      </c>
      <c r="AM850" s="176" t="s">
        <v>420</v>
      </c>
      <c r="AN850" s="176" t="s">
        <v>420</v>
      </c>
      <c r="AO850" s="176" t="s">
        <v>420</v>
      </c>
      <c r="AP850" s="176">
        <v>24</v>
      </c>
      <c r="AQ850" s="176">
        <v>216</v>
      </c>
      <c r="AR850" s="176" t="s">
        <v>420</v>
      </c>
      <c r="AS850" s="193" t="s">
        <v>420</v>
      </c>
    </row>
    <row r="851" spans="1:45" ht="16.5" customHeight="1">
      <c r="A851" s="175">
        <v>46164</v>
      </c>
      <c r="B851" s="176" t="s">
        <v>227</v>
      </c>
      <c r="C851" s="176" t="s">
        <v>645</v>
      </c>
      <c r="E851" s="176" t="s">
        <v>420</v>
      </c>
      <c r="F851" s="176" t="s">
        <v>420</v>
      </c>
      <c r="G851" s="176" t="s">
        <v>420</v>
      </c>
      <c r="H851" s="176" t="s">
        <v>420</v>
      </c>
      <c r="I851" s="176" t="s">
        <v>420</v>
      </c>
      <c r="L851" s="176" t="s">
        <v>645</v>
      </c>
      <c r="P851" s="176" t="s">
        <v>645</v>
      </c>
      <c r="T851" s="176" t="s">
        <v>645</v>
      </c>
      <c r="X851" s="176" t="s">
        <v>645</v>
      </c>
      <c r="Z851" s="176" t="s">
        <v>420</v>
      </c>
      <c r="AA851" s="176" t="s">
        <v>645</v>
      </c>
      <c r="AB851" s="176" t="s">
        <v>420</v>
      </c>
      <c r="AC851" s="176" t="s">
        <v>420</v>
      </c>
      <c r="AD851" s="176" t="s">
        <v>420</v>
      </c>
      <c r="AE851" s="176" t="s">
        <v>420</v>
      </c>
      <c r="AF851" s="176" t="s">
        <v>213</v>
      </c>
      <c r="AG851" s="176">
        <v>1</v>
      </c>
      <c r="AH851" s="176" t="s">
        <v>654</v>
      </c>
      <c r="AI851" s="176" t="s">
        <v>654</v>
      </c>
      <c r="AJ851" s="176" t="s">
        <v>654</v>
      </c>
      <c r="AK851" s="176" t="s">
        <v>654</v>
      </c>
      <c r="AL851" s="1231" t="s">
        <v>420</v>
      </c>
      <c r="AM851" s="176" t="s">
        <v>420</v>
      </c>
      <c r="AN851" s="176" t="s">
        <v>420</v>
      </c>
      <c r="AO851" s="176" t="s">
        <v>420</v>
      </c>
      <c r="AP851" s="176">
        <v>24</v>
      </c>
      <c r="AQ851" s="176">
        <v>216</v>
      </c>
      <c r="AR851" s="176" t="s">
        <v>420</v>
      </c>
      <c r="AS851" s="193" t="s">
        <v>420</v>
      </c>
    </row>
    <row r="852" spans="1:45" ht="16.5" customHeight="1">
      <c r="A852" s="175">
        <v>46164</v>
      </c>
      <c r="B852" s="176" t="s">
        <v>228</v>
      </c>
      <c r="C852" s="176" t="s">
        <v>645</v>
      </c>
      <c r="E852" s="176" t="s">
        <v>420</v>
      </c>
      <c r="F852" s="176" t="s">
        <v>420</v>
      </c>
      <c r="G852" s="176" t="s">
        <v>420</v>
      </c>
      <c r="H852" s="176" t="s">
        <v>420</v>
      </c>
      <c r="I852" s="176" t="s">
        <v>420</v>
      </c>
      <c r="L852" s="176" t="s">
        <v>645</v>
      </c>
      <c r="P852" s="176" t="s">
        <v>645</v>
      </c>
      <c r="T852" s="176" t="s">
        <v>645</v>
      </c>
      <c r="X852" s="176" t="s">
        <v>645</v>
      </c>
      <c r="Z852" s="176" t="s">
        <v>420</v>
      </c>
      <c r="AA852" s="176" t="s">
        <v>645</v>
      </c>
      <c r="AB852" s="176" t="s">
        <v>420</v>
      </c>
      <c r="AC852" s="176" t="s">
        <v>420</v>
      </c>
      <c r="AD852" s="176" t="s">
        <v>420</v>
      </c>
      <c r="AE852" s="176" t="s">
        <v>420</v>
      </c>
      <c r="AF852" s="176" t="s">
        <v>213</v>
      </c>
      <c r="AG852" s="176">
        <v>1</v>
      </c>
      <c r="AH852" s="176" t="s">
        <v>654</v>
      </c>
      <c r="AI852" s="176" t="s">
        <v>654</v>
      </c>
      <c r="AJ852" s="176" t="s">
        <v>654</v>
      </c>
      <c r="AK852" s="176" t="s">
        <v>654</v>
      </c>
      <c r="AL852" s="1231" t="s">
        <v>420</v>
      </c>
      <c r="AM852" s="176" t="s">
        <v>420</v>
      </c>
      <c r="AN852" s="176" t="s">
        <v>420</v>
      </c>
      <c r="AO852" s="176" t="s">
        <v>420</v>
      </c>
      <c r="AP852" s="176">
        <v>24</v>
      </c>
      <c r="AQ852" s="176">
        <v>216</v>
      </c>
      <c r="AR852" s="176" t="s">
        <v>420</v>
      </c>
      <c r="AS852" s="193" t="s">
        <v>420</v>
      </c>
    </row>
    <row r="853" spans="1:45" ht="16.5" customHeight="1">
      <c r="A853" s="175">
        <v>46164</v>
      </c>
      <c r="B853" s="176" t="s">
        <v>229</v>
      </c>
      <c r="C853" s="176" t="s">
        <v>645</v>
      </c>
      <c r="E853" s="176" t="s">
        <v>420</v>
      </c>
      <c r="F853" s="176" t="s">
        <v>420</v>
      </c>
      <c r="G853" s="176" t="s">
        <v>420</v>
      </c>
      <c r="H853" s="176" t="s">
        <v>420</v>
      </c>
      <c r="I853" s="176" t="s">
        <v>420</v>
      </c>
      <c r="L853" s="176" t="s">
        <v>645</v>
      </c>
      <c r="P853" s="176" t="s">
        <v>645</v>
      </c>
      <c r="T853" s="176" t="s">
        <v>645</v>
      </c>
      <c r="X853" s="176" t="s">
        <v>645</v>
      </c>
      <c r="Z853" s="176" t="s">
        <v>420</v>
      </c>
      <c r="AA853" s="176" t="s">
        <v>645</v>
      </c>
      <c r="AB853" s="176" t="s">
        <v>420</v>
      </c>
      <c r="AC853" s="176" t="s">
        <v>420</v>
      </c>
      <c r="AD853" s="176" t="s">
        <v>420</v>
      </c>
      <c r="AE853" s="176" t="s">
        <v>420</v>
      </c>
      <c r="AF853" s="176" t="s">
        <v>213</v>
      </c>
      <c r="AG853" s="176">
        <v>1</v>
      </c>
      <c r="AH853" s="176" t="s">
        <v>654</v>
      </c>
      <c r="AI853" s="176" t="s">
        <v>654</v>
      </c>
      <c r="AJ853" s="176" t="s">
        <v>654</v>
      </c>
      <c r="AK853" s="176" t="s">
        <v>654</v>
      </c>
      <c r="AL853" s="1231" t="s">
        <v>420</v>
      </c>
      <c r="AM853" s="176" t="s">
        <v>420</v>
      </c>
      <c r="AN853" s="176" t="s">
        <v>420</v>
      </c>
      <c r="AO853" s="176" t="s">
        <v>420</v>
      </c>
      <c r="AP853" s="176">
        <v>24</v>
      </c>
      <c r="AQ853" s="176">
        <v>216</v>
      </c>
      <c r="AR853" s="176" t="s">
        <v>420</v>
      </c>
      <c r="AS853" s="193" t="s">
        <v>420</v>
      </c>
    </row>
    <row r="854" spans="1:45" ht="16.5" customHeight="1">
      <c r="A854" s="175">
        <v>46164</v>
      </c>
      <c r="B854" s="176" t="s">
        <v>230</v>
      </c>
      <c r="C854" s="176" t="s">
        <v>645</v>
      </c>
      <c r="E854" s="176" t="s">
        <v>420</v>
      </c>
      <c r="F854" s="176" t="s">
        <v>420</v>
      </c>
      <c r="G854" s="176" t="s">
        <v>420</v>
      </c>
      <c r="H854" s="176" t="s">
        <v>420</v>
      </c>
      <c r="I854" s="176" t="s">
        <v>420</v>
      </c>
      <c r="L854" s="176" t="s">
        <v>645</v>
      </c>
      <c r="P854" s="176" t="s">
        <v>645</v>
      </c>
      <c r="T854" s="176" t="s">
        <v>645</v>
      </c>
      <c r="X854" s="176" t="s">
        <v>645</v>
      </c>
      <c r="Z854" s="176" t="s">
        <v>420</v>
      </c>
      <c r="AA854" s="176" t="s">
        <v>645</v>
      </c>
      <c r="AB854" s="176" t="s">
        <v>420</v>
      </c>
      <c r="AC854" s="176" t="s">
        <v>420</v>
      </c>
      <c r="AD854" s="176" t="s">
        <v>420</v>
      </c>
      <c r="AE854" s="176" t="s">
        <v>420</v>
      </c>
      <c r="AF854" s="176" t="s">
        <v>213</v>
      </c>
      <c r="AG854" s="176">
        <v>0.5</v>
      </c>
      <c r="AH854" s="176" t="s">
        <v>654</v>
      </c>
      <c r="AI854" s="176" t="s">
        <v>654</v>
      </c>
      <c r="AJ854" s="176" t="s">
        <v>654</v>
      </c>
      <c r="AK854" s="176" t="s">
        <v>654</v>
      </c>
      <c r="AL854" s="1231" t="s">
        <v>420</v>
      </c>
      <c r="AM854" s="176" t="s">
        <v>420</v>
      </c>
      <c r="AN854" s="176" t="s">
        <v>420</v>
      </c>
      <c r="AO854" s="176" t="s">
        <v>420</v>
      </c>
      <c r="AP854" s="176">
        <v>24</v>
      </c>
      <c r="AQ854" s="176">
        <v>216</v>
      </c>
      <c r="AR854" s="176" t="s">
        <v>420</v>
      </c>
      <c r="AS854" s="193" t="s">
        <v>420</v>
      </c>
    </row>
    <row r="855" spans="1:45" ht="16.5" customHeight="1">
      <c r="A855" s="175">
        <v>46164</v>
      </c>
      <c r="B855" s="176" t="s">
        <v>231</v>
      </c>
      <c r="C855" s="176" t="s">
        <v>645</v>
      </c>
      <c r="E855" s="176" t="s">
        <v>420</v>
      </c>
      <c r="F855" s="176" t="s">
        <v>420</v>
      </c>
      <c r="G855" s="176" t="s">
        <v>420</v>
      </c>
      <c r="H855" s="176" t="s">
        <v>420</v>
      </c>
      <c r="I855" s="176" t="s">
        <v>420</v>
      </c>
      <c r="L855" s="176" t="s">
        <v>645</v>
      </c>
      <c r="P855" s="176" t="s">
        <v>645</v>
      </c>
      <c r="T855" s="176" t="s">
        <v>645</v>
      </c>
      <c r="X855" s="176" t="s">
        <v>645</v>
      </c>
      <c r="Z855" s="176" t="s">
        <v>420</v>
      </c>
      <c r="AA855" s="176" t="s">
        <v>645</v>
      </c>
      <c r="AB855" s="176" t="s">
        <v>420</v>
      </c>
      <c r="AC855" s="176" t="s">
        <v>420</v>
      </c>
      <c r="AD855" s="176" t="s">
        <v>420</v>
      </c>
      <c r="AE855" s="176" t="s">
        <v>420</v>
      </c>
      <c r="AF855" s="176" t="s">
        <v>232</v>
      </c>
      <c r="AG855" s="176">
        <v>1</v>
      </c>
      <c r="AH855" s="176" t="s">
        <v>654</v>
      </c>
      <c r="AI855" s="176" t="s">
        <v>654</v>
      </c>
      <c r="AJ855" s="176" t="s">
        <v>654</v>
      </c>
      <c r="AK855" s="176" t="s">
        <v>654</v>
      </c>
      <c r="AL855" s="1231" t="s">
        <v>420</v>
      </c>
      <c r="AM855" s="176" t="s">
        <v>420</v>
      </c>
      <c r="AN855" s="176" t="s">
        <v>420</v>
      </c>
      <c r="AO855" s="176" t="s">
        <v>420</v>
      </c>
      <c r="AP855" s="176">
        <v>24</v>
      </c>
      <c r="AQ855" s="176">
        <v>216</v>
      </c>
      <c r="AR855" s="176" t="s">
        <v>420</v>
      </c>
      <c r="AS855" s="193" t="s">
        <v>420</v>
      </c>
    </row>
    <row r="856" spans="1:45" ht="16.5" customHeight="1">
      <c r="A856" s="175">
        <v>46164</v>
      </c>
      <c r="B856" s="176" t="s">
        <v>233</v>
      </c>
      <c r="C856" s="176" t="s">
        <v>17375</v>
      </c>
      <c r="D856" s="176" t="s">
        <v>646</v>
      </c>
      <c r="E856" s="176" t="s">
        <v>17253</v>
      </c>
      <c r="F856" s="176" t="s">
        <v>17344</v>
      </c>
      <c r="G856" s="176">
        <v>600</v>
      </c>
      <c r="H856" s="176" t="s">
        <v>1470</v>
      </c>
      <c r="I856" s="176">
        <v>5.5</v>
      </c>
      <c r="J856" s="176">
        <v>28</v>
      </c>
      <c r="K856" s="176">
        <v>5</v>
      </c>
      <c r="L856" s="176">
        <v>6700</v>
      </c>
      <c r="N856" s="176">
        <v>10</v>
      </c>
      <c r="O856" s="176">
        <v>2</v>
      </c>
      <c r="P856" s="176">
        <v>6500</v>
      </c>
      <c r="R856" s="176">
        <v>17</v>
      </c>
      <c r="S856" s="176">
        <v>2</v>
      </c>
      <c r="T856" s="176">
        <v>6490</v>
      </c>
      <c r="V856" s="176">
        <v>16</v>
      </c>
      <c r="W856" s="176">
        <v>5</v>
      </c>
      <c r="X856" s="176">
        <v>6550</v>
      </c>
      <c r="Z856" s="176">
        <v>5.0526315789473673</v>
      </c>
      <c r="AA856" s="176">
        <v>23.666666666666668</v>
      </c>
      <c r="AB856" s="176">
        <v>0.9866786858974359</v>
      </c>
      <c r="AC856" s="176">
        <v>65.599999999999994</v>
      </c>
      <c r="AD856" s="176">
        <v>2.9583333333333335</v>
      </c>
      <c r="AE856" s="176">
        <v>2.375</v>
      </c>
      <c r="AF856" s="176" t="s">
        <v>232</v>
      </c>
      <c r="AG856" s="176">
        <v>1</v>
      </c>
      <c r="AH856" s="176" t="s">
        <v>844</v>
      </c>
      <c r="AI856" s="176" t="s">
        <v>844</v>
      </c>
      <c r="AJ856" s="176" t="s">
        <v>650</v>
      </c>
      <c r="AK856" s="176" t="s">
        <v>650</v>
      </c>
      <c r="AL856" s="1231" t="s">
        <v>251</v>
      </c>
      <c r="AM856" s="176" t="s">
        <v>657</v>
      </c>
      <c r="AN856" s="176">
        <v>1.859</v>
      </c>
      <c r="AO856" s="176">
        <v>2</v>
      </c>
      <c r="AP856" s="176">
        <v>24</v>
      </c>
      <c r="AQ856" s="176">
        <v>216</v>
      </c>
      <c r="AR856" s="176">
        <v>3</v>
      </c>
      <c r="AS856" s="193">
        <v>28911.168000000001</v>
      </c>
    </row>
    <row r="857" spans="1:45" ht="16.5" customHeight="1">
      <c r="A857" s="175">
        <v>46164</v>
      </c>
      <c r="B857" s="176" t="s">
        <v>234</v>
      </c>
      <c r="C857" s="176" t="s">
        <v>645</v>
      </c>
      <c r="E857" s="176" t="s">
        <v>420</v>
      </c>
      <c r="F857" s="176" t="s">
        <v>420</v>
      </c>
      <c r="G857" s="176" t="s">
        <v>420</v>
      </c>
      <c r="H857" s="176" t="s">
        <v>420</v>
      </c>
      <c r="I857" s="176" t="s">
        <v>420</v>
      </c>
      <c r="L857" s="176" t="s">
        <v>645</v>
      </c>
      <c r="P857" s="176" t="s">
        <v>645</v>
      </c>
      <c r="T857" s="176" t="s">
        <v>645</v>
      </c>
      <c r="X857" s="176" t="s">
        <v>645</v>
      </c>
      <c r="Z857" s="176" t="s">
        <v>420</v>
      </c>
      <c r="AA857" s="176" t="s">
        <v>645</v>
      </c>
      <c r="AB857" s="176" t="s">
        <v>420</v>
      </c>
      <c r="AC857" s="176" t="s">
        <v>420</v>
      </c>
      <c r="AD857" s="176" t="s">
        <v>420</v>
      </c>
      <c r="AE857" s="176" t="s">
        <v>420</v>
      </c>
      <c r="AF857" s="176" t="s">
        <v>232</v>
      </c>
      <c r="AG857" s="176">
        <v>1</v>
      </c>
      <c r="AH857" s="176" t="s">
        <v>654</v>
      </c>
      <c r="AI857" s="176" t="s">
        <v>654</v>
      </c>
      <c r="AJ857" s="176" t="s">
        <v>654</v>
      </c>
      <c r="AK857" s="176" t="s">
        <v>654</v>
      </c>
      <c r="AL857" s="1231" t="s">
        <v>420</v>
      </c>
      <c r="AM857" s="176" t="s">
        <v>420</v>
      </c>
      <c r="AN857" s="176" t="s">
        <v>420</v>
      </c>
      <c r="AO857" s="176" t="s">
        <v>420</v>
      </c>
      <c r="AP857" s="176">
        <v>24</v>
      </c>
      <c r="AQ857" s="176">
        <v>216</v>
      </c>
      <c r="AR857" s="176" t="s">
        <v>420</v>
      </c>
      <c r="AS857" s="193" t="s">
        <v>420</v>
      </c>
    </row>
    <row r="858" spans="1:45" ht="16.5" customHeight="1">
      <c r="A858" s="175">
        <v>46164</v>
      </c>
      <c r="B858" s="176" t="s">
        <v>235</v>
      </c>
      <c r="C858" s="176" t="s">
        <v>17357</v>
      </c>
      <c r="D858" s="176" t="s">
        <v>646</v>
      </c>
      <c r="E858" s="176" t="s">
        <v>17253</v>
      </c>
      <c r="F858" s="176" t="s">
        <v>17358</v>
      </c>
      <c r="G858" s="176">
        <v>700</v>
      </c>
      <c r="H858" s="176" t="s">
        <v>814</v>
      </c>
      <c r="I858" s="176">
        <v>5.5</v>
      </c>
      <c r="J858" s="176">
        <v>35</v>
      </c>
      <c r="K858" s="176">
        <v>5</v>
      </c>
      <c r="L858" s="176">
        <v>6850</v>
      </c>
      <c r="M858" s="176">
        <v>8010</v>
      </c>
      <c r="N858" s="176">
        <v>24</v>
      </c>
      <c r="O858" s="176">
        <v>0</v>
      </c>
      <c r="P858" s="176">
        <v>8060</v>
      </c>
      <c r="Q858" s="176">
        <v>6760</v>
      </c>
      <c r="R858" s="176">
        <v>0</v>
      </c>
      <c r="S858" s="176">
        <v>0</v>
      </c>
      <c r="T858" s="176">
        <v>7410</v>
      </c>
      <c r="U858" s="176">
        <v>6200</v>
      </c>
      <c r="V858" s="176">
        <v>61</v>
      </c>
      <c r="W858" s="176">
        <v>2</v>
      </c>
      <c r="X858" s="176">
        <v>8330</v>
      </c>
      <c r="Y858" s="176">
        <v>8700</v>
      </c>
      <c r="Z858" s="176">
        <v>5.8775510204081636</v>
      </c>
      <c r="AA858" s="176">
        <v>40</v>
      </c>
      <c r="AB858" s="176">
        <v>0.99427417200854706</v>
      </c>
      <c r="AC858" s="176">
        <v>75.400000000000006</v>
      </c>
      <c r="AD858" s="176">
        <v>5</v>
      </c>
      <c r="AE858" s="176">
        <v>4.708333333333333</v>
      </c>
      <c r="AF858" s="176" t="s">
        <v>236</v>
      </c>
      <c r="AG858" s="176">
        <v>1</v>
      </c>
      <c r="AH858" s="176" t="s">
        <v>667</v>
      </c>
      <c r="AI858" s="176" t="s">
        <v>16105</v>
      </c>
      <c r="AJ858" s="176" t="s">
        <v>653</v>
      </c>
      <c r="AK858" s="176" t="s">
        <v>653</v>
      </c>
      <c r="AL858" s="1231" t="s">
        <v>252</v>
      </c>
      <c r="AM858" s="176" t="s">
        <v>466</v>
      </c>
      <c r="AN858" s="176">
        <v>1.1890000000000001</v>
      </c>
      <c r="AO858" s="176">
        <v>2.9</v>
      </c>
      <c r="AP858" s="176">
        <v>24</v>
      </c>
      <c r="AQ858" s="176">
        <v>216</v>
      </c>
      <c r="AR858" s="176">
        <v>3.9</v>
      </c>
      <c r="AS858" s="193">
        <v>24038.7264</v>
      </c>
    </row>
    <row r="859" spans="1:45" ht="16.5" customHeight="1">
      <c r="A859" s="175">
        <v>46164</v>
      </c>
      <c r="B859" s="176" t="s">
        <v>237</v>
      </c>
      <c r="C859" s="176" t="s">
        <v>17343</v>
      </c>
      <c r="D859" s="176" t="s">
        <v>646</v>
      </c>
      <c r="E859" s="176" t="s">
        <v>17253</v>
      </c>
      <c r="F859" s="176" t="s">
        <v>17344</v>
      </c>
      <c r="G859" s="176">
        <v>700</v>
      </c>
      <c r="H859" s="176" t="s">
        <v>876</v>
      </c>
      <c r="I859" s="176">
        <v>5.5</v>
      </c>
      <c r="L859" s="176" t="s">
        <v>641</v>
      </c>
      <c r="P859" s="176" t="s">
        <v>16532</v>
      </c>
      <c r="T859" s="176" t="s">
        <v>483</v>
      </c>
      <c r="V859" s="176">
        <v>25</v>
      </c>
      <c r="X859" s="176" t="s">
        <v>483</v>
      </c>
      <c r="Z859" s="176">
        <v>5.8299595141700413</v>
      </c>
      <c r="AA859" s="176" t="s">
        <v>641</v>
      </c>
      <c r="AB859" s="176" t="s">
        <v>420</v>
      </c>
      <c r="AC859" s="176" t="s">
        <v>420</v>
      </c>
      <c r="AD859" s="176" t="s">
        <v>420</v>
      </c>
      <c r="AE859" s="176" t="s">
        <v>420</v>
      </c>
      <c r="AF859" s="176" t="s">
        <v>236</v>
      </c>
      <c r="AG859" s="176">
        <v>1</v>
      </c>
      <c r="AH859" s="176" t="s">
        <v>654</v>
      </c>
      <c r="AI859" s="176" t="s">
        <v>654</v>
      </c>
      <c r="AJ859" s="176" t="s">
        <v>668</v>
      </c>
      <c r="AK859" s="176" t="s">
        <v>668</v>
      </c>
      <c r="AL859" s="1231" t="s">
        <v>251</v>
      </c>
      <c r="AM859" s="176" t="s">
        <v>466</v>
      </c>
      <c r="AN859" s="176">
        <v>1.1890000000000001</v>
      </c>
      <c r="AO859" s="176">
        <v>2.9</v>
      </c>
      <c r="AP859" s="176">
        <v>24</v>
      </c>
      <c r="AQ859" s="176">
        <v>216</v>
      </c>
      <c r="AR859" s="176">
        <v>3.9</v>
      </c>
      <c r="AS859" s="193">
        <v>24038.7264</v>
      </c>
    </row>
    <row r="860" spans="1:45" ht="16.5" customHeight="1">
      <c r="A860" s="175">
        <v>46164</v>
      </c>
      <c r="B860" s="176" t="s">
        <v>238</v>
      </c>
      <c r="C860" s="176" t="s">
        <v>17285</v>
      </c>
      <c r="E860" s="176" t="s">
        <v>17253</v>
      </c>
      <c r="F860" s="176" t="s">
        <v>17293</v>
      </c>
      <c r="G860" s="176">
        <v>670</v>
      </c>
      <c r="H860" s="176" t="s">
        <v>735</v>
      </c>
      <c r="I860" s="176">
        <v>5</v>
      </c>
      <c r="J860" s="176">
        <v>26</v>
      </c>
      <c r="K860" s="176">
        <v>2</v>
      </c>
      <c r="L860" s="176">
        <v>8800</v>
      </c>
      <c r="N860" s="176">
        <v>11</v>
      </c>
      <c r="O860" s="176">
        <v>0</v>
      </c>
      <c r="P860" s="176">
        <v>7220</v>
      </c>
      <c r="R860" s="176">
        <v>0</v>
      </c>
      <c r="S860" s="176">
        <v>0</v>
      </c>
      <c r="T860" s="176">
        <v>6200</v>
      </c>
      <c r="V860" s="176">
        <v>29</v>
      </c>
      <c r="W860" s="176">
        <v>0</v>
      </c>
      <c r="X860" s="176">
        <v>7870</v>
      </c>
      <c r="Z860" s="176">
        <v>6.2882096069868991</v>
      </c>
      <c r="AA860" s="176">
        <v>44</v>
      </c>
      <c r="AB860" s="176">
        <v>0.9984708867521368</v>
      </c>
      <c r="AC860" s="176">
        <v>75.224999999999994</v>
      </c>
      <c r="AD860" s="176">
        <v>5.5</v>
      </c>
      <c r="AE860" s="176">
        <v>5.333333333333333</v>
      </c>
      <c r="AF860" s="176" t="s">
        <v>236</v>
      </c>
      <c r="AG860" s="176">
        <v>2</v>
      </c>
      <c r="AH860" s="176" t="s">
        <v>667</v>
      </c>
      <c r="AI860" s="176" t="s">
        <v>16105</v>
      </c>
      <c r="AJ860" s="176" t="s">
        <v>653</v>
      </c>
      <c r="AK860" s="176" t="s">
        <v>653</v>
      </c>
      <c r="AL860" s="1231" t="s">
        <v>251</v>
      </c>
      <c r="AM860" s="176" t="s">
        <v>466</v>
      </c>
      <c r="AN860" s="176">
        <v>1.1890000000000001</v>
      </c>
      <c r="AO860" s="176">
        <v>1.7</v>
      </c>
      <c r="AP860" s="176">
        <v>24</v>
      </c>
      <c r="AQ860" s="176">
        <v>216</v>
      </c>
      <c r="AR860" s="176">
        <v>2.7</v>
      </c>
      <c r="AS860" s="193">
        <v>16642.195200000002</v>
      </c>
    </row>
    <row r="861" spans="1:45" ht="16.5" customHeight="1">
      <c r="A861" s="175">
        <v>46164</v>
      </c>
      <c r="B861" s="176" t="s">
        <v>238</v>
      </c>
      <c r="C861" s="176" t="s">
        <v>17284</v>
      </c>
      <c r="E861" s="176" t="s">
        <v>17253</v>
      </c>
      <c r="F861" s="176" t="s">
        <v>17293</v>
      </c>
      <c r="G861" s="176">
        <v>670</v>
      </c>
      <c r="H861" s="176" t="s">
        <v>662</v>
      </c>
      <c r="I861" s="176">
        <v>5</v>
      </c>
      <c r="J861" s="176">
        <v>24</v>
      </c>
      <c r="K861" s="176">
        <v>0</v>
      </c>
      <c r="L861" s="176">
        <v>8800</v>
      </c>
      <c r="N861" s="176">
        <v>13</v>
      </c>
      <c r="O861" s="176">
        <v>0</v>
      </c>
      <c r="P861" s="176">
        <v>8150</v>
      </c>
      <c r="R861" s="176">
        <v>0</v>
      </c>
      <c r="S861" s="176">
        <v>0</v>
      </c>
      <c r="U861" s="176">
        <v>7780</v>
      </c>
      <c r="V861" s="176">
        <v>28</v>
      </c>
      <c r="W861" s="176">
        <v>0</v>
      </c>
      <c r="Y861" s="176">
        <v>8150</v>
      </c>
      <c r="Z861" s="176">
        <v>6.1802575107296125</v>
      </c>
      <c r="AA861" s="176">
        <v>43.333333333333336</v>
      </c>
      <c r="AB861" s="176">
        <v>1</v>
      </c>
      <c r="AC861" s="176">
        <v>82.2</v>
      </c>
      <c r="AD861" s="176">
        <v>5.416666666666667</v>
      </c>
      <c r="AE861" s="176">
        <v>5.416666666666667</v>
      </c>
      <c r="AF861" s="176" t="s">
        <v>236</v>
      </c>
      <c r="AG861" s="176">
        <v>2</v>
      </c>
      <c r="AH861" s="176" t="s">
        <v>667</v>
      </c>
      <c r="AI861" s="176" t="s">
        <v>16105</v>
      </c>
      <c r="AJ861" s="176" t="s">
        <v>668</v>
      </c>
      <c r="AK861" s="176" t="s">
        <v>668</v>
      </c>
      <c r="AM861" s="176" t="s">
        <v>466</v>
      </c>
      <c r="AN861" s="176">
        <v>1.1890000000000001</v>
      </c>
      <c r="AO861" s="176">
        <v>2.4</v>
      </c>
      <c r="AP861" s="176">
        <v>24</v>
      </c>
      <c r="AQ861" s="176">
        <v>216</v>
      </c>
      <c r="AR861" s="176">
        <v>3.4</v>
      </c>
      <c r="AS861" s="193">
        <v>20956.838400000001</v>
      </c>
    </row>
    <row r="862" spans="1:45" ht="16.5" customHeight="1">
      <c r="A862" s="175">
        <v>46164</v>
      </c>
      <c r="B862" s="176" t="s">
        <v>239</v>
      </c>
      <c r="C862" s="176" t="s">
        <v>17626</v>
      </c>
      <c r="D862" s="176" t="s">
        <v>213</v>
      </c>
      <c r="E862" s="176" t="s">
        <v>737</v>
      </c>
      <c r="F862" s="176" t="s">
        <v>17293</v>
      </c>
      <c r="G862" s="176">
        <v>650</v>
      </c>
      <c r="H862" s="176" t="s">
        <v>749</v>
      </c>
      <c r="I862" s="176">
        <v>5</v>
      </c>
      <c r="L862" s="176" t="s">
        <v>656</v>
      </c>
      <c r="M862" s="176" t="s">
        <v>656</v>
      </c>
      <c r="P862" s="176" t="s">
        <v>656</v>
      </c>
      <c r="Q862" s="176" t="s">
        <v>656</v>
      </c>
      <c r="T862" s="176" t="s">
        <v>645</v>
      </c>
      <c r="U862" s="176" t="s">
        <v>483</v>
      </c>
      <c r="V862" s="176">
        <v>11</v>
      </c>
      <c r="X862" s="176" t="s">
        <v>645</v>
      </c>
      <c r="Y862" s="176" t="s">
        <v>483</v>
      </c>
      <c r="Z862" s="176">
        <v>6.101694915254237</v>
      </c>
      <c r="AA862" s="176" t="s">
        <v>656</v>
      </c>
      <c r="AB862" s="176" t="s">
        <v>420</v>
      </c>
      <c r="AC862" s="176" t="s">
        <v>420</v>
      </c>
      <c r="AD862" s="176" t="s">
        <v>420</v>
      </c>
      <c r="AE862" s="176" t="s">
        <v>420</v>
      </c>
      <c r="AF862" s="176" t="s">
        <v>236</v>
      </c>
      <c r="AG862" s="176">
        <v>2</v>
      </c>
      <c r="AH862" s="176" t="s">
        <v>654</v>
      </c>
      <c r="AI862" s="176" t="s">
        <v>651</v>
      </c>
      <c r="AJ862" s="176" t="s">
        <v>668</v>
      </c>
      <c r="AK862" s="176" t="s">
        <v>668</v>
      </c>
      <c r="AL862" s="1231" t="s">
        <v>251</v>
      </c>
      <c r="AM862" s="176" t="s">
        <v>466</v>
      </c>
      <c r="AN862" s="176">
        <v>1.1890000000000001</v>
      </c>
      <c r="AO862" s="176">
        <v>1</v>
      </c>
      <c r="AP862" s="176">
        <v>24</v>
      </c>
      <c r="AQ862" s="176">
        <v>216</v>
      </c>
      <c r="AR862" s="176">
        <v>2</v>
      </c>
      <c r="AS862" s="193">
        <v>12327.552</v>
      </c>
    </row>
    <row r="863" spans="1:45" ht="16.5" customHeight="1">
      <c r="A863" s="175">
        <v>46164</v>
      </c>
      <c r="B863" s="176" t="s">
        <v>389</v>
      </c>
      <c r="C863" s="176" t="s">
        <v>17383</v>
      </c>
      <c r="D863" s="176" t="s">
        <v>646</v>
      </c>
      <c r="E863" s="176" t="s">
        <v>17253</v>
      </c>
      <c r="F863" s="176" t="s">
        <v>17358</v>
      </c>
      <c r="G863" s="176">
        <v>700</v>
      </c>
      <c r="H863" s="176" t="s">
        <v>805</v>
      </c>
      <c r="I863" s="176">
        <v>5.5</v>
      </c>
      <c r="J863" s="176">
        <v>40</v>
      </c>
      <c r="K863" s="176">
        <v>0</v>
      </c>
      <c r="L863" s="176">
        <v>8700</v>
      </c>
      <c r="M863" s="176">
        <v>10000</v>
      </c>
      <c r="N863" s="176">
        <v>10</v>
      </c>
      <c r="O863" s="176">
        <v>0</v>
      </c>
      <c r="P863" s="176">
        <v>8520</v>
      </c>
      <c r="Q863" s="176">
        <v>9910</v>
      </c>
      <c r="R863" s="176">
        <v>0</v>
      </c>
      <c r="S863" s="176">
        <v>0</v>
      </c>
      <c r="T863" s="176">
        <v>7690</v>
      </c>
      <c r="U863" s="176">
        <v>9170</v>
      </c>
      <c r="V863" s="176">
        <v>14</v>
      </c>
      <c r="W863" s="176">
        <v>1</v>
      </c>
      <c r="X863" s="176">
        <v>6020</v>
      </c>
      <c r="Y863" s="176">
        <v>9630</v>
      </c>
      <c r="Z863" s="176">
        <v>5.8536585365853666</v>
      </c>
      <c r="AA863" s="176">
        <v>21.333333333333332</v>
      </c>
      <c r="AB863" s="176">
        <v>0.99917868589743586</v>
      </c>
      <c r="AC863" s="176">
        <v>87.05</v>
      </c>
      <c r="AD863" s="176">
        <v>2.6666666666666665</v>
      </c>
      <c r="AE863" s="176">
        <v>2.625</v>
      </c>
      <c r="AF863" s="176" t="s">
        <v>236</v>
      </c>
      <c r="AG863" s="176">
        <v>1</v>
      </c>
      <c r="AH863" s="176" t="s">
        <v>667</v>
      </c>
      <c r="AI863" s="176" t="s">
        <v>16105</v>
      </c>
      <c r="AJ863" s="176" t="s">
        <v>653</v>
      </c>
      <c r="AK863" s="176" t="s">
        <v>653</v>
      </c>
      <c r="AL863" s="1231" t="s">
        <v>252</v>
      </c>
      <c r="AM863" s="176" t="s">
        <v>466</v>
      </c>
      <c r="AN863" s="176">
        <v>1.1890000000000001</v>
      </c>
      <c r="AO863" s="176">
        <v>2.8</v>
      </c>
      <c r="AP863" s="176">
        <v>24</v>
      </c>
      <c r="AQ863" s="176">
        <v>216</v>
      </c>
      <c r="AR863" s="176">
        <v>3.8</v>
      </c>
      <c r="AS863" s="193">
        <v>23422.3488</v>
      </c>
    </row>
    <row r="864" spans="1:45" ht="16.5" customHeight="1">
      <c r="A864" s="175">
        <v>46164</v>
      </c>
      <c r="B864" s="176" t="s">
        <v>418</v>
      </c>
      <c r="C864" s="176" t="s">
        <v>17359</v>
      </c>
      <c r="D864" s="176" t="s">
        <v>646</v>
      </c>
      <c r="E864" s="176" t="s">
        <v>17253</v>
      </c>
      <c r="F864" s="176" t="s">
        <v>17358</v>
      </c>
      <c r="G864" s="176">
        <v>700</v>
      </c>
      <c r="H864" s="176" t="s">
        <v>944</v>
      </c>
      <c r="I864" s="176">
        <v>5.5</v>
      </c>
      <c r="J864" s="176">
        <v>32</v>
      </c>
      <c r="K864" s="176">
        <v>13</v>
      </c>
      <c r="L864" s="176">
        <v>9540</v>
      </c>
      <c r="M864" s="176">
        <v>9440</v>
      </c>
      <c r="N864" s="176">
        <v>19</v>
      </c>
      <c r="O864" s="176">
        <v>2</v>
      </c>
      <c r="P864" s="176">
        <v>9910</v>
      </c>
      <c r="Q864" s="176">
        <v>9620</v>
      </c>
      <c r="R864" s="176">
        <v>0</v>
      </c>
      <c r="S864" s="176">
        <v>0</v>
      </c>
      <c r="T864" s="176">
        <v>9440</v>
      </c>
      <c r="U864" s="176">
        <v>8980</v>
      </c>
      <c r="V864" s="176">
        <v>24</v>
      </c>
      <c r="W864" s="176">
        <v>0</v>
      </c>
      <c r="X864" s="176">
        <v>9910</v>
      </c>
      <c r="Y864" s="176">
        <v>9540</v>
      </c>
      <c r="Z864" s="176">
        <v>5.8536585365853666</v>
      </c>
      <c r="AA864" s="176">
        <v>25</v>
      </c>
      <c r="AB864" s="176">
        <v>0.98768028846153844</v>
      </c>
      <c r="AC864" s="176">
        <v>95.474999999999994</v>
      </c>
      <c r="AD864" s="176">
        <v>3.125</v>
      </c>
      <c r="AE864" s="176">
        <v>2.5</v>
      </c>
      <c r="AF864" s="176" t="s">
        <v>236</v>
      </c>
      <c r="AG864" s="176">
        <v>1</v>
      </c>
      <c r="AH864" s="176" t="s">
        <v>651</v>
      </c>
      <c r="AI864" s="176" t="s">
        <v>651</v>
      </c>
      <c r="AJ864" s="176" t="s">
        <v>668</v>
      </c>
      <c r="AK864" s="176" t="s">
        <v>668</v>
      </c>
      <c r="AL864" s="1231" t="s">
        <v>252</v>
      </c>
      <c r="AM864" s="176" t="s">
        <v>466</v>
      </c>
      <c r="AN864" s="176">
        <v>1.1890000000000001</v>
      </c>
      <c r="AO864" s="176">
        <v>2.8</v>
      </c>
      <c r="AP864" s="176">
        <v>24</v>
      </c>
      <c r="AQ864" s="176">
        <v>216</v>
      </c>
      <c r="AR864" s="176">
        <v>3.8</v>
      </c>
      <c r="AS864" s="193">
        <v>23422.3488</v>
      </c>
    </row>
    <row r="865" spans="1:45" ht="16.5" customHeight="1">
      <c r="A865" s="175">
        <v>46164</v>
      </c>
      <c r="B865" s="176" t="s">
        <v>240</v>
      </c>
      <c r="C865" s="176" t="s">
        <v>17384</v>
      </c>
      <c r="E865" s="176" t="s">
        <v>4424</v>
      </c>
      <c r="F865" s="176" t="s">
        <v>17394</v>
      </c>
      <c r="G865" s="176">
        <v>500</v>
      </c>
      <c r="H865" s="176" t="s">
        <v>1088</v>
      </c>
      <c r="I865" s="176">
        <v>4</v>
      </c>
      <c r="J865" s="176">
        <v>12</v>
      </c>
      <c r="K865" s="176">
        <v>0</v>
      </c>
      <c r="L865" s="176">
        <v>3720</v>
      </c>
      <c r="N865" s="176">
        <v>10</v>
      </c>
      <c r="O865" s="176">
        <v>0</v>
      </c>
      <c r="P865" s="176">
        <v>2763</v>
      </c>
      <c r="R865" s="176">
        <v>10</v>
      </c>
      <c r="S865" s="176">
        <v>0</v>
      </c>
      <c r="T865" s="176">
        <v>2658</v>
      </c>
      <c r="X865" s="176" t="s">
        <v>127</v>
      </c>
      <c r="Z865" s="176">
        <v>2.028169014084507</v>
      </c>
      <c r="AA865" s="176">
        <v>16</v>
      </c>
      <c r="AB865" s="176">
        <v>1</v>
      </c>
      <c r="AC865" s="176">
        <v>30.47</v>
      </c>
      <c r="AD865" s="176">
        <v>2</v>
      </c>
      <c r="AE865" s="176">
        <v>1.3333333333333333</v>
      </c>
      <c r="AF865" s="176" t="s">
        <v>241</v>
      </c>
      <c r="AG865" s="176">
        <v>3</v>
      </c>
      <c r="AH865" s="176" t="s">
        <v>649</v>
      </c>
      <c r="AI865" s="176" t="s">
        <v>649</v>
      </c>
      <c r="AJ865" s="176" t="s">
        <v>648</v>
      </c>
      <c r="AK865" s="176" t="s">
        <v>648</v>
      </c>
      <c r="AL865" s="1231" t="s">
        <v>252</v>
      </c>
      <c r="AM865" s="176" t="s">
        <v>126</v>
      </c>
      <c r="AN865" s="176">
        <v>0.91100000000000003</v>
      </c>
      <c r="AO865" s="176">
        <v>0.9</v>
      </c>
      <c r="AP865" s="176">
        <v>24</v>
      </c>
      <c r="AQ865" s="176">
        <v>216</v>
      </c>
      <c r="AR865" s="176">
        <v>1.9</v>
      </c>
      <c r="AS865" s="193">
        <v>8972.9856</v>
      </c>
    </row>
    <row r="866" spans="1:45" ht="16.5" customHeight="1">
      <c r="A866" s="175">
        <v>46164</v>
      </c>
      <c r="B866" s="176" t="s">
        <v>240</v>
      </c>
      <c r="C866" s="176" t="s">
        <v>17385</v>
      </c>
      <c r="E866" s="176" t="s">
        <v>16561</v>
      </c>
      <c r="F866" s="176" t="s">
        <v>17395</v>
      </c>
      <c r="G866" s="176">
        <v>600</v>
      </c>
      <c r="H866" s="176" t="s">
        <v>491</v>
      </c>
      <c r="I866" s="176">
        <v>5</v>
      </c>
      <c r="J866" s="176">
        <v>14</v>
      </c>
      <c r="K866" s="176">
        <v>0</v>
      </c>
      <c r="L866" s="176">
        <v>3270</v>
      </c>
      <c r="N866" s="176">
        <v>8</v>
      </c>
      <c r="O866" s="176">
        <v>0</v>
      </c>
      <c r="P866" s="176">
        <v>2763</v>
      </c>
      <c r="R866" s="176">
        <v>10</v>
      </c>
      <c r="S866" s="176">
        <v>0</v>
      </c>
      <c r="T866" s="176">
        <v>2658</v>
      </c>
      <c r="V866" s="176">
        <v>8</v>
      </c>
      <c r="W866" s="176">
        <v>0</v>
      </c>
      <c r="X866" s="176">
        <v>3093</v>
      </c>
      <c r="Z866" s="176">
        <v>2.8402366863905324</v>
      </c>
      <c r="AA866" s="176">
        <v>20</v>
      </c>
      <c r="AB866" s="176">
        <v>1</v>
      </c>
      <c r="AC866" s="176">
        <v>29.46</v>
      </c>
      <c r="AD866" s="176">
        <v>2.5</v>
      </c>
      <c r="AE866" s="176">
        <v>1.6666666666666667</v>
      </c>
      <c r="AF866" s="176" t="s">
        <v>241</v>
      </c>
      <c r="AG866" s="176">
        <v>3</v>
      </c>
      <c r="AH866" s="176" t="s">
        <v>649</v>
      </c>
      <c r="AI866" s="176" t="s">
        <v>649</v>
      </c>
      <c r="AJ866" s="176" t="s">
        <v>648</v>
      </c>
      <c r="AK866" s="176" t="s">
        <v>648</v>
      </c>
      <c r="AM866" s="176" t="s">
        <v>126</v>
      </c>
      <c r="AN866" s="176">
        <v>0.91100000000000003</v>
      </c>
      <c r="AO866" s="176">
        <v>1.3</v>
      </c>
      <c r="AP866" s="176">
        <v>24</v>
      </c>
      <c r="AQ866" s="176">
        <v>216</v>
      </c>
      <c r="AR866" s="176">
        <v>2.2999999999999998</v>
      </c>
      <c r="AS866" s="193">
        <v>10862.035199999998</v>
      </c>
    </row>
    <row r="867" spans="1:45" ht="16.5" customHeight="1">
      <c r="A867" s="175">
        <v>46164</v>
      </c>
      <c r="B867" s="176" t="s">
        <v>242</v>
      </c>
      <c r="C867" s="176" t="s">
        <v>386</v>
      </c>
      <c r="E867" s="176" t="s">
        <v>420</v>
      </c>
      <c r="F867" s="176" t="s">
        <v>420</v>
      </c>
      <c r="G867" s="176" t="s">
        <v>420</v>
      </c>
      <c r="H867" s="176" t="s">
        <v>420</v>
      </c>
      <c r="I867" s="176" t="s">
        <v>420</v>
      </c>
      <c r="L867" s="176" t="s">
        <v>386</v>
      </c>
      <c r="P867" s="176" t="s">
        <v>386</v>
      </c>
      <c r="T867" s="176" t="s">
        <v>386</v>
      </c>
      <c r="X867" s="176" t="s">
        <v>386</v>
      </c>
      <c r="Z867" s="176" t="s">
        <v>420</v>
      </c>
      <c r="AA867" s="176" t="s">
        <v>386</v>
      </c>
      <c r="AB867" s="176" t="s">
        <v>420</v>
      </c>
      <c r="AC867" s="176" t="s">
        <v>420</v>
      </c>
      <c r="AD867" s="176" t="s">
        <v>420</v>
      </c>
      <c r="AE867" s="176" t="s">
        <v>420</v>
      </c>
      <c r="AF867" s="176" t="s">
        <v>241</v>
      </c>
      <c r="AG867" s="176">
        <v>5</v>
      </c>
      <c r="AH867" s="176" t="s">
        <v>649</v>
      </c>
      <c r="AI867" s="176" t="s">
        <v>649</v>
      </c>
      <c r="AJ867" s="176" t="s">
        <v>648</v>
      </c>
      <c r="AK867" s="176" t="s">
        <v>648</v>
      </c>
      <c r="AL867" s="1231" t="s">
        <v>420</v>
      </c>
      <c r="AM867" s="176" t="s">
        <v>420</v>
      </c>
      <c r="AN867" s="176" t="s">
        <v>420</v>
      </c>
      <c r="AO867" s="176" t="s">
        <v>420</v>
      </c>
      <c r="AP867" s="176">
        <v>24</v>
      </c>
      <c r="AQ867" s="176">
        <v>216</v>
      </c>
      <c r="AR867" s="176" t="s">
        <v>420</v>
      </c>
      <c r="AS867" s="193" t="s">
        <v>420</v>
      </c>
    </row>
    <row r="868" spans="1:45" ht="16.5" customHeight="1">
      <c r="A868" s="175">
        <v>46164</v>
      </c>
      <c r="B868" s="176" t="s">
        <v>16531</v>
      </c>
      <c r="C868" s="176" t="s">
        <v>16707</v>
      </c>
      <c r="E868" s="176" t="s">
        <v>420</v>
      </c>
      <c r="F868" s="176" t="s">
        <v>420</v>
      </c>
      <c r="G868" s="176" t="s">
        <v>420</v>
      </c>
      <c r="H868" s="176" t="s">
        <v>420</v>
      </c>
      <c r="I868" s="176" t="s">
        <v>420</v>
      </c>
      <c r="L868" s="176" t="s">
        <v>645</v>
      </c>
      <c r="P868" s="176" t="s">
        <v>645</v>
      </c>
      <c r="T868" s="176" t="s">
        <v>645</v>
      </c>
      <c r="X868" s="176" t="s">
        <v>645</v>
      </c>
      <c r="Z868" s="176" t="s">
        <v>420</v>
      </c>
      <c r="AA868" s="176" t="s">
        <v>645</v>
      </c>
      <c r="AB868" s="176" t="s">
        <v>420</v>
      </c>
      <c r="AC868" s="176" t="s">
        <v>420</v>
      </c>
      <c r="AD868" s="176" t="s">
        <v>420</v>
      </c>
      <c r="AE868" s="176" t="s">
        <v>420</v>
      </c>
      <c r="AF868" s="176" t="s">
        <v>243</v>
      </c>
      <c r="AG868" s="176">
        <v>1</v>
      </c>
      <c r="AH868" s="176" t="s">
        <v>654</v>
      </c>
      <c r="AI868" s="176" t="s">
        <v>654</v>
      </c>
      <c r="AJ868" s="176" t="s">
        <v>654</v>
      </c>
      <c r="AK868" s="176" t="s">
        <v>654</v>
      </c>
      <c r="AL868" s="1231" t="s">
        <v>420</v>
      </c>
      <c r="AM868" s="176" t="s">
        <v>420</v>
      </c>
      <c r="AN868" s="176" t="s">
        <v>420</v>
      </c>
      <c r="AO868" s="176" t="s">
        <v>420</v>
      </c>
      <c r="AP868" s="176">
        <v>24</v>
      </c>
      <c r="AQ868" s="176">
        <v>216</v>
      </c>
      <c r="AR868" s="176" t="s">
        <v>420</v>
      </c>
      <c r="AS868" s="193" t="s">
        <v>420</v>
      </c>
    </row>
    <row r="869" spans="1:45" ht="16.5" customHeight="1">
      <c r="A869" s="175">
        <v>46164</v>
      </c>
      <c r="B869" s="176" t="s">
        <v>244</v>
      </c>
      <c r="C869" s="176" t="s">
        <v>16707</v>
      </c>
      <c r="E869" s="176" t="s">
        <v>420</v>
      </c>
      <c r="F869" s="176" t="s">
        <v>420</v>
      </c>
      <c r="G869" s="176" t="s">
        <v>420</v>
      </c>
      <c r="H869" s="176" t="s">
        <v>420</v>
      </c>
      <c r="I869" s="176" t="s">
        <v>420</v>
      </c>
      <c r="L869" s="176" t="s">
        <v>645</v>
      </c>
      <c r="P869" s="176" t="s">
        <v>645</v>
      </c>
      <c r="T869" s="176" t="s">
        <v>645</v>
      </c>
      <c r="X869" s="176" t="s">
        <v>645</v>
      </c>
      <c r="Z869" s="176" t="s">
        <v>420</v>
      </c>
      <c r="AA869" s="176" t="s">
        <v>645</v>
      </c>
      <c r="AB869" s="176" t="s">
        <v>420</v>
      </c>
      <c r="AC869" s="176" t="s">
        <v>420</v>
      </c>
      <c r="AD869" s="176" t="s">
        <v>420</v>
      </c>
      <c r="AE869" s="176" t="s">
        <v>420</v>
      </c>
      <c r="AF869" s="176" t="s">
        <v>243</v>
      </c>
      <c r="AG869" s="176">
        <v>1</v>
      </c>
      <c r="AH869" s="176" t="s">
        <v>654</v>
      </c>
      <c r="AI869" s="176" t="s">
        <v>654</v>
      </c>
      <c r="AJ869" s="176" t="s">
        <v>654</v>
      </c>
      <c r="AK869" s="176" t="s">
        <v>654</v>
      </c>
      <c r="AL869" s="1231" t="s">
        <v>420</v>
      </c>
      <c r="AM869" s="176" t="s">
        <v>420</v>
      </c>
      <c r="AN869" s="176" t="s">
        <v>420</v>
      </c>
      <c r="AO869" s="176" t="s">
        <v>420</v>
      </c>
      <c r="AP869" s="176">
        <v>24</v>
      </c>
      <c r="AQ869" s="176">
        <v>216</v>
      </c>
      <c r="AR869" s="176" t="s">
        <v>420</v>
      </c>
      <c r="AS869" s="193" t="s">
        <v>420</v>
      </c>
    </row>
    <row r="870" spans="1:45" ht="16.5" customHeight="1">
      <c r="A870" s="175">
        <v>46164</v>
      </c>
      <c r="B870" s="176" t="s">
        <v>245</v>
      </c>
      <c r="C870" s="176" t="s">
        <v>16707</v>
      </c>
      <c r="E870" s="176" t="s">
        <v>420</v>
      </c>
      <c r="F870" s="176" t="s">
        <v>420</v>
      </c>
      <c r="G870" s="176" t="s">
        <v>420</v>
      </c>
      <c r="H870" s="176" t="s">
        <v>420</v>
      </c>
      <c r="I870" s="176" t="s">
        <v>420</v>
      </c>
      <c r="L870" s="176" t="s">
        <v>645</v>
      </c>
      <c r="P870" s="176" t="s">
        <v>645</v>
      </c>
      <c r="T870" s="176" t="s">
        <v>645</v>
      </c>
      <c r="X870" s="176" t="s">
        <v>645</v>
      </c>
      <c r="Z870" s="176" t="s">
        <v>420</v>
      </c>
      <c r="AA870" s="176" t="s">
        <v>645</v>
      </c>
      <c r="AB870" s="176" t="s">
        <v>420</v>
      </c>
      <c r="AC870" s="176" t="s">
        <v>420</v>
      </c>
      <c r="AD870" s="176" t="s">
        <v>420</v>
      </c>
      <c r="AE870" s="176" t="s">
        <v>420</v>
      </c>
      <c r="AF870" s="176" t="s">
        <v>243</v>
      </c>
      <c r="AG870" s="176">
        <v>1</v>
      </c>
      <c r="AH870" s="176" t="s">
        <v>654</v>
      </c>
      <c r="AI870" s="176" t="s">
        <v>654</v>
      </c>
      <c r="AJ870" s="176" t="s">
        <v>654</v>
      </c>
      <c r="AK870" s="176" t="s">
        <v>654</v>
      </c>
      <c r="AL870" s="1231" t="s">
        <v>420</v>
      </c>
      <c r="AM870" s="176" t="s">
        <v>420</v>
      </c>
      <c r="AN870" s="176" t="s">
        <v>420</v>
      </c>
      <c r="AO870" s="176" t="s">
        <v>420</v>
      </c>
      <c r="AP870" s="176">
        <v>24</v>
      </c>
      <c r="AQ870" s="176">
        <v>216</v>
      </c>
      <c r="AR870" s="176" t="s">
        <v>420</v>
      </c>
      <c r="AS870" s="193" t="s">
        <v>420</v>
      </c>
    </row>
    <row r="871" spans="1:45" ht="16.5" customHeight="1">
      <c r="A871" s="175">
        <v>46164</v>
      </c>
      <c r="B871" s="176" t="s">
        <v>246</v>
      </c>
      <c r="C871" s="176" t="s">
        <v>16707</v>
      </c>
      <c r="E871" s="176" t="s">
        <v>420</v>
      </c>
      <c r="F871" s="176" t="s">
        <v>420</v>
      </c>
      <c r="G871" s="176" t="s">
        <v>420</v>
      </c>
      <c r="H871" s="176" t="s">
        <v>420</v>
      </c>
      <c r="I871" s="176" t="s">
        <v>420</v>
      </c>
      <c r="L871" s="176" t="s">
        <v>645</v>
      </c>
      <c r="P871" s="176" t="s">
        <v>645</v>
      </c>
      <c r="T871" s="176" t="s">
        <v>645</v>
      </c>
      <c r="X871" s="176" t="s">
        <v>645</v>
      </c>
      <c r="Z871" s="176" t="s">
        <v>420</v>
      </c>
      <c r="AA871" s="176" t="s">
        <v>645</v>
      </c>
      <c r="AB871" s="176" t="s">
        <v>420</v>
      </c>
      <c r="AC871" s="176" t="s">
        <v>420</v>
      </c>
      <c r="AD871" s="176" t="s">
        <v>420</v>
      </c>
      <c r="AE871" s="176" t="s">
        <v>420</v>
      </c>
      <c r="AF871" s="176" t="s">
        <v>243</v>
      </c>
      <c r="AG871" s="176">
        <v>1</v>
      </c>
      <c r="AH871" s="176" t="s">
        <v>654</v>
      </c>
      <c r="AI871" s="176" t="s">
        <v>654</v>
      </c>
      <c r="AJ871" s="176" t="s">
        <v>654</v>
      </c>
      <c r="AK871" s="176" t="s">
        <v>654</v>
      </c>
      <c r="AL871" s="1231" t="s">
        <v>420</v>
      </c>
      <c r="AM871" s="176" t="s">
        <v>420</v>
      </c>
      <c r="AN871" s="176" t="s">
        <v>420</v>
      </c>
      <c r="AO871" s="176" t="s">
        <v>420</v>
      </c>
      <c r="AP871" s="176">
        <v>24</v>
      </c>
      <c r="AQ871" s="176">
        <v>216</v>
      </c>
      <c r="AR871" s="176" t="s">
        <v>420</v>
      </c>
      <c r="AS871" s="193" t="s">
        <v>420</v>
      </c>
    </row>
    <row r="872" spans="1:45" ht="16.5" customHeight="1">
      <c r="A872" s="175">
        <v>46164</v>
      </c>
      <c r="B872" s="176" t="s">
        <v>247</v>
      </c>
      <c r="C872" s="176" t="s">
        <v>16707</v>
      </c>
      <c r="E872" s="176" t="s">
        <v>420</v>
      </c>
      <c r="F872" s="176" t="s">
        <v>420</v>
      </c>
      <c r="G872" s="176" t="s">
        <v>420</v>
      </c>
      <c r="H872" s="176" t="s">
        <v>420</v>
      </c>
      <c r="I872" s="176" t="s">
        <v>420</v>
      </c>
      <c r="L872" s="176" t="s">
        <v>645</v>
      </c>
      <c r="P872" s="176" t="s">
        <v>645</v>
      </c>
      <c r="T872" s="176" t="s">
        <v>645</v>
      </c>
      <c r="X872" s="176" t="s">
        <v>645</v>
      </c>
      <c r="Z872" s="176" t="s">
        <v>420</v>
      </c>
      <c r="AA872" s="176" t="s">
        <v>645</v>
      </c>
      <c r="AB872" s="176" t="s">
        <v>420</v>
      </c>
      <c r="AC872" s="176" t="s">
        <v>420</v>
      </c>
      <c r="AD872" s="176" t="s">
        <v>420</v>
      </c>
      <c r="AE872" s="176" t="s">
        <v>420</v>
      </c>
      <c r="AF872" s="176" t="s">
        <v>243</v>
      </c>
      <c r="AG872" s="176">
        <v>1</v>
      </c>
      <c r="AH872" s="176" t="s">
        <v>654</v>
      </c>
      <c r="AI872" s="176" t="s">
        <v>654</v>
      </c>
      <c r="AJ872" s="176" t="s">
        <v>654</v>
      </c>
      <c r="AK872" s="176" t="s">
        <v>654</v>
      </c>
      <c r="AL872" s="1231" t="s">
        <v>420</v>
      </c>
      <c r="AM872" s="176" t="s">
        <v>420</v>
      </c>
      <c r="AN872" s="176" t="s">
        <v>420</v>
      </c>
      <c r="AO872" s="176" t="s">
        <v>420</v>
      </c>
      <c r="AP872" s="176">
        <v>24</v>
      </c>
      <c r="AQ872" s="176">
        <v>216</v>
      </c>
      <c r="AR872" s="176" t="s">
        <v>420</v>
      </c>
      <c r="AS872" s="193" t="s">
        <v>420</v>
      </c>
    </row>
    <row r="873" spans="1:45" ht="16.5" customHeight="1">
      <c r="A873" s="175">
        <v>46164</v>
      </c>
      <c r="B873" s="176" t="s">
        <v>248</v>
      </c>
      <c r="C873" s="176" t="s">
        <v>16707</v>
      </c>
      <c r="E873" s="176" t="s">
        <v>420</v>
      </c>
      <c r="F873" s="176" t="s">
        <v>420</v>
      </c>
      <c r="G873" s="176" t="s">
        <v>420</v>
      </c>
      <c r="H873" s="176" t="s">
        <v>420</v>
      </c>
      <c r="I873" s="176" t="s">
        <v>420</v>
      </c>
      <c r="L873" s="176" t="s">
        <v>645</v>
      </c>
      <c r="P873" s="176" t="s">
        <v>645</v>
      </c>
      <c r="T873" s="176" t="s">
        <v>645</v>
      </c>
      <c r="X873" s="176" t="s">
        <v>645</v>
      </c>
      <c r="Z873" s="176" t="s">
        <v>420</v>
      </c>
      <c r="AA873" s="176" t="s">
        <v>645</v>
      </c>
      <c r="AB873" s="176" t="s">
        <v>420</v>
      </c>
      <c r="AC873" s="176" t="s">
        <v>420</v>
      </c>
      <c r="AD873" s="176" t="s">
        <v>420</v>
      </c>
      <c r="AE873" s="176" t="s">
        <v>420</v>
      </c>
      <c r="AF873" s="176" t="s">
        <v>243</v>
      </c>
      <c r="AG873" s="176">
        <v>1</v>
      </c>
      <c r="AH873" s="176" t="s">
        <v>654</v>
      </c>
      <c r="AI873" s="176" t="s">
        <v>654</v>
      </c>
      <c r="AJ873" s="176" t="s">
        <v>654</v>
      </c>
      <c r="AK873" s="176" t="s">
        <v>654</v>
      </c>
      <c r="AL873" s="1231" t="s">
        <v>420</v>
      </c>
      <c r="AM873" s="176" t="s">
        <v>420</v>
      </c>
      <c r="AN873" s="176" t="s">
        <v>420</v>
      </c>
      <c r="AO873" s="176" t="s">
        <v>420</v>
      </c>
      <c r="AP873" s="176">
        <v>24</v>
      </c>
      <c r="AQ873" s="176">
        <v>216</v>
      </c>
      <c r="AR873" s="176" t="s">
        <v>420</v>
      </c>
      <c r="AS873" s="193" t="s">
        <v>420</v>
      </c>
    </row>
    <row r="874" spans="1:45" ht="16.5" customHeight="1">
      <c r="A874" s="175">
        <v>46164</v>
      </c>
      <c r="B874" s="176" t="s">
        <v>249</v>
      </c>
      <c r="C874" s="176" t="s">
        <v>16707</v>
      </c>
      <c r="E874" s="176" t="s">
        <v>420</v>
      </c>
      <c r="F874" s="176" t="s">
        <v>420</v>
      </c>
      <c r="G874" s="176" t="s">
        <v>420</v>
      </c>
      <c r="H874" s="176" t="s">
        <v>420</v>
      </c>
      <c r="I874" s="176" t="s">
        <v>420</v>
      </c>
      <c r="L874" s="176" t="s">
        <v>645</v>
      </c>
      <c r="P874" s="176" t="s">
        <v>645</v>
      </c>
      <c r="T874" s="176" t="s">
        <v>645</v>
      </c>
      <c r="X874" s="176" t="s">
        <v>645</v>
      </c>
      <c r="Z874" s="176" t="s">
        <v>420</v>
      </c>
      <c r="AA874" s="176" t="s">
        <v>645</v>
      </c>
      <c r="AB874" s="176" t="s">
        <v>420</v>
      </c>
      <c r="AC874" s="176" t="s">
        <v>420</v>
      </c>
      <c r="AD874" s="176" t="s">
        <v>420</v>
      </c>
      <c r="AE874" s="176" t="s">
        <v>420</v>
      </c>
      <c r="AF874" s="176" t="s">
        <v>243</v>
      </c>
      <c r="AG874" s="176">
        <v>1</v>
      </c>
      <c r="AH874" s="176" t="s">
        <v>654</v>
      </c>
      <c r="AI874" s="176" t="s">
        <v>654</v>
      </c>
      <c r="AJ874" s="176" t="s">
        <v>654</v>
      </c>
      <c r="AK874" s="176" t="s">
        <v>654</v>
      </c>
      <c r="AL874" s="1231" t="s">
        <v>420</v>
      </c>
      <c r="AM874" s="176" t="s">
        <v>420</v>
      </c>
      <c r="AN874" s="176" t="s">
        <v>420</v>
      </c>
      <c r="AO874" s="176" t="s">
        <v>420</v>
      </c>
      <c r="AP874" s="176">
        <v>24</v>
      </c>
      <c r="AQ874" s="176">
        <v>216</v>
      </c>
      <c r="AR874" s="176" t="s">
        <v>420</v>
      </c>
      <c r="AS874" s="193" t="s">
        <v>420</v>
      </c>
    </row>
    <row r="875" spans="1:45" ht="16.5" customHeight="1">
      <c r="A875" s="175">
        <v>46164</v>
      </c>
      <c r="B875" s="176" t="s">
        <v>250</v>
      </c>
      <c r="C875" s="176" t="s">
        <v>16707</v>
      </c>
      <c r="E875" s="176" t="s">
        <v>420</v>
      </c>
      <c r="F875" s="176" t="s">
        <v>420</v>
      </c>
      <c r="G875" s="176" t="s">
        <v>420</v>
      </c>
      <c r="H875" s="176" t="s">
        <v>420</v>
      </c>
      <c r="I875" s="176" t="s">
        <v>420</v>
      </c>
      <c r="L875" s="176" t="s">
        <v>645</v>
      </c>
      <c r="P875" s="176" t="s">
        <v>645</v>
      </c>
      <c r="T875" s="176" t="s">
        <v>645</v>
      </c>
      <c r="X875" s="176" t="s">
        <v>645</v>
      </c>
      <c r="Z875" s="176" t="s">
        <v>420</v>
      </c>
      <c r="AA875" s="176" t="s">
        <v>645</v>
      </c>
      <c r="AB875" s="176" t="s">
        <v>420</v>
      </c>
      <c r="AC875" s="176" t="s">
        <v>420</v>
      </c>
      <c r="AD875" s="176" t="s">
        <v>420</v>
      </c>
      <c r="AE875" s="176" t="s">
        <v>420</v>
      </c>
      <c r="AF875" s="176" t="s">
        <v>243</v>
      </c>
      <c r="AG875" s="176">
        <v>1</v>
      </c>
      <c r="AH875" s="176" t="s">
        <v>654</v>
      </c>
      <c r="AI875" s="176" t="s">
        <v>654</v>
      </c>
      <c r="AJ875" s="176" t="s">
        <v>654</v>
      </c>
      <c r="AK875" s="176" t="s">
        <v>654</v>
      </c>
      <c r="AL875" s="1231" t="s">
        <v>420</v>
      </c>
      <c r="AM875" s="176" t="s">
        <v>420</v>
      </c>
      <c r="AN875" s="176" t="s">
        <v>420</v>
      </c>
      <c r="AO875" s="176" t="s">
        <v>420</v>
      </c>
      <c r="AP875" s="176">
        <v>24</v>
      </c>
      <c r="AQ875" s="176">
        <v>216</v>
      </c>
      <c r="AR875" s="176" t="s">
        <v>420</v>
      </c>
      <c r="AS875" s="193" t="s">
        <v>420</v>
      </c>
    </row>
    <row r="876" spans="1:45" ht="16.5" customHeight="1">
      <c r="A876" s="175">
        <v>46165</v>
      </c>
      <c r="B876" s="176" t="s">
        <v>212</v>
      </c>
      <c r="C876" s="176" t="s">
        <v>645</v>
      </c>
      <c r="E876" s="176" t="s">
        <v>420</v>
      </c>
      <c r="F876" s="176" t="s">
        <v>420</v>
      </c>
      <c r="G876" s="176" t="s">
        <v>420</v>
      </c>
      <c r="H876" s="176" t="s">
        <v>420</v>
      </c>
      <c r="I876" s="176" t="s">
        <v>420</v>
      </c>
      <c r="L876" s="176" t="s">
        <v>645</v>
      </c>
      <c r="P876" s="176" t="s">
        <v>645</v>
      </c>
      <c r="T876" s="176" t="s">
        <v>645</v>
      </c>
      <c r="X876" s="176" t="s">
        <v>645</v>
      </c>
      <c r="Z876" s="176" t="s">
        <v>420</v>
      </c>
      <c r="AA876" s="176" t="s">
        <v>645</v>
      </c>
      <c r="AB876" s="176" t="s">
        <v>420</v>
      </c>
      <c r="AC876" s="176" t="s">
        <v>420</v>
      </c>
      <c r="AD876" s="176" t="s">
        <v>420</v>
      </c>
      <c r="AE876" s="176" t="s">
        <v>420</v>
      </c>
      <c r="AF876" s="176" t="s">
        <v>213</v>
      </c>
      <c r="AG876" s="176">
        <v>1</v>
      </c>
      <c r="AH876" s="176" t="s">
        <v>654</v>
      </c>
      <c r="AI876" s="176" t="s">
        <v>654</v>
      </c>
      <c r="AJ876" s="176" t="s">
        <v>654</v>
      </c>
      <c r="AK876" s="176" t="s">
        <v>654</v>
      </c>
      <c r="AL876" s="1231" t="s">
        <v>420</v>
      </c>
      <c r="AM876" s="176" t="s">
        <v>420</v>
      </c>
      <c r="AN876" s="176" t="s">
        <v>420</v>
      </c>
      <c r="AO876" s="176" t="s">
        <v>420</v>
      </c>
      <c r="AP876" s="176">
        <v>24</v>
      </c>
      <c r="AQ876" s="176">
        <v>216</v>
      </c>
      <c r="AR876" s="176" t="s">
        <v>420</v>
      </c>
      <c r="AS876" s="193" t="s">
        <v>420</v>
      </c>
    </row>
    <row r="877" spans="1:45" ht="16.5" customHeight="1">
      <c r="A877" s="175">
        <v>46165</v>
      </c>
      <c r="B877" s="176" t="s">
        <v>214</v>
      </c>
      <c r="C877" s="176" t="s">
        <v>17237</v>
      </c>
      <c r="E877" s="176" t="s">
        <v>425</v>
      </c>
      <c r="F877" s="176" t="s">
        <v>17233</v>
      </c>
      <c r="G877" s="176">
        <v>780</v>
      </c>
      <c r="H877" s="176" t="s">
        <v>1332</v>
      </c>
      <c r="I877" s="176">
        <v>5</v>
      </c>
      <c r="L877" s="176" t="s">
        <v>645</v>
      </c>
      <c r="M877" s="176" t="s">
        <v>640</v>
      </c>
      <c r="P877" s="176" t="s">
        <v>645</v>
      </c>
      <c r="T877" s="176" t="s">
        <v>645</v>
      </c>
      <c r="X877" s="176" t="s">
        <v>645</v>
      </c>
      <c r="Z877" s="176">
        <v>1.7777777777777777</v>
      </c>
      <c r="AA877" s="176" t="s">
        <v>645</v>
      </c>
      <c r="AB877" s="176" t="s">
        <v>420</v>
      </c>
      <c r="AC877" s="176" t="s">
        <v>420</v>
      </c>
      <c r="AD877" s="176" t="s">
        <v>420</v>
      </c>
      <c r="AE877" s="176" t="s">
        <v>420</v>
      </c>
      <c r="AF877" s="176" t="s">
        <v>213</v>
      </c>
      <c r="AG877" s="176">
        <v>1</v>
      </c>
      <c r="AH877" s="176" t="s">
        <v>644</v>
      </c>
      <c r="AI877" s="176" t="s">
        <v>647</v>
      </c>
      <c r="AJ877" s="176" t="s">
        <v>655</v>
      </c>
      <c r="AK877" s="176" t="s">
        <v>655</v>
      </c>
      <c r="AL877" s="1231" t="s">
        <v>251</v>
      </c>
      <c r="AM877" s="176" t="s">
        <v>126</v>
      </c>
      <c r="AN877" s="176">
        <v>0.91100000000000003</v>
      </c>
      <c r="AO877" s="176">
        <v>1.8</v>
      </c>
      <c r="AP877" s="176">
        <v>24</v>
      </c>
      <c r="AQ877" s="176">
        <v>216</v>
      </c>
      <c r="AR877" s="176">
        <v>2.8</v>
      </c>
      <c r="AS877" s="193">
        <v>13223.3472</v>
      </c>
    </row>
    <row r="878" spans="1:45" ht="16.5" customHeight="1">
      <c r="A878" s="175">
        <v>46165</v>
      </c>
      <c r="B878" s="176" t="s">
        <v>215</v>
      </c>
      <c r="C878" s="176" t="s">
        <v>17289</v>
      </c>
      <c r="D878" s="176" t="s">
        <v>646</v>
      </c>
      <c r="E878" s="176" t="s">
        <v>17279</v>
      </c>
      <c r="F878" s="176" t="s">
        <v>17297</v>
      </c>
      <c r="G878" s="176">
        <v>700</v>
      </c>
      <c r="H878" s="176" t="s">
        <v>1237</v>
      </c>
      <c r="I878" s="176">
        <v>5</v>
      </c>
      <c r="L878" s="176" t="s">
        <v>645</v>
      </c>
      <c r="M878" s="176" t="s">
        <v>127</v>
      </c>
      <c r="P878" s="176" t="s">
        <v>645</v>
      </c>
      <c r="Q878" s="176" t="s">
        <v>127</v>
      </c>
      <c r="T878" s="176" t="s">
        <v>645</v>
      </c>
      <c r="U878" s="176" t="s">
        <v>127</v>
      </c>
      <c r="X878" s="176" t="s">
        <v>645</v>
      </c>
      <c r="Y878" s="176" t="s">
        <v>127</v>
      </c>
      <c r="Z878" s="176">
        <v>3.2653061224489797</v>
      </c>
      <c r="AA878" s="176" t="s">
        <v>645</v>
      </c>
      <c r="AB878" s="176" t="s">
        <v>420</v>
      </c>
      <c r="AC878" s="176" t="s">
        <v>420</v>
      </c>
      <c r="AD878" s="176" t="s">
        <v>420</v>
      </c>
      <c r="AE878" s="176" t="s">
        <v>420</v>
      </c>
      <c r="AF878" s="176" t="s">
        <v>213</v>
      </c>
      <c r="AG878" s="176">
        <v>1</v>
      </c>
      <c r="AH878" s="176" t="s">
        <v>644</v>
      </c>
      <c r="AI878" s="176" t="s">
        <v>647</v>
      </c>
      <c r="AJ878" s="176" t="s">
        <v>655</v>
      </c>
      <c r="AK878" s="176" t="s">
        <v>655</v>
      </c>
      <c r="AL878" s="1231" t="s">
        <v>251</v>
      </c>
      <c r="AM878" s="176" t="s">
        <v>466</v>
      </c>
      <c r="AN878" s="176">
        <v>1.1890000000000001</v>
      </c>
      <c r="AO878" s="176">
        <v>2.2999999999999998</v>
      </c>
      <c r="AP878" s="176">
        <v>24</v>
      </c>
      <c r="AQ878" s="176">
        <v>216</v>
      </c>
      <c r="AR878" s="176">
        <v>3.3</v>
      </c>
      <c r="AS878" s="193">
        <v>20340.460800000001</v>
      </c>
    </row>
    <row r="879" spans="1:45" ht="16.5" customHeight="1">
      <c r="A879" s="175">
        <v>46165</v>
      </c>
      <c r="B879" s="176" t="s">
        <v>216</v>
      </c>
      <c r="C879" s="176" t="s">
        <v>645</v>
      </c>
      <c r="E879" s="176" t="s">
        <v>420</v>
      </c>
      <c r="F879" s="176" t="s">
        <v>420</v>
      </c>
      <c r="G879" s="176" t="s">
        <v>420</v>
      </c>
      <c r="H879" s="176" t="s">
        <v>420</v>
      </c>
      <c r="I879" s="176" t="s">
        <v>420</v>
      </c>
      <c r="L879" s="176" t="s">
        <v>645</v>
      </c>
      <c r="P879" s="176" t="s">
        <v>645</v>
      </c>
      <c r="T879" s="176" t="s">
        <v>645</v>
      </c>
      <c r="X879" s="176" t="s">
        <v>645</v>
      </c>
      <c r="Z879" s="176" t="s">
        <v>420</v>
      </c>
      <c r="AA879" s="176" t="s">
        <v>645</v>
      </c>
      <c r="AB879" s="176" t="s">
        <v>420</v>
      </c>
      <c r="AC879" s="176" t="s">
        <v>420</v>
      </c>
      <c r="AD879" s="176" t="s">
        <v>420</v>
      </c>
      <c r="AE879" s="176" t="s">
        <v>420</v>
      </c>
      <c r="AF879" s="176" t="s">
        <v>213</v>
      </c>
      <c r="AG879" s="176">
        <v>2</v>
      </c>
      <c r="AH879" s="176" t="s">
        <v>654</v>
      </c>
      <c r="AI879" s="176" t="s">
        <v>654</v>
      </c>
      <c r="AJ879" s="176" t="s">
        <v>654</v>
      </c>
      <c r="AK879" s="176" t="s">
        <v>654</v>
      </c>
      <c r="AL879" s="1231" t="s">
        <v>420</v>
      </c>
      <c r="AM879" s="176" t="s">
        <v>420</v>
      </c>
      <c r="AN879" s="176" t="s">
        <v>420</v>
      </c>
      <c r="AO879" s="176" t="s">
        <v>420</v>
      </c>
      <c r="AP879" s="176">
        <v>24</v>
      </c>
      <c r="AQ879" s="176">
        <v>216</v>
      </c>
      <c r="AR879" s="176" t="s">
        <v>420</v>
      </c>
      <c r="AS879" s="193" t="s">
        <v>420</v>
      </c>
    </row>
    <row r="880" spans="1:45" ht="16.5" customHeight="1">
      <c r="A880" s="175">
        <v>46165</v>
      </c>
      <c r="B880" s="176" t="s">
        <v>217</v>
      </c>
      <c r="C880" s="176" t="s">
        <v>16722</v>
      </c>
      <c r="E880" s="176" t="s">
        <v>874</v>
      </c>
      <c r="F880" s="176" t="s">
        <v>16725</v>
      </c>
      <c r="G880" s="176">
        <v>600</v>
      </c>
      <c r="H880" s="176" t="s">
        <v>16053</v>
      </c>
      <c r="I880" s="176">
        <v>4</v>
      </c>
      <c r="L880" s="176" t="s">
        <v>127</v>
      </c>
      <c r="M880" s="176" t="s">
        <v>645</v>
      </c>
      <c r="P880" s="176" t="s">
        <v>127</v>
      </c>
      <c r="Q880" s="176" t="s">
        <v>645</v>
      </c>
      <c r="T880" s="176" t="s">
        <v>127</v>
      </c>
      <c r="U880" s="176" t="s">
        <v>645</v>
      </c>
      <c r="X880" s="176" t="s">
        <v>127</v>
      </c>
      <c r="Y880" s="176" t="s">
        <v>645</v>
      </c>
      <c r="Z880" s="176">
        <v>1.7496962332928312</v>
      </c>
      <c r="AA880" s="176" t="s">
        <v>127</v>
      </c>
      <c r="AB880" s="176" t="s">
        <v>420</v>
      </c>
      <c r="AC880" s="176" t="s">
        <v>420</v>
      </c>
      <c r="AD880" s="176" t="s">
        <v>420</v>
      </c>
      <c r="AE880" s="176" t="s">
        <v>420</v>
      </c>
      <c r="AF880" s="176" t="s">
        <v>213</v>
      </c>
      <c r="AG880" s="176">
        <v>1</v>
      </c>
      <c r="AH880" s="176" t="s">
        <v>644</v>
      </c>
      <c r="AI880" s="176" t="s">
        <v>647</v>
      </c>
      <c r="AJ880" s="176" t="s">
        <v>655</v>
      </c>
      <c r="AK880" s="176" t="s">
        <v>655</v>
      </c>
      <c r="AL880" s="1231" t="s">
        <v>252</v>
      </c>
      <c r="AM880" s="176" t="s">
        <v>126</v>
      </c>
      <c r="AN880" s="176">
        <v>0.91100000000000003</v>
      </c>
      <c r="AO880" s="176">
        <v>1.7</v>
      </c>
      <c r="AP880" s="176">
        <v>24</v>
      </c>
      <c r="AQ880" s="176">
        <v>216</v>
      </c>
      <c r="AR880" s="176">
        <v>2.7</v>
      </c>
      <c r="AS880" s="193">
        <v>12751.084800000001</v>
      </c>
    </row>
    <row r="881" spans="1:45" ht="16.5" customHeight="1">
      <c r="A881" s="175">
        <v>46165</v>
      </c>
      <c r="B881" s="176" t="s">
        <v>218</v>
      </c>
      <c r="C881" s="176" t="s">
        <v>645</v>
      </c>
      <c r="E881" s="176" t="s">
        <v>420</v>
      </c>
      <c r="F881" s="176" t="s">
        <v>420</v>
      </c>
      <c r="G881" s="176" t="s">
        <v>420</v>
      </c>
      <c r="H881" s="176" t="s">
        <v>420</v>
      </c>
      <c r="I881" s="176" t="s">
        <v>420</v>
      </c>
      <c r="L881" s="176" t="s">
        <v>645</v>
      </c>
      <c r="P881" s="176" t="s">
        <v>645</v>
      </c>
      <c r="T881" s="176" t="s">
        <v>645</v>
      </c>
      <c r="X881" s="176" t="s">
        <v>645</v>
      </c>
      <c r="Z881" s="176" t="s">
        <v>420</v>
      </c>
      <c r="AA881" s="176" t="s">
        <v>645</v>
      </c>
      <c r="AB881" s="176" t="s">
        <v>420</v>
      </c>
      <c r="AC881" s="176" t="s">
        <v>420</v>
      </c>
      <c r="AD881" s="176" t="s">
        <v>420</v>
      </c>
      <c r="AE881" s="176" t="s">
        <v>420</v>
      </c>
      <c r="AF881" s="176" t="s">
        <v>213</v>
      </c>
      <c r="AG881" s="176">
        <v>1</v>
      </c>
      <c r="AH881" s="176" t="s">
        <v>654</v>
      </c>
      <c r="AI881" s="176" t="s">
        <v>654</v>
      </c>
      <c r="AJ881" s="176" t="s">
        <v>654</v>
      </c>
      <c r="AK881" s="176" t="s">
        <v>654</v>
      </c>
      <c r="AL881" s="1231" t="s">
        <v>420</v>
      </c>
      <c r="AM881" s="176" t="s">
        <v>420</v>
      </c>
      <c r="AN881" s="176" t="s">
        <v>420</v>
      </c>
      <c r="AO881" s="176" t="s">
        <v>420</v>
      </c>
      <c r="AP881" s="176">
        <v>24</v>
      </c>
      <c r="AQ881" s="176">
        <v>216</v>
      </c>
      <c r="AR881" s="176" t="s">
        <v>420</v>
      </c>
      <c r="AS881" s="193" t="s">
        <v>420</v>
      </c>
    </row>
    <row r="882" spans="1:45" ht="16.5" customHeight="1">
      <c r="A882" s="175">
        <v>46165</v>
      </c>
      <c r="B882" s="176" t="s">
        <v>219</v>
      </c>
      <c r="C882" s="176" t="s">
        <v>17288</v>
      </c>
      <c r="D882" s="176" t="s">
        <v>17291</v>
      </c>
      <c r="E882" s="176" t="s">
        <v>1557</v>
      </c>
      <c r="F882" s="176" t="s">
        <v>16724</v>
      </c>
      <c r="G882" s="176">
        <v>630</v>
      </c>
      <c r="H882" s="176" t="s">
        <v>634</v>
      </c>
      <c r="I882" s="176">
        <v>2</v>
      </c>
      <c r="J882" s="176">
        <v>13</v>
      </c>
      <c r="K882" s="176">
        <v>0</v>
      </c>
      <c r="L882" s="176">
        <v>9178</v>
      </c>
      <c r="M882" s="176">
        <v>9811</v>
      </c>
      <c r="N882" s="176">
        <v>14</v>
      </c>
      <c r="O882" s="176">
        <v>0</v>
      </c>
      <c r="P882" s="176">
        <v>9218</v>
      </c>
      <c r="Q882" s="176">
        <v>9800</v>
      </c>
      <c r="R882" s="176">
        <v>6</v>
      </c>
      <c r="S882" s="176">
        <v>0</v>
      </c>
      <c r="T882" s="176">
        <v>9246</v>
      </c>
      <c r="U882" s="176">
        <v>9756</v>
      </c>
      <c r="V882" s="176">
        <v>10</v>
      </c>
      <c r="W882" s="176">
        <v>0</v>
      </c>
      <c r="X882" s="176">
        <v>9065</v>
      </c>
      <c r="Y882" s="176">
        <v>9687</v>
      </c>
      <c r="Z882" s="176">
        <v>2.4615384615384617</v>
      </c>
      <c r="AA882" s="176">
        <v>14.333333333333334</v>
      </c>
      <c r="AB882" s="176">
        <v>1</v>
      </c>
      <c r="AC882" s="176">
        <v>94.701250000000002</v>
      </c>
      <c r="AD882" s="176">
        <v>1.7916666666666667</v>
      </c>
      <c r="AE882" s="176">
        <v>1.7916666666666667</v>
      </c>
      <c r="AF882" s="176" t="s">
        <v>213</v>
      </c>
      <c r="AG882" s="176">
        <v>1</v>
      </c>
      <c r="AH882" s="176" t="s">
        <v>844</v>
      </c>
      <c r="AI882" s="176" t="s">
        <v>647</v>
      </c>
      <c r="AJ882" s="176" t="s">
        <v>648</v>
      </c>
      <c r="AK882" s="176" t="s">
        <v>648</v>
      </c>
      <c r="AL882" s="1231" t="s">
        <v>251</v>
      </c>
      <c r="AM882" s="176" t="s">
        <v>1036</v>
      </c>
      <c r="AN882" s="176">
        <v>0.56200000000000006</v>
      </c>
      <c r="AO882" s="176">
        <v>1.1000000000000001</v>
      </c>
      <c r="AP882" s="176">
        <v>24</v>
      </c>
      <c r="AQ882" s="176">
        <v>216</v>
      </c>
      <c r="AR882" s="176">
        <v>2.1</v>
      </c>
      <c r="AS882" s="193">
        <v>6118.1568000000007</v>
      </c>
    </row>
    <row r="883" spans="1:45" ht="16.5" customHeight="1">
      <c r="A883" s="175">
        <v>46165</v>
      </c>
      <c r="B883" s="176" t="s">
        <v>220</v>
      </c>
      <c r="C883" s="176" t="s">
        <v>645</v>
      </c>
      <c r="E883" s="176" t="s">
        <v>420</v>
      </c>
      <c r="F883" s="176" t="s">
        <v>420</v>
      </c>
      <c r="G883" s="176" t="s">
        <v>420</v>
      </c>
      <c r="H883" s="176" t="s">
        <v>420</v>
      </c>
      <c r="I883" s="176" t="s">
        <v>420</v>
      </c>
      <c r="L883" s="176" t="s">
        <v>645</v>
      </c>
      <c r="P883" s="176" t="s">
        <v>645</v>
      </c>
      <c r="T883" s="176" t="s">
        <v>645</v>
      </c>
      <c r="X883" s="176" t="s">
        <v>645</v>
      </c>
      <c r="Z883" s="176" t="s">
        <v>420</v>
      </c>
      <c r="AA883" s="176" t="s">
        <v>645</v>
      </c>
      <c r="AB883" s="176" t="s">
        <v>420</v>
      </c>
      <c r="AC883" s="176" t="s">
        <v>420</v>
      </c>
      <c r="AD883" s="176" t="s">
        <v>420</v>
      </c>
      <c r="AE883" s="176" t="s">
        <v>420</v>
      </c>
      <c r="AF883" s="176" t="s">
        <v>213</v>
      </c>
      <c r="AG883" s="176">
        <v>1</v>
      </c>
      <c r="AH883" s="176" t="s">
        <v>654</v>
      </c>
      <c r="AI883" s="176" t="s">
        <v>654</v>
      </c>
      <c r="AJ883" s="176" t="s">
        <v>654</v>
      </c>
      <c r="AK883" s="176" t="s">
        <v>654</v>
      </c>
      <c r="AL883" s="1231" t="s">
        <v>420</v>
      </c>
      <c r="AM883" s="176" t="s">
        <v>420</v>
      </c>
      <c r="AN883" s="176" t="s">
        <v>420</v>
      </c>
      <c r="AO883" s="176" t="s">
        <v>420</v>
      </c>
      <c r="AP883" s="176">
        <v>24</v>
      </c>
      <c r="AQ883" s="176">
        <v>216</v>
      </c>
      <c r="AR883" s="176" t="s">
        <v>420</v>
      </c>
      <c r="AS883" s="193" t="s">
        <v>420</v>
      </c>
    </row>
    <row r="884" spans="1:45" ht="16.5" customHeight="1">
      <c r="A884" s="175">
        <v>46165</v>
      </c>
      <c r="B884" s="176" t="s">
        <v>221</v>
      </c>
      <c r="C884" s="176" t="s">
        <v>17355</v>
      </c>
      <c r="E884" s="176" t="s">
        <v>628</v>
      </c>
      <c r="F884" s="176" t="s">
        <v>17264</v>
      </c>
      <c r="G884" s="176">
        <v>600</v>
      </c>
      <c r="H884" s="176" t="s">
        <v>480</v>
      </c>
      <c r="I884" s="176">
        <v>5</v>
      </c>
      <c r="J884" s="176">
        <v>9</v>
      </c>
      <c r="K884" s="176">
        <v>2</v>
      </c>
      <c r="L884" s="176">
        <v>8293</v>
      </c>
      <c r="M884" s="176">
        <v>8119</v>
      </c>
      <c r="N884" s="176">
        <v>4</v>
      </c>
      <c r="O884" s="176">
        <v>0</v>
      </c>
      <c r="P884" s="176">
        <v>8235</v>
      </c>
      <c r="Q884" s="176">
        <v>8099</v>
      </c>
      <c r="R884" s="176">
        <v>1</v>
      </c>
      <c r="S884" s="176">
        <v>0</v>
      </c>
      <c r="T884" s="176">
        <v>8252</v>
      </c>
      <c r="U884" s="176">
        <v>8098</v>
      </c>
      <c r="V884" s="176">
        <v>4</v>
      </c>
      <c r="W884" s="176">
        <v>0</v>
      </c>
      <c r="X884" s="176">
        <v>8092</v>
      </c>
      <c r="Y884" s="176">
        <v>8082</v>
      </c>
      <c r="Z884" s="176">
        <v>2.8685258964143427</v>
      </c>
      <c r="AA884" s="176">
        <v>6</v>
      </c>
      <c r="AB884" s="176">
        <v>0.99664797008547013</v>
      </c>
      <c r="AC884" s="176">
        <v>81.587500000000006</v>
      </c>
      <c r="AD884" s="176">
        <v>0.75</v>
      </c>
      <c r="AE884" s="176">
        <v>0.66666666666666663</v>
      </c>
      <c r="AF884" s="176" t="s">
        <v>213</v>
      </c>
      <c r="AG884" s="176">
        <v>1</v>
      </c>
      <c r="AH884" s="176" t="s">
        <v>644</v>
      </c>
      <c r="AI884" s="176" t="s">
        <v>647</v>
      </c>
      <c r="AJ884" s="176" t="s">
        <v>655</v>
      </c>
      <c r="AK884" s="176" t="s">
        <v>655</v>
      </c>
      <c r="AL884" s="1231" t="s">
        <v>251</v>
      </c>
      <c r="AM884" s="176" t="s">
        <v>126</v>
      </c>
      <c r="AN884" s="176">
        <v>0.91100000000000003</v>
      </c>
      <c r="AO884" s="176">
        <v>3</v>
      </c>
      <c r="AP884" s="176">
        <v>24</v>
      </c>
      <c r="AQ884" s="176">
        <v>216</v>
      </c>
      <c r="AR884" s="176">
        <v>4</v>
      </c>
      <c r="AS884" s="193">
        <v>18890.495999999999</v>
      </c>
    </row>
    <row r="885" spans="1:45" ht="16.5" customHeight="1">
      <c r="A885" s="175">
        <v>46165</v>
      </c>
      <c r="B885" s="176" t="s">
        <v>222</v>
      </c>
      <c r="C885" s="176" t="s">
        <v>645</v>
      </c>
      <c r="E885" s="176" t="s">
        <v>420</v>
      </c>
      <c r="F885" s="176" t="s">
        <v>420</v>
      </c>
      <c r="G885" s="176" t="s">
        <v>420</v>
      </c>
      <c r="H885" s="176" t="s">
        <v>420</v>
      </c>
      <c r="I885" s="176" t="s">
        <v>420</v>
      </c>
      <c r="L885" s="176" t="s">
        <v>645</v>
      </c>
      <c r="P885" s="176" t="s">
        <v>645</v>
      </c>
      <c r="T885" s="176" t="s">
        <v>645</v>
      </c>
      <c r="X885" s="176" t="s">
        <v>645</v>
      </c>
      <c r="Z885" s="176" t="s">
        <v>420</v>
      </c>
      <c r="AA885" s="176" t="s">
        <v>645</v>
      </c>
      <c r="AB885" s="176" t="s">
        <v>420</v>
      </c>
      <c r="AC885" s="176" t="s">
        <v>420</v>
      </c>
      <c r="AD885" s="176" t="s">
        <v>420</v>
      </c>
      <c r="AE885" s="176" t="s">
        <v>420</v>
      </c>
      <c r="AF885" s="176" t="s">
        <v>213</v>
      </c>
      <c r="AG885" s="176">
        <v>1</v>
      </c>
      <c r="AH885" s="176" t="s">
        <v>654</v>
      </c>
      <c r="AI885" s="176" t="s">
        <v>654</v>
      </c>
      <c r="AJ885" s="176" t="s">
        <v>654</v>
      </c>
      <c r="AK885" s="176" t="s">
        <v>654</v>
      </c>
      <c r="AL885" s="1231" t="s">
        <v>420</v>
      </c>
      <c r="AM885" s="176" t="s">
        <v>420</v>
      </c>
      <c r="AN885" s="176" t="s">
        <v>420</v>
      </c>
      <c r="AO885" s="176" t="s">
        <v>420</v>
      </c>
      <c r="AP885" s="176">
        <v>24</v>
      </c>
      <c r="AQ885" s="176">
        <v>216</v>
      </c>
      <c r="AR885" s="176" t="s">
        <v>420</v>
      </c>
      <c r="AS885" s="193" t="s">
        <v>420</v>
      </c>
    </row>
    <row r="886" spans="1:45" ht="16.5" customHeight="1">
      <c r="A886" s="175">
        <v>46165</v>
      </c>
      <c r="B886" s="176" t="s">
        <v>223</v>
      </c>
      <c r="C886" s="176" t="s">
        <v>645</v>
      </c>
      <c r="E886" s="176" t="s">
        <v>420</v>
      </c>
      <c r="F886" s="176" t="s">
        <v>420</v>
      </c>
      <c r="G886" s="176" t="s">
        <v>420</v>
      </c>
      <c r="H886" s="176" t="s">
        <v>420</v>
      </c>
      <c r="I886" s="176" t="s">
        <v>420</v>
      </c>
      <c r="L886" s="176" t="s">
        <v>645</v>
      </c>
      <c r="P886" s="176" t="s">
        <v>645</v>
      </c>
      <c r="T886" s="176" t="s">
        <v>645</v>
      </c>
      <c r="X886" s="176" t="s">
        <v>645</v>
      </c>
      <c r="Z886" s="176" t="s">
        <v>420</v>
      </c>
      <c r="AA886" s="176" t="s">
        <v>645</v>
      </c>
      <c r="AB886" s="176" t="s">
        <v>420</v>
      </c>
      <c r="AC886" s="176" t="s">
        <v>420</v>
      </c>
      <c r="AD886" s="176" t="s">
        <v>420</v>
      </c>
      <c r="AE886" s="176" t="s">
        <v>420</v>
      </c>
      <c r="AF886" s="176" t="s">
        <v>213</v>
      </c>
      <c r="AG886" s="176">
        <v>1</v>
      </c>
      <c r="AH886" s="176" t="s">
        <v>654</v>
      </c>
      <c r="AI886" s="176" t="s">
        <v>654</v>
      </c>
      <c r="AJ886" s="176" t="s">
        <v>654</v>
      </c>
      <c r="AK886" s="176" t="s">
        <v>654</v>
      </c>
      <c r="AL886" s="1231" t="s">
        <v>420</v>
      </c>
      <c r="AM886" s="176" t="s">
        <v>420</v>
      </c>
      <c r="AN886" s="176" t="s">
        <v>420</v>
      </c>
      <c r="AO886" s="176" t="s">
        <v>420</v>
      </c>
      <c r="AP886" s="176">
        <v>24</v>
      </c>
      <c r="AQ886" s="176">
        <v>216</v>
      </c>
      <c r="AR886" s="176" t="s">
        <v>420</v>
      </c>
      <c r="AS886" s="193" t="s">
        <v>420</v>
      </c>
    </row>
    <row r="887" spans="1:45" ht="16.5" customHeight="1">
      <c r="A887" s="175">
        <v>46165</v>
      </c>
      <c r="B887" s="176" t="s">
        <v>224</v>
      </c>
      <c r="C887" s="176" t="s">
        <v>17274</v>
      </c>
      <c r="D887" s="176" t="s">
        <v>646</v>
      </c>
      <c r="E887" s="176" t="s">
        <v>17279</v>
      </c>
      <c r="F887" s="176" t="s">
        <v>17280</v>
      </c>
      <c r="G887" s="176">
        <v>700</v>
      </c>
      <c r="H887" s="176" t="s">
        <v>16545</v>
      </c>
      <c r="I887" s="176">
        <v>5</v>
      </c>
      <c r="L887" s="176" t="s">
        <v>640</v>
      </c>
      <c r="M887" s="176" t="s">
        <v>17633</v>
      </c>
      <c r="P887" s="176" t="s">
        <v>645</v>
      </c>
      <c r="T887" s="176" t="s">
        <v>645</v>
      </c>
      <c r="X887" s="176" t="s">
        <v>645</v>
      </c>
      <c r="Z887" s="176">
        <v>3.2653061224489797</v>
      </c>
      <c r="AA887" s="176" t="s">
        <v>640</v>
      </c>
      <c r="AB887" s="176" t="s">
        <v>420</v>
      </c>
      <c r="AC887" s="176" t="s">
        <v>420</v>
      </c>
      <c r="AD887" s="176" t="s">
        <v>420</v>
      </c>
      <c r="AE887" s="176" t="s">
        <v>420</v>
      </c>
      <c r="AF887" s="176" t="s">
        <v>213</v>
      </c>
      <c r="AG887" s="176">
        <v>0.5</v>
      </c>
      <c r="AH887" s="176" t="s">
        <v>644</v>
      </c>
      <c r="AI887" s="176" t="s">
        <v>647</v>
      </c>
      <c r="AJ887" s="176" t="s">
        <v>655</v>
      </c>
      <c r="AK887" s="176" t="s">
        <v>655</v>
      </c>
      <c r="AL887" s="1231" t="s">
        <v>251</v>
      </c>
      <c r="AM887" s="176" t="s">
        <v>466</v>
      </c>
      <c r="AN887" s="176">
        <v>1.1890000000000001</v>
      </c>
      <c r="AO887" s="176">
        <v>2.2999999999999998</v>
      </c>
      <c r="AP887" s="176">
        <v>24</v>
      </c>
      <c r="AQ887" s="176">
        <v>216</v>
      </c>
      <c r="AR887" s="176">
        <v>3.3</v>
      </c>
      <c r="AS887" s="193">
        <v>20340.460800000001</v>
      </c>
    </row>
    <row r="888" spans="1:45" ht="16.5" customHeight="1">
      <c r="A888" s="175">
        <v>46165</v>
      </c>
      <c r="B888" s="176" t="s">
        <v>225</v>
      </c>
      <c r="C888" s="176" t="s">
        <v>645</v>
      </c>
      <c r="E888" s="176" t="s">
        <v>420</v>
      </c>
      <c r="F888" s="176" t="s">
        <v>420</v>
      </c>
      <c r="G888" s="176" t="s">
        <v>420</v>
      </c>
      <c r="H888" s="176" t="s">
        <v>420</v>
      </c>
      <c r="I888" s="176" t="s">
        <v>420</v>
      </c>
      <c r="L888" s="176" t="s">
        <v>645</v>
      </c>
      <c r="P888" s="176" t="s">
        <v>645</v>
      </c>
      <c r="T888" s="176" t="s">
        <v>645</v>
      </c>
      <c r="X888" s="176" t="s">
        <v>645</v>
      </c>
      <c r="Z888" s="176" t="s">
        <v>420</v>
      </c>
      <c r="AA888" s="176" t="s">
        <v>645</v>
      </c>
      <c r="AB888" s="176" t="s">
        <v>420</v>
      </c>
      <c r="AC888" s="176" t="s">
        <v>420</v>
      </c>
      <c r="AD888" s="176" t="s">
        <v>420</v>
      </c>
      <c r="AE888" s="176" t="s">
        <v>420</v>
      </c>
      <c r="AF888" s="176" t="s">
        <v>213</v>
      </c>
      <c r="AG888" s="176">
        <v>1</v>
      </c>
      <c r="AH888" s="176" t="s">
        <v>654</v>
      </c>
      <c r="AI888" s="176" t="s">
        <v>654</v>
      </c>
      <c r="AJ888" s="176" t="s">
        <v>654</v>
      </c>
      <c r="AK888" s="176" t="s">
        <v>654</v>
      </c>
      <c r="AL888" s="1231" t="s">
        <v>420</v>
      </c>
      <c r="AM888" s="176" t="s">
        <v>420</v>
      </c>
      <c r="AN888" s="176" t="s">
        <v>420</v>
      </c>
      <c r="AO888" s="176" t="s">
        <v>420</v>
      </c>
      <c r="AP888" s="176">
        <v>24</v>
      </c>
      <c r="AQ888" s="176">
        <v>216</v>
      </c>
      <c r="AR888" s="176" t="s">
        <v>420</v>
      </c>
      <c r="AS888" s="193" t="s">
        <v>420</v>
      </c>
    </row>
    <row r="889" spans="1:45" ht="16.5" customHeight="1">
      <c r="A889" s="175">
        <v>46165</v>
      </c>
      <c r="B889" s="176" t="s">
        <v>226</v>
      </c>
      <c r="C889" s="176" t="s">
        <v>645</v>
      </c>
      <c r="E889" s="176" t="s">
        <v>420</v>
      </c>
      <c r="F889" s="176" t="s">
        <v>420</v>
      </c>
      <c r="G889" s="176" t="s">
        <v>420</v>
      </c>
      <c r="H889" s="176" t="s">
        <v>420</v>
      </c>
      <c r="I889" s="176" t="s">
        <v>420</v>
      </c>
      <c r="L889" s="176" t="s">
        <v>645</v>
      </c>
      <c r="P889" s="176" t="s">
        <v>645</v>
      </c>
      <c r="T889" s="176" t="s">
        <v>645</v>
      </c>
      <c r="X889" s="176" t="s">
        <v>645</v>
      </c>
      <c r="Z889" s="176" t="s">
        <v>420</v>
      </c>
      <c r="AA889" s="176" t="s">
        <v>645</v>
      </c>
      <c r="AB889" s="176" t="s">
        <v>420</v>
      </c>
      <c r="AC889" s="176" t="s">
        <v>420</v>
      </c>
      <c r="AD889" s="176" t="s">
        <v>420</v>
      </c>
      <c r="AE889" s="176" t="s">
        <v>420</v>
      </c>
      <c r="AF889" s="176" t="s">
        <v>213</v>
      </c>
      <c r="AG889" s="176">
        <v>1</v>
      </c>
      <c r="AH889" s="176" t="s">
        <v>654</v>
      </c>
      <c r="AI889" s="176" t="s">
        <v>654</v>
      </c>
      <c r="AJ889" s="176" t="s">
        <v>654</v>
      </c>
      <c r="AK889" s="176" t="s">
        <v>654</v>
      </c>
      <c r="AL889" s="1231" t="s">
        <v>420</v>
      </c>
      <c r="AM889" s="176" t="s">
        <v>420</v>
      </c>
      <c r="AN889" s="176" t="s">
        <v>420</v>
      </c>
      <c r="AO889" s="176" t="s">
        <v>420</v>
      </c>
      <c r="AP889" s="176">
        <v>24</v>
      </c>
      <c r="AQ889" s="176">
        <v>216</v>
      </c>
      <c r="AR889" s="176" t="s">
        <v>420</v>
      </c>
      <c r="AS889" s="193" t="s">
        <v>420</v>
      </c>
    </row>
    <row r="890" spans="1:45" ht="16.5" customHeight="1">
      <c r="A890" s="175">
        <v>46165</v>
      </c>
      <c r="B890" s="176" t="s">
        <v>227</v>
      </c>
      <c r="C890" s="176" t="s">
        <v>645</v>
      </c>
      <c r="E890" s="176" t="s">
        <v>420</v>
      </c>
      <c r="F890" s="176" t="s">
        <v>420</v>
      </c>
      <c r="G890" s="176" t="s">
        <v>420</v>
      </c>
      <c r="H890" s="176" t="s">
        <v>420</v>
      </c>
      <c r="I890" s="176" t="s">
        <v>420</v>
      </c>
      <c r="L890" s="176" t="s">
        <v>645</v>
      </c>
      <c r="P890" s="176" t="s">
        <v>645</v>
      </c>
      <c r="T890" s="176" t="s">
        <v>645</v>
      </c>
      <c r="X890" s="176" t="s">
        <v>645</v>
      </c>
      <c r="Z890" s="176" t="s">
        <v>420</v>
      </c>
      <c r="AA890" s="176" t="s">
        <v>645</v>
      </c>
      <c r="AB890" s="176" t="s">
        <v>420</v>
      </c>
      <c r="AC890" s="176" t="s">
        <v>420</v>
      </c>
      <c r="AD890" s="176" t="s">
        <v>420</v>
      </c>
      <c r="AE890" s="176" t="s">
        <v>420</v>
      </c>
      <c r="AF890" s="176" t="s">
        <v>213</v>
      </c>
      <c r="AG890" s="176">
        <v>1</v>
      </c>
      <c r="AH890" s="176" t="s">
        <v>654</v>
      </c>
      <c r="AI890" s="176" t="s">
        <v>654</v>
      </c>
      <c r="AJ890" s="176" t="s">
        <v>654</v>
      </c>
      <c r="AK890" s="176" t="s">
        <v>654</v>
      </c>
      <c r="AL890" s="1231" t="s">
        <v>420</v>
      </c>
      <c r="AM890" s="176" t="s">
        <v>420</v>
      </c>
      <c r="AN890" s="176" t="s">
        <v>420</v>
      </c>
      <c r="AO890" s="176" t="s">
        <v>420</v>
      </c>
      <c r="AP890" s="176">
        <v>24</v>
      </c>
      <c r="AQ890" s="176">
        <v>216</v>
      </c>
      <c r="AR890" s="176" t="s">
        <v>420</v>
      </c>
      <c r="AS890" s="193" t="s">
        <v>420</v>
      </c>
    </row>
    <row r="891" spans="1:45" ht="16.5" customHeight="1">
      <c r="A891" s="175">
        <v>46165</v>
      </c>
      <c r="B891" s="176" t="s">
        <v>228</v>
      </c>
      <c r="C891" s="176" t="s">
        <v>645</v>
      </c>
      <c r="E891" s="176" t="s">
        <v>420</v>
      </c>
      <c r="F891" s="176" t="s">
        <v>420</v>
      </c>
      <c r="G891" s="176" t="s">
        <v>420</v>
      </c>
      <c r="H891" s="176" t="s">
        <v>420</v>
      </c>
      <c r="I891" s="176" t="s">
        <v>420</v>
      </c>
      <c r="L891" s="176" t="s">
        <v>645</v>
      </c>
      <c r="P891" s="176" t="s">
        <v>645</v>
      </c>
      <c r="T891" s="176" t="s">
        <v>645</v>
      </c>
      <c r="X891" s="176" t="s">
        <v>645</v>
      </c>
      <c r="Z891" s="176" t="s">
        <v>420</v>
      </c>
      <c r="AA891" s="176" t="s">
        <v>645</v>
      </c>
      <c r="AB891" s="176" t="s">
        <v>420</v>
      </c>
      <c r="AC891" s="176" t="s">
        <v>420</v>
      </c>
      <c r="AD891" s="176" t="s">
        <v>420</v>
      </c>
      <c r="AE891" s="176" t="s">
        <v>420</v>
      </c>
      <c r="AF891" s="176" t="s">
        <v>213</v>
      </c>
      <c r="AG891" s="176">
        <v>1</v>
      </c>
      <c r="AH891" s="176" t="s">
        <v>654</v>
      </c>
      <c r="AI891" s="176" t="s">
        <v>654</v>
      </c>
      <c r="AJ891" s="176" t="s">
        <v>654</v>
      </c>
      <c r="AK891" s="176" t="s">
        <v>654</v>
      </c>
      <c r="AL891" s="1231" t="s">
        <v>420</v>
      </c>
      <c r="AM891" s="176" t="s">
        <v>420</v>
      </c>
      <c r="AN891" s="176" t="s">
        <v>420</v>
      </c>
      <c r="AO891" s="176" t="s">
        <v>420</v>
      </c>
      <c r="AP891" s="176">
        <v>24</v>
      </c>
      <c r="AQ891" s="176">
        <v>216</v>
      </c>
      <c r="AR891" s="176" t="s">
        <v>420</v>
      </c>
      <c r="AS891" s="193" t="s">
        <v>420</v>
      </c>
    </row>
    <row r="892" spans="1:45" ht="16.5" customHeight="1">
      <c r="A892" s="175">
        <v>46165</v>
      </c>
      <c r="B892" s="176" t="s">
        <v>229</v>
      </c>
      <c r="C892" s="176" t="s">
        <v>645</v>
      </c>
      <c r="E892" s="176" t="s">
        <v>420</v>
      </c>
      <c r="F892" s="176" t="s">
        <v>420</v>
      </c>
      <c r="G892" s="176" t="s">
        <v>420</v>
      </c>
      <c r="H892" s="176" t="s">
        <v>420</v>
      </c>
      <c r="I892" s="176" t="s">
        <v>420</v>
      </c>
      <c r="L892" s="176" t="s">
        <v>645</v>
      </c>
      <c r="P892" s="176" t="s">
        <v>645</v>
      </c>
      <c r="T892" s="176" t="s">
        <v>645</v>
      </c>
      <c r="X892" s="176" t="s">
        <v>645</v>
      </c>
      <c r="Z892" s="176" t="s">
        <v>420</v>
      </c>
      <c r="AA892" s="176" t="s">
        <v>645</v>
      </c>
      <c r="AB892" s="176" t="s">
        <v>420</v>
      </c>
      <c r="AC892" s="176" t="s">
        <v>420</v>
      </c>
      <c r="AD892" s="176" t="s">
        <v>420</v>
      </c>
      <c r="AE892" s="176" t="s">
        <v>420</v>
      </c>
      <c r="AF892" s="176" t="s">
        <v>213</v>
      </c>
      <c r="AG892" s="176">
        <v>1</v>
      </c>
      <c r="AH892" s="176" t="s">
        <v>654</v>
      </c>
      <c r="AI892" s="176" t="s">
        <v>654</v>
      </c>
      <c r="AJ892" s="176" t="s">
        <v>654</v>
      </c>
      <c r="AK892" s="176" t="s">
        <v>654</v>
      </c>
      <c r="AL892" s="1231" t="s">
        <v>420</v>
      </c>
      <c r="AM892" s="176" t="s">
        <v>420</v>
      </c>
      <c r="AN892" s="176" t="s">
        <v>420</v>
      </c>
      <c r="AO892" s="176" t="s">
        <v>420</v>
      </c>
      <c r="AP892" s="176">
        <v>24</v>
      </c>
      <c r="AQ892" s="176">
        <v>216</v>
      </c>
      <c r="AR892" s="176" t="s">
        <v>420</v>
      </c>
      <c r="AS892" s="193" t="s">
        <v>420</v>
      </c>
    </row>
    <row r="893" spans="1:45" ht="16.5" customHeight="1">
      <c r="A893" s="175">
        <v>46165</v>
      </c>
      <c r="B893" s="176" t="s">
        <v>230</v>
      </c>
      <c r="C893" s="176" t="s">
        <v>645</v>
      </c>
      <c r="E893" s="176" t="s">
        <v>420</v>
      </c>
      <c r="F893" s="176" t="s">
        <v>420</v>
      </c>
      <c r="G893" s="176" t="s">
        <v>420</v>
      </c>
      <c r="H893" s="176" t="s">
        <v>420</v>
      </c>
      <c r="I893" s="176" t="s">
        <v>420</v>
      </c>
      <c r="L893" s="176" t="s">
        <v>645</v>
      </c>
      <c r="P893" s="176" t="s">
        <v>645</v>
      </c>
      <c r="T893" s="176" t="s">
        <v>645</v>
      </c>
      <c r="X893" s="176" t="s">
        <v>645</v>
      </c>
      <c r="Z893" s="176" t="s">
        <v>420</v>
      </c>
      <c r="AA893" s="176" t="s">
        <v>645</v>
      </c>
      <c r="AB893" s="176" t="s">
        <v>420</v>
      </c>
      <c r="AC893" s="176" t="s">
        <v>420</v>
      </c>
      <c r="AD893" s="176" t="s">
        <v>420</v>
      </c>
      <c r="AE893" s="176" t="s">
        <v>420</v>
      </c>
      <c r="AF893" s="176" t="s">
        <v>213</v>
      </c>
      <c r="AG893" s="176">
        <v>0.5</v>
      </c>
      <c r="AH893" s="176" t="s">
        <v>654</v>
      </c>
      <c r="AI893" s="176" t="s">
        <v>654</v>
      </c>
      <c r="AJ893" s="176" t="s">
        <v>654</v>
      </c>
      <c r="AK893" s="176" t="s">
        <v>654</v>
      </c>
      <c r="AL893" s="1231" t="s">
        <v>420</v>
      </c>
      <c r="AM893" s="176" t="s">
        <v>420</v>
      </c>
      <c r="AN893" s="176" t="s">
        <v>420</v>
      </c>
      <c r="AO893" s="176" t="s">
        <v>420</v>
      </c>
      <c r="AP893" s="176">
        <v>24</v>
      </c>
      <c r="AQ893" s="176">
        <v>216</v>
      </c>
      <c r="AR893" s="176" t="s">
        <v>420</v>
      </c>
      <c r="AS893" s="193" t="s">
        <v>420</v>
      </c>
    </row>
    <row r="894" spans="1:45" ht="16.5" customHeight="1">
      <c r="A894" s="175">
        <v>46165</v>
      </c>
      <c r="B894" s="176" t="s">
        <v>231</v>
      </c>
      <c r="C894" s="176" t="s">
        <v>645</v>
      </c>
      <c r="E894" s="176" t="s">
        <v>420</v>
      </c>
      <c r="F894" s="176" t="s">
        <v>420</v>
      </c>
      <c r="G894" s="176" t="s">
        <v>420</v>
      </c>
      <c r="H894" s="176" t="s">
        <v>420</v>
      </c>
      <c r="I894" s="176" t="s">
        <v>420</v>
      </c>
      <c r="L894" s="176" t="s">
        <v>645</v>
      </c>
      <c r="P894" s="176" t="s">
        <v>645</v>
      </c>
      <c r="T894" s="176" t="s">
        <v>645</v>
      </c>
      <c r="X894" s="176" t="s">
        <v>645</v>
      </c>
      <c r="Z894" s="176" t="s">
        <v>420</v>
      </c>
      <c r="AA894" s="176" t="s">
        <v>645</v>
      </c>
      <c r="AB894" s="176" t="s">
        <v>420</v>
      </c>
      <c r="AC894" s="176" t="s">
        <v>420</v>
      </c>
      <c r="AD894" s="176" t="s">
        <v>420</v>
      </c>
      <c r="AE894" s="176" t="s">
        <v>420</v>
      </c>
      <c r="AF894" s="176" t="s">
        <v>232</v>
      </c>
      <c r="AG894" s="176">
        <v>1</v>
      </c>
      <c r="AH894" s="176" t="s">
        <v>654</v>
      </c>
      <c r="AI894" s="176" t="s">
        <v>654</v>
      </c>
      <c r="AJ894" s="176" t="s">
        <v>654</v>
      </c>
      <c r="AK894" s="176" t="s">
        <v>654</v>
      </c>
      <c r="AL894" s="1231" t="s">
        <v>420</v>
      </c>
      <c r="AM894" s="176" t="s">
        <v>420</v>
      </c>
      <c r="AN894" s="176" t="s">
        <v>420</v>
      </c>
      <c r="AO894" s="176" t="s">
        <v>420</v>
      </c>
      <c r="AP894" s="176">
        <v>24</v>
      </c>
      <c r="AQ894" s="176">
        <v>216</v>
      </c>
      <c r="AR894" s="176" t="s">
        <v>420</v>
      </c>
      <c r="AS894" s="193" t="s">
        <v>420</v>
      </c>
    </row>
    <row r="895" spans="1:45" ht="16.5" customHeight="1">
      <c r="A895" s="175">
        <v>46165</v>
      </c>
      <c r="B895" s="176" t="s">
        <v>233</v>
      </c>
      <c r="C895" s="176" t="s">
        <v>17375</v>
      </c>
      <c r="D895" s="176" t="s">
        <v>646</v>
      </c>
      <c r="E895" s="176" t="s">
        <v>17253</v>
      </c>
      <c r="F895" s="176" t="s">
        <v>17344</v>
      </c>
      <c r="G895" s="176">
        <v>600</v>
      </c>
      <c r="H895" s="176" t="s">
        <v>1470</v>
      </c>
      <c r="I895" s="176">
        <v>5.5</v>
      </c>
      <c r="J895" s="176">
        <v>18</v>
      </c>
      <c r="K895" s="176">
        <v>3</v>
      </c>
      <c r="L895" s="176">
        <v>6360</v>
      </c>
      <c r="N895" s="176">
        <v>6</v>
      </c>
      <c r="O895" s="176">
        <v>0</v>
      </c>
      <c r="P895" s="176">
        <v>6510</v>
      </c>
      <c r="R895" s="176">
        <v>6</v>
      </c>
      <c r="S895" s="176">
        <v>1</v>
      </c>
      <c r="T895" s="176">
        <v>6500</v>
      </c>
      <c r="V895" s="176">
        <v>14</v>
      </c>
      <c r="W895" s="176">
        <v>3</v>
      </c>
      <c r="X895" s="176">
        <v>6490</v>
      </c>
      <c r="Z895" s="176">
        <v>5.0526315789473673</v>
      </c>
      <c r="AA895" s="176">
        <v>14.666666666666666</v>
      </c>
      <c r="AB895" s="176">
        <v>0.99333934294871795</v>
      </c>
      <c r="AC895" s="176">
        <v>64.650000000000006</v>
      </c>
      <c r="AD895" s="176">
        <v>1.8333333333333333</v>
      </c>
      <c r="AE895" s="176">
        <v>1.5416666666666667</v>
      </c>
      <c r="AF895" s="176" t="s">
        <v>232</v>
      </c>
      <c r="AG895" s="176">
        <v>1</v>
      </c>
      <c r="AH895" s="176" t="s">
        <v>844</v>
      </c>
      <c r="AI895" s="176" t="s">
        <v>844</v>
      </c>
      <c r="AJ895" s="176" t="s">
        <v>845</v>
      </c>
      <c r="AK895" s="176" t="s">
        <v>845</v>
      </c>
      <c r="AL895" s="1231" t="s">
        <v>251</v>
      </c>
      <c r="AM895" s="176" t="s">
        <v>657</v>
      </c>
      <c r="AN895" s="176">
        <v>1.859</v>
      </c>
      <c r="AO895" s="176">
        <v>2</v>
      </c>
      <c r="AP895" s="176">
        <v>24</v>
      </c>
      <c r="AQ895" s="176">
        <v>216</v>
      </c>
      <c r="AR895" s="176">
        <v>3</v>
      </c>
      <c r="AS895" s="193">
        <v>28911.168000000001</v>
      </c>
    </row>
    <row r="896" spans="1:45" ht="16.5" customHeight="1">
      <c r="A896" s="175">
        <v>46165</v>
      </c>
      <c r="B896" s="176" t="s">
        <v>234</v>
      </c>
      <c r="C896" s="176" t="s">
        <v>645</v>
      </c>
      <c r="E896" s="176" t="s">
        <v>420</v>
      </c>
      <c r="F896" s="176" t="s">
        <v>420</v>
      </c>
      <c r="G896" s="176" t="s">
        <v>420</v>
      </c>
      <c r="H896" s="176" t="s">
        <v>420</v>
      </c>
      <c r="I896" s="176" t="s">
        <v>420</v>
      </c>
      <c r="L896" s="176" t="s">
        <v>645</v>
      </c>
      <c r="P896" s="176" t="s">
        <v>645</v>
      </c>
      <c r="T896" s="176" t="s">
        <v>645</v>
      </c>
      <c r="X896" s="176" t="s">
        <v>645</v>
      </c>
      <c r="Z896" s="176" t="s">
        <v>420</v>
      </c>
      <c r="AA896" s="176" t="s">
        <v>645</v>
      </c>
      <c r="AB896" s="176" t="s">
        <v>420</v>
      </c>
      <c r="AC896" s="176" t="s">
        <v>420</v>
      </c>
      <c r="AD896" s="176" t="s">
        <v>420</v>
      </c>
      <c r="AE896" s="176" t="s">
        <v>420</v>
      </c>
      <c r="AF896" s="176" t="s">
        <v>232</v>
      </c>
      <c r="AG896" s="176">
        <v>1</v>
      </c>
      <c r="AH896" s="176" t="s">
        <v>654</v>
      </c>
      <c r="AI896" s="176" t="s">
        <v>654</v>
      </c>
      <c r="AJ896" s="176" t="s">
        <v>654</v>
      </c>
      <c r="AK896" s="176" t="s">
        <v>654</v>
      </c>
      <c r="AL896" s="1231" t="s">
        <v>420</v>
      </c>
      <c r="AM896" s="176" t="s">
        <v>420</v>
      </c>
      <c r="AN896" s="176" t="s">
        <v>420</v>
      </c>
      <c r="AO896" s="176" t="s">
        <v>420</v>
      </c>
      <c r="AP896" s="176">
        <v>24</v>
      </c>
      <c r="AQ896" s="176">
        <v>216</v>
      </c>
      <c r="AR896" s="176" t="s">
        <v>420</v>
      </c>
      <c r="AS896" s="193" t="s">
        <v>420</v>
      </c>
    </row>
    <row r="897" spans="1:45" ht="16.5" customHeight="1">
      <c r="A897" s="175">
        <v>46165</v>
      </c>
      <c r="B897" s="176" t="s">
        <v>235</v>
      </c>
      <c r="C897" s="176" t="s">
        <v>17357</v>
      </c>
      <c r="D897" s="176" t="s">
        <v>646</v>
      </c>
      <c r="E897" s="176" t="s">
        <v>17253</v>
      </c>
      <c r="F897" s="176" t="s">
        <v>17358</v>
      </c>
      <c r="G897" s="176">
        <v>700</v>
      </c>
      <c r="H897" s="176" t="s">
        <v>814</v>
      </c>
      <c r="I897" s="176">
        <v>5.5</v>
      </c>
      <c r="J897" s="176">
        <v>25</v>
      </c>
      <c r="K897" s="176">
        <v>4</v>
      </c>
      <c r="L897" s="176">
        <v>8240</v>
      </c>
      <c r="M897" s="176">
        <v>7040</v>
      </c>
      <c r="N897" s="176">
        <v>19</v>
      </c>
      <c r="O897" s="176">
        <v>0</v>
      </c>
      <c r="P897" s="176">
        <v>7130</v>
      </c>
      <c r="Q897" s="176">
        <v>7960</v>
      </c>
      <c r="R897" s="176">
        <v>30</v>
      </c>
      <c r="S897" s="176">
        <v>5</v>
      </c>
      <c r="T897" s="176">
        <v>7410</v>
      </c>
      <c r="U897" s="176">
        <v>9070</v>
      </c>
      <c r="V897" s="176">
        <v>47</v>
      </c>
      <c r="W897" s="176">
        <v>9</v>
      </c>
      <c r="X897" s="176">
        <v>8150</v>
      </c>
      <c r="Y897" s="176">
        <v>9070</v>
      </c>
      <c r="Z897" s="176">
        <v>5.8775510204081636</v>
      </c>
      <c r="AA897" s="176">
        <v>40.333333333333336</v>
      </c>
      <c r="AB897" s="176">
        <v>0.98527644230769229</v>
      </c>
      <c r="AC897" s="176">
        <v>80.087500000000006</v>
      </c>
      <c r="AD897" s="176">
        <v>5.041666666666667</v>
      </c>
      <c r="AE897" s="176">
        <v>4.291666666666667</v>
      </c>
      <c r="AF897" s="176" t="s">
        <v>236</v>
      </c>
      <c r="AG897" s="176">
        <v>1</v>
      </c>
      <c r="AH897" s="176" t="s">
        <v>16105</v>
      </c>
      <c r="AI897" s="176" t="s">
        <v>16151</v>
      </c>
      <c r="AJ897" s="176" t="s">
        <v>653</v>
      </c>
      <c r="AK897" s="176" t="s">
        <v>653</v>
      </c>
      <c r="AL897" s="1231" t="s">
        <v>252</v>
      </c>
      <c r="AM897" s="176" t="s">
        <v>466</v>
      </c>
      <c r="AN897" s="176">
        <v>1.1890000000000001</v>
      </c>
      <c r="AO897" s="176">
        <v>2.9</v>
      </c>
      <c r="AP897" s="176">
        <v>24</v>
      </c>
      <c r="AQ897" s="176">
        <v>216</v>
      </c>
      <c r="AR897" s="176">
        <v>3.9</v>
      </c>
      <c r="AS897" s="193">
        <v>24038.7264</v>
      </c>
    </row>
    <row r="898" spans="1:45" ht="16.5" customHeight="1">
      <c r="A898" s="175">
        <v>46165</v>
      </c>
      <c r="B898" s="176" t="s">
        <v>237</v>
      </c>
      <c r="C898" s="176" t="s">
        <v>17343</v>
      </c>
      <c r="D898" s="176" t="s">
        <v>646</v>
      </c>
      <c r="E898" s="176" t="s">
        <v>17253</v>
      </c>
      <c r="F898" s="176" t="s">
        <v>17344</v>
      </c>
      <c r="G898" s="176">
        <v>700</v>
      </c>
      <c r="H898" s="176" t="s">
        <v>876</v>
      </c>
      <c r="I898" s="176">
        <v>5.5</v>
      </c>
      <c r="J898" s="176">
        <v>25</v>
      </c>
      <c r="K898" s="176">
        <v>0</v>
      </c>
      <c r="L898" s="176">
        <v>5830</v>
      </c>
      <c r="M898" s="176">
        <v>6480</v>
      </c>
      <c r="N898" s="176">
        <v>26</v>
      </c>
      <c r="O898" s="176">
        <v>0</v>
      </c>
      <c r="P898" s="176">
        <v>6670</v>
      </c>
      <c r="Q898" s="176">
        <v>7040</v>
      </c>
      <c r="R898" s="176">
        <v>34</v>
      </c>
      <c r="S898" s="176">
        <v>0</v>
      </c>
      <c r="T898" s="176">
        <v>8520</v>
      </c>
      <c r="U898" s="176">
        <v>6300</v>
      </c>
      <c r="V898" s="176">
        <v>79</v>
      </c>
      <c r="W898" s="176">
        <v>0</v>
      </c>
      <c r="X898" s="176">
        <v>9070</v>
      </c>
      <c r="Y898" s="176">
        <v>8330</v>
      </c>
      <c r="Z898" s="176">
        <v>5.8299595141700413</v>
      </c>
      <c r="AA898" s="176">
        <v>54.666666666666664</v>
      </c>
      <c r="AB898" s="176">
        <v>1</v>
      </c>
      <c r="AC898" s="176">
        <v>72.8</v>
      </c>
      <c r="AD898" s="176">
        <v>6.833333333333333</v>
      </c>
      <c r="AE898" s="176">
        <v>6.833333333333333</v>
      </c>
      <c r="AF898" s="176" t="s">
        <v>236</v>
      </c>
      <c r="AG898" s="176">
        <v>1</v>
      </c>
      <c r="AH898" s="176" t="s">
        <v>16105</v>
      </c>
      <c r="AI898" s="176" t="s">
        <v>16151</v>
      </c>
      <c r="AJ898" s="176" t="s">
        <v>668</v>
      </c>
      <c r="AK898" s="176" t="s">
        <v>668</v>
      </c>
      <c r="AL898" s="1231" t="s">
        <v>251</v>
      </c>
      <c r="AM898" s="176" t="s">
        <v>466</v>
      </c>
      <c r="AN898" s="176">
        <v>1.1890000000000001</v>
      </c>
      <c r="AO898" s="176">
        <v>2.9</v>
      </c>
      <c r="AP898" s="176">
        <v>24</v>
      </c>
      <c r="AQ898" s="176">
        <v>216</v>
      </c>
      <c r="AR898" s="176">
        <v>3.9</v>
      </c>
      <c r="AS898" s="193">
        <v>24038.7264</v>
      </c>
    </row>
    <row r="899" spans="1:45" ht="16.5" customHeight="1">
      <c r="A899" s="175">
        <v>46165</v>
      </c>
      <c r="B899" s="176" t="s">
        <v>238</v>
      </c>
      <c r="C899" s="176" t="s">
        <v>17285</v>
      </c>
      <c r="E899" s="176" t="s">
        <v>17253</v>
      </c>
      <c r="F899" s="176" t="s">
        <v>17293</v>
      </c>
      <c r="G899" s="176">
        <v>670</v>
      </c>
      <c r="H899" s="176" t="s">
        <v>735</v>
      </c>
      <c r="I899" s="176">
        <v>5</v>
      </c>
      <c r="J899" s="176">
        <v>32</v>
      </c>
      <c r="K899" s="176">
        <v>0</v>
      </c>
      <c r="L899" s="176">
        <v>8330</v>
      </c>
      <c r="N899" s="176">
        <v>9</v>
      </c>
      <c r="O899" s="176">
        <v>0</v>
      </c>
      <c r="P899" s="176">
        <v>7690</v>
      </c>
      <c r="R899" s="176">
        <v>17</v>
      </c>
      <c r="S899" s="176">
        <v>0</v>
      </c>
      <c r="T899" s="176">
        <v>8430</v>
      </c>
      <c r="V899" s="176">
        <v>23</v>
      </c>
      <c r="W899" s="176">
        <v>0</v>
      </c>
      <c r="X899" s="176">
        <v>8700</v>
      </c>
      <c r="Z899" s="176">
        <v>6.2882096069868991</v>
      </c>
      <c r="AA899" s="176">
        <v>54</v>
      </c>
      <c r="AB899" s="176">
        <v>1</v>
      </c>
      <c r="AC899" s="176">
        <v>82.875</v>
      </c>
      <c r="AD899" s="176">
        <v>6.75</v>
      </c>
      <c r="AE899" s="176">
        <v>6.75</v>
      </c>
      <c r="AF899" s="176" t="s">
        <v>236</v>
      </c>
      <c r="AG899" s="176">
        <v>2</v>
      </c>
      <c r="AH899" s="176" t="s">
        <v>16105</v>
      </c>
      <c r="AI899" s="176" t="s">
        <v>16151</v>
      </c>
      <c r="AJ899" s="176" t="s">
        <v>653</v>
      </c>
      <c r="AK899" s="176" t="s">
        <v>653</v>
      </c>
      <c r="AL899" s="1231" t="s">
        <v>251</v>
      </c>
      <c r="AM899" s="176" t="s">
        <v>466</v>
      </c>
      <c r="AN899" s="176">
        <v>1.1890000000000001</v>
      </c>
      <c r="AO899" s="176">
        <v>1.7</v>
      </c>
      <c r="AP899" s="176">
        <v>24</v>
      </c>
      <c r="AQ899" s="176">
        <v>216</v>
      </c>
      <c r="AR899" s="176">
        <v>2.7</v>
      </c>
      <c r="AS899" s="193">
        <v>16642.195200000002</v>
      </c>
    </row>
    <row r="900" spans="1:45" ht="16.5" customHeight="1">
      <c r="A900" s="175">
        <v>46165</v>
      </c>
      <c r="B900" s="176" t="s">
        <v>238</v>
      </c>
      <c r="C900" s="176" t="s">
        <v>17284</v>
      </c>
      <c r="E900" s="176" t="s">
        <v>17253</v>
      </c>
      <c r="F900" s="176" t="s">
        <v>17293</v>
      </c>
      <c r="G900" s="176">
        <v>670</v>
      </c>
      <c r="H900" s="176" t="s">
        <v>662</v>
      </c>
      <c r="I900" s="176">
        <v>5</v>
      </c>
      <c r="J900" s="176">
        <v>26</v>
      </c>
      <c r="K900" s="176">
        <v>0</v>
      </c>
      <c r="L900" s="176">
        <v>7220</v>
      </c>
      <c r="N900" s="176">
        <v>39</v>
      </c>
      <c r="O900" s="176">
        <v>0</v>
      </c>
      <c r="P900" s="176">
        <v>9440</v>
      </c>
      <c r="R900" s="176">
        <v>5</v>
      </c>
      <c r="S900" s="176">
        <v>0</v>
      </c>
      <c r="U900" s="176">
        <v>8890</v>
      </c>
      <c r="V900" s="176">
        <v>22</v>
      </c>
      <c r="W900" s="176">
        <v>3</v>
      </c>
      <c r="Y900" s="176">
        <v>9070</v>
      </c>
      <c r="Z900" s="176">
        <v>6.1802575107296125</v>
      </c>
      <c r="AA900" s="176">
        <v>61.333333333333336</v>
      </c>
      <c r="AB900" s="176">
        <v>0.99766626602564101</v>
      </c>
      <c r="AC900" s="176">
        <v>86.55</v>
      </c>
      <c r="AD900" s="176">
        <v>7.666666666666667</v>
      </c>
      <c r="AE900" s="176">
        <v>7.416666666666667</v>
      </c>
      <c r="AF900" s="176" t="s">
        <v>236</v>
      </c>
      <c r="AG900" s="176">
        <v>2</v>
      </c>
      <c r="AH900" s="176" t="s">
        <v>16105</v>
      </c>
      <c r="AI900" s="176" t="s">
        <v>651</v>
      </c>
      <c r="AJ900" s="176" t="s">
        <v>668</v>
      </c>
      <c r="AK900" s="176" t="s">
        <v>668</v>
      </c>
      <c r="AM900" s="176" t="s">
        <v>466</v>
      </c>
      <c r="AN900" s="176">
        <v>1.1890000000000001</v>
      </c>
      <c r="AO900" s="176">
        <v>2.4</v>
      </c>
      <c r="AP900" s="176">
        <v>24</v>
      </c>
      <c r="AQ900" s="176">
        <v>216</v>
      </c>
      <c r="AR900" s="176">
        <v>3.4</v>
      </c>
      <c r="AS900" s="193">
        <v>20956.838400000001</v>
      </c>
    </row>
    <row r="901" spans="1:45" ht="16.5" customHeight="1">
      <c r="A901" s="175">
        <v>46165</v>
      </c>
      <c r="B901" s="176" t="s">
        <v>239</v>
      </c>
      <c r="C901" s="176" t="s">
        <v>17626</v>
      </c>
      <c r="D901" s="176" t="s">
        <v>213</v>
      </c>
      <c r="E901" s="176" t="s">
        <v>737</v>
      </c>
      <c r="F901" s="176" t="s">
        <v>17293</v>
      </c>
      <c r="G901" s="176">
        <v>650</v>
      </c>
      <c r="H901" s="176" t="s">
        <v>749</v>
      </c>
      <c r="I901" s="176">
        <v>5</v>
      </c>
      <c r="J901" s="176">
        <v>20</v>
      </c>
      <c r="K901" s="176">
        <v>5</v>
      </c>
      <c r="M901" s="176">
        <v>9720</v>
      </c>
      <c r="N901" s="176">
        <v>1</v>
      </c>
      <c r="O901" s="176">
        <v>0</v>
      </c>
      <c r="P901" s="176" t="s">
        <v>645</v>
      </c>
      <c r="Q901" s="176">
        <v>9540</v>
      </c>
      <c r="R901" s="176">
        <v>3</v>
      </c>
      <c r="S901" s="176">
        <v>0</v>
      </c>
      <c r="T901" s="176" t="s">
        <v>645</v>
      </c>
      <c r="U901" s="176">
        <v>9170</v>
      </c>
      <c r="V901" s="176">
        <v>15</v>
      </c>
      <c r="W901" s="176">
        <v>0</v>
      </c>
      <c r="X901" s="176" t="s">
        <v>645</v>
      </c>
      <c r="Y901" s="176">
        <v>8700</v>
      </c>
      <c r="Z901" s="176">
        <v>6.101694915254237</v>
      </c>
      <c r="AA901" s="176">
        <v>26</v>
      </c>
      <c r="AB901" s="176">
        <v>0.99606036324786329</v>
      </c>
      <c r="AC901" s="176">
        <v>92.825000000000003</v>
      </c>
      <c r="AD901" s="176">
        <v>3.25</v>
      </c>
      <c r="AE901" s="176">
        <v>2.8333333333333335</v>
      </c>
      <c r="AF901" s="176" t="s">
        <v>236</v>
      </c>
      <c r="AG901" s="176">
        <v>2</v>
      </c>
      <c r="AH901" s="176" t="s">
        <v>651</v>
      </c>
      <c r="AI901" s="176" t="s">
        <v>651</v>
      </c>
      <c r="AJ901" s="176" t="s">
        <v>668</v>
      </c>
      <c r="AK901" s="176" t="s">
        <v>668</v>
      </c>
      <c r="AL901" s="1231" t="s">
        <v>251</v>
      </c>
      <c r="AM901" s="176" t="s">
        <v>466</v>
      </c>
      <c r="AN901" s="176">
        <v>1.1890000000000001</v>
      </c>
      <c r="AO901" s="176">
        <v>1</v>
      </c>
      <c r="AP901" s="176">
        <v>24</v>
      </c>
      <c r="AQ901" s="176">
        <v>216</v>
      </c>
      <c r="AR901" s="176">
        <v>2</v>
      </c>
      <c r="AS901" s="193">
        <v>12327.552</v>
      </c>
    </row>
    <row r="902" spans="1:45" ht="16.5" customHeight="1">
      <c r="A902" s="175">
        <v>46165</v>
      </c>
      <c r="B902" s="176" t="s">
        <v>389</v>
      </c>
      <c r="C902" s="176" t="s">
        <v>17383</v>
      </c>
      <c r="D902" s="176" t="s">
        <v>646</v>
      </c>
      <c r="E902" s="176" t="s">
        <v>17253</v>
      </c>
      <c r="F902" s="176" t="s">
        <v>17358</v>
      </c>
      <c r="G902" s="176">
        <v>700</v>
      </c>
      <c r="H902" s="176" t="s">
        <v>805</v>
      </c>
      <c r="I902" s="176">
        <v>5.5</v>
      </c>
      <c r="J902" s="176">
        <v>54</v>
      </c>
      <c r="K902" s="176">
        <v>1</v>
      </c>
      <c r="L902" s="176">
        <v>8700</v>
      </c>
      <c r="M902" s="176">
        <v>10000</v>
      </c>
      <c r="N902" s="176">
        <v>4</v>
      </c>
      <c r="O902" s="176">
        <v>0</v>
      </c>
      <c r="P902" s="176">
        <v>8330</v>
      </c>
      <c r="Q902" s="176">
        <v>9440</v>
      </c>
      <c r="R902" s="176">
        <v>11</v>
      </c>
      <c r="S902" s="176">
        <v>0</v>
      </c>
      <c r="T902" s="176">
        <v>7980</v>
      </c>
      <c r="U902" s="176">
        <v>9630</v>
      </c>
      <c r="V902" s="176">
        <v>35</v>
      </c>
      <c r="W902" s="176">
        <v>0</v>
      </c>
      <c r="X902" s="176">
        <v>8700</v>
      </c>
      <c r="Y902" s="176">
        <v>10000</v>
      </c>
      <c r="Z902" s="176">
        <v>5.8536585365853666</v>
      </c>
      <c r="AA902" s="176">
        <v>34.666666666666664</v>
      </c>
      <c r="AB902" s="176">
        <v>0.99917868589743586</v>
      </c>
      <c r="AC902" s="176">
        <v>90.974999999999994</v>
      </c>
      <c r="AD902" s="176">
        <v>4.333333333333333</v>
      </c>
      <c r="AE902" s="176">
        <v>4.291666666666667</v>
      </c>
      <c r="AF902" s="176" t="s">
        <v>236</v>
      </c>
      <c r="AG902" s="176">
        <v>1</v>
      </c>
      <c r="AH902" s="176" t="s">
        <v>651</v>
      </c>
      <c r="AI902" s="176" t="s">
        <v>651</v>
      </c>
      <c r="AJ902" s="176" t="s">
        <v>653</v>
      </c>
      <c r="AK902" s="176" t="s">
        <v>653</v>
      </c>
      <c r="AL902" s="1231" t="s">
        <v>252</v>
      </c>
      <c r="AM902" s="176" t="s">
        <v>466</v>
      </c>
      <c r="AN902" s="176">
        <v>1.1890000000000001</v>
      </c>
      <c r="AO902" s="176">
        <v>2.8</v>
      </c>
      <c r="AP902" s="176">
        <v>24</v>
      </c>
      <c r="AQ902" s="176">
        <v>216</v>
      </c>
      <c r="AR902" s="176">
        <v>3.8</v>
      </c>
      <c r="AS902" s="193">
        <v>23422.3488</v>
      </c>
    </row>
    <row r="903" spans="1:45" ht="16.5" customHeight="1">
      <c r="A903" s="175">
        <v>46165</v>
      </c>
      <c r="B903" s="176" t="s">
        <v>418</v>
      </c>
      <c r="C903" s="176" t="s">
        <v>17359</v>
      </c>
      <c r="D903" s="176" t="s">
        <v>646</v>
      </c>
      <c r="E903" s="176" t="s">
        <v>17253</v>
      </c>
      <c r="F903" s="176" t="s">
        <v>17358</v>
      </c>
      <c r="G903" s="176">
        <v>700</v>
      </c>
      <c r="H903" s="176" t="s">
        <v>944</v>
      </c>
      <c r="I903" s="176">
        <v>5.5</v>
      </c>
      <c r="J903" s="176">
        <v>31</v>
      </c>
      <c r="K903" s="176">
        <v>3</v>
      </c>
      <c r="L903" s="176">
        <v>9910</v>
      </c>
      <c r="M903" s="176">
        <v>9630</v>
      </c>
      <c r="N903" s="176">
        <v>19</v>
      </c>
      <c r="O903" s="176">
        <v>12</v>
      </c>
      <c r="P903" s="176">
        <v>8980</v>
      </c>
      <c r="Q903" s="176">
        <v>9170</v>
      </c>
      <c r="R903" s="176">
        <v>12</v>
      </c>
      <c r="S903" s="176">
        <v>0</v>
      </c>
      <c r="T903" s="176">
        <v>9430</v>
      </c>
      <c r="U903" s="176">
        <v>9260</v>
      </c>
      <c r="V903" s="176">
        <v>36</v>
      </c>
      <c r="W903" s="176">
        <v>0</v>
      </c>
      <c r="X903" s="176">
        <v>9540</v>
      </c>
      <c r="Y903" s="176">
        <v>9170</v>
      </c>
      <c r="Z903" s="176">
        <v>5.8536585365853666</v>
      </c>
      <c r="AA903" s="176">
        <v>32.666666666666664</v>
      </c>
      <c r="AB903" s="176">
        <v>0.98768028846153844</v>
      </c>
      <c r="AC903" s="176">
        <v>93.862499999999997</v>
      </c>
      <c r="AD903" s="176">
        <v>4.083333333333333</v>
      </c>
      <c r="AE903" s="176">
        <v>3.4583333333333335</v>
      </c>
      <c r="AF903" s="176" t="s">
        <v>236</v>
      </c>
      <c r="AG903" s="176">
        <v>1</v>
      </c>
      <c r="AH903" s="176" t="s">
        <v>651</v>
      </c>
      <c r="AI903" s="176" t="s">
        <v>651</v>
      </c>
      <c r="AJ903" s="176" t="s">
        <v>668</v>
      </c>
      <c r="AK903" s="176" t="s">
        <v>668</v>
      </c>
      <c r="AL903" s="1231" t="s">
        <v>252</v>
      </c>
      <c r="AM903" s="176" t="s">
        <v>466</v>
      </c>
      <c r="AN903" s="176">
        <v>1.1890000000000001</v>
      </c>
      <c r="AO903" s="176">
        <v>2.8</v>
      </c>
      <c r="AP903" s="176">
        <v>24</v>
      </c>
      <c r="AQ903" s="176">
        <v>216</v>
      </c>
      <c r="AR903" s="176">
        <v>3.8</v>
      </c>
      <c r="AS903" s="193">
        <v>23422.3488</v>
      </c>
    </row>
    <row r="904" spans="1:45" ht="16.5" customHeight="1">
      <c r="A904" s="175">
        <v>46165</v>
      </c>
      <c r="B904" s="176" t="s">
        <v>240</v>
      </c>
      <c r="C904" s="176" t="s">
        <v>17384</v>
      </c>
      <c r="E904" s="176" t="s">
        <v>4424</v>
      </c>
      <c r="F904" s="176" t="s">
        <v>17394</v>
      </c>
      <c r="G904" s="176">
        <v>500</v>
      </c>
      <c r="H904" s="176" t="s">
        <v>1088</v>
      </c>
      <c r="I904" s="176">
        <v>4</v>
      </c>
      <c r="J904" s="176">
        <v>14</v>
      </c>
      <c r="K904" s="176">
        <v>0</v>
      </c>
      <c r="L904" s="176">
        <v>2674</v>
      </c>
      <c r="N904" s="176">
        <v>10</v>
      </c>
      <c r="O904" s="176">
        <v>0</v>
      </c>
      <c r="P904" s="176">
        <v>2304</v>
      </c>
      <c r="T904" s="176" t="s">
        <v>127</v>
      </c>
      <c r="X904" s="176" t="s">
        <v>127</v>
      </c>
      <c r="Z904" s="176">
        <v>2.028169014084507</v>
      </c>
      <c r="AA904" s="176">
        <v>12</v>
      </c>
      <c r="AB904" s="176">
        <v>1</v>
      </c>
      <c r="AC904" s="176">
        <v>24.89</v>
      </c>
      <c r="AD904" s="176">
        <v>1.5</v>
      </c>
      <c r="AE904" s="176">
        <v>1</v>
      </c>
      <c r="AF904" s="176" t="s">
        <v>241</v>
      </c>
      <c r="AG904" s="176">
        <v>3</v>
      </c>
      <c r="AH904" s="176" t="s">
        <v>649</v>
      </c>
      <c r="AI904" s="176" t="s">
        <v>649</v>
      </c>
      <c r="AJ904" s="176" t="s">
        <v>845</v>
      </c>
      <c r="AK904" s="176" t="s">
        <v>845</v>
      </c>
      <c r="AL904" s="1231" t="s">
        <v>252</v>
      </c>
      <c r="AM904" s="176" t="s">
        <v>126</v>
      </c>
      <c r="AN904" s="176">
        <v>0.91100000000000003</v>
      </c>
      <c r="AO904" s="176">
        <v>0.9</v>
      </c>
      <c r="AP904" s="176">
        <v>24</v>
      </c>
      <c r="AQ904" s="176">
        <v>216</v>
      </c>
      <c r="AR904" s="176">
        <v>1.9</v>
      </c>
      <c r="AS904" s="193">
        <v>8972.9856</v>
      </c>
    </row>
    <row r="905" spans="1:45" ht="16.5" customHeight="1">
      <c r="A905" s="175">
        <v>46165</v>
      </c>
      <c r="B905" s="176" t="s">
        <v>240</v>
      </c>
      <c r="C905" s="176" t="s">
        <v>17385</v>
      </c>
      <c r="E905" s="176" t="s">
        <v>16561</v>
      </c>
      <c r="F905" s="176" t="s">
        <v>17395</v>
      </c>
      <c r="G905" s="176">
        <v>600</v>
      </c>
      <c r="H905" s="176" t="s">
        <v>491</v>
      </c>
      <c r="I905" s="176">
        <v>5</v>
      </c>
      <c r="J905" s="176">
        <v>10</v>
      </c>
      <c r="K905" s="176">
        <v>0</v>
      </c>
      <c r="L905" s="176">
        <v>2674</v>
      </c>
      <c r="N905" s="176">
        <v>8</v>
      </c>
      <c r="O905" s="176">
        <v>0</v>
      </c>
      <c r="P905" s="176">
        <v>2304</v>
      </c>
      <c r="R905" s="176">
        <v>8</v>
      </c>
      <c r="S905" s="176">
        <v>0</v>
      </c>
      <c r="T905" s="176">
        <v>2201</v>
      </c>
      <c r="V905" s="176">
        <v>8</v>
      </c>
      <c r="W905" s="176">
        <v>0</v>
      </c>
      <c r="X905" s="176">
        <v>2185</v>
      </c>
      <c r="Z905" s="176">
        <v>2.8402366863905324</v>
      </c>
      <c r="AA905" s="176">
        <v>17</v>
      </c>
      <c r="AB905" s="176">
        <v>1</v>
      </c>
      <c r="AC905" s="176">
        <v>23.41</v>
      </c>
      <c r="AD905" s="176">
        <v>2.125</v>
      </c>
      <c r="AE905" s="176">
        <v>1.4166666666666667</v>
      </c>
      <c r="AF905" s="176" t="s">
        <v>241</v>
      </c>
      <c r="AG905" s="176">
        <v>3</v>
      </c>
      <c r="AH905" s="176" t="s">
        <v>649</v>
      </c>
      <c r="AI905" s="176" t="s">
        <v>649</v>
      </c>
      <c r="AJ905" s="176" t="s">
        <v>845</v>
      </c>
      <c r="AK905" s="176" t="s">
        <v>845</v>
      </c>
      <c r="AM905" s="176" t="s">
        <v>126</v>
      </c>
      <c r="AN905" s="176">
        <v>0.91100000000000003</v>
      </c>
      <c r="AO905" s="176">
        <v>1.3</v>
      </c>
      <c r="AP905" s="176">
        <v>24</v>
      </c>
      <c r="AQ905" s="176">
        <v>216</v>
      </c>
      <c r="AR905" s="176">
        <v>2.2999999999999998</v>
      </c>
      <c r="AS905" s="193">
        <v>10862.035199999998</v>
      </c>
    </row>
    <row r="906" spans="1:45" ht="16.5" customHeight="1">
      <c r="A906" s="175">
        <v>46165</v>
      </c>
      <c r="B906" s="176" t="s">
        <v>242</v>
      </c>
      <c r="C906" s="176" t="s">
        <v>386</v>
      </c>
      <c r="E906" s="176" t="s">
        <v>420</v>
      </c>
      <c r="F906" s="176" t="s">
        <v>420</v>
      </c>
      <c r="G906" s="176" t="s">
        <v>420</v>
      </c>
      <c r="H906" s="176" t="s">
        <v>420</v>
      </c>
      <c r="I906" s="176" t="s">
        <v>420</v>
      </c>
      <c r="L906" s="176" t="s">
        <v>386</v>
      </c>
      <c r="P906" s="176" t="s">
        <v>386</v>
      </c>
      <c r="T906" s="176" t="s">
        <v>386</v>
      </c>
      <c r="X906" s="176" t="s">
        <v>386</v>
      </c>
      <c r="Z906" s="176" t="s">
        <v>420</v>
      </c>
      <c r="AA906" s="176" t="s">
        <v>386</v>
      </c>
      <c r="AB906" s="176" t="s">
        <v>420</v>
      </c>
      <c r="AC906" s="176" t="s">
        <v>420</v>
      </c>
      <c r="AD906" s="176" t="s">
        <v>420</v>
      </c>
      <c r="AE906" s="176" t="s">
        <v>420</v>
      </c>
      <c r="AF906" s="176" t="s">
        <v>241</v>
      </c>
      <c r="AG906" s="176">
        <v>5</v>
      </c>
      <c r="AH906" s="176" t="s">
        <v>649</v>
      </c>
      <c r="AI906" s="176" t="s">
        <v>649</v>
      </c>
      <c r="AJ906" s="176" t="s">
        <v>845</v>
      </c>
      <c r="AK906" s="176" t="s">
        <v>845</v>
      </c>
      <c r="AL906" s="1231" t="s">
        <v>420</v>
      </c>
      <c r="AM906" s="176" t="s">
        <v>420</v>
      </c>
      <c r="AN906" s="176" t="s">
        <v>420</v>
      </c>
      <c r="AO906" s="176" t="s">
        <v>420</v>
      </c>
      <c r="AP906" s="176">
        <v>24</v>
      </c>
      <c r="AQ906" s="176">
        <v>216</v>
      </c>
      <c r="AR906" s="176" t="s">
        <v>420</v>
      </c>
      <c r="AS906" s="193" t="s">
        <v>420</v>
      </c>
    </row>
    <row r="907" spans="1:45" ht="16.5" customHeight="1">
      <c r="A907" s="175">
        <v>46165</v>
      </c>
      <c r="B907" s="176" t="s">
        <v>16531</v>
      </c>
      <c r="C907" s="176" t="s">
        <v>16707</v>
      </c>
      <c r="E907" s="176" t="s">
        <v>420</v>
      </c>
      <c r="F907" s="176" t="s">
        <v>420</v>
      </c>
      <c r="G907" s="176" t="s">
        <v>420</v>
      </c>
      <c r="H907" s="176" t="s">
        <v>420</v>
      </c>
      <c r="I907" s="176" t="s">
        <v>420</v>
      </c>
      <c r="L907" s="176" t="s">
        <v>645</v>
      </c>
      <c r="P907" s="176" t="s">
        <v>645</v>
      </c>
      <c r="T907" s="176" t="s">
        <v>645</v>
      </c>
      <c r="X907" s="176" t="s">
        <v>645</v>
      </c>
      <c r="Z907" s="176" t="s">
        <v>420</v>
      </c>
      <c r="AA907" s="176" t="s">
        <v>645</v>
      </c>
      <c r="AB907" s="176" t="s">
        <v>420</v>
      </c>
      <c r="AC907" s="176" t="s">
        <v>420</v>
      </c>
      <c r="AD907" s="176" t="s">
        <v>420</v>
      </c>
      <c r="AE907" s="176" t="s">
        <v>420</v>
      </c>
      <c r="AF907" s="176" t="s">
        <v>243</v>
      </c>
      <c r="AG907" s="176">
        <v>1</v>
      </c>
      <c r="AH907" s="176" t="s">
        <v>654</v>
      </c>
      <c r="AI907" s="176" t="s">
        <v>654</v>
      </c>
      <c r="AJ907" s="176" t="s">
        <v>654</v>
      </c>
      <c r="AK907" s="176" t="s">
        <v>654</v>
      </c>
      <c r="AL907" s="1231" t="s">
        <v>420</v>
      </c>
      <c r="AM907" s="176" t="s">
        <v>420</v>
      </c>
      <c r="AN907" s="176" t="s">
        <v>420</v>
      </c>
      <c r="AO907" s="176" t="s">
        <v>420</v>
      </c>
      <c r="AP907" s="176">
        <v>24</v>
      </c>
      <c r="AQ907" s="176">
        <v>216</v>
      </c>
      <c r="AR907" s="176" t="s">
        <v>420</v>
      </c>
      <c r="AS907" s="193" t="s">
        <v>420</v>
      </c>
    </row>
    <row r="908" spans="1:45" ht="16.5" customHeight="1">
      <c r="A908" s="175">
        <v>46165</v>
      </c>
      <c r="B908" s="176" t="s">
        <v>244</v>
      </c>
      <c r="C908" s="176" t="s">
        <v>16707</v>
      </c>
      <c r="E908" s="176" t="s">
        <v>420</v>
      </c>
      <c r="F908" s="176" t="s">
        <v>420</v>
      </c>
      <c r="G908" s="176" t="s">
        <v>420</v>
      </c>
      <c r="H908" s="176" t="s">
        <v>420</v>
      </c>
      <c r="I908" s="176" t="s">
        <v>420</v>
      </c>
      <c r="L908" s="176" t="s">
        <v>645</v>
      </c>
      <c r="P908" s="176" t="s">
        <v>645</v>
      </c>
      <c r="T908" s="176" t="s">
        <v>645</v>
      </c>
      <c r="X908" s="176" t="s">
        <v>645</v>
      </c>
      <c r="Z908" s="176" t="s">
        <v>420</v>
      </c>
      <c r="AA908" s="176" t="s">
        <v>645</v>
      </c>
      <c r="AB908" s="176" t="s">
        <v>420</v>
      </c>
      <c r="AC908" s="176" t="s">
        <v>420</v>
      </c>
      <c r="AD908" s="176" t="s">
        <v>420</v>
      </c>
      <c r="AE908" s="176" t="s">
        <v>420</v>
      </c>
      <c r="AF908" s="176" t="s">
        <v>243</v>
      </c>
      <c r="AG908" s="176">
        <v>1</v>
      </c>
      <c r="AH908" s="176" t="s">
        <v>654</v>
      </c>
      <c r="AI908" s="176" t="s">
        <v>654</v>
      </c>
      <c r="AJ908" s="176" t="s">
        <v>654</v>
      </c>
      <c r="AK908" s="176" t="s">
        <v>654</v>
      </c>
      <c r="AL908" s="1231" t="s">
        <v>420</v>
      </c>
      <c r="AM908" s="176" t="s">
        <v>420</v>
      </c>
      <c r="AN908" s="176" t="s">
        <v>420</v>
      </c>
      <c r="AO908" s="176" t="s">
        <v>420</v>
      </c>
      <c r="AP908" s="176">
        <v>24</v>
      </c>
      <c r="AQ908" s="176">
        <v>216</v>
      </c>
      <c r="AR908" s="176" t="s">
        <v>420</v>
      </c>
      <c r="AS908" s="193" t="s">
        <v>420</v>
      </c>
    </row>
    <row r="909" spans="1:45" ht="16.5" customHeight="1">
      <c r="A909" s="175">
        <v>46165</v>
      </c>
      <c r="B909" s="176" t="s">
        <v>245</v>
      </c>
      <c r="C909" s="176" t="s">
        <v>16707</v>
      </c>
      <c r="E909" s="176" t="s">
        <v>420</v>
      </c>
      <c r="F909" s="176" t="s">
        <v>420</v>
      </c>
      <c r="G909" s="176" t="s">
        <v>420</v>
      </c>
      <c r="H909" s="176" t="s">
        <v>420</v>
      </c>
      <c r="I909" s="176" t="s">
        <v>420</v>
      </c>
      <c r="L909" s="176" t="s">
        <v>645</v>
      </c>
      <c r="P909" s="176" t="s">
        <v>645</v>
      </c>
      <c r="T909" s="176" t="s">
        <v>645</v>
      </c>
      <c r="X909" s="176" t="s">
        <v>645</v>
      </c>
      <c r="Z909" s="176" t="s">
        <v>420</v>
      </c>
      <c r="AA909" s="176" t="s">
        <v>645</v>
      </c>
      <c r="AB909" s="176" t="s">
        <v>420</v>
      </c>
      <c r="AC909" s="176" t="s">
        <v>420</v>
      </c>
      <c r="AD909" s="176" t="s">
        <v>420</v>
      </c>
      <c r="AE909" s="176" t="s">
        <v>420</v>
      </c>
      <c r="AF909" s="176" t="s">
        <v>243</v>
      </c>
      <c r="AG909" s="176">
        <v>1</v>
      </c>
      <c r="AH909" s="176" t="s">
        <v>654</v>
      </c>
      <c r="AI909" s="176" t="s">
        <v>654</v>
      </c>
      <c r="AJ909" s="176" t="s">
        <v>654</v>
      </c>
      <c r="AK909" s="176" t="s">
        <v>654</v>
      </c>
      <c r="AL909" s="1231" t="s">
        <v>420</v>
      </c>
      <c r="AM909" s="176" t="s">
        <v>420</v>
      </c>
      <c r="AN909" s="176" t="s">
        <v>420</v>
      </c>
      <c r="AO909" s="176" t="s">
        <v>420</v>
      </c>
      <c r="AP909" s="176">
        <v>24</v>
      </c>
      <c r="AQ909" s="176">
        <v>216</v>
      </c>
      <c r="AR909" s="176" t="s">
        <v>420</v>
      </c>
      <c r="AS909" s="193" t="s">
        <v>420</v>
      </c>
    </row>
    <row r="910" spans="1:45" ht="16.5" customHeight="1">
      <c r="A910" s="175">
        <v>46165</v>
      </c>
      <c r="B910" s="176" t="s">
        <v>246</v>
      </c>
      <c r="C910" s="176" t="s">
        <v>16707</v>
      </c>
      <c r="E910" s="176" t="s">
        <v>420</v>
      </c>
      <c r="F910" s="176" t="s">
        <v>420</v>
      </c>
      <c r="G910" s="176" t="s">
        <v>420</v>
      </c>
      <c r="H910" s="176" t="s">
        <v>420</v>
      </c>
      <c r="I910" s="176" t="s">
        <v>420</v>
      </c>
      <c r="L910" s="176" t="s">
        <v>645</v>
      </c>
      <c r="P910" s="176" t="s">
        <v>645</v>
      </c>
      <c r="T910" s="176" t="s">
        <v>645</v>
      </c>
      <c r="X910" s="176" t="s">
        <v>645</v>
      </c>
      <c r="Z910" s="176" t="s">
        <v>420</v>
      </c>
      <c r="AA910" s="176" t="s">
        <v>645</v>
      </c>
      <c r="AB910" s="176" t="s">
        <v>420</v>
      </c>
      <c r="AC910" s="176" t="s">
        <v>420</v>
      </c>
      <c r="AD910" s="176" t="s">
        <v>420</v>
      </c>
      <c r="AE910" s="176" t="s">
        <v>420</v>
      </c>
      <c r="AF910" s="176" t="s">
        <v>243</v>
      </c>
      <c r="AG910" s="176">
        <v>1</v>
      </c>
      <c r="AH910" s="176" t="s">
        <v>654</v>
      </c>
      <c r="AI910" s="176" t="s">
        <v>654</v>
      </c>
      <c r="AJ910" s="176" t="s">
        <v>654</v>
      </c>
      <c r="AK910" s="176" t="s">
        <v>654</v>
      </c>
      <c r="AL910" s="1231" t="s">
        <v>420</v>
      </c>
      <c r="AM910" s="176" t="s">
        <v>420</v>
      </c>
      <c r="AN910" s="176" t="s">
        <v>420</v>
      </c>
      <c r="AO910" s="176" t="s">
        <v>420</v>
      </c>
      <c r="AP910" s="176">
        <v>24</v>
      </c>
      <c r="AQ910" s="176">
        <v>216</v>
      </c>
      <c r="AR910" s="176" t="s">
        <v>420</v>
      </c>
      <c r="AS910" s="193" t="s">
        <v>420</v>
      </c>
    </row>
    <row r="911" spans="1:45" ht="16.5" customHeight="1">
      <c r="A911" s="175">
        <v>46165</v>
      </c>
      <c r="B911" s="176" t="s">
        <v>247</v>
      </c>
      <c r="C911" s="176" t="s">
        <v>16707</v>
      </c>
      <c r="E911" s="176" t="s">
        <v>420</v>
      </c>
      <c r="F911" s="176" t="s">
        <v>420</v>
      </c>
      <c r="G911" s="176" t="s">
        <v>420</v>
      </c>
      <c r="H911" s="176" t="s">
        <v>420</v>
      </c>
      <c r="I911" s="176" t="s">
        <v>420</v>
      </c>
      <c r="L911" s="176" t="s">
        <v>645</v>
      </c>
      <c r="P911" s="176" t="s">
        <v>645</v>
      </c>
      <c r="T911" s="176" t="s">
        <v>645</v>
      </c>
      <c r="X911" s="176" t="s">
        <v>645</v>
      </c>
      <c r="Z911" s="176" t="s">
        <v>420</v>
      </c>
      <c r="AA911" s="176" t="s">
        <v>645</v>
      </c>
      <c r="AB911" s="176" t="s">
        <v>420</v>
      </c>
      <c r="AC911" s="176" t="s">
        <v>420</v>
      </c>
      <c r="AD911" s="176" t="s">
        <v>420</v>
      </c>
      <c r="AE911" s="176" t="s">
        <v>420</v>
      </c>
      <c r="AF911" s="176" t="s">
        <v>243</v>
      </c>
      <c r="AG911" s="176">
        <v>1</v>
      </c>
      <c r="AH911" s="176" t="s">
        <v>654</v>
      </c>
      <c r="AI911" s="176" t="s">
        <v>654</v>
      </c>
      <c r="AJ911" s="176" t="s">
        <v>654</v>
      </c>
      <c r="AK911" s="176" t="s">
        <v>654</v>
      </c>
      <c r="AL911" s="1231" t="s">
        <v>420</v>
      </c>
      <c r="AM911" s="176" t="s">
        <v>420</v>
      </c>
      <c r="AN911" s="176" t="s">
        <v>420</v>
      </c>
      <c r="AO911" s="176" t="s">
        <v>420</v>
      </c>
      <c r="AP911" s="176">
        <v>24</v>
      </c>
      <c r="AQ911" s="176">
        <v>216</v>
      </c>
      <c r="AR911" s="176" t="s">
        <v>420</v>
      </c>
      <c r="AS911" s="193" t="s">
        <v>420</v>
      </c>
    </row>
    <row r="912" spans="1:45" ht="16.5" customHeight="1">
      <c r="A912" s="175">
        <v>46165</v>
      </c>
      <c r="B912" s="176" t="s">
        <v>248</v>
      </c>
      <c r="C912" s="176" t="s">
        <v>16707</v>
      </c>
      <c r="E912" s="176" t="s">
        <v>420</v>
      </c>
      <c r="F912" s="176" t="s">
        <v>420</v>
      </c>
      <c r="G912" s="176" t="s">
        <v>420</v>
      </c>
      <c r="H912" s="176" t="s">
        <v>420</v>
      </c>
      <c r="I912" s="176" t="s">
        <v>420</v>
      </c>
      <c r="L912" s="176" t="s">
        <v>645</v>
      </c>
      <c r="P912" s="176" t="s">
        <v>645</v>
      </c>
      <c r="T912" s="176" t="s">
        <v>645</v>
      </c>
      <c r="X912" s="176" t="s">
        <v>645</v>
      </c>
      <c r="Z912" s="176" t="s">
        <v>420</v>
      </c>
      <c r="AA912" s="176" t="s">
        <v>645</v>
      </c>
      <c r="AB912" s="176" t="s">
        <v>420</v>
      </c>
      <c r="AC912" s="176" t="s">
        <v>420</v>
      </c>
      <c r="AD912" s="176" t="s">
        <v>420</v>
      </c>
      <c r="AE912" s="176" t="s">
        <v>420</v>
      </c>
      <c r="AF912" s="176" t="s">
        <v>243</v>
      </c>
      <c r="AG912" s="176">
        <v>1</v>
      </c>
      <c r="AH912" s="176" t="s">
        <v>654</v>
      </c>
      <c r="AI912" s="176" t="s">
        <v>654</v>
      </c>
      <c r="AJ912" s="176" t="s">
        <v>654</v>
      </c>
      <c r="AK912" s="176" t="s">
        <v>654</v>
      </c>
      <c r="AL912" s="1231" t="s">
        <v>420</v>
      </c>
      <c r="AM912" s="176" t="s">
        <v>420</v>
      </c>
      <c r="AN912" s="176" t="s">
        <v>420</v>
      </c>
      <c r="AO912" s="176" t="s">
        <v>420</v>
      </c>
      <c r="AP912" s="176">
        <v>24</v>
      </c>
      <c r="AQ912" s="176">
        <v>216</v>
      </c>
      <c r="AR912" s="176" t="s">
        <v>420</v>
      </c>
      <c r="AS912" s="193" t="s">
        <v>420</v>
      </c>
    </row>
    <row r="913" spans="1:45" ht="16.5" customHeight="1">
      <c r="A913" s="175">
        <v>46165</v>
      </c>
      <c r="B913" s="176" t="s">
        <v>249</v>
      </c>
      <c r="C913" s="176" t="s">
        <v>16707</v>
      </c>
      <c r="E913" s="176" t="s">
        <v>420</v>
      </c>
      <c r="F913" s="176" t="s">
        <v>420</v>
      </c>
      <c r="G913" s="176" t="s">
        <v>420</v>
      </c>
      <c r="H913" s="176" t="s">
        <v>420</v>
      </c>
      <c r="I913" s="176" t="s">
        <v>420</v>
      </c>
      <c r="L913" s="176" t="s">
        <v>645</v>
      </c>
      <c r="P913" s="176" t="s">
        <v>645</v>
      </c>
      <c r="T913" s="176" t="s">
        <v>645</v>
      </c>
      <c r="X913" s="176" t="s">
        <v>645</v>
      </c>
      <c r="Z913" s="176" t="s">
        <v>420</v>
      </c>
      <c r="AA913" s="176" t="s">
        <v>645</v>
      </c>
      <c r="AB913" s="176" t="s">
        <v>420</v>
      </c>
      <c r="AC913" s="176" t="s">
        <v>420</v>
      </c>
      <c r="AD913" s="176" t="s">
        <v>420</v>
      </c>
      <c r="AE913" s="176" t="s">
        <v>420</v>
      </c>
      <c r="AF913" s="176" t="s">
        <v>243</v>
      </c>
      <c r="AG913" s="176">
        <v>1</v>
      </c>
      <c r="AH913" s="176" t="s">
        <v>654</v>
      </c>
      <c r="AI913" s="176" t="s">
        <v>654</v>
      </c>
      <c r="AJ913" s="176" t="s">
        <v>654</v>
      </c>
      <c r="AK913" s="176" t="s">
        <v>654</v>
      </c>
      <c r="AL913" s="1231" t="s">
        <v>420</v>
      </c>
      <c r="AM913" s="176" t="s">
        <v>420</v>
      </c>
      <c r="AN913" s="176" t="s">
        <v>420</v>
      </c>
      <c r="AO913" s="176" t="s">
        <v>420</v>
      </c>
      <c r="AP913" s="176">
        <v>24</v>
      </c>
      <c r="AQ913" s="176">
        <v>216</v>
      </c>
      <c r="AR913" s="176" t="s">
        <v>420</v>
      </c>
      <c r="AS913" s="193" t="s">
        <v>420</v>
      </c>
    </row>
    <row r="914" spans="1:45" ht="16.5" customHeight="1">
      <c r="A914" s="175">
        <v>46165</v>
      </c>
      <c r="B914" s="176" t="s">
        <v>250</v>
      </c>
      <c r="C914" s="176" t="s">
        <v>16707</v>
      </c>
      <c r="E914" s="176" t="s">
        <v>420</v>
      </c>
      <c r="F914" s="176" t="s">
        <v>420</v>
      </c>
      <c r="G914" s="176" t="s">
        <v>420</v>
      </c>
      <c r="H914" s="176" t="s">
        <v>420</v>
      </c>
      <c r="I914" s="176" t="s">
        <v>420</v>
      </c>
      <c r="L914" s="176" t="s">
        <v>645</v>
      </c>
      <c r="P914" s="176" t="s">
        <v>645</v>
      </c>
      <c r="T914" s="176" t="s">
        <v>645</v>
      </c>
      <c r="X914" s="176" t="s">
        <v>645</v>
      </c>
      <c r="Z914" s="176" t="s">
        <v>420</v>
      </c>
      <c r="AA914" s="176" t="s">
        <v>645</v>
      </c>
      <c r="AB914" s="176" t="s">
        <v>420</v>
      </c>
      <c r="AC914" s="176" t="s">
        <v>420</v>
      </c>
      <c r="AD914" s="176" t="s">
        <v>420</v>
      </c>
      <c r="AE914" s="176" t="s">
        <v>420</v>
      </c>
      <c r="AF914" s="176" t="s">
        <v>243</v>
      </c>
      <c r="AG914" s="176">
        <v>1</v>
      </c>
      <c r="AH914" s="176" t="s">
        <v>654</v>
      </c>
      <c r="AI914" s="176" t="s">
        <v>654</v>
      </c>
      <c r="AJ914" s="176" t="s">
        <v>654</v>
      </c>
      <c r="AK914" s="176" t="s">
        <v>654</v>
      </c>
      <c r="AL914" s="1231" t="s">
        <v>420</v>
      </c>
      <c r="AM914" s="176" t="s">
        <v>420</v>
      </c>
      <c r="AN914" s="176" t="s">
        <v>420</v>
      </c>
      <c r="AO914" s="176" t="s">
        <v>420</v>
      </c>
      <c r="AP914" s="176">
        <v>24</v>
      </c>
      <c r="AQ914" s="176">
        <v>216</v>
      </c>
      <c r="AR914" s="176" t="s">
        <v>420</v>
      </c>
      <c r="AS914" s="193" t="s">
        <v>420</v>
      </c>
    </row>
    <row r="915" spans="1:45" ht="16.5" customHeight="1">
      <c r="A915" s="175">
        <v>46166</v>
      </c>
      <c r="B915" s="176" t="s">
        <v>212</v>
      </c>
      <c r="C915" s="176" t="s">
        <v>645</v>
      </c>
      <c r="E915" s="176" t="s">
        <v>420</v>
      </c>
      <c r="F915" s="176" t="s">
        <v>420</v>
      </c>
      <c r="G915" s="176" t="s">
        <v>420</v>
      </c>
      <c r="H915" s="176" t="s">
        <v>420</v>
      </c>
      <c r="I915" s="176" t="s">
        <v>420</v>
      </c>
      <c r="L915" s="176" t="s">
        <v>645</v>
      </c>
      <c r="P915" s="176" t="s">
        <v>645</v>
      </c>
      <c r="T915" s="176" t="s">
        <v>645</v>
      </c>
      <c r="X915" s="176" t="s">
        <v>645</v>
      </c>
      <c r="Z915" s="176" t="s">
        <v>420</v>
      </c>
      <c r="AA915" s="176" t="s">
        <v>645</v>
      </c>
      <c r="AB915" s="176" t="s">
        <v>420</v>
      </c>
      <c r="AC915" s="176" t="s">
        <v>420</v>
      </c>
      <c r="AD915" s="176" t="s">
        <v>420</v>
      </c>
      <c r="AE915" s="176" t="s">
        <v>420</v>
      </c>
      <c r="AF915" s="176" t="s">
        <v>213</v>
      </c>
      <c r="AG915" s="176">
        <v>1</v>
      </c>
      <c r="AH915" s="176" t="s">
        <v>654</v>
      </c>
      <c r="AI915" s="176" t="s">
        <v>654</v>
      </c>
      <c r="AJ915" s="176" t="s">
        <v>654</v>
      </c>
      <c r="AK915" s="176" t="s">
        <v>654</v>
      </c>
      <c r="AL915" s="1231" t="s">
        <v>420</v>
      </c>
      <c r="AM915" s="176" t="s">
        <v>420</v>
      </c>
      <c r="AN915" s="176" t="s">
        <v>420</v>
      </c>
      <c r="AO915" s="176" t="s">
        <v>420</v>
      </c>
      <c r="AP915" s="176">
        <v>24</v>
      </c>
      <c r="AQ915" s="176">
        <v>216</v>
      </c>
      <c r="AR915" s="176" t="s">
        <v>420</v>
      </c>
      <c r="AS915" s="193" t="s">
        <v>420</v>
      </c>
    </row>
    <row r="916" spans="1:45" ht="16.5" customHeight="1">
      <c r="A916" s="175">
        <v>46166</v>
      </c>
      <c r="B916" s="176" t="s">
        <v>214</v>
      </c>
      <c r="C916" s="176" t="s">
        <v>645</v>
      </c>
      <c r="E916" s="176" t="s">
        <v>420</v>
      </c>
      <c r="F916" s="176" t="s">
        <v>420</v>
      </c>
      <c r="G916" s="176" t="s">
        <v>420</v>
      </c>
      <c r="H916" s="176" t="s">
        <v>420</v>
      </c>
      <c r="I916" s="176" t="s">
        <v>420</v>
      </c>
      <c r="L916" s="176" t="s">
        <v>645</v>
      </c>
      <c r="P916" s="176" t="s">
        <v>645</v>
      </c>
      <c r="T916" s="176" t="s">
        <v>645</v>
      </c>
      <c r="X916" s="176" t="s">
        <v>645</v>
      </c>
      <c r="Z916" s="176" t="s">
        <v>420</v>
      </c>
      <c r="AA916" s="176" t="s">
        <v>645</v>
      </c>
      <c r="AB916" s="176" t="s">
        <v>420</v>
      </c>
      <c r="AC916" s="176" t="s">
        <v>420</v>
      </c>
      <c r="AD916" s="176" t="s">
        <v>420</v>
      </c>
      <c r="AE916" s="176" t="s">
        <v>420</v>
      </c>
      <c r="AF916" s="176" t="s">
        <v>213</v>
      </c>
      <c r="AG916" s="176">
        <v>1</v>
      </c>
      <c r="AH916" s="176" t="s">
        <v>654</v>
      </c>
      <c r="AI916" s="176" t="s">
        <v>654</v>
      </c>
      <c r="AJ916" s="176" t="s">
        <v>654</v>
      </c>
      <c r="AK916" s="176" t="s">
        <v>654</v>
      </c>
      <c r="AL916" s="1231" t="s">
        <v>420</v>
      </c>
      <c r="AM916" s="176" t="s">
        <v>420</v>
      </c>
      <c r="AN916" s="176" t="s">
        <v>420</v>
      </c>
      <c r="AO916" s="176" t="s">
        <v>420</v>
      </c>
      <c r="AP916" s="176">
        <v>24</v>
      </c>
      <c r="AQ916" s="176">
        <v>216</v>
      </c>
      <c r="AR916" s="176" t="s">
        <v>420</v>
      </c>
      <c r="AS916" s="193" t="s">
        <v>420</v>
      </c>
    </row>
    <row r="917" spans="1:45" ht="16.5" customHeight="1">
      <c r="A917" s="175">
        <v>46166</v>
      </c>
      <c r="B917" s="176" t="s">
        <v>215</v>
      </c>
      <c r="C917" s="176" t="s">
        <v>17289</v>
      </c>
      <c r="D917" s="176" t="s">
        <v>646</v>
      </c>
      <c r="E917" s="176" t="s">
        <v>17279</v>
      </c>
      <c r="F917" s="176" t="s">
        <v>17297</v>
      </c>
      <c r="G917" s="176">
        <v>700</v>
      </c>
      <c r="H917" s="176" t="s">
        <v>1237</v>
      </c>
      <c r="I917" s="176">
        <v>5</v>
      </c>
      <c r="L917" s="176" t="s">
        <v>645</v>
      </c>
      <c r="M917" s="176" t="s">
        <v>640</v>
      </c>
      <c r="P917" s="176" t="s">
        <v>645</v>
      </c>
      <c r="T917" s="176" t="s">
        <v>645</v>
      </c>
      <c r="X917" s="176" t="s">
        <v>645</v>
      </c>
      <c r="Z917" s="176">
        <v>3.2653061224489797</v>
      </c>
      <c r="AA917" s="176" t="s">
        <v>645</v>
      </c>
      <c r="AB917" s="176" t="s">
        <v>420</v>
      </c>
      <c r="AC917" s="176" t="s">
        <v>420</v>
      </c>
      <c r="AD917" s="176" t="s">
        <v>420</v>
      </c>
      <c r="AE917" s="176" t="s">
        <v>420</v>
      </c>
      <c r="AF917" s="176" t="s">
        <v>213</v>
      </c>
      <c r="AG917" s="176">
        <v>1</v>
      </c>
      <c r="AH917" s="176" t="s">
        <v>644</v>
      </c>
      <c r="AI917" s="176" t="s">
        <v>647</v>
      </c>
      <c r="AJ917" s="176" t="s">
        <v>654</v>
      </c>
      <c r="AK917" s="176" t="s">
        <v>654</v>
      </c>
      <c r="AL917" s="1231" t="s">
        <v>251</v>
      </c>
      <c r="AM917" s="176" t="s">
        <v>466</v>
      </c>
      <c r="AN917" s="176">
        <v>1.1890000000000001</v>
      </c>
      <c r="AO917" s="176">
        <v>2.2999999999999998</v>
      </c>
      <c r="AP917" s="176">
        <v>24</v>
      </c>
      <c r="AQ917" s="176">
        <v>216</v>
      </c>
      <c r="AR917" s="176">
        <v>3.3</v>
      </c>
      <c r="AS917" s="193">
        <v>20340.460800000001</v>
      </c>
    </row>
    <row r="918" spans="1:45" ht="16.5" customHeight="1">
      <c r="A918" s="175">
        <v>46166</v>
      </c>
      <c r="B918" s="176" t="s">
        <v>216</v>
      </c>
      <c r="C918" s="176" t="s">
        <v>645</v>
      </c>
      <c r="E918" s="176" t="s">
        <v>420</v>
      </c>
      <c r="F918" s="176" t="s">
        <v>420</v>
      </c>
      <c r="G918" s="176" t="s">
        <v>420</v>
      </c>
      <c r="H918" s="176" t="s">
        <v>420</v>
      </c>
      <c r="I918" s="176" t="s">
        <v>420</v>
      </c>
      <c r="L918" s="176" t="s">
        <v>645</v>
      </c>
      <c r="P918" s="176" t="s">
        <v>645</v>
      </c>
      <c r="T918" s="176" t="s">
        <v>645</v>
      </c>
      <c r="X918" s="176" t="s">
        <v>645</v>
      </c>
      <c r="Z918" s="176" t="s">
        <v>420</v>
      </c>
      <c r="AA918" s="176" t="s">
        <v>645</v>
      </c>
      <c r="AB918" s="176" t="s">
        <v>420</v>
      </c>
      <c r="AC918" s="176" t="s">
        <v>420</v>
      </c>
      <c r="AD918" s="176" t="s">
        <v>420</v>
      </c>
      <c r="AE918" s="176" t="s">
        <v>420</v>
      </c>
      <c r="AF918" s="176" t="s">
        <v>213</v>
      </c>
      <c r="AG918" s="176">
        <v>2</v>
      </c>
      <c r="AH918" s="176" t="s">
        <v>654</v>
      </c>
      <c r="AI918" s="176" t="s">
        <v>654</v>
      </c>
      <c r="AJ918" s="176" t="s">
        <v>654</v>
      </c>
      <c r="AK918" s="176" t="s">
        <v>654</v>
      </c>
      <c r="AL918" s="1231" t="s">
        <v>420</v>
      </c>
      <c r="AM918" s="176" t="s">
        <v>420</v>
      </c>
      <c r="AN918" s="176" t="s">
        <v>420</v>
      </c>
      <c r="AO918" s="176" t="s">
        <v>420</v>
      </c>
      <c r="AP918" s="176">
        <v>24</v>
      </c>
      <c r="AQ918" s="176">
        <v>216</v>
      </c>
      <c r="AR918" s="176" t="s">
        <v>420</v>
      </c>
      <c r="AS918" s="193" t="s">
        <v>420</v>
      </c>
    </row>
    <row r="919" spans="1:45" ht="16.5" customHeight="1">
      <c r="A919" s="175">
        <v>46166</v>
      </c>
      <c r="B919" s="176" t="s">
        <v>217</v>
      </c>
      <c r="C919" s="176" t="s">
        <v>16722</v>
      </c>
      <c r="E919" s="176" t="s">
        <v>874</v>
      </c>
      <c r="F919" s="176" t="s">
        <v>16725</v>
      </c>
      <c r="G919" s="176">
        <v>600</v>
      </c>
      <c r="H919" s="176" t="s">
        <v>16053</v>
      </c>
      <c r="I919" s="176">
        <v>4</v>
      </c>
      <c r="L919" s="176" t="s">
        <v>640</v>
      </c>
      <c r="M919" s="176" t="s">
        <v>645</v>
      </c>
      <c r="P919" s="176" t="s">
        <v>640</v>
      </c>
      <c r="Q919" s="176" t="s">
        <v>645</v>
      </c>
      <c r="T919" s="176" t="s">
        <v>640</v>
      </c>
      <c r="U919" s="176" t="s">
        <v>645</v>
      </c>
      <c r="X919" s="176" t="s">
        <v>645</v>
      </c>
      <c r="Z919" s="176">
        <v>1.7496962332928312</v>
      </c>
      <c r="AA919" s="176" t="s">
        <v>640</v>
      </c>
      <c r="AB919" s="176" t="s">
        <v>420</v>
      </c>
      <c r="AC919" s="176" t="s">
        <v>420</v>
      </c>
      <c r="AD919" s="176" t="s">
        <v>420</v>
      </c>
      <c r="AE919" s="176" t="s">
        <v>420</v>
      </c>
      <c r="AF919" s="176" t="s">
        <v>213</v>
      </c>
      <c r="AG919" s="176">
        <v>1</v>
      </c>
      <c r="AH919" s="176" t="s">
        <v>644</v>
      </c>
      <c r="AI919" s="176" t="s">
        <v>647</v>
      </c>
      <c r="AJ919" s="176" t="s">
        <v>748</v>
      </c>
      <c r="AK919" s="176" t="s">
        <v>748</v>
      </c>
      <c r="AL919" s="1231" t="s">
        <v>252</v>
      </c>
      <c r="AM919" s="176" t="s">
        <v>126</v>
      </c>
      <c r="AN919" s="176">
        <v>0.91100000000000003</v>
      </c>
      <c r="AO919" s="176">
        <v>1.7</v>
      </c>
      <c r="AP919" s="176">
        <v>24</v>
      </c>
      <c r="AQ919" s="176">
        <v>216</v>
      </c>
      <c r="AR919" s="176">
        <v>2.7</v>
      </c>
      <c r="AS919" s="193">
        <v>12751.084800000001</v>
      </c>
    </row>
    <row r="920" spans="1:45" ht="16.5" customHeight="1">
      <c r="A920" s="175">
        <v>46166</v>
      </c>
      <c r="B920" s="176" t="s">
        <v>218</v>
      </c>
      <c r="C920" s="176" t="s">
        <v>645</v>
      </c>
      <c r="E920" s="176" t="s">
        <v>420</v>
      </c>
      <c r="F920" s="176" t="s">
        <v>420</v>
      </c>
      <c r="G920" s="176" t="s">
        <v>420</v>
      </c>
      <c r="H920" s="176" t="s">
        <v>420</v>
      </c>
      <c r="I920" s="176" t="s">
        <v>420</v>
      </c>
      <c r="L920" s="176" t="s">
        <v>645</v>
      </c>
      <c r="P920" s="176" t="s">
        <v>645</v>
      </c>
      <c r="T920" s="176" t="s">
        <v>645</v>
      </c>
      <c r="X920" s="176" t="s">
        <v>645</v>
      </c>
      <c r="Z920" s="176" t="s">
        <v>420</v>
      </c>
      <c r="AA920" s="176" t="s">
        <v>645</v>
      </c>
      <c r="AB920" s="176" t="s">
        <v>420</v>
      </c>
      <c r="AC920" s="176" t="s">
        <v>420</v>
      </c>
      <c r="AD920" s="176" t="s">
        <v>420</v>
      </c>
      <c r="AE920" s="176" t="s">
        <v>420</v>
      </c>
      <c r="AF920" s="176" t="s">
        <v>213</v>
      </c>
      <c r="AG920" s="176">
        <v>1</v>
      </c>
      <c r="AH920" s="176" t="s">
        <v>654</v>
      </c>
      <c r="AI920" s="176" t="s">
        <v>654</v>
      </c>
      <c r="AJ920" s="176" t="s">
        <v>654</v>
      </c>
      <c r="AK920" s="176" t="s">
        <v>654</v>
      </c>
      <c r="AL920" s="1231" t="s">
        <v>420</v>
      </c>
      <c r="AM920" s="176" t="s">
        <v>420</v>
      </c>
      <c r="AN920" s="176" t="s">
        <v>420</v>
      </c>
      <c r="AO920" s="176" t="s">
        <v>420</v>
      </c>
      <c r="AP920" s="176">
        <v>24</v>
      </c>
      <c r="AQ920" s="176">
        <v>216</v>
      </c>
      <c r="AR920" s="176" t="s">
        <v>420</v>
      </c>
      <c r="AS920" s="193" t="s">
        <v>420</v>
      </c>
    </row>
    <row r="921" spans="1:45" ht="16.5" customHeight="1">
      <c r="A921" s="175">
        <v>46166</v>
      </c>
      <c r="B921" s="176" t="s">
        <v>219</v>
      </c>
      <c r="C921" s="176" t="s">
        <v>17288</v>
      </c>
      <c r="D921" s="176" t="s">
        <v>17291</v>
      </c>
      <c r="E921" s="176" t="s">
        <v>1557</v>
      </c>
      <c r="F921" s="176" t="s">
        <v>16724</v>
      </c>
      <c r="G921" s="176">
        <v>630</v>
      </c>
      <c r="H921" s="176" t="s">
        <v>634</v>
      </c>
      <c r="I921" s="176">
        <v>2</v>
      </c>
      <c r="J921" s="176">
        <v>26</v>
      </c>
      <c r="K921" s="176">
        <v>7</v>
      </c>
      <c r="L921" s="176">
        <v>9192</v>
      </c>
      <c r="M921" s="176">
        <v>9805</v>
      </c>
      <c r="N921" s="176">
        <v>17</v>
      </c>
      <c r="O921" s="176">
        <v>0</v>
      </c>
      <c r="P921" s="176">
        <v>9414</v>
      </c>
      <c r="Q921" s="176">
        <v>9727</v>
      </c>
      <c r="R921" s="176">
        <v>7</v>
      </c>
      <c r="S921" s="176">
        <v>1</v>
      </c>
      <c r="T921" s="176">
        <v>9418</v>
      </c>
      <c r="U921" s="176">
        <v>9808</v>
      </c>
      <c r="V921" s="176">
        <v>20</v>
      </c>
      <c r="W921" s="176">
        <v>0</v>
      </c>
      <c r="X921" s="176">
        <v>9308</v>
      </c>
      <c r="Y921" s="176">
        <v>9771</v>
      </c>
      <c r="Z921" s="176">
        <v>2.4615384615384617</v>
      </c>
      <c r="AA921" s="176">
        <v>23.333333333333332</v>
      </c>
      <c r="AB921" s="176">
        <v>0.984375</v>
      </c>
      <c r="AC921" s="176">
        <v>95.553749999999994</v>
      </c>
      <c r="AD921" s="176">
        <v>2.9166666666666665</v>
      </c>
      <c r="AE921" s="176">
        <v>2.5833333333333335</v>
      </c>
      <c r="AF921" s="176" t="s">
        <v>213</v>
      </c>
      <c r="AG921" s="176">
        <v>1</v>
      </c>
      <c r="AH921" s="176" t="s">
        <v>644</v>
      </c>
      <c r="AI921" s="176" t="s">
        <v>647</v>
      </c>
      <c r="AJ921" s="176" t="s">
        <v>748</v>
      </c>
      <c r="AK921" s="176" t="s">
        <v>748</v>
      </c>
      <c r="AL921" s="1231" t="s">
        <v>251</v>
      </c>
      <c r="AM921" s="176" t="s">
        <v>1036</v>
      </c>
      <c r="AN921" s="176">
        <v>0.56200000000000006</v>
      </c>
      <c r="AO921" s="176">
        <v>1.1000000000000001</v>
      </c>
      <c r="AP921" s="176">
        <v>24</v>
      </c>
      <c r="AQ921" s="176">
        <v>216</v>
      </c>
      <c r="AR921" s="176">
        <v>2.1</v>
      </c>
      <c r="AS921" s="193">
        <v>6118.1568000000007</v>
      </c>
    </row>
    <row r="922" spans="1:45" ht="16.5" customHeight="1">
      <c r="A922" s="175">
        <v>46166</v>
      </c>
      <c r="B922" s="176" t="s">
        <v>220</v>
      </c>
      <c r="C922" s="176" t="s">
        <v>645</v>
      </c>
      <c r="E922" s="176" t="s">
        <v>420</v>
      </c>
      <c r="F922" s="176" t="s">
        <v>420</v>
      </c>
      <c r="G922" s="176" t="s">
        <v>420</v>
      </c>
      <c r="H922" s="176" t="s">
        <v>420</v>
      </c>
      <c r="I922" s="176" t="s">
        <v>420</v>
      </c>
      <c r="L922" s="176" t="s">
        <v>645</v>
      </c>
      <c r="P922" s="176" t="s">
        <v>645</v>
      </c>
      <c r="T922" s="176" t="s">
        <v>645</v>
      </c>
      <c r="X922" s="176" t="s">
        <v>645</v>
      </c>
      <c r="Z922" s="176" t="s">
        <v>420</v>
      </c>
      <c r="AA922" s="176" t="s">
        <v>645</v>
      </c>
      <c r="AB922" s="176" t="s">
        <v>420</v>
      </c>
      <c r="AC922" s="176" t="s">
        <v>420</v>
      </c>
      <c r="AD922" s="176" t="s">
        <v>420</v>
      </c>
      <c r="AE922" s="176" t="s">
        <v>420</v>
      </c>
      <c r="AF922" s="176" t="s">
        <v>213</v>
      </c>
      <c r="AG922" s="176">
        <v>1</v>
      </c>
      <c r="AH922" s="176" t="s">
        <v>654</v>
      </c>
      <c r="AI922" s="176" t="s">
        <v>654</v>
      </c>
      <c r="AJ922" s="176" t="s">
        <v>654</v>
      </c>
      <c r="AK922" s="176" t="s">
        <v>654</v>
      </c>
      <c r="AL922" s="1231" t="s">
        <v>420</v>
      </c>
      <c r="AM922" s="176" t="s">
        <v>420</v>
      </c>
      <c r="AN922" s="176" t="s">
        <v>420</v>
      </c>
      <c r="AO922" s="176" t="s">
        <v>420</v>
      </c>
      <c r="AP922" s="176">
        <v>24</v>
      </c>
      <c r="AQ922" s="176">
        <v>216</v>
      </c>
      <c r="AR922" s="176" t="s">
        <v>420</v>
      </c>
      <c r="AS922" s="193" t="s">
        <v>420</v>
      </c>
    </row>
    <row r="923" spans="1:45" ht="16.5" customHeight="1">
      <c r="A923" s="175">
        <v>46166</v>
      </c>
      <c r="B923" s="176" t="s">
        <v>221</v>
      </c>
      <c r="C923" s="176" t="s">
        <v>17355</v>
      </c>
      <c r="E923" s="176" t="s">
        <v>628</v>
      </c>
      <c r="F923" s="176" t="s">
        <v>17264</v>
      </c>
      <c r="G923" s="176">
        <v>600</v>
      </c>
      <c r="H923" s="176" t="s">
        <v>480</v>
      </c>
      <c r="I923" s="176">
        <v>5</v>
      </c>
      <c r="J923" s="176">
        <v>10</v>
      </c>
      <c r="K923" s="176">
        <v>1</v>
      </c>
      <c r="L923" s="176">
        <v>8167</v>
      </c>
      <c r="M923" s="176">
        <v>7837</v>
      </c>
      <c r="N923" s="176">
        <v>6</v>
      </c>
      <c r="O923" s="176">
        <v>0</v>
      </c>
      <c r="P923" s="176">
        <v>8329</v>
      </c>
      <c r="Q923" s="176">
        <v>7853</v>
      </c>
      <c r="R923" s="176">
        <v>5</v>
      </c>
      <c r="S923" s="176">
        <v>0</v>
      </c>
      <c r="T923" s="176">
        <v>8320</v>
      </c>
      <c r="U923" s="176">
        <v>7938</v>
      </c>
      <c r="V923" s="176">
        <v>5</v>
      </c>
      <c r="W923" s="176">
        <v>0</v>
      </c>
      <c r="X923" s="176">
        <v>8273</v>
      </c>
      <c r="Y923" s="176">
        <v>8007</v>
      </c>
      <c r="Z923" s="176">
        <v>2.8685258964143427</v>
      </c>
      <c r="AA923" s="176">
        <v>8.6666666666666661</v>
      </c>
      <c r="AB923" s="176">
        <v>0.99832398504273501</v>
      </c>
      <c r="AC923" s="176">
        <v>80.905000000000001</v>
      </c>
      <c r="AD923" s="176">
        <v>1.0833333333333333</v>
      </c>
      <c r="AE923" s="176">
        <v>1.0416666666666667</v>
      </c>
      <c r="AF923" s="176" t="s">
        <v>213</v>
      </c>
      <c r="AG923" s="176">
        <v>1</v>
      </c>
      <c r="AH923" s="176" t="s">
        <v>644</v>
      </c>
      <c r="AI923" s="176" t="s">
        <v>647</v>
      </c>
      <c r="AJ923" s="176" t="s">
        <v>748</v>
      </c>
      <c r="AK923" s="176" t="s">
        <v>748</v>
      </c>
      <c r="AL923" s="1231" t="s">
        <v>251</v>
      </c>
      <c r="AM923" s="176" t="s">
        <v>126</v>
      </c>
      <c r="AN923" s="176">
        <v>0.91100000000000003</v>
      </c>
      <c r="AO923" s="176">
        <v>3</v>
      </c>
      <c r="AP923" s="176">
        <v>24</v>
      </c>
      <c r="AQ923" s="176">
        <v>216</v>
      </c>
      <c r="AR923" s="176">
        <v>4</v>
      </c>
      <c r="AS923" s="193">
        <v>18890.495999999999</v>
      </c>
    </row>
    <row r="924" spans="1:45" ht="16.5" customHeight="1">
      <c r="A924" s="175">
        <v>46166</v>
      </c>
      <c r="B924" s="176" t="s">
        <v>222</v>
      </c>
      <c r="C924" s="176" t="s">
        <v>645</v>
      </c>
      <c r="E924" s="176" t="s">
        <v>420</v>
      </c>
      <c r="F924" s="176" t="s">
        <v>420</v>
      </c>
      <c r="G924" s="176" t="s">
        <v>420</v>
      </c>
      <c r="H924" s="176" t="s">
        <v>420</v>
      </c>
      <c r="I924" s="176" t="s">
        <v>420</v>
      </c>
      <c r="L924" s="176" t="s">
        <v>645</v>
      </c>
      <c r="P924" s="176" t="s">
        <v>645</v>
      </c>
      <c r="T924" s="176" t="s">
        <v>645</v>
      </c>
      <c r="X924" s="176" t="s">
        <v>645</v>
      </c>
      <c r="Z924" s="176" t="s">
        <v>420</v>
      </c>
      <c r="AA924" s="176" t="s">
        <v>645</v>
      </c>
      <c r="AB924" s="176" t="s">
        <v>420</v>
      </c>
      <c r="AC924" s="176" t="s">
        <v>420</v>
      </c>
      <c r="AD924" s="176" t="s">
        <v>420</v>
      </c>
      <c r="AE924" s="176" t="s">
        <v>420</v>
      </c>
      <c r="AF924" s="176" t="s">
        <v>213</v>
      </c>
      <c r="AG924" s="176">
        <v>1</v>
      </c>
      <c r="AH924" s="176" t="s">
        <v>654</v>
      </c>
      <c r="AI924" s="176" t="s">
        <v>654</v>
      </c>
      <c r="AJ924" s="176" t="s">
        <v>654</v>
      </c>
      <c r="AK924" s="176" t="s">
        <v>654</v>
      </c>
      <c r="AL924" s="1231" t="s">
        <v>420</v>
      </c>
      <c r="AM924" s="176" t="s">
        <v>420</v>
      </c>
      <c r="AN924" s="176" t="s">
        <v>420</v>
      </c>
      <c r="AO924" s="176" t="s">
        <v>420</v>
      </c>
      <c r="AP924" s="176">
        <v>24</v>
      </c>
      <c r="AQ924" s="176">
        <v>216</v>
      </c>
      <c r="AR924" s="176" t="s">
        <v>420</v>
      </c>
      <c r="AS924" s="193" t="s">
        <v>420</v>
      </c>
    </row>
    <row r="925" spans="1:45" ht="16.5" customHeight="1">
      <c r="A925" s="175">
        <v>46166</v>
      </c>
      <c r="B925" s="176" t="s">
        <v>223</v>
      </c>
      <c r="C925" s="176" t="s">
        <v>645</v>
      </c>
      <c r="E925" s="176" t="s">
        <v>420</v>
      </c>
      <c r="F925" s="176" t="s">
        <v>420</v>
      </c>
      <c r="G925" s="176" t="s">
        <v>420</v>
      </c>
      <c r="H925" s="176" t="s">
        <v>420</v>
      </c>
      <c r="I925" s="176" t="s">
        <v>420</v>
      </c>
      <c r="L925" s="176" t="s">
        <v>645</v>
      </c>
      <c r="P925" s="176" t="s">
        <v>645</v>
      </c>
      <c r="T925" s="176" t="s">
        <v>645</v>
      </c>
      <c r="X925" s="176" t="s">
        <v>645</v>
      </c>
      <c r="Z925" s="176" t="s">
        <v>420</v>
      </c>
      <c r="AA925" s="176" t="s">
        <v>645</v>
      </c>
      <c r="AB925" s="176" t="s">
        <v>420</v>
      </c>
      <c r="AC925" s="176" t="s">
        <v>420</v>
      </c>
      <c r="AD925" s="176" t="s">
        <v>420</v>
      </c>
      <c r="AE925" s="176" t="s">
        <v>420</v>
      </c>
      <c r="AF925" s="176" t="s">
        <v>213</v>
      </c>
      <c r="AG925" s="176">
        <v>1</v>
      </c>
      <c r="AH925" s="176" t="s">
        <v>654</v>
      </c>
      <c r="AI925" s="176" t="s">
        <v>654</v>
      </c>
      <c r="AJ925" s="176" t="s">
        <v>654</v>
      </c>
      <c r="AK925" s="176" t="s">
        <v>654</v>
      </c>
      <c r="AL925" s="1231" t="s">
        <v>420</v>
      </c>
      <c r="AM925" s="176" t="s">
        <v>420</v>
      </c>
      <c r="AN925" s="176" t="s">
        <v>420</v>
      </c>
      <c r="AO925" s="176" t="s">
        <v>420</v>
      </c>
      <c r="AP925" s="176">
        <v>24</v>
      </c>
      <c r="AQ925" s="176">
        <v>216</v>
      </c>
      <c r="AR925" s="176" t="s">
        <v>420</v>
      </c>
      <c r="AS925" s="193" t="s">
        <v>420</v>
      </c>
    </row>
    <row r="926" spans="1:45" ht="16.5" customHeight="1">
      <c r="A926" s="175">
        <v>46166</v>
      </c>
      <c r="B926" s="176" t="s">
        <v>224</v>
      </c>
      <c r="C926" s="176" t="s">
        <v>645</v>
      </c>
      <c r="E926" s="176" t="s">
        <v>420</v>
      </c>
      <c r="F926" s="176" t="s">
        <v>420</v>
      </c>
      <c r="G926" s="176" t="s">
        <v>420</v>
      </c>
      <c r="H926" s="176" t="s">
        <v>420</v>
      </c>
      <c r="I926" s="176" t="s">
        <v>420</v>
      </c>
      <c r="L926" s="176" t="s">
        <v>645</v>
      </c>
      <c r="P926" s="176" t="s">
        <v>645</v>
      </c>
      <c r="T926" s="176" t="s">
        <v>645</v>
      </c>
      <c r="X926" s="176" t="s">
        <v>645</v>
      </c>
      <c r="Z926" s="176" t="s">
        <v>420</v>
      </c>
      <c r="AA926" s="176" t="s">
        <v>645</v>
      </c>
      <c r="AB926" s="176" t="s">
        <v>420</v>
      </c>
      <c r="AC926" s="176" t="s">
        <v>420</v>
      </c>
      <c r="AD926" s="176" t="s">
        <v>420</v>
      </c>
      <c r="AE926" s="176" t="s">
        <v>420</v>
      </c>
      <c r="AF926" s="176" t="s">
        <v>213</v>
      </c>
      <c r="AG926" s="176">
        <v>0.5</v>
      </c>
      <c r="AH926" s="176" t="s">
        <v>654</v>
      </c>
      <c r="AI926" s="176" t="s">
        <v>654</v>
      </c>
      <c r="AJ926" s="176" t="s">
        <v>654</v>
      </c>
      <c r="AK926" s="176" t="s">
        <v>654</v>
      </c>
      <c r="AL926" s="1231" t="s">
        <v>420</v>
      </c>
      <c r="AM926" s="176" t="s">
        <v>420</v>
      </c>
      <c r="AN926" s="176" t="s">
        <v>420</v>
      </c>
      <c r="AO926" s="176" t="s">
        <v>420</v>
      </c>
      <c r="AP926" s="176">
        <v>24</v>
      </c>
      <c r="AQ926" s="176">
        <v>216</v>
      </c>
      <c r="AR926" s="176" t="s">
        <v>420</v>
      </c>
      <c r="AS926" s="193" t="s">
        <v>420</v>
      </c>
    </row>
    <row r="927" spans="1:45" ht="16.5" customHeight="1">
      <c r="A927" s="175">
        <v>46166</v>
      </c>
      <c r="B927" s="176" t="s">
        <v>225</v>
      </c>
      <c r="C927" s="176" t="s">
        <v>645</v>
      </c>
      <c r="E927" s="176" t="s">
        <v>420</v>
      </c>
      <c r="F927" s="176" t="s">
        <v>420</v>
      </c>
      <c r="G927" s="176" t="s">
        <v>420</v>
      </c>
      <c r="H927" s="176" t="s">
        <v>420</v>
      </c>
      <c r="I927" s="176" t="s">
        <v>420</v>
      </c>
      <c r="L927" s="176" t="s">
        <v>645</v>
      </c>
      <c r="P927" s="176" t="s">
        <v>645</v>
      </c>
      <c r="T927" s="176" t="s">
        <v>645</v>
      </c>
      <c r="X927" s="176" t="s">
        <v>645</v>
      </c>
      <c r="Z927" s="176" t="s">
        <v>420</v>
      </c>
      <c r="AA927" s="176" t="s">
        <v>645</v>
      </c>
      <c r="AB927" s="176" t="s">
        <v>420</v>
      </c>
      <c r="AC927" s="176" t="s">
        <v>420</v>
      </c>
      <c r="AD927" s="176" t="s">
        <v>420</v>
      </c>
      <c r="AE927" s="176" t="s">
        <v>420</v>
      </c>
      <c r="AF927" s="176" t="s">
        <v>213</v>
      </c>
      <c r="AG927" s="176">
        <v>1</v>
      </c>
      <c r="AH927" s="176" t="s">
        <v>654</v>
      </c>
      <c r="AI927" s="176" t="s">
        <v>654</v>
      </c>
      <c r="AJ927" s="176" t="s">
        <v>654</v>
      </c>
      <c r="AK927" s="176" t="s">
        <v>654</v>
      </c>
      <c r="AL927" s="1231" t="s">
        <v>420</v>
      </c>
      <c r="AM927" s="176" t="s">
        <v>420</v>
      </c>
      <c r="AN927" s="176" t="s">
        <v>420</v>
      </c>
      <c r="AO927" s="176" t="s">
        <v>420</v>
      </c>
      <c r="AP927" s="176">
        <v>24</v>
      </c>
      <c r="AQ927" s="176">
        <v>216</v>
      </c>
      <c r="AR927" s="176" t="s">
        <v>420</v>
      </c>
      <c r="AS927" s="193" t="s">
        <v>420</v>
      </c>
    </row>
    <row r="928" spans="1:45" ht="16.5" customHeight="1">
      <c r="A928" s="175">
        <v>46166</v>
      </c>
      <c r="B928" s="176" t="s">
        <v>226</v>
      </c>
      <c r="C928" s="176" t="s">
        <v>645</v>
      </c>
      <c r="E928" s="176" t="s">
        <v>420</v>
      </c>
      <c r="F928" s="176" t="s">
        <v>420</v>
      </c>
      <c r="G928" s="176" t="s">
        <v>420</v>
      </c>
      <c r="H928" s="176" t="s">
        <v>420</v>
      </c>
      <c r="I928" s="176" t="s">
        <v>420</v>
      </c>
      <c r="L928" s="176" t="s">
        <v>645</v>
      </c>
      <c r="P928" s="176" t="s">
        <v>645</v>
      </c>
      <c r="T928" s="176" t="s">
        <v>645</v>
      </c>
      <c r="X928" s="176" t="s">
        <v>645</v>
      </c>
      <c r="Z928" s="176" t="s">
        <v>420</v>
      </c>
      <c r="AA928" s="176" t="s">
        <v>645</v>
      </c>
      <c r="AB928" s="176" t="s">
        <v>420</v>
      </c>
      <c r="AC928" s="176" t="s">
        <v>420</v>
      </c>
      <c r="AD928" s="176" t="s">
        <v>420</v>
      </c>
      <c r="AE928" s="176" t="s">
        <v>420</v>
      </c>
      <c r="AF928" s="176" t="s">
        <v>213</v>
      </c>
      <c r="AG928" s="176">
        <v>1</v>
      </c>
      <c r="AH928" s="176" t="s">
        <v>654</v>
      </c>
      <c r="AI928" s="176" t="s">
        <v>654</v>
      </c>
      <c r="AJ928" s="176" t="s">
        <v>654</v>
      </c>
      <c r="AK928" s="176" t="s">
        <v>654</v>
      </c>
      <c r="AL928" s="1231" t="s">
        <v>420</v>
      </c>
      <c r="AM928" s="176" t="s">
        <v>420</v>
      </c>
      <c r="AN928" s="176" t="s">
        <v>420</v>
      </c>
      <c r="AO928" s="176" t="s">
        <v>420</v>
      </c>
      <c r="AP928" s="176">
        <v>24</v>
      </c>
      <c r="AQ928" s="176">
        <v>216</v>
      </c>
      <c r="AR928" s="176" t="s">
        <v>420</v>
      </c>
      <c r="AS928" s="193" t="s">
        <v>420</v>
      </c>
    </row>
    <row r="929" spans="1:45" ht="16.5" customHeight="1">
      <c r="A929" s="175">
        <v>46166</v>
      </c>
      <c r="B929" s="176" t="s">
        <v>227</v>
      </c>
      <c r="C929" s="176" t="s">
        <v>645</v>
      </c>
      <c r="E929" s="176" t="s">
        <v>420</v>
      </c>
      <c r="F929" s="176" t="s">
        <v>420</v>
      </c>
      <c r="G929" s="176" t="s">
        <v>420</v>
      </c>
      <c r="H929" s="176" t="s">
        <v>420</v>
      </c>
      <c r="I929" s="176" t="s">
        <v>420</v>
      </c>
      <c r="L929" s="176" t="s">
        <v>645</v>
      </c>
      <c r="P929" s="176" t="s">
        <v>645</v>
      </c>
      <c r="T929" s="176" t="s">
        <v>645</v>
      </c>
      <c r="X929" s="176" t="s">
        <v>645</v>
      </c>
      <c r="Z929" s="176" t="s">
        <v>420</v>
      </c>
      <c r="AA929" s="176" t="s">
        <v>645</v>
      </c>
      <c r="AB929" s="176" t="s">
        <v>420</v>
      </c>
      <c r="AC929" s="176" t="s">
        <v>420</v>
      </c>
      <c r="AD929" s="176" t="s">
        <v>420</v>
      </c>
      <c r="AE929" s="176" t="s">
        <v>420</v>
      </c>
      <c r="AF929" s="176" t="s">
        <v>213</v>
      </c>
      <c r="AG929" s="176">
        <v>1</v>
      </c>
      <c r="AH929" s="176" t="s">
        <v>654</v>
      </c>
      <c r="AI929" s="176" t="s">
        <v>654</v>
      </c>
      <c r="AJ929" s="176" t="s">
        <v>654</v>
      </c>
      <c r="AK929" s="176" t="s">
        <v>654</v>
      </c>
      <c r="AL929" s="1231" t="s">
        <v>420</v>
      </c>
      <c r="AM929" s="176" t="s">
        <v>420</v>
      </c>
      <c r="AN929" s="176" t="s">
        <v>420</v>
      </c>
      <c r="AO929" s="176" t="s">
        <v>420</v>
      </c>
      <c r="AP929" s="176">
        <v>24</v>
      </c>
      <c r="AQ929" s="176">
        <v>216</v>
      </c>
      <c r="AR929" s="176" t="s">
        <v>420</v>
      </c>
      <c r="AS929" s="193" t="s">
        <v>420</v>
      </c>
    </row>
    <row r="930" spans="1:45" ht="16.5" customHeight="1">
      <c r="A930" s="175">
        <v>46166</v>
      </c>
      <c r="B930" s="176" t="s">
        <v>228</v>
      </c>
      <c r="C930" s="176" t="s">
        <v>645</v>
      </c>
      <c r="E930" s="176" t="s">
        <v>420</v>
      </c>
      <c r="F930" s="176" t="s">
        <v>420</v>
      </c>
      <c r="G930" s="176" t="s">
        <v>420</v>
      </c>
      <c r="H930" s="176" t="s">
        <v>420</v>
      </c>
      <c r="I930" s="176" t="s">
        <v>420</v>
      </c>
      <c r="L930" s="176" t="s">
        <v>645</v>
      </c>
      <c r="P930" s="176" t="s">
        <v>645</v>
      </c>
      <c r="T930" s="176" t="s">
        <v>645</v>
      </c>
      <c r="X930" s="176" t="s">
        <v>645</v>
      </c>
      <c r="Z930" s="176" t="s">
        <v>420</v>
      </c>
      <c r="AA930" s="176" t="s">
        <v>645</v>
      </c>
      <c r="AB930" s="176" t="s">
        <v>420</v>
      </c>
      <c r="AC930" s="176" t="s">
        <v>420</v>
      </c>
      <c r="AD930" s="176" t="s">
        <v>420</v>
      </c>
      <c r="AE930" s="176" t="s">
        <v>420</v>
      </c>
      <c r="AF930" s="176" t="s">
        <v>213</v>
      </c>
      <c r="AG930" s="176">
        <v>1</v>
      </c>
      <c r="AH930" s="176" t="s">
        <v>654</v>
      </c>
      <c r="AI930" s="176" t="s">
        <v>654</v>
      </c>
      <c r="AJ930" s="176" t="s">
        <v>654</v>
      </c>
      <c r="AK930" s="176" t="s">
        <v>654</v>
      </c>
      <c r="AL930" s="1231" t="s">
        <v>420</v>
      </c>
      <c r="AM930" s="176" t="s">
        <v>420</v>
      </c>
      <c r="AN930" s="176" t="s">
        <v>420</v>
      </c>
      <c r="AO930" s="176" t="s">
        <v>420</v>
      </c>
      <c r="AP930" s="176">
        <v>24</v>
      </c>
      <c r="AQ930" s="176">
        <v>216</v>
      </c>
      <c r="AR930" s="176" t="s">
        <v>420</v>
      </c>
      <c r="AS930" s="193" t="s">
        <v>420</v>
      </c>
    </row>
    <row r="931" spans="1:45" ht="16.5" customHeight="1">
      <c r="A931" s="175">
        <v>46166</v>
      </c>
      <c r="B931" s="176" t="s">
        <v>229</v>
      </c>
      <c r="C931" s="176" t="s">
        <v>645</v>
      </c>
      <c r="E931" s="176" t="s">
        <v>420</v>
      </c>
      <c r="F931" s="176" t="s">
        <v>420</v>
      </c>
      <c r="G931" s="176" t="s">
        <v>420</v>
      </c>
      <c r="H931" s="176" t="s">
        <v>420</v>
      </c>
      <c r="I931" s="176" t="s">
        <v>420</v>
      </c>
      <c r="L931" s="176" t="s">
        <v>645</v>
      </c>
      <c r="P931" s="176" t="s">
        <v>645</v>
      </c>
      <c r="T931" s="176" t="s">
        <v>645</v>
      </c>
      <c r="X931" s="176" t="s">
        <v>645</v>
      </c>
      <c r="Z931" s="176" t="s">
        <v>420</v>
      </c>
      <c r="AA931" s="176" t="s">
        <v>645</v>
      </c>
      <c r="AB931" s="176" t="s">
        <v>420</v>
      </c>
      <c r="AC931" s="176" t="s">
        <v>420</v>
      </c>
      <c r="AD931" s="176" t="s">
        <v>420</v>
      </c>
      <c r="AE931" s="176" t="s">
        <v>420</v>
      </c>
      <c r="AF931" s="176" t="s">
        <v>213</v>
      </c>
      <c r="AG931" s="176">
        <v>1</v>
      </c>
      <c r="AH931" s="176" t="s">
        <v>654</v>
      </c>
      <c r="AI931" s="176" t="s">
        <v>654</v>
      </c>
      <c r="AJ931" s="176" t="s">
        <v>654</v>
      </c>
      <c r="AK931" s="176" t="s">
        <v>654</v>
      </c>
      <c r="AL931" s="1231" t="s">
        <v>420</v>
      </c>
      <c r="AM931" s="176" t="s">
        <v>420</v>
      </c>
      <c r="AN931" s="176" t="s">
        <v>420</v>
      </c>
      <c r="AO931" s="176" t="s">
        <v>420</v>
      </c>
      <c r="AP931" s="176">
        <v>24</v>
      </c>
      <c r="AQ931" s="176">
        <v>216</v>
      </c>
      <c r="AR931" s="176" t="s">
        <v>420</v>
      </c>
      <c r="AS931" s="193" t="s">
        <v>420</v>
      </c>
    </row>
    <row r="932" spans="1:45" ht="16.5" customHeight="1">
      <c r="A932" s="175">
        <v>46166</v>
      </c>
      <c r="B932" s="176" t="s">
        <v>230</v>
      </c>
      <c r="C932" s="176" t="s">
        <v>645</v>
      </c>
      <c r="E932" s="176" t="s">
        <v>420</v>
      </c>
      <c r="F932" s="176" t="s">
        <v>420</v>
      </c>
      <c r="G932" s="176" t="s">
        <v>420</v>
      </c>
      <c r="H932" s="176" t="s">
        <v>420</v>
      </c>
      <c r="I932" s="176" t="s">
        <v>420</v>
      </c>
      <c r="L932" s="176" t="s">
        <v>645</v>
      </c>
      <c r="P932" s="176" t="s">
        <v>645</v>
      </c>
      <c r="T932" s="176" t="s">
        <v>645</v>
      </c>
      <c r="X932" s="176" t="s">
        <v>645</v>
      </c>
      <c r="Z932" s="176" t="s">
        <v>420</v>
      </c>
      <c r="AA932" s="176" t="s">
        <v>645</v>
      </c>
      <c r="AB932" s="176" t="s">
        <v>420</v>
      </c>
      <c r="AC932" s="176" t="s">
        <v>420</v>
      </c>
      <c r="AD932" s="176" t="s">
        <v>420</v>
      </c>
      <c r="AE932" s="176" t="s">
        <v>420</v>
      </c>
      <c r="AF932" s="176" t="s">
        <v>213</v>
      </c>
      <c r="AG932" s="176">
        <v>0.5</v>
      </c>
      <c r="AH932" s="176" t="s">
        <v>654</v>
      </c>
      <c r="AI932" s="176" t="s">
        <v>654</v>
      </c>
      <c r="AJ932" s="176" t="s">
        <v>654</v>
      </c>
      <c r="AK932" s="176" t="s">
        <v>654</v>
      </c>
      <c r="AL932" s="1231" t="s">
        <v>420</v>
      </c>
      <c r="AM932" s="176" t="s">
        <v>420</v>
      </c>
      <c r="AN932" s="176" t="s">
        <v>420</v>
      </c>
      <c r="AO932" s="176" t="s">
        <v>420</v>
      </c>
      <c r="AP932" s="176">
        <v>24</v>
      </c>
      <c r="AQ932" s="176">
        <v>216</v>
      </c>
      <c r="AR932" s="176" t="s">
        <v>420</v>
      </c>
      <c r="AS932" s="193" t="s">
        <v>420</v>
      </c>
    </row>
    <row r="933" spans="1:45" ht="16.5" customHeight="1">
      <c r="A933" s="175">
        <v>46166</v>
      </c>
      <c r="B933" s="176" t="s">
        <v>231</v>
      </c>
      <c r="C933" s="176" t="s">
        <v>645</v>
      </c>
      <c r="E933" s="176" t="s">
        <v>420</v>
      </c>
      <c r="F933" s="176" t="s">
        <v>420</v>
      </c>
      <c r="G933" s="176" t="s">
        <v>420</v>
      </c>
      <c r="H933" s="176" t="s">
        <v>420</v>
      </c>
      <c r="I933" s="176" t="s">
        <v>420</v>
      </c>
      <c r="L933" s="176" t="s">
        <v>645</v>
      </c>
      <c r="P933" s="176" t="s">
        <v>645</v>
      </c>
      <c r="T933" s="176" t="s">
        <v>645</v>
      </c>
      <c r="X933" s="176" t="s">
        <v>645</v>
      </c>
      <c r="Z933" s="176" t="s">
        <v>420</v>
      </c>
      <c r="AA933" s="176" t="s">
        <v>645</v>
      </c>
      <c r="AB933" s="176" t="s">
        <v>420</v>
      </c>
      <c r="AC933" s="176" t="s">
        <v>420</v>
      </c>
      <c r="AD933" s="176" t="s">
        <v>420</v>
      </c>
      <c r="AE933" s="176" t="s">
        <v>420</v>
      </c>
      <c r="AF933" s="176" t="s">
        <v>232</v>
      </c>
      <c r="AG933" s="176">
        <v>1</v>
      </c>
      <c r="AH933" s="176" t="s">
        <v>654</v>
      </c>
      <c r="AI933" s="176" t="s">
        <v>654</v>
      </c>
      <c r="AJ933" s="176" t="s">
        <v>654</v>
      </c>
      <c r="AK933" s="176" t="s">
        <v>654</v>
      </c>
      <c r="AL933" s="1231" t="s">
        <v>420</v>
      </c>
      <c r="AM933" s="176" t="s">
        <v>420</v>
      </c>
      <c r="AN933" s="176" t="s">
        <v>420</v>
      </c>
      <c r="AO933" s="176" t="s">
        <v>420</v>
      </c>
      <c r="AP933" s="176">
        <v>24</v>
      </c>
      <c r="AQ933" s="176">
        <v>216</v>
      </c>
      <c r="AR933" s="176" t="s">
        <v>420</v>
      </c>
      <c r="AS933" s="193" t="s">
        <v>420</v>
      </c>
    </row>
    <row r="934" spans="1:45" ht="16.5" customHeight="1">
      <c r="A934" s="175">
        <v>46166</v>
      </c>
      <c r="B934" s="176" t="s">
        <v>233</v>
      </c>
      <c r="C934" s="176" t="s">
        <v>17375</v>
      </c>
      <c r="D934" s="176" t="s">
        <v>646</v>
      </c>
      <c r="E934" s="176" t="s">
        <v>17253</v>
      </c>
      <c r="F934" s="176" t="s">
        <v>17344</v>
      </c>
      <c r="G934" s="176">
        <v>600</v>
      </c>
      <c r="H934" s="176" t="s">
        <v>1470</v>
      </c>
      <c r="I934" s="176">
        <v>5.5</v>
      </c>
      <c r="J934" s="176">
        <v>29</v>
      </c>
      <c r="K934" s="176">
        <v>5</v>
      </c>
      <c r="L934" s="176">
        <v>6630</v>
      </c>
      <c r="N934" s="176">
        <v>5</v>
      </c>
      <c r="O934" s="176">
        <v>0</v>
      </c>
      <c r="P934" s="176">
        <v>6640</v>
      </c>
      <c r="R934" s="176">
        <v>10</v>
      </c>
      <c r="S934" s="176">
        <v>1</v>
      </c>
      <c r="T934" s="176">
        <v>6560</v>
      </c>
      <c r="V934" s="176">
        <v>19</v>
      </c>
      <c r="W934" s="176">
        <v>2</v>
      </c>
      <c r="X934" s="176">
        <v>6520</v>
      </c>
      <c r="Z934" s="176">
        <v>5.0526315789473673</v>
      </c>
      <c r="AA934" s="176">
        <v>21</v>
      </c>
      <c r="AB934" s="176">
        <v>0.99238782051282048</v>
      </c>
      <c r="AC934" s="176">
        <v>65.875</v>
      </c>
      <c r="AD934" s="176">
        <v>2.625</v>
      </c>
      <c r="AE934" s="176">
        <v>2.2916666666666665</v>
      </c>
      <c r="AF934" s="176" t="s">
        <v>232</v>
      </c>
      <c r="AG934" s="176">
        <v>1</v>
      </c>
      <c r="AH934" s="176" t="s">
        <v>844</v>
      </c>
      <c r="AI934" s="176" t="s">
        <v>844</v>
      </c>
      <c r="AJ934" s="176" t="s">
        <v>845</v>
      </c>
      <c r="AK934" s="176" t="s">
        <v>845</v>
      </c>
      <c r="AL934" s="1231" t="s">
        <v>251</v>
      </c>
      <c r="AM934" s="176" t="s">
        <v>657</v>
      </c>
      <c r="AN934" s="176">
        <v>1.859</v>
      </c>
      <c r="AO934" s="176">
        <v>2</v>
      </c>
      <c r="AP934" s="176">
        <v>24</v>
      </c>
      <c r="AQ934" s="176">
        <v>216</v>
      </c>
      <c r="AR934" s="176">
        <v>3</v>
      </c>
      <c r="AS934" s="193">
        <v>28911.168000000001</v>
      </c>
    </row>
    <row r="935" spans="1:45" ht="16.5" customHeight="1">
      <c r="A935" s="175">
        <v>46166</v>
      </c>
      <c r="B935" s="176" t="s">
        <v>234</v>
      </c>
      <c r="C935" s="176" t="s">
        <v>645</v>
      </c>
      <c r="E935" s="176" t="s">
        <v>420</v>
      </c>
      <c r="F935" s="176" t="s">
        <v>420</v>
      </c>
      <c r="G935" s="176" t="s">
        <v>420</v>
      </c>
      <c r="H935" s="176" t="s">
        <v>420</v>
      </c>
      <c r="I935" s="176" t="s">
        <v>420</v>
      </c>
      <c r="L935" s="176" t="s">
        <v>645</v>
      </c>
      <c r="P935" s="176" t="s">
        <v>645</v>
      </c>
      <c r="T935" s="176" t="s">
        <v>645</v>
      </c>
      <c r="X935" s="176" t="s">
        <v>645</v>
      </c>
      <c r="Z935" s="176" t="s">
        <v>420</v>
      </c>
      <c r="AA935" s="176" t="s">
        <v>645</v>
      </c>
      <c r="AB935" s="176" t="s">
        <v>420</v>
      </c>
      <c r="AC935" s="176" t="s">
        <v>420</v>
      </c>
      <c r="AD935" s="176" t="s">
        <v>420</v>
      </c>
      <c r="AE935" s="176" t="s">
        <v>420</v>
      </c>
      <c r="AF935" s="176" t="s">
        <v>232</v>
      </c>
      <c r="AG935" s="176">
        <v>1</v>
      </c>
      <c r="AH935" s="176" t="s">
        <v>654</v>
      </c>
      <c r="AI935" s="176" t="s">
        <v>654</v>
      </c>
      <c r="AJ935" s="176" t="s">
        <v>654</v>
      </c>
      <c r="AK935" s="176" t="s">
        <v>654</v>
      </c>
      <c r="AL935" s="1231" t="s">
        <v>420</v>
      </c>
      <c r="AM935" s="176" t="s">
        <v>420</v>
      </c>
      <c r="AN935" s="176" t="s">
        <v>420</v>
      </c>
      <c r="AO935" s="176" t="s">
        <v>420</v>
      </c>
      <c r="AP935" s="176">
        <v>24</v>
      </c>
      <c r="AQ935" s="176">
        <v>216</v>
      </c>
      <c r="AR935" s="176" t="s">
        <v>420</v>
      </c>
      <c r="AS935" s="193" t="s">
        <v>420</v>
      </c>
    </row>
    <row r="936" spans="1:45" ht="16.5" customHeight="1">
      <c r="A936" s="175">
        <v>46166</v>
      </c>
      <c r="B936" s="176" t="s">
        <v>235</v>
      </c>
      <c r="C936" s="176" t="s">
        <v>17357</v>
      </c>
      <c r="D936" s="176" t="s">
        <v>646</v>
      </c>
      <c r="E936" s="176" t="s">
        <v>17253</v>
      </c>
      <c r="F936" s="176" t="s">
        <v>17358</v>
      </c>
      <c r="G936" s="176">
        <v>700</v>
      </c>
      <c r="H936" s="176" t="s">
        <v>814</v>
      </c>
      <c r="I936" s="176">
        <v>5.5</v>
      </c>
      <c r="J936" s="176">
        <v>47</v>
      </c>
      <c r="K936" s="176">
        <v>0</v>
      </c>
      <c r="L936" s="176">
        <v>8240</v>
      </c>
      <c r="M936" s="176">
        <v>9170</v>
      </c>
      <c r="N936" s="176">
        <v>12</v>
      </c>
      <c r="O936" s="176">
        <v>0</v>
      </c>
      <c r="P936" s="176">
        <v>8001</v>
      </c>
      <c r="Q936" s="176">
        <v>8610</v>
      </c>
      <c r="R936" s="176">
        <v>15</v>
      </c>
      <c r="S936" s="176">
        <v>0</v>
      </c>
      <c r="T936" s="176">
        <v>6570</v>
      </c>
      <c r="U936" s="176">
        <v>6670</v>
      </c>
      <c r="X936" s="176" t="s">
        <v>640</v>
      </c>
      <c r="Z936" s="176">
        <v>5.8775510204081636</v>
      </c>
      <c r="AA936" s="176">
        <v>24.666666666666668</v>
      </c>
      <c r="AB936" s="176">
        <v>1</v>
      </c>
      <c r="AC936" s="176">
        <v>78.768333333333331</v>
      </c>
      <c r="AD936" s="176">
        <v>3.0833333333333335</v>
      </c>
      <c r="AE936" s="176">
        <v>3.0833333333333335</v>
      </c>
      <c r="AF936" s="176" t="s">
        <v>236</v>
      </c>
      <c r="AG936" s="176">
        <v>1</v>
      </c>
      <c r="AH936" s="176" t="s">
        <v>15435</v>
      </c>
      <c r="AI936" s="176" t="s">
        <v>15435</v>
      </c>
      <c r="AJ936" s="176" t="s">
        <v>668</v>
      </c>
      <c r="AK936" s="176" t="s">
        <v>668</v>
      </c>
      <c r="AL936" s="1231" t="s">
        <v>252</v>
      </c>
      <c r="AM936" s="176" t="s">
        <v>466</v>
      </c>
      <c r="AN936" s="176">
        <v>1.1890000000000001</v>
      </c>
      <c r="AO936" s="176">
        <v>2.9</v>
      </c>
      <c r="AP936" s="176">
        <v>24</v>
      </c>
      <c r="AQ936" s="176">
        <v>216</v>
      </c>
      <c r="AR936" s="176">
        <v>3.9</v>
      </c>
      <c r="AS936" s="193">
        <v>24038.7264</v>
      </c>
    </row>
    <row r="937" spans="1:45" ht="16.5" customHeight="1">
      <c r="A937" s="175">
        <v>46166</v>
      </c>
      <c r="B937" s="176" t="s">
        <v>237</v>
      </c>
      <c r="C937" s="176" t="s">
        <v>17343</v>
      </c>
      <c r="D937" s="176" t="s">
        <v>646</v>
      </c>
      <c r="E937" s="176" t="s">
        <v>17253</v>
      </c>
      <c r="F937" s="176" t="s">
        <v>17344</v>
      </c>
      <c r="G937" s="176">
        <v>700</v>
      </c>
      <c r="H937" s="176" t="s">
        <v>876</v>
      </c>
      <c r="I937" s="176">
        <v>5.5</v>
      </c>
      <c r="J937" s="176">
        <v>57</v>
      </c>
      <c r="K937" s="176">
        <v>0</v>
      </c>
      <c r="L937" s="176">
        <v>9444</v>
      </c>
      <c r="M937" s="176">
        <v>9350</v>
      </c>
      <c r="N937" s="176">
        <v>0</v>
      </c>
      <c r="O937" s="176">
        <v>0</v>
      </c>
      <c r="P937" s="176">
        <v>8004</v>
      </c>
      <c r="Q937" s="176">
        <v>7870</v>
      </c>
      <c r="R937" s="176">
        <v>7</v>
      </c>
      <c r="S937" s="176">
        <v>0</v>
      </c>
      <c r="T937" s="176">
        <v>6850</v>
      </c>
      <c r="U937" s="176">
        <v>7690</v>
      </c>
      <c r="V937" s="176">
        <v>72</v>
      </c>
      <c r="W937" s="176">
        <v>0</v>
      </c>
      <c r="X937" s="176">
        <v>9540</v>
      </c>
      <c r="Y937" s="176">
        <v>9260</v>
      </c>
      <c r="Z937" s="176">
        <v>5.8299595141700413</v>
      </c>
      <c r="AA937" s="176">
        <v>45.333333333333336</v>
      </c>
      <c r="AB937" s="176">
        <v>1</v>
      </c>
      <c r="AC937" s="176">
        <v>85.01</v>
      </c>
      <c r="AD937" s="176">
        <v>5.666666666666667</v>
      </c>
      <c r="AE937" s="176">
        <v>5.666666666666667</v>
      </c>
      <c r="AF937" s="176" t="s">
        <v>236</v>
      </c>
      <c r="AG937" s="176">
        <v>1</v>
      </c>
      <c r="AH937" s="176" t="s">
        <v>15435</v>
      </c>
      <c r="AI937" s="176" t="s">
        <v>15435</v>
      </c>
      <c r="AJ937" s="176" t="s">
        <v>16569</v>
      </c>
      <c r="AK937" s="176" t="s">
        <v>16569</v>
      </c>
      <c r="AL937" s="1231" t="s">
        <v>251</v>
      </c>
      <c r="AM937" s="176" t="s">
        <v>466</v>
      </c>
      <c r="AN937" s="176">
        <v>1.1890000000000001</v>
      </c>
      <c r="AO937" s="176">
        <v>2.9</v>
      </c>
      <c r="AP937" s="176">
        <v>24</v>
      </c>
      <c r="AQ937" s="176">
        <v>216</v>
      </c>
      <c r="AR937" s="176">
        <v>3.9</v>
      </c>
      <c r="AS937" s="193">
        <v>24038.7264</v>
      </c>
    </row>
    <row r="938" spans="1:45" ht="16.5" customHeight="1">
      <c r="A938" s="175">
        <v>46166</v>
      </c>
      <c r="B938" s="176" t="s">
        <v>238</v>
      </c>
      <c r="C938" s="176" t="s">
        <v>17285</v>
      </c>
      <c r="E938" s="176" t="s">
        <v>17253</v>
      </c>
      <c r="F938" s="176" t="s">
        <v>17293</v>
      </c>
      <c r="G938" s="176">
        <v>670</v>
      </c>
      <c r="H938" s="176" t="s">
        <v>735</v>
      </c>
      <c r="I938" s="176">
        <v>5</v>
      </c>
      <c r="J938" s="176">
        <v>22</v>
      </c>
      <c r="K938" s="176">
        <v>0</v>
      </c>
      <c r="L938" s="176">
        <v>9269</v>
      </c>
      <c r="N938" s="176">
        <v>10</v>
      </c>
      <c r="O938" s="176">
        <v>0</v>
      </c>
      <c r="P938" s="176">
        <v>8800</v>
      </c>
      <c r="R938" s="176">
        <v>13</v>
      </c>
      <c r="S938" s="176">
        <v>0</v>
      </c>
      <c r="T938" s="176">
        <v>8890</v>
      </c>
      <c r="V938" s="176">
        <v>28</v>
      </c>
      <c r="W938" s="176">
        <v>0</v>
      </c>
      <c r="X938" s="176">
        <v>8890</v>
      </c>
      <c r="Z938" s="176">
        <v>6.2882096069868991</v>
      </c>
      <c r="AA938" s="176">
        <v>48.666666666666664</v>
      </c>
      <c r="AB938" s="176">
        <v>1</v>
      </c>
      <c r="AC938" s="176">
        <v>89.622500000000002</v>
      </c>
      <c r="AD938" s="176">
        <v>6.083333333333333</v>
      </c>
      <c r="AE938" s="176">
        <v>6.083333333333333</v>
      </c>
      <c r="AF938" s="176" t="s">
        <v>236</v>
      </c>
      <c r="AG938" s="176">
        <v>2</v>
      </c>
      <c r="AH938" s="176" t="s">
        <v>15435</v>
      </c>
      <c r="AI938" s="176" t="s">
        <v>15435</v>
      </c>
      <c r="AJ938" s="176" t="s">
        <v>668</v>
      </c>
      <c r="AK938" s="176" t="s">
        <v>668</v>
      </c>
      <c r="AL938" s="1231" t="s">
        <v>251</v>
      </c>
      <c r="AM938" s="176" t="s">
        <v>466</v>
      </c>
      <c r="AN938" s="176">
        <v>1.1890000000000001</v>
      </c>
      <c r="AO938" s="176">
        <v>1.7</v>
      </c>
      <c r="AP938" s="176">
        <v>24</v>
      </c>
      <c r="AQ938" s="176">
        <v>216</v>
      </c>
      <c r="AR938" s="176">
        <v>2.7</v>
      </c>
      <c r="AS938" s="193">
        <v>16642.195200000002</v>
      </c>
    </row>
    <row r="939" spans="1:45" ht="16.5" customHeight="1">
      <c r="A939" s="175">
        <v>46166</v>
      </c>
      <c r="B939" s="176" t="s">
        <v>238</v>
      </c>
      <c r="C939" s="176" t="s">
        <v>17284</v>
      </c>
      <c r="E939" s="176" t="s">
        <v>17253</v>
      </c>
      <c r="F939" s="176" t="s">
        <v>17293</v>
      </c>
      <c r="G939" s="176">
        <v>670</v>
      </c>
      <c r="H939" s="176" t="s">
        <v>662</v>
      </c>
      <c r="I939" s="176">
        <v>5</v>
      </c>
      <c r="J939" s="176">
        <v>39</v>
      </c>
      <c r="K939" s="176">
        <v>0</v>
      </c>
      <c r="L939" s="176">
        <v>9810</v>
      </c>
      <c r="N939" s="176">
        <v>11</v>
      </c>
      <c r="O939" s="176">
        <v>0</v>
      </c>
      <c r="P939" s="176">
        <v>9170</v>
      </c>
      <c r="R939" s="176">
        <v>11</v>
      </c>
      <c r="S939" s="176">
        <v>0</v>
      </c>
      <c r="U939" s="176">
        <v>9440</v>
      </c>
      <c r="V939" s="176">
        <v>15</v>
      </c>
      <c r="W939" s="176">
        <v>0</v>
      </c>
      <c r="Y939" s="176">
        <v>9630</v>
      </c>
      <c r="Z939" s="176">
        <v>6.1802575107296125</v>
      </c>
      <c r="AA939" s="176">
        <v>50.666666666666664</v>
      </c>
      <c r="AB939" s="176">
        <v>1</v>
      </c>
      <c r="AC939" s="176">
        <v>95.125</v>
      </c>
      <c r="AD939" s="176">
        <v>6.333333333333333</v>
      </c>
      <c r="AE939" s="176">
        <v>6.333333333333333</v>
      </c>
      <c r="AF939" s="176" t="s">
        <v>236</v>
      </c>
      <c r="AG939" s="176">
        <v>2</v>
      </c>
      <c r="AH939" s="176" t="s">
        <v>15435</v>
      </c>
      <c r="AI939" s="176" t="s">
        <v>15435</v>
      </c>
      <c r="AJ939" s="176" t="s">
        <v>668</v>
      </c>
      <c r="AK939" s="176" t="s">
        <v>668</v>
      </c>
      <c r="AM939" s="176" t="s">
        <v>466</v>
      </c>
      <c r="AN939" s="176">
        <v>1.1890000000000001</v>
      </c>
      <c r="AO939" s="176">
        <v>2.4</v>
      </c>
      <c r="AP939" s="176">
        <v>24</v>
      </c>
      <c r="AQ939" s="176">
        <v>216</v>
      </c>
      <c r="AR939" s="176">
        <v>3.4</v>
      </c>
      <c r="AS939" s="193">
        <v>20956.838400000001</v>
      </c>
    </row>
    <row r="940" spans="1:45" ht="16.5" customHeight="1">
      <c r="A940" s="175">
        <v>46166</v>
      </c>
      <c r="B940" s="176" t="s">
        <v>239</v>
      </c>
      <c r="C940" s="176" t="s">
        <v>17626</v>
      </c>
      <c r="D940" s="176" t="s">
        <v>213</v>
      </c>
      <c r="E940" s="176" t="s">
        <v>737</v>
      </c>
      <c r="F940" s="176" t="s">
        <v>17293</v>
      </c>
      <c r="G940" s="176">
        <v>650</v>
      </c>
      <c r="H940" s="176" t="s">
        <v>749</v>
      </c>
      <c r="I940" s="176">
        <v>5</v>
      </c>
      <c r="J940" s="176">
        <v>17</v>
      </c>
      <c r="K940" s="176">
        <v>0</v>
      </c>
      <c r="M940" s="176">
        <v>9730</v>
      </c>
      <c r="N940" s="176">
        <v>3</v>
      </c>
      <c r="O940" s="176">
        <v>0</v>
      </c>
      <c r="P940" s="176" t="s">
        <v>645</v>
      </c>
      <c r="Q940" s="176">
        <v>9630</v>
      </c>
      <c r="R940" s="176">
        <v>5</v>
      </c>
      <c r="S940" s="176">
        <v>2</v>
      </c>
      <c r="T940" s="176" t="s">
        <v>645</v>
      </c>
      <c r="U940" s="176">
        <v>9350</v>
      </c>
      <c r="V940" s="176">
        <v>23</v>
      </c>
      <c r="W940" s="176">
        <v>2</v>
      </c>
      <c r="X940" s="176" t="s">
        <v>645</v>
      </c>
      <c r="Y940" s="176">
        <v>9350</v>
      </c>
      <c r="Z940" s="176">
        <v>6.101694915254237</v>
      </c>
      <c r="AA940" s="176">
        <v>32</v>
      </c>
      <c r="AB940" s="176">
        <v>0.99684829059829061</v>
      </c>
      <c r="AC940" s="176">
        <v>95.15</v>
      </c>
      <c r="AD940" s="176">
        <v>4</v>
      </c>
      <c r="AE940" s="176">
        <v>3.6666666666666665</v>
      </c>
      <c r="AF940" s="176" t="s">
        <v>236</v>
      </c>
      <c r="AG940" s="176">
        <v>2</v>
      </c>
      <c r="AH940" s="176" t="s">
        <v>16151</v>
      </c>
      <c r="AI940" s="176" t="s">
        <v>16151</v>
      </c>
      <c r="AJ940" s="176" t="s">
        <v>16569</v>
      </c>
      <c r="AK940" s="176" t="s">
        <v>16569</v>
      </c>
      <c r="AL940" s="1231" t="s">
        <v>251</v>
      </c>
      <c r="AM940" s="176" t="s">
        <v>466</v>
      </c>
      <c r="AN940" s="176">
        <v>1.1890000000000001</v>
      </c>
      <c r="AO940" s="176">
        <v>1</v>
      </c>
      <c r="AP940" s="176">
        <v>24</v>
      </c>
      <c r="AQ940" s="176">
        <v>216</v>
      </c>
      <c r="AR940" s="176">
        <v>2</v>
      </c>
      <c r="AS940" s="193">
        <v>12327.552</v>
      </c>
    </row>
    <row r="941" spans="1:45" ht="16.5" customHeight="1">
      <c r="A941" s="175">
        <v>46166</v>
      </c>
      <c r="B941" s="176" t="s">
        <v>389</v>
      </c>
      <c r="C941" s="176" t="s">
        <v>17383</v>
      </c>
      <c r="D941" s="176" t="s">
        <v>646</v>
      </c>
      <c r="E941" s="176" t="s">
        <v>17253</v>
      </c>
      <c r="F941" s="176" t="s">
        <v>17358</v>
      </c>
      <c r="G941" s="176">
        <v>700</v>
      </c>
      <c r="H941" s="176" t="s">
        <v>805</v>
      </c>
      <c r="I941" s="176">
        <v>5.5</v>
      </c>
      <c r="J941" s="176">
        <v>27</v>
      </c>
      <c r="K941" s="176">
        <v>0</v>
      </c>
      <c r="L941" s="176">
        <v>8700</v>
      </c>
      <c r="M941" s="176">
        <v>9910</v>
      </c>
      <c r="N941" s="176">
        <v>17</v>
      </c>
      <c r="O941" s="176">
        <v>0</v>
      </c>
      <c r="P941" s="176">
        <v>8700</v>
      </c>
      <c r="Q941" s="176">
        <v>9910</v>
      </c>
      <c r="R941" s="176">
        <v>11</v>
      </c>
      <c r="S941" s="176">
        <v>0</v>
      </c>
      <c r="T941" s="176">
        <v>8330</v>
      </c>
      <c r="U941" s="176">
        <v>9810</v>
      </c>
      <c r="V941" s="176">
        <v>34</v>
      </c>
      <c r="W941" s="176">
        <v>0</v>
      </c>
      <c r="X941" s="176">
        <v>8520</v>
      </c>
      <c r="Y941" s="176">
        <v>9910</v>
      </c>
      <c r="Z941" s="176">
        <v>5.8536585365853666</v>
      </c>
      <c r="AA941" s="176">
        <v>29.666666666666668</v>
      </c>
      <c r="AB941" s="176">
        <v>1</v>
      </c>
      <c r="AC941" s="176">
        <v>92.237499999999997</v>
      </c>
      <c r="AD941" s="176">
        <v>3.7083333333333335</v>
      </c>
      <c r="AE941" s="176">
        <v>3.7083333333333335</v>
      </c>
      <c r="AF941" s="176" t="s">
        <v>236</v>
      </c>
      <c r="AG941" s="176">
        <v>1</v>
      </c>
      <c r="AH941" s="176" t="s">
        <v>16151</v>
      </c>
      <c r="AI941" s="176" t="s">
        <v>16151</v>
      </c>
      <c r="AJ941" s="176" t="s">
        <v>668</v>
      </c>
      <c r="AK941" s="176" t="s">
        <v>668</v>
      </c>
      <c r="AL941" s="1231" t="s">
        <v>252</v>
      </c>
      <c r="AM941" s="176" t="s">
        <v>466</v>
      </c>
      <c r="AN941" s="176">
        <v>1.1890000000000001</v>
      </c>
      <c r="AO941" s="176">
        <v>2.8</v>
      </c>
      <c r="AP941" s="176">
        <v>24</v>
      </c>
      <c r="AQ941" s="176">
        <v>216</v>
      </c>
      <c r="AR941" s="176">
        <v>3.8</v>
      </c>
      <c r="AS941" s="193">
        <v>23422.3488</v>
      </c>
    </row>
    <row r="942" spans="1:45" ht="16.5" customHeight="1">
      <c r="A942" s="175">
        <v>46166</v>
      </c>
      <c r="B942" s="176" t="s">
        <v>418</v>
      </c>
      <c r="C942" s="176" t="s">
        <v>17359</v>
      </c>
      <c r="D942" s="176" t="s">
        <v>646</v>
      </c>
      <c r="E942" s="176" t="s">
        <v>17253</v>
      </c>
      <c r="F942" s="176" t="s">
        <v>17358</v>
      </c>
      <c r="G942" s="176">
        <v>700</v>
      </c>
      <c r="H942" s="176" t="s">
        <v>944</v>
      </c>
      <c r="I942" s="176">
        <v>5.5</v>
      </c>
      <c r="J942" s="176">
        <v>24</v>
      </c>
      <c r="K942" s="176">
        <v>0</v>
      </c>
      <c r="L942" s="176">
        <v>9910</v>
      </c>
      <c r="M942" s="176">
        <v>9640</v>
      </c>
      <c r="N942" s="176">
        <v>7</v>
      </c>
      <c r="O942" s="176">
        <v>0</v>
      </c>
      <c r="P942" s="176">
        <v>9910</v>
      </c>
      <c r="Q942" s="176">
        <v>9630</v>
      </c>
      <c r="R942" s="176">
        <v>11</v>
      </c>
      <c r="S942" s="176">
        <v>1</v>
      </c>
      <c r="T942" s="176">
        <v>9260</v>
      </c>
      <c r="U942" s="176">
        <v>9170</v>
      </c>
      <c r="V942" s="176">
        <v>27</v>
      </c>
      <c r="W942" s="176">
        <v>4</v>
      </c>
      <c r="X942" s="176">
        <v>9810</v>
      </c>
      <c r="Y942" s="176">
        <v>9630</v>
      </c>
      <c r="Z942" s="176">
        <v>5.8536585365853666</v>
      </c>
      <c r="AA942" s="176">
        <v>23</v>
      </c>
      <c r="AB942" s="176">
        <v>0.99589342948717952</v>
      </c>
      <c r="AC942" s="176">
        <v>96.2</v>
      </c>
      <c r="AD942" s="176">
        <v>2.875</v>
      </c>
      <c r="AE942" s="176">
        <v>2.6666666666666665</v>
      </c>
      <c r="AF942" s="176" t="s">
        <v>236</v>
      </c>
      <c r="AG942" s="176">
        <v>1</v>
      </c>
      <c r="AH942" s="176" t="s">
        <v>16151</v>
      </c>
      <c r="AI942" s="176" t="s">
        <v>16151</v>
      </c>
      <c r="AJ942" s="176" t="s">
        <v>16569</v>
      </c>
      <c r="AK942" s="176" t="s">
        <v>16569</v>
      </c>
      <c r="AL942" s="1231" t="s">
        <v>252</v>
      </c>
      <c r="AM942" s="176" t="s">
        <v>466</v>
      </c>
      <c r="AN942" s="176">
        <v>1.1890000000000001</v>
      </c>
      <c r="AO942" s="176">
        <v>2.8</v>
      </c>
      <c r="AP942" s="176">
        <v>24</v>
      </c>
      <c r="AQ942" s="176">
        <v>216</v>
      </c>
      <c r="AR942" s="176">
        <v>3.8</v>
      </c>
      <c r="AS942" s="193">
        <v>23422.3488</v>
      </c>
    </row>
    <row r="943" spans="1:45" ht="16.5" customHeight="1">
      <c r="A943" s="175">
        <v>46166</v>
      </c>
      <c r="B943" s="176" t="s">
        <v>240</v>
      </c>
      <c r="C943" s="176" t="s">
        <v>17384</v>
      </c>
      <c r="E943" s="176" t="s">
        <v>4424</v>
      </c>
      <c r="F943" s="176" t="s">
        <v>17394</v>
      </c>
      <c r="G943" s="176">
        <v>500</v>
      </c>
      <c r="H943" s="176" t="s">
        <v>1088</v>
      </c>
      <c r="I943" s="176">
        <v>4</v>
      </c>
      <c r="L943" s="176" t="s">
        <v>127</v>
      </c>
      <c r="P943" s="176" t="s">
        <v>127</v>
      </c>
      <c r="T943" s="176" t="s">
        <v>127</v>
      </c>
      <c r="X943" s="176" t="s">
        <v>127</v>
      </c>
      <c r="Z943" s="176">
        <v>2.028169014084507</v>
      </c>
      <c r="AA943" s="176" t="s">
        <v>127</v>
      </c>
      <c r="AB943" s="176" t="s">
        <v>420</v>
      </c>
      <c r="AC943" s="176" t="s">
        <v>420</v>
      </c>
      <c r="AD943" s="176" t="s">
        <v>420</v>
      </c>
      <c r="AE943" s="176" t="s">
        <v>420</v>
      </c>
      <c r="AF943" s="176" t="s">
        <v>241</v>
      </c>
      <c r="AG943" s="176">
        <v>3</v>
      </c>
      <c r="AH943" s="176" t="s">
        <v>649</v>
      </c>
      <c r="AI943" s="176" t="s">
        <v>649</v>
      </c>
      <c r="AJ943" s="176" t="s">
        <v>845</v>
      </c>
      <c r="AK943" s="176" t="s">
        <v>845</v>
      </c>
      <c r="AL943" s="1231" t="s">
        <v>252</v>
      </c>
      <c r="AM943" s="176" t="s">
        <v>126</v>
      </c>
      <c r="AN943" s="176">
        <v>0.91100000000000003</v>
      </c>
      <c r="AO943" s="176">
        <v>0.9</v>
      </c>
      <c r="AP943" s="176">
        <v>24</v>
      </c>
      <c r="AQ943" s="176">
        <v>216</v>
      </c>
      <c r="AR943" s="176">
        <v>1.9</v>
      </c>
      <c r="AS943" s="193">
        <v>8972.9856</v>
      </c>
    </row>
    <row r="944" spans="1:45" ht="16.5" customHeight="1">
      <c r="A944" s="175">
        <v>46166</v>
      </c>
      <c r="B944" s="176" t="s">
        <v>240</v>
      </c>
      <c r="C944" s="176" t="s">
        <v>17385</v>
      </c>
      <c r="E944" s="176" t="s">
        <v>16561</v>
      </c>
      <c r="F944" s="176" t="s">
        <v>17395</v>
      </c>
      <c r="G944" s="176">
        <v>600</v>
      </c>
      <c r="H944" s="176" t="s">
        <v>491</v>
      </c>
      <c r="I944" s="176">
        <v>5</v>
      </c>
      <c r="J944" s="176">
        <v>2</v>
      </c>
      <c r="K944" s="176">
        <v>0</v>
      </c>
      <c r="L944" s="176">
        <v>2129</v>
      </c>
      <c r="N944" s="176">
        <v>8</v>
      </c>
      <c r="O944" s="176">
        <v>0</v>
      </c>
      <c r="P944" s="176">
        <v>1630</v>
      </c>
      <c r="R944" s="176">
        <v>4</v>
      </c>
      <c r="S944" s="176">
        <v>0</v>
      </c>
      <c r="T944" s="176">
        <v>1753</v>
      </c>
      <c r="V944" s="176">
        <v>2</v>
      </c>
      <c r="W944" s="176">
        <v>0</v>
      </c>
      <c r="X944" s="176">
        <v>1963</v>
      </c>
      <c r="Z944" s="176">
        <v>2.8402366863905324</v>
      </c>
      <c r="AA944" s="176">
        <v>8</v>
      </c>
      <c r="AB944" s="176">
        <v>1</v>
      </c>
      <c r="AC944" s="176">
        <v>18.6875</v>
      </c>
      <c r="AD944" s="176">
        <v>1</v>
      </c>
      <c r="AE944" s="176">
        <v>0.66666666666666663</v>
      </c>
      <c r="AF944" s="176" t="s">
        <v>241</v>
      </c>
      <c r="AG944" s="176">
        <v>3</v>
      </c>
      <c r="AH944" s="176" t="s">
        <v>649</v>
      </c>
      <c r="AI944" s="176" t="s">
        <v>649</v>
      </c>
      <c r="AJ944" s="176" t="s">
        <v>845</v>
      </c>
      <c r="AK944" s="176" t="s">
        <v>845</v>
      </c>
      <c r="AM944" s="176" t="s">
        <v>126</v>
      </c>
      <c r="AN944" s="176">
        <v>0.91100000000000003</v>
      </c>
      <c r="AO944" s="176">
        <v>1.3</v>
      </c>
      <c r="AP944" s="176">
        <v>24</v>
      </c>
      <c r="AQ944" s="176">
        <v>216</v>
      </c>
      <c r="AR944" s="176">
        <v>2.2999999999999998</v>
      </c>
      <c r="AS944" s="193">
        <v>10862.035199999998</v>
      </c>
    </row>
    <row r="945" spans="1:45" ht="16.5" customHeight="1">
      <c r="A945" s="175">
        <v>46166</v>
      </c>
      <c r="B945" s="176" t="s">
        <v>242</v>
      </c>
      <c r="C945" s="176" t="s">
        <v>386</v>
      </c>
      <c r="E945" s="176" t="s">
        <v>420</v>
      </c>
      <c r="F945" s="176" t="s">
        <v>420</v>
      </c>
      <c r="G945" s="176" t="s">
        <v>420</v>
      </c>
      <c r="H945" s="176" t="s">
        <v>420</v>
      </c>
      <c r="I945" s="176" t="s">
        <v>420</v>
      </c>
      <c r="L945" s="176" t="s">
        <v>386</v>
      </c>
      <c r="P945" s="176" t="s">
        <v>386</v>
      </c>
      <c r="T945" s="176" t="s">
        <v>386</v>
      </c>
      <c r="X945" s="176" t="s">
        <v>386</v>
      </c>
      <c r="Z945" s="176" t="s">
        <v>420</v>
      </c>
      <c r="AA945" s="176" t="s">
        <v>386</v>
      </c>
      <c r="AB945" s="176" t="s">
        <v>420</v>
      </c>
      <c r="AC945" s="176" t="s">
        <v>420</v>
      </c>
      <c r="AD945" s="176" t="s">
        <v>420</v>
      </c>
      <c r="AE945" s="176" t="s">
        <v>420</v>
      </c>
      <c r="AF945" s="176" t="s">
        <v>241</v>
      </c>
      <c r="AG945" s="176">
        <v>5</v>
      </c>
      <c r="AH945" s="176" t="s">
        <v>649</v>
      </c>
      <c r="AI945" s="176" t="s">
        <v>649</v>
      </c>
      <c r="AJ945" s="176" t="s">
        <v>845</v>
      </c>
      <c r="AK945" s="176" t="s">
        <v>845</v>
      </c>
      <c r="AL945" s="1231" t="s">
        <v>420</v>
      </c>
      <c r="AM945" s="176" t="s">
        <v>420</v>
      </c>
      <c r="AN945" s="176" t="s">
        <v>420</v>
      </c>
      <c r="AO945" s="176" t="s">
        <v>420</v>
      </c>
      <c r="AP945" s="176">
        <v>24</v>
      </c>
      <c r="AQ945" s="176">
        <v>216</v>
      </c>
      <c r="AR945" s="176" t="s">
        <v>420</v>
      </c>
      <c r="AS945" s="193" t="s">
        <v>420</v>
      </c>
    </row>
    <row r="946" spans="1:45" ht="16.5" customHeight="1">
      <c r="A946" s="175">
        <v>46166</v>
      </c>
      <c r="B946" s="176" t="s">
        <v>16531</v>
      </c>
      <c r="C946" s="176" t="s">
        <v>16707</v>
      </c>
      <c r="E946" s="176" t="s">
        <v>420</v>
      </c>
      <c r="F946" s="176" t="s">
        <v>420</v>
      </c>
      <c r="G946" s="176" t="s">
        <v>420</v>
      </c>
      <c r="H946" s="176" t="s">
        <v>420</v>
      </c>
      <c r="I946" s="176" t="s">
        <v>420</v>
      </c>
      <c r="L946" s="176" t="s">
        <v>645</v>
      </c>
      <c r="P946" s="176" t="s">
        <v>645</v>
      </c>
      <c r="T946" s="176" t="s">
        <v>645</v>
      </c>
      <c r="X946" s="176" t="s">
        <v>645</v>
      </c>
      <c r="Z946" s="176" t="s">
        <v>420</v>
      </c>
      <c r="AA946" s="176" t="s">
        <v>645</v>
      </c>
      <c r="AB946" s="176" t="s">
        <v>420</v>
      </c>
      <c r="AC946" s="176" t="s">
        <v>420</v>
      </c>
      <c r="AD946" s="176" t="s">
        <v>420</v>
      </c>
      <c r="AE946" s="176" t="s">
        <v>420</v>
      </c>
      <c r="AF946" s="176" t="s">
        <v>243</v>
      </c>
      <c r="AG946" s="176">
        <v>1</v>
      </c>
      <c r="AH946" s="176" t="s">
        <v>654</v>
      </c>
      <c r="AI946" s="176" t="s">
        <v>654</v>
      </c>
      <c r="AJ946" s="176" t="s">
        <v>654</v>
      </c>
      <c r="AK946" s="176" t="s">
        <v>654</v>
      </c>
      <c r="AL946" s="1231" t="s">
        <v>420</v>
      </c>
      <c r="AM946" s="176" t="s">
        <v>420</v>
      </c>
      <c r="AN946" s="176" t="s">
        <v>420</v>
      </c>
      <c r="AO946" s="176" t="s">
        <v>420</v>
      </c>
      <c r="AP946" s="176">
        <v>24</v>
      </c>
      <c r="AQ946" s="176">
        <v>216</v>
      </c>
      <c r="AR946" s="176" t="s">
        <v>420</v>
      </c>
      <c r="AS946" s="193" t="s">
        <v>420</v>
      </c>
    </row>
    <row r="947" spans="1:45" ht="16.5" customHeight="1">
      <c r="A947" s="175">
        <v>46166</v>
      </c>
      <c r="B947" s="176" t="s">
        <v>244</v>
      </c>
      <c r="C947" s="176" t="s">
        <v>16707</v>
      </c>
      <c r="E947" s="176" t="s">
        <v>420</v>
      </c>
      <c r="F947" s="176" t="s">
        <v>420</v>
      </c>
      <c r="G947" s="176" t="s">
        <v>420</v>
      </c>
      <c r="H947" s="176" t="s">
        <v>420</v>
      </c>
      <c r="I947" s="176" t="s">
        <v>420</v>
      </c>
      <c r="L947" s="176" t="s">
        <v>645</v>
      </c>
      <c r="P947" s="176" t="s">
        <v>645</v>
      </c>
      <c r="T947" s="176" t="s">
        <v>645</v>
      </c>
      <c r="X947" s="176" t="s">
        <v>645</v>
      </c>
      <c r="Z947" s="176" t="s">
        <v>420</v>
      </c>
      <c r="AA947" s="176" t="s">
        <v>645</v>
      </c>
      <c r="AB947" s="176" t="s">
        <v>420</v>
      </c>
      <c r="AC947" s="176" t="s">
        <v>420</v>
      </c>
      <c r="AD947" s="176" t="s">
        <v>420</v>
      </c>
      <c r="AE947" s="176" t="s">
        <v>420</v>
      </c>
      <c r="AF947" s="176" t="s">
        <v>243</v>
      </c>
      <c r="AG947" s="176">
        <v>1</v>
      </c>
      <c r="AH947" s="176" t="s">
        <v>654</v>
      </c>
      <c r="AI947" s="176" t="s">
        <v>654</v>
      </c>
      <c r="AJ947" s="176" t="s">
        <v>654</v>
      </c>
      <c r="AK947" s="176" t="s">
        <v>654</v>
      </c>
      <c r="AL947" s="1231" t="s">
        <v>420</v>
      </c>
      <c r="AM947" s="176" t="s">
        <v>420</v>
      </c>
      <c r="AN947" s="176" t="s">
        <v>420</v>
      </c>
      <c r="AO947" s="176" t="s">
        <v>420</v>
      </c>
      <c r="AP947" s="176">
        <v>24</v>
      </c>
      <c r="AQ947" s="176">
        <v>216</v>
      </c>
      <c r="AR947" s="176" t="s">
        <v>420</v>
      </c>
      <c r="AS947" s="193" t="s">
        <v>420</v>
      </c>
    </row>
    <row r="948" spans="1:45" ht="16.5" customHeight="1">
      <c r="A948" s="175">
        <v>46166</v>
      </c>
      <c r="B948" s="176" t="s">
        <v>245</v>
      </c>
      <c r="C948" s="176" t="s">
        <v>16707</v>
      </c>
      <c r="E948" s="176" t="s">
        <v>420</v>
      </c>
      <c r="F948" s="176" t="s">
        <v>420</v>
      </c>
      <c r="G948" s="176" t="s">
        <v>420</v>
      </c>
      <c r="H948" s="176" t="s">
        <v>420</v>
      </c>
      <c r="I948" s="176" t="s">
        <v>420</v>
      </c>
      <c r="L948" s="176" t="s">
        <v>645</v>
      </c>
      <c r="P948" s="176" t="s">
        <v>645</v>
      </c>
      <c r="T948" s="176" t="s">
        <v>645</v>
      </c>
      <c r="X948" s="176" t="s">
        <v>645</v>
      </c>
      <c r="Z948" s="176" t="s">
        <v>420</v>
      </c>
      <c r="AA948" s="176" t="s">
        <v>645</v>
      </c>
      <c r="AB948" s="176" t="s">
        <v>420</v>
      </c>
      <c r="AC948" s="176" t="s">
        <v>420</v>
      </c>
      <c r="AD948" s="176" t="s">
        <v>420</v>
      </c>
      <c r="AE948" s="176" t="s">
        <v>420</v>
      </c>
      <c r="AF948" s="176" t="s">
        <v>243</v>
      </c>
      <c r="AG948" s="176">
        <v>1</v>
      </c>
      <c r="AH948" s="176" t="s">
        <v>654</v>
      </c>
      <c r="AI948" s="176" t="s">
        <v>654</v>
      </c>
      <c r="AJ948" s="176" t="s">
        <v>654</v>
      </c>
      <c r="AK948" s="176" t="s">
        <v>654</v>
      </c>
      <c r="AL948" s="1231" t="s">
        <v>420</v>
      </c>
      <c r="AM948" s="176" t="s">
        <v>420</v>
      </c>
      <c r="AN948" s="176" t="s">
        <v>420</v>
      </c>
      <c r="AO948" s="176" t="s">
        <v>420</v>
      </c>
      <c r="AP948" s="176">
        <v>24</v>
      </c>
      <c r="AQ948" s="176">
        <v>216</v>
      </c>
      <c r="AR948" s="176" t="s">
        <v>420</v>
      </c>
      <c r="AS948" s="193" t="s">
        <v>420</v>
      </c>
    </row>
    <row r="949" spans="1:45" ht="16.5" customHeight="1">
      <c r="A949" s="175">
        <v>46166</v>
      </c>
      <c r="B949" s="176" t="s">
        <v>246</v>
      </c>
      <c r="C949" s="176" t="s">
        <v>16707</v>
      </c>
      <c r="E949" s="176" t="s">
        <v>420</v>
      </c>
      <c r="F949" s="176" t="s">
        <v>420</v>
      </c>
      <c r="G949" s="176" t="s">
        <v>420</v>
      </c>
      <c r="H949" s="176" t="s">
        <v>420</v>
      </c>
      <c r="I949" s="176" t="s">
        <v>420</v>
      </c>
      <c r="L949" s="176" t="s">
        <v>645</v>
      </c>
      <c r="P949" s="176" t="s">
        <v>645</v>
      </c>
      <c r="T949" s="176" t="s">
        <v>645</v>
      </c>
      <c r="X949" s="176" t="s">
        <v>645</v>
      </c>
      <c r="Z949" s="176" t="s">
        <v>420</v>
      </c>
      <c r="AA949" s="176" t="s">
        <v>645</v>
      </c>
      <c r="AB949" s="176" t="s">
        <v>420</v>
      </c>
      <c r="AC949" s="176" t="s">
        <v>420</v>
      </c>
      <c r="AD949" s="176" t="s">
        <v>420</v>
      </c>
      <c r="AE949" s="176" t="s">
        <v>420</v>
      </c>
      <c r="AF949" s="176" t="s">
        <v>243</v>
      </c>
      <c r="AG949" s="176">
        <v>1</v>
      </c>
      <c r="AH949" s="176" t="s">
        <v>654</v>
      </c>
      <c r="AI949" s="176" t="s">
        <v>654</v>
      </c>
      <c r="AJ949" s="176" t="s">
        <v>654</v>
      </c>
      <c r="AK949" s="176" t="s">
        <v>654</v>
      </c>
      <c r="AL949" s="1231" t="s">
        <v>420</v>
      </c>
      <c r="AM949" s="176" t="s">
        <v>420</v>
      </c>
      <c r="AN949" s="176" t="s">
        <v>420</v>
      </c>
      <c r="AO949" s="176" t="s">
        <v>420</v>
      </c>
      <c r="AP949" s="176">
        <v>24</v>
      </c>
      <c r="AQ949" s="176">
        <v>216</v>
      </c>
      <c r="AR949" s="176" t="s">
        <v>420</v>
      </c>
      <c r="AS949" s="193" t="s">
        <v>420</v>
      </c>
    </row>
    <row r="950" spans="1:45" ht="16.5" customHeight="1">
      <c r="A950" s="175">
        <v>46166</v>
      </c>
      <c r="B950" s="176" t="s">
        <v>247</v>
      </c>
      <c r="C950" s="176" t="s">
        <v>16707</v>
      </c>
      <c r="E950" s="176" t="s">
        <v>420</v>
      </c>
      <c r="F950" s="176" t="s">
        <v>420</v>
      </c>
      <c r="G950" s="176" t="s">
        <v>420</v>
      </c>
      <c r="H950" s="176" t="s">
        <v>420</v>
      </c>
      <c r="I950" s="176" t="s">
        <v>420</v>
      </c>
      <c r="L950" s="176" t="s">
        <v>645</v>
      </c>
      <c r="P950" s="176" t="s">
        <v>645</v>
      </c>
      <c r="T950" s="176" t="s">
        <v>645</v>
      </c>
      <c r="X950" s="176" t="s">
        <v>645</v>
      </c>
      <c r="Z950" s="176" t="s">
        <v>420</v>
      </c>
      <c r="AA950" s="176" t="s">
        <v>645</v>
      </c>
      <c r="AB950" s="176" t="s">
        <v>420</v>
      </c>
      <c r="AC950" s="176" t="s">
        <v>420</v>
      </c>
      <c r="AD950" s="176" t="s">
        <v>420</v>
      </c>
      <c r="AE950" s="176" t="s">
        <v>420</v>
      </c>
      <c r="AF950" s="176" t="s">
        <v>243</v>
      </c>
      <c r="AG950" s="176">
        <v>1</v>
      </c>
      <c r="AH950" s="176" t="s">
        <v>654</v>
      </c>
      <c r="AI950" s="176" t="s">
        <v>654</v>
      </c>
      <c r="AJ950" s="176" t="s">
        <v>654</v>
      </c>
      <c r="AK950" s="176" t="s">
        <v>654</v>
      </c>
      <c r="AL950" s="1231" t="s">
        <v>420</v>
      </c>
      <c r="AM950" s="176" t="s">
        <v>420</v>
      </c>
      <c r="AN950" s="176" t="s">
        <v>420</v>
      </c>
      <c r="AO950" s="176" t="s">
        <v>420</v>
      </c>
      <c r="AP950" s="176">
        <v>24</v>
      </c>
      <c r="AQ950" s="176">
        <v>216</v>
      </c>
      <c r="AR950" s="176" t="s">
        <v>420</v>
      </c>
      <c r="AS950" s="193" t="s">
        <v>420</v>
      </c>
    </row>
    <row r="951" spans="1:45" ht="16.5" customHeight="1">
      <c r="A951" s="175">
        <v>46166</v>
      </c>
      <c r="B951" s="176" t="s">
        <v>248</v>
      </c>
      <c r="C951" s="176" t="s">
        <v>16707</v>
      </c>
      <c r="E951" s="176" t="s">
        <v>420</v>
      </c>
      <c r="F951" s="176" t="s">
        <v>420</v>
      </c>
      <c r="G951" s="176" t="s">
        <v>420</v>
      </c>
      <c r="H951" s="176" t="s">
        <v>420</v>
      </c>
      <c r="I951" s="176" t="s">
        <v>420</v>
      </c>
      <c r="L951" s="176" t="s">
        <v>645</v>
      </c>
      <c r="P951" s="176" t="s">
        <v>645</v>
      </c>
      <c r="T951" s="176" t="s">
        <v>645</v>
      </c>
      <c r="X951" s="176" t="s">
        <v>645</v>
      </c>
      <c r="Z951" s="176" t="s">
        <v>420</v>
      </c>
      <c r="AA951" s="176" t="s">
        <v>645</v>
      </c>
      <c r="AB951" s="176" t="s">
        <v>420</v>
      </c>
      <c r="AC951" s="176" t="s">
        <v>420</v>
      </c>
      <c r="AD951" s="176" t="s">
        <v>420</v>
      </c>
      <c r="AE951" s="176" t="s">
        <v>420</v>
      </c>
      <c r="AF951" s="176" t="s">
        <v>243</v>
      </c>
      <c r="AG951" s="176">
        <v>1</v>
      </c>
      <c r="AH951" s="176" t="s">
        <v>654</v>
      </c>
      <c r="AI951" s="176" t="s">
        <v>654</v>
      </c>
      <c r="AJ951" s="176" t="s">
        <v>654</v>
      </c>
      <c r="AK951" s="176" t="s">
        <v>654</v>
      </c>
      <c r="AL951" s="1231" t="s">
        <v>420</v>
      </c>
      <c r="AM951" s="176" t="s">
        <v>420</v>
      </c>
      <c r="AN951" s="176" t="s">
        <v>420</v>
      </c>
      <c r="AO951" s="176" t="s">
        <v>420</v>
      </c>
      <c r="AP951" s="176">
        <v>24</v>
      </c>
      <c r="AQ951" s="176">
        <v>216</v>
      </c>
      <c r="AR951" s="176" t="s">
        <v>420</v>
      </c>
      <c r="AS951" s="193" t="s">
        <v>420</v>
      </c>
    </row>
    <row r="952" spans="1:45" ht="16.5" customHeight="1">
      <c r="A952" s="175">
        <v>46166</v>
      </c>
      <c r="B952" s="176" t="s">
        <v>249</v>
      </c>
      <c r="C952" s="176" t="s">
        <v>16707</v>
      </c>
      <c r="E952" s="176" t="s">
        <v>420</v>
      </c>
      <c r="F952" s="176" t="s">
        <v>420</v>
      </c>
      <c r="G952" s="176" t="s">
        <v>420</v>
      </c>
      <c r="H952" s="176" t="s">
        <v>420</v>
      </c>
      <c r="I952" s="176" t="s">
        <v>420</v>
      </c>
      <c r="L952" s="176" t="s">
        <v>645</v>
      </c>
      <c r="P952" s="176" t="s">
        <v>645</v>
      </c>
      <c r="T952" s="176" t="s">
        <v>645</v>
      </c>
      <c r="X952" s="176" t="s">
        <v>645</v>
      </c>
      <c r="Z952" s="176" t="s">
        <v>420</v>
      </c>
      <c r="AA952" s="176" t="s">
        <v>645</v>
      </c>
      <c r="AB952" s="176" t="s">
        <v>420</v>
      </c>
      <c r="AC952" s="176" t="s">
        <v>420</v>
      </c>
      <c r="AD952" s="176" t="s">
        <v>420</v>
      </c>
      <c r="AE952" s="176" t="s">
        <v>420</v>
      </c>
      <c r="AF952" s="176" t="s">
        <v>243</v>
      </c>
      <c r="AG952" s="176">
        <v>1</v>
      </c>
      <c r="AH952" s="176" t="s">
        <v>654</v>
      </c>
      <c r="AI952" s="176" t="s">
        <v>654</v>
      </c>
      <c r="AJ952" s="176" t="s">
        <v>654</v>
      </c>
      <c r="AK952" s="176" t="s">
        <v>654</v>
      </c>
      <c r="AL952" s="1231" t="s">
        <v>420</v>
      </c>
      <c r="AM952" s="176" t="s">
        <v>420</v>
      </c>
      <c r="AN952" s="176" t="s">
        <v>420</v>
      </c>
      <c r="AO952" s="176" t="s">
        <v>420</v>
      </c>
      <c r="AP952" s="176">
        <v>24</v>
      </c>
      <c r="AQ952" s="176">
        <v>216</v>
      </c>
      <c r="AR952" s="176" t="s">
        <v>420</v>
      </c>
      <c r="AS952" s="193" t="s">
        <v>420</v>
      </c>
    </row>
    <row r="953" spans="1:45" ht="16.5" customHeight="1">
      <c r="A953" s="175">
        <v>46166</v>
      </c>
      <c r="B953" s="176" t="s">
        <v>250</v>
      </c>
      <c r="C953" s="176" t="s">
        <v>16707</v>
      </c>
      <c r="E953" s="176" t="s">
        <v>420</v>
      </c>
      <c r="F953" s="176" t="s">
        <v>420</v>
      </c>
      <c r="G953" s="176" t="s">
        <v>420</v>
      </c>
      <c r="H953" s="176" t="s">
        <v>420</v>
      </c>
      <c r="I953" s="176" t="s">
        <v>420</v>
      </c>
      <c r="L953" s="176" t="s">
        <v>645</v>
      </c>
      <c r="P953" s="176" t="s">
        <v>645</v>
      </c>
      <c r="T953" s="176" t="s">
        <v>645</v>
      </c>
      <c r="X953" s="176" t="s">
        <v>645</v>
      </c>
      <c r="Z953" s="176" t="s">
        <v>420</v>
      </c>
      <c r="AA953" s="176" t="s">
        <v>645</v>
      </c>
      <c r="AB953" s="176" t="s">
        <v>420</v>
      </c>
      <c r="AC953" s="176" t="s">
        <v>420</v>
      </c>
      <c r="AD953" s="176" t="s">
        <v>420</v>
      </c>
      <c r="AE953" s="176" t="s">
        <v>420</v>
      </c>
      <c r="AF953" s="176" t="s">
        <v>243</v>
      </c>
      <c r="AG953" s="176">
        <v>1</v>
      </c>
      <c r="AH953" s="176" t="s">
        <v>654</v>
      </c>
      <c r="AI953" s="176" t="s">
        <v>654</v>
      </c>
      <c r="AJ953" s="176" t="s">
        <v>654</v>
      </c>
      <c r="AK953" s="176" t="s">
        <v>654</v>
      </c>
      <c r="AL953" s="1231" t="s">
        <v>420</v>
      </c>
      <c r="AM953" s="176" t="s">
        <v>420</v>
      </c>
      <c r="AN953" s="176" t="s">
        <v>420</v>
      </c>
      <c r="AO953" s="176" t="s">
        <v>420</v>
      </c>
      <c r="AP953" s="176">
        <v>24</v>
      </c>
      <c r="AQ953" s="176">
        <v>216</v>
      </c>
      <c r="AR953" s="176" t="s">
        <v>420</v>
      </c>
      <c r="AS953" s="193" t="s">
        <v>420</v>
      </c>
    </row>
    <row r="954" spans="1:45" ht="16.5" customHeight="1"/>
    <row r="955" spans="1:45" ht="16.5" customHeight="1"/>
    <row r="956" spans="1:45" ht="16.5" customHeight="1"/>
    <row r="957" spans="1:45" ht="16.5" customHeight="1"/>
    <row r="958" spans="1:45" ht="16.5" customHeight="1"/>
    <row r="959" spans="1:45" ht="16.5" customHeight="1"/>
    <row r="960" spans="1:45" ht="16.5" customHeight="1"/>
    <row r="961" spans="28:28" ht="16.5" customHeight="1">
      <c r="AB961" s="1441"/>
    </row>
    <row r="962" spans="28:28" ht="16.5" customHeight="1">
      <c r="AB962" s="1441"/>
    </row>
    <row r="963" spans="28:28" ht="16.5" customHeight="1">
      <c r="AB963" s="1441"/>
    </row>
    <row r="964" spans="28:28" ht="16.5" customHeight="1">
      <c r="AB964" s="1441"/>
    </row>
    <row r="965" spans="28:28" ht="16.5" customHeight="1"/>
    <row r="966" spans="28:28" ht="16.5" customHeight="1">
      <c r="AB966" s="1441"/>
    </row>
    <row r="967" spans="28:28" ht="16.5" customHeight="1">
      <c r="AB967" s="1441"/>
    </row>
    <row r="968" spans="28:28" ht="16.5" customHeight="1"/>
    <row r="969" spans="28:28" ht="16.5" customHeight="1"/>
    <row r="970" spans="28:28" ht="16.5" customHeight="1">
      <c r="AB970" s="1441"/>
    </row>
    <row r="971" spans="28:28" ht="16.5" customHeight="1">
      <c r="AB971" s="1441"/>
    </row>
    <row r="972" spans="28:28" ht="16.5" customHeight="1">
      <c r="AB972" s="1441"/>
    </row>
    <row r="973" spans="28:28" ht="16.5" customHeight="1">
      <c r="AB973" s="1441"/>
    </row>
    <row r="974" spans="28:28" ht="16.5" customHeight="1">
      <c r="AB974" s="1441"/>
    </row>
    <row r="975" spans="28:28" ht="16.5" customHeight="1">
      <c r="AB975" s="1441"/>
    </row>
    <row r="976" spans="28:28" ht="16.5" customHeight="1">
      <c r="AB976" s="1441"/>
    </row>
    <row r="977" spans="28:28" ht="16.5" customHeight="1">
      <c r="AB977" s="1441"/>
    </row>
    <row r="978" spans="28:28" ht="16.5" customHeight="1">
      <c r="AB978" s="1441"/>
    </row>
    <row r="979" spans="28:28" ht="16.5" customHeight="1">
      <c r="AB979" s="1441"/>
    </row>
    <row r="980" spans="28:28" ht="16.5" customHeight="1">
      <c r="AB980" s="1441"/>
    </row>
    <row r="981" spans="28:28" ht="16.5" customHeight="1">
      <c r="AB981" s="1441"/>
    </row>
    <row r="982" spans="28:28" ht="16.5" customHeight="1"/>
    <row r="983" spans="28:28" ht="16.5" customHeight="1">
      <c r="AB983" s="1441"/>
    </row>
    <row r="984" spans="28:28" ht="16.5" customHeight="1"/>
    <row r="985" spans="28:28" ht="16.5" customHeight="1"/>
    <row r="986" spans="28:28" ht="16.5" customHeight="1"/>
    <row r="987" spans="28:28" ht="16.5" customHeight="1">
      <c r="AB987" s="1441"/>
    </row>
    <row r="988" spans="28:28" ht="16.5" customHeight="1"/>
    <row r="989" spans="28:28" ht="16.5" customHeight="1">
      <c r="AB989" s="1441"/>
    </row>
    <row r="990" spans="28:28" ht="16.5" customHeight="1"/>
    <row r="991" spans="28:28" ht="16.5" customHeight="1">
      <c r="AB991" s="1441"/>
    </row>
    <row r="992" spans="28:28" ht="16.5" customHeight="1">
      <c r="AB992" s="1441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C4" sqref="C4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624" t="s">
        <v>151</v>
      </c>
      <c r="B1" s="1625"/>
      <c r="C1" s="1625"/>
    </row>
    <row r="2" spans="1:13" ht="66.75" customHeight="1" thickBot="1">
      <c r="A2" s="1183"/>
      <c r="B2" s="1184" t="s">
        <v>16688</v>
      </c>
      <c r="C2" s="1185"/>
      <c r="D2" s="1370" t="s">
        <v>16507</v>
      </c>
      <c r="E2" s="1368"/>
      <c r="F2" s="1369"/>
      <c r="G2" s="1369"/>
      <c r="H2" s="1369"/>
      <c r="I2" s="1369"/>
      <c r="J2" s="1369"/>
      <c r="K2" s="1369"/>
      <c r="L2" s="1369"/>
      <c r="M2" s="1369"/>
    </row>
    <row r="3" spans="1:13" s="381" customFormat="1" ht="140.25" customHeight="1" thickTop="1" thickBot="1">
      <c r="A3" s="1188" t="s">
        <v>198</v>
      </c>
      <c r="B3" s="384" t="s">
        <v>199</v>
      </c>
      <c r="C3" s="383" t="s">
        <v>17300</v>
      </c>
      <c r="G3" s="677"/>
      <c r="H3" s="677"/>
      <c r="J3" s="643" t="s">
        <v>444</v>
      </c>
      <c r="K3" s="642" t="s">
        <v>441</v>
      </c>
      <c r="L3" s="642" t="s">
        <v>442</v>
      </c>
      <c r="M3" s="642" t="s">
        <v>443</v>
      </c>
    </row>
    <row r="4" spans="1:13" s="381" customFormat="1" ht="98.25" customHeight="1" thickTop="1" thickBot="1">
      <c r="A4" s="1189" t="s">
        <v>150</v>
      </c>
      <c r="B4" s="1186">
        <v>0.97199999999999998</v>
      </c>
      <c r="C4" s="382">
        <v>0.98440000000000005</v>
      </c>
      <c r="D4" s="637" t="s">
        <v>424</v>
      </c>
      <c r="G4" s="1171" t="s">
        <v>15459</v>
      </c>
      <c r="H4" s="678">
        <f>日報表!M184</f>
        <v>3.2502872366684343</v>
      </c>
      <c r="K4" s="640">
        <f>日報表!D184</f>
        <v>14.770833333333336</v>
      </c>
      <c r="L4" s="641">
        <f>日報表!F183</f>
        <v>661.18476727785605</v>
      </c>
      <c r="M4" s="641">
        <f>日報表!E183</f>
        <v>157.18074753173482</v>
      </c>
    </row>
    <row r="5" spans="1:13" s="381" customFormat="1" ht="98.25" customHeight="1" thickTop="1" thickBot="1">
      <c r="A5" s="1189" t="s">
        <v>200</v>
      </c>
      <c r="B5" s="1186">
        <v>0.97199999999999998</v>
      </c>
      <c r="C5" s="382">
        <f>日報表!K184</f>
        <v>0.96852543317503814</v>
      </c>
      <c r="D5" s="638">
        <f>C5*100</f>
        <v>96.852543317503816</v>
      </c>
      <c r="G5" s="1172" t="s">
        <v>275</v>
      </c>
      <c r="H5" s="679">
        <f>日報表!D184</f>
        <v>14.770833333333336</v>
      </c>
    </row>
    <row r="6" spans="1:13" s="381" customFormat="1" ht="98.25" customHeight="1" thickTop="1" thickBot="1">
      <c r="A6" s="1188" t="s">
        <v>149</v>
      </c>
      <c r="B6" s="1186">
        <v>0.90500000000000003</v>
      </c>
      <c r="C6" s="382">
        <f>日報表!N184</f>
        <v>0.92192290365717078</v>
      </c>
      <c r="D6" s="638">
        <f>C6*100</f>
        <v>92.192290365717071</v>
      </c>
      <c r="G6" s="1173" t="s">
        <v>276</v>
      </c>
      <c r="H6" s="680">
        <f>日報表!E183</f>
        <v>157.18074753173482</v>
      </c>
    </row>
    <row r="7" spans="1:13" s="381" customFormat="1" ht="98.25" customHeight="1" thickTop="1" thickBot="1">
      <c r="A7" s="1188" t="s">
        <v>201</v>
      </c>
      <c r="B7" s="1186">
        <v>2.5000000000000001E-2</v>
      </c>
      <c r="C7" s="382"/>
      <c r="D7" s="638">
        <f>C7*100</f>
        <v>0</v>
      </c>
      <c r="G7" s="1174" t="s">
        <v>15450</v>
      </c>
      <c r="H7" s="1093">
        <f>日報表!F183</f>
        <v>661.18476727785605</v>
      </c>
    </row>
    <row r="8" spans="1:13" s="381" customFormat="1" ht="98.25" customHeight="1" thickTop="1" thickBot="1">
      <c r="A8" s="1190" t="s">
        <v>379</v>
      </c>
      <c r="B8" s="1187" t="s">
        <v>380</v>
      </c>
      <c r="C8" s="525" t="s">
        <v>16718</v>
      </c>
      <c r="G8" s="1171" t="s">
        <v>277</v>
      </c>
      <c r="H8" s="681">
        <f>月報!F12</f>
        <v>276931</v>
      </c>
    </row>
    <row r="9" spans="1:13" s="381" customFormat="1" ht="98.25" customHeight="1" thickTop="1" thickBot="1">
      <c r="A9" s="1190" t="s">
        <v>381</v>
      </c>
      <c r="B9" s="1187" t="s">
        <v>382</v>
      </c>
      <c r="C9" s="525" t="s">
        <v>16690</v>
      </c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683</v>
      </c>
      <c r="B12" s="844" t="s">
        <v>684</v>
      </c>
      <c r="C12" s="844" t="s">
        <v>685</v>
      </c>
      <c r="D12" s="844" t="s">
        <v>686</v>
      </c>
      <c r="G12" s="676"/>
      <c r="H12" s="676"/>
    </row>
    <row r="13" spans="1:13" s="845" customFormat="1" ht="27">
      <c r="A13" s="844" t="s">
        <v>687</v>
      </c>
      <c r="B13" s="844" t="s">
        <v>688</v>
      </c>
      <c r="C13" s="844" t="s">
        <v>689</v>
      </c>
      <c r="D13" s="844" t="s">
        <v>690</v>
      </c>
    </row>
    <row r="14" spans="1:13" s="845" customFormat="1" ht="27">
      <c r="A14" s="844" t="s">
        <v>687</v>
      </c>
      <c r="B14" s="844" t="s">
        <v>691</v>
      </c>
      <c r="C14" s="844" t="s">
        <v>692</v>
      </c>
      <c r="D14" s="844" t="s">
        <v>690</v>
      </c>
    </row>
    <row r="15" spans="1:13" s="845" customFormat="1" ht="27">
      <c r="A15" s="844" t="s">
        <v>687</v>
      </c>
      <c r="B15" s="844" t="s">
        <v>693</v>
      </c>
      <c r="C15" s="844" t="s">
        <v>694</v>
      </c>
      <c r="D15" s="844" t="s">
        <v>690</v>
      </c>
    </row>
    <row r="16" spans="1:13" s="845" customFormat="1" ht="27">
      <c r="A16" s="844" t="s">
        <v>687</v>
      </c>
      <c r="B16" s="844" t="s">
        <v>695</v>
      </c>
      <c r="C16" s="844" t="s">
        <v>695</v>
      </c>
      <c r="D16" s="844" t="s">
        <v>696</v>
      </c>
    </row>
    <row r="17" spans="1:8" s="845" customFormat="1" ht="27">
      <c r="A17" s="844" t="s">
        <v>687</v>
      </c>
      <c r="B17" s="844" t="s">
        <v>697</v>
      </c>
      <c r="C17" s="844" t="s">
        <v>697</v>
      </c>
      <c r="D17" s="844" t="s">
        <v>696</v>
      </c>
    </row>
    <row r="18" spans="1:8" s="845" customFormat="1" ht="27">
      <c r="A18" s="844" t="s">
        <v>687</v>
      </c>
      <c r="B18" s="844" t="s">
        <v>698</v>
      </c>
      <c r="C18" s="844" t="s">
        <v>698</v>
      </c>
      <c r="D18" s="844" t="s">
        <v>696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11318" priority="3" stopIfTrue="1" operator="lessThan">
      <formula>$B$4</formula>
    </cfRule>
  </conditionalFormatting>
  <conditionalFormatting sqref="C5">
    <cfRule type="cellIs" dxfId="11317" priority="7" stopIfTrue="1" operator="lessThan">
      <formula>$B$5</formula>
    </cfRule>
  </conditionalFormatting>
  <conditionalFormatting sqref="C6">
    <cfRule type="cellIs" dxfId="11316" priority="6" stopIfTrue="1" operator="lessThan">
      <formula>$B$6</formula>
    </cfRule>
  </conditionalFormatting>
  <conditionalFormatting sqref="C7">
    <cfRule type="cellIs" dxfId="11315" priority="4" stopIfTrue="1" operator="greaterThan">
      <formula>$B$7</formula>
    </cfRule>
  </conditionalFormatting>
  <conditionalFormatting sqref="C8">
    <cfRule type="cellIs" dxfId="11314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" sqref="F2:F4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5" customWidth="1"/>
    <col min="6" max="6" width="12.75" style="875" customWidth="1"/>
    <col min="7" max="7" width="14.875" style="875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86" t="s">
        <v>15147</v>
      </c>
      <c r="H1" s="849" t="s">
        <v>251</v>
      </c>
      <c r="I1" s="849"/>
      <c r="J1" s="850" t="s">
        <v>252</v>
      </c>
      <c r="K1" s="850"/>
      <c r="M1" s="1157" t="s">
        <v>15451</v>
      </c>
      <c r="N1" s="1157" t="s">
        <v>15452</v>
      </c>
      <c r="O1" t="s">
        <v>15453</v>
      </c>
    </row>
    <row r="2" spans="1:20" ht="16.5" customHeight="1">
      <c r="A2" s="1642" t="s">
        <v>184</v>
      </c>
      <c r="B2" s="421" t="s">
        <v>185</v>
      </c>
      <c r="C2" s="428">
        <f>日報表!K68*100</f>
        <v>96.926735399297897</v>
      </c>
      <c r="E2" s="1109" t="s">
        <v>16502</v>
      </c>
      <c r="F2" s="1087">
        <f>F22</f>
        <v>96.852543317503816</v>
      </c>
      <c r="H2" s="849" t="s">
        <v>81</v>
      </c>
      <c r="I2" s="849" t="s">
        <v>155</v>
      </c>
      <c r="J2" s="850" t="s">
        <v>81</v>
      </c>
      <c r="K2" s="850" t="s">
        <v>155</v>
      </c>
      <c r="M2" s="1157">
        <v>1983630</v>
      </c>
      <c r="N2" s="1157">
        <v>1589545</v>
      </c>
    </row>
    <row r="3" spans="1:20" ht="16.5" customHeight="1">
      <c r="A3" s="1642"/>
      <c r="B3" s="421" t="s">
        <v>186</v>
      </c>
      <c r="C3" s="428">
        <f>日報表!K91*100</f>
        <v>97.171006141003474</v>
      </c>
      <c r="E3" s="1109" t="s">
        <v>16501</v>
      </c>
      <c r="F3" s="1087">
        <f>F24</f>
        <v>92.192290365717071</v>
      </c>
      <c r="H3" s="1231">
        <f>GETPIVOTDATA("計數 - 高低壓",高低壓!$A$3,"高低壓","低壓")</f>
        <v>266</v>
      </c>
      <c r="I3" s="1232">
        <f>GETPIVOTDATA("加總 - 耗氣量(立方/日)",高低壓!$A$3,"高低壓","低壓")</f>
        <v>4941755.827200002</v>
      </c>
      <c r="J3" s="1233">
        <f>GETPIVOTDATA("計數 - 高低壓",高低壓!$A$3,"高低壓","高壓")</f>
        <v>124</v>
      </c>
      <c r="K3" s="1234">
        <f>GETPIVOTDATA("加總 - 耗氣量(立方/日)",高低壓!$A$3,"高低壓","高壓")</f>
        <v>2643900.6527999979</v>
      </c>
    </row>
    <row r="4" spans="1:20" ht="16.5" customHeight="1">
      <c r="A4" s="1642"/>
      <c r="B4" s="421" t="s">
        <v>187</v>
      </c>
      <c r="C4" s="428">
        <f>日報表!K110*100</f>
        <v>99.723712916938439</v>
      </c>
      <c r="E4" s="1109" t="s">
        <v>16500</v>
      </c>
      <c r="F4" s="1464">
        <f>(F9/F15)*100</f>
        <v>1.7734758524168952</v>
      </c>
      <c r="H4" s="508" t="s">
        <v>479</v>
      </c>
      <c r="I4" s="698"/>
      <c r="J4" s="690"/>
      <c r="K4" s="508" t="s">
        <v>16095</v>
      </c>
      <c r="L4" s="698"/>
    </row>
    <row r="5" spans="1:20" ht="16.5" customHeight="1">
      <c r="A5" s="1642"/>
      <c r="B5" s="421" t="s">
        <v>188</v>
      </c>
      <c r="C5" s="428">
        <f>日報表!K146*100</f>
        <v>0</v>
      </c>
      <c r="E5" s="1088" t="s">
        <v>15148</v>
      </c>
      <c r="F5" s="1089">
        <f>日報表!M184</f>
        <v>3.2502872366684343</v>
      </c>
      <c r="G5" s="1155" t="s">
        <v>16689</v>
      </c>
      <c r="H5" s="697" t="s">
        <v>441</v>
      </c>
      <c r="I5" s="697" t="s">
        <v>442</v>
      </c>
      <c r="J5" s="697" t="s">
        <v>443</v>
      </c>
      <c r="K5" s="1281" t="s">
        <v>16096</v>
      </c>
      <c r="L5" s="1284">
        <f>F6</f>
        <v>14.770833333333336</v>
      </c>
      <c r="M5" s="690"/>
    </row>
    <row r="6" spans="1:20" ht="16.5" customHeight="1">
      <c r="A6" s="1642"/>
      <c r="B6" s="422" t="s">
        <v>159</v>
      </c>
      <c r="C6" s="428">
        <f>日報表!K182*100</f>
        <v>96.688669004899339</v>
      </c>
      <c r="E6" s="1090" t="s">
        <v>15149</v>
      </c>
      <c r="F6" s="1091">
        <f>日報表!D184</f>
        <v>14.770833333333336</v>
      </c>
      <c r="G6" s="1156">
        <f>F6/28</f>
        <v>0.52752976190476197</v>
      </c>
      <c r="H6" s="953">
        <f>F6</f>
        <v>14.770833333333336</v>
      </c>
      <c r="I6" s="954">
        <f>日報表!F183</f>
        <v>661.18476727785605</v>
      </c>
      <c r="J6" s="955">
        <f>F7</f>
        <v>157.18074753173482</v>
      </c>
      <c r="K6" s="1281" t="s">
        <v>16097</v>
      </c>
      <c r="L6" s="1281">
        <f>F13</f>
        <v>1589544.9</v>
      </c>
      <c r="M6" s="1283"/>
    </row>
    <row r="7" spans="1:20" ht="16.5" customHeight="1">
      <c r="A7" s="1642"/>
      <c r="B7" s="423" t="s">
        <v>189</v>
      </c>
      <c r="C7" s="428">
        <f>日報表!K184*100</f>
        <v>96.852543317503816</v>
      </c>
      <c r="E7" s="1092" t="s">
        <v>15150</v>
      </c>
      <c r="F7" s="1093">
        <f>日報表!E183</f>
        <v>157.18074753173482</v>
      </c>
      <c r="L7" s="1281"/>
      <c r="M7" s="1283"/>
    </row>
    <row r="8" spans="1:20" ht="16.5" customHeight="1">
      <c r="A8" s="1642" t="s">
        <v>190</v>
      </c>
      <c r="B8" s="421" t="s">
        <v>185</v>
      </c>
      <c r="C8" s="428">
        <f>日報表!N68*100</f>
        <v>88.709960144553477</v>
      </c>
      <c r="E8" s="1153" t="s">
        <v>15450</v>
      </c>
      <c r="F8" s="1093">
        <f>日報表!F183</f>
        <v>661.18476727785605</v>
      </c>
    </row>
    <row r="9" spans="1:20" ht="16.5" customHeight="1">
      <c r="A9" s="1642"/>
      <c r="B9" s="421" t="s">
        <v>186</v>
      </c>
      <c r="C9" s="428">
        <f>日報表!N91*100</f>
        <v>89.129296692895522</v>
      </c>
      <c r="E9" s="1285" t="s">
        <v>16098</v>
      </c>
      <c r="F9" s="1285">
        <f>'(示眾台)'!S35</f>
        <v>24900</v>
      </c>
      <c r="H9" s="1208" t="s">
        <v>15834</v>
      </c>
      <c r="I9" s="626" t="s">
        <v>15699</v>
      </c>
      <c r="J9" s="626" t="s">
        <v>15700</v>
      </c>
      <c r="K9" s="626" t="s">
        <v>15701</v>
      </c>
      <c r="L9" s="626" t="s">
        <v>15702</v>
      </c>
      <c r="M9" s="626" t="s">
        <v>15703</v>
      </c>
      <c r="N9" s="626" t="s">
        <v>15704</v>
      </c>
      <c r="O9" s="626" t="s">
        <v>15705</v>
      </c>
      <c r="P9" s="626" t="s">
        <v>15706</v>
      </c>
      <c r="Q9" s="626" t="s">
        <v>15707</v>
      </c>
      <c r="R9" s="626" t="s">
        <v>15708</v>
      </c>
      <c r="S9" s="626" t="s">
        <v>15709</v>
      </c>
      <c r="T9" s="626" t="s">
        <v>15710</v>
      </c>
    </row>
    <row r="10" spans="1:20" ht="16.5" customHeight="1">
      <c r="A10" s="1642"/>
      <c r="B10" s="421" t="s">
        <v>187</v>
      </c>
      <c r="C10" s="428">
        <f>日報表!N110*100</f>
        <v>99.723712916938439</v>
      </c>
      <c r="E10" s="1286" t="s">
        <v>16099</v>
      </c>
      <c r="F10" s="1286">
        <f>'(示眾台)'!AM37</f>
        <v>276931</v>
      </c>
      <c r="H10" s="1209" t="s">
        <v>30</v>
      </c>
      <c r="I10" s="1210">
        <v>99.625998371588096</v>
      </c>
      <c r="J10" s="1210">
        <v>99.748228849327248</v>
      </c>
      <c r="K10" s="1210">
        <v>99.722614153660345</v>
      </c>
      <c r="L10" s="1210">
        <v>99.645430232878439</v>
      </c>
      <c r="M10" s="1210">
        <v>99.664693685335124</v>
      </c>
      <c r="N10" s="1210">
        <v>99.54982525305094</v>
      </c>
      <c r="O10" s="1210">
        <v>99.575816842662562</v>
      </c>
      <c r="P10" s="1210">
        <v>99.536329812287477</v>
      </c>
      <c r="Q10" s="1210">
        <v>99.685926237621729</v>
      </c>
      <c r="R10" s="1210"/>
      <c r="S10" s="1210"/>
      <c r="T10" s="1210">
        <v>99.66762835028797</v>
      </c>
    </row>
    <row r="11" spans="1:20" ht="16.5" customHeight="1">
      <c r="A11" s="1642"/>
      <c r="B11" s="421" t="s">
        <v>188</v>
      </c>
      <c r="C11" s="428">
        <f>日報表!N146*100</f>
        <v>0</v>
      </c>
      <c r="H11" s="1209" t="s">
        <v>31</v>
      </c>
      <c r="I11" s="1210">
        <v>99.398725460737197</v>
      </c>
      <c r="J11" s="1210">
        <v>99.470928848476419</v>
      </c>
      <c r="K11" s="1210">
        <v>99.471074008268303</v>
      </c>
      <c r="L11" s="1210">
        <v>99.251143710278328</v>
      </c>
      <c r="M11" s="1210">
        <v>99.297097578347575</v>
      </c>
      <c r="N11" s="1210">
        <v>99.321496673158052</v>
      </c>
      <c r="O11" s="1210">
        <v>99.169469686296623</v>
      </c>
      <c r="P11" s="1210">
        <v>99.308749420759938</v>
      </c>
      <c r="Q11" s="1210">
        <v>99.168586404914549</v>
      </c>
      <c r="R11" s="1210"/>
      <c r="S11" s="1210"/>
      <c r="T11" s="1210">
        <v>99.266371167412842</v>
      </c>
    </row>
    <row r="12" spans="1:20" ht="16.5" customHeight="1">
      <c r="A12" s="1642"/>
      <c r="B12" s="422" t="s">
        <v>159</v>
      </c>
      <c r="C12" s="428">
        <f>日報表!N182*100</f>
        <v>91.235286878683965</v>
      </c>
      <c r="E12" s="1094" t="s">
        <v>15151</v>
      </c>
      <c r="F12" s="1095">
        <f>F20</f>
        <v>276931</v>
      </c>
      <c r="H12" s="1209" t="s">
        <v>32</v>
      </c>
      <c r="I12" s="1210">
        <v>99.807265635012172</v>
      </c>
      <c r="J12" s="1210">
        <v>99.61064286825841</v>
      </c>
      <c r="K12" s="1210">
        <v>99.840624381065552</v>
      </c>
      <c r="L12" s="1210">
        <v>99.322102949914367</v>
      </c>
      <c r="M12" s="1210">
        <v>99.293536774050594</v>
      </c>
      <c r="N12" s="1210">
        <v>99.504731086334303</v>
      </c>
      <c r="O12" s="1210">
        <v>99.326609728858855</v>
      </c>
      <c r="P12" s="1210">
        <v>99.785930167273889</v>
      </c>
      <c r="Q12" s="1210">
        <v>0</v>
      </c>
      <c r="R12" s="1210"/>
      <c r="S12" s="1210"/>
      <c r="T12" s="1210">
        <v>100</v>
      </c>
    </row>
    <row r="13" spans="1:20" ht="16.5" customHeight="1">
      <c r="A13" s="1642"/>
      <c r="B13" s="423" t="s">
        <v>189</v>
      </c>
      <c r="C13" s="428">
        <f>日報表!N184*100</f>
        <v>92.192290365717071</v>
      </c>
      <c r="E13" s="1354" t="s">
        <v>16499</v>
      </c>
      <c r="F13" s="1237">
        <f>G16</f>
        <v>1589544.9</v>
      </c>
      <c r="H13" s="1209" t="s">
        <v>143</v>
      </c>
      <c r="I13" s="1210">
        <v>99.871546412244072</v>
      </c>
      <c r="J13" s="1210">
        <v>99.578381941320558</v>
      </c>
      <c r="K13" s="1210">
        <v>99.806807170542626</v>
      </c>
      <c r="L13" s="1210">
        <v>99.805608244023773</v>
      </c>
      <c r="M13" s="1210">
        <v>99.725397370486647</v>
      </c>
      <c r="N13" s="1210">
        <v>99.746052577996238</v>
      </c>
      <c r="O13" s="1210">
        <v>99.8013629499507</v>
      </c>
      <c r="P13" s="1210">
        <v>99.607725481013162</v>
      </c>
      <c r="Q13" s="1210">
        <v>99.753881039595328</v>
      </c>
      <c r="R13" s="1210"/>
      <c r="S13" s="1210"/>
      <c r="T13" s="1210">
        <v>99.71866524901381</v>
      </c>
    </row>
    <row r="14" spans="1:20" ht="16.5" customHeight="1" thickBot="1">
      <c r="A14" s="1642" t="s">
        <v>191</v>
      </c>
      <c r="B14" s="421" t="s">
        <v>185</v>
      </c>
      <c r="C14" s="427">
        <f>日報表!M68</f>
        <v>2.2082001972386585</v>
      </c>
    </row>
    <row r="15" spans="1:20" ht="16.5" customHeight="1" thickBot="1">
      <c r="A15" s="1642"/>
      <c r="B15" s="421" t="s">
        <v>186</v>
      </c>
      <c r="C15" s="427">
        <f>日報表!M91</f>
        <v>3.350083333333334</v>
      </c>
      <c r="E15" s="1307" t="s">
        <v>16486</v>
      </c>
      <c r="F15" s="1280">
        <f>日報表!P185</f>
        <v>1404022.5</v>
      </c>
      <c r="G15" s="1400" t="s">
        <v>16624</v>
      </c>
    </row>
    <row r="16" spans="1:20" ht="16.5" customHeight="1">
      <c r="A16" s="1642"/>
      <c r="B16" s="421" t="s">
        <v>187</v>
      </c>
      <c r="C16" s="427">
        <f>日報表!M110</f>
        <v>0</v>
      </c>
      <c r="E16" s="1279" t="s">
        <v>15685</v>
      </c>
      <c r="F16" s="1280">
        <f>G16</f>
        <v>1589544.9</v>
      </c>
      <c r="G16" s="1399">
        <v>1589544.9</v>
      </c>
    </row>
    <row r="17" spans="1:17" ht="16.5" customHeight="1" thickBot="1">
      <c r="A17" s="1642"/>
      <c r="B17" s="421" t="s">
        <v>188</v>
      </c>
      <c r="C17" s="427">
        <f>日報表!M146</f>
        <v>0</v>
      </c>
      <c r="E17" s="1086" t="s">
        <v>15157</v>
      </c>
    </row>
    <row r="18" spans="1:17" ht="16.5" customHeight="1" thickBot="1">
      <c r="A18" s="1642"/>
      <c r="B18" s="422" t="s">
        <v>159</v>
      </c>
      <c r="C18" s="427">
        <f>日報表!M182</f>
        <v>5.0477855477855478</v>
      </c>
      <c r="E18" s="1099" t="s">
        <v>15158</v>
      </c>
      <c r="F18" s="1100" t="s">
        <v>17299</v>
      </c>
      <c r="L18" s="1253" t="s">
        <v>15839</v>
      </c>
      <c r="M18" s="1632" t="s">
        <v>826</v>
      </c>
      <c r="N18" s="1633"/>
      <c r="O18" s="1634"/>
      <c r="P18" s="1632" t="s">
        <v>15840</v>
      </c>
      <c r="Q18" s="1634"/>
    </row>
    <row r="19" spans="1:17" ht="16.5" customHeight="1">
      <c r="A19" s="1642"/>
      <c r="B19" s="423" t="s">
        <v>189</v>
      </c>
      <c r="C19" s="427">
        <f>日報表!M184</f>
        <v>3.2502872366684343</v>
      </c>
      <c r="E19" s="1115" t="s">
        <v>15159</v>
      </c>
      <c r="F19" s="1112">
        <f>'(示眾台)'!Z36</f>
        <v>1404022.5</v>
      </c>
      <c r="L19" s="1635" t="s">
        <v>15841</v>
      </c>
      <c r="M19" s="1256" t="s">
        <v>15842</v>
      </c>
      <c r="N19" s="1257">
        <v>97.2</v>
      </c>
      <c r="O19" s="1258" t="s">
        <v>15846</v>
      </c>
      <c r="P19" s="1259"/>
      <c r="Q19" s="1260" t="s">
        <v>15846</v>
      </c>
    </row>
    <row r="20" spans="1:17" ht="16.5" customHeight="1">
      <c r="A20" s="1640" t="s">
        <v>192</v>
      </c>
      <c r="B20" s="1640"/>
      <c r="C20" s="466">
        <f>(日報表!B184/日報表!G184)*100</f>
        <v>0.21872868846475038</v>
      </c>
      <c r="E20" s="1116" t="s">
        <v>15160</v>
      </c>
      <c r="F20" s="1113">
        <f>'(示眾台)'!AM37</f>
        <v>276931</v>
      </c>
      <c r="L20" s="1636"/>
      <c r="M20" s="1256" t="s">
        <v>15843</v>
      </c>
      <c r="N20" s="1257">
        <v>97.6</v>
      </c>
      <c r="O20" s="1258" t="s">
        <v>15846</v>
      </c>
      <c r="P20" s="1259"/>
      <c r="Q20" s="1260" t="s">
        <v>15846</v>
      </c>
    </row>
    <row r="21" spans="1:17" ht="16.5" customHeight="1" thickBot="1">
      <c r="A21" s="1640" t="s">
        <v>193</v>
      </c>
      <c r="B21" s="1640"/>
      <c r="C21" s="426"/>
      <c r="E21" s="1117" t="s">
        <v>15161</v>
      </c>
      <c r="F21" s="1114">
        <f>F19-F20</f>
        <v>1127091.5</v>
      </c>
      <c r="L21" s="1636"/>
      <c r="M21" s="1256" t="s">
        <v>15844</v>
      </c>
      <c r="N21" s="1257">
        <v>91.6</v>
      </c>
      <c r="O21" s="1258" t="s">
        <v>15846</v>
      </c>
      <c r="P21" s="1259"/>
      <c r="Q21" s="1260" t="s">
        <v>15846</v>
      </c>
    </row>
    <row r="22" spans="1:17" ht="16.5" customHeight="1" thickBot="1">
      <c r="A22" s="1640" t="s">
        <v>194</v>
      </c>
      <c r="B22" s="1640"/>
      <c r="C22" s="501">
        <f>日報表!B185*100</f>
        <v>2490000</v>
      </c>
      <c r="E22" s="1118" t="s">
        <v>15162</v>
      </c>
      <c r="F22" s="1175">
        <f>日報表!K184*100</f>
        <v>96.852543317503816</v>
      </c>
      <c r="L22" s="1637"/>
      <c r="M22" s="1261" t="s">
        <v>15845</v>
      </c>
      <c r="N22" s="1262">
        <v>1.2</v>
      </c>
      <c r="O22" s="1263" t="s">
        <v>15846</v>
      </c>
      <c r="P22" s="1264"/>
      <c r="Q22" s="1265" t="s">
        <v>15846</v>
      </c>
    </row>
    <row r="23" spans="1:17" ht="16.5" customHeight="1" thickBot="1">
      <c r="A23" s="1640" t="s">
        <v>195</v>
      </c>
      <c r="B23" s="1640"/>
      <c r="C23" s="426">
        <f>日報表!G184</f>
        <v>1404022.5</v>
      </c>
      <c r="E23" s="1119" t="s">
        <v>15163</v>
      </c>
      <c r="F23" s="1176">
        <f>'(示眾台)'!AQ35*100</f>
        <v>96.079200313372965</v>
      </c>
      <c r="L23" s="1254" t="s">
        <v>15847</v>
      </c>
      <c r="M23" s="1266" t="s">
        <v>15848</v>
      </c>
      <c r="N23" s="1267">
        <v>0</v>
      </c>
      <c r="O23" s="1268" t="s">
        <v>15849</v>
      </c>
      <c r="P23" s="1269">
        <v>0</v>
      </c>
      <c r="Q23" s="1270" t="s">
        <v>15849</v>
      </c>
    </row>
    <row r="24" spans="1:17" ht="16.5" customHeight="1" thickBot="1">
      <c r="E24" s="1120" t="s">
        <v>15164</v>
      </c>
      <c r="F24" s="1177">
        <f>日報表!N184*100</f>
        <v>92.192290365717071</v>
      </c>
      <c r="L24" s="1254" t="s">
        <v>15850</v>
      </c>
      <c r="M24" s="1266" t="s">
        <v>15851</v>
      </c>
      <c r="N24" s="1267">
        <v>0</v>
      </c>
      <c r="O24" s="1268" t="s">
        <v>15849</v>
      </c>
      <c r="P24" s="1269">
        <v>0</v>
      </c>
      <c r="Q24" s="1271" t="s">
        <v>15849</v>
      </c>
    </row>
    <row r="25" spans="1:17" ht="16.5" customHeight="1" thickBot="1">
      <c r="A25" s="1641" t="s">
        <v>160</v>
      </c>
      <c r="B25" s="421" t="s">
        <v>185</v>
      </c>
      <c r="C25" s="427">
        <f>GETPIVOTDATA("效率平均",效率!$A$3,"機型","A")</f>
        <v>86.919097334956689</v>
      </c>
      <c r="E25" s="1117" t="s">
        <v>15165</v>
      </c>
      <c r="F25" s="1178">
        <f>'(示眾台)'!AR35*100</f>
        <v>90.500771232859094</v>
      </c>
      <c r="L25" s="1638" t="s">
        <v>15852</v>
      </c>
      <c r="M25" s="1272" t="s">
        <v>15853</v>
      </c>
      <c r="N25" s="1273" t="s">
        <v>15862</v>
      </c>
      <c r="O25" s="1274" t="s">
        <v>15846</v>
      </c>
      <c r="P25" s="1259"/>
      <c r="Q25" s="1275" t="s">
        <v>15846</v>
      </c>
    </row>
    <row r="26" spans="1:17" ht="16.5" customHeight="1" thickBot="1">
      <c r="A26" s="1642"/>
      <c r="B26" s="421" t="s">
        <v>186</v>
      </c>
      <c r="C26" s="427">
        <f>GETPIVOTDATA("效率平均",效率!$A$3,"機型","J")</f>
        <v>71.384999999999991</v>
      </c>
      <c r="E26" s="1118" t="s">
        <v>15166</v>
      </c>
      <c r="F26" s="1175">
        <f>F4</f>
        <v>1.7734758524168952</v>
      </c>
      <c r="L26" s="1639"/>
      <c r="M26" s="1266" t="s">
        <v>15854</v>
      </c>
      <c r="N26" s="1276" t="s">
        <v>15861</v>
      </c>
      <c r="O26" s="1277" t="s">
        <v>15846</v>
      </c>
      <c r="P26" s="1264"/>
      <c r="Q26" s="1278" t="s">
        <v>15846</v>
      </c>
    </row>
    <row r="27" spans="1:17" ht="16.5" customHeight="1" thickBot="1">
      <c r="A27" s="1642"/>
      <c r="B27" s="421" t="s">
        <v>187</v>
      </c>
      <c r="C27" s="427">
        <f>GETPIVOTDATA("效率平均",效率!$A$3,"機型","S")</f>
        <v>27.199484126984128</v>
      </c>
      <c r="E27" s="1119" t="s">
        <v>15167</v>
      </c>
      <c r="F27" s="1176">
        <f>('(示眾台)'!S35/(F13-F12))*100</f>
        <v>1.8969782355649289</v>
      </c>
      <c r="G27" s="1169" t="s">
        <v>15458</v>
      </c>
      <c r="H27" s="1170"/>
      <c r="I27" s="1170"/>
      <c r="J27" s="1170"/>
      <c r="K27" s="1170"/>
      <c r="L27" s="1255" t="s">
        <v>616</v>
      </c>
      <c r="M27" s="1626" t="s">
        <v>15855</v>
      </c>
      <c r="N27" s="1627"/>
      <c r="O27" s="1628"/>
      <c r="P27" s="1264"/>
      <c r="Q27" s="1278"/>
    </row>
    <row r="28" spans="1:17" ht="16.5" customHeight="1" thickBot="1">
      <c r="A28" s="1642"/>
      <c r="B28" s="422" t="s">
        <v>159</v>
      </c>
      <c r="C28" s="427">
        <f>GETPIVOTDATA("效率平均",效率!$A$3,"機型","T")</f>
        <v>87.976665079365077</v>
      </c>
      <c r="E28" s="1121" t="s">
        <v>15168</v>
      </c>
      <c r="F28" s="1101">
        <v>20.103000000000002</v>
      </c>
      <c r="L28" s="1255" t="s">
        <v>15856</v>
      </c>
      <c r="M28" s="1626" t="s">
        <v>15857</v>
      </c>
      <c r="N28" s="1627"/>
      <c r="O28" s="1628"/>
      <c r="P28" s="1264"/>
      <c r="Q28" s="1278"/>
    </row>
    <row r="29" spans="1:17" ht="16.5" customHeight="1" thickBot="1">
      <c r="A29" s="1642"/>
      <c r="B29" s="423" t="s">
        <v>189</v>
      </c>
      <c r="C29" s="427">
        <f>GETPIVOTDATA("效率平均",效率!$A$3)</f>
        <v>83.087602342026699</v>
      </c>
      <c r="E29" s="1117" t="s">
        <v>15169</v>
      </c>
      <c r="F29" s="1102">
        <v>22.565476148423624</v>
      </c>
      <c r="L29" s="1255" t="s">
        <v>15858</v>
      </c>
      <c r="M29" s="1629" t="s">
        <v>15859</v>
      </c>
      <c r="N29" s="1630"/>
      <c r="O29" s="1630"/>
      <c r="P29" s="1630"/>
      <c r="Q29" s="1631"/>
    </row>
    <row r="30" spans="1:17" ht="16.5" customHeight="1">
      <c r="E30" s="1103" t="s">
        <v>15170</v>
      </c>
      <c r="F30" s="1104"/>
      <c r="L30" s="1165" t="s">
        <v>15860</v>
      </c>
    </row>
    <row r="31" spans="1:17" ht="16.5" customHeight="1" thickBot="1">
      <c r="A31" s="1641" t="s">
        <v>161</v>
      </c>
      <c r="B31" s="421" t="s">
        <v>185</v>
      </c>
      <c r="C31" s="491">
        <f>'(示眾台)'!L33</f>
        <v>120.16666666666667</v>
      </c>
      <c r="E31" s="1105" t="s">
        <v>15171</v>
      </c>
      <c r="F31" s="1106">
        <v>-9490</v>
      </c>
      <c r="H31" s="1"/>
      <c r="I31" s="1"/>
      <c r="J31" s="1"/>
      <c r="K31" s="1"/>
      <c r="L31" s="1"/>
      <c r="M31" s="1"/>
    </row>
    <row r="32" spans="1:17" ht="16.5" customHeight="1">
      <c r="A32" s="1642"/>
      <c r="B32" s="421" t="s">
        <v>186</v>
      </c>
      <c r="C32" s="491">
        <f>'(示眾台)'!M33</f>
        <v>53</v>
      </c>
      <c r="E32" s="1418" t="s">
        <v>555</v>
      </c>
      <c r="F32" s="875">
        <f>'(示眾台)'!AG36</f>
        <v>3097050</v>
      </c>
      <c r="G32" s="1107"/>
      <c r="H32" s="493"/>
      <c r="I32" s="493"/>
      <c r="J32" s="493"/>
      <c r="K32" s="493"/>
      <c r="L32" s="493"/>
      <c r="M32" s="493"/>
    </row>
    <row r="33" spans="1:10" ht="16.5" customHeight="1">
      <c r="A33" s="1642"/>
      <c r="B33" s="421" t="s">
        <v>187</v>
      </c>
      <c r="C33" s="491">
        <f>'(示眾台)'!N33</f>
        <v>34.666666666666664</v>
      </c>
      <c r="E33" s="1235" t="s">
        <v>15172</v>
      </c>
      <c r="F33" s="875">
        <v>780844.5</v>
      </c>
      <c r="G33" s="1108"/>
      <c r="H33" s="1236" t="s">
        <v>82</v>
      </c>
      <c r="I33" s="875">
        <f>日報表!G68</f>
        <v>352726</v>
      </c>
      <c r="J33" s="1111">
        <f>日報表!D68</f>
        <v>8.2708333333333339</v>
      </c>
    </row>
    <row r="34" spans="1:10" ht="16.5" customHeight="1">
      <c r="A34" s="1642"/>
      <c r="B34" s="421" t="s">
        <v>188</v>
      </c>
      <c r="C34" s="491">
        <f>'(示眾台)'!O33</f>
        <v>3</v>
      </c>
      <c r="E34" s="1235" t="s">
        <v>15173</v>
      </c>
      <c r="F34" s="875">
        <v>715425</v>
      </c>
      <c r="H34" s="1235" t="s">
        <v>485</v>
      </c>
      <c r="I34" s="875">
        <f>日報表!G91</f>
        <v>94891</v>
      </c>
      <c r="J34" s="1111">
        <f>日報表!D91</f>
        <v>1</v>
      </c>
    </row>
    <row r="35" spans="1:10" ht="16.5" customHeight="1">
      <c r="A35" s="1642"/>
      <c r="B35" s="422" t="s">
        <v>159</v>
      </c>
      <c r="C35" s="491" t="e">
        <f>'(示眾台)'!P33</f>
        <v>#DIV/0!</v>
      </c>
      <c r="E35" s="1235" t="s">
        <v>15174</v>
      </c>
      <c r="F35" s="875">
        <v>117182</v>
      </c>
      <c r="H35" s="1235" t="s">
        <v>658</v>
      </c>
      <c r="I35" s="875">
        <f>日報表!G110</f>
        <v>600</v>
      </c>
      <c r="J35" s="1111">
        <f>日報表!D110</f>
        <v>0.27083333333333331</v>
      </c>
    </row>
    <row r="36" spans="1:10" ht="16.5" customHeight="1">
      <c r="A36" s="1642"/>
      <c r="B36" s="423" t="s">
        <v>189</v>
      </c>
      <c r="C36" s="491" t="e">
        <f>AVERAGE(C31:C35)</f>
        <v>#DIV/0!</v>
      </c>
      <c r="E36" s="1235"/>
      <c r="F36" s="1107"/>
      <c r="H36" s="1235" t="s">
        <v>486</v>
      </c>
      <c r="I36" s="875"/>
      <c r="J36" s="875"/>
    </row>
    <row r="37" spans="1:10" ht="16.5" customHeight="1">
      <c r="E37" s="875" t="s">
        <v>15153</v>
      </c>
      <c r="F37" s="1096">
        <f>J3/$F$41</f>
        <v>4.1333333333333337</v>
      </c>
      <c r="H37" s="1235" t="s">
        <v>487</v>
      </c>
      <c r="I37" s="875">
        <f>日報表!G182</f>
        <v>660237</v>
      </c>
      <c r="J37" s="1111">
        <f>日報表!D182</f>
        <v>5.229166666666667</v>
      </c>
    </row>
    <row r="38" spans="1:10" ht="16.5" customHeight="1" thickBot="1">
      <c r="A38" s="1641" t="s">
        <v>162</v>
      </c>
      <c r="B38" s="421" t="s">
        <v>185</v>
      </c>
      <c r="C38" s="427">
        <f>GETPIVOTDATA("IAD",IAD!$A$3,"機型","A")*100</f>
        <v>99.669371182215443</v>
      </c>
      <c r="E38" s="875" t="s">
        <v>15154</v>
      </c>
      <c r="F38" s="1097">
        <f>H3/$F$41</f>
        <v>8.8666666666666671</v>
      </c>
    </row>
    <row r="39" spans="1:10" ht="16.5" customHeight="1">
      <c r="A39" s="1642"/>
      <c r="B39" s="421" t="s">
        <v>186</v>
      </c>
      <c r="C39" s="427">
        <f>GETPIVOTDATA("IAD",IAD!$A$3,"機型","J")*100</f>
        <v>98.806907719017076</v>
      </c>
      <c r="E39" s="875" t="s">
        <v>15155</v>
      </c>
      <c r="F39" s="1098">
        <f>K3/$F$41</f>
        <v>88130.021759999931</v>
      </c>
    </row>
    <row r="40" spans="1:10" ht="16.5" customHeight="1">
      <c r="A40" s="1642"/>
      <c r="B40" s="421" t="s">
        <v>187</v>
      </c>
      <c r="C40" s="427">
        <f>GETPIVOTDATA("IAD",IAD!$A$3,"機型","S")*100</f>
        <v>99.642605408176337</v>
      </c>
      <c r="E40" s="875" t="s">
        <v>15156</v>
      </c>
      <c r="F40" s="1096">
        <f>I3/$F$41</f>
        <v>164725.19424000007</v>
      </c>
    </row>
    <row r="41" spans="1:10" ht="16.5" customHeight="1">
      <c r="A41" s="1642"/>
      <c r="B41" s="422" t="s">
        <v>159</v>
      </c>
      <c r="C41" s="427">
        <f>GETPIVOTDATA("IAD",IAD!$A$3,"機型","T")*100</f>
        <v>99.658408408408434</v>
      </c>
      <c r="E41" s="1463" t="s">
        <v>15152</v>
      </c>
      <c r="F41" s="1463">
        <v>30</v>
      </c>
    </row>
    <row r="42" spans="1:10" ht="16.5" customHeight="1">
      <c r="A42" s="1642"/>
      <c r="B42" s="423" t="s">
        <v>189</v>
      </c>
      <c r="C42" s="427"/>
    </row>
    <row r="44" spans="1:10" ht="16.5" customHeight="1">
      <c r="B44" s="424" t="s">
        <v>163</v>
      </c>
      <c r="E44" s="1373" t="s">
        <v>16519</v>
      </c>
      <c r="F44" s="81"/>
    </row>
    <row r="45" spans="1:10" ht="16.5" customHeight="1" thickBot="1">
      <c r="B45" s="424" t="s">
        <v>164</v>
      </c>
      <c r="E45" s="1376" t="s">
        <v>16520</v>
      </c>
      <c r="F45" s="81"/>
    </row>
    <row r="46" spans="1:10" ht="16.5" customHeight="1">
      <c r="B46" s="424" t="s">
        <v>165</v>
      </c>
      <c r="E46" s="1115" t="s">
        <v>16521</v>
      </c>
      <c r="F46" s="81"/>
    </row>
    <row r="47" spans="1:10" ht="16.5" customHeight="1">
      <c r="B47" s="424" t="s">
        <v>166</v>
      </c>
      <c r="E47" s="1377" t="s">
        <v>16522</v>
      </c>
      <c r="F47" s="81">
        <f>F16-F12</f>
        <v>1312613.8999999999</v>
      </c>
    </row>
    <row r="48" spans="1:10" ht="16.5" customHeight="1">
      <c r="B48" s="424" t="s">
        <v>167</v>
      </c>
      <c r="E48" s="1377" t="s">
        <v>16523</v>
      </c>
      <c r="F48" s="1374">
        <f>F23</f>
        <v>96.079200313372965</v>
      </c>
    </row>
    <row r="49" spans="2:6" ht="16.5" customHeight="1">
      <c r="B49" s="424" t="s">
        <v>168</v>
      </c>
      <c r="E49" s="1377" t="s">
        <v>16524</v>
      </c>
      <c r="F49" s="1374">
        <f>F25</f>
        <v>90.500771232859094</v>
      </c>
    </row>
    <row r="50" spans="2:6" ht="16.5" customHeight="1">
      <c r="B50" s="424" t="s">
        <v>169</v>
      </c>
      <c r="E50" s="1377" t="s">
        <v>16525</v>
      </c>
      <c r="F50" s="1374">
        <f>F27</f>
        <v>1.8969782355649289</v>
      </c>
    </row>
    <row r="51" spans="2:6" ht="16.5" customHeight="1" thickBot="1">
      <c r="B51" s="424" t="s">
        <v>170</v>
      </c>
      <c r="E51" s="1378" t="s">
        <v>16526</v>
      </c>
      <c r="F51" s="1375">
        <f>F29</f>
        <v>22.565476148423624</v>
      </c>
    </row>
    <row r="52" spans="2:6" ht="16.5" customHeight="1">
      <c r="B52" s="424" t="s">
        <v>171</v>
      </c>
      <c r="E52" s="1379" t="s">
        <v>16516</v>
      </c>
      <c r="F52" s="81"/>
    </row>
    <row r="53" spans="2:6" ht="16.5" customHeight="1">
      <c r="B53" s="424" t="s">
        <v>172</v>
      </c>
      <c r="E53" s="1380"/>
      <c r="F53" s="81"/>
    </row>
    <row r="54" spans="2:6" ht="16.5" customHeight="1">
      <c r="B54" s="424" t="s">
        <v>173</v>
      </c>
      <c r="E54" s="1381"/>
      <c r="F54" s="81"/>
    </row>
    <row r="55" spans="2:6" ht="16.5" customHeight="1" thickBot="1">
      <c r="B55" s="424" t="s">
        <v>174</v>
      </c>
      <c r="E55" s="1382" t="s">
        <v>16517</v>
      </c>
      <c r="F55" s="81"/>
    </row>
    <row r="56" spans="2:6" ht="16.5" customHeight="1">
      <c r="B56" s="424" t="s">
        <v>175</v>
      </c>
      <c r="E56" s="1115" t="s">
        <v>16521</v>
      </c>
      <c r="F56" s="81"/>
    </row>
    <row r="57" spans="2:6" ht="16.5" customHeight="1">
      <c r="B57" s="424" t="s">
        <v>176</v>
      </c>
      <c r="E57" s="1377" t="s">
        <v>16522</v>
      </c>
      <c r="F57" s="81">
        <f>F15</f>
        <v>1404022.5</v>
      </c>
    </row>
    <row r="58" spans="2:6" ht="16.5" customHeight="1">
      <c r="B58" s="424" t="s">
        <v>177</v>
      </c>
      <c r="E58" s="1377" t="s">
        <v>16523</v>
      </c>
      <c r="F58" s="1374">
        <f>F22</f>
        <v>96.852543317503816</v>
      </c>
    </row>
    <row r="59" spans="2:6" ht="16.5" customHeight="1">
      <c r="B59" s="424" t="s">
        <v>178</v>
      </c>
      <c r="E59" s="1377" t="s">
        <v>16524</v>
      </c>
      <c r="F59" s="1374">
        <f>F24</f>
        <v>92.192290365717071</v>
      </c>
    </row>
    <row r="60" spans="2:6" ht="16.5" customHeight="1">
      <c r="B60" s="424"/>
      <c r="E60" s="1377" t="s">
        <v>16525</v>
      </c>
      <c r="F60" s="1374">
        <f>F26</f>
        <v>1.7734758524168952</v>
      </c>
    </row>
    <row r="61" spans="2:6" ht="16.5" customHeight="1" thickBot="1">
      <c r="B61" s="424"/>
      <c r="E61" s="1378" t="s">
        <v>16526</v>
      </c>
      <c r="F61" s="1375">
        <f>F28</f>
        <v>20.103000000000002</v>
      </c>
    </row>
    <row r="62" spans="2:6" ht="16.5" customHeight="1">
      <c r="B62" s="424"/>
      <c r="E62" s="1383" t="s">
        <v>16518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643" t="s">
        <v>196</v>
      </c>
      <c r="B74" s="511" t="s">
        <v>280</v>
      </c>
      <c r="C74" s="512">
        <f>C2</f>
        <v>96.926735399297897</v>
      </c>
    </row>
    <row r="75" spans="1:3" ht="16.5" customHeight="1">
      <c r="A75" s="1643"/>
      <c r="B75" s="513" t="s">
        <v>281</v>
      </c>
      <c r="C75" s="514">
        <f>C3</f>
        <v>97.171006141003474</v>
      </c>
    </row>
    <row r="76" spans="1:3" ht="16.5" customHeight="1">
      <c r="A76" s="1643"/>
      <c r="B76" s="513" t="s">
        <v>282</v>
      </c>
      <c r="C76" s="514">
        <f>C4</f>
        <v>99.723712916938439</v>
      </c>
    </row>
    <row r="77" spans="1:3" ht="16.5" customHeight="1">
      <c r="A77" s="1643"/>
      <c r="B77" s="513" t="s">
        <v>283</v>
      </c>
      <c r="C77" s="514">
        <f>C5</f>
        <v>0</v>
      </c>
    </row>
    <row r="78" spans="1:3" ht="16.5" customHeight="1" thickBot="1">
      <c r="A78" s="1643"/>
      <c r="B78" s="515" t="s">
        <v>284</v>
      </c>
      <c r="C78" s="516">
        <f>C6</f>
        <v>96.688669004899339</v>
      </c>
    </row>
    <row r="79" spans="1:3" ht="16.5" customHeight="1">
      <c r="A79" s="1643"/>
      <c r="B79" s="511" t="s">
        <v>285</v>
      </c>
      <c r="C79" s="512">
        <f>C8</f>
        <v>88.709960144553477</v>
      </c>
    </row>
    <row r="80" spans="1:3" ht="16.5" customHeight="1">
      <c r="A80" s="1643"/>
      <c r="B80" s="513" t="s">
        <v>286</v>
      </c>
      <c r="C80" s="514">
        <f>C9</f>
        <v>89.129296692895522</v>
      </c>
    </row>
    <row r="81" spans="1:3" ht="16.5" customHeight="1">
      <c r="A81" s="1643"/>
      <c r="B81" s="513" t="s">
        <v>287</v>
      </c>
      <c r="C81" s="514">
        <f>C10</f>
        <v>99.723712916938439</v>
      </c>
    </row>
    <row r="82" spans="1:3" ht="16.5" customHeight="1">
      <c r="A82" s="1643"/>
      <c r="B82" s="513" t="s">
        <v>288</v>
      </c>
      <c r="C82" s="514">
        <f>C11</f>
        <v>0</v>
      </c>
    </row>
    <row r="83" spans="1:3" ht="16.5" customHeight="1" thickBot="1">
      <c r="A83" s="1643"/>
      <c r="B83" s="515" t="s">
        <v>289</v>
      </c>
      <c r="C83" s="516">
        <f>C12</f>
        <v>91.235286878683965</v>
      </c>
    </row>
    <row r="84" spans="1:3" ht="16.5" customHeight="1">
      <c r="A84" s="1643"/>
      <c r="B84" s="511" t="s">
        <v>290</v>
      </c>
      <c r="C84" s="517">
        <f>C31</f>
        <v>120.16666666666667</v>
      </c>
    </row>
    <row r="85" spans="1:3" ht="16.5" customHeight="1">
      <c r="A85" s="1643"/>
      <c r="B85" s="513" t="s">
        <v>291</v>
      </c>
      <c r="C85" s="518">
        <f>C32</f>
        <v>53</v>
      </c>
    </row>
    <row r="86" spans="1:3" ht="16.5" customHeight="1">
      <c r="A86" s="1643"/>
      <c r="B86" s="513" t="s">
        <v>292</v>
      </c>
      <c r="C86" s="518">
        <f>C33</f>
        <v>34.666666666666664</v>
      </c>
    </row>
    <row r="87" spans="1:3" ht="16.5" customHeight="1">
      <c r="A87" s="1643"/>
      <c r="B87" s="513" t="s">
        <v>293</v>
      </c>
      <c r="C87" s="518">
        <f>C34</f>
        <v>3</v>
      </c>
    </row>
    <row r="88" spans="1:3" ht="16.5" customHeight="1" thickBot="1">
      <c r="A88" s="1643"/>
      <c r="B88" s="515" t="s">
        <v>294</v>
      </c>
      <c r="C88" s="519" t="e">
        <f>C35</f>
        <v>#DIV/0!</v>
      </c>
    </row>
    <row r="89" spans="1:3" ht="16.5" customHeight="1">
      <c r="A89" s="1643"/>
      <c r="B89" s="511" t="s">
        <v>295</v>
      </c>
      <c r="C89" s="517">
        <f>C38</f>
        <v>99.669371182215443</v>
      </c>
    </row>
    <row r="90" spans="1:3" ht="16.5" customHeight="1">
      <c r="A90" s="1643"/>
      <c r="B90" s="513" t="s">
        <v>296</v>
      </c>
      <c r="C90" s="518">
        <f>C39</f>
        <v>98.806907719017076</v>
      </c>
    </row>
    <row r="91" spans="1:3" ht="16.5" customHeight="1">
      <c r="A91" s="1643"/>
      <c r="B91" s="513" t="s">
        <v>297</v>
      </c>
      <c r="C91" s="518">
        <f>C40</f>
        <v>99.642605408176337</v>
      </c>
    </row>
    <row r="92" spans="1:3" ht="16.5" customHeight="1" thickBot="1">
      <c r="A92" s="1643"/>
      <c r="B92" s="515" t="s">
        <v>298</v>
      </c>
      <c r="C92" s="519">
        <f>C41</f>
        <v>99.658408408408434</v>
      </c>
    </row>
    <row r="93" spans="1:3" ht="16.5" customHeight="1">
      <c r="A93" s="1643"/>
      <c r="B93" s="421" t="s">
        <v>197</v>
      </c>
      <c r="C93" s="1205">
        <f>F19</f>
        <v>1404022.5</v>
      </c>
    </row>
  </sheetData>
  <mergeCells count="18">
    <mergeCell ref="A22:B22"/>
    <mergeCell ref="A2:A7"/>
    <mergeCell ref="A8:A13"/>
    <mergeCell ref="A14:A19"/>
    <mergeCell ref="A20:B20"/>
    <mergeCell ref="A21:B21"/>
    <mergeCell ref="A23:B23"/>
    <mergeCell ref="A25:A29"/>
    <mergeCell ref="A31:A36"/>
    <mergeCell ref="A38:A42"/>
    <mergeCell ref="A74:A93"/>
    <mergeCell ref="M28:O28"/>
    <mergeCell ref="M29:Q29"/>
    <mergeCell ref="M18:O18"/>
    <mergeCell ref="P18:Q18"/>
    <mergeCell ref="L19:L22"/>
    <mergeCell ref="L25:L26"/>
    <mergeCell ref="M27:O27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8" sqref="B108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427</v>
      </c>
      <c r="B78" s="523">
        <f>AVERAGE(B66:B77)</f>
        <v>522293</v>
      </c>
    </row>
    <row r="79" spans="1:2">
      <c r="A79" s="524" t="s">
        <v>428</v>
      </c>
      <c r="B79" s="520">
        <v>1099400</v>
      </c>
    </row>
    <row r="80" spans="1:2">
      <c r="A80" s="524" t="s">
        <v>429</v>
      </c>
      <c r="B80" s="520">
        <v>951619</v>
      </c>
    </row>
    <row r="81" spans="1:2">
      <c r="A81" s="524" t="s">
        <v>430</v>
      </c>
      <c r="B81" s="520">
        <v>1013585</v>
      </c>
    </row>
    <row r="82" spans="1:2">
      <c r="A82" s="524" t="s">
        <v>431</v>
      </c>
      <c r="B82" s="520">
        <v>552632</v>
      </c>
    </row>
    <row r="83" spans="1:2">
      <c r="A83" s="524" t="s">
        <v>432</v>
      </c>
      <c r="B83" s="520">
        <v>760552</v>
      </c>
    </row>
    <row r="84" spans="1:2">
      <c r="A84" s="524" t="s">
        <v>433</v>
      </c>
      <c r="B84" s="520">
        <v>757753</v>
      </c>
    </row>
    <row r="85" spans="1:2">
      <c r="A85" s="524" t="s">
        <v>434</v>
      </c>
      <c r="B85" s="520">
        <v>822406</v>
      </c>
    </row>
    <row r="86" spans="1:2">
      <c r="A86" s="524" t="s">
        <v>435</v>
      </c>
      <c r="B86" s="520">
        <v>1007255</v>
      </c>
    </row>
    <row r="87" spans="1:2">
      <c r="A87" s="524" t="s">
        <v>436</v>
      </c>
      <c r="B87" s="520">
        <v>1219572</v>
      </c>
    </row>
    <row r="88" spans="1:2">
      <c r="A88" s="524" t="s">
        <v>437</v>
      </c>
      <c r="B88" s="520">
        <v>686061</v>
      </c>
    </row>
    <row r="89" spans="1:2">
      <c r="A89" s="524" t="s">
        <v>438</v>
      </c>
      <c r="B89" s="520">
        <v>859952</v>
      </c>
    </row>
    <row r="90" spans="1:2">
      <c r="A90" s="524" t="s">
        <v>439</v>
      </c>
      <c r="B90" s="520">
        <v>1099704</v>
      </c>
    </row>
    <row r="91" spans="1:2">
      <c r="A91" s="522" t="s">
        <v>440</v>
      </c>
      <c r="B91" s="523">
        <f>AVERAGE(B79:B90)</f>
        <v>902540.91666666663</v>
      </c>
    </row>
    <row r="92" spans="1:2">
      <c r="A92" s="524" t="s">
        <v>711</v>
      </c>
      <c r="B92" s="520">
        <v>739024</v>
      </c>
    </row>
    <row r="93" spans="1:2">
      <c r="A93" s="524" t="s">
        <v>712</v>
      </c>
      <c r="B93" s="520">
        <v>815900</v>
      </c>
    </row>
    <row r="94" spans="1:2">
      <c r="A94" s="524" t="s">
        <v>713</v>
      </c>
      <c r="B94" s="520">
        <v>576603</v>
      </c>
    </row>
    <row r="95" spans="1:2">
      <c r="A95" s="524" t="s">
        <v>714</v>
      </c>
      <c r="B95" s="520">
        <v>412012</v>
      </c>
    </row>
    <row r="96" spans="1:2">
      <c r="A96" s="524" t="s">
        <v>715</v>
      </c>
      <c r="B96" s="520">
        <v>290445</v>
      </c>
    </row>
    <row r="97" spans="1:2">
      <c r="A97" s="524" t="s">
        <v>716</v>
      </c>
      <c r="B97" s="520">
        <v>275000</v>
      </c>
    </row>
    <row r="98" spans="1:2">
      <c r="A98" s="524" t="s">
        <v>717</v>
      </c>
      <c r="B98" s="520">
        <v>373847</v>
      </c>
    </row>
    <row r="99" spans="1:2">
      <c r="A99" s="524" t="s">
        <v>718</v>
      </c>
      <c r="B99" s="520">
        <v>380460</v>
      </c>
    </row>
    <row r="100" spans="1:2">
      <c r="A100" s="524" t="s">
        <v>719</v>
      </c>
      <c r="B100" s="520">
        <v>363939</v>
      </c>
    </row>
    <row r="101" spans="1:2">
      <c r="A101" s="524" t="s">
        <v>720</v>
      </c>
      <c r="B101" s="520">
        <v>278661</v>
      </c>
    </row>
    <row r="102" spans="1:2">
      <c r="A102" s="524" t="s">
        <v>721</v>
      </c>
      <c r="B102" s="520">
        <v>258488</v>
      </c>
    </row>
    <row r="103" spans="1:2">
      <c r="A103" s="524" t="s">
        <v>722</v>
      </c>
      <c r="B103" s="520">
        <v>160948</v>
      </c>
    </row>
    <row r="104" spans="1:2">
      <c r="A104" s="522" t="s">
        <v>723</v>
      </c>
      <c r="B104" s="523">
        <f>AVERAGE(B92:B103)</f>
        <v>410443.91666666669</v>
      </c>
    </row>
    <row r="105" spans="1:2">
      <c r="A105" s="524" t="s">
        <v>16675</v>
      </c>
      <c r="B105" s="520">
        <v>230388</v>
      </c>
    </row>
    <row r="106" spans="1:2">
      <c r="A106" s="524" t="s">
        <v>16676</v>
      </c>
      <c r="B106" s="520">
        <v>252484</v>
      </c>
    </row>
    <row r="107" spans="1:2">
      <c r="A107" s="524" t="s">
        <v>16677</v>
      </c>
      <c r="B107" s="520">
        <v>631672</v>
      </c>
    </row>
    <row r="108" spans="1:2">
      <c r="A108" s="524" t="s">
        <v>16678</v>
      </c>
      <c r="B108" s="520">
        <v>174083</v>
      </c>
    </row>
    <row r="109" spans="1:2">
      <c r="A109" s="524" t="s">
        <v>16679</v>
      </c>
    </row>
    <row r="110" spans="1:2">
      <c r="A110" s="524" t="s">
        <v>16680</v>
      </c>
    </row>
    <row r="111" spans="1:2">
      <c r="A111" s="524" t="s">
        <v>16681</v>
      </c>
    </row>
    <row r="112" spans="1:2">
      <c r="A112" s="524" t="s">
        <v>16682</v>
      </c>
    </row>
    <row r="113" spans="1:2">
      <c r="A113" s="524" t="s">
        <v>16683</v>
      </c>
    </row>
    <row r="114" spans="1:2">
      <c r="A114" s="524" t="s">
        <v>16684</v>
      </c>
    </row>
    <row r="115" spans="1:2">
      <c r="A115" s="524" t="s">
        <v>16685</v>
      </c>
    </row>
    <row r="116" spans="1:2">
      <c r="A116" s="524" t="s">
        <v>16686</v>
      </c>
    </row>
    <row r="117" spans="1:2">
      <c r="A117" s="522" t="s">
        <v>16687</v>
      </c>
      <c r="B117" s="523">
        <f>AVERAGE(B105:B116)</f>
        <v>322156.75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445</v>
      </c>
      <c r="M3" s="475" t="s">
        <v>446</v>
      </c>
      <c r="N3" s="475" t="s">
        <v>447</v>
      </c>
      <c r="O3" s="475" t="s">
        <v>448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22118</v>
      </c>
      <c r="E4" s="208">
        <f>日報表!K4</f>
        <v>1</v>
      </c>
      <c r="F4" s="208">
        <f>日報表!N4</f>
        <v>0.94836784519395967</v>
      </c>
      <c r="G4" s="209">
        <f>日報表!M4</f>
        <v>2.2310606060606055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>
        <f>日報表!A5</f>
        <v>0</v>
      </c>
      <c r="B5" s="206">
        <f>日報表!B5</f>
        <v>0</v>
      </c>
      <c r="C5" s="207">
        <f>日報表!C5</f>
        <v>0</v>
      </c>
      <c r="D5" s="207">
        <f>日報表!G5</f>
        <v>0</v>
      </c>
      <c r="E5" s="208">
        <f>日報表!K5</f>
        <v>0</v>
      </c>
      <c r="F5" s="208">
        <f>日報表!N5</f>
        <v>0</v>
      </c>
      <c r="G5" s="209" t="str">
        <f>日報表!M5</f>
        <v/>
      </c>
      <c r="H5" s="239">
        <f>日報表!S5</f>
        <v>0</v>
      </c>
      <c r="I5" s="240">
        <f>日報表!T5</f>
        <v>0</v>
      </c>
      <c r="J5" s="242" t="str">
        <f>IF(ISNA(HLOOKUP(A5,IAD!$6:$10,5,0)),"",(HLOOKUP(A5,IAD!$6:$10,5,0)))</f>
        <v/>
      </c>
      <c r="K5" s="682">
        <f>日報表!O5</f>
        <v>0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>
        <f>日報表!A6</f>
        <v>0</v>
      </c>
      <c r="B6" s="206">
        <f>日報表!B6</f>
        <v>0</v>
      </c>
      <c r="C6" s="207">
        <f>日報表!C6</f>
        <v>0</v>
      </c>
      <c r="D6" s="207">
        <f>日報表!G6</f>
        <v>0</v>
      </c>
      <c r="E6" s="208">
        <f>日報表!K6</f>
        <v>0</v>
      </c>
      <c r="F6" s="208">
        <f>日報表!N6</f>
        <v>0</v>
      </c>
      <c r="G6" s="209" t="str">
        <f>日報表!M6</f>
        <v/>
      </c>
      <c r="H6" s="239">
        <f>日報表!S6</f>
        <v>0</v>
      </c>
      <c r="I6" s="240">
        <f>日報表!T6</f>
        <v>0</v>
      </c>
      <c r="J6" s="242" t="str">
        <f>IF(ISNA(HLOOKUP(A6,IAD!$6:$10,5,0)),"",(HLOOKUP(A6,IAD!$6:$10,5,0)))</f>
        <v/>
      </c>
      <c r="K6" s="682">
        <f>日報表!O6</f>
        <v>0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2F1YR2</v>
      </c>
      <c r="B7" s="206" t="str">
        <f>日報表!B7</f>
        <v>75/36HC</v>
      </c>
      <c r="C7" s="207" t="str">
        <f>日報表!C7</f>
        <v>FP81857R</v>
      </c>
      <c r="D7" s="207">
        <f>日報表!G7</f>
        <v>29709</v>
      </c>
      <c r="E7" s="208">
        <f>日報表!K7</f>
        <v>0.98209296846073579</v>
      </c>
      <c r="F7" s="208">
        <f>日報表!N7</f>
        <v>0.86196102191255175</v>
      </c>
      <c r="G7" s="209">
        <f>日報表!M7</f>
        <v>2.8703703703703711</v>
      </c>
      <c r="H7" s="239" t="str">
        <f>日報表!S7</f>
        <v>P203</v>
      </c>
      <c r="I7" s="240" t="str">
        <f>日報表!T7</f>
        <v>1.7</v>
      </c>
      <c r="J7" s="242" t="str">
        <f>IF(ISNA(HLOOKUP(A7,IAD!$6:$10,5,0)),"",(HLOOKUP(A7,IAD!$6:$10,5,0)))</f>
        <v>白底綠方塊</v>
      </c>
      <c r="K7" s="682">
        <f>日報表!O7</f>
        <v>4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 t="str">
        <f>日報表!A8</f>
        <v>2FA032</v>
      </c>
      <c r="B8" s="206" t="str">
        <f>日報表!B8</f>
        <v>75/36SDR</v>
      </c>
      <c r="C8" s="207" t="str">
        <f>日報表!C8</f>
        <v>FP81386R</v>
      </c>
      <c r="D8" s="207">
        <f>日報表!G8</f>
        <v>36788</v>
      </c>
      <c r="E8" s="208">
        <f>日報表!K8</f>
        <v>0.98197781885397417</v>
      </c>
      <c r="F8" s="208">
        <f>日報表!N8</f>
        <v>0.88479939110579542</v>
      </c>
      <c r="G8" s="209">
        <f>日報表!M8</f>
        <v>1.859375</v>
      </c>
      <c r="H8" s="239" t="str">
        <f>日報表!S8</f>
        <v>P203</v>
      </c>
      <c r="I8" s="240" t="str">
        <f>日報表!T8</f>
        <v>1.8</v>
      </c>
      <c r="J8" s="242" t="str">
        <f>IF(ISNA(HLOOKUP(A8,IAD!$6:$10,5,0)),"",(HLOOKUP(A8,IAD!$6:$10,5,0)))</f>
        <v>綠底白點</v>
      </c>
      <c r="K8" s="682">
        <f>日報表!O8</f>
        <v>5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 t="str">
        <f>日報表!A9</f>
        <v>2FA042</v>
      </c>
      <c r="B9" s="206" t="str">
        <f>日報表!B9</f>
        <v>75/72CE</v>
      </c>
      <c r="C9" s="207" t="str">
        <f>日報表!C9</f>
        <v>FP01422</v>
      </c>
      <c r="D9" s="207">
        <f>日報表!G9</f>
        <v>3324</v>
      </c>
      <c r="E9" s="208">
        <f>日報表!K9</f>
        <v>0.1299638989169675</v>
      </c>
      <c r="F9" s="208">
        <f>日報表!N9</f>
        <v>0.46931407942238268</v>
      </c>
      <c r="G9" s="209">
        <f>日報表!M9</f>
        <v>0</v>
      </c>
      <c r="H9" s="239" t="str">
        <f>日報表!S9</f>
        <v>P203</v>
      </c>
      <c r="I9" s="240" t="str">
        <f>日報表!T9</f>
        <v>0.7</v>
      </c>
      <c r="J9" s="242" t="str">
        <f>IF(ISNA(HLOOKUP(A9,IAD!$6:$10,5,0)),"",(HLOOKUP(A9,IAD!$6:$10,5,0)))</f>
        <v>藍底白十字</v>
      </c>
      <c r="K9" s="682">
        <f>日報表!O9</f>
        <v>2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 t="str">
        <f>日報表!A10</f>
        <v>2FA062</v>
      </c>
      <c r="B10" s="206">
        <f>日報表!B10</f>
        <v>0</v>
      </c>
      <c r="C10" s="207">
        <f>日報表!C10</f>
        <v>0</v>
      </c>
      <c r="D10" s="207">
        <f>日報表!G10</f>
        <v>0</v>
      </c>
      <c r="E10" s="208">
        <f>日報表!K10</f>
        <v>0</v>
      </c>
      <c r="F10" s="208">
        <f>日報表!N10</f>
        <v>0</v>
      </c>
      <c r="G10" s="209">
        <f>日報表!M10</f>
        <v>0</v>
      </c>
      <c r="H10" s="239">
        <f>日報表!S10</f>
        <v>0</v>
      </c>
      <c r="I10" s="240">
        <f>日報表!T10</f>
        <v>0</v>
      </c>
      <c r="J10" s="242" t="str">
        <f>IF(ISNA(HLOOKUP(A10,IAD!$6:$10,5,0)),"",(HLOOKUP(A10,IAD!$6:$10,5,0)))</f>
        <v/>
      </c>
      <c r="K10" s="682">
        <f>日報表!O10</f>
        <v>0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>
        <f>日報表!A11</f>
        <v>0</v>
      </c>
      <c r="B11" s="206">
        <f>日報表!B11</f>
        <v>0</v>
      </c>
      <c r="C11" s="207">
        <f>日報表!C11</f>
        <v>0</v>
      </c>
      <c r="D11" s="207">
        <f>日報表!G11</f>
        <v>0</v>
      </c>
      <c r="E11" s="208">
        <f>日報表!K11</f>
        <v>0</v>
      </c>
      <c r="F11" s="208">
        <f>日報表!N11</f>
        <v>0</v>
      </c>
      <c r="G11" s="209" t="str">
        <f>日報表!M11</f>
        <v/>
      </c>
      <c r="H11" s="239">
        <f>日報表!S11</f>
        <v>0</v>
      </c>
      <c r="I11" s="240">
        <f>日報表!T11</f>
        <v>0</v>
      </c>
      <c r="J11" s="242" t="str">
        <f>IF(ISNA(HLOOKUP(A11,IAD!$6:$10,5,0)),"",(HLOOKUP(A11,IAD!$6:$10,5,0)))</f>
        <v/>
      </c>
      <c r="K11" s="682">
        <f>日報表!O11</f>
        <v>0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>
        <f>日報表!A12</f>
        <v>0</v>
      </c>
      <c r="B12" s="206">
        <f>日報表!B12</f>
        <v>0</v>
      </c>
      <c r="C12" s="207">
        <f>日報表!C12</f>
        <v>0</v>
      </c>
      <c r="D12" s="207">
        <f>日報表!G12</f>
        <v>0</v>
      </c>
      <c r="E12" s="208">
        <f>日報表!K12</f>
        <v>0</v>
      </c>
      <c r="F12" s="208">
        <f>日報表!N12</f>
        <v>0</v>
      </c>
      <c r="G12" s="209" t="str">
        <f>日報表!M12</f>
        <v/>
      </c>
      <c r="H12" s="239">
        <f>日報表!S12</f>
        <v>0</v>
      </c>
      <c r="I12" s="240">
        <f>日報表!T12</f>
        <v>0</v>
      </c>
      <c r="J12" s="242" t="str">
        <f>IF(ISNA(HLOOKUP(A12,IAD!$6:$10,5,0)),"",(HLOOKUP(A12,IAD!$6:$10,5,0)))</f>
        <v/>
      </c>
      <c r="K12" s="682">
        <f>日報表!O12</f>
        <v>0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>
        <f>日報表!A13</f>
        <v>0</v>
      </c>
      <c r="B13" s="206">
        <f>日報表!B13</f>
        <v>0</v>
      </c>
      <c r="C13" s="207">
        <f>日報表!C13</f>
        <v>0</v>
      </c>
      <c r="D13" s="207">
        <f>日報表!G13</f>
        <v>0</v>
      </c>
      <c r="E13" s="208">
        <f>日報表!K13</f>
        <v>0</v>
      </c>
      <c r="F13" s="208">
        <f>日報表!N13</f>
        <v>0</v>
      </c>
      <c r="G13" s="209" t="str">
        <f>日報表!M13</f>
        <v/>
      </c>
      <c r="H13" s="239">
        <f>日報表!S13</f>
        <v>0</v>
      </c>
      <c r="I13" s="240">
        <f>日報表!T13</f>
        <v>0</v>
      </c>
      <c r="J13" s="242" t="str">
        <f>IF(ISNA(HLOOKUP(A13,IAD!$6:$10,5,0)),"",(HLOOKUP(A13,IAD!$6:$10,5,0)))</f>
        <v/>
      </c>
      <c r="K13" s="682">
        <f>日報表!O13</f>
        <v>0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>
        <f>日報表!A16</f>
        <v>0</v>
      </c>
      <c r="B16" s="206">
        <f>日報表!B16</f>
        <v>0</v>
      </c>
      <c r="C16" s="207">
        <f>日報表!C16</f>
        <v>0</v>
      </c>
      <c r="D16" s="207">
        <f>日報表!G16</f>
        <v>0</v>
      </c>
      <c r="E16" s="208">
        <f>日報表!K16</f>
        <v>0</v>
      </c>
      <c r="F16" s="208">
        <f>日報表!N16</f>
        <v>0</v>
      </c>
      <c r="G16" s="209" t="str">
        <f>日報表!M16</f>
        <v/>
      </c>
      <c r="H16" s="239">
        <f>日報表!S16</f>
        <v>0</v>
      </c>
      <c r="I16" s="240">
        <f>日報表!T16</f>
        <v>0</v>
      </c>
      <c r="J16" s="242" t="str">
        <f>IF(ISNA(HLOOKUP(A16,IAD!$6:$10,5,0)),"",(HLOOKUP(A16,IAD!$6:$10,5,0)))</f>
        <v/>
      </c>
      <c r="K16" s="682">
        <f>日報表!O16</f>
        <v>0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 t="str">
        <f>日報表!A18</f>
        <v>2F29I1</v>
      </c>
      <c r="B18" s="206" t="str">
        <f>日報表!B18</f>
        <v>100/36SDr</v>
      </c>
      <c r="C18" s="207" t="str">
        <f>日報表!C18</f>
        <v>FP81384R</v>
      </c>
      <c r="D18" s="207">
        <f>日報表!G18</f>
        <v>32000</v>
      </c>
      <c r="E18" s="208">
        <f>日報表!K18</f>
        <v>0.97609374999999998</v>
      </c>
      <c r="F18" s="208">
        <f>日報表!N18</f>
        <v>0.85593750000000002</v>
      </c>
      <c r="G18" s="209">
        <f>日報表!M18</f>
        <v>2.1577380952380953</v>
      </c>
      <c r="H18" s="239" t="str">
        <f>日報表!S18</f>
        <v>P123</v>
      </c>
      <c r="I18" s="240" t="str">
        <f>日報表!T18</f>
        <v>2.4</v>
      </c>
      <c r="J18" s="242" t="str">
        <f>IF(ISNA(HLOOKUP(A18,IAD!$6:$10,5,0)),"",(HLOOKUP(A18,IAD!$6:$10,5,0)))</f>
        <v>白底紅三角</v>
      </c>
      <c r="K18" s="682">
        <f>日報表!O18</f>
        <v>5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 t="str">
        <f>日報表!A19</f>
        <v>2F42S2</v>
      </c>
      <c r="B19" s="206" t="str">
        <f>日報表!B19</f>
        <v>75/24/2SDR2</v>
      </c>
      <c r="C19" s="207" t="str">
        <f>日報表!C19</f>
        <v>FP81363R×2</v>
      </c>
      <c r="D19" s="207">
        <f>日報表!G19</f>
        <v>7062</v>
      </c>
      <c r="E19" s="208">
        <f>日報表!K19</f>
        <v>0.88020390824129147</v>
      </c>
      <c r="F19" s="208">
        <f>日報表!N19</f>
        <v>0.69668649107901448</v>
      </c>
      <c r="G19" s="209">
        <f>日報表!M19</f>
        <v>0.83333333333333337</v>
      </c>
      <c r="H19" s="239" t="str">
        <f>日報表!S19</f>
        <v>P204</v>
      </c>
      <c r="I19" s="240" t="str">
        <f>日報表!T19</f>
        <v>2.3</v>
      </c>
      <c r="J19" s="242" t="str">
        <f>IF(ISNA(HLOOKUP(A19,IAD!$6:$10,5,0)),"",(HLOOKUP(A19,IAD!$6:$10,5,0)))</f>
        <v>白綠條紋</v>
      </c>
      <c r="K19" s="682">
        <f>日報表!O19</f>
        <v>5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 t="str">
        <f>日報表!A20</f>
        <v>2F42T2</v>
      </c>
      <c r="B20" s="206" t="str">
        <f>日報表!B20</f>
        <v>75/24/2SDR2</v>
      </c>
      <c r="C20" s="207" t="str">
        <f>日報表!C20</f>
        <v>FP81363R×2</v>
      </c>
      <c r="D20" s="207">
        <f>日報表!G20</f>
        <v>4037</v>
      </c>
      <c r="E20" s="208">
        <f>日報表!K20</f>
        <v>0.7636859053752787</v>
      </c>
      <c r="F20" s="208">
        <f>日報表!N20</f>
        <v>0.60193212781768635</v>
      </c>
      <c r="G20" s="209">
        <f>日報表!M20</f>
        <v>2.5833333333333335</v>
      </c>
      <c r="H20" s="239" t="str">
        <f>日報表!S20</f>
        <v>P204</v>
      </c>
      <c r="I20" s="240" t="str">
        <f>日報表!T20</f>
        <v>2.1</v>
      </c>
      <c r="J20" s="242" t="str">
        <f>IF(ISNA(HLOOKUP(A20,IAD!$6:$10,5,0)),"",(HLOOKUP(A20,IAD!$6:$10,5,0)))</f>
        <v>橘黑三角</v>
      </c>
      <c r="K20" s="682">
        <f>日報表!O20</f>
        <v>5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 t="str">
        <f>日報表!A21</f>
        <v>2F43E2</v>
      </c>
      <c r="B21" s="206" t="str">
        <f>日報表!B21</f>
        <v>150/48BK42</v>
      </c>
      <c r="C21" s="207" t="str">
        <f>日報表!C21</f>
        <v>FP02421</v>
      </c>
      <c r="D21" s="207">
        <f>日報表!G21</f>
        <v>15204</v>
      </c>
      <c r="E21" s="208">
        <f>日報表!K21</f>
        <v>0.98822678242567741</v>
      </c>
      <c r="F21" s="208">
        <f>日報表!N21</f>
        <v>0.925414364640884</v>
      </c>
      <c r="G21" s="209">
        <f>日報表!M21</f>
        <v>2.583333333333333</v>
      </c>
      <c r="H21" s="239" t="str">
        <f>日報表!S21</f>
        <v>P203</v>
      </c>
      <c r="I21" s="240" t="str">
        <f>日報表!T21</f>
        <v>3.2</v>
      </c>
      <c r="J21" s="242" t="str">
        <f>IF(ISNA(HLOOKUP(A21,IAD!$6:$10,5,0)),"",(HLOOKUP(A21,IAD!$6:$10,5,0)))</f>
        <v>白桔方塊</v>
      </c>
      <c r="K21" s="682">
        <f>日報表!O21</f>
        <v>5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 t="str">
        <f>日報表!A22</f>
        <v>2F43G2</v>
      </c>
      <c r="B22" s="206" t="str">
        <f>日報表!B22</f>
        <v>150/48HC</v>
      </c>
      <c r="C22" s="207" t="str">
        <f>日報表!C22</f>
        <v>FP82781</v>
      </c>
      <c r="D22" s="207">
        <f>日報表!G22</f>
        <v>19550</v>
      </c>
      <c r="E22" s="208">
        <f>日報表!K22</f>
        <v>0.98803069053708437</v>
      </c>
      <c r="F22" s="208">
        <f>日報表!N22</f>
        <v>0.90997442455242972</v>
      </c>
      <c r="G22" s="209">
        <f>日報表!M22</f>
        <v>2.0249999999999999</v>
      </c>
      <c r="H22" s="239" t="str">
        <f>日報表!S22</f>
        <v>P203</v>
      </c>
      <c r="I22" s="240" t="str">
        <f>日報表!T22</f>
        <v>3.0</v>
      </c>
      <c r="J22" s="242" t="str">
        <f>IF(ISNA(HLOOKUP(A22,IAD!$6:$10,5,0)),"",(HLOOKUP(A22,IAD!$6:$10,5,0)))</f>
        <v>黃底白點</v>
      </c>
      <c r="K22" s="682">
        <f>日報表!O22</f>
        <v>5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 t="str">
        <f>日報表!A23</f>
        <v>2F43I1</v>
      </c>
      <c r="B23" s="206" t="str">
        <f>日報表!B23</f>
        <v>150/48SDR</v>
      </c>
      <c r="C23" s="207" t="str">
        <f>日報表!C23</f>
        <v>FP82167R</v>
      </c>
      <c r="D23" s="207">
        <f>日報表!G23</f>
        <v>1696</v>
      </c>
      <c r="E23" s="208">
        <f>日報表!K23</f>
        <v>0.87382075471698117</v>
      </c>
      <c r="F23" s="208">
        <f>日報表!N23</f>
        <v>0.35377358490566035</v>
      </c>
      <c r="G23" s="209" t="str">
        <f>日報表!M23</f>
        <v/>
      </c>
      <c r="H23" s="239" t="str">
        <f>日報表!S23</f>
        <v>NA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5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 t="str">
        <f>日報表!A24</f>
        <v>2F43K2</v>
      </c>
      <c r="B24" s="206" t="str">
        <f>日報表!B24</f>
        <v>75/24/2SDr</v>
      </c>
      <c r="C24" s="207" t="str">
        <f>日報表!C24</f>
        <v>FP81382R×2</v>
      </c>
      <c r="D24" s="207">
        <f>日報表!G24</f>
        <v>33579</v>
      </c>
      <c r="E24" s="208">
        <f>日報表!K24</f>
        <v>1</v>
      </c>
      <c r="F24" s="208">
        <f>日報表!N24</f>
        <v>0.89788260519967833</v>
      </c>
      <c r="G24" s="209">
        <f>日報表!M24</f>
        <v>2.5243055555555554</v>
      </c>
      <c r="H24" s="239" t="str">
        <f>日報表!S24</f>
        <v>P204</v>
      </c>
      <c r="I24" s="240">
        <f>日報表!T24</f>
        <v>2.2999999999999998</v>
      </c>
      <c r="J24" s="242" t="str">
        <f>IF(ISNA(HLOOKUP(A24,IAD!$6:$10,5,0)),"",(HLOOKUP(A24,IAD!$6:$10,5,0)))</f>
        <v>白底紫三角</v>
      </c>
      <c r="K24" s="682">
        <f>日報表!O24</f>
        <v>5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 t="str">
        <f>日報表!A25</f>
        <v>2F43L2</v>
      </c>
      <c r="B25" s="206" t="str">
        <f>日報表!B25</f>
        <v>75/24/2SDr</v>
      </c>
      <c r="C25" s="207" t="str">
        <f>日報表!C25</f>
        <v>FP81391R×2</v>
      </c>
      <c r="D25" s="207">
        <f>日報表!G25</f>
        <v>12599</v>
      </c>
      <c r="E25" s="208">
        <f>日報表!K25</f>
        <v>1</v>
      </c>
      <c r="F25" s="208">
        <f>日報表!N25</f>
        <v>0.89292801015953649</v>
      </c>
      <c r="G25" s="209">
        <f>日報表!M25</f>
        <v>2.75</v>
      </c>
      <c r="H25" s="239" t="str">
        <f>日報表!S25</f>
        <v>P204</v>
      </c>
      <c r="I25" s="240" t="str">
        <f>日報表!T25</f>
        <v>2.3</v>
      </c>
      <c r="J25" s="242" t="str">
        <f>IF(ISNA(HLOOKUP(A25,IAD!$6:$10,5,0)),"",(HLOOKUP(A25,IAD!$6:$10,5,0)))</f>
        <v>紅底白點</v>
      </c>
      <c r="K25" s="682">
        <f>日報表!O25</f>
        <v>5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 t="str">
        <f>日報表!A26</f>
        <v>2F43M1</v>
      </c>
      <c r="B26" s="206" t="str">
        <f>日報表!B26</f>
        <v>150/48SDR</v>
      </c>
      <c r="C26" s="207" t="str">
        <f>日報表!C26</f>
        <v>FP82169R</v>
      </c>
      <c r="D26" s="207">
        <f>日報表!G26</f>
        <v>48017</v>
      </c>
      <c r="E26" s="208">
        <f>日報表!K26</f>
        <v>0.97013557698315178</v>
      </c>
      <c r="F26" s="208">
        <f>日報表!N26</f>
        <v>0.89405835433284042</v>
      </c>
      <c r="G26" s="209">
        <f>日報表!M26</f>
        <v>2.2083333333333335</v>
      </c>
      <c r="H26" s="239" t="str">
        <f>日報表!S26</f>
        <v>P203</v>
      </c>
      <c r="I26" s="240">
        <f>日報表!T26</f>
        <v>1.9</v>
      </c>
      <c r="J26" s="242" t="str">
        <f>IF(ISNA(HLOOKUP(A26,IAD!$6:$10,5,0)),"",(HLOOKUP(A26,IAD!$6:$10,5,0)))</f>
        <v>綠藍三角</v>
      </c>
      <c r="K26" s="682">
        <f>日報表!O26</f>
        <v>5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 t="str">
        <f>日報表!A27</f>
        <v>2F43N2</v>
      </c>
      <c r="B27" s="206" t="str">
        <f>日報表!B27</f>
        <v>75/24/2SDr</v>
      </c>
      <c r="C27" s="207" t="str">
        <f>日報表!C27</f>
        <v>FP81382R×2</v>
      </c>
      <c r="D27" s="207">
        <f>日報表!G27</f>
        <v>8483</v>
      </c>
      <c r="E27" s="208">
        <f>日報表!K27</f>
        <v>0.98644347518566544</v>
      </c>
      <c r="F27" s="208">
        <f>日報表!N27</f>
        <v>0.93009548508782269</v>
      </c>
      <c r="G27" s="209">
        <f>日報表!M27</f>
        <v>1.1388888888888891</v>
      </c>
      <c r="H27" s="239" t="str">
        <f>日報表!S27</f>
        <v>P204</v>
      </c>
      <c r="I27" s="240" t="str">
        <f>日報表!T27</f>
        <v>2.1</v>
      </c>
      <c r="J27" s="242" t="str">
        <f>IF(ISNA(HLOOKUP(A27,IAD!$6:$10,5,0)),"",(HLOOKUP(A27,IAD!$6:$10,5,0)))</f>
        <v>藍色</v>
      </c>
      <c r="K27" s="682">
        <f>日報表!O27</f>
        <v>5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 t="str">
        <f>日報表!A28</f>
        <v>2F43P2</v>
      </c>
      <c r="B28" s="206" t="str">
        <f>日報表!B28</f>
        <v>150/48CDR</v>
      </c>
      <c r="C28" s="207" t="str">
        <f>日報表!C28</f>
        <v>FP82781</v>
      </c>
      <c r="D28" s="207">
        <f>日報表!G28</f>
        <v>41180</v>
      </c>
      <c r="E28" s="208">
        <f>日報表!K28</f>
        <v>0.98193297717338512</v>
      </c>
      <c r="F28" s="208">
        <f>日報表!N28</f>
        <v>0.94706168042739192</v>
      </c>
      <c r="G28" s="209">
        <f>日報表!M28</f>
        <v>1.2221296296296293</v>
      </c>
      <c r="H28" s="239" t="str">
        <f>日報表!S28</f>
        <v>P203</v>
      </c>
      <c r="I28" s="240" t="str">
        <f>日報表!T28</f>
        <v>3.0</v>
      </c>
      <c r="J28" s="242" t="str">
        <f>IF(ISNA(HLOOKUP(A28,IAD!$6:$10,5,0)),"",(HLOOKUP(A28,IAD!$6:$10,5,0)))</f>
        <v>綠藍雙色</v>
      </c>
      <c r="K28" s="682">
        <f>日報表!O28</f>
        <v>5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>
        <f>日報表!A29</f>
        <v>0</v>
      </c>
      <c r="B29" s="206">
        <f>日報表!B29</f>
        <v>0</v>
      </c>
      <c r="C29" s="207">
        <f>日報表!C29</f>
        <v>0</v>
      </c>
      <c r="D29" s="207">
        <f>日報表!G29</f>
        <v>0</v>
      </c>
      <c r="E29" s="208">
        <f>日報表!K29</f>
        <v>0</v>
      </c>
      <c r="F29" s="208">
        <f>日報表!N29</f>
        <v>0</v>
      </c>
      <c r="G29" s="209" t="str">
        <f>日報表!M29</f>
        <v/>
      </c>
      <c r="H29" s="239">
        <f>日報表!S29</f>
        <v>0</v>
      </c>
      <c r="I29" s="240">
        <f>日報表!T29</f>
        <v>0</v>
      </c>
      <c r="J29" s="242" t="str">
        <f>IF(ISNA(HLOOKUP(A29,IAD!$6:$10,5,0)),"",(HLOOKUP(A29,IAD!$6:$10,5,0)))</f>
        <v/>
      </c>
      <c r="K29" s="682">
        <f>日報表!O29</f>
        <v>0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 t="str">
        <f>日報表!A32</f>
        <v>2F6IC1</v>
      </c>
      <c r="B32" s="206" t="str">
        <f>日報表!B32</f>
        <v>150/48/2GY5</v>
      </c>
      <c r="C32" s="207" t="str">
        <f>日報表!C32</f>
        <v>FP02422×2</v>
      </c>
      <c r="D32" s="207">
        <f>日報表!G32</f>
        <v>37380</v>
      </c>
      <c r="E32" s="208">
        <f>日報表!K32</f>
        <v>0.99141252006420544</v>
      </c>
      <c r="F32" s="208">
        <f>日報表!N32</f>
        <v>0.92712680577849116</v>
      </c>
      <c r="G32" s="209">
        <f>日報表!M32</f>
        <v>2.40625</v>
      </c>
      <c r="H32" s="239" t="str">
        <f>日報表!S32</f>
        <v>P227</v>
      </c>
      <c r="I32" s="240" t="str">
        <f>日報表!T32</f>
        <v>1.6</v>
      </c>
      <c r="J32" s="242" t="str">
        <f>IF(ISNA(HLOOKUP(A32,IAD!$6:$10,5,0)),"",(HLOOKUP(A32,IAD!$6:$10,5,0)))</f>
        <v>白底紅星</v>
      </c>
      <c r="K32" s="682">
        <f>日報表!O32</f>
        <v>4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445</v>
      </c>
      <c r="M70" s="475" t="s">
        <v>446</v>
      </c>
      <c r="N70" s="475" t="s">
        <v>447</v>
      </c>
      <c r="O70" s="475" t="s">
        <v>448</v>
      </c>
    </row>
    <row r="71" spans="1:15">
      <c r="A71" s="210" t="str">
        <f>日報表!A71</f>
        <v>2F6GW2</v>
      </c>
      <c r="B71" s="211" t="str">
        <f>日報表!B71</f>
        <v>150/48/2SDR</v>
      </c>
      <c r="C71" s="212" t="str">
        <f>日報表!C71</f>
        <v>FP82168R×2</v>
      </c>
      <c r="D71" s="212">
        <f>日報表!G71</f>
        <v>28764</v>
      </c>
      <c r="E71" s="213">
        <f>日報表!K71</f>
        <v>0.94180225281602004</v>
      </c>
      <c r="F71" s="213">
        <f>日報表!N71</f>
        <v>0.84897788902795157</v>
      </c>
      <c r="G71" s="214">
        <f>日報表!M71</f>
        <v>2.75</v>
      </c>
      <c r="H71" s="241" t="str">
        <f>日報表!S71</f>
        <v>P227</v>
      </c>
      <c r="I71" s="242" t="str">
        <f>日報表!T71</f>
        <v>2.1</v>
      </c>
      <c r="J71" s="242" t="str">
        <f>IF(ISNA(HLOOKUP(A71,IAD!$6:$10,5,0)),"",(HLOOKUP(A71,IAD!$6:$10,5,0)))</f>
        <v>白紅愛心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2F6IF2</v>
      </c>
      <c r="B72" s="211" t="str">
        <f>日報表!B72</f>
        <v>150/48/2SDr</v>
      </c>
      <c r="C72" s="212" t="str">
        <f>日報表!C72</f>
        <v>FP82171R×2</v>
      </c>
      <c r="D72" s="212">
        <f>日報表!G72</f>
        <v>66127</v>
      </c>
      <c r="E72" s="213">
        <f>日報表!K72</f>
        <v>0.98858257595233412</v>
      </c>
      <c r="F72" s="213">
        <f>日報表!N72</f>
        <v>0.91324269965369664</v>
      </c>
      <c r="G72" s="214">
        <f>日報表!M72</f>
        <v>3.5001041666666675</v>
      </c>
      <c r="H72" s="241" t="str">
        <f>日報表!S72</f>
        <v>P227</v>
      </c>
      <c r="I72" s="242" t="str">
        <f>日報表!T72</f>
        <v>2.0</v>
      </c>
      <c r="J72" s="242" t="str">
        <f>IF(ISNA(HLOOKUP(A72,IAD!$6:$10,5,0)),"",(HLOOKUP(A72,IAD!$6:$10,5,0)))</f>
        <v>紅白直條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445</v>
      </c>
      <c r="M93" s="475" t="s">
        <v>446</v>
      </c>
      <c r="N93" s="475" t="s">
        <v>447</v>
      </c>
      <c r="O93" s="475" t="s">
        <v>448</v>
      </c>
    </row>
    <row r="94" spans="1:233">
      <c r="A94" s="210" t="str">
        <f>日報表!A94</f>
        <v>2F29J2</v>
      </c>
      <c r="B94" s="211" t="str">
        <f>日報表!B94</f>
        <v>50/72/2SDFFR</v>
      </c>
      <c r="C94" s="212" t="str">
        <f>日報表!C94</f>
        <v>FP80099R×2</v>
      </c>
      <c r="D94" s="212">
        <f>日報表!G94</f>
        <v>0</v>
      </c>
      <c r="E94" s="213">
        <f>日報表!K94</f>
        <v>0</v>
      </c>
      <c r="F94" s="213">
        <f>日報表!N94</f>
        <v>0</v>
      </c>
      <c r="G94" s="214">
        <f>日報表!M94</f>
        <v>2.4513888888888888</v>
      </c>
      <c r="H94" s="241" t="str">
        <f>日報表!S94</f>
        <v>P203</v>
      </c>
      <c r="I94" s="242" t="str">
        <f>日報表!T94</f>
        <v>0.9</v>
      </c>
      <c r="J94" s="242" t="str">
        <f>IF(ISNA(HLOOKUP(A94,IAD!$6:$10,5,0)),"",(HLOOKUP(A94,IAD!$6:$10,5,0)))</f>
        <v>白黑三角</v>
      </c>
      <c r="K94" s="682">
        <f>日報表!O94</f>
        <v>4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 t="str">
        <f>日報表!A95</f>
        <v>2F43Q2</v>
      </c>
      <c r="B95" s="211" t="str">
        <f>日報表!B95</f>
        <v>75/72/2SDFFR</v>
      </c>
      <c r="C95" s="212" t="str">
        <f>日報表!C95</f>
        <v>FP81209R×2</v>
      </c>
      <c r="D95" s="212">
        <f>日報表!G95</f>
        <v>600</v>
      </c>
      <c r="E95" s="213">
        <f>日報表!K95</f>
        <v>1</v>
      </c>
      <c r="F95" s="213">
        <f>日報表!N95</f>
        <v>1</v>
      </c>
      <c r="G95" s="214">
        <f>日報表!M95</f>
        <v>2.2724358974358974</v>
      </c>
      <c r="H95" s="241" t="str">
        <f>日報表!S95</f>
        <v>P203</v>
      </c>
      <c r="I95" s="242" t="str">
        <f>日報表!T95</f>
        <v>1.3</v>
      </c>
      <c r="J95" s="242" t="str">
        <f>IF(ISNA(HLOOKUP(A95,IAD!$6:$10,5,0)),"",(HLOOKUP(A95,IAD!$6:$10,5,0)))</f>
        <v>白底紅十字</v>
      </c>
      <c r="K95" s="682">
        <f>日報表!O95</f>
        <v>5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445</v>
      </c>
      <c r="M112" s="475" t="s">
        <v>446</v>
      </c>
      <c r="N112" s="475" t="s">
        <v>447</v>
      </c>
      <c r="O112" s="475" t="s">
        <v>448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445</v>
      </c>
      <c r="M148" s="475" t="s">
        <v>446</v>
      </c>
      <c r="N148" s="475" t="s">
        <v>447</v>
      </c>
      <c r="O148" s="475" t="s">
        <v>448</v>
      </c>
    </row>
    <row r="149" spans="1:15">
      <c r="A149" s="210">
        <f>日報表!A149</f>
        <v>0</v>
      </c>
      <c r="B149" s="211">
        <f>日報表!B149</f>
        <v>0</v>
      </c>
      <c r="C149" s="212">
        <f>日報表!C149</f>
        <v>0</v>
      </c>
      <c r="D149" s="212">
        <f>日報表!G149</f>
        <v>0</v>
      </c>
      <c r="E149" s="213">
        <f>日報表!K149</f>
        <v>0</v>
      </c>
      <c r="F149" s="213">
        <f>日報表!N149</f>
        <v>0</v>
      </c>
      <c r="G149" s="214" t="str">
        <f>日報表!M149</f>
        <v/>
      </c>
      <c r="H149" s="241">
        <f>日報表!S149</f>
        <v>0</v>
      </c>
      <c r="I149" s="242">
        <f>日報表!T149</f>
        <v>0</v>
      </c>
      <c r="J149" s="242" t="str">
        <f>IF(ISNA(HLOOKUP(A149,IAD!$6:$10,5,0)),"",(HLOOKUP(A149,IAD!$6:$10,5,0)))</f>
        <v/>
      </c>
      <c r="K149" s="682">
        <f>日報表!O149</f>
        <v>0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>
        <f>日報表!A150</f>
        <v>0</v>
      </c>
      <c r="B150" s="211">
        <f>日報表!B150</f>
        <v>0</v>
      </c>
      <c r="C150" s="212">
        <f>日報表!C150</f>
        <v>0</v>
      </c>
      <c r="D150" s="212">
        <f>日報表!G150</f>
        <v>0</v>
      </c>
      <c r="E150" s="213">
        <f>日報表!K150</f>
        <v>0</v>
      </c>
      <c r="F150" s="213">
        <f>日報表!N150</f>
        <v>0</v>
      </c>
      <c r="G150" s="214" t="str">
        <f>日報表!M150</f>
        <v/>
      </c>
      <c r="H150" s="241">
        <f>日報表!S150</f>
        <v>0</v>
      </c>
      <c r="I150" s="242">
        <f>日報表!T150</f>
        <v>0</v>
      </c>
      <c r="J150" s="242" t="str">
        <f>IF(ISNA(HLOOKUP(A150,IAD!$6:$10,5,0)),"",(HLOOKUP(A150,IAD!$6:$10,5,0)))</f>
        <v/>
      </c>
      <c r="K150" s="682">
        <f>日報表!O150</f>
        <v>0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>
        <f>日報表!A151</f>
        <v>0</v>
      </c>
      <c r="B151" s="211">
        <f>日報表!B151</f>
        <v>0</v>
      </c>
      <c r="C151" s="212">
        <f>日報表!C151</f>
        <v>0</v>
      </c>
      <c r="D151" s="212">
        <f>日報表!G151</f>
        <v>0</v>
      </c>
      <c r="E151" s="213">
        <f>日報表!K151</f>
        <v>0</v>
      </c>
      <c r="F151" s="213">
        <f>日報表!N151</f>
        <v>0</v>
      </c>
      <c r="G151" s="214" t="str">
        <f>日報表!M151</f>
        <v/>
      </c>
      <c r="H151" s="241">
        <f>日報表!S151</f>
        <v>0</v>
      </c>
      <c r="I151" s="242">
        <f>日報表!T151</f>
        <v>0</v>
      </c>
      <c r="J151" s="242" t="str">
        <f>IF(ISNA(HLOOKUP(A151,IAD!$6:$10,5,0)),"",(HLOOKUP(A151,IAD!$6:$10,5,0)))</f>
        <v/>
      </c>
      <c r="K151" s="682">
        <f>日報表!O151</f>
        <v>0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2F6GT2</v>
      </c>
      <c r="B152" s="211" t="str">
        <f>日報表!B152</f>
        <v>150/48/2SDr</v>
      </c>
      <c r="C152" s="212" t="str">
        <f>日報表!C152</f>
        <v>FP82170R×2</v>
      </c>
      <c r="D152" s="212">
        <f>日報表!G152</f>
        <v>23355</v>
      </c>
      <c r="E152" s="213">
        <f>日報表!K152</f>
        <v>0.88734746307000645</v>
      </c>
      <c r="F152" s="213">
        <f>日報表!N152</f>
        <v>0.78420038535645475</v>
      </c>
      <c r="G152" s="214">
        <f>日報表!M152</f>
        <v>6.6249999999999991</v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黃黑條紋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2F6GU2</v>
      </c>
      <c r="B153" s="211" t="str">
        <f>日報表!B153</f>
        <v>150/48/2SDr</v>
      </c>
      <c r="C153" s="212" t="str">
        <f>日報表!C153</f>
        <v>FP82170R×2</v>
      </c>
      <c r="D153" s="212">
        <f>日報表!G153</f>
        <v>29115</v>
      </c>
      <c r="E153" s="213">
        <f>日報表!K153</f>
        <v>0.92368195088442384</v>
      </c>
      <c r="F153" s="213">
        <f>日報表!N153</f>
        <v>0.85007727975270475</v>
      </c>
      <c r="G153" s="214">
        <f>日報表!M153</f>
        <v>4.6805555555555562</v>
      </c>
      <c r="H153" s="241" t="str">
        <f>日報表!S153</f>
        <v>P204</v>
      </c>
      <c r="I153" s="242" t="str">
        <f>日報表!T153</f>
        <v>2.9</v>
      </c>
      <c r="J153" s="242" t="str">
        <f>IF(ISNA(HLOOKUP(A153,IAD!$6:$10,5,0)),"",(HLOOKUP(A153,IAD!$6:$10,5,0)))</f>
        <v>紫色</v>
      </c>
      <c r="K153" s="682">
        <f>日報表!O153</f>
        <v>5.5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2F6GV2</v>
      </c>
      <c r="B154" s="211" t="str">
        <f>日報表!B154</f>
        <v>150/48/2SDR</v>
      </c>
      <c r="C154" s="212" t="str">
        <f>日報表!C154</f>
        <v>FP82168R×2</v>
      </c>
      <c r="D154" s="212">
        <f>日報表!G154</f>
        <v>29834</v>
      </c>
      <c r="E154" s="213">
        <f>日報表!K154</f>
        <v>0.92733123282161289</v>
      </c>
      <c r="F154" s="213">
        <f>日報表!N154</f>
        <v>0.86719849835757856</v>
      </c>
      <c r="G154" s="214">
        <f>日報表!M154</f>
        <v>4.166666666666667</v>
      </c>
      <c r="H154" s="241" t="str">
        <f>日報表!S154</f>
        <v>P204</v>
      </c>
      <c r="I154" s="242" t="str">
        <f>日報表!T154</f>
        <v>2.8</v>
      </c>
      <c r="J154" s="242" t="str">
        <f>IF(ISNA(HLOOKUP(A154,IAD!$6:$10,5,0)),"",(HLOOKUP(A154,IAD!$6:$10,5,0)))</f>
        <v>紫底白點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2F6GZ3</v>
      </c>
      <c r="B155" s="211" t="str">
        <f>日報表!B155</f>
        <v>150/48/2SR6</v>
      </c>
      <c r="C155" s="212" t="str">
        <f>日報表!C155</f>
        <v>FP82658×2</v>
      </c>
      <c r="D155" s="212">
        <f>日報表!G155</f>
        <v>15074</v>
      </c>
      <c r="E155" s="213">
        <f>日報表!K155</f>
        <v>0.97505638848348153</v>
      </c>
      <c r="F155" s="213">
        <f>日報表!N155</f>
        <v>0.85159877935518113</v>
      </c>
      <c r="G155" s="214">
        <f>日報表!M155</f>
        <v>7.9375</v>
      </c>
      <c r="H155" s="241" t="str">
        <f>日報表!S155</f>
        <v>P204</v>
      </c>
      <c r="I155" s="242" t="str">
        <f>日報表!T155</f>
        <v>3.8</v>
      </c>
      <c r="J155" s="242" t="str">
        <f>IF(ISNA(HLOOKUP(A155,IAD!$6:$10,5,0)),"",(HLOOKUP(A155,IAD!$6:$10,5,0)))</f>
        <v>黃底黑點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2F6IA2</v>
      </c>
      <c r="B156" s="211" t="str">
        <f>日報表!B156</f>
        <v>150/48/2SDR</v>
      </c>
      <c r="C156" s="212" t="str">
        <f>日報表!C156</f>
        <v>FP82170R×2</v>
      </c>
      <c r="D156" s="212">
        <f>日報表!G156</f>
        <v>31625</v>
      </c>
      <c r="E156" s="213">
        <f>日報表!K156</f>
        <v>0.96815810276679837</v>
      </c>
      <c r="F156" s="213">
        <f>日報表!N156</f>
        <v>0.88173913043478258</v>
      </c>
      <c r="G156" s="214">
        <f>日報表!M156</f>
        <v>5.46875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粉紅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2F6IB1</v>
      </c>
      <c r="B157" s="211" t="str">
        <f>日報表!B157</f>
        <v>150/48/2SDR</v>
      </c>
      <c r="C157" s="212" t="str">
        <f>日報表!C157</f>
        <v>FP82169R×2</v>
      </c>
      <c r="D157" s="212">
        <f>日報表!G157</f>
        <v>69027</v>
      </c>
      <c r="E157" s="213">
        <f>日報表!K157</f>
        <v>0.98952583771567648</v>
      </c>
      <c r="F157" s="213">
        <f>日報表!N157</f>
        <v>0.93876309270285541</v>
      </c>
      <c r="G157" s="214">
        <f>日報表!M157</f>
        <v>6.0138888888888893</v>
      </c>
      <c r="H157" s="241" t="str">
        <f>日報表!S157</f>
        <v>P204</v>
      </c>
      <c r="I157" s="242" t="str">
        <f>日報表!T157</f>
        <v>1.7</v>
      </c>
      <c r="J157" s="242" t="str">
        <f>IF(ISNA(HLOOKUP(A157,IAD!$6:$10,5,0)),"",(HLOOKUP(A157,IAD!$6:$10,5,0)))</f>
        <v>黃底紅點</v>
      </c>
      <c r="K157" s="682">
        <f>日報表!O157</f>
        <v>5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 t="str">
        <f>日報表!A158</f>
        <v>2F6ID2</v>
      </c>
      <c r="B158" s="211" t="str">
        <f>日報表!B158</f>
        <v>150/48/2SDR</v>
      </c>
      <c r="C158" s="212" t="str">
        <f>日報表!C158</f>
        <v>FP82169R×2</v>
      </c>
      <c r="D158" s="212">
        <f>日報表!G158</f>
        <v>55807</v>
      </c>
      <c r="E158" s="213">
        <f>日報表!K158</f>
        <v>0.97507481140358732</v>
      </c>
      <c r="F158" s="213">
        <f>日報表!N158</f>
        <v>0.9138638522049205</v>
      </c>
      <c r="G158" s="214">
        <f>日報表!M158</f>
        <v>6.677083333333333</v>
      </c>
      <c r="H158" s="241" t="str">
        <f>日報表!S158</f>
        <v>P204</v>
      </c>
      <c r="I158" s="242" t="str">
        <f>日報表!T158</f>
        <v>2.4</v>
      </c>
      <c r="J158" s="242" t="str">
        <f>IF(ISNA(HLOOKUP(A158,IAD!$6:$10,5,0)),"",(HLOOKUP(A158,IAD!$6:$10,5,0)))</f>
        <v>紅底藍點</v>
      </c>
      <c r="K158" s="682">
        <f>日報表!O158</f>
        <v>5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 t="str">
        <f>日報表!A159</f>
        <v>2F6IE2</v>
      </c>
      <c r="B159" s="211" t="str">
        <f>日報表!B159</f>
        <v>150/48/2SDr</v>
      </c>
      <c r="C159" s="212" t="str">
        <f>日報表!C159</f>
        <v>FP82171R×2</v>
      </c>
      <c r="D159" s="212">
        <f>日報表!G159</f>
        <v>100380</v>
      </c>
      <c r="E159" s="213">
        <f>日報表!K159</f>
        <v>0.98389121338912133</v>
      </c>
      <c r="F159" s="213">
        <f>日報表!N159</f>
        <v>0.94515839808726843</v>
      </c>
      <c r="G159" s="214">
        <f>日報表!M159</f>
        <v>4.4296875000000009</v>
      </c>
      <c r="H159" s="241" t="str">
        <f>日報表!S159</f>
        <v>P204</v>
      </c>
      <c r="I159" s="242" t="str">
        <f>日報表!T159</f>
        <v>2.9</v>
      </c>
      <c r="J159" s="242" t="str">
        <f>IF(ISNA(HLOOKUP(A159,IAD!$6:$10,5,0)),"",(HLOOKUP(A159,IAD!$6:$10,5,0)))</f>
        <v>紅底黃星</v>
      </c>
      <c r="K159" s="682">
        <f>日報表!O159</f>
        <v>5.5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 t="str">
        <f>日報表!A160</f>
        <v>2F6IG2</v>
      </c>
      <c r="B160" s="211" t="str">
        <f>日報表!B160</f>
        <v>150/48/2SDr</v>
      </c>
      <c r="C160" s="212" t="str">
        <f>日報表!C160</f>
        <v>FP82173R×2</v>
      </c>
      <c r="D160" s="212">
        <f>日報表!G160</f>
        <v>99310</v>
      </c>
      <c r="E160" s="213">
        <f>日報表!K160</f>
        <v>0.98403987513845537</v>
      </c>
      <c r="F160" s="213">
        <f>日報表!N160</f>
        <v>0.94537307421206329</v>
      </c>
      <c r="G160" s="214">
        <f>日報表!M160</f>
        <v>4.1715686274509798</v>
      </c>
      <c r="H160" s="241" t="str">
        <f>日報表!S160</f>
        <v>P204</v>
      </c>
      <c r="I160" s="242" t="str">
        <f>日報表!T160</f>
        <v>2.9</v>
      </c>
      <c r="J160" s="242" t="str">
        <f>IF(ISNA(HLOOKUP(A160,IAD!$6:$10,5,0)),"",(HLOOKUP(A160,IAD!$6:$10,5,0)))</f>
        <v>白紫條紋</v>
      </c>
      <c r="K160" s="682">
        <f>日報表!O160</f>
        <v>5.5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2F6IH2</v>
      </c>
      <c r="B161" s="211" t="str">
        <f>日報表!B161</f>
        <v>150/48/2SDr</v>
      </c>
      <c r="C161" s="212" t="str">
        <f>日報表!C161</f>
        <v>FP82173R×2</v>
      </c>
      <c r="D161" s="212">
        <f>日報表!G161</f>
        <v>96498</v>
      </c>
      <c r="E161" s="213">
        <f>日報表!K161</f>
        <v>0.98365769238740697</v>
      </c>
      <c r="F161" s="213">
        <f>日報表!N161</f>
        <v>0.95240315861468627</v>
      </c>
      <c r="G161" s="214">
        <f>日報表!M161</f>
        <v>3.098214285714286</v>
      </c>
      <c r="H161" s="241" t="str">
        <f>日報表!S161</f>
        <v>P204</v>
      </c>
      <c r="I161" s="242" t="str">
        <f>日報表!T161</f>
        <v>2.8</v>
      </c>
      <c r="J161" s="242" t="str">
        <f>IF(ISNA(HLOOKUP(A161,IAD!$6:$10,5,0)),"",(HLOOKUP(A161,IAD!$6:$10,5,0)))</f>
        <v>棕色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2F6II2</v>
      </c>
      <c r="B162" s="211" t="str">
        <f>日報表!B162</f>
        <v>150/48/2SDr</v>
      </c>
      <c r="C162" s="212" t="str">
        <f>日報表!C162</f>
        <v>FP82173R×2</v>
      </c>
      <c r="D162" s="212">
        <f>日報表!G162</f>
        <v>66684</v>
      </c>
      <c r="E162" s="213">
        <f>日報表!K162</f>
        <v>0.97540639433747223</v>
      </c>
      <c r="F162" s="213">
        <f>日報表!N162</f>
        <v>0.91933597264711175</v>
      </c>
      <c r="G162" s="214">
        <f>日報表!M162</f>
        <v>3.6770833333333335</v>
      </c>
      <c r="H162" s="241" t="str">
        <f>日報表!S162</f>
        <v>P204</v>
      </c>
      <c r="I162" s="242" t="str">
        <f>日報表!T162</f>
        <v>2.8</v>
      </c>
      <c r="J162" s="242" t="str">
        <f>IF(ISNA(HLOOKUP(A162,IAD!$6:$10,5,0)),"",(HLOOKUP(A162,IAD!$6:$10,5,0)))</f>
        <v>黃紅雙色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 t="str">
        <f>日報表!A163</f>
        <v>2F6IJ1</v>
      </c>
      <c r="B163" s="211" t="str">
        <f>日報表!B163</f>
        <v>150/48/2SDR</v>
      </c>
      <c r="C163" s="212" t="str">
        <f>日報表!C163</f>
        <v>FP82169R×2</v>
      </c>
      <c r="D163" s="212">
        <f>日報表!G163</f>
        <v>4500</v>
      </c>
      <c r="E163" s="213">
        <f>日報表!K163</f>
        <v>1</v>
      </c>
      <c r="F163" s="213">
        <f>日報表!N163</f>
        <v>1</v>
      </c>
      <c r="G163" s="214">
        <f>日報表!M163</f>
        <v>3.625</v>
      </c>
      <c r="H163" s="241" t="str">
        <f>日報表!S163</f>
        <v>P204</v>
      </c>
      <c r="I163" s="242" t="str">
        <f>日報表!T163</f>
        <v>1.0</v>
      </c>
      <c r="J163" s="242" t="str">
        <f>IF(ISNA(HLOOKUP(A163,IAD!$6:$10,5,0)),"",(HLOOKUP(A163,IAD!$6:$10,5,0)))</f>
        <v>紫黃條紋</v>
      </c>
      <c r="K163" s="682">
        <f>日報表!O163</f>
        <v>5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 t="str">
        <f>日報表!A164</f>
        <v>2F7E03</v>
      </c>
      <c r="B164" s="211" t="str">
        <f>日報表!B164</f>
        <v>225/72/2SDr</v>
      </c>
      <c r="C164" s="212" t="str">
        <f>日報表!C164</f>
        <v>FP83024R×2</v>
      </c>
      <c r="D164" s="212">
        <f>日報表!G164</f>
        <v>39028</v>
      </c>
      <c r="E164" s="213">
        <f>日報表!K164</f>
        <v>0.91910935738444199</v>
      </c>
      <c r="F164" s="213">
        <f>日報表!N164</f>
        <v>0.82271702367531008</v>
      </c>
      <c r="G164" s="214">
        <f>日報表!M164</f>
        <v>4.3472222222222223</v>
      </c>
      <c r="H164" s="241" t="str">
        <f>日報表!S164</f>
        <v>P227</v>
      </c>
      <c r="I164" s="242" t="str">
        <f>日報表!T164</f>
        <v>3.2</v>
      </c>
      <c r="J164" s="242" t="str">
        <f>IF(ISNA(HLOOKUP(A164,IAD!$6:$10,5,0)),"",(HLOOKUP(A164,IAD!$6:$10,5,0)))</f>
        <v>灰色</v>
      </c>
      <c r="K164" s="682">
        <f>日報表!O164</f>
        <v>5.5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84" t="s">
        <v>553</v>
      </c>
      <c r="B1" s="1385" t="s">
        <v>711</v>
      </c>
      <c r="C1" s="1385" t="s">
        <v>712</v>
      </c>
      <c r="D1" s="1385" t="s">
        <v>713</v>
      </c>
      <c r="E1" s="1385" t="s">
        <v>714</v>
      </c>
      <c r="F1" s="1385" t="s">
        <v>715</v>
      </c>
      <c r="G1" s="1385" t="s">
        <v>716</v>
      </c>
      <c r="H1" s="1385" t="s">
        <v>717</v>
      </c>
      <c r="I1" s="1385" t="s">
        <v>718</v>
      </c>
      <c r="J1" s="1385" t="s">
        <v>719</v>
      </c>
      <c r="K1" s="1385" t="s">
        <v>720</v>
      </c>
      <c r="L1" s="1385" t="s">
        <v>721</v>
      </c>
      <c r="M1" s="1385" t="s">
        <v>722</v>
      </c>
      <c r="N1" s="1385" t="s">
        <v>723</v>
      </c>
    </row>
    <row r="2" spans="1:14">
      <c r="A2" s="1386" t="s">
        <v>82</v>
      </c>
      <c r="B2" s="1387">
        <v>831307</v>
      </c>
      <c r="C2" s="1387">
        <v>914380</v>
      </c>
      <c r="D2" s="1387">
        <v>933598</v>
      </c>
      <c r="E2" s="1387">
        <v>947301</v>
      </c>
      <c r="F2" s="1387">
        <v>745540</v>
      </c>
      <c r="G2" s="1387">
        <v>543672</v>
      </c>
      <c r="H2" s="1387">
        <v>659186</v>
      </c>
      <c r="I2" s="1387">
        <v>633414</v>
      </c>
      <c r="J2" s="1387">
        <v>689762</v>
      </c>
      <c r="K2" s="1387">
        <v>726883</v>
      </c>
      <c r="L2" s="1387">
        <v>748458</v>
      </c>
      <c r="M2" s="1387">
        <v>702686</v>
      </c>
      <c r="N2" s="1390">
        <f>AVERAGEIF(B2:M2,"&lt;&gt;0")</f>
        <v>756348.91666666663</v>
      </c>
    </row>
    <row r="3" spans="1:14">
      <c r="A3" s="1388" t="s">
        <v>485</v>
      </c>
      <c r="B3" s="1387">
        <v>235401</v>
      </c>
      <c r="C3" s="1387">
        <v>202763</v>
      </c>
      <c r="D3" s="1387">
        <v>165857</v>
      </c>
      <c r="E3" s="1387">
        <v>312349</v>
      </c>
      <c r="F3" s="1387">
        <v>377974</v>
      </c>
      <c r="G3" s="1387">
        <v>322745</v>
      </c>
      <c r="H3" s="1387">
        <v>335251</v>
      </c>
      <c r="I3" s="1387">
        <v>356255</v>
      </c>
      <c r="J3" s="1387">
        <v>349739</v>
      </c>
      <c r="K3" s="1387">
        <v>329811</v>
      </c>
      <c r="L3" s="1387">
        <v>294260</v>
      </c>
      <c r="M3" s="1387">
        <v>269930</v>
      </c>
      <c r="N3" s="1390">
        <f t="shared" ref="N3:N6" si="0">AVERAGEIF(B3:M3,"&lt;&gt;0")</f>
        <v>296027.91666666669</v>
      </c>
    </row>
    <row r="4" spans="1:14">
      <c r="A4" s="1388" t="s">
        <v>658</v>
      </c>
      <c r="B4" s="1387">
        <v>7086</v>
      </c>
      <c r="C4" s="1387">
        <v>19959</v>
      </c>
      <c r="D4" s="1387">
        <v>13196</v>
      </c>
      <c r="E4" s="1387">
        <v>18922</v>
      </c>
      <c r="F4" s="1387">
        <v>19126</v>
      </c>
      <c r="G4" s="1387">
        <v>4876</v>
      </c>
      <c r="H4" s="1387">
        <v>5280</v>
      </c>
      <c r="I4" s="1387">
        <v>18283</v>
      </c>
      <c r="J4" s="1387">
        <v>0</v>
      </c>
      <c r="K4" s="1387">
        <v>6264</v>
      </c>
      <c r="L4" s="1387">
        <v>10100</v>
      </c>
      <c r="M4" s="1387">
        <v>9392</v>
      </c>
      <c r="N4" s="1390">
        <f t="shared" si="0"/>
        <v>12044</v>
      </c>
    </row>
    <row r="5" spans="1:14">
      <c r="A5" s="1388" t="s">
        <v>486</v>
      </c>
      <c r="B5" s="1387">
        <v>107241</v>
      </c>
      <c r="C5" s="1387">
        <v>0</v>
      </c>
      <c r="D5" s="1387">
        <v>0</v>
      </c>
      <c r="E5" s="1387"/>
      <c r="F5" s="1387"/>
      <c r="G5" s="1387"/>
      <c r="H5" s="1387"/>
      <c r="I5" s="1387"/>
      <c r="J5" s="1387"/>
      <c r="K5" s="1387"/>
      <c r="L5" s="1387"/>
      <c r="M5" s="1387"/>
      <c r="N5" s="1390">
        <f t="shared" si="0"/>
        <v>107241</v>
      </c>
    </row>
    <row r="6" spans="1:14">
      <c r="A6" s="1388" t="s">
        <v>487</v>
      </c>
      <c r="B6" s="1387">
        <v>575110</v>
      </c>
      <c r="C6" s="1387">
        <v>638454</v>
      </c>
      <c r="D6" s="1387">
        <v>677051</v>
      </c>
      <c r="E6" s="1387">
        <v>726020</v>
      </c>
      <c r="F6" s="1387">
        <v>596078</v>
      </c>
      <c r="G6" s="1387">
        <v>625635</v>
      </c>
      <c r="H6" s="1387">
        <v>767003</v>
      </c>
      <c r="I6" s="1387">
        <v>721378</v>
      </c>
      <c r="J6" s="1387">
        <v>657789</v>
      </c>
      <c r="K6" s="1387">
        <v>719937</v>
      </c>
      <c r="L6" s="1387">
        <v>717442</v>
      </c>
      <c r="M6" s="1387">
        <v>772288</v>
      </c>
      <c r="N6" s="1390">
        <f t="shared" si="0"/>
        <v>682848.75</v>
      </c>
    </row>
    <row r="8" spans="1:14">
      <c r="A8" s="1384" t="s">
        <v>275</v>
      </c>
      <c r="B8" s="1385" t="s">
        <v>711</v>
      </c>
      <c r="C8" s="1385" t="s">
        <v>712</v>
      </c>
      <c r="D8" s="1385" t="s">
        <v>713</v>
      </c>
      <c r="E8" s="1385" t="s">
        <v>714</v>
      </c>
      <c r="F8" s="1385" t="s">
        <v>715</v>
      </c>
      <c r="G8" s="1385" t="s">
        <v>716</v>
      </c>
      <c r="H8" s="1385" t="s">
        <v>717</v>
      </c>
      <c r="I8" s="1385" t="s">
        <v>718</v>
      </c>
      <c r="J8" s="1385" t="s">
        <v>719</v>
      </c>
      <c r="K8" s="1385" t="s">
        <v>720</v>
      </c>
      <c r="L8" s="1385" t="s">
        <v>721</v>
      </c>
      <c r="M8" s="1385" t="s">
        <v>722</v>
      </c>
      <c r="N8" s="1385" t="s">
        <v>723</v>
      </c>
    </row>
    <row r="9" spans="1:14">
      <c r="A9" s="1386" t="s">
        <v>82</v>
      </c>
      <c r="B9" s="1389">
        <v>14.08064516129032</v>
      </c>
      <c r="C9" s="1389">
        <v>16.178571428571431</v>
      </c>
      <c r="D9" s="1389">
        <v>15.741935483870964</v>
      </c>
      <c r="E9" s="1389">
        <v>15.933333333333335</v>
      </c>
      <c r="F9" s="1389">
        <v>12.161290322580644</v>
      </c>
      <c r="G9" s="1389">
        <v>10.008333333333335</v>
      </c>
      <c r="H9" s="1389">
        <v>12.088709677419359</v>
      </c>
      <c r="I9" s="1389">
        <v>13.532258064516132</v>
      </c>
      <c r="J9" s="1389">
        <v>15.2</v>
      </c>
      <c r="K9" s="1389">
        <v>14.596774193548391</v>
      </c>
      <c r="L9" s="1389">
        <v>13.231666666666666</v>
      </c>
      <c r="M9" s="1389">
        <v>14.774193548387096</v>
      </c>
      <c r="N9" s="1389">
        <f t="shared" ref="N9:N13" si="1">AVERAGEIF(B9:M9,"&lt;&gt;0")</f>
        <v>13.960642601126473</v>
      </c>
    </row>
    <row r="10" spans="1:14">
      <c r="A10" s="1388" t="s">
        <v>485</v>
      </c>
      <c r="B10" s="1389">
        <v>2.4193548387096775</v>
      </c>
      <c r="C10" s="1389">
        <v>1.9821428571428572</v>
      </c>
      <c r="D10" s="1389">
        <v>1.6451612903225805</v>
      </c>
      <c r="E10" s="1389">
        <v>3</v>
      </c>
      <c r="F10" s="1389">
        <v>3</v>
      </c>
      <c r="G10" s="1389">
        <v>3</v>
      </c>
      <c r="H10" s="1389">
        <v>3</v>
      </c>
      <c r="I10" s="1389">
        <v>3</v>
      </c>
      <c r="J10" s="1389">
        <v>2.9333333333333336</v>
      </c>
      <c r="K10" s="1389">
        <v>3</v>
      </c>
      <c r="L10" s="1389">
        <v>2.8</v>
      </c>
      <c r="M10" s="1389">
        <v>2.5806451612903225</v>
      </c>
      <c r="N10" s="1389">
        <f t="shared" si="1"/>
        <v>2.6967197900665645</v>
      </c>
    </row>
    <row r="11" spans="1:14">
      <c r="A11" s="1388" t="s">
        <v>658</v>
      </c>
      <c r="B11" s="1389">
        <v>0.62903225806451613</v>
      </c>
      <c r="C11" s="1389">
        <v>0.60119047619047616</v>
      </c>
      <c r="D11" s="1389">
        <v>0.4838709677419355</v>
      </c>
      <c r="E11" s="1389">
        <v>0.52361111111111103</v>
      </c>
      <c r="F11" s="1389">
        <v>0.52284946236559138</v>
      </c>
      <c r="G11" s="1389">
        <v>0.41388888888888892</v>
      </c>
      <c r="H11" s="1389">
        <v>0.11290322580645161</v>
      </c>
      <c r="I11" s="1389">
        <v>0.49731182795698925</v>
      </c>
      <c r="J11" s="1389">
        <v>0</v>
      </c>
      <c r="K11" s="1389">
        <v>0.16397849462365593</v>
      </c>
      <c r="L11" s="1389">
        <v>0.57916666666666672</v>
      </c>
      <c r="M11" s="1389">
        <v>0.5</v>
      </c>
      <c r="N11" s="1389">
        <f t="shared" si="1"/>
        <v>0.45707303449238929</v>
      </c>
    </row>
    <row r="12" spans="1:14">
      <c r="A12" s="1388" t="s">
        <v>486</v>
      </c>
      <c r="B12" s="1389">
        <v>1.7741935483870968</v>
      </c>
      <c r="C12" s="1389">
        <v>0</v>
      </c>
      <c r="D12" s="1389">
        <v>0</v>
      </c>
      <c r="E12" s="1389"/>
      <c r="F12" s="1389"/>
      <c r="G12" s="1389"/>
      <c r="H12" s="1389"/>
      <c r="I12" s="1389"/>
      <c r="J12" s="1389"/>
      <c r="K12" s="1389"/>
      <c r="L12" s="1389"/>
      <c r="M12" s="1389"/>
      <c r="N12" s="1389">
        <f t="shared" si="1"/>
        <v>1.7741935483870968</v>
      </c>
    </row>
    <row r="13" spans="1:14">
      <c r="A13" s="1388" t="s">
        <v>487</v>
      </c>
      <c r="B13" s="1389">
        <v>4.8870967741935489</v>
      </c>
      <c r="C13" s="1389">
        <v>5.7678571428571423</v>
      </c>
      <c r="D13" s="1389">
        <v>5.7193548387096786</v>
      </c>
      <c r="E13" s="1389">
        <v>5.9833333333333334</v>
      </c>
      <c r="F13" s="1389">
        <v>5.8064516129032251</v>
      </c>
      <c r="G13" s="1389">
        <v>5.8499999999999988</v>
      </c>
      <c r="H13" s="1389">
        <v>5.9193548387096779</v>
      </c>
      <c r="I13" s="1389">
        <v>5.903225806451613</v>
      </c>
      <c r="J13" s="1389">
        <v>5.916666666666667</v>
      </c>
      <c r="K13" s="1389">
        <v>5.9516129032258069</v>
      </c>
      <c r="L13" s="1389">
        <v>5.9999999999999991</v>
      </c>
      <c r="M13" s="1389">
        <v>5.6419354838709692</v>
      </c>
      <c r="N13" s="1389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456</v>
      </c>
      <c r="C14" s="624" t="s">
        <v>409</v>
      </c>
    </row>
    <row r="15" spans="1:3" ht="18.75" customHeight="1">
      <c r="A15" s="622">
        <v>2025</v>
      </c>
      <c r="B15" s="622" t="s">
        <v>724</v>
      </c>
      <c r="C15" s="624" t="s">
        <v>415</v>
      </c>
    </row>
    <row r="16" spans="1:3" ht="18.75" customHeight="1">
      <c r="A16" s="622">
        <v>2025</v>
      </c>
      <c r="B16" s="622" t="s">
        <v>772</v>
      </c>
      <c r="C16" s="624" t="s">
        <v>773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613</v>
      </c>
      <c r="B1" s="195" t="s">
        <v>615</v>
      </c>
      <c r="C1" s="195" t="s">
        <v>619</v>
      </c>
      <c r="D1" s="195" t="s">
        <v>621</v>
      </c>
      <c r="E1" s="195" t="s">
        <v>34</v>
      </c>
      <c r="F1" s="195" t="s">
        <v>35</v>
      </c>
      <c r="G1" s="791" t="s">
        <v>616</v>
      </c>
      <c r="H1" s="791"/>
      <c r="I1" s="791"/>
      <c r="J1" s="818"/>
      <c r="K1" s="818" t="s">
        <v>614</v>
      </c>
      <c r="L1" s="818" t="s">
        <v>82</v>
      </c>
      <c r="M1" s="818" t="s">
        <v>485</v>
      </c>
      <c r="N1" s="818" t="s">
        <v>486</v>
      </c>
      <c r="O1" s="818" t="s">
        <v>487</v>
      </c>
      <c r="P1" s="821" t="s">
        <v>622</v>
      </c>
      <c r="Q1" s="821" t="s">
        <v>618</v>
      </c>
      <c r="R1" s="821" t="s">
        <v>620</v>
      </c>
      <c r="S1" s="805" t="s">
        <v>623</v>
      </c>
    </row>
    <row r="2" spans="1:19">
      <c r="A2" s="793" t="s">
        <v>609</v>
      </c>
      <c r="B2" s="793" t="s">
        <v>606</v>
      </c>
      <c r="C2" s="802">
        <v>0.98099999999999998</v>
      </c>
      <c r="D2" s="802">
        <v>0.91600000000000004</v>
      </c>
      <c r="E2" s="794">
        <f ca="1">AVERAGEIF(斷絲!$44:$46,ABC區!A2,斷絲!$45:$45)</f>
        <v>0.1299638989169675</v>
      </c>
      <c r="F2" s="794">
        <f ca="1">AVERAGEIF(斷絲!$44:$46,ABC區!A2,斷絲!$46:$46)</f>
        <v>0.46931407942238268</v>
      </c>
      <c r="G2" s="795">
        <f ca="1">SUMIF(斷絲!$44:$47,ABC區!A2,斷絲!$47:$47)</f>
        <v>3324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0.94486359794580554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610</v>
      </c>
      <c r="B3" s="793" t="s">
        <v>606</v>
      </c>
      <c r="C3" s="802">
        <v>0.98099999999999998</v>
      </c>
      <c r="D3" s="802">
        <v>0.91600000000000004</v>
      </c>
      <c r="E3" s="794">
        <f ca="1">AVERAGEIF(斷絲!$44:$46,ABC區!A3,斷絲!$45:$45)</f>
        <v>0.98197781885397417</v>
      </c>
      <c r="F3" s="794">
        <f ca="1">AVERAGEIF(斷絲!$44:$46,ABC區!A3,斷絲!$46:$46)</f>
        <v>0.88479939110579542</v>
      </c>
      <c r="G3" s="795">
        <f ca="1">SUMIF(斷絲!$44:$47,ABC區!A3,斷絲!$47:$47)</f>
        <v>36788</v>
      </c>
      <c r="H3" s="795"/>
      <c r="I3" s="795"/>
      <c r="J3" s="811" t="s">
        <v>602</v>
      </c>
      <c r="K3" s="811" t="str">
        <f>B13</f>
        <v>B區</v>
      </c>
      <c r="L3" s="812" t="e">
        <f ca="1">AVERAGE(E13:E18)</f>
        <v>#DIV/0!</v>
      </c>
      <c r="M3" s="812">
        <f ca="1">AVERAGE(E19)</f>
        <v>0.96519241438417702</v>
      </c>
      <c r="N3" s="812" t="e">
        <f ca="1">AVERAGE(E20:E21)</f>
        <v>#DIV/0!</v>
      </c>
      <c r="O3" s="812">
        <f ca="1">AVERAGE(E22:E23)</f>
        <v>0.98491425940068633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606</v>
      </c>
      <c r="C4" s="802">
        <v>0.98099999999999998</v>
      </c>
      <c r="D4" s="802">
        <v>0.91600000000000004</v>
      </c>
      <c r="E4" s="794">
        <f ca="1">AVERAGEIF(斷絲!$44:$46,ABC區!A4,斷絲!$45:$45)</f>
        <v>1</v>
      </c>
      <c r="F4" s="794">
        <f ca="1">AVERAGEIF(斷絲!$44:$46,ABC區!A4,斷絲!$46:$46)</f>
        <v>0.94836784519395967</v>
      </c>
      <c r="G4" s="795">
        <f ca="1">SUMIF(斷絲!$44:$47,ABC區!A4,斷絲!$47:$47)</f>
        <v>22118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0.95473606805840339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606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614</v>
      </c>
      <c r="L5" s="820" t="s">
        <v>82</v>
      </c>
      <c r="M5" s="820" t="s">
        <v>485</v>
      </c>
      <c r="N5" s="820" t="s">
        <v>486</v>
      </c>
      <c r="O5" s="820" t="s">
        <v>487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606</v>
      </c>
      <c r="C6" s="802">
        <v>0.98099999999999998</v>
      </c>
      <c r="D6" s="802">
        <v>0.91600000000000004</v>
      </c>
      <c r="E6" s="794">
        <f ca="1">AVERAGEIF(斷絲!$44:$46,ABC區!A6,斷絲!$45:$45)</f>
        <v>0.97013557698315178</v>
      </c>
      <c r="F6" s="794">
        <f ca="1">AVERAGEIF(斷絲!$44:$46,ABC區!A6,斷絲!$46:$46)</f>
        <v>0.89405835433284042</v>
      </c>
      <c r="G6" s="795">
        <f ca="1">SUMIF(斷絲!$44:$47,ABC區!A6,斷絲!$47:$47)</f>
        <v>48017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0.87144957378565269</v>
      </c>
      <c r="P6" s="821" t="s">
        <v>32</v>
      </c>
      <c r="Q6" s="822">
        <v>0.95599999999999996</v>
      </c>
      <c r="R6" s="822">
        <v>0.92600000000000005</v>
      </c>
      <c r="S6" s="806" t="s">
        <v>624</v>
      </c>
    </row>
    <row r="7" spans="1:19">
      <c r="A7" s="793" t="s">
        <v>226</v>
      </c>
      <c r="B7" s="793" t="s">
        <v>606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604</v>
      </c>
      <c r="K7" s="811" t="str">
        <f>B17</f>
        <v>B區</v>
      </c>
      <c r="L7" s="812" t="e">
        <f ca="1">AVERAGE(F13:F18)</f>
        <v>#DIV/0!</v>
      </c>
      <c r="M7" s="812">
        <f ca="1">AVERAGE(F19)</f>
        <v>0.88111029434082411</v>
      </c>
      <c r="N7" s="812" t="e">
        <f ca="1">AVERAGE(F20:F21)</f>
        <v>#DIV/0!</v>
      </c>
      <c r="O7" s="812">
        <f ca="1">AVERAGE(F22:F23)</f>
        <v>0.92605643106573932</v>
      </c>
    </row>
    <row r="8" spans="1:19" ht="17.25" thickBot="1">
      <c r="A8" s="793" t="s">
        <v>611</v>
      </c>
      <c r="B8" s="793" t="s">
        <v>606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0.90195181260240376</v>
      </c>
    </row>
    <row r="9" spans="1:19">
      <c r="A9" s="793" t="s">
        <v>464</v>
      </c>
      <c r="B9" s="793" t="s">
        <v>606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606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606</v>
      </c>
      <c r="C11" s="802">
        <v>0.98599999999999999</v>
      </c>
      <c r="D11" s="802">
        <v>0.95099999999999996</v>
      </c>
      <c r="E11" s="794">
        <f ca="1">AVERAGEIF(斷絲!$44:$46,ABC區!A11,斷絲!$45:$45)</f>
        <v>0.95422461816290427</v>
      </c>
      <c r="F11" s="794">
        <f ca="1">AVERAGEIF(斷絲!$44:$46,ABC區!A11,斷絲!$46:$46)</f>
        <v>0.87459737558573492</v>
      </c>
      <c r="G11" s="795">
        <f ca="1">SUMIF(斷絲!$44:$47,ABC區!A11,斷絲!$47:$47)</f>
        <v>137337</v>
      </c>
      <c r="H11" s="795"/>
      <c r="I11" s="795"/>
      <c r="J11" s="807"/>
    </row>
    <row r="12" spans="1:19">
      <c r="A12" s="793" t="s">
        <v>418</v>
      </c>
      <c r="B12" s="793" t="s">
        <v>606</v>
      </c>
      <c r="C12" s="802">
        <v>0.98599999999999999</v>
      </c>
      <c r="D12" s="802">
        <v>0.95099999999999996</v>
      </c>
      <c r="E12" s="794">
        <f ca="1">AVERAGEIF(斷絲!$44:$46,ABC區!A12,斷絲!$45:$45)</f>
        <v>0.93550257772870671</v>
      </c>
      <c r="F12" s="794">
        <f ca="1">AVERAGEIF(斷絲!$44:$46,ABC區!A12,斷絲!$46:$46)</f>
        <v>0.86830177198557057</v>
      </c>
      <c r="G12" s="795">
        <f ca="1">SUMIF(斷絲!$44:$47,ABC區!A12,斷絲!$47:$47)</f>
        <v>119853</v>
      </c>
      <c r="H12" s="795"/>
      <c r="I12" s="795"/>
      <c r="J12" s="807"/>
    </row>
    <row r="13" spans="1:19">
      <c r="A13" s="796" t="s">
        <v>215</v>
      </c>
      <c r="B13" s="796" t="s">
        <v>607</v>
      </c>
      <c r="C13" s="803">
        <v>0.98099999999999998</v>
      </c>
      <c r="D13" s="803">
        <v>0.91600000000000004</v>
      </c>
      <c r="E13" s="797">
        <f ca="1">AVERAGEIF(斷絲!$44:$46,ABC區!A13,斷絲!$45:$45)</f>
        <v>0.94010195412064568</v>
      </c>
      <c r="F13" s="797">
        <f ca="1">AVERAGEIF(斷絲!$44:$46,ABC區!A13,斷絲!$46:$46)</f>
        <v>0.79480725061927548</v>
      </c>
      <c r="G13" s="798">
        <f ca="1">SUMIF(斷絲!$44:$47,ABC區!A13,斷絲!$47:$47)</f>
        <v>19661</v>
      </c>
      <c r="H13" s="798"/>
      <c r="I13" s="798"/>
      <c r="J13" s="808"/>
    </row>
    <row r="14" spans="1:19">
      <c r="A14" s="796" t="s">
        <v>216</v>
      </c>
      <c r="B14" s="796" t="s">
        <v>607</v>
      </c>
      <c r="C14" s="803">
        <v>0.98099999999999998</v>
      </c>
      <c r="D14" s="803">
        <v>0.91600000000000004</v>
      </c>
      <c r="E14" s="797">
        <f ca="1">AVERAGEIF(斷絲!$44:$46,ABC區!A14,斷絲!$45:$45)</f>
        <v>0.98822678242567741</v>
      </c>
      <c r="F14" s="797">
        <f ca="1">AVERAGEIF(斷絲!$44:$46,ABC區!A14,斷絲!$46:$46)</f>
        <v>0.925414364640884</v>
      </c>
      <c r="G14" s="798">
        <f ca="1">SUMIF(斷絲!$44:$47,ABC區!A14,斷絲!$47:$47)</f>
        <v>15204</v>
      </c>
      <c r="H14" s="798"/>
      <c r="I14" s="798"/>
      <c r="J14" s="808"/>
    </row>
    <row r="15" spans="1:19">
      <c r="A15" s="796" t="s">
        <v>221</v>
      </c>
      <c r="B15" s="796" t="s">
        <v>607</v>
      </c>
      <c r="C15" s="803">
        <v>0.98099999999999998</v>
      </c>
      <c r="D15" s="803">
        <v>0.91600000000000004</v>
      </c>
      <c r="E15" s="797">
        <f ca="1">AVERAGEIF(斷絲!$44:$46,ABC區!A15,斷絲!$45:$45)</f>
        <v>0.98498183385523475</v>
      </c>
      <c r="F15" s="797">
        <f ca="1">AVERAGEIF(斷絲!$44:$46,ABC區!A15,斷絲!$46:$46)</f>
        <v>0.92851805248991082</v>
      </c>
      <c r="G15" s="798">
        <f ca="1">SUMIF(斷絲!$44:$47,ABC區!A15,斷絲!$47:$47)</f>
        <v>60730</v>
      </c>
      <c r="H15" s="798"/>
      <c r="I15" s="798"/>
      <c r="J15" s="808"/>
    </row>
    <row r="16" spans="1:19">
      <c r="A16" s="796" t="s">
        <v>222</v>
      </c>
      <c r="B16" s="796" t="s">
        <v>607</v>
      </c>
      <c r="C16" s="803">
        <v>0.98099999999999998</v>
      </c>
      <c r="D16" s="803">
        <v>0.91600000000000004</v>
      </c>
      <c r="E16" s="797" t="e">
        <f ca="1">AVERAGEIF(斷絲!$44:$46,ABC區!A16,斷絲!$45:$45)</f>
        <v>#DIV/0!</v>
      </c>
      <c r="F16" s="797" t="e">
        <f ca="1">AVERAGEIF(斷絲!$44:$46,ABC區!A16,斷絲!$46:$46)</f>
        <v>#DIV/0!</v>
      </c>
      <c r="G16" s="798">
        <f ca="1">SUMIF(斷絲!$44:$47,ABC區!A16,斷絲!$47:$47)</f>
        <v>0</v>
      </c>
      <c r="H16" s="798"/>
      <c r="I16" s="798"/>
      <c r="J16" s="808"/>
    </row>
    <row r="17" spans="1:10">
      <c r="A17" s="796" t="s">
        <v>227</v>
      </c>
      <c r="B17" s="796" t="s">
        <v>607</v>
      </c>
      <c r="C17" s="803">
        <v>0.98099999999999998</v>
      </c>
      <c r="D17" s="803">
        <v>0.91600000000000004</v>
      </c>
      <c r="E17" s="797">
        <f ca="1">AVERAGEIF(斷絲!$44:$46,ABC區!A17,斷絲!$45:$45)</f>
        <v>0.97609374999999998</v>
      </c>
      <c r="F17" s="797">
        <f ca="1">AVERAGEIF(斷絲!$44:$46,ABC區!A17,斷絲!$46:$46)</f>
        <v>0.85593750000000002</v>
      </c>
      <c r="G17" s="798">
        <f ca="1">SUMIF(斷絲!$44:$47,ABC區!A17,斷絲!$47:$47)</f>
        <v>32000</v>
      </c>
      <c r="H17" s="798"/>
      <c r="I17" s="798"/>
      <c r="J17" s="808"/>
    </row>
    <row r="18" spans="1:10">
      <c r="A18" s="796" t="s">
        <v>228</v>
      </c>
      <c r="B18" s="796" t="s">
        <v>607</v>
      </c>
      <c r="C18" s="803">
        <v>0.98099999999999998</v>
      </c>
      <c r="D18" s="803">
        <v>0.91600000000000004</v>
      </c>
      <c r="E18" s="797" t="e">
        <f ca="1">AVERAGEIF(斷絲!$44:$46,ABC區!A18,斷絲!$45:$45)</f>
        <v>#DIV/0!</v>
      </c>
      <c r="F18" s="797" t="e">
        <f ca="1">AVERAGEIF(斷絲!$44:$46,ABC區!A18,斷絲!$46:$46)</f>
        <v>#DIV/0!</v>
      </c>
      <c r="G18" s="798">
        <f ca="1">SUMIF(斷絲!$44:$47,ABC區!A18,斷絲!$47:$47)</f>
        <v>0</v>
      </c>
      <c r="H18" s="798"/>
      <c r="I18" s="798"/>
      <c r="J18" s="808"/>
    </row>
    <row r="19" spans="1:10">
      <c r="A19" s="796" t="s">
        <v>233</v>
      </c>
      <c r="B19" s="796" t="s">
        <v>607</v>
      </c>
      <c r="C19" s="803">
        <v>0.97599999999999998</v>
      </c>
      <c r="D19" s="803">
        <v>0.92600000000000005</v>
      </c>
      <c r="E19" s="797">
        <f ca="1">AVERAGEIF(斷絲!$44:$46,ABC區!A19,斷絲!$45:$45)</f>
        <v>0.96519241438417702</v>
      </c>
      <c r="F19" s="797">
        <f ca="1">AVERAGEIF(斷絲!$44:$46,ABC區!A19,斷絲!$46:$46)</f>
        <v>0.88111029434082411</v>
      </c>
      <c r="G19" s="798">
        <f ca="1">SUMIF(斷絲!$44:$47,ABC區!A19,斷絲!$47:$47)</f>
        <v>94891</v>
      </c>
      <c r="H19" s="798"/>
      <c r="I19" s="798"/>
      <c r="J19" s="808"/>
    </row>
    <row r="20" spans="1:10">
      <c r="A20" s="796" t="s">
        <v>245</v>
      </c>
      <c r="B20" s="796" t="s">
        <v>607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607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607</v>
      </c>
      <c r="C22" s="803">
        <v>0.98599999999999999</v>
      </c>
      <c r="D22" s="803">
        <v>0.95099999999999996</v>
      </c>
      <c r="E22" s="797">
        <f ca="1">AVERAGEIF(斷絲!$44:$46,ABC區!A22,斷絲!$45:$45)</f>
        <v>0.9823003245596319</v>
      </c>
      <c r="F22" s="797">
        <f ca="1">AVERAGEIF(斷絲!$44:$46,ABC區!A22,斷絲!$46:$46)</f>
        <v>0.92631347245388795</v>
      </c>
      <c r="G22" s="798">
        <f ca="1">SUMIF(斷絲!$44:$47,ABC區!A22,斷絲!$47:$47)</f>
        <v>124834</v>
      </c>
      <c r="H22" s="798"/>
      <c r="I22" s="798"/>
      <c r="J22" s="808"/>
    </row>
    <row r="23" spans="1:10">
      <c r="A23" s="796" t="s">
        <v>239</v>
      </c>
      <c r="B23" s="796" t="s">
        <v>607</v>
      </c>
      <c r="C23" s="803">
        <v>0.98599999999999999</v>
      </c>
      <c r="D23" s="803">
        <v>0.95099999999999996</v>
      </c>
      <c r="E23" s="797">
        <f ca="1">AVERAGEIF(斷絲!$44:$46,ABC區!A23,斷絲!$45:$45)</f>
        <v>0.98752819424174076</v>
      </c>
      <c r="F23" s="797">
        <f ca="1">AVERAGEIF(斷絲!$44:$46,ABC區!A23,斷絲!$46:$46)</f>
        <v>0.92579938967759057</v>
      </c>
      <c r="G23" s="798">
        <f ca="1">SUMIF(斷絲!$44:$47,ABC區!A23,斷絲!$47:$47)</f>
        <v>19574</v>
      </c>
      <c r="H23" s="798"/>
      <c r="I23" s="798"/>
      <c r="J23" s="808"/>
    </row>
    <row r="24" spans="1:10">
      <c r="A24" s="799" t="s">
        <v>217</v>
      </c>
      <c r="B24" s="799" t="s">
        <v>608</v>
      </c>
      <c r="C24" s="804">
        <v>0.98099999999999998</v>
      </c>
      <c r="D24" s="804">
        <v>0.91600000000000004</v>
      </c>
      <c r="E24" s="800">
        <f ca="1">AVERAGEIF(斷絲!$44:$46,ABC區!A24,斷絲!$45:$45)</f>
        <v>0.4910464842303679</v>
      </c>
      <c r="F24" s="800">
        <f ca="1">AVERAGEIF(斷絲!$44:$46,ABC區!A24,斷絲!$46:$46)</f>
        <v>0.43098051095627588</v>
      </c>
      <c r="G24" s="801">
        <f ca="1">SUMIF(斷絲!$44:$47,ABC區!A24,斷絲!$47:$47)</f>
        <v>29709</v>
      </c>
      <c r="H24" s="801"/>
      <c r="I24" s="801"/>
      <c r="J24" s="808"/>
    </row>
    <row r="25" spans="1:10">
      <c r="A25" s="799" t="s">
        <v>218</v>
      </c>
      <c r="B25" s="799" t="s">
        <v>608</v>
      </c>
      <c r="C25" s="804">
        <v>0.98099999999999998</v>
      </c>
      <c r="D25" s="804">
        <v>0.91600000000000004</v>
      </c>
      <c r="E25" s="800">
        <f ca="1">AVERAGEIF(斷絲!$44:$46,ABC區!A25,斷絲!$45:$45)</f>
        <v>0.87506469028047207</v>
      </c>
      <c r="F25" s="800">
        <f ca="1">AVERAGEIF(斷絲!$44:$46,ABC區!A25,斷絲!$46:$46)</f>
        <v>0.76601380645275452</v>
      </c>
      <c r="G25" s="801">
        <f ca="1">SUMIF(斷絲!$44:$47,ABC區!A25,斷絲!$47:$47)</f>
        <v>12520</v>
      </c>
      <c r="H25" s="801"/>
      <c r="I25" s="801"/>
      <c r="J25" s="808"/>
    </row>
    <row r="26" spans="1:10">
      <c r="A26" s="799" t="s">
        <v>223</v>
      </c>
      <c r="B26" s="799" t="s">
        <v>608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608</v>
      </c>
      <c r="C27" s="804">
        <v>0.98099999999999998</v>
      </c>
      <c r="D27" s="804">
        <v>0.91600000000000004</v>
      </c>
      <c r="E27" s="800">
        <f ca="1">AVERAGEIF(斷絲!$44:$46,ABC區!A27,斷絲!$45:$45)</f>
        <v>1</v>
      </c>
      <c r="F27" s="800">
        <f ca="1">AVERAGEIF(斷絲!$44:$46,ABC區!A27,斷絲!$46:$46)</f>
        <v>0.89788260519967833</v>
      </c>
      <c r="G27" s="801">
        <f ca="1">SUMIF(斷絲!$44:$47,ABC區!A27,斷絲!$47:$47)</f>
        <v>33579</v>
      </c>
      <c r="H27" s="801"/>
      <c r="I27" s="801"/>
      <c r="J27" s="808"/>
    </row>
    <row r="28" spans="1:10">
      <c r="A28" s="799" t="s">
        <v>229</v>
      </c>
      <c r="B28" s="799" t="s">
        <v>608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608</v>
      </c>
      <c r="C29" s="804">
        <v>0.98099999999999998</v>
      </c>
      <c r="D29" s="804">
        <v>0.91600000000000004</v>
      </c>
      <c r="E29" s="800">
        <f ca="1">AVERAGEIF(斷絲!$44:$46,ABC區!A29,斷絲!$45:$45)</f>
        <v>0.99141252006420544</v>
      </c>
      <c r="F29" s="800">
        <f ca="1">AVERAGEIF(斷絲!$44:$46,ABC區!A29,斷絲!$46:$46)</f>
        <v>0.92712680577849116</v>
      </c>
      <c r="G29" s="801">
        <f ca="1">SUMIF(斷絲!$44:$47,ABC區!A29,斷絲!$47:$47)</f>
        <v>37380</v>
      </c>
      <c r="H29" s="801"/>
      <c r="I29" s="801"/>
      <c r="J29" s="808"/>
    </row>
    <row r="30" spans="1:10">
      <c r="A30" s="799" t="s">
        <v>234</v>
      </c>
      <c r="B30" s="799" t="s">
        <v>608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608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608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490</v>
      </c>
      <c r="B33" s="799" t="s">
        <v>608</v>
      </c>
      <c r="C33" s="804">
        <v>0.98599999999999999</v>
      </c>
      <c r="D33" s="804">
        <v>0.95099999999999996</v>
      </c>
      <c r="E33" s="800">
        <f ca="1">AVERAGEIF(斷絲!$44:$46,ABC區!A33,斷絲!$45:$45)</f>
        <v>0.9538609130114396</v>
      </c>
      <c r="F33" s="800">
        <f ca="1">AVERAGEIF(斷絲!$44:$46,ABC區!A33,斷絲!$46:$46)</f>
        <v>0.89772517698238397</v>
      </c>
      <c r="G33" s="801">
        <f ca="1">SUMIF(斷絲!$44:$47,ABC區!A33,斷絲!$47:$47)</f>
        <v>128425</v>
      </c>
      <c r="H33" s="801"/>
      <c r="I33" s="801"/>
      <c r="J33" s="808"/>
    </row>
    <row r="34" spans="1:10">
      <c r="A34" s="799" t="s">
        <v>237</v>
      </c>
      <c r="B34" s="799" t="s">
        <v>608</v>
      </c>
      <c r="C34" s="804">
        <v>0.98599999999999999</v>
      </c>
      <c r="D34" s="804">
        <v>0.95099999999999996</v>
      </c>
      <c r="E34" s="800">
        <f ca="1">AVERAGEIF(斷絲!$44:$46,ABC區!A34,斷絲!$45:$45)</f>
        <v>0.95561122310536706</v>
      </c>
      <c r="F34" s="800">
        <f ca="1">AVERAGEIF(斷絲!$44:$46,ABC區!A34,斷絲!$46:$46)</f>
        <v>0.90617844822242355</v>
      </c>
      <c r="G34" s="801">
        <f ca="1">SUMIF(斷絲!$44:$47,ABC區!A34,斷絲!$47:$47)</f>
        <v>130214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11313" priority="1" operator="equal">
      <formula>"""C區"""</formula>
    </cfRule>
    <cfRule type="cellIs" dxfId="11312" priority="2" operator="equal">
      <formula>"""B區"""</formula>
    </cfRule>
    <cfRule type="cellIs" dxfId="11311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35"/>
    <col min="3" max="3" width="5.75" style="1135" customWidth="1"/>
    <col min="4" max="4" width="7.125" style="1135" customWidth="1"/>
    <col min="5" max="6" width="9" style="1135"/>
    <col min="7" max="7" width="5.75" style="1135" customWidth="1"/>
    <col min="8" max="9" width="9" style="1135"/>
    <col min="10" max="10" width="6.125" style="1135" customWidth="1"/>
    <col min="11" max="12" width="9" style="1135"/>
    <col min="13" max="26" width="2" style="1135" customWidth="1"/>
    <col min="27" max="27" width="9" style="1135"/>
    <col min="28" max="33" width="2.125" style="1135" customWidth="1"/>
    <col min="34" max="34" width="9" style="1135"/>
    <col min="35" max="38" width="3.75" style="1135" customWidth="1"/>
    <col min="39" max="40" width="9" style="1136"/>
    <col min="41" max="41" width="6" style="1136" customWidth="1"/>
    <col min="42" max="42" width="7" style="1136" customWidth="1"/>
    <col min="43" max="43" width="15.375" style="1136" customWidth="1"/>
    <col min="44" max="44" width="6.5" style="1136" customWidth="1"/>
    <col min="45" max="45" width="12.125" style="1136" bestFit="1" customWidth="1"/>
    <col min="46" max="46" width="10.125" style="1136" customWidth="1"/>
    <col min="47" max="47" width="8.75" style="1136" customWidth="1"/>
    <col min="48" max="48" width="12.125" style="1136" customWidth="1"/>
    <col min="49" max="49" width="17.5" style="1438" customWidth="1"/>
    <col min="50" max="50" width="19.5" style="1135" customWidth="1"/>
    <col min="51" max="16384" width="9" style="1135"/>
  </cols>
  <sheetData>
    <row r="1" spans="1:50" ht="20.25">
      <c r="A1" s="1134" t="s">
        <v>39</v>
      </c>
      <c r="B1" s="1134" t="s">
        <v>41</v>
      </c>
      <c r="C1" s="1134" t="s">
        <v>1004</v>
      </c>
      <c r="D1" s="1134" t="s">
        <v>1005</v>
      </c>
      <c r="E1" s="1134" t="s">
        <v>15729</v>
      </c>
      <c r="F1" s="1134" t="s">
        <v>1006</v>
      </c>
      <c r="G1" s="1135" t="s">
        <v>1007</v>
      </c>
      <c r="H1" s="1134" t="s">
        <v>1008</v>
      </c>
      <c r="I1" s="1134" t="s">
        <v>88</v>
      </c>
      <c r="J1" s="1134" t="s">
        <v>1009</v>
      </c>
      <c r="K1" s="1134" t="s">
        <v>1010</v>
      </c>
      <c r="L1" s="1134" t="s">
        <v>767</v>
      </c>
      <c r="M1" s="1135" t="s">
        <v>1011</v>
      </c>
      <c r="O1" s="1135" t="s">
        <v>1012</v>
      </c>
      <c r="P1" s="1135" t="s">
        <v>827</v>
      </c>
      <c r="Q1" s="1135" t="s">
        <v>1013</v>
      </c>
      <c r="R1" s="1135" t="s">
        <v>1014</v>
      </c>
      <c r="S1" s="1135" t="s">
        <v>1015</v>
      </c>
      <c r="T1" s="1135" t="s">
        <v>1016</v>
      </c>
      <c r="U1" s="1135" t="s">
        <v>1017</v>
      </c>
      <c r="V1" s="1135" t="s">
        <v>1018</v>
      </c>
      <c r="W1" s="1135" t="s">
        <v>1019</v>
      </c>
      <c r="X1" s="1135" t="s">
        <v>1020</v>
      </c>
      <c r="Y1" s="1135" t="s">
        <v>1021</v>
      </c>
      <c r="Z1" s="1135" t="s">
        <v>1022</v>
      </c>
      <c r="AA1" s="1134" t="s">
        <v>495</v>
      </c>
      <c r="AB1" s="1135" t="s">
        <v>1023</v>
      </c>
      <c r="AC1" s="1135" t="s">
        <v>1024</v>
      </c>
      <c r="AD1" s="1135" t="s">
        <v>1025</v>
      </c>
      <c r="AE1" s="1135" t="s">
        <v>1026</v>
      </c>
      <c r="AF1" s="1135" t="s">
        <v>1027</v>
      </c>
      <c r="AG1" s="1135" t="s">
        <v>1028</v>
      </c>
      <c r="AH1" s="1134" t="s">
        <v>9151</v>
      </c>
      <c r="AJ1" s="1135" t="s">
        <v>1029</v>
      </c>
      <c r="AK1" s="1135" t="s">
        <v>1030</v>
      </c>
      <c r="AL1" s="1135" t="s">
        <v>1031</v>
      </c>
      <c r="AM1" s="1136" t="str">
        <f>A1&amp;"(剖析)"</f>
        <v>批號(剖析)</v>
      </c>
      <c r="AN1" s="1136" t="s">
        <v>15106</v>
      </c>
      <c r="AO1" s="1136" t="str">
        <f>C1&amp;"(剖析)"</f>
        <v>YS(剖析)</v>
      </c>
      <c r="AP1" s="1136" t="str">
        <f>D1&amp;"(剖析)"</f>
        <v>DR(剖析)</v>
      </c>
      <c r="AQ1" s="1136" t="str">
        <f>E1&amp;"(剖析)"</f>
        <v>DiscType/TwistAngle(剖析)</v>
      </c>
      <c r="AR1" s="1136" t="str">
        <f>F1&amp;"(剖析)"</f>
        <v>Crssing Angle(剖析)</v>
      </c>
      <c r="AS1" s="1136" t="str">
        <f>H1&amp;"(剖析)"</f>
        <v>溫度(剖析)</v>
      </c>
      <c r="AT1" s="1136" t="s">
        <v>15730</v>
      </c>
      <c r="AU1" s="1136" t="s">
        <v>15731</v>
      </c>
      <c r="AV1" s="1136" t="str">
        <f>AA1</f>
        <v>生產日期</v>
      </c>
      <c r="AW1" s="1136" t="str">
        <f>AV1&amp;"改/公式"</f>
        <v>生產日期改/公式</v>
      </c>
      <c r="AX1" s="1437" t="s">
        <v>17206</v>
      </c>
    </row>
    <row r="2" spans="1:50" ht="20.25">
      <c r="A2" s="1135" t="s">
        <v>1064</v>
      </c>
      <c r="B2" s="1135" t="s">
        <v>932</v>
      </c>
      <c r="C2" s="1135">
        <v>700</v>
      </c>
      <c r="D2" s="1135">
        <v>1.67</v>
      </c>
      <c r="E2" s="1135" t="s">
        <v>15182</v>
      </c>
      <c r="F2" s="1135" t="s">
        <v>663</v>
      </c>
      <c r="G2" s="1135" t="s">
        <v>1034</v>
      </c>
      <c r="H2" s="1135" t="s">
        <v>1035</v>
      </c>
      <c r="I2" s="1135" t="s">
        <v>639</v>
      </c>
      <c r="J2" s="1135">
        <v>2.2000000000000002</v>
      </c>
      <c r="K2" s="1135" t="s">
        <v>1065</v>
      </c>
      <c r="L2" s="1135" t="s">
        <v>1066</v>
      </c>
      <c r="M2" s="1135">
        <v>50.4</v>
      </c>
      <c r="N2" s="1135" t="s">
        <v>1039</v>
      </c>
      <c r="O2" s="1135">
        <v>1.26</v>
      </c>
      <c r="P2" s="1135">
        <v>1.008</v>
      </c>
      <c r="Q2" s="1135" t="s">
        <v>1055</v>
      </c>
      <c r="R2" s="1135">
        <v>21.2</v>
      </c>
      <c r="T2" s="1135">
        <v>29</v>
      </c>
      <c r="U2" s="1135">
        <v>3.4</v>
      </c>
      <c r="V2" s="1135" t="s">
        <v>663</v>
      </c>
      <c r="W2" s="1135">
        <v>155</v>
      </c>
      <c r="X2" s="1135">
        <v>90</v>
      </c>
      <c r="Y2" s="1135">
        <v>1.6</v>
      </c>
      <c r="Z2" s="1135">
        <v>4.5</v>
      </c>
      <c r="AA2" s="1135" t="s">
        <v>1067</v>
      </c>
      <c r="AH2" s="1135" t="s">
        <v>814</v>
      </c>
      <c r="AM2" s="1136" t="s">
        <v>9152</v>
      </c>
      <c r="AN2" s="1136" t="s">
        <v>9153</v>
      </c>
      <c r="AO2" s="1136">
        <f>C2</f>
        <v>700</v>
      </c>
      <c r="AP2" s="1136">
        <f t="shared" ref="AP2:AR10" si="0">D2</f>
        <v>1.67</v>
      </c>
      <c r="AQ2" s="1136" t="str">
        <f t="shared" si="0"/>
        <v>1-4-1S85°</v>
      </c>
      <c r="AR2" s="1136" t="str">
        <f t="shared" si="0"/>
        <v>NA</v>
      </c>
      <c r="AS2" s="1136" t="str">
        <f>H2</f>
        <v>185/OFF</v>
      </c>
      <c r="AT2" s="1136" t="str">
        <f>E2</f>
        <v>1-4-1S85°</v>
      </c>
      <c r="AV2" s="1136" t="str">
        <f t="shared" ref="AV2:AV65" si="1">AA2</f>
        <v>108.1.10</v>
      </c>
      <c r="AW2" s="1438">
        <f>DATE(VALUE(LEFT(AV2,FIND(".",AV2)-1))+1911,
       VALUE(MID(AV2,FIND(".",AV2)+1,FIND(".",AV2,FIND(".",AV2)+1)-FIND(".",AV2)-1)),
       VALUE(RIGHT(AV2,LEN(AV2)-FIND("~",SUBSTITUTE(AV2,".","~",2)))))</f>
        <v>43475</v>
      </c>
      <c r="AX2" s="1133" t="s">
        <v>17232</v>
      </c>
    </row>
    <row r="3" spans="1:50">
      <c r="A3" s="1135" t="s">
        <v>1068</v>
      </c>
      <c r="B3" s="1135" t="s">
        <v>932</v>
      </c>
      <c r="C3" s="1135">
        <v>550</v>
      </c>
      <c r="D3" s="1135">
        <v>1.71</v>
      </c>
      <c r="E3" s="1135" t="s">
        <v>15183</v>
      </c>
      <c r="F3" s="1135" t="s">
        <v>1069</v>
      </c>
      <c r="G3" s="1135" t="s">
        <v>1034</v>
      </c>
      <c r="H3" s="1135" t="s">
        <v>1070</v>
      </c>
      <c r="I3" s="1135" t="s">
        <v>126</v>
      </c>
      <c r="J3" s="1135">
        <v>0.3</v>
      </c>
      <c r="K3" s="1135" t="s">
        <v>1071</v>
      </c>
      <c r="L3" s="1135" t="s">
        <v>1072</v>
      </c>
      <c r="M3" s="1135">
        <v>49.7</v>
      </c>
      <c r="N3" s="1135" t="s">
        <v>1039</v>
      </c>
      <c r="O3" s="1135">
        <v>1.2425000000000002</v>
      </c>
      <c r="P3" s="1135">
        <v>0.99400000000000011</v>
      </c>
      <c r="Q3" s="1135" t="s">
        <v>1073</v>
      </c>
      <c r="R3" s="1135">
        <v>25</v>
      </c>
      <c r="T3" s="1135">
        <v>19.5</v>
      </c>
      <c r="U3" s="1135">
        <v>1.9</v>
      </c>
      <c r="V3" s="1135" t="s">
        <v>663</v>
      </c>
      <c r="W3" s="1135">
        <v>50</v>
      </c>
      <c r="X3" s="1135" t="s">
        <v>1074</v>
      </c>
      <c r="Y3" s="1135">
        <v>2</v>
      </c>
      <c r="Z3" s="1135">
        <v>2.5</v>
      </c>
      <c r="AA3" s="1135" t="s">
        <v>1041</v>
      </c>
      <c r="AH3" s="1135" t="s">
        <v>784</v>
      </c>
      <c r="AI3" s="1135" t="s">
        <v>1075</v>
      </c>
      <c r="AM3" s="1136" t="s">
        <v>9154</v>
      </c>
      <c r="AN3" s="1136" t="s">
        <v>9155</v>
      </c>
      <c r="AO3" s="1136">
        <f t="shared" ref="AO3:AO10" si="2">C3</f>
        <v>550</v>
      </c>
      <c r="AP3" s="1136">
        <f t="shared" si="0"/>
        <v>1.71</v>
      </c>
      <c r="AQ3" s="1136" t="str">
        <f t="shared" si="0"/>
        <v>1-4-1S83°</v>
      </c>
      <c r="AR3" s="1136" t="str">
        <f t="shared" si="0"/>
        <v>31.5</v>
      </c>
      <c r="AS3" s="1136" t="str">
        <f t="shared" ref="AS3:AS10" si="3">H3</f>
        <v>230/230/140</v>
      </c>
      <c r="AT3" s="1136" t="str">
        <f t="shared" ref="AT3:AT10" si="4">E3</f>
        <v>1-4-1S83°</v>
      </c>
      <c r="AV3" s="1136" t="str">
        <f t="shared" si="1"/>
        <v>108.12.27</v>
      </c>
      <c r="AW3" s="1438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35" t="s">
        <v>1076</v>
      </c>
      <c r="B4" s="1135" t="s">
        <v>1077</v>
      </c>
      <c r="C4" s="1135">
        <v>650</v>
      </c>
      <c r="D4" s="1135">
        <v>1.75</v>
      </c>
      <c r="E4" s="1135" t="s">
        <v>15183</v>
      </c>
      <c r="F4" s="1135" t="s">
        <v>1078</v>
      </c>
      <c r="G4" s="1135" t="s">
        <v>1034</v>
      </c>
      <c r="H4" s="1135" t="s">
        <v>1079</v>
      </c>
      <c r="I4" s="1135" t="s">
        <v>126</v>
      </c>
      <c r="J4" s="1135">
        <v>1</v>
      </c>
      <c r="K4" s="1135" t="s">
        <v>1080</v>
      </c>
      <c r="L4" s="1135" t="s">
        <v>1081</v>
      </c>
      <c r="M4" s="1135">
        <v>51</v>
      </c>
      <c r="N4" s="1135" t="s">
        <v>1039</v>
      </c>
      <c r="O4" s="1135">
        <v>1.2750000000000001</v>
      </c>
      <c r="P4" s="1135">
        <v>1.02</v>
      </c>
      <c r="Q4" s="1135" t="s">
        <v>1082</v>
      </c>
      <c r="R4" s="1135">
        <v>24</v>
      </c>
      <c r="T4" s="1135">
        <v>7.4</v>
      </c>
      <c r="U4" s="1135">
        <v>2</v>
      </c>
      <c r="V4" s="1135" t="s">
        <v>663</v>
      </c>
      <c r="W4" s="1135">
        <v>125</v>
      </c>
      <c r="X4" s="1135">
        <v>92</v>
      </c>
      <c r="Y4" s="1135">
        <v>2</v>
      </c>
      <c r="Z4" s="1135">
        <v>2</v>
      </c>
      <c r="AA4" s="1135" t="s">
        <v>1083</v>
      </c>
      <c r="AH4" s="1135" t="s">
        <v>1084</v>
      </c>
      <c r="AM4" s="1136" t="s">
        <v>9156</v>
      </c>
      <c r="AN4" s="1136" t="s">
        <v>9157</v>
      </c>
      <c r="AO4" s="1136">
        <f t="shared" si="2"/>
        <v>650</v>
      </c>
      <c r="AP4" s="1136">
        <f t="shared" si="0"/>
        <v>1.75</v>
      </c>
      <c r="AQ4" s="1136" t="str">
        <f t="shared" si="0"/>
        <v>1-4-1S83°</v>
      </c>
      <c r="AR4" s="1136" t="str">
        <f t="shared" si="0"/>
        <v>30</v>
      </c>
      <c r="AS4" s="1136" t="str">
        <f t="shared" si="3"/>
        <v>230/230/155</v>
      </c>
      <c r="AT4" s="1136" t="str">
        <f t="shared" si="4"/>
        <v>1-4-1S83°</v>
      </c>
      <c r="AV4" s="1136" t="str">
        <f t="shared" si="1"/>
        <v>108.1.4</v>
      </c>
      <c r="AW4" s="1438">
        <f t="shared" si="5"/>
        <v>43469</v>
      </c>
    </row>
    <row r="5" spans="1:50">
      <c r="A5" s="1135" t="s">
        <v>1085</v>
      </c>
      <c r="B5" s="1135" t="s">
        <v>1033</v>
      </c>
      <c r="C5" s="1135">
        <v>650</v>
      </c>
      <c r="D5" s="1135">
        <v>1.625</v>
      </c>
      <c r="E5" s="1135" t="s">
        <v>15183</v>
      </c>
      <c r="F5" s="1135" t="s">
        <v>1048</v>
      </c>
      <c r="G5" s="1135" t="s">
        <v>1034</v>
      </c>
      <c r="H5" s="1135" t="s">
        <v>1086</v>
      </c>
      <c r="I5" s="1135" t="s">
        <v>126</v>
      </c>
      <c r="J5" s="1135">
        <v>0.7</v>
      </c>
      <c r="K5" s="1135" t="s">
        <v>1044</v>
      </c>
      <c r="L5" s="1135" t="s">
        <v>1038</v>
      </c>
      <c r="M5" s="1135">
        <v>51.5</v>
      </c>
      <c r="N5" s="1135" t="s">
        <v>1039</v>
      </c>
      <c r="O5" s="1135">
        <v>1.2875000000000001</v>
      </c>
      <c r="P5" s="1135">
        <v>1.03</v>
      </c>
      <c r="Q5" s="1135" t="s">
        <v>1040</v>
      </c>
      <c r="R5" s="1135">
        <v>22.5</v>
      </c>
      <c r="T5" s="1135">
        <v>24.5</v>
      </c>
      <c r="U5" s="1135">
        <v>3.3</v>
      </c>
      <c r="V5" s="1135" t="s">
        <v>663</v>
      </c>
      <c r="W5" s="1135">
        <v>120</v>
      </c>
      <c r="X5" s="1135">
        <v>80</v>
      </c>
      <c r="Y5" s="1135">
        <v>2</v>
      </c>
      <c r="Z5" s="1135">
        <v>4</v>
      </c>
      <c r="AA5" s="1135" t="s">
        <v>1087</v>
      </c>
      <c r="AH5" s="1135" t="s">
        <v>1088</v>
      </c>
      <c r="AM5" s="1136" t="s">
        <v>9158</v>
      </c>
      <c r="AN5" s="1136" t="s">
        <v>9159</v>
      </c>
      <c r="AO5" s="1136">
        <f t="shared" si="2"/>
        <v>650</v>
      </c>
      <c r="AP5" s="1136">
        <f t="shared" si="0"/>
        <v>1.625</v>
      </c>
      <c r="AQ5" s="1136" t="str">
        <f t="shared" si="0"/>
        <v>1-4-1S83°</v>
      </c>
      <c r="AR5" s="1136" t="str">
        <f t="shared" si="0"/>
        <v>31</v>
      </c>
      <c r="AS5" s="1136" t="str">
        <f t="shared" si="3"/>
        <v>262/262/OFF</v>
      </c>
      <c r="AT5" s="1136" t="str">
        <f t="shared" si="4"/>
        <v>1-4-1S83°</v>
      </c>
      <c r="AV5" s="1136" t="str">
        <f t="shared" si="1"/>
        <v>108.1.26</v>
      </c>
      <c r="AW5" s="1438">
        <f t="shared" si="5"/>
        <v>43491</v>
      </c>
    </row>
    <row r="6" spans="1:50">
      <c r="A6" s="1135" t="s">
        <v>1089</v>
      </c>
      <c r="B6" s="1135" t="s">
        <v>1033</v>
      </c>
      <c r="C6" s="1135">
        <v>650</v>
      </c>
      <c r="D6" s="1135">
        <v>1.625</v>
      </c>
      <c r="E6" s="1135" t="s">
        <v>15183</v>
      </c>
      <c r="F6" s="1135" t="s">
        <v>1048</v>
      </c>
      <c r="G6" s="1135" t="s">
        <v>1034</v>
      </c>
      <c r="H6" s="1135" t="s">
        <v>1090</v>
      </c>
      <c r="I6" s="1135" t="s">
        <v>126</v>
      </c>
      <c r="J6" s="1135">
        <v>0.7</v>
      </c>
      <c r="K6" s="1135" t="s">
        <v>1044</v>
      </c>
      <c r="L6" s="1135" t="s">
        <v>1038</v>
      </c>
      <c r="M6" s="1135">
        <v>51.5</v>
      </c>
      <c r="N6" s="1135" t="s">
        <v>1039</v>
      </c>
      <c r="O6" s="1135">
        <v>1.2875000000000001</v>
      </c>
      <c r="P6" s="1135">
        <v>1.03</v>
      </c>
      <c r="Q6" s="1135" t="s">
        <v>1040</v>
      </c>
      <c r="R6" s="1135">
        <v>22.5</v>
      </c>
      <c r="T6" s="1135">
        <v>24.5</v>
      </c>
      <c r="U6" s="1135">
        <v>3.3</v>
      </c>
      <c r="V6" s="1135" t="s">
        <v>663</v>
      </c>
      <c r="W6" s="1135">
        <v>120</v>
      </c>
      <c r="X6" s="1135">
        <v>80</v>
      </c>
      <c r="Y6" s="1135">
        <v>2</v>
      </c>
      <c r="Z6" s="1135">
        <v>4</v>
      </c>
      <c r="AA6" s="1135" t="s">
        <v>1091</v>
      </c>
      <c r="AH6" s="1135" t="s">
        <v>1092</v>
      </c>
      <c r="AM6" s="1136" t="s">
        <v>9160</v>
      </c>
      <c r="AN6" s="1136" t="s">
        <v>9161</v>
      </c>
      <c r="AO6" s="1136">
        <f t="shared" si="2"/>
        <v>650</v>
      </c>
      <c r="AP6" s="1136">
        <f t="shared" si="0"/>
        <v>1.625</v>
      </c>
      <c r="AQ6" s="1136" t="str">
        <f t="shared" si="0"/>
        <v>1-4-1S83°</v>
      </c>
      <c r="AR6" s="1136" t="str">
        <f t="shared" si="0"/>
        <v>31</v>
      </c>
      <c r="AS6" s="1136" t="str">
        <f t="shared" si="3"/>
        <v>256/256/OFF</v>
      </c>
      <c r="AT6" s="1136" t="str">
        <f t="shared" si="4"/>
        <v>1-4-1S83°</v>
      </c>
      <c r="AV6" s="1136" t="str">
        <f t="shared" si="1"/>
        <v>108.1.27</v>
      </c>
      <c r="AW6" s="1438">
        <f t="shared" si="5"/>
        <v>43492</v>
      </c>
    </row>
    <row r="7" spans="1:50">
      <c r="A7" s="1135" t="s">
        <v>1093</v>
      </c>
      <c r="B7" s="1135" t="s">
        <v>1094</v>
      </c>
      <c r="C7" s="1135">
        <v>600</v>
      </c>
      <c r="D7" s="1135">
        <v>1.7250000000000001</v>
      </c>
      <c r="E7" s="1135" t="s">
        <v>15183</v>
      </c>
      <c r="F7" s="1135" t="s">
        <v>1078</v>
      </c>
      <c r="G7" s="1135" t="s">
        <v>1095</v>
      </c>
      <c r="H7" s="1135" t="s">
        <v>1096</v>
      </c>
      <c r="I7" s="1135" t="s">
        <v>1036</v>
      </c>
      <c r="J7" s="1135">
        <v>1.5</v>
      </c>
      <c r="K7" s="1135" t="s">
        <v>1097</v>
      </c>
      <c r="L7" s="1135" t="s">
        <v>1098</v>
      </c>
      <c r="M7" s="1135">
        <v>50</v>
      </c>
      <c r="N7" s="1135" t="s">
        <v>1039</v>
      </c>
      <c r="O7" s="1135">
        <v>1.25</v>
      </c>
      <c r="P7" s="1135">
        <v>1</v>
      </c>
      <c r="Q7" s="1135" t="s">
        <v>1099</v>
      </c>
      <c r="R7" s="1135">
        <v>22.5</v>
      </c>
      <c r="T7" s="1135">
        <v>13</v>
      </c>
      <c r="U7" s="1135">
        <v>3.9</v>
      </c>
      <c r="V7" s="1135" t="s">
        <v>663</v>
      </c>
      <c r="W7" s="1135">
        <v>150</v>
      </c>
      <c r="X7" s="1135">
        <v>75</v>
      </c>
      <c r="Y7" s="1135">
        <v>1.8</v>
      </c>
      <c r="Z7" s="1135">
        <v>2</v>
      </c>
      <c r="AA7" s="1135" t="s">
        <v>1100</v>
      </c>
      <c r="AH7" s="1135" t="s">
        <v>634</v>
      </c>
      <c r="AM7" s="1136" t="s">
        <v>9162</v>
      </c>
      <c r="AN7" s="1136" t="s">
        <v>9163</v>
      </c>
      <c r="AO7" s="1136">
        <f t="shared" si="2"/>
        <v>600</v>
      </c>
      <c r="AP7" s="1136">
        <f t="shared" si="0"/>
        <v>1.7250000000000001</v>
      </c>
      <c r="AQ7" s="1136" t="str">
        <f t="shared" si="0"/>
        <v>1-4-1S83°</v>
      </c>
      <c r="AR7" s="1136" t="str">
        <f t="shared" si="0"/>
        <v>30</v>
      </c>
      <c r="AS7" s="1136" t="str">
        <f t="shared" si="3"/>
        <v>212/212/133</v>
      </c>
      <c r="AT7" s="1136" t="str">
        <f t="shared" si="4"/>
        <v>1-4-1S83°</v>
      </c>
      <c r="AV7" s="1136" t="str">
        <f t="shared" si="1"/>
        <v>108.1.31</v>
      </c>
      <c r="AW7" s="1438">
        <f t="shared" si="5"/>
        <v>43496</v>
      </c>
    </row>
    <row r="8" spans="1:50">
      <c r="A8" s="1135" t="s">
        <v>1101</v>
      </c>
      <c r="B8" s="1135" t="s">
        <v>1102</v>
      </c>
      <c r="C8" s="1135">
        <v>600</v>
      </c>
      <c r="D8" s="1135">
        <v>1.66</v>
      </c>
      <c r="E8" s="1135" t="s">
        <v>15183</v>
      </c>
      <c r="F8" s="1135" t="s">
        <v>1078</v>
      </c>
      <c r="G8" s="1135">
        <v>3</v>
      </c>
      <c r="H8" s="1135" t="s">
        <v>1103</v>
      </c>
      <c r="I8" s="1135" t="s">
        <v>126</v>
      </c>
      <c r="J8" s="1135">
        <v>1.4</v>
      </c>
      <c r="K8" s="1135" t="s">
        <v>1104</v>
      </c>
      <c r="L8" s="1135" t="s">
        <v>1105</v>
      </c>
      <c r="M8" s="1135">
        <v>51.8</v>
      </c>
      <c r="N8" s="1135" t="s">
        <v>1039</v>
      </c>
      <c r="O8" s="1135">
        <v>1.2949999999999999</v>
      </c>
      <c r="P8" s="1135">
        <v>1.036</v>
      </c>
      <c r="Q8" s="1135" t="s">
        <v>1106</v>
      </c>
      <c r="R8" s="1135">
        <v>25</v>
      </c>
      <c r="T8" s="1135">
        <v>41.8</v>
      </c>
      <c r="U8" s="1135">
        <v>6</v>
      </c>
      <c r="V8" s="1135" t="s">
        <v>663</v>
      </c>
      <c r="W8" s="1135">
        <v>95</v>
      </c>
      <c r="X8" s="1135">
        <v>40</v>
      </c>
      <c r="Y8" s="1135">
        <v>2.2000000000000002</v>
      </c>
      <c r="Z8" s="1135">
        <v>4</v>
      </c>
      <c r="AA8" s="1135" t="s">
        <v>1107</v>
      </c>
      <c r="AH8" s="1135" t="s">
        <v>489</v>
      </c>
      <c r="AM8" s="1136" t="s">
        <v>9164</v>
      </c>
      <c r="AN8" s="1136" t="s">
        <v>9165</v>
      </c>
      <c r="AO8" s="1136">
        <f t="shared" si="2"/>
        <v>600</v>
      </c>
      <c r="AP8" s="1136">
        <f t="shared" si="0"/>
        <v>1.66</v>
      </c>
      <c r="AQ8" s="1136" t="str">
        <f t="shared" si="0"/>
        <v>1-4-1S83°</v>
      </c>
      <c r="AR8" s="1136" t="str">
        <f t="shared" si="0"/>
        <v>30</v>
      </c>
      <c r="AS8" s="1136" t="str">
        <f t="shared" si="3"/>
        <v>195/195/OFF</v>
      </c>
      <c r="AT8" s="1136" t="str">
        <f t="shared" si="4"/>
        <v>1-4-1S83°</v>
      </c>
      <c r="AV8" s="1136" t="str">
        <f t="shared" si="1"/>
        <v>108.1.30</v>
      </c>
      <c r="AW8" s="1438">
        <f t="shared" si="5"/>
        <v>43495</v>
      </c>
    </row>
    <row r="9" spans="1:50">
      <c r="A9" s="1135" t="s">
        <v>1108</v>
      </c>
      <c r="B9" s="1135" t="s">
        <v>1109</v>
      </c>
      <c r="C9" s="1135">
        <v>500</v>
      </c>
      <c r="D9" s="1135">
        <v>1.7</v>
      </c>
      <c r="E9" s="1135" t="s">
        <v>15183</v>
      </c>
      <c r="F9" s="1135" t="s">
        <v>1048</v>
      </c>
      <c r="G9" s="1135" t="s">
        <v>1110</v>
      </c>
      <c r="H9" s="1135" t="s">
        <v>1111</v>
      </c>
      <c r="I9" s="1135" t="s">
        <v>126</v>
      </c>
      <c r="J9" s="1135">
        <v>0.9</v>
      </c>
      <c r="K9" s="1135" t="s">
        <v>1112</v>
      </c>
      <c r="L9" s="1135" t="s">
        <v>1113</v>
      </c>
      <c r="M9" s="1135">
        <v>49</v>
      </c>
      <c r="N9" s="1135" t="s">
        <v>1039</v>
      </c>
      <c r="O9" s="1135">
        <v>1.2250000000000001</v>
      </c>
      <c r="P9" s="1135">
        <v>0.98</v>
      </c>
      <c r="Q9" s="1135" t="s">
        <v>1114</v>
      </c>
      <c r="R9" s="1135">
        <v>27</v>
      </c>
      <c r="T9" s="1135">
        <v>29</v>
      </c>
      <c r="U9" s="1135">
        <v>3.3</v>
      </c>
      <c r="V9" s="1135" t="s">
        <v>663</v>
      </c>
      <c r="W9" s="1135">
        <v>130</v>
      </c>
      <c r="X9" s="1135">
        <v>75</v>
      </c>
      <c r="Y9" s="1135">
        <v>2.4</v>
      </c>
      <c r="Z9" s="1135" t="s">
        <v>1115</v>
      </c>
      <c r="AA9" s="1135" t="s">
        <v>1116</v>
      </c>
      <c r="AH9" s="1135" t="s">
        <v>1117</v>
      </c>
      <c r="AM9" s="1136" t="s">
        <v>9166</v>
      </c>
      <c r="AN9" s="1136" t="s">
        <v>9167</v>
      </c>
      <c r="AO9" s="1136">
        <f t="shared" si="2"/>
        <v>500</v>
      </c>
      <c r="AP9" s="1136">
        <f t="shared" si="0"/>
        <v>1.7</v>
      </c>
      <c r="AQ9" s="1136" t="str">
        <f t="shared" si="0"/>
        <v>1-4-1S83°</v>
      </c>
      <c r="AR9" s="1136" t="str">
        <f t="shared" si="0"/>
        <v>31</v>
      </c>
      <c r="AS9" s="1136" t="str">
        <f t="shared" si="3"/>
        <v>200/200/OFF</v>
      </c>
      <c r="AT9" s="1136" t="str">
        <f t="shared" si="4"/>
        <v>1-4-1S83°</v>
      </c>
      <c r="AV9" s="1136" t="str">
        <f t="shared" si="1"/>
        <v>108.3.11</v>
      </c>
      <c r="AW9" s="1438">
        <f t="shared" si="5"/>
        <v>43535</v>
      </c>
    </row>
    <row r="10" spans="1:50">
      <c r="A10" s="1135" t="s">
        <v>1118</v>
      </c>
      <c r="B10" s="1135" t="s">
        <v>1033</v>
      </c>
      <c r="C10" s="1135">
        <v>650</v>
      </c>
      <c r="D10" s="1135">
        <v>1.625</v>
      </c>
      <c r="E10" s="1135" t="s">
        <v>15183</v>
      </c>
      <c r="F10" s="1135" t="s">
        <v>1048</v>
      </c>
      <c r="G10" s="1135" t="s">
        <v>1034</v>
      </c>
      <c r="H10" s="1135" t="s">
        <v>1119</v>
      </c>
      <c r="I10" s="1135" t="s">
        <v>126</v>
      </c>
      <c r="J10" s="1135">
        <v>0.6</v>
      </c>
      <c r="K10" s="1135" t="s">
        <v>1120</v>
      </c>
      <c r="L10" s="1135" t="s">
        <v>1038</v>
      </c>
      <c r="M10" s="1135">
        <v>51.5</v>
      </c>
      <c r="N10" s="1135" t="s">
        <v>1039</v>
      </c>
      <c r="O10" s="1135">
        <v>1.2875000000000001</v>
      </c>
      <c r="P10" s="1135">
        <v>1.03</v>
      </c>
      <c r="Q10" s="1135" t="s">
        <v>1040</v>
      </c>
      <c r="R10" s="1135">
        <v>22.5</v>
      </c>
      <c r="T10" s="1135">
        <v>24.5</v>
      </c>
      <c r="U10" s="1135">
        <v>3.3</v>
      </c>
      <c r="V10" s="1135" t="s">
        <v>663</v>
      </c>
      <c r="W10" s="1135">
        <v>120</v>
      </c>
      <c r="X10" s="1135">
        <v>80</v>
      </c>
      <c r="Y10" s="1135">
        <v>2</v>
      </c>
      <c r="Z10" s="1135">
        <v>4</v>
      </c>
      <c r="AA10" s="1135" t="s">
        <v>1121</v>
      </c>
      <c r="AH10" s="1135" t="s">
        <v>789</v>
      </c>
      <c r="AM10" s="1136" t="s">
        <v>9168</v>
      </c>
      <c r="AN10" s="1136" t="s">
        <v>9169</v>
      </c>
      <c r="AO10" s="1136">
        <f t="shared" si="2"/>
        <v>650</v>
      </c>
      <c r="AP10" s="1136">
        <f t="shared" si="0"/>
        <v>1.625</v>
      </c>
      <c r="AQ10" s="1136" t="str">
        <f t="shared" si="0"/>
        <v>1-4-1S83°</v>
      </c>
      <c r="AR10" s="1136" t="str">
        <f t="shared" si="0"/>
        <v>31</v>
      </c>
      <c r="AS10" s="1136" t="str">
        <f t="shared" si="3"/>
        <v>261/261/OFF</v>
      </c>
      <c r="AT10" s="1136" t="str">
        <f t="shared" si="4"/>
        <v>1-4-1S83°</v>
      </c>
      <c r="AV10" s="1136" t="str">
        <f t="shared" si="1"/>
        <v>108.3.15</v>
      </c>
      <c r="AW10" s="1438">
        <f t="shared" si="5"/>
        <v>43539</v>
      </c>
    </row>
    <row r="11" spans="1:50">
      <c r="A11" s="1135" t="s">
        <v>1122</v>
      </c>
      <c r="B11" s="1135" t="s">
        <v>932</v>
      </c>
      <c r="C11" s="1135">
        <v>650</v>
      </c>
      <c r="D11" s="1135">
        <v>1.68</v>
      </c>
      <c r="E11" s="1135" t="s">
        <v>15183</v>
      </c>
      <c r="F11" s="1135" t="s">
        <v>1069</v>
      </c>
      <c r="G11" s="1135" t="s">
        <v>1034</v>
      </c>
      <c r="H11" s="1135" t="s">
        <v>1123</v>
      </c>
      <c r="I11" s="1135" t="s">
        <v>639</v>
      </c>
      <c r="J11" s="1135">
        <v>2.2999999999999998</v>
      </c>
      <c r="K11" s="1135" t="s">
        <v>1124</v>
      </c>
      <c r="L11" s="1135" t="s">
        <v>1066</v>
      </c>
      <c r="M11" s="1135">
        <v>50.4</v>
      </c>
      <c r="N11" s="1135" t="s">
        <v>1039</v>
      </c>
      <c r="O11" s="1135">
        <v>1.26</v>
      </c>
      <c r="P11" s="1135">
        <v>1.008</v>
      </c>
      <c r="Q11" s="1135" t="s">
        <v>1055</v>
      </c>
      <c r="R11" s="1135">
        <v>21.2</v>
      </c>
      <c r="T11" s="1135">
        <v>29</v>
      </c>
      <c r="U11" s="1135">
        <v>3.4</v>
      </c>
      <c r="V11" s="1135" t="s">
        <v>663</v>
      </c>
      <c r="W11" s="1135">
        <v>155</v>
      </c>
      <c r="X11" s="1135">
        <v>90</v>
      </c>
      <c r="Y11" s="1135">
        <v>1.6</v>
      </c>
      <c r="Z11" s="1135">
        <v>4.5</v>
      </c>
      <c r="AA11" s="1135" t="s">
        <v>1125</v>
      </c>
      <c r="AH11" s="1135" t="s">
        <v>959</v>
      </c>
      <c r="AM11" s="1136" t="s">
        <v>9170</v>
      </c>
      <c r="AN11" s="1136" t="s">
        <v>9171</v>
      </c>
      <c r="AO11" s="1136">
        <f t="shared" ref="AO11:AO74" si="6">C11</f>
        <v>650</v>
      </c>
      <c r="AP11" s="1136">
        <f t="shared" ref="AP11:AP74" si="7">D11</f>
        <v>1.68</v>
      </c>
      <c r="AQ11" s="1136" t="str">
        <f t="shared" ref="AQ11:AQ74" si="8">E11</f>
        <v>1-4-1S83°</v>
      </c>
      <c r="AR11" s="1136" t="str">
        <f t="shared" ref="AR11:AR74" si="9">F11</f>
        <v>31.5</v>
      </c>
      <c r="AS11" s="1136" t="str">
        <f t="shared" ref="AS11:AS74" si="10">H11</f>
        <v>250/250/OFF</v>
      </c>
      <c r="AT11" s="1136" t="str">
        <f t="shared" ref="AT11:AT74" si="11">E11</f>
        <v>1-4-1S83°</v>
      </c>
      <c r="AV11" s="1136" t="str">
        <f t="shared" si="1"/>
        <v>108.4.25</v>
      </c>
      <c r="AW11" s="1438">
        <f t="shared" si="5"/>
        <v>43580</v>
      </c>
    </row>
    <row r="12" spans="1:50">
      <c r="A12" s="1135" t="s">
        <v>1126</v>
      </c>
      <c r="B12" s="1135" t="s">
        <v>1127</v>
      </c>
      <c r="C12" s="1135">
        <v>550</v>
      </c>
      <c r="D12" s="1135">
        <v>1.635</v>
      </c>
      <c r="E12" s="1135" t="s">
        <v>15183</v>
      </c>
      <c r="F12" s="1135" t="s">
        <v>1048</v>
      </c>
      <c r="G12" s="1135" t="s">
        <v>1034</v>
      </c>
      <c r="H12" s="1135" t="s">
        <v>1128</v>
      </c>
      <c r="I12" s="1135" t="s">
        <v>126</v>
      </c>
      <c r="J12" s="1135">
        <v>0.5</v>
      </c>
      <c r="K12" s="1135" t="s">
        <v>1129</v>
      </c>
      <c r="L12" s="1135" t="s">
        <v>1130</v>
      </c>
      <c r="M12" s="1135">
        <v>51.5</v>
      </c>
      <c r="N12" s="1135" t="s">
        <v>1039</v>
      </c>
      <c r="O12" s="1135">
        <v>1.2875000000000001</v>
      </c>
      <c r="P12" s="1135">
        <v>1.03</v>
      </c>
      <c r="Q12" s="1135" t="s">
        <v>1131</v>
      </c>
      <c r="R12" s="1135">
        <v>23</v>
      </c>
      <c r="T12" s="1135">
        <v>21</v>
      </c>
      <c r="U12" s="1135">
        <v>3.3</v>
      </c>
      <c r="V12" s="1135" t="s">
        <v>663</v>
      </c>
      <c r="W12" s="1135">
        <v>125</v>
      </c>
      <c r="X12" s="1135">
        <v>85</v>
      </c>
      <c r="Y12" s="1135">
        <v>1.8</v>
      </c>
      <c r="Z12" s="1135">
        <v>4</v>
      </c>
      <c r="AA12" s="1135" t="s">
        <v>1132</v>
      </c>
      <c r="AH12" s="1135" t="s">
        <v>843</v>
      </c>
      <c r="AM12" s="1136" t="s">
        <v>9172</v>
      </c>
      <c r="AN12" s="1136" t="s">
        <v>9173</v>
      </c>
      <c r="AO12" s="1136">
        <f t="shared" si="6"/>
        <v>550</v>
      </c>
      <c r="AP12" s="1136">
        <f t="shared" si="7"/>
        <v>1.635</v>
      </c>
      <c r="AQ12" s="1136" t="str">
        <f t="shared" si="8"/>
        <v>1-4-1S83°</v>
      </c>
      <c r="AR12" s="1136" t="str">
        <f t="shared" si="9"/>
        <v>31</v>
      </c>
      <c r="AS12" s="1136" t="str">
        <f t="shared" si="10"/>
        <v>237/237/OFF</v>
      </c>
      <c r="AT12" s="1136" t="str">
        <f t="shared" si="11"/>
        <v>1-4-1S83°</v>
      </c>
      <c r="AV12" s="1136" t="str">
        <f t="shared" si="1"/>
        <v>108.5.3</v>
      </c>
      <c r="AW12" s="1438">
        <f t="shared" si="5"/>
        <v>43588</v>
      </c>
    </row>
    <row r="13" spans="1:50">
      <c r="A13" s="1135" t="s">
        <v>1133</v>
      </c>
      <c r="B13" s="1135" t="s">
        <v>1127</v>
      </c>
      <c r="C13" s="1135">
        <v>550</v>
      </c>
      <c r="D13" s="1135">
        <v>1.635</v>
      </c>
      <c r="E13" s="1135" t="s">
        <v>15183</v>
      </c>
      <c r="F13" s="1135" t="s">
        <v>1048</v>
      </c>
      <c r="G13" s="1135" t="s">
        <v>1034</v>
      </c>
      <c r="H13" s="1135" t="s">
        <v>1134</v>
      </c>
      <c r="I13" s="1135" t="s">
        <v>126</v>
      </c>
      <c r="J13" s="1135">
        <v>0.5</v>
      </c>
      <c r="K13" s="1135" t="s">
        <v>1129</v>
      </c>
      <c r="L13" s="1135" t="s">
        <v>1130</v>
      </c>
      <c r="M13" s="1135">
        <v>51.5</v>
      </c>
      <c r="N13" s="1135" t="s">
        <v>1039</v>
      </c>
      <c r="O13" s="1135">
        <v>1.2875000000000001</v>
      </c>
      <c r="P13" s="1135">
        <v>1.03</v>
      </c>
      <c r="Q13" s="1135" t="s">
        <v>1131</v>
      </c>
      <c r="R13" s="1135">
        <v>23</v>
      </c>
      <c r="T13" s="1135">
        <v>21</v>
      </c>
      <c r="U13" s="1135">
        <v>3.3</v>
      </c>
      <c r="V13" s="1135" t="s">
        <v>663</v>
      </c>
      <c r="W13" s="1135">
        <v>125</v>
      </c>
      <c r="X13" s="1135">
        <v>85</v>
      </c>
      <c r="Y13" s="1135">
        <v>1.8</v>
      </c>
      <c r="Z13" s="1135">
        <v>4</v>
      </c>
      <c r="AA13" s="1135" t="s">
        <v>1135</v>
      </c>
      <c r="AH13" s="1135" t="s">
        <v>488</v>
      </c>
      <c r="AM13" s="1136" t="s">
        <v>9174</v>
      </c>
      <c r="AN13" s="1136" t="s">
        <v>9175</v>
      </c>
      <c r="AO13" s="1136">
        <f t="shared" si="6"/>
        <v>550</v>
      </c>
      <c r="AP13" s="1136">
        <f t="shared" si="7"/>
        <v>1.635</v>
      </c>
      <c r="AQ13" s="1136" t="str">
        <f t="shared" si="8"/>
        <v>1-4-1S83°</v>
      </c>
      <c r="AR13" s="1136" t="str">
        <f t="shared" si="9"/>
        <v>31</v>
      </c>
      <c r="AS13" s="1136" t="str">
        <f t="shared" si="10"/>
        <v>240/240/OFF</v>
      </c>
      <c r="AT13" s="1136" t="str">
        <f t="shared" si="11"/>
        <v>1-4-1S83°</v>
      </c>
      <c r="AV13" s="1136" t="str">
        <f t="shared" si="1"/>
        <v>108.4.30</v>
      </c>
      <c r="AW13" s="1438">
        <f t="shared" si="5"/>
        <v>43585</v>
      </c>
    </row>
    <row r="14" spans="1:50">
      <c r="A14" s="1135" t="s">
        <v>1136</v>
      </c>
      <c r="B14" s="1135" t="s">
        <v>1094</v>
      </c>
      <c r="C14" s="1135">
        <v>600</v>
      </c>
      <c r="D14" s="1135">
        <v>1.7250000000000001</v>
      </c>
      <c r="E14" s="1135" t="s">
        <v>15183</v>
      </c>
      <c r="F14" s="1135" t="s">
        <v>1078</v>
      </c>
      <c r="G14" s="1135" t="s">
        <v>1095</v>
      </c>
      <c r="H14" s="1135" t="s">
        <v>1137</v>
      </c>
      <c r="I14" s="1135" t="s">
        <v>1036</v>
      </c>
      <c r="J14" s="1135">
        <v>1.1000000000000001</v>
      </c>
      <c r="K14" s="1135" t="s">
        <v>1138</v>
      </c>
      <c r="L14" s="1135" t="s">
        <v>1098</v>
      </c>
      <c r="M14" s="1135">
        <v>50</v>
      </c>
      <c r="N14" s="1135" t="s">
        <v>1039</v>
      </c>
      <c r="O14" s="1135">
        <v>1.25</v>
      </c>
      <c r="P14" s="1135">
        <v>1</v>
      </c>
      <c r="Q14" s="1135" t="s">
        <v>1099</v>
      </c>
      <c r="R14" s="1135">
        <v>28.3</v>
      </c>
      <c r="T14" s="1135">
        <v>13</v>
      </c>
      <c r="U14" s="1135">
        <v>3.9</v>
      </c>
      <c r="V14" s="1135" t="s">
        <v>663</v>
      </c>
      <c r="W14" s="1135">
        <v>150</v>
      </c>
      <c r="X14" s="1135">
        <v>75</v>
      </c>
      <c r="Y14" s="1135">
        <v>1.8</v>
      </c>
      <c r="Z14" s="1135">
        <v>2</v>
      </c>
      <c r="AA14" s="1135" t="s">
        <v>1139</v>
      </c>
      <c r="AH14" s="1135" t="s">
        <v>1140</v>
      </c>
      <c r="AM14" s="1136" t="s">
        <v>9176</v>
      </c>
      <c r="AN14" s="1136" t="s">
        <v>9177</v>
      </c>
      <c r="AO14" s="1136">
        <f t="shared" si="6"/>
        <v>600</v>
      </c>
      <c r="AP14" s="1136">
        <f t="shared" si="7"/>
        <v>1.7250000000000001</v>
      </c>
      <c r="AQ14" s="1136" t="str">
        <f t="shared" si="8"/>
        <v>1-4-1S83°</v>
      </c>
      <c r="AR14" s="1136" t="str">
        <f t="shared" si="9"/>
        <v>30</v>
      </c>
      <c r="AS14" s="1136" t="str">
        <f t="shared" si="10"/>
        <v>212/212/132</v>
      </c>
      <c r="AT14" s="1136" t="str">
        <f t="shared" si="11"/>
        <v>1-4-1S83°</v>
      </c>
      <c r="AV14" s="1136" t="str">
        <f t="shared" si="1"/>
        <v>108.5.6</v>
      </c>
      <c r="AW14" s="1438">
        <f t="shared" si="5"/>
        <v>43591</v>
      </c>
    </row>
    <row r="15" spans="1:50">
      <c r="A15" s="1135" t="s">
        <v>1141</v>
      </c>
      <c r="B15" s="1135" t="s">
        <v>1033</v>
      </c>
      <c r="C15" s="1135">
        <v>650</v>
      </c>
      <c r="D15" s="1135">
        <v>1.64</v>
      </c>
      <c r="E15" s="1135" t="s">
        <v>15182</v>
      </c>
      <c r="F15" s="1135" t="s">
        <v>663</v>
      </c>
      <c r="G15" s="1135" t="s">
        <v>1034</v>
      </c>
      <c r="H15" s="1135" t="s">
        <v>1142</v>
      </c>
      <c r="I15" s="1135" t="s">
        <v>126</v>
      </c>
      <c r="J15" s="1135">
        <v>0.7</v>
      </c>
      <c r="K15" s="1135" t="s">
        <v>1143</v>
      </c>
      <c r="L15" s="1135" t="s">
        <v>1038</v>
      </c>
      <c r="M15" s="1135">
        <v>51.5</v>
      </c>
      <c r="N15" s="1135" t="s">
        <v>1039</v>
      </c>
      <c r="O15" s="1135">
        <v>1.2875000000000001</v>
      </c>
      <c r="P15" s="1135">
        <v>1.03</v>
      </c>
      <c r="Q15" s="1135" t="s">
        <v>1050</v>
      </c>
      <c r="R15" s="1135">
        <v>22.5</v>
      </c>
      <c r="T15" s="1135">
        <v>24.5</v>
      </c>
      <c r="U15" s="1135">
        <v>3.3</v>
      </c>
      <c r="V15" s="1135" t="s">
        <v>663</v>
      </c>
      <c r="W15" s="1135">
        <v>120</v>
      </c>
      <c r="X15" s="1135">
        <v>80</v>
      </c>
      <c r="Y15" s="1135">
        <v>2</v>
      </c>
      <c r="Z15" s="1135">
        <v>4</v>
      </c>
      <c r="AA15" s="1135" t="s">
        <v>1144</v>
      </c>
      <c r="AH15" s="1135" t="s">
        <v>625</v>
      </c>
      <c r="AM15" s="1136" t="s">
        <v>9178</v>
      </c>
      <c r="AN15" s="1136" t="s">
        <v>9179</v>
      </c>
      <c r="AO15" s="1136">
        <f t="shared" si="6"/>
        <v>650</v>
      </c>
      <c r="AP15" s="1136">
        <f t="shared" si="7"/>
        <v>1.64</v>
      </c>
      <c r="AQ15" s="1136" t="str">
        <f t="shared" si="8"/>
        <v>1-4-1S85°</v>
      </c>
      <c r="AR15" s="1136" t="str">
        <f t="shared" si="9"/>
        <v>NA</v>
      </c>
      <c r="AS15" s="1136" t="str">
        <f t="shared" si="10"/>
        <v>188/OFF</v>
      </c>
      <c r="AT15" s="1136" t="str">
        <f t="shared" si="11"/>
        <v>1-4-1S85°</v>
      </c>
      <c r="AV15" s="1136" t="str">
        <f t="shared" si="1"/>
        <v>108.5.13</v>
      </c>
      <c r="AW15" s="1438">
        <f t="shared" si="5"/>
        <v>43598</v>
      </c>
    </row>
    <row r="16" spans="1:50">
      <c r="A16" s="1135" t="s">
        <v>1145</v>
      </c>
      <c r="B16" s="1135" t="s">
        <v>1033</v>
      </c>
      <c r="C16" s="1135">
        <v>650</v>
      </c>
      <c r="D16" s="1135">
        <v>1.64</v>
      </c>
      <c r="E16" s="1135" t="s">
        <v>15184</v>
      </c>
      <c r="F16" s="1135" t="s">
        <v>663</v>
      </c>
      <c r="G16" s="1135" t="s">
        <v>1034</v>
      </c>
      <c r="H16" s="1135" t="s">
        <v>1142</v>
      </c>
      <c r="I16" s="1135" t="s">
        <v>126</v>
      </c>
      <c r="J16" s="1135">
        <v>0.7</v>
      </c>
      <c r="K16" s="1135" t="s">
        <v>1143</v>
      </c>
      <c r="L16" s="1135" t="s">
        <v>1038</v>
      </c>
      <c r="M16" s="1135">
        <v>51.5</v>
      </c>
      <c r="N16" s="1135" t="s">
        <v>1039</v>
      </c>
      <c r="O16" s="1135">
        <v>1.2875000000000001</v>
      </c>
      <c r="P16" s="1135">
        <v>1.03</v>
      </c>
      <c r="Q16" s="1135" t="s">
        <v>1050</v>
      </c>
      <c r="R16" s="1135">
        <v>22.5</v>
      </c>
      <c r="T16" s="1135">
        <v>24.5</v>
      </c>
      <c r="U16" s="1135">
        <v>3.3</v>
      </c>
      <c r="V16" s="1135" t="s">
        <v>663</v>
      </c>
      <c r="W16" s="1135">
        <v>120</v>
      </c>
      <c r="X16" s="1135">
        <v>80</v>
      </c>
      <c r="Y16" s="1135">
        <v>2</v>
      </c>
      <c r="Z16" s="1135">
        <v>4</v>
      </c>
      <c r="AA16" s="1135" t="s">
        <v>1146</v>
      </c>
      <c r="AH16" s="1135" t="s">
        <v>1147</v>
      </c>
      <c r="AM16" s="1136" t="s">
        <v>9180</v>
      </c>
      <c r="AN16" s="1136" t="s">
        <v>9181</v>
      </c>
      <c r="AO16" s="1136">
        <f t="shared" si="6"/>
        <v>650</v>
      </c>
      <c r="AP16" s="1136">
        <f t="shared" si="7"/>
        <v>1.64</v>
      </c>
      <c r="AQ16" s="1136" t="str">
        <f t="shared" si="8"/>
        <v>1-5-1S85°</v>
      </c>
      <c r="AR16" s="1136" t="str">
        <f t="shared" si="9"/>
        <v>NA</v>
      </c>
      <c r="AS16" s="1136" t="str">
        <f t="shared" si="10"/>
        <v>188/OFF</v>
      </c>
      <c r="AT16" s="1136" t="str">
        <f t="shared" si="11"/>
        <v>1-5-1S85°</v>
      </c>
      <c r="AV16" s="1136" t="str">
        <f t="shared" si="1"/>
        <v>108.5.20</v>
      </c>
      <c r="AW16" s="1438">
        <f t="shared" si="5"/>
        <v>43605</v>
      </c>
    </row>
    <row r="17" spans="1:49">
      <c r="A17" s="1135" t="s">
        <v>1148</v>
      </c>
      <c r="B17" s="1135" t="s">
        <v>1109</v>
      </c>
      <c r="C17" s="1135">
        <v>500</v>
      </c>
      <c r="D17" s="1135">
        <v>1.7</v>
      </c>
      <c r="E17" s="1135" t="s">
        <v>15183</v>
      </c>
      <c r="F17" s="1135" t="s">
        <v>1048</v>
      </c>
      <c r="G17" s="1135" t="s">
        <v>1110</v>
      </c>
      <c r="H17" s="1135" t="s">
        <v>1111</v>
      </c>
      <c r="I17" s="1135" t="s">
        <v>126</v>
      </c>
      <c r="J17" s="1135">
        <v>0.9</v>
      </c>
      <c r="K17" s="1135" t="s">
        <v>1149</v>
      </c>
      <c r="L17" s="1135" t="s">
        <v>1113</v>
      </c>
      <c r="M17" s="1135">
        <v>49</v>
      </c>
      <c r="N17" s="1135" t="s">
        <v>1039</v>
      </c>
      <c r="O17" s="1135">
        <v>1.2250000000000001</v>
      </c>
      <c r="P17" s="1135">
        <v>0.98</v>
      </c>
      <c r="Q17" s="1135" t="s">
        <v>1114</v>
      </c>
      <c r="R17" s="1135">
        <v>27</v>
      </c>
      <c r="T17" s="1135">
        <v>29</v>
      </c>
      <c r="U17" s="1135">
        <v>3.3</v>
      </c>
      <c r="V17" s="1135" t="s">
        <v>663</v>
      </c>
      <c r="W17" s="1135">
        <v>130</v>
      </c>
      <c r="X17" s="1135">
        <v>75</v>
      </c>
      <c r="Y17" s="1135">
        <v>2.4</v>
      </c>
      <c r="Z17" s="1135">
        <v>4.5</v>
      </c>
      <c r="AA17" s="1135" t="s">
        <v>1150</v>
      </c>
      <c r="AH17" s="1135" t="s">
        <v>1057</v>
      </c>
      <c r="AM17" s="1136" t="s">
        <v>9182</v>
      </c>
      <c r="AN17" s="1136" t="s">
        <v>9183</v>
      </c>
      <c r="AO17" s="1136">
        <f t="shared" si="6"/>
        <v>500</v>
      </c>
      <c r="AP17" s="1136">
        <f t="shared" si="7"/>
        <v>1.7</v>
      </c>
      <c r="AQ17" s="1136" t="str">
        <f t="shared" si="8"/>
        <v>1-4-1S83°</v>
      </c>
      <c r="AR17" s="1136" t="str">
        <f t="shared" si="9"/>
        <v>31</v>
      </c>
      <c r="AS17" s="1136" t="str">
        <f t="shared" si="10"/>
        <v>200/200/OFF</v>
      </c>
      <c r="AT17" s="1136" t="str">
        <f t="shared" si="11"/>
        <v>1-4-1S83°</v>
      </c>
      <c r="AV17" s="1136" t="str">
        <f t="shared" si="1"/>
        <v>108.5.21</v>
      </c>
      <c r="AW17" s="1438">
        <f t="shared" si="5"/>
        <v>43606</v>
      </c>
    </row>
    <row r="18" spans="1:49">
      <c r="A18" s="1135" t="s">
        <v>1151</v>
      </c>
      <c r="B18" s="1135" t="s">
        <v>1102</v>
      </c>
      <c r="C18" s="1135">
        <v>600</v>
      </c>
      <c r="D18" s="1135">
        <v>1.66</v>
      </c>
      <c r="E18" s="1135" t="s">
        <v>15183</v>
      </c>
      <c r="F18" s="1135" t="s">
        <v>1048</v>
      </c>
      <c r="G18" s="1135">
        <v>3</v>
      </c>
      <c r="H18" s="1135" t="s">
        <v>1103</v>
      </c>
      <c r="I18" s="1135" t="s">
        <v>126</v>
      </c>
      <c r="J18" s="1135">
        <v>1.4</v>
      </c>
      <c r="K18" s="1135" t="s">
        <v>1152</v>
      </c>
      <c r="L18" s="1135" t="s">
        <v>1105</v>
      </c>
      <c r="M18" s="1135">
        <v>51.8</v>
      </c>
      <c r="N18" s="1135" t="s">
        <v>1039</v>
      </c>
      <c r="O18" s="1135">
        <v>1.2949999999999999</v>
      </c>
      <c r="P18" s="1135">
        <v>1.036</v>
      </c>
      <c r="Q18" s="1135" t="s">
        <v>1153</v>
      </c>
      <c r="R18" s="1135">
        <v>25</v>
      </c>
      <c r="T18" s="1135">
        <v>41.8</v>
      </c>
      <c r="U18" s="1135">
        <v>6</v>
      </c>
      <c r="V18" s="1135" t="s">
        <v>663</v>
      </c>
      <c r="W18" s="1135">
        <v>95</v>
      </c>
      <c r="X18" s="1135">
        <v>40</v>
      </c>
      <c r="Y18" s="1135">
        <v>2.2000000000000002</v>
      </c>
      <c r="Z18" s="1135">
        <v>4</v>
      </c>
      <c r="AA18" s="1135" t="s">
        <v>1150</v>
      </c>
      <c r="AH18" s="1135" t="s">
        <v>944</v>
      </c>
      <c r="AM18" s="1136" t="s">
        <v>9184</v>
      </c>
      <c r="AN18" s="1136" t="s">
        <v>9185</v>
      </c>
      <c r="AO18" s="1136">
        <f t="shared" si="6"/>
        <v>600</v>
      </c>
      <c r="AP18" s="1136">
        <f t="shared" si="7"/>
        <v>1.66</v>
      </c>
      <c r="AQ18" s="1136" t="str">
        <f t="shared" si="8"/>
        <v>1-4-1S83°</v>
      </c>
      <c r="AR18" s="1136" t="str">
        <f t="shared" si="9"/>
        <v>31</v>
      </c>
      <c r="AS18" s="1136" t="str">
        <f t="shared" si="10"/>
        <v>195/195/OFF</v>
      </c>
      <c r="AT18" s="1136" t="str">
        <f t="shared" si="11"/>
        <v>1-4-1S83°</v>
      </c>
      <c r="AV18" s="1136" t="str">
        <f t="shared" si="1"/>
        <v>108.5.21</v>
      </c>
      <c r="AW18" s="1438">
        <f t="shared" si="5"/>
        <v>43606</v>
      </c>
    </row>
    <row r="19" spans="1:49">
      <c r="A19" s="1135" t="s">
        <v>1154</v>
      </c>
      <c r="B19" s="1135" t="s">
        <v>1077</v>
      </c>
      <c r="C19" s="1135">
        <v>700</v>
      </c>
      <c r="D19" s="1135">
        <v>1.7</v>
      </c>
      <c r="E19" s="1135" t="s">
        <v>15183</v>
      </c>
      <c r="F19" s="1135" t="s">
        <v>1078</v>
      </c>
      <c r="G19" s="1135" t="s">
        <v>1034</v>
      </c>
      <c r="H19" s="1135" t="s">
        <v>1155</v>
      </c>
      <c r="I19" s="1135" t="s">
        <v>126</v>
      </c>
      <c r="J19" s="1135">
        <v>0.7</v>
      </c>
      <c r="K19" s="1135" t="s">
        <v>1156</v>
      </c>
      <c r="L19" s="1135" t="s">
        <v>1081</v>
      </c>
      <c r="M19" s="1135">
        <v>51.5</v>
      </c>
      <c r="N19" s="1135" t="s">
        <v>1039</v>
      </c>
      <c r="O19" s="1135">
        <v>1.2875000000000001</v>
      </c>
      <c r="P19" s="1135">
        <v>1.03</v>
      </c>
      <c r="Q19" s="1135" t="s">
        <v>1055</v>
      </c>
      <c r="R19" s="1135">
        <v>24.5</v>
      </c>
      <c r="T19" s="1135">
        <v>20</v>
      </c>
      <c r="U19" s="1135">
        <v>3.4</v>
      </c>
      <c r="V19" s="1135" t="s">
        <v>663</v>
      </c>
      <c r="W19" s="1135">
        <v>125</v>
      </c>
      <c r="X19" s="1135" t="s">
        <v>1157</v>
      </c>
      <c r="Y19" s="1135">
        <v>2.2000000000000002</v>
      </c>
      <c r="Z19" s="1135">
        <v>4</v>
      </c>
      <c r="AA19" s="1135" t="s">
        <v>1158</v>
      </c>
      <c r="AH19" s="1135" t="s">
        <v>634</v>
      </c>
      <c r="AI19" s="1135" t="s">
        <v>1075</v>
      </c>
      <c r="AM19" s="1136" t="s">
        <v>9186</v>
      </c>
      <c r="AN19" s="1136" t="s">
        <v>9187</v>
      </c>
      <c r="AO19" s="1136">
        <f t="shared" si="6"/>
        <v>700</v>
      </c>
      <c r="AP19" s="1136">
        <f t="shared" si="7"/>
        <v>1.7</v>
      </c>
      <c r="AQ19" s="1136" t="str">
        <f t="shared" si="8"/>
        <v>1-4-1S83°</v>
      </c>
      <c r="AR19" s="1136" t="str">
        <f t="shared" si="9"/>
        <v>30</v>
      </c>
      <c r="AS19" s="1136" t="str">
        <f t="shared" si="10"/>
        <v>255/255/OFF</v>
      </c>
      <c r="AT19" s="1136" t="str">
        <f t="shared" si="11"/>
        <v>1-4-1S83°</v>
      </c>
      <c r="AV19" s="1136" t="str">
        <f t="shared" si="1"/>
        <v>109.1.13</v>
      </c>
      <c r="AW19" s="1438">
        <f t="shared" si="5"/>
        <v>43843</v>
      </c>
    </row>
    <row r="20" spans="1:49">
      <c r="A20" s="1135" t="s">
        <v>1159</v>
      </c>
      <c r="B20" s="1135" t="s">
        <v>1077</v>
      </c>
      <c r="C20" s="1135">
        <v>700</v>
      </c>
      <c r="D20" s="1135">
        <v>1.7</v>
      </c>
      <c r="E20" s="1135" t="s">
        <v>15183</v>
      </c>
      <c r="F20" s="1135" t="s">
        <v>1078</v>
      </c>
      <c r="G20" s="1135" t="s">
        <v>1034</v>
      </c>
      <c r="H20" s="1135" t="s">
        <v>1155</v>
      </c>
      <c r="I20" s="1135" t="s">
        <v>126</v>
      </c>
      <c r="J20" s="1135">
        <v>0.7</v>
      </c>
      <c r="K20" s="1135" t="s">
        <v>1156</v>
      </c>
      <c r="L20" s="1135" t="s">
        <v>1081</v>
      </c>
      <c r="M20" s="1135">
        <v>51.5</v>
      </c>
      <c r="N20" s="1135" t="s">
        <v>1039</v>
      </c>
      <c r="O20" s="1135">
        <v>1.2875000000000001</v>
      </c>
      <c r="P20" s="1135">
        <v>1.03</v>
      </c>
      <c r="Q20" s="1135" t="s">
        <v>1055</v>
      </c>
      <c r="R20" s="1135">
        <v>24.5</v>
      </c>
      <c r="T20" s="1135">
        <v>20</v>
      </c>
      <c r="U20" s="1135">
        <v>3.4</v>
      </c>
      <c r="V20" s="1135" t="s">
        <v>663</v>
      </c>
      <c r="W20" s="1135">
        <v>125</v>
      </c>
      <c r="X20" s="1135" t="s">
        <v>1157</v>
      </c>
      <c r="Y20" s="1135">
        <v>2.2000000000000002</v>
      </c>
      <c r="Z20" s="1135">
        <v>4</v>
      </c>
      <c r="AA20" s="1135" t="s">
        <v>1160</v>
      </c>
      <c r="AH20" s="1135" t="s">
        <v>784</v>
      </c>
      <c r="AI20" s="1135" t="s">
        <v>1075</v>
      </c>
      <c r="AM20" s="1136" t="s">
        <v>9188</v>
      </c>
      <c r="AN20" s="1136" t="s">
        <v>9189</v>
      </c>
      <c r="AO20" s="1136">
        <f t="shared" si="6"/>
        <v>700</v>
      </c>
      <c r="AP20" s="1136">
        <f t="shared" si="7"/>
        <v>1.7</v>
      </c>
      <c r="AQ20" s="1136" t="str">
        <f t="shared" si="8"/>
        <v>1-4-1S83°</v>
      </c>
      <c r="AR20" s="1136" t="str">
        <f t="shared" si="9"/>
        <v>30</v>
      </c>
      <c r="AS20" s="1136" t="str">
        <f t="shared" si="10"/>
        <v>255/255/OFF</v>
      </c>
      <c r="AT20" s="1136" t="str">
        <f t="shared" si="11"/>
        <v>1-4-1S83°</v>
      </c>
      <c r="AV20" s="1136" t="str">
        <f t="shared" si="1"/>
        <v>109.2.12</v>
      </c>
      <c r="AW20" s="1438">
        <f t="shared" si="5"/>
        <v>43873</v>
      </c>
    </row>
    <row r="21" spans="1:49">
      <c r="A21" s="1135" t="s">
        <v>1161</v>
      </c>
      <c r="B21" s="1135" t="s">
        <v>1077</v>
      </c>
      <c r="C21" s="1135">
        <v>700</v>
      </c>
      <c r="D21" s="1135">
        <v>1.7</v>
      </c>
      <c r="E21" s="1135" t="s">
        <v>15183</v>
      </c>
      <c r="F21" s="1135" t="s">
        <v>1078</v>
      </c>
      <c r="G21" s="1135" t="s">
        <v>1034</v>
      </c>
      <c r="H21" s="1135" t="s">
        <v>1155</v>
      </c>
      <c r="I21" s="1135" t="s">
        <v>1036</v>
      </c>
      <c r="J21" s="1135" t="s">
        <v>1162</v>
      </c>
      <c r="K21" s="1135" t="s">
        <v>1163</v>
      </c>
      <c r="L21" s="1135" t="s">
        <v>1081</v>
      </c>
      <c r="M21" s="1135">
        <v>51.5</v>
      </c>
      <c r="N21" s="1135" t="s">
        <v>1039</v>
      </c>
      <c r="O21" s="1135">
        <v>1.2875000000000001</v>
      </c>
      <c r="P21" s="1135">
        <v>1.03</v>
      </c>
      <c r="Q21" s="1135" t="s">
        <v>1055</v>
      </c>
      <c r="R21" s="1135">
        <v>24.5</v>
      </c>
      <c r="T21" s="1135">
        <v>20</v>
      </c>
      <c r="U21" s="1135">
        <v>3.4</v>
      </c>
      <c r="V21" s="1135" t="s">
        <v>663</v>
      </c>
      <c r="W21" s="1135">
        <v>145</v>
      </c>
      <c r="X21" s="1135">
        <v>75</v>
      </c>
      <c r="Y21" s="1135">
        <v>2.2000000000000002</v>
      </c>
      <c r="Z21" s="1135">
        <v>4</v>
      </c>
      <c r="AA21" s="1135" t="s">
        <v>1164</v>
      </c>
      <c r="AH21" s="1135" t="s">
        <v>488</v>
      </c>
      <c r="AM21" s="1136" t="s">
        <v>9190</v>
      </c>
      <c r="AN21" s="1136" t="s">
        <v>9191</v>
      </c>
      <c r="AO21" s="1136">
        <f t="shared" si="6"/>
        <v>700</v>
      </c>
      <c r="AP21" s="1136">
        <f t="shared" si="7"/>
        <v>1.7</v>
      </c>
      <c r="AQ21" s="1136" t="str">
        <f t="shared" si="8"/>
        <v>1-4-1S83°</v>
      </c>
      <c r="AR21" s="1136" t="str">
        <f t="shared" si="9"/>
        <v>30</v>
      </c>
      <c r="AS21" s="1136" t="str">
        <f t="shared" si="10"/>
        <v>255/255/OFF</v>
      </c>
      <c r="AT21" s="1136" t="str">
        <f t="shared" si="11"/>
        <v>1-4-1S83°</v>
      </c>
      <c r="AV21" s="1136" t="str">
        <f t="shared" si="1"/>
        <v>109.5.18</v>
      </c>
      <c r="AW21" s="1438">
        <f t="shared" si="5"/>
        <v>43969</v>
      </c>
    </row>
    <row r="22" spans="1:49">
      <c r="A22" s="1135" t="s">
        <v>1165</v>
      </c>
      <c r="B22" s="1135" t="s">
        <v>1077</v>
      </c>
      <c r="C22" s="1135">
        <v>600</v>
      </c>
      <c r="D22" s="1135">
        <v>1.6850000000000001</v>
      </c>
      <c r="E22" s="1135" t="s">
        <v>15185</v>
      </c>
      <c r="F22" s="1135" t="s">
        <v>1048</v>
      </c>
      <c r="G22" s="1135" t="s">
        <v>1034</v>
      </c>
      <c r="H22" s="1135" t="s">
        <v>1166</v>
      </c>
      <c r="I22" s="1135" t="s">
        <v>1167</v>
      </c>
      <c r="J22" s="1135">
        <v>0.9</v>
      </c>
      <c r="K22" s="1135" t="s">
        <v>1163</v>
      </c>
      <c r="L22" s="1135" t="s">
        <v>1081</v>
      </c>
      <c r="M22" s="1135">
        <v>51.5</v>
      </c>
      <c r="N22" s="1135" t="s">
        <v>1039</v>
      </c>
      <c r="O22" s="1135">
        <v>1.2875000000000001</v>
      </c>
      <c r="P22" s="1135">
        <v>1.03</v>
      </c>
      <c r="Q22" s="1135" t="s">
        <v>1082</v>
      </c>
      <c r="R22" s="1135">
        <v>24.5</v>
      </c>
      <c r="T22" s="1135">
        <v>18</v>
      </c>
      <c r="U22" s="1135">
        <v>3.6</v>
      </c>
      <c r="V22" s="1135" t="s">
        <v>663</v>
      </c>
      <c r="W22" s="1135">
        <v>160</v>
      </c>
      <c r="X22" s="1135">
        <v>85</v>
      </c>
      <c r="Y22" s="1135">
        <v>2.2000000000000002</v>
      </c>
      <c r="Z22" s="1135" t="s">
        <v>1168</v>
      </c>
      <c r="AA22" s="1135" t="s">
        <v>1169</v>
      </c>
      <c r="AH22" s="1135" t="s">
        <v>1147</v>
      </c>
      <c r="AM22" s="1136" t="s">
        <v>9192</v>
      </c>
      <c r="AN22" s="1136" t="s">
        <v>9193</v>
      </c>
      <c r="AO22" s="1136">
        <f t="shared" si="6"/>
        <v>600</v>
      </c>
      <c r="AP22" s="1136">
        <f t="shared" si="7"/>
        <v>1.6850000000000001</v>
      </c>
      <c r="AQ22" s="1136" t="str">
        <f t="shared" si="8"/>
        <v>2-5-1S83°</v>
      </c>
      <c r="AR22" s="1136" t="str">
        <f t="shared" si="9"/>
        <v>31</v>
      </c>
      <c r="AS22" s="1136" t="str">
        <f t="shared" si="10"/>
        <v>168/OFF</v>
      </c>
      <c r="AT22" s="1136" t="str">
        <f t="shared" si="11"/>
        <v>2-5-1S83°</v>
      </c>
      <c r="AV22" s="1136" t="str">
        <f t="shared" si="1"/>
        <v>109.6.10</v>
      </c>
      <c r="AW22" s="1438">
        <f t="shared" si="5"/>
        <v>43992</v>
      </c>
    </row>
    <row r="23" spans="1:49">
      <c r="A23" s="1135" t="s">
        <v>1170</v>
      </c>
      <c r="B23" s="1135" t="s">
        <v>1077</v>
      </c>
      <c r="C23" s="1135">
        <v>650</v>
      </c>
      <c r="D23" s="1135">
        <v>1.67</v>
      </c>
      <c r="E23" s="1135" t="s">
        <v>15183</v>
      </c>
      <c r="F23" s="1135" t="s">
        <v>1078</v>
      </c>
      <c r="G23" s="1135" t="s">
        <v>1034</v>
      </c>
      <c r="H23" s="1135" t="s">
        <v>1171</v>
      </c>
      <c r="I23" s="1135" t="s">
        <v>1036</v>
      </c>
      <c r="J23" s="1135">
        <v>0.9</v>
      </c>
      <c r="K23" s="1135" t="s">
        <v>1172</v>
      </c>
      <c r="L23" s="1135" t="s">
        <v>1173</v>
      </c>
      <c r="M23" s="1135">
        <v>50.1</v>
      </c>
      <c r="N23" s="1135" t="s">
        <v>1039</v>
      </c>
      <c r="O23" s="1135">
        <v>1.2525000000000002</v>
      </c>
      <c r="P23" s="1135">
        <v>1.002</v>
      </c>
      <c r="Q23" s="1135" t="s">
        <v>1055</v>
      </c>
      <c r="R23" s="1135">
        <v>21.1</v>
      </c>
      <c r="T23" s="1135">
        <v>20</v>
      </c>
      <c r="U23" s="1135">
        <v>3.4</v>
      </c>
      <c r="V23" s="1135" t="s">
        <v>663</v>
      </c>
      <c r="W23" s="1135">
        <v>150</v>
      </c>
      <c r="X23" s="1135">
        <v>85</v>
      </c>
      <c r="Y23" s="1135">
        <v>2.2000000000000002</v>
      </c>
      <c r="Z23" s="1135" t="s">
        <v>1174</v>
      </c>
      <c r="AA23" s="1135" t="s">
        <v>1175</v>
      </c>
      <c r="AH23" s="1135" t="s">
        <v>459</v>
      </c>
      <c r="AM23" s="1136" t="s">
        <v>9194</v>
      </c>
      <c r="AN23" s="1136" t="s">
        <v>9195</v>
      </c>
      <c r="AO23" s="1136">
        <f t="shared" si="6"/>
        <v>650</v>
      </c>
      <c r="AP23" s="1136">
        <f t="shared" si="7"/>
        <v>1.67</v>
      </c>
      <c r="AQ23" s="1136" t="str">
        <f t="shared" si="8"/>
        <v>1-4-1S83°</v>
      </c>
      <c r="AR23" s="1136" t="str">
        <f t="shared" si="9"/>
        <v>30</v>
      </c>
      <c r="AS23" s="1136" t="str">
        <f t="shared" si="10"/>
        <v>245/245/OFF</v>
      </c>
      <c r="AT23" s="1136" t="str">
        <f t="shared" si="11"/>
        <v>1-4-1S83°</v>
      </c>
      <c r="AV23" s="1136" t="str">
        <f t="shared" si="1"/>
        <v>109.7.18</v>
      </c>
      <c r="AW23" s="1438">
        <f t="shared" si="5"/>
        <v>44030</v>
      </c>
    </row>
    <row r="24" spans="1:49">
      <c r="A24" s="1135" t="s">
        <v>1176</v>
      </c>
      <c r="B24" s="1135" t="s">
        <v>1077</v>
      </c>
      <c r="C24" s="1135">
        <v>700</v>
      </c>
      <c r="D24" s="1135">
        <v>1.7</v>
      </c>
      <c r="E24" s="1135" t="s">
        <v>15183</v>
      </c>
      <c r="F24" s="1135" t="s">
        <v>1078</v>
      </c>
      <c r="G24" s="1135" t="s">
        <v>1034</v>
      </c>
      <c r="H24" s="1135" t="s">
        <v>1155</v>
      </c>
      <c r="I24" s="1135" t="s">
        <v>126</v>
      </c>
      <c r="J24" s="1135">
        <v>0.7</v>
      </c>
      <c r="K24" s="1135" t="s">
        <v>1177</v>
      </c>
      <c r="L24" s="1135" t="s">
        <v>1081</v>
      </c>
      <c r="M24" s="1135">
        <v>51.5</v>
      </c>
      <c r="N24" s="1135" t="s">
        <v>1039</v>
      </c>
      <c r="O24" s="1135">
        <v>1.2875000000000001</v>
      </c>
      <c r="P24" s="1135">
        <v>1.03</v>
      </c>
      <c r="Q24" s="1135" t="s">
        <v>1055</v>
      </c>
      <c r="R24" s="1135">
        <v>24.5</v>
      </c>
      <c r="T24" s="1135">
        <v>20</v>
      </c>
      <c r="U24" s="1135">
        <v>3.4</v>
      </c>
      <c r="V24" s="1135" t="s">
        <v>663</v>
      </c>
      <c r="W24" s="1135">
        <v>125</v>
      </c>
      <c r="X24" s="1135" t="s">
        <v>1157</v>
      </c>
      <c r="Y24" s="1135">
        <v>2.2000000000000002</v>
      </c>
      <c r="Z24" s="1135">
        <v>4</v>
      </c>
      <c r="AA24" s="1135" t="s">
        <v>1178</v>
      </c>
      <c r="AH24" s="1135" t="s">
        <v>843</v>
      </c>
      <c r="AI24" s="1135" t="s">
        <v>1075</v>
      </c>
      <c r="AM24" s="1136" t="s">
        <v>9196</v>
      </c>
      <c r="AN24" s="1136" t="s">
        <v>9197</v>
      </c>
      <c r="AO24" s="1136">
        <f t="shared" si="6"/>
        <v>700</v>
      </c>
      <c r="AP24" s="1136">
        <f t="shared" si="7"/>
        <v>1.7</v>
      </c>
      <c r="AQ24" s="1136" t="str">
        <f t="shared" si="8"/>
        <v>1-4-1S83°</v>
      </c>
      <c r="AR24" s="1136" t="str">
        <f t="shared" si="9"/>
        <v>30</v>
      </c>
      <c r="AS24" s="1136" t="str">
        <f t="shared" si="10"/>
        <v>255/255/OFF</v>
      </c>
      <c r="AT24" s="1136" t="str">
        <f t="shared" si="11"/>
        <v>1-4-1S83°</v>
      </c>
      <c r="AV24" s="1136" t="str">
        <f t="shared" si="1"/>
        <v>109.8.3</v>
      </c>
      <c r="AW24" s="1438">
        <f t="shared" si="5"/>
        <v>44046</v>
      </c>
    </row>
    <row r="25" spans="1:49">
      <c r="A25" s="1135" t="s">
        <v>1179</v>
      </c>
      <c r="B25" s="1135" t="s">
        <v>1077</v>
      </c>
      <c r="C25" s="1135">
        <v>700</v>
      </c>
      <c r="D25" s="1135">
        <v>1.7</v>
      </c>
      <c r="E25" s="1135" t="s">
        <v>15183</v>
      </c>
      <c r="F25" s="1135" t="s">
        <v>1078</v>
      </c>
      <c r="G25" s="1135" t="s">
        <v>1034</v>
      </c>
      <c r="H25" s="1135" t="s">
        <v>1155</v>
      </c>
      <c r="I25" s="1135" t="s">
        <v>126</v>
      </c>
      <c r="J25" s="1135">
        <v>0.7</v>
      </c>
      <c r="K25" s="1135" t="s">
        <v>1180</v>
      </c>
      <c r="L25" s="1135" t="s">
        <v>1081</v>
      </c>
      <c r="M25" s="1135">
        <v>51.5</v>
      </c>
      <c r="N25" s="1135" t="s">
        <v>1039</v>
      </c>
      <c r="O25" s="1135">
        <v>1.2875000000000001</v>
      </c>
      <c r="P25" s="1135">
        <v>1.03</v>
      </c>
      <c r="Q25" s="1135" t="s">
        <v>1055</v>
      </c>
      <c r="R25" s="1135">
        <v>24.5</v>
      </c>
      <c r="T25" s="1135">
        <v>20</v>
      </c>
      <c r="U25" s="1135">
        <v>3.4</v>
      </c>
      <c r="V25" s="1135" t="s">
        <v>663</v>
      </c>
      <c r="W25" s="1135">
        <v>125</v>
      </c>
      <c r="X25" s="1135" t="s">
        <v>1157</v>
      </c>
      <c r="Y25" s="1135">
        <v>2.2000000000000002</v>
      </c>
      <c r="Z25" s="1135" t="s">
        <v>1181</v>
      </c>
      <c r="AA25" s="1135" t="s">
        <v>1182</v>
      </c>
      <c r="AH25" s="1135" t="s">
        <v>1060</v>
      </c>
      <c r="AI25" s="1135" t="s">
        <v>1075</v>
      </c>
      <c r="AM25" s="1136" t="s">
        <v>9198</v>
      </c>
      <c r="AN25" s="1136" t="s">
        <v>9199</v>
      </c>
      <c r="AO25" s="1136">
        <f t="shared" si="6"/>
        <v>700</v>
      </c>
      <c r="AP25" s="1136">
        <f t="shared" si="7"/>
        <v>1.7</v>
      </c>
      <c r="AQ25" s="1136" t="str">
        <f t="shared" si="8"/>
        <v>1-4-1S83°</v>
      </c>
      <c r="AR25" s="1136" t="str">
        <f t="shared" si="9"/>
        <v>30</v>
      </c>
      <c r="AS25" s="1136" t="str">
        <f t="shared" si="10"/>
        <v>255/255/OFF</v>
      </c>
      <c r="AT25" s="1136" t="str">
        <f t="shared" si="11"/>
        <v>1-4-1S83°</v>
      </c>
      <c r="AV25" s="1136" t="str">
        <f t="shared" si="1"/>
        <v>109.8.20</v>
      </c>
      <c r="AW25" s="1438">
        <f t="shared" si="5"/>
        <v>44063</v>
      </c>
    </row>
    <row r="26" spans="1:49">
      <c r="A26" s="1135" t="s">
        <v>1183</v>
      </c>
      <c r="B26" s="1135" t="s">
        <v>1077</v>
      </c>
      <c r="C26" s="1135">
        <v>700</v>
      </c>
      <c r="D26" s="1135">
        <v>1.7</v>
      </c>
      <c r="E26" s="1135" t="s">
        <v>15183</v>
      </c>
      <c r="F26" s="1135" t="s">
        <v>1078</v>
      </c>
      <c r="G26" s="1135" t="s">
        <v>1034</v>
      </c>
      <c r="H26" s="1135" t="s">
        <v>1155</v>
      </c>
      <c r="I26" s="1135" t="s">
        <v>126</v>
      </c>
      <c r="J26" s="1135">
        <v>0.7</v>
      </c>
      <c r="K26" s="1135" t="s">
        <v>1156</v>
      </c>
      <c r="L26" s="1135" t="s">
        <v>1081</v>
      </c>
      <c r="M26" s="1135">
        <v>51.5</v>
      </c>
      <c r="N26" s="1135" t="s">
        <v>1039</v>
      </c>
      <c r="O26" s="1135">
        <v>1.2875000000000001</v>
      </c>
      <c r="P26" s="1135">
        <v>1.03</v>
      </c>
      <c r="Q26" s="1135" t="s">
        <v>1055</v>
      </c>
      <c r="R26" s="1135">
        <v>24.5</v>
      </c>
      <c r="T26" s="1135">
        <v>20</v>
      </c>
      <c r="U26" s="1135">
        <v>3.4</v>
      </c>
      <c r="V26" s="1135" t="s">
        <v>663</v>
      </c>
      <c r="W26" s="1135">
        <v>125</v>
      </c>
      <c r="X26" s="1135" t="s">
        <v>1157</v>
      </c>
      <c r="Y26" s="1135" t="s">
        <v>1184</v>
      </c>
      <c r="Z26" s="1135">
        <v>4</v>
      </c>
      <c r="AA26" s="1135" t="s">
        <v>1185</v>
      </c>
      <c r="AH26" s="1135" t="s">
        <v>630</v>
      </c>
      <c r="AI26" s="1135" t="s">
        <v>1075</v>
      </c>
      <c r="AM26" s="1136" t="s">
        <v>9200</v>
      </c>
      <c r="AN26" s="1136" t="s">
        <v>9201</v>
      </c>
      <c r="AO26" s="1136">
        <f t="shared" si="6"/>
        <v>700</v>
      </c>
      <c r="AP26" s="1136">
        <f t="shared" si="7"/>
        <v>1.7</v>
      </c>
      <c r="AQ26" s="1136" t="str">
        <f t="shared" si="8"/>
        <v>1-4-1S83°</v>
      </c>
      <c r="AR26" s="1136" t="str">
        <f t="shared" si="9"/>
        <v>30</v>
      </c>
      <c r="AS26" s="1136" t="str">
        <f t="shared" si="10"/>
        <v>255/255/OFF</v>
      </c>
      <c r="AT26" s="1136" t="str">
        <f t="shared" si="11"/>
        <v>1-4-1S83°</v>
      </c>
      <c r="AV26" s="1136" t="str">
        <f t="shared" si="1"/>
        <v>109.9.10</v>
      </c>
      <c r="AW26" s="1438">
        <f t="shared" si="5"/>
        <v>44084</v>
      </c>
    </row>
    <row r="27" spans="1:49">
      <c r="A27" s="1135" t="s">
        <v>1186</v>
      </c>
      <c r="B27" s="1135" t="s">
        <v>1077</v>
      </c>
      <c r="C27" s="1135">
        <v>700</v>
      </c>
      <c r="D27" s="1135">
        <v>1.7</v>
      </c>
      <c r="E27" s="1135" t="s">
        <v>15183</v>
      </c>
      <c r="F27" s="1135" t="s">
        <v>1078</v>
      </c>
      <c r="G27" s="1135" t="s">
        <v>1034</v>
      </c>
      <c r="H27" s="1135" t="s">
        <v>1155</v>
      </c>
      <c r="I27" s="1135" t="s">
        <v>126</v>
      </c>
      <c r="J27" s="1135">
        <v>0.7</v>
      </c>
      <c r="K27" s="1135" t="s">
        <v>1187</v>
      </c>
      <c r="L27" s="1135" t="s">
        <v>1081</v>
      </c>
      <c r="M27" s="1135">
        <v>51.5</v>
      </c>
      <c r="N27" s="1135" t="s">
        <v>1039</v>
      </c>
      <c r="O27" s="1135">
        <v>1.2875000000000001</v>
      </c>
      <c r="P27" s="1135">
        <v>1.03</v>
      </c>
      <c r="Q27" s="1135" t="s">
        <v>1050</v>
      </c>
      <c r="R27" s="1135">
        <v>24.5</v>
      </c>
      <c r="T27" s="1135">
        <v>20</v>
      </c>
      <c r="U27" s="1135">
        <v>3.4</v>
      </c>
      <c r="V27" s="1135" t="s">
        <v>663</v>
      </c>
      <c r="W27" s="1135">
        <v>125</v>
      </c>
      <c r="X27" s="1135" t="s">
        <v>1157</v>
      </c>
      <c r="Y27" s="1135">
        <v>2.2000000000000002</v>
      </c>
      <c r="Z27" s="1135">
        <v>4</v>
      </c>
      <c r="AA27" s="1135" t="s">
        <v>1188</v>
      </c>
      <c r="AH27" s="1135" t="s">
        <v>843</v>
      </c>
      <c r="AI27" s="1135" t="s">
        <v>1075</v>
      </c>
      <c r="AM27" s="1136" t="s">
        <v>9202</v>
      </c>
      <c r="AN27" s="1136" t="s">
        <v>9203</v>
      </c>
      <c r="AO27" s="1136">
        <f t="shared" si="6"/>
        <v>700</v>
      </c>
      <c r="AP27" s="1136">
        <f t="shared" si="7"/>
        <v>1.7</v>
      </c>
      <c r="AQ27" s="1136" t="str">
        <f t="shared" si="8"/>
        <v>1-4-1S83°</v>
      </c>
      <c r="AR27" s="1136" t="str">
        <f t="shared" si="9"/>
        <v>30</v>
      </c>
      <c r="AS27" s="1136" t="str">
        <f t="shared" si="10"/>
        <v>255/255/OFF</v>
      </c>
      <c r="AT27" s="1136" t="str">
        <f t="shared" si="11"/>
        <v>1-4-1S83°</v>
      </c>
      <c r="AV27" s="1136" t="str">
        <f t="shared" si="1"/>
        <v>109.10.12</v>
      </c>
      <c r="AW27" s="1438">
        <f t="shared" si="5"/>
        <v>44116</v>
      </c>
    </row>
    <row r="28" spans="1:49">
      <c r="A28" s="1135" t="s">
        <v>1189</v>
      </c>
      <c r="B28" s="1135" t="s">
        <v>1033</v>
      </c>
      <c r="C28" s="1135">
        <v>650</v>
      </c>
      <c r="D28" s="1135">
        <v>1.625</v>
      </c>
      <c r="E28" s="1135" t="s">
        <v>15183</v>
      </c>
      <c r="F28" s="1135" t="s">
        <v>1048</v>
      </c>
      <c r="G28" s="1135" t="s">
        <v>1034</v>
      </c>
      <c r="H28" s="1135" t="s">
        <v>1119</v>
      </c>
      <c r="I28" s="1135" t="s">
        <v>126</v>
      </c>
      <c r="J28" s="1135">
        <v>0.6</v>
      </c>
      <c r="K28" s="1135" t="s">
        <v>1143</v>
      </c>
      <c r="L28" s="1135" t="s">
        <v>1038</v>
      </c>
      <c r="M28" s="1135">
        <v>51.5</v>
      </c>
      <c r="N28" s="1135" t="s">
        <v>1039</v>
      </c>
      <c r="O28" s="1135">
        <v>1.2875000000000001</v>
      </c>
      <c r="P28" s="1135">
        <v>1.03</v>
      </c>
      <c r="Q28" s="1135" t="s">
        <v>1040</v>
      </c>
      <c r="R28" s="1135">
        <v>22.5</v>
      </c>
      <c r="T28" s="1135">
        <v>24.5</v>
      </c>
      <c r="U28" s="1135">
        <v>3.3</v>
      </c>
      <c r="V28" s="1135" t="s">
        <v>663</v>
      </c>
      <c r="W28" s="1135">
        <v>120</v>
      </c>
      <c r="X28" s="1135">
        <v>80</v>
      </c>
      <c r="Y28" s="1135">
        <v>2</v>
      </c>
      <c r="Z28" s="1135">
        <v>4</v>
      </c>
      <c r="AA28" s="1135" t="s">
        <v>1190</v>
      </c>
      <c r="AH28" s="1135" t="s">
        <v>459</v>
      </c>
      <c r="AM28" s="1136" t="s">
        <v>9204</v>
      </c>
      <c r="AN28" s="1136" t="s">
        <v>9205</v>
      </c>
      <c r="AO28" s="1136">
        <f t="shared" si="6"/>
        <v>650</v>
      </c>
      <c r="AP28" s="1136">
        <f t="shared" si="7"/>
        <v>1.625</v>
      </c>
      <c r="AQ28" s="1136" t="str">
        <f t="shared" si="8"/>
        <v>1-4-1S83°</v>
      </c>
      <c r="AR28" s="1136" t="str">
        <f t="shared" si="9"/>
        <v>31</v>
      </c>
      <c r="AS28" s="1136" t="str">
        <f t="shared" si="10"/>
        <v>261/261/OFF</v>
      </c>
      <c r="AT28" s="1136" t="str">
        <f t="shared" si="11"/>
        <v>1-4-1S83°</v>
      </c>
      <c r="AV28" s="1136" t="str">
        <f t="shared" si="1"/>
        <v>108.5.31</v>
      </c>
      <c r="AW28" s="1438">
        <f t="shared" si="5"/>
        <v>43616</v>
      </c>
    </row>
    <row r="29" spans="1:49">
      <c r="A29" s="1135" t="s">
        <v>1191</v>
      </c>
      <c r="B29" s="1135" t="s">
        <v>1077</v>
      </c>
      <c r="C29" s="1135">
        <v>650</v>
      </c>
      <c r="D29" s="1135">
        <v>1.7</v>
      </c>
      <c r="E29" s="1135" t="s">
        <v>15183</v>
      </c>
      <c r="F29" s="1135" t="s">
        <v>1078</v>
      </c>
      <c r="G29" s="1135" t="s">
        <v>1034</v>
      </c>
      <c r="H29" s="1135" t="s">
        <v>1171</v>
      </c>
      <c r="I29" s="1135" t="s">
        <v>126</v>
      </c>
      <c r="J29" s="1135">
        <v>0.7</v>
      </c>
      <c r="K29" s="1135" t="s">
        <v>1192</v>
      </c>
      <c r="L29" s="1135" t="s">
        <v>1081</v>
      </c>
      <c r="M29" s="1135">
        <v>51.5</v>
      </c>
      <c r="N29" s="1135" t="s">
        <v>1039</v>
      </c>
      <c r="O29" s="1135">
        <v>1.2875000000000001</v>
      </c>
      <c r="P29" s="1135">
        <v>1.03</v>
      </c>
      <c r="Q29" s="1135" t="s">
        <v>1040</v>
      </c>
      <c r="R29" s="1135">
        <v>24.5</v>
      </c>
      <c r="T29" s="1135">
        <v>20</v>
      </c>
      <c r="U29" s="1135">
        <v>3.4</v>
      </c>
      <c r="V29" s="1135" t="s">
        <v>663</v>
      </c>
      <c r="W29" s="1135">
        <v>125</v>
      </c>
      <c r="X29" s="1135" t="s">
        <v>1157</v>
      </c>
      <c r="Y29" s="1135">
        <v>2.2000000000000002</v>
      </c>
      <c r="Z29" s="1135">
        <v>4</v>
      </c>
      <c r="AA29" s="1135" t="s">
        <v>1193</v>
      </c>
      <c r="AH29" s="1135" t="s">
        <v>488</v>
      </c>
      <c r="AI29" s="1135" t="s">
        <v>1075</v>
      </c>
      <c r="AM29" s="1136" t="s">
        <v>9206</v>
      </c>
      <c r="AN29" s="1136" t="s">
        <v>9207</v>
      </c>
      <c r="AO29" s="1136">
        <f t="shared" si="6"/>
        <v>650</v>
      </c>
      <c r="AP29" s="1136">
        <f t="shared" si="7"/>
        <v>1.7</v>
      </c>
      <c r="AQ29" s="1136" t="str">
        <f t="shared" si="8"/>
        <v>1-4-1S83°</v>
      </c>
      <c r="AR29" s="1136" t="str">
        <f t="shared" si="9"/>
        <v>30</v>
      </c>
      <c r="AS29" s="1136" t="str">
        <f t="shared" si="10"/>
        <v>245/245/OFF</v>
      </c>
      <c r="AT29" s="1136" t="str">
        <f t="shared" si="11"/>
        <v>1-4-1S83°</v>
      </c>
      <c r="AV29" s="1136" t="str">
        <f t="shared" si="1"/>
        <v>108.7.15</v>
      </c>
      <c r="AW29" s="1438">
        <f t="shared" si="5"/>
        <v>43661</v>
      </c>
    </row>
    <row r="30" spans="1:49">
      <c r="A30" s="1135" t="s">
        <v>1194</v>
      </c>
      <c r="B30" s="1135" t="s">
        <v>1077</v>
      </c>
      <c r="C30" s="1135">
        <v>650</v>
      </c>
      <c r="D30" s="1135">
        <v>1.75</v>
      </c>
      <c r="E30" s="1135" t="s">
        <v>15183</v>
      </c>
      <c r="F30" s="1135" t="s">
        <v>1078</v>
      </c>
      <c r="G30" s="1135" t="s">
        <v>1034</v>
      </c>
      <c r="H30" s="1135" t="s">
        <v>1079</v>
      </c>
      <c r="I30" s="1135" t="s">
        <v>126</v>
      </c>
      <c r="J30" s="1135">
        <v>1</v>
      </c>
      <c r="K30" s="1135" t="s">
        <v>1156</v>
      </c>
      <c r="L30" s="1135" t="s">
        <v>1081</v>
      </c>
      <c r="M30" s="1135">
        <v>51</v>
      </c>
      <c r="N30" s="1135" t="s">
        <v>1039</v>
      </c>
      <c r="O30" s="1135">
        <v>1.2750000000000001</v>
      </c>
      <c r="P30" s="1135">
        <v>1.02</v>
      </c>
      <c r="Q30" s="1135" t="s">
        <v>1082</v>
      </c>
      <c r="R30" s="1135">
        <v>24</v>
      </c>
      <c r="T30" s="1135">
        <v>7.4</v>
      </c>
      <c r="U30" s="1135">
        <v>2</v>
      </c>
      <c r="V30" s="1135" t="s">
        <v>663</v>
      </c>
      <c r="W30" s="1135">
        <v>125</v>
      </c>
      <c r="X30" s="1135">
        <v>92</v>
      </c>
      <c r="Y30" s="1135">
        <v>2</v>
      </c>
      <c r="Z30" s="1135">
        <v>2</v>
      </c>
      <c r="AA30" s="1135" t="s">
        <v>1195</v>
      </c>
      <c r="AH30" s="1135" t="s">
        <v>1060</v>
      </c>
      <c r="AM30" s="1136" t="s">
        <v>9208</v>
      </c>
      <c r="AN30" s="1136" t="s">
        <v>9209</v>
      </c>
      <c r="AO30" s="1136">
        <f t="shared" si="6"/>
        <v>650</v>
      </c>
      <c r="AP30" s="1136">
        <f t="shared" si="7"/>
        <v>1.75</v>
      </c>
      <c r="AQ30" s="1136" t="str">
        <f t="shared" si="8"/>
        <v>1-4-1S83°</v>
      </c>
      <c r="AR30" s="1136" t="str">
        <f t="shared" si="9"/>
        <v>30</v>
      </c>
      <c r="AS30" s="1136" t="str">
        <f t="shared" si="10"/>
        <v>230/230/155</v>
      </c>
      <c r="AT30" s="1136" t="str">
        <f t="shared" si="11"/>
        <v>1-4-1S83°</v>
      </c>
      <c r="AV30" s="1136" t="str">
        <f t="shared" si="1"/>
        <v>108.6.4</v>
      </c>
      <c r="AW30" s="1438">
        <f t="shared" si="5"/>
        <v>43620</v>
      </c>
    </row>
    <row r="31" spans="1:49">
      <c r="A31" s="1135" t="s">
        <v>1196</v>
      </c>
      <c r="B31" s="1135" t="s">
        <v>1077</v>
      </c>
      <c r="C31" s="1135">
        <v>600</v>
      </c>
      <c r="D31" s="1135">
        <v>1.75</v>
      </c>
      <c r="E31" s="1135" t="s">
        <v>15183</v>
      </c>
      <c r="F31" s="1135" t="s">
        <v>1078</v>
      </c>
      <c r="G31" s="1135" t="s">
        <v>1034</v>
      </c>
      <c r="H31" s="1135" t="s">
        <v>1197</v>
      </c>
      <c r="I31" s="1135" t="s">
        <v>126</v>
      </c>
      <c r="J31" s="1135">
        <v>0.9</v>
      </c>
      <c r="K31" s="1135" t="s">
        <v>1198</v>
      </c>
      <c r="L31" s="1135" t="s">
        <v>1081</v>
      </c>
      <c r="M31" s="1135">
        <v>51</v>
      </c>
      <c r="N31" s="1135" t="s">
        <v>1039</v>
      </c>
      <c r="O31" s="1135">
        <v>1.2750000000000001</v>
      </c>
      <c r="P31" s="1135">
        <v>1.02</v>
      </c>
      <c r="Q31" s="1135" t="s">
        <v>1082</v>
      </c>
      <c r="R31" s="1135">
        <v>24</v>
      </c>
      <c r="T31" s="1135">
        <v>7.4</v>
      </c>
      <c r="U31" s="1135">
        <v>2</v>
      </c>
      <c r="V31" s="1135" t="s">
        <v>663</v>
      </c>
      <c r="W31" s="1135">
        <v>125</v>
      </c>
      <c r="X31" s="1135" t="s">
        <v>1199</v>
      </c>
      <c r="Y31" s="1135">
        <v>2</v>
      </c>
      <c r="Z31" s="1135">
        <v>2</v>
      </c>
      <c r="AA31" s="1135" t="s">
        <v>1200</v>
      </c>
      <c r="AH31" s="1135" t="s">
        <v>634</v>
      </c>
      <c r="AI31" s="1135" t="s">
        <v>1075</v>
      </c>
      <c r="AM31" s="1136" t="s">
        <v>9210</v>
      </c>
      <c r="AN31" s="1136" t="s">
        <v>9211</v>
      </c>
      <c r="AO31" s="1136">
        <f t="shared" si="6"/>
        <v>600</v>
      </c>
      <c r="AP31" s="1136">
        <f t="shared" si="7"/>
        <v>1.75</v>
      </c>
      <c r="AQ31" s="1136" t="str">
        <f t="shared" si="8"/>
        <v>1-4-1S83°</v>
      </c>
      <c r="AR31" s="1136" t="str">
        <f t="shared" si="9"/>
        <v>30</v>
      </c>
      <c r="AS31" s="1136" t="str">
        <f t="shared" si="10"/>
        <v>220/220/154</v>
      </c>
      <c r="AT31" s="1136" t="str">
        <f t="shared" si="11"/>
        <v>1-4-1S83°</v>
      </c>
      <c r="AV31" s="1136" t="str">
        <f t="shared" si="1"/>
        <v>108.6.14</v>
      </c>
      <c r="AW31" s="1438">
        <f t="shared" si="5"/>
        <v>43630</v>
      </c>
    </row>
    <row r="32" spans="1:49">
      <c r="A32" s="1135" t="s">
        <v>1201</v>
      </c>
      <c r="B32" s="1135" t="s">
        <v>1033</v>
      </c>
      <c r="C32" s="1135">
        <v>650</v>
      </c>
      <c r="D32" s="1135">
        <v>1.625</v>
      </c>
      <c r="E32" s="1135" t="s">
        <v>15183</v>
      </c>
      <c r="F32" s="1135" t="s">
        <v>1048</v>
      </c>
      <c r="G32" s="1135" t="s">
        <v>1034</v>
      </c>
      <c r="H32" s="1135" t="s">
        <v>1049</v>
      </c>
      <c r="I32" s="1135" t="s">
        <v>126</v>
      </c>
      <c r="J32" s="1135">
        <v>0.6</v>
      </c>
      <c r="K32" s="1135" t="s">
        <v>1044</v>
      </c>
      <c r="L32" s="1135" t="s">
        <v>1038</v>
      </c>
      <c r="M32" s="1135">
        <v>51.5</v>
      </c>
      <c r="N32" s="1135" t="s">
        <v>1039</v>
      </c>
      <c r="O32" s="1135">
        <v>1.2875000000000001</v>
      </c>
      <c r="P32" s="1135">
        <v>1.03</v>
      </c>
      <c r="Q32" s="1135" t="s">
        <v>1040</v>
      </c>
      <c r="R32" s="1135">
        <v>22.5</v>
      </c>
      <c r="T32" s="1135">
        <v>24.5</v>
      </c>
      <c r="U32" s="1135">
        <v>3.3</v>
      </c>
      <c r="V32" s="1135" t="s">
        <v>663</v>
      </c>
      <c r="W32" s="1135">
        <v>120</v>
      </c>
      <c r="X32" s="1135">
        <v>80</v>
      </c>
      <c r="Y32" s="1135">
        <v>2</v>
      </c>
      <c r="Z32" s="1135">
        <v>4</v>
      </c>
      <c r="AA32" s="1135" t="s">
        <v>1202</v>
      </c>
      <c r="AH32" s="1135" t="s">
        <v>977</v>
      </c>
      <c r="AM32" s="1136" t="s">
        <v>9212</v>
      </c>
      <c r="AN32" s="1136" t="s">
        <v>9213</v>
      </c>
      <c r="AO32" s="1136">
        <f t="shared" si="6"/>
        <v>650</v>
      </c>
      <c r="AP32" s="1136">
        <f t="shared" si="7"/>
        <v>1.625</v>
      </c>
      <c r="AQ32" s="1136" t="str">
        <f t="shared" si="8"/>
        <v>1-4-1S83°</v>
      </c>
      <c r="AR32" s="1136" t="str">
        <f t="shared" si="9"/>
        <v>31</v>
      </c>
      <c r="AS32" s="1136" t="str">
        <f t="shared" si="10"/>
        <v>260/260/OFF</v>
      </c>
      <c r="AT32" s="1136" t="str">
        <f t="shared" si="11"/>
        <v>1-4-1S83°</v>
      </c>
      <c r="AV32" s="1136" t="str">
        <f t="shared" si="1"/>
        <v>108.6.13</v>
      </c>
      <c r="AW32" s="1438">
        <f t="shared" si="5"/>
        <v>43629</v>
      </c>
    </row>
    <row r="33" spans="1:49">
      <c r="A33" s="1135" t="s">
        <v>1203</v>
      </c>
      <c r="B33" s="1135" t="s">
        <v>1204</v>
      </c>
      <c r="C33" s="1135">
        <v>600</v>
      </c>
      <c r="D33" s="1135">
        <v>1.42</v>
      </c>
      <c r="E33" s="1135" t="s">
        <v>663</v>
      </c>
      <c r="F33" s="1135" t="s">
        <v>1078</v>
      </c>
      <c r="G33" s="1135">
        <v>1.96</v>
      </c>
      <c r="H33" s="1135" t="s">
        <v>1205</v>
      </c>
      <c r="I33" s="1135" t="s">
        <v>1206</v>
      </c>
      <c r="J33" s="1135">
        <v>1.5</v>
      </c>
      <c r="K33" s="1135" t="s">
        <v>1207</v>
      </c>
      <c r="L33" s="1135" t="s">
        <v>1208</v>
      </c>
      <c r="M33" s="1135">
        <v>56.8</v>
      </c>
      <c r="N33" s="1135" t="s">
        <v>1039</v>
      </c>
      <c r="O33" s="1135">
        <v>1.42</v>
      </c>
      <c r="P33" s="1135">
        <v>1.1359999999999999</v>
      </c>
      <c r="Q33" s="1135" t="s">
        <v>1209</v>
      </c>
      <c r="R33" s="1135">
        <v>59</v>
      </c>
      <c r="T33" s="1135" t="s">
        <v>663</v>
      </c>
      <c r="U33" s="1135">
        <v>36.5</v>
      </c>
      <c r="V33" s="1135" t="s">
        <v>663</v>
      </c>
      <c r="W33" s="1135" t="s">
        <v>663</v>
      </c>
      <c r="X33" s="1135" t="s">
        <v>663</v>
      </c>
      <c r="Y33" s="1135" t="s">
        <v>663</v>
      </c>
      <c r="Z33" s="1135" t="s">
        <v>663</v>
      </c>
      <c r="AA33" s="1135" t="s">
        <v>1210</v>
      </c>
      <c r="AH33" s="1135" t="s">
        <v>699</v>
      </c>
      <c r="AM33" s="1136" t="s">
        <v>9214</v>
      </c>
      <c r="AN33" s="1136" t="s">
        <v>9215</v>
      </c>
      <c r="AO33" s="1136">
        <f t="shared" si="6"/>
        <v>600</v>
      </c>
      <c r="AP33" s="1136">
        <f t="shared" si="7"/>
        <v>1.42</v>
      </c>
      <c r="AQ33" s="1136" t="str">
        <f t="shared" si="8"/>
        <v>NA</v>
      </c>
      <c r="AR33" s="1136" t="str">
        <f t="shared" si="9"/>
        <v>30</v>
      </c>
      <c r="AS33" s="1136" t="str">
        <f t="shared" si="10"/>
        <v>OFF/120</v>
      </c>
      <c r="AT33" s="1136" t="str">
        <f t="shared" si="11"/>
        <v>NA</v>
      </c>
      <c r="AV33" s="1136" t="str">
        <f t="shared" si="1"/>
        <v>108.6.21</v>
      </c>
      <c r="AW33" s="1438">
        <f t="shared" si="5"/>
        <v>43637</v>
      </c>
    </row>
    <row r="34" spans="1:49">
      <c r="A34" s="1135" t="s">
        <v>1211</v>
      </c>
      <c r="B34" s="1135" t="s">
        <v>1212</v>
      </c>
      <c r="C34" s="1135">
        <v>400</v>
      </c>
      <c r="D34" s="1135">
        <v>1.6</v>
      </c>
      <c r="E34" s="1135" t="s">
        <v>15185</v>
      </c>
      <c r="F34" s="1135" t="s">
        <v>1213</v>
      </c>
      <c r="G34" s="1135">
        <v>2</v>
      </c>
      <c r="H34" s="1135" t="s">
        <v>1214</v>
      </c>
      <c r="I34" s="1135" t="s">
        <v>1206</v>
      </c>
      <c r="J34" s="1135">
        <v>1.1000000000000001</v>
      </c>
      <c r="K34" s="1135" t="s">
        <v>1215</v>
      </c>
      <c r="L34" s="1135" t="s">
        <v>1216</v>
      </c>
      <c r="M34" s="1135">
        <v>55.6</v>
      </c>
      <c r="N34" s="1135" t="s">
        <v>1039</v>
      </c>
      <c r="O34" s="1135">
        <v>1.3900000000000001</v>
      </c>
      <c r="P34" s="1135">
        <v>1.1120000000000001</v>
      </c>
      <c r="Q34" s="1135" t="s">
        <v>1217</v>
      </c>
      <c r="R34" s="1135">
        <v>33</v>
      </c>
      <c r="T34" s="1135">
        <v>46.5</v>
      </c>
      <c r="U34" s="1135">
        <v>5.5</v>
      </c>
      <c r="V34" s="1135" t="s">
        <v>663</v>
      </c>
      <c r="W34" s="1135">
        <v>95</v>
      </c>
      <c r="X34" s="1135">
        <v>35</v>
      </c>
      <c r="Y34" s="1135">
        <v>2</v>
      </c>
      <c r="Z34" s="1135" t="s">
        <v>1218</v>
      </c>
      <c r="AA34" s="1135" t="s">
        <v>1219</v>
      </c>
      <c r="AH34" s="1135" t="s">
        <v>842</v>
      </c>
      <c r="AM34" s="1136" t="s">
        <v>9216</v>
      </c>
      <c r="AN34" s="1136" t="s">
        <v>9217</v>
      </c>
      <c r="AO34" s="1136">
        <f t="shared" si="6"/>
        <v>400</v>
      </c>
      <c r="AP34" s="1136">
        <f t="shared" si="7"/>
        <v>1.6</v>
      </c>
      <c r="AQ34" s="1136" t="str">
        <f t="shared" si="8"/>
        <v>2-5-1S83°</v>
      </c>
      <c r="AR34" s="1136" t="str">
        <f t="shared" si="9"/>
        <v>29</v>
      </c>
      <c r="AS34" s="1136" t="str">
        <f t="shared" si="10"/>
        <v>138/OFF</v>
      </c>
      <c r="AT34" s="1136" t="str">
        <f t="shared" si="11"/>
        <v>2-5-1S83°</v>
      </c>
      <c r="AV34" s="1136" t="str">
        <f t="shared" si="1"/>
        <v>108.7.6</v>
      </c>
      <c r="AW34" s="1438">
        <f t="shared" si="5"/>
        <v>43652</v>
      </c>
    </row>
    <row r="35" spans="1:49">
      <c r="A35" s="1135" t="s">
        <v>1220</v>
      </c>
      <c r="B35" s="1135" t="s">
        <v>1077</v>
      </c>
      <c r="C35" s="1135">
        <v>600</v>
      </c>
      <c r="D35" s="1135">
        <v>1.75</v>
      </c>
      <c r="E35" s="1135" t="s">
        <v>15183</v>
      </c>
      <c r="F35" s="1135" t="s">
        <v>1078</v>
      </c>
      <c r="G35" s="1135" t="s">
        <v>1034</v>
      </c>
      <c r="H35" s="1135" t="s">
        <v>1197</v>
      </c>
      <c r="I35" s="1135" t="s">
        <v>126</v>
      </c>
      <c r="J35" s="1135">
        <v>0.9</v>
      </c>
      <c r="K35" s="1135" t="s">
        <v>1192</v>
      </c>
      <c r="L35" s="1135" t="s">
        <v>1081</v>
      </c>
      <c r="M35" s="1135">
        <v>51</v>
      </c>
      <c r="N35" s="1135" t="s">
        <v>1039</v>
      </c>
      <c r="O35" s="1135">
        <v>1.2750000000000001</v>
      </c>
      <c r="P35" s="1135">
        <v>1.02</v>
      </c>
      <c r="Q35" s="1135" t="s">
        <v>1082</v>
      </c>
      <c r="R35" s="1135">
        <v>24</v>
      </c>
      <c r="T35" s="1135">
        <v>7.4</v>
      </c>
      <c r="U35" s="1135">
        <v>2</v>
      </c>
      <c r="V35" s="1135" t="s">
        <v>663</v>
      </c>
      <c r="W35" s="1135">
        <v>125</v>
      </c>
      <c r="X35" s="1135" t="s">
        <v>1199</v>
      </c>
      <c r="Y35" s="1135">
        <v>2</v>
      </c>
      <c r="Z35" s="1135">
        <v>2</v>
      </c>
      <c r="AA35" s="1135" t="s">
        <v>1221</v>
      </c>
      <c r="AH35" s="1135" t="s">
        <v>1060</v>
      </c>
      <c r="AI35" s="1135" t="s">
        <v>1075</v>
      </c>
      <c r="AM35" s="1136" t="s">
        <v>9218</v>
      </c>
      <c r="AN35" s="1136" t="s">
        <v>9219</v>
      </c>
      <c r="AO35" s="1136">
        <f t="shared" si="6"/>
        <v>600</v>
      </c>
      <c r="AP35" s="1136">
        <f t="shared" si="7"/>
        <v>1.75</v>
      </c>
      <c r="AQ35" s="1136" t="str">
        <f t="shared" si="8"/>
        <v>1-4-1S83°</v>
      </c>
      <c r="AR35" s="1136" t="str">
        <f t="shared" si="9"/>
        <v>30</v>
      </c>
      <c r="AS35" s="1136" t="str">
        <f t="shared" si="10"/>
        <v>220/220/154</v>
      </c>
      <c r="AT35" s="1136" t="str">
        <f t="shared" si="11"/>
        <v>1-4-1S83°</v>
      </c>
      <c r="AV35" s="1136" t="str">
        <f t="shared" si="1"/>
        <v>108.7.8</v>
      </c>
      <c r="AW35" s="1438">
        <f t="shared" si="5"/>
        <v>43654</v>
      </c>
    </row>
    <row r="36" spans="1:49">
      <c r="A36" s="1135" t="s">
        <v>1222</v>
      </c>
      <c r="B36" s="1135" t="s">
        <v>1127</v>
      </c>
      <c r="C36" s="1135">
        <v>550</v>
      </c>
      <c r="D36" s="1135">
        <v>1.645</v>
      </c>
      <c r="E36" s="1135" t="s">
        <v>15183</v>
      </c>
      <c r="F36" s="1135" t="s">
        <v>1048</v>
      </c>
      <c r="G36" s="1135" t="s">
        <v>1034</v>
      </c>
      <c r="H36" s="1135" t="s">
        <v>1128</v>
      </c>
      <c r="I36" s="1135" t="s">
        <v>126</v>
      </c>
      <c r="J36" s="1135">
        <v>0.5</v>
      </c>
      <c r="K36" s="1135" t="s">
        <v>1223</v>
      </c>
      <c r="L36" s="1135" t="s">
        <v>1130</v>
      </c>
      <c r="M36" s="1135">
        <v>51.5</v>
      </c>
      <c r="N36" s="1135" t="s">
        <v>1039</v>
      </c>
      <c r="O36" s="1135">
        <v>1.2875000000000001</v>
      </c>
      <c r="P36" s="1135">
        <v>1.03</v>
      </c>
      <c r="Q36" s="1135" t="s">
        <v>1131</v>
      </c>
      <c r="R36" s="1135">
        <v>23</v>
      </c>
      <c r="T36" s="1135">
        <v>21</v>
      </c>
      <c r="U36" s="1135">
        <v>3.3</v>
      </c>
      <c r="V36" s="1135" t="s">
        <v>663</v>
      </c>
      <c r="W36" s="1135">
        <v>125</v>
      </c>
      <c r="X36" s="1135" t="s">
        <v>1224</v>
      </c>
      <c r="Y36" s="1135">
        <v>1.8</v>
      </c>
      <c r="Z36" s="1135">
        <v>4</v>
      </c>
      <c r="AA36" s="1135" t="s">
        <v>1225</v>
      </c>
      <c r="AH36" s="1135" t="s">
        <v>1084</v>
      </c>
      <c r="AI36" s="1135" t="s">
        <v>1075</v>
      </c>
      <c r="AM36" s="1136" t="s">
        <v>9220</v>
      </c>
      <c r="AN36" s="1136" t="s">
        <v>9221</v>
      </c>
      <c r="AO36" s="1136">
        <f t="shared" si="6"/>
        <v>550</v>
      </c>
      <c r="AP36" s="1136">
        <f t="shared" si="7"/>
        <v>1.645</v>
      </c>
      <c r="AQ36" s="1136" t="str">
        <f t="shared" si="8"/>
        <v>1-4-1S83°</v>
      </c>
      <c r="AR36" s="1136" t="str">
        <f t="shared" si="9"/>
        <v>31</v>
      </c>
      <c r="AS36" s="1136" t="str">
        <f t="shared" si="10"/>
        <v>237/237/OFF</v>
      </c>
      <c r="AT36" s="1136" t="str">
        <f t="shared" si="11"/>
        <v>1-4-1S83°</v>
      </c>
      <c r="AV36" s="1136" t="str">
        <f t="shared" si="1"/>
        <v>108.7.9</v>
      </c>
      <c r="AW36" s="1438">
        <f t="shared" si="5"/>
        <v>43655</v>
      </c>
    </row>
    <row r="37" spans="1:49">
      <c r="A37" s="1135" t="s">
        <v>1226</v>
      </c>
      <c r="B37" s="1135" t="s">
        <v>1227</v>
      </c>
      <c r="C37" s="1135">
        <v>600</v>
      </c>
      <c r="D37" s="1135">
        <v>1.72</v>
      </c>
      <c r="E37" s="1135" t="s">
        <v>15186</v>
      </c>
      <c r="F37" s="1135" t="s">
        <v>1078</v>
      </c>
      <c r="G37" s="1135" t="s">
        <v>1095</v>
      </c>
      <c r="H37" s="1135" t="s">
        <v>1171</v>
      </c>
      <c r="I37" s="1135" t="s">
        <v>126</v>
      </c>
      <c r="J37" s="1135">
        <v>0.4</v>
      </c>
      <c r="K37" s="1135" t="s">
        <v>1228</v>
      </c>
      <c r="L37" s="1135" t="s">
        <v>1229</v>
      </c>
      <c r="M37" s="1135">
        <v>49.3</v>
      </c>
      <c r="N37" s="1135" t="s">
        <v>1039</v>
      </c>
      <c r="O37" s="1135">
        <v>1.2324999999999999</v>
      </c>
      <c r="P37" s="1135">
        <v>0.98599999999999999</v>
      </c>
      <c r="Q37" s="1135" t="s">
        <v>1040</v>
      </c>
      <c r="R37" s="1135">
        <v>24</v>
      </c>
      <c r="T37" s="1135">
        <v>31</v>
      </c>
      <c r="U37" s="1135">
        <v>3.4</v>
      </c>
      <c r="V37" s="1135" t="s">
        <v>663</v>
      </c>
      <c r="W37" s="1135">
        <v>30</v>
      </c>
      <c r="X37" s="1135">
        <v>10</v>
      </c>
      <c r="Y37" s="1135">
        <v>2.2999999999999998</v>
      </c>
      <c r="Z37" s="1135">
        <v>4.5</v>
      </c>
      <c r="AA37" s="1135" t="s">
        <v>1230</v>
      </c>
      <c r="AH37" s="1135" t="s">
        <v>1231</v>
      </c>
      <c r="AM37" s="1136" t="s">
        <v>9222</v>
      </c>
      <c r="AN37" s="1136" t="s">
        <v>9223</v>
      </c>
      <c r="AO37" s="1136">
        <f t="shared" si="6"/>
        <v>600</v>
      </c>
      <c r="AP37" s="1136">
        <f t="shared" si="7"/>
        <v>1.72</v>
      </c>
      <c r="AQ37" s="1136" t="str">
        <f t="shared" si="8"/>
        <v>1-4-1S83°S撚</v>
      </c>
      <c r="AR37" s="1136" t="str">
        <f t="shared" si="9"/>
        <v>30</v>
      </c>
      <c r="AS37" s="1136" t="str">
        <f t="shared" si="10"/>
        <v>245/245/OFF</v>
      </c>
      <c r="AT37" s="1136" t="str">
        <f t="shared" si="11"/>
        <v>1-4-1S83°S撚</v>
      </c>
      <c r="AU37" s="1136" t="s">
        <v>15732</v>
      </c>
      <c r="AV37" s="1136" t="str">
        <f t="shared" si="1"/>
        <v>108.7.17</v>
      </c>
      <c r="AW37" s="1438">
        <f t="shared" si="5"/>
        <v>43663</v>
      </c>
    </row>
    <row r="38" spans="1:49">
      <c r="A38" s="1135" t="s">
        <v>1232</v>
      </c>
      <c r="B38" s="1135" t="s">
        <v>1077</v>
      </c>
      <c r="C38" s="1135">
        <v>600</v>
      </c>
      <c r="D38" s="1135">
        <v>1.75</v>
      </c>
      <c r="E38" s="1135" t="s">
        <v>15183</v>
      </c>
      <c r="F38" s="1135" t="s">
        <v>1078</v>
      </c>
      <c r="G38" s="1135" t="s">
        <v>1034</v>
      </c>
      <c r="H38" s="1135" t="s">
        <v>1197</v>
      </c>
      <c r="I38" s="1135" t="s">
        <v>126</v>
      </c>
      <c r="J38" s="1135">
        <v>0.9</v>
      </c>
      <c r="K38" s="1135" t="s">
        <v>1233</v>
      </c>
      <c r="L38" s="1135" t="s">
        <v>1081</v>
      </c>
      <c r="M38" s="1135">
        <v>51</v>
      </c>
      <c r="N38" s="1135" t="s">
        <v>1039</v>
      </c>
      <c r="O38" s="1135">
        <v>1.2750000000000001</v>
      </c>
      <c r="P38" s="1135">
        <v>1.02</v>
      </c>
      <c r="Q38" s="1135" t="s">
        <v>1082</v>
      </c>
      <c r="R38" s="1135">
        <v>24</v>
      </c>
      <c r="T38" s="1135">
        <v>7.4</v>
      </c>
      <c r="U38" s="1135">
        <v>2</v>
      </c>
      <c r="V38" s="1135" t="s">
        <v>663</v>
      </c>
      <c r="W38" s="1135">
        <v>125</v>
      </c>
      <c r="X38" s="1135" t="s">
        <v>1234</v>
      </c>
      <c r="Y38" s="1135">
        <v>2</v>
      </c>
      <c r="Z38" s="1135" t="s">
        <v>1235</v>
      </c>
      <c r="AA38" s="1135" t="s">
        <v>1236</v>
      </c>
      <c r="AH38" s="1135" t="s">
        <v>1237</v>
      </c>
      <c r="AI38" s="1135" t="s">
        <v>1075</v>
      </c>
      <c r="AM38" s="1136" t="s">
        <v>9224</v>
      </c>
      <c r="AN38" s="1136" t="s">
        <v>9225</v>
      </c>
      <c r="AO38" s="1136">
        <f t="shared" si="6"/>
        <v>600</v>
      </c>
      <c r="AP38" s="1136">
        <f t="shared" si="7"/>
        <v>1.75</v>
      </c>
      <c r="AQ38" s="1136" t="str">
        <f t="shared" si="8"/>
        <v>1-4-1S83°</v>
      </c>
      <c r="AR38" s="1136" t="str">
        <f t="shared" si="9"/>
        <v>30</v>
      </c>
      <c r="AS38" s="1136" t="str">
        <f t="shared" si="10"/>
        <v>220/220/154</v>
      </c>
      <c r="AT38" s="1136" t="str">
        <f t="shared" si="11"/>
        <v>1-4-1S83°</v>
      </c>
      <c r="AV38" s="1136" t="str">
        <f t="shared" si="1"/>
        <v>108.7.22</v>
      </c>
      <c r="AW38" s="1438">
        <f t="shared" si="5"/>
        <v>43668</v>
      </c>
    </row>
    <row r="39" spans="1:49">
      <c r="A39" s="1135" t="s">
        <v>1238</v>
      </c>
      <c r="B39" s="1135" t="s">
        <v>1077</v>
      </c>
      <c r="C39" s="1135">
        <v>650</v>
      </c>
      <c r="D39" s="1135">
        <v>1.7</v>
      </c>
      <c r="E39" s="1135" t="s">
        <v>15183</v>
      </c>
      <c r="F39" s="1135" t="s">
        <v>1078</v>
      </c>
      <c r="G39" s="1135" t="s">
        <v>1034</v>
      </c>
      <c r="H39" s="1135" t="s">
        <v>1239</v>
      </c>
      <c r="I39" s="1135" t="s">
        <v>126</v>
      </c>
      <c r="J39" s="1135">
        <v>0.7</v>
      </c>
      <c r="K39" s="1135" t="s">
        <v>1233</v>
      </c>
      <c r="L39" s="1135" t="s">
        <v>1081</v>
      </c>
      <c r="M39" s="1135">
        <v>51.5</v>
      </c>
      <c r="N39" s="1135" t="s">
        <v>1039</v>
      </c>
      <c r="O39" s="1135">
        <v>1.2875000000000001</v>
      </c>
      <c r="P39" s="1135">
        <v>1.03</v>
      </c>
      <c r="Q39" s="1135" t="s">
        <v>1055</v>
      </c>
      <c r="R39" s="1135">
        <v>24.5</v>
      </c>
      <c r="T39" s="1135">
        <v>20</v>
      </c>
      <c r="U39" s="1135">
        <v>3.4</v>
      </c>
      <c r="V39" s="1135" t="s">
        <v>663</v>
      </c>
      <c r="W39" s="1135">
        <v>125</v>
      </c>
      <c r="X39" s="1135" t="s">
        <v>1157</v>
      </c>
      <c r="Y39" s="1135">
        <v>2.2000000000000002</v>
      </c>
      <c r="Z39" s="1135" t="s">
        <v>1240</v>
      </c>
      <c r="AA39" s="1135" t="s">
        <v>1241</v>
      </c>
      <c r="AH39" s="1135" t="s">
        <v>784</v>
      </c>
      <c r="AI39" s="1135" t="s">
        <v>1075</v>
      </c>
      <c r="AM39" s="1136" t="s">
        <v>9226</v>
      </c>
      <c r="AN39" s="1136" t="s">
        <v>9227</v>
      </c>
      <c r="AO39" s="1136">
        <f t="shared" si="6"/>
        <v>650</v>
      </c>
      <c r="AP39" s="1136">
        <f t="shared" si="7"/>
        <v>1.7</v>
      </c>
      <c r="AQ39" s="1136" t="str">
        <f t="shared" si="8"/>
        <v>1-4-1S83°</v>
      </c>
      <c r="AR39" s="1136" t="str">
        <f t="shared" si="9"/>
        <v>30</v>
      </c>
      <c r="AS39" s="1136" t="str">
        <f t="shared" si="10"/>
        <v>235/235/OFF</v>
      </c>
      <c r="AT39" s="1136" t="str">
        <f t="shared" si="11"/>
        <v>1-4-1S83°</v>
      </c>
      <c r="AV39" s="1136" t="str">
        <f t="shared" si="1"/>
        <v>108.7.20</v>
      </c>
      <c r="AW39" s="1438">
        <f t="shared" si="5"/>
        <v>43666</v>
      </c>
    </row>
    <row r="40" spans="1:49">
      <c r="A40" s="1135" t="s">
        <v>1242</v>
      </c>
      <c r="B40" s="1135" t="s">
        <v>1077</v>
      </c>
      <c r="C40" s="1135">
        <v>650</v>
      </c>
      <c r="D40" s="1135">
        <v>1.7</v>
      </c>
      <c r="E40" s="1135" t="s">
        <v>15183</v>
      </c>
      <c r="F40" s="1135" t="s">
        <v>1078</v>
      </c>
      <c r="G40" s="1135" t="s">
        <v>1034</v>
      </c>
      <c r="H40" s="1135" t="s">
        <v>1171</v>
      </c>
      <c r="I40" s="1135" t="s">
        <v>126</v>
      </c>
      <c r="J40" s="1135">
        <v>0.7</v>
      </c>
      <c r="K40" s="1135" t="s">
        <v>1156</v>
      </c>
      <c r="L40" s="1135" t="s">
        <v>1081</v>
      </c>
      <c r="M40" s="1135">
        <v>51.5</v>
      </c>
      <c r="N40" s="1135" t="s">
        <v>1039</v>
      </c>
      <c r="O40" s="1135">
        <v>1.2875000000000001</v>
      </c>
      <c r="P40" s="1135">
        <v>1.03</v>
      </c>
      <c r="Q40" s="1135" t="s">
        <v>1040</v>
      </c>
      <c r="R40" s="1135">
        <v>24.5</v>
      </c>
      <c r="T40" s="1135">
        <v>20</v>
      </c>
      <c r="U40" s="1135">
        <v>3.4</v>
      </c>
      <c r="V40" s="1135" t="s">
        <v>663</v>
      </c>
      <c r="W40" s="1135">
        <v>125</v>
      </c>
      <c r="X40" s="1135" t="s">
        <v>1157</v>
      </c>
      <c r="Y40" s="1135">
        <v>2.2000000000000002</v>
      </c>
      <c r="Z40" s="1135" t="s">
        <v>1240</v>
      </c>
      <c r="AA40" s="1135" t="s">
        <v>1243</v>
      </c>
      <c r="AH40" s="1135" t="s">
        <v>633</v>
      </c>
      <c r="AI40" s="1135" t="s">
        <v>1075</v>
      </c>
      <c r="AM40" s="1136" t="s">
        <v>9228</v>
      </c>
      <c r="AN40" s="1136" t="s">
        <v>9229</v>
      </c>
      <c r="AO40" s="1136">
        <f t="shared" si="6"/>
        <v>650</v>
      </c>
      <c r="AP40" s="1136">
        <f t="shared" si="7"/>
        <v>1.7</v>
      </c>
      <c r="AQ40" s="1136" t="str">
        <f t="shared" si="8"/>
        <v>1-4-1S83°</v>
      </c>
      <c r="AR40" s="1136" t="str">
        <f t="shared" si="9"/>
        <v>30</v>
      </c>
      <c r="AS40" s="1136" t="str">
        <f t="shared" si="10"/>
        <v>245/245/OFF</v>
      </c>
      <c r="AT40" s="1136" t="str">
        <f t="shared" si="11"/>
        <v>1-4-1S83°</v>
      </c>
      <c r="AV40" s="1136" t="str">
        <f t="shared" si="1"/>
        <v>108.7.31</v>
      </c>
      <c r="AW40" s="1438">
        <f t="shared" si="5"/>
        <v>43677</v>
      </c>
    </row>
    <row r="41" spans="1:49">
      <c r="A41" s="1135" t="s">
        <v>1244</v>
      </c>
      <c r="B41" s="1135" t="s">
        <v>932</v>
      </c>
      <c r="C41" s="1135">
        <v>650</v>
      </c>
      <c r="D41" s="1135">
        <v>1.67</v>
      </c>
      <c r="E41" s="1135" t="s">
        <v>15182</v>
      </c>
      <c r="F41" s="1135" t="s">
        <v>663</v>
      </c>
      <c r="G41" s="1135" t="s">
        <v>1034</v>
      </c>
      <c r="H41" s="1135" t="s">
        <v>1035</v>
      </c>
      <c r="I41" s="1135" t="s">
        <v>639</v>
      </c>
      <c r="J41" s="1135">
        <v>2.2000000000000002</v>
      </c>
      <c r="K41" s="1135" t="s">
        <v>1245</v>
      </c>
      <c r="L41" s="1135" t="s">
        <v>1072</v>
      </c>
      <c r="M41" s="1135">
        <v>50.4</v>
      </c>
      <c r="N41" s="1135" t="s">
        <v>1039</v>
      </c>
      <c r="O41" s="1135">
        <v>1.26</v>
      </c>
      <c r="P41" s="1135">
        <v>1.008</v>
      </c>
      <c r="Q41" s="1135" t="s">
        <v>1055</v>
      </c>
      <c r="R41" s="1135">
        <v>21.2</v>
      </c>
      <c r="T41" s="1135">
        <v>29</v>
      </c>
      <c r="U41" s="1135">
        <v>3.4</v>
      </c>
      <c r="V41" s="1135" t="s">
        <v>663</v>
      </c>
      <c r="W41" s="1135">
        <v>155</v>
      </c>
      <c r="X41" s="1135">
        <v>90</v>
      </c>
      <c r="Y41" s="1135">
        <v>1.6</v>
      </c>
      <c r="Z41" s="1135">
        <v>4.5</v>
      </c>
      <c r="AA41" s="1135" t="s">
        <v>1246</v>
      </c>
      <c r="AH41" s="1135" t="s">
        <v>924</v>
      </c>
      <c r="AM41" s="1136" t="s">
        <v>9230</v>
      </c>
      <c r="AN41" s="1136" t="s">
        <v>9231</v>
      </c>
      <c r="AO41" s="1136">
        <f t="shared" si="6"/>
        <v>650</v>
      </c>
      <c r="AP41" s="1136">
        <f t="shared" si="7"/>
        <v>1.67</v>
      </c>
      <c r="AQ41" s="1136" t="str">
        <f t="shared" si="8"/>
        <v>1-4-1S85°</v>
      </c>
      <c r="AR41" s="1136" t="str">
        <f t="shared" si="9"/>
        <v>NA</v>
      </c>
      <c r="AS41" s="1136" t="str">
        <f t="shared" si="10"/>
        <v>185/OFF</v>
      </c>
      <c r="AT41" s="1136" t="str">
        <f t="shared" si="11"/>
        <v>1-4-1S85°</v>
      </c>
      <c r="AV41" s="1136" t="str">
        <f t="shared" si="1"/>
        <v>108.8.5</v>
      </c>
      <c r="AW41" s="1438">
        <f t="shared" si="5"/>
        <v>43682</v>
      </c>
    </row>
    <row r="42" spans="1:49">
      <c r="A42" s="1135" t="s">
        <v>1247</v>
      </c>
      <c r="B42" s="1135" t="s">
        <v>1248</v>
      </c>
      <c r="C42" s="1135">
        <v>550</v>
      </c>
      <c r="D42" s="1135">
        <v>1.74</v>
      </c>
      <c r="E42" s="1135" t="s">
        <v>15183</v>
      </c>
      <c r="F42" s="1135" t="s">
        <v>1048</v>
      </c>
      <c r="G42" s="1135" t="s">
        <v>1034</v>
      </c>
      <c r="H42" s="1135" t="s">
        <v>1249</v>
      </c>
      <c r="I42" s="1135" t="s">
        <v>126</v>
      </c>
      <c r="J42" s="1135">
        <v>1</v>
      </c>
      <c r="K42" s="1135" t="s">
        <v>1250</v>
      </c>
      <c r="L42" s="1135" t="s">
        <v>1251</v>
      </c>
      <c r="M42" s="1135">
        <v>49.5</v>
      </c>
      <c r="N42" s="1135" t="s">
        <v>1039</v>
      </c>
      <c r="O42" s="1135">
        <v>1.2375</v>
      </c>
      <c r="P42" s="1135">
        <v>0.99</v>
      </c>
      <c r="Q42" s="1135" t="s">
        <v>1055</v>
      </c>
      <c r="R42" s="1135">
        <v>23</v>
      </c>
      <c r="T42" s="1135">
        <v>31</v>
      </c>
      <c r="U42" s="1135">
        <v>3.3</v>
      </c>
      <c r="V42" s="1135" t="s">
        <v>663</v>
      </c>
      <c r="W42" s="1135">
        <v>110</v>
      </c>
      <c r="X42" s="1135">
        <v>70</v>
      </c>
      <c r="Y42" s="1135">
        <v>2.7</v>
      </c>
      <c r="Z42" s="1135">
        <v>4.5</v>
      </c>
      <c r="AA42" s="1135" t="s">
        <v>1252</v>
      </c>
      <c r="AH42" s="1135" t="s">
        <v>472</v>
      </c>
      <c r="AM42" s="1136" t="s">
        <v>9232</v>
      </c>
      <c r="AN42" s="1136" t="s">
        <v>9233</v>
      </c>
      <c r="AO42" s="1136">
        <f t="shared" si="6"/>
        <v>550</v>
      </c>
      <c r="AP42" s="1136">
        <f t="shared" si="7"/>
        <v>1.74</v>
      </c>
      <c r="AQ42" s="1136" t="str">
        <f t="shared" si="8"/>
        <v>1-4-1S83°</v>
      </c>
      <c r="AR42" s="1136" t="str">
        <f t="shared" si="9"/>
        <v>31</v>
      </c>
      <c r="AS42" s="1136" t="str">
        <f t="shared" si="10"/>
        <v>215/215/OFF</v>
      </c>
      <c r="AT42" s="1136" t="str">
        <f t="shared" si="11"/>
        <v>1-4-1S83°</v>
      </c>
      <c r="AV42" s="1136" t="str">
        <f t="shared" si="1"/>
        <v>108.8.6</v>
      </c>
      <c r="AW42" s="1438">
        <f t="shared" si="5"/>
        <v>43683</v>
      </c>
    </row>
    <row r="43" spans="1:49">
      <c r="A43" s="1135" t="s">
        <v>1253</v>
      </c>
      <c r="B43" s="1135" t="s">
        <v>1033</v>
      </c>
      <c r="C43" s="1135">
        <v>650</v>
      </c>
      <c r="D43" s="1135">
        <v>1.64</v>
      </c>
      <c r="E43" s="1135" t="s">
        <v>15182</v>
      </c>
      <c r="F43" s="1135" t="s">
        <v>663</v>
      </c>
      <c r="G43" s="1135" t="s">
        <v>1034</v>
      </c>
      <c r="H43" s="1135" t="s">
        <v>1142</v>
      </c>
      <c r="I43" s="1135" t="s">
        <v>126</v>
      </c>
      <c r="J43" s="1135">
        <v>0.7</v>
      </c>
      <c r="K43" s="1135" t="s">
        <v>1254</v>
      </c>
      <c r="L43" s="1135" t="s">
        <v>1038</v>
      </c>
      <c r="M43" s="1135">
        <v>51.5</v>
      </c>
      <c r="N43" s="1135" t="s">
        <v>1039</v>
      </c>
      <c r="O43" s="1135">
        <v>1.2875000000000001</v>
      </c>
      <c r="P43" s="1135">
        <v>1.03</v>
      </c>
      <c r="Q43" s="1135" t="s">
        <v>1050</v>
      </c>
      <c r="R43" s="1135">
        <v>22.5</v>
      </c>
      <c r="T43" s="1135">
        <v>24.5</v>
      </c>
      <c r="U43" s="1135">
        <v>3.3</v>
      </c>
      <c r="V43" s="1135" t="s">
        <v>663</v>
      </c>
      <c r="W43" s="1135">
        <v>120</v>
      </c>
      <c r="X43" s="1135">
        <v>80</v>
      </c>
      <c r="Y43" s="1135">
        <v>2</v>
      </c>
      <c r="Z43" s="1135">
        <v>4</v>
      </c>
      <c r="AA43" s="1135" t="s">
        <v>1255</v>
      </c>
      <c r="AH43" s="1135" t="s">
        <v>1147</v>
      </c>
      <c r="AM43" s="1136" t="s">
        <v>9234</v>
      </c>
      <c r="AN43" s="1136" t="s">
        <v>9235</v>
      </c>
      <c r="AO43" s="1136">
        <f t="shared" si="6"/>
        <v>650</v>
      </c>
      <c r="AP43" s="1136">
        <f t="shared" si="7"/>
        <v>1.64</v>
      </c>
      <c r="AQ43" s="1136" t="str">
        <f t="shared" si="8"/>
        <v>1-4-1S85°</v>
      </c>
      <c r="AR43" s="1136" t="str">
        <f t="shared" si="9"/>
        <v>NA</v>
      </c>
      <c r="AS43" s="1136" t="str">
        <f t="shared" si="10"/>
        <v>188/OFF</v>
      </c>
      <c r="AT43" s="1136" t="str">
        <f t="shared" si="11"/>
        <v>1-4-1S85°</v>
      </c>
      <c r="AV43" s="1136" t="str">
        <f t="shared" si="1"/>
        <v>108.8.8</v>
      </c>
      <c r="AW43" s="1438">
        <f t="shared" si="5"/>
        <v>43685</v>
      </c>
    </row>
    <row r="44" spans="1:49">
      <c r="A44" s="1135" t="s">
        <v>1256</v>
      </c>
      <c r="B44" s="1135" t="s">
        <v>1077</v>
      </c>
      <c r="C44" s="1135">
        <v>650</v>
      </c>
      <c r="D44" s="1135">
        <v>1.7</v>
      </c>
      <c r="E44" s="1135" t="s">
        <v>15183</v>
      </c>
      <c r="F44" s="1135" t="s">
        <v>1078</v>
      </c>
      <c r="G44" s="1135" t="s">
        <v>1034</v>
      </c>
      <c r="H44" s="1135" t="s">
        <v>1171</v>
      </c>
      <c r="I44" s="1135" t="s">
        <v>126</v>
      </c>
      <c r="J44" s="1135">
        <v>0.7</v>
      </c>
      <c r="K44" s="1135" t="s">
        <v>1257</v>
      </c>
      <c r="L44" s="1135" t="s">
        <v>1081</v>
      </c>
      <c r="M44" s="1135">
        <v>51.5</v>
      </c>
      <c r="N44" s="1135" t="s">
        <v>1039</v>
      </c>
      <c r="O44" s="1135">
        <v>1.2875000000000001</v>
      </c>
      <c r="P44" s="1135">
        <v>1.03</v>
      </c>
      <c r="Q44" s="1135" t="s">
        <v>1040</v>
      </c>
      <c r="R44" s="1135">
        <v>24.5</v>
      </c>
      <c r="T44" s="1135">
        <v>20</v>
      </c>
      <c r="U44" s="1135">
        <v>3.4</v>
      </c>
      <c r="V44" s="1135" t="s">
        <v>663</v>
      </c>
      <c r="W44" s="1135">
        <v>125</v>
      </c>
      <c r="X44" s="1135" t="s">
        <v>1157</v>
      </c>
      <c r="Y44" s="1135">
        <v>2.2000000000000002</v>
      </c>
      <c r="Z44" s="1135">
        <v>4</v>
      </c>
      <c r="AA44" s="1135" t="s">
        <v>1258</v>
      </c>
      <c r="AH44" s="1135" t="s">
        <v>747</v>
      </c>
      <c r="AI44" s="1135" t="s">
        <v>1075</v>
      </c>
      <c r="AM44" s="1136" t="s">
        <v>9236</v>
      </c>
      <c r="AN44" s="1136" t="s">
        <v>9237</v>
      </c>
      <c r="AO44" s="1136">
        <f t="shared" si="6"/>
        <v>650</v>
      </c>
      <c r="AP44" s="1136">
        <f t="shared" si="7"/>
        <v>1.7</v>
      </c>
      <c r="AQ44" s="1136" t="str">
        <f t="shared" si="8"/>
        <v>1-4-1S83°</v>
      </c>
      <c r="AR44" s="1136" t="str">
        <f t="shared" si="9"/>
        <v>30</v>
      </c>
      <c r="AS44" s="1136" t="str">
        <f t="shared" si="10"/>
        <v>245/245/OFF</v>
      </c>
      <c r="AT44" s="1136" t="str">
        <f t="shared" si="11"/>
        <v>1-4-1S83°</v>
      </c>
      <c r="AV44" s="1136" t="str">
        <f t="shared" si="1"/>
        <v>108.8.7</v>
      </c>
      <c r="AW44" s="1438">
        <f t="shared" si="5"/>
        <v>43684</v>
      </c>
    </row>
    <row r="45" spans="1:49">
      <c r="A45" s="1135" t="s">
        <v>1259</v>
      </c>
      <c r="B45" s="1135" t="s">
        <v>1033</v>
      </c>
      <c r="C45" s="1135">
        <v>600</v>
      </c>
      <c r="D45" s="1135">
        <v>1.625</v>
      </c>
      <c r="E45" s="1135" t="s">
        <v>15185</v>
      </c>
      <c r="F45" s="1135" t="s">
        <v>1213</v>
      </c>
      <c r="G45" s="1135" t="s">
        <v>1034</v>
      </c>
      <c r="H45" s="1135" t="s">
        <v>1260</v>
      </c>
      <c r="I45" s="1135" t="s">
        <v>1261</v>
      </c>
      <c r="J45" s="1135">
        <v>0.7</v>
      </c>
      <c r="K45" s="1135" t="s">
        <v>1254</v>
      </c>
      <c r="L45" s="1135" t="s">
        <v>1038</v>
      </c>
      <c r="M45" s="1135">
        <v>51.5</v>
      </c>
      <c r="N45" s="1135" t="s">
        <v>1039</v>
      </c>
      <c r="O45" s="1135">
        <v>1.2875000000000001</v>
      </c>
      <c r="P45" s="1135">
        <v>1.03</v>
      </c>
      <c r="Q45" s="1135" t="s">
        <v>1131</v>
      </c>
      <c r="R45" s="1135">
        <v>22.5</v>
      </c>
      <c r="T45" s="1135">
        <v>24.5</v>
      </c>
      <c r="U45" s="1135">
        <v>3.3</v>
      </c>
      <c r="V45" s="1135" t="s">
        <v>663</v>
      </c>
      <c r="W45" s="1135">
        <v>120</v>
      </c>
      <c r="X45" s="1135">
        <v>80</v>
      </c>
      <c r="Y45" s="1135">
        <v>2</v>
      </c>
      <c r="Z45" s="1135" t="s">
        <v>1262</v>
      </c>
      <c r="AA45" s="1135" t="s">
        <v>1263</v>
      </c>
      <c r="AH45" s="1135" t="s">
        <v>1264</v>
      </c>
      <c r="AM45" s="1136" t="s">
        <v>9238</v>
      </c>
      <c r="AN45" s="1136" t="s">
        <v>9239</v>
      </c>
      <c r="AO45" s="1136">
        <f t="shared" si="6"/>
        <v>600</v>
      </c>
      <c r="AP45" s="1136">
        <f t="shared" si="7"/>
        <v>1.625</v>
      </c>
      <c r="AQ45" s="1136" t="str">
        <f t="shared" si="8"/>
        <v>2-5-1S83°</v>
      </c>
      <c r="AR45" s="1136" t="str">
        <f t="shared" si="9"/>
        <v>29</v>
      </c>
      <c r="AS45" s="1136" t="str">
        <f t="shared" si="10"/>
        <v>170/OFF</v>
      </c>
      <c r="AT45" s="1136" t="str">
        <f t="shared" si="11"/>
        <v>2-5-1S83°</v>
      </c>
      <c r="AV45" s="1136" t="str">
        <f t="shared" si="1"/>
        <v>108.8.12</v>
      </c>
      <c r="AW45" s="1438">
        <f t="shared" si="5"/>
        <v>43689</v>
      </c>
    </row>
    <row r="46" spans="1:49">
      <c r="A46" s="1135" t="s">
        <v>1265</v>
      </c>
      <c r="B46" s="1135" t="s">
        <v>1077</v>
      </c>
      <c r="C46" s="1135">
        <v>650</v>
      </c>
      <c r="D46" s="1135">
        <v>1.75</v>
      </c>
      <c r="E46" s="1135" t="s">
        <v>15183</v>
      </c>
      <c r="F46" s="1135" t="s">
        <v>1078</v>
      </c>
      <c r="G46" s="1135" t="s">
        <v>1034</v>
      </c>
      <c r="H46" s="1135" t="s">
        <v>1079</v>
      </c>
      <c r="I46" s="1135" t="s">
        <v>126</v>
      </c>
      <c r="J46" s="1135">
        <v>1</v>
      </c>
      <c r="K46" s="1135" t="s">
        <v>1257</v>
      </c>
      <c r="L46" s="1135" t="s">
        <v>1081</v>
      </c>
      <c r="M46" s="1135">
        <v>51</v>
      </c>
      <c r="N46" s="1135" t="s">
        <v>1039</v>
      </c>
      <c r="O46" s="1135">
        <v>1.2750000000000001</v>
      </c>
      <c r="P46" s="1135">
        <v>1.02</v>
      </c>
      <c r="Q46" s="1135" t="s">
        <v>1131</v>
      </c>
      <c r="R46" s="1135">
        <v>24</v>
      </c>
      <c r="T46" s="1135">
        <v>7.4</v>
      </c>
      <c r="U46" s="1135">
        <v>2</v>
      </c>
      <c r="V46" s="1135" t="s">
        <v>663</v>
      </c>
      <c r="W46" s="1135">
        <v>125</v>
      </c>
      <c r="X46" s="1135" t="s">
        <v>1199</v>
      </c>
      <c r="Y46" s="1135">
        <v>2</v>
      </c>
      <c r="Z46" s="1135">
        <v>2</v>
      </c>
      <c r="AA46" s="1135" t="s">
        <v>1263</v>
      </c>
      <c r="AH46" s="1135" t="s">
        <v>789</v>
      </c>
      <c r="AI46" s="1135" t="s">
        <v>1075</v>
      </c>
      <c r="AM46" s="1136" t="s">
        <v>9240</v>
      </c>
      <c r="AN46" s="1136" t="s">
        <v>9241</v>
      </c>
      <c r="AO46" s="1136">
        <f t="shared" si="6"/>
        <v>650</v>
      </c>
      <c r="AP46" s="1136">
        <f t="shared" si="7"/>
        <v>1.75</v>
      </c>
      <c r="AQ46" s="1136" t="str">
        <f t="shared" si="8"/>
        <v>1-4-1S83°</v>
      </c>
      <c r="AR46" s="1136" t="str">
        <f t="shared" si="9"/>
        <v>30</v>
      </c>
      <c r="AS46" s="1136" t="str">
        <f t="shared" si="10"/>
        <v>230/230/155</v>
      </c>
      <c r="AT46" s="1136" t="str">
        <f t="shared" si="11"/>
        <v>1-4-1S83°</v>
      </c>
      <c r="AV46" s="1136" t="str">
        <f t="shared" si="1"/>
        <v>108.8.12</v>
      </c>
      <c r="AW46" s="1438">
        <f t="shared" si="5"/>
        <v>43689</v>
      </c>
    </row>
    <row r="47" spans="1:49">
      <c r="A47" s="1135" t="s">
        <v>1266</v>
      </c>
      <c r="B47" s="1135" t="s">
        <v>934</v>
      </c>
      <c r="C47" s="1135">
        <v>500</v>
      </c>
      <c r="D47" s="1135">
        <v>1.7769999999999999</v>
      </c>
      <c r="E47" s="1135" t="s">
        <v>15185</v>
      </c>
      <c r="F47" s="1135" t="s">
        <v>1267</v>
      </c>
      <c r="G47" s="1135" t="s">
        <v>1268</v>
      </c>
      <c r="H47" s="1135" t="s">
        <v>1260</v>
      </c>
      <c r="I47" s="1135" t="s">
        <v>1206</v>
      </c>
      <c r="J47" s="1135">
        <v>1</v>
      </c>
      <c r="K47" s="1135" t="s">
        <v>1269</v>
      </c>
      <c r="L47" s="1135" t="s">
        <v>1270</v>
      </c>
      <c r="M47" s="1135">
        <v>51.8</v>
      </c>
      <c r="N47" s="1135" t="s">
        <v>1039</v>
      </c>
      <c r="O47" s="1135">
        <v>1.2949999999999999</v>
      </c>
      <c r="P47" s="1135">
        <v>1.036</v>
      </c>
      <c r="Q47" s="1135" t="s">
        <v>1131</v>
      </c>
      <c r="R47" s="1135">
        <v>20.100000000000001</v>
      </c>
      <c r="T47" s="1135">
        <v>30</v>
      </c>
      <c r="U47" s="1135">
        <v>3.8</v>
      </c>
      <c r="V47" s="1135" t="s">
        <v>663</v>
      </c>
      <c r="W47" s="1135">
        <v>120</v>
      </c>
      <c r="X47" s="1135">
        <v>75</v>
      </c>
      <c r="Y47" s="1135">
        <v>2.1</v>
      </c>
      <c r="Z47" s="1135">
        <v>3.4</v>
      </c>
      <c r="AA47" s="1135" t="s">
        <v>1271</v>
      </c>
      <c r="AH47" s="1135" t="s">
        <v>1272</v>
      </c>
      <c r="AM47" s="1136" t="s">
        <v>9242</v>
      </c>
      <c r="AN47" s="1136" t="s">
        <v>9243</v>
      </c>
      <c r="AO47" s="1136">
        <f t="shared" si="6"/>
        <v>500</v>
      </c>
      <c r="AP47" s="1136">
        <f t="shared" si="7"/>
        <v>1.7769999999999999</v>
      </c>
      <c r="AQ47" s="1136" t="str">
        <f t="shared" si="8"/>
        <v>2-5-1S83°</v>
      </c>
      <c r="AR47" s="1136" t="str">
        <f t="shared" si="9"/>
        <v>28.5</v>
      </c>
      <c r="AS47" s="1136" t="str">
        <f t="shared" si="10"/>
        <v>170/OFF</v>
      </c>
      <c r="AT47" s="1136" t="str">
        <f t="shared" si="11"/>
        <v>2-5-1S83°</v>
      </c>
      <c r="AV47" s="1136" t="str">
        <f t="shared" si="1"/>
        <v>108.8.15</v>
      </c>
      <c r="AW47" s="1438">
        <f t="shared" si="5"/>
        <v>43692</v>
      </c>
    </row>
    <row r="48" spans="1:49">
      <c r="A48" s="1135" t="s">
        <v>1273</v>
      </c>
      <c r="B48" s="1135" t="s">
        <v>1077</v>
      </c>
      <c r="C48" s="1135">
        <v>650</v>
      </c>
      <c r="D48" s="1135">
        <v>1.7</v>
      </c>
      <c r="E48" s="1135" t="s">
        <v>15183</v>
      </c>
      <c r="F48" s="1135" t="s">
        <v>1078</v>
      </c>
      <c r="G48" s="1135" t="s">
        <v>1034</v>
      </c>
      <c r="H48" s="1135" t="s">
        <v>1171</v>
      </c>
      <c r="I48" s="1135" t="s">
        <v>126</v>
      </c>
      <c r="J48" s="1135">
        <v>0.7</v>
      </c>
      <c r="K48" s="1135" t="s">
        <v>1274</v>
      </c>
      <c r="L48" s="1135" t="s">
        <v>1081</v>
      </c>
      <c r="M48" s="1135">
        <v>51.5</v>
      </c>
      <c r="N48" s="1135" t="s">
        <v>1039</v>
      </c>
      <c r="O48" s="1135">
        <v>1.2875000000000001</v>
      </c>
      <c r="P48" s="1135">
        <v>1.03</v>
      </c>
      <c r="Q48" s="1135" t="s">
        <v>1055</v>
      </c>
      <c r="R48" s="1135">
        <v>24.5</v>
      </c>
      <c r="T48" s="1135">
        <v>20</v>
      </c>
      <c r="U48" s="1135">
        <v>3.4</v>
      </c>
      <c r="V48" s="1135" t="s">
        <v>663</v>
      </c>
      <c r="W48" s="1135">
        <v>125</v>
      </c>
      <c r="X48" s="1135">
        <v>80</v>
      </c>
      <c r="Y48" s="1135">
        <v>2.2000000000000002</v>
      </c>
      <c r="Z48" s="1135">
        <v>4</v>
      </c>
      <c r="AA48" s="1135" t="s">
        <v>1275</v>
      </c>
      <c r="AH48" s="1135" t="s">
        <v>944</v>
      </c>
      <c r="AM48" s="1136" t="s">
        <v>9244</v>
      </c>
      <c r="AN48" s="1136" t="s">
        <v>9245</v>
      </c>
      <c r="AO48" s="1136">
        <f t="shared" si="6"/>
        <v>650</v>
      </c>
      <c r="AP48" s="1136">
        <f t="shared" si="7"/>
        <v>1.7</v>
      </c>
      <c r="AQ48" s="1136" t="str">
        <f t="shared" si="8"/>
        <v>1-4-1S83°</v>
      </c>
      <c r="AR48" s="1136" t="str">
        <f t="shared" si="9"/>
        <v>30</v>
      </c>
      <c r="AS48" s="1136" t="str">
        <f t="shared" si="10"/>
        <v>245/245/OFF</v>
      </c>
      <c r="AT48" s="1136" t="str">
        <f t="shared" si="11"/>
        <v>1-4-1S83°</v>
      </c>
      <c r="AV48" s="1136" t="str">
        <f t="shared" si="1"/>
        <v>108.8.17</v>
      </c>
      <c r="AW48" s="1438">
        <f t="shared" si="5"/>
        <v>43694</v>
      </c>
    </row>
    <row r="49" spans="1:49">
      <c r="A49" s="1135" t="s">
        <v>1276</v>
      </c>
      <c r="B49" s="1135" t="s">
        <v>1077</v>
      </c>
      <c r="C49" s="1135">
        <v>600</v>
      </c>
      <c r="D49" s="1135">
        <v>1.75</v>
      </c>
      <c r="E49" s="1135" t="s">
        <v>15183</v>
      </c>
      <c r="F49" s="1135" t="s">
        <v>1078</v>
      </c>
      <c r="G49" s="1135" t="s">
        <v>1034</v>
      </c>
      <c r="H49" s="1135" t="s">
        <v>1197</v>
      </c>
      <c r="I49" s="1135" t="s">
        <v>126</v>
      </c>
      <c r="J49" s="1135">
        <v>0.9</v>
      </c>
      <c r="K49" s="1135" t="s">
        <v>1233</v>
      </c>
      <c r="L49" s="1135" t="s">
        <v>1081</v>
      </c>
      <c r="M49" s="1135">
        <v>51</v>
      </c>
      <c r="N49" s="1135" t="s">
        <v>1039</v>
      </c>
      <c r="O49" s="1135">
        <v>1.2750000000000001</v>
      </c>
      <c r="P49" s="1135">
        <v>1.02</v>
      </c>
      <c r="Q49" s="1135" t="s">
        <v>1082</v>
      </c>
      <c r="R49" s="1135">
        <v>24</v>
      </c>
      <c r="T49" s="1135">
        <v>7.4</v>
      </c>
      <c r="U49" s="1135">
        <v>2</v>
      </c>
      <c r="V49" s="1135" t="s">
        <v>663</v>
      </c>
      <c r="W49" s="1135">
        <v>125</v>
      </c>
      <c r="X49" s="1135" t="s">
        <v>1199</v>
      </c>
      <c r="Y49" s="1135">
        <v>2</v>
      </c>
      <c r="Z49" s="1135">
        <v>2</v>
      </c>
      <c r="AA49" s="1135" t="s">
        <v>1271</v>
      </c>
      <c r="AH49" s="1135" t="s">
        <v>747</v>
      </c>
      <c r="AI49" s="1135" t="s">
        <v>1075</v>
      </c>
      <c r="AM49" s="1136" t="s">
        <v>9246</v>
      </c>
      <c r="AN49" s="1136" t="s">
        <v>9247</v>
      </c>
      <c r="AO49" s="1136">
        <f t="shared" si="6"/>
        <v>600</v>
      </c>
      <c r="AP49" s="1136">
        <f t="shared" si="7"/>
        <v>1.75</v>
      </c>
      <c r="AQ49" s="1136" t="str">
        <f t="shared" si="8"/>
        <v>1-4-1S83°</v>
      </c>
      <c r="AR49" s="1136" t="str">
        <f t="shared" si="9"/>
        <v>30</v>
      </c>
      <c r="AS49" s="1136" t="str">
        <f t="shared" si="10"/>
        <v>220/220/154</v>
      </c>
      <c r="AT49" s="1136" t="str">
        <f t="shared" si="11"/>
        <v>1-4-1S83°</v>
      </c>
      <c r="AV49" s="1136" t="str">
        <f t="shared" si="1"/>
        <v>108.8.15</v>
      </c>
      <c r="AW49" s="1438">
        <f t="shared" si="5"/>
        <v>43692</v>
      </c>
    </row>
    <row r="50" spans="1:49">
      <c r="A50" s="1135" t="s">
        <v>1277</v>
      </c>
      <c r="B50" s="1135" t="s">
        <v>1077</v>
      </c>
      <c r="C50" s="1135">
        <v>650</v>
      </c>
      <c r="D50" s="1135">
        <v>1.7</v>
      </c>
      <c r="E50" s="1135" t="s">
        <v>15183</v>
      </c>
      <c r="F50" s="1135" t="s">
        <v>1078</v>
      </c>
      <c r="G50" s="1135" t="s">
        <v>1034</v>
      </c>
      <c r="H50" s="1135" t="s">
        <v>1171</v>
      </c>
      <c r="I50" s="1135" t="s">
        <v>126</v>
      </c>
      <c r="J50" s="1135">
        <v>0.7</v>
      </c>
      <c r="K50" s="1135" t="s">
        <v>1278</v>
      </c>
      <c r="L50" s="1135" t="s">
        <v>1081</v>
      </c>
      <c r="M50" s="1135">
        <v>51.5</v>
      </c>
      <c r="N50" s="1135" t="s">
        <v>1039</v>
      </c>
      <c r="O50" s="1135">
        <v>1.2875000000000001</v>
      </c>
      <c r="P50" s="1135">
        <v>1.03</v>
      </c>
      <c r="Q50" s="1135" t="s">
        <v>1055</v>
      </c>
      <c r="R50" s="1135">
        <v>24.5</v>
      </c>
      <c r="T50" s="1135">
        <v>20</v>
      </c>
      <c r="U50" s="1135">
        <v>3.4</v>
      </c>
      <c r="V50" s="1135" t="s">
        <v>663</v>
      </c>
      <c r="W50" s="1135">
        <v>125</v>
      </c>
      <c r="X50" s="1135" t="s">
        <v>1157</v>
      </c>
      <c r="Y50" s="1135">
        <v>2.2000000000000002</v>
      </c>
      <c r="Z50" s="1135">
        <v>4</v>
      </c>
      <c r="AA50" s="1135" t="s">
        <v>1279</v>
      </c>
      <c r="AH50" s="1135" t="s">
        <v>1280</v>
      </c>
      <c r="AI50" s="1135" t="s">
        <v>1075</v>
      </c>
      <c r="AM50" s="1136" t="s">
        <v>9248</v>
      </c>
      <c r="AN50" s="1136" t="s">
        <v>9249</v>
      </c>
      <c r="AO50" s="1136">
        <f t="shared" si="6"/>
        <v>650</v>
      </c>
      <c r="AP50" s="1136">
        <f t="shared" si="7"/>
        <v>1.7</v>
      </c>
      <c r="AQ50" s="1136" t="str">
        <f t="shared" si="8"/>
        <v>1-4-1S83°</v>
      </c>
      <c r="AR50" s="1136" t="str">
        <f t="shared" si="9"/>
        <v>30</v>
      </c>
      <c r="AS50" s="1136" t="str">
        <f t="shared" si="10"/>
        <v>245/245/OFF</v>
      </c>
      <c r="AT50" s="1136" t="str">
        <f t="shared" si="11"/>
        <v>1-4-1S83°</v>
      </c>
      <c r="AV50" s="1136" t="str">
        <f t="shared" si="1"/>
        <v>108.9.9</v>
      </c>
      <c r="AW50" s="1438">
        <f t="shared" si="5"/>
        <v>43717</v>
      </c>
    </row>
    <row r="51" spans="1:49">
      <c r="A51" s="1135" t="s">
        <v>1281</v>
      </c>
      <c r="B51" s="1135" t="s">
        <v>1077</v>
      </c>
      <c r="C51" s="1135">
        <v>600</v>
      </c>
      <c r="D51" s="1135">
        <v>1.718</v>
      </c>
      <c r="E51" s="1135" t="s">
        <v>15182</v>
      </c>
      <c r="F51" s="1135" t="s">
        <v>663</v>
      </c>
      <c r="G51" s="1135" t="s">
        <v>1034</v>
      </c>
      <c r="H51" s="1135" t="s">
        <v>1282</v>
      </c>
      <c r="I51" s="1135" t="s">
        <v>126</v>
      </c>
      <c r="J51" s="1135">
        <v>0.6</v>
      </c>
      <c r="K51" s="1135" t="s">
        <v>1233</v>
      </c>
      <c r="L51" s="1135" t="s">
        <v>1081</v>
      </c>
      <c r="M51" s="1135">
        <v>51.5</v>
      </c>
      <c r="N51" s="1135" t="s">
        <v>1039</v>
      </c>
      <c r="O51" s="1135">
        <v>1.2875000000000001</v>
      </c>
      <c r="P51" s="1135">
        <v>1.03</v>
      </c>
      <c r="Q51" s="1135" t="s">
        <v>1082</v>
      </c>
      <c r="R51" s="1135">
        <v>24.5</v>
      </c>
      <c r="T51" s="1135">
        <v>20</v>
      </c>
      <c r="U51" s="1135">
        <v>3.4</v>
      </c>
      <c r="V51" s="1135" t="s">
        <v>663</v>
      </c>
      <c r="W51" s="1135">
        <v>125</v>
      </c>
      <c r="X51" s="1135" t="s">
        <v>1157</v>
      </c>
      <c r="Y51" s="1135">
        <v>2.2000000000000002</v>
      </c>
      <c r="Z51" s="1135" t="s">
        <v>1283</v>
      </c>
      <c r="AA51" s="1135" t="s">
        <v>1284</v>
      </c>
      <c r="AH51" s="1135" t="s">
        <v>735</v>
      </c>
      <c r="AI51" s="1135" t="s">
        <v>1075</v>
      </c>
      <c r="AM51" s="1136" t="s">
        <v>9250</v>
      </c>
      <c r="AN51" s="1136" t="s">
        <v>9251</v>
      </c>
      <c r="AO51" s="1136">
        <f t="shared" si="6"/>
        <v>600</v>
      </c>
      <c r="AP51" s="1136">
        <f t="shared" si="7"/>
        <v>1.718</v>
      </c>
      <c r="AQ51" s="1136" t="str">
        <f t="shared" si="8"/>
        <v>1-4-1S85°</v>
      </c>
      <c r="AR51" s="1136" t="str">
        <f t="shared" si="9"/>
        <v>NA</v>
      </c>
      <c r="AS51" s="1136" t="str">
        <f t="shared" si="10"/>
        <v>177/OFF</v>
      </c>
      <c r="AT51" s="1136" t="str">
        <f t="shared" si="11"/>
        <v>1-4-1S85°</v>
      </c>
      <c r="AV51" s="1136" t="str">
        <f t="shared" si="1"/>
        <v>108.9.2</v>
      </c>
      <c r="AW51" s="1438">
        <f t="shared" si="5"/>
        <v>43710</v>
      </c>
    </row>
    <row r="52" spans="1:49">
      <c r="A52" s="1135" t="s">
        <v>1285</v>
      </c>
      <c r="B52" s="1135" t="s">
        <v>1077</v>
      </c>
      <c r="C52" s="1135">
        <v>650</v>
      </c>
      <c r="D52" s="1135">
        <v>1.7</v>
      </c>
      <c r="E52" s="1135" t="s">
        <v>15183</v>
      </c>
      <c r="F52" s="1135" t="s">
        <v>1078</v>
      </c>
      <c r="G52" s="1135" t="s">
        <v>1034</v>
      </c>
      <c r="H52" s="1135" t="s">
        <v>1171</v>
      </c>
      <c r="I52" s="1135" t="s">
        <v>126</v>
      </c>
      <c r="J52" s="1135">
        <v>0.7</v>
      </c>
      <c r="K52" s="1135" t="s">
        <v>1156</v>
      </c>
      <c r="L52" s="1135" t="s">
        <v>1081</v>
      </c>
      <c r="M52" s="1135">
        <v>51.5</v>
      </c>
      <c r="N52" s="1135" t="s">
        <v>1039</v>
      </c>
      <c r="O52" s="1135">
        <v>1.2875000000000001</v>
      </c>
      <c r="P52" s="1135">
        <v>1.03</v>
      </c>
      <c r="Q52" s="1135" t="s">
        <v>1055</v>
      </c>
      <c r="R52" s="1135">
        <v>24.5</v>
      </c>
      <c r="T52" s="1135">
        <v>20</v>
      </c>
      <c r="U52" s="1135">
        <v>3.4</v>
      </c>
      <c r="V52" s="1135" t="s">
        <v>663</v>
      </c>
      <c r="W52" s="1135">
        <v>125</v>
      </c>
      <c r="X52" s="1135" t="s">
        <v>1157</v>
      </c>
      <c r="Y52" s="1135">
        <v>2.2000000000000002</v>
      </c>
      <c r="Z52" s="1135" t="s">
        <v>1286</v>
      </c>
      <c r="AA52" s="1135" t="s">
        <v>1287</v>
      </c>
      <c r="AH52" s="1135" t="s">
        <v>459</v>
      </c>
      <c r="AI52" s="1135" t="s">
        <v>1075</v>
      </c>
      <c r="AM52" s="1136" t="s">
        <v>9252</v>
      </c>
      <c r="AN52" s="1136" t="s">
        <v>9253</v>
      </c>
      <c r="AO52" s="1136">
        <f t="shared" si="6"/>
        <v>650</v>
      </c>
      <c r="AP52" s="1136">
        <f t="shared" si="7"/>
        <v>1.7</v>
      </c>
      <c r="AQ52" s="1136" t="str">
        <f t="shared" si="8"/>
        <v>1-4-1S83°</v>
      </c>
      <c r="AR52" s="1136" t="str">
        <f t="shared" si="9"/>
        <v>30</v>
      </c>
      <c r="AS52" s="1136" t="str">
        <f t="shared" si="10"/>
        <v>245/245/OFF</v>
      </c>
      <c r="AT52" s="1136" t="str">
        <f t="shared" si="11"/>
        <v>1-4-1S83°</v>
      </c>
      <c r="AV52" s="1136" t="str">
        <f t="shared" si="1"/>
        <v>109.11.2</v>
      </c>
      <c r="AW52" s="1438">
        <f t="shared" si="5"/>
        <v>44137</v>
      </c>
    </row>
    <row r="53" spans="1:49">
      <c r="A53" s="1135" t="s">
        <v>1288</v>
      </c>
      <c r="B53" s="1135" t="s">
        <v>1077</v>
      </c>
      <c r="C53" s="1135">
        <v>650</v>
      </c>
      <c r="D53" s="1135">
        <v>1.7</v>
      </c>
      <c r="E53" s="1135" t="s">
        <v>15183</v>
      </c>
      <c r="F53" s="1135" t="s">
        <v>1078</v>
      </c>
      <c r="G53" s="1135" t="s">
        <v>1034</v>
      </c>
      <c r="H53" s="1135" t="s">
        <v>1171</v>
      </c>
      <c r="I53" s="1135" t="s">
        <v>126</v>
      </c>
      <c r="J53" s="1135">
        <v>0.7</v>
      </c>
      <c r="K53" s="1135" t="s">
        <v>1156</v>
      </c>
      <c r="L53" s="1135" t="s">
        <v>1081</v>
      </c>
      <c r="M53" s="1135">
        <v>51.5</v>
      </c>
      <c r="N53" s="1135" t="s">
        <v>1039</v>
      </c>
      <c r="O53" s="1135">
        <v>1.2875000000000001</v>
      </c>
      <c r="P53" s="1135">
        <v>1.03</v>
      </c>
      <c r="Q53" s="1135" t="s">
        <v>1040</v>
      </c>
      <c r="R53" s="1135">
        <v>24.5</v>
      </c>
      <c r="T53" s="1135">
        <v>20</v>
      </c>
      <c r="U53" s="1135">
        <v>3.4</v>
      </c>
      <c r="V53" s="1135" t="s">
        <v>663</v>
      </c>
      <c r="W53" s="1135">
        <v>125</v>
      </c>
      <c r="X53" s="1135" t="s">
        <v>1157</v>
      </c>
      <c r="Y53" s="1135">
        <v>2.2000000000000002</v>
      </c>
      <c r="Z53" s="1135" t="s">
        <v>1289</v>
      </c>
      <c r="AA53" s="1135" t="s">
        <v>1290</v>
      </c>
      <c r="AH53" s="1135" t="s">
        <v>472</v>
      </c>
      <c r="AI53" s="1135" t="s">
        <v>1075</v>
      </c>
      <c r="AM53" s="1136" t="s">
        <v>9254</v>
      </c>
      <c r="AN53" s="1136" t="s">
        <v>9255</v>
      </c>
      <c r="AO53" s="1136">
        <f t="shared" si="6"/>
        <v>650</v>
      </c>
      <c r="AP53" s="1136">
        <f t="shared" si="7"/>
        <v>1.7</v>
      </c>
      <c r="AQ53" s="1136" t="str">
        <f t="shared" si="8"/>
        <v>1-4-1S83°</v>
      </c>
      <c r="AR53" s="1136" t="str">
        <f t="shared" si="9"/>
        <v>30</v>
      </c>
      <c r="AS53" s="1136" t="str">
        <f t="shared" si="10"/>
        <v>245/245/OFF</v>
      </c>
      <c r="AT53" s="1136" t="str">
        <f t="shared" si="11"/>
        <v>1-4-1S83°</v>
      </c>
      <c r="AV53" s="1136" t="str">
        <f t="shared" si="1"/>
        <v>109.11.6</v>
      </c>
      <c r="AW53" s="1438">
        <f t="shared" si="5"/>
        <v>44141</v>
      </c>
    </row>
    <row r="54" spans="1:49">
      <c r="A54" s="1135" t="s">
        <v>1291</v>
      </c>
      <c r="B54" s="1135" t="s">
        <v>1077</v>
      </c>
      <c r="C54" s="1135">
        <v>650</v>
      </c>
      <c r="D54" s="1135">
        <v>1.7</v>
      </c>
      <c r="E54" s="1135" t="s">
        <v>15183</v>
      </c>
      <c r="F54" s="1135" t="s">
        <v>1078</v>
      </c>
      <c r="G54" s="1135" t="s">
        <v>1034</v>
      </c>
      <c r="H54" s="1135" t="s">
        <v>1171</v>
      </c>
      <c r="I54" s="1135" t="s">
        <v>126</v>
      </c>
      <c r="J54" s="1135">
        <v>0.7</v>
      </c>
      <c r="K54" s="1135" t="s">
        <v>1080</v>
      </c>
      <c r="L54" s="1135" t="s">
        <v>1081</v>
      </c>
      <c r="M54" s="1135">
        <v>51.5</v>
      </c>
      <c r="N54" s="1135" t="s">
        <v>1039</v>
      </c>
      <c r="O54" s="1135">
        <v>1.2875000000000001</v>
      </c>
      <c r="P54" s="1135">
        <v>1.03</v>
      </c>
      <c r="Q54" s="1135" t="s">
        <v>1055</v>
      </c>
      <c r="R54" s="1135">
        <v>24.5</v>
      </c>
      <c r="T54" s="1135">
        <v>20</v>
      </c>
      <c r="U54" s="1135">
        <v>3.4</v>
      </c>
      <c r="V54" s="1135" t="s">
        <v>663</v>
      </c>
      <c r="W54" s="1135">
        <v>125</v>
      </c>
      <c r="X54" s="1135" t="s">
        <v>1157</v>
      </c>
      <c r="Y54" s="1135">
        <v>2.2000000000000002</v>
      </c>
      <c r="Z54" s="1135" t="s">
        <v>1181</v>
      </c>
      <c r="AA54" s="1135" t="s">
        <v>1292</v>
      </c>
      <c r="AH54" s="1135" t="s">
        <v>699</v>
      </c>
      <c r="AI54" s="1135" t="s">
        <v>1075</v>
      </c>
      <c r="AM54" s="1136" t="s">
        <v>9256</v>
      </c>
      <c r="AN54" s="1136" t="s">
        <v>9257</v>
      </c>
      <c r="AO54" s="1136">
        <f t="shared" si="6"/>
        <v>650</v>
      </c>
      <c r="AP54" s="1136">
        <f t="shared" si="7"/>
        <v>1.7</v>
      </c>
      <c r="AQ54" s="1136" t="str">
        <f t="shared" si="8"/>
        <v>1-4-1S83°</v>
      </c>
      <c r="AR54" s="1136" t="str">
        <f t="shared" si="9"/>
        <v>30</v>
      </c>
      <c r="AS54" s="1136" t="str">
        <f t="shared" si="10"/>
        <v>245/245/OFF</v>
      </c>
      <c r="AT54" s="1136" t="str">
        <f t="shared" si="11"/>
        <v>1-4-1S83°</v>
      </c>
      <c r="AV54" s="1136" t="str">
        <f t="shared" si="1"/>
        <v>109.11.30</v>
      </c>
      <c r="AW54" s="1438">
        <f t="shared" si="5"/>
        <v>44165</v>
      </c>
    </row>
    <row r="55" spans="1:49">
      <c r="A55" s="1135" t="s">
        <v>1293</v>
      </c>
      <c r="B55" s="1135" t="s">
        <v>1077</v>
      </c>
      <c r="C55" s="1135">
        <v>650</v>
      </c>
      <c r="D55" s="1135">
        <v>1.7</v>
      </c>
      <c r="E55" s="1135" t="s">
        <v>15183</v>
      </c>
      <c r="F55" s="1135" t="s">
        <v>1078</v>
      </c>
      <c r="G55" s="1135" t="s">
        <v>1034</v>
      </c>
      <c r="H55" s="1135" t="s">
        <v>1171</v>
      </c>
      <c r="I55" s="1135" t="s">
        <v>126</v>
      </c>
      <c r="J55" s="1135">
        <v>0.7</v>
      </c>
      <c r="K55" s="1135" t="s">
        <v>1080</v>
      </c>
      <c r="L55" s="1135" t="s">
        <v>1081</v>
      </c>
      <c r="M55" s="1135">
        <v>51.5</v>
      </c>
      <c r="N55" s="1135" t="s">
        <v>1039</v>
      </c>
      <c r="O55" s="1135">
        <v>1.2875000000000001</v>
      </c>
      <c r="P55" s="1135">
        <v>1.03</v>
      </c>
      <c r="Q55" s="1135" t="s">
        <v>1055</v>
      </c>
      <c r="R55" s="1135">
        <v>24.5</v>
      </c>
      <c r="T55" s="1135">
        <v>20</v>
      </c>
      <c r="U55" s="1135">
        <v>3.4</v>
      </c>
      <c r="V55" s="1135" t="s">
        <v>663</v>
      </c>
      <c r="W55" s="1135">
        <v>125</v>
      </c>
      <c r="X55" s="1135" t="s">
        <v>1157</v>
      </c>
      <c r="Y55" s="1135">
        <v>2.2000000000000002</v>
      </c>
      <c r="Z55" s="1135" t="s">
        <v>1294</v>
      </c>
      <c r="AA55" s="1135" t="s">
        <v>1295</v>
      </c>
      <c r="AH55" s="1135" t="s">
        <v>1092</v>
      </c>
      <c r="AI55" s="1135" t="s">
        <v>1075</v>
      </c>
      <c r="AM55" s="1136" t="s">
        <v>9258</v>
      </c>
      <c r="AN55" s="1136" t="s">
        <v>9259</v>
      </c>
      <c r="AO55" s="1136">
        <f t="shared" si="6"/>
        <v>650</v>
      </c>
      <c r="AP55" s="1136">
        <f t="shared" si="7"/>
        <v>1.7</v>
      </c>
      <c r="AQ55" s="1136" t="str">
        <f t="shared" si="8"/>
        <v>1-4-1S83°</v>
      </c>
      <c r="AR55" s="1136" t="str">
        <f t="shared" si="9"/>
        <v>30</v>
      </c>
      <c r="AS55" s="1136" t="str">
        <f t="shared" si="10"/>
        <v>245/245/OFF</v>
      </c>
      <c r="AT55" s="1136" t="str">
        <f t="shared" si="11"/>
        <v>1-4-1S83°</v>
      </c>
      <c r="AV55" s="1136" t="str">
        <f t="shared" si="1"/>
        <v>109.12.12</v>
      </c>
      <c r="AW55" s="1438">
        <f t="shared" si="5"/>
        <v>44177</v>
      </c>
    </row>
    <row r="56" spans="1:49">
      <c r="A56" s="1135" t="s">
        <v>1296</v>
      </c>
      <c r="B56" s="1135" t="s">
        <v>1077</v>
      </c>
      <c r="C56" s="1135">
        <v>650</v>
      </c>
      <c r="D56" s="1135">
        <v>1.7</v>
      </c>
      <c r="E56" s="1135" t="s">
        <v>15183</v>
      </c>
      <c r="F56" s="1135" t="s">
        <v>1078</v>
      </c>
      <c r="G56" s="1135" t="s">
        <v>1034</v>
      </c>
      <c r="H56" s="1135" t="s">
        <v>1171</v>
      </c>
      <c r="I56" s="1135" t="s">
        <v>126</v>
      </c>
      <c r="J56" s="1135">
        <v>0.7</v>
      </c>
      <c r="K56" s="1135" t="s">
        <v>1297</v>
      </c>
      <c r="L56" s="1135" t="s">
        <v>1081</v>
      </c>
      <c r="M56" s="1135">
        <v>51.5</v>
      </c>
      <c r="N56" s="1135" t="s">
        <v>1039</v>
      </c>
      <c r="O56" s="1135">
        <v>1.2875000000000001</v>
      </c>
      <c r="P56" s="1135">
        <v>1.03</v>
      </c>
      <c r="Q56" s="1135">
        <v>4</v>
      </c>
      <c r="R56" s="1135">
        <v>24.5</v>
      </c>
      <c r="T56" s="1135">
        <v>20</v>
      </c>
      <c r="U56" s="1135">
        <v>3.4</v>
      </c>
      <c r="V56" s="1135" t="s">
        <v>663</v>
      </c>
      <c r="W56" s="1135">
        <v>125</v>
      </c>
      <c r="X56" s="1135" t="s">
        <v>1157</v>
      </c>
      <c r="Y56" s="1135">
        <v>2.2000000000000002</v>
      </c>
      <c r="Z56" s="1135">
        <v>4</v>
      </c>
      <c r="AA56" s="1135" t="s">
        <v>1298</v>
      </c>
      <c r="AH56" s="1135" t="s">
        <v>1057</v>
      </c>
      <c r="AI56" s="1135" t="s">
        <v>1075</v>
      </c>
      <c r="AM56" s="1136" t="s">
        <v>9260</v>
      </c>
      <c r="AN56" s="1136" t="s">
        <v>9261</v>
      </c>
      <c r="AO56" s="1136">
        <f t="shared" si="6"/>
        <v>650</v>
      </c>
      <c r="AP56" s="1136">
        <f t="shared" si="7"/>
        <v>1.7</v>
      </c>
      <c r="AQ56" s="1136" t="str">
        <f t="shared" si="8"/>
        <v>1-4-1S83°</v>
      </c>
      <c r="AR56" s="1136" t="str">
        <f t="shared" si="9"/>
        <v>30</v>
      </c>
      <c r="AS56" s="1136" t="str">
        <f t="shared" si="10"/>
        <v>245/245/OFF</v>
      </c>
      <c r="AT56" s="1136" t="str">
        <f t="shared" si="11"/>
        <v>1-4-1S83°</v>
      </c>
      <c r="AV56" s="1136" t="str">
        <f t="shared" si="1"/>
        <v>109.12.21</v>
      </c>
      <c r="AW56" s="1438">
        <f t="shared" si="5"/>
        <v>44186</v>
      </c>
    </row>
    <row r="57" spans="1:49">
      <c r="A57" s="1135" t="s">
        <v>1299</v>
      </c>
      <c r="B57" s="1135" t="s">
        <v>1077</v>
      </c>
      <c r="C57" s="1135">
        <v>650</v>
      </c>
      <c r="D57" s="1135">
        <v>1.7</v>
      </c>
      <c r="E57" s="1135" t="s">
        <v>15183</v>
      </c>
      <c r="F57" s="1135" t="s">
        <v>1078</v>
      </c>
      <c r="G57" s="1135" t="s">
        <v>1034</v>
      </c>
      <c r="H57" s="1135" t="s">
        <v>1171</v>
      </c>
      <c r="I57" s="1135" t="s">
        <v>126</v>
      </c>
      <c r="J57" s="1135">
        <v>0.7</v>
      </c>
      <c r="K57" s="1135" t="s">
        <v>1297</v>
      </c>
      <c r="L57" s="1135" t="s">
        <v>1081</v>
      </c>
      <c r="M57" s="1135">
        <v>51.5</v>
      </c>
      <c r="N57" s="1135" t="s">
        <v>1039</v>
      </c>
      <c r="O57" s="1135">
        <v>1.2875000000000001</v>
      </c>
      <c r="P57" s="1135">
        <v>1.03</v>
      </c>
      <c r="Q57" s="1135">
        <v>4</v>
      </c>
      <c r="R57" s="1135">
        <v>24.5</v>
      </c>
      <c r="T57" s="1135">
        <v>20</v>
      </c>
      <c r="U57" s="1135">
        <v>3.4</v>
      </c>
      <c r="V57" s="1135" t="s">
        <v>663</v>
      </c>
      <c r="W57" s="1135">
        <v>125</v>
      </c>
      <c r="X57" s="1135" t="s">
        <v>1157</v>
      </c>
      <c r="Y57" s="1135">
        <v>2.2000000000000002</v>
      </c>
      <c r="Z57" s="1135">
        <v>4</v>
      </c>
      <c r="AA57" s="1135" t="s">
        <v>1300</v>
      </c>
      <c r="AH57" s="1135" t="s">
        <v>474</v>
      </c>
      <c r="AI57" s="1135" t="s">
        <v>1075</v>
      </c>
      <c r="AM57" s="1136" t="s">
        <v>9262</v>
      </c>
      <c r="AN57" s="1136" t="s">
        <v>9263</v>
      </c>
      <c r="AO57" s="1136">
        <f t="shared" si="6"/>
        <v>650</v>
      </c>
      <c r="AP57" s="1136">
        <f t="shared" si="7"/>
        <v>1.7</v>
      </c>
      <c r="AQ57" s="1136" t="str">
        <f t="shared" si="8"/>
        <v>1-4-1S83°</v>
      </c>
      <c r="AR57" s="1136" t="str">
        <f t="shared" si="9"/>
        <v>30</v>
      </c>
      <c r="AS57" s="1136" t="str">
        <f t="shared" si="10"/>
        <v>245/245/OFF</v>
      </c>
      <c r="AT57" s="1136" t="str">
        <f t="shared" si="11"/>
        <v>1-4-1S83°</v>
      </c>
      <c r="AV57" s="1136" t="str">
        <f t="shared" si="1"/>
        <v>109.12.22</v>
      </c>
      <c r="AW57" s="1438">
        <f t="shared" si="5"/>
        <v>44187</v>
      </c>
    </row>
    <row r="58" spans="1:49">
      <c r="A58" s="1135" t="s">
        <v>1301</v>
      </c>
      <c r="B58" s="1135" t="s">
        <v>1077</v>
      </c>
      <c r="C58" s="1135">
        <v>650</v>
      </c>
      <c r="D58" s="1135">
        <v>1.7</v>
      </c>
      <c r="E58" s="1135" t="s">
        <v>15183</v>
      </c>
      <c r="F58" s="1135" t="s">
        <v>1078</v>
      </c>
      <c r="G58" s="1135" t="s">
        <v>1034</v>
      </c>
      <c r="H58" s="1135" t="s">
        <v>1171</v>
      </c>
      <c r="I58" s="1135" t="s">
        <v>126</v>
      </c>
      <c r="J58" s="1135">
        <v>0.7</v>
      </c>
      <c r="K58" s="1135" t="s">
        <v>1297</v>
      </c>
      <c r="L58" s="1135" t="s">
        <v>1081</v>
      </c>
      <c r="M58" s="1135">
        <v>51.5</v>
      </c>
      <c r="N58" s="1135" t="s">
        <v>1039</v>
      </c>
      <c r="O58" s="1135">
        <v>1.2875000000000001</v>
      </c>
      <c r="P58" s="1135">
        <v>1.03</v>
      </c>
      <c r="Q58" s="1135">
        <v>4</v>
      </c>
      <c r="R58" s="1135">
        <v>24.5</v>
      </c>
      <c r="T58" s="1135">
        <v>20</v>
      </c>
      <c r="U58" s="1135">
        <v>3.4</v>
      </c>
      <c r="V58" s="1135" t="s">
        <v>663</v>
      </c>
      <c r="W58" s="1135">
        <v>125</v>
      </c>
      <c r="X58" s="1135" t="s">
        <v>1157</v>
      </c>
      <c r="Y58" s="1135">
        <v>2.2000000000000002</v>
      </c>
      <c r="Z58" s="1135">
        <v>4</v>
      </c>
      <c r="AA58" s="1135" t="s">
        <v>1302</v>
      </c>
      <c r="AH58" s="1135" t="s">
        <v>629</v>
      </c>
      <c r="AI58" s="1135" t="s">
        <v>1075</v>
      </c>
      <c r="AM58" s="1136" t="s">
        <v>9264</v>
      </c>
      <c r="AN58" s="1136" t="s">
        <v>9265</v>
      </c>
      <c r="AO58" s="1136">
        <f t="shared" si="6"/>
        <v>650</v>
      </c>
      <c r="AP58" s="1136">
        <f t="shared" si="7"/>
        <v>1.7</v>
      </c>
      <c r="AQ58" s="1136" t="str">
        <f t="shared" si="8"/>
        <v>1-4-1S83°</v>
      </c>
      <c r="AR58" s="1136" t="str">
        <f t="shared" si="9"/>
        <v>30</v>
      </c>
      <c r="AS58" s="1136" t="str">
        <f t="shared" si="10"/>
        <v>245/245/OFF</v>
      </c>
      <c r="AT58" s="1136" t="str">
        <f t="shared" si="11"/>
        <v>1-4-1S83°</v>
      </c>
      <c r="AV58" s="1136" t="str">
        <f t="shared" si="1"/>
        <v>109.12.28</v>
      </c>
      <c r="AW58" s="1438">
        <f t="shared" si="5"/>
        <v>44193</v>
      </c>
    </row>
    <row r="59" spans="1:49">
      <c r="A59" s="1135" t="s">
        <v>1303</v>
      </c>
      <c r="B59" s="1135" t="s">
        <v>1077</v>
      </c>
      <c r="C59" s="1135">
        <v>650</v>
      </c>
      <c r="D59" s="1135">
        <v>1.7</v>
      </c>
      <c r="E59" s="1135" t="s">
        <v>15183</v>
      </c>
      <c r="F59" s="1135" t="s">
        <v>1078</v>
      </c>
      <c r="G59" s="1135" t="s">
        <v>1034</v>
      </c>
      <c r="H59" s="1135" t="s">
        <v>1171</v>
      </c>
      <c r="I59" s="1135" t="s">
        <v>126</v>
      </c>
      <c r="J59" s="1135">
        <v>0.7</v>
      </c>
      <c r="K59" s="1135" t="s">
        <v>1304</v>
      </c>
      <c r="L59" s="1135" t="s">
        <v>1081</v>
      </c>
      <c r="M59" s="1135">
        <v>51.5</v>
      </c>
      <c r="N59" s="1135" t="s">
        <v>1039</v>
      </c>
      <c r="O59" s="1135">
        <v>1.2875000000000001</v>
      </c>
      <c r="P59" s="1135">
        <v>1.03</v>
      </c>
      <c r="Q59" s="1135">
        <v>4</v>
      </c>
      <c r="R59" s="1135">
        <v>24.5</v>
      </c>
      <c r="T59" s="1135">
        <v>20</v>
      </c>
      <c r="U59" s="1135">
        <v>3.4</v>
      </c>
      <c r="V59" s="1135" t="s">
        <v>663</v>
      </c>
      <c r="W59" s="1135">
        <v>125</v>
      </c>
      <c r="X59" s="1135" t="s">
        <v>1157</v>
      </c>
      <c r="Y59" s="1135">
        <v>2.2000000000000002</v>
      </c>
      <c r="Z59" s="1135">
        <v>4</v>
      </c>
      <c r="AA59" s="1135" t="s">
        <v>1305</v>
      </c>
      <c r="AH59" s="1135" t="s">
        <v>634</v>
      </c>
      <c r="AI59" s="1135" t="s">
        <v>1075</v>
      </c>
      <c r="AM59" s="1136" t="s">
        <v>9266</v>
      </c>
      <c r="AN59" s="1136" t="s">
        <v>9267</v>
      </c>
      <c r="AO59" s="1136">
        <f t="shared" si="6"/>
        <v>650</v>
      </c>
      <c r="AP59" s="1136">
        <f t="shared" si="7"/>
        <v>1.7</v>
      </c>
      <c r="AQ59" s="1136" t="str">
        <f t="shared" si="8"/>
        <v>1-4-1S83°</v>
      </c>
      <c r="AR59" s="1136" t="str">
        <f t="shared" si="9"/>
        <v>30</v>
      </c>
      <c r="AS59" s="1136" t="str">
        <f t="shared" si="10"/>
        <v>245/245/OFF</v>
      </c>
      <c r="AT59" s="1136" t="str">
        <f t="shared" si="11"/>
        <v>1-4-1S83°</v>
      </c>
      <c r="AV59" s="1136" t="str">
        <f t="shared" si="1"/>
        <v>110.1.4</v>
      </c>
      <c r="AW59" s="1438">
        <f t="shared" si="5"/>
        <v>44200</v>
      </c>
    </row>
    <row r="60" spans="1:49">
      <c r="A60" s="1135" t="s">
        <v>1306</v>
      </c>
      <c r="B60" s="1135" t="s">
        <v>1077</v>
      </c>
      <c r="C60" s="1135">
        <v>650</v>
      </c>
      <c r="D60" s="1135">
        <v>1.7</v>
      </c>
      <c r="E60" s="1135" t="s">
        <v>15183</v>
      </c>
      <c r="F60" s="1135" t="s">
        <v>1078</v>
      </c>
      <c r="G60" s="1135" t="s">
        <v>1034</v>
      </c>
      <c r="H60" s="1135" t="s">
        <v>1171</v>
      </c>
      <c r="I60" s="1135" t="s">
        <v>126</v>
      </c>
      <c r="J60" s="1135">
        <v>0.7</v>
      </c>
      <c r="K60" s="1135" t="s">
        <v>1304</v>
      </c>
      <c r="L60" s="1135" t="s">
        <v>1081</v>
      </c>
      <c r="M60" s="1135">
        <v>51.5</v>
      </c>
      <c r="N60" s="1135" t="s">
        <v>1039</v>
      </c>
      <c r="O60" s="1135">
        <v>1.2875000000000001</v>
      </c>
      <c r="P60" s="1135">
        <v>1.03</v>
      </c>
      <c r="Q60" s="1135">
        <v>4</v>
      </c>
      <c r="R60" s="1135">
        <v>24.5</v>
      </c>
      <c r="T60" s="1135">
        <v>20</v>
      </c>
      <c r="U60" s="1135">
        <v>3.4</v>
      </c>
      <c r="V60" s="1135" t="s">
        <v>663</v>
      </c>
      <c r="W60" s="1135">
        <v>125</v>
      </c>
      <c r="X60" s="1135" t="s">
        <v>1157</v>
      </c>
      <c r="Y60" s="1135">
        <v>2.2000000000000002</v>
      </c>
      <c r="Z60" s="1135">
        <v>4</v>
      </c>
      <c r="AA60" s="1135" t="s">
        <v>1307</v>
      </c>
      <c r="AH60" s="1135" t="s">
        <v>472</v>
      </c>
      <c r="AI60" s="1135" t="s">
        <v>1075</v>
      </c>
      <c r="AM60" s="1136" t="s">
        <v>9268</v>
      </c>
      <c r="AN60" s="1136" t="s">
        <v>9269</v>
      </c>
      <c r="AO60" s="1136">
        <f t="shared" si="6"/>
        <v>650</v>
      </c>
      <c r="AP60" s="1136">
        <f t="shared" si="7"/>
        <v>1.7</v>
      </c>
      <c r="AQ60" s="1136" t="str">
        <f t="shared" si="8"/>
        <v>1-4-1S83°</v>
      </c>
      <c r="AR60" s="1136" t="str">
        <f t="shared" si="9"/>
        <v>30</v>
      </c>
      <c r="AS60" s="1136" t="str">
        <f t="shared" si="10"/>
        <v>245/245/OFF</v>
      </c>
      <c r="AT60" s="1136" t="str">
        <f t="shared" si="11"/>
        <v>1-4-1S83°</v>
      </c>
      <c r="AV60" s="1136" t="str">
        <f t="shared" si="1"/>
        <v>110.1.7</v>
      </c>
      <c r="AW60" s="1438">
        <f t="shared" si="5"/>
        <v>44203</v>
      </c>
    </row>
    <row r="61" spans="1:49">
      <c r="A61" s="1135" t="s">
        <v>1308</v>
      </c>
      <c r="B61" s="1135" t="s">
        <v>1033</v>
      </c>
      <c r="C61" s="1135">
        <v>650</v>
      </c>
      <c r="D61" s="1135">
        <v>1.625</v>
      </c>
      <c r="E61" s="1135" t="s">
        <v>15183</v>
      </c>
      <c r="F61" s="1135" t="s">
        <v>1048</v>
      </c>
      <c r="G61" s="1135" t="s">
        <v>1034</v>
      </c>
      <c r="H61" s="1135" t="s">
        <v>1049</v>
      </c>
      <c r="I61" s="1135" t="s">
        <v>126</v>
      </c>
      <c r="J61" s="1135">
        <v>0.6</v>
      </c>
      <c r="K61" s="1135" t="s">
        <v>1309</v>
      </c>
      <c r="L61" s="1135" t="s">
        <v>1038</v>
      </c>
      <c r="M61" s="1135">
        <v>51.5</v>
      </c>
      <c r="N61" s="1135" t="s">
        <v>1039</v>
      </c>
      <c r="O61" s="1135">
        <v>1.2875000000000001</v>
      </c>
      <c r="P61" s="1135">
        <v>1.03</v>
      </c>
      <c r="Q61" s="1135" t="s">
        <v>1040</v>
      </c>
      <c r="R61" s="1135">
        <v>22.5</v>
      </c>
      <c r="T61" s="1135">
        <v>24.5</v>
      </c>
      <c r="U61" s="1135">
        <v>3.3</v>
      </c>
      <c r="V61" s="1135" t="s">
        <v>663</v>
      </c>
      <c r="W61" s="1135">
        <v>120</v>
      </c>
      <c r="X61" s="1135">
        <v>80</v>
      </c>
      <c r="Y61" s="1135">
        <v>2</v>
      </c>
      <c r="Z61" s="1135">
        <v>4</v>
      </c>
      <c r="AA61" s="1135" t="s">
        <v>1310</v>
      </c>
      <c r="AH61" s="1135" t="s">
        <v>843</v>
      </c>
      <c r="AM61" s="1136" t="s">
        <v>9270</v>
      </c>
      <c r="AN61" s="1136" t="s">
        <v>9271</v>
      </c>
      <c r="AO61" s="1136">
        <f t="shared" si="6"/>
        <v>650</v>
      </c>
      <c r="AP61" s="1136">
        <f t="shared" si="7"/>
        <v>1.625</v>
      </c>
      <c r="AQ61" s="1136" t="str">
        <f t="shared" si="8"/>
        <v>1-4-1S83°</v>
      </c>
      <c r="AR61" s="1136" t="str">
        <f t="shared" si="9"/>
        <v>31</v>
      </c>
      <c r="AS61" s="1136" t="str">
        <f t="shared" si="10"/>
        <v>260/260/OFF</v>
      </c>
      <c r="AT61" s="1136" t="str">
        <f t="shared" si="11"/>
        <v>1-4-1S83°</v>
      </c>
      <c r="AV61" s="1136" t="str">
        <f t="shared" si="1"/>
        <v>108.10.21</v>
      </c>
      <c r="AW61" s="1438">
        <f t="shared" si="5"/>
        <v>43759</v>
      </c>
    </row>
    <row r="62" spans="1:49">
      <c r="A62" s="1135" t="s">
        <v>1311</v>
      </c>
      <c r="B62" s="1135" t="s">
        <v>932</v>
      </c>
      <c r="C62" s="1135">
        <v>650</v>
      </c>
      <c r="D62" s="1135">
        <v>1.68</v>
      </c>
      <c r="E62" s="1135" t="s">
        <v>15183</v>
      </c>
      <c r="F62" s="1135" t="s">
        <v>1069</v>
      </c>
      <c r="G62" s="1135" t="s">
        <v>1034</v>
      </c>
      <c r="H62" s="1135" t="s">
        <v>1123</v>
      </c>
      <c r="I62" s="1135" t="s">
        <v>639</v>
      </c>
      <c r="J62" s="1135">
        <v>2.2999999999999998</v>
      </c>
      <c r="K62" s="1135" t="s">
        <v>1245</v>
      </c>
      <c r="L62" s="1135" t="s">
        <v>1072</v>
      </c>
      <c r="M62" s="1135">
        <v>50.4</v>
      </c>
      <c r="N62" s="1135" t="s">
        <v>1039</v>
      </c>
      <c r="O62" s="1135">
        <v>1.26</v>
      </c>
      <c r="P62" s="1135">
        <v>1.008</v>
      </c>
      <c r="Q62" s="1135" t="s">
        <v>1055</v>
      </c>
      <c r="R62" s="1135">
        <v>21.2</v>
      </c>
      <c r="T62" s="1135">
        <v>29</v>
      </c>
      <c r="U62" s="1135">
        <v>3.4</v>
      </c>
      <c r="V62" s="1135" t="s">
        <v>663</v>
      </c>
      <c r="W62" s="1135">
        <v>155</v>
      </c>
      <c r="X62" s="1135">
        <v>90</v>
      </c>
      <c r="Y62" s="1135">
        <v>1.6</v>
      </c>
      <c r="Z62" s="1135">
        <v>4.5</v>
      </c>
      <c r="AA62" s="1135" t="s">
        <v>1312</v>
      </c>
      <c r="AH62" s="1135" t="s">
        <v>789</v>
      </c>
      <c r="AM62" s="1136" t="s">
        <v>9272</v>
      </c>
      <c r="AN62" s="1136" t="s">
        <v>9273</v>
      </c>
      <c r="AO62" s="1136">
        <f t="shared" si="6"/>
        <v>650</v>
      </c>
      <c r="AP62" s="1136">
        <f t="shared" si="7"/>
        <v>1.68</v>
      </c>
      <c r="AQ62" s="1136" t="str">
        <f t="shared" si="8"/>
        <v>1-4-1S83°</v>
      </c>
      <c r="AR62" s="1136" t="str">
        <f t="shared" si="9"/>
        <v>31.5</v>
      </c>
      <c r="AS62" s="1136" t="str">
        <f t="shared" si="10"/>
        <v>250/250/OFF</v>
      </c>
      <c r="AT62" s="1136" t="str">
        <f t="shared" si="11"/>
        <v>1-4-1S83°</v>
      </c>
      <c r="AV62" s="1136" t="str">
        <f t="shared" si="1"/>
        <v>108.11.1</v>
      </c>
      <c r="AW62" s="1438">
        <f t="shared" si="5"/>
        <v>43770</v>
      </c>
    </row>
    <row r="63" spans="1:49">
      <c r="A63" s="1135" t="s">
        <v>1313</v>
      </c>
      <c r="B63" s="1135" t="s">
        <v>932</v>
      </c>
      <c r="C63" s="1135">
        <v>600</v>
      </c>
      <c r="D63" s="1135">
        <v>1.68</v>
      </c>
      <c r="E63" s="1135" t="s">
        <v>15187</v>
      </c>
      <c r="F63" s="1135" t="s">
        <v>1078</v>
      </c>
      <c r="G63" s="1135" t="s">
        <v>1034</v>
      </c>
      <c r="H63" s="1135" t="s">
        <v>1134</v>
      </c>
      <c r="I63" s="1135" t="s">
        <v>126</v>
      </c>
      <c r="J63" s="1135">
        <v>0.3</v>
      </c>
      <c r="K63" s="1135" t="s">
        <v>1245</v>
      </c>
      <c r="L63" s="1135" t="s">
        <v>1072</v>
      </c>
      <c r="M63" s="1135">
        <v>50</v>
      </c>
      <c r="N63" s="1135" t="s">
        <v>1039</v>
      </c>
      <c r="O63" s="1135">
        <v>1.25</v>
      </c>
      <c r="P63" s="1135">
        <v>1</v>
      </c>
      <c r="Q63" s="1135" t="s">
        <v>1050</v>
      </c>
      <c r="R63" s="1135">
        <v>23</v>
      </c>
      <c r="T63" s="1135">
        <v>35.700000000000003</v>
      </c>
      <c r="U63" s="1135">
        <v>3.7</v>
      </c>
      <c r="V63" s="1135" t="s">
        <v>663</v>
      </c>
      <c r="W63" s="1135">
        <v>30</v>
      </c>
      <c r="X63" s="1135">
        <v>10</v>
      </c>
      <c r="Y63" s="1135">
        <v>2</v>
      </c>
      <c r="Z63" s="1135">
        <v>5</v>
      </c>
      <c r="AA63" s="1135" t="s">
        <v>1314</v>
      </c>
      <c r="AH63" s="1135" t="s">
        <v>1315</v>
      </c>
      <c r="AM63" s="1136" t="s">
        <v>9274</v>
      </c>
      <c r="AN63" s="1136" t="s">
        <v>9275</v>
      </c>
      <c r="AO63" s="1136">
        <f t="shared" si="6"/>
        <v>600</v>
      </c>
      <c r="AP63" s="1136">
        <f t="shared" si="7"/>
        <v>1.68</v>
      </c>
      <c r="AQ63" s="1136" t="str">
        <f t="shared" si="8"/>
        <v>1-4-1S撚S83°</v>
      </c>
      <c r="AR63" s="1136" t="str">
        <f t="shared" si="9"/>
        <v>30</v>
      </c>
      <c r="AS63" s="1136" t="str">
        <f t="shared" si="10"/>
        <v>240/240/OFF</v>
      </c>
      <c r="AT63" s="1136" t="str">
        <f t="shared" si="11"/>
        <v>1-4-1S撚S83°</v>
      </c>
      <c r="AV63" s="1136" t="str">
        <f t="shared" si="1"/>
        <v>108.11.6</v>
      </c>
      <c r="AW63" s="1438">
        <f t="shared" si="5"/>
        <v>43775</v>
      </c>
    </row>
    <row r="64" spans="1:49">
      <c r="A64" s="1135" t="s">
        <v>1316</v>
      </c>
      <c r="B64" s="1135" t="s">
        <v>932</v>
      </c>
      <c r="C64" s="1135">
        <v>600</v>
      </c>
      <c r="D64" s="1135">
        <v>1.68</v>
      </c>
      <c r="E64" s="1135" t="s">
        <v>15187</v>
      </c>
      <c r="F64" s="1135" t="s">
        <v>1078</v>
      </c>
      <c r="G64" s="1135" t="s">
        <v>1034</v>
      </c>
      <c r="H64" s="1135" t="s">
        <v>1134</v>
      </c>
      <c r="I64" s="1135" t="s">
        <v>126</v>
      </c>
      <c r="J64" s="1135">
        <v>0.3</v>
      </c>
      <c r="K64" s="1135" t="s">
        <v>1317</v>
      </c>
      <c r="L64" s="1135" t="s">
        <v>1251</v>
      </c>
      <c r="M64" s="1135">
        <v>50</v>
      </c>
      <c r="N64" s="1135" t="s">
        <v>1039</v>
      </c>
      <c r="O64" s="1135">
        <v>1.25</v>
      </c>
      <c r="P64" s="1135">
        <v>1</v>
      </c>
      <c r="Q64" s="1135" t="s">
        <v>1055</v>
      </c>
      <c r="R64" s="1135">
        <v>23</v>
      </c>
      <c r="T64" s="1135">
        <v>35.700000000000003</v>
      </c>
      <c r="U64" s="1135">
        <v>3.7</v>
      </c>
      <c r="V64" s="1135" t="s">
        <v>663</v>
      </c>
      <c r="W64" s="1135">
        <v>30</v>
      </c>
      <c r="X64" s="1135">
        <v>10</v>
      </c>
      <c r="Y64" s="1135">
        <v>2</v>
      </c>
      <c r="Z64" s="1135">
        <v>5</v>
      </c>
      <c r="AA64" s="1135" t="s">
        <v>1318</v>
      </c>
      <c r="AH64" s="1135" t="s">
        <v>472</v>
      </c>
      <c r="AM64" s="1136" t="s">
        <v>9276</v>
      </c>
      <c r="AN64" s="1136" t="s">
        <v>9277</v>
      </c>
      <c r="AO64" s="1136">
        <f t="shared" si="6"/>
        <v>600</v>
      </c>
      <c r="AP64" s="1136">
        <f t="shared" si="7"/>
        <v>1.68</v>
      </c>
      <c r="AQ64" s="1136" t="str">
        <f t="shared" si="8"/>
        <v>1-4-1S撚S83°</v>
      </c>
      <c r="AR64" s="1136" t="str">
        <f t="shared" si="9"/>
        <v>30</v>
      </c>
      <c r="AS64" s="1136" t="str">
        <f t="shared" si="10"/>
        <v>240/240/OFF</v>
      </c>
      <c r="AT64" s="1136" t="str">
        <f t="shared" si="11"/>
        <v>1-4-1S撚S83°</v>
      </c>
      <c r="AV64" s="1136" t="str">
        <f t="shared" si="1"/>
        <v>108.11.8</v>
      </c>
      <c r="AW64" s="1438">
        <f t="shared" si="5"/>
        <v>43777</v>
      </c>
    </row>
    <row r="65" spans="1:49">
      <c r="A65" s="1135" t="s">
        <v>1319</v>
      </c>
      <c r="B65" s="1135" t="s">
        <v>1248</v>
      </c>
      <c r="C65" s="1135">
        <v>550</v>
      </c>
      <c r="D65" s="1135">
        <v>1.72</v>
      </c>
      <c r="E65" s="1135" t="s">
        <v>15183</v>
      </c>
      <c r="F65" s="1135" t="s">
        <v>1078</v>
      </c>
      <c r="G65" s="1135" t="s">
        <v>1034</v>
      </c>
      <c r="H65" s="1135" t="s">
        <v>1320</v>
      </c>
      <c r="I65" s="1135" t="s">
        <v>126</v>
      </c>
      <c r="J65" s="1135">
        <v>1</v>
      </c>
      <c r="K65" s="1135" t="s">
        <v>1317</v>
      </c>
      <c r="L65" s="1135" t="s">
        <v>1251</v>
      </c>
      <c r="M65" s="1135">
        <v>49.5</v>
      </c>
      <c r="N65" s="1135" t="s">
        <v>1039</v>
      </c>
      <c r="O65" s="1135">
        <v>1.2375</v>
      </c>
      <c r="P65" s="1135">
        <v>0.99</v>
      </c>
      <c r="Q65" s="1135" t="s">
        <v>1055</v>
      </c>
      <c r="R65" s="1135">
        <v>23</v>
      </c>
      <c r="T65" s="1135">
        <v>31</v>
      </c>
      <c r="U65" s="1135">
        <v>3.3</v>
      </c>
      <c r="V65" s="1135" t="s">
        <v>663</v>
      </c>
      <c r="W65" s="1135">
        <v>110</v>
      </c>
      <c r="X65" s="1135">
        <v>70</v>
      </c>
      <c r="Y65" s="1135">
        <v>2.7</v>
      </c>
      <c r="Z65" s="1135">
        <v>4.5</v>
      </c>
      <c r="AA65" s="1135" t="s">
        <v>1321</v>
      </c>
      <c r="AH65" s="1135" t="s">
        <v>1088</v>
      </c>
      <c r="AM65" s="1136" t="s">
        <v>9278</v>
      </c>
      <c r="AN65" s="1136" t="s">
        <v>9279</v>
      </c>
      <c r="AO65" s="1136">
        <f t="shared" si="6"/>
        <v>550</v>
      </c>
      <c r="AP65" s="1136">
        <f t="shared" si="7"/>
        <v>1.72</v>
      </c>
      <c r="AQ65" s="1136" t="str">
        <f t="shared" si="8"/>
        <v>1-4-1S83°</v>
      </c>
      <c r="AR65" s="1136" t="str">
        <f t="shared" si="9"/>
        <v>30</v>
      </c>
      <c r="AS65" s="1136" t="str">
        <f t="shared" si="10"/>
        <v>230/230/OFF</v>
      </c>
      <c r="AT65" s="1136" t="str">
        <f t="shared" si="11"/>
        <v>1-4-1S83°</v>
      </c>
      <c r="AV65" s="1136" t="str">
        <f t="shared" si="1"/>
        <v>108.11.11</v>
      </c>
      <c r="AW65" s="1438">
        <f t="shared" si="5"/>
        <v>43780</v>
      </c>
    </row>
    <row r="66" spans="1:49">
      <c r="A66" s="1135" t="s">
        <v>1322</v>
      </c>
      <c r="B66" s="1135" t="s">
        <v>1077</v>
      </c>
      <c r="C66" s="1135">
        <v>650</v>
      </c>
      <c r="D66" s="1135">
        <v>1.7</v>
      </c>
      <c r="E66" s="1135" t="s">
        <v>15183</v>
      </c>
      <c r="F66" s="1135" t="s">
        <v>1078</v>
      </c>
      <c r="G66" s="1135" t="s">
        <v>1034</v>
      </c>
      <c r="H66" s="1135" t="s">
        <v>1171</v>
      </c>
      <c r="I66" s="1135" t="s">
        <v>126</v>
      </c>
      <c r="J66" s="1135">
        <v>0.7</v>
      </c>
      <c r="K66" s="1135" t="s">
        <v>1278</v>
      </c>
      <c r="L66" s="1135" t="s">
        <v>1081</v>
      </c>
      <c r="M66" s="1135">
        <v>51.5</v>
      </c>
      <c r="N66" s="1135" t="s">
        <v>1039</v>
      </c>
      <c r="O66" s="1135">
        <v>1.2875000000000001</v>
      </c>
      <c r="P66" s="1135">
        <v>1.03</v>
      </c>
      <c r="Q66" s="1135" t="s">
        <v>1055</v>
      </c>
      <c r="R66" s="1135">
        <v>24.5</v>
      </c>
      <c r="T66" s="1135">
        <v>20</v>
      </c>
      <c r="U66" s="1135">
        <v>3.4</v>
      </c>
      <c r="V66" s="1135" t="s">
        <v>663</v>
      </c>
      <c r="W66" s="1135">
        <v>125</v>
      </c>
      <c r="X66" s="1135" t="s">
        <v>1157</v>
      </c>
      <c r="Y66" s="1135">
        <v>2.2000000000000002</v>
      </c>
      <c r="Z66" s="1135" t="s">
        <v>1286</v>
      </c>
      <c r="AA66" s="1135" t="s">
        <v>1323</v>
      </c>
      <c r="AH66" s="1135" t="s">
        <v>789</v>
      </c>
      <c r="AI66" s="1135" t="s">
        <v>1075</v>
      </c>
      <c r="AM66" s="1136" t="s">
        <v>9280</v>
      </c>
      <c r="AN66" s="1136" t="s">
        <v>9281</v>
      </c>
      <c r="AO66" s="1136">
        <f t="shared" si="6"/>
        <v>650</v>
      </c>
      <c r="AP66" s="1136">
        <f t="shared" si="7"/>
        <v>1.7</v>
      </c>
      <c r="AQ66" s="1136" t="str">
        <f t="shared" si="8"/>
        <v>1-4-1S83°</v>
      </c>
      <c r="AR66" s="1136" t="str">
        <f t="shared" si="9"/>
        <v>30</v>
      </c>
      <c r="AS66" s="1136" t="str">
        <f t="shared" si="10"/>
        <v>245/245/OFF</v>
      </c>
      <c r="AT66" s="1136" t="str">
        <f t="shared" si="11"/>
        <v>1-4-1S83°</v>
      </c>
      <c r="AV66" s="1136" t="str">
        <f t="shared" ref="AV66:AV129" si="12">AA66</f>
        <v>108.11.25</v>
      </c>
      <c r="AW66" s="1438">
        <f t="shared" si="5"/>
        <v>43794</v>
      </c>
    </row>
    <row r="67" spans="1:49">
      <c r="A67" s="1135" t="s">
        <v>1324</v>
      </c>
      <c r="B67" s="1135" t="s">
        <v>1204</v>
      </c>
      <c r="C67" s="1135">
        <v>600</v>
      </c>
      <c r="D67" s="1135">
        <v>1.42</v>
      </c>
      <c r="E67" s="1135" t="s">
        <v>663</v>
      </c>
      <c r="F67" s="1135" t="s">
        <v>1078</v>
      </c>
      <c r="G67" s="1135">
        <v>1.96</v>
      </c>
      <c r="H67" s="1135" t="s">
        <v>1205</v>
      </c>
      <c r="I67" s="1135" t="s">
        <v>1261</v>
      </c>
      <c r="J67" s="1135">
        <v>1.5</v>
      </c>
      <c r="K67" s="1135" t="s">
        <v>1325</v>
      </c>
      <c r="L67" s="1135" t="s">
        <v>455</v>
      </c>
      <c r="M67" s="1135">
        <v>56.8</v>
      </c>
      <c r="N67" s="1135" t="s">
        <v>1039</v>
      </c>
      <c r="O67" s="1135">
        <v>1.42</v>
      </c>
      <c r="P67" s="1135">
        <v>1.1359999999999999</v>
      </c>
      <c r="Q67" s="1135" t="s">
        <v>1209</v>
      </c>
      <c r="R67" s="1135">
        <v>59</v>
      </c>
      <c r="T67" s="1135" t="s">
        <v>663</v>
      </c>
      <c r="U67" s="1135">
        <v>34</v>
      </c>
      <c r="V67" s="1135" t="s">
        <v>663</v>
      </c>
      <c r="W67" s="1135" t="s">
        <v>663</v>
      </c>
      <c r="X67" s="1135" t="s">
        <v>663</v>
      </c>
      <c r="Y67" s="1135" t="s">
        <v>663</v>
      </c>
      <c r="Z67" s="1135" t="s">
        <v>663</v>
      </c>
      <c r="AA67" s="1135" t="s">
        <v>1326</v>
      </c>
      <c r="AH67" s="1135" t="s">
        <v>977</v>
      </c>
      <c r="AM67" s="1136" t="s">
        <v>9282</v>
      </c>
      <c r="AN67" s="1136" t="s">
        <v>9283</v>
      </c>
      <c r="AO67" s="1136">
        <f t="shared" si="6"/>
        <v>600</v>
      </c>
      <c r="AP67" s="1136">
        <f t="shared" si="7"/>
        <v>1.42</v>
      </c>
      <c r="AQ67" s="1136" t="str">
        <f t="shared" si="8"/>
        <v>NA</v>
      </c>
      <c r="AR67" s="1136" t="str">
        <f t="shared" si="9"/>
        <v>30</v>
      </c>
      <c r="AS67" s="1136" t="str">
        <f t="shared" si="10"/>
        <v>OFF/120</v>
      </c>
      <c r="AT67" s="1136" t="str">
        <f t="shared" si="11"/>
        <v>NA</v>
      </c>
      <c r="AV67" s="1136" t="str">
        <f t="shared" si="12"/>
        <v>108.11.21</v>
      </c>
      <c r="AW67" s="1438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35" t="s">
        <v>1327</v>
      </c>
      <c r="B68" s="1135" t="s">
        <v>1204</v>
      </c>
      <c r="C68" s="1135">
        <v>600</v>
      </c>
      <c r="D68" s="1135">
        <v>1.42</v>
      </c>
      <c r="E68" s="1135" t="s">
        <v>663</v>
      </c>
      <c r="F68" s="1135" t="s">
        <v>1048</v>
      </c>
      <c r="G68" s="1135">
        <v>1.96</v>
      </c>
      <c r="H68" s="1135" t="s">
        <v>1328</v>
      </c>
      <c r="I68" s="1135" t="s">
        <v>1261</v>
      </c>
      <c r="J68" s="1135">
        <v>1.5</v>
      </c>
      <c r="K68" s="1135" t="s">
        <v>1329</v>
      </c>
      <c r="L68" s="1135" t="s">
        <v>1208</v>
      </c>
      <c r="M68" s="1135">
        <v>56.8</v>
      </c>
      <c r="N68" s="1135" t="s">
        <v>1039</v>
      </c>
      <c r="O68" s="1135">
        <v>1.42</v>
      </c>
      <c r="P68" s="1135">
        <v>1.1359999999999999</v>
      </c>
      <c r="Q68" s="1135" t="s">
        <v>1330</v>
      </c>
      <c r="R68" s="1135">
        <v>59</v>
      </c>
      <c r="T68" s="1135" t="s">
        <v>663</v>
      </c>
      <c r="U68" s="1135">
        <v>39.5</v>
      </c>
      <c r="V68" s="1135" t="s">
        <v>663</v>
      </c>
      <c r="W68" s="1135" t="s">
        <v>663</v>
      </c>
      <c r="X68" s="1135" t="s">
        <v>663</v>
      </c>
      <c r="Y68" s="1135" t="s">
        <v>663</v>
      </c>
      <c r="Z68" s="1135" t="s">
        <v>663</v>
      </c>
      <c r="AA68" s="1135" t="s">
        <v>1331</v>
      </c>
      <c r="AH68" s="1135" t="s">
        <v>1332</v>
      </c>
      <c r="AM68" s="1136" t="s">
        <v>9284</v>
      </c>
      <c r="AN68" s="1136" t="s">
        <v>9285</v>
      </c>
      <c r="AO68" s="1136">
        <f t="shared" si="6"/>
        <v>600</v>
      </c>
      <c r="AP68" s="1136">
        <f t="shared" si="7"/>
        <v>1.42</v>
      </c>
      <c r="AQ68" s="1136" t="str">
        <f t="shared" si="8"/>
        <v>NA</v>
      </c>
      <c r="AR68" s="1136" t="str">
        <f t="shared" si="9"/>
        <v>31</v>
      </c>
      <c r="AS68" s="1136" t="str">
        <f t="shared" si="10"/>
        <v>OFF/123</v>
      </c>
      <c r="AT68" s="1136" t="str">
        <f t="shared" si="11"/>
        <v>NA</v>
      </c>
      <c r="AV68" s="1136" t="str">
        <f t="shared" si="12"/>
        <v>108.12.6</v>
      </c>
      <c r="AW68" s="1438">
        <f t="shared" si="13"/>
        <v>43805</v>
      </c>
    </row>
    <row r="69" spans="1:49">
      <c r="A69" s="1135" t="s">
        <v>1333</v>
      </c>
      <c r="B69" s="1135" t="s">
        <v>1077</v>
      </c>
      <c r="C69" s="1135">
        <v>650</v>
      </c>
      <c r="D69" s="1135">
        <v>1.7</v>
      </c>
      <c r="E69" s="1135" t="s">
        <v>15183</v>
      </c>
      <c r="F69" s="1135" t="s">
        <v>1078</v>
      </c>
      <c r="G69" s="1135" t="s">
        <v>1034</v>
      </c>
      <c r="H69" s="1135" t="s">
        <v>1171</v>
      </c>
      <c r="I69" s="1135" t="s">
        <v>126</v>
      </c>
      <c r="J69" s="1135">
        <v>0.7</v>
      </c>
      <c r="K69" s="1135" t="s">
        <v>1156</v>
      </c>
      <c r="L69" s="1135" t="s">
        <v>1081</v>
      </c>
      <c r="M69" s="1135">
        <v>51.5</v>
      </c>
      <c r="N69" s="1135" t="s">
        <v>1039</v>
      </c>
      <c r="O69" s="1135">
        <v>1.2875000000000001</v>
      </c>
      <c r="P69" s="1135">
        <v>1.03</v>
      </c>
      <c r="Q69" s="1135" t="s">
        <v>1055</v>
      </c>
      <c r="R69" s="1135">
        <v>24.5</v>
      </c>
      <c r="T69" s="1135">
        <v>20</v>
      </c>
      <c r="U69" s="1135">
        <v>3.4</v>
      </c>
      <c r="V69" s="1135" t="s">
        <v>663</v>
      </c>
      <c r="W69" s="1135">
        <v>125</v>
      </c>
      <c r="X69" s="1135" t="s">
        <v>1157</v>
      </c>
      <c r="Y69" s="1135">
        <v>2.2000000000000002</v>
      </c>
      <c r="Z69" s="1135" t="s">
        <v>1286</v>
      </c>
      <c r="AA69" s="1135" t="s">
        <v>1334</v>
      </c>
      <c r="AH69" s="1135" t="s">
        <v>474</v>
      </c>
      <c r="AI69" s="1135" t="s">
        <v>1075</v>
      </c>
      <c r="AM69" s="1136" t="s">
        <v>9286</v>
      </c>
      <c r="AN69" s="1136" t="s">
        <v>9287</v>
      </c>
      <c r="AO69" s="1136">
        <f t="shared" si="6"/>
        <v>650</v>
      </c>
      <c r="AP69" s="1136">
        <f t="shared" si="7"/>
        <v>1.7</v>
      </c>
      <c r="AQ69" s="1136" t="str">
        <f t="shared" si="8"/>
        <v>1-4-1S83°</v>
      </c>
      <c r="AR69" s="1136" t="str">
        <f t="shared" si="9"/>
        <v>30</v>
      </c>
      <c r="AS69" s="1136" t="str">
        <f t="shared" si="10"/>
        <v>245/245/OFF</v>
      </c>
      <c r="AT69" s="1136" t="str">
        <f t="shared" si="11"/>
        <v>1-4-1S83°</v>
      </c>
      <c r="AV69" s="1136" t="str">
        <f t="shared" si="12"/>
        <v>108.12.11</v>
      </c>
      <c r="AW69" s="1438">
        <f t="shared" si="13"/>
        <v>43810</v>
      </c>
    </row>
    <row r="70" spans="1:49">
      <c r="A70" s="1135" t="s">
        <v>1335</v>
      </c>
      <c r="B70" s="1135" t="s">
        <v>1248</v>
      </c>
      <c r="C70" s="1135">
        <v>550</v>
      </c>
      <c r="D70" s="1135">
        <v>1.72</v>
      </c>
      <c r="E70" s="1135" t="s">
        <v>15183</v>
      </c>
      <c r="F70" s="1135" t="s">
        <v>1078</v>
      </c>
      <c r="G70" s="1135" t="s">
        <v>1034</v>
      </c>
      <c r="H70" s="1135" t="s">
        <v>1320</v>
      </c>
      <c r="I70" s="1135" t="s">
        <v>126</v>
      </c>
      <c r="J70" s="1135">
        <v>1</v>
      </c>
      <c r="K70" s="1135" t="s">
        <v>1336</v>
      </c>
      <c r="L70" s="1135" t="s">
        <v>1251</v>
      </c>
      <c r="M70" s="1135">
        <v>49.5</v>
      </c>
      <c r="N70" s="1135" t="s">
        <v>1039</v>
      </c>
      <c r="O70" s="1135">
        <v>1.2375</v>
      </c>
      <c r="P70" s="1135">
        <v>0.99</v>
      </c>
      <c r="Q70" s="1135" t="s">
        <v>1040</v>
      </c>
      <c r="R70" s="1135">
        <v>23</v>
      </c>
      <c r="T70" s="1135">
        <v>31</v>
      </c>
      <c r="U70" s="1135">
        <v>3.3</v>
      </c>
      <c r="V70" s="1135" t="s">
        <v>663</v>
      </c>
      <c r="W70" s="1135">
        <v>110</v>
      </c>
      <c r="X70" s="1135">
        <v>70</v>
      </c>
      <c r="Y70" s="1135">
        <v>2.7</v>
      </c>
      <c r="Z70" s="1135">
        <v>4.5</v>
      </c>
      <c r="AA70" s="1135" t="s">
        <v>1337</v>
      </c>
      <c r="AH70" s="1135" t="s">
        <v>1338</v>
      </c>
      <c r="AM70" s="1136" t="s">
        <v>9288</v>
      </c>
      <c r="AN70" s="1136" t="s">
        <v>9289</v>
      </c>
      <c r="AO70" s="1136">
        <f t="shared" si="6"/>
        <v>550</v>
      </c>
      <c r="AP70" s="1136">
        <f t="shared" si="7"/>
        <v>1.72</v>
      </c>
      <c r="AQ70" s="1136" t="str">
        <f t="shared" si="8"/>
        <v>1-4-1S83°</v>
      </c>
      <c r="AR70" s="1136" t="str">
        <f t="shared" si="9"/>
        <v>30</v>
      </c>
      <c r="AS70" s="1136" t="str">
        <f t="shared" si="10"/>
        <v>230/230/OFF</v>
      </c>
      <c r="AT70" s="1136" t="str">
        <f t="shared" si="11"/>
        <v>1-4-1S83°</v>
      </c>
      <c r="AV70" s="1136" t="str">
        <f t="shared" si="12"/>
        <v>108.12.23</v>
      </c>
      <c r="AW70" s="1438">
        <f t="shared" si="13"/>
        <v>43822</v>
      </c>
    </row>
    <row r="71" spans="1:49">
      <c r="A71" s="1135" t="s">
        <v>1339</v>
      </c>
      <c r="B71" s="1135" t="s">
        <v>1340</v>
      </c>
      <c r="C71" s="1135">
        <v>550</v>
      </c>
      <c r="D71" s="1135">
        <v>1.76</v>
      </c>
      <c r="E71" s="1135" t="s">
        <v>15183</v>
      </c>
      <c r="F71" s="1135" t="s">
        <v>1048</v>
      </c>
      <c r="G71" s="1135" t="s">
        <v>1110</v>
      </c>
      <c r="H71" s="1135" t="s">
        <v>1134</v>
      </c>
      <c r="I71" s="1135" t="s">
        <v>126</v>
      </c>
      <c r="J71" s="1135">
        <v>1.1000000000000001</v>
      </c>
      <c r="K71" s="1135" t="s">
        <v>1341</v>
      </c>
      <c r="L71" s="1135" t="s">
        <v>1342</v>
      </c>
      <c r="M71" s="1135">
        <v>51.2</v>
      </c>
      <c r="N71" s="1135" t="s">
        <v>1039</v>
      </c>
      <c r="O71" s="1135">
        <v>1.2800000000000002</v>
      </c>
      <c r="P71" s="1135">
        <v>1.024</v>
      </c>
      <c r="Q71" s="1135" t="s">
        <v>1343</v>
      </c>
      <c r="R71" s="1135">
        <v>23.5</v>
      </c>
      <c r="T71" s="1135">
        <v>30.5</v>
      </c>
      <c r="U71" s="1135">
        <v>3.8</v>
      </c>
      <c r="V71" s="1135" t="s">
        <v>663</v>
      </c>
      <c r="W71" s="1135">
        <v>115</v>
      </c>
      <c r="X71" s="1135">
        <v>80</v>
      </c>
      <c r="Y71" s="1135">
        <v>2.5</v>
      </c>
      <c r="Z71" s="1135" t="s">
        <v>1344</v>
      </c>
      <c r="AA71" s="1135" t="s">
        <v>1345</v>
      </c>
      <c r="AH71" s="1135" t="s">
        <v>705</v>
      </c>
      <c r="AM71" s="1136" t="s">
        <v>9290</v>
      </c>
      <c r="AN71" s="1136" t="s">
        <v>9291</v>
      </c>
      <c r="AO71" s="1136">
        <f t="shared" si="6"/>
        <v>550</v>
      </c>
      <c r="AP71" s="1136">
        <f t="shared" si="7"/>
        <v>1.76</v>
      </c>
      <c r="AQ71" s="1136" t="str">
        <f t="shared" si="8"/>
        <v>1-4-1S83°</v>
      </c>
      <c r="AR71" s="1136" t="str">
        <f t="shared" si="9"/>
        <v>31</v>
      </c>
      <c r="AS71" s="1136" t="str">
        <f t="shared" si="10"/>
        <v>240/240/OFF</v>
      </c>
      <c r="AT71" s="1136" t="str">
        <f t="shared" si="11"/>
        <v>1-4-1S83°</v>
      </c>
      <c r="AV71" s="1136" t="str">
        <f t="shared" si="12"/>
        <v>108.12.24</v>
      </c>
      <c r="AW71" s="1438">
        <f t="shared" si="13"/>
        <v>43823</v>
      </c>
    </row>
    <row r="72" spans="1:49">
      <c r="A72" s="1135" t="s">
        <v>1346</v>
      </c>
      <c r="B72" s="1135" t="s">
        <v>1227</v>
      </c>
      <c r="C72" s="1135">
        <v>600</v>
      </c>
      <c r="D72" s="1135">
        <v>1.718</v>
      </c>
      <c r="E72" s="1135" t="s">
        <v>15186</v>
      </c>
      <c r="F72" s="1135" t="s">
        <v>1078</v>
      </c>
      <c r="G72" s="1135" t="s">
        <v>1095</v>
      </c>
      <c r="H72" s="1135" t="s">
        <v>1171</v>
      </c>
      <c r="I72" s="1135" t="s">
        <v>126</v>
      </c>
      <c r="J72" s="1135">
        <v>0.4</v>
      </c>
      <c r="K72" s="1135" t="s">
        <v>1347</v>
      </c>
      <c r="L72" s="1135" t="s">
        <v>1229</v>
      </c>
      <c r="M72" s="1135">
        <v>49.3</v>
      </c>
      <c r="N72" s="1135" t="s">
        <v>1039</v>
      </c>
      <c r="O72" s="1135">
        <v>1.2324999999999999</v>
      </c>
      <c r="P72" s="1135">
        <v>0.98599999999999999</v>
      </c>
      <c r="Q72" s="1135" t="s">
        <v>1073</v>
      </c>
      <c r="R72" s="1135">
        <v>24</v>
      </c>
      <c r="T72" s="1135">
        <v>31</v>
      </c>
      <c r="U72" s="1135">
        <v>3.4</v>
      </c>
      <c r="V72" s="1135" t="s">
        <v>663</v>
      </c>
      <c r="W72" s="1135">
        <v>30</v>
      </c>
      <c r="X72" s="1135">
        <v>10</v>
      </c>
      <c r="Y72" s="1135">
        <v>2.2999999999999998</v>
      </c>
      <c r="Z72" s="1135">
        <v>4.5</v>
      </c>
      <c r="AA72" s="1135" t="s">
        <v>1345</v>
      </c>
      <c r="AH72" s="1135" t="s">
        <v>1348</v>
      </c>
      <c r="AM72" s="1136" t="s">
        <v>9292</v>
      </c>
      <c r="AN72" s="1136" t="s">
        <v>9293</v>
      </c>
      <c r="AO72" s="1136">
        <f t="shared" si="6"/>
        <v>600</v>
      </c>
      <c r="AP72" s="1136">
        <f t="shared" si="7"/>
        <v>1.718</v>
      </c>
      <c r="AQ72" s="1136" t="str">
        <f t="shared" si="8"/>
        <v>1-4-1S83°S撚</v>
      </c>
      <c r="AR72" s="1136" t="str">
        <f t="shared" si="9"/>
        <v>30</v>
      </c>
      <c r="AS72" s="1136" t="str">
        <f t="shared" si="10"/>
        <v>245/245/OFF</v>
      </c>
      <c r="AT72" s="1136" t="str">
        <f t="shared" si="11"/>
        <v>1-4-1S83°S撚</v>
      </c>
      <c r="AU72" s="1136" t="s">
        <v>15732</v>
      </c>
      <c r="AV72" s="1136" t="str">
        <f t="shared" si="12"/>
        <v>108.12.24</v>
      </c>
      <c r="AW72" s="1438">
        <f t="shared" si="13"/>
        <v>43823</v>
      </c>
    </row>
    <row r="73" spans="1:49">
      <c r="A73" s="1135" t="s">
        <v>1349</v>
      </c>
      <c r="B73" s="1135" t="s">
        <v>1350</v>
      </c>
      <c r="C73" s="1135">
        <v>600</v>
      </c>
      <c r="D73" s="1135">
        <v>1.78</v>
      </c>
      <c r="E73" s="1135" t="s">
        <v>15183</v>
      </c>
      <c r="F73" s="1135" t="s">
        <v>1048</v>
      </c>
      <c r="G73" s="1135" t="s">
        <v>1110</v>
      </c>
      <c r="H73" s="1135" t="s">
        <v>1134</v>
      </c>
      <c r="I73" s="1135" t="s">
        <v>126</v>
      </c>
      <c r="J73" s="1135">
        <v>1.1000000000000001</v>
      </c>
      <c r="K73" s="1135" t="s">
        <v>1351</v>
      </c>
      <c r="L73" s="1135" t="s">
        <v>1352</v>
      </c>
      <c r="M73" s="1135">
        <v>51.2</v>
      </c>
      <c r="N73" s="1135" t="s">
        <v>1039</v>
      </c>
      <c r="O73" s="1135">
        <v>1.2800000000000002</v>
      </c>
      <c r="P73" s="1135">
        <v>1.024</v>
      </c>
      <c r="Q73" s="1135" t="s">
        <v>1353</v>
      </c>
      <c r="R73" s="1135">
        <v>22.5</v>
      </c>
      <c r="T73" s="1135">
        <v>31.5</v>
      </c>
      <c r="U73" s="1135">
        <v>3.8</v>
      </c>
      <c r="V73" s="1135" t="s">
        <v>663</v>
      </c>
      <c r="W73" s="1135">
        <v>115</v>
      </c>
      <c r="X73" s="1135">
        <v>80</v>
      </c>
      <c r="Y73" s="1135">
        <v>2.5</v>
      </c>
      <c r="Z73" s="1135" t="s">
        <v>1354</v>
      </c>
      <c r="AA73" s="1135" t="s">
        <v>1355</v>
      </c>
      <c r="AH73" s="1135" t="s">
        <v>705</v>
      </c>
      <c r="AM73" s="1136" t="s">
        <v>9294</v>
      </c>
      <c r="AN73" s="1136" t="s">
        <v>9291</v>
      </c>
      <c r="AO73" s="1136">
        <f t="shared" si="6"/>
        <v>600</v>
      </c>
      <c r="AP73" s="1136">
        <f t="shared" si="7"/>
        <v>1.78</v>
      </c>
      <c r="AQ73" s="1136" t="str">
        <f t="shared" si="8"/>
        <v>1-4-1S83°</v>
      </c>
      <c r="AR73" s="1136" t="str">
        <f t="shared" si="9"/>
        <v>31</v>
      </c>
      <c r="AS73" s="1136" t="str">
        <f t="shared" si="10"/>
        <v>240/240/OFF</v>
      </c>
      <c r="AT73" s="1136" t="str">
        <f t="shared" si="11"/>
        <v>1-4-1S83°</v>
      </c>
      <c r="AV73" s="1136" t="str">
        <f t="shared" si="12"/>
        <v>108.12.31</v>
      </c>
      <c r="AW73" s="1438">
        <f t="shared" si="13"/>
        <v>43830</v>
      </c>
    </row>
    <row r="74" spans="1:49">
      <c r="A74" s="1135" t="s">
        <v>1356</v>
      </c>
      <c r="B74" s="1135" t="s">
        <v>1340</v>
      </c>
      <c r="C74" s="1135">
        <v>600</v>
      </c>
      <c r="D74" s="1135">
        <v>1.74</v>
      </c>
      <c r="E74" s="1135" t="s">
        <v>15185</v>
      </c>
      <c r="F74" s="1135" t="s">
        <v>1078</v>
      </c>
      <c r="G74" s="1135" t="s">
        <v>1110</v>
      </c>
      <c r="H74" s="1135" t="s">
        <v>1357</v>
      </c>
      <c r="I74" s="1135" t="s">
        <v>1206</v>
      </c>
      <c r="J74" s="1135">
        <v>1.3</v>
      </c>
      <c r="K74" s="1135" t="s">
        <v>1341</v>
      </c>
      <c r="L74" s="1135" t="s">
        <v>1342</v>
      </c>
      <c r="M74" s="1135">
        <v>51.2</v>
      </c>
      <c r="N74" s="1135" t="s">
        <v>1039</v>
      </c>
      <c r="O74" s="1135">
        <v>1.2800000000000002</v>
      </c>
      <c r="P74" s="1135">
        <v>1.024</v>
      </c>
      <c r="Q74" s="1135" t="s">
        <v>1358</v>
      </c>
      <c r="R74" s="1135">
        <v>23.5</v>
      </c>
      <c r="T74" s="1135">
        <v>30.5</v>
      </c>
      <c r="U74" s="1135">
        <v>3.8</v>
      </c>
      <c r="V74" s="1135" t="s">
        <v>663</v>
      </c>
      <c r="W74" s="1135">
        <v>115</v>
      </c>
      <c r="X74" s="1135">
        <v>80</v>
      </c>
      <c r="Y74" s="1135">
        <v>2.5</v>
      </c>
      <c r="Z74" s="1135" t="s">
        <v>1359</v>
      </c>
      <c r="AA74" s="1135" t="s">
        <v>1360</v>
      </c>
      <c r="AH74" s="1135" t="s">
        <v>1361</v>
      </c>
      <c r="AM74" s="1136" t="s">
        <v>9295</v>
      </c>
      <c r="AN74" s="1136" t="s">
        <v>9296</v>
      </c>
      <c r="AO74" s="1136">
        <f t="shared" si="6"/>
        <v>600</v>
      </c>
      <c r="AP74" s="1136">
        <f t="shared" si="7"/>
        <v>1.74</v>
      </c>
      <c r="AQ74" s="1136" t="str">
        <f t="shared" si="8"/>
        <v>2-5-1S83°</v>
      </c>
      <c r="AR74" s="1136" t="str">
        <f t="shared" si="9"/>
        <v>30</v>
      </c>
      <c r="AS74" s="1136" t="str">
        <f t="shared" si="10"/>
        <v>163/OFF</v>
      </c>
      <c r="AT74" s="1136" t="str">
        <f t="shared" si="11"/>
        <v>2-5-1S83°</v>
      </c>
      <c r="AV74" s="1136" t="str">
        <f t="shared" si="12"/>
        <v>109.1.20</v>
      </c>
      <c r="AW74" s="1438">
        <f t="shared" si="13"/>
        <v>43850</v>
      </c>
    </row>
    <row r="75" spans="1:49">
      <c r="A75" s="1135" t="s">
        <v>1362</v>
      </c>
      <c r="B75" s="1135" t="s">
        <v>1204</v>
      </c>
      <c r="C75" s="1135">
        <v>600</v>
      </c>
      <c r="D75" s="1135">
        <v>1.42</v>
      </c>
      <c r="E75" s="1135" t="s">
        <v>663</v>
      </c>
      <c r="F75" s="1135" t="s">
        <v>1069</v>
      </c>
      <c r="G75" s="1135">
        <v>1.96</v>
      </c>
      <c r="H75" s="1135" t="s">
        <v>1328</v>
      </c>
      <c r="I75" s="1135" t="s">
        <v>1261</v>
      </c>
      <c r="J75" s="1135">
        <v>1.5</v>
      </c>
      <c r="K75" s="1135" t="s">
        <v>1329</v>
      </c>
      <c r="L75" s="1135" t="s">
        <v>1208</v>
      </c>
      <c r="M75" s="1135">
        <v>56.8</v>
      </c>
      <c r="N75" s="1135" t="s">
        <v>1039</v>
      </c>
      <c r="O75" s="1135">
        <v>1.42</v>
      </c>
      <c r="P75" s="1135">
        <v>1.1359999999999999</v>
      </c>
      <c r="Q75" s="1135" t="s">
        <v>1330</v>
      </c>
      <c r="R75" s="1135">
        <v>59</v>
      </c>
      <c r="T75" s="1135" t="s">
        <v>663</v>
      </c>
      <c r="U75" s="1135">
        <v>38</v>
      </c>
      <c r="V75" s="1135" t="s">
        <v>663</v>
      </c>
      <c r="W75" s="1135" t="s">
        <v>663</v>
      </c>
      <c r="X75" s="1135" t="s">
        <v>663</v>
      </c>
      <c r="Y75" s="1135" t="s">
        <v>663</v>
      </c>
      <c r="Z75" s="1135" t="s">
        <v>663</v>
      </c>
      <c r="AA75" s="1135" t="s">
        <v>1160</v>
      </c>
      <c r="AH75" s="1135" t="s">
        <v>959</v>
      </c>
      <c r="AM75" s="1136" t="s">
        <v>9297</v>
      </c>
      <c r="AN75" s="1136" t="s">
        <v>9298</v>
      </c>
      <c r="AO75" s="1136">
        <f t="shared" ref="AO75:AO138" si="14">C75</f>
        <v>600</v>
      </c>
      <c r="AP75" s="1136">
        <f t="shared" ref="AP75:AP138" si="15">D75</f>
        <v>1.42</v>
      </c>
      <c r="AQ75" s="1136" t="str">
        <f t="shared" ref="AQ75:AQ138" si="16">E75</f>
        <v>NA</v>
      </c>
      <c r="AR75" s="1136" t="str">
        <f t="shared" ref="AR75:AR138" si="17">F75</f>
        <v>31.5</v>
      </c>
      <c r="AS75" s="1136" t="str">
        <f t="shared" ref="AS75:AS138" si="18">H75</f>
        <v>OFF/123</v>
      </c>
      <c r="AT75" s="1136" t="str">
        <f t="shared" ref="AT75:AT138" si="19">E75</f>
        <v>NA</v>
      </c>
      <c r="AV75" s="1136" t="str">
        <f t="shared" si="12"/>
        <v>109.2.12</v>
      </c>
      <c r="AW75" s="1438">
        <f t="shared" si="13"/>
        <v>43873</v>
      </c>
    </row>
    <row r="76" spans="1:49">
      <c r="A76" s="1135" t="s">
        <v>1363</v>
      </c>
      <c r="B76" s="1135" t="s">
        <v>1248</v>
      </c>
      <c r="C76" s="1135">
        <v>550</v>
      </c>
      <c r="D76" s="1135">
        <v>1.72</v>
      </c>
      <c r="E76" s="1135" t="s">
        <v>15183</v>
      </c>
      <c r="F76" s="1135" t="s">
        <v>1078</v>
      </c>
      <c r="G76" s="1135" t="s">
        <v>1034</v>
      </c>
      <c r="H76" s="1135" t="s">
        <v>1320</v>
      </c>
      <c r="I76" s="1135" t="s">
        <v>126</v>
      </c>
      <c r="J76" s="1135">
        <v>1</v>
      </c>
      <c r="K76" s="1135" t="s">
        <v>1364</v>
      </c>
      <c r="L76" s="1135" t="s">
        <v>1251</v>
      </c>
      <c r="M76" s="1135">
        <v>49.5</v>
      </c>
      <c r="N76" s="1135" t="s">
        <v>1039</v>
      </c>
      <c r="O76" s="1135">
        <v>1.2375</v>
      </c>
      <c r="P76" s="1135">
        <v>0.99</v>
      </c>
      <c r="Q76" s="1135" t="s">
        <v>1040</v>
      </c>
      <c r="R76" s="1135">
        <v>23</v>
      </c>
      <c r="T76" s="1135">
        <v>31</v>
      </c>
      <c r="U76" s="1135">
        <v>3.3</v>
      </c>
      <c r="V76" s="1135" t="s">
        <v>663</v>
      </c>
      <c r="W76" s="1135">
        <v>110</v>
      </c>
      <c r="X76" s="1135">
        <v>70</v>
      </c>
      <c r="Y76" s="1135">
        <v>2.7</v>
      </c>
      <c r="Z76" s="1135">
        <v>4.5</v>
      </c>
      <c r="AA76" s="1135" t="s">
        <v>1365</v>
      </c>
      <c r="AH76" s="1135" t="s">
        <v>944</v>
      </c>
      <c r="AM76" s="1136" t="s">
        <v>9299</v>
      </c>
      <c r="AN76" s="1136" t="s">
        <v>9300</v>
      </c>
      <c r="AO76" s="1136">
        <f t="shared" si="14"/>
        <v>550</v>
      </c>
      <c r="AP76" s="1136">
        <f t="shared" si="15"/>
        <v>1.72</v>
      </c>
      <c r="AQ76" s="1136" t="str">
        <f t="shared" si="16"/>
        <v>1-4-1S83°</v>
      </c>
      <c r="AR76" s="1136" t="str">
        <f t="shared" si="17"/>
        <v>30</v>
      </c>
      <c r="AS76" s="1136" t="str">
        <f t="shared" si="18"/>
        <v>230/230/OFF</v>
      </c>
      <c r="AT76" s="1136" t="str">
        <f t="shared" si="19"/>
        <v>1-4-1S83°</v>
      </c>
      <c r="AV76" s="1136" t="str">
        <f t="shared" si="12"/>
        <v>109.2.27</v>
      </c>
      <c r="AW76" s="1438">
        <f t="shared" si="13"/>
        <v>43888</v>
      </c>
    </row>
    <row r="77" spans="1:49">
      <c r="A77" s="1135" t="s">
        <v>1366</v>
      </c>
      <c r="B77" s="1135" t="s">
        <v>1367</v>
      </c>
      <c r="C77" s="1135">
        <v>550</v>
      </c>
      <c r="D77" s="1135">
        <v>1.74</v>
      </c>
      <c r="E77" s="1135" t="s">
        <v>15183</v>
      </c>
      <c r="F77" s="1135" t="s">
        <v>1078</v>
      </c>
      <c r="G77" s="1135" t="s">
        <v>1110</v>
      </c>
      <c r="H77" s="1135" t="s">
        <v>1368</v>
      </c>
      <c r="I77" s="1135" t="s">
        <v>126</v>
      </c>
      <c r="J77" s="1135">
        <v>0.6</v>
      </c>
      <c r="K77" s="1135" t="s">
        <v>1369</v>
      </c>
      <c r="L77" s="1135" t="s">
        <v>1370</v>
      </c>
      <c r="M77" s="1135">
        <v>50.8</v>
      </c>
      <c r="N77" s="1135" t="s">
        <v>1039</v>
      </c>
      <c r="O77" s="1135">
        <v>1.27</v>
      </c>
      <c r="P77" s="1135">
        <v>1.016</v>
      </c>
      <c r="Q77" s="1135" t="s">
        <v>1371</v>
      </c>
      <c r="R77" s="1135">
        <v>19.100000000000001</v>
      </c>
      <c r="T77" s="1135">
        <v>18.3</v>
      </c>
      <c r="U77" s="1135">
        <v>4.0999999999999996</v>
      </c>
      <c r="V77" s="1135" t="s">
        <v>663</v>
      </c>
      <c r="W77" s="1135">
        <v>125</v>
      </c>
      <c r="X77" s="1135">
        <v>85</v>
      </c>
      <c r="Y77" s="1135">
        <v>2</v>
      </c>
      <c r="Z77" s="1135">
        <v>3</v>
      </c>
      <c r="AA77" s="1135" t="s">
        <v>1372</v>
      </c>
      <c r="AH77" s="1135" t="s">
        <v>843</v>
      </c>
      <c r="AM77" s="1136" t="s">
        <v>9301</v>
      </c>
      <c r="AN77" s="1136" t="s">
        <v>9302</v>
      </c>
      <c r="AO77" s="1136">
        <f t="shared" si="14"/>
        <v>550</v>
      </c>
      <c r="AP77" s="1136">
        <f t="shared" si="15"/>
        <v>1.74</v>
      </c>
      <c r="AQ77" s="1136" t="str">
        <f t="shared" si="16"/>
        <v>1-4-1S83°</v>
      </c>
      <c r="AR77" s="1136" t="str">
        <f t="shared" si="17"/>
        <v>30</v>
      </c>
      <c r="AS77" s="1136" t="str">
        <f t="shared" si="18"/>
        <v>210/210/OFF</v>
      </c>
      <c r="AT77" s="1136" t="str">
        <f t="shared" si="19"/>
        <v>1-4-1S83°</v>
      </c>
      <c r="AV77" s="1136" t="str">
        <f t="shared" si="12"/>
        <v>109.3.4</v>
      </c>
      <c r="AW77" s="1438">
        <f t="shared" si="13"/>
        <v>43894</v>
      </c>
    </row>
    <row r="78" spans="1:49">
      <c r="A78" s="1135" t="s">
        <v>1373</v>
      </c>
      <c r="B78" s="1135" t="s">
        <v>1227</v>
      </c>
      <c r="C78" s="1135">
        <v>600</v>
      </c>
      <c r="D78" s="1135">
        <v>1.71</v>
      </c>
      <c r="E78" s="1135" t="s">
        <v>15186</v>
      </c>
      <c r="F78" s="1135" t="s">
        <v>1078</v>
      </c>
      <c r="G78" s="1135" t="s">
        <v>1095</v>
      </c>
      <c r="H78" s="1135" t="s">
        <v>1171</v>
      </c>
      <c r="I78" s="1135" t="s">
        <v>126</v>
      </c>
      <c r="J78" s="1135">
        <v>0.4</v>
      </c>
      <c r="K78" s="1135" t="s">
        <v>1347</v>
      </c>
      <c r="L78" s="1135" t="s">
        <v>1229</v>
      </c>
      <c r="M78" s="1135">
        <v>49.3</v>
      </c>
      <c r="N78" s="1135" t="s">
        <v>1039</v>
      </c>
      <c r="O78" s="1135">
        <v>1.2324999999999999</v>
      </c>
      <c r="P78" s="1135">
        <v>0.98599999999999999</v>
      </c>
      <c r="Q78" s="1135" t="s">
        <v>1050</v>
      </c>
      <c r="R78" s="1135">
        <v>24</v>
      </c>
      <c r="T78" s="1135">
        <v>31</v>
      </c>
      <c r="U78" s="1135">
        <v>3.4</v>
      </c>
      <c r="V78" s="1135" t="s">
        <v>663</v>
      </c>
      <c r="W78" s="1135">
        <v>30</v>
      </c>
      <c r="X78" s="1135">
        <v>10</v>
      </c>
      <c r="Y78" s="1135">
        <v>2.2999999999999998</v>
      </c>
      <c r="Z78" s="1135">
        <v>4.5</v>
      </c>
      <c r="AA78" s="1135" t="s">
        <v>1372</v>
      </c>
      <c r="AH78" s="1135" t="s">
        <v>633</v>
      </c>
      <c r="AM78" s="1136" t="s">
        <v>9303</v>
      </c>
      <c r="AN78" s="1136" t="s">
        <v>9304</v>
      </c>
      <c r="AO78" s="1136">
        <f t="shared" si="14"/>
        <v>600</v>
      </c>
      <c r="AP78" s="1136">
        <f t="shared" si="15"/>
        <v>1.71</v>
      </c>
      <c r="AQ78" s="1136" t="str">
        <f t="shared" si="16"/>
        <v>1-4-1S83°S撚</v>
      </c>
      <c r="AR78" s="1136" t="str">
        <f t="shared" si="17"/>
        <v>30</v>
      </c>
      <c r="AS78" s="1136" t="str">
        <f t="shared" si="18"/>
        <v>245/245/OFF</v>
      </c>
      <c r="AT78" s="1136" t="str">
        <f t="shared" si="19"/>
        <v>1-4-1S83°S撚</v>
      </c>
      <c r="AU78" s="1136" t="s">
        <v>15732</v>
      </c>
      <c r="AV78" s="1136" t="str">
        <f t="shared" si="12"/>
        <v>109.3.4</v>
      </c>
      <c r="AW78" s="1438">
        <f t="shared" si="13"/>
        <v>43894</v>
      </c>
    </row>
    <row r="79" spans="1:49">
      <c r="A79" s="1135" t="s">
        <v>1374</v>
      </c>
      <c r="B79" s="1135" t="s">
        <v>1204</v>
      </c>
      <c r="C79" s="1135">
        <v>600</v>
      </c>
      <c r="D79" s="1135">
        <v>1.42</v>
      </c>
      <c r="E79" s="1135" t="s">
        <v>663</v>
      </c>
      <c r="F79" s="1135" t="s">
        <v>1375</v>
      </c>
      <c r="G79" s="1135">
        <v>1.96</v>
      </c>
      <c r="H79" s="1135" t="s">
        <v>1328</v>
      </c>
      <c r="I79" s="1135" t="s">
        <v>1261</v>
      </c>
      <c r="J79" s="1135">
        <v>1.5</v>
      </c>
      <c r="K79" s="1135" t="s">
        <v>1325</v>
      </c>
      <c r="L79" s="1135" t="s">
        <v>455</v>
      </c>
      <c r="M79" s="1135">
        <v>55.7</v>
      </c>
      <c r="N79" s="1135" t="s">
        <v>1039</v>
      </c>
      <c r="O79" s="1135">
        <v>1.3925000000000001</v>
      </c>
      <c r="P79" s="1135">
        <v>1.1140000000000001</v>
      </c>
      <c r="Q79" s="1135" t="s">
        <v>1376</v>
      </c>
      <c r="R79" s="1135">
        <v>61</v>
      </c>
      <c r="T79" s="1135" t="s">
        <v>663</v>
      </c>
      <c r="U79" s="1135">
        <v>36.5</v>
      </c>
      <c r="V79" s="1135" t="s">
        <v>663</v>
      </c>
      <c r="W79" s="1135" t="s">
        <v>663</v>
      </c>
      <c r="X79" s="1135" t="s">
        <v>663</v>
      </c>
      <c r="Y79" s="1135" t="s">
        <v>663</v>
      </c>
      <c r="Z79" s="1135" t="s">
        <v>663</v>
      </c>
      <c r="AA79" s="1135" t="s">
        <v>1377</v>
      </c>
      <c r="AH79" s="1135" t="s">
        <v>747</v>
      </c>
      <c r="AM79" s="1136" t="s">
        <v>9305</v>
      </c>
      <c r="AN79" s="1136" t="s">
        <v>9306</v>
      </c>
      <c r="AO79" s="1136">
        <f t="shared" si="14"/>
        <v>600</v>
      </c>
      <c r="AP79" s="1136">
        <f t="shared" si="15"/>
        <v>1.42</v>
      </c>
      <c r="AQ79" s="1136" t="str">
        <f t="shared" si="16"/>
        <v>NA</v>
      </c>
      <c r="AR79" s="1136" t="str">
        <f t="shared" si="17"/>
        <v>31.8</v>
      </c>
      <c r="AS79" s="1136" t="str">
        <f t="shared" si="18"/>
        <v>OFF/123</v>
      </c>
      <c r="AT79" s="1136" t="str">
        <f t="shared" si="19"/>
        <v>NA</v>
      </c>
      <c r="AV79" s="1136" t="str">
        <f t="shared" si="12"/>
        <v>109.3.20</v>
      </c>
      <c r="AW79" s="1438">
        <f t="shared" si="13"/>
        <v>43910</v>
      </c>
    </row>
    <row r="80" spans="1:49">
      <c r="A80" s="1135" t="s">
        <v>1378</v>
      </c>
      <c r="B80" s="1135" t="s">
        <v>1227</v>
      </c>
      <c r="C80" s="1135">
        <v>650</v>
      </c>
      <c r="D80" s="1135">
        <v>1.71</v>
      </c>
      <c r="E80" s="1135" t="s">
        <v>15186</v>
      </c>
      <c r="F80" s="1135" t="s">
        <v>1078</v>
      </c>
      <c r="G80" s="1135" t="s">
        <v>1095</v>
      </c>
      <c r="H80" s="1135" t="s">
        <v>1155</v>
      </c>
      <c r="I80" s="1135" t="s">
        <v>126</v>
      </c>
      <c r="J80" s="1135">
        <v>0.4</v>
      </c>
      <c r="K80" s="1135" t="s">
        <v>1347</v>
      </c>
      <c r="L80" s="1135" t="s">
        <v>1229</v>
      </c>
      <c r="M80" s="1135">
        <v>49.3</v>
      </c>
      <c r="N80" s="1135" t="s">
        <v>1039</v>
      </c>
      <c r="O80" s="1135">
        <v>1.2324999999999999</v>
      </c>
      <c r="P80" s="1135">
        <v>0.98599999999999999</v>
      </c>
      <c r="Q80" s="1135" t="s">
        <v>1073</v>
      </c>
      <c r="R80" s="1135">
        <v>24</v>
      </c>
      <c r="T80" s="1135">
        <v>31</v>
      </c>
      <c r="U80" s="1135">
        <v>3.4</v>
      </c>
      <c r="V80" s="1135" t="s">
        <v>663</v>
      </c>
      <c r="W80" s="1135">
        <v>30</v>
      </c>
      <c r="X80" s="1135">
        <v>10</v>
      </c>
      <c r="Y80" s="1135">
        <v>2</v>
      </c>
      <c r="Z80" s="1135">
        <v>4.5</v>
      </c>
      <c r="AA80" s="1135" t="s">
        <v>1377</v>
      </c>
      <c r="AH80" s="1135" t="s">
        <v>1057</v>
      </c>
      <c r="AM80" s="1136" t="s">
        <v>9307</v>
      </c>
      <c r="AN80" s="1136" t="s">
        <v>9308</v>
      </c>
      <c r="AO80" s="1136">
        <f t="shared" si="14"/>
        <v>650</v>
      </c>
      <c r="AP80" s="1136">
        <f t="shared" si="15"/>
        <v>1.71</v>
      </c>
      <c r="AQ80" s="1136" t="str">
        <f t="shared" si="16"/>
        <v>1-4-1S83°S撚</v>
      </c>
      <c r="AR80" s="1136" t="str">
        <f t="shared" si="17"/>
        <v>30</v>
      </c>
      <c r="AS80" s="1136" t="str">
        <f t="shared" si="18"/>
        <v>255/255/OFF</v>
      </c>
      <c r="AT80" s="1136" t="str">
        <f t="shared" si="19"/>
        <v>1-4-1S83°S撚</v>
      </c>
      <c r="AU80" s="1136" t="s">
        <v>15732</v>
      </c>
      <c r="AV80" s="1136" t="str">
        <f t="shared" si="12"/>
        <v>109.3.20</v>
      </c>
      <c r="AW80" s="1438">
        <f t="shared" si="13"/>
        <v>43910</v>
      </c>
    </row>
    <row r="81" spans="1:49">
      <c r="A81" s="1135" t="s">
        <v>1379</v>
      </c>
      <c r="B81" s="1135" t="s">
        <v>1102</v>
      </c>
      <c r="C81" s="1135">
        <v>600</v>
      </c>
      <c r="D81" s="1135">
        <v>1.6439999999999999</v>
      </c>
      <c r="E81" s="1135" t="s">
        <v>15183</v>
      </c>
      <c r="F81" s="1135" t="s">
        <v>1048</v>
      </c>
      <c r="G81" s="1135">
        <v>3</v>
      </c>
      <c r="H81" s="1135" t="s">
        <v>1103</v>
      </c>
      <c r="I81" s="1135" t="s">
        <v>126</v>
      </c>
      <c r="J81" s="1135">
        <v>1.4</v>
      </c>
      <c r="K81" s="1135" t="s">
        <v>1380</v>
      </c>
      <c r="L81" s="1135" t="s">
        <v>1105</v>
      </c>
      <c r="M81" s="1135">
        <v>51.8</v>
      </c>
      <c r="N81" s="1135" t="s">
        <v>1039</v>
      </c>
      <c r="O81" s="1135">
        <v>1.2949999999999999</v>
      </c>
      <c r="P81" s="1135">
        <v>1.036</v>
      </c>
      <c r="Q81" s="1135" t="s">
        <v>1106</v>
      </c>
      <c r="R81" s="1135">
        <v>25</v>
      </c>
      <c r="T81" s="1135">
        <v>41.8</v>
      </c>
      <c r="U81" s="1135">
        <v>6</v>
      </c>
      <c r="V81" s="1135" t="s">
        <v>663</v>
      </c>
      <c r="W81" s="1135">
        <v>95</v>
      </c>
      <c r="X81" s="1135">
        <v>40</v>
      </c>
      <c r="Y81" s="1135">
        <v>2.2000000000000002</v>
      </c>
      <c r="Z81" s="1135">
        <v>4</v>
      </c>
      <c r="AA81" s="1135" t="s">
        <v>1381</v>
      </c>
      <c r="AH81" s="1135" t="s">
        <v>1147</v>
      </c>
      <c r="AM81" s="1136" t="s">
        <v>9309</v>
      </c>
      <c r="AN81" s="1136" t="s">
        <v>9310</v>
      </c>
      <c r="AO81" s="1136">
        <f t="shared" si="14"/>
        <v>600</v>
      </c>
      <c r="AP81" s="1136">
        <f t="shared" si="15"/>
        <v>1.6439999999999999</v>
      </c>
      <c r="AQ81" s="1136" t="str">
        <f t="shared" si="16"/>
        <v>1-4-1S83°</v>
      </c>
      <c r="AR81" s="1136" t="str">
        <f t="shared" si="17"/>
        <v>31</v>
      </c>
      <c r="AS81" s="1136" t="str">
        <f t="shared" si="18"/>
        <v>195/195/OFF</v>
      </c>
      <c r="AT81" s="1136" t="str">
        <f t="shared" si="19"/>
        <v>1-4-1S83°</v>
      </c>
      <c r="AV81" s="1136" t="str">
        <f t="shared" si="12"/>
        <v>109.4.6</v>
      </c>
      <c r="AW81" s="1438">
        <f t="shared" si="13"/>
        <v>43927</v>
      </c>
    </row>
    <row r="82" spans="1:49">
      <c r="A82" s="1135" t="s">
        <v>1382</v>
      </c>
      <c r="B82" s="1135" t="s">
        <v>1383</v>
      </c>
      <c r="C82" s="1135">
        <v>550</v>
      </c>
      <c r="D82" s="1135">
        <v>1.645</v>
      </c>
      <c r="E82" s="1135" t="s">
        <v>15183</v>
      </c>
      <c r="F82" s="1135" t="s">
        <v>1048</v>
      </c>
      <c r="G82" s="1135" t="s">
        <v>1034</v>
      </c>
      <c r="H82" s="1135" t="s">
        <v>1384</v>
      </c>
      <c r="I82" s="1135" t="s">
        <v>126</v>
      </c>
      <c r="J82" s="1135">
        <v>0.6</v>
      </c>
      <c r="K82" s="1135" t="s">
        <v>1385</v>
      </c>
      <c r="L82" s="1135" t="s">
        <v>1130</v>
      </c>
      <c r="M82" s="1135">
        <v>51.5</v>
      </c>
      <c r="N82" s="1135" t="s">
        <v>1039</v>
      </c>
      <c r="O82" s="1135">
        <v>1.2875000000000001</v>
      </c>
      <c r="P82" s="1135">
        <v>1.03</v>
      </c>
      <c r="Q82" s="1135" t="s">
        <v>1131</v>
      </c>
      <c r="R82" s="1135">
        <v>23</v>
      </c>
      <c r="T82" s="1135">
        <v>21</v>
      </c>
      <c r="U82" s="1135">
        <v>3.3</v>
      </c>
      <c r="V82" s="1135" t="s">
        <v>663</v>
      </c>
      <c r="W82" s="1135">
        <v>125</v>
      </c>
      <c r="X82" s="1135">
        <v>85</v>
      </c>
      <c r="Y82" s="1135">
        <v>1.8</v>
      </c>
      <c r="Z82" s="1135">
        <v>4</v>
      </c>
      <c r="AA82" s="1135" t="s">
        <v>1386</v>
      </c>
      <c r="AH82" s="1135" t="s">
        <v>843</v>
      </c>
      <c r="AM82" s="1136" t="s">
        <v>9311</v>
      </c>
      <c r="AN82" s="1136" t="s">
        <v>9312</v>
      </c>
      <c r="AO82" s="1136">
        <f t="shared" si="14"/>
        <v>550</v>
      </c>
      <c r="AP82" s="1136">
        <f t="shared" si="15"/>
        <v>1.645</v>
      </c>
      <c r="AQ82" s="1136" t="str">
        <f t="shared" si="16"/>
        <v>1-4-1S83°</v>
      </c>
      <c r="AR82" s="1136" t="str">
        <f t="shared" si="17"/>
        <v>31</v>
      </c>
      <c r="AS82" s="1136" t="str">
        <f t="shared" si="18"/>
        <v>220/220/OFF</v>
      </c>
      <c r="AT82" s="1136" t="str">
        <f t="shared" si="19"/>
        <v>1-4-1S83°</v>
      </c>
      <c r="AV82" s="1136" t="str">
        <f t="shared" si="12"/>
        <v>109.6.3</v>
      </c>
      <c r="AW82" s="1438">
        <f t="shared" si="13"/>
        <v>43985</v>
      </c>
    </row>
    <row r="83" spans="1:49">
      <c r="A83" s="1135" t="s">
        <v>1387</v>
      </c>
      <c r="B83" s="1135" t="s">
        <v>1383</v>
      </c>
      <c r="C83" s="1135">
        <v>550</v>
      </c>
      <c r="D83" s="1135">
        <v>1.645</v>
      </c>
      <c r="E83" s="1135" t="s">
        <v>15183</v>
      </c>
      <c r="F83" s="1135" t="s">
        <v>1048</v>
      </c>
      <c r="G83" s="1135" t="s">
        <v>1034</v>
      </c>
      <c r="H83" s="1135" t="s">
        <v>1384</v>
      </c>
      <c r="I83" s="1135" t="s">
        <v>126</v>
      </c>
      <c r="J83" s="1135">
        <v>0.6</v>
      </c>
      <c r="K83" s="1135" t="s">
        <v>1385</v>
      </c>
      <c r="L83" s="1135" t="s">
        <v>1130</v>
      </c>
      <c r="M83" s="1135">
        <v>51.5</v>
      </c>
      <c r="N83" s="1135" t="s">
        <v>1039</v>
      </c>
      <c r="O83" s="1135">
        <v>1.2875000000000001</v>
      </c>
      <c r="P83" s="1135">
        <v>1.03</v>
      </c>
      <c r="Q83" s="1135" t="s">
        <v>1371</v>
      </c>
      <c r="R83" s="1135">
        <v>23</v>
      </c>
      <c r="T83" s="1135">
        <v>21</v>
      </c>
      <c r="U83" s="1135">
        <v>3.3</v>
      </c>
      <c r="V83" s="1135" t="s">
        <v>663</v>
      </c>
      <c r="W83" s="1135">
        <v>125</v>
      </c>
      <c r="X83" s="1135">
        <v>85</v>
      </c>
      <c r="Y83" s="1135">
        <v>1.8</v>
      </c>
      <c r="Z83" s="1135">
        <v>4</v>
      </c>
      <c r="AA83" s="1135" t="s">
        <v>1388</v>
      </c>
      <c r="AH83" s="1135" t="s">
        <v>959</v>
      </c>
      <c r="AM83" s="1136" t="s">
        <v>9313</v>
      </c>
      <c r="AN83" s="1136" t="s">
        <v>9314</v>
      </c>
      <c r="AO83" s="1136">
        <f t="shared" si="14"/>
        <v>550</v>
      </c>
      <c r="AP83" s="1136">
        <f t="shared" si="15"/>
        <v>1.645</v>
      </c>
      <c r="AQ83" s="1136" t="str">
        <f t="shared" si="16"/>
        <v>1-4-1S83°</v>
      </c>
      <c r="AR83" s="1136" t="str">
        <f t="shared" si="17"/>
        <v>31</v>
      </c>
      <c r="AS83" s="1136" t="str">
        <f t="shared" si="18"/>
        <v>220/220/OFF</v>
      </c>
      <c r="AT83" s="1136" t="str">
        <f t="shared" si="19"/>
        <v>1-4-1S83°</v>
      </c>
      <c r="AV83" s="1136" t="str">
        <f t="shared" si="12"/>
        <v>109.6.30</v>
      </c>
      <c r="AW83" s="1438">
        <f t="shared" si="13"/>
        <v>44012</v>
      </c>
    </row>
    <row r="84" spans="1:49">
      <c r="A84" s="1135" t="s">
        <v>1389</v>
      </c>
      <c r="B84" s="1135" t="s">
        <v>1248</v>
      </c>
      <c r="C84" s="1135">
        <v>550</v>
      </c>
      <c r="D84" s="1135">
        <v>1.74</v>
      </c>
      <c r="E84" s="1135" t="s">
        <v>15185</v>
      </c>
      <c r="F84" s="1135" t="s">
        <v>1078</v>
      </c>
      <c r="G84" s="1135" t="s">
        <v>1034</v>
      </c>
      <c r="H84" s="1135" t="s">
        <v>1166</v>
      </c>
      <c r="I84" s="1135" t="s">
        <v>1261</v>
      </c>
      <c r="J84" s="1135">
        <v>1</v>
      </c>
      <c r="K84" s="1135" t="s">
        <v>1390</v>
      </c>
      <c r="L84" s="1135" t="s">
        <v>1251</v>
      </c>
      <c r="M84" s="1135">
        <v>49.5</v>
      </c>
      <c r="N84" s="1135" t="s">
        <v>1039</v>
      </c>
      <c r="O84" s="1135">
        <v>1.2375</v>
      </c>
      <c r="P84" s="1135">
        <v>0.99</v>
      </c>
      <c r="Q84" s="1135" t="s">
        <v>1082</v>
      </c>
      <c r="R84" s="1135">
        <v>23</v>
      </c>
      <c r="T84" s="1135">
        <v>31</v>
      </c>
      <c r="U84" s="1135">
        <v>3.3</v>
      </c>
      <c r="V84" s="1135" t="s">
        <v>663</v>
      </c>
      <c r="W84" s="1135">
        <v>110</v>
      </c>
      <c r="X84" s="1135">
        <v>70</v>
      </c>
      <c r="Y84" s="1135">
        <v>2.7</v>
      </c>
      <c r="Z84" s="1135" t="s">
        <v>1391</v>
      </c>
      <c r="AA84" s="1135" t="s">
        <v>1392</v>
      </c>
      <c r="AH84" s="1135" t="s">
        <v>1393</v>
      </c>
      <c r="AM84" s="1136" t="s">
        <v>9315</v>
      </c>
      <c r="AN84" s="1136" t="s">
        <v>9316</v>
      </c>
      <c r="AO84" s="1136">
        <f t="shared" si="14"/>
        <v>550</v>
      </c>
      <c r="AP84" s="1136">
        <f t="shared" si="15"/>
        <v>1.74</v>
      </c>
      <c r="AQ84" s="1136" t="str">
        <f t="shared" si="16"/>
        <v>2-5-1S83°</v>
      </c>
      <c r="AR84" s="1136" t="str">
        <f t="shared" si="17"/>
        <v>30</v>
      </c>
      <c r="AS84" s="1136" t="str">
        <f t="shared" si="18"/>
        <v>168/OFF</v>
      </c>
      <c r="AT84" s="1136" t="str">
        <f t="shared" si="19"/>
        <v>2-5-1S83°</v>
      </c>
      <c r="AV84" s="1136" t="str">
        <f t="shared" si="12"/>
        <v>109.7.27</v>
      </c>
      <c r="AW84" s="1438">
        <f t="shared" si="13"/>
        <v>44039</v>
      </c>
    </row>
    <row r="85" spans="1:49">
      <c r="A85" s="1135" t="s">
        <v>1394</v>
      </c>
      <c r="B85" s="1135" t="s">
        <v>1077</v>
      </c>
      <c r="C85" s="1135">
        <v>650</v>
      </c>
      <c r="D85" s="1135">
        <v>1.7</v>
      </c>
      <c r="E85" s="1135" t="s">
        <v>15183</v>
      </c>
      <c r="F85" s="1135" t="s">
        <v>1078</v>
      </c>
      <c r="G85" s="1135" t="s">
        <v>1034</v>
      </c>
      <c r="H85" s="1135" t="s">
        <v>1395</v>
      </c>
      <c r="I85" s="1135" t="s">
        <v>126</v>
      </c>
      <c r="J85" s="1135">
        <v>0.7</v>
      </c>
      <c r="K85" s="1135" t="s">
        <v>1396</v>
      </c>
      <c r="L85" s="1135" t="s">
        <v>1081</v>
      </c>
      <c r="M85" s="1135">
        <v>51.5</v>
      </c>
      <c r="N85" s="1135" t="s">
        <v>1039</v>
      </c>
      <c r="O85" s="1135">
        <v>1.2875000000000001</v>
      </c>
      <c r="P85" s="1135">
        <v>1.03</v>
      </c>
      <c r="Q85" s="1135">
        <v>4</v>
      </c>
      <c r="R85" s="1135">
        <v>24.5</v>
      </c>
      <c r="T85" s="1135">
        <v>20</v>
      </c>
      <c r="U85" s="1135">
        <v>3.4</v>
      </c>
      <c r="V85" s="1135" t="s">
        <v>663</v>
      </c>
      <c r="W85" s="1135">
        <v>125</v>
      </c>
      <c r="X85" s="1135" t="s">
        <v>1157</v>
      </c>
      <c r="Y85" s="1135">
        <v>2.2000000000000002</v>
      </c>
      <c r="Z85" s="1135">
        <v>4</v>
      </c>
      <c r="AA85" s="1135" t="s">
        <v>1397</v>
      </c>
      <c r="AH85" s="1135" t="s">
        <v>474</v>
      </c>
      <c r="AI85" s="1135" t="s">
        <v>1075</v>
      </c>
      <c r="AM85" s="1136" t="s">
        <v>9317</v>
      </c>
      <c r="AN85" s="1136" t="s">
        <v>9318</v>
      </c>
      <c r="AO85" s="1136">
        <f t="shared" si="14"/>
        <v>650</v>
      </c>
      <c r="AP85" s="1136">
        <f t="shared" si="15"/>
        <v>1.7</v>
      </c>
      <c r="AQ85" s="1136" t="str">
        <f t="shared" si="16"/>
        <v>1-4-1S83°</v>
      </c>
      <c r="AR85" s="1136" t="str">
        <f t="shared" si="17"/>
        <v>30</v>
      </c>
      <c r="AS85" s="1136" t="str">
        <f t="shared" si="18"/>
        <v>242/242/OFF</v>
      </c>
      <c r="AT85" s="1136" t="str">
        <f t="shared" si="19"/>
        <v>1-4-1S83°</v>
      </c>
      <c r="AV85" s="1136" t="str">
        <f t="shared" si="12"/>
        <v>110.1.18</v>
      </c>
      <c r="AW85" s="1438">
        <f t="shared" si="13"/>
        <v>44214</v>
      </c>
    </row>
    <row r="86" spans="1:49">
      <c r="A86" s="1135" t="s">
        <v>1398</v>
      </c>
      <c r="B86" s="1135" t="s">
        <v>1077</v>
      </c>
      <c r="C86" s="1135">
        <v>650</v>
      </c>
      <c r="D86" s="1135">
        <v>1.7</v>
      </c>
      <c r="E86" s="1135" t="s">
        <v>15183</v>
      </c>
      <c r="F86" s="1135" t="s">
        <v>1078</v>
      </c>
      <c r="G86" s="1135" t="s">
        <v>1034</v>
      </c>
      <c r="H86" s="1135" t="s">
        <v>1395</v>
      </c>
      <c r="I86" s="1135" t="s">
        <v>126</v>
      </c>
      <c r="J86" s="1135">
        <v>0.7</v>
      </c>
      <c r="K86" s="1135" t="s">
        <v>1304</v>
      </c>
      <c r="L86" s="1135" t="s">
        <v>1081</v>
      </c>
      <c r="M86" s="1135">
        <v>51.5</v>
      </c>
      <c r="N86" s="1135" t="s">
        <v>1039</v>
      </c>
      <c r="O86" s="1135">
        <v>1.2875000000000001</v>
      </c>
      <c r="P86" s="1135">
        <v>1.03</v>
      </c>
      <c r="Q86" s="1135">
        <v>4</v>
      </c>
      <c r="R86" s="1135">
        <v>24.5</v>
      </c>
      <c r="T86" s="1135">
        <v>20</v>
      </c>
      <c r="U86" s="1135">
        <v>3.4</v>
      </c>
      <c r="V86" s="1135" t="s">
        <v>663</v>
      </c>
      <c r="W86" s="1135">
        <v>125</v>
      </c>
      <c r="X86" s="1135" t="s">
        <v>1157</v>
      </c>
      <c r="Y86" s="1135">
        <v>2.2000000000000002</v>
      </c>
      <c r="Z86" s="1135">
        <v>4</v>
      </c>
      <c r="AA86" s="1135" t="s">
        <v>1399</v>
      </c>
      <c r="AH86" s="1135" t="s">
        <v>1092</v>
      </c>
      <c r="AM86" s="1136" t="s">
        <v>9319</v>
      </c>
      <c r="AN86" s="1136" t="s">
        <v>9320</v>
      </c>
      <c r="AO86" s="1136">
        <f t="shared" si="14"/>
        <v>650</v>
      </c>
      <c r="AP86" s="1136">
        <f t="shared" si="15"/>
        <v>1.7</v>
      </c>
      <c r="AQ86" s="1136" t="str">
        <f t="shared" si="16"/>
        <v>1-4-1S83°</v>
      </c>
      <c r="AR86" s="1136" t="str">
        <f t="shared" si="17"/>
        <v>30</v>
      </c>
      <c r="AS86" s="1136" t="str">
        <f t="shared" si="18"/>
        <v>242/242/OFF</v>
      </c>
      <c r="AT86" s="1136" t="str">
        <f t="shared" si="19"/>
        <v>1-4-1S83°</v>
      </c>
      <c r="AV86" s="1136" t="str">
        <f t="shared" si="12"/>
        <v>110.2.1</v>
      </c>
      <c r="AW86" s="1438">
        <f t="shared" si="13"/>
        <v>44228</v>
      </c>
    </row>
    <row r="87" spans="1:49">
      <c r="A87" s="1135" t="s">
        <v>1400</v>
      </c>
      <c r="B87" s="1135" t="s">
        <v>1077</v>
      </c>
      <c r="C87" s="1135">
        <v>650</v>
      </c>
      <c r="D87" s="1135">
        <v>1.7</v>
      </c>
      <c r="E87" s="1135" t="s">
        <v>15183</v>
      </c>
      <c r="F87" s="1135" t="s">
        <v>1078</v>
      </c>
      <c r="G87" s="1135" t="s">
        <v>1034</v>
      </c>
      <c r="H87" s="1135" t="s">
        <v>1395</v>
      </c>
      <c r="I87" s="1135" t="s">
        <v>126</v>
      </c>
      <c r="J87" s="1135">
        <v>0.7</v>
      </c>
      <c r="K87" s="1135" t="s">
        <v>1304</v>
      </c>
      <c r="L87" s="1135" t="s">
        <v>1081</v>
      </c>
      <c r="M87" s="1135">
        <v>51.5</v>
      </c>
      <c r="N87" s="1135" t="s">
        <v>1039</v>
      </c>
      <c r="O87" s="1135">
        <v>1.2875000000000001</v>
      </c>
      <c r="P87" s="1135">
        <v>1.03</v>
      </c>
      <c r="Q87" s="1135">
        <v>4</v>
      </c>
      <c r="R87" s="1135">
        <v>24.5</v>
      </c>
      <c r="T87" s="1135">
        <v>20</v>
      </c>
      <c r="U87" s="1135">
        <v>3.4</v>
      </c>
      <c r="V87" s="1135" t="s">
        <v>663</v>
      </c>
      <c r="W87" s="1135">
        <v>125</v>
      </c>
      <c r="X87" s="1135" t="s">
        <v>1157</v>
      </c>
      <c r="Y87" s="1135">
        <v>2.2000000000000002</v>
      </c>
      <c r="Z87" s="1135">
        <v>4</v>
      </c>
      <c r="AA87" s="1135" t="s">
        <v>1401</v>
      </c>
      <c r="AH87" s="1135" t="s">
        <v>1338</v>
      </c>
      <c r="AM87" s="1136" t="s">
        <v>9321</v>
      </c>
      <c r="AN87" s="1136" t="s">
        <v>9322</v>
      </c>
      <c r="AO87" s="1136">
        <f t="shared" si="14"/>
        <v>650</v>
      </c>
      <c r="AP87" s="1136">
        <f t="shared" si="15"/>
        <v>1.7</v>
      </c>
      <c r="AQ87" s="1136" t="str">
        <f t="shared" si="16"/>
        <v>1-4-1S83°</v>
      </c>
      <c r="AR87" s="1136" t="str">
        <f t="shared" si="17"/>
        <v>30</v>
      </c>
      <c r="AS87" s="1136" t="str">
        <f t="shared" si="18"/>
        <v>242/242/OFF</v>
      </c>
      <c r="AT87" s="1136" t="str">
        <f t="shared" si="19"/>
        <v>1-4-1S83°</v>
      </c>
      <c r="AV87" s="1136" t="str">
        <f t="shared" si="12"/>
        <v>110.4.14</v>
      </c>
      <c r="AW87" s="1438">
        <f t="shared" si="13"/>
        <v>44300</v>
      </c>
    </row>
    <row r="88" spans="1:49">
      <c r="A88" s="1135" t="s">
        <v>1402</v>
      </c>
      <c r="B88" s="1135" t="s">
        <v>1077</v>
      </c>
      <c r="C88" s="1135">
        <v>650</v>
      </c>
      <c r="D88" s="1135">
        <v>1.7</v>
      </c>
      <c r="E88" s="1135" t="s">
        <v>15183</v>
      </c>
      <c r="F88" s="1135" t="s">
        <v>1078</v>
      </c>
      <c r="G88" s="1135" t="s">
        <v>1034</v>
      </c>
      <c r="H88" s="1135" t="s">
        <v>1395</v>
      </c>
      <c r="I88" s="1135" t="s">
        <v>126</v>
      </c>
      <c r="J88" s="1135">
        <v>0.7</v>
      </c>
      <c r="K88" s="1135" t="s">
        <v>1403</v>
      </c>
      <c r="L88" s="1135" t="s">
        <v>1081</v>
      </c>
      <c r="M88" s="1135">
        <v>51.5</v>
      </c>
      <c r="N88" s="1135" t="s">
        <v>1039</v>
      </c>
      <c r="O88" s="1135">
        <v>1.2875000000000001</v>
      </c>
      <c r="P88" s="1135">
        <v>1.03</v>
      </c>
      <c r="Q88" s="1135">
        <v>4</v>
      </c>
      <c r="R88" s="1135">
        <v>24.5</v>
      </c>
      <c r="T88" s="1135">
        <v>20</v>
      </c>
      <c r="U88" s="1135">
        <v>3.4</v>
      </c>
      <c r="V88" s="1135" t="s">
        <v>663</v>
      </c>
      <c r="W88" s="1135">
        <v>125</v>
      </c>
      <c r="X88" s="1135" t="s">
        <v>1157</v>
      </c>
      <c r="Y88" s="1135">
        <v>2.2000000000000002</v>
      </c>
      <c r="Z88" s="1135">
        <v>4</v>
      </c>
      <c r="AA88" s="1135" t="s">
        <v>1404</v>
      </c>
      <c r="AH88" s="1135" t="s">
        <v>969</v>
      </c>
      <c r="AI88" s="1135" t="s">
        <v>1075</v>
      </c>
      <c r="AM88" s="1136" t="s">
        <v>9323</v>
      </c>
      <c r="AN88" s="1136" t="s">
        <v>9324</v>
      </c>
      <c r="AO88" s="1136">
        <f t="shared" si="14"/>
        <v>650</v>
      </c>
      <c r="AP88" s="1136">
        <f t="shared" si="15"/>
        <v>1.7</v>
      </c>
      <c r="AQ88" s="1136" t="str">
        <f t="shared" si="16"/>
        <v>1-4-1S83°</v>
      </c>
      <c r="AR88" s="1136" t="str">
        <f t="shared" si="17"/>
        <v>30</v>
      </c>
      <c r="AS88" s="1136" t="str">
        <f t="shared" si="18"/>
        <v>242/242/OFF</v>
      </c>
      <c r="AT88" s="1136" t="str">
        <f t="shared" si="19"/>
        <v>1-4-1S83°</v>
      </c>
      <c r="AV88" s="1136" t="str">
        <f t="shared" si="12"/>
        <v>110.6.21</v>
      </c>
      <c r="AW88" s="1438">
        <f t="shared" si="13"/>
        <v>44368</v>
      </c>
    </row>
    <row r="89" spans="1:49">
      <c r="A89" s="1135" t="s">
        <v>1405</v>
      </c>
      <c r="B89" s="1135" t="s">
        <v>1077</v>
      </c>
      <c r="C89" s="1135">
        <v>650</v>
      </c>
      <c r="D89" s="1135">
        <v>1.7</v>
      </c>
      <c r="E89" s="1135" t="s">
        <v>15183</v>
      </c>
      <c r="F89" s="1135" t="s">
        <v>1078</v>
      </c>
      <c r="G89" s="1135" t="s">
        <v>1034</v>
      </c>
      <c r="H89" s="1135" t="s">
        <v>1395</v>
      </c>
      <c r="I89" s="1135" t="s">
        <v>126</v>
      </c>
      <c r="J89" s="1135">
        <v>0.7</v>
      </c>
      <c r="K89" s="1135" t="s">
        <v>1304</v>
      </c>
      <c r="L89" s="1135" t="s">
        <v>1081</v>
      </c>
      <c r="M89" s="1135">
        <v>51.5</v>
      </c>
      <c r="N89" s="1135" t="s">
        <v>1039</v>
      </c>
      <c r="O89" s="1135">
        <v>1.2875000000000001</v>
      </c>
      <c r="P89" s="1135">
        <v>1.03</v>
      </c>
      <c r="Q89" s="1135">
        <v>4</v>
      </c>
      <c r="R89" s="1135">
        <v>24.5</v>
      </c>
      <c r="T89" s="1135">
        <v>20</v>
      </c>
      <c r="U89" s="1135">
        <v>3.4</v>
      </c>
      <c r="V89" s="1135" t="s">
        <v>663</v>
      </c>
      <c r="W89" s="1135">
        <v>125</v>
      </c>
      <c r="X89" s="1135" t="s">
        <v>1157</v>
      </c>
      <c r="Y89" s="1135">
        <v>2.2000000000000002</v>
      </c>
      <c r="Z89" s="1135">
        <v>4</v>
      </c>
      <c r="AA89" s="1135" t="s">
        <v>1406</v>
      </c>
      <c r="AH89" s="1135" t="s">
        <v>699</v>
      </c>
      <c r="AI89" s="1135" t="s">
        <v>1075</v>
      </c>
      <c r="AM89" s="1136" t="s">
        <v>9325</v>
      </c>
      <c r="AN89" s="1136" t="s">
        <v>9326</v>
      </c>
      <c r="AO89" s="1136">
        <f t="shared" si="14"/>
        <v>650</v>
      </c>
      <c r="AP89" s="1136">
        <f t="shared" si="15"/>
        <v>1.7</v>
      </c>
      <c r="AQ89" s="1136" t="str">
        <f t="shared" si="16"/>
        <v>1-4-1S83°</v>
      </c>
      <c r="AR89" s="1136" t="str">
        <f t="shared" si="17"/>
        <v>30</v>
      </c>
      <c r="AS89" s="1136" t="str">
        <f t="shared" si="18"/>
        <v>242/242/OFF</v>
      </c>
      <c r="AT89" s="1136" t="str">
        <f t="shared" si="19"/>
        <v>1-4-1S83°</v>
      </c>
      <c r="AV89" s="1136" t="str">
        <f t="shared" si="12"/>
        <v>110.7.1</v>
      </c>
      <c r="AW89" s="1438">
        <f t="shared" si="13"/>
        <v>44378</v>
      </c>
    </row>
    <row r="90" spans="1:49">
      <c r="A90" s="1135" t="s">
        <v>1407</v>
      </c>
      <c r="B90" s="1135" t="s">
        <v>1077</v>
      </c>
      <c r="M90" s="1135">
        <v>51.5</v>
      </c>
      <c r="N90" s="1135" t="s">
        <v>1039</v>
      </c>
      <c r="O90" s="1135">
        <v>1.2875000000000001</v>
      </c>
      <c r="P90" s="1135">
        <v>1.03</v>
      </c>
      <c r="Q90" s="1135">
        <v>4</v>
      </c>
      <c r="R90" s="1135">
        <v>24.5</v>
      </c>
      <c r="T90" s="1135">
        <v>20</v>
      </c>
      <c r="U90" s="1135">
        <v>3.4</v>
      </c>
      <c r="V90" s="1135" t="s">
        <v>663</v>
      </c>
      <c r="W90" s="1135">
        <v>125</v>
      </c>
      <c r="X90" s="1135" t="s">
        <v>1157</v>
      </c>
      <c r="Y90" s="1135">
        <v>2.2000000000000002</v>
      </c>
      <c r="Z90" s="1135">
        <v>4</v>
      </c>
      <c r="AA90" s="1135" t="s">
        <v>1408</v>
      </c>
      <c r="AI90" s="1135" t="s">
        <v>1075</v>
      </c>
      <c r="AM90" s="1136" t="s">
        <v>9327</v>
      </c>
      <c r="AN90" s="1136" t="s">
        <v>9328</v>
      </c>
      <c r="AO90" s="1136">
        <f t="shared" si="14"/>
        <v>0</v>
      </c>
      <c r="AP90" s="1136">
        <f t="shared" si="15"/>
        <v>0</v>
      </c>
      <c r="AQ90" s="1136">
        <f t="shared" si="16"/>
        <v>0</v>
      </c>
      <c r="AR90" s="1136">
        <f t="shared" si="17"/>
        <v>0</v>
      </c>
      <c r="AS90" s="1136">
        <f t="shared" si="18"/>
        <v>0</v>
      </c>
      <c r="AT90" s="1136">
        <f t="shared" si="19"/>
        <v>0</v>
      </c>
      <c r="AV90" s="1136" t="str">
        <f t="shared" si="12"/>
        <v>110.9.10</v>
      </c>
      <c r="AW90" s="1438">
        <f t="shared" si="13"/>
        <v>44449</v>
      </c>
    </row>
    <row r="91" spans="1:49">
      <c r="A91" s="1135" t="s">
        <v>1409</v>
      </c>
      <c r="B91" s="1135" t="s">
        <v>1077</v>
      </c>
      <c r="C91" s="1135">
        <v>650</v>
      </c>
      <c r="D91" s="1135">
        <v>1.71</v>
      </c>
      <c r="E91" s="1135" t="s">
        <v>15183</v>
      </c>
      <c r="F91" s="1135" t="s">
        <v>1078</v>
      </c>
      <c r="G91" s="1135" t="s">
        <v>1034</v>
      </c>
      <c r="H91" s="1135" t="s">
        <v>1395</v>
      </c>
      <c r="I91" s="1135" t="s">
        <v>126</v>
      </c>
      <c r="J91" s="1135">
        <v>0.7</v>
      </c>
      <c r="K91" s="1135" t="s">
        <v>1304</v>
      </c>
      <c r="L91" s="1135" t="s">
        <v>1081</v>
      </c>
      <c r="M91" s="1135">
        <v>51.5</v>
      </c>
      <c r="N91" s="1135" t="s">
        <v>1039</v>
      </c>
      <c r="O91" s="1135">
        <v>1.2875000000000001</v>
      </c>
      <c r="P91" s="1135">
        <v>1.03</v>
      </c>
      <c r="Q91" s="1135">
        <v>4</v>
      </c>
      <c r="R91" s="1135">
        <v>24.5</v>
      </c>
      <c r="T91" s="1135">
        <v>20</v>
      </c>
      <c r="U91" s="1135">
        <v>3.4</v>
      </c>
      <c r="V91" s="1135" t="s">
        <v>663</v>
      </c>
      <c r="W91" s="1135">
        <v>125</v>
      </c>
      <c r="X91" s="1135" t="s">
        <v>1157</v>
      </c>
      <c r="Y91" s="1135">
        <v>2.2000000000000002</v>
      </c>
      <c r="Z91" s="1135">
        <v>4</v>
      </c>
      <c r="AA91" s="1135" t="s">
        <v>1410</v>
      </c>
      <c r="AH91" s="1135" t="s">
        <v>1280</v>
      </c>
      <c r="AI91" s="1135" t="s">
        <v>1075</v>
      </c>
      <c r="AM91" s="1136" t="s">
        <v>9329</v>
      </c>
      <c r="AN91" s="1136" t="s">
        <v>9330</v>
      </c>
      <c r="AO91" s="1136">
        <f t="shared" si="14"/>
        <v>650</v>
      </c>
      <c r="AP91" s="1136">
        <f t="shared" si="15"/>
        <v>1.71</v>
      </c>
      <c r="AQ91" s="1136" t="str">
        <f t="shared" si="16"/>
        <v>1-4-1S83°</v>
      </c>
      <c r="AR91" s="1136" t="str">
        <f t="shared" si="17"/>
        <v>30</v>
      </c>
      <c r="AS91" s="1136" t="str">
        <f t="shared" si="18"/>
        <v>242/242/OFF</v>
      </c>
      <c r="AT91" s="1136" t="str">
        <f t="shared" si="19"/>
        <v>1-4-1S83°</v>
      </c>
      <c r="AV91" s="1136" t="str">
        <f t="shared" si="12"/>
        <v>110.8.11</v>
      </c>
      <c r="AW91" s="1438">
        <f t="shared" si="13"/>
        <v>44419</v>
      </c>
    </row>
    <row r="92" spans="1:49">
      <c r="A92" s="1135" t="s">
        <v>1411</v>
      </c>
      <c r="B92" s="1135" t="s">
        <v>1383</v>
      </c>
      <c r="C92" s="1135">
        <v>550</v>
      </c>
      <c r="D92" s="1135">
        <v>1.645</v>
      </c>
      <c r="E92" s="1135" t="s">
        <v>15183</v>
      </c>
      <c r="F92" s="1135" t="s">
        <v>1412</v>
      </c>
      <c r="G92" s="1135" t="s">
        <v>1413</v>
      </c>
      <c r="H92" s="1135" t="s">
        <v>1128</v>
      </c>
      <c r="I92" s="1135" t="s">
        <v>126</v>
      </c>
      <c r="J92" s="1135">
        <v>0.6</v>
      </c>
      <c r="K92" s="1135" t="s">
        <v>1414</v>
      </c>
      <c r="L92" s="1135" t="s">
        <v>1130</v>
      </c>
      <c r="M92" s="1135">
        <v>51.5</v>
      </c>
      <c r="N92" s="1135" t="s">
        <v>1039</v>
      </c>
      <c r="O92" s="1135">
        <v>1.2875000000000001</v>
      </c>
      <c r="P92" s="1135">
        <v>1.03</v>
      </c>
      <c r="Q92" s="1135" t="s">
        <v>1415</v>
      </c>
      <c r="R92" s="1135">
        <v>23</v>
      </c>
      <c r="T92" s="1135">
        <v>21</v>
      </c>
      <c r="U92" s="1135">
        <v>3.3</v>
      </c>
      <c r="V92" s="1135" t="s">
        <v>663</v>
      </c>
      <c r="W92" s="1135">
        <v>125</v>
      </c>
      <c r="X92" s="1135">
        <v>85</v>
      </c>
      <c r="Y92" s="1135">
        <v>1.8</v>
      </c>
      <c r="Z92" s="1135">
        <v>4</v>
      </c>
      <c r="AA92" s="1135" t="s">
        <v>1416</v>
      </c>
      <c r="AH92" s="1135" t="s">
        <v>969</v>
      </c>
      <c r="AM92" s="1136" t="s">
        <v>9331</v>
      </c>
      <c r="AN92" s="1136" t="s">
        <v>9332</v>
      </c>
      <c r="AO92" s="1136">
        <f t="shared" si="14"/>
        <v>550</v>
      </c>
      <c r="AP92" s="1136">
        <f t="shared" si="15"/>
        <v>1.645</v>
      </c>
      <c r="AQ92" s="1136" t="str">
        <f t="shared" si="16"/>
        <v>1-4-1S83°</v>
      </c>
      <c r="AR92" s="1136" t="str">
        <f t="shared" si="17"/>
        <v>30.7</v>
      </c>
      <c r="AS92" s="1136" t="str">
        <f t="shared" si="18"/>
        <v>237/237/OFF</v>
      </c>
      <c r="AT92" s="1136" t="str">
        <f t="shared" si="19"/>
        <v>1-4-1S83°</v>
      </c>
      <c r="AV92" s="1136" t="str">
        <f t="shared" si="12"/>
        <v>109.8.9</v>
      </c>
      <c r="AW92" s="1438">
        <f t="shared" si="13"/>
        <v>44052</v>
      </c>
    </row>
    <row r="93" spans="1:49">
      <c r="A93" s="1135" t="s">
        <v>1417</v>
      </c>
      <c r="B93" s="1135" t="s">
        <v>1383</v>
      </c>
      <c r="C93" s="1135">
        <v>550</v>
      </c>
      <c r="D93" s="1135">
        <v>1.645</v>
      </c>
      <c r="E93" s="1135" t="s">
        <v>15183</v>
      </c>
      <c r="F93" s="1135" t="s">
        <v>1412</v>
      </c>
      <c r="G93" s="1135" t="s">
        <v>1034</v>
      </c>
      <c r="H93" s="1135" t="s">
        <v>1128</v>
      </c>
      <c r="I93" s="1135" t="s">
        <v>126</v>
      </c>
      <c r="J93" s="1135">
        <v>0.7</v>
      </c>
      <c r="K93" s="1135" t="s">
        <v>1418</v>
      </c>
      <c r="L93" s="1135" t="s">
        <v>1130</v>
      </c>
      <c r="M93" s="1135">
        <v>51.5</v>
      </c>
      <c r="N93" s="1135" t="s">
        <v>1039</v>
      </c>
      <c r="O93" s="1135">
        <v>1.2875000000000001</v>
      </c>
      <c r="P93" s="1135">
        <v>1.03</v>
      </c>
      <c r="Q93" s="1135" t="s">
        <v>1415</v>
      </c>
      <c r="R93" s="1135">
        <v>23</v>
      </c>
      <c r="T93" s="1135">
        <v>21</v>
      </c>
      <c r="U93" s="1135">
        <v>3.3</v>
      </c>
      <c r="V93" s="1135" t="s">
        <v>663</v>
      </c>
      <c r="W93" s="1135">
        <v>125</v>
      </c>
      <c r="X93" s="1135">
        <v>85</v>
      </c>
      <c r="Y93" s="1135">
        <v>1.8</v>
      </c>
      <c r="Z93" s="1135" t="s">
        <v>1240</v>
      </c>
      <c r="AA93" s="1135" t="s">
        <v>1419</v>
      </c>
      <c r="AH93" s="1135" t="s">
        <v>699</v>
      </c>
      <c r="AM93" s="1136" t="s">
        <v>9333</v>
      </c>
      <c r="AN93" s="1136" t="s">
        <v>9334</v>
      </c>
      <c r="AO93" s="1136">
        <f t="shared" si="14"/>
        <v>550</v>
      </c>
      <c r="AP93" s="1136">
        <f t="shared" si="15"/>
        <v>1.645</v>
      </c>
      <c r="AQ93" s="1136" t="str">
        <f t="shared" si="16"/>
        <v>1-4-1S83°</v>
      </c>
      <c r="AR93" s="1136" t="str">
        <f t="shared" si="17"/>
        <v>30.7</v>
      </c>
      <c r="AS93" s="1136" t="str">
        <f t="shared" si="18"/>
        <v>237/237/OFF</v>
      </c>
      <c r="AT93" s="1136" t="str">
        <f t="shared" si="19"/>
        <v>1-4-1S83°</v>
      </c>
      <c r="AV93" s="1136" t="str">
        <f t="shared" si="12"/>
        <v>109.8.17</v>
      </c>
      <c r="AW93" s="1438">
        <f t="shared" si="13"/>
        <v>44060</v>
      </c>
    </row>
    <row r="94" spans="1:49">
      <c r="A94" s="1135" t="s">
        <v>1420</v>
      </c>
      <c r="B94" s="1135" t="s">
        <v>1383</v>
      </c>
      <c r="C94" s="1135">
        <v>550</v>
      </c>
      <c r="D94" s="1135">
        <v>1.645</v>
      </c>
      <c r="E94" s="1135" t="s">
        <v>15183</v>
      </c>
      <c r="F94" s="1135" t="s">
        <v>1412</v>
      </c>
      <c r="G94" s="1135" t="s">
        <v>1034</v>
      </c>
      <c r="H94" s="1135" t="s">
        <v>1421</v>
      </c>
      <c r="I94" s="1135" t="s">
        <v>126</v>
      </c>
      <c r="J94" s="1135">
        <v>0.7</v>
      </c>
      <c r="K94" s="1135" t="s">
        <v>1422</v>
      </c>
      <c r="L94" s="1135" t="s">
        <v>1130</v>
      </c>
      <c r="M94" s="1135">
        <v>51.5</v>
      </c>
      <c r="N94" s="1135" t="s">
        <v>1039</v>
      </c>
      <c r="O94" s="1135">
        <v>1.2875000000000001</v>
      </c>
      <c r="P94" s="1135">
        <v>1.03</v>
      </c>
      <c r="Q94" s="1135" t="s">
        <v>1415</v>
      </c>
      <c r="R94" s="1135">
        <v>23</v>
      </c>
      <c r="T94" s="1135">
        <v>21</v>
      </c>
      <c r="U94" s="1135">
        <v>3.3</v>
      </c>
      <c r="V94" s="1135" t="s">
        <v>663</v>
      </c>
      <c r="W94" s="1135">
        <v>125</v>
      </c>
      <c r="X94" s="1135">
        <v>85</v>
      </c>
      <c r="Y94" s="1135">
        <v>1.8</v>
      </c>
      <c r="Z94" s="1135" t="s">
        <v>1423</v>
      </c>
      <c r="AA94" s="1135" t="s">
        <v>1424</v>
      </c>
      <c r="AH94" s="1135" t="s">
        <v>959</v>
      </c>
      <c r="AM94" s="1136" t="s">
        <v>9335</v>
      </c>
      <c r="AN94" s="1136" t="s">
        <v>9336</v>
      </c>
      <c r="AO94" s="1136">
        <f t="shared" si="14"/>
        <v>550</v>
      </c>
      <c r="AP94" s="1136">
        <f t="shared" si="15"/>
        <v>1.645</v>
      </c>
      <c r="AQ94" s="1136" t="str">
        <f t="shared" si="16"/>
        <v>1-4-1S83°</v>
      </c>
      <c r="AR94" s="1136" t="str">
        <f t="shared" si="17"/>
        <v>30.7</v>
      </c>
      <c r="AS94" s="1136" t="str">
        <f t="shared" si="18"/>
        <v>232/232/OFF</v>
      </c>
      <c r="AT94" s="1136" t="str">
        <f t="shared" si="19"/>
        <v>1-4-1S83°</v>
      </c>
      <c r="AV94" s="1136" t="str">
        <f t="shared" si="12"/>
        <v>109.8.27</v>
      </c>
      <c r="AW94" s="1438">
        <f t="shared" si="13"/>
        <v>44070</v>
      </c>
    </row>
    <row r="95" spans="1:49">
      <c r="A95" s="1135" t="s">
        <v>1425</v>
      </c>
      <c r="B95" s="1135" t="s">
        <v>1426</v>
      </c>
      <c r="C95" s="1135">
        <v>550</v>
      </c>
      <c r="D95" s="1135">
        <v>1.78</v>
      </c>
      <c r="E95" s="1135" t="s">
        <v>15183</v>
      </c>
      <c r="F95" s="1135" t="s">
        <v>1078</v>
      </c>
      <c r="G95" s="1135" t="s">
        <v>1110</v>
      </c>
      <c r="H95" s="1135" t="s">
        <v>1123</v>
      </c>
      <c r="I95" s="1135" t="s">
        <v>126</v>
      </c>
      <c r="J95" s="1135">
        <v>1.1000000000000001</v>
      </c>
      <c r="K95" s="1135" t="s">
        <v>1427</v>
      </c>
      <c r="L95" s="1135" t="s">
        <v>1428</v>
      </c>
      <c r="M95" s="1135">
        <v>51.2</v>
      </c>
      <c r="N95" s="1135" t="s">
        <v>1039</v>
      </c>
      <c r="O95" s="1135">
        <v>1.2800000000000002</v>
      </c>
      <c r="P95" s="1135">
        <v>1.024</v>
      </c>
      <c r="Q95" s="1135" t="s">
        <v>1358</v>
      </c>
      <c r="R95" s="1135">
        <v>23.5</v>
      </c>
      <c r="T95" s="1135">
        <v>30.5</v>
      </c>
      <c r="U95" s="1135">
        <v>3.8</v>
      </c>
      <c r="V95" s="1135" t="s">
        <v>663</v>
      </c>
      <c r="W95" s="1135">
        <v>115</v>
      </c>
      <c r="X95" s="1135">
        <v>80</v>
      </c>
      <c r="Y95" s="1135" t="s">
        <v>1429</v>
      </c>
      <c r="Z95" s="1135" t="s">
        <v>1430</v>
      </c>
      <c r="AA95" s="1135" t="s">
        <v>1431</v>
      </c>
      <c r="AH95" s="1135" t="s">
        <v>833</v>
      </c>
      <c r="AM95" s="1136" t="s">
        <v>9337</v>
      </c>
      <c r="AN95" s="1136" t="s">
        <v>9338</v>
      </c>
      <c r="AO95" s="1136">
        <f t="shared" si="14"/>
        <v>550</v>
      </c>
      <c r="AP95" s="1136">
        <f t="shared" si="15"/>
        <v>1.78</v>
      </c>
      <c r="AQ95" s="1136" t="str">
        <f t="shared" si="16"/>
        <v>1-4-1S83°</v>
      </c>
      <c r="AR95" s="1136" t="str">
        <f t="shared" si="17"/>
        <v>30</v>
      </c>
      <c r="AS95" s="1136" t="str">
        <f t="shared" si="18"/>
        <v>250/250/OFF</v>
      </c>
      <c r="AT95" s="1136" t="str">
        <f t="shared" si="19"/>
        <v>1-4-1S83°</v>
      </c>
      <c r="AV95" s="1136" t="str">
        <f t="shared" si="12"/>
        <v>109.9.1</v>
      </c>
      <c r="AW95" s="1438">
        <f t="shared" si="13"/>
        <v>44075</v>
      </c>
    </row>
    <row r="96" spans="1:49">
      <c r="A96" s="1135" t="s">
        <v>1432</v>
      </c>
      <c r="B96" s="1135" t="s">
        <v>1248</v>
      </c>
      <c r="C96" s="1135">
        <v>550</v>
      </c>
      <c r="D96" s="1135">
        <v>1.72</v>
      </c>
      <c r="E96" s="1135" t="s">
        <v>15183</v>
      </c>
      <c r="F96" s="1135" t="s">
        <v>1078</v>
      </c>
      <c r="G96" s="1135" t="s">
        <v>1034</v>
      </c>
      <c r="H96" s="1135" t="s">
        <v>1320</v>
      </c>
      <c r="I96" s="1135" t="s">
        <v>126</v>
      </c>
      <c r="J96" s="1135">
        <v>1</v>
      </c>
      <c r="K96" s="1135" t="s">
        <v>1390</v>
      </c>
      <c r="L96" s="1135" t="s">
        <v>1251</v>
      </c>
      <c r="M96" s="1135">
        <v>49.5</v>
      </c>
      <c r="N96" s="1135" t="s">
        <v>1039</v>
      </c>
      <c r="O96" s="1135">
        <v>1.2375</v>
      </c>
      <c r="P96" s="1135">
        <v>0.99</v>
      </c>
      <c r="Q96" s="1135" t="s">
        <v>1055</v>
      </c>
      <c r="R96" s="1135">
        <v>23</v>
      </c>
      <c r="T96" s="1135">
        <v>31</v>
      </c>
      <c r="U96" s="1135">
        <v>3.3</v>
      </c>
      <c r="V96" s="1135" t="s">
        <v>663</v>
      </c>
      <c r="W96" s="1135">
        <v>110</v>
      </c>
      <c r="X96" s="1135">
        <v>70</v>
      </c>
      <c r="Y96" s="1135" t="s">
        <v>1433</v>
      </c>
      <c r="Z96" s="1135">
        <v>4.5</v>
      </c>
      <c r="AA96" s="1135" t="s">
        <v>1434</v>
      </c>
      <c r="AH96" s="1135" t="s">
        <v>959</v>
      </c>
      <c r="AM96" s="1136" t="s">
        <v>9339</v>
      </c>
      <c r="AN96" s="1136" t="s">
        <v>9340</v>
      </c>
      <c r="AO96" s="1136">
        <f t="shared" si="14"/>
        <v>550</v>
      </c>
      <c r="AP96" s="1136">
        <f t="shared" si="15"/>
        <v>1.72</v>
      </c>
      <c r="AQ96" s="1136" t="str">
        <f t="shared" si="16"/>
        <v>1-4-1S83°</v>
      </c>
      <c r="AR96" s="1136" t="str">
        <f t="shared" si="17"/>
        <v>30</v>
      </c>
      <c r="AS96" s="1136" t="str">
        <f t="shared" si="18"/>
        <v>230/230/OFF</v>
      </c>
      <c r="AT96" s="1136" t="str">
        <f t="shared" si="19"/>
        <v>1-4-1S83°</v>
      </c>
      <c r="AV96" s="1136" t="str">
        <f t="shared" si="12"/>
        <v>109.9.30</v>
      </c>
      <c r="AW96" s="1438">
        <f t="shared" si="13"/>
        <v>44104</v>
      </c>
    </row>
    <row r="97" spans="1:49">
      <c r="A97" s="1135" t="s">
        <v>1435</v>
      </c>
      <c r="B97" s="1135" t="s">
        <v>1204</v>
      </c>
      <c r="C97" s="1135">
        <v>600</v>
      </c>
      <c r="D97" s="1135">
        <v>1.42</v>
      </c>
      <c r="E97" s="1135" t="s">
        <v>663</v>
      </c>
      <c r="F97" s="1135" t="s">
        <v>1375</v>
      </c>
      <c r="G97" s="1135">
        <v>1.96</v>
      </c>
      <c r="H97" s="1135" t="s">
        <v>1328</v>
      </c>
      <c r="I97" s="1135" t="s">
        <v>1206</v>
      </c>
      <c r="J97" s="1135">
        <v>1.5</v>
      </c>
      <c r="K97" s="1135" t="s">
        <v>1436</v>
      </c>
      <c r="L97" s="1135" t="s">
        <v>455</v>
      </c>
      <c r="M97" s="1135">
        <v>55.7</v>
      </c>
      <c r="N97" s="1135" t="s">
        <v>1039</v>
      </c>
      <c r="O97" s="1135">
        <v>1.3925000000000001</v>
      </c>
      <c r="P97" s="1135">
        <v>1.1140000000000001</v>
      </c>
      <c r="Q97" s="1135" t="s">
        <v>1437</v>
      </c>
      <c r="R97" s="1135">
        <v>61</v>
      </c>
      <c r="T97" s="1135" t="s">
        <v>663</v>
      </c>
      <c r="U97" s="1135">
        <v>37</v>
      </c>
      <c r="V97" s="1135" t="s">
        <v>663</v>
      </c>
      <c r="W97" s="1135" t="s">
        <v>663</v>
      </c>
      <c r="X97" s="1135" t="s">
        <v>663</v>
      </c>
      <c r="Y97" s="1135" t="s">
        <v>663</v>
      </c>
      <c r="Z97" s="1135" t="s">
        <v>663</v>
      </c>
      <c r="AA97" s="1135" t="s">
        <v>1438</v>
      </c>
      <c r="AH97" s="1135" t="s">
        <v>1338</v>
      </c>
      <c r="AM97" s="1136" t="s">
        <v>9341</v>
      </c>
      <c r="AN97" s="1136" t="s">
        <v>9342</v>
      </c>
      <c r="AO97" s="1136">
        <f t="shared" si="14"/>
        <v>600</v>
      </c>
      <c r="AP97" s="1136">
        <f t="shared" si="15"/>
        <v>1.42</v>
      </c>
      <c r="AQ97" s="1136" t="str">
        <f t="shared" si="16"/>
        <v>NA</v>
      </c>
      <c r="AR97" s="1136" t="str">
        <f t="shared" si="17"/>
        <v>31.8</v>
      </c>
      <c r="AS97" s="1136" t="str">
        <f t="shared" si="18"/>
        <v>OFF/123</v>
      </c>
      <c r="AT97" s="1136" t="str">
        <f t="shared" si="19"/>
        <v>NA</v>
      </c>
      <c r="AV97" s="1136" t="str">
        <f t="shared" si="12"/>
        <v>109.10.7</v>
      </c>
      <c r="AW97" s="1438">
        <f t="shared" si="13"/>
        <v>44111</v>
      </c>
    </row>
    <row r="98" spans="1:49">
      <c r="A98" s="1135" t="s">
        <v>1439</v>
      </c>
      <c r="B98" s="1135" t="s">
        <v>1383</v>
      </c>
      <c r="C98" s="1135">
        <v>550</v>
      </c>
      <c r="D98" s="1135">
        <v>1.645</v>
      </c>
      <c r="E98" s="1135" t="s">
        <v>15183</v>
      </c>
      <c r="F98" s="1135" t="s">
        <v>1412</v>
      </c>
      <c r="G98" s="1135" t="s">
        <v>1034</v>
      </c>
      <c r="H98" s="1135" t="s">
        <v>1320</v>
      </c>
      <c r="I98" s="1135" t="s">
        <v>126</v>
      </c>
      <c r="J98" s="1135">
        <v>0.7</v>
      </c>
      <c r="K98" s="1135" t="s">
        <v>1440</v>
      </c>
      <c r="L98" s="1135" t="s">
        <v>1130</v>
      </c>
      <c r="M98" s="1135">
        <v>51.5</v>
      </c>
      <c r="N98" s="1135" t="s">
        <v>1039</v>
      </c>
      <c r="O98" s="1135">
        <v>1.2875000000000001</v>
      </c>
      <c r="P98" s="1135">
        <v>1.03</v>
      </c>
      <c r="Q98" s="1135" t="s">
        <v>1371</v>
      </c>
      <c r="R98" s="1135">
        <v>23</v>
      </c>
      <c r="T98" s="1135">
        <v>21</v>
      </c>
      <c r="U98" s="1135">
        <v>3.3</v>
      </c>
      <c r="V98" s="1135" t="s">
        <v>663</v>
      </c>
      <c r="W98" s="1135">
        <v>125</v>
      </c>
      <c r="X98" s="1135">
        <v>85</v>
      </c>
      <c r="Y98" s="1135">
        <v>1.8</v>
      </c>
      <c r="Z98" s="1135">
        <v>4</v>
      </c>
      <c r="AA98" s="1135" t="s">
        <v>1441</v>
      </c>
      <c r="AH98" s="1135" t="s">
        <v>1060</v>
      </c>
      <c r="AM98" s="1136" t="s">
        <v>9343</v>
      </c>
      <c r="AN98" s="1136" t="s">
        <v>9344</v>
      </c>
      <c r="AO98" s="1136">
        <f t="shared" si="14"/>
        <v>550</v>
      </c>
      <c r="AP98" s="1136">
        <f t="shared" si="15"/>
        <v>1.645</v>
      </c>
      <c r="AQ98" s="1136" t="str">
        <f t="shared" si="16"/>
        <v>1-4-1S83°</v>
      </c>
      <c r="AR98" s="1136" t="str">
        <f t="shared" si="17"/>
        <v>30.7</v>
      </c>
      <c r="AS98" s="1136" t="str">
        <f t="shared" si="18"/>
        <v>230/230/OFF</v>
      </c>
      <c r="AT98" s="1136" t="str">
        <f t="shared" si="19"/>
        <v>1-4-1S83°</v>
      </c>
      <c r="AV98" s="1136" t="str">
        <f t="shared" si="12"/>
        <v>109.10.19</v>
      </c>
      <c r="AW98" s="1438">
        <f t="shared" si="13"/>
        <v>44123</v>
      </c>
    </row>
    <row r="99" spans="1:49">
      <c r="A99" s="1135" t="s">
        <v>1442</v>
      </c>
      <c r="B99" s="1135" t="s">
        <v>1204</v>
      </c>
      <c r="C99" s="1135">
        <v>600</v>
      </c>
      <c r="D99" s="1135">
        <v>1.42</v>
      </c>
      <c r="E99" s="1135" t="s">
        <v>663</v>
      </c>
      <c r="F99" s="1135" t="s">
        <v>1443</v>
      </c>
      <c r="G99" s="1135">
        <v>1.96</v>
      </c>
      <c r="H99" s="1135" t="s">
        <v>1328</v>
      </c>
      <c r="I99" s="1135" t="s">
        <v>1206</v>
      </c>
      <c r="J99" s="1135">
        <v>1.5</v>
      </c>
      <c r="K99" s="1135" t="s">
        <v>1444</v>
      </c>
      <c r="L99" s="1135" t="s">
        <v>455</v>
      </c>
      <c r="M99" s="1135">
        <v>56</v>
      </c>
      <c r="N99" s="1135" t="s">
        <v>1039</v>
      </c>
      <c r="O99" s="1135">
        <v>1.4000000000000001</v>
      </c>
      <c r="P99" s="1135">
        <v>1.1200000000000001</v>
      </c>
      <c r="Q99" s="1135" t="s">
        <v>1437</v>
      </c>
      <c r="R99" s="1135">
        <v>61</v>
      </c>
      <c r="T99" s="1135" t="s">
        <v>663</v>
      </c>
      <c r="U99" s="1135">
        <v>34</v>
      </c>
      <c r="V99" s="1135" t="s">
        <v>663</v>
      </c>
      <c r="W99" s="1135" t="s">
        <v>663</v>
      </c>
      <c r="X99" s="1135" t="s">
        <v>663</v>
      </c>
      <c r="Y99" s="1135" t="s">
        <v>663</v>
      </c>
      <c r="Z99" s="1135" t="s">
        <v>663</v>
      </c>
      <c r="AA99" s="1135" t="s">
        <v>1445</v>
      </c>
      <c r="AH99" s="1135" t="s">
        <v>1057</v>
      </c>
      <c r="AM99" s="1136" t="s">
        <v>9345</v>
      </c>
      <c r="AN99" s="1136" t="s">
        <v>9346</v>
      </c>
      <c r="AO99" s="1136">
        <f t="shared" si="14"/>
        <v>600</v>
      </c>
      <c r="AP99" s="1136">
        <f t="shared" si="15"/>
        <v>1.42</v>
      </c>
      <c r="AQ99" s="1136" t="str">
        <f t="shared" si="16"/>
        <v>NA</v>
      </c>
      <c r="AR99" s="1136" t="str">
        <f t="shared" si="17"/>
        <v>31.2</v>
      </c>
      <c r="AS99" s="1136" t="str">
        <f t="shared" si="18"/>
        <v>OFF/123</v>
      </c>
      <c r="AT99" s="1136" t="str">
        <f t="shared" si="19"/>
        <v>NA</v>
      </c>
      <c r="AV99" s="1136" t="str">
        <f t="shared" si="12"/>
        <v>109.10.21</v>
      </c>
      <c r="AW99" s="1438">
        <f t="shared" si="13"/>
        <v>44125</v>
      </c>
    </row>
    <row r="100" spans="1:49">
      <c r="A100" s="1135" t="s">
        <v>1446</v>
      </c>
      <c r="B100" s="1135" t="s">
        <v>1447</v>
      </c>
      <c r="C100" s="1135">
        <v>500</v>
      </c>
      <c r="D100" s="1135">
        <v>1.71</v>
      </c>
      <c r="E100" s="1135" t="s">
        <v>15185</v>
      </c>
      <c r="F100" s="1135" t="s">
        <v>1078</v>
      </c>
      <c r="G100" s="1135" t="s">
        <v>1034</v>
      </c>
      <c r="H100" s="1135" t="s">
        <v>1448</v>
      </c>
      <c r="I100" s="1135" t="s">
        <v>1167</v>
      </c>
      <c r="J100" s="1135">
        <v>0.9</v>
      </c>
      <c r="K100" s="1135" t="s">
        <v>1449</v>
      </c>
      <c r="L100" s="1135" t="s">
        <v>1450</v>
      </c>
      <c r="M100" s="1135">
        <v>50.5</v>
      </c>
      <c r="N100" s="1135" t="s">
        <v>1039</v>
      </c>
      <c r="O100" s="1135">
        <v>1.2625000000000002</v>
      </c>
      <c r="P100" s="1135">
        <v>1.01</v>
      </c>
      <c r="Q100" s="1135" t="s">
        <v>1451</v>
      </c>
      <c r="R100" s="1135">
        <v>26</v>
      </c>
      <c r="T100" s="1135">
        <v>4.7</v>
      </c>
      <c r="U100" s="1135">
        <v>6.5</v>
      </c>
      <c r="V100" s="1135" t="s">
        <v>663</v>
      </c>
      <c r="W100" s="1135">
        <v>165</v>
      </c>
      <c r="X100" s="1135">
        <v>85</v>
      </c>
      <c r="Y100" s="1135">
        <v>2.2000000000000002</v>
      </c>
      <c r="Z100" s="1135" t="s">
        <v>1452</v>
      </c>
      <c r="AA100" s="1135" t="s">
        <v>1453</v>
      </c>
      <c r="AH100" s="1135" t="s">
        <v>1454</v>
      </c>
      <c r="AM100" s="1136" t="s">
        <v>9347</v>
      </c>
      <c r="AN100" s="1136" t="s">
        <v>9348</v>
      </c>
      <c r="AO100" s="1136">
        <f t="shared" si="14"/>
        <v>500</v>
      </c>
      <c r="AP100" s="1136">
        <f t="shared" si="15"/>
        <v>1.71</v>
      </c>
      <c r="AQ100" s="1136" t="str">
        <f t="shared" si="16"/>
        <v>2-5-1S83°</v>
      </c>
      <c r="AR100" s="1136" t="str">
        <f t="shared" si="17"/>
        <v>30</v>
      </c>
      <c r="AS100" s="1136" t="str">
        <f t="shared" si="18"/>
        <v>140/120</v>
      </c>
      <c r="AT100" s="1136" t="str">
        <f t="shared" si="19"/>
        <v>2-5-1S83°</v>
      </c>
      <c r="AV100" s="1136" t="str">
        <f t="shared" si="12"/>
        <v>109.10.29</v>
      </c>
      <c r="AW100" s="1438">
        <f t="shared" si="13"/>
        <v>44133</v>
      </c>
    </row>
    <row r="101" spans="1:49">
      <c r="A101" s="1135" t="s">
        <v>1455</v>
      </c>
      <c r="B101" s="1135" t="s">
        <v>1447</v>
      </c>
      <c r="C101" s="1135">
        <v>500</v>
      </c>
      <c r="D101" s="1135">
        <v>1.71</v>
      </c>
      <c r="E101" s="1135" t="s">
        <v>15188</v>
      </c>
      <c r="F101" s="1135" t="s">
        <v>1078</v>
      </c>
      <c r="G101" s="1135" t="s">
        <v>1110</v>
      </c>
      <c r="H101" s="1135" t="s">
        <v>1456</v>
      </c>
      <c r="I101" s="1135" t="s">
        <v>1036</v>
      </c>
      <c r="J101" s="1135">
        <v>1.1000000000000001</v>
      </c>
      <c r="K101" s="1135" t="s">
        <v>1449</v>
      </c>
      <c r="L101" s="1135" t="s">
        <v>1450</v>
      </c>
      <c r="M101" s="1135">
        <v>50.5</v>
      </c>
      <c r="N101" s="1135" t="s">
        <v>1039</v>
      </c>
      <c r="O101" s="1135">
        <v>1.2625000000000002</v>
      </c>
      <c r="P101" s="1135">
        <v>1.01</v>
      </c>
      <c r="Q101" s="1135" t="s">
        <v>1457</v>
      </c>
      <c r="R101" s="1135">
        <v>24</v>
      </c>
      <c r="T101" s="1135">
        <v>4.7</v>
      </c>
      <c r="U101" s="1135">
        <v>6.5</v>
      </c>
      <c r="V101" s="1135" t="s">
        <v>663</v>
      </c>
      <c r="W101" s="1135">
        <v>165</v>
      </c>
      <c r="X101" s="1135">
        <v>85</v>
      </c>
      <c r="Y101" s="1135">
        <v>2.2000000000000002</v>
      </c>
      <c r="Z101" s="1135" t="s">
        <v>1458</v>
      </c>
      <c r="AA101" s="1135" t="s">
        <v>1459</v>
      </c>
      <c r="AH101" s="1135" t="s">
        <v>1092</v>
      </c>
      <c r="AM101" s="1136" t="s">
        <v>9349</v>
      </c>
      <c r="AN101" s="1136" t="s">
        <v>9350</v>
      </c>
      <c r="AO101" s="1136">
        <f t="shared" si="14"/>
        <v>500</v>
      </c>
      <c r="AP101" s="1136">
        <f t="shared" si="15"/>
        <v>1.71</v>
      </c>
      <c r="AQ101" s="1136" t="str">
        <f t="shared" si="16"/>
        <v>1-5-1S91°</v>
      </c>
      <c r="AR101" s="1136" t="str">
        <f t="shared" si="17"/>
        <v>30</v>
      </c>
      <c r="AS101" s="1136" t="str">
        <f t="shared" si="18"/>
        <v>170/170/130</v>
      </c>
      <c r="AT101" s="1136" t="str">
        <f t="shared" si="19"/>
        <v>1-5-1S91°</v>
      </c>
      <c r="AV101" s="1136" t="str">
        <f t="shared" si="12"/>
        <v>109.11.4</v>
      </c>
      <c r="AW101" s="1438">
        <f t="shared" si="13"/>
        <v>44139</v>
      </c>
    </row>
    <row r="102" spans="1:49">
      <c r="A102" s="1135" t="s">
        <v>1460</v>
      </c>
      <c r="B102" s="1135" t="s">
        <v>1447</v>
      </c>
      <c r="C102" s="1135">
        <v>500</v>
      </c>
      <c r="D102" s="1135">
        <v>1.71</v>
      </c>
      <c r="E102" s="1135" t="s">
        <v>15188</v>
      </c>
      <c r="F102" s="1135" t="s">
        <v>1078</v>
      </c>
      <c r="G102" s="1135" t="s">
        <v>1110</v>
      </c>
      <c r="H102" s="1135" t="s">
        <v>1461</v>
      </c>
      <c r="I102" s="1135" t="s">
        <v>1036</v>
      </c>
      <c r="J102" s="1135">
        <v>1.1000000000000001</v>
      </c>
      <c r="K102" s="1135" t="s">
        <v>1462</v>
      </c>
      <c r="L102" s="1135" t="s">
        <v>1450</v>
      </c>
      <c r="M102" s="1135">
        <v>50.5</v>
      </c>
      <c r="N102" s="1135" t="s">
        <v>1039</v>
      </c>
      <c r="O102" s="1135">
        <v>1.2625000000000002</v>
      </c>
      <c r="P102" s="1135">
        <v>1.01</v>
      </c>
      <c r="Q102" s="1135" t="s">
        <v>1463</v>
      </c>
      <c r="R102" s="1135">
        <v>24</v>
      </c>
      <c r="T102" s="1135">
        <v>4.7</v>
      </c>
      <c r="U102" s="1135">
        <v>6.5</v>
      </c>
      <c r="V102" s="1135" t="s">
        <v>663</v>
      </c>
      <c r="W102" s="1135">
        <v>165</v>
      </c>
      <c r="X102" s="1135">
        <v>85</v>
      </c>
      <c r="Y102" s="1135">
        <v>2.2000000000000002</v>
      </c>
      <c r="Z102" s="1135" t="s">
        <v>1458</v>
      </c>
      <c r="AA102" s="1135" t="s">
        <v>1290</v>
      </c>
      <c r="AH102" s="1135" t="s">
        <v>940</v>
      </c>
      <c r="AM102" s="1136" t="s">
        <v>9351</v>
      </c>
      <c r="AN102" s="1136" t="s">
        <v>9352</v>
      </c>
      <c r="AO102" s="1136">
        <f t="shared" si="14"/>
        <v>500</v>
      </c>
      <c r="AP102" s="1136">
        <f t="shared" si="15"/>
        <v>1.71</v>
      </c>
      <c r="AQ102" s="1136" t="str">
        <f t="shared" si="16"/>
        <v>1-5-1S91°</v>
      </c>
      <c r="AR102" s="1136" t="str">
        <f t="shared" si="17"/>
        <v>30</v>
      </c>
      <c r="AS102" s="1136" t="str">
        <f t="shared" si="18"/>
        <v>160/160/130</v>
      </c>
      <c r="AT102" s="1136" t="str">
        <f t="shared" si="19"/>
        <v>1-5-1S91°</v>
      </c>
      <c r="AV102" s="1136" t="str">
        <f t="shared" si="12"/>
        <v>109.11.6</v>
      </c>
      <c r="AW102" s="1438">
        <f t="shared" si="13"/>
        <v>44141</v>
      </c>
    </row>
    <row r="103" spans="1:49">
      <c r="A103" s="1135" t="s">
        <v>1464</v>
      </c>
      <c r="B103" s="1135" t="s">
        <v>1102</v>
      </c>
      <c r="C103" s="1135">
        <v>600</v>
      </c>
      <c r="D103" s="1135">
        <v>1.6439999999999999</v>
      </c>
      <c r="E103" s="1135" t="s">
        <v>15183</v>
      </c>
      <c r="F103" s="1135" t="s">
        <v>1048</v>
      </c>
      <c r="G103" s="1135">
        <v>3</v>
      </c>
      <c r="H103" s="1135" t="s">
        <v>1103</v>
      </c>
      <c r="I103" s="1135" t="s">
        <v>126</v>
      </c>
      <c r="J103" s="1135">
        <v>1.4</v>
      </c>
      <c r="K103" s="1135" t="s">
        <v>1465</v>
      </c>
      <c r="L103" s="1135" t="s">
        <v>1105</v>
      </c>
      <c r="M103" s="1135">
        <v>51.8</v>
      </c>
      <c r="N103" s="1135" t="s">
        <v>1039</v>
      </c>
      <c r="O103" s="1135">
        <v>1.2949999999999999</v>
      </c>
      <c r="P103" s="1135">
        <v>1.036</v>
      </c>
      <c r="Q103" s="1135">
        <v>3</v>
      </c>
      <c r="R103" s="1135">
        <v>25</v>
      </c>
      <c r="T103" s="1135">
        <v>41.8</v>
      </c>
      <c r="U103" s="1135">
        <v>6</v>
      </c>
      <c r="V103" s="1135" t="s">
        <v>663</v>
      </c>
      <c r="W103" s="1135">
        <v>95</v>
      </c>
      <c r="X103" s="1135">
        <v>40</v>
      </c>
      <c r="Y103" s="1135">
        <v>2.2000000000000002</v>
      </c>
      <c r="Z103" s="1135">
        <v>4</v>
      </c>
      <c r="AA103" s="1135" t="s">
        <v>1466</v>
      </c>
      <c r="AH103" s="1135" t="s">
        <v>1060</v>
      </c>
      <c r="AM103" s="1136" t="s">
        <v>9353</v>
      </c>
      <c r="AN103" s="1136" t="s">
        <v>9354</v>
      </c>
      <c r="AO103" s="1136">
        <f t="shared" si="14"/>
        <v>600</v>
      </c>
      <c r="AP103" s="1136">
        <f t="shared" si="15"/>
        <v>1.6439999999999999</v>
      </c>
      <c r="AQ103" s="1136" t="str">
        <f t="shared" si="16"/>
        <v>1-4-1S83°</v>
      </c>
      <c r="AR103" s="1136" t="str">
        <f t="shared" si="17"/>
        <v>31</v>
      </c>
      <c r="AS103" s="1136" t="str">
        <f t="shared" si="18"/>
        <v>195/195/OFF</v>
      </c>
      <c r="AT103" s="1136" t="str">
        <f t="shared" si="19"/>
        <v>1-4-1S83°</v>
      </c>
      <c r="AV103" s="1136" t="str">
        <f t="shared" si="12"/>
        <v>109.12.18</v>
      </c>
      <c r="AW103" s="1438">
        <f t="shared" si="13"/>
        <v>44183</v>
      </c>
    </row>
    <row r="104" spans="1:49">
      <c r="A104" s="1135" t="s">
        <v>1467</v>
      </c>
      <c r="B104" s="1135" t="s">
        <v>1227</v>
      </c>
      <c r="C104" s="1135">
        <v>650</v>
      </c>
      <c r="D104" s="1135">
        <v>1.71</v>
      </c>
      <c r="E104" s="1135" t="s">
        <v>15186</v>
      </c>
      <c r="F104" s="1135" t="s">
        <v>1078</v>
      </c>
      <c r="G104" s="1135" t="s">
        <v>1095</v>
      </c>
      <c r="H104" s="1135" t="s">
        <v>1155</v>
      </c>
      <c r="I104" s="1135" t="s">
        <v>126</v>
      </c>
      <c r="J104" s="1135">
        <v>0.4</v>
      </c>
      <c r="K104" s="1135" t="s">
        <v>1468</v>
      </c>
      <c r="L104" s="1135" t="s">
        <v>1229</v>
      </c>
      <c r="M104" s="1135">
        <v>49.3</v>
      </c>
      <c r="N104" s="1135" t="s">
        <v>1039</v>
      </c>
      <c r="O104" s="1135">
        <v>1.2324999999999999</v>
      </c>
      <c r="P104" s="1135">
        <v>0.98599999999999999</v>
      </c>
      <c r="Q104" s="1135">
        <v>4</v>
      </c>
      <c r="R104" s="1135">
        <v>24</v>
      </c>
      <c r="T104" s="1135">
        <v>31</v>
      </c>
      <c r="U104" s="1135">
        <v>3.4</v>
      </c>
      <c r="V104" s="1135" t="s">
        <v>663</v>
      </c>
      <c r="W104" s="1135">
        <v>30</v>
      </c>
      <c r="X104" s="1135">
        <v>10</v>
      </c>
      <c r="Y104" s="1135">
        <v>2</v>
      </c>
      <c r="Z104" s="1135">
        <v>4.5</v>
      </c>
      <c r="AA104" s="1135" t="s">
        <v>1469</v>
      </c>
      <c r="AH104" s="1135" t="s">
        <v>1470</v>
      </c>
      <c r="AM104" s="1136" t="s">
        <v>9355</v>
      </c>
      <c r="AN104" s="1136" t="s">
        <v>9356</v>
      </c>
      <c r="AO104" s="1136">
        <f t="shared" si="14"/>
        <v>650</v>
      </c>
      <c r="AP104" s="1136">
        <f t="shared" si="15"/>
        <v>1.71</v>
      </c>
      <c r="AQ104" s="1136" t="str">
        <f t="shared" si="16"/>
        <v>1-4-1S83°S撚</v>
      </c>
      <c r="AR104" s="1136" t="str">
        <f t="shared" si="17"/>
        <v>30</v>
      </c>
      <c r="AS104" s="1136" t="str">
        <f t="shared" si="18"/>
        <v>255/255/OFF</v>
      </c>
      <c r="AT104" s="1136" t="str">
        <f t="shared" si="19"/>
        <v>1-4-1S83°S撚</v>
      </c>
      <c r="AU104" s="1136" t="s">
        <v>15732</v>
      </c>
      <c r="AV104" s="1136" t="str">
        <f t="shared" si="12"/>
        <v>109.12.24</v>
      </c>
      <c r="AW104" s="1438">
        <f t="shared" si="13"/>
        <v>44189</v>
      </c>
    </row>
    <row r="105" spans="1:49">
      <c r="A105" s="1135" t="s">
        <v>1471</v>
      </c>
      <c r="B105" s="1135" t="s">
        <v>1248</v>
      </c>
      <c r="C105" s="1135">
        <v>550</v>
      </c>
      <c r="D105" s="1135">
        <v>1.74</v>
      </c>
      <c r="E105" s="1135" t="s">
        <v>15185</v>
      </c>
      <c r="F105" s="1135" t="s">
        <v>1472</v>
      </c>
      <c r="G105" s="1135" t="s">
        <v>1034</v>
      </c>
      <c r="H105" s="1135" t="s">
        <v>1473</v>
      </c>
      <c r="I105" s="1135" t="s">
        <v>1206</v>
      </c>
      <c r="J105" s="1135">
        <v>0.9</v>
      </c>
      <c r="K105" s="1135" t="s">
        <v>1390</v>
      </c>
      <c r="L105" s="1135" t="s">
        <v>1251</v>
      </c>
      <c r="M105" s="1135">
        <v>49.5</v>
      </c>
      <c r="N105" s="1135" t="s">
        <v>1039</v>
      </c>
      <c r="O105" s="1135">
        <v>1.2375</v>
      </c>
      <c r="P105" s="1135">
        <v>0.99</v>
      </c>
      <c r="Q105" s="1135">
        <v>4</v>
      </c>
      <c r="R105" s="1135">
        <v>23</v>
      </c>
      <c r="T105" s="1135">
        <v>31</v>
      </c>
      <c r="U105" s="1135">
        <v>3.3</v>
      </c>
      <c r="V105" s="1135" t="s">
        <v>663</v>
      </c>
      <c r="W105" s="1135">
        <v>110</v>
      </c>
      <c r="X105" s="1135">
        <v>70</v>
      </c>
      <c r="Y105" s="1135">
        <v>2.7</v>
      </c>
      <c r="Z105" s="1135">
        <v>4.5</v>
      </c>
      <c r="AA105" s="1135" t="s">
        <v>1474</v>
      </c>
      <c r="AH105" s="1135" t="s">
        <v>811</v>
      </c>
      <c r="AM105" s="1136" t="s">
        <v>9357</v>
      </c>
      <c r="AN105" s="1136" t="s">
        <v>9358</v>
      </c>
      <c r="AO105" s="1136">
        <f t="shared" si="14"/>
        <v>550</v>
      </c>
      <c r="AP105" s="1136">
        <f t="shared" si="15"/>
        <v>1.74</v>
      </c>
      <c r="AQ105" s="1136" t="str">
        <f t="shared" si="16"/>
        <v>2-5-1S83°</v>
      </c>
      <c r="AR105" s="1136" t="str">
        <f t="shared" si="17"/>
        <v>31.1</v>
      </c>
      <c r="AS105" s="1136" t="str">
        <f t="shared" si="18"/>
        <v>167/OFF</v>
      </c>
      <c r="AT105" s="1136" t="str">
        <f t="shared" si="19"/>
        <v>2-5-1S83°</v>
      </c>
      <c r="AV105" s="1136" t="str">
        <f t="shared" si="12"/>
        <v>110.2.2</v>
      </c>
      <c r="AW105" s="1438">
        <f t="shared" si="13"/>
        <v>44229</v>
      </c>
    </row>
    <row r="106" spans="1:49">
      <c r="A106" s="1135" t="s">
        <v>1475</v>
      </c>
      <c r="B106" s="1135" t="s">
        <v>1248</v>
      </c>
      <c r="C106" s="1135">
        <v>550</v>
      </c>
      <c r="D106" s="1135">
        <v>1.74</v>
      </c>
      <c r="E106" s="1135" t="s">
        <v>15185</v>
      </c>
      <c r="F106" s="1135" t="s">
        <v>1472</v>
      </c>
      <c r="G106" s="1135" t="s">
        <v>1034</v>
      </c>
      <c r="H106" s="1135" t="s">
        <v>1473</v>
      </c>
      <c r="I106" s="1135" t="s">
        <v>1206</v>
      </c>
      <c r="J106" s="1135">
        <v>0.9</v>
      </c>
      <c r="K106" s="1135" t="s">
        <v>1476</v>
      </c>
      <c r="L106" s="1135" t="s">
        <v>1251</v>
      </c>
      <c r="M106" s="1135">
        <v>49.5</v>
      </c>
      <c r="N106" s="1135" t="s">
        <v>1039</v>
      </c>
      <c r="O106" s="1135">
        <v>1.2375</v>
      </c>
      <c r="P106" s="1135">
        <v>0.99</v>
      </c>
      <c r="Q106" s="1135">
        <v>4</v>
      </c>
      <c r="R106" s="1135">
        <v>23</v>
      </c>
      <c r="T106" s="1135">
        <v>31</v>
      </c>
      <c r="U106" s="1135">
        <v>3.3</v>
      </c>
      <c r="V106" s="1135" t="s">
        <v>663</v>
      </c>
      <c r="W106" s="1135">
        <v>110</v>
      </c>
      <c r="X106" s="1135">
        <v>70</v>
      </c>
      <c r="Y106" s="1135" t="s">
        <v>1477</v>
      </c>
      <c r="Z106" s="1135">
        <v>4.5</v>
      </c>
      <c r="AA106" s="1135" t="s">
        <v>1478</v>
      </c>
      <c r="AH106" s="1135" t="s">
        <v>842</v>
      </c>
      <c r="AM106" s="1136" t="s">
        <v>9359</v>
      </c>
      <c r="AN106" s="1136" t="s">
        <v>9360</v>
      </c>
      <c r="AO106" s="1136">
        <f t="shared" si="14"/>
        <v>550</v>
      </c>
      <c r="AP106" s="1136">
        <f t="shared" si="15"/>
        <v>1.74</v>
      </c>
      <c r="AQ106" s="1136" t="str">
        <f t="shared" si="16"/>
        <v>2-5-1S83°</v>
      </c>
      <c r="AR106" s="1136" t="str">
        <f t="shared" si="17"/>
        <v>31.1</v>
      </c>
      <c r="AS106" s="1136" t="str">
        <f t="shared" si="18"/>
        <v>167/OFF</v>
      </c>
      <c r="AT106" s="1136" t="str">
        <f t="shared" si="19"/>
        <v>2-5-1S83°</v>
      </c>
      <c r="AV106" s="1136" t="str">
        <f t="shared" si="12"/>
        <v>110.2.17</v>
      </c>
      <c r="AW106" s="1438">
        <f t="shared" si="13"/>
        <v>44244</v>
      </c>
    </row>
    <row r="107" spans="1:49">
      <c r="A107" s="1135" t="s">
        <v>1479</v>
      </c>
      <c r="B107" s="1135" t="s">
        <v>1204</v>
      </c>
      <c r="C107" s="1135">
        <v>600</v>
      </c>
      <c r="D107" s="1135">
        <v>1.42</v>
      </c>
      <c r="E107" s="1135" t="s">
        <v>663</v>
      </c>
      <c r="F107" s="1135" t="s">
        <v>1443</v>
      </c>
      <c r="G107" s="1135">
        <v>1.96</v>
      </c>
      <c r="H107" s="1135" t="s">
        <v>1328</v>
      </c>
      <c r="I107" s="1135" t="s">
        <v>1206</v>
      </c>
      <c r="J107" s="1135">
        <v>1.5</v>
      </c>
      <c r="K107" s="1135" t="s">
        <v>1444</v>
      </c>
      <c r="L107" s="1135" t="s">
        <v>455</v>
      </c>
      <c r="M107" s="1135">
        <v>56</v>
      </c>
      <c r="N107" s="1135" t="s">
        <v>1039</v>
      </c>
      <c r="O107" s="1135">
        <v>1.4000000000000001</v>
      </c>
      <c r="P107" s="1135">
        <v>1.1200000000000001</v>
      </c>
      <c r="Q107" s="1135">
        <v>2</v>
      </c>
      <c r="R107" s="1135">
        <v>61</v>
      </c>
      <c r="T107" s="1135" t="s">
        <v>663</v>
      </c>
      <c r="U107" s="1135">
        <v>34</v>
      </c>
      <c r="V107" s="1135" t="s">
        <v>663</v>
      </c>
      <c r="W107" s="1135" t="s">
        <v>663</v>
      </c>
      <c r="X107" s="1135" t="s">
        <v>663</v>
      </c>
      <c r="Y107" s="1135" t="s">
        <v>663</v>
      </c>
      <c r="Z107" s="1135" t="s">
        <v>663</v>
      </c>
      <c r="AA107" s="1135" t="s">
        <v>1480</v>
      </c>
      <c r="AH107" s="1135" t="s">
        <v>789</v>
      </c>
      <c r="AM107" s="1136" t="s">
        <v>9361</v>
      </c>
      <c r="AN107" s="1136" t="s">
        <v>9362</v>
      </c>
      <c r="AO107" s="1136">
        <f t="shared" si="14"/>
        <v>600</v>
      </c>
      <c r="AP107" s="1136">
        <f t="shared" si="15"/>
        <v>1.42</v>
      </c>
      <c r="AQ107" s="1136" t="str">
        <f t="shared" si="16"/>
        <v>NA</v>
      </c>
      <c r="AR107" s="1136" t="str">
        <f t="shared" si="17"/>
        <v>31.2</v>
      </c>
      <c r="AS107" s="1136" t="str">
        <f t="shared" si="18"/>
        <v>OFF/123</v>
      </c>
      <c r="AT107" s="1136" t="str">
        <f t="shared" si="19"/>
        <v>NA</v>
      </c>
      <c r="AV107" s="1136" t="str">
        <f t="shared" si="12"/>
        <v>110.2.24</v>
      </c>
      <c r="AW107" s="1438">
        <f t="shared" si="13"/>
        <v>44251</v>
      </c>
    </row>
    <row r="108" spans="1:49">
      <c r="A108" s="1135" t="s">
        <v>1481</v>
      </c>
      <c r="B108" s="1135" t="s">
        <v>1102</v>
      </c>
      <c r="C108" s="1135">
        <v>600</v>
      </c>
      <c r="D108" s="1135">
        <v>1.65</v>
      </c>
      <c r="E108" s="1135" t="s">
        <v>15183</v>
      </c>
      <c r="F108" s="1135" t="s">
        <v>1048</v>
      </c>
      <c r="G108" s="1135">
        <v>3</v>
      </c>
      <c r="H108" s="1135" t="s">
        <v>1103</v>
      </c>
      <c r="I108" s="1135" t="s">
        <v>126</v>
      </c>
      <c r="J108" s="1135">
        <v>1.4</v>
      </c>
      <c r="K108" s="1135" t="s">
        <v>1482</v>
      </c>
      <c r="L108" s="1135" t="s">
        <v>1105</v>
      </c>
      <c r="M108" s="1135">
        <v>51.8</v>
      </c>
      <c r="N108" s="1135" t="s">
        <v>1039</v>
      </c>
      <c r="O108" s="1135">
        <v>1.2949999999999999</v>
      </c>
      <c r="P108" s="1135">
        <v>1.036</v>
      </c>
      <c r="Q108" s="1135">
        <v>3</v>
      </c>
      <c r="R108" s="1135">
        <v>25</v>
      </c>
      <c r="T108" s="1135">
        <v>41.8</v>
      </c>
      <c r="U108" s="1135">
        <v>6</v>
      </c>
      <c r="V108" s="1135" t="s">
        <v>663</v>
      </c>
      <c r="W108" s="1135">
        <v>95</v>
      </c>
      <c r="X108" s="1135">
        <v>40</v>
      </c>
      <c r="Y108" s="1135">
        <v>2.2000000000000002</v>
      </c>
      <c r="Z108" s="1135">
        <v>4</v>
      </c>
      <c r="AA108" s="1135" t="s">
        <v>1483</v>
      </c>
      <c r="AH108" s="1135" t="s">
        <v>749</v>
      </c>
      <c r="AM108" s="1136" t="s">
        <v>9363</v>
      </c>
      <c r="AN108" s="1136" t="s">
        <v>9364</v>
      </c>
      <c r="AO108" s="1136">
        <f t="shared" si="14"/>
        <v>600</v>
      </c>
      <c r="AP108" s="1136">
        <f t="shared" si="15"/>
        <v>1.65</v>
      </c>
      <c r="AQ108" s="1136" t="str">
        <f t="shared" si="16"/>
        <v>1-4-1S83°</v>
      </c>
      <c r="AR108" s="1136" t="str">
        <f t="shared" si="17"/>
        <v>31</v>
      </c>
      <c r="AS108" s="1136" t="str">
        <f t="shared" si="18"/>
        <v>195/195/OFF</v>
      </c>
      <c r="AT108" s="1136" t="str">
        <f t="shared" si="19"/>
        <v>1-4-1S83°</v>
      </c>
      <c r="AV108" s="1136" t="str">
        <f t="shared" si="12"/>
        <v>110.3.4</v>
      </c>
      <c r="AW108" s="1438">
        <f t="shared" si="13"/>
        <v>44259</v>
      </c>
    </row>
    <row r="109" spans="1:49">
      <c r="A109" s="1135" t="s">
        <v>1484</v>
      </c>
      <c r="B109" s="1135" t="s">
        <v>1102</v>
      </c>
      <c r="C109" s="1135">
        <v>600</v>
      </c>
      <c r="D109" s="1135">
        <v>1.655</v>
      </c>
      <c r="E109" s="1135" t="s">
        <v>15183</v>
      </c>
      <c r="F109" s="1135" t="s">
        <v>1048</v>
      </c>
      <c r="G109" s="1135">
        <v>3</v>
      </c>
      <c r="H109" s="1135" t="s">
        <v>1103</v>
      </c>
      <c r="I109" s="1135" t="s">
        <v>126</v>
      </c>
      <c r="J109" s="1135">
        <v>1.4</v>
      </c>
      <c r="K109" s="1135" t="s">
        <v>1485</v>
      </c>
      <c r="L109" s="1135" t="s">
        <v>1105</v>
      </c>
      <c r="M109" s="1135">
        <v>51.8</v>
      </c>
      <c r="N109" s="1135" t="s">
        <v>1039</v>
      </c>
      <c r="O109" s="1135">
        <v>1.2949999999999999</v>
      </c>
      <c r="P109" s="1135">
        <v>1.036</v>
      </c>
      <c r="Q109" s="1135">
        <v>3</v>
      </c>
      <c r="R109" s="1135">
        <v>25</v>
      </c>
      <c r="T109" s="1135">
        <v>41.8</v>
      </c>
      <c r="U109" s="1135">
        <v>6</v>
      </c>
      <c r="V109" s="1135" t="s">
        <v>663</v>
      </c>
      <c r="W109" s="1135">
        <v>95</v>
      </c>
      <c r="X109" s="1135">
        <v>40</v>
      </c>
      <c r="Y109" s="1135">
        <v>2.2000000000000002</v>
      </c>
      <c r="Z109" s="1135">
        <v>4</v>
      </c>
      <c r="AA109" s="1135" t="s">
        <v>1486</v>
      </c>
      <c r="AH109" s="1135" t="s">
        <v>1361</v>
      </c>
      <c r="AM109" s="1136" t="s">
        <v>9365</v>
      </c>
      <c r="AN109" s="1136" t="s">
        <v>9366</v>
      </c>
      <c r="AO109" s="1136">
        <f t="shared" si="14"/>
        <v>600</v>
      </c>
      <c r="AP109" s="1136">
        <f t="shared" si="15"/>
        <v>1.655</v>
      </c>
      <c r="AQ109" s="1136" t="str">
        <f t="shared" si="16"/>
        <v>1-4-1S83°</v>
      </c>
      <c r="AR109" s="1136" t="str">
        <f t="shared" si="17"/>
        <v>31</v>
      </c>
      <c r="AS109" s="1136" t="str">
        <f t="shared" si="18"/>
        <v>195/195/OFF</v>
      </c>
      <c r="AT109" s="1136" t="str">
        <f t="shared" si="19"/>
        <v>1-4-1S83°</v>
      </c>
      <c r="AV109" s="1136" t="str">
        <f t="shared" si="12"/>
        <v>110.4.6</v>
      </c>
      <c r="AW109" s="1438">
        <f t="shared" si="13"/>
        <v>44292</v>
      </c>
    </row>
    <row r="110" spans="1:49">
      <c r="A110" s="1135" t="s">
        <v>1487</v>
      </c>
      <c r="B110" s="1135" t="s">
        <v>1488</v>
      </c>
      <c r="C110" s="1135">
        <v>650</v>
      </c>
      <c r="D110" s="1135">
        <v>1.7</v>
      </c>
      <c r="E110" s="1135" t="s">
        <v>15183</v>
      </c>
      <c r="F110" s="1135" t="s">
        <v>1078</v>
      </c>
      <c r="G110" s="1135" t="s">
        <v>1034</v>
      </c>
      <c r="H110" s="1135" t="s">
        <v>1489</v>
      </c>
      <c r="I110" s="1135" t="s">
        <v>126</v>
      </c>
      <c r="J110" s="1135">
        <v>0.3</v>
      </c>
      <c r="K110" s="1135" t="s">
        <v>1304</v>
      </c>
      <c r="L110" s="1135" t="s">
        <v>1081</v>
      </c>
      <c r="M110" s="1135">
        <v>50.5</v>
      </c>
      <c r="N110" s="1135" t="s">
        <v>1039</v>
      </c>
      <c r="O110" s="1135">
        <v>1.2625000000000002</v>
      </c>
      <c r="P110" s="1135">
        <v>1.01</v>
      </c>
      <c r="Q110" s="1135">
        <v>4</v>
      </c>
      <c r="R110" s="1135">
        <v>24.5</v>
      </c>
      <c r="T110" s="1135">
        <v>27.9</v>
      </c>
      <c r="U110" s="1135">
        <v>3.6</v>
      </c>
      <c r="V110" s="1135" t="s">
        <v>663</v>
      </c>
      <c r="W110" s="1135">
        <v>40</v>
      </c>
      <c r="X110" s="1135">
        <v>10</v>
      </c>
      <c r="Y110" s="1135">
        <v>2.2000000000000002</v>
      </c>
      <c r="Z110" s="1135">
        <v>3.5</v>
      </c>
      <c r="AA110" s="1135" t="s">
        <v>1490</v>
      </c>
      <c r="AH110" s="1135" t="s">
        <v>1280</v>
      </c>
      <c r="AM110" s="1136" t="s">
        <v>9367</v>
      </c>
      <c r="AN110" s="1136" t="s">
        <v>9368</v>
      </c>
      <c r="AO110" s="1136">
        <f t="shared" si="14"/>
        <v>650</v>
      </c>
      <c r="AP110" s="1136">
        <f t="shared" si="15"/>
        <v>1.7</v>
      </c>
      <c r="AQ110" s="1136" t="str">
        <f t="shared" si="16"/>
        <v>1-4-1S83°</v>
      </c>
      <c r="AR110" s="1136" t="str">
        <f t="shared" si="17"/>
        <v>30</v>
      </c>
      <c r="AS110" s="1136" t="str">
        <f t="shared" si="18"/>
        <v>252/252/OFF</v>
      </c>
      <c r="AT110" s="1136" t="str">
        <f t="shared" si="19"/>
        <v>1-4-1S83°</v>
      </c>
      <c r="AV110" s="1136" t="str">
        <f t="shared" si="12"/>
        <v>110.4.12</v>
      </c>
      <c r="AW110" s="1438">
        <f t="shared" si="13"/>
        <v>44298</v>
      </c>
    </row>
    <row r="111" spans="1:49">
      <c r="A111" s="1135" t="s">
        <v>1491</v>
      </c>
      <c r="B111" s="1135" t="s">
        <v>1248</v>
      </c>
      <c r="C111" s="1135">
        <v>550</v>
      </c>
      <c r="D111" s="1135">
        <v>1.74</v>
      </c>
      <c r="E111" s="1135" t="s">
        <v>15185</v>
      </c>
      <c r="F111" s="1135" t="s">
        <v>1492</v>
      </c>
      <c r="G111" s="1135" t="s">
        <v>1034</v>
      </c>
      <c r="H111" s="1135" t="s">
        <v>1473</v>
      </c>
      <c r="I111" s="1135" t="s">
        <v>1206</v>
      </c>
      <c r="J111" s="1135">
        <v>1</v>
      </c>
      <c r="K111" s="1135" t="s">
        <v>1476</v>
      </c>
      <c r="L111" s="1135" t="s">
        <v>1251</v>
      </c>
      <c r="M111" s="1135">
        <v>49.5</v>
      </c>
      <c r="N111" s="1135" t="s">
        <v>1039</v>
      </c>
      <c r="O111" s="1135">
        <v>1.2375</v>
      </c>
      <c r="P111" s="1135">
        <v>0.99</v>
      </c>
      <c r="Q111" s="1135">
        <v>4</v>
      </c>
      <c r="R111" s="1135">
        <v>23</v>
      </c>
      <c r="T111" s="1135">
        <v>31</v>
      </c>
      <c r="U111" s="1135">
        <v>3.3</v>
      </c>
      <c r="V111" s="1135" t="s">
        <v>663</v>
      </c>
      <c r="W111" s="1135">
        <v>110</v>
      </c>
      <c r="X111" s="1135">
        <v>70</v>
      </c>
      <c r="Y111" s="1135">
        <v>2.7</v>
      </c>
      <c r="Z111" s="1135">
        <v>4.5</v>
      </c>
      <c r="AA111" s="1135" t="s">
        <v>1493</v>
      </c>
      <c r="AH111" s="1135" t="s">
        <v>1147</v>
      </c>
      <c r="AM111" s="1136" t="s">
        <v>9369</v>
      </c>
      <c r="AN111" s="1136" t="s">
        <v>9370</v>
      </c>
      <c r="AO111" s="1136">
        <f t="shared" si="14"/>
        <v>550</v>
      </c>
      <c r="AP111" s="1136">
        <f t="shared" si="15"/>
        <v>1.74</v>
      </c>
      <c r="AQ111" s="1136" t="str">
        <f t="shared" si="16"/>
        <v>2-5-1S83°</v>
      </c>
      <c r="AR111" s="1136" t="str">
        <f t="shared" si="17"/>
        <v>32.5</v>
      </c>
      <c r="AS111" s="1136" t="str">
        <f t="shared" si="18"/>
        <v>167/OFF</v>
      </c>
      <c r="AT111" s="1136" t="str">
        <f t="shared" si="19"/>
        <v>2-5-1S83°</v>
      </c>
      <c r="AV111" s="1136" t="str">
        <f t="shared" si="12"/>
        <v>110.5.6</v>
      </c>
      <c r="AW111" s="1438">
        <f t="shared" si="13"/>
        <v>44322</v>
      </c>
    </row>
    <row r="112" spans="1:49">
      <c r="A112" s="1135" t="s">
        <v>1494</v>
      </c>
      <c r="B112" s="1135" t="s">
        <v>932</v>
      </c>
      <c r="C112" s="1135">
        <v>550</v>
      </c>
      <c r="D112" s="1135">
        <v>1.71</v>
      </c>
      <c r="E112" s="1135" t="s">
        <v>15183</v>
      </c>
      <c r="F112" s="1135" t="s">
        <v>1069</v>
      </c>
      <c r="G112" s="1135" t="s">
        <v>1034</v>
      </c>
      <c r="H112" s="1135" t="s">
        <v>1495</v>
      </c>
      <c r="I112" s="1135" t="s">
        <v>126</v>
      </c>
      <c r="J112" s="1135">
        <v>0.3</v>
      </c>
      <c r="K112" s="1135" t="s">
        <v>1496</v>
      </c>
      <c r="L112" s="1135" t="s">
        <v>1072</v>
      </c>
      <c r="M112" s="1135">
        <v>49.7</v>
      </c>
      <c r="N112" s="1135" t="s">
        <v>1039</v>
      </c>
      <c r="O112" s="1135">
        <v>1.2425000000000002</v>
      </c>
      <c r="P112" s="1135">
        <v>0.99400000000000011</v>
      </c>
      <c r="Q112" s="1135">
        <v>4</v>
      </c>
      <c r="R112" s="1135">
        <v>25</v>
      </c>
      <c r="T112" s="1135">
        <v>19.5</v>
      </c>
      <c r="U112" s="1135">
        <v>1.9</v>
      </c>
      <c r="V112" s="1135" t="s">
        <v>663</v>
      </c>
      <c r="W112" s="1135">
        <v>50</v>
      </c>
      <c r="X112" s="1135" t="s">
        <v>1497</v>
      </c>
      <c r="Y112" s="1135">
        <v>2</v>
      </c>
      <c r="Z112" s="1135">
        <v>2.5</v>
      </c>
      <c r="AA112" s="1135" t="s">
        <v>1498</v>
      </c>
      <c r="AH112" s="1135" t="s">
        <v>630</v>
      </c>
      <c r="AI112" s="1135" t="s">
        <v>1075</v>
      </c>
      <c r="AM112" s="1136" t="s">
        <v>9371</v>
      </c>
      <c r="AN112" s="1136" t="s">
        <v>9372</v>
      </c>
      <c r="AO112" s="1136">
        <f t="shared" si="14"/>
        <v>550</v>
      </c>
      <c r="AP112" s="1136">
        <f t="shared" si="15"/>
        <v>1.71</v>
      </c>
      <c r="AQ112" s="1136" t="str">
        <f t="shared" si="16"/>
        <v>1-4-1S83°</v>
      </c>
      <c r="AR112" s="1136" t="str">
        <f t="shared" si="17"/>
        <v>31.5</v>
      </c>
      <c r="AS112" s="1136" t="str">
        <f t="shared" si="18"/>
        <v>235/235/140</v>
      </c>
      <c r="AT112" s="1136" t="str">
        <f t="shared" si="19"/>
        <v>1-4-1S83°</v>
      </c>
      <c r="AV112" s="1136" t="str">
        <f t="shared" si="12"/>
        <v>110.5.31</v>
      </c>
      <c r="AW112" s="1438">
        <f t="shared" si="13"/>
        <v>44347</v>
      </c>
    </row>
    <row r="113" spans="1:49">
      <c r="A113" s="1135" t="s">
        <v>1499</v>
      </c>
      <c r="B113" s="1135" t="s">
        <v>932</v>
      </c>
      <c r="C113" s="1135">
        <v>600</v>
      </c>
      <c r="D113" s="1135">
        <v>1.68</v>
      </c>
      <c r="E113" s="1135" t="s">
        <v>15187</v>
      </c>
      <c r="F113" s="1135" t="s">
        <v>1078</v>
      </c>
      <c r="G113" s="1135" t="s">
        <v>1034</v>
      </c>
      <c r="H113" s="1135" t="s">
        <v>1134</v>
      </c>
      <c r="I113" s="1135" t="s">
        <v>126</v>
      </c>
      <c r="J113" s="1135">
        <v>0.3</v>
      </c>
      <c r="K113" s="1135" t="s">
        <v>1496</v>
      </c>
      <c r="L113" s="1135" t="s">
        <v>1072</v>
      </c>
      <c r="M113" s="1135">
        <v>50</v>
      </c>
      <c r="N113" s="1135" t="s">
        <v>1039</v>
      </c>
      <c r="O113" s="1135">
        <v>1.25</v>
      </c>
      <c r="P113" s="1135">
        <v>1</v>
      </c>
      <c r="Q113" s="1135">
        <v>4</v>
      </c>
      <c r="R113" s="1135">
        <v>23</v>
      </c>
      <c r="T113" s="1135">
        <v>35.700000000000003</v>
      </c>
      <c r="U113" s="1135">
        <v>3.7</v>
      </c>
      <c r="V113" s="1135" t="s">
        <v>663</v>
      </c>
      <c r="W113" s="1135">
        <v>30</v>
      </c>
      <c r="X113" s="1135">
        <v>10</v>
      </c>
      <c r="Y113" s="1135">
        <v>2</v>
      </c>
      <c r="Z113" s="1135">
        <v>5</v>
      </c>
      <c r="AA113" s="1135" t="s">
        <v>1500</v>
      </c>
      <c r="AH113" s="1135" t="s">
        <v>1084</v>
      </c>
      <c r="AM113" s="1136" t="s">
        <v>9373</v>
      </c>
      <c r="AN113" s="1136" t="s">
        <v>9374</v>
      </c>
      <c r="AO113" s="1136">
        <f t="shared" si="14"/>
        <v>600</v>
      </c>
      <c r="AP113" s="1136">
        <f t="shared" si="15"/>
        <v>1.68</v>
      </c>
      <c r="AQ113" s="1136" t="str">
        <f t="shared" si="16"/>
        <v>1-4-1S撚S83°</v>
      </c>
      <c r="AR113" s="1136" t="str">
        <f t="shared" si="17"/>
        <v>30</v>
      </c>
      <c r="AS113" s="1136" t="str">
        <f t="shared" si="18"/>
        <v>240/240/OFF</v>
      </c>
      <c r="AT113" s="1136" t="str">
        <f t="shared" si="19"/>
        <v>1-4-1S撚S83°</v>
      </c>
      <c r="AV113" s="1136" t="str">
        <f t="shared" si="12"/>
        <v>110.6.3</v>
      </c>
      <c r="AW113" s="1438">
        <f t="shared" si="13"/>
        <v>44350</v>
      </c>
    </row>
    <row r="114" spans="1:49">
      <c r="A114" s="1135" t="s">
        <v>1501</v>
      </c>
      <c r="B114" s="1135" t="s">
        <v>1109</v>
      </c>
      <c r="C114" s="1135">
        <v>500</v>
      </c>
      <c r="D114" s="1135">
        <v>1.7</v>
      </c>
      <c r="E114" s="1135" t="s">
        <v>15183</v>
      </c>
      <c r="F114" s="1135" t="s">
        <v>1048</v>
      </c>
      <c r="G114" s="1135" t="s">
        <v>1110</v>
      </c>
      <c r="H114" s="1135" t="s">
        <v>1111</v>
      </c>
      <c r="I114" s="1135" t="s">
        <v>126</v>
      </c>
      <c r="J114" s="1135">
        <v>1</v>
      </c>
      <c r="K114" s="1135" t="s">
        <v>1502</v>
      </c>
      <c r="L114" s="1135" t="s">
        <v>1113</v>
      </c>
      <c r="M114" s="1135">
        <v>50.5</v>
      </c>
      <c r="N114" s="1135" t="s">
        <v>1039</v>
      </c>
      <c r="O114" s="1135">
        <v>1.2625000000000002</v>
      </c>
      <c r="P114" s="1135">
        <v>1.01</v>
      </c>
      <c r="Q114" s="1135" t="s">
        <v>1153</v>
      </c>
      <c r="R114" s="1135">
        <v>23</v>
      </c>
      <c r="T114" s="1135">
        <v>29</v>
      </c>
      <c r="U114" s="1135">
        <v>3.3</v>
      </c>
      <c r="V114" s="1135" t="s">
        <v>663</v>
      </c>
      <c r="W114" s="1135">
        <v>130</v>
      </c>
      <c r="X114" s="1135">
        <v>75</v>
      </c>
      <c r="Y114" s="1135">
        <v>2.4</v>
      </c>
      <c r="Z114" s="1135">
        <v>4.5</v>
      </c>
      <c r="AA114" s="1135" t="s">
        <v>1503</v>
      </c>
      <c r="AH114" s="1135" t="s">
        <v>1361</v>
      </c>
      <c r="AM114" s="1136" t="s">
        <v>9375</v>
      </c>
      <c r="AN114" s="1136" t="s">
        <v>9376</v>
      </c>
      <c r="AO114" s="1136">
        <f t="shared" si="14"/>
        <v>500</v>
      </c>
      <c r="AP114" s="1136">
        <f t="shared" si="15"/>
        <v>1.7</v>
      </c>
      <c r="AQ114" s="1136" t="str">
        <f t="shared" si="16"/>
        <v>1-4-1S83°</v>
      </c>
      <c r="AR114" s="1136" t="str">
        <f t="shared" si="17"/>
        <v>31</v>
      </c>
      <c r="AS114" s="1136" t="str">
        <f t="shared" si="18"/>
        <v>200/200/OFF</v>
      </c>
      <c r="AT114" s="1136" t="str">
        <f t="shared" si="19"/>
        <v>1-4-1S83°</v>
      </c>
      <c r="AV114" s="1136" t="str">
        <f t="shared" si="12"/>
        <v>110.7.2</v>
      </c>
      <c r="AW114" s="1438">
        <f t="shared" si="13"/>
        <v>44379</v>
      </c>
    </row>
    <row r="115" spans="1:49">
      <c r="A115" s="1135" t="s">
        <v>1504</v>
      </c>
      <c r="B115" s="1135" t="s">
        <v>1248</v>
      </c>
      <c r="C115" s="1135">
        <v>550</v>
      </c>
      <c r="D115" s="1135">
        <v>1.74</v>
      </c>
      <c r="E115" s="1135" t="s">
        <v>15185</v>
      </c>
      <c r="F115" s="1135" t="s">
        <v>1492</v>
      </c>
      <c r="G115" s="1135" t="s">
        <v>1034</v>
      </c>
      <c r="H115" s="1135" t="s">
        <v>1473</v>
      </c>
      <c r="I115" s="1135" t="s">
        <v>1206</v>
      </c>
      <c r="J115" s="1135">
        <v>1</v>
      </c>
      <c r="K115" s="1135" t="s">
        <v>1505</v>
      </c>
      <c r="L115" s="1135" t="s">
        <v>1251</v>
      </c>
      <c r="M115" s="1135">
        <v>49.5</v>
      </c>
      <c r="N115" s="1135" t="s">
        <v>1039</v>
      </c>
      <c r="O115" s="1135">
        <v>1.2375</v>
      </c>
      <c r="P115" s="1135">
        <v>0.99</v>
      </c>
      <c r="Q115" s="1135">
        <v>4</v>
      </c>
      <c r="R115" s="1135">
        <v>23</v>
      </c>
      <c r="T115" s="1135">
        <v>31</v>
      </c>
      <c r="U115" s="1135">
        <v>3.3</v>
      </c>
      <c r="V115" s="1135" t="s">
        <v>663</v>
      </c>
      <c r="W115" s="1135">
        <v>110</v>
      </c>
      <c r="X115" s="1135">
        <v>70</v>
      </c>
      <c r="Y115" s="1135">
        <v>2.7</v>
      </c>
      <c r="Z115" s="1135">
        <v>4.5</v>
      </c>
      <c r="AA115" s="1135" t="s">
        <v>1506</v>
      </c>
      <c r="AH115" s="1135" t="s">
        <v>749</v>
      </c>
      <c r="AM115" s="1136" t="s">
        <v>9377</v>
      </c>
      <c r="AN115" s="1136" t="s">
        <v>9378</v>
      </c>
      <c r="AO115" s="1136">
        <f t="shared" si="14"/>
        <v>550</v>
      </c>
      <c r="AP115" s="1136">
        <f t="shared" si="15"/>
        <v>1.74</v>
      </c>
      <c r="AQ115" s="1136" t="str">
        <f t="shared" si="16"/>
        <v>2-5-1S83°</v>
      </c>
      <c r="AR115" s="1136" t="str">
        <f t="shared" si="17"/>
        <v>32.5</v>
      </c>
      <c r="AS115" s="1136" t="str">
        <f t="shared" si="18"/>
        <v>167/OFF</v>
      </c>
      <c r="AT115" s="1136" t="str">
        <f t="shared" si="19"/>
        <v>2-5-1S83°</v>
      </c>
      <c r="AV115" s="1136" t="str">
        <f t="shared" si="12"/>
        <v>110.7.6</v>
      </c>
      <c r="AW115" s="1438">
        <f t="shared" si="13"/>
        <v>44383</v>
      </c>
    </row>
    <row r="116" spans="1:49">
      <c r="A116" s="1135" t="s">
        <v>1507</v>
      </c>
      <c r="B116" s="1135" t="s">
        <v>1102</v>
      </c>
      <c r="C116" s="1135">
        <v>600</v>
      </c>
      <c r="D116" s="1135">
        <v>1.655</v>
      </c>
      <c r="E116" s="1135" t="s">
        <v>15183</v>
      </c>
      <c r="F116" s="1135" t="s">
        <v>1048</v>
      </c>
      <c r="G116" s="1135">
        <v>3</v>
      </c>
      <c r="H116" s="1135" t="s">
        <v>1508</v>
      </c>
      <c r="I116" s="1135" t="s">
        <v>126</v>
      </c>
      <c r="J116" s="1135">
        <v>1.5</v>
      </c>
      <c r="K116" s="1135" t="s">
        <v>1509</v>
      </c>
      <c r="L116" s="1135" t="s">
        <v>1105</v>
      </c>
      <c r="M116" s="1135">
        <v>51.8</v>
      </c>
      <c r="N116" s="1135" t="s">
        <v>1039</v>
      </c>
      <c r="O116" s="1135">
        <v>1.2949999999999999</v>
      </c>
      <c r="P116" s="1135">
        <v>1.036</v>
      </c>
      <c r="Q116" s="1135">
        <v>3</v>
      </c>
      <c r="R116" s="1135">
        <v>25</v>
      </c>
      <c r="T116" s="1135">
        <v>41.8</v>
      </c>
      <c r="U116" s="1135">
        <v>6</v>
      </c>
      <c r="V116" s="1135" t="s">
        <v>663</v>
      </c>
      <c r="W116" s="1135">
        <v>95</v>
      </c>
      <c r="X116" s="1135">
        <v>40</v>
      </c>
      <c r="Y116" s="1135">
        <v>2.2000000000000002</v>
      </c>
      <c r="Z116" s="1135">
        <v>4</v>
      </c>
      <c r="AA116" s="1135" t="s">
        <v>1510</v>
      </c>
      <c r="AH116" s="1135" t="s">
        <v>1511</v>
      </c>
      <c r="AM116" s="1136" t="s">
        <v>9379</v>
      </c>
      <c r="AN116" s="1136" t="s">
        <v>9380</v>
      </c>
      <c r="AO116" s="1136">
        <f t="shared" si="14"/>
        <v>600</v>
      </c>
      <c r="AP116" s="1136">
        <f t="shared" si="15"/>
        <v>1.655</v>
      </c>
      <c r="AQ116" s="1136" t="str">
        <f t="shared" si="16"/>
        <v>1-4-1S83°</v>
      </c>
      <c r="AR116" s="1136" t="str">
        <f t="shared" si="17"/>
        <v>31</v>
      </c>
      <c r="AS116" s="1136" t="str">
        <f t="shared" si="18"/>
        <v>193/193/OFF</v>
      </c>
      <c r="AT116" s="1136" t="str">
        <f t="shared" si="19"/>
        <v>1-4-1S83°</v>
      </c>
      <c r="AV116" s="1136" t="str">
        <f t="shared" si="12"/>
        <v>110.7.15</v>
      </c>
      <c r="AW116" s="1438">
        <f t="shared" si="13"/>
        <v>44392</v>
      </c>
    </row>
    <row r="117" spans="1:49">
      <c r="A117" s="1135" t="s">
        <v>1512</v>
      </c>
      <c r="B117" s="1135" t="s">
        <v>1204</v>
      </c>
      <c r="C117" s="1135">
        <v>600</v>
      </c>
      <c r="D117" s="1135">
        <v>1.42</v>
      </c>
      <c r="E117" s="1135" t="s">
        <v>663</v>
      </c>
      <c r="F117" s="1135" t="s">
        <v>1375</v>
      </c>
      <c r="G117" s="1135">
        <v>1.96</v>
      </c>
      <c r="H117" s="1135" t="s">
        <v>1328</v>
      </c>
      <c r="I117" s="1135" t="s">
        <v>1206</v>
      </c>
      <c r="J117" s="1135">
        <v>1.5</v>
      </c>
      <c r="K117" s="1135" t="s">
        <v>1513</v>
      </c>
      <c r="L117" s="1135" t="s">
        <v>455</v>
      </c>
      <c r="M117" s="1135">
        <v>56</v>
      </c>
      <c r="N117" s="1135" t="s">
        <v>1039</v>
      </c>
      <c r="O117" s="1135">
        <v>1.4000000000000001</v>
      </c>
      <c r="P117" s="1135">
        <v>1.1200000000000001</v>
      </c>
      <c r="Q117" s="1135">
        <v>2</v>
      </c>
      <c r="R117" s="1135">
        <v>61</v>
      </c>
      <c r="T117" s="1135" t="s">
        <v>663</v>
      </c>
      <c r="U117" s="1135">
        <v>34</v>
      </c>
      <c r="V117" s="1135" t="s">
        <v>663</v>
      </c>
      <c r="W117" s="1135" t="s">
        <v>663</v>
      </c>
      <c r="X117" s="1135" t="s">
        <v>663</v>
      </c>
      <c r="Y117" s="1135" t="s">
        <v>663</v>
      </c>
      <c r="Z117" s="1135" t="s">
        <v>663</v>
      </c>
      <c r="AA117" s="1135" t="s">
        <v>1514</v>
      </c>
      <c r="AH117" s="1135" t="s">
        <v>1515</v>
      </c>
      <c r="AM117" s="1136" t="s">
        <v>9381</v>
      </c>
      <c r="AN117" s="1136" t="s">
        <v>9382</v>
      </c>
      <c r="AO117" s="1136">
        <f t="shared" si="14"/>
        <v>600</v>
      </c>
      <c r="AP117" s="1136">
        <f t="shared" si="15"/>
        <v>1.42</v>
      </c>
      <c r="AQ117" s="1136" t="str">
        <f t="shared" si="16"/>
        <v>NA</v>
      </c>
      <c r="AR117" s="1136" t="str">
        <f t="shared" si="17"/>
        <v>31.8</v>
      </c>
      <c r="AS117" s="1136" t="str">
        <f t="shared" si="18"/>
        <v>OFF/123</v>
      </c>
      <c r="AT117" s="1136" t="str">
        <f t="shared" si="19"/>
        <v>NA</v>
      </c>
      <c r="AV117" s="1136" t="str">
        <f t="shared" si="12"/>
        <v>110.8.3</v>
      </c>
      <c r="AW117" s="1438">
        <f t="shared" si="13"/>
        <v>44411</v>
      </c>
    </row>
    <row r="118" spans="1:49">
      <c r="A118" s="1135" t="s">
        <v>1516</v>
      </c>
      <c r="B118" s="1135" t="s">
        <v>1517</v>
      </c>
      <c r="C118" s="1135">
        <v>500</v>
      </c>
      <c r="D118" s="1135">
        <v>1.71</v>
      </c>
      <c r="E118" s="1135" t="s">
        <v>15183</v>
      </c>
      <c r="F118" s="1135" t="s">
        <v>1048</v>
      </c>
      <c r="G118" s="1135" t="s">
        <v>1110</v>
      </c>
      <c r="H118" s="1135" t="s">
        <v>1111</v>
      </c>
      <c r="I118" s="1135" t="s">
        <v>126</v>
      </c>
      <c r="J118" s="1135">
        <v>1</v>
      </c>
      <c r="K118" s="1135" t="s">
        <v>1518</v>
      </c>
      <c r="L118" s="1135" t="s">
        <v>1519</v>
      </c>
      <c r="M118" s="1135">
        <v>52</v>
      </c>
      <c r="N118" s="1135" t="s">
        <v>1039</v>
      </c>
      <c r="O118" s="1135">
        <v>1.3</v>
      </c>
      <c r="P118" s="1135">
        <v>1.04</v>
      </c>
      <c r="Q118" s="1135" t="s">
        <v>1153</v>
      </c>
      <c r="R118" s="1135">
        <v>23</v>
      </c>
      <c r="T118" s="1135">
        <v>29</v>
      </c>
      <c r="U118" s="1135">
        <v>3.3</v>
      </c>
      <c r="V118" s="1135" t="s">
        <v>663</v>
      </c>
      <c r="W118" s="1135">
        <v>130</v>
      </c>
      <c r="X118" s="1135">
        <v>75</v>
      </c>
      <c r="Y118" s="1135">
        <v>2.4</v>
      </c>
      <c r="Z118" s="1135">
        <v>4.5</v>
      </c>
      <c r="AA118" s="1135" t="s">
        <v>1520</v>
      </c>
      <c r="AH118" s="1135" t="s">
        <v>1511</v>
      </c>
      <c r="AM118" s="1136" t="s">
        <v>9383</v>
      </c>
      <c r="AN118" s="1136" t="s">
        <v>9384</v>
      </c>
      <c r="AO118" s="1136">
        <f t="shared" si="14"/>
        <v>500</v>
      </c>
      <c r="AP118" s="1136">
        <f t="shared" si="15"/>
        <v>1.71</v>
      </c>
      <c r="AQ118" s="1136" t="str">
        <f t="shared" si="16"/>
        <v>1-4-1S83°</v>
      </c>
      <c r="AR118" s="1136" t="str">
        <f t="shared" si="17"/>
        <v>31</v>
      </c>
      <c r="AS118" s="1136" t="str">
        <f t="shared" si="18"/>
        <v>200/200/OFF</v>
      </c>
      <c r="AT118" s="1136" t="str">
        <f t="shared" si="19"/>
        <v>1-4-1S83°</v>
      </c>
      <c r="AV118" s="1136" t="str">
        <f t="shared" si="12"/>
        <v>110.8.27</v>
      </c>
      <c r="AW118" s="1438">
        <f t="shared" si="13"/>
        <v>44435</v>
      </c>
    </row>
    <row r="119" spans="1:49">
      <c r="A119" s="1135" t="s">
        <v>1521</v>
      </c>
      <c r="B119" s="1135" t="s">
        <v>1383</v>
      </c>
      <c r="C119" s="1135">
        <v>550</v>
      </c>
      <c r="D119" s="1135">
        <v>1.67</v>
      </c>
      <c r="E119" s="1135" t="s">
        <v>15183</v>
      </c>
      <c r="F119" s="1135" t="s">
        <v>1412</v>
      </c>
      <c r="G119" s="1135" t="s">
        <v>1034</v>
      </c>
      <c r="H119" s="1135" t="s">
        <v>1320</v>
      </c>
      <c r="I119" s="1135" t="s">
        <v>126</v>
      </c>
      <c r="J119" s="1135">
        <v>0.7</v>
      </c>
      <c r="K119" s="1135" t="s">
        <v>1522</v>
      </c>
      <c r="L119" s="1135" t="s">
        <v>1523</v>
      </c>
      <c r="M119" s="1135">
        <v>51</v>
      </c>
      <c r="N119" s="1135" t="s">
        <v>1039</v>
      </c>
      <c r="O119" s="1135">
        <v>1.2750000000000001</v>
      </c>
      <c r="P119" s="1135">
        <v>1.02</v>
      </c>
      <c r="Q119" s="1135">
        <v>3.5</v>
      </c>
      <c r="R119" s="1135">
        <v>25</v>
      </c>
      <c r="T119" s="1135">
        <v>21</v>
      </c>
      <c r="U119" s="1135">
        <v>3.3</v>
      </c>
      <c r="V119" s="1135" t="s">
        <v>663</v>
      </c>
      <c r="W119" s="1135">
        <v>125</v>
      </c>
      <c r="X119" s="1135">
        <v>85</v>
      </c>
      <c r="Y119" s="1135">
        <v>1.8</v>
      </c>
      <c r="Z119" s="1135">
        <v>4</v>
      </c>
      <c r="AA119" s="1135" t="s">
        <v>1520</v>
      </c>
      <c r="AH119" s="1135" t="s">
        <v>843</v>
      </c>
      <c r="AM119" s="1136" t="s">
        <v>9385</v>
      </c>
      <c r="AN119" s="1136" t="s">
        <v>9386</v>
      </c>
      <c r="AO119" s="1136">
        <f t="shared" si="14"/>
        <v>550</v>
      </c>
      <c r="AP119" s="1136">
        <f t="shared" si="15"/>
        <v>1.67</v>
      </c>
      <c r="AQ119" s="1136" t="str">
        <f t="shared" si="16"/>
        <v>1-4-1S83°</v>
      </c>
      <c r="AR119" s="1136" t="str">
        <f t="shared" si="17"/>
        <v>30.7</v>
      </c>
      <c r="AS119" s="1136" t="str">
        <f t="shared" si="18"/>
        <v>230/230/OFF</v>
      </c>
      <c r="AT119" s="1136" t="str">
        <f t="shared" si="19"/>
        <v>1-4-1S83°</v>
      </c>
      <c r="AV119" s="1136" t="str">
        <f t="shared" si="12"/>
        <v>110.8.27</v>
      </c>
      <c r="AW119" s="1438">
        <f t="shared" si="13"/>
        <v>44435</v>
      </c>
    </row>
    <row r="120" spans="1:49">
      <c r="A120" s="1135" t="s">
        <v>1524</v>
      </c>
      <c r="B120" s="1135" t="s">
        <v>1227</v>
      </c>
      <c r="C120" s="1135">
        <v>650</v>
      </c>
      <c r="D120" s="1135">
        <v>1.71</v>
      </c>
      <c r="E120" s="1135" t="s">
        <v>15183</v>
      </c>
      <c r="F120" s="1135" t="s">
        <v>1048</v>
      </c>
      <c r="G120" s="1135" t="s">
        <v>1095</v>
      </c>
      <c r="H120" s="1135" t="s">
        <v>1123</v>
      </c>
      <c r="I120" s="1135" t="s">
        <v>126</v>
      </c>
      <c r="J120" s="1135">
        <v>1.2</v>
      </c>
      <c r="K120" s="1135" t="s">
        <v>1525</v>
      </c>
      <c r="L120" s="1135" t="s">
        <v>1229</v>
      </c>
      <c r="M120" s="1135">
        <v>49.5</v>
      </c>
      <c r="N120" s="1135" t="s">
        <v>1039</v>
      </c>
      <c r="O120" s="1135">
        <v>1.2375</v>
      </c>
      <c r="P120" s="1135">
        <v>0.99</v>
      </c>
      <c r="Q120" s="1135">
        <v>4</v>
      </c>
      <c r="R120" s="1135">
        <v>24</v>
      </c>
      <c r="T120" s="1135">
        <v>28</v>
      </c>
      <c r="U120" s="1135">
        <v>3.4</v>
      </c>
      <c r="V120" s="1135" t="s">
        <v>663</v>
      </c>
      <c r="W120" s="1135">
        <v>115</v>
      </c>
      <c r="X120" s="1135">
        <v>85</v>
      </c>
      <c r="Y120" s="1135">
        <v>2.5</v>
      </c>
      <c r="Z120" s="1135">
        <v>4.5</v>
      </c>
      <c r="AA120" s="1135" t="s">
        <v>1526</v>
      </c>
      <c r="AH120" s="1135" t="s">
        <v>661</v>
      </c>
      <c r="AM120" s="1136" t="s">
        <v>9387</v>
      </c>
      <c r="AN120" s="1136" t="s">
        <v>9388</v>
      </c>
      <c r="AO120" s="1136">
        <f t="shared" si="14"/>
        <v>650</v>
      </c>
      <c r="AP120" s="1136">
        <f t="shared" si="15"/>
        <v>1.71</v>
      </c>
      <c r="AQ120" s="1136" t="str">
        <f t="shared" si="16"/>
        <v>1-4-1S83°</v>
      </c>
      <c r="AR120" s="1136" t="str">
        <f t="shared" si="17"/>
        <v>31</v>
      </c>
      <c r="AS120" s="1136" t="str">
        <f t="shared" si="18"/>
        <v>250/250/OFF</v>
      </c>
      <c r="AT120" s="1136" t="str">
        <f t="shared" si="19"/>
        <v>1-4-1S83°</v>
      </c>
      <c r="AV120" s="1136" t="str">
        <f t="shared" si="12"/>
        <v>110.8.30</v>
      </c>
      <c r="AW120" s="1438">
        <f t="shared" si="13"/>
        <v>44438</v>
      </c>
    </row>
    <row r="121" spans="1:49">
      <c r="A121" s="1135" t="s">
        <v>1527</v>
      </c>
      <c r="B121" s="1135" t="s">
        <v>1528</v>
      </c>
      <c r="C121" s="1135">
        <v>550</v>
      </c>
      <c r="D121" s="1135">
        <v>1.74</v>
      </c>
      <c r="E121" s="1135" t="s">
        <v>15183</v>
      </c>
      <c r="F121" s="1135" t="s">
        <v>1078</v>
      </c>
      <c r="G121" s="1135" t="s">
        <v>1110</v>
      </c>
      <c r="H121" s="1135" t="s">
        <v>1368</v>
      </c>
      <c r="I121" s="1135" t="s">
        <v>126</v>
      </c>
      <c r="J121" s="1135">
        <v>0.6</v>
      </c>
      <c r="K121" s="1135" t="s">
        <v>1529</v>
      </c>
      <c r="L121" s="1135" t="s">
        <v>1370</v>
      </c>
      <c r="M121" s="1135">
        <v>50.8</v>
      </c>
      <c r="N121" s="1135" t="s">
        <v>1039</v>
      </c>
      <c r="O121" s="1135">
        <v>1.27</v>
      </c>
      <c r="P121" s="1135">
        <v>1.016</v>
      </c>
      <c r="Q121" s="1135">
        <v>4</v>
      </c>
      <c r="R121" s="1135">
        <v>19.100000000000001</v>
      </c>
      <c r="T121" s="1135">
        <v>18.3</v>
      </c>
      <c r="U121" s="1135">
        <v>4.0999999999999996</v>
      </c>
      <c r="V121" s="1135" t="s">
        <v>663</v>
      </c>
      <c r="W121" s="1135">
        <v>125</v>
      </c>
      <c r="X121" s="1135">
        <v>85</v>
      </c>
      <c r="Y121" s="1135">
        <v>2</v>
      </c>
      <c r="Z121" s="1135">
        <v>3</v>
      </c>
      <c r="AA121" s="1135" t="s">
        <v>1530</v>
      </c>
      <c r="AH121" s="1135" t="s">
        <v>814</v>
      </c>
      <c r="AM121" s="1136" t="s">
        <v>9389</v>
      </c>
      <c r="AN121" s="1136" t="s">
        <v>9390</v>
      </c>
      <c r="AO121" s="1136">
        <f t="shared" si="14"/>
        <v>550</v>
      </c>
      <c r="AP121" s="1136">
        <f t="shared" si="15"/>
        <v>1.74</v>
      </c>
      <c r="AQ121" s="1136" t="str">
        <f t="shared" si="16"/>
        <v>1-4-1S83°</v>
      </c>
      <c r="AR121" s="1136" t="str">
        <f t="shared" si="17"/>
        <v>30</v>
      </c>
      <c r="AS121" s="1136" t="str">
        <f t="shared" si="18"/>
        <v>210/210/OFF</v>
      </c>
      <c r="AT121" s="1136" t="str">
        <f t="shared" si="19"/>
        <v>1-4-1S83°</v>
      </c>
      <c r="AV121" s="1136" t="str">
        <f t="shared" si="12"/>
        <v>110.9.13</v>
      </c>
      <c r="AW121" s="1438">
        <f t="shared" si="13"/>
        <v>44452</v>
      </c>
    </row>
    <row r="122" spans="1:49">
      <c r="A122" s="1135" t="s">
        <v>1531</v>
      </c>
      <c r="B122" s="1135" t="s">
        <v>1204</v>
      </c>
      <c r="C122" s="1135">
        <v>600</v>
      </c>
      <c r="D122" s="1135">
        <v>1.42</v>
      </c>
      <c r="E122" s="1135" t="s">
        <v>663</v>
      </c>
      <c r="F122" s="1135" t="s">
        <v>1532</v>
      </c>
      <c r="G122" s="1135">
        <v>1.96</v>
      </c>
      <c r="H122" s="1135" t="s">
        <v>1328</v>
      </c>
      <c r="I122" s="1135" t="s">
        <v>1206</v>
      </c>
      <c r="J122" s="1135">
        <v>1.5</v>
      </c>
      <c r="K122" s="1135" t="s">
        <v>1533</v>
      </c>
      <c r="L122" s="1135" t="s">
        <v>455</v>
      </c>
      <c r="M122" s="1135">
        <v>56</v>
      </c>
      <c r="N122" s="1135" t="s">
        <v>1039</v>
      </c>
      <c r="O122" s="1135">
        <v>1.4000000000000001</v>
      </c>
      <c r="P122" s="1135">
        <v>1.1200000000000001</v>
      </c>
      <c r="Q122" s="1135">
        <v>2</v>
      </c>
      <c r="R122" s="1135">
        <v>61</v>
      </c>
      <c r="T122" s="1135" t="s">
        <v>663</v>
      </c>
      <c r="U122" s="1135">
        <v>34</v>
      </c>
      <c r="V122" s="1135" t="s">
        <v>663</v>
      </c>
      <c r="W122" s="1135" t="s">
        <v>663</v>
      </c>
      <c r="X122" s="1135" t="s">
        <v>663</v>
      </c>
      <c r="Y122" s="1135" t="s">
        <v>663</v>
      </c>
      <c r="Z122" s="1135" t="s">
        <v>663</v>
      </c>
      <c r="AA122" s="1135" t="s">
        <v>1534</v>
      </c>
      <c r="AH122" s="1135" t="s">
        <v>959</v>
      </c>
      <c r="AM122" s="1136" t="s">
        <v>9391</v>
      </c>
      <c r="AN122" s="1136" t="s">
        <v>9392</v>
      </c>
      <c r="AO122" s="1136">
        <f t="shared" si="14"/>
        <v>600</v>
      </c>
      <c r="AP122" s="1136">
        <f t="shared" si="15"/>
        <v>1.42</v>
      </c>
      <c r="AQ122" s="1136" t="str">
        <f t="shared" si="16"/>
        <v>NA</v>
      </c>
      <c r="AR122" s="1136" t="str">
        <f t="shared" si="17"/>
        <v>32.1</v>
      </c>
      <c r="AS122" s="1136" t="str">
        <f t="shared" si="18"/>
        <v>OFF/123</v>
      </c>
      <c r="AT122" s="1136" t="str">
        <f t="shared" si="19"/>
        <v>NA</v>
      </c>
      <c r="AV122" s="1136" t="str">
        <f t="shared" si="12"/>
        <v>110.10.6</v>
      </c>
      <c r="AW122" s="1438">
        <f t="shared" si="13"/>
        <v>44475</v>
      </c>
    </row>
    <row r="123" spans="1:49">
      <c r="A123" s="1135" t="s">
        <v>1535</v>
      </c>
      <c r="B123" s="1135" t="s">
        <v>1517</v>
      </c>
      <c r="C123" s="1135">
        <v>500</v>
      </c>
      <c r="D123" s="1135">
        <v>1.71</v>
      </c>
      <c r="E123" s="1135" t="s">
        <v>15183</v>
      </c>
      <c r="F123" s="1135" t="s">
        <v>1048</v>
      </c>
      <c r="G123" s="1135" t="s">
        <v>1110</v>
      </c>
      <c r="H123" s="1135" t="s">
        <v>1111</v>
      </c>
      <c r="I123" s="1135" t="s">
        <v>126</v>
      </c>
      <c r="J123" s="1135">
        <v>1.2</v>
      </c>
      <c r="K123" s="1135" t="s">
        <v>1536</v>
      </c>
      <c r="L123" s="1135" t="s">
        <v>1519</v>
      </c>
      <c r="M123" s="1135">
        <v>52</v>
      </c>
      <c r="N123" s="1135" t="s">
        <v>1039</v>
      </c>
      <c r="O123" s="1135">
        <v>1.3</v>
      </c>
      <c r="P123" s="1135">
        <v>1.04</v>
      </c>
      <c r="Q123" s="1135">
        <v>3</v>
      </c>
      <c r="R123" s="1135">
        <v>23</v>
      </c>
      <c r="T123" s="1135">
        <v>29</v>
      </c>
      <c r="U123" s="1135">
        <v>3.3</v>
      </c>
      <c r="V123" s="1135" t="s">
        <v>663</v>
      </c>
      <c r="W123" s="1135">
        <v>130</v>
      </c>
      <c r="X123" s="1135">
        <v>75</v>
      </c>
      <c r="Y123" s="1135">
        <v>2.4</v>
      </c>
      <c r="Z123" s="1135">
        <v>4.5</v>
      </c>
      <c r="AA123" s="1135" t="s">
        <v>1537</v>
      </c>
      <c r="AH123" s="1135" t="s">
        <v>842</v>
      </c>
      <c r="AM123" s="1136" t="s">
        <v>9393</v>
      </c>
      <c r="AN123" s="1136" t="s">
        <v>9394</v>
      </c>
      <c r="AO123" s="1136">
        <f t="shared" si="14"/>
        <v>500</v>
      </c>
      <c r="AP123" s="1136">
        <f t="shared" si="15"/>
        <v>1.71</v>
      </c>
      <c r="AQ123" s="1136" t="str">
        <f t="shared" si="16"/>
        <v>1-4-1S83°</v>
      </c>
      <c r="AR123" s="1136" t="str">
        <f t="shared" si="17"/>
        <v>31</v>
      </c>
      <c r="AS123" s="1136" t="str">
        <f t="shared" si="18"/>
        <v>200/200/OFF</v>
      </c>
      <c r="AT123" s="1136" t="str">
        <f t="shared" si="19"/>
        <v>1-4-1S83°</v>
      </c>
      <c r="AV123" s="1136" t="str">
        <f t="shared" si="12"/>
        <v>110.11.8</v>
      </c>
      <c r="AW123" s="1438">
        <f t="shared" si="13"/>
        <v>44508</v>
      </c>
    </row>
    <row r="124" spans="1:49">
      <c r="A124" s="1135" t="s">
        <v>1538</v>
      </c>
      <c r="B124" s="1135" t="s">
        <v>1102</v>
      </c>
      <c r="C124" s="1135">
        <v>550</v>
      </c>
      <c r="D124" s="1135">
        <v>1.655</v>
      </c>
      <c r="E124" s="1135" t="s">
        <v>15189</v>
      </c>
      <c r="F124" s="1135" t="s">
        <v>1069</v>
      </c>
      <c r="G124" s="1135">
        <v>3</v>
      </c>
      <c r="H124" s="1135" t="s">
        <v>1539</v>
      </c>
      <c r="I124" s="1135" t="s">
        <v>126</v>
      </c>
      <c r="J124" s="1135">
        <v>1.7</v>
      </c>
      <c r="K124" s="1135" t="s">
        <v>1540</v>
      </c>
      <c r="L124" s="1135" t="s">
        <v>1105</v>
      </c>
      <c r="M124" s="1135">
        <v>51.8</v>
      </c>
      <c r="N124" s="1135" t="s">
        <v>1039</v>
      </c>
      <c r="O124" s="1135">
        <v>1.2949999999999999</v>
      </c>
      <c r="P124" s="1135">
        <v>1.036</v>
      </c>
      <c r="Q124" s="1135">
        <v>3</v>
      </c>
      <c r="R124" s="1135">
        <v>25</v>
      </c>
      <c r="T124" s="1135">
        <v>41.8</v>
      </c>
      <c r="U124" s="1135">
        <v>6</v>
      </c>
      <c r="V124" s="1135" t="s">
        <v>663</v>
      </c>
      <c r="W124" s="1135">
        <v>95</v>
      </c>
      <c r="X124" s="1135">
        <v>80</v>
      </c>
      <c r="Y124" s="1135">
        <v>2.2000000000000002</v>
      </c>
      <c r="Z124" s="1135">
        <v>4</v>
      </c>
      <c r="AA124" s="1135" t="s">
        <v>1541</v>
      </c>
      <c r="AH124" s="1135" t="s">
        <v>1542</v>
      </c>
      <c r="AM124" s="1136" t="s">
        <v>9395</v>
      </c>
      <c r="AN124" s="1136" t="s">
        <v>9396</v>
      </c>
      <c r="AO124" s="1136">
        <f t="shared" si="14"/>
        <v>550</v>
      </c>
      <c r="AP124" s="1136">
        <f t="shared" si="15"/>
        <v>1.655</v>
      </c>
      <c r="AQ124" s="1136" t="str">
        <f t="shared" si="16"/>
        <v>1-5-1S83°</v>
      </c>
      <c r="AR124" s="1136" t="str">
        <f t="shared" si="17"/>
        <v>31.5</v>
      </c>
      <c r="AS124" s="1136" t="str">
        <f t="shared" si="18"/>
        <v>207/207/OFF</v>
      </c>
      <c r="AT124" s="1136" t="str">
        <f t="shared" si="19"/>
        <v>1-5-1S83°</v>
      </c>
      <c r="AV124" s="1136" t="str">
        <f t="shared" si="12"/>
        <v>110.11.26</v>
      </c>
      <c r="AW124" s="1438">
        <f t="shared" si="13"/>
        <v>44526</v>
      </c>
    </row>
    <row r="125" spans="1:49">
      <c r="A125" s="1135" t="s">
        <v>1543</v>
      </c>
      <c r="B125" s="1135" t="s">
        <v>1517</v>
      </c>
      <c r="C125" s="1135">
        <v>500</v>
      </c>
      <c r="D125" s="1135">
        <v>1.7</v>
      </c>
      <c r="E125" s="1135" t="s">
        <v>15183</v>
      </c>
      <c r="F125" s="1135" t="s">
        <v>1048</v>
      </c>
      <c r="G125" s="1135" t="s">
        <v>1110</v>
      </c>
      <c r="H125" s="1135" t="s">
        <v>1368</v>
      </c>
      <c r="I125" s="1135" t="s">
        <v>126</v>
      </c>
      <c r="J125" s="1135">
        <v>1.2</v>
      </c>
      <c r="K125" s="1135" t="s">
        <v>1536</v>
      </c>
      <c r="L125" s="1135" t="s">
        <v>1519</v>
      </c>
      <c r="M125" s="1135">
        <v>52</v>
      </c>
      <c r="N125" s="1135" t="s">
        <v>1039</v>
      </c>
      <c r="O125" s="1135">
        <v>1.3</v>
      </c>
      <c r="P125" s="1135">
        <v>1.04</v>
      </c>
      <c r="Q125" s="1135">
        <v>3</v>
      </c>
      <c r="R125" s="1135">
        <v>23</v>
      </c>
      <c r="T125" s="1135">
        <v>29</v>
      </c>
      <c r="U125" s="1135">
        <v>3.3</v>
      </c>
      <c r="V125" s="1135" t="s">
        <v>663</v>
      </c>
      <c r="W125" s="1135">
        <v>130</v>
      </c>
      <c r="X125" s="1135">
        <v>75</v>
      </c>
      <c r="Y125" s="1135">
        <v>2.4</v>
      </c>
      <c r="Z125" s="1135">
        <v>4.5</v>
      </c>
      <c r="AA125" s="1135" t="s">
        <v>1544</v>
      </c>
      <c r="AH125" s="1135" t="s">
        <v>1264</v>
      </c>
      <c r="AM125" s="1136" t="s">
        <v>9397</v>
      </c>
      <c r="AN125" s="1136" t="s">
        <v>9398</v>
      </c>
      <c r="AO125" s="1136">
        <f t="shared" si="14"/>
        <v>500</v>
      </c>
      <c r="AP125" s="1136">
        <f t="shared" si="15"/>
        <v>1.7</v>
      </c>
      <c r="AQ125" s="1136" t="str">
        <f t="shared" si="16"/>
        <v>1-4-1S83°</v>
      </c>
      <c r="AR125" s="1136" t="str">
        <f t="shared" si="17"/>
        <v>31</v>
      </c>
      <c r="AS125" s="1136" t="str">
        <f t="shared" si="18"/>
        <v>210/210/OFF</v>
      </c>
      <c r="AT125" s="1136" t="str">
        <f t="shared" si="19"/>
        <v>1-4-1S83°</v>
      </c>
      <c r="AV125" s="1136" t="str">
        <f t="shared" si="12"/>
        <v>110.12.20</v>
      </c>
      <c r="AW125" s="1438">
        <f t="shared" si="13"/>
        <v>44550</v>
      </c>
    </row>
    <row r="126" spans="1:49">
      <c r="A126" s="1135" t="s">
        <v>1545</v>
      </c>
      <c r="B126" s="1135" t="s">
        <v>1383</v>
      </c>
      <c r="C126" s="1135">
        <v>550</v>
      </c>
      <c r="D126" s="1135">
        <v>1.6850000000000001</v>
      </c>
      <c r="E126" s="1135" t="s">
        <v>15183</v>
      </c>
      <c r="F126" s="1135" t="s">
        <v>1412</v>
      </c>
      <c r="G126" s="1135" t="s">
        <v>1034</v>
      </c>
      <c r="H126" s="1135" t="s">
        <v>1320</v>
      </c>
      <c r="I126" s="1135" t="s">
        <v>126</v>
      </c>
      <c r="J126" s="1135">
        <v>0.7</v>
      </c>
      <c r="K126" s="1135" t="s">
        <v>1522</v>
      </c>
      <c r="L126" s="1135" t="s">
        <v>1523</v>
      </c>
      <c r="M126" s="1135">
        <v>51</v>
      </c>
      <c r="N126" s="1135" t="s">
        <v>1039</v>
      </c>
      <c r="O126" s="1135">
        <v>1.2750000000000001</v>
      </c>
      <c r="P126" s="1135">
        <v>1.02</v>
      </c>
      <c r="Q126" s="1135">
        <v>3.5</v>
      </c>
      <c r="R126" s="1135">
        <v>25</v>
      </c>
      <c r="T126" s="1135">
        <v>21</v>
      </c>
      <c r="U126" s="1135">
        <v>3.3</v>
      </c>
      <c r="V126" s="1135" t="s">
        <v>663</v>
      </c>
      <c r="W126" s="1135">
        <v>125</v>
      </c>
      <c r="X126" s="1135">
        <v>85</v>
      </c>
      <c r="Y126" s="1135">
        <v>1.8</v>
      </c>
      <c r="Z126" s="1135">
        <v>4</v>
      </c>
      <c r="AA126" s="1135" t="s">
        <v>1544</v>
      </c>
      <c r="AH126" s="1135" t="s">
        <v>1546</v>
      </c>
      <c r="AM126" s="1136" t="s">
        <v>9399</v>
      </c>
      <c r="AN126" s="1136" t="s">
        <v>9400</v>
      </c>
      <c r="AO126" s="1136">
        <f t="shared" si="14"/>
        <v>550</v>
      </c>
      <c r="AP126" s="1136">
        <f t="shared" si="15"/>
        <v>1.6850000000000001</v>
      </c>
      <c r="AQ126" s="1136" t="str">
        <f t="shared" si="16"/>
        <v>1-4-1S83°</v>
      </c>
      <c r="AR126" s="1136" t="str">
        <f t="shared" si="17"/>
        <v>30.7</v>
      </c>
      <c r="AS126" s="1136" t="str">
        <f t="shared" si="18"/>
        <v>230/230/OFF</v>
      </c>
      <c r="AT126" s="1136" t="str">
        <f t="shared" si="19"/>
        <v>1-4-1S83°</v>
      </c>
      <c r="AV126" s="1136" t="str">
        <f t="shared" si="12"/>
        <v>110.12.20</v>
      </c>
      <c r="AW126" s="1438">
        <f t="shared" si="13"/>
        <v>44550</v>
      </c>
    </row>
    <row r="127" spans="1:49">
      <c r="A127" s="1135" t="s">
        <v>1547</v>
      </c>
      <c r="B127" s="1135" t="s">
        <v>1488</v>
      </c>
      <c r="C127" s="1135">
        <v>600</v>
      </c>
      <c r="D127" s="1135">
        <v>1.7</v>
      </c>
      <c r="E127" s="1135" t="s">
        <v>15185</v>
      </c>
      <c r="F127" s="1135" t="s">
        <v>1548</v>
      </c>
      <c r="G127" s="1135" t="s">
        <v>1034</v>
      </c>
      <c r="H127" s="1135" t="s">
        <v>1260</v>
      </c>
      <c r="I127" s="1135" t="s">
        <v>1549</v>
      </c>
      <c r="J127" s="1135">
        <v>0.2</v>
      </c>
      <c r="K127" s="1135" t="s">
        <v>1403</v>
      </c>
      <c r="L127" s="1135" t="s">
        <v>1081</v>
      </c>
      <c r="M127" s="1135">
        <v>50.5</v>
      </c>
      <c r="N127" s="1135" t="s">
        <v>1039</v>
      </c>
      <c r="O127" s="1135">
        <v>1.2625000000000002</v>
      </c>
      <c r="P127" s="1135">
        <v>1.01</v>
      </c>
      <c r="Q127" s="1135">
        <v>4</v>
      </c>
      <c r="R127" s="1135">
        <v>24.5</v>
      </c>
      <c r="T127" s="1135">
        <v>27.9</v>
      </c>
      <c r="U127" s="1135">
        <v>3.6</v>
      </c>
      <c r="V127" s="1135" t="s">
        <v>663</v>
      </c>
      <c r="W127" s="1135">
        <v>40</v>
      </c>
      <c r="X127" s="1135">
        <v>10</v>
      </c>
      <c r="Y127" s="1135">
        <v>2.2000000000000002</v>
      </c>
      <c r="Z127" s="1135">
        <v>3.5</v>
      </c>
      <c r="AA127" s="1135" t="s">
        <v>1550</v>
      </c>
      <c r="AH127" s="1135" t="s">
        <v>812</v>
      </c>
      <c r="AM127" s="1136" t="s">
        <v>9401</v>
      </c>
      <c r="AN127" s="1136" t="s">
        <v>9402</v>
      </c>
      <c r="AO127" s="1136">
        <f t="shared" si="14"/>
        <v>600</v>
      </c>
      <c r="AP127" s="1136">
        <f t="shared" si="15"/>
        <v>1.7</v>
      </c>
      <c r="AQ127" s="1136" t="str">
        <f t="shared" si="16"/>
        <v>2-5-1S83°</v>
      </c>
      <c r="AR127" s="1136" t="str">
        <f t="shared" si="17"/>
        <v>32.2</v>
      </c>
      <c r="AS127" s="1136" t="str">
        <f t="shared" si="18"/>
        <v>170/OFF</v>
      </c>
      <c r="AT127" s="1136" t="str">
        <f t="shared" si="19"/>
        <v>2-5-1S83°</v>
      </c>
      <c r="AV127" s="1136" t="str">
        <f t="shared" si="12"/>
        <v>111.1.20</v>
      </c>
      <c r="AW127" s="1438">
        <f t="shared" si="13"/>
        <v>44581</v>
      </c>
    </row>
    <row r="128" spans="1:49">
      <c r="A128" s="1135" t="s">
        <v>1551</v>
      </c>
      <c r="B128" s="1135" t="s">
        <v>1383</v>
      </c>
      <c r="C128" s="1135">
        <v>550</v>
      </c>
      <c r="D128" s="1135">
        <v>1.6850000000000001</v>
      </c>
      <c r="E128" s="1135" t="s">
        <v>15183</v>
      </c>
      <c r="F128" s="1135" t="s">
        <v>1412</v>
      </c>
      <c r="G128" s="1135" t="s">
        <v>1034</v>
      </c>
      <c r="H128" s="1135" t="s">
        <v>1320</v>
      </c>
      <c r="I128" s="1135" t="s">
        <v>126</v>
      </c>
      <c r="J128" s="1135">
        <v>0.7</v>
      </c>
      <c r="K128" s="1135" t="s">
        <v>1522</v>
      </c>
      <c r="L128" s="1135" t="s">
        <v>1523</v>
      </c>
      <c r="M128" s="1135">
        <v>51</v>
      </c>
      <c r="N128" s="1135" t="s">
        <v>1039</v>
      </c>
      <c r="O128" s="1135">
        <v>1.2750000000000001</v>
      </c>
      <c r="P128" s="1135">
        <v>1.02</v>
      </c>
      <c r="Q128" s="1135">
        <v>3.5</v>
      </c>
      <c r="R128" s="1135">
        <v>25</v>
      </c>
      <c r="T128" s="1135">
        <v>21</v>
      </c>
      <c r="U128" s="1135">
        <v>3.3</v>
      </c>
      <c r="V128" s="1135" t="s">
        <v>663</v>
      </c>
      <c r="W128" s="1135">
        <v>125</v>
      </c>
      <c r="X128" s="1135">
        <v>85</v>
      </c>
      <c r="Y128" s="1135">
        <v>1.8</v>
      </c>
      <c r="Z128" s="1135">
        <v>4</v>
      </c>
      <c r="AA128" s="1135" t="s">
        <v>1552</v>
      </c>
      <c r="AH128" s="1135" t="s">
        <v>699</v>
      </c>
      <c r="AM128" s="1136" t="s">
        <v>9403</v>
      </c>
      <c r="AN128" s="1136" t="s">
        <v>9404</v>
      </c>
      <c r="AO128" s="1136">
        <f t="shared" si="14"/>
        <v>550</v>
      </c>
      <c r="AP128" s="1136">
        <f t="shared" si="15"/>
        <v>1.6850000000000001</v>
      </c>
      <c r="AQ128" s="1136" t="str">
        <f t="shared" si="16"/>
        <v>1-4-1S83°</v>
      </c>
      <c r="AR128" s="1136" t="str">
        <f t="shared" si="17"/>
        <v>30.7</v>
      </c>
      <c r="AS128" s="1136" t="str">
        <f t="shared" si="18"/>
        <v>230/230/OFF</v>
      </c>
      <c r="AT128" s="1136" t="str">
        <f t="shared" si="19"/>
        <v>1-4-1S83°</v>
      </c>
      <c r="AV128" s="1136" t="str">
        <f t="shared" si="12"/>
        <v>111.1.22</v>
      </c>
      <c r="AW128" s="1438">
        <f t="shared" si="13"/>
        <v>44583</v>
      </c>
    </row>
    <row r="129" spans="1:49">
      <c r="A129" s="1135" t="s">
        <v>1553</v>
      </c>
      <c r="B129" s="1135" t="s">
        <v>1102</v>
      </c>
      <c r="C129" s="1135">
        <v>550</v>
      </c>
      <c r="D129" s="1135">
        <v>1.655</v>
      </c>
      <c r="E129" s="1135" t="s">
        <v>15189</v>
      </c>
      <c r="F129" s="1135" t="s">
        <v>1069</v>
      </c>
      <c r="G129" s="1135">
        <v>3</v>
      </c>
      <c r="H129" s="1135" t="s">
        <v>1111</v>
      </c>
      <c r="I129" s="1135" t="s">
        <v>126</v>
      </c>
      <c r="J129" s="1135">
        <v>1.7</v>
      </c>
      <c r="K129" s="1135" t="s">
        <v>1554</v>
      </c>
      <c r="L129" s="1135" t="s">
        <v>1105</v>
      </c>
      <c r="M129" s="1135">
        <v>51.8</v>
      </c>
      <c r="N129" s="1135" t="s">
        <v>1039</v>
      </c>
      <c r="O129" s="1135">
        <v>1.2949999999999999</v>
      </c>
      <c r="P129" s="1135">
        <v>1.036</v>
      </c>
      <c r="Q129" s="1135">
        <v>3</v>
      </c>
      <c r="R129" s="1135">
        <v>25</v>
      </c>
      <c r="T129" s="1135">
        <v>41.8</v>
      </c>
      <c r="U129" s="1135">
        <v>6</v>
      </c>
      <c r="V129" s="1135" t="s">
        <v>663</v>
      </c>
      <c r="W129" s="1135">
        <v>95</v>
      </c>
      <c r="X129" s="1135">
        <v>80</v>
      </c>
      <c r="Y129" s="1135">
        <v>2.2000000000000002</v>
      </c>
      <c r="Z129" s="1135">
        <v>4</v>
      </c>
      <c r="AA129" s="1135" t="s">
        <v>1555</v>
      </c>
      <c r="AH129" s="1135" t="s">
        <v>629</v>
      </c>
      <c r="AM129" s="1136" t="s">
        <v>9405</v>
      </c>
      <c r="AN129" s="1136" t="s">
        <v>9406</v>
      </c>
      <c r="AO129" s="1136">
        <f t="shared" si="14"/>
        <v>550</v>
      </c>
      <c r="AP129" s="1136">
        <f t="shared" si="15"/>
        <v>1.655</v>
      </c>
      <c r="AQ129" s="1136" t="str">
        <f t="shared" si="16"/>
        <v>1-5-1S83°</v>
      </c>
      <c r="AR129" s="1136" t="str">
        <f t="shared" si="17"/>
        <v>31.5</v>
      </c>
      <c r="AS129" s="1136" t="str">
        <f t="shared" si="18"/>
        <v>200/200/OFF</v>
      </c>
      <c r="AT129" s="1136" t="str">
        <f t="shared" si="19"/>
        <v>1-5-1S83°</v>
      </c>
      <c r="AV129" s="1136" t="str">
        <f t="shared" si="12"/>
        <v>111.2.14</v>
      </c>
      <c r="AW129" s="1438">
        <f t="shared" si="13"/>
        <v>44606</v>
      </c>
    </row>
    <row r="130" spans="1:49">
      <c r="A130" s="1135" t="s">
        <v>1556</v>
      </c>
      <c r="B130" s="1135" t="s">
        <v>1557</v>
      </c>
      <c r="C130" s="1135">
        <v>650</v>
      </c>
      <c r="D130" s="1135">
        <v>1.66</v>
      </c>
      <c r="E130" s="1135" t="s">
        <v>15185</v>
      </c>
      <c r="F130" s="1135" t="s">
        <v>1213</v>
      </c>
      <c r="G130" s="1135">
        <v>2</v>
      </c>
      <c r="H130" s="1135" t="s">
        <v>1558</v>
      </c>
      <c r="I130" s="1135" t="s">
        <v>1036</v>
      </c>
      <c r="J130" s="1135">
        <v>1</v>
      </c>
      <c r="K130" s="1135" t="s">
        <v>1559</v>
      </c>
      <c r="L130" s="1135" t="s">
        <v>1560</v>
      </c>
      <c r="M130" s="1135">
        <v>51.5</v>
      </c>
      <c r="N130" s="1135" t="s">
        <v>1039</v>
      </c>
      <c r="O130" s="1135">
        <v>1.2875000000000001</v>
      </c>
      <c r="P130" s="1135">
        <v>1.03</v>
      </c>
      <c r="Q130" s="1135">
        <v>4</v>
      </c>
      <c r="R130" s="1135">
        <v>24</v>
      </c>
      <c r="T130" s="1135">
        <v>21.2</v>
      </c>
      <c r="U130" s="1135">
        <v>3.6</v>
      </c>
      <c r="V130" s="1135" t="s">
        <v>663</v>
      </c>
      <c r="W130" s="1135">
        <v>150</v>
      </c>
      <c r="X130" s="1135">
        <v>80</v>
      </c>
      <c r="Y130" s="1135">
        <v>2</v>
      </c>
      <c r="Z130" s="1135">
        <v>4</v>
      </c>
      <c r="AA130" s="1135" t="s">
        <v>1561</v>
      </c>
      <c r="AH130" s="1135" t="s">
        <v>812</v>
      </c>
      <c r="AM130" s="1136" t="s">
        <v>9407</v>
      </c>
      <c r="AN130" s="1136" t="s">
        <v>9408</v>
      </c>
      <c r="AO130" s="1136">
        <f t="shared" si="14"/>
        <v>650</v>
      </c>
      <c r="AP130" s="1136">
        <f t="shared" si="15"/>
        <v>1.66</v>
      </c>
      <c r="AQ130" s="1136" t="str">
        <f t="shared" si="16"/>
        <v>2-5-1S83°</v>
      </c>
      <c r="AR130" s="1136" t="str">
        <f t="shared" si="17"/>
        <v>29</v>
      </c>
      <c r="AS130" s="1136" t="str">
        <f t="shared" si="18"/>
        <v>158/OFF</v>
      </c>
      <c r="AT130" s="1136" t="str">
        <f t="shared" si="19"/>
        <v>2-5-1S83°</v>
      </c>
      <c r="AV130" s="1136" t="str">
        <f t="shared" ref="AV130:AV193" si="20">AA130</f>
        <v>111.3.1</v>
      </c>
      <c r="AW130" s="1438">
        <f t="shared" si="13"/>
        <v>44621</v>
      </c>
    </row>
    <row r="131" spans="1:49">
      <c r="A131" s="1135" t="s">
        <v>1562</v>
      </c>
      <c r="B131" s="1135" t="s">
        <v>1557</v>
      </c>
      <c r="C131" s="1135">
        <v>650</v>
      </c>
      <c r="D131" s="1135">
        <v>1.65</v>
      </c>
      <c r="E131" s="1135" t="s">
        <v>15185</v>
      </c>
      <c r="F131" s="1135" t="s">
        <v>1563</v>
      </c>
      <c r="G131" s="1135">
        <v>2</v>
      </c>
      <c r="H131" s="1135" t="s">
        <v>1564</v>
      </c>
      <c r="I131" s="1135" t="s">
        <v>1036</v>
      </c>
      <c r="J131" s="1135">
        <v>1</v>
      </c>
      <c r="K131" s="1135" t="s">
        <v>1565</v>
      </c>
      <c r="L131" s="1135" t="s">
        <v>1560</v>
      </c>
      <c r="M131" s="1135">
        <v>51.5</v>
      </c>
      <c r="N131" s="1135" t="s">
        <v>1039</v>
      </c>
      <c r="O131" s="1135">
        <v>1.2875000000000001</v>
      </c>
      <c r="P131" s="1135">
        <v>1.03</v>
      </c>
      <c r="Q131" s="1135">
        <v>4</v>
      </c>
      <c r="R131" s="1135">
        <v>24</v>
      </c>
      <c r="T131" s="1135">
        <v>21.2</v>
      </c>
      <c r="U131" s="1135">
        <v>3.6</v>
      </c>
      <c r="V131" s="1135" t="s">
        <v>663</v>
      </c>
      <c r="W131" s="1135">
        <v>150</v>
      </c>
      <c r="X131" s="1135">
        <v>80</v>
      </c>
      <c r="Y131" s="1135">
        <v>2</v>
      </c>
      <c r="Z131" s="1135">
        <v>4</v>
      </c>
      <c r="AA131" s="1135" t="s">
        <v>1566</v>
      </c>
      <c r="AH131" s="1135" t="s">
        <v>887</v>
      </c>
      <c r="AM131" s="1136" t="s">
        <v>9409</v>
      </c>
      <c r="AN131" s="1136" t="s">
        <v>9410</v>
      </c>
      <c r="AO131" s="1136">
        <f t="shared" si="14"/>
        <v>650</v>
      </c>
      <c r="AP131" s="1136">
        <f t="shared" si="15"/>
        <v>1.65</v>
      </c>
      <c r="AQ131" s="1136" t="str">
        <f t="shared" si="16"/>
        <v>2-5-1S83°</v>
      </c>
      <c r="AR131" s="1136" t="str">
        <f t="shared" si="17"/>
        <v>30.5</v>
      </c>
      <c r="AS131" s="1136" t="str">
        <f t="shared" si="18"/>
        <v>160/OFF</v>
      </c>
      <c r="AT131" s="1136" t="str">
        <f t="shared" si="19"/>
        <v>2-5-1S83°</v>
      </c>
      <c r="AV131" s="1136" t="str">
        <f t="shared" si="20"/>
        <v>111.3.17</v>
      </c>
      <c r="AW131" s="1438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35" t="s">
        <v>1567</v>
      </c>
      <c r="B132" s="1135" t="s">
        <v>1227</v>
      </c>
      <c r="C132" s="1135">
        <v>650</v>
      </c>
      <c r="D132" s="1135">
        <v>1.71</v>
      </c>
      <c r="E132" s="1135" t="s">
        <v>15183</v>
      </c>
      <c r="F132" s="1135" t="s">
        <v>1048</v>
      </c>
      <c r="G132" s="1135" t="s">
        <v>1095</v>
      </c>
      <c r="H132" s="1135" t="s">
        <v>1171</v>
      </c>
      <c r="I132" s="1135" t="s">
        <v>126</v>
      </c>
      <c r="J132" s="1135">
        <v>1.2</v>
      </c>
      <c r="K132" s="1135" t="s">
        <v>1525</v>
      </c>
      <c r="L132" s="1135" t="s">
        <v>1229</v>
      </c>
      <c r="M132" s="1135">
        <v>49.5</v>
      </c>
      <c r="N132" s="1135" t="s">
        <v>1039</v>
      </c>
      <c r="O132" s="1135">
        <v>1.2375</v>
      </c>
      <c r="P132" s="1135">
        <v>0.99</v>
      </c>
      <c r="Q132" s="1135">
        <v>4</v>
      </c>
      <c r="R132" s="1135">
        <v>24</v>
      </c>
      <c r="T132" s="1135">
        <v>28</v>
      </c>
      <c r="U132" s="1135">
        <v>3.4</v>
      </c>
      <c r="V132" s="1135" t="s">
        <v>663</v>
      </c>
      <c r="W132" s="1135">
        <v>115</v>
      </c>
      <c r="X132" s="1135">
        <v>85</v>
      </c>
      <c r="Y132" s="1135">
        <v>2.5</v>
      </c>
      <c r="Z132" s="1135">
        <v>4.5</v>
      </c>
      <c r="AA132" s="1135" t="s">
        <v>1568</v>
      </c>
      <c r="AH132" s="1135" t="s">
        <v>833</v>
      </c>
      <c r="AM132" s="1136" t="s">
        <v>9411</v>
      </c>
      <c r="AN132" s="1136" t="s">
        <v>9412</v>
      </c>
      <c r="AO132" s="1136">
        <f t="shared" si="14"/>
        <v>650</v>
      </c>
      <c r="AP132" s="1136">
        <f t="shared" si="15"/>
        <v>1.71</v>
      </c>
      <c r="AQ132" s="1136" t="str">
        <f t="shared" si="16"/>
        <v>1-4-1S83°</v>
      </c>
      <c r="AR132" s="1136" t="str">
        <f t="shared" si="17"/>
        <v>31</v>
      </c>
      <c r="AS132" s="1136" t="str">
        <f t="shared" si="18"/>
        <v>245/245/OFF</v>
      </c>
      <c r="AT132" s="1136" t="str">
        <f t="shared" si="19"/>
        <v>1-4-1S83°</v>
      </c>
      <c r="AV132" s="1136" t="str">
        <f t="shared" si="20"/>
        <v>111.4.1</v>
      </c>
      <c r="AW132" s="1438">
        <f t="shared" si="21"/>
        <v>44652</v>
      </c>
    </row>
    <row r="133" spans="1:49">
      <c r="A133" s="1135" t="s">
        <v>1569</v>
      </c>
      <c r="B133" s="1135" t="s">
        <v>1383</v>
      </c>
      <c r="C133" s="1135">
        <v>550</v>
      </c>
      <c r="D133" s="1135">
        <v>1.65</v>
      </c>
      <c r="E133" s="1135" t="s">
        <v>15183</v>
      </c>
      <c r="F133" s="1135" t="s">
        <v>1412</v>
      </c>
      <c r="G133" s="1135" t="s">
        <v>1034</v>
      </c>
      <c r="H133" s="1135" t="s">
        <v>1320</v>
      </c>
      <c r="I133" s="1135" t="s">
        <v>126</v>
      </c>
      <c r="J133" s="1135">
        <v>0.7</v>
      </c>
      <c r="K133" s="1135" t="s">
        <v>1570</v>
      </c>
      <c r="L133" s="1135" t="s">
        <v>1130</v>
      </c>
      <c r="M133" s="1135">
        <v>51</v>
      </c>
      <c r="N133" s="1135" t="s">
        <v>1039</v>
      </c>
      <c r="O133" s="1135">
        <v>1.2750000000000001</v>
      </c>
      <c r="P133" s="1135">
        <v>1.02</v>
      </c>
      <c r="Q133" s="1135">
        <v>3.5</v>
      </c>
      <c r="R133" s="1135">
        <v>25</v>
      </c>
      <c r="T133" s="1135">
        <v>21</v>
      </c>
      <c r="U133" s="1135">
        <v>3.3</v>
      </c>
      <c r="V133" s="1135" t="s">
        <v>663</v>
      </c>
      <c r="W133" s="1135">
        <v>125</v>
      </c>
      <c r="X133" s="1135">
        <v>85</v>
      </c>
      <c r="Y133" s="1135">
        <v>1.8</v>
      </c>
      <c r="Z133" s="1135">
        <v>4</v>
      </c>
      <c r="AA133" s="1135" t="s">
        <v>1571</v>
      </c>
      <c r="AH133" s="1135" t="s">
        <v>789</v>
      </c>
      <c r="AM133" s="1136" t="s">
        <v>9413</v>
      </c>
      <c r="AN133" s="1136" t="s">
        <v>9414</v>
      </c>
      <c r="AO133" s="1136">
        <f t="shared" si="14"/>
        <v>550</v>
      </c>
      <c r="AP133" s="1136">
        <f t="shared" si="15"/>
        <v>1.65</v>
      </c>
      <c r="AQ133" s="1136" t="str">
        <f t="shared" si="16"/>
        <v>1-4-1S83°</v>
      </c>
      <c r="AR133" s="1136" t="str">
        <f t="shared" si="17"/>
        <v>30.7</v>
      </c>
      <c r="AS133" s="1136" t="str">
        <f t="shared" si="18"/>
        <v>230/230/OFF</v>
      </c>
      <c r="AT133" s="1136" t="str">
        <f t="shared" si="19"/>
        <v>1-4-1S83°</v>
      </c>
      <c r="AV133" s="1136" t="str">
        <f t="shared" si="20"/>
        <v>111.4.8</v>
      </c>
      <c r="AW133" s="1438">
        <f t="shared" si="21"/>
        <v>44659</v>
      </c>
    </row>
    <row r="134" spans="1:49">
      <c r="A134" s="1135" t="s">
        <v>1572</v>
      </c>
      <c r="B134" s="1135" t="s">
        <v>1447</v>
      </c>
      <c r="C134" s="1135">
        <v>500</v>
      </c>
      <c r="D134" s="1135">
        <v>1.61</v>
      </c>
      <c r="E134" s="1135" t="s">
        <v>15189</v>
      </c>
      <c r="F134" s="1135" t="s">
        <v>1078</v>
      </c>
      <c r="G134" s="1135" t="s">
        <v>1110</v>
      </c>
      <c r="H134" s="1135" t="s">
        <v>1573</v>
      </c>
      <c r="I134" s="1135" t="s">
        <v>1036</v>
      </c>
      <c r="J134" s="1135">
        <v>1</v>
      </c>
      <c r="K134" s="1135" t="s">
        <v>1574</v>
      </c>
      <c r="L134" s="1135" t="s">
        <v>884</v>
      </c>
      <c r="M134" s="1135">
        <v>51.5</v>
      </c>
      <c r="N134" s="1135" t="s">
        <v>1039</v>
      </c>
      <c r="O134" s="1135">
        <v>1.2875000000000001</v>
      </c>
      <c r="P134" s="1135">
        <v>1.03</v>
      </c>
      <c r="Q134" s="1135">
        <v>3</v>
      </c>
      <c r="R134" s="1135">
        <v>26.5</v>
      </c>
      <c r="T134" s="1135">
        <v>4.7</v>
      </c>
      <c r="U134" s="1135">
        <v>6.5</v>
      </c>
      <c r="V134" s="1135" t="s">
        <v>663</v>
      </c>
      <c r="W134" s="1135">
        <v>165</v>
      </c>
      <c r="X134" s="1135">
        <v>85</v>
      </c>
      <c r="Y134" s="1135">
        <v>2.2000000000000002</v>
      </c>
      <c r="Z134" s="1135">
        <v>1</v>
      </c>
      <c r="AA134" s="1135" t="s">
        <v>1575</v>
      </c>
      <c r="AH134" s="1135" t="s">
        <v>1576</v>
      </c>
      <c r="AM134" s="1136" t="s">
        <v>9415</v>
      </c>
      <c r="AN134" s="1136" t="s">
        <v>9416</v>
      </c>
      <c r="AO134" s="1136">
        <f t="shared" si="14"/>
        <v>500</v>
      </c>
      <c r="AP134" s="1136">
        <f t="shared" si="15"/>
        <v>1.61</v>
      </c>
      <c r="AQ134" s="1136" t="str">
        <f t="shared" si="16"/>
        <v>1-5-1S83°</v>
      </c>
      <c r="AR134" s="1136" t="str">
        <f t="shared" si="17"/>
        <v>30</v>
      </c>
      <c r="AS134" s="1136" t="str">
        <f t="shared" si="18"/>
        <v>165/165/130</v>
      </c>
      <c r="AT134" s="1136" t="str">
        <f t="shared" si="19"/>
        <v>1-5-1S83°</v>
      </c>
      <c r="AV134" s="1136" t="str">
        <f t="shared" si="20"/>
        <v>111.4.22</v>
      </c>
      <c r="AW134" s="1438">
        <f t="shared" si="21"/>
        <v>44673</v>
      </c>
    </row>
    <row r="135" spans="1:49">
      <c r="A135" s="1135" t="s">
        <v>1577</v>
      </c>
      <c r="B135" s="1135" t="s">
        <v>1248</v>
      </c>
      <c r="C135" s="1135">
        <v>550</v>
      </c>
      <c r="D135" s="1135">
        <v>1.74</v>
      </c>
      <c r="E135" s="1135" t="s">
        <v>15185</v>
      </c>
      <c r="F135" s="1135" t="s">
        <v>1563</v>
      </c>
      <c r="G135" s="1135" t="s">
        <v>1034</v>
      </c>
      <c r="H135" s="1135" t="s">
        <v>1578</v>
      </c>
      <c r="I135" s="1135" t="s">
        <v>1206</v>
      </c>
      <c r="J135" s="1135">
        <v>0.9</v>
      </c>
      <c r="K135" s="1135" t="s">
        <v>1505</v>
      </c>
      <c r="L135" s="1135" t="s">
        <v>1251</v>
      </c>
      <c r="M135" s="1135">
        <v>49.5</v>
      </c>
      <c r="N135" s="1135" t="s">
        <v>1039</v>
      </c>
      <c r="O135" s="1135">
        <v>1.2375</v>
      </c>
      <c r="P135" s="1135">
        <v>0.99</v>
      </c>
      <c r="Q135" s="1135">
        <v>4</v>
      </c>
      <c r="R135" s="1135">
        <v>23</v>
      </c>
      <c r="T135" s="1135">
        <v>31</v>
      </c>
      <c r="U135" s="1135">
        <v>3.3</v>
      </c>
      <c r="V135" s="1135" t="s">
        <v>663</v>
      </c>
      <c r="W135" s="1135">
        <v>110</v>
      </c>
      <c r="X135" s="1135">
        <v>70</v>
      </c>
      <c r="Y135" s="1135">
        <v>2.7</v>
      </c>
      <c r="Z135" s="1135">
        <v>4.5</v>
      </c>
      <c r="AA135" s="1135" t="s">
        <v>1579</v>
      </c>
      <c r="AH135" s="1135" t="s">
        <v>1580</v>
      </c>
      <c r="AM135" s="1136" t="s">
        <v>9417</v>
      </c>
      <c r="AN135" s="1136" t="s">
        <v>9418</v>
      </c>
      <c r="AO135" s="1136">
        <f t="shared" si="14"/>
        <v>550</v>
      </c>
      <c r="AP135" s="1136">
        <f t="shared" si="15"/>
        <v>1.74</v>
      </c>
      <c r="AQ135" s="1136" t="str">
        <f t="shared" si="16"/>
        <v>2-5-1S83°</v>
      </c>
      <c r="AR135" s="1136" t="str">
        <f t="shared" si="17"/>
        <v>30.5</v>
      </c>
      <c r="AS135" s="1136" t="str">
        <f t="shared" si="18"/>
        <v>165/OFF</v>
      </c>
      <c r="AT135" s="1136" t="str">
        <f t="shared" si="19"/>
        <v>2-5-1S83°</v>
      </c>
      <c r="AV135" s="1136" t="str">
        <f t="shared" si="20"/>
        <v>111.4.20</v>
      </c>
      <c r="AW135" s="1438">
        <f t="shared" si="21"/>
        <v>44671</v>
      </c>
    </row>
    <row r="136" spans="1:49">
      <c r="A136" s="1135" t="s">
        <v>1581</v>
      </c>
      <c r="B136" s="1135" t="s">
        <v>1077</v>
      </c>
      <c r="C136" s="1135">
        <v>600</v>
      </c>
      <c r="D136" s="1135">
        <v>1.7</v>
      </c>
      <c r="E136" s="1135" t="s">
        <v>15185</v>
      </c>
      <c r="F136" s="1135" t="s">
        <v>1048</v>
      </c>
      <c r="G136" s="1135" t="s">
        <v>1034</v>
      </c>
      <c r="H136" s="1135" t="s">
        <v>1166</v>
      </c>
      <c r="I136" s="1135" t="s">
        <v>1167</v>
      </c>
      <c r="J136" s="1135">
        <v>1</v>
      </c>
      <c r="K136" s="1135" t="s">
        <v>1582</v>
      </c>
      <c r="L136" s="1135" t="s">
        <v>1081</v>
      </c>
      <c r="M136" s="1135">
        <v>51.5</v>
      </c>
      <c r="N136" s="1135" t="s">
        <v>1039</v>
      </c>
      <c r="O136" s="1135">
        <v>1.2875000000000001</v>
      </c>
      <c r="P136" s="1135">
        <v>1.03</v>
      </c>
      <c r="Q136" s="1135">
        <v>4</v>
      </c>
      <c r="R136" s="1135">
        <v>24.5</v>
      </c>
      <c r="T136" s="1135">
        <v>18</v>
      </c>
      <c r="U136" s="1135">
        <v>3.6</v>
      </c>
      <c r="V136" s="1135" t="s">
        <v>663</v>
      </c>
      <c r="W136" s="1135">
        <v>160</v>
      </c>
      <c r="X136" s="1135">
        <v>85</v>
      </c>
      <c r="Y136" s="1135">
        <v>2.2000000000000002</v>
      </c>
      <c r="Z136" s="1135">
        <v>4</v>
      </c>
      <c r="AA136" s="1135" t="s">
        <v>1583</v>
      </c>
      <c r="AH136" s="1135" t="s">
        <v>812</v>
      </c>
      <c r="AM136" s="1136" t="s">
        <v>9419</v>
      </c>
      <c r="AN136" s="1136" t="s">
        <v>9420</v>
      </c>
      <c r="AO136" s="1136">
        <f t="shared" si="14"/>
        <v>600</v>
      </c>
      <c r="AP136" s="1136">
        <f t="shared" si="15"/>
        <v>1.7</v>
      </c>
      <c r="AQ136" s="1136" t="str">
        <f t="shared" si="16"/>
        <v>2-5-1S83°</v>
      </c>
      <c r="AR136" s="1136" t="str">
        <f t="shared" si="17"/>
        <v>31</v>
      </c>
      <c r="AS136" s="1136" t="str">
        <f t="shared" si="18"/>
        <v>168/OFF</v>
      </c>
      <c r="AT136" s="1136" t="str">
        <f t="shared" si="19"/>
        <v>2-5-1S83°</v>
      </c>
      <c r="AV136" s="1136" t="str">
        <f t="shared" si="20"/>
        <v>111.5.4</v>
      </c>
      <c r="AW136" s="1438">
        <f t="shared" si="21"/>
        <v>44685</v>
      </c>
    </row>
    <row r="137" spans="1:49">
      <c r="A137" s="1135" t="s">
        <v>1584</v>
      </c>
      <c r="B137" s="1135" t="s">
        <v>1102</v>
      </c>
      <c r="C137" s="1135">
        <v>550</v>
      </c>
      <c r="D137" s="1135">
        <v>1.655</v>
      </c>
      <c r="E137" s="1135" t="s">
        <v>15189</v>
      </c>
      <c r="F137" s="1135" t="s">
        <v>1069</v>
      </c>
      <c r="G137" s="1135">
        <v>3</v>
      </c>
      <c r="H137" s="1135" t="s">
        <v>1111</v>
      </c>
      <c r="I137" s="1135" t="s">
        <v>126</v>
      </c>
      <c r="J137" s="1135">
        <v>1.7</v>
      </c>
      <c r="K137" s="1135" t="s">
        <v>1585</v>
      </c>
      <c r="L137" s="1135" t="s">
        <v>1105</v>
      </c>
      <c r="M137" s="1135">
        <v>51.8</v>
      </c>
      <c r="N137" s="1135" t="s">
        <v>1039</v>
      </c>
      <c r="O137" s="1135">
        <v>1.2949999999999999</v>
      </c>
      <c r="P137" s="1135">
        <v>1.036</v>
      </c>
      <c r="Q137" s="1135">
        <v>3</v>
      </c>
      <c r="R137" s="1135">
        <v>25</v>
      </c>
      <c r="T137" s="1135">
        <v>41.8</v>
      </c>
      <c r="U137" s="1135">
        <v>6</v>
      </c>
      <c r="V137" s="1135" t="s">
        <v>663</v>
      </c>
      <c r="W137" s="1135">
        <v>95</v>
      </c>
      <c r="X137" s="1135">
        <v>80</v>
      </c>
      <c r="Y137" s="1135">
        <v>2.2000000000000002</v>
      </c>
      <c r="Z137" s="1135">
        <v>4</v>
      </c>
      <c r="AA137" s="1135" t="s">
        <v>1586</v>
      </c>
      <c r="AH137" s="1135" t="s">
        <v>1088</v>
      </c>
      <c r="AM137" s="1136" t="s">
        <v>9421</v>
      </c>
      <c r="AN137" s="1136" t="s">
        <v>9422</v>
      </c>
      <c r="AO137" s="1136">
        <f t="shared" si="14"/>
        <v>550</v>
      </c>
      <c r="AP137" s="1136">
        <f t="shared" si="15"/>
        <v>1.655</v>
      </c>
      <c r="AQ137" s="1136" t="str">
        <f t="shared" si="16"/>
        <v>1-5-1S83°</v>
      </c>
      <c r="AR137" s="1136" t="str">
        <f t="shared" si="17"/>
        <v>31.5</v>
      </c>
      <c r="AS137" s="1136" t="str">
        <f t="shared" si="18"/>
        <v>200/200/OFF</v>
      </c>
      <c r="AT137" s="1136" t="str">
        <f t="shared" si="19"/>
        <v>1-5-1S83°</v>
      </c>
      <c r="AV137" s="1136" t="str">
        <f t="shared" si="20"/>
        <v>111.5.3</v>
      </c>
      <c r="AW137" s="1438">
        <f t="shared" si="21"/>
        <v>44684</v>
      </c>
    </row>
    <row r="138" spans="1:49">
      <c r="A138" s="1135" t="s">
        <v>1587</v>
      </c>
      <c r="B138" s="1135" t="s">
        <v>1488</v>
      </c>
      <c r="C138" s="1135">
        <v>650</v>
      </c>
      <c r="D138" s="1135">
        <v>1.7</v>
      </c>
      <c r="E138" s="1135" t="s">
        <v>15183</v>
      </c>
      <c r="F138" s="1135" t="s">
        <v>1078</v>
      </c>
      <c r="G138" s="1135" t="s">
        <v>1034</v>
      </c>
      <c r="H138" s="1135" t="s">
        <v>1489</v>
      </c>
      <c r="I138" s="1135" t="s">
        <v>126</v>
      </c>
      <c r="J138" s="1135">
        <v>0.3</v>
      </c>
      <c r="K138" s="1135" t="s">
        <v>1582</v>
      </c>
      <c r="L138" s="1135" t="s">
        <v>1081</v>
      </c>
      <c r="M138" s="1135">
        <v>50.5</v>
      </c>
      <c r="N138" s="1135" t="s">
        <v>1039</v>
      </c>
      <c r="O138" s="1135">
        <v>1.2625000000000002</v>
      </c>
      <c r="P138" s="1135">
        <v>1.01</v>
      </c>
      <c r="Q138" s="1135">
        <v>4</v>
      </c>
      <c r="R138" s="1135">
        <v>24.5</v>
      </c>
      <c r="T138" s="1135">
        <v>27.9</v>
      </c>
      <c r="U138" s="1135">
        <v>3.6</v>
      </c>
      <c r="V138" s="1135" t="s">
        <v>663</v>
      </c>
      <c r="W138" s="1135">
        <v>40</v>
      </c>
      <c r="X138" s="1135">
        <v>10</v>
      </c>
      <c r="Y138" s="1135">
        <v>2.2000000000000002</v>
      </c>
      <c r="Z138" s="1135">
        <v>3.5</v>
      </c>
      <c r="AA138" s="1135" t="s">
        <v>1588</v>
      </c>
      <c r="AH138" s="1135" t="s">
        <v>630</v>
      </c>
      <c r="AM138" s="1136" t="s">
        <v>9423</v>
      </c>
      <c r="AN138" s="1136" t="s">
        <v>9424</v>
      </c>
      <c r="AO138" s="1136">
        <f t="shared" si="14"/>
        <v>650</v>
      </c>
      <c r="AP138" s="1136">
        <f t="shared" si="15"/>
        <v>1.7</v>
      </c>
      <c r="AQ138" s="1136" t="str">
        <f t="shared" si="16"/>
        <v>1-4-1S83°</v>
      </c>
      <c r="AR138" s="1136" t="str">
        <f t="shared" si="17"/>
        <v>30</v>
      </c>
      <c r="AS138" s="1136" t="str">
        <f t="shared" si="18"/>
        <v>252/252/OFF</v>
      </c>
      <c r="AT138" s="1136" t="str">
        <f t="shared" si="19"/>
        <v>1-4-1S83°</v>
      </c>
      <c r="AV138" s="1136" t="str">
        <f t="shared" si="20"/>
        <v>111.5.13</v>
      </c>
      <c r="AW138" s="1438">
        <f t="shared" si="21"/>
        <v>44694</v>
      </c>
    </row>
    <row r="139" spans="1:49">
      <c r="A139" s="1135" t="s">
        <v>1589</v>
      </c>
      <c r="B139" s="1135" t="s">
        <v>1557</v>
      </c>
      <c r="C139" s="1135">
        <v>650</v>
      </c>
      <c r="D139" s="1135">
        <v>1.65</v>
      </c>
      <c r="E139" s="1135" t="s">
        <v>15185</v>
      </c>
      <c r="F139" s="1135" t="s">
        <v>1563</v>
      </c>
      <c r="G139" s="1135">
        <v>2</v>
      </c>
      <c r="H139" s="1135" t="s">
        <v>1357</v>
      </c>
      <c r="I139" s="1135" t="s">
        <v>1036</v>
      </c>
      <c r="J139" s="1135">
        <v>1</v>
      </c>
      <c r="K139" s="1135" t="s">
        <v>1590</v>
      </c>
      <c r="L139" s="1135" t="s">
        <v>1560</v>
      </c>
      <c r="M139" s="1135">
        <v>51.5</v>
      </c>
      <c r="N139" s="1135" t="s">
        <v>1039</v>
      </c>
      <c r="O139" s="1135">
        <v>1.2875000000000001</v>
      </c>
      <c r="P139" s="1135">
        <v>1.03</v>
      </c>
      <c r="Q139" s="1135">
        <v>4</v>
      </c>
      <c r="R139" s="1135">
        <v>24</v>
      </c>
      <c r="T139" s="1135">
        <v>21.2</v>
      </c>
      <c r="U139" s="1135">
        <v>3.6</v>
      </c>
      <c r="V139" s="1135" t="s">
        <v>663</v>
      </c>
      <c r="W139" s="1135">
        <v>150</v>
      </c>
      <c r="X139" s="1135">
        <v>80</v>
      </c>
      <c r="Y139" s="1135">
        <v>2</v>
      </c>
      <c r="Z139" s="1135">
        <v>4</v>
      </c>
      <c r="AA139" s="1135" t="s">
        <v>1591</v>
      </c>
      <c r="AH139" s="1135" t="s">
        <v>1272</v>
      </c>
      <c r="AM139" s="1136" t="s">
        <v>9425</v>
      </c>
      <c r="AN139" s="1136" t="s">
        <v>9426</v>
      </c>
      <c r="AO139" s="1136">
        <f t="shared" ref="AO139:AO202" si="22">C139</f>
        <v>650</v>
      </c>
      <c r="AP139" s="1136">
        <f t="shared" ref="AP139:AP202" si="23">D139</f>
        <v>1.65</v>
      </c>
      <c r="AQ139" s="1136" t="str">
        <f t="shared" ref="AQ139:AQ202" si="24">E139</f>
        <v>2-5-1S83°</v>
      </c>
      <c r="AR139" s="1136" t="str">
        <f t="shared" ref="AR139:AR202" si="25">F139</f>
        <v>30.5</v>
      </c>
      <c r="AS139" s="1136" t="str">
        <f t="shared" ref="AS139:AS202" si="26">H139</f>
        <v>163/OFF</v>
      </c>
      <c r="AT139" s="1136" t="str">
        <f t="shared" ref="AT139:AT202" si="27">E139</f>
        <v>2-5-1S83°</v>
      </c>
      <c r="AV139" s="1136" t="str">
        <f t="shared" si="20"/>
        <v>111.5.31</v>
      </c>
      <c r="AW139" s="1438">
        <f t="shared" si="21"/>
        <v>44712</v>
      </c>
    </row>
    <row r="140" spans="1:49">
      <c r="A140" s="1135" t="s">
        <v>1592</v>
      </c>
      <c r="B140" s="1135" t="s">
        <v>1102</v>
      </c>
      <c r="C140" s="1135">
        <v>550</v>
      </c>
      <c r="D140" s="1135">
        <v>1.655</v>
      </c>
      <c r="E140" s="1135" t="s">
        <v>15189</v>
      </c>
      <c r="F140" s="1135" t="s">
        <v>1069</v>
      </c>
      <c r="G140" s="1135">
        <v>3</v>
      </c>
      <c r="H140" s="1135" t="s">
        <v>1111</v>
      </c>
      <c r="I140" s="1135" t="s">
        <v>126</v>
      </c>
      <c r="J140" s="1135">
        <v>1.7</v>
      </c>
      <c r="K140" s="1135" t="s">
        <v>1554</v>
      </c>
      <c r="L140" s="1135" t="s">
        <v>1105</v>
      </c>
      <c r="M140" s="1135">
        <v>51.8</v>
      </c>
      <c r="N140" s="1135" t="s">
        <v>1039</v>
      </c>
      <c r="O140" s="1135">
        <v>1.2949999999999999</v>
      </c>
      <c r="P140" s="1135">
        <v>1.036</v>
      </c>
      <c r="Q140" s="1135">
        <v>3</v>
      </c>
      <c r="R140" s="1135">
        <v>25</v>
      </c>
      <c r="T140" s="1135">
        <v>41.8</v>
      </c>
      <c r="U140" s="1135">
        <v>6</v>
      </c>
      <c r="V140" s="1135" t="s">
        <v>663</v>
      </c>
      <c r="W140" s="1135">
        <v>95</v>
      </c>
      <c r="X140" s="1135">
        <v>80</v>
      </c>
      <c r="Y140" s="1135">
        <v>2.2000000000000002</v>
      </c>
      <c r="Z140" s="1135">
        <v>4</v>
      </c>
      <c r="AA140" s="1135" t="s">
        <v>1593</v>
      </c>
      <c r="AH140" s="1135" t="s">
        <v>959</v>
      </c>
      <c r="AM140" s="1136" t="s">
        <v>9427</v>
      </c>
      <c r="AN140" s="1136" t="s">
        <v>9428</v>
      </c>
      <c r="AO140" s="1136">
        <f t="shared" si="22"/>
        <v>550</v>
      </c>
      <c r="AP140" s="1136">
        <f t="shared" si="23"/>
        <v>1.655</v>
      </c>
      <c r="AQ140" s="1136" t="str">
        <f t="shared" si="24"/>
        <v>1-5-1S83°</v>
      </c>
      <c r="AR140" s="1136" t="str">
        <f t="shared" si="25"/>
        <v>31.5</v>
      </c>
      <c r="AS140" s="1136" t="str">
        <f t="shared" si="26"/>
        <v>200/200/OFF</v>
      </c>
      <c r="AT140" s="1136" t="str">
        <f t="shared" si="27"/>
        <v>1-5-1S83°</v>
      </c>
      <c r="AV140" s="1136" t="str">
        <f t="shared" si="20"/>
        <v>111.5.25</v>
      </c>
      <c r="AW140" s="1438">
        <f t="shared" si="21"/>
        <v>44706</v>
      </c>
    </row>
    <row r="141" spans="1:49">
      <c r="A141" s="1135" t="s">
        <v>1594</v>
      </c>
      <c r="B141" s="1135" t="s">
        <v>1557</v>
      </c>
      <c r="C141" s="1135">
        <v>650</v>
      </c>
      <c r="D141" s="1135">
        <v>1.65</v>
      </c>
      <c r="E141" s="1135" t="s">
        <v>15185</v>
      </c>
      <c r="F141" s="1135" t="s">
        <v>1595</v>
      </c>
      <c r="G141" s="1135">
        <v>2</v>
      </c>
      <c r="H141" s="1135" t="s">
        <v>1596</v>
      </c>
      <c r="I141" s="1135" t="s">
        <v>1261</v>
      </c>
      <c r="J141" s="1135">
        <v>1.6</v>
      </c>
      <c r="K141" s="1135" t="s">
        <v>1590</v>
      </c>
      <c r="L141" s="1135" t="s">
        <v>1560</v>
      </c>
      <c r="M141" s="1135">
        <v>50.5</v>
      </c>
      <c r="N141" s="1135" t="s">
        <v>1039</v>
      </c>
      <c r="O141" s="1135">
        <v>1.2625000000000002</v>
      </c>
      <c r="P141" s="1135">
        <v>1.01</v>
      </c>
      <c r="Q141" s="1135">
        <v>4</v>
      </c>
      <c r="R141" s="1135">
        <v>24</v>
      </c>
      <c r="T141" s="1135">
        <v>15</v>
      </c>
      <c r="U141" s="1135">
        <v>3.4</v>
      </c>
      <c r="V141" s="1135" t="s">
        <v>663</v>
      </c>
      <c r="W141" s="1135">
        <v>120</v>
      </c>
      <c r="X141" s="1135">
        <v>90</v>
      </c>
      <c r="Y141" s="1135">
        <v>1.2</v>
      </c>
      <c r="Z141" s="1135">
        <v>2</v>
      </c>
      <c r="AA141" s="1135" t="s">
        <v>1597</v>
      </c>
      <c r="AH141" s="1135" t="s">
        <v>1598</v>
      </c>
      <c r="AM141" s="1136" t="s">
        <v>9429</v>
      </c>
      <c r="AN141" s="1136" t="s">
        <v>9430</v>
      </c>
      <c r="AO141" s="1136">
        <f t="shared" si="22"/>
        <v>650</v>
      </c>
      <c r="AP141" s="1136">
        <f t="shared" si="23"/>
        <v>1.65</v>
      </c>
      <c r="AQ141" s="1136" t="str">
        <f t="shared" si="24"/>
        <v>2-5-1S83°</v>
      </c>
      <c r="AR141" s="1136" t="str">
        <f t="shared" si="25"/>
        <v>28</v>
      </c>
      <c r="AS141" s="1136" t="str">
        <f t="shared" si="26"/>
        <v>170/135</v>
      </c>
      <c r="AT141" s="1136" t="str">
        <f t="shared" si="27"/>
        <v>2-5-1S83°</v>
      </c>
      <c r="AV141" s="1136" t="str">
        <f t="shared" si="20"/>
        <v>111.6.10</v>
      </c>
      <c r="AW141" s="1438">
        <f t="shared" si="21"/>
        <v>44722</v>
      </c>
    </row>
    <row r="142" spans="1:49">
      <c r="A142" s="1135" t="s">
        <v>1599</v>
      </c>
      <c r="B142" s="1135" t="s">
        <v>1102</v>
      </c>
      <c r="C142" s="1135">
        <v>550</v>
      </c>
      <c r="D142" s="1135">
        <v>1.655</v>
      </c>
      <c r="E142" s="1135" t="s">
        <v>15189</v>
      </c>
      <c r="F142" s="1135" t="s">
        <v>1069</v>
      </c>
      <c r="G142" s="1135">
        <v>3</v>
      </c>
      <c r="H142" s="1135" t="s">
        <v>1111</v>
      </c>
      <c r="I142" s="1135" t="s">
        <v>126</v>
      </c>
      <c r="J142" s="1135">
        <v>1.7</v>
      </c>
      <c r="K142" s="1135" t="s">
        <v>1585</v>
      </c>
      <c r="L142" s="1135" t="s">
        <v>1105</v>
      </c>
      <c r="M142" s="1135">
        <v>51.8</v>
      </c>
      <c r="N142" s="1135" t="s">
        <v>1039</v>
      </c>
      <c r="O142" s="1135">
        <v>1.2949999999999999</v>
      </c>
      <c r="P142" s="1135">
        <v>1.036</v>
      </c>
      <c r="Q142" s="1135">
        <v>3</v>
      </c>
      <c r="R142" s="1135">
        <v>25</v>
      </c>
      <c r="T142" s="1135">
        <v>41.8</v>
      </c>
      <c r="U142" s="1135">
        <v>6</v>
      </c>
      <c r="V142" s="1135" t="s">
        <v>663</v>
      </c>
      <c r="W142" s="1135">
        <v>95</v>
      </c>
      <c r="X142" s="1135">
        <v>80</v>
      </c>
      <c r="Y142" s="1135">
        <v>2.2000000000000002</v>
      </c>
      <c r="Z142" s="1135">
        <v>4</v>
      </c>
      <c r="AA142" s="1135" t="s">
        <v>1600</v>
      </c>
      <c r="AH142" s="1135" t="s">
        <v>630</v>
      </c>
      <c r="AM142" s="1136" t="s">
        <v>9431</v>
      </c>
      <c r="AN142" s="1136" t="s">
        <v>9432</v>
      </c>
      <c r="AO142" s="1136">
        <f t="shared" si="22"/>
        <v>550</v>
      </c>
      <c r="AP142" s="1136">
        <f t="shared" si="23"/>
        <v>1.655</v>
      </c>
      <c r="AQ142" s="1136" t="str">
        <f t="shared" si="24"/>
        <v>1-5-1S83°</v>
      </c>
      <c r="AR142" s="1136" t="str">
        <f t="shared" si="25"/>
        <v>31.5</v>
      </c>
      <c r="AS142" s="1136" t="str">
        <f t="shared" si="26"/>
        <v>200/200/OFF</v>
      </c>
      <c r="AT142" s="1136" t="str">
        <f t="shared" si="27"/>
        <v>1-5-1S83°</v>
      </c>
      <c r="AV142" s="1136" t="str">
        <f t="shared" si="20"/>
        <v>111.6.16</v>
      </c>
      <c r="AW142" s="1438">
        <f t="shared" si="21"/>
        <v>44728</v>
      </c>
    </row>
    <row r="143" spans="1:49">
      <c r="A143" s="1135" t="s">
        <v>1601</v>
      </c>
      <c r="B143" s="1135" t="s">
        <v>1557</v>
      </c>
      <c r="C143" s="1135">
        <v>600</v>
      </c>
      <c r="D143" s="1135">
        <v>1.6850000000000001</v>
      </c>
      <c r="E143" s="1135" t="s">
        <v>15185</v>
      </c>
      <c r="F143" s="1135" t="s">
        <v>1602</v>
      </c>
      <c r="G143" s="1135">
        <v>2</v>
      </c>
      <c r="H143" s="1135" t="s">
        <v>1260</v>
      </c>
      <c r="I143" s="1135" t="s">
        <v>1549</v>
      </c>
      <c r="J143" s="1135">
        <v>0.2</v>
      </c>
      <c r="K143" s="1135" t="s">
        <v>1603</v>
      </c>
      <c r="L143" s="1135" t="s">
        <v>1604</v>
      </c>
      <c r="M143" s="1135">
        <v>50.5</v>
      </c>
      <c r="N143" s="1135" t="s">
        <v>1039</v>
      </c>
      <c r="O143" s="1135">
        <v>1.2625000000000002</v>
      </c>
      <c r="P143" s="1135">
        <v>1.01</v>
      </c>
      <c r="Q143" s="1135">
        <v>4</v>
      </c>
      <c r="R143" s="1135">
        <v>20.5</v>
      </c>
      <c r="T143" s="1135">
        <v>24</v>
      </c>
      <c r="U143" s="1135">
        <v>4</v>
      </c>
      <c r="V143" s="1135" t="s">
        <v>663</v>
      </c>
      <c r="W143" s="1135">
        <v>30</v>
      </c>
      <c r="X143" s="1135">
        <v>10</v>
      </c>
      <c r="Y143" s="1135">
        <v>1.8</v>
      </c>
      <c r="Z143" s="1135">
        <v>3.5</v>
      </c>
      <c r="AA143" s="1135" t="s">
        <v>1605</v>
      </c>
      <c r="AH143" s="1135" t="s">
        <v>1315</v>
      </c>
      <c r="AM143" s="1136" t="s">
        <v>9433</v>
      </c>
      <c r="AN143" s="1136" t="s">
        <v>9434</v>
      </c>
      <c r="AO143" s="1136">
        <f t="shared" si="22"/>
        <v>600</v>
      </c>
      <c r="AP143" s="1136">
        <f t="shared" si="23"/>
        <v>1.6850000000000001</v>
      </c>
      <c r="AQ143" s="1136" t="str">
        <f t="shared" si="24"/>
        <v>2-5-1S83°</v>
      </c>
      <c r="AR143" s="1136" t="str">
        <f t="shared" si="25"/>
        <v>31.6</v>
      </c>
      <c r="AS143" s="1136" t="str">
        <f t="shared" si="26"/>
        <v>170/OFF</v>
      </c>
      <c r="AT143" s="1136" t="str">
        <f t="shared" si="27"/>
        <v>2-5-1S83°</v>
      </c>
      <c r="AV143" s="1136" t="str">
        <f t="shared" si="20"/>
        <v>111.7.1</v>
      </c>
      <c r="AW143" s="1438">
        <f t="shared" si="21"/>
        <v>44743</v>
      </c>
    </row>
    <row r="144" spans="1:49">
      <c r="A144" s="1135" t="s">
        <v>1606</v>
      </c>
      <c r="B144" s="1135" t="s">
        <v>1607</v>
      </c>
      <c r="C144" s="1135">
        <v>600</v>
      </c>
      <c r="D144" s="1135">
        <v>1.42</v>
      </c>
      <c r="E144" s="1135" t="s">
        <v>663</v>
      </c>
      <c r="F144" s="1135" t="s">
        <v>1608</v>
      </c>
      <c r="G144" s="1135">
        <v>1.96</v>
      </c>
      <c r="H144" s="1135" t="s">
        <v>1328</v>
      </c>
      <c r="I144" s="1135" t="s">
        <v>1206</v>
      </c>
      <c r="J144" s="1135">
        <v>1.5</v>
      </c>
      <c r="K144" s="1135" t="s">
        <v>1609</v>
      </c>
      <c r="L144" s="1135" t="s">
        <v>455</v>
      </c>
      <c r="M144" s="1135">
        <v>56</v>
      </c>
      <c r="N144" s="1135" t="s">
        <v>1039</v>
      </c>
      <c r="O144" s="1135">
        <v>1.4000000000000001</v>
      </c>
      <c r="P144" s="1135">
        <v>1.1200000000000001</v>
      </c>
      <c r="Q144" s="1135">
        <v>2</v>
      </c>
      <c r="R144" s="1135">
        <v>61</v>
      </c>
      <c r="T144" s="1135" t="s">
        <v>663</v>
      </c>
      <c r="U144" s="1135">
        <v>34</v>
      </c>
      <c r="V144" s="1135" t="s">
        <v>663</v>
      </c>
      <c r="W144" s="1135" t="s">
        <v>663</v>
      </c>
      <c r="X144" s="1135" t="s">
        <v>663</v>
      </c>
      <c r="Y144" s="1135" t="s">
        <v>663</v>
      </c>
      <c r="Z144" s="1135" t="s">
        <v>663</v>
      </c>
      <c r="AA144" s="1135" t="s">
        <v>1610</v>
      </c>
      <c r="AH144" s="1135" t="s">
        <v>472</v>
      </c>
      <c r="AM144" s="1136" t="s">
        <v>9435</v>
      </c>
      <c r="AN144" s="1136" t="s">
        <v>9436</v>
      </c>
      <c r="AO144" s="1136">
        <f t="shared" si="22"/>
        <v>600</v>
      </c>
      <c r="AP144" s="1136">
        <f t="shared" si="23"/>
        <v>1.42</v>
      </c>
      <c r="AQ144" s="1136" t="str">
        <f t="shared" si="24"/>
        <v>NA</v>
      </c>
      <c r="AR144" s="1136" t="str">
        <f t="shared" si="25"/>
        <v>32</v>
      </c>
      <c r="AS144" s="1136" t="str">
        <f t="shared" si="26"/>
        <v>OFF/123</v>
      </c>
      <c r="AT144" s="1136" t="str">
        <f t="shared" si="27"/>
        <v>NA</v>
      </c>
      <c r="AV144" s="1136" t="str">
        <f t="shared" si="20"/>
        <v>111.9.1</v>
      </c>
      <c r="AW144" s="1438">
        <f t="shared" si="21"/>
        <v>44805</v>
      </c>
    </row>
    <row r="145" spans="1:49">
      <c r="A145" s="1135" t="s">
        <v>1611</v>
      </c>
      <c r="B145" s="1135" t="s">
        <v>1033</v>
      </c>
      <c r="C145" s="1135">
        <v>650</v>
      </c>
      <c r="D145" s="1135">
        <v>1.65</v>
      </c>
      <c r="E145" s="1135" t="s">
        <v>15182</v>
      </c>
      <c r="F145" s="1135" t="s">
        <v>663</v>
      </c>
      <c r="G145" s="1135" t="s">
        <v>1034</v>
      </c>
      <c r="H145" s="1135" t="s">
        <v>1035</v>
      </c>
      <c r="I145" s="1135" t="s">
        <v>1036</v>
      </c>
      <c r="J145" s="1135">
        <v>0.8</v>
      </c>
      <c r="K145" s="1135" t="s">
        <v>1612</v>
      </c>
      <c r="L145" s="1135" t="s">
        <v>1038</v>
      </c>
      <c r="M145" s="1135">
        <v>51.5</v>
      </c>
      <c r="N145" s="1135" t="s">
        <v>1039</v>
      </c>
      <c r="O145" s="1135">
        <v>1.2875000000000001</v>
      </c>
      <c r="P145" s="1135">
        <v>1.03</v>
      </c>
      <c r="Q145" s="1135">
        <v>4</v>
      </c>
      <c r="R145" s="1135">
        <v>20.5</v>
      </c>
      <c r="T145" s="1135">
        <v>21.2</v>
      </c>
      <c r="U145" s="1135">
        <v>3.6</v>
      </c>
      <c r="V145" s="1135" t="s">
        <v>663</v>
      </c>
      <c r="W145" s="1135">
        <v>150</v>
      </c>
      <c r="X145" s="1135">
        <v>75</v>
      </c>
      <c r="Y145" s="1135">
        <v>2</v>
      </c>
      <c r="Z145" s="1135">
        <v>4</v>
      </c>
      <c r="AA145" s="1135" t="s">
        <v>1613</v>
      </c>
      <c r="AH145" s="1135" t="s">
        <v>1042</v>
      </c>
      <c r="AI145" s="1135" t="s">
        <v>1614</v>
      </c>
      <c r="AM145" s="1136" t="s">
        <v>9437</v>
      </c>
      <c r="AN145" s="1136" t="s">
        <v>9438</v>
      </c>
      <c r="AO145" s="1136">
        <f t="shared" si="22"/>
        <v>650</v>
      </c>
      <c r="AP145" s="1136">
        <f t="shared" si="23"/>
        <v>1.65</v>
      </c>
      <c r="AQ145" s="1136" t="str">
        <f t="shared" si="24"/>
        <v>1-4-1S85°</v>
      </c>
      <c r="AR145" s="1136" t="str">
        <f t="shared" si="25"/>
        <v>NA</v>
      </c>
      <c r="AS145" s="1136" t="str">
        <f t="shared" si="26"/>
        <v>185/OFF</v>
      </c>
      <c r="AT145" s="1136" t="str">
        <f t="shared" si="27"/>
        <v>1-4-1S85°</v>
      </c>
      <c r="AV145" s="1136" t="str">
        <f t="shared" si="20"/>
        <v>111.9.5</v>
      </c>
      <c r="AW145" s="1438">
        <f t="shared" si="21"/>
        <v>44809</v>
      </c>
    </row>
    <row r="146" spans="1:49">
      <c r="A146" s="1135" t="s">
        <v>1615</v>
      </c>
      <c r="B146" s="1135" t="s">
        <v>1102</v>
      </c>
      <c r="C146" s="1135">
        <v>550</v>
      </c>
      <c r="D146" s="1135">
        <v>1.655</v>
      </c>
      <c r="E146" s="1135" t="s">
        <v>15189</v>
      </c>
      <c r="F146" s="1135" t="s">
        <v>1069</v>
      </c>
      <c r="G146" s="1135">
        <v>3</v>
      </c>
      <c r="H146" s="1135" t="s">
        <v>1111</v>
      </c>
      <c r="I146" s="1135" t="s">
        <v>126</v>
      </c>
      <c r="J146" s="1135">
        <v>1.7</v>
      </c>
      <c r="K146" s="1135" t="s">
        <v>1616</v>
      </c>
      <c r="L146" s="1135" t="s">
        <v>1105</v>
      </c>
      <c r="M146" s="1135">
        <v>51.8</v>
      </c>
      <c r="N146" s="1135" t="s">
        <v>1039</v>
      </c>
      <c r="O146" s="1135">
        <v>1.2949999999999999</v>
      </c>
      <c r="P146" s="1135">
        <v>1.036</v>
      </c>
      <c r="Q146" s="1135">
        <v>3</v>
      </c>
      <c r="R146" s="1135">
        <v>25</v>
      </c>
      <c r="T146" s="1135">
        <v>41.8</v>
      </c>
      <c r="U146" s="1135">
        <v>6</v>
      </c>
      <c r="V146" s="1135" t="s">
        <v>663</v>
      </c>
      <c r="W146" s="1135">
        <v>95</v>
      </c>
      <c r="X146" s="1135">
        <v>80</v>
      </c>
      <c r="Y146" s="1135">
        <v>2.2000000000000002</v>
      </c>
      <c r="Z146" s="1135">
        <v>4</v>
      </c>
      <c r="AA146" s="1135" t="s">
        <v>1617</v>
      </c>
      <c r="AH146" s="1135" t="s">
        <v>629</v>
      </c>
      <c r="AM146" s="1136" t="s">
        <v>9439</v>
      </c>
      <c r="AN146" s="1136" t="s">
        <v>9440</v>
      </c>
      <c r="AO146" s="1136">
        <f t="shared" si="22"/>
        <v>550</v>
      </c>
      <c r="AP146" s="1136">
        <f t="shared" si="23"/>
        <v>1.655</v>
      </c>
      <c r="AQ146" s="1136" t="str">
        <f t="shared" si="24"/>
        <v>1-5-1S83°</v>
      </c>
      <c r="AR146" s="1136" t="str">
        <f t="shared" si="25"/>
        <v>31.5</v>
      </c>
      <c r="AS146" s="1136" t="str">
        <f t="shared" si="26"/>
        <v>200/200/OFF</v>
      </c>
      <c r="AT146" s="1136" t="str">
        <f t="shared" si="27"/>
        <v>1-5-1S83°</v>
      </c>
      <c r="AV146" s="1136" t="str">
        <f t="shared" si="20"/>
        <v>111.9.7</v>
      </c>
      <c r="AW146" s="1438">
        <f t="shared" si="21"/>
        <v>44811</v>
      </c>
    </row>
    <row r="147" spans="1:49">
      <c r="A147" s="1135" t="s">
        <v>1618</v>
      </c>
      <c r="B147" s="1135" t="s">
        <v>1488</v>
      </c>
      <c r="C147" s="1135">
        <v>650</v>
      </c>
      <c r="D147" s="1135">
        <v>1.7</v>
      </c>
      <c r="E147" s="1135" t="s">
        <v>15183</v>
      </c>
      <c r="F147" s="1135" t="s">
        <v>1078</v>
      </c>
      <c r="G147" s="1135" t="s">
        <v>1034</v>
      </c>
      <c r="H147" s="1135" t="s">
        <v>1489</v>
      </c>
      <c r="I147" s="1135" t="s">
        <v>126</v>
      </c>
      <c r="J147" s="1135">
        <v>0.3</v>
      </c>
      <c r="K147" s="1135" t="s">
        <v>1582</v>
      </c>
      <c r="L147" s="1135" t="s">
        <v>1081</v>
      </c>
      <c r="M147" s="1135">
        <v>50.5</v>
      </c>
      <c r="N147" s="1135" t="s">
        <v>1039</v>
      </c>
      <c r="O147" s="1135">
        <v>1.2625000000000002</v>
      </c>
      <c r="P147" s="1135">
        <v>1.01</v>
      </c>
      <c r="Q147" s="1135">
        <v>4</v>
      </c>
      <c r="R147" s="1135">
        <v>24.5</v>
      </c>
      <c r="T147" s="1135">
        <v>27.9</v>
      </c>
      <c r="U147" s="1135">
        <v>3.6</v>
      </c>
      <c r="V147" s="1135" t="s">
        <v>663</v>
      </c>
      <c r="W147" s="1135">
        <v>40</v>
      </c>
      <c r="X147" s="1135">
        <v>10</v>
      </c>
      <c r="Y147" s="1135">
        <v>2.2000000000000002</v>
      </c>
      <c r="Z147" s="1135">
        <v>3.5</v>
      </c>
      <c r="AA147" s="1135" t="s">
        <v>1619</v>
      </c>
      <c r="AH147" s="1135" t="s">
        <v>1088</v>
      </c>
      <c r="AM147" s="1136" t="s">
        <v>9441</v>
      </c>
      <c r="AN147" s="1136" t="s">
        <v>9442</v>
      </c>
      <c r="AO147" s="1136">
        <f t="shared" si="22"/>
        <v>650</v>
      </c>
      <c r="AP147" s="1136">
        <f t="shared" si="23"/>
        <v>1.7</v>
      </c>
      <c r="AQ147" s="1136" t="str">
        <f t="shared" si="24"/>
        <v>1-4-1S83°</v>
      </c>
      <c r="AR147" s="1136" t="str">
        <f t="shared" si="25"/>
        <v>30</v>
      </c>
      <c r="AS147" s="1136" t="str">
        <f t="shared" si="26"/>
        <v>252/252/OFF</v>
      </c>
      <c r="AT147" s="1136" t="str">
        <f t="shared" si="27"/>
        <v>1-4-1S83°</v>
      </c>
      <c r="AV147" s="1136" t="str">
        <f t="shared" si="20"/>
        <v>111.10.3</v>
      </c>
      <c r="AW147" s="1438">
        <f t="shared" si="21"/>
        <v>44837</v>
      </c>
    </row>
    <row r="148" spans="1:49">
      <c r="A148" s="1135" t="s">
        <v>1620</v>
      </c>
      <c r="B148" s="1135" t="s">
        <v>1621</v>
      </c>
      <c r="C148" s="1135">
        <v>500</v>
      </c>
      <c r="D148" s="1135">
        <v>1.67</v>
      </c>
      <c r="E148" s="1135" t="s">
        <v>15189</v>
      </c>
      <c r="F148" s="1135" t="s">
        <v>1078</v>
      </c>
      <c r="G148" s="1135" t="s">
        <v>1095</v>
      </c>
      <c r="H148" s="1135" t="s">
        <v>1111</v>
      </c>
      <c r="I148" s="1135" t="s">
        <v>126</v>
      </c>
      <c r="J148" s="1135">
        <v>1</v>
      </c>
      <c r="K148" s="1135" t="s">
        <v>1622</v>
      </c>
      <c r="L148" s="1135" t="s">
        <v>1623</v>
      </c>
      <c r="M148" s="1135">
        <v>51</v>
      </c>
      <c r="N148" s="1135" t="s">
        <v>1039</v>
      </c>
      <c r="O148" s="1135">
        <v>1.2750000000000001</v>
      </c>
      <c r="P148" s="1135">
        <v>1.02</v>
      </c>
      <c r="Q148" s="1135">
        <v>3</v>
      </c>
      <c r="R148" s="1135">
        <v>29</v>
      </c>
      <c r="T148" s="1135">
        <v>23</v>
      </c>
      <c r="U148" s="1135">
        <v>6</v>
      </c>
      <c r="V148" s="1135" t="s">
        <v>663</v>
      </c>
      <c r="W148" s="1135">
        <v>115</v>
      </c>
      <c r="X148" s="1135">
        <v>70</v>
      </c>
      <c r="Y148" s="1135">
        <v>1.5</v>
      </c>
      <c r="Z148" s="1135">
        <v>4</v>
      </c>
      <c r="AA148" s="1135" t="s">
        <v>1624</v>
      </c>
      <c r="AH148" s="1135" t="s">
        <v>811</v>
      </c>
      <c r="AM148" s="1136" t="s">
        <v>9443</v>
      </c>
      <c r="AN148" s="1136" t="s">
        <v>9444</v>
      </c>
      <c r="AO148" s="1136">
        <f t="shared" si="22"/>
        <v>500</v>
      </c>
      <c r="AP148" s="1136">
        <f t="shared" si="23"/>
        <v>1.67</v>
      </c>
      <c r="AQ148" s="1136" t="str">
        <f t="shared" si="24"/>
        <v>1-5-1S83°</v>
      </c>
      <c r="AR148" s="1136" t="str">
        <f t="shared" si="25"/>
        <v>30</v>
      </c>
      <c r="AS148" s="1136" t="str">
        <f t="shared" si="26"/>
        <v>200/200/OFF</v>
      </c>
      <c r="AT148" s="1136" t="str">
        <f t="shared" si="27"/>
        <v>1-5-1S83°</v>
      </c>
      <c r="AV148" s="1136" t="str">
        <f t="shared" si="20"/>
        <v>111.10.17</v>
      </c>
      <c r="AW148" s="1438">
        <f t="shared" si="21"/>
        <v>44851</v>
      </c>
    </row>
    <row r="149" spans="1:49">
      <c r="A149" s="1135" t="s">
        <v>1625</v>
      </c>
      <c r="B149" s="1135" t="s">
        <v>1557</v>
      </c>
      <c r="C149" s="1135" t="s">
        <v>1626</v>
      </c>
      <c r="D149" s="1135">
        <v>1.64</v>
      </c>
      <c r="E149" s="1135" t="s">
        <v>15183</v>
      </c>
      <c r="F149" s="1135" t="s">
        <v>1078</v>
      </c>
      <c r="G149" s="1135">
        <v>2</v>
      </c>
      <c r="H149" s="1135" t="s">
        <v>1627</v>
      </c>
      <c r="I149" s="1135" t="s">
        <v>1036</v>
      </c>
      <c r="J149" s="1135">
        <v>1.1000000000000001</v>
      </c>
      <c r="K149" s="1135" t="s">
        <v>1628</v>
      </c>
      <c r="L149" s="1135" t="s">
        <v>1560</v>
      </c>
      <c r="M149" s="1135">
        <v>51.5</v>
      </c>
      <c r="N149" s="1135" t="s">
        <v>1039</v>
      </c>
      <c r="O149" s="1135">
        <v>1.2875000000000001</v>
      </c>
      <c r="P149" s="1135">
        <v>1.03</v>
      </c>
      <c r="Q149" s="1135">
        <v>4</v>
      </c>
      <c r="R149" s="1135">
        <v>24</v>
      </c>
      <c r="T149" s="1135">
        <v>21.2</v>
      </c>
      <c r="U149" s="1135">
        <v>3.6</v>
      </c>
      <c r="V149" s="1135" t="s">
        <v>663</v>
      </c>
      <c r="W149" s="1135">
        <v>150</v>
      </c>
      <c r="X149" s="1135">
        <v>80</v>
      </c>
      <c r="Y149" s="1135">
        <v>2</v>
      </c>
      <c r="Z149" s="1135">
        <v>4</v>
      </c>
      <c r="AA149" s="1135" t="s">
        <v>1629</v>
      </c>
      <c r="AH149" s="1135" t="s">
        <v>700</v>
      </c>
      <c r="AM149" s="1136" t="s">
        <v>9445</v>
      </c>
      <c r="AN149" s="1136" t="s">
        <v>9446</v>
      </c>
      <c r="AO149" s="1136" t="str">
        <f t="shared" si="22"/>
        <v>650↓600-11/15</v>
      </c>
      <c r="AP149" s="1136">
        <f t="shared" si="23"/>
        <v>1.64</v>
      </c>
      <c r="AQ149" s="1136" t="str">
        <f t="shared" si="24"/>
        <v>1-4-1S83°</v>
      </c>
      <c r="AR149" s="1136" t="str">
        <f t="shared" si="25"/>
        <v>30</v>
      </c>
      <c r="AS149" s="1136" t="str">
        <f t="shared" si="26"/>
        <v>223/223/OFF</v>
      </c>
      <c r="AT149" s="1136" t="str">
        <f t="shared" si="27"/>
        <v>1-4-1S83°</v>
      </c>
      <c r="AV149" s="1136" t="str">
        <f t="shared" si="20"/>
        <v>111.11.3</v>
      </c>
      <c r="AW149" s="1438">
        <f t="shared" si="21"/>
        <v>44868</v>
      </c>
    </row>
    <row r="150" spans="1:49">
      <c r="A150" s="1135" t="s">
        <v>1630</v>
      </c>
      <c r="B150" s="1135" t="s">
        <v>1517</v>
      </c>
      <c r="C150" s="1135">
        <v>500</v>
      </c>
      <c r="D150" s="1135">
        <v>1.7</v>
      </c>
      <c r="E150" s="1135" t="s">
        <v>15183</v>
      </c>
      <c r="F150" s="1135" t="s">
        <v>1048</v>
      </c>
      <c r="G150" s="1135" t="s">
        <v>1110</v>
      </c>
      <c r="H150" s="1135" t="s">
        <v>1368</v>
      </c>
      <c r="I150" s="1135" t="s">
        <v>126</v>
      </c>
      <c r="J150" s="1135">
        <v>1.3</v>
      </c>
      <c r="K150" s="1135" t="s">
        <v>1536</v>
      </c>
      <c r="L150" s="1135" t="s">
        <v>1519</v>
      </c>
      <c r="M150" s="1135">
        <v>52</v>
      </c>
      <c r="N150" s="1135" t="s">
        <v>1039</v>
      </c>
      <c r="O150" s="1135">
        <v>1.3</v>
      </c>
      <c r="P150" s="1135">
        <v>1.04</v>
      </c>
      <c r="Q150" s="1135">
        <v>3</v>
      </c>
      <c r="R150" s="1135">
        <v>23</v>
      </c>
      <c r="T150" s="1135">
        <v>29</v>
      </c>
      <c r="U150" s="1135">
        <v>3.3</v>
      </c>
      <c r="V150" s="1135" t="s">
        <v>663</v>
      </c>
      <c r="W150" s="1135">
        <v>130</v>
      </c>
      <c r="X150" s="1135">
        <v>75</v>
      </c>
      <c r="Y150" s="1135">
        <v>2.4</v>
      </c>
      <c r="Z150" s="1135">
        <v>4.5</v>
      </c>
      <c r="AA150" s="1135" t="s">
        <v>1631</v>
      </c>
      <c r="AH150" s="1135" t="s">
        <v>1580</v>
      </c>
      <c r="AM150" s="1136" t="s">
        <v>9447</v>
      </c>
      <c r="AN150" s="1136" t="s">
        <v>9448</v>
      </c>
      <c r="AO150" s="1136">
        <f t="shared" si="22"/>
        <v>500</v>
      </c>
      <c r="AP150" s="1136">
        <f t="shared" si="23"/>
        <v>1.7</v>
      </c>
      <c r="AQ150" s="1136" t="str">
        <f t="shared" si="24"/>
        <v>1-4-1S83°</v>
      </c>
      <c r="AR150" s="1136" t="str">
        <f t="shared" si="25"/>
        <v>31</v>
      </c>
      <c r="AS150" s="1136" t="str">
        <f t="shared" si="26"/>
        <v>210/210/OFF</v>
      </c>
      <c r="AT150" s="1136" t="str">
        <f t="shared" si="27"/>
        <v>1-4-1S83°</v>
      </c>
      <c r="AV150" s="1136" t="str">
        <f t="shared" si="20"/>
        <v>111.11.4</v>
      </c>
      <c r="AW150" s="1438">
        <f t="shared" si="21"/>
        <v>44869</v>
      </c>
    </row>
    <row r="151" spans="1:49">
      <c r="A151" s="1135" t="s">
        <v>1632</v>
      </c>
      <c r="B151" s="1135" t="s">
        <v>1248</v>
      </c>
      <c r="C151" s="1135">
        <v>550</v>
      </c>
      <c r="D151" s="1135">
        <v>1.72</v>
      </c>
      <c r="E151" s="1135" t="s">
        <v>15183</v>
      </c>
      <c r="F151" s="1135" t="s">
        <v>1078</v>
      </c>
      <c r="G151" s="1135" t="s">
        <v>1034</v>
      </c>
      <c r="H151" s="1135" t="s">
        <v>1320</v>
      </c>
      <c r="I151" s="1135" t="s">
        <v>126</v>
      </c>
      <c r="J151" s="1135">
        <v>1</v>
      </c>
      <c r="K151" s="1135" t="s">
        <v>1633</v>
      </c>
      <c r="L151" s="1135" t="s">
        <v>1251</v>
      </c>
      <c r="M151" s="1135">
        <v>49.5</v>
      </c>
      <c r="N151" s="1135" t="s">
        <v>1039</v>
      </c>
      <c r="O151" s="1135">
        <v>1.2375</v>
      </c>
      <c r="P151" s="1135">
        <v>0.99</v>
      </c>
      <c r="Q151" s="1135">
        <v>4</v>
      </c>
      <c r="R151" s="1135">
        <v>23</v>
      </c>
      <c r="T151" s="1135">
        <v>31</v>
      </c>
      <c r="U151" s="1135">
        <v>3.3</v>
      </c>
      <c r="V151" s="1135" t="s">
        <v>663</v>
      </c>
      <c r="W151" s="1135">
        <v>110</v>
      </c>
      <c r="X151" s="1135">
        <v>70</v>
      </c>
      <c r="Y151" s="1135" t="s">
        <v>1634</v>
      </c>
      <c r="Z151" s="1135">
        <v>4.5</v>
      </c>
      <c r="AA151" s="1135" t="s">
        <v>1635</v>
      </c>
      <c r="AH151" s="1135" t="s">
        <v>747</v>
      </c>
      <c r="AM151" s="1136" t="s">
        <v>9449</v>
      </c>
      <c r="AN151" s="1136" t="s">
        <v>9450</v>
      </c>
      <c r="AO151" s="1136">
        <f t="shared" si="22"/>
        <v>550</v>
      </c>
      <c r="AP151" s="1136">
        <f t="shared" si="23"/>
        <v>1.72</v>
      </c>
      <c r="AQ151" s="1136" t="str">
        <f t="shared" si="24"/>
        <v>1-4-1S83°</v>
      </c>
      <c r="AR151" s="1136" t="str">
        <f t="shared" si="25"/>
        <v>30</v>
      </c>
      <c r="AS151" s="1136" t="str">
        <f t="shared" si="26"/>
        <v>230/230/OFF</v>
      </c>
      <c r="AT151" s="1136" t="str">
        <f t="shared" si="27"/>
        <v>1-4-1S83°</v>
      </c>
      <c r="AV151" s="1136" t="str">
        <f t="shared" si="20"/>
        <v>111.11.11</v>
      </c>
      <c r="AW151" s="1438">
        <f t="shared" si="21"/>
        <v>44876</v>
      </c>
    </row>
    <row r="152" spans="1:49">
      <c r="A152" s="1135" t="s">
        <v>1636</v>
      </c>
      <c r="B152" s="1135" t="s">
        <v>1557</v>
      </c>
      <c r="C152" s="1135">
        <v>600</v>
      </c>
      <c r="D152" s="1135">
        <v>1.66</v>
      </c>
      <c r="E152" s="1135" t="s">
        <v>15183</v>
      </c>
      <c r="F152" s="1135" t="s">
        <v>1078</v>
      </c>
      <c r="G152" s="1135">
        <v>2</v>
      </c>
      <c r="H152" s="1135" t="s">
        <v>1637</v>
      </c>
      <c r="I152" s="1135" t="s">
        <v>126</v>
      </c>
      <c r="J152" s="1135">
        <v>1</v>
      </c>
      <c r="K152" s="1135" t="s">
        <v>1628</v>
      </c>
      <c r="L152" s="1135" t="s">
        <v>1560</v>
      </c>
      <c r="M152" s="1135">
        <v>50.5</v>
      </c>
      <c r="N152" s="1135" t="s">
        <v>1039</v>
      </c>
      <c r="O152" s="1135">
        <v>1.2625000000000002</v>
      </c>
      <c r="P152" s="1135">
        <v>1.01</v>
      </c>
      <c r="Q152" s="1135">
        <v>4</v>
      </c>
      <c r="R152" s="1135">
        <v>24</v>
      </c>
      <c r="T152" s="1135">
        <v>15</v>
      </c>
      <c r="U152" s="1135">
        <v>3.4</v>
      </c>
      <c r="V152" s="1135" t="s">
        <v>663</v>
      </c>
      <c r="W152" s="1135">
        <v>120</v>
      </c>
      <c r="X152" s="1135">
        <v>90</v>
      </c>
      <c r="Y152" s="1135">
        <v>1.2</v>
      </c>
      <c r="Z152" s="1135">
        <v>2</v>
      </c>
      <c r="AA152" s="1135" t="s">
        <v>1638</v>
      </c>
      <c r="AH152" s="1135" t="s">
        <v>749</v>
      </c>
      <c r="AM152" s="1136" t="s">
        <v>9451</v>
      </c>
      <c r="AN152" s="1136" t="s">
        <v>9452</v>
      </c>
      <c r="AO152" s="1136">
        <f t="shared" si="22"/>
        <v>600</v>
      </c>
      <c r="AP152" s="1136">
        <f t="shared" si="23"/>
        <v>1.66</v>
      </c>
      <c r="AQ152" s="1136" t="str">
        <f t="shared" si="24"/>
        <v>1-4-1S83°</v>
      </c>
      <c r="AR152" s="1136" t="str">
        <f t="shared" si="25"/>
        <v>30</v>
      </c>
      <c r="AS152" s="1136" t="str">
        <f t="shared" si="26"/>
        <v>225/225/130</v>
      </c>
      <c r="AT152" s="1136" t="str">
        <f t="shared" si="27"/>
        <v>1-4-1S83°</v>
      </c>
      <c r="AV152" s="1136" t="str">
        <f t="shared" si="20"/>
        <v>111.12.7</v>
      </c>
      <c r="AW152" s="1438">
        <f t="shared" si="21"/>
        <v>44902</v>
      </c>
    </row>
    <row r="153" spans="1:49">
      <c r="A153" s="1135" t="s">
        <v>1639</v>
      </c>
      <c r="B153" s="1135" t="s">
        <v>1102</v>
      </c>
      <c r="C153" s="1135">
        <v>550</v>
      </c>
      <c r="D153" s="1135">
        <v>1.655</v>
      </c>
      <c r="E153" s="1135" t="s">
        <v>15189</v>
      </c>
      <c r="F153" s="1135" t="s">
        <v>1069</v>
      </c>
      <c r="G153" s="1135">
        <v>3</v>
      </c>
      <c r="H153" s="1135" t="s">
        <v>1111</v>
      </c>
      <c r="I153" s="1135" t="s">
        <v>126</v>
      </c>
      <c r="J153" s="1135">
        <v>1.7</v>
      </c>
      <c r="K153" s="1135" t="s">
        <v>1616</v>
      </c>
      <c r="L153" s="1135" t="s">
        <v>1105</v>
      </c>
      <c r="M153" s="1135">
        <v>51.8</v>
      </c>
      <c r="N153" s="1135" t="s">
        <v>1039</v>
      </c>
      <c r="O153" s="1135">
        <v>1.2949999999999999</v>
      </c>
      <c r="P153" s="1135">
        <v>1.036</v>
      </c>
      <c r="Q153" s="1135">
        <v>3</v>
      </c>
      <c r="R153" s="1135">
        <v>25</v>
      </c>
      <c r="T153" s="1135">
        <v>41.8</v>
      </c>
      <c r="U153" s="1135">
        <v>6</v>
      </c>
      <c r="V153" s="1135" t="s">
        <v>663</v>
      </c>
      <c r="W153" s="1135">
        <v>95</v>
      </c>
      <c r="X153" s="1135">
        <v>80</v>
      </c>
      <c r="Y153" s="1135">
        <v>2.2000000000000002</v>
      </c>
      <c r="Z153" s="1135">
        <v>4</v>
      </c>
      <c r="AA153" s="1135" t="s">
        <v>1640</v>
      </c>
      <c r="AH153" s="1135" t="s">
        <v>489</v>
      </c>
      <c r="AM153" s="1136" t="s">
        <v>9453</v>
      </c>
      <c r="AN153" s="1136" t="s">
        <v>9454</v>
      </c>
      <c r="AO153" s="1136">
        <f t="shared" si="22"/>
        <v>550</v>
      </c>
      <c r="AP153" s="1136">
        <f t="shared" si="23"/>
        <v>1.655</v>
      </c>
      <c r="AQ153" s="1136" t="str">
        <f t="shared" si="24"/>
        <v>1-5-1S83°</v>
      </c>
      <c r="AR153" s="1136" t="str">
        <f t="shared" si="25"/>
        <v>31.5</v>
      </c>
      <c r="AS153" s="1136" t="str">
        <f t="shared" si="26"/>
        <v>200/200/OFF</v>
      </c>
      <c r="AT153" s="1136" t="str">
        <f t="shared" si="27"/>
        <v>1-5-1S83°</v>
      </c>
      <c r="AV153" s="1136" t="str">
        <f t="shared" si="20"/>
        <v>111.12.8</v>
      </c>
      <c r="AW153" s="1438">
        <f t="shared" si="21"/>
        <v>44903</v>
      </c>
    </row>
    <row r="154" spans="1:49">
      <c r="A154" s="1135" t="s">
        <v>1641</v>
      </c>
      <c r="B154" s="1135" t="s">
        <v>1248</v>
      </c>
      <c r="C154" s="1135">
        <v>550</v>
      </c>
      <c r="D154" s="1135">
        <v>1.72</v>
      </c>
      <c r="E154" s="1135" t="s">
        <v>15183</v>
      </c>
      <c r="F154" s="1135" t="s">
        <v>1078</v>
      </c>
      <c r="G154" s="1135" t="s">
        <v>1034</v>
      </c>
      <c r="H154" s="1135" t="s">
        <v>1320</v>
      </c>
      <c r="I154" s="1135" t="s">
        <v>126</v>
      </c>
      <c r="J154" s="1135">
        <v>1</v>
      </c>
      <c r="K154" s="1135" t="s">
        <v>1633</v>
      </c>
      <c r="L154" s="1135" t="s">
        <v>1251</v>
      </c>
      <c r="M154" s="1135">
        <v>49.5</v>
      </c>
      <c r="N154" s="1135" t="s">
        <v>1039</v>
      </c>
      <c r="O154" s="1135">
        <v>1.2375</v>
      </c>
      <c r="P154" s="1135">
        <v>0.99</v>
      </c>
      <c r="Q154" s="1135">
        <v>4</v>
      </c>
      <c r="R154" s="1135" t="s">
        <v>1642</v>
      </c>
      <c r="T154" s="1135">
        <v>31</v>
      </c>
      <c r="U154" s="1135">
        <v>3.3</v>
      </c>
      <c r="V154" s="1135" t="s">
        <v>663</v>
      </c>
      <c r="W154" s="1135" t="s">
        <v>1643</v>
      </c>
      <c r="X154" s="1135">
        <v>70</v>
      </c>
      <c r="Y154" s="1135">
        <v>2.7</v>
      </c>
      <c r="Z154" s="1135">
        <v>4.5</v>
      </c>
      <c r="AA154" s="1135" t="s">
        <v>1644</v>
      </c>
      <c r="AH154" s="1135" t="s">
        <v>1280</v>
      </c>
      <c r="AM154" s="1136" t="s">
        <v>9455</v>
      </c>
      <c r="AN154" s="1136" t="s">
        <v>9456</v>
      </c>
      <c r="AO154" s="1136">
        <f t="shared" si="22"/>
        <v>550</v>
      </c>
      <c r="AP154" s="1136">
        <f t="shared" si="23"/>
        <v>1.72</v>
      </c>
      <c r="AQ154" s="1136" t="str">
        <f t="shared" si="24"/>
        <v>1-4-1S83°</v>
      </c>
      <c r="AR154" s="1136" t="str">
        <f t="shared" si="25"/>
        <v>30</v>
      </c>
      <c r="AS154" s="1136" t="str">
        <f t="shared" si="26"/>
        <v>230/230/OFF</v>
      </c>
      <c r="AT154" s="1136" t="str">
        <f t="shared" si="27"/>
        <v>1-4-1S83°</v>
      </c>
      <c r="AV154" s="1136" t="str">
        <f t="shared" si="20"/>
        <v>111.12.19</v>
      </c>
      <c r="AW154" s="1438">
        <f t="shared" si="21"/>
        <v>44914</v>
      </c>
    </row>
    <row r="155" spans="1:49">
      <c r="A155" s="1135" t="s">
        <v>1645</v>
      </c>
      <c r="B155" s="1135" t="s">
        <v>1517</v>
      </c>
      <c r="C155" s="1135">
        <v>500</v>
      </c>
      <c r="D155" s="1135">
        <v>1.72</v>
      </c>
      <c r="E155" s="1135" t="s">
        <v>15183</v>
      </c>
      <c r="F155" s="1135" t="s">
        <v>1048</v>
      </c>
      <c r="G155" s="1135" t="s">
        <v>1110</v>
      </c>
      <c r="H155" s="1135" t="s">
        <v>1368</v>
      </c>
      <c r="I155" s="1135" t="s">
        <v>126</v>
      </c>
      <c r="J155" s="1135">
        <v>1.3</v>
      </c>
      <c r="K155" s="1135" t="s">
        <v>1646</v>
      </c>
      <c r="L155" s="1135" t="s">
        <v>1519</v>
      </c>
      <c r="M155" s="1135">
        <v>52</v>
      </c>
      <c r="N155" s="1135" t="s">
        <v>1039</v>
      </c>
      <c r="O155" s="1135">
        <v>1.3</v>
      </c>
      <c r="P155" s="1135">
        <v>1.04</v>
      </c>
      <c r="Q155" s="1135">
        <v>3</v>
      </c>
      <c r="R155" s="1135">
        <v>23</v>
      </c>
      <c r="T155" s="1135">
        <v>29</v>
      </c>
      <c r="U155" s="1135">
        <v>3.3</v>
      </c>
      <c r="V155" s="1135" t="s">
        <v>663</v>
      </c>
      <c r="W155" s="1135">
        <v>130</v>
      </c>
      <c r="X155" s="1135">
        <v>75</v>
      </c>
      <c r="Y155" s="1135">
        <v>2.4</v>
      </c>
      <c r="Z155" s="1135">
        <v>4.5</v>
      </c>
      <c r="AA155" s="1135" t="s">
        <v>1647</v>
      </c>
      <c r="AH155" s="1135" t="s">
        <v>924</v>
      </c>
      <c r="AM155" s="1136" t="s">
        <v>9457</v>
      </c>
      <c r="AN155" s="1136" t="s">
        <v>9458</v>
      </c>
      <c r="AO155" s="1136">
        <f t="shared" si="22"/>
        <v>500</v>
      </c>
      <c r="AP155" s="1136">
        <f t="shared" si="23"/>
        <v>1.72</v>
      </c>
      <c r="AQ155" s="1136" t="str">
        <f t="shared" si="24"/>
        <v>1-4-1S83°</v>
      </c>
      <c r="AR155" s="1136" t="str">
        <f t="shared" si="25"/>
        <v>31</v>
      </c>
      <c r="AS155" s="1136" t="str">
        <f t="shared" si="26"/>
        <v>210/210/OFF</v>
      </c>
      <c r="AT155" s="1136" t="str">
        <f t="shared" si="27"/>
        <v>1-4-1S83°</v>
      </c>
      <c r="AV155" s="1136" t="str">
        <f t="shared" si="20"/>
        <v>112.1.9</v>
      </c>
      <c r="AW155" s="1438">
        <f t="shared" si="21"/>
        <v>44935</v>
      </c>
    </row>
    <row r="156" spans="1:49">
      <c r="A156" s="1135" t="s">
        <v>1648</v>
      </c>
      <c r="B156" s="1135" t="s">
        <v>1557</v>
      </c>
      <c r="C156" s="1135">
        <v>600</v>
      </c>
      <c r="D156" s="1135">
        <v>1.77</v>
      </c>
      <c r="E156" s="1135" t="s">
        <v>15183</v>
      </c>
      <c r="F156" s="1135" t="s">
        <v>1078</v>
      </c>
      <c r="G156" s="1135">
        <v>2</v>
      </c>
      <c r="H156" s="1135" t="s">
        <v>1649</v>
      </c>
      <c r="I156" s="1135" t="s">
        <v>126</v>
      </c>
      <c r="J156" s="1135">
        <v>1</v>
      </c>
      <c r="K156" s="1135" t="s">
        <v>1650</v>
      </c>
      <c r="L156" s="1135" t="s">
        <v>1651</v>
      </c>
      <c r="M156" s="1135">
        <v>50.5</v>
      </c>
      <c r="N156" s="1135" t="s">
        <v>1039</v>
      </c>
      <c r="O156" s="1135">
        <v>1.2625000000000002</v>
      </c>
      <c r="P156" s="1135">
        <v>1.01</v>
      </c>
      <c r="Q156" s="1135">
        <v>4</v>
      </c>
      <c r="R156" s="1135">
        <v>24</v>
      </c>
      <c r="T156" s="1135">
        <v>15</v>
      </c>
      <c r="U156" s="1135">
        <v>3.4</v>
      </c>
      <c r="V156" s="1135" t="s">
        <v>663</v>
      </c>
      <c r="W156" s="1135">
        <v>120</v>
      </c>
      <c r="X156" s="1135">
        <v>90</v>
      </c>
      <c r="Y156" s="1135">
        <v>1.2</v>
      </c>
      <c r="Z156" s="1135">
        <v>2</v>
      </c>
      <c r="AA156" s="1135" t="s">
        <v>1652</v>
      </c>
      <c r="AH156" s="1135" t="s">
        <v>812</v>
      </c>
      <c r="AM156" s="1136" t="s">
        <v>9459</v>
      </c>
      <c r="AN156" s="1136" t="s">
        <v>9460</v>
      </c>
      <c r="AO156" s="1136">
        <f t="shared" si="22"/>
        <v>600</v>
      </c>
      <c r="AP156" s="1136">
        <f t="shared" si="23"/>
        <v>1.77</v>
      </c>
      <c r="AQ156" s="1136" t="str">
        <f t="shared" si="24"/>
        <v>1-4-1S83°</v>
      </c>
      <c r="AR156" s="1136" t="str">
        <f t="shared" si="25"/>
        <v>30</v>
      </c>
      <c r="AS156" s="1136" t="str">
        <f t="shared" si="26"/>
        <v>220/220/130</v>
      </c>
      <c r="AT156" s="1136" t="str">
        <f t="shared" si="27"/>
        <v>1-4-1S83°</v>
      </c>
      <c r="AV156" s="1136" t="str">
        <f t="shared" si="20"/>
        <v>112.1.13</v>
      </c>
      <c r="AW156" s="1438">
        <f t="shared" si="21"/>
        <v>44939</v>
      </c>
    </row>
    <row r="157" spans="1:49">
      <c r="A157" s="1135" t="s">
        <v>1653</v>
      </c>
      <c r="B157" s="1135" t="s">
        <v>1077</v>
      </c>
      <c r="C157" s="1135">
        <v>650</v>
      </c>
      <c r="D157" s="1135">
        <v>1.74</v>
      </c>
      <c r="E157" s="1135" t="s">
        <v>15183</v>
      </c>
      <c r="F157" s="1135" t="s">
        <v>1078</v>
      </c>
      <c r="G157" s="1135" t="s">
        <v>1034</v>
      </c>
      <c r="H157" s="1135" t="s">
        <v>1134</v>
      </c>
      <c r="I157" s="1135" t="s">
        <v>1036</v>
      </c>
      <c r="J157" s="1135">
        <v>0.9</v>
      </c>
      <c r="K157" s="1135" t="s">
        <v>1297</v>
      </c>
      <c r="L157" s="1135" t="s">
        <v>1081</v>
      </c>
      <c r="M157" s="1135">
        <v>50.6</v>
      </c>
      <c r="N157" s="1135" t="s">
        <v>1039</v>
      </c>
      <c r="O157" s="1135">
        <v>1.2650000000000001</v>
      </c>
      <c r="P157" s="1135">
        <v>1.012</v>
      </c>
      <c r="Q157" s="1135">
        <v>4</v>
      </c>
      <c r="R157" s="1135">
        <v>24</v>
      </c>
      <c r="T157" s="1135">
        <v>19.399999999999999</v>
      </c>
      <c r="U157" s="1135">
        <v>3.7</v>
      </c>
      <c r="V157" s="1135" t="s">
        <v>663</v>
      </c>
      <c r="W157" s="1135">
        <v>150</v>
      </c>
      <c r="X157" s="1135">
        <v>80</v>
      </c>
      <c r="Y157" s="1135">
        <v>2</v>
      </c>
      <c r="Z157" s="1135">
        <v>3</v>
      </c>
      <c r="AA157" s="1135" t="s">
        <v>1654</v>
      </c>
      <c r="AH157" s="1135" t="s">
        <v>474</v>
      </c>
      <c r="AM157" s="1136" t="s">
        <v>9461</v>
      </c>
      <c r="AN157" s="1136" t="s">
        <v>9462</v>
      </c>
      <c r="AO157" s="1136">
        <f t="shared" si="22"/>
        <v>650</v>
      </c>
      <c r="AP157" s="1136">
        <f t="shared" si="23"/>
        <v>1.74</v>
      </c>
      <c r="AQ157" s="1136" t="str">
        <f t="shared" si="24"/>
        <v>1-4-1S83°</v>
      </c>
      <c r="AR157" s="1136" t="str">
        <f t="shared" si="25"/>
        <v>30</v>
      </c>
      <c r="AS157" s="1136" t="str">
        <f t="shared" si="26"/>
        <v>240/240/OFF</v>
      </c>
      <c r="AT157" s="1136" t="str">
        <f t="shared" si="27"/>
        <v>1-4-1S83°</v>
      </c>
      <c r="AV157" s="1136" t="str">
        <f t="shared" si="20"/>
        <v>112.2.6</v>
      </c>
      <c r="AW157" s="1438">
        <f t="shared" si="21"/>
        <v>44963</v>
      </c>
    </row>
    <row r="158" spans="1:49">
      <c r="A158" s="1135" t="s">
        <v>1655</v>
      </c>
      <c r="B158" s="1135" t="s">
        <v>1077</v>
      </c>
      <c r="C158" s="1135">
        <v>650</v>
      </c>
      <c r="D158" s="1135">
        <v>1.74</v>
      </c>
      <c r="E158" s="1135" t="s">
        <v>15183</v>
      </c>
      <c r="F158" s="1135" t="s">
        <v>1078</v>
      </c>
      <c r="G158" s="1135" t="s">
        <v>1034</v>
      </c>
      <c r="H158" s="1135" t="s">
        <v>1134</v>
      </c>
      <c r="I158" s="1135" t="s">
        <v>1036</v>
      </c>
      <c r="J158" s="1135">
        <v>0.9</v>
      </c>
      <c r="K158" s="1135" t="s">
        <v>1656</v>
      </c>
      <c r="L158" s="1135" t="s">
        <v>1081</v>
      </c>
      <c r="M158" s="1135">
        <v>50.6</v>
      </c>
      <c r="N158" s="1135" t="s">
        <v>1039</v>
      </c>
      <c r="O158" s="1135">
        <v>1.2650000000000001</v>
      </c>
      <c r="P158" s="1135">
        <v>1.012</v>
      </c>
      <c r="Q158" s="1135">
        <v>4</v>
      </c>
      <c r="R158" s="1135">
        <v>24</v>
      </c>
      <c r="T158" s="1135">
        <v>19.399999999999999</v>
      </c>
      <c r="U158" s="1135">
        <v>3.7</v>
      </c>
      <c r="V158" s="1135" t="s">
        <v>663</v>
      </c>
      <c r="W158" s="1135">
        <v>150</v>
      </c>
      <c r="X158" s="1135">
        <v>80</v>
      </c>
      <c r="Y158" s="1135">
        <v>2</v>
      </c>
      <c r="Z158" s="1135">
        <v>3</v>
      </c>
      <c r="AA158" s="1135" t="s">
        <v>1657</v>
      </c>
      <c r="AH158" s="1135" t="s">
        <v>1088</v>
      </c>
      <c r="AM158" s="1136" t="s">
        <v>9463</v>
      </c>
      <c r="AN158" s="1136" t="s">
        <v>9464</v>
      </c>
      <c r="AO158" s="1136">
        <f t="shared" si="22"/>
        <v>650</v>
      </c>
      <c r="AP158" s="1136">
        <f t="shared" si="23"/>
        <v>1.74</v>
      </c>
      <c r="AQ158" s="1136" t="str">
        <f t="shared" si="24"/>
        <v>1-4-1S83°</v>
      </c>
      <c r="AR158" s="1136" t="str">
        <f t="shared" si="25"/>
        <v>30</v>
      </c>
      <c r="AS158" s="1136" t="str">
        <f t="shared" si="26"/>
        <v>240/240/OFF</v>
      </c>
      <c r="AT158" s="1136" t="str">
        <f t="shared" si="27"/>
        <v>1-4-1S83°</v>
      </c>
      <c r="AV158" s="1136" t="str">
        <f t="shared" si="20"/>
        <v>112.2.22</v>
      </c>
      <c r="AW158" s="1438">
        <f t="shared" si="21"/>
        <v>44979</v>
      </c>
    </row>
    <row r="159" spans="1:49">
      <c r="A159" s="1135" t="s">
        <v>1658</v>
      </c>
      <c r="B159" s="1135" t="s">
        <v>1102</v>
      </c>
      <c r="C159" s="1135">
        <v>550</v>
      </c>
      <c r="D159" s="1135">
        <v>1.675</v>
      </c>
      <c r="E159" s="1135" t="s">
        <v>15189</v>
      </c>
      <c r="F159" s="1135" t="s">
        <v>1069</v>
      </c>
      <c r="G159" s="1135">
        <v>3</v>
      </c>
      <c r="H159" s="1135" t="s">
        <v>1111</v>
      </c>
      <c r="I159" s="1135" t="s">
        <v>126</v>
      </c>
      <c r="J159" s="1135">
        <v>1.7</v>
      </c>
      <c r="K159" s="1135" t="s">
        <v>1616</v>
      </c>
      <c r="L159" s="1135" t="s">
        <v>1105</v>
      </c>
      <c r="M159" s="1135">
        <v>51.8</v>
      </c>
      <c r="N159" s="1135" t="s">
        <v>1039</v>
      </c>
      <c r="O159" s="1135">
        <v>1.2949999999999999</v>
      </c>
      <c r="P159" s="1135">
        <v>1.036</v>
      </c>
      <c r="Q159" s="1135">
        <v>3</v>
      </c>
      <c r="R159" s="1135">
        <v>25</v>
      </c>
      <c r="T159" s="1135">
        <v>41.8</v>
      </c>
      <c r="U159" s="1135">
        <v>6</v>
      </c>
      <c r="V159" s="1135" t="s">
        <v>663</v>
      </c>
      <c r="W159" s="1135">
        <v>95</v>
      </c>
      <c r="X159" s="1135">
        <v>80</v>
      </c>
      <c r="Y159" s="1135">
        <v>2.2000000000000002</v>
      </c>
      <c r="Z159" s="1135">
        <v>4</v>
      </c>
      <c r="AA159" s="1135" t="s">
        <v>1659</v>
      </c>
      <c r="AH159" s="1135" t="s">
        <v>634</v>
      </c>
      <c r="AM159" s="1136" t="s">
        <v>9465</v>
      </c>
      <c r="AN159" s="1136" t="s">
        <v>9466</v>
      </c>
      <c r="AO159" s="1136">
        <f t="shared" si="22"/>
        <v>550</v>
      </c>
      <c r="AP159" s="1136">
        <f t="shared" si="23"/>
        <v>1.675</v>
      </c>
      <c r="AQ159" s="1136" t="str">
        <f t="shared" si="24"/>
        <v>1-5-1S83°</v>
      </c>
      <c r="AR159" s="1136" t="str">
        <f t="shared" si="25"/>
        <v>31.5</v>
      </c>
      <c r="AS159" s="1136" t="str">
        <f t="shared" si="26"/>
        <v>200/200/OFF</v>
      </c>
      <c r="AT159" s="1136" t="str">
        <f t="shared" si="27"/>
        <v>1-5-1S83°</v>
      </c>
      <c r="AV159" s="1136" t="str">
        <f t="shared" si="20"/>
        <v>112.3.20</v>
      </c>
      <c r="AW159" s="1438">
        <f t="shared" si="21"/>
        <v>45005</v>
      </c>
    </row>
    <row r="160" spans="1:49">
      <c r="A160" s="1135" t="s">
        <v>1660</v>
      </c>
      <c r="B160" s="1135" t="s">
        <v>1661</v>
      </c>
      <c r="C160" s="1135">
        <v>550</v>
      </c>
      <c r="D160" s="1135">
        <v>1.76</v>
      </c>
      <c r="E160" s="1135" t="s">
        <v>15183</v>
      </c>
      <c r="F160" s="1135" t="s">
        <v>1078</v>
      </c>
      <c r="G160" s="1135" t="s">
        <v>1110</v>
      </c>
      <c r="H160" s="1135" t="s">
        <v>1123</v>
      </c>
      <c r="I160" s="1135" t="s">
        <v>126</v>
      </c>
      <c r="J160" s="1135">
        <v>0.7</v>
      </c>
      <c r="K160" s="1135" t="s">
        <v>1662</v>
      </c>
      <c r="L160" s="1135" t="s">
        <v>1663</v>
      </c>
      <c r="M160" s="1135">
        <v>51.2</v>
      </c>
      <c r="N160" s="1135" t="s">
        <v>1039</v>
      </c>
      <c r="O160" s="1135">
        <v>1.2800000000000002</v>
      </c>
      <c r="P160" s="1135">
        <v>1.024</v>
      </c>
      <c r="Q160" s="1135">
        <v>4</v>
      </c>
      <c r="R160" s="1135">
        <v>23.5</v>
      </c>
      <c r="T160" s="1135">
        <v>24.5</v>
      </c>
      <c r="U160" s="1135">
        <v>3.5</v>
      </c>
      <c r="V160" s="1135" t="s">
        <v>663</v>
      </c>
      <c r="W160" s="1135">
        <v>125</v>
      </c>
      <c r="X160" s="1135">
        <v>80</v>
      </c>
      <c r="Y160" s="1135">
        <v>2</v>
      </c>
      <c r="Z160" s="1135">
        <v>4</v>
      </c>
      <c r="AA160" s="1135" t="s">
        <v>1664</v>
      </c>
      <c r="AH160" s="1135" t="s">
        <v>1060</v>
      </c>
      <c r="AM160" s="1136" t="s">
        <v>9467</v>
      </c>
      <c r="AN160" s="1136" t="s">
        <v>9468</v>
      </c>
      <c r="AO160" s="1136">
        <f t="shared" si="22"/>
        <v>550</v>
      </c>
      <c r="AP160" s="1136">
        <f t="shared" si="23"/>
        <v>1.76</v>
      </c>
      <c r="AQ160" s="1136" t="str">
        <f t="shared" si="24"/>
        <v>1-4-1S83°</v>
      </c>
      <c r="AR160" s="1136" t="str">
        <f t="shared" si="25"/>
        <v>30</v>
      </c>
      <c r="AS160" s="1136" t="str">
        <f t="shared" si="26"/>
        <v>250/250/OFF</v>
      </c>
      <c r="AT160" s="1136" t="str">
        <f t="shared" si="27"/>
        <v>1-4-1S83°</v>
      </c>
      <c r="AV160" s="1136" t="str">
        <f t="shared" si="20"/>
        <v>112.4.24</v>
      </c>
      <c r="AW160" s="1438">
        <f t="shared" si="21"/>
        <v>45040</v>
      </c>
    </row>
    <row r="161" spans="1:49">
      <c r="A161" s="1135" t="s">
        <v>1665</v>
      </c>
      <c r="B161" s="1135" t="s">
        <v>932</v>
      </c>
      <c r="C161" s="1135">
        <v>550</v>
      </c>
      <c r="D161" s="1135">
        <v>1.73</v>
      </c>
      <c r="E161" s="1135" t="s">
        <v>15183</v>
      </c>
      <c r="F161" s="1135" t="s">
        <v>1069</v>
      </c>
      <c r="G161" s="1135" t="s">
        <v>1034</v>
      </c>
      <c r="H161" s="1135" t="s">
        <v>1666</v>
      </c>
      <c r="I161" s="1135" t="s">
        <v>126</v>
      </c>
      <c r="J161" s="1135">
        <v>0.3</v>
      </c>
      <c r="K161" s="1135" t="s">
        <v>1633</v>
      </c>
      <c r="L161" s="1135" t="s">
        <v>1072</v>
      </c>
      <c r="M161" s="1135">
        <v>49.7</v>
      </c>
      <c r="N161" s="1135" t="s">
        <v>1039</v>
      </c>
      <c r="O161" s="1135">
        <v>1.2425000000000002</v>
      </c>
      <c r="P161" s="1135">
        <v>0.99400000000000011</v>
      </c>
      <c r="Q161" s="1135">
        <v>4</v>
      </c>
      <c r="R161" s="1135">
        <v>25</v>
      </c>
      <c r="T161" s="1135">
        <v>19.5</v>
      </c>
      <c r="U161" s="1135">
        <v>1.9</v>
      </c>
      <c r="V161" s="1135" t="s">
        <v>663</v>
      </c>
      <c r="W161" s="1135">
        <v>50</v>
      </c>
      <c r="X161" s="1135" t="s">
        <v>1497</v>
      </c>
      <c r="Y161" s="1135">
        <v>2</v>
      </c>
      <c r="Z161" s="1135">
        <v>2.5</v>
      </c>
      <c r="AA161" s="1135" t="s">
        <v>1667</v>
      </c>
      <c r="AH161" s="1135" t="s">
        <v>488</v>
      </c>
      <c r="AI161" s="1135" t="s">
        <v>1075</v>
      </c>
      <c r="AJ161" s="1135">
        <v>91.09</v>
      </c>
      <c r="AK161" s="1135">
        <v>-0.4</v>
      </c>
      <c r="AL161" s="1135">
        <v>0.88</v>
      </c>
      <c r="AM161" s="1136" t="s">
        <v>9469</v>
      </c>
      <c r="AN161" s="1136" t="s">
        <v>9470</v>
      </c>
      <c r="AO161" s="1136">
        <f t="shared" si="22"/>
        <v>550</v>
      </c>
      <c r="AP161" s="1136">
        <f t="shared" si="23"/>
        <v>1.73</v>
      </c>
      <c r="AQ161" s="1136" t="str">
        <f t="shared" si="24"/>
        <v>1-4-1S83°</v>
      </c>
      <c r="AR161" s="1136" t="str">
        <f t="shared" si="25"/>
        <v>31.5</v>
      </c>
      <c r="AS161" s="1136" t="str">
        <f t="shared" si="26"/>
        <v>240/240/140</v>
      </c>
      <c r="AT161" s="1136" t="str">
        <f t="shared" si="27"/>
        <v>1-4-1S83°</v>
      </c>
      <c r="AV161" s="1136" t="str">
        <f t="shared" si="20"/>
        <v>112.5.8</v>
      </c>
      <c r="AW161" s="1438">
        <f t="shared" si="21"/>
        <v>45054</v>
      </c>
    </row>
    <row r="162" spans="1:49">
      <c r="A162" s="1135" t="s">
        <v>1668</v>
      </c>
      <c r="B162" s="1135" t="s">
        <v>1077</v>
      </c>
      <c r="C162" s="1135">
        <v>600</v>
      </c>
      <c r="D162" s="1135">
        <v>1.7</v>
      </c>
      <c r="E162" s="1135" t="s">
        <v>15185</v>
      </c>
      <c r="F162" s="1135" t="s">
        <v>1048</v>
      </c>
      <c r="G162" s="1135" t="s">
        <v>1034</v>
      </c>
      <c r="H162" s="1135" t="s">
        <v>1166</v>
      </c>
      <c r="I162" s="1135" t="s">
        <v>126</v>
      </c>
      <c r="J162" s="1135">
        <v>0.7</v>
      </c>
      <c r="K162" s="1135" t="s">
        <v>1669</v>
      </c>
      <c r="L162" s="1135" t="s">
        <v>1081</v>
      </c>
      <c r="M162" s="1135">
        <v>51.5</v>
      </c>
      <c r="N162" s="1135" t="s">
        <v>1039</v>
      </c>
      <c r="O162" s="1135">
        <v>1.2875000000000001</v>
      </c>
      <c r="P162" s="1135">
        <v>1.03</v>
      </c>
      <c r="Q162" s="1135">
        <v>4</v>
      </c>
      <c r="R162" s="1135">
        <v>24.5</v>
      </c>
      <c r="T162" s="1135">
        <v>20</v>
      </c>
      <c r="U162" s="1135">
        <v>3.4</v>
      </c>
      <c r="V162" s="1135" t="s">
        <v>663</v>
      </c>
      <c r="W162" s="1135">
        <v>125</v>
      </c>
      <c r="X162" s="1135" t="s">
        <v>1224</v>
      </c>
      <c r="Y162" s="1135">
        <v>2.2000000000000002</v>
      </c>
      <c r="Z162" s="1135">
        <v>4</v>
      </c>
      <c r="AA162" s="1135" t="s">
        <v>1670</v>
      </c>
      <c r="AH162" s="1135" t="s">
        <v>1671</v>
      </c>
      <c r="AI162" s="1135" t="s">
        <v>1075</v>
      </c>
      <c r="AJ162" s="1135">
        <v>91.45</v>
      </c>
      <c r="AK162" s="1135">
        <v>-0.76</v>
      </c>
      <c r="AL162" s="1135">
        <v>1.25</v>
      </c>
      <c r="AM162" s="1136" t="s">
        <v>9471</v>
      </c>
      <c r="AN162" s="1136" t="s">
        <v>9472</v>
      </c>
      <c r="AO162" s="1136">
        <f t="shared" si="22"/>
        <v>600</v>
      </c>
      <c r="AP162" s="1136">
        <f t="shared" si="23"/>
        <v>1.7</v>
      </c>
      <c r="AQ162" s="1136" t="str">
        <f t="shared" si="24"/>
        <v>2-5-1S83°</v>
      </c>
      <c r="AR162" s="1136" t="str">
        <f t="shared" si="25"/>
        <v>31</v>
      </c>
      <c r="AS162" s="1136" t="str">
        <f t="shared" si="26"/>
        <v>168/OFF</v>
      </c>
      <c r="AT162" s="1136" t="str">
        <f t="shared" si="27"/>
        <v>2-5-1S83°</v>
      </c>
      <c r="AV162" s="1136" t="str">
        <f t="shared" si="20"/>
        <v>112.5.1</v>
      </c>
      <c r="AW162" s="1438">
        <f t="shared" si="21"/>
        <v>45047</v>
      </c>
    </row>
    <row r="163" spans="1:49">
      <c r="A163" s="1135" t="s">
        <v>1672</v>
      </c>
      <c r="B163" s="1135" t="s">
        <v>1557</v>
      </c>
      <c r="C163" s="1135">
        <v>600</v>
      </c>
      <c r="D163" s="1135">
        <v>1.66</v>
      </c>
      <c r="E163" s="1135" t="s">
        <v>15184</v>
      </c>
      <c r="F163" s="1135" t="s">
        <v>663</v>
      </c>
      <c r="G163" s="1135">
        <v>2</v>
      </c>
      <c r="H163" s="1135" t="s">
        <v>1282</v>
      </c>
      <c r="I163" s="1135" t="s">
        <v>1036</v>
      </c>
      <c r="J163" s="1135">
        <v>1</v>
      </c>
      <c r="K163" s="1135" t="s">
        <v>1673</v>
      </c>
      <c r="L163" s="1135" t="s">
        <v>1560</v>
      </c>
      <c r="M163" s="1135">
        <v>51.5</v>
      </c>
      <c r="N163" s="1135" t="s">
        <v>1039</v>
      </c>
      <c r="O163" s="1135">
        <v>1.2875000000000001</v>
      </c>
      <c r="P163" s="1135">
        <v>1.03</v>
      </c>
      <c r="Q163" s="1135">
        <v>4</v>
      </c>
      <c r="R163" s="1135">
        <v>24</v>
      </c>
      <c r="T163" s="1135">
        <v>21.2</v>
      </c>
      <c r="U163" s="1135">
        <v>3.6</v>
      </c>
      <c r="V163" s="1135" t="s">
        <v>663</v>
      </c>
      <c r="W163" s="1135">
        <v>150</v>
      </c>
      <c r="X163" s="1135">
        <v>80</v>
      </c>
      <c r="Y163" s="1135">
        <v>2</v>
      </c>
      <c r="Z163" s="1135">
        <v>4</v>
      </c>
      <c r="AA163" s="1135" t="s">
        <v>1674</v>
      </c>
      <c r="AH163" s="1135" t="s">
        <v>812</v>
      </c>
      <c r="AJ163" s="1135">
        <v>92.72</v>
      </c>
      <c r="AK163" s="1135">
        <v>0.26</v>
      </c>
      <c r="AL163" s="1135">
        <v>0.82</v>
      </c>
      <c r="AM163" s="1136" t="s">
        <v>9473</v>
      </c>
      <c r="AN163" s="1136" t="s">
        <v>9474</v>
      </c>
      <c r="AO163" s="1136">
        <f t="shared" si="22"/>
        <v>600</v>
      </c>
      <c r="AP163" s="1136">
        <f t="shared" si="23"/>
        <v>1.66</v>
      </c>
      <c r="AQ163" s="1136" t="str">
        <f t="shared" si="24"/>
        <v>1-5-1S85°</v>
      </c>
      <c r="AR163" s="1136" t="str">
        <f t="shared" si="25"/>
        <v>NA</v>
      </c>
      <c r="AS163" s="1136" t="str">
        <f t="shared" si="26"/>
        <v>177/OFF</v>
      </c>
      <c r="AT163" s="1136" t="str">
        <f t="shared" si="27"/>
        <v>1-5-1S85°</v>
      </c>
      <c r="AV163" s="1136" t="str">
        <f t="shared" si="20"/>
        <v>112.6.1</v>
      </c>
      <c r="AW163" s="1438">
        <f t="shared" si="21"/>
        <v>45078</v>
      </c>
    </row>
    <row r="164" spans="1:49">
      <c r="A164" s="1135" t="s">
        <v>1675</v>
      </c>
      <c r="B164" s="1135" t="s">
        <v>1077</v>
      </c>
      <c r="C164" s="1135">
        <v>650</v>
      </c>
      <c r="D164" s="1135">
        <v>1.74</v>
      </c>
      <c r="E164" s="1135" t="s">
        <v>15183</v>
      </c>
      <c r="F164" s="1135" t="s">
        <v>1078</v>
      </c>
      <c r="G164" s="1135" t="s">
        <v>1034</v>
      </c>
      <c r="H164" s="1135" t="s">
        <v>1134</v>
      </c>
      <c r="I164" s="1135" t="s">
        <v>1036</v>
      </c>
      <c r="J164" s="1135">
        <v>0.9</v>
      </c>
      <c r="K164" s="1135" t="s">
        <v>1676</v>
      </c>
      <c r="L164" s="1135" t="s">
        <v>1081</v>
      </c>
      <c r="M164" s="1135">
        <v>50.6</v>
      </c>
      <c r="N164" s="1135" t="s">
        <v>1039</v>
      </c>
      <c r="O164" s="1135">
        <v>1.2650000000000001</v>
      </c>
      <c r="P164" s="1135">
        <v>1.012</v>
      </c>
      <c r="Q164" s="1135">
        <v>4</v>
      </c>
      <c r="R164" s="1135">
        <v>24</v>
      </c>
      <c r="T164" s="1135">
        <v>19.399999999999999</v>
      </c>
      <c r="U164" s="1135">
        <v>3.7</v>
      </c>
      <c r="V164" s="1135" t="s">
        <v>663</v>
      </c>
      <c r="W164" s="1135">
        <v>150</v>
      </c>
      <c r="X164" s="1135" t="s">
        <v>1157</v>
      </c>
      <c r="Y164" s="1135">
        <v>2</v>
      </c>
      <c r="Z164" s="1135">
        <v>3</v>
      </c>
      <c r="AA164" s="1135" t="s">
        <v>1674</v>
      </c>
      <c r="AH164" s="1135" t="s">
        <v>630</v>
      </c>
      <c r="AI164" s="1135" t="s">
        <v>1075</v>
      </c>
      <c r="AJ164" s="1135">
        <v>91.42</v>
      </c>
      <c r="AK164" s="1135">
        <v>-0.5</v>
      </c>
      <c r="AL164" s="1135">
        <v>0.37</v>
      </c>
      <c r="AM164" s="1136" t="s">
        <v>9475</v>
      </c>
      <c r="AN164" s="1136" t="s">
        <v>9476</v>
      </c>
      <c r="AO164" s="1136">
        <f t="shared" si="22"/>
        <v>650</v>
      </c>
      <c r="AP164" s="1136">
        <f t="shared" si="23"/>
        <v>1.74</v>
      </c>
      <c r="AQ164" s="1136" t="str">
        <f t="shared" si="24"/>
        <v>1-4-1S83°</v>
      </c>
      <c r="AR164" s="1136" t="str">
        <f t="shared" si="25"/>
        <v>30</v>
      </c>
      <c r="AS164" s="1136" t="str">
        <f t="shared" si="26"/>
        <v>240/240/OFF</v>
      </c>
      <c r="AT164" s="1136" t="str">
        <f t="shared" si="27"/>
        <v>1-4-1S83°</v>
      </c>
      <c r="AV164" s="1136" t="str">
        <f t="shared" si="20"/>
        <v>112.6.1</v>
      </c>
      <c r="AW164" s="1438">
        <f t="shared" si="21"/>
        <v>45078</v>
      </c>
    </row>
    <row r="165" spans="1:49">
      <c r="A165" s="1135" t="s">
        <v>1677</v>
      </c>
      <c r="B165" s="1135" t="s">
        <v>1077</v>
      </c>
      <c r="C165" s="1135">
        <v>650</v>
      </c>
      <c r="D165" s="1135">
        <v>1.71</v>
      </c>
      <c r="E165" s="1135" t="s">
        <v>15183</v>
      </c>
      <c r="F165" s="1135" t="s">
        <v>1078</v>
      </c>
      <c r="G165" s="1135" t="s">
        <v>1034</v>
      </c>
      <c r="H165" s="1135" t="s">
        <v>1395</v>
      </c>
      <c r="I165" s="1135" t="s">
        <v>126</v>
      </c>
      <c r="J165" s="1135">
        <v>0.7</v>
      </c>
      <c r="K165" s="1135" t="s">
        <v>1304</v>
      </c>
      <c r="L165" s="1135" t="s">
        <v>1081</v>
      </c>
      <c r="M165" s="1135">
        <v>51.5</v>
      </c>
      <c r="N165" s="1135" t="s">
        <v>1039</v>
      </c>
      <c r="O165" s="1135">
        <v>1.2875000000000001</v>
      </c>
      <c r="P165" s="1135">
        <v>1.03</v>
      </c>
      <c r="Q165" s="1135">
        <v>4</v>
      </c>
      <c r="R165" s="1135">
        <v>24.5</v>
      </c>
      <c r="T165" s="1135">
        <v>20</v>
      </c>
      <c r="U165" s="1135">
        <v>3.4</v>
      </c>
      <c r="V165" s="1135" t="s">
        <v>663</v>
      </c>
      <c r="W165" s="1135">
        <v>125</v>
      </c>
      <c r="X165" s="1135" t="s">
        <v>1157</v>
      </c>
      <c r="Y165" s="1135">
        <v>2.2000000000000002</v>
      </c>
      <c r="Z165" s="1135">
        <v>4</v>
      </c>
      <c r="AA165" s="1135" t="s">
        <v>1410</v>
      </c>
      <c r="AH165" s="1135" t="s">
        <v>1280</v>
      </c>
      <c r="AI165" s="1135" t="s">
        <v>1075</v>
      </c>
      <c r="AM165" s="1136" t="s">
        <v>9329</v>
      </c>
      <c r="AN165" s="1136" t="s">
        <v>9477</v>
      </c>
      <c r="AO165" s="1136">
        <f t="shared" si="22"/>
        <v>650</v>
      </c>
      <c r="AP165" s="1136">
        <f t="shared" si="23"/>
        <v>1.71</v>
      </c>
      <c r="AQ165" s="1136" t="str">
        <f t="shared" si="24"/>
        <v>1-4-1S83°</v>
      </c>
      <c r="AR165" s="1136" t="str">
        <f t="shared" si="25"/>
        <v>30</v>
      </c>
      <c r="AS165" s="1136" t="str">
        <f t="shared" si="26"/>
        <v>242/242/OFF</v>
      </c>
      <c r="AT165" s="1136" t="str">
        <f t="shared" si="27"/>
        <v>1-4-1S83°</v>
      </c>
      <c r="AV165" s="1136" t="str">
        <f t="shared" si="20"/>
        <v>110.8.11</v>
      </c>
      <c r="AW165" s="1438">
        <f t="shared" si="21"/>
        <v>44419</v>
      </c>
    </row>
    <row r="166" spans="1:49">
      <c r="A166" s="1135" t="s">
        <v>1678</v>
      </c>
      <c r="B166" s="1135" t="s">
        <v>1077</v>
      </c>
      <c r="C166" s="1135">
        <v>650</v>
      </c>
      <c r="D166" s="1135">
        <v>1.74</v>
      </c>
      <c r="E166" s="1135" t="s">
        <v>15183</v>
      </c>
      <c r="F166" s="1135" t="s">
        <v>1078</v>
      </c>
      <c r="G166" s="1135" t="s">
        <v>1034</v>
      </c>
      <c r="H166" s="1135" t="s">
        <v>1134</v>
      </c>
      <c r="I166" s="1135" t="s">
        <v>1036</v>
      </c>
      <c r="J166" s="1135">
        <v>1</v>
      </c>
      <c r="K166" s="1135" t="s">
        <v>1676</v>
      </c>
      <c r="L166" s="1135" t="s">
        <v>1081</v>
      </c>
      <c r="M166" s="1135">
        <v>50.6</v>
      </c>
      <c r="N166" s="1135" t="s">
        <v>1039</v>
      </c>
      <c r="O166" s="1135">
        <v>1.2650000000000001</v>
      </c>
      <c r="P166" s="1135">
        <v>1.012</v>
      </c>
      <c r="Q166" s="1135">
        <v>4</v>
      </c>
      <c r="R166" s="1135">
        <v>24</v>
      </c>
      <c r="T166" s="1135">
        <v>19.399999999999999</v>
      </c>
      <c r="U166" s="1135">
        <v>3.7</v>
      </c>
      <c r="V166" s="1135" t="s">
        <v>663</v>
      </c>
      <c r="W166" s="1135">
        <v>150</v>
      </c>
      <c r="X166" s="1135" t="s">
        <v>1157</v>
      </c>
      <c r="Y166" s="1135">
        <v>2</v>
      </c>
      <c r="Z166" s="1135">
        <v>3</v>
      </c>
      <c r="AA166" s="1135" t="s">
        <v>1674</v>
      </c>
      <c r="AH166" s="1135" t="s">
        <v>699</v>
      </c>
      <c r="AI166" s="1135" t="s">
        <v>1075</v>
      </c>
      <c r="AJ166" s="1135">
        <v>91.44</v>
      </c>
      <c r="AK166" s="1135">
        <v>-0.78</v>
      </c>
      <c r="AL166" s="1135">
        <v>1.27</v>
      </c>
      <c r="AM166" s="1136" t="s">
        <v>9478</v>
      </c>
      <c r="AN166" s="1136" t="s">
        <v>9479</v>
      </c>
      <c r="AO166" s="1136">
        <f t="shared" si="22"/>
        <v>650</v>
      </c>
      <c r="AP166" s="1136">
        <f t="shared" si="23"/>
        <v>1.74</v>
      </c>
      <c r="AQ166" s="1136" t="str">
        <f t="shared" si="24"/>
        <v>1-4-1S83°</v>
      </c>
      <c r="AR166" s="1136" t="str">
        <f t="shared" si="25"/>
        <v>30</v>
      </c>
      <c r="AS166" s="1136" t="str">
        <f t="shared" si="26"/>
        <v>240/240/OFF</v>
      </c>
      <c r="AT166" s="1136" t="str">
        <f t="shared" si="27"/>
        <v>1-4-1S83°</v>
      </c>
      <c r="AV166" s="1136" t="str">
        <f t="shared" si="20"/>
        <v>112.6.1</v>
      </c>
      <c r="AW166" s="1438">
        <f t="shared" si="21"/>
        <v>45078</v>
      </c>
    </row>
    <row r="167" spans="1:49">
      <c r="A167" s="1135" t="s">
        <v>1677</v>
      </c>
      <c r="B167" s="1135" t="s">
        <v>1077</v>
      </c>
      <c r="C167" s="1135">
        <v>650</v>
      </c>
      <c r="D167" s="1135">
        <v>1.71</v>
      </c>
      <c r="E167" s="1135" t="s">
        <v>15183</v>
      </c>
      <c r="F167" s="1135" t="s">
        <v>1078</v>
      </c>
      <c r="G167" s="1135" t="s">
        <v>1034</v>
      </c>
      <c r="H167" s="1135" t="s">
        <v>1395</v>
      </c>
      <c r="I167" s="1135" t="s">
        <v>126</v>
      </c>
      <c r="J167" s="1135">
        <v>0.7</v>
      </c>
      <c r="K167" s="1135" t="s">
        <v>1304</v>
      </c>
      <c r="L167" s="1135" t="s">
        <v>1081</v>
      </c>
      <c r="M167" s="1135">
        <v>51.5</v>
      </c>
      <c r="N167" s="1135" t="s">
        <v>1039</v>
      </c>
      <c r="O167" s="1135">
        <v>1.2875000000000001</v>
      </c>
      <c r="P167" s="1135">
        <v>1.03</v>
      </c>
      <c r="Q167" s="1135">
        <v>4</v>
      </c>
      <c r="R167" s="1135">
        <v>24.5</v>
      </c>
      <c r="T167" s="1135">
        <v>20</v>
      </c>
      <c r="U167" s="1135">
        <v>3.4</v>
      </c>
      <c r="V167" s="1135" t="s">
        <v>663</v>
      </c>
      <c r="W167" s="1135">
        <v>125</v>
      </c>
      <c r="X167" s="1135" t="s">
        <v>1157</v>
      </c>
      <c r="Y167" s="1135">
        <v>2.2000000000000002</v>
      </c>
      <c r="Z167" s="1135">
        <v>4</v>
      </c>
      <c r="AA167" s="1135" t="s">
        <v>1410</v>
      </c>
      <c r="AH167" s="1135" t="s">
        <v>1280</v>
      </c>
      <c r="AI167" s="1135" t="s">
        <v>1075</v>
      </c>
      <c r="AM167" s="1136" t="s">
        <v>9329</v>
      </c>
      <c r="AN167" s="1136" t="s">
        <v>9477</v>
      </c>
      <c r="AO167" s="1136">
        <f t="shared" si="22"/>
        <v>650</v>
      </c>
      <c r="AP167" s="1136">
        <f t="shared" si="23"/>
        <v>1.71</v>
      </c>
      <c r="AQ167" s="1136" t="str">
        <f t="shared" si="24"/>
        <v>1-4-1S83°</v>
      </c>
      <c r="AR167" s="1136" t="str">
        <f t="shared" si="25"/>
        <v>30</v>
      </c>
      <c r="AS167" s="1136" t="str">
        <f t="shared" si="26"/>
        <v>242/242/OFF</v>
      </c>
      <c r="AT167" s="1136" t="str">
        <f t="shared" si="27"/>
        <v>1-4-1S83°</v>
      </c>
      <c r="AV167" s="1136" t="str">
        <f t="shared" si="20"/>
        <v>110.8.11</v>
      </c>
      <c r="AW167" s="1438">
        <f t="shared" si="21"/>
        <v>44419</v>
      </c>
    </row>
    <row r="168" spans="1:49">
      <c r="A168" s="1135" t="s">
        <v>1679</v>
      </c>
      <c r="B168" s="1135" t="s">
        <v>934</v>
      </c>
      <c r="C168" s="1135">
        <v>500</v>
      </c>
      <c r="D168" s="1135">
        <v>1.78</v>
      </c>
      <c r="E168" s="1135" t="s">
        <v>15190</v>
      </c>
      <c r="F168" s="1135" t="s">
        <v>1078</v>
      </c>
      <c r="G168" s="1135" t="s">
        <v>1095</v>
      </c>
      <c r="H168" s="1135" t="s">
        <v>1384</v>
      </c>
      <c r="I168" s="1135" t="s">
        <v>126</v>
      </c>
      <c r="J168" s="1135">
        <v>1.1000000000000001</v>
      </c>
      <c r="K168" s="1135" t="s">
        <v>1680</v>
      </c>
      <c r="L168" s="1135" t="s">
        <v>1270</v>
      </c>
      <c r="M168" s="1135">
        <v>51.8</v>
      </c>
      <c r="N168" s="1135" t="s">
        <v>1039</v>
      </c>
      <c r="O168" s="1135">
        <v>1.2949999999999999</v>
      </c>
      <c r="P168" s="1135">
        <v>1.036</v>
      </c>
      <c r="Q168" s="1135">
        <v>4</v>
      </c>
      <c r="R168" s="1135">
        <v>20.100000000000001</v>
      </c>
      <c r="T168" s="1135">
        <v>30</v>
      </c>
      <c r="U168" s="1135">
        <v>3.8</v>
      </c>
      <c r="V168" s="1135" t="s">
        <v>663</v>
      </c>
      <c r="W168" s="1135">
        <v>120</v>
      </c>
      <c r="X168" s="1135">
        <v>75</v>
      </c>
      <c r="Y168" s="1135">
        <v>2</v>
      </c>
      <c r="Z168" s="1135">
        <v>4</v>
      </c>
      <c r="AA168" s="1135" t="s">
        <v>1681</v>
      </c>
      <c r="AH168" s="1135" t="s">
        <v>1682</v>
      </c>
      <c r="AJ168" s="1135">
        <v>16.16</v>
      </c>
      <c r="AK168" s="1135">
        <v>0.46</v>
      </c>
      <c r="AL168" s="1135">
        <v>1.88</v>
      </c>
      <c r="AM168" s="1136" t="s">
        <v>9480</v>
      </c>
      <c r="AN168" s="1136" t="s">
        <v>9481</v>
      </c>
      <c r="AO168" s="1136">
        <f t="shared" si="22"/>
        <v>500</v>
      </c>
      <c r="AP168" s="1136">
        <f t="shared" si="23"/>
        <v>1.78</v>
      </c>
      <c r="AQ168" s="1136" t="str">
        <f t="shared" si="24"/>
        <v>1-4-1S87°</v>
      </c>
      <c r="AR168" s="1136" t="str">
        <f t="shared" si="25"/>
        <v>30</v>
      </c>
      <c r="AS168" s="1136" t="str">
        <f t="shared" si="26"/>
        <v>220/220/OFF</v>
      </c>
      <c r="AT168" s="1136" t="str">
        <f t="shared" si="27"/>
        <v>1-4-1S87°</v>
      </c>
      <c r="AV168" s="1136" t="str">
        <f t="shared" si="20"/>
        <v>112.6.2</v>
      </c>
      <c r="AW168" s="1438">
        <f t="shared" si="21"/>
        <v>45079</v>
      </c>
    </row>
    <row r="169" spans="1:49">
      <c r="A169" s="1135" t="s">
        <v>1683</v>
      </c>
      <c r="B169" s="1135" t="s">
        <v>1557</v>
      </c>
      <c r="C169" s="1135">
        <v>600</v>
      </c>
      <c r="D169" s="1135">
        <v>1.66</v>
      </c>
      <c r="E169" s="1135" t="s">
        <v>15184</v>
      </c>
      <c r="F169" s="1135" t="s">
        <v>663</v>
      </c>
      <c r="G169" s="1135">
        <v>2</v>
      </c>
      <c r="H169" s="1135" t="s">
        <v>1282</v>
      </c>
      <c r="I169" s="1135" t="s">
        <v>1036</v>
      </c>
      <c r="J169" s="1135">
        <v>1</v>
      </c>
      <c r="K169" s="1135" t="s">
        <v>1684</v>
      </c>
      <c r="L169" s="1135" t="s">
        <v>1604</v>
      </c>
      <c r="M169" s="1135">
        <v>51.5</v>
      </c>
      <c r="N169" s="1135" t="s">
        <v>1039</v>
      </c>
      <c r="O169" s="1135">
        <v>1.2875000000000001</v>
      </c>
      <c r="P169" s="1135">
        <v>1.03</v>
      </c>
      <c r="Q169" s="1135">
        <v>4</v>
      </c>
      <c r="R169" s="1135">
        <v>24</v>
      </c>
      <c r="T169" s="1135">
        <v>21.2</v>
      </c>
      <c r="U169" s="1135">
        <v>3.6</v>
      </c>
      <c r="V169" s="1135" t="s">
        <v>663</v>
      </c>
      <c r="W169" s="1135">
        <v>150</v>
      </c>
      <c r="X169" s="1135">
        <v>80</v>
      </c>
      <c r="Y169" s="1135">
        <v>2</v>
      </c>
      <c r="Z169" s="1135">
        <v>4</v>
      </c>
      <c r="AA169" s="1135" t="s">
        <v>1685</v>
      </c>
      <c r="AH169" s="1135" t="s">
        <v>1580</v>
      </c>
      <c r="AJ169" s="1135">
        <v>94.9</v>
      </c>
      <c r="AK169" s="1135">
        <v>-7.0000000000000007E-2</v>
      </c>
      <c r="AL169" s="1135">
        <v>0.1</v>
      </c>
      <c r="AM169" s="1136" t="s">
        <v>9482</v>
      </c>
      <c r="AN169" s="1136" t="s">
        <v>9483</v>
      </c>
      <c r="AO169" s="1136">
        <f t="shared" si="22"/>
        <v>600</v>
      </c>
      <c r="AP169" s="1136">
        <f t="shared" si="23"/>
        <v>1.66</v>
      </c>
      <c r="AQ169" s="1136" t="str">
        <f t="shared" si="24"/>
        <v>1-5-1S85°</v>
      </c>
      <c r="AR169" s="1136" t="str">
        <f t="shared" si="25"/>
        <v>NA</v>
      </c>
      <c r="AS169" s="1136" t="str">
        <f t="shared" si="26"/>
        <v>177/OFF</v>
      </c>
      <c r="AT169" s="1136" t="str">
        <f t="shared" si="27"/>
        <v>1-5-1S85°</v>
      </c>
      <c r="AV169" s="1136" t="str">
        <f t="shared" si="20"/>
        <v>112.6.16</v>
      </c>
      <c r="AW169" s="1438">
        <f t="shared" si="21"/>
        <v>45093</v>
      </c>
    </row>
    <row r="170" spans="1:49">
      <c r="A170" s="1135" t="s">
        <v>1686</v>
      </c>
      <c r="B170" s="1135" t="s">
        <v>1248</v>
      </c>
      <c r="C170" s="1135">
        <v>550</v>
      </c>
      <c r="D170" s="1135">
        <v>1.74</v>
      </c>
      <c r="E170" s="1135" t="s">
        <v>15185</v>
      </c>
      <c r="F170" s="1135" t="s">
        <v>1563</v>
      </c>
      <c r="G170" s="1135" t="s">
        <v>1034</v>
      </c>
      <c r="H170" s="1135" t="s">
        <v>1578</v>
      </c>
      <c r="I170" s="1135" t="s">
        <v>1206</v>
      </c>
      <c r="J170" s="1135">
        <v>0.8</v>
      </c>
      <c r="K170" s="1135" t="s">
        <v>1633</v>
      </c>
      <c r="L170" s="1135" t="s">
        <v>1251</v>
      </c>
      <c r="M170" s="1135">
        <v>49.5</v>
      </c>
      <c r="N170" s="1135" t="s">
        <v>1039</v>
      </c>
      <c r="O170" s="1135">
        <v>1.2375</v>
      </c>
      <c r="P170" s="1135">
        <v>0.99</v>
      </c>
      <c r="Q170" s="1135">
        <v>4</v>
      </c>
      <c r="R170" s="1135">
        <v>24</v>
      </c>
      <c r="T170" s="1135">
        <v>31</v>
      </c>
      <c r="U170" s="1135">
        <v>3.3</v>
      </c>
      <c r="V170" s="1135" t="s">
        <v>663</v>
      </c>
      <c r="W170" s="1135">
        <v>110</v>
      </c>
      <c r="X170" s="1135">
        <v>70</v>
      </c>
      <c r="Y170" s="1135">
        <v>2.7</v>
      </c>
      <c r="Z170" s="1135">
        <v>4.5</v>
      </c>
      <c r="AA170" s="1135" t="s">
        <v>1687</v>
      </c>
      <c r="AH170" s="1135" t="s">
        <v>842</v>
      </c>
      <c r="AJ170" s="1135">
        <v>92.12</v>
      </c>
      <c r="AK170" s="1135">
        <v>-1.26</v>
      </c>
      <c r="AL170" s="1135">
        <v>3.65</v>
      </c>
      <c r="AM170" s="1136" t="s">
        <v>9484</v>
      </c>
      <c r="AN170" s="1136" t="s">
        <v>9485</v>
      </c>
      <c r="AO170" s="1136">
        <f t="shared" si="22"/>
        <v>550</v>
      </c>
      <c r="AP170" s="1136">
        <f t="shared" si="23"/>
        <v>1.74</v>
      </c>
      <c r="AQ170" s="1136" t="str">
        <f t="shared" si="24"/>
        <v>2-5-1S83°</v>
      </c>
      <c r="AR170" s="1136" t="str">
        <f t="shared" si="25"/>
        <v>30.5</v>
      </c>
      <c r="AS170" s="1136" t="str">
        <f t="shared" si="26"/>
        <v>165/OFF</v>
      </c>
      <c r="AT170" s="1136" t="str">
        <f t="shared" si="27"/>
        <v>2-5-1S83°</v>
      </c>
      <c r="AV170" s="1136" t="str">
        <f t="shared" si="20"/>
        <v>112.6.17</v>
      </c>
      <c r="AW170" s="1438">
        <f t="shared" si="21"/>
        <v>45094</v>
      </c>
    </row>
    <row r="171" spans="1:49">
      <c r="A171" s="1135" t="s">
        <v>1688</v>
      </c>
      <c r="B171" s="1135" t="s">
        <v>1077</v>
      </c>
      <c r="C171" s="1135">
        <v>650</v>
      </c>
      <c r="D171" s="1135">
        <v>1.71</v>
      </c>
      <c r="E171" s="1135" t="s">
        <v>15183</v>
      </c>
      <c r="F171" s="1135" t="s">
        <v>1078</v>
      </c>
      <c r="G171" s="1135" t="s">
        <v>1034</v>
      </c>
      <c r="H171" s="1135" t="s">
        <v>1134</v>
      </c>
      <c r="I171" s="1135" t="s">
        <v>126</v>
      </c>
      <c r="J171" s="1135">
        <v>0.8</v>
      </c>
      <c r="K171" s="1135" t="s">
        <v>1689</v>
      </c>
      <c r="L171" s="1135" t="s">
        <v>1081</v>
      </c>
      <c r="M171" s="1135">
        <v>51.5</v>
      </c>
      <c r="N171" s="1135" t="s">
        <v>1039</v>
      </c>
      <c r="O171" s="1135">
        <v>1.2875000000000001</v>
      </c>
      <c r="P171" s="1135">
        <v>1.03</v>
      </c>
      <c r="Q171" s="1135">
        <v>4</v>
      </c>
      <c r="R171" s="1135">
        <v>24.5</v>
      </c>
      <c r="T171" s="1135">
        <v>20</v>
      </c>
      <c r="U171" s="1135">
        <v>3.4</v>
      </c>
      <c r="V171" s="1135" t="s">
        <v>663</v>
      </c>
      <c r="W171" s="1135">
        <v>125</v>
      </c>
      <c r="X171" s="1135" t="s">
        <v>1157</v>
      </c>
      <c r="Y171" s="1135">
        <v>2.2000000000000002</v>
      </c>
      <c r="Z171" s="1135">
        <v>4</v>
      </c>
      <c r="AA171" s="1135" t="s">
        <v>1690</v>
      </c>
      <c r="AH171" s="1135" t="s">
        <v>1088</v>
      </c>
      <c r="AI171" s="1135" t="s">
        <v>1075</v>
      </c>
      <c r="AJ171" s="1135" t="s">
        <v>1691</v>
      </c>
      <c r="AK171" s="1135" t="s">
        <v>1691</v>
      </c>
      <c r="AL171" s="1135" t="s">
        <v>1691</v>
      </c>
      <c r="AM171" s="1136" t="s">
        <v>9486</v>
      </c>
      <c r="AN171" s="1136" t="s">
        <v>9487</v>
      </c>
      <c r="AO171" s="1136">
        <f t="shared" si="22"/>
        <v>650</v>
      </c>
      <c r="AP171" s="1136">
        <f t="shared" si="23"/>
        <v>1.71</v>
      </c>
      <c r="AQ171" s="1136" t="str">
        <f t="shared" si="24"/>
        <v>1-4-1S83°</v>
      </c>
      <c r="AR171" s="1136" t="str">
        <f t="shared" si="25"/>
        <v>30</v>
      </c>
      <c r="AS171" s="1136" t="str">
        <f t="shared" si="26"/>
        <v>240/240/OFF</v>
      </c>
      <c r="AT171" s="1136" t="str">
        <f t="shared" si="27"/>
        <v>1-4-1S83°</v>
      </c>
      <c r="AV171" s="1136" t="str">
        <f t="shared" si="20"/>
        <v>112.7.10</v>
      </c>
      <c r="AW171" s="1438">
        <f t="shared" si="21"/>
        <v>45117</v>
      </c>
    </row>
    <row r="172" spans="1:49">
      <c r="A172" s="1135" t="s">
        <v>1692</v>
      </c>
      <c r="B172" s="1135" t="s">
        <v>1077</v>
      </c>
      <c r="C172" s="1135">
        <v>650</v>
      </c>
      <c r="D172" s="1135">
        <v>1.71</v>
      </c>
      <c r="E172" s="1135" t="s">
        <v>15183</v>
      </c>
      <c r="F172" s="1135" t="s">
        <v>1078</v>
      </c>
      <c r="G172" s="1135" t="s">
        <v>1034</v>
      </c>
      <c r="H172" s="1135" t="s">
        <v>1134</v>
      </c>
      <c r="I172" s="1135" t="s">
        <v>126</v>
      </c>
      <c r="J172" s="1135">
        <v>0.8</v>
      </c>
      <c r="K172" s="1135" t="s">
        <v>1689</v>
      </c>
      <c r="L172" s="1135" t="s">
        <v>1081</v>
      </c>
      <c r="M172" s="1135">
        <v>51.5</v>
      </c>
      <c r="N172" s="1135" t="s">
        <v>1039</v>
      </c>
      <c r="O172" s="1135">
        <v>1.2875000000000001</v>
      </c>
      <c r="P172" s="1135">
        <v>1.03</v>
      </c>
      <c r="Q172" s="1135">
        <v>4</v>
      </c>
      <c r="R172" s="1135">
        <v>24.5</v>
      </c>
      <c r="T172" s="1135">
        <v>20</v>
      </c>
      <c r="U172" s="1135">
        <v>3.4</v>
      </c>
      <c r="V172" s="1135" t="s">
        <v>663</v>
      </c>
      <c r="W172" s="1135">
        <v>125</v>
      </c>
      <c r="X172" s="1135" t="s">
        <v>1157</v>
      </c>
      <c r="Y172" s="1135">
        <v>2.2000000000000002</v>
      </c>
      <c r="Z172" s="1135">
        <v>4</v>
      </c>
      <c r="AA172" s="1135" t="s">
        <v>1693</v>
      </c>
      <c r="AH172" s="1135" t="s">
        <v>1694</v>
      </c>
      <c r="AI172" s="1135" t="s">
        <v>1075</v>
      </c>
      <c r="AJ172" s="1135">
        <v>93.39</v>
      </c>
      <c r="AK172" s="1135">
        <v>0.83</v>
      </c>
      <c r="AL172" s="1135">
        <v>0.2</v>
      </c>
      <c r="AM172" s="1136" t="s">
        <v>9488</v>
      </c>
      <c r="AN172" s="1136" t="s">
        <v>9489</v>
      </c>
      <c r="AO172" s="1136">
        <f t="shared" si="22"/>
        <v>650</v>
      </c>
      <c r="AP172" s="1136">
        <f t="shared" si="23"/>
        <v>1.71</v>
      </c>
      <c r="AQ172" s="1136" t="str">
        <f t="shared" si="24"/>
        <v>1-4-1S83°</v>
      </c>
      <c r="AR172" s="1136" t="str">
        <f t="shared" si="25"/>
        <v>30</v>
      </c>
      <c r="AS172" s="1136" t="str">
        <f t="shared" si="26"/>
        <v>240/240/OFF</v>
      </c>
      <c r="AT172" s="1136" t="str">
        <f t="shared" si="27"/>
        <v>1-4-1S83°</v>
      </c>
      <c r="AV172" s="1136" t="str">
        <f t="shared" si="20"/>
        <v>112.7.11</v>
      </c>
      <c r="AW172" s="1438">
        <f t="shared" si="21"/>
        <v>45118</v>
      </c>
    </row>
    <row r="173" spans="1:49">
      <c r="A173" s="1135" t="s">
        <v>1695</v>
      </c>
      <c r="B173" s="1135" t="s">
        <v>1127</v>
      </c>
      <c r="C173" s="1135">
        <v>550</v>
      </c>
      <c r="D173" s="1135">
        <v>1.6850000000000001</v>
      </c>
      <c r="E173" s="1135" t="s">
        <v>15183</v>
      </c>
      <c r="F173" s="1135" t="s">
        <v>1412</v>
      </c>
      <c r="G173" s="1135" t="s">
        <v>1034</v>
      </c>
      <c r="H173" s="1135" t="s">
        <v>1134</v>
      </c>
      <c r="I173" s="1135" t="s">
        <v>126</v>
      </c>
      <c r="J173" s="1135">
        <v>0.7</v>
      </c>
      <c r="K173" s="1135" t="s">
        <v>1696</v>
      </c>
      <c r="L173" s="1135" t="s">
        <v>1130</v>
      </c>
      <c r="M173" s="1135">
        <v>50.7</v>
      </c>
      <c r="N173" s="1135" t="s">
        <v>1039</v>
      </c>
      <c r="O173" s="1135">
        <v>1.2675000000000001</v>
      </c>
      <c r="P173" s="1135">
        <v>1.014</v>
      </c>
      <c r="Q173" s="1135" t="s">
        <v>1697</v>
      </c>
      <c r="R173" s="1135" t="s">
        <v>1698</v>
      </c>
      <c r="T173" s="1135">
        <v>21</v>
      </c>
      <c r="U173" s="1135">
        <v>3.3</v>
      </c>
      <c r="V173" s="1135" t="s">
        <v>663</v>
      </c>
      <c r="W173" s="1135" t="s">
        <v>1699</v>
      </c>
      <c r="X173" s="1135" t="s">
        <v>1224</v>
      </c>
      <c r="Y173" s="1135" t="s">
        <v>1700</v>
      </c>
      <c r="Z173" s="1135">
        <v>4</v>
      </c>
      <c r="AA173" s="1135" t="s">
        <v>1701</v>
      </c>
      <c r="AH173" s="1135" t="s">
        <v>459</v>
      </c>
      <c r="AI173" s="1135" t="s">
        <v>1075</v>
      </c>
      <c r="AJ173" s="1135">
        <v>95.25</v>
      </c>
      <c r="AK173" s="1135">
        <v>-0.42</v>
      </c>
      <c r="AL173" s="1135">
        <v>1.41</v>
      </c>
      <c r="AM173" s="1136" t="s">
        <v>9490</v>
      </c>
      <c r="AN173" s="1136" t="s">
        <v>9491</v>
      </c>
      <c r="AO173" s="1136">
        <f t="shared" si="22"/>
        <v>550</v>
      </c>
      <c r="AP173" s="1136">
        <f t="shared" si="23"/>
        <v>1.6850000000000001</v>
      </c>
      <c r="AQ173" s="1136" t="str">
        <f t="shared" si="24"/>
        <v>1-4-1S83°</v>
      </c>
      <c r="AR173" s="1136" t="str">
        <f t="shared" si="25"/>
        <v>30.7</v>
      </c>
      <c r="AS173" s="1136" t="str">
        <f t="shared" si="26"/>
        <v>240/240/OFF</v>
      </c>
      <c r="AT173" s="1136" t="str">
        <f t="shared" si="27"/>
        <v>1-4-1S83°</v>
      </c>
      <c r="AV173" s="1136" t="str">
        <f t="shared" si="20"/>
        <v>112.7.21</v>
      </c>
      <c r="AW173" s="1438">
        <f t="shared" si="21"/>
        <v>45128</v>
      </c>
    </row>
    <row r="174" spans="1:49">
      <c r="A174" s="1135" t="s">
        <v>1702</v>
      </c>
      <c r="B174" s="1135" t="s">
        <v>1127</v>
      </c>
      <c r="C174" s="1135">
        <v>550</v>
      </c>
      <c r="D174" s="1135">
        <v>1.6850000000000001</v>
      </c>
      <c r="E174" s="1135" t="s">
        <v>15183</v>
      </c>
      <c r="F174" s="1135" t="s">
        <v>1412</v>
      </c>
      <c r="G174" s="1135" t="s">
        <v>1034</v>
      </c>
      <c r="H174" s="1135" t="s">
        <v>1134</v>
      </c>
      <c r="I174" s="1135" t="s">
        <v>126</v>
      </c>
      <c r="J174" s="1135">
        <v>0.7</v>
      </c>
      <c r="K174" s="1135" t="s">
        <v>1696</v>
      </c>
      <c r="L174" s="1135" t="s">
        <v>1130</v>
      </c>
      <c r="M174" s="1135">
        <v>51.5</v>
      </c>
      <c r="N174" s="1135" t="s">
        <v>1039</v>
      </c>
      <c r="O174" s="1135">
        <v>1.2875000000000001</v>
      </c>
      <c r="P174" s="1135">
        <v>1.03</v>
      </c>
      <c r="Q174" s="1135" t="s">
        <v>1131</v>
      </c>
      <c r="R174" s="1135">
        <v>23</v>
      </c>
      <c r="T174" s="1135">
        <v>21</v>
      </c>
      <c r="U174" s="1135">
        <v>3.3</v>
      </c>
      <c r="V174" s="1135" t="s">
        <v>663</v>
      </c>
      <c r="W174" s="1135">
        <v>125</v>
      </c>
      <c r="X174" s="1135" t="s">
        <v>1224</v>
      </c>
      <c r="Y174" s="1135">
        <v>1.8</v>
      </c>
      <c r="Z174" s="1135">
        <v>4</v>
      </c>
      <c r="AA174" s="1135" t="s">
        <v>1701</v>
      </c>
      <c r="AH174" s="1135" t="s">
        <v>459</v>
      </c>
      <c r="AI174" s="1135" t="s">
        <v>1075</v>
      </c>
      <c r="AM174" s="1136" t="s">
        <v>9490</v>
      </c>
      <c r="AN174" s="1136" t="s">
        <v>9492</v>
      </c>
      <c r="AO174" s="1136">
        <f t="shared" si="22"/>
        <v>550</v>
      </c>
      <c r="AP174" s="1136">
        <f t="shared" si="23"/>
        <v>1.6850000000000001</v>
      </c>
      <c r="AQ174" s="1136" t="str">
        <f t="shared" si="24"/>
        <v>1-4-1S83°</v>
      </c>
      <c r="AR174" s="1136" t="str">
        <f t="shared" si="25"/>
        <v>30.7</v>
      </c>
      <c r="AS174" s="1136" t="str">
        <f t="shared" si="26"/>
        <v>240/240/OFF</v>
      </c>
      <c r="AT174" s="1136" t="str">
        <f t="shared" si="27"/>
        <v>1-4-1S83°</v>
      </c>
      <c r="AV174" s="1136" t="str">
        <f t="shared" si="20"/>
        <v>112.7.21</v>
      </c>
      <c r="AW174" s="1438">
        <f t="shared" si="21"/>
        <v>45128</v>
      </c>
    </row>
    <row r="175" spans="1:49">
      <c r="A175" s="1135" t="s">
        <v>1703</v>
      </c>
      <c r="B175" s="1135" t="s">
        <v>1077</v>
      </c>
      <c r="C175" s="1135">
        <v>700</v>
      </c>
      <c r="D175" s="1135">
        <v>1.71</v>
      </c>
      <c r="E175" s="1135" t="s">
        <v>15183</v>
      </c>
      <c r="F175" s="1135" t="s">
        <v>1078</v>
      </c>
      <c r="G175" s="1135" t="s">
        <v>1034</v>
      </c>
      <c r="H175" s="1135" t="s">
        <v>1123</v>
      </c>
      <c r="I175" s="1135" t="s">
        <v>126</v>
      </c>
      <c r="J175" s="1135">
        <v>0.9</v>
      </c>
      <c r="K175" s="1135" t="s">
        <v>1704</v>
      </c>
      <c r="L175" s="1135" t="s">
        <v>1081</v>
      </c>
      <c r="M175" s="1135">
        <v>51.5</v>
      </c>
      <c r="N175" s="1135" t="s">
        <v>1039</v>
      </c>
      <c r="O175" s="1135">
        <v>1.2875000000000001</v>
      </c>
      <c r="P175" s="1135">
        <v>1.03</v>
      </c>
      <c r="Q175" s="1135">
        <v>4</v>
      </c>
      <c r="R175" s="1135">
        <v>24.5</v>
      </c>
      <c r="T175" s="1135">
        <v>20</v>
      </c>
      <c r="U175" s="1135">
        <v>3.4</v>
      </c>
      <c r="V175" s="1135" t="s">
        <v>663</v>
      </c>
      <c r="W175" s="1135">
        <v>125</v>
      </c>
      <c r="X175" s="1135" t="s">
        <v>1157</v>
      </c>
      <c r="Y175" s="1135">
        <v>2.2000000000000002</v>
      </c>
      <c r="Z175" s="1135">
        <v>4</v>
      </c>
      <c r="AA175" s="1135" t="s">
        <v>1705</v>
      </c>
      <c r="AH175" s="1135" t="s">
        <v>1332</v>
      </c>
      <c r="AI175" s="1135" t="s">
        <v>1075</v>
      </c>
      <c r="AJ175" s="1135">
        <v>98.07</v>
      </c>
      <c r="AK175" s="1135">
        <v>-0.36</v>
      </c>
      <c r="AL175" s="1135">
        <v>0.2</v>
      </c>
      <c r="AM175" s="1136" t="s">
        <v>9493</v>
      </c>
      <c r="AN175" s="1136" t="s">
        <v>9494</v>
      </c>
      <c r="AO175" s="1136">
        <f t="shared" si="22"/>
        <v>700</v>
      </c>
      <c r="AP175" s="1136">
        <f t="shared" si="23"/>
        <v>1.71</v>
      </c>
      <c r="AQ175" s="1136" t="str">
        <f t="shared" si="24"/>
        <v>1-4-1S83°</v>
      </c>
      <c r="AR175" s="1136" t="str">
        <f t="shared" si="25"/>
        <v>30</v>
      </c>
      <c r="AS175" s="1136" t="str">
        <f t="shared" si="26"/>
        <v>250/250/OFF</v>
      </c>
      <c r="AT175" s="1136" t="str">
        <f t="shared" si="27"/>
        <v>1-4-1S83°</v>
      </c>
      <c r="AV175" s="1136" t="str">
        <f t="shared" si="20"/>
        <v>112.8.1</v>
      </c>
      <c r="AW175" s="1438">
        <f t="shared" si="21"/>
        <v>45139</v>
      </c>
    </row>
    <row r="176" spans="1:49">
      <c r="A176" s="1135" t="s">
        <v>1706</v>
      </c>
      <c r="B176" s="1135" t="s">
        <v>934</v>
      </c>
      <c r="C176" s="1135">
        <v>500</v>
      </c>
      <c r="D176" s="1135">
        <v>1.78</v>
      </c>
      <c r="E176" s="1135" t="s">
        <v>15190</v>
      </c>
      <c r="F176" s="1135" t="s">
        <v>1078</v>
      </c>
      <c r="G176" s="1135" t="s">
        <v>1095</v>
      </c>
      <c r="H176" s="1135" t="s">
        <v>1384</v>
      </c>
      <c r="I176" s="1135" t="s">
        <v>126</v>
      </c>
      <c r="J176" s="1135">
        <v>1.1000000000000001</v>
      </c>
      <c r="K176" s="1135" t="s">
        <v>1680</v>
      </c>
      <c r="L176" s="1135" t="s">
        <v>1270</v>
      </c>
      <c r="M176" s="1135">
        <v>51.8</v>
      </c>
      <c r="N176" s="1135" t="s">
        <v>1039</v>
      </c>
      <c r="O176" s="1135">
        <v>1.2949999999999999</v>
      </c>
      <c r="P176" s="1135">
        <v>1.036</v>
      </c>
      <c r="Q176" s="1135">
        <v>4</v>
      </c>
      <c r="R176" s="1135">
        <v>20.100000000000001</v>
      </c>
      <c r="T176" s="1135">
        <v>30</v>
      </c>
      <c r="U176" s="1135">
        <v>3.8</v>
      </c>
      <c r="V176" s="1135" t="s">
        <v>663</v>
      </c>
      <c r="W176" s="1135">
        <v>120</v>
      </c>
      <c r="X176" s="1135">
        <v>75</v>
      </c>
      <c r="Y176" s="1135">
        <v>2</v>
      </c>
      <c r="Z176" s="1135">
        <v>4</v>
      </c>
      <c r="AA176" s="1135" t="s">
        <v>1707</v>
      </c>
      <c r="AH176" s="1135" t="s">
        <v>699</v>
      </c>
      <c r="AJ176" s="1135">
        <v>16.75</v>
      </c>
      <c r="AK176" s="1135">
        <v>0.71</v>
      </c>
      <c r="AL176" s="1135">
        <v>1.83</v>
      </c>
      <c r="AM176" s="1136" t="s">
        <v>9495</v>
      </c>
      <c r="AN176" s="1136" t="s">
        <v>9496</v>
      </c>
      <c r="AO176" s="1136">
        <f t="shared" si="22"/>
        <v>500</v>
      </c>
      <c r="AP176" s="1136">
        <f t="shared" si="23"/>
        <v>1.78</v>
      </c>
      <c r="AQ176" s="1136" t="str">
        <f t="shared" si="24"/>
        <v>1-4-1S87°</v>
      </c>
      <c r="AR176" s="1136" t="str">
        <f t="shared" si="25"/>
        <v>30</v>
      </c>
      <c r="AS176" s="1136" t="str">
        <f t="shared" si="26"/>
        <v>220/220/OFF</v>
      </c>
      <c r="AT176" s="1136" t="str">
        <f t="shared" si="27"/>
        <v>1-4-1S87°</v>
      </c>
      <c r="AV176" s="1136" t="str">
        <f t="shared" si="20"/>
        <v>112.8.23</v>
      </c>
      <c r="AW176" s="1438">
        <f t="shared" si="21"/>
        <v>45161</v>
      </c>
    </row>
    <row r="177" spans="1:49">
      <c r="A177" s="1135" t="s">
        <v>1708</v>
      </c>
      <c r="B177" s="1135" t="s">
        <v>1077</v>
      </c>
      <c r="C177" s="1135">
        <v>700</v>
      </c>
      <c r="D177" s="1135">
        <v>1.71</v>
      </c>
      <c r="E177" s="1135" t="s">
        <v>15183</v>
      </c>
      <c r="F177" s="1135" t="s">
        <v>1078</v>
      </c>
      <c r="G177" s="1135" t="s">
        <v>1034</v>
      </c>
      <c r="H177" s="1135" t="s">
        <v>1123</v>
      </c>
      <c r="I177" s="1135" t="s">
        <v>126</v>
      </c>
      <c r="J177" s="1135">
        <v>0.9</v>
      </c>
      <c r="K177" s="1135" t="s">
        <v>1709</v>
      </c>
      <c r="L177" s="1135" t="s">
        <v>1081</v>
      </c>
      <c r="M177" s="1135">
        <v>51.5</v>
      </c>
      <c r="N177" s="1135" t="s">
        <v>1039</v>
      </c>
      <c r="O177" s="1135">
        <v>1.2875000000000001</v>
      </c>
      <c r="P177" s="1135">
        <v>1.03</v>
      </c>
      <c r="Q177" s="1135">
        <v>4</v>
      </c>
      <c r="R177" s="1135">
        <v>24.5</v>
      </c>
      <c r="T177" s="1135">
        <v>20</v>
      </c>
      <c r="U177" s="1135">
        <v>3.4</v>
      </c>
      <c r="V177" s="1135" t="s">
        <v>663</v>
      </c>
      <c r="W177" s="1135">
        <v>125</v>
      </c>
      <c r="X177" s="1135" t="s">
        <v>1157</v>
      </c>
      <c r="Y177" s="1135">
        <v>2.2000000000000002</v>
      </c>
      <c r="Z177" s="1135">
        <v>4</v>
      </c>
      <c r="AA177" s="1135" t="s">
        <v>1710</v>
      </c>
      <c r="AH177" s="1135" t="s">
        <v>1060</v>
      </c>
      <c r="AI177" s="1135" t="s">
        <v>1075</v>
      </c>
      <c r="AJ177" s="1135">
        <v>93.39</v>
      </c>
      <c r="AK177" s="1135">
        <v>-0.57999999999999996</v>
      </c>
      <c r="AL177" s="1135">
        <v>1.1499999999999999</v>
      </c>
      <c r="AM177" s="1136" t="s">
        <v>9497</v>
      </c>
      <c r="AN177" s="1136" t="s">
        <v>9498</v>
      </c>
      <c r="AO177" s="1136">
        <f t="shared" si="22"/>
        <v>700</v>
      </c>
      <c r="AP177" s="1136">
        <f t="shared" si="23"/>
        <v>1.71</v>
      </c>
      <c r="AQ177" s="1136" t="str">
        <f t="shared" si="24"/>
        <v>1-4-1S83°</v>
      </c>
      <c r="AR177" s="1136" t="str">
        <f t="shared" si="25"/>
        <v>30</v>
      </c>
      <c r="AS177" s="1136" t="str">
        <f t="shared" si="26"/>
        <v>250/250/OFF</v>
      </c>
      <c r="AT177" s="1136" t="str">
        <f t="shared" si="27"/>
        <v>1-4-1S83°</v>
      </c>
      <c r="AV177" s="1136" t="str">
        <f t="shared" si="20"/>
        <v>112.8.28</v>
      </c>
      <c r="AW177" s="1438">
        <f t="shared" si="21"/>
        <v>45166</v>
      </c>
    </row>
    <row r="178" spans="1:49">
      <c r="A178" s="1135" t="s">
        <v>1711</v>
      </c>
      <c r="B178" s="1135" t="s">
        <v>1557</v>
      </c>
      <c r="C178" s="1135" t="s">
        <v>1712</v>
      </c>
      <c r="D178" s="1135">
        <v>1.65</v>
      </c>
      <c r="E178" s="1135" t="s">
        <v>15185</v>
      </c>
      <c r="F178" s="1135" t="s">
        <v>1563</v>
      </c>
      <c r="G178" s="1135">
        <v>2</v>
      </c>
      <c r="H178" s="1135" t="s">
        <v>1558</v>
      </c>
      <c r="I178" s="1135" t="s">
        <v>1036</v>
      </c>
      <c r="J178" s="1135">
        <v>0.9</v>
      </c>
      <c r="K178" s="1135" t="s">
        <v>1713</v>
      </c>
      <c r="L178" s="1135" t="s">
        <v>1560</v>
      </c>
      <c r="M178" s="1135">
        <v>51.5</v>
      </c>
      <c r="N178" s="1135" t="s">
        <v>1039</v>
      </c>
      <c r="O178" s="1135">
        <v>1.2875000000000001</v>
      </c>
      <c r="P178" s="1135">
        <v>1.03</v>
      </c>
      <c r="Q178" s="1135">
        <v>4</v>
      </c>
      <c r="R178" s="1135">
        <v>24</v>
      </c>
      <c r="T178" s="1135">
        <v>21.2</v>
      </c>
      <c r="U178" s="1135">
        <v>3.6</v>
      </c>
      <c r="V178" s="1135" t="s">
        <v>663</v>
      </c>
      <c r="W178" s="1135">
        <v>150</v>
      </c>
      <c r="X178" s="1135">
        <v>80</v>
      </c>
      <c r="Y178" s="1135">
        <v>2</v>
      </c>
      <c r="Z178" s="1135">
        <v>4</v>
      </c>
      <c r="AA178" s="1135" t="s">
        <v>1714</v>
      </c>
      <c r="AH178" s="1135" t="s">
        <v>887</v>
      </c>
      <c r="AJ178" s="1135">
        <v>94.45</v>
      </c>
      <c r="AK178" s="1135">
        <v>-0.8</v>
      </c>
      <c r="AL178" s="1135">
        <v>1.25</v>
      </c>
      <c r="AM178" s="1136" t="s">
        <v>9499</v>
      </c>
      <c r="AN178" s="1136" t="s">
        <v>9500</v>
      </c>
      <c r="AO178" s="1136" t="str">
        <f t="shared" si="22"/>
        <v>650↓550-10/3</v>
      </c>
      <c r="AP178" s="1136">
        <f t="shared" si="23"/>
        <v>1.65</v>
      </c>
      <c r="AQ178" s="1136" t="str">
        <f t="shared" si="24"/>
        <v>2-5-1S83°</v>
      </c>
      <c r="AR178" s="1136" t="str">
        <f t="shared" si="25"/>
        <v>30.5</v>
      </c>
      <c r="AS178" s="1136" t="str">
        <f t="shared" si="26"/>
        <v>158/OFF</v>
      </c>
      <c r="AT178" s="1136" t="str">
        <f t="shared" si="27"/>
        <v>2-5-1S83°</v>
      </c>
      <c r="AV178" s="1136" t="str">
        <f t="shared" si="20"/>
        <v>112.9.29</v>
      </c>
      <c r="AW178" s="1438">
        <f t="shared" si="21"/>
        <v>45198</v>
      </c>
    </row>
    <row r="179" spans="1:49">
      <c r="A179" s="1135" t="s">
        <v>1715</v>
      </c>
      <c r="B179" s="1135" t="s">
        <v>934</v>
      </c>
      <c r="C179" s="1135">
        <v>500</v>
      </c>
      <c r="D179" s="1135">
        <v>1.78</v>
      </c>
      <c r="E179" s="1135" t="s">
        <v>15190</v>
      </c>
      <c r="F179" s="1135" t="s">
        <v>1078</v>
      </c>
      <c r="G179" s="1135" t="s">
        <v>1095</v>
      </c>
      <c r="H179" s="1135" t="s">
        <v>1384</v>
      </c>
      <c r="I179" s="1135" t="s">
        <v>126</v>
      </c>
      <c r="J179" s="1135">
        <v>1.1000000000000001</v>
      </c>
      <c r="K179" s="1135" t="s">
        <v>1680</v>
      </c>
      <c r="L179" s="1135" t="s">
        <v>1270</v>
      </c>
      <c r="M179" s="1135">
        <v>51.8</v>
      </c>
      <c r="N179" s="1135" t="s">
        <v>1039</v>
      </c>
      <c r="O179" s="1135">
        <v>1.2949999999999999</v>
      </c>
      <c r="P179" s="1135">
        <v>1.036</v>
      </c>
      <c r="Q179" s="1135">
        <v>4</v>
      </c>
      <c r="R179" s="1135">
        <v>20.100000000000001</v>
      </c>
      <c r="T179" s="1135">
        <v>30</v>
      </c>
      <c r="U179" s="1135">
        <v>3.8</v>
      </c>
      <c r="V179" s="1135" t="s">
        <v>663</v>
      </c>
      <c r="W179" s="1135">
        <v>120</v>
      </c>
      <c r="X179" s="1135">
        <v>75</v>
      </c>
      <c r="Y179" s="1135">
        <v>2</v>
      </c>
      <c r="Z179" s="1135">
        <v>4</v>
      </c>
      <c r="AA179" s="1135" t="s">
        <v>1716</v>
      </c>
      <c r="AH179" s="1135" t="s">
        <v>1280</v>
      </c>
      <c r="AJ179" s="1135">
        <v>16.5</v>
      </c>
      <c r="AK179" s="1135">
        <v>0.48</v>
      </c>
      <c r="AL179" s="1135">
        <v>1.86</v>
      </c>
      <c r="AM179" s="1136" t="s">
        <v>9501</v>
      </c>
      <c r="AN179" s="1136" t="s">
        <v>9502</v>
      </c>
      <c r="AO179" s="1136">
        <f t="shared" si="22"/>
        <v>500</v>
      </c>
      <c r="AP179" s="1136">
        <f t="shared" si="23"/>
        <v>1.78</v>
      </c>
      <c r="AQ179" s="1136" t="str">
        <f t="shared" si="24"/>
        <v>1-4-1S87°</v>
      </c>
      <c r="AR179" s="1136" t="str">
        <f t="shared" si="25"/>
        <v>30</v>
      </c>
      <c r="AS179" s="1136" t="str">
        <f t="shared" si="26"/>
        <v>220/220/OFF</v>
      </c>
      <c r="AT179" s="1136" t="str">
        <f t="shared" si="27"/>
        <v>1-4-1S87°</v>
      </c>
      <c r="AV179" s="1136" t="str">
        <f t="shared" si="20"/>
        <v>112.10.16</v>
      </c>
      <c r="AW179" s="1438">
        <f t="shared" si="21"/>
        <v>45215</v>
      </c>
    </row>
    <row r="180" spans="1:49">
      <c r="A180" s="1135" t="s">
        <v>1717</v>
      </c>
      <c r="B180" s="1135" t="s">
        <v>1557</v>
      </c>
      <c r="C180" s="1135">
        <v>500</v>
      </c>
      <c r="D180" s="1135">
        <v>1.65</v>
      </c>
      <c r="E180" s="1135" t="s">
        <v>15185</v>
      </c>
      <c r="F180" s="1135" t="s">
        <v>1563</v>
      </c>
      <c r="G180" s="1135">
        <v>2</v>
      </c>
      <c r="H180" s="1135" t="s">
        <v>1718</v>
      </c>
      <c r="I180" s="1135" t="s">
        <v>1036</v>
      </c>
      <c r="J180" s="1135">
        <v>0.8</v>
      </c>
      <c r="K180" s="1135" t="s">
        <v>1713</v>
      </c>
      <c r="L180" s="1135" t="s">
        <v>1560</v>
      </c>
      <c r="M180" s="1135">
        <v>51.5</v>
      </c>
      <c r="N180" s="1135" t="s">
        <v>1039</v>
      </c>
      <c r="O180" s="1135">
        <v>1.2875000000000001</v>
      </c>
      <c r="P180" s="1135">
        <v>1.03</v>
      </c>
      <c r="Q180" s="1135">
        <v>4</v>
      </c>
      <c r="R180" s="1135">
        <v>24</v>
      </c>
      <c r="T180" s="1135">
        <v>21.2</v>
      </c>
      <c r="U180" s="1135">
        <v>3.6</v>
      </c>
      <c r="V180" s="1135" t="s">
        <v>663</v>
      </c>
      <c r="W180" s="1135">
        <v>150</v>
      </c>
      <c r="X180" s="1135">
        <v>80</v>
      </c>
      <c r="Y180" s="1135">
        <v>2</v>
      </c>
      <c r="Z180" s="1135">
        <v>4</v>
      </c>
      <c r="AA180" s="1135" t="s">
        <v>1719</v>
      </c>
      <c r="AH180" s="1135" t="s">
        <v>1511</v>
      </c>
      <c r="AJ180" s="1135">
        <v>94.9</v>
      </c>
      <c r="AK180" s="1135">
        <v>-7.0000000000000007E-2</v>
      </c>
      <c r="AL180" s="1135">
        <v>1.01</v>
      </c>
      <c r="AM180" s="1136" t="s">
        <v>9503</v>
      </c>
      <c r="AN180" s="1136" t="s">
        <v>9504</v>
      </c>
      <c r="AO180" s="1136">
        <f t="shared" si="22"/>
        <v>500</v>
      </c>
      <c r="AP180" s="1136">
        <f t="shared" si="23"/>
        <v>1.65</v>
      </c>
      <c r="AQ180" s="1136" t="str">
        <f t="shared" si="24"/>
        <v>2-5-1S83°</v>
      </c>
      <c r="AR180" s="1136" t="str">
        <f t="shared" si="25"/>
        <v>30.5</v>
      </c>
      <c r="AS180" s="1136" t="str">
        <f t="shared" si="26"/>
        <v>155/OFF</v>
      </c>
      <c r="AT180" s="1136" t="str">
        <f t="shared" si="27"/>
        <v>2-5-1S83°</v>
      </c>
      <c r="AV180" s="1136" t="str">
        <f t="shared" si="20"/>
        <v>112.10.19</v>
      </c>
      <c r="AW180" s="1438">
        <f t="shared" si="21"/>
        <v>45218</v>
      </c>
    </row>
    <row r="181" spans="1:49">
      <c r="A181" s="1135" t="s">
        <v>1720</v>
      </c>
      <c r="B181" s="1135" t="s">
        <v>1248</v>
      </c>
      <c r="C181" s="1135">
        <v>550</v>
      </c>
      <c r="D181" s="1135">
        <v>1.74</v>
      </c>
      <c r="E181" s="1135" t="s">
        <v>15185</v>
      </c>
      <c r="F181" s="1135" t="s">
        <v>1048</v>
      </c>
      <c r="G181" s="1135" t="s">
        <v>1034</v>
      </c>
      <c r="H181" s="1135" t="s">
        <v>1578</v>
      </c>
      <c r="I181" s="1135" t="s">
        <v>1206</v>
      </c>
      <c r="J181" s="1135">
        <v>0.8</v>
      </c>
      <c r="K181" s="1135" t="s">
        <v>1633</v>
      </c>
      <c r="L181" s="1135" t="s">
        <v>1251</v>
      </c>
      <c r="M181" s="1135">
        <v>49.5</v>
      </c>
      <c r="N181" s="1135" t="s">
        <v>1039</v>
      </c>
      <c r="O181" s="1135">
        <v>1.2375</v>
      </c>
      <c r="P181" s="1135">
        <v>0.99</v>
      </c>
      <c r="Q181" s="1135">
        <v>4</v>
      </c>
      <c r="R181" s="1135">
        <v>24</v>
      </c>
      <c r="T181" s="1135">
        <v>31</v>
      </c>
      <c r="U181" s="1135">
        <v>3.3</v>
      </c>
      <c r="V181" s="1135" t="s">
        <v>663</v>
      </c>
      <c r="W181" s="1135">
        <v>110</v>
      </c>
      <c r="X181" s="1135">
        <v>70</v>
      </c>
      <c r="Y181" s="1135">
        <v>2.7</v>
      </c>
      <c r="Z181" s="1135">
        <v>4.5</v>
      </c>
      <c r="AA181" s="1135" t="s">
        <v>1721</v>
      </c>
      <c r="AH181" s="1135" t="s">
        <v>973</v>
      </c>
      <c r="AJ181" s="1135">
        <v>92.19</v>
      </c>
      <c r="AK181" s="1135">
        <v>-0.48</v>
      </c>
      <c r="AL181" s="1135">
        <v>3.43</v>
      </c>
      <c r="AM181" s="1136" t="s">
        <v>9505</v>
      </c>
      <c r="AN181" s="1136" t="s">
        <v>9506</v>
      </c>
      <c r="AO181" s="1136">
        <f t="shared" si="22"/>
        <v>550</v>
      </c>
      <c r="AP181" s="1136">
        <f t="shared" si="23"/>
        <v>1.74</v>
      </c>
      <c r="AQ181" s="1136" t="str">
        <f t="shared" si="24"/>
        <v>2-5-1S83°</v>
      </c>
      <c r="AR181" s="1136" t="str">
        <f t="shared" si="25"/>
        <v>31</v>
      </c>
      <c r="AS181" s="1136" t="str">
        <f t="shared" si="26"/>
        <v>165/OFF</v>
      </c>
      <c r="AT181" s="1136" t="str">
        <f t="shared" si="27"/>
        <v>2-5-1S83°</v>
      </c>
      <c r="AV181" s="1136" t="str">
        <f t="shared" si="20"/>
        <v>112.11.20</v>
      </c>
      <c r="AW181" s="1438">
        <f t="shared" si="21"/>
        <v>45250</v>
      </c>
    </row>
    <row r="182" spans="1:49">
      <c r="A182" s="1135" t="s">
        <v>1722</v>
      </c>
      <c r="B182" s="1135" t="s">
        <v>1204</v>
      </c>
      <c r="C182" s="1135">
        <v>600</v>
      </c>
      <c r="D182" s="1135">
        <v>1.42</v>
      </c>
      <c r="E182" s="1135" t="s">
        <v>663</v>
      </c>
      <c r="F182" s="1135" t="s">
        <v>1608</v>
      </c>
      <c r="G182" s="1135">
        <v>1.96</v>
      </c>
      <c r="H182" s="1135" t="s">
        <v>1328</v>
      </c>
      <c r="I182" s="1135" t="s">
        <v>1206</v>
      </c>
      <c r="J182" s="1135">
        <v>1.5</v>
      </c>
      <c r="K182" s="1135" t="s">
        <v>1609</v>
      </c>
      <c r="L182" s="1135" t="s">
        <v>455</v>
      </c>
      <c r="M182" s="1135">
        <v>56</v>
      </c>
      <c r="N182" s="1135" t="s">
        <v>1039</v>
      </c>
      <c r="O182" s="1135">
        <v>1.4000000000000001</v>
      </c>
      <c r="P182" s="1135">
        <v>1.1200000000000001</v>
      </c>
      <c r="Q182" s="1135">
        <v>2</v>
      </c>
      <c r="R182" s="1135">
        <v>61</v>
      </c>
      <c r="T182" s="1135" t="s">
        <v>663</v>
      </c>
      <c r="U182" s="1135">
        <v>34</v>
      </c>
      <c r="V182" s="1135" t="s">
        <v>663</v>
      </c>
      <c r="W182" s="1135" t="s">
        <v>663</v>
      </c>
      <c r="X182" s="1135" t="s">
        <v>663</v>
      </c>
      <c r="Y182" s="1135" t="s">
        <v>663</v>
      </c>
      <c r="Z182" s="1135" t="s">
        <v>663</v>
      </c>
      <c r="AA182" s="1135" t="s">
        <v>1723</v>
      </c>
      <c r="AH182" s="1135" t="s">
        <v>1052</v>
      </c>
      <c r="AJ182" s="1135">
        <v>87.3</v>
      </c>
      <c r="AK182" s="1135">
        <v>-0.64</v>
      </c>
      <c r="AL182" s="1135">
        <v>1.25</v>
      </c>
      <c r="AM182" s="1136" t="s">
        <v>9507</v>
      </c>
      <c r="AN182" s="1136" t="s">
        <v>9508</v>
      </c>
      <c r="AO182" s="1136">
        <f t="shared" si="22"/>
        <v>600</v>
      </c>
      <c r="AP182" s="1136">
        <f t="shared" si="23"/>
        <v>1.42</v>
      </c>
      <c r="AQ182" s="1136" t="str">
        <f t="shared" si="24"/>
        <v>NA</v>
      </c>
      <c r="AR182" s="1136" t="str">
        <f t="shared" si="25"/>
        <v>32</v>
      </c>
      <c r="AS182" s="1136" t="str">
        <f t="shared" si="26"/>
        <v>OFF/123</v>
      </c>
      <c r="AT182" s="1136" t="str">
        <f t="shared" si="27"/>
        <v>NA</v>
      </c>
      <c r="AV182" s="1136" t="str">
        <f t="shared" si="20"/>
        <v>112.12.4</v>
      </c>
      <c r="AW182" s="1438">
        <f t="shared" si="21"/>
        <v>45264</v>
      </c>
    </row>
    <row r="183" spans="1:49">
      <c r="A183" s="1135" t="s">
        <v>1724</v>
      </c>
      <c r="B183" s="1135" t="s">
        <v>1607</v>
      </c>
      <c r="C183" s="1135">
        <v>600</v>
      </c>
      <c r="D183" s="1135">
        <v>1.42</v>
      </c>
      <c r="E183" s="1135" t="s">
        <v>663</v>
      </c>
      <c r="F183" s="1135" t="s">
        <v>1048</v>
      </c>
      <c r="G183" s="1135">
        <v>1.96</v>
      </c>
      <c r="H183" s="1135" t="s">
        <v>1328</v>
      </c>
      <c r="I183" s="1135" t="s">
        <v>1206</v>
      </c>
      <c r="J183" s="1135">
        <v>1.5</v>
      </c>
      <c r="K183" s="1135" t="s">
        <v>1609</v>
      </c>
      <c r="L183" s="1135" t="s">
        <v>455</v>
      </c>
      <c r="M183" s="1135">
        <v>56</v>
      </c>
      <c r="N183" s="1135" t="s">
        <v>1039</v>
      </c>
      <c r="O183" s="1135">
        <v>1.4000000000000001</v>
      </c>
      <c r="P183" s="1135">
        <v>1.1200000000000001</v>
      </c>
      <c r="Q183" s="1135">
        <v>2</v>
      </c>
      <c r="R183" s="1135">
        <v>61</v>
      </c>
      <c r="T183" s="1135" t="s">
        <v>663</v>
      </c>
      <c r="U183" s="1135">
        <v>34</v>
      </c>
      <c r="V183" s="1135" t="s">
        <v>663</v>
      </c>
      <c r="W183" s="1135" t="s">
        <v>663</v>
      </c>
      <c r="X183" s="1135" t="s">
        <v>663</v>
      </c>
      <c r="Y183" s="1135" t="s">
        <v>663</v>
      </c>
      <c r="Z183" s="1135" t="s">
        <v>663</v>
      </c>
      <c r="AA183" s="1135" t="s">
        <v>1725</v>
      </c>
      <c r="AH183" s="1135" t="s">
        <v>1057</v>
      </c>
      <c r="AJ183" s="1135">
        <v>86.88</v>
      </c>
      <c r="AK183" s="1135">
        <v>-0.28999999999999998</v>
      </c>
      <c r="AL183" s="1135">
        <v>0.75</v>
      </c>
      <c r="AM183" s="1136" t="s">
        <v>9509</v>
      </c>
      <c r="AN183" s="1136" t="s">
        <v>9510</v>
      </c>
      <c r="AO183" s="1136">
        <f t="shared" si="22"/>
        <v>600</v>
      </c>
      <c r="AP183" s="1136">
        <f t="shared" si="23"/>
        <v>1.42</v>
      </c>
      <c r="AQ183" s="1136" t="str">
        <f t="shared" si="24"/>
        <v>NA</v>
      </c>
      <c r="AR183" s="1136" t="str">
        <f t="shared" si="25"/>
        <v>31</v>
      </c>
      <c r="AS183" s="1136" t="str">
        <f t="shared" si="26"/>
        <v>OFF/123</v>
      </c>
      <c r="AT183" s="1136" t="str">
        <f t="shared" si="27"/>
        <v>NA</v>
      </c>
      <c r="AV183" s="1136" t="str">
        <f t="shared" si="20"/>
        <v>112.12.11</v>
      </c>
      <c r="AW183" s="1438">
        <f t="shared" si="21"/>
        <v>45271</v>
      </c>
    </row>
    <row r="184" spans="1:49">
      <c r="A184" s="1135" t="s">
        <v>1726</v>
      </c>
      <c r="B184" s="1135" t="s">
        <v>1077</v>
      </c>
      <c r="C184" s="1135">
        <v>600</v>
      </c>
      <c r="D184" s="1135">
        <v>1.66</v>
      </c>
      <c r="E184" s="1135" t="s">
        <v>15184</v>
      </c>
      <c r="F184" s="1135" t="s">
        <v>663</v>
      </c>
      <c r="G184" s="1135" t="s">
        <v>1034</v>
      </c>
      <c r="H184" s="1135" t="s">
        <v>1282</v>
      </c>
      <c r="I184" s="1135" t="s">
        <v>126</v>
      </c>
      <c r="J184" s="1135">
        <v>0.7</v>
      </c>
      <c r="K184" s="1135" t="s">
        <v>1612</v>
      </c>
      <c r="L184" s="1135" t="s">
        <v>1038</v>
      </c>
      <c r="M184" s="1135">
        <v>51.5</v>
      </c>
      <c r="N184" s="1135" t="s">
        <v>1039</v>
      </c>
      <c r="O184" s="1135">
        <v>1.2875000000000001</v>
      </c>
      <c r="P184" s="1135">
        <v>1.03</v>
      </c>
      <c r="Q184" s="1135">
        <v>4</v>
      </c>
      <c r="R184" s="1135">
        <v>24.5</v>
      </c>
      <c r="T184" s="1135">
        <v>20</v>
      </c>
      <c r="U184" s="1135">
        <v>3.4</v>
      </c>
      <c r="V184" s="1135" t="s">
        <v>663</v>
      </c>
      <c r="W184" s="1135">
        <v>125</v>
      </c>
      <c r="X184" s="1135" t="s">
        <v>1157</v>
      </c>
      <c r="Y184" s="1135">
        <v>2.2000000000000002</v>
      </c>
      <c r="Z184" s="1135">
        <v>4</v>
      </c>
      <c r="AA184" s="1135" t="s">
        <v>1727</v>
      </c>
      <c r="AH184" s="1135" t="s">
        <v>1042</v>
      </c>
      <c r="AI184" s="1135" t="s">
        <v>1075</v>
      </c>
      <c r="AJ184" s="1135">
        <v>93.87</v>
      </c>
      <c r="AK184" s="1135">
        <v>-0.15</v>
      </c>
      <c r="AL184" s="1135">
        <v>3.38</v>
      </c>
      <c r="AM184" s="1136" t="s">
        <v>9511</v>
      </c>
      <c r="AN184" s="1136" t="s">
        <v>9512</v>
      </c>
      <c r="AO184" s="1136">
        <f t="shared" si="22"/>
        <v>600</v>
      </c>
      <c r="AP184" s="1136">
        <f t="shared" si="23"/>
        <v>1.66</v>
      </c>
      <c r="AQ184" s="1136" t="str">
        <f t="shared" si="24"/>
        <v>1-5-1S85°</v>
      </c>
      <c r="AR184" s="1136" t="str">
        <f t="shared" si="25"/>
        <v>NA</v>
      </c>
      <c r="AS184" s="1136" t="str">
        <f t="shared" si="26"/>
        <v>177/OFF</v>
      </c>
      <c r="AT184" s="1136" t="str">
        <f t="shared" si="27"/>
        <v>1-5-1S85°</v>
      </c>
      <c r="AV184" s="1136" t="str">
        <f t="shared" si="20"/>
        <v>112.12.25</v>
      </c>
      <c r="AW184" s="1438">
        <f t="shared" si="21"/>
        <v>45285</v>
      </c>
    </row>
    <row r="185" spans="1:49">
      <c r="A185" s="1135" t="s">
        <v>1728</v>
      </c>
      <c r="B185" s="1135" t="s">
        <v>1033</v>
      </c>
      <c r="C185" s="1135">
        <v>550</v>
      </c>
      <c r="D185" s="1135">
        <v>1.64</v>
      </c>
      <c r="E185" s="1135" t="s">
        <v>15191</v>
      </c>
      <c r="F185" s="1135" t="s">
        <v>1078</v>
      </c>
      <c r="G185" s="1135" t="s">
        <v>1034</v>
      </c>
      <c r="H185" s="1135" t="s">
        <v>1473</v>
      </c>
      <c r="I185" s="1135" t="s">
        <v>1167</v>
      </c>
      <c r="J185" s="1135">
        <v>0.7</v>
      </c>
      <c r="K185" s="1135" t="s">
        <v>1612</v>
      </c>
      <c r="L185" s="1135" t="s">
        <v>1038</v>
      </c>
      <c r="M185" s="1135">
        <v>51.5</v>
      </c>
      <c r="N185" s="1135" t="s">
        <v>1039</v>
      </c>
      <c r="O185" s="1135">
        <v>1.2875000000000001</v>
      </c>
      <c r="P185" s="1135">
        <v>1.03</v>
      </c>
      <c r="Q185" s="1135">
        <v>4</v>
      </c>
      <c r="R185" s="1135">
        <v>20.5</v>
      </c>
      <c r="T185" s="1135">
        <v>21.2</v>
      </c>
      <c r="U185" s="1135">
        <v>3.6</v>
      </c>
      <c r="V185" s="1135" t="s">
        <v>663</v>
      </c>
      <c r="W185" s="1135">
        <v>150</v>
      </c>
      <c r="X185" s="1135">
        <v>75</v>
      </c>
      <c r="Y185" s="1135">
        <v>2</v>
      </c>
      <c r="Z185" s="1135">
        <v>4</v>
      </c>
      <c r="AA185" s="1135" t="s">
        <v>1729</v>
      </c>
      <c r="AH185" s="1135" t="s">
        <v>700</v>
      </c>
      <c r="AJ185" s="1135">
        <v>93.97</v>
      </c>
      <c r="AK185" s="1135">
        <v>-0.81</v>
      </c>
      <c r="AL185" s="1135">
        <v>3.72</v>
      </c>
      <c r="AM185" s="1136" t="s">
        <v>9513</v>
      </c>
      <c r="AN185" s="1136" t="s">
        <v>9514</v>
      </c>
      <c r="AO185" s="1136">
        <f t="shared" si="22"/>
        <v>550</v>
      </c>
      <c r="AP185" s="1136">
        <f t="shared" si="23"/>
        <v>1.64</v>
      </c>
      <c r="AQ185" s="1136" t="str">
        <f t="shared" si="24"/>
        <v>2-5-1S85°</v>
      </c>
      <c r="AR185" s="1136" t="str">
        <f t="shared" si="25"/>
        <v>30</v>
      </c>
      <c r="AS185" s="1136" t="str">
        <f t="shared" si="26"/>
        <v>167/OFF</v>
      </c>
      <c r="AT185" s="1136" t="str">
        <f t="shared" si="27"/>
        <v>2-5-1S85°</v>
      </c>
      <c r="AV185" s="1136" t="str">
        <f t="shared" si="20"/>
        <v>113.1.10</v>
      </c>
      <c r="AW185" s="1438">
        <f t="shared" si="21"/>
        <v>45301</v>
      </c>
    </row>
    <row r="186" spans="1:49">
      <c r="A186" s="1135" t="s">
        <v>1730</v>
      </c>
      <c r="B186" s="1135" t="s">
        <v>1557</v>
      </c>
      <c r="C186" s="1135">
        <v>500</v>
      </c>
      <c r="D186" s="1135">
        <v>1.65</v>
      </c>
      <c r="E186" s="1135" t="s">
        <v>15185</v>
      </c>
      <c r="F186" s="1135" t="s">
        <v>1048</v>
      </c>
      <c r="G186" s="1135">
        <v>2</v>
      </c>
      <c r="H186" s="1135" t="s">
        <v>1718</v>
      </c>
      <c r="I186" s="1135" t="s">
        <v>1036</v>
      </c>
      <c r="J186" s="1135">
        <v>0.9</v>
      </c>
      <c r="K186" s="1135" t="s">
        <v>1713</v>
      </c>
      <c r="L186" s="1135" t="s">
        <v>1560</v>
      </c>
      <c r="M186" s="1135">
        <v>51.5</v>
      </c>
      <c r="N186" s="1135" t="s">
        <v>1039</v>
      </c>
      <c r="O186" s="1135">
        <v>1.2875000000000001</v>
      </c>
      <c r="P186" s="1135">
        <v>1.03</v>
      </c>
      <c r="Q186" s="1135">
        <v>4</v>
      </c>
      <c r="R186" s="1135">
        <v>24</v>
      </c>
      <c r="T186" s="1135">
        <v>21.2</v>
      </c>
      <c r="U186" s="1135">
        <v>3.6</v>
      </c>
      <c r="V186" s="1135" t="s">
        <v>663</v>
      </c>
      <c r="W186" s="1135">
        <v>150</v>
      </c>
      <c r="X186" s="1135">
        <v>80</v>
      </c>
      <c r="Y186" s="1135">
        <v>2</v>
      </c>
      <c r="Z186" s="1135">
        <v>4</v>
      </c>
      <c r="AA186" s="1135" t="s">
        <v>1731</v>
      </c>
      <c r="AH186" s="1135" t="s">
        <v>887</v>
      </c>
      <c r="AJ186" s="1135">
        <v>94.85</v>
      </c>
      <c r="AK186" s="1135">
        <v>-0.33</v>
      </c>
      <c r="AL186" s="1135">
        <v>1.1599999999999999</v>
      </c>
      <c r="AM186" s="1136" t="s">
        <v>9515</v>
      </c>
      <c r="AN186" s="1136" t="s">
        <v>9516</v>
      </c>
      <c r="AO186" s="1136">
        <f t="shared" si="22"/>
        <v>500</v>
      </c>
      <c r="AP186" s="1136">
        <f t="shared" si="23"/>
        <v>1.65</v>
      </c>
      <c r="AQ186" s="1136" t="str">
        <f t="shared" si="24"/>
        <v>2-5-1S83°</v>
      </c>
      <c r="AR186" s="1136" t="str">
        <f t="shared" si="25"/>
        <v>31</v>
      </c>
      <c r="AS186" s="1136" t="str">
        <f t="shared" si="26"/>
        <v>155/OFF</v>
      </c>
      <c r="AT186" s="1136" t="str">
        <f t="shared" si="27"/>
        <v>2-5-1S83°</v>
      </c>
      <c r="AV186" s="1136" t="str">
        <f t="shared" si="20"/>
        <v>113.1.16</v>
      </c>
      <c r="AW186" s="1438">
        <f t="shared" si="21"/>
        <v>45307</v>
      </c>
    </row>
    <row r="187" spans="1:49">
      <c r="A187" s="1135" t="s">
        <v>1732</v>
      </c>
      <c r="B187" s="1135" t="s">
        <v>1733</v>
      </c>
      <c r="C187" s="1135">
        <v>550</v>
      </c>
      <c r="D187" s="1135">
        <v>1.76</v>
      </c>
      <c r="E187" s="1135" t="s">
        <v>15183</v>
      </c>
      <c r="F187" s="1135" t="s">
        <v>1048</v>
      </c>
      <c r="G187" s="1135">
        <v>2</v>
      </c>
      <c r="H187" s="1135" t="s">
        <v>1320</v>
      </c>
      <c r="I187" s="1135" t="s">
        <v>126</v>
      </c>
      <c r="J187" s="1135">
        <v>1.1000000000000001</v>
      </c>
      <c r="K187" s="1135" t="s">
        <v>1734</v>
      </c>
      <c r="L187" s="1135" t="s">
        <v>1735</v>
      </c>
      <c r="M187" s="1135">
        <v>49.3</v>
      </c>
      <c r="N187" s="1135" t="s">
        <v>1039</v>
      </c>
      <c r="O187" s="1135">
        <v>1.2324999999999999</v>
      </c>
      <c r="P187" s="1135">
        <v>0.98599999999999999</v>
      </c>
      <c r="Q187" s="1135">
        <v>3</v>
      </c>
      <c r="R187" s="1135">
        <v>23</v>
      </c>
      <c r="T187" s="1135">
        <v>38.4</v>
      </c>
      <c r="U187" s="1135">
        <v>3.4</v>
      </c>
      <c r="V187" s="1135" t="s">
        <v>663</v>
      </c>
      <c r="W187" s="1135">
        <v>100</v>
      </c>
      <c r="X187" s="1135">
        <v>60</v>
      </c>
      <c r="Y187" s="1135">
        <v>1.6</v>
      </c>
      <c r="Z187" s="1135">
        <v>6</v>
      </c>
      <c r="AA187" s="1135" t="s">
        <v>1736</v>
      </c>
      <c r="AH187" s="1135" t="s">
        <v>1737</v>
      </c>
      <c r="AJ187" s="1135">
        <v>92.88</v>
      </c>
      <c r="AK187" s="1135">
        <v>-0.24</v>
      </c>
      <c r="AL187" s="1135">
        <v>0.34</v>
      </c>
      <c r="AM187" s="1136" t="s">
        <v>9517</v>
      </c>
      <c r="AN187" s="1136" t="s">
        <v>9518</v>
      </c>
      <c r="AO187" s="1136">
        <f t="shared" si="22"/>
        <v>550</v>
      </c>
      <c r="AP187" s="1136">
        <f t="shared" si="23"/>
        <v>1.76</v>
      </c>
      <c r="AQ187" s="1136" t="str">
        <f t="shared" si="24"/>
        <v>1-4-1S83°</v>
      </c>
      <c r="AR187" s="1136" t="str">
        <f t="shared" si="25"/>
        <v>31</v>
      </c>
      <c r="AS187" s="1136" t="str">
        <f t="shared" si="26"/>
        <v>230/230/OFF</v>
      </c>
      <c r="AT187" s="1136" t="str">
        <f t="shared" si="27"/>
        <v>1-4-1S83°</v>
      </c>
      <c r="AV187" s="1136" t="str">
        <f t="shared" si="20"/>
        <v>113.2.2</v>
      </c>
      <c r="AW187" s="1438">
        <f t="shared" si="21"/>
        <v>45324</v>
      </c>
    </row>
    <row r="188" spans="1:49">
      <c r="A188" s="1135" t="s">
        <v>1738</v>
      </c>
      <c r="B188" s="1135" t="s">
        <v>1739</v>
      </c>
      <c r="C188" s="1135">
        <v>600</v>
      </c>
      <c r="D188" s="1135">
        <v>1.7</v>
      </c>
      <c r="E188" s="1135" t="s">
        <v>15183</v>
      </c>
      <c r="F188" s="1135" t="s">
        <v>1048</v>
      </c>
      <c r="G188" s="1135">
        <v>4</v>
      </c>
      <c r="H188" s="1135" t="s">
        <v>1627</v>
      </c>
      <c r="I188" s="1135" t="s">
        <v>1036</v>
      </c>
      <c r="J188" s="1135">
        <v>0.9</v>
      </c>
      <c r="K188" s="1135" t="s">
        <v>1740</v>
      </c>
      <c r="L188" s="1135" t="s">
        <v>1741</v>
      </c>
      <c r="M188" s="1135">
        <v>54.3</v>
      </c>
      <c r="N188" s="1135" t="s">
        <v>1039</v>
      </c>
      <c r="O188" s="1135">
        <v>1.3574999999999999</v>
      </c>
      <c r="P188" s="1135">
        <v>1.0860000000000001</v>
      </c>
      <c r="Q188" s="1135">
        <v>4</v>
      </c>
      <c r="R188" s="1135">
        <v>24</v>
      </c>
      <c r="T188" s="1135">
        <v>21.2</v>
      </c>
      <c r="U188" s="1135">
        <v>3.8</v>
      </c>
      <c r="V188" s="1135" t="s">
        <v>663</v>
      </c>
      <c r="W188" s="1135">
        <v>150</v>
      </c>
      <c r="X188" s="1135">
        <v>80</v>
      </c>
      <c r="Y188" s="1135">
        <v>3</v>
      </c>
      <c r="Z188" s="1135">
        <v>5</v>
      </c>
      <c r="AA188" s="1135" t="s">
        <v>1736</v>
      </c>
      <c r="AH188" s="1135" t="s">
        <v>1470</v>
      </c>
      <c r="AJ188" s="1135">
        <v>94.56</v>
      </c>
      <c r="AK188" s="1135">
        <v>-0.11</v>
      </c>
      <c r="AL188" s="1135">
        <v>0.34</v>
      </c>
      <c r="AM188" s="1136" t="s">
        <v>9519</v>
      </c>
      <c r="AN188" s="1136" t="s">
        <v>9520</v>
      </c>
      <c r="AO188" s="1136">
        <f t="shared" si="22"/>
        <v>600</v>
      </c>
      <c r="AP188" s="1136">
        <f t="shared" si="23"/>
        <v>1.7</v>
      </c>
      <c r="AQ188" s="1136" t="str">
        <f t="shared" si="24"/>
        <v>1-4-1S83°</v>
      </c>
      <c r="AR188" s="1136" t="str">
        <f t="shared" si="25"/>
        <v>31</v>
      </c>
      <c r="AS188" s="1136" t="str">
        <f t="shared" si="26"/>
        <v>223/223/OFF</v>
      </c>
      <c r="AT188" s="1136" t="str">
        <f t="shared" si="27"/>
        <v>1-4-1S83°</v>
      </c>
      <c r="AV188" s="1136" t="str">
        <f t="shared" si="20"/>
        <v>113.2.2</v>
      </c>
      <c r="AW188" s="1438">
        <f t="shared" si="21"/>
        <v>45324</v>
      </c>
    </row>
    <row r="189" spans="1:49">
      <c r="A189" s="1135" t="s">
        <v>1742</v>
      </c>
      <c r="B189" s="1135" t="s">
        <v>1557</v>
      </c>
      <c r="C189" s="1135">
        <v>600</v>
      </c>
      <c r="D189" s="1135">
        <v>1.64</v>
      </c>
      <c r="E189" s="1135" t="s">
        <v>15183</v>
      </c>
      <c r="F189" s="1135" t="s">
        <v>1078</v>
      </c>
      <c r="G189" s="1135">
        <v>2</v>
      </c>
      <c r="H189" s="1135" t="s">
        <v>1743</v>
      </c>
      <c r="I189" s="1135" t="s">
        <v>1036</v>
      </c>
      <c r="J189" s="1135">
        <v>0.9</v>
      </c>
      <c r="K189" s="1135" t="s">
        <v>1744</v>
      </c>
      <c r="L189" s="1135" t="s">
        <v>1560</v>
      </c>
      <c r="M189" s="1135">
        <v>51.5</v>
      </c>
      <c r="N189" s="1135" t="s">
        <v>1039</v>
      </c>
      <c r="O189" s="1135">
        <v>1.2875000000000001</v>
      </c>
      <c r="P189" s="1135">
        <v>1.03</v>
      </c>
      <c r="Q189" s="1135">
        <v>4</v>
      </c>
      <c r="R189" s="1135">
        <v>24</v>
      </c>
      <c r="T189" s="1135">
        <v>21.2</v>
      </c>
      <c r="U189" s="1135">
        <v>3.6</v>
      </c>
      <c r="V189" s="1135" t="s">
        <v>663</v>
      </c>
      <c r="W189" s="1135">
        <v>150</v>
      </c>
      <c r="X189" s="1135">
        <v>80</v>
      </c>
      <c r="Y189" s="1135">
        <v>2</v>
      </c>
      <c r="Z189" s="1135">
        <v>4</v>
      </c>
      <c r="AA189" s="1135" t="s">
        <v>1745</v>
      </c>
      <c r="AH189" s="1135" t="s">
        <v>887</v>
      </c>
      <c r="AJ189" s="1135">
        <v>94.15</v>
      </c>
      <c r="AK189" s="1135">
        <v>-0.3</v>
      </c>
      <c r="AL189" s="1135">
        <v>1.07</v>
      </c>
      <c r="AM189" s="1136" t="s">
        <v>9521</v>
      </c>
      <c r="AN189" s="1136" t="s">
        <v>9522</v>
      </c>
      <c r="AO189" s="1136">
        <f t="shared" si="22"/>
        <v>600</v>
      </c>
      <c r="AP189" s="1136">
        <f t="shared" si="23"/>
        <v>1.64</v>
      </c>
      <c r="AQ189" s="1136" t="str">
        <f t="shared" si="24"/>
        <v>1-4-1S83°</v>
      </c>
      <c r="AR189" s="1136" t="str">
        <f t="shared" si="25"/>
        <v>30</v>
      </c>
      <c r="AS189" s="1136" t="str">
        <f t="shared" si="26"/>
        <v>225/225/OFF</v>
      </c>
      <c r="AT189" s="1136" t="str">
        <f t="shared" si="27"/>
        <v>1-4-1S83°</v>
      </c>
      <c r="AV189" s="1136" t="str">
        <f t="shared" si="20"/>
        <v>113.2.20</v>
      </c>
      <c r="AW189" s="1438">
        <f t="shared" si="21"/>
        <v>45342</v>
      </c>
    </row>
    <row r="190" spans="1:49">
      <c r="A190" s="1135" t="s">
        <v>1746</v>
      </c>
      <c r="B190" s="1135" t="s">
        <v>934</v>
      </c>
      <c r="C190" s="1135">
        <v>500</v>
      </c>
      <c r="D190" s="1135">
        <v>1.77</v>
      </c>
      <c r="E190" s="1135" t="s">
        <v>15190</v>
      </c>
      <c r="F190" s="1135" t="s">
        <v>1078</v>
      </c>
      <c r="G190" s="1135" t="s">
        <v>1095</v>
      </c>
      <c r="H190" s="1135" t="s">
        <v>1249</v>
      </c>
      <c r="I190" s="1135" t="s">
        <v>126</v>
      </c>
      <c r="J190" s="1135">
        <v>1.2</v>
      </c>
      <c r="K190" s="1135" t="s">
        <v>1680</v>
      </c>
      <c r="L190" s="1135" t="s">
        <v>1270</v>
      </c>
      <c r="M190" s="1135">
        <v>51.8</v>
      </c>
      <c r="N190" s="1135" t="s">
        <v>1039</v>
      </c>
      <c r="O190" s="1135">
        <v>1.2949999999999999</v>
      </c>
      <c r="P190" s="1135">
        <v>1.036</v>
      </c>
      <c r="Q190" s="1135">
        <v>4</v>
      </c>
      <c r="R190" s="1135">
        <v>20.100000000000001</v>
      </c>
      <c r="T190" s="1135">
        <v>30</v>
      </c>
      <c r="U190" s="1135">
        <v>3.8</v>
      </c>
      <c r="V190" s="1135" t="s">
        <v>663</v>
      </c>
      <c r="W190" s="1135">
        <v>120</v>
      </c>
      <c r="X190" s="1135">
        <v>75</v>
      </c>
      <c r="Y190" s="1135">
        <v>2</v>
      </c>
      <c r="Z190" s="1135">
        <v>4</v>
      </c>
      <c r="AA190" s="1135" t="s">
        <v>1747</v>
      </c>
      <c r="AH190" s="1135" t="s">
        <v>1052</v>
      </c>
      <c r="AJ190" s="1135">
        <v>16.5</v>
      </c>
      <c r="AK190" s="1135">
        <v>0.7</v>
      </c>
      <c r="AL190" s="1135">
        <v>1.78</v>
      </c>
      <c r="AM190" s="1136" t="s">
        <v>9523</v>
      </c>
      <c r="AN190" s="1136" t="s">
        <v>9524</v>
      </c>
      <c r="AO190" s="1136">
        <f t="shared" si="22"/>
        <v>500</v>
      </c>
      <c r="AP190" s="1136">
        <f t="shared" si="23"/>
        <v>1.77</v>
      </c>
      <c r="AQ190" s="1136" t="str">
        <f t="shared" si="24"/>
        <v>1-4-1S87°</v>
      </c>
      <c r="AR190" s="1136" t="str">
        <f t="shared" si="25"/>
        <v>30</v>
      </c>
      <c r="AS190" s="1136" t="str">
        <f t="shared" si="26"/>
        <v>215/215/OFF</v>
      </c>
      <c r="AT190" s="1136" t="str">
        <f t="shared" si="27"/>
        <v>1-4-1S87°</v>
      </c>
      <c r="AV190" s="1136" t="str">
        <f t="shared" si="20"/>
        <v>113.3.1</v>
      </c>
      <c r="AW190" s="1438">
        <f t="shared" si="21"/>
        <v>45352</v>
      </c>
    </row>
    <row r="191" spans="1:49">
      <c r="A191" s="1135" t="s">
        <v>1748</v>
      </c>
      <c r="B191" s="1135" t="s">
        <v>1077</v>
      </c>
      <c r="C191" s="1135">
        <v>700</v>
      </c>
      <c r="D191" s="1135">
        <v>1.7</v>
      </c>
      <c r="E191" s="1135" t="s">
        <v>15183</v>
      </c>
      <c r="F191" s="1135" t="s">
        <v>1078</v>
      </c>
      <c r="G191" s="1135" t="s">
        <v>1034</v>
      </c>
      <c r="H191" s="1135" t="s">
        <v>1171</v>
      </c>
      <c r="I191" s="1135" t="s">
        <v>126</v>
      </c>
      <c r="J191" s="1135">
        <v>0.9</v>
      </c>
      <c r="K191" s="1135" t="s">
        <v>1749</v>
      </c>
      <c r="L191" s="1135" t="s">
        <v>1750</v>
      </c>
      <c r="M191" s="1135">
        <v>51.5</v>
      </c>
      <c r="N191" s="1135" t="s">
        <v>1039</v>
      </c>
      <c r="O191" s="1135">
        <v>1.2875000000000001</v>
      </c>
      <c r="P191" s="1135">
        <v>1.03</v>
      </c>
      <c r="Q191" s="1135">
        <v>4</v>
      </c>
      <c r="R191" s="1135">
        <v>24.5</v>
      </c>
      <c r="T191" s="1135">
        <v>20</v>
      </c>
      <c r="U191" s="1135">
        <v>3.4</v>
      </c>
      <c r="V191" s="1135" t="s">
        <v>663</v>
      </c>
      <c r="W191" s="1135">
        <v>125</v>
      </c>
      <c r="X191" s="1135">
        <v>80</v>
      </c>
      <c r="Y191" s="1135">
        <v>2.2000000000000002</v>
      </c>
      <c r="Z191" s="1135">
        <v>4</v>
      </c>
      <c r="AA191" s="1135" t="s">
        <v>1751</v>
      </c>
      <c r="AH191" s="1135" t="s">
        <v>1057</v>
      </c>
      <c r="AJ191" s="1135">
        <v>93.33</v>
      </c>
      <c r="AK191" s="1135">
        <v>-0.05</v>
      </c>
      <c r="AL191" s="1135">
        <v>0.57999999999999996</v>
      </c>
      <c r="AM191" s="1136" t="s">
        <v>9525</v>
      </c>
      <c r="AN191" s="1136" t="s">
        <v>9526</v>
      </c>
      <c r="AO191" s="1136">
        <f t="shared" si="22"/>
        <v>700</v>
      </c>
      <c r="AP191" s="1136">
        <f t="shared" si="23"/>
        <v>1.7</v>
      </c>
      <c r="AQ191" s="1136" t="str">
        <f t="shared" si="24"/>
        <v>1-4-1S83°</v>
      </c>
      <c r="AR191" s="1136" t="str">
        <f t="shared" si="25"/>
        <v>30</v>
      </c>
      <c r="AS191" s="1136" t="str">
        <f t="shared" si="26"/>
        <v>245/245/OFF</v>
      </c>
      <c r="AT191" s="1136" t="str">
        <f t="shared" si="27"/>
        <v>1-4-1S83°</v>
      </c>
      <c r="AV191" s="1136" t="str">
        <f t="shared" si="20"/>
        <v>113.3.5</v>
      </c>
      <c r="AW191" s="1438">
        <f t="shared" si="21"/>
        <v>45356</v>
      </c>
    </row>
    <row r="192" spans="1:49">
      <c r="A192" s="1135" t="s">
        <v>1752</v>
      </c>
      <c r="B192" s="1135" t="s">
        <v>1753</v>
      </c>
      <c r="C192" s="1135">
        <v>500</v>
      </c>
      <c r="D192" s="1135">
        <v>1.72</v>
      </c>
      <c r="E192" s="1135" t="s">
        <v>15189</v>
      </c>
      <c r="F192" s="1135" t="s">
        <v>1078</v>
      </c>
      <c r="G192" s="1135" t="s">
        <v>1110</v>
      </c>
      <c r="H192" s="1135" t="s">
        <v>1754</v>
      </c>
      <c r="I192" s="1135" t="s">
        <v>639</v>
      </c>
      <c r="J192" s="1135">
        <v>1.2</v>
      </c>
      <c r="K192" s="1135" t="s">
        <v>1755</v>
      </c>
      <c r="L192" s="1135" t="s">
        <v>1450</v>
      </c>
      <c r="M192" s="1135">
        <v>49.5</v>
      </c>
      <c r="N192" s="1135" t="s">
        <v>1039</v>
      </c>
      <c r="O192" s="1135">
        <v>1.2375</v>
      </c>
      <c r="P192" s="1135">
        <v>0.99</v>
      </c>
      <c r="Q192" s="1135">
        <v>3</v>
      </c>
      <c r="R192" s="1135">
        <v>31</v>
      </c>
      <c r="T192" s="1135">
        <v>11</v>
      </c>
      <c r="U192" s="1135">
        <v>6.5</v>
      </c>
      <c r="V192" s="1135" t="s">
        <v>663</v>
      </c>
      <c r="W192" s="1135">
        <v>165</v>
      </c>
      <c r="X192" s="1135">
        <v>90</v>
      </c>
      <c r="Y192" s="1135">
        <v>2</v>
      </c>
      <c r="Z192" s="1135">
        <v>3</v>
      </c>
      <c r="AA192" s="1135" t="s">
        <v>1756</v>
      </c>
      <c r="AH192" s="1135" t="s">
        <v>1088</v>
      </c>
      <c r="AJ192" s="1135">
        <v>93.8</v>
      </c>
      <c r="AK192" s="1135">
        <v>-0.83</v>
      </c>
      <c r="AL192" s="1135">
        <v>2.52</v>
      </c>
      <c r="AM192" s="1136" t="s">
        <v>9527</v>
      </c>
      <c r="AN192" s="1136" t="s">
        <v>9528</v>
      </c>
      <c r="AO192" s="1136">
        <f t="shared" si="22"/>
        <v>500</v>
      </c>
      <c r="AP192" s="1136">
        <f t="shared" si="23"/>
        <v>1.72</v>
      </c>
      <c r="AQ192" s="1136" t="str">
        <f t="shared" si="24"/>
        <v>1-5-1S83°</v>
      </c>
      <c r="AR192" s="1136" t="str">
        <f t="shared" si="25"/>
        <v>30</v>
      </c>
      <c r="AS192" s="1136" t="str">
        <f t="shared" si="26"/>
        <v>180/180/OFF</v>
      </c>
      <c r="AT192" s="1136" t="str">
        <f t="shared" si="27"/>
        <v>1-5-1S83°</v>
      </c>
      <c r="AV192" s="1136" t="str">
        <f t="shared" si="20"/>
        <v>113.3.18</v>
      </c>
      <c r="AW192" s="1438">
        <f t="shared" si="21"/>
        <v>45369</v>
      </c>
    </row>
    <row r="193" spans="1:49">
      <c r="A193" s="1135" t="s">
        <v>1757</v>
      </c>
      <c r="B193" s="1135" t="s">
        <v>1621</v>
      </c>
      <c r="C193" s="1135">
        <v>500</v>
      </c>
      <c r="D193" s="1135">
        <v>1.66</v>
      </c>
      <c r="E193" s="1135" t="s">
        <v>15189</v>
      </c>
      <c r="F193" s="1135" t="s">
        <v>1078</v>
      </c>
      <c r="G193" s="1135" t="s">
        <v>1095</v>
      </c>
      <c r="H193" s="1135" t="s">
        <v>1758</v>
      </c>
      <c r="I193" s="1135" t="s">
        <v>126</v>
      </c>
      <c r="J193" s="1135">
        <v>1.1000000000000001</v>
      </c>
      <c r="K193" s="1135" t="s">
        <v>1759</v>
      </c>
      <c r="L193" s="1135" t="s">
        <v>1623</v>
      </c>
      <c r="M193" s="1135">
        <v>51</v>
      </c>
      <c r="N193" s="1135" t="s">
        <v>1039</v>
      </c>
      <c r="O193" s="1135">
        <v>1.2750000000000001</v>
      </c>
      <c r="P193" s="1135">
        <v>1.02</v>
      </c>
      <c r="Q193" s="1135">
        <v>3</v>
      </c>
      <c r="R193" s="1135">
        <v>28</v>
      </c>
      <c r="T193" s="1135">
        <v>12</v>
      </c>
      <c r="U193" s="1135">
        <v>4.2</v>
      </c>
      <c r="V193" s="1135" t="s">
        <v>663</v>
      </c>
      <c r="W193" s="1135">
        <v>100</v>
      </c>
      <c r="X193" s="1135">
        <v>40</v>
      </c>
      <c r="Y193" s="1135">
        <v>2.2000000000000002</v>
      </c>
      <c r="Z193" s="1135">
        <v>2.5</v>
      </c>
      <c r="AA193" s="1135" t="s">
        <v>1760</v>
      </c>
      <c r="AH193" s="1135" t="s">
        <v>1682</v>
      </c>
      <c r="AJ193" s="1135">
        <v>90.9</v>
      </c>
      <c r="AK193" s="1135">
        <v>-0.27</v>
      </c>
      <c r="AL193" s="1135">
        <v>2.39</v>
      </c>
      <c r="AM193" s="1136" t="s">
        <v>9529</v>
      </c>
      <c r="AN193" s="1136" t="s">
        <v>9530</v>
      </c>
      <c r="AO193" s="1136">
        <f t="shared" si="22"/>
        <v>500</v>
      </c>
      <c r="AP193" s="1136">
        <f t="shared" si="23"/>
        <v>1.66</v>
      </c>
      <c r="AQ193" s="1136" t="str">
        <f t="shared" si="24"/>
        <v>1-5-1S83°</v>
      </c>
      <c r="AR193" s="1136" t="str">
        <f t="shared" si="25"/>
        <v>30</v>
      </c>
      <c r="AS193" s="1136" t="str">
        <f t="shared" si="26"/>
        <v>200/200/130</v>
      </c>
      <c r="AT193" s="1136" t="str">
        <f t="shared" si="27"/>
        <v>1-5-1S83°</v>
      </c>
      <c r="AV193" s="1136" t="str">
        <f t="shared" si="20"/>
        <v>113.3.27</v>
      </c>
      <c r="AW193" s="1438">
        <f t="shared" si="21"/>
        <v>45378</v>
      </c>
    </row>
    <row r="194" spans="1:49">
      <c r="A194" s="1135" t="s">
        <v>1761</v>
      </c>
      <c r="B194" s="1135" t="s">
        <v>1077</v>
      </c>
      <c r="C194" s="1135">
        <v>700</v>
      </c>
      <c r="D194" s="1135">
        <v>1.7</v>
      </c>
      <c r="E194" s="1135" t="s">
        <v>15183</v>
      </c>
      <c r="F194" s="1135" t="s">
        <v>1078</v>
      </c>
      <c r="G194" s="1135" t="s">
        <v>1034</v>
      </c>
      <c r="H194" s="1135" t="s">
        <v>1171</v>
      </c>
      <c r="I194" s="1135" t="s">
        <v>126</v>
      </c>
      <c r="J194" s="1135">
        <v>0.8</v>
      </c>
      <c r="K194" s="1135" t="s">
        <v>1762</v>
      </c>
      <c r="L194" s="1135" t="s">
        <v>1081</v>
      </c>
      <c r="M194" s="1135">
        <v>51.5</v>
      </c>
      <c r="N194" s="1135" t="s">
        <v>1039</v>
      </c>
      <c r="O194" s="1135">
        <v>1.2875000000000001</v>
      </c>
      <c r="P194" s="1135">
        <v>1.03</v>
      </c>
      <c r="Q194" s="1135">
        <v>4</v>
      </c>
      <c r="R194" s="1135">
        <v>24.5</v>
      </c>
      <c r="T194" s="1135">
        <v>20</v>
      </c>
      <c r="U194" s="1135">
        <v>3.4</v>
      </c>
      <c r="V194" s="1135" t="s">
        <v>663</v>
      </c>
      <c r="W194" s="1135">
        <v>125</v>
      </c>
      <c r="X194" s="1135">
        <v>80</v>
      </c>
      <c r="Y194" s="1135">
        <v>2.2000000000000002</v>
      </c>
      <c r="Z194" s="1135">
        <v>4</v>
      </c>
      <c r="AA194" s="1135" t="s">
        <v>1763</v>
      </c>
      <c r="AH194" s="1135" t="s">
        <v>969</v>
      </c>
      <c r="AJ194" s="1135">
        <v>93.54</v>
      </c>
      <c r="AK194" s="1135">
        <v>-0.24</v>
      </c>
      <c r="AL194" s="1135">
        <v>2.68</v>
      </c>
      <c r="AM194" s="1136" t="s">
        <v>9531</v>
      </c>
      <c r="AN194" s="1136" t="s">
        <v>9532</v>
      </c>
      <c r="AO194" s="1136">
        <f t="shared" si="22"/>
        <v>700</v>
      </c>
      <c r="AP194" s="1136">
        <f t="shared" si="23"/>
        <v>1.7</v>
      </c>
      <c r="AQ194" s="1136" t="str">
        <f t="shared" si="24"/>
        <v>1-4-1S83°</v>
      </c>
      <c r="AR194" s="1136" t="str">
        <f t="shared" si="25"/>
        <v>30</v>
      </c>
      <c r="AS194" s="1136" t="str">
        <f t="shared" si="26"/>
        <v>245/245/OFF</v>
      </c>
      <c r="AT194" s="1136" t="str">
        <f t="shared" si="27"/>
        <v>1-4-1S83°</v>
      </c>
      <c r="AV194" s="1136" t="str">
        <f t="shared" ref="AV194:AV257" si="28">AA194</f>
        <v>113.4.1</v>
      </c>
      <c r="AW194" s="1438">
        <f t="shared" si="21"/>
        <v>45383</v>
      </c>
    </row>
    <row r="195" spans="1:49">
      <c r="A195" s="1135" t="s">
        <v>1764</v>
      </c>
      <c r="B195" s="1135" t="s">
        <v>1077</v>
      </c>
      <c r="C195" s="1135">
        <v>650</v>
      </c>
      <c r="D195" s="1135">
        <v>1.7</v>
      </c>
      <c r="E195" s="1135" t="s">
        <v>15185</v>
      </c>
      <c r="F195" s="1135" t="s">
        <v>1048</v>
      </c>
      <c r="G195" s="1135" t="s">
        <v>1034</v>
      </c>
      <c r="H195" s="1135" t="s">
        <v>1765</v>
      </c>
      <c r="I195" s="1135" t="s">
        <v>1206</v>
      </c>
      <c r="J195" s="1135">
        <v>0.8</v>
      </c>
      <c r="K195" s="1135" t="s">
        <v>1766</v>
      </c>
      <c r="L195" s="1135" t="s">
        <v>1081</v>
      </c>
      <c r="M195" s="1135">
        <v>51.5</v>
      </c>
      <c r="N195" s="1135" t="s">
        <v>1039</v>
      </c>
      <c r="O195" s="1135">
        <v>1.2875000000000001</v>
      </c>
      <c r="P195" s="1135">
        <v>1.03</v>
      </c>
      <c r="Q195" s="1135">
        <v>4</v>
      </c>
      <c r="R195" s="1135" t="s">
        <v>1767</v>
      </c>
      <c r="T195" s="1135">
        <v>20</v>
      </c>
      <c r="U195" s="1135">
        <v>3.4</v>
      </c>
      <c r="V195" s="1135" t="s">
        <v>663</v>
      </c>
      <c r="W195" s="1135">
        <v>125</v>
      </c>
      <c r="X195" s="1135">
        <v>80</v>
      </c>
      <c r="Y195" s="1135">
        <v>2.2000000000000002</v>
      </c>
      <c r="Z195" s="1135">
        <v>4</v>
      </c>
      <c r="AA195" s="1135" t="s">
        <v>1768</v>
      </c>
      <c r="AH195" s="1135" t="s">
        <v>1042</v>
      </c>
      <c r="AJ195" s="1135">
        <v>93.76</v>
      </c>
      <c r="AK195" s="1135">
        <v>-0.53</v>
      </c>
      <c r="AL195" s="1135">
        <v>1.4</v>
      </c>
      <c r="AM195" s="1136" t="s">
        <v>9533</v>
      </c>
      <c r="AN195" s="1136" t="s">
        <v>9534</v>
      </c>
      <c r="AO195" s="1136">
        <f t="shared" si="22"/>
        <v>650</v>
      </c>
      <c r="AP195" s="1136">
        <f t="shared" si="23"/>
        <v>1.7</v>
      </c>
      <c r="AQ195" s="1136" t="str">
        <f t="shared" si="24"/>
        <v>2-5-1S83°</v>
      </c>
      <c r="AR195" s="1136" t="str">
        <f t="shared" si="25"/>
        <v>31</v>
      </c>
      <c r="AS195" s="1136" t="str">
        <f t="shared" si="26"/>
        <v>172/OFF</v>
      </c>
      <c r="AT195" s="1136" t="str">
        <f t="shared" si="27"/>
        <v>2-5-1S83°</v>
      </c>
      <c r="AV195" s="1136" t="str">
        <f t="shared" si="28"/>
        <v>113.4.8</v>
      </c>
      <c r="AW195" s="1438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35" t="s">
        <v>1769</v>
      </c>
      <c r="B196" s="1135" t="s">
        <v>1517</v>
      </c>
      <c r="C196" s="1135">
        <v>500</v>
      </c>
      <c r="D196" s="1135">
        <v>1.7050000000000001</v>
      </c>
      <c r="E196" s="1135" t="s">
        <v>15183</v>
      </c>
      <c r="F196" s="1135" t="s">
        <v>1048</v>
      </c>
      <c r="G196" s="1135" t="s">
        <v>1110</v>
      </c>
      <c r="H196" s="1135" t="s">
        <v>1368</v>
      </c>
      <c r="I196" s="1135" t="s">
        <v>126</v>
      </c>
      <c r="J196" s="1135">
        <v>1.3</v>
      </c>
      <c r="K196" s="1135" t="s">
        <v>1770</v>
      </c>
      <c r="L196" s="1135" t="s">
        <v>1519</v>
      </c>
      <c r="M196" s="1135">
        <v>52</v>
      </c>
      <c r="N196" s="1135" t="s">
        <v>1039</v>
      </c>
      <c r="O196" s="1135">
        <v>1.3</v>
      </c>
      <c r="P196" s="1135">
        <v>1.04</v>
      </c>
      <c r="Q196" s="1135">
        <v>3</v>
      </c>
      <c r="R196" s="1135">
        <v>23</v>
      </c>
      <c r="T196" s="1135">
        <v>29</v>
      </c>
      <c r="U196" s="1135">
        <v>3.3</v>
      </c>
      <c r="V196" s="1135" t="s">
        <v>663</v>
      </c>
      <c r="W196" s="1135">
        <v>130</v>
      </c>
      <c r="X196" s="1135">
        <v>75</v>
      </c>
      <c r="Y196" s="1135">
        <v>2.4</v>
      </c>
      <c r="Z196" s="1135">
        <v>4.5</v>
      </c>
      <c r="AA196" s="1135" t="s">
        <v>1771</v>
      </c>
      <c r="AH196" s="1135" t="s">
        <v>1361</v>
      </c>
      <c r="AJ196" s="1135">
        <v>86.38</v>
      </c>
      <c r="AK196" s="1135">
        <v>0.9</v>
      </c>
      <c r="AL196" s="1135">
        <v>6.8</v>
      </c>
      <c r="AM196" s="1136" t="s">
        <v>9535</v>
      </c>
      <c r="AN196" s="1136" t="s">
        <v>9536</v>
      </c>
      <c r="AO196" s="1136">
        <f t="shared" si="22"/>
        <v>500</v>
      </c>
      <c r="AP196" s="1136">
        <f t="shared" si="23"/>
        <v>1.7050000000000001</v>
      </c>
      <c r="AQ196" s="1136" t="str">
        <f t="shared" si="24"/>
        <v>1-4-1S83°</v>
      </c>
      <c r="AR196" s="1136" t="str">
        <f t="shared" si="25"/>
        <v>31</v>
      </c>
      <c r="AS196" s="1136" t="str">
        <f t="shared" si="26"/>
        <v>210/210/OFF</v>
      </c>
      <c r="AT196" s="1136" t="str">
        <f t="shared" si="27"/>
        <v>1-4-1S83°</v>
      </c>
      <c r="AV196" s="1136" t="str">
        <f t="shared" si="28"/>
        <v>113.4.10</v>
      </c>
      <c r="AW196" s="1438">
        <f t="shared" si="29"/>
        <v>45392</v>
      </c>
    </row>
    <row r="197" spans="1:49">
      <c r="A197" s="1135" t="s">
        <v>1772</v>
      </c>
      <c r="B197" s="1135" t="s">
        <v>1077</v>
      </c>
      <c r="C197" s="1135" t="s">
        <v>1773</v>
      </c>
      <c r="D197" s="1135">
        <v>1.7</v>
      </c>
      <c r="E197" s="1135" t="s">
        <v>15185</v>
      </c>
      <c r="F197" s="1135" t="s">
        <v>1048</v>
      </c>
      <c r="G197" s="1135" t="s">
        <v>1034</v>
      </c>
      <c r="H197" s="1135" t="s">
        <v>1774</v>
      </c>
      <c r="I197" s="1135" t="s">
        <v>1206</v>
      </c>
      <c r="J197" s="1135">
        <v>0.8</v>
      </c>
      <c r="K197" s="1135" t="s">
        <v>1749</v>
      </c>
      <c r="L197" s="1135" t="s">
        <v>1750</v>
      </c>
      <c r="M197" s="1135">
        <v>51.5</v>
      </c>
      <c r="N197" s="1135" t="s">
        <v>1039</v>
      </c>
      <c r="O197" s="1135">
        <v>1.2875000000000001</v>
      </c>
      <c r="P197" s="1135">
        <v>1.03</v>
      </c>
      <c r="Q197" s="1135">
        <v>4</v>
      </c>
      <c r="R197" s="1135">
        <v>23.5</v>
      </c>
      <c r="T197" s="1135">
        <v>20</v>
      </c>
      <c r="U197" s="1135">
        <v>3.4</v>
      </c>
      <c r="V197" s="1135" t="s">
        <v>663</v>
      </c>
      <c r="W197" s="1135">
        <v>125</v>
      </c>
      <c r="X197" s="1135">
        <v>80</v>
      </c>
      <c r="Y197" s="1135">
        <v>2.2000000000000002</v>
      </c>
      <c r="Z197" s="1135">
        <v>4</v>
      </c>
      <c r="AA197" s="1135" t="s">
        <v>1775</v>
      </c>
      <c r="AH197" s="1135" t="s">
        <v>746</v>
      </c>
      <c r="AJ197" s="1135">
        <v>93.3</v>
      </c>
      <c r="AK197" s="1135">
        <v>0.02</v>
      </c>
      <c r="AL197" s="1135">
        <v>0.77</v>
      </c>
      <c r="AM197" s="1136" t="s">
        <v>9537</v>
      </c>
      <c r="AN197" s="1136" t="s">
        <v>9538</v>
      </c>
      <c r="AO197" s="1136" t="str">
        <f t="shared" si="22"/>
        <v>650↓600-5/13</v>
      </c>
      <c r="AP197" s="1136">
        <f t="shared" si="23"/>
        <v>1.7</v>
      </c>
      <c r="AQ197" s="1136" t="str">
        <f t="shared" si="24"/>
        <v>2-5-1S83°</v>
      </c>
      <c r="AR197" s="1136" t="str">
        <f t="shared" si="25"/>
        <v>31</v>
      </c>
      <c r="AS197" s="1136" t="str">
        <f t="shared" si="26"/>
        <v>171/OFF</v>
      </c>
      <c r="AT197" s="1136" t="str">
        <f t="shared" si="27"/>
        <v>2-5-1S83°</v>
      </c>
      <c r="AV197" s="1136" t="str">
        <f t="shared" si="28"/>
        <v>113.5.7</v>
      </c>
      <c r="AW197" s="1438">
        <f t="shared" si="29"/>
        <v>45419</v>
      </c>
    </row>
    <row r="198" spans="1:49">
      <c r="A198" s="1135" t="s">
        <v>1776</v>
      </c>
      <c r="B198" s="1135" t="s">
        <v>1127</v>
      </c>
      <c r="C198" s="1135">
        <v>550</v>
      </c>
      <c r="D198" s="1135">
        <v>1.6850000000000001</v>
      </c>
      <c r="E198" s="1135" t="s">
        <v>15183</v>
      </c>
      <c r="F198" s="1135" t="s">
        <v>1412</v>
      </c>
      <c r="G198" s="1135" t="s">
        <v>1034</v>
      </c>
      <c r="H198" s="1135" t="s">
        <v>1134</v>
      </c>
      <c r="I198" s="1135" t="s">
        <v>126</v>
      </c>
      <c r="J198" s="1135">
        <v>0.7</v>
      </c>
      <c r="K198" s="1135" t="s">
        <v>1696</v>
      </c>
      <c r="L198" s="1135" t="s">
        <v>1130</v>
      </c>
      <c r="M198" s="1135">
        <v>50.7</v>
      </c>
      <c r="N198" s="1135" t="s">
        <v>1039</v>
      </c>
      <c r="O198" s="1135">
        <v>1.2675000000000001</v>
      </c>
      <c r="P198" s="1135">
        <v>1.014</v>
      </c>
      <c r="Q198" s="1135">
        <v>3.5</v>
      </c>
      <c r="R198" s="1135">
        <v>25</v>
      </c>
      <c r="T198" s="1135">
        <v>21</v>
      </c>
      <c r="U198" s="1135">
        <v>3.3</v>
      </c>
      <c r="V198" s="1135" t="s">
        <v>663</v>
      </c>
      <c r="W198" s="1135">
        <v>120</v>
      </c>
      <c r="X198" s="1135" t="s">
        <v>1224</v>
      </c>
      <c r="Y198" s="1135">
        <v>2.2000000000000002</v>
      </c>
      <c r="Z198" s="1135">
        <v>4</v>
      </c>
      <c r="AA198" s="1135" t="s">
        <v>1777</v>
      </c>
      <c r="AH198" s="1135" t="s">
        <v>1778</v>
      </c>
      <c r="AI198" s="1135" t="s">
        <v>1075</v>
      </c>
      <c r="AJ198" s="1135">
        <v>95.34</v>
      </c>
      <c r="AK198" s="1135">
        <v>-0.43</v>
      </c>
      <c r="AL198" s="1135">
        <v>1.35</v>
      </c>
      <c r="AM198" s="1136" t="s">
        <v>9539</v>
      </c>
      <c r="AN198" s="1136" t="s">
        <v>9540</v>
      </c>
      <c r="AO198" s="1136">
        <f t="shared" si="22"/>
        <v>550</v>
      </c>
      <c r="AP198" s="1136">
        <f t="shared" si="23"/>
        <v>1.6850000000000001</v>
      </c>
      <c r="AQ198" s="1136" t="str">
        <f t="shared" si="24"/>
        <v>1-4-1S83°</v>
      </c>
      <c r="AR198" s="1136" t="str">
        <f t="shared" si="25"/>
        <v>30.7</v>
      </c>
      <c r="AS198" s="1136" t="str">
        <f t="shared" si="26"/>
        <v>240/240/OFF</v>
      </c>
      <c r="AT198" s="1136" t="str">
        <f t="shared" si="27"/>
        <v>1-4-1S83°</v>
      </c>
      <c r="AV198" s="1136" t="str">
        <f t="shared" si="28"/>
        <v>113.5.8</v>
      </c>
      <c r="AW198" s="1438">
        <f t="shared" si="29"/>
        <v>45420</v>
      </c>
    </row>
    <row r="199" spans="1:49">
      <c r="A199" s="1135" t="s">
        <v>1779</v>
      </c>
      <c r="B199" s="1135" t="s">
        <v>932</v>
      </c>
      <c r="C199" s="1135">
        <v>550</v>
      </c>
      <c r="D199" s="1135">
        <v>1.8</v>
      </c>
      <c r="E199" s="1135" t="s">
        <v>15183</v>
      </c>
      <c r="F199" s="1135" t="s">
        <v>1048</v>
      </c>
      <c r="G199" s="1135" t="s">
        <v>1034</v>
      </c>
      <c r="H199" s="1135" t="s">
        <v>1780</v>
      </c>
      <c r="I199" s="1135" t="s">
        <v>126</v>
      </c>
      <c r="J199" s="1135">
        <v>0.4</v>
      </c>
      <c r="K199" s="1135" t="s">
        <v>1633</v>
      </c>
      <c r="L199" s="1135" t="s">
        <v>1251</v>
      </c>
      <c r="M199" s="1135">
        <v>49.7</v>
      </c>
      <c r="N199" s="1135" t="s">
        <v>1039</v>
      </c>
      <c r="O199" s="1135">
        <v>1.2425000000000002</v>
      </c>
      <c r="P199" s="1135">
        <v>0.99400000000000011</v>
      </c>
      <c r="Q199" s="1135">
        <v>4</v>
      </c>
      <c r="R199" s="1135">
        <v>25</v>
      </c>
      <c r="T199" s="1135">
        <v>19.5</v>
      </c>
      <c r="U199" s="1135">
        <v>1.9</v>
      </c>
      <c r="V199" s="1135" t="s">
        <v>663</v>
      </c>
      <c r="W199" s="1135">
        <v>50</v>
      </c>
      <c r="X199" s="1135" t="s">
        <v>1497</v>
      </c>
      <c r="Y199" s="1135">
        <v>2</v>
      </c>
      <c r="Z199" s="1135">
        <v>2.5</v>
      </c>
      <c r="AA199" s="1135" t="s">
        <v>1781</v>
      </c>
      <c r="AH199" s="1135" t="s">
        <v>1682</v>
      </c>
      <c r="AJ199" s="1135">
        <v>90.63</v>
      </c>
      <c r="AK199" s="1135">
        <v>-0.65</v>
      </c>
      <c r="AL199" s="1135">
        <v>3.45</v>
      </c>
      <c r="AM199" s="1136" t="s">
        <v>9541</v>
      </c>
      <c r="AN199" s="1136" t="s">
        <v>9542</v>
      </c>
      <c r="AO199" s="1136">
        <f t="shared" si="22"/>
        <v>550</v>
      </c>
      <c r="AP199" s="1136">
        <f t="shared" si="23"/>
        <v>1.8</v>
      </c>
      <c r="AQ199" s="1136" t="str">
        <f t="shared" si="24"/>
        <v>1-4-1S83°</v>
      </c>
      <c r="AR199" s="1136" t="str">
        <f t="shared" si="25"/>
        <v>31</v>
      </c>
      <c r="AS199" s="1136" t="str">
        <f t="shared" si="26"/>
        <v>225/225/140</v>
      </c>
      <c r="AT199" s="1136" t="str">
        <f t="shared" si="27"/>
        <v>1-4-1S83°</v>
      </c>
      <c r="AV199" s="1136" t="str">
        <f t="shared" si="28"/>
        <v>113.5.17</v>
      </c>
      <c r="AW199" s="1438">
        <f t="shared" si="29"/>
        <v>45429</v>
      </c>
    </row>
    <row r="200" spans="1:49">
      <c r="A200" s="1135" t="s">
        <v>1782</v>
      </c>
      <c r="B200" s="1135" t="s">
        <v>1077</v>
      </c>
      <c r="C200" s="1135">
        <v>550</v>
      </c>
      <c r="D200" s="1135">
        <v>1.68</v>
      </c>
      <c r="E200" s="1135" t="s">
        <v>15185</v>
      </c>
      <c r="F200" s="1135" t="s">
        <v>1783</v>
      </c>
      <c r="G200" s="1135" t="s">
        <v>1034</v>
      </c>
      <c r="H200" s="1135" t="s">
        <v>1578</v>
      </c>
      <c r="I200" s="1135" t="s">
        <v>1206</v>
      </c>
      <c r="J200" s="1135">
        <v>0.8</v>
      </c>
      <c r="K200" s="1135" t="s">
        <v>1749</v>
      </c>
      <c r="L200" s="1135" t="s">
        <v>1750</v>
      </c>
      <c r="M200" s="1135">
        <v>52.8</v>
      </c>
      <c r="N200" s="1135" t="s">
        <v>1039</v>
      </c>
      <c r="O200" s="1135">
        <v>1.32</v>
      </c>
      <c r="P200" s="1135">
        <v>1.056</v>
      </c>
      <c r="Q200" s="1135">
        <v>4</v>
      </c>
      <c r="R200" s="1135">
        <v>26.7</v>
      </c>
      <c r="T200" s="1135">
        <v>20</v>
      </c>
      <c r="U200" s="1135">
        <v>4.0999999999999996</v>
      </c>
      <c r="V200" s="1135" t="s">
        <v>663</v>
      </c>
      <c r="W200" s="1135">
        <v>125</v>
      </c>
      <c r="X200" s="1135">
        <v>80</v>
      </c>
      <c r="Y200" s="1135">
        <v>2.2000000000000002</v>
      </c>
      <c r="Z200" s="1135">
        <v>4</v>
      </c>
      <c r="AA200" s="1135" t="s">
        <v>1784</v>
      </c>
      <c r="AH200" s="1135" t="s">
        <v>662</v>
      </c>
      <c r="AJ200" s="1135">
        <v>92.86</v>
      </c>
      <c r="AK200" s="1135">
        <v>-0.28000000000000003</v>
      </c>
      <c r="AL200" s="1135">
        <v>0.81</v>
      </c>
      <c r="AM200" s="1136" t="s">
        <v>9543</v>
      </c>
      <c r="AN200" s="1136" t="s">
        <v>9544</v>
      </c>
      <c r="AO200" s="1136">
        <f t="shared" si="22"/>
        <v>550</v>
      </c>
      <c r="AP200" s="1136">
        <f t="shared" si="23"/>
        <v>1.68</v>
      </c>
      <c r="AQ200" s="1136" t="str">
        <f t="shared" si="24"/>
        <v>2-5-1S83°</v>
      </c>
      <c r="AR200" s="1136" t="str">
        <f t="shared" si="25"/>
        <v>29.5</v>
      </c>
      <c r="AS200" s="1136" t="str">
        <f t="shared" si="26"/>
        <v>165/OFF</v>
      </c>
      <c r="AT200" s="1136" t="str">
        <f t="shared" si="27"/>
        <v>2-5-1S83°</v>
      </c>
      <c r="AV200" s="1136" t="str">
        <f t="shared" si="28"/>
        <v>113.5.21</v>
      </c>
      <c r="AW200" s="1438">
        <f t="shared" si="29"/>
        <v>45433</v>
      </c>
    </row>
    <row r="201" spans="1:49">
      <c r="A201" s="1135" t="s">
        <v>1785</v>
      </c>
      <c r="B201" s="1135" t="s">
        <v>1557</v>
      </c>
      <c r="C201" s="1135">
        <v>600</v>
      </c>
      <c r="D201" s="1135">
        <v>1.7</v>
      </c>
      <c r="E201" s="1135" t="s">
        <v>15183</v>
      </c>
      <c r="F201" s="1135" t="s">
        <v>1078</v>
      </c>
      <c r="G201" s="1135">
        <v>2</v>
      </c>
      <c r="H201" s="1135" t="s">
        <v>1627</v>
      </c>
      <c r="I201" s="1135" t="s">
        <v>1036</v>
      </c>
      <c r="J201" s="1135">
        <v>0.9</v>
      </c>
      <c r="K201" s="1135" t="s">
        <v>1786</v>
      </c>
      <c r="L201" s="1135" t="s">
        <v>1560</v>
      </c>
      <c r="M201" s="1135">
        <v>51.5</v>
      </c>
      <c r="N201" s="1135" t="s">
        <v>1039</v>
      </c>
      <c r="O201" s="1135">
        <v>1.2875000000000001</v>
      </c>
      <c r="P201" s="1135">
        <v>1.03</v>
      </c>
      <c r="Q201" s="1135">
        <v>4</v>
      </c>
      <c r="R201" s="1135">
        <v>24</v>
      </c>
      <c r="T201" s="1135">
        <v>21.2</v>
      </c>
      <c r="U201" s="1135">
        <v>3.6</v>
      </c>
      <c r="V201" s="1135" t="s">
        <v>663</v>
      </c>
      <c r="W201" s="1135">
        <v>150</v>
      </c>
      <c r="X201" s="1135">
        <v>80</v>
      </c>
      <c r="Y201" s="1135">
        <v>2</v>
      </c>
      <c r="Z201" s="1135">
        <v>4</v>
      </c>
      <c r="AA201" s="1135" t="s">
        <v>1787</v>
      </c>
      <c r="AH201" s="1135" t="s">
        <v>1511</v>
      </c>
      <c r="AJ201" s="1135">
        <v>95.06</v>
      </c>
      <c r="AK201" s="1135">
        <v>0.17</v>
      </c>
      <c r="AL201" s="1135">
        <v>0.76</v>
      </c>
      <c r="AM201" s="1136" t="s">
        <v>9545</v>
      </c>
      <c r="AN201" s="1136" t="s">
        <v>9546</v>
      </c>
      <c r="AO201" s="1136">
        <f t="shared" si="22"/>
        <v>600</v>
      </c>
      <c r="AP201" s="1136">
        <f t="shared" si="23"/>
        <v>1.7</v>
      </c>
      <c r="AQ201" s="1136" t="str">
        <f t="shared" si="24"/>
        <v>1-4-1S83°</v>
      </c>
      <c r="AR201" s="1136" t="str">
        <f t="shared" si="25"/>
        <v>30</v>
      </c>
      <c r="AS201" s="1136" t="str">
        <f t="shared" si="26"/>
        <v>223/223/OFF</v>
      </c>
      <c r="AT201" s="1136" t="str">
        <f t="shared" si="27"/>
        <v>1-4-1S83°</v>
      </c>
      <c r="AV201" s="1136" t="str">
        <f t="shared" si="28"/>
        <v>113.5.24</v>
      </c>
      <c r="AW201" s="1438">
        <f t="shared" si="29"/>
        <v>45436</v>
      </c>
    </row>
    <row r="202" spans="1:49">
      <c r="A202" s="1135" t="s">
        <v>1788</v>
      </c>
      <c r="B202" s="1135" t="s">
        <v>1557</v>
      </c>
      <c r="C202" s="1135">
        <v>500</v>
      </c>
      <c r="D202" s="1135">
        <v>1.65</v>
      </c>
      <c r="E202" s="1135" t="s">
        <v>15185</v>
      </c>
      <c r="F202" s="1135" t="s">
        <v>1048</v>
      </c>
      <c r="G202" s="1135">
        <v>2</v>
      </c>
      <c r="H202" s="1135" t="s">
        <v>1718</v>
      </c>
      <c r="I202" s="1135" t="s">
        <v>1036</v>
      </c>
      <c r="J202" s="1135">
        <v>0.9</v>
      </c>
      <c r="K202" s="1135" t="s">
        <v>1789</v>
      </c>
      <c r="L202" s="1135" t="s">
        <v>1560</v>
      </c>
      <c r="M202" s="1135">
        <v>51.5</v>
      </c>
      <c r="N202" s="1135" t="s">
        <v>1039</v>
      </c>
      <c r="O202" s="1135">
        <v>1.2875000000000001</v>
      </c>
      <c r="P202" s="1135">
        <v>1.03</v>
      </c>
      <c r="Q202" s="1135">
        <v>4</v>
      </c>
      <c r="R202" s="1135" t="s">
        <v>1790</v>
      </c>
      <c r="T202" s="1135">
        <v>21.2</v>
      </c>
      <c r="U202" s="1135">
        <v>3.6</v>
      </c>
      <c r="V202" s="1135" t="s">
        <v>663</v>
      </c>
      <c r="W202" s="1135">
        <v>150</v>
      </c>
      <c r="X202" s="1135">
        <v>80</v>
      </c>
      <c r="Y202" s="1135">
        <v>2</v>
      </c>
      <c r="Z202" s="1135">
        <v>4</v>
      </c>
      <c r="AA202" s="1135" t="s">
        <v>1791</v>
      </c>
      <c r="AH202" s="1135" t="s">
        <v>833</v>
      </c>
      <c r="AJ202" s="1135">
        <v>94.55</v>
      </c>
      <c r="AK202" s="1135">
        <v>-0.11</v>
      </c>
      <c r="AL202" s="1135">
        <v>0.91</v>
      </c>
      <c r="AM202" s="1136" t="s">
        <v>9547</v>
      </c>
      <c r="AN202" s="1136" t="s">
        <v>9548</v>
      </c>
      <c r="AO202" s="1136">
        <f t="shared" si="22"/>
        <v>500</v>
      </c>
      <c r="AP202" s="1136">
        <f t="shared" si="23"/>
        <v>1.65</v>
      </c>
      <c r="AQ202" s="1136" t="str">
        <f t="shared" si="24"/>
        <v>2-5-1S83°</v>
      </c>
      <c r="AR202" s="1136" t="str">
        <f t="shared" si="25"/>
        <v>31</v>
      </c>
      <c r="AS202" s="1136" t="str">
        <f t="shared" si="26"/>
        <v>155/OFF</v>
      </c>
      <c r="AT202" s="1136" t="str">
        <f t="shared" si="27"/>
        <v>2-5-1S83°</v>
      </c>
      <c r="AV202" s="1136" t="str">
        <f t="shared" si="28"/>
        <v>113.5.30</v>
      </c>
      <c r="AW202" s="1438">
        <f t="shared" si="29"/>
        <v>45442</v>
      </c>
    </row>
    <row r="203" spans="1:49">
      <c r="A203" s="1135" t="s">
        <v>1792</v>
      </c>
      <c r="B203" s="1135" t="s">
        <v>1557</v>
      </c>
      <c r="C203" s="1135">
        <v>600</v>
      </c>
      <c r="D203" s="1135">
        <v>1.66</v>
      </c>
      <c r="E203" s="1135" t="s">
        <v>15183</v>
      </c>
      <c r="F203" s="1135" t="s">
        <v>1078</v>
      </c>
      <c r="G203" s="1135">
        <v>2</v>
      </c>
      <c r="H203" s="1135" t="s">
        <v>1743</v>
      </c>
      <c r="I203" s="1135" t="s">
        <v>1036</v>
      </c>
      <c r="J203" s="1135">
        <v>0.9</v>
      </c>
      <c r="K203" s="1135" t="s">
        <v>1744</v>
      </c>
      <c r="L203" s="1135" t="s">
        <v>1560</v>
      </c>
      <c r="M203" s="1135">
        <v>51.5</v>
      </c>
      <c r="N203" s="1135" t="s">
        <v>1039</v>
      </c>
      <c r="O203" s="1135">
        <v>1.2875000000000001</v>
      </c>
      <c r="P203" s="1135">
        <v>1.03</v>
      </c>
      <c r="Q203" s="1135">
        <v>4</v>
      </c>
      <c r="R203" s="1135">
        <v>24</v>
      </c>
      <c r="T203" s="1135">
        <v>21.2</v>
      </c>
      <c r="U203" s="1135">
        <v>3.6</v>
      </c>
      <c r="V203" s="1135" t="s">
        <v>663</v>
      </c>
      <c r="W203" s="1135">
        <v>150</v>
      </c>
      <c r="X203" s="1135">
        <v>80</v>
      </c>
      <c r="Y203" s="1135">
        <v>2</v>
      </c>
      <c r="Z203" s="1135">
        <v>4</v>
      </c>
      <c r="AA203" s="1135" t="s">
        <v>1793</v>
      </c>
      <c r="AH203" s="1135" t="s">
        <v>864</v>
      </c>
      <c r="AJ203" s="1135">
        <v>94.62</v>
      </c>
      <c r="AK203" s="1135">
        <v>-0.24</v>
      </c>
      <c r="AL203" s="1135">
        <v>0.96</v>
      </c>
      <c r="AM203" s="1136" t="s">
        <v>9549</v>
      </c>
      <c r="AN203" s="1136" t="s">
        <v>9550</v>
      </c>
      <c r="AO203" s="1136">
        <f t="shared" ref="AO203:AO266" si="30">C203</f>
        <v>600</v>
      </c>
      <c r="AP203" s="1136">
        <f t="shared" ref="AP203:AP266" si="31">D203</f>
        <v>1.66</v>
      </c>
      <c r="AQ203" s="1136" t="str">
        <f t="shared" ref="AQ203:AQ266" si="32">E203</f>
        <v>1-4-1S83°</v>
      </c>
      <c r="AR203" s="1136" t="str">
        <f t="shared" ref="AR203:AR266" si="33">F203</f>
        <v>30</v>
      </c>
      <c r="AS203" s="1136" t="str">
        <f t="shared" ref="AS203:AS266" si="34">H203</f>
        <v>225/225/OFF</v>
      </c>
      <c r="AT203" s="1136" t="str">
        <f t="shared" ref="AT203:AT266" si="35">E203</f>
        <v>1-4-1S83°</v>
      </c>
      <c r="AV203" s="1136" t="str">
        <f t="shared" si="28"/>
        <v>113.6.24</v>
      </c>
      <c r="AW203" s="1438">
        <f t="shared" si="29"/>
        <v>45467</v>
      </c>
    </row>
    <row r="204" spans="1:49">
      <c r="A204" s="1135" t="s">
        <v>1794</v>
      </c>
      <c r="B204" s="1135" t="s">
        <v>934</v>
      </c>
      <c r="C204" s="1135">
        <v>500</v>
      </c>
      <c r="D204" s="1135">
        <v>1.7769999999999999</v>
      </c>
      <c r="E204" s="1135" t="s">
        <v>15185</v>
      </c>
      <c r="F204" s="1135" t="s">
        <v>1595</v>
      </c>
      <c r="G204" s="1135" t="s">
        <v>1095</v>
      </c>
      <c r="H204" s="1135" t="s">
        <v>1473</v>
      </c>
      <c r="I204" s="1135" t="s">
        <v>1206</v>
      </c>
      <c r="J204" s="1135">
        <v>1</v>
      </c>
      <c r="K204" s="1135" t="s">
        <v>1680</v>
      </c>
      <c r="L204" s="1135" t="s">
        <v>1270</v>
      </c>
      <c r="M204" s="1135">
        <v>51.8</v>
      </c>
      <c r="N204" s="1135" t="s">
        <v>1039</v>
      </c>
      <c r="O204" s="1135">
        <v>1.2949999999999999</v>
      </c>
      <c r="P204" s="1135">
        <v>1.036</v>
      </c>
      <c r="Q204" s="1135">
        <v>4</v>
      </c>
      <c r="R204" s="1135">
        <v>20.100000000000001</v>
      </c>
      <c r="T204" s="1135">
        <v>30</v>
      </c>
      <c r="U204" s="1135">
        <v>3.8</v>
      </c>
      <c r="V204" s="1135" t="s">
        <v>663</v>
      </c>
      <c r="W204" s="1135">
        <v>120</v>
      </c>
      <c r="X204" s="1135">
        <v>75</v>
      </c>
      <c r="Y204" s="1135">
        <v>2</v>
      </c>
      <c r="Z204" s="1135">
        <v>4</v>
      </c>
      <c r="AA204" s="1135" t="s">
        <v>1795</v>
      </c>
      <c r="AH204" s="1135" t="s">
        <v>927</v>
      </c>
      <c r="AJ204" s="1135">
        <v>16.5</v>
      </c>
      <c r="AK204" s="1135">
        <v>0.48</v>
      </c>
      <c r="AL204" s="1135">
        <v>2.1</v>
      </c>
      <c r="AM204" s="1136" t="s">
        <v>9551</v>
      </c>
      <c r="AN204" s="1136" t="s">
        <v>9552</v>
      </c>
      <c r="AO204" s="1136">
        <f t="shared" si="30"/>
        <v>500</v>
      </c>
      <c r="AP204" s="1136">
        <f t="shared" si="31"/>
        <v>1.7769999999999999</v>
      </c>
      <c r="AQ204" s="1136" t="str">
        <f t="shared" si="32"/>
        <v>2-5-1S83°</v>
      </c>
      <c r="AR204" s="1136" t="str">
        <f t="shared" si="33"/>
        <v>28</v>
      </c>
      <c r="AS204" s="1136" t="str">
        <f t="shared" si="34"/>
        <v>167/OFF</v>
      </c>
      <c r="AT204" s="1136" t="str">
        <f t="shared" si="35"/>
        <v>2-5-1S83°</v>
      </c>
      <c r="AV204" s="1136" t="str">
        <f t="shared" si="28"/>
        <v>113.6.7</v>
      </c>
      <c r="AW204" s="1438">
        <f t="shared" si="29"/>
        <v>45450</v>
      </c>
    </row>
    <row r="205" spans="1:49">
      <c r="A205" s="1135" t="s">
        <v>1796</v>
      </c>
      <c r="B205" s="1135" t="s">
        <v>1557</v>
      </c>
      <c r="C205" s="1135">
        <v>500</v>
      </c>
      <c r="D205" s="1135">
        <v>1.72</v>
      </c>
      <c r="E205" s="1135" t="s">
        <v>15183</v>
      </c>
      <c r="F205" s="1135" t="s">
        <v>1078</v>
      </c>
      <c r="G205" s="1135">
        <v>2</v>
      </c>
      <c r="H205" s="1135" t="s">
        <v>1797</v>
      </c>
      <c r="I205" s="1135" t="s">
        <v>639</v>
      </c>
      <c r="J205" s="1135">
        <v>0.8</v>
      </c>
      <c r="K205" s="1135" t="s">
        <v>1798</v>
      </c>
      <c r="L205" s="1135" t="s">
        <v>1560</v>
      </c>
      <c r="M205" s="1135">
        <v>49.5</v>
      </c>
      <c r="N205" s="1135" t="s">
        <v>1039</v>
      </c>
      <c r="O205" s="1135">
        <v>1.2375</v>
      </c>
      <c r="P205" s="1135">
        <v>0.99</v>
      </c>
      <c r="Q205" s="1135">
        <v>4</v>
      </c>
      <c r="R205" s="1135">
        <v>21</v>
      </c>
      <c r="T205" s="1135">
        <v>17</v>
      </c>
      <c r="U205" s="1135">
        <v>2</v>
      </c>
      <c r="V205" s="1135" t="s">
        <v>663</v>
      </c>
      <c r="W205" s="1135">
        <v>155</v>
      </c>
      <c r="X205" s="1135">
        <v>90</v>
      </c>
      <c r="Y205" s="1135">
        <v>1.5</v>
      </c>
      <c r="Z205" s="1135">
        <v>4</v>
      </c>
      <c r="AA205" s="1135" t="s">
        <v>1799</v>
      </c>
      <c r="AH205" s="1135" t="s">
        <v>811</v>
      </c>
      <c r="AJ205" s="1135">
        <v>93.44</v>
      </c>
      <c r="AK205" s="1135">
        <v>-0.38</v>
      </c>
      <c r="AL205" s="1135">
        <v>0.97</v>
      </c>
      <c r="AM205" s="1136" t="s">
        <v>9553</v>
      </c>
      <c r="AN205" s="1136" t="s">
        <v>9554</v>
      </c>
      <c r="AO205" s="1136">
        <f t="shared" si="30"/>
        <v>500</v>
      </c>
      <c r="AP205" s="1136">
        <f t="shared" si="31"/>
        <v>1.72</v>
      </c>
      <c r="AQ205" s="1136" t="str">
        <f t="shared" si="32"/>
        <v>1-4-1S83°</v>
      </c>
      <c r="AR205" s="1136" t="str">
        <f t="shared" si="33"/>
        <v>30</v>
      </c>
      <c r="AS205" s="1136" t="str">
        <f t="shared" si="34"/>
        <v>245/245/130</v>
      </c>
      <c r="AT205" s="1136" t="str">
        <f t="shared" si="35"/>
        <v>1-4-1S83°</v>
      </c>
      <c r="AV205" s="1136" t="str">
        <f t="shared" si="28"/>
        <v>113.6.18</v>
      </c>
      <c r="AW205" s="1438">
        <f t="shared" si="29"/>
        <v>45461</v>
      </c>
    </row>
    <row r="206" spans="1:49">
      <c r="A206" s="1135" t="s">
        <v>1800</v>
      </c>
      <c r="B206" s="1135" t="s">
        <v>932</v>
      </c>
      <c r="C206" s="1135">
        <v>600</v>
      </c>
      <c r="D206" s="1135">
        <v>1.7</v>
      </c>
      <c r="E206" s="1135" t="s">
        <v>15184</v>
      </c>
      <c r="F206" s="1135" t="s">
        <v>663</v>
      </c>
      <c r="G206" s="1135" t="s">
        <v>1034</v>
      </c>
      <c r="H206" s="1135" t="s">
        <v>1282</v>
      </c>
      <c r="I206" s="1135" t="s">
        <v>126</v>
      </c>
      <c r="J206" s="1135">
        <v>1.4</v>
      </c>
      <c r="K206" s="1135" t="s">
        <v>1633</v>
      </c>
      <c r="L206" s="1135" t="s">
        <v>1251</v>
      </c>
      <c r="M206" s="1135">
        <v>49.5</v>
      </c>
      <c r="N206" s="1135" t="s">
        <v>1039</v>
      </c>
      <c r="O206" s="1135">
        <v>1.2375</v>
      </c>
      <c r="P206" s="1135">
        <v>0.99</v>
      </c>
      <c r="Q206" s="1135">
        <v>4</v>
      </c>
      <c r="R206" s="1135">
        <v>28</v>
      </c>
      <c r="T206" s="1135">
        <v>31</v>
      </c>
      <c r="U206" s="1135">
        <v>3.3</v>
      </c>
      <c r="V206" s="1135" t="s">
        <v>663</v>
      </c>
      <c r="W206" s="1135">
        <v>110</v>
      </c>
      <c r="X206" s="1135">
        <v>70</v>
      </c>
      <c r="Y206" s="1135">
        <v>2.7</v>
      </c>
      <c r="Z206" s="1135">
        <v>4.5</v>
      </c>
      <c r="AA206" s="1135" t="s">
        <v>1801</v>
      </c>
      <c r="AH206" s="1135" t="s">
        <v>842</v>
      </c>
      <c r="AJ206" s="1135">
        <v>92.34</v>
      </c>
      <c r="AK206" s="1135">
        <v>-0.06</v>
      </c>
      <c r="AL206" s="1135">
        <v>3.48</v>
      </c>
      <c r="AM206" s="1136" t="s">
        <v>9555</v>
      </c>
      <c r="AN206" s="1136" t="s">
        <v>9556</v>
      </c>
      <c r="AO206" s="1136">
        <f t="shared" si="30"/>
        <v>600</v>
      </c>
      <c r="AP206" s="1136">
        <f t="shared" si="31"/>
        <v>1.7</v>
      </c>
      <c r="AQ206" s="1136" t="str">
        <f t="shared" si="32"/>
        <v>1-5-1S85°</v>
      </c>
      <c r="AR206" s="1136" t="str">
        <f t="shared" si="33"/>
        <v>NA</v>
      </c>
      <c r="AS206" s="1136" t="str">
        <f t="shared" si="34"/>
        <v>177/OFF</v>
      </c>
      <c r="AT206" s="1136" t="str">
        <f t="shared" si="35"/>
        <v>1-5-1S85°</v>
      </c>
      <c r="AV206" s="1136" t="str">
        <f t="shared" si="28"/>
        <v>113.6.21</v>
      </c>
      <c r="AW206" s="1438">
        <f t="shared" si="29"/>
        <v>45464</v>
      </c>
    </row>
    <row r="207" spans="1:49">
      <c r="A207" s="1135" t="s">
        <v>1802</v>
      </c>
      <c r="B207" s="1135" t="s">
        <v>1621</v>
      </c>
      <c r="C207" s="1135">
        <v>500</v>
      </c>
      <c r="D207" s="1135">
        <v>1.67</v>
      </c>
      <c r="E207" s="1135" t="s">
        <v>15189</v>
      </c>
      <c r="F207" s="1135" t="s">
        <v>1078</v>
      </c>
      <c r="G207" s="1135" t="s">
        <v>1095</v>
      </c>
      <c r="H207" s="1135" t="s">
        <v>1758</v>
      </c>
      <c r="I207" s="1135" t="s">
        <v>126</v>
      </c>
      <c r="J207" s="1135">
        <v>1.1000000000000001</v>
      </c>
      <c r="K207" s="1135" t="s">
        <v>1803</v>
      </c>
      <c r="L207" s="1135" t="s">
        <v>1623</v>
      </c>
      <c r="M207" s="1135">
        <v>51</v>
      </c>
      <c r="N207" s="1135" t="s">
        <v>1039</v>
      </c>
      <c r="O207" s="1135">
        <v>1.2750000000000001</v>
      </c>
      <c r="P207" s="1135">
        <v>1.02</v>
      </c>
      <c r="Q207" s="1135" t="s">
        <v>1804</v>
      </c>
      <c r="R207" s="1135">
        <v>28</v>
      </c>
      <c r="T207" s="1135">
        <v>12</v>
      </c>
      <c r="U207" s="1135">
        <v>4.2</v>
      </c>
      <c r="V207" s="1135" t="s">
        <v>663</v>
      </c>
      <c r="W207" s="1135">
        <v>100</v>
      </c>
      <c r="X207" s="1135">
        <v>40</v>
      </c>
      <c r="Y207" s="1135">
        <v>2.2000000000000002</v>
      </c>
      <c r="Z207" s="1135">
        <v>2.5</v>
      </c>
      <c r="AA207" s="1135" t="s">
        <v>1805</v>
      </c>
      <c r="AH207" s="1135" t="s">
        <v>634</v>
      </c>
      <c r="AJ207" s="1135">
        <v>91.5</v>
      </c>
      <c r="AK207" s="1135">
        <v>-0.72</v>
      </c>
      <c r="AL207" s="1135">
        <v>2.3199999999999998</v>
      </c>
      <c r="AM207" s="1136" t="s">
        <v>9557</v>
      </c>
      <c r="AN207" s="1136" t="s">
        <v>9558</v>
      </c>
      <c r="AO207" s="1136">
        <f t="shared" si="30"/>
        <v>500</v>
      </c>
      <c r="AP207" s="1136">
        <f t="shared" si="31"/>
        <v>1.67</v>
      </c>
      <c r="AQ207" s="1136" t="str">
        <f t="shared" si="32"/>
        <v>1-5-1S83°</v>
      </c>
      <c r="AR207" s="1136" t="str">
        <f t="shared" si="33"/>
        <v>30</v>
      </c>
      <c r="AS207" s="1136" t="str">
        <f t="shared" si="34"/>
        <v>200/200/130</v>
      </c>
      <c r="AT207" s="1136" t="str">
        <f t="shared" si="35"/>
        <v>1-5-1S83°</v>
      </c>
      <c r="AV207" s="1136" t="str">
        <f t="shared" si="28"/>
        <v>113.7.1</v>
      </c>
      <c r="AW207" s="1438">
        <f t="shared" si="29"/>
        <v>45474</v>
      </c>
    </row>
    <row r="208" spans="1:49">
      <c r="A208" s="1135" t="s">
        <v>1806</v>
      </c>
      <c r="B208" s="1135" t="s">
        <v>1517</v>
      </c>
      <c r="C208" s="1135">
        <v>500</v>
      </c>
      <c r="D208" s="1135">
        <v>1.71</v>
      </c>
      <c r="E208" s="1135" t="s">
        <v>15183</v>
      </c>
      <c r="F208" s="1135" t="s">
        <v>1048</v>
      </c>
      <c r="G208" s="1135" t="s">
        <v>1110</v>
      </c>
      <c r="H208" s="1135" t="s">
        <v>1368</v>
      </c>
      <c r="I208" s="1135" t="s">
        <v>126</v>
      </c>
      <c r="J208" s="1135">
        <v>1.4</v>
      </c>
      <c r="K208" s="1135" t="s">
        <v>1807</v>
      </c>
      <c r="L208" s="1135" t="s">
        <v>1519</v>
      </c>
      <c r="M208" s="1135">
        <v>52</v>
      </c>
      <c r="N208" s="1135" t="s">
        <v>1039</v>
      </c>
      <c r="O208" s="1135">
        <v>1.3</v>
      </c>
      <c r="P208" s="1135">
        <v>1.04</v>
      </c>
      <c r="Q208" s="1135">
        <v>3</v>
      </c>
      <c r="R208" s="1135">
        <v>23</v>
      </c>
      <c r="T208" s="1135">
        <v>29</v>
      </c>
      <c r="U208" s="1135">
        <v>3.3</v>
      </c>
      <c r="V208" s="1135" t="s">
        <v>663</v>
      </c>
      <c r="W208" s="1135">
        <v>130</v>
      </c>
      <c r="X208" s="1135">
        <v>75</v>
      </c>
      <c r="Y208" s="1135">
        <v>2.4</v>
      </c>
      <c r="Z208" s="1135">
        <v>4.5</v>
      </c>
      <c r="AA208" s="1135" t="s">
        <v>1808</v>
      </c>
      <c r="AH208" s="1135" t="s">
        <v>488</v>
      </c>
      <c r="AJ208" s="1135">
        <v>93.08</v>
      </c>
      <c r="AK208" s="1135">
        <v>-0.3</v>
      </c>
      <c r="AL208" s="1135">
        <v>0.7</v>
      </c>
      <c r="AM208" s="1136" t="s">
        <v>9559</v>
      </c>
      <c r="AN208" s="1136" t="s">
        <v>9560</v>
      </c>
      <c r="AO208" s="1136">
        <f t="shared" si="30"/>
        <v>500</v>
      </c>
      <c r="AP208" s="1136">
        <f t="shared" si="31"/>
        <v>1.71</v>
      </c>
      <c r="AQ208" s="1136" t="str">
        <f t="shared" si="32"/>
        <v>1-4-1S83°</v>
      </c>
      <c r="AR208" s="1136" t="str">
        <f t="shared" si="33"/>
        <v>31</v>
      </c>
      <c r="AS208" s="1136" t="str">
        <f t="shared" si="34"/>
        <v>210/210/OFF</v>
      </c>
      <c r="AT208" s="1136" t="str">
        <f t="shared" si="35"/>
        <v>1-4-1S83°</v>
      </c>
      <c r="AV208" s="1136" t="str">
        <f t="shared" si="28"/>
        <v>113.7.15</v>
      </c>
      <c r="AW208" s="1438">
        <f t="shared" si="29"/>
        <v>45488</v>
      </c>
    </row>
    <row r="209" spans="1:49">
      <c r="A209" s="1135" t="s">
        <v>1809</v>
      </c>
      <c r="B209" s="1135" t="s">
        <v>1739</v>
      </c>
      <c r="C209" s="1135">
        <v>600</v>
      </c>
      <c r="D209" s="1135">
        <v>1.67</v>
      </c>
      <c r="E209" s="1135" t="s">
        <v>15183</v>
      </c>
      <c r="F209" s="1135" t="s">
        <v>1048</v>
      </c>
      <c r="G209" s="1135">
        <v>1.5</v>
      </c>
      <c r="H209" s="1135" t="s">
        <v>1743</v>
      </c>
      <c r="I209" s="1135" t="s">
        <v>1036</v>
      </c>
      <c r="J209" s="1135">
        <v>0.9</v>
      </c>
      <c r="K209" s="1135" t="s">
        <v>1810</v>
      </c>
      <c r="L209" s="1135" t="s">
        <v>1741</v>
      </c>
      <c r="M209" s="1135">
        <v>54.3</v>
      </c>
      <c r="N209" s="1135" t="s">
        <v>1039</v>
      </c>
      <c r="O209" s="1135">
        <v>1.3574999999999999</v>
      </c>
      <c r="P209" s="1135">
        <v>1.0860000000000001</v>
      </c>
      <c r="Q209" s="1135">
        <v>4</v>
      </c>
      <c r="R209" s="1135" t="s">
        <v>1811</v>
      </c>
      <c r="T209" s="1135">
        <v>21.2</v>
      </c>
      <c r="U209" s="1135">
        <v>3.8</v>
      </c>
      <c r="V209" s="1135" t="s">
        <v>663</v>
      </c>
      <c r="W209" s="1135">
        <v>150</v>
      </c>
      <c r="X209" s="1135">
        <v>80</v>
      </c>
      <c r="Y209" s="1135">
        <v>3</v>
      </c>
      <c r="Z209" s="1135">
        <v>5</v>
      </c>
      <c r="AA209" s="1135" t="s">
        <v>1812</v>
      </c>
      <c r="AH209" s="1135" t="s">
        <v>661</v>
      </c>
      <c r="AJ209" s="1135">
        <v>94.55</v>
      </c>
      <c r="AK209" s="1135">
        <v>-0.21</v>
      </c>
      <c r="AL209" s="1135">
        <v>0.45</v>
      </c>
      <c r="AM209" s="1136" t="s">
        <v>9561</v>
      </c>
      <c r="AN209" s="1136" t="s">
        <v>9562</v>
      </c>
      <c r="AO209" s="1136">
        <f t="shared" si="30"/>
        <v>600</v>
      </c>
      <c r="AP209" s="1136">
        <f t="shared" si="31"/>
        <v>1.67</v>
      </c>
      <c r="AQ209" s="1136" t="str">
        <f t="shared" si="32"/>
        <v>1-4-1S83°</v>
      </c>
      <c r="AR209" s="1136" t="str">
        <f t="shared" si="33"/>
        <v>31</v>
      </c>
      <c r="AS209" s="1136" t="str">
        <f t="shared" si="34"/>
        <v>225/225/OFF</v>
      </c>
      <c r="AT209" s="1136" t="str">
        <f t="shared" si="35"/>
        <v>1-4-1S83°</v>
      </c>
      <c r="AV209" s="1136" t="str">
        <f t="shared" si="28"/>
        <v>113.8.15</v>
      </c>
      <c r="AW209" s="1438">
        <f t="shared" si="29"/>
        <v>45519</v>
      </c>
    </row>
    <row r="210" spans="1:49">
      <c r="A210" s="1135" t="s">
        <v>1813</v>
      </c>
      <c r="B210" s="1135" t="s">
        <v>1557</v>
      </c>
      <c r="C210" s="1135">
        <v>600</v>
      </c>
      <c r="D210" s="1135">
        <v>1.68</v>
      </c>
      <c r="E210" s="1135" t="s">
        <v>15183</v>
      </c>
      <c r="F210" s="1135" t="s">
        <v>1078</v>
      </c>
      <c r="G210" s="1135">
        <v>2</v>
      </c>
      <c r="H210" s="1135" t="s">
        <v>1743</v>
      </c>
      <c r="I210" s="1135" t="s">
        <v>1036</v>
      </c>
      <c r="J210" s="1135">
        <v>0.9</v>
      </c>
      <c r="K210" s="1135" t="s">
        <v>1814</v>
      </c>
      <c r="L210" s="1135" t="s">
        <v>1560</v>
      </c>
      <c r="M210" s="1135">
        <v>51.5</v>
      </c>
      <c r="N210" s="1135" t="s">
        <v>1039</v>
      </c>
      <c r="O210" s="1135">
        <v>1.2875000000000001</v>
      </c>
      <c r="P210" s="1135">
        <v>1.03</v>
      </c>
      <c r="Q210" s="1135">
        <v>4</v>
      </c>
      <c r="R210" s="1135" t="s">
        <v>1811</v>
      </c>
      <c r="T210" s="1135">
        <v>21.2</v>
      </c>
      <c r="U210" s="1135">
        <v>3.6</v>
      </c>
      <c r="V210" s="1135" t="s">
        <v>663</v>
      </c>
      <c r="W210" s="1135">
        <v>150</v>
      </c>
      <c r="X210" s="1135">
        <v>80</v>
      </c>
      <c r="Y210" s="1135">
        <v>2</v>
      </c>
      <c r="Z210" s="1135">
        <v>4</v>
      </c>
      <c r="AA210" s="1135" t="s">
        <v>1815</v>
      </c>
      <c r="AH210" s="1135" t="s">
        <v>1147</v>
      </c>
      <c r="AJ210" s="1135">
        <v>95.05</v>
      </c>
      <c r="AK210" s="1135">
        <v>-0.54</v>
      </c>
      <c r="AL210" s="1135">
        <v>0.56000000000000005</v>
      </c>
      <c r="AM210" s="1136" t="s">
        <v>9563</v>
      </c>
      <c r="AN210" s="1136" t="s">
        <v>9564</v>
      </c>
      <c r="AO210" s="1136">
        <f t="shared" si="30"/>
        <v>600</v>
      </c>
      <c r="AP210" s="1136">
        <f t="shared" si="31"/>
        <v>1.68</v>
      </c>
      <c r="AQ210" s="1136" t="str">
        <f t="shared" si="32"/>
        <v>1-4-1S83°</v>
      </c>
      <c r="AR210" s="1136" t="str">
        <f t="shared" si="33"/>
        <v>30</v>
      </c>
      <c r="AS210" s="1136" t="str">
        <f t="shared" si="34"/>
        <v>225/225/OFF</v>
      </c>
      <c r="AT210" s="1136" t="str">
        <f t="shared" si="35"/>
        <v>1-4-1S83°</v>
      </c>
      <c r="AV210" s="1136" t="str">
        <f t="shared" si="28"/>
        <v>113.8.19</v>
      </c>
      <c r="AW210" s="1438">
        <f t="shared" si="29"/>
        <v>45523</v>
      </c>
    </row>
    <row r="211" spans="1:49">
      <c r="A211" s="1135" t="s">
        <v>1816</v>
      </c>
      <c r="B211" s="1135" t="s">
        <v>1557</v>
      </c>
      <c r="C211" s="1135">
        <v>600</v>
      </c>
      <c r="D211" s="1135">
        <v>1.68</v>
      </c>
      <c r="E211" s="1135" t="s">
        <v>15183</v>
      </c>
      <c r="F211" s="1135" t="s">
        <v>1078</v>
      </c>
      <c r="G211" s="1135">
        <v>2</v>
      </c>
      <c r="H211" s="1135" t="s">
        <v>1743</v>
      </c>
      <c r="I211" s="1135" t="s">
        <v>1036</v>
      </c>
      <c r="J211" s="1135">
        <v>0.9</v>
      </c>
      <c r="K211" s="1135" t="s">
        <v>1814</v>
      </c>
      <c r="L211" s="1135" t="s">
        <v>1560</v>
      </c>
      <c r="M211" s="1135">
        <v>51.5</v>
      </c>
      <c r="N211" s="1135" t="s">
        <v>1039</v>
      </c>
      <c r="O211" s="1135">
        <v>1.2875000000000001</v>
      </c>
      <c r="P211" s="1135">
        <v>1.03</v>
      </c>
      <c r="Q211" s="1135">
        <v>4</v>
      </c>
      <c r="R211" s="1135">
        <v>28</v>
      </c>
      <c r="T211" s="1135">
        <v>21.2</v>
      </c>
      <c r="U211" s="1135">
        <v>3.6</v>
      </c>
      <c r="V211" s="1135" t="s">
        <v>663</v>
      </c>
      <c r="W211" s="1135">
        <v>150</v>
      </c>
      <c r="X211" s="1135">
        <v>80</v>
      </c>
      <c r="Y211" s="1135">
        <v>2</v>
      </c>
      <c r="Z211" s="1135">
        <v>4</v>
      </c>
      <c r="AA211" s="1135" t="s">
        <v>1817</v>
      </c>
      <c r="AH211" s="1135" t="s">
        <v>661</v>
      </c>
      <c r="AJ211" s="1135">
        <v>94.12</v>
      </c>
      <c r="AK211" s="1135">
        <v>0.79</v>
      </c>
      <c r="AL211" s="1135">
        <v>-0.04</v>
      </c>
      <c r="AM211" s="1136" t="s">
        <v>9565</v>
      </c>
      <c r="AN211" s="1136" t="s">
        <v>9566</v>
      </c>
      <c r="AO211" s="1136">
        <f t="shared" si="30"/>
        <v>600</v>
      </c>
      <c r="AP211" s="1136">
        <f t="shared" si="31"/>
        <v>1.68</v>
      </c>
      <c r="AQ211" s="1136" t="str">
        <f t="shared" si="32"/>
        <v>1-4-1S83°</v>
      </c>
      <c r="AR211" s="1136" t="str">
        <f t="shared" si="33"/>
        <v>30</v>
      </c>
      <c r="AS211" s="1136" t="str">
        <f t="shared" si="34"/>
        <v>225/225/OFF</v>
      </c>
      <c r="AT211" s="1136" t="str">
        <f t="shared" si="35"/>
        <v>1-4-1S83°</v>
      </c>
      <c r="AV211" s="1136" t="str">
        <f t="shared" si="28"/>
        <v>113.9.9</v>
      </c>
      <c r="AW211" s="1438">
        <f t="shared" si="29"/>
        <v>45544</v>
      </c>
    </row>
    <row r="212" spans="1:49">
      <c r="A212" s="1135" t="s">
        <v>1818</v>
      </c>
      <c r="B212" s="1135" t="s">
        <v>1557</v>
      </c>
      <c r="C212" s="1135">
        <v>600</v>
      </c>
      <c r="D212" s="1135">
        <v>1.66</v>
      </c>
      <c r="E212" s="1135" t="s">
        <v>15183</v>
      </c>
      <c r="F212" s="1135" t="s">
        <v>1078</v>
      </c>
      <c r="G212" s="1135">
        <v>2</v>
      </c>
      <c r="H212" s="1135" t="s">
        <v>1743</v>
      </c>
      <c r="I212" s="1135" t="s">
        <v>1036</v>
      </c>
      <c r="J212" s="1135">
        <v>1</v>
      </c>
      <c r="K212" s="1135" t="s">
        <v>1819</v>
      </c>
      <c r="L212" s="1135" t="s">
        <v>1560</v>
      </c>
      <c r="M212" s="1135">
        <v>51.5</v>
      </c>
      <c r="N212" s="1135" t="s">
        <v>1039</v>
      </c>
      <c r="O212" s="1135">
        <v>1.2875000000000001</v>
      </c>
      <c r="P212" s="1135">
        <v>1.03</v>
      </c>
      <c r="Q212" s="1135">
        <v>4</v>
      </c>
      <c r="R212" s="1135">
        <v>28</v>
      </c>
      <c r="T212" s="1135">
        <v>21.2</v>
      </c>
      <c r="U212" s="1135">
        <v>3.6</v>
      </c>
      <c r="V212" s="1135" t="s">
        <v>663</v>
      </c>
      <c r="W212" s="1135">
        <v>150</v>
      </c>
      <c r="X212" s="1135">
        <v>80</v>
      </c>
      <c r="Y212" s="1135">
        <v>2</v>
      </c>
      <c r="Z212" s="1135">
        <v>4</v>
      </c>
      <c r="AA212" s="1135" t="s">
        <v>1820</v>
      </c>
      <c r="AH212" s="1135" t="s">
        <v>1042</v>
      </c>
      <c r="AJ212" s="1135">
        <v>94.4</v>
      </c>
      <c r="AK212" s="1135">
        <v>-0.37</v>
      </c>
      <c r="AL212" s="1135">
        <v>0.83</v>
      </c>
      <c r="AM212" s="1136" t="s">
        <v>9567</v>
      </c>
      <c r="AN212" s="1136" t="s">
        <v>9568</v>
      </c>
      <c r="AO212" s="1136">
        <f t="shared" si="30"/>
        <v>600</v>
      </c>
      <c r="AP212" s="1136">
        <f t="shared" si="31"/>
        <v>1.66</v>
      </c>
      <c r="AQ212" s="1136" t="str">
        <f t="shared" si="32"/>
        <v>1-4-1S83°</v>
      </c>
      <c r="AR212" s="1136" t="str">
        <f t="shared" si="33"/>
        <v>30</v>
      </c>
      <c r="AS212" s="1136" t="str">
        <f t="shared" si="34"/>
        <v>225/225/OFF</v>
      </c>
      <c r="AT212" s="1136" t="str">
        <f t="shared" si="35"/>
        <v>1-4-1S83°</v>
      </c>
      <c r="AV212" s="1136" t="str">
        <f t="shared" si="28"/>
        <v>113.9.27</v>
      </c>
      <c r="AW212" s="1438">
        <f t="shared" si="29"/>
        <v>45562</v>
      </c>
    </row>
    <row r="213" spans="1:49">
      <c r="A213" s="1135" t="s">
        <v>1821</v>
      </c>
      <c r="B213" s="1135" t="s">
        <v>1204</v>
      </c>
      <c r="C213" s="1135">
        <v>600</v>
      </c>
      <c r="D213" s="1135">
        <v>1.42</v>
      </c>
      <c r="E213" s="1135" t="s">
        <v>663</v>
      </c>
      <c r="F213" s="1135" t="s">
        <v>1608</v>
      </c>
      <c r="G213" s="1135">
        <v>1.96</v>
      </c>
      <c r="H213" s="1135" t="s">
        <v>1328</v>
      </c>
      <c r="I213" s="1135" t="s">
        <v>1206</v>
      </c>
      <c r="J213" s="1135">
        <v>1.5</v>
      </c>
      <c r="K213" s="1135" t="s">
        <v>1822</v>
      </c>
      <c r="L213" s="1135" t="s">
        <v>1823</v>
      </c>
      <c r="M213" s="1135">
        <v>56</v>
      </c>
      <c r="N213" s="1135" t="s">
        <v>1039</v>
      </c>
      <c r="O213" s="1135">
        <v>1.4000000000000001</v>
      </c>
      <c r="P213" s="1135">
        <v>1.1200000000000001</v>
      </c>
      <c r="Q213" s="1135">
        <v>2</v>
      </c>
      <c r="R213" s="1135" t="s">
        <v>1824</v>
      </c>
      <c r="T213" s="1135" t="s">
        <v>663</v>
      </c>
      <c r="U213" s="1135">
        <v>34</v>
      </c>
      <c r="V213" s="1135" t="s">
        <v>663</v>
      </c>
      <c r="W213" s="1135" t="s">
        <v>663</v>
      </c>
      <c r="X213" s="1135" t="s">
        <v>663</v>
      </c>
      <c r="Y213" s="1135" t="s">
        <v>663</v>
      </c>
      <c r="Z213" s="1135" t="s">
        <v>663</v>
      </c>
      <c r="AA213" s="1135" t="s">
        <v>1825</v>
      </c>
      <c r="AH213" s="1135" t="s">
        <v>633</v>
      </c>
      <c r="AJ213" s="1135">
        <v>85.92</v>
      </c>
      <c r="AK213" s="1135">
        <v>-0.8</v>
      </c>
      <c r="AL213" s="1135">
        <v>1.32</v>
      </c>
      <c r="AM213" s="1136" t="s">
        <v>9569</v>
      </c>
      <c r="AN213" s="1136" t="s">
        <v>9570</v>
      </c>
      <c r="AO213" s="1136">
        <f t="shared" si="30"/>
        <v>600</v>
      </c>
      <c r="AP213" s="1136">
        <f t="shared" si="31"/>
        <v>1.42</v>
      </c>
      <c r="AQ213" s="1136" t="str">
        <f t="shared" si="32"/>
        <v>NA</v>
      </c>
      <c r="AR213" s="1136" t="str">
        <f t="shared" si="33"/>
        <v>32</v>
      </c>
      <c r="AS213" s="1136" t="str">
        <f t="shared" si="34"/>
        <v>OFF/123</v>
      </c>
      <c r="AT213" s="1136" t="str">
        <f t="shared" si="35"/>
        <v>NA</v>
      </c>
      <c r="AV213" s="1136" t="str">
        <f t="shared" si="28"/>
        <v>113.10.16</v>
      </c>
      <c r="AW213" s="1438">
        <f t="shared" si="29"/>
        <v>45581</v>
      </c>
    </row>
    <row r="214" spans="1:49">
      <c r="A214" s="1135" t="s">
        <v>1826</v>
      </c>
      <c r="B214" s="1135" t="s">
        <v>1753</v>
      </c>
      <c r="C214" s="1135">
        <v>500</v>
      </c>
      <c r="D214" s="1135">
        <v>1.7</v>
      </c>
      <c r="E214" s="1135" t="s">
        <v>15189</v>
      </c>
      <c r="F214" s="1135" t="s">
        <v>1078</v>
      </c>
      <c r="G214" s="1135" t="s">
        <v>1110</v>
      </c>
      <c r="H214" s="1135" t="s">
        <v>1754</v>
      </c>
      <c r="I214" s="1135" t="s">
        <v>639</v>
      </c>
      <c r="J214" s="1135">
        <v>1.2</v>
      </c>
      <c r="K214" s="1135" t="s">
        <v>1827</v>
      </c>
      <c r="L214" s="1135" t="s">
        <v>1828</v>
      </c>
      <c r="M214" s="1135">
        <v>49.5</v>
      </c>
      <c r="N214" s="1135" t="s">
        <v>1039</v>
      </c>
      <c r="O214" s="1135">
        <v>1.2375</v>
      </c>
      <c r="P214" s="1135">
        <v>0.99</v>
      </c>
      <c r="Q214" s="1135">
        <v>3</v>
      </c>
      <c r="R214" s="1135">
        <v>31</v>
      </c>
      <c r="T214" s="1135">
        <v>11</v>
      </c>
      <c r="U214" s="1135">
        <v>6.5</v>
      </c>
      <c r="V214" s="1135" t="s">
        <v>663</v>
      </c>
      <c r="W214" s="1135">
        <v>165</v>
      </c>
      <c r="X214" s="1135">
        <v>90</v>
      </c>
      <c r="Y214" s="1135">
        <v>2</v>
      </c>
      <c r="Z214" s="1135">
        <v>3</v>
      </c>
      <c r="AA214" s="1135" t="s">
        <v>1829</v>
      </c>
      <c r="AH214" s="1135" t="s">
        <v>1237</v>
      </c>
      <c r="AJ214" s="1135">
        <v>94.08</v>
      </c>
      <c r="AK214" s="1135">
        <v>-0.44</v>
      </c>
      <c r="AL214" s="1135">
        <v>2.46</v>
      </c>
      <c r="AM214" s="1136" t="s">
        <v>9571</v>
      </c>
      <c r="AN214" s="1136" t="s">
        <v>9572</v>
      </c>
      <c r="AO214" s="1136">
        <f t="shared" si="30"/>
        <v>500</v>
      </c>
      <c r="AP214" s="1136">
        <f t="shared" si="31"/>
        <v>1.7</v>
      </c>
      <c r="AQ214" s="1136" t="str">
        <f t="shared" si="32"/>
        <v>1-5-1S83°</v>
      </c>
      <c r="AR214" s="1136" t="str">
        <f t="shared" si="33"/>
        <v>30</v>
      </c>
      <c r="AS214" s="1136" t="str">
        <f t="shared" si="34"/>
        <v>180/180/OFF</v>
      </c>
      <c r="AT214" s="1136" t="str">
        <f t="shared" si="35"/>
        <v>1-5-1S83°</v>
      </c>
      <c r="AV214" s="1136" t="str">
        <f t="shared" si="28"/>
        <v>113.10.31</v>
      </c>
      <c r="AW214" s="1438">
        <f t="shared" si="29"/>
        <v>45596</v>
      </c>
    </row>
    <row r="215" spans="1:49">
      <c r="A215" s="1135" t="s">
        <v>1830</v>
      </c>
      <c r="B215" s="1135" t="s">
        <v>932</v>
      </c>
      <c r="C215" s="1135">
        <v>550</v>
      </c>
      <c r="D215" s="1135">
        <v>1.72</v>
      </c>
      <c r="E215" s="1135" t="s">
        <v>15183</v>
      </c>
      <c r="F215" s="1135" t="s">
        <v>1078</v>
      </c>
      <c r="G215" s="1135" t="s">
        <v>1034</v>
      </c>
      <c r="H215" s="1135" t="s">
        <v>1320</v>
      </c>
      <c r="I215" s="1135" t="s">
        <v>126</v>
      </c>
      <c r="J215" s="1135">
        <v>1</v>
      </c>
      <c r="K215" s="1135" t="s">
        <v>1831</v>
      </c>
      <c r="L215" s="1135" t="s">
        <v>1072</v>
      </c>
      <c r="M215" s="1135">
        <v>49.5</v>
      </c>
      <c r="N215" s="1135" t="s">
        <v>1039</v>
      </c>
      <c r="O215" s="1135">
        <v>1.2375</v>
      </c>
      <c r="P215" s="1135">
        <v>0.99</v>
      </c>
      <c r="Q215" s="1135">
        <v>4</v>
      </c>
      <c r="R215" s="1135">
        <v>28</v>
      </c>
      <c r="T215" s="1135">
        <v>31</v>
      </c>
      <c r="U215" s="1135">
        <v>3.3</v>
      </c>
      <c r="V215" s="1135" t="s">
        <v>663</v>
      </c>
      <c r="W215" s="1135">
        <v>110</v>
      </c>
      <c r="X215" s="1135">
        <v>70</v>
      </c>
      <c r="Y215" s="1135">
        <v>2.7</v>
      </c>
      <c r="Z215" s="1135">
        <v>4.5</v>
      </c>
      <c r="AA215" s="1135" t="s">
        <v>1832</v>
      </c>
      <c r="AH215" s="1135" t="s">
        <v>833</v>
      </c>
      <c r="AJ215" s="1135">
        <v>92.96</v>
      </c>
      <c r="AK215" s="1135">
        <v>-0.16</v>
      </c>
      <c r="AL215" s="1135">
        <v>0.27</v>
      </c>
      <c r="AM215" s="1136" t="s">
        <v>9573</v>
      </c>
      <c r="AN215" s="1136" t="s">
        <v>9574</v>
      </c>
      <c r="AO215" s="1136">
        <f t="shared" si="30"/>
        <v>550</v>
      </c>
      <c r="AP215" s="1136">
        <f t="shared" si="31"/>
        <v>1.72</v>
      </c>
      <c r="AQ215" s="1136" t="str">
        <f t="shared" si="32"/>
        <v>1-4-1S83°</v>
      </c>
      <c r="AR215" s="1136" t="str">
        <f t="shared" si="33"/>
        <v>30</v>
      </c>
      <c r="AS215" s="1136" t="str">
        <f t="shared" si="34"/>
        <v>230/230/OFF</v>
      </c>
      <c r="AT215" s="1136" t="str">
        <f t="shared" si="35"/>
        <v>1-4-1S83°</v>
      </c>
      <c r="AV215" s="1136" t="str">
        <f t="shared" si="28"/>
        <v>113.11.15</v>
      </c>
      <c r="AW215" s="1438">
        <f t="shared" si="29"/>
        <v>45611</v>
      </c>
    </row>
    <row r="216" spans="1:49">
      <c r="A216" s="1135" t="s">
        <v>1833</v>
      </c>
      <c r="B216" s="1135" t="s">
        <v>932</v>
      </c>
      <c r="C216" s="1135">
        <v>600</v>
      </c>
      <c r="D216" s="1135">
        <v>1.73</v>
      </c>
      <c r="E216" s="1135" t="s">
        <v>15183</v>
      </c>
      <c r="F216" s="1135" t="s">
        <v>1069</v>
      </c>
      <c r="G216" s="1135" t="s">
        <v>1034</v>
      </c>
      <c r="H216" s="1135" t="s">
        <v>1834</v>
      </c>
      <c r="I216" s="1135" t="s">
        <v>126</v>
      </c>
      <c r="J216" s="1135">
        <v>0.7</v>
      </c>
      <c r="K216" s="1135" t="s">
        <v>1831</v>
      </c>
      <c r="L216" s="1135" t="s">
        <v>1072</v>
      </c>
      <c r="M216" s="1135">
        <v>49.7</v>
      </c>
      <c r="N216" s="1135" t="s">
        <v>1039</v>
      </c>
      <c r="O216" s="1135">
        <v>1.2425000000000002</v>
      </c>
      <c r="P216" s="1135">
        <v>0.99400000000000011</v>
      </c>
      <c r="Q216" s="1135">
        <v>4</v>
      </c>
      <c r="R216" s="1135">
        <v>25</v>
      </c>
      <c r="T216" s="1135">
        <v>19.5</v>
      </c>
      <c r="U216" s="1135">
        <v>1.9</v>
      </c>
      <c r="V216" s="1135" t="s">
        <v>663</v>
      </c>
      <c r="W216" s="1135">
        <v>50</v>
      </c>
      <c r="X216" s="1135" t="s">
        <v>1497</v>
      </c>
      <c r="Y216" s="1135">
        <v>2</v>
      </c>
      <c r="Z216" s="1135">
        <v>2.5</v>
      </c>
      <c r="AA216" s="1135" t="s">
        <v>1835</v>
      </c>
      <c r="AH216" s="1135" t="s">
        <v>944</v>
      </c>
      <c r="AJ216" s="1135">
        <v>92.54</v>
      </c>
      <c r="AK216" s="1135">
        <v>-0.43</v>
      </c>
      <c r="AL216" s="1135">
        <v>0.25</v>
      </c>
      <c r="AM216" s="1136" t="s">
        <v>9575</v>
      </c>
      <c r="AN216" s="1136" t="s">
        <v>9576</v>
      </c>
      <c r="AO216" s="1136">
        <f t="shared" si="30"/>
        <v>600</v>
      </c>
      <c r="AP216" s="1136">
        <f t="shared" si="31"/>
        <v>1.73</v>
      </c>
      <c r="AQ216" s="1136" t="str">
        <f t="shared" si="32"/>
        <v>1-4-1S83°</v>
      </c>
      <c r="AR216" s="1136" t="str">
        <f t="shared" si="33"/>
        <v>31.5</v>
      </c>
      <c r="AS216" s="1136" t="str">
        <f t="shared" si="34"/>
        <v>245/245/140</v>
      </c>
      <c r="AT216" s="1136" t="str">
        <f t="shared" si="35"/>
        <v>1-4-1S83°</v>
      </c>
      <c r="AV216" s="1136" t="str">
        <f t="shared" si="28"/>
        <v>112.12.13</v>
      </c>
      <c r="AW216" s="1438">
        <f t="shared" si="29"/>
        <v>45273</v>
      </c>
    </row>
    <row r="217" spans="1:49">
      <c r="A217" s="1135" t="s">
        <v>1836</v>
      </c>
      <c r="B217" s="1135" t="s">
        <v>1621</v>
      </c>
      <c r="C217" s="1135">
        <v>500</v>
      </c>
      <c r="D217" s="1135">
        <v>1.69</v>
      </c>
      <c r="E217" s="1135" t="s">
        <v>15189</v>
      </c>
      <c r="F217" s="1135" t="s">
        <v>1078</v>
      </c>
      <c r="G217" s="1135" t="s">
        <v>1095</v>
      </c>
      <c r="H217" s="1135" t="s">
        <v>1758</v>
      </c>
      <c r="I217" s="1135" t="s">
        <v>126</v>
      </c>
      <c r="J217" s="1135">
        <v>1</v>
      </c>
      <c r="K217" s="1135" t="s">
        <v>1837</v>
      </c>
      <c r="L217" s="1135" t="s">
        <v>1623</v>
      </c>
      <c r="M217" s="1135">
        <v>51</v>
      </c>
      <c r="N217" s="1135" t="s">
        <v>1039</v>
      </c>
      <c r="O217" s="1135">
        <v>1.2750000000000001</v>
      </c>
      <c r="P217" s="1135">
        <v>1.02</v>
      </c>
      <c r="Q217" s="1135">
        <v>2.8</v>
      </c>
      <c r="R217" s="1135">
        <v>28</v>
      </c>
      <c r="T217" s="1135">
        <v>12</v>
      </c>
      <c r="U217" s="1135">
        <v>4.2</v>
      </c>
      <c r="V217" s="1135" t="s">
        <v>663</v>
      </c>
      <c r="W217" s="1135">
        <v>100</v>
      </c>
      <c r="X217" s="1135">
        <v>40</v>
      </c>
      <c r="Y217" s="1135">
        <v>2.2000000000000002</v>
      </c>
      <c r="Z217" s="1135">
        <v>2.5</v>
      </c>
      <c r="AA217" s="1135" t="s">
        <v>1838</v>
      </c>
      <c r="AH217" s="1135" t="s">
        <v>1332</v>
      </c>
      <c r="AJ217" s="1135">
        <v>98.07</v>
      </c>
      <c r="AK217" s="1135">
        <v>-0.35</v>
      </c>
      <c r="AL217" s="1135">
        <v>0.2</v>
      </c>
      <c r="AM217" s="1136" t="s">
        <v>9577</v>
      </c>
      <c r="AN217" s="1136" t="s">
        <v>9578</v>
      </c>
      <c r="AO217" s="1136">
        <f t="shared" si="30"/>
        <v>500</v>
      </c>
      <c r="AP217" s="1136">
        <f t="shared" si="31"/>
        <v>1.69</v>
      </c>
      <c r="AQ217" s="1136" t="str">
        <f t="shared" si="32"/>
        <v>1-5-1S83°</v>
      </c>
      <c r="AR217" s="1136" t="str">
        <f t="shared" si="33"/>
        <v>30</v>
      </c>
      <c r="AS217" s="1136" t="str">
        <f t="shared" si="34"/>
        <v>200/200/130</v>
      </c>
      <c r="AT217" s="1136" t="str">
        <f t="shared" si="35"/>
        <v>1-5-1S83°</v>
      </c>
      <c r="AV217" s="1136" t="str">
        <f t="shared" si="28"/>
        <v>113.12.2</v>
      </c>
      <c r="AW217" s="1438">
        <f t="shared" si="29"/>
        <v>45628</v>
      </c>
    </row>
    <row r="218" spans="1:49">
      <c r="A218" s="1135" t="s">
        <v>1839</v>
      </c>
      <c r="B218" s="1135" t="s">
        <v>1739</v>
      </c>
      <c r="C218" s="1135">
        <v>600</v>
      </c>
      <c r="D218" s="1135">
        <v>1.67</v>
      </c>
      <c r="E218" s="1135" t="s">
        <v>15183</v>
      </c>
      <c r="F218" s="1135" t="s">
        <v>1048</v>
      </c>
      <c r="G218" s="1135">
        <v>4</v>
      </c>
      <c r="H218" s="1135" t="s">
        <v>1743</v>
      </c>
      <c r="I218" s="1135" t="s">
        <v>1036</v>
      </c>
      <c r="J218" s="1135">
        <v>0.8</v>
      </c>
      <c r="K218" s="1135" t="s">
        <v>1840</v>
      </c>
      <c r="L218" s="1135" t="s">
        <v>1741</v>
      </c>
      <c r="M218" s="1135">
        <v>54.3</v>
      </c>
      <c r="N218" s="1135" t="s">
        <v>1039</v>
      </c>
      <c r="O218" s="1135">
        <v>1.3574999999999999</v>
      </c>
      <c r="P218" s="1135">
        <v>1.0860000000000001</v>
      </c>
      <c r="Q218" s="1135">
        <v>4</v>
      </c>
      <c r="R218" s="1135">
        <v>28</v>
      </c>
      <c r="T218" s="1135">
        <v>21.2</v>
      </c>
      <c r="U218" s="1135">
        <v>3.8</v>
      </c>
      <c r="V218" s="1135" t="s">
        <v>663</v>
      </c>
      <c r="W218" s="1135">
        <v>150</v>
      </c>
      <c r="X218" s="1135">
        <v>80</v>
      </c>
      <c r="Y218" s="1135">
        <v>3</v>
      </c>
      <c r="Z218" s="1135">
        <v>5</v>
      </c>
      <c r="AA218" s="1135" t="s">
        <v>1841</v>
      </c>
      <c r="AH218" s="1135" t="s">
        <v>1084</v>
      </c>
      <c r="AJ218" s="1135">
        <v>93.3</v>
      </c>
      <c r="AK218" s="1135">
        <v>-7.0000000000000007E-2</v>
      </c>
      <c r="AL218" s="1135">
        <v>0.45</v>
      </c>
      <c r="AM218" s="1136" t="s">
        <v>9579</v>
      </c>
      <c r="AN218" s="1136" t="s">
        <v>9580</v>
      </c>
      <c r="AO218" s="1136">
        <f t="shared" si="30"/>
        <v>600</v>
      </c>
      <c r="AP218" s="1136">
        <f t="shared" si="31"/>
        <v>1.67</v>
      </c>
      <c r="AQ218" s="1136" t="str">
        <f t="shared" si="32"/>
        <v>1-4-1S83°</v>
      </c>
      <c r="AR218" s="1136" t="str">
        <f t="shared" si="33"/>
        <v>31</v>
      </c>
      <c r="AS218" s="1136" t="str">
        <f t="shared" si="34"/>
        <v>225/225/OFF</v>
      </c>
      <c r="AT218" s="1136" t="str">
        <f t="shared" si="35"/>
        <v>1-4-1S83°</v>
      </c>
      <c r="AV218" s="1136" t="str">
        <f t="shared" si="28"/>
        <v>113.12.19</v>
      </c>
      <c r="AW218" s="1438">
        <f t="shared" si="29"/>
        <v>45645</v>
      </c>
    </row>
    <row r="219" spans="1:49">
      <c r="A219" s="1135" t="s">
        <v>1842</v>
      </c>
      <c r="B219" s="1135" t="s">
        <v>1753</v>
      </c>
      <c r="C219" s="1135">
        <v>500</v>
      </c>
      <c r="D219" s="1135">
        <v>1.7</v>
      </c>
      <c r="E219" s="1135" t="s">
        <v>15189</v>
      </c>
      <c r="F219" s="1135" t="s">
        <v>1078</v>
      </c>
      <c r="G219" s="1135" t="s">
        <v>1110</v>
      </c>
      <c r="H219" s="1135" t="s">
        <v>1754</v>
      </c>
      <c r="I219" s="1135" t="s">
        <v>639</v>
      </c>
      <c r="J219" s="1135">
        <v>1.2</v>
      </c>
      <c r="K219" s="1135" t="s">
        <v>1843</v>
      </c>
      <c r="L219" s="1135" t="s">
        <v>1450</v>
      </c>
      <c r="M219" s="1135">
        <v>49.5</v>
      </c>
      <c r="N219" s="1135" t="s">
        <v>1039</v>
      </c>
      <c r="O219" s="1135">
        <v>1.2375</v>
      </c>
      <c r="P219" s="1135">
        <v>0.99</v>
      </c>
      <c r="Q219" s="1135">
        <v>3</v>
      </c>
      <c r="R219" s="1135">
        <v>31</v>
      </c>
      <c r="T219" s="1135">
        <v>11</v>
      </c>
      <c r="U219" s="1135">
        <v>6.5</v>
      </c>
      <c r="V219" s="1135" t="s">
        <v>663</v>
      </c>
      <c r="W219" s="1135">
        <v>165</v>
      </c>
      <c r="X219" s="1135">
        <v>90</v>
      </c>
      <c r="Y219" s="1135">
        <v>2</v>
      </c>
      <c r="Z219" s="1135">
        <v>3</v>
      </c>
      <c r="AA219" s="1135" t="s">
        <v>1844</v>
      </c>
      <c r="AH219" s="1135" t="s">
        <v>944</v>
      </c>
      <c r="AJ219" s="1135">
        <v>93.03</v>
      </c>
      <c r="AK219" s="1135">
        <v>-0.54</v>
      </c>
      <c r="AL219" s="1135">
        <v>2.65</v>
      </c>
      <c r="AM219" s="1136" t="s">
        <v>9581</v>
      </c>
      <c r="AN219" s="1136" t="s">
        <v>9582</v>
      </c>
      <c r="AO219" s="1136">
        <f t="shared" si="30"/>
        <v>500</v>
      </c>
      <c r="AP219" s="1136">
        <f t="shared" si="31"/>
        <v>1.7</v>
      </c>
      <c r="AQ219" s="1136" t="str">
        <f t="shared" si="32"/>
        <v>1-5-1S83°</v>
      </c>
      <c r="AR219" s="1136" t="str">
        <f t="shared" si="33"/>
        <v>30</v>
      </c>
      <c r="AS219" s="1136" t="str">
        <f t="shared" si="34"/>
        <v>180/180/OFF</v>
      </c>
      <c r="AT219" s="1136" t="str">
        <f t="shared" si="35"/>
        <v>1-5-1S83°</v>
      </c>
      <c r="AV219" s="1136" t="str">
        <f t="shared" si="28"/>
        <v>114.1.6</v>
      </c>
      <c r="AW219" s="1438">
        <f t="shared" si="29"/>
        <v>45663</v>
      </c>
    </row>
    <row r="220" spans="1:49">
      <c r="A220" s="1135" t="s">
        <v>1845</v>
      </c>
      <c r="B220" s="1135" t="s">
        <v>932</v>
      </c>
      <c r="C220" s="1135">
        <v>600</v>
      </c>
      <c r="D220" s="1135">
        <v>1.73</v>
      </c>
      <c r="E220" s="1135" t="s">
        <v>15183</v>
      </c>
      <c r="F220" s="1135" t="s">
        <v>1069</v>
      </c>
      <c r="G220" s="1135" t="s">
        <v>1034</v>
      </c>
      <c r="H220" s="1135" t="s">
        <v>1834</v>
      </c>
      <c r="I220" s="1135" t="s">
        <v>126</v>
      </c>
      <c r="J220" s="1135">
        <v>0.7</v>
      </c>
      <c r="K220" s="1135" t="s">
        <v>1846</v>
      </c>
      <c r="L220" s="1135" t="s">
        <v>1072</v>
      </c>
      <c r="M220" s="1135">
        <v>49.7</v>
      </c>
      <c r="N220" s="1135" t="s">
        <v>1039</v>
      </c>
      <c r="O220" s="1135">
        <v>1.2425000000000002</v>
      </c>
      <c r="P220" s="1135">
        <v>0.99400000000000011</v>
      </c>
      <c r="Q220" s="1135">
        <v>4</v>
      </c>
      <c r="R220" s="1135">
        <v>25</v>
      </c>
      <c r="T220" s="1135">
        <v>19.5</v>
      </c>
      <c r="U220" s="1135">
        <v>1.9</v>
      </c>
      <c r="V220" s="1135" t="s">
        <v>663</v>
      </c>
      <c r="W220" s="1135">
        <v>50</v>
      </c>
      <c r="X220" s="1135" t="s">
        <v>1497</v>
      </c>
      <c r="Y220" s="1135">
        <v>2</v>
      </c>
      <c r="Z220" s="1135">
        <v>2.5</v>
      </c>
      <c r="AA220" s="1135" t="s">
        <v>1847</v>
      </c>
      <c r="AH220" s="1135" t="s">
        <v>472</v>
      </c>
      <c r="AJ220" s="1135">
        <v>91.11</v>
      </c>
      <c r="AK220" s="1135">
        <v>-0.08</v>
      </c>
      <c r="AL220" s="1135">
        <v>0.54</v>
      </c>
      <c r="AM220" s="1136" t="s">
        <v>931</v>
      </c>
      <c r="AN220" s="1136" t="s">
        <v>9583</v>
      </c>
      <c r="AO220" s="1136">
        <f t="shared" si="30"/>
        <v>600</v>
      </c>
      <c r="AP220" s="1136">
        <f t="shared" si="31"/>
        <v>1.73</v>
      </c>
      <c r="AQ220" s="1136" t="str">
        <f t="shared" si="32"/>
        <v>1-4-1S83°</v>
      </c>
      <c r="AR220" s="1136" t="str">
        <f t="shared" si="33"/>
        <v>31.5</v>
      </c>
      <c r="AS220" s="1136" t="str">
        <f t="shared" si="34"/>
        <v>245/245/140</v>
      </c>
      <c r="AT220" s="1136" t="str">
        <f t="shared" si="35"/>
        <v>1-4-1S83°</v>
      </c>
      <c r="AV220" s="1136" t="str">
        <f t="shared" si="28"/>
        <v>114.1.27</v>
      </c>
      <c r="AW220" s="1438">
        <f t="shared" si="29"/>
        <v>45684</v>
      </c>
    </row>
    <row r="221" spans="1:49">
      <c r="A221" s="1135" t="s">
        <v>1848</v>
      </c>
      <c r="B221" s="1135" t="s">
        <v>934</v>
      </c>
      <c r="C221" s="1135">
        <v>500</v>
      </c>
      <c r="D221" s="1135">
        <v>1.7949999999999999</v>
      </c>
      <c r="E221" s="1135" t="s">
        <v>15183</v>
      </c>
      <c r="F221" s="1135" t="s">
        <v>1078</v>
      </c>
      <c r="G221" s="1135" t="s">
        <v>1095</v>
      </c>
      <c r="H221" s="1135" t="s">
        <v>1249</v>
      </c>
      <c r="I221" s="1135" t="s">
        <v>126</v>
      </c>
      <c r="J221" s="1135">
        <v>1</v>
      </c>
      <c r="K221" s="1135" t="s">
        <v>1680</v>
      </c>
      <c r="L221" s="1135" t="s">
        <v>1270</v>
      </c>
      <c r="M221" s="1135">
        <v>51.8</v>
      </c>
      <c r="N221" s="1135" t="s">
        <v>1039</v>
      </c>
      <c r="O221" s="1135">
        <v>1.2949999999999999</v>
      </c>
      <c r="P221" s="1135">
        <v>1.036</v>
      </c>
      <c r="Q221" s="1135">
        <v>4</v>
      </c>
      <c r="R221" s="1135">
        <v>20.100000000000001</v>
      </c>
      <c r="T221" s="1135">
        <v>30</v>
      </c>
      <c r="U221" s="1135">
        <v>3.8</v>
      </c>
      <c r="V221" s="1135" t="s">
        <v>663</v>
      </c>
      <c r="W221" s="1135">
        <v>120</v>
      </c>
      <c r="X221" s="1135">
        <v>75</v>
      </c>
      <c r="Y221" s="1135">
        <v>2</v>
      </c>
      <c r="Z221" s="1135">
        <v>4</v>
      </c>
      <c r="AA221" s="1135" t="s">
        <v>1847</v>
      </c>
      <c r="AH221" s="1135" t="s">
        <v>1849</v>
      </c>
      <c r="AJ221" s="1135">
        <v>16.649999999999999</v>
      </c>
      <c r="AK221" s="1135">
        <v>0.7</v>
      </c>
      <c r="AL221" s="1135">
        <v>1.89</v>
      </c>
      <c r="AM221" s="1136" t="s">
        <v>933</v>
      </c>
      <c r="AN221" s="1136" t="s">
        <v>9584</v>
      </c>
      <c r="AO221" s="1136">
        <f t="shared" si="30"/>
        <v>500</v>
      </c>
      <c r="AP221" s="1136">
        <f t="shared" si="31"/>
        <v>1.7949999999999999</v>
      </c>
      <c r="AQ221" s="1136" t="str">
        <f t="shared" si="32"/>
        <v>1-4-1S83°</v>
      </c>
      <c r="AR221" s="1136" t="str">
        <f t="shared" si="33"/>
        <v>30</v>
      </c>
      <c r="AS221" s="1136" t="str">
        <f t="shared" si="34"/>
        <v>215/215/OFF</v>
      </c>
      <c r="AT221" s="1136" t="str">
        <f t="shared" si="35"/>
        <v>1-4-1S83°</v>
      </c>
      <c r="AV221" s="1136" t="str">
        <f t="shared" si="28"/>
        <v>114.1.27</v>
      </c>
      <c r="AW221" s="1438">
        <f t="shared" si="29"/>
        <v>45684</v>
      </c>
    </row>
    <row r="222" spans="1:49">
      <c r="A222" s="1135" t="s">
        <v>1850</v>
      </c>
      <c r="B222" s="1135" t="s">
        <v>1127</v>
      </c>
      <c r="C222" s="1135">
        <v>550</v>
      </c>
      <c r="D222" s="1135">
        <v>1.645</v>
      </c>
      <c r="E222" s="1135" t="s">
        <v>15183</v>
      </c>
      <c r="F222" s="1135" t="s">
        <v>1048</v>
      </c>
      <c r="G222" s="1135" t="s">
        <v>1034</v>
      </c>
      <c r="H222" s="1135" t="s">
        <v>1128</v>
      </c>
      <c r="I222" s="1135" t="s">
        <v>126</v>
      </c>
      <c r="J222" s="1135">
        <v>0.5</v>
      </c>
      <c r="K222" s="1135" t="s">
        <v>1414</v>
      </c>
      <c r="L222" s="1135" t="s">
        <v>1130</v>
      </c>
      <c r="M222" s="1135">
        <v>51.5</v>
      </c>
      <c r="N222" s="1135" t="s">
        <v>1039</v>
      </c>
      <c r="O222" s="1135">
        <v>1.2875000000000001</v>
      </c>
      <c r="P222" s="1135">
        <v>1.03</v>
      </c>
      <c r="Q222" s="1135" t="s">
        <v>1415</v>
      </c>
      <c r="R222" s="1135">
        <v>23</v>
      </c>
      <c r="T222" s="1135">
        <v>21</v>
      </c>
      <c r="U222" s="1135">
        <v>3.3</v>
      </c>
      <c r="V222" s="1135" t="s">
        <v>663</v>
      </c>
      <c r="W222" s="1135">
        <v>125</v>
      </c>
      <c r="X222" s="1135" t="s">
        <v>1224</v>
      </c>
      <c r="Y222" s="1135">
        <v>1.8</v>
      </c>
      <c r="Z222" s="1135">
        <v>4</v>
      </c>
      <c r="AA222" s="1135" t="s">
        <v>1851</v>
      </c>
      <c r="AH222" s="1135" t="s">
        <v>959</v>
      </c>
      <c r="AM222" s="1136" t="s">
        <v>9585</v>
      </c>
      <c r="AN222" s="1136" t="s">
        <v>9586</v>
      </c>
      <c r="AO222" s="1136">
        <f t="shared" si="30"/>
        <v>550</v>
      </c>
      <c r="AP222" s="1136">
        <f t="shared" si="31"/>
        <v>1.645</v>
      </c>
      <c r="AQ222" s="1136" t="str">
        <f t="shared" si="32"/>
        <v>1-4-1S83°</v>
      </c>
      <c r="AR222" s="1136" t="str">
        <f t="shared" si="33"/>
        <v>31</v>
      </c>
      <c r="AS222" s="1136" t="str">
        <f t="shared" si="34"/>
        <v>237/237/OFF</v>
      </c>
      <c r="AT222" s="1136" t="str">
        <f t="shared" si="35"/>
        <v>1-4-1S83°</v>
      </c>
      <c r="AV222" s="1136" t="str">
        <f t="shared" si="28"/>
        <v>109.1.21</v>
      </c>
      <c r="AW222" s="1438">
        <f t="shared" si="29"/>
        <v>43851</v>
      </c>
    </row>
    <row r="223" spans="1:49">
      <c r="A223" s="1135" t="s">
        <v>1852</v>
      </c>
      <c r="B223" s="1135" t="s">
        <v>1127</v>
      </c>
      <c r="C223" s="1135">
        <v>550</v>
      </c>
      <c r="D223" s="1135">
        <v>1.645</v>
      </c>
      <c r="E223" s="1135" t="s">
        <v>15183</v>
      </c>
      <c r="F223" s="1135" t="s">
        <v>1412</v>
      </c>
      <c r="G223" s="1135" t="s">
        <v>1034</v>
      </c>
      <c r="H223" s="1135" t="s">
        <v>1128</v>
      </c>
      <c r="I223" s="1135" t="s">
        <v>126</v>
      </c>
      <c r="J223" s="1135">
        <v>0.6</v>
      </c>
      <c r="K223" s="1135" t="s">
        <v>1414</v>
      </c>
      <c r="L223" s="1135" t="s">
        <v>1130</v>
      </c>
      <c r="M223" s="1135">
        <v>51.5</v>
      </c>
      <c r="N223" s="1135" t="s">
        <v>1039</v>
      </c>
      <c r="O223" s="1135">
        <v>1.2875000000000001</v>
      </c>
      <c r="P223" s="1135">
        <v>1.03</v>
      </c>
      <c r="Q223" s="1135" t="s">
        <v>1415</v>
      </c>
      <c r="R223" s="1135">
        <v>23</v>
      </c>
      <c r="T223" s="1135">
        <v>21</v>
      </c>
      <c r="U223" s="1135">
        <v>3.3</v>
      </c>
      <c r="V223" s="1135" t="s">
        <v>663</v>
      </c>
      <c r="W223" s="1135">
        <v>125</v>
      </c>
      <c r="X223" s="1135">
        <v>85</v>
      </c>
      <c r="Y223" s="1135">
        <v>1.8</v>
      </c>
      <c r="Z223" s="1135">
        <v>4</v>
      </c>
      <c r="AA223" s="1135" t="s">
        <v>1853</v>
      </c>
      <c r="AH223" s="1135" t="s">
        <v>969</v>
      </c>
      <c r="AM223" s="1136" t="s">
        <v>9587</v>
      </c>
      <c r="AN223" s="1136" t="s">
        <v>9588</v>
      </c>
      <c r="AO223" s="1136">
        <f t="shared" si="30"/>
        <v>550</v>
      </c>
      <c r="AP223" s="1136">
        <f t="shared" si="31"/>
        <v>1.645</v>
      </c>
      <c r="AQ223" s="1136" t="str">
        <f t="shared" si="32"/>
        <v>1-4-1S83°</v>
      </c>
      <c r="AR223" s="1136" t="str">
        <f t="shared" si="33"/>
        <v>30.7</v>
      </c>
      <c r="AS223" s="1136" t="str">
        <f t="shared" si="34"/>
        <v>237/237/OFF</v>
      </c>
      <c r="AT223" s="1136" t="str">
        <f t="shared" si="35"/>
        <v>1-4-1S83°</v>
      </c>
      <c r="AV223" s="1136" t="str">
        <f t="shared" si="28"/>
        <v>109.7.28</v>
      </c>
      <c r="AW223" s="1438">
        <f t="shared" si="29"/>
        <v>44040</v>
      </c>
    </row>
    <row r="224" spans="1:49">
      <c r="A224" s="1135" t="s">
        <v>1032</v>
      </c>
      <c r="B224" s="1135" t="s">
        <v>1033</v>
      </c>
      <c r="C224" s="1135">
        <v>650</v>
      </c>
      <c r="D224" s="1135">
        <v>1.64</v>
      </c>
      <c r="E224" s="1135" t="s">
        <v>15182</v>
      </c>
      <c r="F224" s="1135" t="s">
        <v>663</v>
      </c>
      <c r="G224" s="1135" t="s">
        <v>1034</v>
      </c>
      <c r="H224" s="1135" t="s">
        <v>1035</v>
      </c>
      <c r="I224" s="1135" t="s">
        <v>1036</v>
      </c>
      <c r="J224" s="1135">
        <v>0.7</v>
      </c>
      <c r="K224" s="1135" t="s">
        <v>1037</v>
      </c>
      <c r="L224" s="1135" t="s">
        <v>1038</v>
      </c>
      <c r="M224" s="1135">
        <v>51.5</v>
      </c>
      <c r="N224" s="1135" t="s">
        <v>1039</v>
      </c>
      <c r="O224" s="1135">
        <v>1.2875000000000001</v>
      </c>
      <c r="P224" s="1135">
        <v>1.03</v>
      </c>
      <c r="Q224" s="1135" t="s">
        <v>1040</v>
      </c>
      <c r="R224" s="1135">
        <v>20.5</v>
      </c>
      <c r="T224" s="1135">
        <v>21.2</v>
      </c>
      <c r="U224" s="1135">
        <v>3.6</v>
      </c>
      <c r="V224" s="1135" t="s">
        <v>663</v>
      </c>
      <c r="W224" s="1135">
        <v>150</v>
      </c>
      <c r="X224" s="1135">
        <v>75</v>
      </c>
      <c r="Y224" s="1135">
        <v>2</v>
      </c>
      <c r="Z224" s="1135">
        <v>4</v>
      </c>
      <c r="AA224" s="1135" t="s">
        <v>1041</v>
      </c>
      <c r="AH224" s="1135" t="s">
        <v>1042</v>
      </c>
      <c r="AM224" s="1136" t="s">
        <v>9589</v>
      </c>
      <c r="AN224" s="1136" t="s">
        <v>9590</v>
      </c>
      <c r="AO224" s="1136">
        <f t="shared" si="30"/>
        <v>650</v>
      </c>
      <c r="AP224" s="1136">
        <f t="shared" si="31"/>
        <v>1.64</v>
      </c>
      <c r="AQ224" s="1136" t="str">
        <f t="shared" si="32"/>
        <v>1-4-1S85°</v>
      </c>
      <c r="AR224" s="1136" t="str">
        <f t="shared" si="33"/>
        <v>NA</v>
      </c>
      <c r="AS224" s="1136" t="str">
        <f t="shared" si="34"/>
        <v>185/OFF</v>
      </c>
      <c r="AT224" s="1136" t="str">
        <f t="shared" si="35"/>
        <v>1-4-1S85°</v>
      </c>
      <c r="AV224" s="1136" t="str">
        <f t="shared" si="28"/>
        <v>108.12.27</v>
      </c>
      <c r="AW224" s="1438">
        <f t="shared" si="29"/>
        <v>43826</v>
      </c>
    </row>
    <row r="225" spans="1:49">
      <c r="A225" s="1135" t="s">
        <v>1043</v>
      </c>
      <c r="B225" s="1135" t="s">
        <v>1033</v>
      </c>
      <c r="C225" s="1135">
        <v>650</v>
      </c>
      <c r="D225" s="1135">
        <v>1.64</v>
      </c>
      <c r="E225" s="1135" t="s">
        <v>15182</v>
      </c>
      <c r="F225" s="1135" t="s">
        <v>663</v>
      </c>
      <c r="G225" s="1135" t="s">
        <v>1034</v>
      </c>
      <c r="H225" s="1135" t="s">
        <v>1035</v>
      </c>
      <c r="I225" s="1135" t="s">
        <v>1036</v>
      </c>
      <c r="J225" s="1135">
        <v>0.8</v>
      </c>
      <c r="K225" s="1135" t="s">
        <v>1044</v>
      </c>
      <c r="L225" s="1135" t="s">
        <v>1038</v>
      </c>
      <c r="M225" s="1135">
        <v>51.5</v>
      </c>
      <c r="N225" s="1135" t="s">
        <v>1039</v>
      </c>
      <c r="O225" s="1135">
        <v>1.2875000000000001</v>
      </c>
      <c r="P225" s="1135">
        <v>1.03</v>
      </c>
      <c r="Q225" s="1135" t="s">
        <v>1040</v>
      </c>
      <c r="R225" s="1135">
        <v>20.5</v>
      </c>
      <c r="T225" s="1135">
        <v>21.2</v>
      </c>
      <c r="U225" s="1135">
        <v>3.6</v>
      </c>
      <c r="V225" s="1135" t="s">
        <v>663</v>
      </c>
      <c r="W225" s="1135">
        <v>150</v>
      </c>
      <c r="X225" s="1135">
        <v>75</v>
      </c>
      <c r="Y225" s="1135">
        <v>2</v>
      </c>
      <c r="Z225" s="1135">
        <v>4</v>
      </c>
      <c r="AA225" s="1135" t="s">
        <v>1045</v>
      </c>
      <c r="AH225" s="1135" t="s">
        <v>1046</v>
      </c>
      <c r="AM225" s="1136" t="s">
        <v>9591</v>
      </c>
      <c r="AN225" s="1136" t="s">
        <v>9592</v>
      </c>
      <c r="AO225" s="1136">
        <f t="shared" si="30"/>
        <v>650</v>
      </c>
      <c r="AP225" s="1136">
        <f t="shared" si="31"/>
        <v>1.64</v>
      </c>
      <c r="AQ225" s="1136" t="str">
        <f t="shared" si="32"/>
        <v>1-4-1S85°</v>
      </c>
      <c r="AR225" s="1136" t="str">
        <f t="shared" si="33"/>
        <v>NA</v>
      </c>
      <c r="AS225" s="1136" t="str">
        <f t="shared" si="34"/>
        <v>185/OFF</v>
      </c>
      <c r="AT225" s="1136" t="str">
        <f t="shared" si="35"/>
        <v>1-4-1S85°</v>
      </c>
      <c r="AV225" s="1136" t="str">
        <f t="shared" si="28"/>
        <v>109.5.13</v>
      </c>
      <c r="AW225" s="1438">
        <f t="shared" si="29"/>
        <v>43964</v>
      </c>
    </row>
    <row r="226" spans="1:49">
      <c r="A226" s="1135" t="s">
        <v>1047</v>
      </c>
      <c r="B226" s="1135" t="s">
        <v>1033</v>
      </c>
      <c r="C226" s="1135">
        <v>650</v>
      </c>
      <c r="D226" s="1135">
        <v>1.625</v>
      </c>
      <c r="E226" s="1135" t="s">
        <v>15183</v>
      </c>
      <c r="F226" s="1135" t="s">
        <v>1048</v>
      </c>
      <c r="G226" s="1135" t="s">
        <v>1034</v>
      </c>
      <c r="H226" s="1135" t="s">
        <v>1049</v>
      </c>
      <c r="I226" s="1135" t="s">
        <v>1036</v>
      </c>
      <c r="J226" s="1135">
        <v>0.7</v>
      </c>
      <c r="K226" s="1135" t="s">
        <v>1044</v>
      </c>
      <c r="L226" s="1135" t="s">
        <v>1038</v>
      </c>
      <c r="M226" s="1135">
        <v>51.5</v>
      </c>
      <c r="N226" s="1135" t="s">
        <v>1039</v>
      </c>
      <c r="O226" s="1135">
        <v>1.2875000000000001</v>
      </c>
      <c r="P226" s="1135">
        <v>1.03</v>
      </c>
      <c r="Q226" s="1135" t="s">
        <v>1050</v>
      </c>
      <c r="R226" s="1135">
        <v>22.5</v>
      </c>
      <c r="T226" s="1135">
        <v>24.5</v>
      </c>
      <c r="U226" s="1135">
        <v>3.3</v>
      </c>
      <c r="V226" s="1135" t="s">
        <v>663</v>
      </c>
      <c r="W226" s="1135">
        <v>150</v>
      </c>
      <c r="X226" s="1135">
        <v>75</v>
      </c>
      <c r="Y226" s="1135">
        <v>2</v>
      </c>
      <c r="Z226" s="1135">
        <v>4</v>
      </c>
      <c r="AA226" s="1135" t="s">
        <v>1051</v>
      </c>
      <c r="AH226" s="1135" t="s">
        <v>1052</v>
      </c>
      <c r="AI226" s="1135" t="s">
        <v>1053</v>
      </c>
      <c r="AM226" s="1136" t="s">
        <v>9593</v>
      </c>
      <c r="AN226" s="1136" t="s">
        <v>9594</v>
      </c>
      <c r="AO226" s="1136">
        <f t="shared" si="30"/>
        <v>650</v>
      </c>
      <c r="AP226" s="1136">
        <f t="shared" si="31"/>
        <v>1.625</v>
      </c>
      <c r="AQ226" s="1136" t="str">
        <f t="shared" si="32"/>
        <v>1-4-1S83°</v>
      </c>
      <c r="AR226" s="1136" t="str">
        <f t="shared" si="33"/>
        <v>31</v>
      </c>
      <c r="AS226" s="1136" t="str">
        <f t="shared" si="34"/>
        <v>260/260/OFF</v>
      </c>
      <c r="AT226" s="1136" t="str">
        <f t="shared" si="35"/>
        <v>1-4-1S83°</v>
      </c>
      <c r="AV226" s="1136" t="str">
        <f t="shared" si="28"/>
        <v>109.6.1</v>
      </c>
      <c r="AW226" s="1438">
        <f t="shared" si="29"/>
        <v>43983</v>
      </c>
    </row>
    <row r="227" spans="1:49">
      <c r="A227" s="1135" t="s">
        <v>1054</v>
      </c>
      <c r="B227" s="1135" t="s">
        <v>1033</v>
      </c>
      <c r="C227" s="1135">
        <v>650</v>
      </c>
      <c r="D227" s="1135">
        <v>1.625</v>
      </c>
      <c r="E227" s="1135" t="s">
        <v>15183</v>
      </c>
      <c r="F227" s="1135" t="s">
        <v>1048</v>
      </c>
      <c r="G227" s="1135" t="s">
        <v>1034</v>
      </c>
      <c r="H227" s="1135" t="s">
        <v>1049</v>
      </c>
      <c r="I227" s="1135" t="s">
        <v>1036</v>
      </c>
      <c r="J227" s="1135">
        <v>0.7</v>
      </c>
      <c r="K227" s="1135" t="s">
        <v>1044</v>
      </c>
      <c r="L227" s="1135" t="s">
        <v>1038</v>
      </c>
      <c r="M227" s="1135">
        <v>51.5</v>
      </c>
      <c r="N227" s="1135" t="s">
        <v>1039</v>
      </c>
      <c r="O227" s="1135">
        <v>1.2875000000000001</v>
      </c>
      <c r="P227" s="1135">
        <v>1.03</v>
      </c>
      <c r="Q227" s="1135" t="s">
        <v>1055</v>
      </c>
      <c r="R227" s="1135">
        <v>22.5</v>
      </c>
      <c r="T227" s="1135">
        <v>24.5</v>
      </c>
      <c r="U227" s="1135">
        <v>3.3</v>
      </c>
      <c r="V227" s="1135" t="s">
        <v>663</v>
      </c>
      <c r="W227" s="1135">
        <v>150</v>
      </c>
      <c r="X227" s="1135">
        <v>75</v>
      </c>
      <c r="Y227" s="1135">
        <v>2</v>
      </c>
      <c r="Z227" s="1135">
        <v>4</v>
      </c>
      <c r="AA227" s="1135" t="s">
        <v>1056</v>
      </c>
      <c r="AH227" s="1135" t="s">
        <v>1057</v>
      </c>
      <c r="AI227" s="1135" t="s">
        <v>1053</v>
      </c>
      <c r="AM227" s="1136" t="s">
        <v>9595</v>
      </c>
      <c r="AN227" s="1136" t="s">
        <v>9596</v>
      </c>
      <c r="AO227" s="1136">
        <f t="shared" si="30"/>
        <v>650</v>
      </c>
      <c r="AP227" s="1136">
        <f t="shared" si="31"/>
        <v>1.625</v>
      </c>
      <c r="AQ227" s="1136" t="str">
        <f t="shared" si="32"/>
        <v>1-4-1S83°</v>
      </c>
      <c r="AR227" s="1136" t="str">
        <f t="shared" si="33"/>
        <v>31</v>
      </c>
      <c r="AS227" s="1136" t="str">
        <f t="shared" si="34"/>
        <v>260/260/OFF</v>
      </c>
      <c r="AT227" s="1136" t="str">
        <f t="shared" si="35"/>
        <v>1-4-1S83°</v>
      </c>
      <c r="AV227" s="1136" t="str">
        <f t="shared" si="28"/>
        <v>109.6.2</v>
      </c>
      <c r="AW227" s="1438">
        <f t="shared" si="29"/>
        <v>43984</v>
      </c>
    </row>
    <row r="228" spans="1:49">
      <c r="A228" s="1135" t="s">
        <v>1058</v>
      </c>
      <c r="B228" s="1135" t="s">
        <v>1033</v>
      </c>
      <c r="C228" s="1135">
        <v>650</v>
      </c>
      <c r="D228" s="1135">
        <v>1.625</v>
      </c>
      <c r="E228" s="1135" t="s">
        <v>15183</v>
      </c>
      <c r="F228" s="1135" t="s">
        <v>1048</v>
      </c>
      <c r="G228" s="1135" t="s">
        <v>1034</v>
      </c>
      <c r="H228" s="1135" t="s">
        <v>1049</v>
      </c>
      <c r="I228" s="1135" t="s">
        <v>1036</v>
      </c>
      <c r="J228" s="1135">
        <v>0.7</v>
      </c>
      <c r="K228" s="1135" t="s">
        <v>1044</v>
      </c>
      <c r="L228" s="1135" t="s">
        <v>1038</v>
      </c>
      <c r="M228" s="1135">
        <v>51.5</v>
      </c>
      <c r="N228" s="1135" t="s">
        <v>1039</v>
      </c>
      <c r="O228" s="1135">
        <v>1.2875000000000001</v>
      </c>
      <c r="P228" s="1135">
        <v>1.03</v>
      </c>
      <c r="Q228" s="1135" t="s">
        <v>1055</v>
      </c>
      <c r="R228" s="1135">
        <v>22.5</v>
      </c>
      <c r="T228" s="1135">
        <v>24.5</v>
      </c>
      <c r="U228" s="1135">
        <v>3.3</v>
      </c>
      <c r="V228" s="1135" t="s">
        <v>663</v>
      </c>
      <c r="W228" s="1135">
        <v>150</v>
      </c>
      <c r="X228" s="1135">
        <v>75</v>
      </c>
      <c r="Y228" s="1135">
        <v>2</v>
      </c>
      <c r="Z228" s="1135">
        <v>4</v>
      </c>
      <c r="AA228" s="1135" t="s">
        <v>1059</v>
      </c>
      <c r="AH228" s="1135" t="s">
        <v>1060</v>
      </c>
      <c r="AI228" s="1135" t="s">
        <v>1053</v>
      </c>
      <c r="AM228" s="1136" t="s">
        <v>9597</v>
      </c>
      <c r="AN228" s="1136" t="s">
        <v>9598</v>
      </c>
      <c r="AO228" s="1136">
        <f t="shared" si="30"/>
        <v>650</v>
      </c>
      <c r="AP228" s="1136">
        <f t="shared" si="31"/>
        <v>1.625</v>
      </c>
      <c r="AQ228" s="1136" t="str">
        <f t="shared" si="32"/>
        <v>1-4-1S83°</v>
      </c>
      <c r="AR228" s="1136" t="str">
        <f t="shared" si="33"/>
        <v>31</v>
      </c>
      <c r="AS228" s="1136" t="str">
        <f t="shared" si="34"/>
        <v>260/260/OFF</v>
      </c>
      <c r="AT228" s="1136" t="str">
        <f t="shared" si="35"/>
        <v>1-4-1S83°</v>
      </c>
      <c r="AV228" s="1136" t="str">
        <f t="shared" si="28"/>
        <v>109.6.29</v>
      </c>
      <c r="AW228" s="1438">
        <f t="shared" si="29"/>
        <v>44011</v>
      </c>
    </row>
    <row r="229" spans="1:49">
      <c r="A229" s="1135" t="s">
        <v>1061</v>
      </c>
      <c r="B229" s="1135" t="s">
        <v>1033</v>
      </c>
      <c r="C229" s="1135">
        <v>650</v>
      </c>
      <c r="D229" s="1135">
        <v>1.625</v>
      </c>
      <c r="E229" s="1135" t="s">
        <v>15183</v>
      </c>
      <c r="F229" s="1135" t="s">
        <v>1048</v>
      </c>
      <c r="G229" s="1135" t="s">
        <v>1034</v>
      </c>
      <c r="H229" s="1135" t="s">
        <v>1049</v>
      </c>
      <c r="I229" s="1135" t="s">
        <v>126</v>
      </c>
      <c r="J229" s="1135">
        <v>0.6</v>
      </c>
      <c r="K229" s="1135" t="s">
        <v>1062</v>
      </c>
      <c r="L229" s="1135" t="s">
        <v>1038</v>
      </c>
      <c r="M229" s="1135">
        <v>51.5</v>
      </c>
      <c r="N229" s="1135" t="s">
        <v>1039</v>
      </c>
      <c r="O229" s="1135">
        <v>1.2875000000000001</v>
      </c>
      <c r="P229" s="1135">
        <v>1.03</v>
      </c>
      <c r="Q229" s="1135">
        <v>4</v>
      </c>
      <c r="R229" s="1135">
        <v>22.5</v>
      </c>
      <c r="T229" s="1135">
        <v>24.5</v>
      </c>
      <c r="U229" s="1135">
        <v>3.3</v>
      </c>
      <c r="V229" s="1135" t="s">
        <v>663</v>
      </c>
      <c r="W229" s="1135">
        <v>120</v>
      </c>
      <c r="X229" s="1135">
        <v>80</v>
      </c>
      <c r="Y229" s="1135">
        <v>2</v>
      </c>
      <c r="Z229" s="1135">
        <v>4</v>
      </c>
      <c r="AA229" s="1135" t="s">
        <v>1063</v>
      </c>
      <c r="AH229" s="1135" t="s">
        <v>872</v>
      </c>
      <c r="AM229" s="1136" t="s">
        <v>9599</v>
      </c>
      <c r="AN229" s="1136" t="s">
        <v>9600</v>
      </c>
      <c r="AO229" s="1136">
        <f t="shared" si="30"/>
        <v>650</v>
      </c>
      <c r="AP229" s="1136">
        <f t="shared" si="31"/>
        <v>1.625</v>
      </c>
      <c r="AQ229" s="1136" t="str">
        <f t="shared" si="32"/>
        <v>1-4-1S83°</v>
      </c>
      <c r="AR229" s="1136" t="str">
        <f t="shared" si="33"/>
        <v>31</v>
      </c>
      <c r="AS229" s="1136" t="str">
        <f t="shared" si="34"/>
        <v>260/260/OFF</v>
      </c>
      <c r="AT229" s="1136" t="str">
        <f t="shared" si="35"/>
        <v>1-4-1S83°</v>
      </c>
      <c r="AV229" s="1136" t="str">
        <f t="shared" si="28"/>
        <v>110.5.12</v>
      </c>
      <c r="AW229" s="1438">
        <f t="shared" si="29"/>
        <v>44328</v>
      </c>
    </row>
    <row r="230" spans="1:49">
      <c r="A230" s="1135" t="s">
        <v>2481</v>
      </c>
      <c r="B230" s="1135" t="s">
        <v>425</v>
      </c>
      <c r="C230" s="1135">
        <v>800</v>
      </c>
      <c r="D230" s="1135">
        <v>1.77</v>
      </c>
      <c r="E230" s="1135" t="s">
        <v>15183</v>
      </c>
      <c r="F230" s="1135" t="s">
        <v>1991</v>
      </c>
      <c r="G230" s="1135" t="s">
        <v>1861</v>
      </c>
      <c r="H230" s="1135" t="s">
        <v>2482</v>
      </c>
      <c r="I230" s="1135" t="s">
        <v>663</v>
      </c>
      <c r="J230" s="1135">
        <v>0</v>
      </c>
      <c r="K230" s="1135" t="s">
        <v>2483</v>
      </c>
      <c r="L230" s="1135" t="s">
        <v>2484</v>
      </c>
      <c r="M230" s="1135">
        <v>75</v>
      </c>
      <c r="N230" s="1135" t="s">
        <v>1039</v>
      </c>
      <c r="O230" s="1135">
        <v>1.875</v>
      </c>
      <c r="P230" s="1135">
        <v>1.5</v>
      </c>
      <c r="Q230" s="1135" t="s">
        <v>1050</v>
      </c>
      <c r="R230" s="1135">
        <v>23.5</v>
      </c>
      <c r="T230" s="1135">
        <v>20.5</v>
      </c>
      <c r="U230" s="1135">
        <v>1.5</v>
      </c>
      <c r="V230" s="1135" t="s">
        <v>663</v>
      </c>
      <c r="W230" s="1135" t="s">
        <v>663</v>
      </c>
      <c r="X230" s="1135" t="s">
        <v>663</v>
      </c>
      <c r="Y230" s="1135">
        <v>1.5</v>
      </c>
      <c r="Z230" s="1135">
        <v>3.5</v>
      </c>
      <c r="AA230" s="1135" t="s">
        <v>2485</v>
      </c>
      <c r="AH230" s="1135" t="s">
        <v>843</v>
      </c>
      <c r="AM230" s="1136" t="s">
        <v>9601</v>
      </c>
      <c r="AN230" s="1136" t="s">
        <v>9602</v>
      </c>
      <c r="AO230" s="1136">
        <f t="shared" si="30"/>
        <v>800</v>
      </c>
      <c r="AP230" s="1136">
        <f t="shared" si="31"/>
        <v>1.77</v>
      </c>
      <c r="AQ230" s="1136" t="str">
        <f t="shared" si="32"/>
        <v>1-4-1S83°</v>
      </c>
      <c r="AR230" s="1136" t="str">
        <f t="shared" si="33"/>
        <v>30.8</v>
      </c>
      <c r="AS230" s="1136" t="str">
        <f t="shared" si="34"/>
        <v>310/310/162</v>
      </c>
      <c r="AT230" s="1136" t="str">
        <f t="shared" si="35"/>
        <v>1-4-1S83°</v>
      </c>
      <c r="AV230" s="1136" t="str">
        <f t="shared" si="28"/>
        <v>108.1.17</v>
      </c>
      <c r="AW230" s="1438">
        <f t="shared" si="29"/>
        <v>43482</v>
      </c>
    </row>
    <row r="231" spans="1:49">
      <c r="A231" s="1135" t="s">
        <v>2486</v>
      </c>
      <c r="B231" s="1135" t="s">
        <v>425</v>
      </c>
      <c r="C231" s="1135">
        <v>800</v>
      </c>
      <c r="D231" s="1135">
        <v>1.77</v>
      </c>
      <c r="E231" s="1135" t="s">
        <v>15183</v>
      </c>
      <c r="F231" s="1135" t="s">
        <v>1048</v>
      </c>
      <c r="G231" s="1135" t="s">
        <v>1861</v>
      </c>
      <c r="H231" s="1135" t="s">
        <v>2487</v>
      </c>
      <c r="I231" s="1135" t="s">
        <v>126</v>
      </c>
      <c r="J231" s="1135">
        <v>1.6</v>
      </c>
      <c r="K231" s="1135" t="s">
        <v>2488</v>
      </c>
      <c r="L231" s="1135" t="s">
        <v>2032</v>
      </c>
      <c r="M231" s="1135">
        <v>73</v>
      </c>
      <c r="N231" s="1135" t="s">
        <v>1039</v>
      </c>
      <c r="O231" s="1135">
        <v>1.8250000000000002</v>
      </c>
      <c r="P231" s="1135">
        <v>1.46</v>
      </c>
      <c r="Q231" s="1135" t="s">
        <v>1050</v>
      </c>
      <c r="R231" s="1135">
        <v>21.6</v>
      </c>
      <c r="T231" s="1135">
        <v>32</v>
      </c>
      <c r="U231" s="1135">
        <v>3.5</v>
      </c>
      <c r="V231" s="1135" t="s">
        <v>663</v>
      </c>
      <c r="W231" s="1135">
        <v>110</v>
      </c>
      <c r="X231" s="1135" t="s">
        <v>2489</v>
      </c>
      <c r="Y231" s="1135">
        <v>1.5</v>
      </c>
      <c r="Z231" s="1135" t="s">
        <v>2490</v>
      </c>
      <c r="AA231" s="1135" t="s">
        <v>2491</v>
      </c>
      <c r="AB231" s="1135" t="s">
        <v>1075</v>
      </c>
      <c r="AH231" s="1135" t="s">
        <v>2492</v>
      </c>
      <c r="AM231" s="1136" t="s">
        <v>9603</v>
      </c>
      <c r="AN231" s="1136" t="s">
        <v>9604</v>
      </c>
      <c r="AO231" s="1136">
        <f t="shared" si="30"/>
        <v>800</v>
      </c>
      <c r="AP231" s="1136">
        <f t="shared" si="31"/>
        <v>1.77</v>
      </c>
      <c r="AQ231" s="1136" t="str">
        <f t="shared" si="32"/>
        <v>1-4-1S83°</v>
      </c>
      <c r="AR231" s="1136" t="str">
        <f t="shared" si="33"/>
        <v>31</v>
      </c>
      <c r="AS231" s="1136" t="str">
        <f t="shared" si="34"/>
        <v>310/310/OFF</v>
      </c>
      <c r="AT231" s="1136" t="str">
        <f t="shared" si="35"/>
        <v>1-4-1S83°</v>
      </c>
      <c r="AV231" s="1136" t="str">
        <f t="shared" si="28"/>
        <v>109.1.22</v>
      </c>
      <c r="AW231" s="1438">
        <f t="shared" si="29"/>
        <v>43852</v>
      </c>
    </row>
    <row r="232" spans="1:49">
      <c r="A232" s="1135" t="s">
        <v>2493</v>
      </c>
      <c r="B232" s="1135" t="s">
        <v>425</v>
      </c>
      <c r="C232" s="1135">
        <v>700</v>
      </c>
      <c r="D232" s="1135">
        <v>1.7749999999999999</v>
      </c>
      <c r="E232" s="1135" t="s">
        <v>15183</v>
      </c>
      <c r="F232" s="1135" t="s">
        <v>1991</v>
      </c>
      <c r="G232" s="1135" t="s">
        <v>1861</v>
      </c>
      <c r="H232" s="1135" t="s">
        <v>2494</v>
      </c>
      <c r="I232" s="1135" t="s">
        <v>639</v>
      </c>
      <c r="J232" s="1135">
        <v>4</v>
      </c>
      <c r="K232" s="1135" t="s">
        <v>2488</v>
      </c>
      <c r="L232" s="1135" t="s">
        <v>2032</v>
      </c>
      <c r="M232" s="1135">
        <v>75.599999999999994</v>
      </c>
      <c r="N232" s="1135" t="s">
        <v>1039</v>
      </c>
      <c r="O232" s="1135">
        <v>1.89</v>
      </c>
      <c r="P232" s="1135">
        <v>1.512</v>
      </c>
      <c r="Q232" s="1135" t="s">
        <v>2495</v>
      </c>
      <c r="R232" s="1135">
        <v>18.600000000000001</v>
      </c>
      <c r="T232" s="1135">
        <v>18.8</v>
      </c>
      <c r="U232" s="1135">
        <v>2.9</v>
      </c>
      <c r="V232" s="1135" t="s">
        <v>663</v>
      </c>
      <c r="W232" s="1135">
        <v>150</v>
      </c>
      <c r="X232" s="1135" t="s">
        <v>2496</v>
      </c>
      <c r="Y232" s="1135">
        <v>2.1</v>
      </c>
      <c r="Z232" s="1135">
        <v>4</v>
      </c>
      <c r="AA232" s="1135" t="s">
        <v>2497</v>
      </c>
      <c r="AB232" s="1135" t="s">
        <v>1075</v>
      </c>
      <c r="AH232" s="1135" t="s">
        <v>488</v>
      </c>
      <c r="AM232" s="1136" t="s">
        <v>9605</v>
      </c>
      <c r="AN232" s="1136" t="s">
        <v>9606</v>
      </c>
      <c r="AO232" s="1136">
        <f t="shared" si="30"/>
        <v>700</v>
      </c>
      <c r="AP232" s="1136">
        <f t="shared" si="31"/>
        <v>1.7749999999999999</v>
      </c>
      <c r="AQ232" s="1136" t="str">
        <f t="shared" si="32"/>
        <v>1-4-1S83°</v>
      </c>
      <c r="AR232" s="1136" t="str">
        <f t="shared" si="33"/>
        <v>30.8</v>
      </c>
      <c r="AS232" s="1136" t="str">
        <f t="shared" si="34"/>
        <v>290/290/149</v>
      </c>
      <c r="AT232" s="1136" t="str">
        <f t="shared" si="35"/>
        <v>1-4-1S83°</v>
      </c>
      <c r="AV232" s="1136" t="str">
        <f t="shared" si="28"/>
        <v>109.2.3</v>
      </c>
      <c r="AW232" s="1438">
        <f t="shared" si="29"/>
        <v>43864</v>
      </c>
    </row>
    <row r="233" spans="1:49">
      <c r="A233" s="1135" t="s">
        <v>2498</v>
      </c>
      <c r="B233" s="1135" t="s">
        <v>425</v>
      </c>
      <c r="C233" s="1135">
        <v>750</v>
      </c>
      <c r="D233" s="1135">
        <v>1.73</v>
      </c>
      <c r="E233" s="1135" t="s">
        <v>15183</v>
      </c>
      <c r="F233" s="1135" t="s">
        <v>1991</v>
      </c>
      <c r="G233" s="1135" t="s">
        <v>1861</v>
      </c>
      <c r="H233" s="1135" t="s">
        <v>2499</v>
      </c>
      <c r="I233" s="1135" t="s">
        <v>126</v>
      </c>
      <c r="J233" s="1135">
        <v>1.4</v>
      </c>
      <c r="K233" s="1135" t="s">
        <v>2500</v>
      </c>
      <c r="L233" s="1135" t="s">
        <v>2032</v>
      </c>
      <c r="M233" s="1135">
        <v>77</v>
      </c>
      <c r="N233" s="1135" t="s">
        <v>1039</v>
      </c>
      <c r="O233" s="1135">
        <v>1.925</v>
      </c>
      <c r="P233" s="1135">
        <v>1.54</v>
      </c>
      <c r="Q233" s="1135" t="s">
        <v>2501</v>
      </c>
      <c r="R233" s="1135">
        <v>24</v>
      </c>
      <c r="T233" s="1135">
        <v>19</v>
      </c>
      <c r="U233" s="1135">
        <v>1.8</v>
      </c>
      <c r="V233" s="1135" t="s">
        <v>663</v>
      </c>
      <c r="W233" s="1135">
        <v>110</v>
      </c>
      <c r="X233" s="1135">
        <v>60</v>
      </c>
      <c r="Y233" s="1135">
        <v>1.7</v>
      </c>
      <c r="Z233" s="1135">
        <v>3.5</v>
      </c>
      <c r="AA233" s="1135" t="s">
        <v>2502</v>
      </c>
      <c r="AB233" s="1135" t="s">
        <v>1075</v>
      </c>
      <c r="AH233" s="1135" t="s">
        <v>1088</v>
      </c>
      <c r="AM233" s="1136" t="s">
        <v>9607</v>
      </c>
      <c r="AN233" s="1136" t="s">
        <v>9608</v>
      </c>
      <c r="AO233" s="1136">
        <f t="shared" si="30"/>
        <v>750</v>
      </c>
      <c r="AP233" s="1136">
        <f t="shared" si="31"/>
        <v>1.73</v>
      </c>
      <c r="AQ233" s="1136" t="str">
        <f t="shared" si="32"/>
        <v>1-4-1S83°</v>
      </c>
      <c r="AR233" s="1136" t="str">
        <f t="shared" si="33"/>
        <v>30.8</v>
      </c>
      <c r="AS233" s="1136" t="str">
        <f t="shared" si="34"/>
        <v>300/300/170</v>
      </c>
      <c r="AT233" s="1136" t="str">
        <f t="shared" si="35"/>
        <v>1-4-1S83°</v>
      </c>
      <c r="AV233" s="1136" t="str">
        <f t="shared" si="28"/>
        <v>109.2.17</v>
      </c>
      <c r="AW233" s="1438">
        <f t="shared" si="29"/>
        <v>43878</v>
      </c>
    </row>
    <row r="234" spans="1:49">
      <c r="A234" s="1135" t="s">
        <v>2503</v>
      </c>
      <c r="B234" s="1135" t="s">
        <v>425</v>
      </c>
      <c r="C234" s="1135">
        <v>750</v>
      </c>
      <c r="D234" s="1135">
        <v>1.73</v>
      </c>
      <c r="E234" s="1135" t="s">
        <v>15183</v>
      </c>
      <c r="F234" s="1135" t="s">
        <v>1991</v>
      </c>
      <c r="G234" s="1135" t="s">
        <v>1861</v>
      </c>
      <c r="H234" s="1135" t="s">
        <v>2499</v>
      </c>
      <c r="I234" s="1135" t="s">
        <v>126</v>
      </c>
      <c r="J234" s="1135">
        <v>1.4</v>
      </c>
      <c r="K234" s="1135" t="s">
        <v>2504</v>
      </c>
      <c r="L234" s="1135" t="s">
        <v>2032</v>
      </c>
      <c r="M234" s="1135">
        <v>77</v>
      </c>
      <c r="N234" s="1135" t="s">
        <v>1039</v>
      </c>
      <c r="O234" s="1135">
        <v>1.925</v>
      </c>
      <c r="P234" s="1135">
        <v>1.54</v>
      </c>
      <c r="Q234" s="1135" t="s">
        <v>2501</v>
      </c>
      <c r="R234" s="1135">
        <v>24</v>
      </c>
      <c r="T234" s="1135">
        <v>19</v>
      </c>
      <c r="U234" s="1135">
        <v>1.8</v>
      </c>
      <c r="V234" s="1135" t="s">
        <v>663</v>
      </c>
      <c r="W234" s="1135">
        <v>110</v>
      </c>
      <c r="X234" s="1135">
        <v>60</v>
      </c>
      <c r="Y234" s="1135">
        <v>1.7</v>
      </c>
      <c r="Z234" s="1135">
        <v>3.5</v>
      </c>
      <c r="AA234" s="1135" t="s">
        <v>2505</v>
      </c>
      <c r="AB234" s="1135" t="s">
        <v>1075</v>
      </c>
      <c r="AH234" s="1135" t="s">
        <v>789</v>
      </c>
      <c r="AM234" s="1136" t="s">
        <v>9609</v>
      </c>
      <c r="AN234" s="1136" t="s">
        <v>9610</v>
      </c>
      <c r="AO234" s="1136">
        <f t="shared" si="30"/>
        <v>750</v>
      </c>
      <c r="AP234" s="1136">
        <f t="shared" si="31"/>
        <v>1.73</v>
      </c>
      <c r="AQ234" s="1136" t="str">
        <f t="shared" si="32"/>
        <v>1-4-1S83°</v>
      </c>
      <c r="AR234" s="1136" t="str">
        <f t="shared" si="33"/>
        <v>30.8</v>
      </c>
      <c r="AS234" s="1136" t="str">
        <f t="shared" si="34"/>
        <v>300/300/170</v>
      </c>
      <c r="AT234" s="1136" t="str">
        <f t="shared" si="35"/>
        <v>1-4-1S83°</v>
      </c>
      <c r="AV234" s="1136" t="str">
        <f t="shared" si="28"/>
        <v>109.5.20</v>
      </c>
      <c r="AW234" s="1438">
        <f t="shared" si="29"/>
        <v>43971</v>
      </c>
    </row>
    <row r="235" spans="1:49">
      <c r="A235" s="1135" t="s">
        <v>2506</v>
      </c>
      <c r="B235" s="1135" t="s">
        <v>425</v>
      </c>
      <c r="C235" s="1135">
        <v>750</v>
      </c>
      <c r="D235" s="1135">
        <v>1.78</v>
      </c>
      <c r="E235" s="1135" t="s">
        <v>15183</v>
      </c>
      <c r="F235" s="1135" t="s">
        <v>1563</v>
      </c>
      <c r="G235" s="1135" t="s">
        <v>1861</v>
      </c>
      <c r="H235" s="1135" t="s">
        <v>2286</v>
      </c>
      <c r="I235" s="1135" t="s">
        <v>1206</v>
      </c>
      <c r="J235" s="1135">
        <v>1.5</v>
      </c>
      <c r="K235" s="1135" t="s">
        <v>2483</v>
      </c>
      <c r="L235" s="1135" t="s">
        <v>2032</v>
      </c>
      <c r="M235" s="1135">
        <v>73</v>
      </c>
      <c r="N235" s="1135" t="s">
        <v>1039</v>
      </c>
      <c r="O235" s="1135">
        <v>1.8250000000000002</v>
      </c>
      <c r="P235" s="1135">
        <v>1.46</v>
      </c>
      <c r="Q235" s="1135" t="s">
        <v>1131</v>
      </c>
      <c r="R235" s="1135">
        <v>21.6</v>
      </c>
      <c r="T235" s="1135">
        <v>32</v>
      </c>
      <c r="U235" s="1135">
        <v>3.5</v>
      </c>
      <c r="V235" s="1135" t="s">
        <v>663</v>
      </c>
      <c r="W235" s="1135">
        <v>110</v>
      </c>
      <c r="X235" s="1135">
        <v>60</v>
      </c>
      <c r="Y235" s="1135">
        <v>1.5</v>
      </c>
      <c r="Z235" s="1135" t="s">
        <v>2507</v>
      </c>
      <c r="AA235" s="1135" t="s">
        <v>1051</v>
      </c>
      <c r="AH235" s="1135" t="s">
        <v>833</v>
      </c>
      <c r="AM235" s="1136" t="s">
        <v>9611</v>
      </c>
      <c r="AN235" s="1136" t="s">
        <v>9612</v>
      </c>
      <c r="AO235" s="1136">
        <f t="shared" si="30"/>
        <v>750</v>
      </c>
      <c r="AP235" s="1136">
        <f t="shared" si="31"/>
        <v>1.78</v>
      </c>
      <c r="AQ235" s="1136" t="str">
        <f t="shared" si="32"/>
        <v>1-4-1S83°</v>
      </c>
      <c r="AR235" s="1136" t="str">
        <f t="shared" si="33"/>
        <v>30.5</v>
      </c>
      <c r="AS235" s="1136" t="str">
        <f t="shared" si="34"/>
        <v>180/OFF</v>
      </c>
      <c r="AT235" s="1136" t="str">
        <f t="shared" si="35"/>
        <v>1-4-1S83°</v>
      </c>
      <c r="AV235" s="1136" t="str">
        <f t="shared" si="28"/>
        <v>109.6.1</v>
      </c>
      <c r="AW235" s="1438">
        <f t="shared" si="29"/>
        <v>43983</v>
      </c>
    </row>
    <row r="236" spans="1:49">
      <c r="A236" s="1135" t="s">
        <v>2508</v>
      </c>
      <c r="B236" s="1135" t="s">
        <v>425</v>
      </c>
      <c r="C236" s="1135">
        <v>650</v>
      </c>
      <c r="D236" s="1135">
        <v>1.73</v>
      </c>
      <c r="E236" s="1135" t="s">
        <v>15183</v>
      </c>
      <c r="F236" s="1135" t="s">
        <v>1991</v>
      </c>
      <c r="G236" s="1135" t="s">
        <v>1861</v>
      </c>
      <c r="H236" s="1135" t="s">
        <v>2509</v>
      </c>
      <c r="I236" s="1135" t="s">
        <v>126</v>
      </c>
      <c r="J236" s="1135">
        <v>1.4</v>
      </c>
      <c r="K236" s="1135" t="s">
        <v>2504</v>
      </c>
      <c r="L236" s="1135" t="s">
        <v>2032</v>
      </c>
      <c r="M236" s="1135">
        <v>77</v>
      </c>
      <c r="N236" s="1135" t="s">
        <v>1039</v>
      </c>
      <c r="O236" s="1135">
        <v>1.925</v>
      </c>
      <c r="P236" s="1135">
        <v>1.54</v>
      </c>
      <c r="Q236" s="1135" t="s">
        <v>2510</v>
      </c>
      <c r="R236" s="1135">
        <v>24</v>
      </c>
      <c r="T236" s="1135">
        <v>19</v>
      </c>
      <c r="U236" s="1135">
        <v>1.8</v>
      </c>
      <c r="V236" s="1135" t="s">
        <v>663</v>
      </c>
      <c r="W236" s="1135">
        <v>110</v>
      </c>
      <c r="X236" s="1135">
        <v>60</v>
      </c>
      <c r="Y236" s="1135">
        <v>1.7</v>
      </c>
      <c r="Z236" s="1135">
        <v>3.5</v>
      </c>
      <c r="AA236" s="1135" t="s">
        <v>2511</v>
      </c>
      <c r="AB236" s="1135" t="s">
        <v>1075</v>
      </c>
      <c r="AH236" s="1135" t="s">
        <v>1542</v>
      </c>
      <c r="AM236" s="1136" t="s">
        <v>9613</v>
      </c>
      <c r="AN236" s="1136" t="s">
        <v>9614</v>
      </c>
      <c r="AO236" s="1136">
        <f t="shared" si="30"/>
        <v>650</v>
      </c>
      <c r="AP236" s="1136">
        <f t="shared" si="31"/>
        <v>1.73</v>
      </c>
      <c r="AQ236" s="1136" t="str">
        <f t="shared" si="32"/>
        <v>1-4-1S83°</v>
      </c>
      <c r="AR236" s="1136" t="str">
        <f t="shared" si="33"/>
        <v>30.8</v>
      </c>
      <c r="AS236" s="1136" t="str">
        <f t="shared" si="34"/>
        <v>280/280/170</v>
      </c>
      <c r="AT236" s="1136" t="str">
        <f t="shared" si="35"/>
        <v>1-4-1S83°</v>
      </c>
      <c r="AV236" s="1136" t="str">
        <f t="shared" si="28"/>
        <v>109.7.20</v>
      </c>
      <c r="AW236" s="1438">
        <f t="shared" si="29"/>
        <v>44032</v>
      </c>
    </row>
    <row r="237" spans="1:49">
      <c r="A237" s="1135" t="s">
        <v>2512</v>
      </c>
      <c r="B237" s="1135" t="s">
        <v>425</v>
      </c>
      <c r="C237" s="1135">
        <v>700</v>
      </c>
      <c r="D237" s="1135">
        <v>1.73</v>
      </c>
      <c r="E237" s="1135" t="s">
        <v>15183</v>
      </c>
      <c r="F237" s="1135" t="s">
        <v>1991</v>
      </c>
      <c r="G237" s="1135" t="s">
        <v>1861</v>
      </c>
      <c r="H237" s="1135" t="s">
        <v>2513</v>
      </c>
      <c r="I237" s="1135" t="s">
        <v>126</v>
      </c>
      <c r="J237" s="1135">
        <v>1.4</v>
      </c>
      <c r="K237" s="1135" t="s">
        <v>2504</v>
      </c>
      <c r="L237" s="1135" t="s">
        <v>2032</v>
      </c>
      <c r="M237" s="1135">
        <v>77</v>
      </c>
      <c r="N237" s="1135" t="s">
        <v>1039</v>
      </c>
      <c r="O237" s="1135">
        <v>1.925</v>
      </c>
      <c r="P237" s="1135">
        <v>1.54</v>
      </c>
      <c r="Q237" s="1135" t="s">
        <v>2510</v>
      </c>
      <c r="R237" s="1135">
        <v>24</v>
      </c>
      <c r="T237" s="1135">
        <v>19</v>
      </c>
      <c r="U237" s="1135">
        <v>1.8</v>
      </c>
      <c r="V237" s="1135" t="s">
        <v>663</v>
      </c>
      <c r="W237" s="1135">
        <v>110</v>
      </c>
      <c r="X237" s="1135">
        <v>60</v>
      </c>
      <c r="Y237" s="1135">
        <v>1.7</v>
      </c>
      <c r="Z237" s="1135">
        <v>3.5</v>
      </c>
      <c r="AA237" s="1135" t="s">
        <v>1388</v>
      </c>
      <c r="AB237" s="1135" t="s">
        <v>1075</v>
      </c>
      <c r="AH237" s="1135" t="s">
        <v>699</v>
      </c>
      <c r="AM237" s="1136" t="s">
        <v>9615</v>
      </c>
      <c r="AN237" s="1136" t="s">
        <v>9616</v>
      </c>
      <c r="AO237" s="1136">
        <f t="shared" si="30"/>
        <v>700</v>
      </c>
      <c r="AP237" s="1136">
        <f t="shared" si="31"/>
        <v>1.73</v>
      </c>
      <c r="AQ237" s="1136" t="str">
        <f t="shared" si="32"/>
        <v>1-4-1S83°</v>
      </c>
      <c r="AR237" s="1136" t="str">
        <f t="shared" si="33"/>
        <v>30.8</v>
      </c>
      <c r="AS237" s="1136" t="str">
        <f t="shared" si="34"/>
        <v>290/290/170</v>
      </c>
      <c r="AT237" s="1136" t="str">
        <f t="shared" si="35"/>
        <v>1-4-1S83°</v>
      </c>
      <c r="AV237" s="1136" t="str">
        <f t="shared" si="28"/>
        <v>109.6.30</v>
      </c>
      <c r="AW237" s="1438">
        <f t="shared" si="29"/>
        <v>44012</v>
      </c>
    </row>
    <row r="238" spans="1:49">
      <c r="A238" s="1135" t="s">
        <v>2514</v>
      </c>
      <c r="B238" s="1135" t="s">
        <v>425</v>
      </c>
      <c r="C238" s="1135">
        <v>700</v>
      </c>
      <c r="D238" s="1135">
        <v>1.7749999999999999</v>
      </c>
      <c r="E238" s="1135" t="s">
        <v>15183</v>
      </c>
      <c r="F238" s="1135" t="s">
        <v>1991</v>
      </c>
      <c r="G238" s="1135" t="s">
        <v>1861</v>
      </c>
      <c r="H238" s="1135" t="s">
        <v>2494</v>
      </c>
      <c r="I238" s="1135" t="s">
        <v>639</v>
      </c>
      <c r="J238" s="1135">
        <v>4</v>
      </c>
      <c r="K238" s="1135" t="s">
        <v>2515</v>
      </c>
      <c r="L238" s="1135" t="s">
        <v>2032</v>
      </c>
      <c r="M238" s="1135">
        <v>75.599999999999994</v>
      </c>
      <c r="N238" s="1135" t="s">
        <v>1039</v>
      </c>
      <c r="O238" s="1135">
        <v>1.89</v>
      </c>
      <c r="P238" s="1135">
        <v>1.512</v>
      </c>
      <c r="Q238" s="1135" t="s">
        <v>2516</v>
      </c>
      <c r="R238" s="1135">
        <v>18.600000000000001</v>
      </c>
      <c r="T238" s="1135">
        <v>18.8</v>
      </c>
      <c r="U238" s="1135">
        <v>2.9</v>
      </c>
      <c r="V238" s="1135" t="s">
        <v>663</v>
      </c>
      <c r="W238" s="1135">
        <v>150</v>
      </c>
      <c r="X238" s="1135" t="s">
        <v>2496</v>
      </c>
      <c r="Y238" s="1135">
        <v>2.1</v>
      </c>
      <c r="Z238" s="1135">
        <v>4</v>
      </c>
      <c r="AA238" s="1135" t="s">
        <v>2517</v>
      </c>
      <c r="AB238" s="1135" t="s">
        <v>1075</v>
      </c>
      <c r="AH238" s="1135" t="s">
        <v>789</v>
      </c>
      <c r="AM238" s="1136" t="s">
        <v>9617</v>
      </c>
      <c r="AN238" s="1136" t="s">
        <v>9618</v>
      </c>
      <c r="AO238" s="1136">
        <f t="shared" si="30"/>
        <v>700</v>
      </c>
      <c r="AP238" s="1136">
        <f t="shared" si="31"/>
        <v>1.7749999999999999</v>
      </c>
      <c r="AQ238" s="1136" t="str">
        <f t="shared" si="32"/>
        <v>1-4-1S83°</v>
      </c>
      <c r="AR238" s="1136" t="str">
        <f t="shared" si="33"/>
        <v>30.8</v>
      </c>
      <c r="AS238" s="1136" t="str">
        <f t="shared" si="34"/>
        <v>290/290/149</v>
      </c>
      <c r="AT238" s="1136" t="str">
        <f t="shared" si="35"/>
        <v>1-4-1S83°</v>
      </c>
      <c r="AV238" s="1136" t="str">
        <f t="shared" si="28"/>
        <v>109.7.29</v>
      </c>
      <c r="AW238" s="1438">
        <f t="shared" si="29"/>
        <v>44041</v>
      </c>
    </row>
    <row r="239" spans="1:49">
      <c r="A239" s="1135" t="s">
        <v>2518</v>
      </c>
      <c r="B239" s="1135" t="s">
        <v>455</v>
      </c>
      <c r="C239" s="1135">
        <v>650</v>
      </c>
      <c r="D239" s="1135">
        <v>1.7</v>
      </c>
      <c r="E239" s="1135" t="s">
        <v>15183</v>
      </c>
      <c r="F239" s="1135" t="s">
        <v>1078</v>
      </c>
      <c r="G239" s="1135" t="s">
        <v>1861</v>
      </c>
      <c r="H239" s="1135" t="s">
        <v>1925</v>
      </c>
      <c r="I239" s="1135" t="s">
        <v>126</v>
      </c>
      <c r="J239" s="1135">
        <v>1</v>
      </c>
      <c r="K239" s="1135" t="s">
        <v>2519</v>
      </c>
      <c r="L239" s="1135" t="s">
        <v>1870</v>
      </c>
      <c r="M239" s="1135">
        <v>77</v>
      </c>
      <c r="N239" s="1135" t="s">
        <v>1039</v>
      </c>
      <c r="O239" s="1135">
        <v>1.925</v>
      </c>
      <c r="P239" s="1135">
        <v>1.54</v>
      </c>
      <c r="Q239" s="1135" t="s">
        <v>2501</v>
      </c>
      <c r="R239" s="1135">
        <v>24</v>
      </c>
      <c r="T239" s="1135">
        <v>9</v>
      </c>
      <c r="U239" s="1135">
        <v>2.2000000000000002</v>
      </c>
      <c r="V239" s="1135" t="s">
        <v>663</v>
      </c>
      <c r="W239" s="1135">
        <v>110</v>
      </c>
      <c r="X239" s="1135" t="s">
        <v>1224</v>
      </c>
      <c r="Y239" s="1135">
        <v>2.1</v>
      </c>
      <c r="Z239" s="1135">
        <v>2.5</v>
      </c>
      <c r="AA239" s="1135" t="s">
        <v>2520</v>
      </c>
      <c r="AB239" s="1135" t="s">
        <v>1075</v>
      </c>
      <c r="AH239" s="1135" t="s">
        <v>2521</v>
      </c>
      <c r="AM239" s="1136" t="s">
        <v>9619</v>
      </c>
      <c r="AN239" s="1136" t="s">
        <v>9620</v>
      </c>
      <c r="AO239" s="1136">
        <f t="shared" si="30"/>
        <v>650</v>
      </c>
      <c r="AP239" s="1136">
        <f t="shared" si="31"/>
        <v>1.7</v>
      </c>
      <c r="AQ239" s="1136" t="str">
        <f t="shared" si="32"/>
        <v>1-4-1S83°</v>
      </c>
      <c r="AR239" s="1136" t="str">
        <f t="shared" si="33"/>
        <v>30</v>
      </c>
      <c r="AS239" s="1136" t="str">
        <f t="shared" si="34"/>
        <v>260/260/165</v>
      </c>
      <c r="AT239" s="1136" t="str">
        <f t="shared" si="35"/>
        <v>1-4-1S83°</v>
      </c>
      <c r="AV239" s="1136" t="str">
        <f t="shared" si="28"/>
        <v>109.7.14</v>
      </c>
      <c r="AW239" s="1438">
        <f t="shared" si="29"/>
        <v>44026</v>
      </c>
    </row>
    <row r="240" spans="1:49">
      <c r="A240" s="1135" t="s">
        <v>2522</v>
      </c>
      <c r="B240" s="1135" t="s">
        <v>455</v>
      </c>
      <c r="C240" s="1135">
        <v>600</v>
      </c>
      <c r="D240" s="1135">
        <v>1.704</v>
      </c>
      <c r="E240" s="1135" t="s">
        <v>15185</v>
      </c>
      <c r="F240" s="1135" t="s">
        <v>1069</v>
      </c>
      <c r="G240" s="1135" t="s">
        <v>1861</v>
      </c>
      <c r="H240" s="1135" t="s">
        <v>2453</v>
      </c>
      <c r="I240" s="1135" t="s">
        <v>1261</v>
      </c>
      <c r="J240" s="1135">
        <v>0.9</v>
      </c>
      <c r="K240" s="1135" t="s">
        <v>2523</v>
      </c>
      <c r="L240" s="1135" t="s">
        <v>2524</v>
      </c>
      <c r="M240" s="1135">
        <v>75</v>
      </c>
      <c r="N240" s="1135" t="s">
        <v>1039</v>
      </c>
      <c r="O240" s="1135">
        <v>1.875</v>
      </c>
      <c r="P240" s="1135">
        <v>1.5</v>
      </c>
      <c r="Q240" s="1135" t="s">
        <v>1055</v>
      </c>
      <c r="R240" s="1135">
        <v>23</v>
      </c>
      <c r="T240" s="1135">
        <v>19</v>
      </c>
      <c r="U240" s="1135">
        <v>3.8</v>
      </c>
      <c r="V240" s="1135" t="s">
        <v>663</v>
      </c>
      <c r="W240" s="1135">
        <v>110</v>
      </c>
      <c r="X240" s="1135">
        <v>70</v>
      </c>
      <c r="Y240" s="1135">
        <v>2</v>
      </c>
      <c r="Z240" s="1135" t="s">
        <v>2525</v>
      </c>
      <c r="AA240" s="1135" t="s">
        <v>2511</v>
      </c>
      <c r="AH240" s="1135" t="s">
        <v>1865</v>
      </c>
      <c r="AM240" s="1136" t="s">
        <v>9621</v>
      </c>
      <c r="AN240" s="1136" t="s">
        <v>9622</v>
      </c>
      <c r="AO240" s="1136">
        <f t="shared" si="30"/>
        <v>600</v>
      </c>
      <c r="AP240" s="1136">
        <f t="shared" si="31"/>
        <v>1.704</v>
      </c>
      <c r="AQ240" s="1136" t="str">
        <f t="shared" si="32"/>
        <v>2-5-1S83°</v>
      </c>
      <c r="AR240" s="1136" t="str">
        <f t="shared" si="33"/>
        <v>31.5</v>
      </c>
      <c r="AS240" s="1136" t="str">
        <f t="shared" si="34"/>
        <v>174/OFF</v>
      </c>
      <c r="AT240" s="1136" t="str">
        <f t="shared" si="35"/>
        <v>2-5-1S83°</v>
      </c>
      <c r="AV240" s="1136" t="str">
        <f t="shared" si="28"/>
        <v>109.7.20</v>
      </c>
      <c r="AW240" s="1438">
        <f t="shared" si="29"/>
        <v>44032</v>
      </c>
    </row>
    <row r="241" spans="1:49">
      <c r="A241" s="1135" t="s">
        <v>2526</v>
      </c>
      <c r="B241" s="1135" t="s">
        <v>455</v>
      </c>
      <c r="C241" s="1135">
        <v>650</v>
      </c>
      <c r="D241" s="1135">
        <v>1.7</v>
      </c>
      <c r="E241" s="1135" t="s">
        <v>15183</v>
      </c>
      <c r="F241" s="1135" t="s">
        <v>1078</v>
      </c>
      <c r="G241" s="1135" t="s">
        <v>1861</v>
      </c>
      <c r="H241" s="1135" t="s">
        <v>1925</v>
      </c>
      <c r="I241" s="1135" t="s">
        <v>126</v>
      </c>
      <c r="J241" s="1135">
        <v>1</v>
      </c>
      <c r="K241" s="1135" t="s">
        <v>2527</v>
      </c>
      <c r="L241" s="1135" t="s">
        <v>1870</v>
      </c>
      <c r="M241" s="1135">
        <v>77</v>
      </c>
      <c r="N241" s="1135" t="s">
        <v>1039</v>
      </c>
      <c r="O241" s="1135">
        <v>1.925</v>
      </c>
      <c r="P241" s="1135">
        <v>1.54</v>
      </c>
      <c r="Q241" s="1135" t="s">
        <v>2528</v>
      </c>
      <c r="R241" s="1135">
        <v>24</v>
      </c>
      <c r="T241" s="1135">
        <v>9</v>
      </c>
      <c r="U241" s="1135">
        <v>2.2000000000000002</v>
      </c>
      <c r="V241" s="1135" t="s">
        <v>663</v>
      </c>
      <c r="W241" s="1135">
        <v>110</v>
      </c>
      <c r="X241" s="1135" t="s">
        <v>1224</v>
      </c>
      <c r="Y241" s="1135">
        <v>2.1</v>
      </c>
      <c r="Z241" s="1135">
        <v>2.5</v>
      </c>
      <c r="AA241" s="1135" t="s">
        <v>2529</v>
      </c>
      <c r="AB241" s="1135" t="s">
        <v>1075</v>
      </c>
      <c r="AH241" s="1135" t="s">
        <v>630</v>
      </c>
      <c r="AM241" s="1136" t="s">
        <v>9623</v>
      </c>
      <c r="AN241" s="1136" t="s">
        <v>9624</v>
      </c>
      <c r="AO241" s="1136">
        <f t="shared" si="30"/>
        <v>650</v>
      </c>
      <c r="AP241" s="1136">
        <f t="shared" si="31"/>
        <v>1.7</v>
      </c>
      <c r="AQ241" s="1136" t="str">
        <f t="shared" si="32"/>
        <v>1-4-1S83°</v>
      </c>
      <c r="AR241" s="1136" t="str">
        <f t="shared" si="33"/>
        <v>30</v>
      </c>
      <c r="AS241" s="1136" t="str">
        <f t="shared" si="34"/>
        <v>260/260/165</v>
      </c>
      <c r="AT241" s="1136" t="str">
        <f t="shared" si="35"/>
        <v>1-4-1S83°</v>
      </c>
      <c r="AV241" s="1136" t="str">
        <f t="shared" si="28"/>
        <v>109.7.31</v>
      </c>
      <c r="AW241" s="1438">
        <f t="shared" si="29"/>
        <v>44043</v>
      </c>
    </row>
    <row r="242" spans="1:49">
      <c r="A242" s="1135" t="s">
        <v>2530</v>
      </c>
      <c r="B242" s="1135" t="s">
        <v>455</v>
      </c>
      <c r="C242" s="1135">
        <v>650</v>
      </c>
      <c r="D242" s="1135">
        <v>1.7</v>
      </c>
      <c r="E242" s="1135" t="s">
        <v>15183</v>
      </c>
      <c r="F242" s="1135" t="s">
        <v>1078</v>
      </c>
      <c r="G242" s="1135" t="s">
        <v>1861</v>
      </c>
      <c r="H242" s="1135" t="s">
        <v>1925</v>
      </c>
      <c r="I242" s="1135" t="s">
        <v>126</v>
      </c>
      <c r="J242" s="1135">
        <v>1</v>
      </c>
      <c r="K242" s="1135" t="s">
        <v>2527</v>
      </c>
      <c r="L242" s="1135" t="s">
        <v>1870</v>
      </c>
      <c r="M242" s="1135">
        <v>77</v>
      </c>
      <c r="N242" s="1135" t="s">
        <v>1039</v>
      </c>
      <c r="O242" s="1135">
        <v>1.925</v>
      </c>
      <c r="P242" s="1135">
        <v>1.54</v>
      </c>
      <c r="Q242" s="1135" t="s">
        <v>2531</v>
      </c>
      <c r="R242" s="1135">
        <v>24</v>
      </c>
      <c r="T242" s="1135">
        <v>9</v>
      </c>
      <c r="U242" s="1135">
        <v>2.2000000000000002</v>
      </c>
      <c r="V242" s="1135" t="s">
        <v>663</v>
      </c>
      <c r="W242" s="1135">
        <v>110</v>
      </c>
      <c r="X242" s="1135" t="s">
        <v>1224</v>
      </c>
      <c r="Y242" s="1135">
        <v>2.1</v>
      </c>
      <c r="Z242" s="1135">
        <v>2.5</v>
      </c>
      <c r="AA242" s="1135" t="s">
        <v>2532</v>
      </c>
      <c r="AB242" s="1135" t="s">
        <v>1075</v>
      </c>
      <c r="AH242" s="1135" t="s">
        <v>1546</v>
      </c>
      <c r="AM242" s="1136" t="s">
        <v>9625</v>
      </c>
      <c r="AN242" s="1136" t="s">
        <v>9626</v>
      </c>
      <c r="AO242" s="1136">
        <f t="shared" si="30"/>
        <v>650</v>
      </c>
      <c r="AP242" s="1136">
        <f t="shared" si="31"/>
        <v>1.7</v>
      </c>
      <c r="AQ242" s="1136" t="str">
        <f t="shared" si="32"/>
        <v>1-4-1S83°</v>
      </c>
      <c r="AR242" s="1136" t="str">
        <f t="shared" si="33"/>
        <v>30</v>
      </c>
      <c r="AS242" s="1136" t="str">
        <f t="shared" si="34"/>
        <v>260/260/165</v>
      </c>
      <c r="AT242" s="1136" t="str">
        <f t="shared" si="35"/>
        <v>1-4-1S83°</v>
      </c>
      <c r="AV242" s="1136" t="str">
        <f t="shared" si="28"/>
        <v>109.8.7</v>
      </c>
      <c r="AW242" s="1438">
        <f t="shared" si="29"/>
        <v>44050</v>
      </c>
    </row>
    <row r="243" spans="1:49">
      <c r="A243" s="1135" t="s">
        <v>2533</v>
      </c>
      <c r="B243" s="1135" t="s">
        <v>455</v>
      </c>
      <c r="C243" s="1135">
        <v>650</v>
      </c>
      <c r="D243" s="1135">
        <v>1.7</v>
      </c>
      <c r="E243" s="1135" t="s">
        <v>15183</v>
      </c>
      <c r="F243" s="1135" t="s">
        <v>1078</v>
      </c>
      <c r="G243" s="1135" t="s">
        <v>1861</v>
      </c>
      <c r="H243" s="1135" t="s">
        <v>1925</v>
      </c>
      <c r="I243" s="1135" t="s">
        <v>126</v>
      </c>
      <c r="J243" s="1135">
        <v>1</v>
      </c>
      <c r="K243" s="1135" t="s">
        <v>2534</v>
      </c>
      <c r="L243" s="1135" t="s">
        <v>1870</v>
      </c>
      <c r="M243" s="1135">
        <v>77</v>
      </c>
      <c r="N243" s="1135" t="s">
        <v>1039</v>
      </c>
      <c r="O243" s="1135">
        <v>1.925</v>
      </c>
      <c r="P243" s="1135">
        <v>1.54</v>
      </c>
      <c r="Q243" s="1135" t="s">
        <v>2535</v>
      </c>
      <c r="R243" s="1135">
        <v>24</v>
      </c>
      <c r="T243" s="1135">
        <v>9</v>
      </c>
      <c r="U243" s="1135">
        <v>2.2000000000000002</v>
      </c>
      <c r="V243" s="1135" t="s">
        <v>663</v>
      </c>
      <c r="W243" s="1135">
        <v>110</v>
      </c>
      <c r="X243" s="1135" t="s">
        <v>1224</v>
      </c>
      <c r="Y243" s="1135">
        <v>2.1</v>
      </c>
      <c r="Z243" s="1135" t="s">
        <v>2536</v>
      </c>
      <c r="AA243" s="1135" t="s">
        <v>2537</v>
      </c>
      <c r="AB243" s="1135" t="s">
        <v>1075</v>
      </c>
      <c r="AH243" s="1135" t="s">
        <v>633</v>
      </c>
      <c r="AM243" s="1136" t="s">
        <v>9627</v>
      </c>
      <c r="AN243" s="1136" t="s">
        <v>9628</v>
      </c>
      <c r="AO243" s="1136">
        <f t="shared" si="30"/>
        <v>650</v>
      </c>
      <c r="AP243" s="1136">
        <f t="shared" si="31"/>
        <v>1.7</v>
      </c>
      <c r="AQ243" s="1136" t="str">
        <f t="shared" si="32"/>
        <v>1-4-1S83°</v>
      </c>
      <c r="AR243" s="1136" t="str">
        <f t="shared" si="33"/>
        <v>30</v>
      </c>
      <c r="AS243" s="1136" t="str">
        <f t="shared" si="34"/>
        <v>260/260/165</v>
      </c>
      <c r="AT243" s="1136" t="str">
        <f t="shared" si="35"/>
        <v>1-4-1S83°</v>
      </c>
      <c r="AV243" s="1136" t="str">
        <f t="shared" si="28"/>
        <v>109.8.28</v>
      </c>
      <c r="AW243" s="1438">
        <f t="shared" si="29"/>
        <v>44071</v>
      </c>
    </row>
    <row r="244" spans="1:49">
      <c r="A244" s="1135" t="s">
        <v>2538</v>
      </c>
      <c r="B244" s="1135" t="s">
        <v>455</v>
      </c>
      <c r="C244" s="1135">
        <v>650</v>
      </c>
      <c r="D244" s="1135">
        <v>1.7</v>
      </c>
      <c r="E244" s="1135" t="s">
        <v>15183</v>
      </c>
      <c r="F244" s="1135" t="s">
        <v>1078</v>
      </c>
      <c r="G244" s="1135" t="s">
        <v>1861</v>
      </c>
      <c r="H244" s="1135" t="s">
        <v>1925</v>
      </c>
      <c r="I244" s="1135" t="s">
        <v>126</v>
      </c>
      <c r="J244" s="1135">
        <v>1</v>
      </c>
      <c r="K244" s="1135" t="s">
        <v>2534</v>
      </c>
      <c r="L244" s="1135" t="s">
        <v>1870</v>
      </c>
      <c r="M244" s="1135">
        <v>77</v>
      </c>
      <c r="N244" s="1135" t="s">
        <v>1039</v>
      </c>
      <c r="O244" s="1135">
        <v>1.925</v>
      </c>
      <c r="P244" s="1135">
        <v>1.54</v>
      </c>
      <c r="Q244" s="1135" t="s">
        <v>2501</v>
      </c>
      <c r="R244" s="1135">
        <v>24</v>
      </c>
      <c r="T244" s="1135">
        <v>9</v>
      </c>
      <c r="U244" s="1135">
        <v>2.2000000000000002</v>
      </c>
      <c r="V244" s="1135" t="s">
        <v>663</v>
      </c>
      <c r="W244" s="1135">
        <v>110</v>
      </c>
      <c r="X244" s="1135" t="s">
        <v>1224</v>
      </c>
      <c r="Y244" s="1135" t="s">
        <v>2539</v>
      </c>
      <c r="Z244" s="1135">
        <v>2.5</v>
      </c>
      <c r="AA244" s="1135" t="s">
        <v>1434</v>
      </c>
      <c r="AB244" s="1135" t="s">
        <v>1075</v>
      </c>
      <c r="AH244" s="1135" t="s">
        <v>1088</v>
      </c>
      <c r="AM244" s="1136" t="s">
        <v>9629</v>
      </c>
      <c r="AN244" s="1136" t="s">
        <v>9630</v>
      </c>
      <c r="AO244" s="1136">
        <f t="shared" si="30"/>
        <v>650</v>
      </c>
      <c r="AP244" s="1136">
        <f t="shared" si="31"/>
        <v>1.7</v>
      </c>
      <c r="AQ244" s="1136" t="str">
        <f t="shared" si="32"/>
        <v>1-4-1S83°</v>
      </c>
      <c r="AR244" s="1136" t="str">
        <f t="shared" si="33"/>
        <v>30</v>
      </c>
      <c r="AS244" s="1136" t="str">
        <f t="shared" si="34"/>
        <v>260/260/165</v>
      </c>
      <c r="AT244" s="1136" t="str">
        <f t="shared" si="35"/>
        <v>1-4-1S83°</v>
      </c>
      <c r="AV244" s="1136" t="str">
        <f t="shared" si="28"/>
        <v>109.9.30</v>
      </c>
      <c r="AW244" s="1438">
        <f t="shared" si="29"/>
        <v>44104</v>
      </c>
    </row>
    <row r="245" spans="1:49">
      <c r="A245" s="1135" t="s">
        <v>2540</v>
      </c>
      <c r="B245" s="1135" t="s">
        <v>455</v>
      </c>
      <c r="C245" s="1135">
        <v>700</v>
      </c>
      <c r="D245" s="1135">
        <v>1.66</v>
      </c>
      <c r="E245" s="1135" t="s">
        <v>15182</v>
      </c>
      <c r="F245" s="1135" t="s">
        <v>663</v>
      </c>
      <c r="G245" s="1135" t="s">
        <v>1861</v>
      </c>
      <c r="H245" s="1135" t="s">
        <v>2541</v>
      </c>
      <c r="I245" s="1135" t="s">
        <v>126</v>
      </c>
      <c r="J245" s="1135">
        <v>1.5</v>
      </c>
      <c r="K245" s="1135" t="s">
        <v>2542</v>
      </c>
      <c r="L245" s="1135" t="s">
        <v>1870</v>
      </c>
      <c r="M245" s="1135">
        <v>77</v>
      </c>
      <c r="N245" s="1135" t="s">
        <v>1039</v>
      </c>
      <c r="O245" s="1135">
        <v>1.925</v>
      </c>
      <c r="P245" s="1135">
        <v>1.54</v>
      </c>
      <c r="Q245" s="1135" t="s">
        <v>2535</v>
      </c>
      <c r="R245" s="1135">
        <v>24</v>
      </c>
      <c r="T245" s="1135">
        <v>9</v>
      </c>
      <c r="U245" s="1135">
        <v>2.2000000000000002</v>
      </c>
      <c r="V245" s="1135" t="s">
        <v>663</v>
      </c>
      <c r="W245" s="1135">
        <v>110</v>
      </c>
      <c r="X245" s="1135" t="s">
        <v>1224</v>
      </c>
      <c r="Y245" s="1135">
        <v>2.1</v>
      </c>
      <c r="Z245" s="1135" t="s">
        <v>2543</v>
      </c>
      <c r="AA245" s="1135" t="s">
        <v>1287</v>
      </c>
      <c r="AB245" s="1135" t="s">
        <v>1075</v>
      </c>
      <c r="AH245" s="1135" t="s">
        <v>1921</v>
      </c>
      <c r="AM245" s="1136" t="s">
        <v>9631</v>
      </c>
      <c r="AN245" s="1136" t="s">
        <v>9632</v>
      </c>
      <c r="AO245" s="1136">
        <f t="shared" si="30"/>
        <v>700</v>
      </c>
      <c r="AP245" s="1136">
        <f t="shared" si="31"/>
        <v>1.66</v>
      </c>
      <c r="AQ245" s="1136" t="str">
        <f t="shared" si="32"/>
        <v>1-4-1S85°</v>
      </c>
      <c r="AR245" s="1136" t="str">
        <f t="shared" si="33"/>
        <v>NA</v>
      </c>
      <c r="AS245" s="1136" t="str">
        <f t="shared" si="34"/>
        <v>180/165</v>
      </c>
      <c r="AT245" s="1136" t="str">
        <f t="shared" si="35"/>
        <v>1-4-1S85°</v>
      </c>
      <c r="AV245" s="1136" t="str">
        <f t="shared" si="28"/>
        <v>109.11.2</v>
      </c>
      <c r="AW245" s="1438">
        <f t="shared" si="29"/>
        <v>44137</v>
      </c>
    </row>
    <row r="246" spans="1:49">
      <c r="A246" s="1135" t="s">
        <v>2544</v>
      </c>
      <c r="B246" s="1135" t="s">
        <v>455</v>
      </c>
      <c r="C246" s="1135">
        <v>650</v>
      </c>
      <c r="D246" s="1135">
        <v>1.7</v>
      </c>
      <c r="E246" s="1135" t="s">
        <v>15183</v>
      </c>
      <c r="F246" s="1135" t="s">
        <v>1078</v>
      </c>
      <c r="G246" s="1135" t="s">
        <v>1861</v>
      </c>
      <c r="H246" s="1135" t="s">
        <v>1925</v>
      </c>
      <c r="I246" s="1135" t="s">
        <v>126</v>
      </c>
      <c r="J246" s="1135">
        <v>1</v>
      </c>
      <c r="K246" s="1135" t="s">
        <v>2545</v>
      </c>
      <c r="L246" s="1135" t="s">
        <v>1870</v>
      </c>
      <c r="M246" s="1135">
        <v>77</v>
      </c>
      <c r="N246" s="1135" t="s">
        <v>1039</v>
      </c>
      <c r="O246" s="1135">
        <v>1.925</v>
      </c>
      <c r="P246" s="1135">
        <v>1.54</v>
      </c>
      <c r="Q246" s="1135" t="s">
        <v>2501</v>
      </c>
      <c r="R246" s="1135">
        <v>24</v>
      </c>
      <c r="T246" s="1135">
        <v>9</v>
      </c>
      <c r="U246" s="1135">
        <v>2.2000000000000002</v>
      </c>
      <c r="V246" s="1135" t="s">
        <v>663</v>
      </c>
      <c r="W246" s="1135">
        <v>110</v>
      </c>
      <c r="X246" s="1135" t="s">
        <v>1224</v>
      </c>
      <c r="Y246" s="1135">
        <v>2.1</v>
      </c>
      <c r="Z246" s="1135">
        <v>2.5</v>
      </c>
      <c r="AA246" s="1135" t="s">
        <v>2546</v>
      </c>
      <c r="AB246" s="1135" t="s">
        <v>1075</v>
      </c>
      <c r="AH246" s="1135" t="s">
        <v>1280</v>
      </c>
      <c r="AM246" s="1136" t="s">
        <v>9633</v>
      </c>
      <c r="AN246" s="1136" t="s">
        <v>9634</v>
      </c>
      <c r="AO246" s="1136">
        <f t="shared" si="30"/>
        <v>650</v>
      </c>
      <c r="AP246" s="1136">
        <f t="shared" si="31"/>
        <v>1.7</v>
      </c>
      <c r="AQ246" s="1136" t="str">
        <f t="shared" si="32"/>
        <v>1-4-1S83°</v>
      </c>
      <c r="AR246" s="1136" t="str">
        <f t="shared" si="33"/>
        <v>30</v>
      </c>
      <c r="AS246" s="1136" t="str">
        <f t="shared" si="34"/>
        <v>260/260/165</v>
      </c>
      <c r="AT246" s="1136" t="str">
        <f t="shared" si="35"/>
        <v>1-4-1S83°</v>
      </c>
      <c r="AV246" s="1136" t="str">
        <f t="shared" si="28"/>
        <v>109.11.9</v>
      </c>
      <c r="AW246" s="1438">
        <f t="shared" si="29"/>
        <v>44144</v>
      </c>
    </row>
    <row r="247" spans="1:49">
      <c r="A247" s="1135" t="s">
        <v>2547</v>
      </c>
      <c r="B247" s="1135" t="s">
        <v>455</v>
      </c>
      <c r="C247" s="1135">
        <v>650</v>
      </c>
      <c r="D247" s="1135">
        <v>1.7</v>
      </c>
      <c r="E247" s="1135" t="s">
        <v>15183</v>
      </c>
      <c r="F247" s="1135" t="s">
        <v>1078</v>
      </c>
      <c r="G247" s="1135" t="s">
        <v>1861</v>
      </c>
      <c r="H247" s="1135" t="s">
        <v>1925</v>
      </c>
      <c r="I247" s="1135" t="s">
        <v>126</v>
      </c>
      <c r="J247" s="1135">
        <v>1</v>
      </c>
      <c r="K247" s="1135" t="s">
        <v>2548</v>
      </c>
      <c r="L247" s="1135" t="s">
        <v>1870</v>
      </c>
      <c r="M247" s="1135">
        <v>77</v>
      </c>
      <c r="N247" s="1135" t="s">
        <v>1039</v>
      </c>
      <c r="O247" s="1135">
        <v>1.925</v>
      </c>
      <c r="P247" s="1135">
        <v>1.54</v>
      </c>
      <c r="Q247" s="1135" t="s">
        <v>2501</v>
      </c>
      <c r="R247" s="1135">
        <v>24</v>
      </c>
      <c r="T247" s="1135">
        <v>9</v>
      </c>
      <c r="U247" s="1135">
        <v>2.2000000000000002</v>
      </c>
      <c r="V247" s="1135" t="s">
        <v>663</v>
      </c>
      <c r="W247" s="1135">
        <v>110</v>
      </c>
      <c r="X247" s="1135" t="s">
        <v>1224</v>
      </c>
      <c r="Y247" s="1135">
        <v>2.1</v>
      </c>
      <c r="Z247" s="1135">
        <v>2.5</v>
      </c>
      <c r="AA247" s="1135" t="s">
        <v>2549</v>
      </c>
      <c r="AB247" s="1135" t="s">
        <v>1075</v>
      </c>
      <c r="AH247" s="1135" t="s">
        <v>1084</v>
      </c>
      <c r="AM247" s="1136" t="s">
        <v>9635</v>
      </c>
      <c r="AN247" s="1136" t="s">
        <v>9636</v>
      </c>
      <c r="AO247" s="1136">
        <f t="shared" si="30"/>
        <v>650</v>
      </c>
      <c r="AP247" s="1136">
        <f t="shared" si="31"/>
        <v>1.7</v>
      </c>
      <c r="AQ247" s="1136" t="str">
        <f t="shared" si="32"/>
        <v>1-4-1S83°</v>
      </c>
      <c r="AR247" s="1136" t="str">
        <f t="shared" si="33"/>
        <v>30</v>
      </c>
      <c r="AS247" s="1136" t="str">
        <f t="shared" si="34"/>
        <v>260/260/165</v>
      </c>
      <c r="AT247" s="1136" t="str">
        <f t="shared" si="35"/>
        <v>1-4-1S83°</v>
      </c>
      <c r="AV247" s="1136" t="str">
        <f t="shared" si="28"/>
        <v>109.11.13</v>
      </c>
      <c r="AW247" s="1438">
        <f t="shared" si="29"/>
        <v>44148</v>
      </c>
    </row>
    <row r="248" spans="1:49">
      <c r="A248" s="1135" t="s">
        <v>2550</v>
      </c>
      <c r="B248" s="1135" t="s">
        <v>455</v>
      </c>
      <c r="C248" s="1135">
        <v>650</v>
      </c>
      <c r="D248" s="1135">
        <v>1.69</v>
      </c>
      <c r="E248" s="1135" t="s">
        <v>15187</v>
      </c>
      <c r="F248" s="1135" t="s">
        <v>1078</v>
      </c>
      <c r="G248" s="1135" t="s">
        <v>1861</v>
      </c>
      <c r="H248" s="1135" t="s">
        <v>1983</v>
      </c>
      <c r="I248" s="1135" t="s">
        <v>126</v>
      </c>
      <c r="J248" s="1135">
        <v>1</v>
      </c>
      <c r="K248" s="1135" t="s">
        <v>2551</v>
      </c>
      <c r="L248" s="1135" t="s">
        <v>1870</v>
      </c>
      <c r="M248" s="1135">
        <v>77</v>
      </c>
      <c r="N248" s="1135" t="s">
        <v>1039</v>
      </c>
      <c r="O248" s="1135">
        <v>1.925</v>
      </c>
      <c r="P248" s="1135">
        <v>1.54</v>
      </c>
      <c r="Q248" s="1135" t="s">
        <v>2528</v>
      </c>
      <c r="R248" s="1135">
        <v>24</v>
      </c>
      <c r="T248" s="1135">
        <v>9</v>
      </c>
      <c r="U248" s="1135">
        <v>2.2000000000000002</v>
      </c>
      <c r="V248" s="1135" t="s">
        <v>663</v>
      </c>
      <c r="W248" s="1135">
        <v>110</v>
      </c>
      <c r="X248" s="1135" t="s">
        <v>1224</v>
      </c>
      <c r="Y248" s="1135">
        <v>2.1</v>
      </c>
      <c r="Z248" s="1135" t="s">
        <v>2552</v>
      </c>
      <c r="AA248" s="1135" t="s">
        <v>2553</v>
      </c>
      <c r="AB248" s="1135" t="s">
        <v>1075</v>
      </c>
      <c r="AH248" s="1135" t="s">
        <v>843</v>
      </c>
      <c r="AM248" s="1136" t="s">
        <v>9637</v>
      </c>
      <c r="AN248" s="1136" t="s">
        <v>9638</v>
      </c>
      <c r="AO248" s="1136">
        <f t="shared" si="30"/>
        <v>650</v>
      </c>
      <c r="AP248" s="1136">
        <f t="shared" si="31"/>
        <v>1.69</v>
      </c>
      <c r="AQ248" s="1136" t="str">
        <f t="shared" si="32"/>
        <v>1-4-1S撚S83°</v>
      </c>
      <c r="AR248" s="1136" t="str">
        <f t="shared" si="33"/>
        <v>30</v>
      </c>
      <c r="AS248" s="1136" t="str">
        <f t="shared" si="34"/>
        <v>265/265/165</v>
      </c>
      <c r="AT248" s="1136" t="str">
        <f t="shared" si="35"/>
        <v>1-4-1S撚S83°</v>
      </c>
      <c r="AV248" s="1136" t="str">
        <f t="shared" si="28"/>
        <v>109.11.17</v>
      </c>
      <c r="AW248" s="1438">
        <f t="shared" si="29"/>
        <v>44152</v>
      </c>
    </row>
    <row r="249" spans="1:49">
      <c r="A249" s="1135" t="s">
        <v>2554</v>
      </c>
      <c r="B249" s="1135" t="s">
        <v>455</v>
      </c>
      <c r="C249" s="1135">
        <v>650</v>
      </c>
      <c r="D249" s="1135">
        <v>1.7</v>
      </c>
      <c r="E249" s="1135" t="s">
        <v>15183</v>
      </c>
      <c r="F249" s="1135" t="s">
        <v>1078</v>
      </c>
      <c r="G249" s="1135" t="s">
        <v>1861</v>
      </c>
      <c r="H249" s="1135" t="s">
        <v>1925</v>
      </c>
      <c r="I249" s="1135" t="s">
        <v>126</v>
      </c>
      <c r="J249" s="1135">
        <v>1</v>
      </c>
      <c r="K249" s="1135" t="s">
        <v>2551</v>
      </c>
      <c r="L249" s="1135" t="s">
        <v>1870</v>
      </c>
      <c r="M249" s="1135">
        <v>77</v>
      </c>
      <c r="N249" s="1135" t="s">
        <v>1039</v>
      </c>
      <c r="O249" s="1135">
        <v>1.925</v>
      </c>
      <c r="P249" s="1135">
        <v>1.54</v>
      </c>
      <c r="Q249" s="1135" t="s">
        <v>2528</v>
      </c>
      <c r="R249" s="1135">
        <v>24</v>
      </c>
      <c r="T249" s="1135">
        <v>9</v>
      </c>
      <c r="U249" s="1135">
        <v>2.2000000000000002</v>
      </c>
      <c r="V249" s="1135" t="s">
        <v>663</v>
      </c>
      <c r="W249" s="1135">
        <v>110</v>
      </c>
      <c r="X249" s="1135" t="s">
        <v>1224</v>
      </c>
      <c r="Y249" s="1135">
        <v>2.1</v>
      </c>
      <c r="Z249" s="1135" t="s">
        <v>2555</v>
      </c>
      <c r="AA249" s="1135" t="s">
        <v>2556</v>
      </c>
      <c r="AB249" s="1135" t="s">
        <v>1075</v>
      </c>
      <c r="AH249" s="1135" t="s">
        <v>1052</v>
      </c>
      <c r="AM249" s="1136" t="s">
        <v>9639</v>
      </c>
      <c r="AN249" s="1136" t="s">
        <v>9640</v>
      </c>
      <c r="AO249" s="1136">
        <f t="shared" si="30"/>
        <v>650</v>
      </c>
      <c r="AP249" s="1136">
        <f t="shared" si="31"/>
        <v>1.7</v>
      </c>
      <c r="AQ249" s="1136" t="str">
        <f t="shared" si="32"/>
        <v>1-4-1S83°</v>
      </c>
      <c r="AR249" s="1136" t="str">
        <f t="shared" si="33"/>
        <v>30</v>
      </c>
      <c r="AS249" s="1136" t="str">
        <f t="shared" si="34"/>
        <v>260/260/165</v>
      </c>
      <c r="AT249" s="1136" t="str">
        <f t="shared" si="35"/>
        <v>1-4-1S83°</v>
      </c>
      <c r="AV249" s="1136" t="str">
        <f t="shared" si="28"/>
        <v>109.11.18</v>
      </c>
      <c r="AW249" s="1438">
        <f t="shared" si="29"/>
        <v>44153</v>
      </c>
    </row>
    <row r="250" spans="1:49">
      <c r="A250" s="1135" t="s">
        <v>2557</v>
      </c>
      <c r="B250" s="1135" t="s">
        <v>455</v>
      </c>
      <c r="C250" s="1135">
        <v>600</v>
      </c>
      <c r="D250" s="1135">
        <v>1.7070000000000001</v>
      </c>
      <c r="E250" s="1135" t="s">
        <v>15185</v>
      </c>
      <c r="F250" s="1135" t="s">
        <v>1608</v>
      </c>
      <c r="G250" s="1135" t="s">
        <v>1861</v>
      </c>
      <c r="H250" s="1135" t="s">
        <v>1765</v>
      </c>
      <c r="I250" s="1135" t="s">
        <v>1261</v>
      </c>
      <c r="J250" s="1135">
        <v>0.9</v>
      </c>
      <c r="K250" s="1135" t="s">
        <v>2558</v>
      </c>
      <c r="L250" s="1135" t="s">
        <v>2559</v>
      </c>
      <c r="M250" s="1135">
        <v>75</v>
      </c>
      <c r="N250" s="1135" t="s">
        <v>1039</v>
      </c>
      <c r="O250" s="1135">
        <v>1.875</v>
      </c>
      <c r="P250" s="1135">
        <v>1.5</v>
      </c>
      <c r="Q250" s="1135" t="s">
        <v>1415</v>
      </c>
      <c r="R250" s="1135">
        <v>23</v>
      </c>
      <c r="T250" s="1135">
        <v>19</v>
      </c>
      <c r="U250" s="1135">
        <v>3.8</v>
      </c>
      <c r="V250" s="1135" t="s">
        <v>663</v>
      </c>
      <c r="W250" s="1135">
        <v>110</v>
      </c>
      <c r="X250" s="1135">
        <v>70</v>
      </c>
      <c r="Y250" s="1135">
        <v>2</v>
      </c>
      <c r="Z250" s="1135" t="s">
        <v>2560</v>
      </c>
      <c r="AA250" s="1135" t="s">
        <v>2561</v>
      </c>
      <c r="AH250" s="1135" t="s">
        <v>1921</v>
      </c>
      <c r="AM250" s="1136" t="s">
        <v>9641</v>
      </c>
      <c r="AN250" s="1136" t="s">
        <v>9642</v>
      </c>
      <c r="AO250" s="1136">
        <f t="shared" si="30"/>
        <v>600</v>
      </c>
      <c r="AP250" s="1136">
        <f t="shared" si="31"/>
        <v>1.7070000000000001</v>
      </c>
      <c r="AQ250" s="1136" t="str">
        <f t="shared" si="32"/>
        <v>2-5-1S83°</v>
      </c>
      <c r="AR250" s="1136" t="str">
        <f t="shared" si="33"/>
        <v>32</v>
      </c>
      <c r="AS250" s="1136" t="str">
        <f t="shared" si="34"/>
        <v>172/OFF</v>
      </c>
      <c r="AT250" s="1136" t="str">
        <f t="shared" si="35"/>
        <v>2-5-1S83°</v>
      </c>
      <c r="AV250" s="1136" t="str">
        <f t="shared" si="28"/>
        <v>109.11.24</v>
      </c>
      <c r="AW250" s="1438">
        <f t="shared" si="29"/>
        <v>44159</v>
      </c>
    </row>
    <row r="251" spans="1:49">
      <c r="A251" s="1135" t="s">
        <v>2562</v>
      </c>
      <c r="B251" s="1135" t="s">
        <v>455</v>
      </c>
      <c r="C251" s="1135">
        <v>650</v>
      </c>
      <c r="D251" s="1135">
        <v>1.7</v>
      </c>
      <c r="E251" s="1135" t="s">
        <v>15183</v>
      </c>
      <c r="F251" s="1135" t="s">
        <v>1078</v>
      </c>
      <c r="G251" s="1135" t="s">
        <v>1861</v>
      </c>
      <c r="H251" s="1135" t="s">
        <v>1925</v>
      </c>
      <c r="I251" s="1135" t="s">
        <v>126</v>
      </c>
      <c r="J251" s="1135">
        <v>1</v>
      </c>
      <c r="K251" s="1135" t="s">
        <v>2563</v>
      </c>
      <c r="L251" s="1135" t="s">
        <v>1870</v>
      </c>
      <c r="M251" s="1135">
        <v>77</v>
      </c>
      <c r="N251" s="1135" t="s">
        <v>1039</v>
      </c>
      <c r="O251" s="1135">
        <v>1.925</v>
      </c>
      <c r="P251" s="1135">
        <v>1.54</v>
      </c>
      <c r="Q251" s="1135" t="s">
        <v>2501</v>
      </c>
      <c r="R251" s="1135">
        <v>24</v>
      </c>
      <c r="T251" s="1135">
        <v>9</v>
      </c>
      <c r="U251" s="1135">
        <v>2.2000000000000002</v>
      </c>
      <c r="V251" s="1135" t="s">
        <v>663</v>
      </c>
      <c r="W251" s="1135">
        <v>110</v>
      </c>
      <c r="X251" s="1135" t="s">
        <v>1224</v>
      </c>
      <c r="Y251" s="1135">
        <v>2.1</v>
      </c>
      <c r="Z251" s="1135" t="s">
        <v>2555</v>
      </c>
      <c r="AA251" s="1135" t="s">
        <v>2561</v>
      </c>
      <c r="AB251" s="1135" t="s">
        <v>1075</v>
      </c>
      <c r="AH251" s="1135" t="s">
        <v>633</v>
      </c>
      <c r="AM251" s="1136" t="s">
        <v>9643</v>
      </c>
      <c r="AN251" s="1136" t="s">
        <v>9644</v>
      </c>
      <c r="AO251" s="1136">
        <f t="shared" si="30"/>
        <v>650</v>
      </c>
      <c r="AP251" s="1136">
        <f t="shared" si="31"/>
        <v>1.7</v>
      </c>
      <c r="AQ251" s="1136" t="str">
        <f t="shared" si="32"/>
        <v>1-4-1S83°</v>
      </c>
      <c r="AR251" s="1136" t="str">
        <f t="shared" si="33"/>
        <v>30</v>
      </c>
      <c r="AS251" s="1136" t="str">
        <f t="shared" si="34"/>
        <v>260/260/165</v>
      </c>
      <c r="AT251" s="1136" t="str">
        <f t="shared" si="35"/>
        <v>1-4-1S83°</v>
      </c>
      <c r="AV251" s="1136" t="str">
        <f t="shared" si="28"/>
        <v>109.11.24</v>
      </c>
      <c r="AW251" s="1438">
        <f t="shared" si="29"/>
        <v>44159</v>
      </c>
    </row>
    <row r="252" spans="1:49">
      <c r="A252" s="1135" t="s">
        <v>2564</v>
      </c>
      <c r="B252" s="1135" t="s">
        <v>455</v>
      </c>
      <c r="C252" s="1135">
        <v>650</v>
      </c>
      <c r="D252" s="1135">
        <v>1.7</v>
      </c>
      <c r="E252" s="1135" t="s">
        <v>15183</v>
      </c>
      <c r="F252" s="1135" t="s">
        <v>1078</v>
      </c>
      <c r="G252" s="1135" t="s">
        <v>1861</v>
      </c>
      <c r="H252" s="1135" t="s">
        <v>1925</v>
      </c>
      <c r="I252" s="1135" t="s">
        <v>126</v>
      </c>
      <c r="J252" s="1135">
        <v>1</v>
      </c>
      <c r="K252" s="1135" t="s">
        <v>2551</v>
      </c>
      <c r="L252" s="1135" t="s">
        <v>1870</v>
      </c>
      <c r="M252" s="1135">
        <v>77</v>
      </c>
      <c r="N252" s="1135" t="s">
        <v>1039</v>
      </c>
      <c r="O252" s="1135">
        <v>1.925</v>
      </c>
      <c r="P252" s="1135">
        <v>1.54</v>
      </c>
      <c r="Q252" s="1135" t="s">
        <v>2501</v>
      </c>
      <c r="R252" s="1135">
        <v>24</v>
      </c>
      <c r="T252" s="1135">
        <v>9</v>
      </c>
      <c r="U252" s="1135">
        <v>2.2000000000000002</v>
      </c>
      <c r="V252" s="1135" t="s">
        <v>663</v>
      </c>
      <c r="W252" s="1135">
        <v>110</v>
      </c>
      <c r="X252" s="1135" t="s">
        <v>1224</v>
      </c>
      <c r="Y252" s="1135">
        <v>2.1</v>
      </c>
      <c r="Z252" s="1135" t="s">
        <v>2565</v>
      </c>
      <c r="AA252" s="1135" t="s">
        <v>2566</v>
      </c>
      <c r="AB252" s="1135" t="s">
        <v>1075</v>
      </c>
      <c r="AH252" s="1135" t="s">
        <v>944</v>
      </c>
      <c r="AM252" s="1136" t="s">
        <v>9645</v>
      </c>
      <c r="AN252" s="1136" t="s">
        <v>9646</v>
      </c>
      <c r="AO252" s="1136">
        <f t="shared" si="30"/>
        <v>650</v>
      </c>
      <c r="AP252" s="1136">
        <f t="shared" si="31"/>
        <v>1.7</v>
      </c>
      <c r="AQ252" s="1136" t="str">
        <f t="shared" si="32"/>
        <v>1-4-1S83°</v>
      </c>
      <c r="AR252" s="1136" t="str">
        <f t="shared" si="33"/>
        <v>30</v>
      </c>
      <c r="AS252" s="1136" t="str">
        <f t="shared" si="34"/>
        <v>260/260/165</v>
      </c>
      <c r="AT252" s="1136" t="str">
        <f t="shared" si="35"/>
        <v>1-4-1S83°</v>
      </c>
      <c r="AV252" s="1136" t="str">
        <f t="shared" si="28"/>
        <v>109.11.27</v>
      </c>
      <c r="AW252" s="1438">
        <f t="shared" si="29"/>
        <v>44162</v>
      </c>
    </row>
    <row r="253" spans="1:49">
      <c r="A253" s="1135" t="s">
        <v>2567</v>
      </c>
      <c r="B253" s="1135" t="s">
        <v>455</v>
      </c>
      <c r="C253" s="1135">
        <v>600</v>
      </c>
      <c r="D253" s="1135">
        <v>1.7070000000000001</v>
      </c>
      <c r="E253" s="1135" t="s">
        <v>15185</v>
      </c>
      <c r="F253" s="1135" t="s">
        <v>1492</v>
      </c>
      <c r="G253" s="1135" t="s">
        <v>1861</v>
      </c>
      <c r="H253" s="1135" t="s">
        <v>1765</v>
      </c>
      <c r="I253" s="1135" t="s">
        <v>1261</v>
      </c>
      <c r="J253" s="1135">
        <v>0.9</v>
      </c>
      <c r="K253" s="1135" t="s">
        <v>2568</v>
      </c>
      <c r="L253" s="1135" t="s">
        <v>1870</v>
      </c>
      <c r="M253" s="1135">
        <v>75</v>
      </c>
      <c r="N253" s="1135" t="s">
        <v>1039</v>
      </c>
      <c r="O253" s="1135">
        <v>1.875</v>
      </c>
      <c r="P253" s="1135">
        <v>1.5</v>
      </c>
      <c r="Q253" s="1135">
        <v>4</v>
      </c>
      <c r="R253" s="1135">
        <v>23</v>
      </c>
      <c r="T253" s="1135">
        <v>19</v>
      </c>
      <c r="U253" s="1135">
        <v>3.8</v>
      </c>
      <c r="V253" s="1135" t="s">
        <v>663</v>
      </c>
      <c r="W253" s="1135">
        <v>110</v>
      </c>
      <c r="X253" s="1135">
        <v>70</v>
      </c>
      <c r="Y253" s="1135">
        <v>2</v>
      </c>
      <c r="Z253" s="1135">
        <v>4.5</v>
      </c>
      <c r="AA253" s="1135" t="s">
        <v>1466</v>
      </c>
      <c r="AH253" s="1135" t="s">
        <v>812</v>
      </c>
      <c r="AM253" s="1136" t="s">
        <v>9647</v>
      </c>
      <c r="AN253" s="1136" t="s">
        <v>9648</v>
      </c>
      <c r="AO253" s="1136">
        <f t="shared" si="30"/>
        <v>600</v>
      </c>
      <c r="AP253" s="1136">
        <f t="shared" si="31"/>
        <v>1.7070000000000001</v>
      </c>
      <c r="AQ253" s="1136" t="str">
        <f t="shared" si="32"/>
        <v>2-5-1S83°</v>
      </c>
      <c r="AR253" s="1136" t="str">
        <f t="shared" si="33"/>
        <v>32.5</v>
      </c>
      <c r="AS253" s="1136" t="str">
        <f t="shared" si="34"/>
        <v>172/OFF</v>
      </c>
      <c r="AT253" s="1136" t="str">
        <f t="shared" si="35"/>
        <v>2-5-1S83°</v>
      </c>
      <c r="AV253" s="1136" t="str">
        <f t="shared" si="28"/>
        <v>109.12.18</v>
      </c>
      <c r="AW253" s="1438">
        <f t="shared" si="29"/>
        <v>44183</v>
      </c>
    </row>
    <row r="254" spans="1:49">
      <c r="A254" s="1135" t="s">
        <v>2569</v>
      </c>
      <c r="B254" s="1135" t="s">
        <v>455</v>
      </c>
      <c r="C254" s="1135">
        <v>650</v>
      </c>
      <c r="D254" s="1135">
        <v>1.7</v>
      </c>
      <c r="E254" s="1135" t="s">
        <v>15183</v>
      </c>
      <c r="F254" s="1135" t="s">
        <v>1078</v>
      </c>
      <c r="G254" s="1135" t="s">
        <v>1861</v>
      </c>
      <c r="H254" s="1135" t="s">
        <v>1925</v>
      </c>
      <c r="I254" s="1135" t="s">
        <v>126</v>
      </c>
      <c r="J254" s="1135">
        <v>1</v>
      </c>
      <c r="K254" s="1135" t="s">
        <v>2570</v>
      </c>
      <c r="L254" s="1135" t="s">
        <v>1870</v>
      </c>
      <c r="M254" s="1135">
        <v>77</v>
      </c>
      <c r="N254" s="1135" t="s">
        <v>1039</v>
      </c>
      <c r="O254" s="1135">
        <v>1.925</v>
      </c>
      <c r="P254" s="1135">
        <v>1.54</v>
      </c>
      <c r="Q254" s="1135">
        <v>4.2</v>
      </c>
      <c r="R254" s="1135">
        <v>24</v>
      </c>
      <c r="T254" s="1135">
        <v>9</v>
      </c>
      <c r="U254" s="1135">
        <v>2.2000000000000002</v>
      </c>
      <c r="V254" s="1135" t="s">
        <v>663</v>
      </c>
      <c r="W254" s="1135">
        <v>110</v>
      </c>
      <c r="X254" s="1135" t="s">
        <v>1224</v>
      </c>
      <c r="Y254" s="1135">
        <v>2.1</v>
      </c>
      <c r="Z254" s="1135">
        <v>2.5</v>
      </c>
      <c r="AA254" s="1135" t="s">
        <v>1469</v>
      </c>
      <c r="AB254" s="1135" t="s">
        <v>1075</v>
      </c>
      <c r="AH254" s="1135" t="s">
        <v>747</v>
      </c>
      <c r="AM254" s="1136" t="s">
        <v>9649</v>
      </c>
      <c r="AN254" s="1136" t="s">
        <v>9650</v>
      </c>
      <c r="AO254" s="1136">
        <f t="shared" si="30"/>
        <v>650</v>
      </c>
      <c r="AP254" s="1136">
        <f t="shared" si="31"/>
        <v>1.7</v>
      </c>
      <c r="AQ254" s="1136" t="str">
        <f t="shared" si="32"/>
        <v>1-4-1S83°</v>
      </c>
      <c r="AR254" s="1136" t="str">
        <f t="shared" si="33"/>
        <v>30</v>
      </c>
      <c r="AS254" s="1136" t="str">
        <f t="shared" si="34"/>
        <v>260/260/165</v>
      </c>
      <c r="AT254" s="1136" t="str">
        <f t="shared" si="35"/>
        <v>1-4-1S83°</v>
      </c>
      <c r="AV254" s="1136" t="str">
        <f t="shared" si="28"/>
        <v>109.12.24</v>
      </c>
      <c r="AW254" s="1438">
        <f t="shared" si="29"/>
        <v>44189</v>
      </c>
    </row>
    <row r="255" spans="1:49">
      <c r="A255" s="1135" t="s">
        <v>2571</v>
      </c>
      <c r="B255" s="1135" t="s">
        <v>455</v>
      </c>
      <c r="C255" s="1135">
        <v>650</v>
      </c>
      <c r="D255" s="1135">
        <v>1.7</v>
      </c>
      <c r="E255" s="1135" t="s">
        <v>15183</v>
      </c>
      <c r="F255" s="1135" t="s">
        <v>1078</v>
      </c>
      <c r="G255" s="1135" t="s">
        <v>1861</v>
      </c>
      <c r="H255" s="1135" t="s">
        <v>1925</v>
      </c>
      <c r="I255" s="1135" t="s">
        <v>126</v>
      </c>
      <c r="J255" s="1135">
        <v>1</v>
      </c>
      <c r="K255" s="1135" t="s">
        <v>2570</v>
      </c>
      <c r="L255" s="1135" t="s">
        <v>1870</v>
      </c>
      <c r="M255" s="1135">
        <v>77</v>
      </c>
      <c r="N255" s="1135" t="s">
        <v>1039</v>
      </c>
      <c r="O255" s="1135">
        <v>1.925</v>
      </c>
      <c r="P255" s="1135">
        <v>1.54</v>
      </c>
      <c r="Q255" s="1135">
        <v>4.2</v>
      </c>
      <c r="R255" s="1135">
        <v>24</v>
      </c>
      <c r="T255" s="1135">
        <v>9</v>
      </c>
      <c r="U255" s="1135">
        <v>2.2000000000000002</v>
      </c>
      <c r="V255" s="1135" t="s">
        <v>663</v>
      </c>
      <c r="W255" s="1135">
        <v>110</v>
      </c>
      <c r="X255" s="1135" t="s">
        <v>1224</v>
      </c>
      <c r="Y255" s="1135">
        <v>2.1</v>
      </c>
      <c r="Z255" s="1135">
        <v>2.5</v>
      </c>
      <c r="AA255" s="1135" t="s">
        <v>2572</v>
      </c>
      <c r="AB255" s="1135" t="s">
        <v>1075</v>
      </c>
      <c r="AH255" s="1135" t="s">
        <v>630</v>
      </c>
      <c r="AM255" s="1136" t="s">
        <v>9651</v>
      </c>
      <c r="AN255" s="1136" t="s">
        <v>9652</v>
      </c>
      <c r="AO255" s="1136">
        <f t="shared" si="30"/>
        <v>650</v>
      </c>
      <c r="AP255" s="1136">
        <f t="shared" si="31"/>
        <v>1.7</v>
      </c>
      <c r="AQ255" s="1136" t="str">
        <f t="shared" si="32"/>
        <v>1-4-1S83°</v>
      </c>
      <c r="AR255" s="1136" t="str">
        <f t="shared" si="33"/>
        <v>30</v>
      </c>
      <c r="AS255" s="1136" t="str">
        <f t="shared" si="34"/>
        <v>260/260/165</v>
      </c>
      <c r="AT255" s="1136" t="str">
        <f t="shared" si="35"/>
        <v>1-4-1S83°</v>
      </c>
      <c r="AV255" s="1136" t="str">
        <f t="shared" si="28"/>
        <v>109.12.25</v>
      </c>
      <c r="AW255" s="1438">
        <f t="shared" si="29"/>
        <v>44190</v>
      </c>
    </row>
    <row r="256" spans="1:49">
      <c r="A256" s="1135" t="s">
        <v>2573</v>
      </c>
      <c r="B256" s="1135" t="s">
        <v>455</v>
      </c>
      <c r="C256" s="1135">
        <v>700</v>
      </c>
      <c r="D256" s="1135">
        <v>1.6850000000000001</v>
      </c>
      <c r="E256" s="1135" t="s">
        <v>15183</v>
      </c>
      <c r="F256" s="1135" t="s">
        <v>1867</v>
      </c>
      <c r="G256" s="1135" t="s">
        <v>1861</v>
      </c>
      <c r="H256" s="1135" t="s">
        <v>2574</v>
      </c>
      <c r="I256" s="1135" t="s">
        <v>126</v>
      </c>
      <c r="J256" s="1135">
        <v>0.9</v>
      </c>
      <c r="K256" s="1135" t="s">
        <v>2568</v>
      </c>
      <c r="L256" s="1135" t="s">
        <v>1870</v>
      </c>
      <c r="M256" s="1135">
        <v>75</v>
      </c>
      <c r="N256" s="1135" t="s">
        <v>1039</v>
      </c>
      <c r="O256" s="1135">
        <v>1.875</v>
      </c>
      <c r="P256" s="1135">
        <v>1.5</v>
      </c>
      <c r="Q256" s="1135">
        <v>4</v>
      </c>
      <c r="R256" s="1135">
        <v>23</v>
      </c>
      <c r="T256" s="1135">
        <v>19</v>
      </c>
      <c r="U256" s="1135">
        <v>3.8</v>
      </c>
      <c r="V256" s="1135" t="s">
        <v>663</v>
      </c>
      <c r="W256" s="1135">
        <v>110</v>
      </c>
      <c r="X256" s="1135">
        <v>70</v>
      </c>
      <c r="Y256" s="1135">
        <v>2</v>
      </c>
      <c r="Z256" s="1135">
        <v>4.5</v>
      </c>
      <c r="AA256" s="1135" t="s">
        <v>2575</v>
      </c>
      <c r="AH256" s="1135" t="s">
        <v>2576</v>
      </c>
      <c r="AM256" s="1136" t="s">
        <v>9653</v>
      </c>
      <c r="AN256" s="1136" t="s">
        <v>9654</v>
      </c>
      <c r="AO256" s="1136">
        <f t="shared" si="30"/>
        <v>700</v>
      </c>
      <c r="AP256" s="1136">
        <f t="shared" si="31"/>
        <v>1.6850000000000001</v>
      </c>
      <c r="AQ256" s="1136" t="str">
        <f t="shared" si="32"/>
        <v>1-4-1S83°</v>
      </c>
      <c r="AR256" s="1136" t="str">
        <f t="shared" si="33"/>
        <v>30.2</v>
      </c>
      <c r="AS256" s="1136" t="str">
        <f t="shared" si="34"/>
        <v>251/251/OFF</v>
      </c>
      <c r="AT256" s="1136" t="str">
        <f t="shared" si="35"/>
        <v>1-4-1S83°</v>
      </c>
      <c r="AV256" s="1136" t="str">
        <f t="shared" si="28"/>
        <v>109.12.31</v>
      </c>
      <c r="AW256" s="1438">
        <f t="shared" si="29"/>
        <v>44196</v>
      </c>
    </row>
    <row r="257" spans="1:49">
      <c r="A257" s="1135" t="s">
        <v>2577</v>
      </c>
      <c r="B257" s="1135" t="s">
        <v>455</v>
      </c>
      <c r="C257" s="1135">
        <v>650</v>
      </c>
      <c r="D257" s="1135">
        <v>1.69</v>
      </c>
      <c r="E257" s="1135" t="s">
        <v>15187</v>
      </c>
      <c r="F257" s="1135" t="s">
        <v>1078</v>
      </c>
      <c r="G257" s="1135" t="s">
        <v>1861</v>
      </c>
      <c r="H257" s="1135" t="s">
        <v>1983</v>
      </c>
      <c r="I257" s="1135" t="s">
        <v>126</v>
      </c>
      <c r="J257" s="1135">
        <v>1</v>
      </c>
      <c r="K257" s="1135" t="s">
        <v>2578</v>
      </c>
      <c r="L257" s="1135" t="s">
        <v>1870</v>
      </c>
      <c r="M257" s="1135">
        <v>77</v>
      </c>
      <c r="N257" s="1135" t="s">
        <v>1039</v>
      </c>
      <c r="O257" s="1135">
        <v>1.925</v>
      </c>
      <c r="P257" s="1135">
        <v>1.54</v>
      </c>
      <c r="Q257" s="1135">
        <v>4.2</v>
      </c>
      <c r="R257" s="1135">
        <v>24</v>
      </c>
      <c r="T257" s="1135">
        <v>9</v>
      </c>
      <c r="U257" s="1135">
        <v>2.2000000000000002</v>
      </c>
      <c r="V257" s="1135" t="s">
        <v>663</v>
      </c>
      <c r="W257" s="1135">
        <v>110</v>
      </c>
      <c r="X257" s="1135" t="s">
        <v>1224</v>
      </c>
      <c r="Y257" s="1135">
        <v>2.1</v>
      </c>
      <c r="Z257" s="1135">
        <v>2.5</v>
      </c>
      <c r="AA257" s="1135" t="s">
        <v>2579</v>
      </c>
      <c r="AB257" s="1135" t="s">
        <v>1075</v>
      </c>
      <c r="AH257" s="1135" t="s">
        <v>1084</v>
      </c>
      <c r="AM257" s="1136" t="s">
        <v>9655</v>
      </c>
      <c r="AN257" s="1136" t="s">
        <v>9656</v>
      </c>
      <c r="AO257" s="1136">
        <f t="shared" si="30"/>
        <v>650</v>
      </c>
      <c r="AP257" s="1136">
        <f t="shared" si="31"/>
        <v>1.69</v>
      </c>
      <c r="AQ257" s="1136" t="str">
        <f t="shared" si="32"/>
        <v>1-4-1S撚S83°</v>
      </c>
      <c r="AR257" s="1136" t="str">
        <f t="shared" si="33"/>
        <v>30</v>
      </c>
      <c r="AS257" s="1136" t="str">
        <f t="shared" si="34"/>
        <v>265/265/165</v>
      </c>
      <c r="AT257" s="1136" t="str">
        <f t="shared" si="35"/>
        <v>1-4-1S撚S83°</v>
      </c>
      <c r="AV257" s="1136" t="str">
        <f t="shared" si="28"/>
        <v>110.1.15</v>
      </c>
      <c r="AW257" s="1438">
        <f t="shared" si="29"/>
        <v>44211</v>
      </c>
    </row>
    <row r="258" spans="1:49">
      <c r="A258" s="1135" t="s">
        <v>2580</v>
      </c>
      <c r="B258" s="1135" t="s">
        <v>455</v>
      </c>
      <c r="C258" s="1135">
        <v>650</v>
      </c>
      <c r="D258" s="1135">
        <v>1.7050000000000001</v>
      </c>
      <c r="E258" s="1135" t="s">
        <v>15183</v>
      </c>
      <c r="F258" s="1135" t="s">
        <v>1867</v>
      </c>
      <c r="G258" s="1135" t="s">
        <v>1861</v>
      </c>
      <c r="H258" s="1135" t="s">
        <v>1123</v>
      </c>
      <c r="I258" s="1135" t="s">
        <v>126</v>
      </c>
      <c r="J258" s="1135">
        <v>0.8</v>
      </c>
      <c r="K258" s="1135" t="s">
        <v>2581</v>
      </c>
      <c r="L258" s="1135" t="s">
        <v>1870</v>
      </c>
      <c r="M258" s="1135">
        <v>75</v>
      </c>
      <c r="N258" s="1135" t="s">
        <v>1039</v>
      </c>
      <c r="O258" s="1135">
        <v>1.875</v>
      </c>
      <c r="P258" s="1135">
        <v>1.5</v>
      </c>
      <c r="Q258" s="1135" t="s">
        <v>1055</v>
      </c>
      <c r="R258" s="1135">
        <v>23</v>
      </c>
      <c r="T258" s="1135">
        <v>19</v>
      </c>
      <c r="U258" s="1135">
        <v>3.8</v>
      </c>
      <c r="V258" s="1135" t="s">
        <v>663</v>
      </c>
      <c r="W258" s="1135">
        <v>110</v>
      </c>
      <c r="X258" s="1135">
        <v>70</v>
      </c>
      <c r="Y258" s="1135">
        <v>2</v>
      </c>
      <c r="Z258" s="1135" t="s">
        <v>2582</v>
      </c>
      <c r="AA258" s="1135" t="s">
        <v>2583</v>
      </c>
      <c r="AH258" s="1135" t="s">
        <v>488</v>
      </c>
      <c r="AM258" s="1136" t="s">
        <v>9657</v>
      </c>
      <c r="AN258" s="1136" t="s">
        <v>9658</v>
      </c>
      <c r="AO258" s="1136">
        <f t="shared" si="30"/>
        <v>650</v>
      </c>
      <c r="AP258" s="1136">
        <f t="shared" si="31"/>
        <v>1.7050000000000001</v>
      </c>
      <c r="AQ258" s="1136" t="str">
        <f t="shared" si="32"/>
        <v>1-4-1S83°</v>
      </c>
      <c r="AR258" s="1136" t="str">
        <f t="shared" si="33"/>
        <v>30.2</v>
      </c>
      <c r="AS258" s="1136" t="str">
        <f t="shared" si="34"/>
        <v>250/250/OFF</v>
      </c>
      <c r="AT258" s="1136" t="str">
        <f t="shared" si="35"/>
        <v>1-4-1S83°</v>
      </c>
      <c r="AV258" s="1136" t="str">
        <f t="shared" ref="AV258:AV321" si="36">AA258</f>
        <v>108.2.25</v>
      </c>
      <c r="AW258" s="1438">
        <f t="shared" si="29"/>
        <v>43521</v>
      </c>
    </row>
    <row r="259" spans="1:49">
      <c r="A259" s="1135" t="s">
        <v>2584</v>
      </c>
      <c r="B259" s="1135" t="s">
        <v>455</v>
      </c>
      <c r="C259" s="1135">
        <v>750</v>
      </c>
      <c r="D259" s="1135">
        <v>1.7</v>
      </c>
      <c r="E259" s="1135" t="s">
        <v>15183</v>
      </c>
      <c r="F259" s="1135" t="s">
        <v>1867</v>
      </c>
      <c r="G259" s="1135" t="s">
        <v>1861</v>
      </c>
      <c r="H259" s="1135" t="s">
        <v>1969</v>
      </c>
      <c r="I259" s="1135" t="s">
        <v>126</v>
      </c>
      <c r="J259" s="1135">
        <v>0.9</v>
      </c>
      <c r="K259" s="1135" t="s">
        <v>2585</v>
      </c>
      <c r="L259" s="1135" t="s">
        <v>2524</v>
      </c>
      <c r="M259" s="1135">
        <v>75</v>
      </c>
      <c r="N259" s="1135" t="s">
        <v>1039</v>
      </c>
      <c r="O259" s="1135">
        <v>1.875</v>
      </c>
      <c r="P259" s="1135">
        <v>1.5</v>
      </c>
      <c r="Q259" s="1135" t="s">
        <v>1050</v>
      </c>
      <c r="R259" s="1135">
        <v>23</v>
      </c>
      <c r="T259" s="1135">
        <v>19</v>
      </c>
      <c r="U259" s="1135">
        <v>3.8</v>
      </c>
      <c r="V259" s="1135" t="s">
        <v>663</v>
      </c>
      <c r="W259" s="1135">
        <v>110</v>
      </c>
      <c r="X259" s="1135">
        <v>70</v>
      </c>
      <c r="Y259" s="1135">
        <v>2</v>
      </c>
      <c r="Z259" s="1135">
        <v>4.5</v>
      </c>
      <c r="AA259" s="1135" t="s">
        <v>2586</v>
      </c>
      <c r="AH259" s="1135" t="s">
        <v>1546</v>
      </c>
      <c r="AM259" s="1136" t="s">
        <v>9659</v>
      </c>
      <c r="AN259" s="1136" t="s">
        <v>9660</v>
      </c>
      <c r="AO259" s="1136">
        <f t="shared" si="30"/>
        <v>750</v>
      </c>
      <c r="AP259" s="1136">
        <f t="shared" si="31"/>
        <v>1.7</v>
      </c>
      <c r="AQ259" s="1136" t="str">
        <f t="shared" si="32"/>
        <v>1-4-1S83°</v>
      </c>
      <c r="AR259" s="1136" t="str">
        <f t="shared" si="33"/>
        <v>30.2</v>
      </c>
      <c r="AS259" s="1136" t="str">
        <f t="shared" si="34"/>
        <v>267/267/OFF</v>
      </c>
      <c r="AT259" s="1136" t="str">
        <f t="shared" si="35"/>
        <v>1-4-1S83°</v>
      </c>
      <c r="AV259" s="1136" t="str">
        <f t="shared" si="36"/>
        <v>108.3.8</v>
      </c>
      <c r="AW259" s="1438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35" t="s">
        <v>2587</v>
      </c>
      <c r="B260" s="1135" t="s">
        <v>455</v>
      </c>
      <c r="C260" s="1135">
        <v>650</v>
      </c>
      <c r="D260" s="1135">
        <v>1.7</v>
      </c>
      <c r="E260" s="1135" t="s">
        <v>15183</v>
      </c>
      <c r="F260" s="1135" t="s">
        <v>1078</v>
      </c>
      <c r="G260" s="1135" t="s">
        <v>1861</v>
      </c>
      <c r="H260" s="1135" t="s">
        <v>2588</v>
      </c>
      <c r="I260" s="1135" t="s">
        <v>126</v>
      </c>
      <c r="J260" s="1135">
        <v>1</v>
      </c>
      <c r="K260" s="1135" t="s">
        <v>2589</v>
      </c>
      <c r="L260" s="1135" t="s">
        <v>1870</v>
      </c>
      <c r="M260" s="1135">
        <v>77</v>
      </c>
      <c r="N260" s="1135" t="s">
        <v>1039</v>
      </c>
      <c r="O260" s="1135">
        <v>1.925</v>
      </c>
      <c r="P260" s="1135">
        <v>1.54</v>
      </c>
      <c r="Q260" s="1135" t="s">
        <v>2501</v>
      </c>
      <c r="R260" s="1135">
        <v>24</v>
      </c>
      <c r="T260" s="1135">
        <v>9</v>
      </c>
      <c r="U260" s="1135">
        <v>2.2000000000000002</v>
      </c>
      <c r="V260" s="1135" t="s">
        <v>663</v>
      </c>
      <c r="W260" s="1135">
        <v>110</v>
      </c>
      <c r="X260" s="1135" t="s">
        <v>1224</v>
      </c>
      <c r="Y260" s="1135">
        <v>2.1</v>
      </c>
      <c r="Z260" s="1135">
        <v>2.5</v>
      </c>
      <c r="AA260" s="1135" t="s">
        <v>1158</v>
      </c>
      <c r="AB260" s="1135" t="s">
        <v>1075</v>
      </c>
      <c r="AH260" s="1135" t="s">
        <v>969</v>
      </c>
      <c r="AM260" s="1136" t="s">
        <v>9661</v>
      </c>
      <c r="AN260" s="1136" t="s">
        <v>9662</v>
      </c>
      <c r="AO260" s="1136">
        <f t="shared" si="30"/>
        <v>650</v>
      </c>
      <c r="AP260" s="1136">
        <f t="shared" si="31"/>
        <v>1.7</v>
      </c>
      <c r="AQ260" s="1136" t="str">
        <f t="shared" si="32"/>
        <v>1-4-1S83°</v>
      </c>
      <c r="AR260" s="1136" t="str">
        <f t="shared" si="33"/>
        <v>30</v>
      </c>
      <c r="AS260" s="1136" t="str">
        <f t="shared" si="34"/>
        <v>257/257/165</v>
      </c>
      <c r="AT260" s="1136" t="str">
        <f t="shared" si="35"/>
        <v>1-4-1S83°</v>
      </c>
      <c r="AV260" s="1136" t="str">
        <f t="shared" si="36"/>
        <v>109.1.13</v>
      </c>
      <c r="AW260" s="1438">
        <f t="shared" si="37"/>
        <v>43843</v>
      </c>
    </row>
    <row r="261" spans="1:49">
      <c r="A261" s="1135" t="s">
        <v>2590</v>
      </c>
      <c r="B261" s="1135" t="s">
        <v>455</v>
      </c>
      <c r="C261" s="1135">
        <v>650</v>
      </c>
      <c r="D261" s="1135">
        <v>1.7</v>
      </c>
      <c r="E261" s="1135" t="s">
        <v>15183</v>
      </c>
      <c r="F261" s="1135" t="s">
        <v>1078</v>
      </c>
      <c r="G261" s="1135" t="s">
        <v>1861</v>
      </c>
      <c r="H261" s="1135" t="s">
        <v>2588</v>
      </c>
      <c r="I261" s="1135" t="s">
        <v>126</v>
      </c>
      <c r="J261" s="1135">
        <v>1</v>
      </c>
      <c r="K261" s="1135" t="s">
        <v>2589</v>
      </c>
      <c r="L261" s="1135" t="s">
        <v>1870</v>
      </c>
      <c r="M261" s="1135">
        <v>77</v>
      </c>
      <c r="N261" s="1135" t="s">
        <v>1039</v>
      </c>
      <c r="O261" s="1135">
        <v>1.925</v>
      </c>
      <c r="P261" s="1135">
        <v>1.54</v>
      </c>
      <c r="Q261" s="1135" t="s">
        <v>2510</v>
      </c>
      <c r="R261" s="1135">
        <v>24</v>
      </c>
      <c r="T261" s="1135">
        <v>9</v>
      </c>
      <c r="U261" s="1135">
        <v>2.2000000000000002</v>
      </c>
      <c r="V261" s="1135" t="s">
        <v>663</v>
      </c>
      <c r="W261" s="1135">
        <v>110</v>
      </c>
      <c r="X261" s="1135" t="s">
        <v>1224</v>
      </c>
      <c r="Y261" s="1135">
        <v>2.1</v>
      </c>
      <c r="Z261" s="1135">
        <v>2.5</v>
      </c>
      <c r="AA261" s="1135" t="s">
        <v>1158</v>
      </c>
      <c r="AB261" s="1135" t="s">
        <v>1075</v>
      </c>
      <c r="AH261" s="1135" t="s">
        <v>489</v>
      </c>
      <c r="AM261" s="1136" t="s">
        <v>9663</v>
      </c>
      <c r="AN261" s="1136" t="s">
        <v>9664</v>
      </c>
      <c r="AO261" s="1136">
        <f t="shared" si="30"/>
        <v>650</v>
      </c>
      <c r="AP261" s="1136">
        <f t="shared" si="31"/>
        <v>1.7</v>
      </c>
      <c r="AQ261" s="1136" t="str">
        <f t="shared" si="32"/>
        <v>1-4-1S83°</v>
      </c>
      <c r="AR261" s="1136" t="str">
        <f t="shared" si="33"/>
        <v>30</v>
      </c>
      <c r="AS261" s="1136" t="str">
        <f t="shared" si="34"/>
        <v>257/257/165</v>
      </c>
      <c r="AT261" s="1136" t="str">
        <f t="shared" si="35"/>
        <v>1-4-1S83°</v>
      </c>
      <c r="AV261" s="1136" t="str">
        <f t="shared" si="36"/>
        <v>109.1.13</v>
      </c>
      <c r="AW261" s="1438">
        <f t="shared" si="37"/>
        <v>43843</v>
      </c>
    </row>
    <row r="262" spans="1:49">
      <c r="A262" s="1135" t="s">
        <v>2591</v>
      </c>
      <c r="B262" s="1135" t="s">
        <v>455</v>
      </c>
      <c r="C262" s="1135">
        <v>700</v>
      </c>
      <c r="D262" s="1135">
        <v>1.7050000000000001</v>
      </c>
      <c r="E262" s="1135" t="s">
        <v>15183</v>
      </c>
      <c r="F262" s="1135" t="s">
        <v>1867</v>
      </c>
      <c r="G262" s="1135" t="s">
        <v>1861</v>
      </c>
      <c r="H262" s="1135" t="s">
        <v>1119</v>
      </c>
      <c r="I262" s="1135" t="s">
        <v>126</v>
      </c>
      <c r="J262" s="1135">
        <v>0.9</v>
      </c>
      <c r="K262" s="1135" t="s">
        <v>2592</v>
      </c>
      <c r="L262" s="1135" t="s">
        <v>1870</v>
      </c>
      <c r="M262" s="1135">
        <v>75</v>
      </c>
      <c r="N262" s="1135" t="s">
        <v>1039</v>
      </c>
      <c r="O262" s="1135">
        <v>1.875</v>
      </c>
      <c r="P262" s="1135">
        <v>1.5</v>
      </c>
      <c r="Q262" s="1135" t="s">
        <v>1040</v>
      </c>
      <c r="R262" s="1135">
        <v>23</v>
      </c>
      <c r="T262" s="1135">
        <v>19</v>
      </c>
      <c r="U262" s="1135">
        <v>3.8</v>
      </c>
      <c r="V262" s="1135" t="s">
        <v>663</v>
      </c>
      <c r="W262" s="1135">
        <v>110</v>
      </c>
      <c r="X262" s="1135">
        <v>70</v>
      </c>
      <c r="Y262" s="1135">
        <v>2</v>
      </c>
      <c r="Z262" s="1135">
        <v>4.5</v>
      </c>
      <c r="AA262" s="1135" t="s">
        <v>2593</v>
      </c>
      <c r="AH262" s="1135" t="s">
        <v>629</v>
      </c>
      <c r="AM262" s="1136" t="s">
        <v>9665</v>
      </c>
      <c r="AN262" s="1136" t="s">
        <v>9666</v>
      </c>
      <c r="AO262" s="1136">
        <f t="shared" si="30"/>
        <v>700</v>
      </c>
      <c r="AP262" s="1136">
        <f t="shared" si="31"/>
        <v>1.7050000000000001</v>
      </c>
      <c r="AQ262" s="1136" t="str">
        <f t="shared" si="32"/>
        <v>1-4-1S83°</v>
      </c>
      <c r="AR262" s="1136" t="str">
        <f t="shared" si="33"/>
        <v>30.2</v>
      </c>
      <c r="AS262" s="1136" t="str">
        <f t="shared" si="34"/>
        <v>261/261/OFF</v>
      </c>
      <c r="AT262" s="1136" t="str">
        <f t="shared" si="35"/>
        <v>1-4-1S83°</v>
      </c>
      <c r="AV262" s="1136" t="str">
        <f t="shared" si="36"/>
        <v>109.1.15</v>
      </c>
      <c r="AW262" s="1438">
        <f t="shared" si="37"/>
        <v>43845</v>
      </c>
    </row>
    <row r="263" spans="1:49">
      <c r="A263" s="1135" t="s">
        <v>2594</v>
      </c>
      <c r="B263" s="1135" t="s">
        <v>455</v>
      </c>
      <c r="C263" s="1135">
        <v>650</v>
      </c>
      <c r="D263" s="1135">
        <v>1.69</v>
      </c>
      <c r="E263" s="1135" t="s">
        <v>15187</v>
      </c>
      <c r="F263" s="1135" t="s">
        <v>1078</v>
      </c>
      <c r="G263" s="1135" t="s">
        <v>1861</v>
      </c>
      <c r="H263" s="1135" t="s">
        <v>1983</v>
      </c>
      <c r="I263" s="1135" t="s">
        <v>126</v>
      </c>
      <c r="J263" s="1135">
        <v>1</v>
      </c>
      <c r="K263" s="1135" t="s">
        <v>2595</v>
      </c>
      <c r="L263" s="1135" t="s">
        <v>1870</v>
      </c>
      <c r="M263" s="1135">
        <v>77</v>
      </c>
      <c r="N263" s="1135" t="s">
        <v>1039</v>
      </c>
      <c r="O263" s="1135">
        <v>1.925</v>
      </c>
      <c r="P263" s="1135">
        <v>1.54</v>
      </c>
      <c r="Q263" s="1135" t="s">
        <v>2510</v>
      </c>
      <c r="R263" s="1135">
        <v>24</v>
      </c>
      <c r="T263" s="1135">
        <v>9</v>
      </c>
      <c r="U263" s="1135">
        <v>2.2000000000000002</v>
      </c>
      <c r="V263" s="1135" t="s">
        <v>663</v>
      </c>
      <c r="W263" s="1135">
        <v>110</v>
      </c>
      <c r="X263" s="1135" t="s">
        <v>1224</v>
      </c>
      <c r="Y263" s="1135">
        <v>2.1</v>
      </c>
      <c r="Z263" s="1135">
        <v>2.5</v>
      </c>
      <c r="AA263" s="1135" t="s">
        <v>2596</v>
      </c>
      <c r="AB263" s="1135" t="s">
        <v>1075</v>
      </c>
      <c r="AH263" s="1135" t="s">
        <v>1890</v>
      </c>
      <c r="AM263" s="1136" t="s">
        <v>9667</v>
      </c>
      <c r="AN263" s="1136" t="s">
        <v>9668</v>
      </c>
      <c r="AO263" s="1136">
        <f t="shared" si="30"/>
        <v>650</v>
      </c>
      <c r="AP263" s="1136">
        <f t="shared" si="31"/>
        <v>1.69</v>
      </c>
      <c r="AQ263" s="1136" t="str">
        <f t="shared" si="32"/>
        <v>1-4-1S撚S83°</v>
      </c>
      <c r="AR263" s="1136" t="str">
        <f t="shared" si="33"/>
        <v>30</v>
      </c>
      <c r="AS263" s="1136" t="str">
        <f t="shared" si="34"/>
        <v>265/265/165</v>
      </c>
      <c r="AT263" s="1136" t="str">
        <f t="shared" si="35"/>
        <v>1-4-1S撚S83°</v>
      </c>
      <c r="AV263" s="1136" t="str">
        <f t="shared" si="36"/>
        <v>109.3.18</v>
      </c>
      <c r="AW263" s="1438">
        <f t="shared" si="37"/>
        <v>43908</v>
      </c>
    </row>
    <row r="264" spans="1:49">
      <c r="A264" s="1135" t="s">
        <v>2597</v>
      </c>
      <c r="B264" s="1135" t="s">
        <v>455</v>
      </c>
      <c r="C264" s="1135">
        <v>700</v>
      </c>
      <c r="D264" s="1135">
        <v>1.6850000000000001</v>
      </c>
      <c r="E264" s="1135" t="s">
        <v>15183</v>
      </c>
      <c r="F264" s="1135" t="s">
        <v>1867</v>
      </c>
      <c r="G264" s="1135" t="s">
        <v>1861</v>
      </c>
      <c r="H264" s="1135" t="s">
        <v>2574</v>
      </c>
      <c r="I264" s="1135" t="s">
        <v>126</v>
      </c>
      <c r="J264" s="1135">
        <v>0.9</v>
      </c>
      <c r="K264" s="1135" t="s">
        <v>2598</v>
      </c>
      <c r="L264" s="1135" t="s">
        <v>1870</v>
      </c>
      <c r="M264" s="1135">
        <v>75</v>
      </c>
      <c r="N264" s="1135" t="s">
        <v>1039</v>
      </c>
      <c r="O264" s="1135">
        <v>1.875</v>
      </c>
      <c r="P264" s="1135">
        <v>1.5</v>
      </c>
      <c r="Q264" s="1135" t="s">
        <v>1055</v>
      </c>
      <c r="R264" s="1135">
        <v>23</v>
      </c>
      <c r="T264" s="1135">
        <v>19</v>
      </c>
      <c r="U264" s="1135">
        <v>3.8</v>
      </c>
      <c r="V264" s="1135" t="s">
        <v>663</v>
      </c>
      <c r="W264" s="1135">
        <v>110</v>
      </c>
      <c r="X264" s="1135">
        <v>70</v>
      </c>
      <c r="Y264" s="1135">
        <v>2</v>
      </c>
      <c r="Z264" s="1135">
        <v>4.5</v>
      </c>
      <c r="AA264" s="1135" t="s">
        <v>2599</v>
      </c>
      <c r="AH264" s="1135" t="s">
        <v>1084</v>
      </c>
      <c r="AM264" s="1136" t="s">
        <v>9669</v>
      </c>
      <c r="AN264" s="1136" t="s">
        <v>9670</v>
      </c>
      <c r="AO264" s="1136">
        <f t="shared" si="30"/>
        <v>700</v>
      </c>
      <c r="AP264" s="1136">
        <f t="shared" si="31"/>
        <v>1.6850000000000001</v>
      </c>
      <c r="AQ264" s="1136" t="str">
        <f t="shared" si="32"/>
        <v>1-4-1S83°</v>
      </c>
      <c r="AR264" s="1136" t="str">
        <f t="shared" si="33"/>
        <v>30.2</v>
      </c>
      <c r="AS264" s="1136" t="str">
        <f t="shared" si="34"/>
        <v>251/251/OFF</v>
      </c>
      <c r="AT264" s="1136" t="str">
        <f t="shared" si="35"/>
        <v>1-4-1S83°</v>
      </c>
      <c r="AV264" s="1136" t="str">
        <f t="shared" si="36"/>
        <v>109.6.19</v>
      </c>
      <c r="AW264" s="1438">
        <f t="shared" si="37"/>
        <v>44001</v>
      </c>
    </row>
    <row r="265" spans="1:49">
      <c r="A265" s="1135" t="s">
        <v>2600</v>
      </c>
      <c r="B265" s="1135" t="s">
        <v>455</v>
      </c>
      <c r="C265" s="1135">
        <v>600</v>
      </c>
      <c r="D265" s="1135">
        <v>1.704</v>
      </c>
      <c r="E265" s="1135" t="s">
        <v>15185</v>
      </c>
      <c r="F265" s="1135" t="s">
        <v>1048</v>
      </c>
      <c r="G265" s="1135" t="s">
        <v>1861</v>
      </c>
      <c r="H265" s="1135" t="s">
        <v>2453</v>
      </c>
      <c r="I265" s="1135" t="s">
        <v>1206</v>
      </c>
      <c r="J265" s="1135">
        <v>0.9</v>
      </c>
      <c r="K265" s="1135" t="s">
        <v>2601</v>
      </c>
      <c r="L265" s="1135" t="s">
        <v>2524</v>
      </c>
      <c r="M265" s="1135">
        <v>75</v>
      </c>
      <c r="N265" s="1135" t="s">
        <v>1039</v>
      </c>
      <c r="O265" s="1135">
        <v>1.875</v>
      </c>
      <c r="P265" s="1135">
        <v>1.5</v>
      </c>
      <c r="Q265" s="1135" t="s">
        <v>1131</v>
      </c>
      <c r="R265" s="1135">
        <v>23</v>
      </c>
      <c r="T265" s="1135">
        <v>19</v>
      </c>
      <c r="U265" s="1135">
        <v>3.8</v>
      </c>
      <c r="V265" s="1135" t="s">
        <v>663</v>
      </c>
      <c r="W265" s="1135">
        <v>110</v>
      </c>
      <c r="X265" s="1135">
        <v>70</v>
      </c>
      <c r="Y265" s="1135">
        <v>2</v>
      </c>
      <c r="Z265" s="1135" t="s">
        <v>2560</v>
      </c>
      <c r="AA265" s="1135" t="s">
        <v>2602</v>
      </c>
      <c r="AH265" s="1135" t="s">
        <v>864</v>
      </c>
      <c r="AM265" s="1136" t="s">
        <v>9671</v>
      </c>
      <c r="AN265" s="1136" t="s">
        <v>9672</v>
      </c>
      <c r="AO265" s="1136">
        <f t="shared" si="30"/>
        <v>600</v>
      </c>
      <c r="AP265" s="1136">
        <f t="shared" si="31"/>
        <v>1.704</v>
      </c>
      <c r="AQ265" s="1136" t="str">
        <f t="shared" si="32"/>
        <v>2-5-1S83°</v>
      </c>
      <c r="AR265" s="1136" t="str">
        <f t="shared" si="33"/>
        <v>31</v>
      </c>
      <c r="AS265" s="1136" t="str">
        <f t="shared" si="34"/>
        <v>174/OFF</v>
      </c>
      <c r="AT265" s="1136" t="str">
        <f t="shared" si="35"/>
        <v>2-5-1S83°</v>
      </c>
      <c r="AV265" s="1136" t="str">
        <f t="shared" si="36"/>
        <v>109.6.22</v>
      </c>
      <c r="AW265" s="1438">
        <f t="shared" si="37"/>
        <v>44004</v>
      </c>
    </row>
    <row r="266" spans="1:49">
      <c r="A266" s="1135" t="s">
        <v>2603</v>
      </c>
      <c r="B266" s="1135" t="s">
        <v>455</v>
      </c>
      <c r="C266" s="1135">
        <v>600</v>
      </c>
      <c r="D266" s="1135">
        <v>1.704</v>
      </c>
      <c r="E266" s="1135" t="s">
        <v>15185</v>
      </c>
      <c r="F266" s="1135" t="s">
        <v>1608</v>
      </c>
      <c r="G266" s="1135" t="s">
        <v>1861</v>
      </c>
      <c r="H266" s="1135" t="s">
        <v>2453</v>
      </c>
      <c r="I266" s="1135" t="s">
        <v>1206</v>
      </c>
      <c r="J266" s="1135">
        <v>0.9</v>
      </c>
      <c r="K266" s="1135" t="s">
        <v>2604</v>
      </c>
      <c r="L266" s="1135" t="s">
        <v>1870</v>
      </c>
      <c r="M266" s="1135">
        <v>75</v>
      </c>
      <c r="N266" s="1135" t="s">
        <v>1039</v>
      </c>
      <c r="O266" s="1135">
        <v>1.875</v>
      </c>
      <c r="P266" s="1135">
        <v>1.5</v>
      </c>
      <c r="Q266" s="1135" t="s">
        <v>1082</v>
      </c>
      <c r="R266" s="1135">
        <v>23</v>
      </c>
      <c r="T266" s="1135">
        <v>19</v>
      </c>
      <c r="U266" s="1135">
        <v>3.8</v>
      </c>
      <c r="V266" s="1135" t="s">
        <v>663</v>
      </c>
      <c r="W266" s="1135">
        <v>110</v>
      </c>
      <c r="X266" s="1135">
        <v>70</v>
      </c>
      <c r="Y266" s="1135">
        <v>2</v>
      </c>
      <c r="Z266" s="1135" t="s">
        <v>1391</v>
      </c>
      <c r="AA266" s="1135" t="s">
        <v>2605</v>
      </c>
      <c r="AH266" s="1135" t="s">
        <v>842</v>
      </c>
      <c r="AM266" s="1136" t="s">
        <v>9673</v>
      </c>
      <c r="AN266" s="1136" t="s">
        <v>9674</v>
      </c>
      <c r="AO266" s="1136">
        <f t="shared" si="30"/>
        <v>600</v>
      </c>
      <c r="AP266" s="1136">
        <f t="shared" si="31"/>
        <v>1.704</v>
      </c>
      <c r="AQ266" s="1136" t="str">
        <f t="shared" si="32"/>
        <v>2-5-1S83°</v>
      </c>
      <c r="AR266" s="1136" t="str">
        <f t="shared" si="33"/>
        <v>32</v>
      </c>
      <c r="AS266" s="1136" t="str">
        <f t="shared" si="34"/>
        <v>174/OFF</v>
      </c>
      <c r="AT266" s="1136" t="str">
        <f t="shared" si="35"/>
        <v>2-5-1S83°</v>
      </c>
      <c r="AV266" s="1136" t="str">
        <f t="shared" si="36"/>
        <v>109.7.3</v>
      </c>
      <c r="AW266" s="1438">
        <f t="shared" si="37"/>
        <v>44015</v>
      </c>
    </row>
    <row r="267" spans="1:49">
      <c r="A267" s="1135" t="s">
        <v>2606</v>
      </c>
      <c r="B267" s="1135" t="s">
        <v>2607</v>
      </c>
      <c r="C267" s="1135">
        <v>500</v>
      </c>
      <c r="D267" s="1135">
        <v>1.78</v>
      </c>
      <c r="E267" s="1135" t="s">
        <v>15185</v>
      </c>
      <c r="F267" s="1135" t="s">
        <v>1078</v>
      </c>
      <c r="G267" s="1135" t="s">
        <v>1034</v>
      </c>
      <c r="H267" s="1135" t="s">
        <v>1893</v>
      </c>
      <c r="I267" s="1135" t="s">
        <v>1206</v>
      </c>
      <c r="J267" s="1135">
        <v>0.5</v>
      </c>
      <c r="K267" s="1135" t="s">
        <v>2080</v>
      </c>
      <c r="L267" s="1135" t="s">
        <v>2608</v>
      </c>
      <c r="M267" s="1135">
        <v>75.5</v>
      </c>
      <c r="N267" s="1135" t="s">
        <v>1039</v>
      </c>
      <c r="O267" s="1135">
        <v>1.8875000000000002</v>
      </c>
      <c r="P267" s="1135">
        <v>1.51</v>
      </c>
      <c r="Q267" s="1135" t="s">
        <v>1463</v>
      </c>
      <c r="R267" s="1135">
        <v>23</v>
      </c>
      <c r="T267" s="1135">
        <v>9</v>
      </c>
      <c r="U267" s="1135">
        <v>5.5</v>
      </c>
      <c r="V267" s="1135" t="s">
        <v>663</v>
      </c>
      <c r="W267" s="1135">
        <v>100</v>
      </c>
      <c r="X267" s="1135">
        <v>75</v>
      </c>
      <c r="Y267" s="1135">
        <v>2</v>
      </c>
      <c r="Z267" s="1135">
        <v>4</v>
      </c>
      <c r="AA267" s="1135" t="s">
        <v>2609</v>
      </c>
      <c r="AH267" s="1135" t="s">
        <v>814</v>
      </c>
      <c r="AM267" s="1136" t="s">
        <v>9675</v>
      </c>
      <c r="AN267" s="1136" t="s">
        <v>9676</v>
      </c>
      <c r="AO267" s="1136">
        <f t="shared" ref="AO267:AO330" si="38">C267</f>
        <v>500</v>
      </c>
      <c r="AP267" s="1136">
        <f t="shared" ref="AP267:AP330" si="39">D267</f>
        <v>1.78</v>
      </c>
      <c r="AQ267" s="1136" t="str">
        <f t="shared" ref="AQ267:AQ330" si="40">E267</f>
        <v>2-5-1S83°</v>
      </c>
      <c r="AR267" s="1136" t="str">
        <f t="shared" ref="AR267:AR330" si="41">F267</f>
        <v>30</v>
      </c>
      <c r="AS267" s="1136" t="str">
        <f t="shared" ref="AS267:AS330" si="42">H267</f>
        <v>153/OFF</v>
      </c>
      <c r="AT267" s="1136" t="str">
        <f t="shared" ref="AT267:AT330" si="43">E267</f>
        <v>2-5-1S83°</v>
      </c>
      <c r="AV267" s="1136" t="str">
        <f t="shared" si="36"/>
        <v>108.1.12</v>
      </c>
      <c r="AW267" s="1438">
        <f t="shared" si="37"/>
        <v>43477</v>
      </c>
    </row>
    <row r="268" spans="1:49">
      <c r="A268" s="1135" t="s">
        <v>2610</v>
      </c>
      <c r="B268" s="1135" t="s">
        <v>2611</v>
      </c>
      <c r="C268" s="1135">
        <v>650</v>
      </c>
      <c r="D268" s="1135">
        <v>1.778</v>
      </c>
      <c r="E268" s="1135" t="s">
        <v>15183</v>
      </c>
      <c r="F268" s="1135" t="s">
        <v>1048</v>
      </c>
      <c r="G268" s="1135" t="s">
        <v>1034</v>
      </c>
      <c r="H268" s="1135" t="s">
        <v>1900</v>
      </c>
      <c r="I268" s="1135" t="s">
        <v>126</v>
      </c>
      <c r="J268" s="1135">
        <v>0.8</v>
      </c>
      <c r="K268" s="1135" t="s">
        <v>2330</v>
      </c>
      <c r="L268" s="1135" t="s">
        <v>2612</v>
      </c>
      <c r="M268" s="1135">
        <v>76.900000000000006</v>
      </c>
      <c r="N268" s="1135" t="s">
        <v>1039</v>
      </c>
      <c r="O268" s="1135">
        <v>1.9225000000000003</v>
      </c>
      <c r="P268" s="1135">
        <v>1.5380000000000003</v>
      </c>
      <c r="Q268" s="1135" t="s">
        <v>2613</v>
      </c>
      <c r="R268" s="1135">
        <v>21.4</v>
      </c>
      <c r="T268" s="1135">
        <v>21.8</v>
      </c>
      <c r="U268" s="1135">
        <v>3.3</v>
      </c>
      <c r="V268" s="1135" t="s">
        <v>2614</v>
      </c>
      <c r="W268" s="1135">
        <v>95</v>
      </c>
      <c r="X268" s="1135">
        <v>55</v>
      </c>
      <c r="Y268" s="1135">
        <v>1.4</v>
      </c>
      <c r="Z268" s="1135">
        <v>6</v>
      </c>
      <c r="AA268" s="1135" t="s">
        <v>2615</v>
      </c>
      <c r="AH268" s="1135" t="s">
        <v>1576</v>
      </c>
      <c r="AM268" s="1136" t="s">
        <v>9677</v>
      </c>
      <c r="AN268" s="1136" t="s">
        <v>9678</v>
      </c>
      <c r="AO268" s="1136">
        <f t="shared" si="38"/>
        <v>650</v>
      </c>
      <c r="AP268" s="1136">
        <f t="shared" si="39"/>
        <v>1.778</v>
      </c>
      <c r="AQ268" s="1136" t="str">
        <f t="shared" si="40"/>
        <v>1-4-1S83°</v>
      </c>
      <c r="AR268" s="1136" t="str">
        <f t="shared" si="41"/>
        <v>31</v>
      </c>
      <c r="AS268" s="1136" t="str">
        <f t="shared" si="42"/>
        <v>280/280/OFF</v>
      </c>
      <c r="AT268" s="1136" t="str">
        <f t="shared" si="43"/>
        <v>1-4-1S83°</v>
      </c>
      <c r="AV268" s="1136" t="str">
        <f t="shared" si="36"/>
        <v>108.1.11</v>
      </c>
      <c r="AW268" s="1438">
        <f t="shared" si="37"/>
        <v>43476</v>
      </c>
    </row>
    <row r="269" spans="1:49">
      <c r="A269" s="1135" t="s">
        <v>2616</v>
      </c>
      <c r="B269" s="1135" t="s">
        <v>884</v>
      </c>
      <c r="C269" s="1135">
        <v>550</v>
      </c>
      <c r="D269" s="1135">
        <v>1.74</v>
      </c>
      <c r="E269" s="1135" t="s">
        <v>15189</v>
      </c>
      <c r="F269" s="1135" t="s">
        <v>1078</v>
      </c>
      <c r="G269" s="1135" t="s">
        <v>1034</v>
      </c>
      <c r="H269" s="1135" t="s">
        <v>1111</v>
      </c>
      <c r="I269" s="1135" t="s">
        <v>639</v>
      </c>
      <c r="J269" s="1135">
        <v>1</v>
      </c>
      <c r="K269" s="1135" t="s">
        <v>2617</v>
      </c>
      <c r="L269" s="1135" t="s">
        <v>2618</v>
      </c>
      <c r="M269" s="1135">
        <v>79</v>
      </c>
      <c r="N269" s="1135" t="s">
        <v>1039</v>
      </c>
      <c r="O269" s="1135">
        <v>1.9750000000000001</v>
      </c>
      <c r="P269" s="1135">
        <v>1.58</v>
      </c>
      <c r="Q269" s="1135" t="s">
        <v>1106</v>
      </c>
      <c r="R269" s="1135">
        <v>25</v>
      </c>
      <c r="T269" s="1135">
        <v>9.6</v>
      </c>
      <c r="U269" s="1135">
        <v>6.8</v>
      </c>
      <c r="V269" s="1135" t="s">
        <v>663</v>
      </c>
      <c r="W269" s="1135">
        <v>135</v>
      </c>
      <c r="X269" s="1135">
        <v>65</v>
      </c>
      <c r="Y269" s="1135">
        <v>1.4</v>
      </c>
      <c r="Z269" s="1135">
        <v>4</v>
      </c>
      <c r="AA269" s="1135" t="s">
        <v>2619</v>
      </c>
      <c r="AH269" s="1135" t="s">
        <v>630</v>
      </c>
      <c r="AM269" s="1136" t="s">
        <v>9679</v>
      </c>
      <c r="AN269" s="1136" t="s">
        <v>9680</v>
      </c>
      <c r="AO269" s="1136">
        <f t="shared" si="38"/>
        <v>550</v>
      </c>
      <c r="AP269" s="1136">
        <f t="shared" si="39"/>
        <v>1.74</v>
      </c>
      <c r="AQ269" s="1136" t="str">
        <f t="shared" si="40"/>
        <v>1-5-1S83°</v>
      </c>
      <c r="AR269" s="1136" t="str">
        <f t="shared" si="41"/>
        <v>30</v>
      </c>
      <c r="AS269" s="1136" t="str">
        <f t="shared" si="42"/>
        <v>200/200/OFF</v>
      </c>
      <c r="AT269" s="1136" t="str">
        <f t="shared" si="43"/>
        <v>1-5-1S83°</v>
      </c>
      <c r="AV269" s="1136" t="str">
        <f t="shared" si="36"/>
        <v>108.1.14</v>
      </c>
      <c r="AW269" s="1438">
        <f t="shared" si="37"/>
        <v>43479</v>
      </c>
    </row>
    <row r="270" spans="1:49">
      <c r="A270" s="1135" t="s">
        <v>2620</v>
      </c>
      <c r="B270" s="1135" t="s">
        <v>2621</v>
      </c>
      <c r="C270" s="1135">
        <v>750</v>
      </c>
      <c r="D270" s="1135">
        <v>1.7050000000000001</v>
      </c>
      <c r="E270" s="1135" t="s">
        <v>15183</v>
      </c>
      <c r="F270" s="1135" t="s">
        <v>1867</v>
      </c>
      <c r="G270" s="1135" t="s">
        <v>1861</v>
      </c>
      <c r="H270" s="1135" t="s">
        <v>1969</v>
      </c>
      <c r="I270" s="1135" t="s">
        <v>126</v>
      </c>
      <c r="J270" s="1135">
        <v>0.9</v>
      </c>
      <c r="K270" s="1135" t="s">
        <v>2622</v>
      </c>
      <c r="L270" s="1135" t="s">
        <v>2524</v>
      </c>
      <c r="M270" s="1135">
        <v>75</v>
      </c>
      <c r="N270" s="1135" t="s">
        <v>1039</v>
      </c>
      <c r="O270" s="1135">
        <v>1.875</v>
      </c>
      <c r="P270" s="1135">
        <v>1.5</v>
      </c>
      <c r="Q270" s="1135" t="s">
        <v>1050</v>
      </c>
      <c r="R270" s="1135">
        <v>23</v>
      </c>
      <c r="T270" s="1135">
        <v>19</v>
      </c>
      <c r="U270" s="1135">
        <v>3.8</v>
      </c>
      <c r="V270" s="1135" t="s">
        <v>663</v>
      </c>
      <c r="W270" s="1135">
        <v>110</v>
      </c>
      <c r="X270" s="1135">
        <v>70</v>
      </c>
      <c r="Y270" s="1135">
        <v>2</v>
      </c>
      <c r="Z270" s="1135">
        <v>4.5</v>
      </c>
      <c r="AA270" s="1135" t="s">
        <v>2623</v>
      </c>
      <c r="AH270" s="1135" t="s">
        <v>1084</v>
      </c>
      <c r="AM270" s="1136" t="s">
        <v>9681</v>
      </c>
      <c r="AN270" s="1136" t="s">
        <v>9682</v>
      </c>
      <c r="AO270" s="1136">
        <f t="shared" si="38"/>
        <v>750</v>
      </c>
      <c r="AP270" s="1136">
        <f t="shared" si="39"/>
        <v>1.7050000000000001</v>
      </c>
      <c r="AQ270" s="1136" t="str">
        <f t="shared" si="40"/>
        <v>1-4-1S83°</v>
      </c>
      <c r="AR270" s="1136" t="str">
        <f t="shared" si="41"/>
        <v>30.2</v>
      </c>
      <c r="AS270" s="1136" t="str">
        <f t="shared" si="42"/>
        <v>267/267/OFF</v>
      </c>
      <c r="AT270" s="1136" t="str">
        <f t="shared" si="43"/>
        <v>1-4-1S83°</v>
      </c>
      <c r="AV270" s="1136" t="str">
        <f t="shared" si="36"/>
        <v>108.1.23</v>
      </c>
      <c r="AW270" s="1438">
        <f t="shared" si="37"/>
        <v>43488</v>
      </c>
    </row>
    <row r="271" spans="1:49">
      <c r="A271" s="1135" t="s">
        <v>2624</v>
      </c>
      <c r="B271" s="1135" t="s">
        <v>478</v>
      </c>
      <c r="C271" s="1135">
        <v>550</v>
      </c>
      <c r="D271" s="1135">
        <v>1.68</v>
      </c>
      <c r="E271" s="1135" t="s">
        <v>15183</v>
      </c>
      <c r="F271" s="1135" t="s">
        <v>1078</v>
      </c>
      <c r="G271" s="1135" t="s">
        <v>1861</v>
      </c>
      <c r="H271" s="1135" t="s">
        <v>1421</v>
      </c>
      <c r="I271" s="1135" t="s">
        <v>126</v>
      </c>
      <c r="J271" s="1135">
        <v>0.6</v>
      </c>
      <c r="K271" s="1135" t="s">
        <v>2625</v>
      </c>
      <c r="L271" s="1135" t="s">
        <v>1905</v>
      </c>
      <c r="M271" s="1135">
        <v>74.599999999999994</v>
      </c>
      <c r="N271" s="1135" t="s">
        <v>1039</v>
      </c>
      <c r="O271" s="1135">
        <v>1.865</v>
      </c>
      <c r="P271" s="1135">
        <v>1.492</v>
      </c>
      <c r="Q271" s="1135" t="s">
        <v>2495</v>
      </c>
      <c r="R271" s="1135">
        <v>23.5</v>
      </c>
      <c r="T271" s="1135">
        <v>12.5</v>
      </c>
      <c r="U271" s="1135">
        <v>5.0999999999999996</v>
      </c>
      <c r="V271" s="1135" t="s">
        <v>663</v>
      </c>
      <c r="W271" s="1135" t="s">
        <v>2626</v>
      </c>
      <c r="X271" s="1135">
        <v>60</v>
      </c>
      <c r="Y271" s="1135">
        <v>1.8</v>
      </c>
      <c r="Z271" s="1135">
        <v>4.5</v>
      </c>
      <c r="AA271" s="1135" t="s">
        <v>2627</v>
      </c>
      <c r="AH271" s="1135" t="s">
        <v>459</v>
      </c>
      <c r="AM271" s="1136" t="s">
        <v>9683</v>
      </c>
      <c r="AN271" s="1136" t="s">
        <v>9684</v>
      </c>
      <c r="AO271" s="1136">
        <f t="shared" si="38"/>
        <v>550</v>
      </c>
      <c r="AP271" s="1136">
        <f t="shared" si="39"/>
        <v>1.68</v>
      </c>
      <c r="AQ271" s="1136" t="str">
        <f t="shared" si="40"/>
        <v>1-4-1S83°</v>
      </c>
      <c r="AR271" s="1136" t="str">
        <f t="shared" si="41"/>
        <v>30</v>
      </c>
      <c r="AS271" s="1136" t="str">
        <f t="shared" si="42"/>
        <v>232/232/OFF</v>
      </c>
      <c r="AT271" s="1136" t="str">
        <f t="shared" si="43"/>
        <v>1-4-1S83°</v>
      </c>
      <c r="AV271" s="1136" t="str">
        <f t="shared" si="36"/>
        <v>108.1.18</v>
      </c>
      <c r="AW271" s="1438">
        <f t="shared" si="37"/>
        <v>43483</v>
      </c>
    </row>
    <row r="272" spans="1:49">
      <c r="A272" s="1135" t="s">
        <v>2628</v>
      </c>
      <c r="B272" s="1135" t="s">
        <v>1997</v>
      </c>
      <c r="C272" s="1135">
        <v>620</v>
      </c>
      <c r="D272" s="1135">
        <v>1.68</v>
      </c>
      <c r="E272" s="1135" t="s">
        <v>15183</v>
      </c>
      <c r="F272" s="1135" t="s">
        <v>1069</v>
      </c>
      <c r="G272" s="1135" t="s">
        <v>1961</v>
      </c>
      <c r="H272" s="1135" t="s">
        <v>1239</v>
      </c>
      <c r="I272" s="1135" t="s">
        <v>126</v>
      </c>
      <c r="J272" s="1135">
        <v>0.7</v>
      </c>
      <c r="K272" s="1135" t="s">
        <v>2629</v>
      </c>
      <c r="L272" s="1135" t="s">
        <v>1999</v>
      </c>
      <c r="M272" s="1135">
        <v>74</v>
      </c>
      <c r="N272" s="1135" t="s">
        <v>1039</v>
      </c>
      <c r="O272" s="1135">
        <v>1.85</v>
      </c>
      <c r="P272" s="1135">
        <v>1.48</v>
      </c>
      <c r="Q272" s="1135" t="s">
        <v>2630</v>
      </c>
      <c r="R272" s="1135">
        <v>25.8</v>
      </c>
      <c r="T272" s="1135">
        <v>13.8</v>
      </c>
      <c r="U272" s="1135">
        <v>5.0999999999999996</v>
      </c>
      <c r="V272" s="1135" t="s">
        <v>663</v>
      </c>
      <c r="W272" s="1135">
        <v>105</v>
      </c>
      <c r="X272" s="1135">
        <v>60</v>
      </c>
      <c r="Y272" s="1135">
        <v>1.8</v>
      </c>
      <c r="Z272" s="1135">
        <v>4</v>
      </c>
      <c r="AA272" s="1135" t="s">
        <v>2627</v>
      </c>
      <c r="AH272" s="1135" t="s">
        <v>1515</v>
      </c>
      <c r="AM272" s="1136" t="s">
        <v>9685</v>
      </c>
      <c r="AN272" s="1136" t="s">
        <v>9686</v>
      </c>
      <c r="AO272" s="1136">
        <f t="shared" si="38"/>
        <v>620</v>
      </c>
      <c r="AP272" s="1136">
        <f t="shared" si="39"/>
        <v>1.68</v>
      </c>
      <c r="AQ272" s="1136" t="str">
        <f t="shared" si="40"/>
        <v>1-4-1S83°</v>
      </c>
      <c r="AR272" s="1136" t="str">
        <f t="shared" si="41"/>
        <v>31.5</v>
      </c>
      <c r="AS272" s="1136" t="str">
        <f t="shared" si="42"/>
        <v>235/235/OFF</v>
      </c>
      <c r="AT272" s="1136" t="str">
        <f t="shared" si="43"/>
        <v>1-4-1S83°</v>
      </c>
      <c r="AV272" s="1136" t="str">
        <f t="shared" si="36"/>
        <v>108.1.18</v>
      </c>
      <c r="AW272" s="1438">
        <f t="shared" si="37"/>
        <v>43483</v>
      </c>
    </row>
    <row r="273" spans="1:49">
      <c r="A273" s="1135" t="s">
        <v>2631</v>
      </c>
      <c r="B273" s="1135" t="s">
        <v>1917</v>
      </c>
      <c r="C273" s="1135">
        <v>500</v>
      </c>
      <c r="D273" s="1135">
        <v>1.756</v>
      </c>
      <c r="E273" s="1135" t="s">
        <v>15189</v>
      </c>
      <c r="F273" s="1135" t="s">
        <v>1078</v>
      </c>
      <c r="G273" s="1135" t="s">
        <v>1110</v>
      </c>
      <c r="H273" s="1135" t="s">
        <v>1320</v>
      </c>
      <c r="I273" s="1135" t="s">
        <v>126</v>
      </c>
      <c r="J273" s="1135">
        <v>0.6</v>
      </c>
      <c r="K273" s="1135" t="s">
        <v>2632</v>
      </c>
      <c r="L273" s="1135" t="s">
        <v>1919</v>
      </c>
      <c r="M273" s="1135">
        <v>73.8</v>
      </c>
      <c r="N273" s="1135" t="s">
        <v>1039</v>
      </c>
      <c r="O273" s="1135">
        <v>1.845</v>
      </c>
      <c r="P273" s="1135">
        <v>1.476</v>
      </c>
      <c r="Q273" s="1135" t="s">
        <v>1358</v>
      </c>
      <c r="R273" s="1135">
        <v>18.5</v>
      </c>
      <c r="T273" s="1135">
        <v>21</v>
      </c>
      <c r="U273" s="1135">
        <v>3.8</v>
      </c>
      <c r="V273" s="1135" t="s">
        <v>663</v>
      </c>
      <c r="W273" s="1135">
        <v>110</v>
      </c>
      <c r="X273" s="1135">
        <v>85</v>
      </c>
      <c r="Y273" s="1135">
        <v>1.9</v>
      </c>
      <c r="Z273" s="1135">
        <v>4</v>
      </c>
      <c r="AA273" s="1135" t="s">
        <v>1100</v>
      </c>
      <c r="AH273" s="1135" t="s">
        <v>1231</v>
      </c>
      <c r="AM273" s="1136" t="s">
        <v>9687</v>
      </c>
      <c r="AN273" s="1136" t="s">
        <v>9688</v>
      </c>
      <c r="AO273" s="1136">
        <f t="shared" si="38"/>
        <v>500</v>
      </c>
      <c r="AP273" s="1136">
        <f t="shared" si="39"/>
        <v>1.756</v>
      </c>
      <c r="AQ273" s="1136" t="str">
        <f t="shared" si="40"/>
        <v>1-5-1S83°</v>
      </c>
      <c r="AR273" s="1136" t="str">
        <f t="shared" si="41"/>
        <v>30</v>
      </c>
      <c r="AS273" s="1136" t="str">
        <f t="shared" si="42"/>
        <v>230/230/OFF</v>
      </c>
      <c r="AT273" s="1136" t="str">
        <f t="shared" si="43"/>
        <v>1-5-1S83°</v>
      </c>
      <c r="AV273" s="1136" t="str">
        <f t="shared" si="36"/>
        <v>108.1.31</v>
      </c>
      <c r="AW273" s="1438">
        <f t="shared" si="37"/>
        <v>43496</v>
      </c>
    </row>
    <row r="274" spans="1:49">
      <c r="A274" s="1135" t="s">
        <v>2633</v>
      </c>
      <c r="B274" s="1135" t="s">
        <v>1886</v>
      </c>
      <c r="C274" s="1135">
        <v>750</v>
      </c>
      <c r="D274" s="1135">
        <v>1.78</v>
      </c>
      <c r="E274" s="1135" t="s">
        <v>15183</v>
      </c>
      <c r="F274" s="1135" t="s">
        <v>1048</v>
      </c>
      <c r="G274" s="1135" t="s">
        <v>1861</v>
      </c>
      <c r="H274" s="1135" t="s">
        <v>2634</v>
      </c>
      <c r="I274" s="1135" t="s">
        <v>126</v>
      </c>
      <c r="J274" s="1135">
        <v>1.5</v>
      </c>
      <c r="K274" s="1135" t="s">
        <v>2635</v>
      </c>
      <c r="L274" s="1135" t="s">
        <v>1889</v>
      </c>
      <c r="M274" s="1135">
        <v>73</v>
      </c>
      <c r="N274" s="1135" t="s">
        <v>1039</v>
      </c>
      <c r="O274" s="1135">
        <v>1.8250000000000002</v>
      </c>
      <c r="P274" s="1135">
        <v>1.46</v>
      </c>
      <c r="Q274" s="1135" t="s">
        <v>1073</v>
      </c>
      <c r="R274" s="1135">
        <v>21.6</v>
      </c>
      <c r="T274" s="1135">
        <v>32</v>
      </c>
      <c r="U274" s="1135">
        <v>3.5</v>
      </c>
      <c r="V274" s="1135" t="s">
        <v>663</v>
      </c>
      <c r="W274" s="1135">
        <v>100</v>
      </c>
      <c r="X274" s="1135">
        <v>60</v>
      </c>
      <c r="Y274" s="1135">
        <v>1.5</v>
      </c>
      <c r="Z274" s="1135">
        <v>5.5</v>
      </c>
      <c r="AA274" s="1135" t="s">
        <v>2636</v>
      </c>
      <c r="AH274" s="1135" t="s">
        <v>1546</v>
      </c>
      <c r="AM274" s="1136" t="s">
        <v>9689</v>
      </c>
      <c r="AN274" s="1136" t="s">
        <v>9690</v>
      </c>
      <c r="AO274" s="1136">
        <f t="shared" si="38"/>
        <v>750</v>
      </c>
      <c r="AP274" s="1136">
        <f t="shared" si="39"/>
        <v>1.78</v>
      </c>
      <c r="AQ274" s="1136" t="str">
        <f t="shared" si="40"/>
        <v>1-4-1S83°</v>
      </c>
      <c r="AR274" s="1136" t="str">
        <f t="shared" si="41"/>
        <v>31</v>
      </c>
      <c r="AS274" s="1136" t="str">
        <f t="shared" si="42"/>
        <v>300/300/OFF</v>
      </c>
      <c r="AT274" s="1136" t="str">
        <f t="shared" si="43"/>
        <v>1-4-1S83°</v>
      </c>
      <c r="AV274" s="1136" t="str">
        <f t="shared" si="36"/>
        <v>108.2.15</v>
      </c>
      <c r="AW274" s="1438">
        <f t="shared" si="37"/>
        <v>43511</v>
      </c>
    </row>
    <row r="275" spans="1:49">
      <c r="A275" s="1135" t="s">
        <v>2637</v>
      </c>
      <c r="B275" s="1135" t="s">
        <v>2638</v>
      </c>
      <c r="C275" s="1135">
        <v>500</v>
      </c>
      <c r="D275" s="1135">
        <v>1.68</v>
      </c>
      <c r="E275" s="1135" t="s">
        <v>15183</v>
      </c>
      <c r="F275" s="1135" t="s">
        <v>1078</v>
      </c>
      <c r="G275" s="1135" t="s">
        <v>1034</v>
      </c>
      <c r="H275" s="1135" t="s">
        <v>2639</v>
      </c>
      <c r="I275" s="1135" t="s">
        <v>639</v>
      </c>
      <c r="J275" s="1135">
        <v>1.2</v>
      </c>
      <c r="K275" s="1135" t="s">
        <v>2640</v>
      </c>
      <c r="L275" s="1135" t="s">
        <v>2641</v>
      </c>
      <c r="M275" s="1135">
        <v>77.599999999999994</v>
      </c>
      <c r="N275" s="1135" t="s">
        <v>1039</v>
      </c>
      <c r="O275" s="1135">
        <v>1.94</v>
      </c>
      <c r="P275" s="1135">
        <v>1.5519999999999998</v>
      </c>
      <c r="Q275" s="1135" t="s">
        <v>1153</v>
      </c>
      <c r="R275" s="1135">
        <v>25.1</v>
      </c>
      <c r="T275" s="1135">
        <v>49.4</v>
      </c>
      <c r="U275" s="1135">
        <v>3.8</v>
      </c>
      <c r="V275" s="1135" t="s">
        <v>663</v>
      </c>
      <c r="W275" s="1135">
        <v>100</v>
      </c>
      <c r="X275" s="1135">
        <v>10</v>
      </c>
      <c r="Y275" s="1135">
        <v>1.3</v>
      </c>
      <c r="Z275" s="1135">
        <v>6</v>
      </c>
      <c r="AA275" s="1135" t="s">
        <v>2642</v>
      </c>
      <c r="AH275" s="1135" t="s">
        <v>1084</v>
      </c>
      <c r="AM275" s="1136" t="s">
        <v>9691</v>
      </c>
      <c r="AN275" s="1136" t="s">
        <v>9692</v>
      </c>
      <c r="AO275" s="1136">
        <f t="shared" si="38"/>
        <v>500</v>
      </c>
      <c r="AP275" s="1136">
        <f t="shared" si="39"/>
        <v>1.68</v>
      </c>
      <c r="AQ275" s="1136" t="str">
        <f t="shared" si="40"/>
        <v>1-4-1S83°</v>
      </c>
      <c r="AR275" s="1136" t="str">
        <f t="shared" si="41"/>
        <v>30</v>
      </c>
      <c r="AS275" s="1136" t="str">
        <f t="shared" si="42"/>
        <v>260/270/OFF</v>
      </c>
      <c r="AT275" s="1136" t="str">
        <f t="shared" si="43"/>
        <v>1-4-1S83°</v>
      </c>
      <c r="AV275" s="1136" t="str">
        <f t="shared" si="36"/>
        <v>108.2.13</v>
      </c>
      <c r="AW275" s="1438">
        <f t="shared" si="37"/>
        <v>43509</v>
      </c>
    </row>
    <row r="276" spans="1:49">
      <c r="A276" s="1135" t="s">
        <v>2643</v>
      </c>
      <c r="B276" s="1135" t="s">
        <v>2644</v>
      </c>
      <c r="C276" s="1135">
        <v>550</v>
      </c>
      <c r="D276" s="1135">
        <v>1.7549999999999999</v>
      </c>
      <c r="E276" s="1135" t="s">
        <v>15183</v>
      </c>
      <c r="F276" s="1135" t="s">
        <v>1078</v>
      </c>
      <c r="G276" s="1135" t="s">
        <v>1034</v>
      </c>
      <c r="H276" s="1135" t="s">
        <v>1887</v>
      </c>
      <c r="I276" s="1135" t="s">
        <v>126</v>
      </c>
      <c r="J276" s="1135">
        <v>0.9</v>
      </c>
      <c r="K276" s="1135" t="s">
        <v>2645</v>
      </c>
      <c r="L276" s="1135" t="s">
        <v>2646</v>
      </c>
      <c r="M276" s="1135">
        <v>74</v>
      </c>
      <c r="N276" s="1135" t="s">
        <v>1039</v>
      </c>
      <c r="O276" s="1135">
        <v>1.85</v>
      </c>
      <c r="P276" s="1135">
        <v>1.48</v>
      </c>
      <c r="Q276" s="1135" t="s">
        <v>2647</v>
      </c>
      <c r="R276" s="1135">
        <v>23</v>
      </c>
      <c r="T276" s="1135">
        <v>24.5</v>
      </c>
      <c r="U276" s="1135">
        <v>3.1</v>
      </c>
      <c r="V276" s="1135" t="s">
        <v>663</v>
      </c>
      <c r="W276" s="1135">
        <v>115</v>
      </c>
      <c r="X276" s="1135">
        <v>80</v>
      </c>
      <c r="Y276" s="1135">
        <v>1.5</v>
      </c>
      <c r="Z276" s="1135">
        <v>4.5</v>
      </c>
      <c r="AA276" s="1135" t="s">
        <v>2636</v>
      </c>
      <c r="AH276" s="1135" t="s">
        <v>959</v>
      </c>
      <c r="AM276" s="1136" t="s">
        <v>9693</v>
      </c>
      <c r="AN276" s="1136" t="s">
        <v>9694</v>
      </c>
      <c r="AO276" s="1136">
        <f t="shared" si="38"/>
        <v>550</v>
      </c>
      <c r="AP276" s="1136">
        <f t="shared" si="39"/>
        <v>1.7549999999999999</v>
      </c>
      <c r="AQ276" s="1136" t="str">
        <f t="shared" si="40"/>
        <v>1-4-1S83°</v>
      </c>
      <c r="AR276" s="1136" t="str">
        <f t="shared" si="41"/>
        <v>30</v>
      </c>
      <c r="AS276" s="1136" t="str">
        <f t="shared" si="42"/>
        <v>270/270/OFF</v>
      </c>
      <c r="AT276" s="1136" t="str">
        <f t="shared" si="43"/>
        <v>1-4-1S83°</v>
      </c>
      <c r="AV276" s="1136" t="str">
        <f t="shared" si="36"/>
        <v>108.2.15</v>
      </c>
      <c r="AW276" s="1438">
        <f t="shared" si="37"/>
        <v>43511</v>
      </c>
    </row>
    <row r="277" spans="1:49">
      <c r="A277" s="1135" t="s">
        <v>2648</v>
      </c>
      <c r="B277" s="1135" t="s">
        <v>478</v>
      </c>
      <c r="C277" s="1135">
        <v>550</v>
      </c>
      <c r="D277" s="1135">
        <v>1.68</v>
      </c>
      <c r="E277" s="1135" t="s">
        <v>15183</v>
      </c>
      <c r="F277" s="1135" t="s">
        <v>1078</v>
      </c>
      <c r="G277" s="1135" t="s">
        <v>1861</v>
      </c>
      <c r="H277" s="1135" t="s">
        <v>1421</v>
      </c>
      <c r="I277" s="1135" t="s">
        <v>126</v>
      </c>
      <c r="J277" s="1135">
        <v>0.6</v>
      </c>
      <c r="K277" s="1135" t="s">
        <v>2649</v>
      </c>
      <c r="L277" s="1135" t="s">
        <v>1905</v>
      </c>
      <c r="M277" s="1135">
        <v>74.599999999999994</v>
      </c>
      <c r="N277" s="1135" t="s">
        <v>1039</v>
      </c>
      <c r="O277" s="1135">
        <v>1.865</v>
      </c>
      <c r="P277" s="1135">
        <v>1.492</v>
      </c>
      <c r="Q277" s="1135" t="s">
        <v>2495</v>
      </c>
      <c r="R277" s="1135">
        <v>23.5</v>
      </c>
      <c r="T277" s="1135">
        <v>12.5</v>
      </c>
      <c r="U277" s="1135">
        <v>5.0999999999999996</v>
      </c>
      <c r="V277" s="1135" t="s">
        <v>663</v>
      </c>
      <c r="W277" s="1135" t="s">
        <v>2626</v>
      </c>
      <c r="X277" s="1135">
        <v>60</v>
      </c>
      <c r="Y277" s="1135">
        <v>1.8</v>
      </c>
      <c r="Z277" s="1135">
        <v>4.5</v>
      </c>
      <c r="AA277" s="1135" t="s">
        <v>2650</v>
      </c>
      <c r="AH277" s="1135" t="s">
        <v>1280</v>
      </c>
      <c r="AM277" s="1136" t="s">
        <v>9695</v>
      </c>
      <c r="AN277" s="1136" t="s">
        <v>9696</v>
      </c>
      <c r="AO277" s="1136">
        <f t="shared" si="38"/>
        <v>550</v>
      </c>
      <c r="AP277" s="1136">
        <f t="shared" si="39"/>
        <v>1.68</v>
      </c>
      <c r="AQ277" s="1136" t="str">
        <f t="shared" si="40"/>
        <v>1-4-1S83°</v>
      </c>
      <c r="AR277" s="1136" t="str">
        <f t="shared" si="41"/>
        <v>30</v>
      </c>
      <c r="AS277" s="1136" t="str">
        <f t="shared" si="42"/>
        <v>232/232/OFF</v>
      </c>
      <c r="AT277" s="1136" t="str">
        <f t="shared" si="43"/>
        <v>1-4-1S83°</v>
      </c>
      <c r="AV277" s="1136" t="str">
        <f t="shared" si="36"/>
        <v>108.2.21</v>
      </c>
      <c r="AW277" s="1438">
        <f t="shared" si="37"/>
        <v>43517</v>
      </c>
    </row>
    <row r="278" spans="1:49">
      <c r="A278" s="1135" t="s">
        <v>2651</v>
      </c>
      <c r="B278" s="1135" t="s">
        <v>874</v>
      </c>
      <c r="C278" s="1135">
        <v>650</v>
      </c>
      <c r="D278" s="1135">
        <v>1.72</v>
      </c>
      <c r="E278" s="1135" t="s">
        <v>15183</v>
      </c>
      <c r="F278" s="1135" t="s">
        <v>1048</v>
      </c>
      <c r="G278" s="1135" t="s">
        <v>1034</v>
      </c>
      <c r="H278" s="1135" t="s">
        <v>2652</v>
      </c>
      <c r="I278" s="1135" t="s">
        <v>126</v>
      </c>
      <c r="J278" s="1135">
        <v>1.2</v>
      </c>
      <c r="K278" s="1135" t="s">
        <v>2653</v>
      </c>
      <c r="L278" s="1135" t="s">
        <v>2654</v>
      </c>
      <c r="M278" s="1135">
        <v>74.900000000000006</v>
      </c>
      <c r="N278" s="1135" t="s">
        <v>1039</v>
      </c>
      <c r="O278" s="1135">
        <v>1.8725000000000003</v>
      </c>
      <c r="P278" s="1135">
        <v>1.4980000000000002</v>
      </c>
      <c r="Q278" s="1135" t="s">
        <v>1106</v>
      </c>
      <c r="R278" s="1135">
        <v>28.5</v>
      </c>
      <c r="T278" s="1135">
        <v>17</v>
      </c>
      <c r="U278" s="1135">
        <v>6</v>
      </c>
      <c r="V278" s="1135" t="s">
        <v>663</v>
      </c>
      <c r="W278" s="1135">
        <v>110</v>
      </c>
      <c r="X278" s="1135">
        <v>75</v>
      </c>
      <c r="Y278" s="1135">
        <v>1.7</v>
      </c>
      <c r="Z278" s="1135" t="s">
        <v>2655</v>
      </c>
      <c r="AA278" s="1135" t="s">
        <v>2656</v>
      </c>
      <c r="AH278" s="1135" t="s">
        <v>633</v>
      </c>
      <c r="AM278" s="1136" t="s">
        <v>9697</v>
      </c>
      <c r="AN278" s="1136" t="s">
        <v>9698</v>
      </c>
      <c r="AO278" s="1136">
        <f t="shared" si="38"/>
        <v>650</v>
      </c>
      <c r="AP278" s="1136">
        <f t="shared" si="39"/>
        <v>1.72</v>
      </c>
      <c r="AQ278" s="1136" t="str">
        <f t="shared" si="40"/>
        <v>1-4-1S83°</v>
      </c>
      <c r="AR278" s="1136" t="str">
        <f t="shared" si="41"/>
        <v>31</v>
      </c>
      <c r="AS278" s="1136" t="str">
        <f t="shared" si="42"/>
        <v>222/222/OFF</v>
      </c>
      <c r="AT278" s="1136" t="str">
        <f t="shared" si="43"/>
        <v>1-4-1S83°</v>
      </c>
      <c r="AV278" s="1136" t="str">
        <f t="shared" si="36"/>
        <v>108.2.27</v>
      </c>
      <c r="AW278" s="1438">
        <f t="shared" si="37"/>
        <v>43523</v>
      </c>
    </row>
    <row r="279" spans="1:49">
      <c r="A279" s="1135" t="s">
        <v>2657</v>
      </c>
      <c r="B279" s="1135" t="s">
        <v>2393</v>
      </c>
      <c r="C279" s="1135">
        <v>600</v>
      </c>
      <c r="D279" s="1135">
        <v>1.7350000000000001</v>
      </c>
      <c r="E279" s="1135" t="s">
        <v>15183</v>
      </c>
      <c r="F279" s="1135" t="s">
        <v>1078</v>
      </c>
      <c r="G279" s="1135" t="s">
        <v>1034</v>
      </c>
      <c r="H279" s="1135" t="s">
        <v>1320</v>
      </c>
      <c r="I279" s="1135" t="s">
        <v>1036</v>
      </c>
      <c r="J279" s="1135">
        <v>1.2</v>
      </c>
      <c r="K279" s="1135" t="s">
        <v>2658</v>
      </c>
      <c r="L279" s="1135" t="s">
        <v>2659</v>
      </c>
      <c r="M279" s="1135">
        <v>77.5</v>
      </c>
      <c r="N279" s="1135" t="s">
        <v>1039</v>
      </c>
      <c r="O279" s="1135">
        <v>1.9375</v>
      </c>
      <c r="P279" s="1135">
        <v>1.55</v>
      </c>
      <c r="Q279" s="1135" t="s">
        <v>1343</v>
      </c>
      <c r="R279" s="1135">
        <v>20</v>
      </c>
      <c r="T279" s="1135">
        <v>16.899999999999999</v>
      </c>
      <c r="U279" s="1135">
        <v>4.2</v>
      </c>
      <c r="V279" s="1135" t="s">
        <v>663</v>
      </c>
      <c r="W279" s="1135">
        <v>150</v>
      </c>
      <c r="X279" s="1135">
        <v>70</v>
      </c>
      <c r="Y279" s="1135">
        <v>1.5</v>
      </c>
      <c r="Z279" s="1135">
        <v>4.5</v>
      </c>
      <c r="AA279" s="1135" t="s">
        <v>2586</v>
      </c>
      <c r="AH279" s="1135" t="s">
        <v>634</v>
      </c>
      <c r="AM279" s="1136" t="s">
        <v>9699</v>
      </c>
      <c r="AN279" s="1136" t="s">
        <v>9700</v>
      </c>
      <c r="AO279" s="1136">
        <f t="shared" si="38"/>
        <v>600</v>
      </c>
      <c r="AP279" s="1136">
        <f t="shared" si="39"/>
        <v>1.7350000000000001</v>
      </c>
      <c r="AQ279" s="1136" t="str">
        <f t="shared" si="40"/>
        <v>1-4-1S83°</v>
      </c>
      <c r="AR279" s="1136" t="str">
        <f t="shared" si="41"/>
        <v>30</v>
      </c>
      <c r="AS279" s="1136" t="str">
        <f t="shared" si="42"/>
        <v>230/230/OFF</v>
      </c>
      <c r="AT279" s="1136" t="str">
        <f t="shared" si="43"/>
        <v>1-4-1S83°</v>
      </c>
      <c r="AV279" s="1136" t="str">
        <f t="shared" si="36"/>
        <v>108.3.8</v>
      </c>
      <c r="AW279" s="1438">
        <f t="shared" si="37"/>
        <v>43532</v>
      </c>
    </row>
    <row r="280" spans="1:49">
      <c r="A280" s="1135" t="s">
        <v>2660</v>
      </c>
      <c r="B280" s="1135" t="s">
        <v>2661</v>
      </c>
      <c r="C280" s="1135">
        <v>500</v>
      </c>
      <c r="D280" s="1135">
        <v>1.69</v>
      </c>
      <c r="E280" s="1135" t="s">
        <v>2662</v>
      </c>
      <c r="F280" s="1135" t="s">
        <v>2663</v>
      </c>
      <c r="G280" s="1135">
        <v>4.5</v>
      </c>
      <c r="H280" s="1135" t="s">
        <v>2664</v>
      </c>
      <c r="I280" s="1135" t="s">
        <v>126</v>
      </c>
      <c r="J280" s="1135">
        <v>0.7</v>
      </c>
      <c r="K280" s="1135" t="s">
        <v>2665</v>
      </c>
      <c r="L280" s="1135" t="s">
        <v>2198</v>
      </c>
      <c r="M280" s="1135">
        <v>76.400000000000006</v>
      </c>
      <c r="N280" s="1135" t="s">
        <v>1039</v>
      </c>
      <c r="O280" s="1135">
        <v>1.9100000000000001</v>
      </c>
      <c r="P280" s="1135">
        <v>1.5280000000000002</v>
      </c>
      <c r="Q280" s="1135" t="s">
        <v>1358</v>
      </c>
      <c r="R280" s="1135">
        <v>18.8</v>
      </c>
      <c r="T280" s="1135">
        <v>29.5</v>
      </c>
      <c r="U280" s="1135">
        <v>3</v>
      </c>
      <c r="V280" s="1135" t="s">
        <v>663</v>
      </c>
      <c r="W280" s="1135">
        <v>120</v>
      </c>
      <c r="X280" s="1135">
        <v>80</v>
      </c>
      <c r="Y280" s="1135">
        <v>2.4</v>
      </c>
      <c r="Z280" s="1135">
        <v>4.5</v>
      </c>
      <c r="AA280" s="1135" t="s">
        <v>2666</v>
      </c>
      <c r="AH280" s="1135" t="s">
        <v>1470</v>
      </c>
      <c r="AM280" s="1136" t="s">
        <v>9701</v>
      </c>
      <c r="AN280" s="1136" t="s">
        <v>9702</v>
      </c>
      <c r="AO280" s="1136">
        <f t="shared" si="38"/>
        <v>500</v>
      </c>
      <c r="AP280" s="1136">
        <f t="shared" si="39"/>
        <v>1.69</v>
      </c>
      <c r="AQ280" s="1136" t="str">
        <f t="shared" si="40"/>
        <v>120°</v>
      </c>
      <c r="AR280" s="1136" t="str">
        <f t="shared" si="41"/>
        <v>14.8</v>
      </c>
      <c r="AS280" s="1136" t="str">
        <f t="shared" si="42"/>
        <v>330/330/OFF</v>
      </c>
      <c r="AT280" s="1136" t="str">
        <f t="shared" si="43"/>
        <v>120°</v>
      </c>
      <c r="AV280" s="1136" t="str">
        <f t="shared" si="36"/>
        <v>108.3.18</v>
      </c>
      <c r="AW280" s="1438">
        <f t="shared" si="37"/>
        <v>43542</v>
      </c>
    </row>
    <row r="281" spans="1:49">
      <c r="A281" s="1135" t="s">
        <v>2667</v>
      </c>
      <c r="B281" s="1135" t="s">
        <v>884</v>
      </c>
      <c r="C281" s="1135">
        <v>550</v>
      </c>
      <c r="D281" s="1135">
        <v>1.7350000000000001</v>
      </c>
      <c r="E281" s="1135" t="s">
        <v>15189</v>
      </c>
      <c r="F281" s="1135" t="s">
        <v>1078</v>
      </c>
      <c r="G281" s="1135" t="s">
        <v>1034</v>
      </c>
      <c r="H281" s="1135" t="s">
        <v>1111</v>
      </c>
      <c r="I281" s="1135" t="s">
        <v>639</v>
      </c>
      <c r="J281" s="1135">
        <v>1</v>
      </c>
      <c r="K281" s="1135" t="s">
        <v>2617</v>
      </c>
      <c r="L281" s="1135" t="s">
        <v>2618</v>
      </c>
      <c r="M281" s="1135">
        <v>79</v>
      </c>
      <c r="N281" s="1135" t="s">
        <v>1039</v>
      </c>
      <c r="O281" s="1135">
        <v>1.9750000000000001</v>
      </c>
      <c r="P281" s="1135">
        <v>1.58</v>
      </c>
      <c r="Q281" s="1135" t="s">
        <v>1106</v>
      </c>
      <c r="R281" s="1135">
        <v>25</v>
      </c>
      <c r="T281" s="1135">
        <v>9.6</v>
      </c>
      <c r="U281" s="1135">
        <v>6.8</v>
      </c>
      <c r="V281" s="1135" t="s">
        <v>663</v>
      </c>
      <c r="W281" s="1135">
        <v>135</v>
      </c>
      <c r="X281" s="1135">
        <v>65</v>
      </c>
      <c r="Y281" s="1135">
        <v>1.4</v>
      </c>
      <c r="Z281" s="1135" t="s">
        <v>2668</v>
      </c>
      <c r="AA281" s="1135" t="s">
        <v>2669</v>
      </c>
      <c r="AH281" s="1135" t="s">
        <v>2492</v>
      </c>
      <c r="AM281" s="1136" t="s">
        <v>9703</v>
      </c>
      <c r="AN281" s="1136" t="s">
        <v>9704</v>
      </c>
      <c r="AO281" s="1136">
        <f t="shared" si="38"/>
        <v>550</v>
      </c>
      <c r="AP281" s="1136">
        <f t="shared" si="39"/>
        <v>1.7350000000000001</v>
      </c>
      <c r="AQ281" s="1136" t="str">
        <f t="shared" si="40"/>
        <v>1-5-1S83°</v>
      </c>
      <c r="AR281" s="1136" t="str">
        <f t="shared" si="41"/>
        <v>30</v>
      </c>
      <c r="AS281" s="1136" t="str">
        <f t="shared" si="42"/>
        <v>200/200/OFF</v>
      </c>
      <c r="AT281" s="1136" t="str">
        <f t="shared" si="43"/>
        <v>1-5-1S83°</v>
      </c>
      <c r="AV281" s="1136" t="str">
        <f t="shared" si="36"/>
        <v>108.3.22</v>
      </c>
      <c r="AW281" s="1438">
        <f t="shared" si="37"/>
        <v>43546</v>
      </c>
    </row>
    <row r="282" spans="1:49">
      <c r="A282" s="1135" t="s">
        <v>2670</v>
      </c>
      <c r="B282" s="1135" t="s">
        <v>455</v>
      </c>
      <c r="C282" s="1135">
        <v>750</v>
      </c>
      <c r="D282" s="1135">
        <v>1.7</v>
      </c>
      <c r="E282" s="1135" t="s">
        <v>15183</v>
      </c>
      <c r="F282" s="1135" t="s">
        <v>1867</v>
      </c>
      <c r="G282" s="1135" t="s">
        <v>1861</v>
      </c>
      <c r="H282" s="1135" t="s">
        <v>1969</v>
      </c>
      <c r="I282" s="1135" t="s">
        <v>126</v>
      </c>
      <c r="J282" s="1135">
        <v>0.9</v>
      </c>
      <c r="K282" s="1135" t="s">
        <v>2585</v>
      </c>
      <c r="L282" s="1135" t="s">
        <v>2524</v>
      </c>
      <c r="M282" s="1135">
        <v>75</v>
      </c>
      <c r="N282" s="1135" t="s">
        <v>1039</v>
      </c>
      <c r="O282" s="1135">
        <v>1.875</v>
      </c>
      <c r="P282" s="1135">
        <v>1.5</v>
      </c>
      <c r="Q282" s="1135" t="s">
        <v>1050</v>
      </c>
      <c r="R282" s="1135">
        <v>23</v>
      </c>
      <c r="T282" s="1135">
        <v>19</v>
      </c>
      <c r="U282" s="1135">
        <v>3.8</v>
      </c>
      <c r="V282" s="1135" t="s">
        <v>663</v>
      </c>
      <c r="W282" s="1135">
        <v>110</v>
      </c>
      <c r="X282" s="1135">
        <v>70</v>
      </c>
      <c r="Y282" s="1135">
        <v>2</v>
      </c>
      <c r="Z282" s="1135">
        <v>4.5</v>
      </c>
      <c r="AA282" s="1135" t="s">
        <v>2671</v>
      </c>
      <c r="AH282" s="1135" t="s">
        <v>472</v>
      </c>
      <c r="AM282" s="1136" t="s">
        <v>9705</v>
      </c>
      <c r="AN282" s="1136" t="s">
        <v>9706</v>
      </c>
      <c r="AO282" s="1136">
        <f t="shared" si="38"/>
        <v>750</v>
      </c>
      <c r="AP282" s="1136">
        <f t="shared" si="39"/>
        <v>1.7</v>
      </c>
      <c r="AQ282" s="1136" t="str">
        <f t="shared" si="40"/>
        <v>1-4-1S83°</v>
      </c>
      <c r="AR282" s="1136" t="str">
        <f t="shared" si="41"/>
        <v>30.2</v>
      </c>
      <c r="AS282" s="1136" t="str">
        <f t="shared" si="42"/>
        <v>267/267/OFF</v>
      </c>
      <c r="AT282" s="1136" t="str">
        <f t="shared" si="43"/>
        <v>1-4-1S83°</v>
      </c>
      <c r="AV282" s="1136" t="str">
        <f t="shared" si="36"/>
        <v>108.4.3</v>
      </c>
      <c r="AW282" s="1438">
        <f t="shared" si="37"/>
        <v>43558</v>
      </c>
    </row>
    <row r="283" spans="1:49">
      <c r="A283" s="1135" t="s">
        <v>2672</v>
      </c>
      <c r="B283" s="1135" t="s">
        <v>2673</v>
      </c>
      <c r="C283" s="1135">
        <v>650</v>
      </c>
      <c r="D283" s="1135">
        <v>1.7050000000000001</v>
      </c>
      <c r="E283" s="1135" t="s">
        <v>15183</v>
      </c>
      <c r="F283" s="1135" t="s">
        <v>1078</v>
      </c>
      <c r="G283" s="1135" t="s">
        <v>1034</v>
      </c>
      <c r="H283" s="1135" t="s">
        <v>1134</v>
      </c>
      <c r="I283" s="1135" t="s">
        <v>126</v>
      </c>
      <c r="J283" s="1135">
        <v>0.3</v>
      </c>
      <c r="K283" s="1135" t="s">
        <v>2674</v>
      </c>
      <c r="L283" s="1135" t="s">
        <v>2675</v>
      </c>
      <c r="M283" s="1135">
        <v>73.8</v>
      </c>
      <c r="N283" s="1135" t="s">
        <v>1039</v>
      </c>
      <c r="O283" s="1135">
        <v>1.845</v>
      </c>
      <c r="P283" s="1135">
        <v>1.476</v>
      </c>
      <c r="Q283" s="1135" t="s">
        <v>2516</v>
      </c>
      <c r="R283" s="1135">
        <v>30.3</v>
      </c>
      <c r="T283" s="1135">
        <v>19.899999999999999</v>
      </c>
      <c r="U283" s="1135">
        <v>4.8</v>
      </c>
      <c r="V283" s="1135" t="s">
        <v>663</v>
      </c>
      <c r="W283" s="1135">
        <v>40</v>
      </c>
      <c r="X283" s="1135">
        <v>10</v>
      </c>
      <c r="Y283" s="1135">
        <v>1.6</v>
      </c>
      <c r="Z283" s="1135" t="s">
        <v>2676</v>
      </c>
      <c r="AA283" s="1135" t="s">
        <v>2677</v>
      </c>
      <c r="AH283" s="1135" t="s">
        <v>2492</v>
      </c>
      <c r="AM283" s="1136" t="s">
        <v>9707</v>
      </c>
      <c r="AN283" s="1136" t="s">
        <v>9708</v>
      </c>
      <c r="AO283" s="1136">
        <f t="shared" si="38"/>
        <v>650</v>
      </c>
      <c r="AP283" s="1136">
        <f t="shared" si="39"/>
        <v>1.7050000000000001</v>
      </c>
      <c r="AQ283" s="1136" t="str">
        <f t="shared" si="40"/>
        <v>1-4-1S83°</v>
      </c>
      <c r="AR283" s="1136" t="str">
        <f t="shared" si="41"/>
        <v>30</v>
      </c>
      <c r="AS283" s="1136" t="str">
        <f t="shared" si="42"/>
        <v>240/240/OFF</v>
      </c>
      <c r="AT283" s="1136" t="str">
        <f t="shared" si="43"/>
        <v>1-4-1S83°</v>
      </c>
      <c r="AV283" s="1136" t="str">
        <f t="shared" si="36"/>
        <v>108.4.1</v>
      </c>
      <c r="AW283" s="1438">
        <f t="shared" si="37"/>
        <v>43556</v>
      </c>
    </row>
    <row r="284" spans="1:49">
      <c r="A284" s="1135" t="s">
        <v>2678</v>
      </c>
      <c r="B284" s="1135" t="s">
        <v>1877</v>
      </c>
      <c r="C284" s="1135">
        <v>620</v>
      </c>
      <c r="D284" s="1135">
        <v>1.7</v>
      </c>
      <c r="E284" s="1135" t="s">
        <v>15189</v>
      </c>
      <c r="F284" s="1135" t="s">
        <v>1213</v>
      </c>
      <c r="G284" s="1135" t="s">
        <v>1861</v>
      </c>
      <c r="H284" s="1135" t="s">
        <v>2574</v>
      </c>
      <c r="I284" s="1135" t="s">
        <v>126</v>
      </c>
      <c r="J284" s="1135">
        <v>0.6</v>
      </c>
      <c r="K284" s="1135" t="s">
        <v>2679</v>
      </c>
      <c r="L284" s="1135" t="s">
        <v>2680</v>
      </c>
      <c r="M284" s="1135">
        <v>76.599999999999994</v>
      </c>
      <c r="N284" s="1135" t="s">
        <v>1039</v>
      </c>
      <c r="O284" s="1135">
        <v>1.915</v>
      </c>
      <c r="P284" s="1135">
        <v>1.532</v>
      </c>
      <c r="Q284" s="1135" t="s">
        <v>1055</v>
      </c>
      <c r="R284" s="1135">
        <v>21</v>
      </c>
      <c r="T284" s="1135">
        <v>11.5</v>
      </c>
      <c r="U284" s="1135">
        <v>3.9</v>
      </c>
      <c r="V284" s="1135" t="s">
        <v>663</v>
      </c>
      <c r="W284" s="1135">
        <v>120</v>
      </c>
      <c r="X284" s="1135">
        <v>80</v>
      </c>
      <c r="Y284" s="1135">
        <v>1.8</v>
      </c>
      <c r="Z284" s="1135">
        <v>2.5</v>
      </c>
      <c r="AA284" s="1135" t="s">
        <v>2681</v>
      </c>
      <c r="AH284" s="1135" t="s">
        <v>789</v>
      </c>
      <c r="AM284" s="1136" t="s">
        <v>9709</v>
      </c>
      <c r="AN284" s="1136" t="s">
        <v>9710</v>
      </c>
      <c r="AO284" s="1136">
        <f t="shared" si="38"/>
        <v>620</v>
      </c>
      <c r="AP284" s="1136">
        <f t="shared" si="39"/>
        <v>1.7</v>
      </c>
      <c r="AQ284" s="1136" t="str">
        <f t="shared" si="40"/>
        <v>1-5-1S83°</v>
      </c>
      <c r="AR284" s="1136" t="str">
        <f t="shared" si="41"/>
        <v>29</v>
      </c>
      <c r="AS284" s="1136" t="str">
        <f t="shared" si="42"/>
        <v>251/251/OFF</v>
      </c>
      <c r="AT284" s="1136" t="str">
        <f t="shared" si="43"/>
        <v>1-5-1S83°</v>
      </c>
      <c r="AV284" s="1136" t="str">
        <f t="shared" si="36"/>
        <v>108.2.2</v>
      </c>
      <c r="AW284" s="1438">
        <f t="shared" si="37"/>
        <v>43498</v>
      </c>
    </row>
    <row r="285" spans="1:49">
      <c r="A285" s="1135" t="s">
        <v>2682</v>
      </c>
      <c r="B285" s="1135" t="s">
        <v>1877</v>
      </c>
      <c r="C285" s="1135">
        <v>650</v>
      </c>
      <c r="D285" s="1135">
        <v>1.7</v>
      </c>
      <c r="E285" s="1135" t="s">
        <v>15189</v>
      </c>
      <c r="F285" s="1135" t="s">
        <v>1267</v>
      </c>
      <c r="G285" s="1135" t="s">
        <v>1861</v>
      </c>
      <c r="H285" s="1135" t="s">
        <v>1049</v>
      </c>
      <c r="I285" s="1135" t="s">
        <v>126</v>
      </c>
      <c r="J285" s="1135">
        <v>0.7</v>
      </c>
      <c r="K285" s="1135" t="s">
        <v>2683</v>
      </c>
      <c r="L285" s="1135" t="s">
        <v>2684</v>
      </c>
      <c r="M285" s="1135">
        <v>77.2</v>
      </c>
      <c r="N285" s="1135" t="s">
        <v>1039</v>
      </c>
      <c r="O285" s="1135">
        <v>1.9300000000000002</v>
      </c>
      <c r="P285" s="1135">
        <v>1.544</v>
      </c>
      <c r="Q285" s="1135" t="s">
        <v>1055</v>
      </c>
      <c r="R285" s="1135">
        <v>20.8</v>
      </c>
      <c r="T285" s="1135">
        <v>11.5</v>
      </c>
      <c r="U285" s="1135">
        <v>3.9</v>
      </c>
      <c r="V285" s="1135" t="s">
        <v>663</v>
      </c>
      <c r="W285" s="1135">
        <v>120</v>
      </c>
      <c r="X285" s="1135">
        <v>85</v>
      </c>
      <c r="Y285" s="1135">
        <v>2</v>
      </c>
      <c r="Z285" s="1135">
        <v>2.5</v>
      </c>
      <c r="AA285" s="1135" t="s">
        <v>2593</v>
      </c>
      <c r="AH285" s="1135" t="s">
        <v>1682</v>
      </c>
      <c r="AM285" s="1136" t="s">
        <v>9711</v>
      </c>
      <c r="AN285" s="1136" t="s">
        <v>9712</v>
      </c>
      <c r="AO285" s="1136">
        <f t="shared" si="38"/>
        <v>650</v>
      </c>
      <c r="AP285" s="1136">
        <f t="shared" si="39"/>
        <v>1.7</v>
      </c>
      <c r="AQ285" s="1136" t="str">
        <f t="shared" si="40"/>
        <v>1-5-1S83°</v>
      </c>
      <c r="AR285" s="1136" t="str">
        <f t="shared" si="41"/>
        <v>28.5</v>
      </c>
      <c r="AS285" s="1136" t="str">
        <f t="shared" si="42"/>
        <v>260/260/OFF</v>
      </c>
      <c r="AT285" s="1136" t="str">
        <f t="shared" si="43"/>
        <v>1-5-1S83°</v>
      </c>
      <c r="AV285" s="1136" t="str">
        <f t="shared" si="36"/>
        <v>109.1.15</v>
      </c>
      <c r="AW285" s="1438">
        <f t="shared" si="37"/>
        <v>43845</v>
      </c>
    </row>
    <row r="286" spans="1:49">
      <c r="A286" s="1135" t="s">
        <v>2685</v>
      </c>
      <c r="B286" s="1135" t="s">
        <v>1877</v>
      </c>
      <c r="C286" s="1135">
        <v>620</v>
      </c>
      <c r="D286" s="1135">
        <v>1.7</v>
      </c>
      <c r="E286" s="1135" t="s">
        <v>15189</v>
      </c>
      <c r="F286" s="1135" t="s">
        <v>1078</v>
      </c>
      <c r="G286" s="1135" t="s">
        <v>2686</v>
      </c>
      <c r="H286" s="1135" t="s">
        <v>1123</v>
      </c>
      <c r="I286" s="1135" t="s">
        <v>126</v>
      </c>
      <c r="J286" s="1135">
        <v>0.25</v>
      </c>
      <c r="K286" s="1135" t="s">
        <v>2683</v>
      </c>
      <c r="L286" s="1135" t="s">
        <v>2684</v>
      </c>
      <c r="M286" s="1135">
        <v>76.099999999999994</v>
      </c>
      <c r="N286" s="1135" t="s">
        <v>1039</v>
      </c>
      <c r="O286" s="1135">
        <v>1.9024999999999999</v>
      </c>
      <c r="P286" s="1135">
        <v>1.522</v>
      </c>
      <c r="Q286" s="1135" t="s">
        <v>2687</v>
      </c>
      <c r="R286" s="1135">
        <v>19</v>
      </c>
      <c r="T286" s="1135">
        <v>13</v>
      </c>
      <c r="U286" s="1135">
        <v>4</v>
      </c>
      <c r="V286" s="1135" t="s">
        <v>663</v>
      </c>
      <c r="W286" s="1135" t="s">
        <v>2688</v>
      </c>
      <c r="X286" s="1135">
        <v>10</v>
      </c>
      <c r="Y286" s="1135">
        <v>2.5</v>
      </c>
      <c r="Z286" s="1135">
        <v>2</v>
      </c>
      <c r="AA286" s="1135" t="s">
        <v>2689</v>
      </c>
      <c r="AH286" s="1135" t="s">
        <v>1052</v>
      </c>
      <c r="AM286" s="1136" t="s">
        <v>9713</v>
      </c>
      <c r="AN286" s="1136" t="s">
        <v>9714</v>
      </c>
      <c r="AO286" s="1136">
        <f t="shared" si="38"/>
        <v>620</v>
      </c>
      <c r="AP286" s="1136">
        <f t="shared" si="39"/>
        <v>1.7</v>
      </c>
      <c r="AQ286" s="1136" t="str">
        <f t="shared" si="40"/>
        <v>1-5-1S83°</v>
      </c>
      <c r="AR286" s="1136" t="str">
        <f t="shared" si="41"/>
        <v>30</v>
      </c>
      <c r="AS286" s="1136" t="str">
        <f t="shared" si="42"/>
        <v>250/250/OFF</v>
      </c>
      <c r="AT286" s="1136" t="str">
        <f t="shared" si="43"/>
        <v>1-5-1S83°</v>
      </c>
      <c r="AV286" s="1136" t="str">
        <f t="shared" si="36"/>
        <v>109.7.2</v>
      </c>
      <c r="AW286" s="1438">
        <f t="shared" si="37"/>
        <v>44014</v>
      </c>
    </row>
    <row r="287" spans="1:49">
      <c r="A287" s="1135" t="s">
        <v>2690</v>
      </c>
      <c r="B287" s="1135" t="s">
        <v>1877</v>
      </c>
      <c r="C287" s="1135">
        <v>620</v>
      </c>
      <c r="D287" s="1135">
        <v>1.7</v>
      </c>
      <c r="E287" s="1135" t="s">
        <v>15189</v>
      </c>
      <c r="F287" s="1135" t="s">
        <v>1078</v>
      </c>
      <c r="G287" s="1135" t="s">
        <v>2686</v>
      </c>
      <c r="H287" s="1135" t="s">
        <v>1123</v>
      </c>
      <c r="I287" s="1135" t="s">
        <v>126</v>
      </c>
      <c r="J287" s="1135">
        <v>0.25</v>
      </c>
      <c r="K287" s="1135" t="s">
        <v>2683</v>
      </c>
      <c r="L287" s="1135" t="s">
        <v>2684</v>
      </c>
      <c r="M287" s="1135">
        <v>76.099999999999994</v>
      </c>
      <c r="N287" s="1135" t="s">
        <v>1039</v>
      </c>
      <c r="O287" s="1135">
        <v>1.9024999999999999</v>
      </c>
      <c r="P287" s="1135">
        <v>1.522</v>
      </c>
      <c r="Q287" s="1135" t="s">
        <v>2687</v>
      </c>
      <c r="R287" s="1135">
        <v>19</v>
      </c>
      <c r="T287" s="1135">
        <v>13</v>
      </c>
      <c r="U287" s="1135">
        <v>4</v>
      </c>
      <c r="V287" s="1135" t="s">
        <v>663</v>
      </c>
      <c r="W287" s="1135" t="s">
        <v>2688</v>
      </c>
      <c r="X287" s="1135">
        <v>10</v>
      </c>
      <c r="Y287" s="1135">
        <v>2.5</v>
      </c>
      <c r="Z287" s="1135">
        <v>2</v>
      </c>
      <c r="AA287" s="1135" t="s">
        <v>2691</v>
      </c>
      <c r="AH287" s="1135" t="s">
        <v>1057</v>
      </c>
      <c r="AM287" s="1136" t="s">
        <v>9715</v>
      </c>
      <c r="AN287" s="1136" t="s">
        <v>9716</v>
      </c>
      <c r="AO287" s="1136">
        <f t="shared" si="38"/>
        <v>620</v>
      </c>
      <c r="AP287" s="1136">
        <f t="shared" si="39"/>
        <v>1.7</v>
      </c>
      <c r="AQ287" s="1136" t="str">
        <f t="shared" si="40"/>
        <v>1-5-1S83°</v>
      </c>
      <c r="AR287" s="1136" t="str">
        <f t="shared" si="41"/>
        <v>30</v>
      </c>
      <c r="AS287" s="1136" t="str">
        <f t="shared" si="42"/>
        <v>250/250/OFF</v>
      </c>
      <c r="AT287" s="1136" t="str">
        <f t="shared" si="43"/>
        <v>1-5-1S83°</v>
      </c>
      <c r="AV287" s="1136" t="str">
        <f t="shared" si="36"/>
        <v>109.7.24</v>
      </c>
      <c r="AW287" s="1438">
        <f t="shared" si="37"/>
        <v>44036</v>
      </c>
    </row>
    <row r="288" spans="1:49">
      <c r="A288" s="1135" t="s">
        <v>2692</v>
      </c>
      <c r="B288" s="1135" t="s">
        <v>1877</v>
      </c>
      <c r="C288" s="1135">
        <v>620</v>
      </c>
      <c r="D288" s="1135">
        <v>1.7</v>
      </c>
      <c r="E288" s="1135" t="s">
        <v>15189</v>
      </c>
      <c r="F288" s="1135" t="s">
        <v>1078</v>
      </c>
      <c r="G288" s="1135" t="s">
        <v>2686</v>
      </c>
      <c r="H288" s="1135" t="s">
        <v>1123</v>
      </c>
      <c r="I288" s="1135" t="s">
        <v>126</v>
      </c>
      <c r="J288" s="1135">
        <v>0.25</v>
      </c>
      <c r="K288" s="1135" t="s">
        <v>2693</v>
      </c>
      <c r="L288" s="1135" t="s">
        <v>2684</v>
      </c>
      <c r="M288" s="1135">
        <v>76.099999999999994</v>
      </c>
      <c r="N288" s="1135" t="s">
        <v>1039</v>
      </c>
      <c r="O288" s="1135">
        <v>1.9024999999999999</v>
      </c>
      <c r="P288" s="1135">
        <v>1.522</v>
      </c>
      <c r="Q288" s="1135">
        <v>4</v>
      </c>
      <c r="R288" s="1135">
        <v>19</v>
      </c>
      <c r="T288" s="1135">
        <v>13</v>
      </c>
      <c r="U288" s="1135">
        <v>4</v>
      </c>
      <c r="V288" s="1135" t="s">
        <v>663</v>
      </c>
      <c r="W288" s="1135" t="s">
        <v>2688</v>
      </c>
      <c r="X288" s="1135">
        <v>10</v>
      </c>
      <c r="Y288" s="1135">
        <v>2.5</v>
      </c>
      <c r="Z288" s="1135">
        <v>2</v>
      </c>
      <c r="AA288" s="1135" t="s">
        <v>1298</v>
      </c>
      <c r="AH288" s="1135" t="s">
        <v>489</v>
      </c>
      <c r="AM288" s="1136" t="s">
        <v>9717</v>
      </c>
      <c r="AN288" s="1136" t="s">
        <v>9718</v>
      </c>
      <c r="AO288" s="1136">
        <f t="shared" si="38"/>
        <v>620</v>
      </c>
      <c r="AP288" s="1136">
        <f t="shared" si="39"/>
        <v>1.7</v>
      </c>
      <c r="AQ288" s="1136" t="str">
        <f t="shared" si="40"/>
        <v>1-5-1S83°</v>
      </c>
      <c r="AR288" s="1136" t="str">
        <f t="shared" si="41"/>
        <v>30</v>
      </c>
      <c r="AS288" s="1136" t="str">
        <f t="shared" si="42"/>
        <v>250/250/OFF</v>
      </c>
      <c r="AT288" s="1136" t="str">
        <f t="shared" si="43"/>
        <v>1-5-1S83°</v>
      </c>
      <c r="AV288" s="1136" t="str">
        <f t="shared" si="36"/>
        <v>109.12.21</v>
      </c>
      <c r="AW288" s="1438">
        <f t="shared" si="37"/>
        <v>44186</v>
      </c>
    </row>
    <row r="289" spans="1:49">
      <c r="A289" s="1135" t="s">
        <v>2694</v>
      </c>
      <c r="B289" s="1135" t="s">
        <v>2223</v>
      </c>
      <c r="C289" s="1135">
        <v>600</v>
      </c>
      <c r="D289" s="1135">
        <v>1.72</v>
      </c>
      <c r="E289" s="1135" t="s">
        <v>15185</v>
      </c>
      <c r="F289" s="1135" t="s">
        <v>1213</v>
      </c>
      <c r="G289" s="1135" t="s">
        <v>1861</v>
      </c>
      <c r="H289" s="1135" t="s">
        <v>2695</v>
      </c>
      <c r="I289" s="1135" t="s">
        <v>1206</v>
      </c>
      <c r="J289" s="1135">
        <v>1.1000000000000001</v>
      </c>
      <c r="K289" s="1135" t="s">
        <v>2696</v>
      </c>
      <c r="L289" s="1135" t="s">
        <v>2226</v>
      </c>
      <c r="M289" s="1135">
        <v>77</v>
      </c>
      <c r="N289" s="1135" t="s">
        <v>1039</v>
      </c>
      <c r="O289" s="1135">
        <v>1.925</v>
      </c>
      <c r="P289" s="1135">
        <v>1.54</v>
      </c>
      <c r="Q289" s="1135" t="s">
        <v>1358</v>
      </c>
      <c r="R289" s="1135">
        <v>22</v>
      </c>
      <c r="T289" s="1135">
        <v>15.5</v>
      </c>
      <c r="U289" s="1135">
        <v>2.9</v>
      </c>
      <c r="V289" s="1135" t="s">
        <v>663</v>
      </c>
      <c r="W289" s="1135">
        <v>105</v>
      </c>
      <c r="X289" s="1135">
        <v>85</v>
      </c>
      <c r="Y289" s="1135">
        <v>2.2000000000000002</v>
      </c>
      <c r="Z289" s="1135">
        <v>3</v>
      </c>
      <c r="AA289" s="1135" t="s">
        <v>2697</v>
      </c>
      <c r="AH289" s="1135" t="s">
        <v>1117</v>
      </c>
      <c r="AM289" s="1136" t="s">
        <v>9719</v>
      </c>
      <c r="AN289" s="1136" t="s">
        <v>9720</v>
      </c>
      <c r="AO289" s="1136">
        <f t="shared" si="38"/>
        <v>600</v>
      </c>
      <c r="AP289" s="1136">
        <f t="shared" si="39"/>
        <v>1.72</v>
      </c>
      <c r="AQ289" s="1136" t="str">
        <f t="shared" si="40"/>
        <v>2-5-1S83°</v>
      </c>
      <c r="AR289" s="1136" t="str">
        <f t="shared" si="41"/>
        <v>29</v>
      </c>
      <c r="AS289" s="1136" t="str">
        <f t="shared" si="42"/>
        <v>178/145</v>
      </c>
      <c r="AT289" s="1136" t="str">
        <f t="shared" si="43"/>
        <v>2-5-1S83°</v>
      </c>
      <c r="AV289" s="1136" t="str">
        <f t="shared" si="36"/>
        <v>108.4.9</v>
      </c>
      <c r="AW289" s="1438">
        <f t="shared" si="37"/>
        <v>43564</v>
      </c>
    </row>
    <row r="290" spans="1:49">
      <c r="A290" s="1135" t="s">
        <v>2698</v>
      </c>
      <c r="B290" s="1135" t="s">
        <v>1886</v>
      </c>
      <c r="C290" s="1135">
        <v>750</v>
      </c>
      <c r="D290" s="1135">
        <v>1.78</v>
      </c>
      <c r="E290" s="1135" t="s">
        <v>15183</v>
      </c>
      <c r="F290" s="1135" t="s">
        <v>1048</v>
      </c>
      <c r="G290" s="1135" t="s">
        <v>1095</v>
      </c>
      <c r="H290" s="1135" t="s">
        <v>2634</v>
      </c>
      <c r="I290" s="1135" t="s">
        <v>126</v>
      </c>
      <c r="J290" s="1135">
        <v>1.5</v>
      </c>
      <c r="K290" s="1135" t="s">
        <v>2635</v>
      </c>
      <c r="L290" s="1135" t="s">
        <v>1889</v>
      </c>
      <c r="M290" s="1135">
        <v>73</v>
      </c>
      <c r="N290" s="1135" t="s">
        <v>1039</v>
      </c>
      <c r="O290" s="1135">
        <v>1.8250000000000002</v>
      </c>
      <c r="P290" s="1135">
        <v>1.46</v>
      </c>
      <c r="Q290" s="1135" t="s">
        <v>1073</v>
      </c>
      <c r="R290" s="1135">
        <v>21.6</v>
      </c>
      <c r="T290" s="1135">
        <v>32</v>
      </c>
      <c r="U290" s="1135">
        <v>3.7</v>
      </c>
      <c r="V290" s="1135" t="s">
        <v>663</v>
      </c>
      <c r="W290" s="1135">
        <v>110</v>
      </c>
      <c r="X290" s="1135">
        <v>60</v>
      </c>
      <c r="Y290" s="1135">
        <v>1.5</v>
      </c>
      <c r="Z290" s="1135">
        <v>5.5</v>
      </c>
      <c r="AA290" s="1135" t="s">
        <v>2699</v>
      </c>
      <c r="AH290" s="1135" t="s">
        <v>489</v>
      </c>
      <c r="AM290" s="1136" t="s">
        <v>9721</v>
      </c>
      <c r="AN290" s="1136" t="s">
        <v>9722</v>
      </c>
      <c r="AO290" s="1136">
        <f t="shared" si="38"/>
        <v>750</v>
      </c>
      <c r="AP290" s="1136">
        <f t="shared" si="39"/>
        <v>1.78</v>
      </c>
      <c r="AQ290" s="1136" t="str">
        <f t="shared" si="40"/>
        <v>1-4-1S83°</v>
      </c>
      <c r="AR290" s="1136" t="str">
        <f t="shared" si="41"/>
        <v>31</v>
      </c>
      <c r="AS290" s="1136" t="str">
        <f t="shared" si="42"/>
        <v>300/300/OFF</v>
      </c>
      <c r="AT290" s="1136" t="str">
        <f t="shared" si="43"/>
        <v>1-4-1S83°</v>
      </c>
      <c r="AV290" s="1136" t="str">
        <f t="shared" si="36"/>
        <v>108.4.10</v>
      </c>
      <c r="AW290" s="1438">
        <f t="shared" si="37"/>
        <v>43565</v>
      </c>
    </row>
    <row r="291" spans="1:49">
      <c r="A291" s="1135" t="s">
        <v>2700</v>
      </c>
      <c r="B291" s="1135" t="s">
        <v>455</v>
      </c>
      <c r="C291" s="1135">
        <v>650</v>
      </c>
      <c r="D291" s="1135">
        <v>1.7050000000000001</v>
      </c>
      <c r="E291" s="1135" t="s">
        <v>15183</v>
      </c>
      <c r="F291" s="1135" t="s">
        <v>1867</v>
      </c>
      <c r="G291" s="1135" t="s">
        <v>1861</v>
      </c>
      <c r="H291" s="1135" t="s">
        <v>1123</v>
      </c>
      <c r="I291" s="1135" t="s">
        <v>126</v>
      </c>
      <c r="J291" s="1135">
        <v>0.8</v>
      </c>
      <c r="K291" s="1135" t="s">
        <v>2701</v>
      </c>
      <c r="L291" s="1135" t="s">
        <v>1870</v>
      </c>
      <c r="M291" s="1135">
        <v>75</v>
      </c>
      <c r="N291" s="1135" t="s">
        <v>1039</v>
      </c>
      <c r="O291" s="1135">
        <v>1.875</v>
      </c>
      <c r="P291" s="1135">
        <v>1.5</v>
      </c>
      <c r="Q291" s="1135" t="s">
        <v>1050</v>
      </c>
      <c r="R291" s="1135">
        <v>23</v>
      </c>
      <c r="T291" s="1135">
        <v>19</v>
      </c>
      <c r="U291" s="1135">
        <v>3.8</v>
      </c>
      <c r="V291" s="1135" t="s">
        <v>663</v>
      </c>
      <c r="W291" s="1135">
        <v>110</v>
      </c>
      <c r="X291" s="1135">
        <v>70</v>
      </c>
      <c r="Y291" s="1135">
        <v>2</v>
      </c>
      <c r="Z291" s="1135">
        <v>4.5</v>
      </c>
      <c r="AA291" s="1135" t="s">
        <v>2702</v>
      </c>
      <c r="AH291" s="1135" t="s">
        <v>2703</v>
      </c>
      <c r="AM291" s="1136" t="s">
        <v>9723</v>
      </c>
      <c r="AN291" s="1136" t="s">
        <v>9724</v>
      </c>
      <c r="AO291" s="1136">
        <f t="shared" si="38"/>
        <v>650</v>
      </c>
      <c r="AP291" s="1136">
        <f t="shared" si="39"/>
        <v>1.7050000000000001</v>
      </c>
      <c r="AQ291" s="1136" t="str">
        <f t="shared" si="40"/>
        <v>1-4-1S83°</v>
      </c>
      <c r="AR291" s="1136" t="str">
        <f t="shared" si="41"/>
        <v>30.2</v>
      </c>
      <c r="AS291" s="1136" t="str">
        <f t="shared" si="42"/>
        <v>250/250/OFF</v>
      </c>
      <c r="AT291" s="1136" t="str">
        <f t="shared" si="43"/>
        <v>1-4-1S83°</v>
      </c>
      <c r="AV291" s="1136" t="str">
        <f t="shared" si="36"/>
        <v>108.4.15</v>
      </c>
      <c r="AW291" s="1438">
        <f t="shared" si="37"/>
        <v>43570</v>
      </c>
    </row>
    <row r="292" spans="1:49">
      <c r="A292" s="1135" t="s">
        <v>2704</v>
      </c>
      <c r="B292" s="1135" t="s">
        <v>1997</v>
      </c>
      <c r="C292" s="1135">
        <v>620</v>
      </c>
      <c r="D292" s="1135">
        <v>1.68</v>
      </c>
      <c r="E292" s="1135" t="s">
        <v>15183</v>
      </c>
      <c r="F292" s="1135" t="s">
        <v>1069</v>
      </c>
      <c r="G292" s="1135" t="s">
        <v>1961</v>
      </c>
      <c r="H292" s="1135" t="s">
        <v>1239</v>
      </c>
      <c r="I292" s="1135" t="s">
        <v>126</v>
      </c>
      <c r="J292" s="1135">
        <v>0.7</v>
      </c>
      <c r="K292" s="1135" t="s">
        <v>2705</v>
      </c>
      <c r="L292" s="1135" t="s">
        <v>1999</v>
      </c>
      <c r="M292" s="1135">
        <v>74</v>
      </c>
      <c r="N292" s="1135" t="s">
        <v>1039</v>
      </c>
      <c r="O292" s="1135">
        <v>1.85</v>
      </c>
      <c r="P292" s="1135">
        <v>1.48</v>
      </c>
      <c r="Q292" s="1135" t="s">
        <v>2706</v>
      </c>
      <c r="R292" s="1135">
        <v>25.8</v>
      </c>
      <c r="T292" s="1135">
        <v>13.8</v>
      </c>
      <c r="U292" s="1135">
        <v>5.0999999999999996</v>
      </c>
      <c r="V292" s="1135" t="s">
        <v>663</v>
      </c>
      <c r="W292" s="1135">
        <v>105</v>
      </c>
      <c r="X292" s="1135">
        <v>60</v>
      </c>
      <c r="Y292" s="1135">
        <v>1.8</v>
      </c>
      <c r="Z292" s="1135" t="s">
        <v>2707</v>
      </c>
      <c r="AA292" s="1135" t="s">
        <v>2708</v>
      </c>
      <c r="AH292" s="1135" t="s">
        <v>2492</v>
      </c>
      <c r="AM292" s="1136" t="s">
        <v>9725</v>
      </c>
      <c r="AN292" s="1136" t="s">
        <v>9726</v>
      </c>
      <c r="AO292" s="1136">
        <f t="shared" si="38"/>
        <v>620</v>
      </c>
      <c r="AP292" s="1136">
        <f t="shared" si="39"/>
        <v>1.68</v>
      </c>
      <c r="AQ292" s="1136" t="str">
        <f t="shared" si="40"/>
        <v>1-4-1S83°</v>
      </c>
      <c r="AR292" s="1136" t="str">
        <f t="shared" si="41"/>
        <v>31.5</v>
      </c>
      <c r="AS292" s="1136" t="str">
        <f t="shared" si="42"/>
        <v>235/235/OFF</v>
      </c>
      <c r="AT292" s="1136" t="str">
        <f t="shared" si="43"/>
        <v>1-4-1S83°</v>
      </c>
      <c r="AV292" s="1136" t="str">
        <f t="shared" si="36"/>
        <v>108.4.17</v>
      </c>
      <c r="AW292" s="1438">
        <f t="shared" si="37"/>
        <v>43572</v>
      </c>
    </row>
    <row r="293" spans="1:49">
      <c r="A293" s="1135" t="s">
        <v>2709</v>
      </c>
      <c r="B293" s="1135" t="s">
        <v>1909</v>
      </c>
      <c r="C293" s="1135">
        <v>650</v>
      </c>
      <c r="D293" s="1135">
        <v>1.69</v>
      </c>
      <c r="E293" s="1135" t="s">
        <v>15192</v>
      </c>
      <c r="F293" s="1135" t="s">
        <v>1048</v>
      </c>
      <c r="G293" s="1135" t="s">
        <v>1861</v>
      </c>
      <c r="H293" s="1135" t="s">
        <v>2103</v>
      </c>
      <c r="I293" s="1135" t="s">
        <v>126</v>
      </c>
      <c r="J293" s="1135">
        <v>0.8</v>
      </c>
      <c r="K293" s="1135" t="s">
        <v>2710</v>
      </c>
      <c r="L293" s="1135" t="s">
        <v>2303</v>
      </c>
      <c r="M293" s="1135">
        <v>75.099999999999994</v>
      </c>
      <c r="N293" s="1135" t="s">
        <v>1039</v>
      </c>
      <c r="O293" s="1135">
        <v>1.8774999999999999</v>
      </c>
      <c r="P293" s="1135">
        <v>1.502</v>
      </c>
      <c r="Q293" s="1135" t="s">
        <v>1371</v>
      </c>
      <c r="R293" s="1135">
        <v>19</v>
      </c>
      <c r="T293" s="1135">
        <v>21</v>
      </c>
      <c r="U293" s="1135">
        <v>3.5</v>
      </c>
      <c r="V293" s="1135" t="s">
        <v>663</v>
      </c>
      <c r="W293" s="1135">
        <v>110</v>
      </c>
      <c r="X293" s="1135">
        <v>65</v>
      </c>
      <c r="Y293" s="1135">
        <v>1.6</v>
      </c>
      <c r="Z293" s="1135">
        <v>4</v>
      </c>
      <c r="AA293" s="1135" t="s">
        <v>2711</v>
      </c>
      <c r="AH293" s="1135" t="s">
        <v>1542</v>
      </c>
      <c r="AM293" s="1136" t="s">
        <v>9727</v>
      </c>
      <c r="AN293" s="1136" t="s">
        <v>9728</v>
      </c>
      <c r="AO293" s="1136">
        <f t="shared" si="38"/>
        <v>650</v>
      </c>
      <c r="AP293" s="1136">
        <f t="shared" si="39"/>
        <v>1.69</v>
      </c>
      <c r="AQ293" s="1136" t="str">
        <f t="shared" si="40"/>
        <v>1-4-1S91°</v>
      </c>
      <c r="AR293" s="1136" t="str">
        <f t="shared" si="41"/>
        <v>31</v>
      </c>
      <c r="AS293" s="1136" t="str">
        <f t="shared" si="42"/>
        <v>265/265/OFF</v>
      </c>
      <c r="AT293" s="1136" t="str">
        <f t="shared" si="43"/>
        <v>1-4-1S91°</v>
      </c>
      <c r="AV293" s="1136" t="str">
        <f t="shared" si="36"/>
        <v>108.4.22</v>
      </c>
      <c r="AW293" s="1438">
        <f t="shared" si="37"/>
        <v>43577</v>
      </c>
    </row>
    <row r="294" spans="1:49">
      <c r="A294" s="1135" t="s">
        <v>2712</v>
      </c>
      <c r="B294" s="1135" t="s">
        <v>799</v>
      </c>
      <c r="C294" s="1135">
        <v>750</v>
      </c>
      <c r="D294" s="1135">
        <v>1.748</v>
      </c>
      <c r="E294" s="1135" t="s">
        <v>15189</v>
      </c>
      <c r="F294" s="1135" t="s">
        <v>2614</v>
      </c>
      <c r="G294" s="1135">
        <v>5</v>
      </c>
      <c r="H294" s="1135" t="s">
        <v>2286</v>
      </c>
      <c r="I294" s="1135" t="s">
        <v>126</v>
      </c>
      <c r="J294" s="1135">
        <v>1.3</v>
      </c>
      <c r="K294" s="1135" t="s">
        <v>2713</v>
      </c>
      <c r="L294" s="1135" t="s">
        <v>2714</v>
      </c>
      <c r="M294" s="1135">
        <v>75</v>
      </c>
      <c r="N294" s="1135" t="s">
        <v>1039</v>
      </c>
      <c r="O294" s="1135">
        <v>1.875</v>
      </c>
      <c r="P294" s="1135">
        <v>1.5</v>
      </c>
      <c r="Q294" s="1135" t="s">
        <v>1040</v>
      </c>
      <c r="R294" s="1135">
        <v>22</v>
      </c>
      <c r="T294" s="1135">
        <v>27.2</v>
      </c>
      <c r="U294" s="1135">
        <v>3.8</v>
      </c>
      <c r="V294" s="1135" t="s">
        <v>663</v>
      </c>
      <c r="W294" s="1135">
        <v>100</v>
      </c>
      <c r="X294" s="1135">
        <v>45</v>
      </c>
      <c r="Y294" s="1135">
        <v>1.6</v>
      </c>
      <c r="Z294" s="1135">
        <v>5.5</v>
      </c>
      <c r="AA294" s="1135" t="s">
        <v>2711</v>
      </c>
      <c r="AH294" s="1135" t="s">
        <v>924</v>
      </c>
      <c r="AM294" s="1136" t="s">
        <v>9729</v>
      </c>
      <c r="AN294" s="1136" t="s">
        <v>9730</v>
      </c>
      <c r="AO294" s="1136">
        <f t="shared" si="38"/>
        <v>750</v>
      </c>
      <c r="AP294" s="1136">
        <f t="shared" si="39"/>
        <v>1.748</v>
      </c>
      <c r="AQ294" s="1136" t="str">
        <f t="shared" si="40"/>
        <v>1-5-1S83°</v>
      </c>
      <c r="AR294" s="1136" t="str">
        <f t="shared" si="41"/>
        <v>*</v>
      </c>
      <c r="AS294" s="1136" t="str">
        <f t="shared" si="42"/>
        <v>180/OFF</v>
      </c>
      <c r="AT294" s="1136" t="str">
        <f t="shared" si="43"/>
        <v>1-5-1S83°</v>
      </c>
      <c r="AV294" s="1136" t="str">
        <f t="shared" si="36"/>
        <v>108.4.22</v>
      </c>
      <c r="AW294" s="1438">
        <f t="shared" si="37"/>
        <v>43577</v>
      </c>
    </row>
    <row r="295" spans="1:49">
      <c r="A295" s="1135" t="s">
        <v>2715</v>
      </c>
      <c r="B295" s="1135" t="s">
        <v>1985</v>
      </c>
      <c r="C295" s="1135">
        <v>600</v>
      </c>
      <c r="D295" s="1135">
        <v>1.68</v>
      </c>
      <c r="E295" s="1135" t="s">
        <v>15183</v>
      </c>
      <c r="F295" s="1135" t="s">
        <v>1078</v>
      </c>
      <c r="G295" s="1135" t="s">
        <v>2716</v>
      </c>
      <c r="H295" s="1135" t="s">
        <v>1134</v>
      </c>
      <c r="I295" s="1135" t="s">
        <v>126</v>
      </c>
      <c r="J295" s="1135">
        <v>0.6</v>
      </c>
      <c r="K295" s="1135" t="s">
        <v>2717</v>
      </c>
      <c r="L295" s="1135" t="s">
        <v>1987</v>
      </c>
      <c r="M295" s="1135">
        <v>74.599999999999994</v>
      </c>
      <c r="N295" s="1135" t="s">
        <v>1039</v>
      </c>
      <c r="O295" s="1135">
        <v>1.865</v>
      </c>
      <c r="P295" s="1135">
        <v>1.492</v>
      </c>
      <c r="Q295" s="1135" t="s">
        <v>2495</v>
      </c>
      <c r="R295" s="1135">
        <v>23.5</v>
      </c>
      <c r="T295" s="1135">
        <v>12.5</v>
      </c>
      <c r="U295" s="1135">
        <v>5.0999999999999996</v>
      </c>
      <c r="V295" s="1135" t="s">
        <v>663</v>
      </c>
      <c r="W295" s="1135" t="s">
        <v>2626</v>
      </c>
      <c r="X295" s="1135">
        <v>60</v>
      </c>
      <c r="Y295" s="1135">
        <v>1.8</v>
      </c>
      <c r="Z295" s="1135">
        <v>4.5</v>
      </c>
      <c r="AA295" s="1135" t="s">
        <v>2718</v>
      </c>
      <c r="AH295" s="1135" t="s">
        <v>789</v>
      </c>
      <c r="AM295" s="1136" t="s">
        <v>9731</v>
      </c>
      <c r="AN295" s="1136" t="s">
        <v>9732</v>
      </c>
      <c r="AO295" s="1136">
        <f t="shared" si="38"/>
        <v>600</v>
      </c>
      <c r="AP295" s="1136">
        <f t="shared" si="39"/>
        <v>1.68</v>
      </c>
      <c r="AQ295" s="1136" t="str">
        <f t="shared" si="40"/>
        <v>1-4-1S83°</v>
      </c>
      <c r="AR295" s="1136" t="str">
        <f t="shared" si="41"/>
        <v>30</v>
      </c>
      <c r="AS295" s="1136" t="str">
        <f t="shared" si="42"/>
        <v>240/240/OFF</v>
      </c>
      <c r="AT295" s="1136" t="str">
        <f t="shared" si="43"/>
        <v>1-4-1S83°</v>
      </c>
      <c r="AV295" s="1136" t="str">
        <f t="shared" si="36"/>
        <v>108.5.27</v>
      </c>
      <c r="AW295" s="1438">
        <f t="shared" si="37"/>
        <v>43612</v>
      </c>
    </row>
    <row r="296" spans="1:49">
      <c r="A296" s="1135" t="s">
        <v>2719</v>
      </c>
      <c r="B296" s="1135" t="s">
        <v>455</v>
      </c>
      <c r="C296" s="1135">
        <v>650</v>
      </c>
      <c r="D296" s="1135">
        <v>1.7</v>
      </c>
      <c r="E296" s="1135" t="s">
        <v>15183</v>
      </c>
      <c r="F296" s="1135" t="s">
        <v>1078</v>
      </c>
      <c r="G296" s="1135" t="s">
        <v>1861</v>
      </c>
      <c r="H296" s="1135" t="s">
        <v>2720</v>
      </c>
      <c r="I296" s="1135" t="s">
        <v>126</v>
      </c>
      <c r="J296" s="1135">
        <v>1</v>
      </c>
      <c r="K296" s="1135" t="s">
        <v>2721</v>
      </c>
      <c r="L296" s="1135" t="s">
        <v>1870</v>
      </c>
      <c r="M296" s="1135">
        <v>77</v>
      </c>
      <c r="N296" s="1135" t="s">
        <v>1039</v>
      </c>
      <c r="O296" s="1135">
        <v>1.925</v>
      </c>
      <c r="P296" s="1135">
        <v>1.54</v>
      </c>
      <c r="Q296" s="1135" t="s">
        <v>2501</v>
      </c>
      <c r="R296" s="1135">
        <v>24</v>
      </c>
      <c r="T296" s="1135">
        <v>9</v>
      </c>
      <c r="U296" s="1135">
        <v>2.2000000000000002</v>
      </c>
      <c r="V296" s="1135" t="s">
        <v>663</v>
      </c>
      <c r="W296" s="1135">
        <v>110</v>
      </c>
      <c r="X296" s="1135">
        <v>85</v>
      </c>
      <c r="Y296" s="1135">
        <v>2.1</v>
      </c>
      <c r="Z296" s="1135">
        <v>2.5</v>
      </c>
      <c r="AA296" s="1135" t="s">
        <v>2722</v>
      </c>
      <c r="AB296" s="1135" t="s">
        <v>1075</v>
      </c>
      <c r="AH296" s="1135" t="s">
        <v>1890</v>
      </c>
      <c r="AM296" s="1136" t="s">
        <v>9733</v>
      </c>
      <c r="AN296" s="1136" t="s">
        <v>9734</v>
      </c>
      <c r="AO296" s="1136">
        <f t="shared" si="38"/>
        <v>650</v>
      </c>
      <c r="AP296" s="1136">
        <f t="shared" si="39"/>
        <v>1.7</v>
      </c>
      <c r="AQ296" s="1136" t="str">
        <f t="shared" si="40"/>
        <v>1-4-1S83°</v>
      </c>
      <c r="AR296" s="1136" t="str">
        <f t="shared" si="41"/>
        <v>30</v>
      </c>
      <c r="AS296" s="1136" t="str">
        <f t="shared" si="42"/>
        <v>257/257/166</v>
      </c>
      <c r="AT296" s="1136" t="str">
        <f t="shared" si="43"/>
        <v>1-4-1S83°</v>
      </c>
      <c r="AV296" s="1136" t="str">
        <f t="shared" si="36"/>
        <v>108.4.26</v>
      </c>
      <c r="AW296" s="1438">
        <f t="shared" si="37"/>
        <v>43581</v>
      </c>
    </row>
    <row r="297" spans="1:49">
      <c r="A297" s="1135" t="s">
        <v>2723</v>
      </c>
      <c r="B297" s="1135" t="s">
        <v>884</v>
      </c>
      <c r="C297" s="1135">
        <v>550</v>
      </c>
      <c r="D297" s="1135">
        <v>1.7350000000000001</v>
      </c>
      <c r="E297" s="1135" t="s">
        <v>15189</v>
      </c>
      <c r="F297" s="1135" t="s">
        <v>1078</v>
      </c>
      <c r="G297" s="1135" t="s">
        <v>1034</v>
      </c>
      <c r="H297" s="1135" t="s">
        <v>1111</v>
      </c>
      <c r="I297" s="1135" t="s">
        <v>639</v>
      </c>
      <c r="J297" s="1135">
        <v>1</v>
      </c>
      <c r="K297" s="1135" t="s">
        <v>2617</v>
      </c>
      <c r="L297" s="1135" t="s">
        <v>2618</v>
      </c>
      <c r="M297" s="1135">
        <v>79</v>
      </c>
      <c r="N297" s="1135" t="s">
        <v>1039</v>
      </c>
      <c r="O297" s="1135">
        <v>1.9750000000000001</v>
      </c>
      <c r="P297" s="1135">
        <v>1.58</v>
      </c>
      <c r="Q297" s="1135" t="s">
        <v>1106</v>
      </c>
      <c r="R297" s="1135">
        <v>25</v>
      </c>
      <c r="T297" s="1135">
        <v>9.6</v>
      </c>
      <c r="U297" s="1135">
        <v>6.8</v>
      </c>
      <c r="V297" s="1135" t="s">
        <v>663</v>
      </c>
      <c r="W297" s="1135">
        <v>135</v>
      </c>
      <c r="X297" s="1135">
        <v>65</v>
      </c>
      <c r="Y297" s="1135">
        <v>1.4</v>
      </c>
      <c r="Z297" s="1135">
        <v>4</v>
      </c>
      <c r="AA297" s="1135" t="s">
        <v>2724</v>
      </c>
      <c r="AH297" s="1135" t="s">
        <v>1084</v>
      </c>
      <c r="AM297" s="1136" t="s">
        <v>9735</v>
      </c>
      <c r="AN297" s="1136" t="s">
        <v>9736</v>
      </c>
      <c r="AO297" s="1136">
        <f t="shared" si="38"/>
        <v>550</v>
      </c>
      <c r="AP297" s="1136">
        <f t="shared" si="39"/>
        <v>1.7350000000000001</v>
      </c>
      <c r="AQ297" s="1136" t="str">
        <f t="shared" si="40"/>
        <v>1-5-1S83°</v>
      </c>
      <c r="AR297" s="1136" t="str">
        <f t="shared" si="41"/>
        <v>30</v>
      </c>
      <c r="AS297" s="1136" t="str">
        <f t="shared" si="42"/>
        <v>200/200/OFF</v>
      </c>
      <c r="AT297" s="1136" t="str">
        <f t="shared" si="43"/>
        <v>1-5-1S83°</v>
      </c>
      <c r="AV297" s="1136" t="str">
        <f t="shared" si="36"/>
        <v>108.5.10</v>
      </c>
      <c r="AW297" s="1438">
        <f t="shared" si="37"/>
        <v>43595</v>
      </c>
    </row>
    <row r="298" spans="1:49">
      <c r="A298" s="1135" t="s">
        <v>2725</v>
      </c>
      <c r="B298" s="1135" t="s">
        <v>455</v>
      </c>
      <c r="C298" s="1135">
        <v>750</v>
      </c>
      <c r="D298" s="1135">
        <v>1.7050000000000001</v>
      </c>
      <c r="E298" s="1135" t="s">
        <v>15183</v>
      </c>
      <c r="F298" s="1135" t="s">
        <v>1867</v>
      </c>
      <c r="G298" s="1135" t="s">
        <v>1861</v>
      </c>
      <c r="H298" s="1135" t="s">
        <v>1969</v>
      </c>
      <c r="I298" s="1135" t="s">
        <v>126</v>
      </c>
      <c r="J298" s="1135">
        <v>0.9</v>
      </c>
      <c r="K298" s="1135" t="s">
        <v>2726</v>
      </c>
      <c r="L298" s="1135" t="s">
        <v>2524</v>
      </c>
      <c r="M298" s="1135">
        <v>75</v>
      </c>
      <c r="N298" s="1135" t="s">
        <v>1039</v>
      </c>
      <c r="O298" s="1135">
        <v>1.875</v>
      </c>
      <c r="P298" s="1135">
        <v>1.5</v>
      </c>
      <c r="Q298" s="1135" t="s">
        <v>1050</v>
      </c>
      <c r="R298" s="1135">
        <v>23</v>
      </c>
      <c r="T298" s="1135">
        <v>19</v>
      </c>
      <c r="U298" s="1135">
        <v>3.8</v>
      </c>
      <c r="V298" s="1135" t="s">
        <v>663</v>
      </c>
      <c r="W298" s="1135">
        <v>110</v>
      </c>
      <c r="X298" s="1135">
        <v>70</v>
      </c>
      <c r="Y298" s="1135">
        <v>2</v>
      </c>
      <c r="Z298" s="1135">
        <v>4.5</v>
      </c>
      <c r="AA298" s="1135" t="s">
        <v>1135</v>
      </c>
      <c r="AH298" s="1135" t="s">
        <v>489</v>
      </c>
      <c r="AM298" s="1136" t="s">
        <v>9737</v>
      </c>
      <c r="AN298" s="1136" t="s">
        <v>9738</v>
      </c>
      <c r="AO298" s="1136">
        <f t="shared" si="38"/>
        <v>750</v>
      </c>
      <c r="AP298" s="1136">
        <f t="shared" si="39"/>
        <v>1.7050000000000001</v>
      </c>
      <c r="AQ298" s="1136" t="str">
        <f t="shared" si="40"/>
        <v>1-4-1S83°</v>
      </c>
      <c r="AR298" s="1136" t="str">
        <f t="shared" si="41"/>
        <v>30.2</v>
      </c>
      <c r="AS298" s="1136" t="str">
        <f t="shared" si="42"/>
        <v>267/267/OFF</v>
      </c>
      <c r="AT298" s="1136" t="str">
        <f t="shared" si="43"/>
        <v>1-4-1S83°</v>
      </c>
      <c r="AV298" s="1136" t="str">
        <f t="shared" si="36"/>
        <v>108.4.30</v>
      </c>
      <c r="AW298" s="1438">
        <f t="shared" si="37"/>
        <v>43585</v>
      </c>
    </row>
    <row r="299" spans="1:49">
      <c r="A299" s="1135" t="s">
        <v>2727</v>
      </c>
      <c r="B299" s="1135" t="s">
        <v>2638</v>
      </c>
      <c r="C299" s="1135">
        <v>500</v>
      </c>
      <c r="D299" s="1135">
        <v>1.68</v>
      </c>
      <c r="E299" s="1135" t="s">
        <v>15183</v>
      </c>
      <c r="F299" s="1135" t="s">
        <v>1078</v>
      </c>
      <c r="G299" s="1135" t="s">
        <v>1034</v>
      </c>
      <c r="H299" s="1135" t="s">
        <v>2639</v>
      </c>
      <c r="I299" s="1135" t="s">
        <v>639</v>
      </c>
      <c r="J299" s="1135">
        <v>1.1000000000000001</v>
      </c>
      <c r="K299" s="1135" t="s">
        <v>2728</v>
      </c>
      <c r="L299" s="1135" t="s">
        <v>2641</v>
      </c>
      <c r="M299" s="1135">
        <v>77.599999999999994</v>
      </c>
      <c r="N299" s="1135" t="s">
        <v>1039</v>
      </c>
      <c r="O299" s="1135">
        <v>1.94</v>
      </c>
      <c r="P299" s="1135">
        <v>1.5519999999999998</v>
      </c>
      <c r="Q299" s="1135" t="s">
        <v>1153</v>
      </c>
      <c r="R299" s="1135">
        <v>25.1</v>
      </c>
      <c r="T299" s="1135">
        <v>49.4</v>
      </c>
      <c r="U299" s="1135">
        <v>3.8</v>
      </c>
      <c r="V299" s="1135" t="s">
        <v>663</v>
      </c>
      <c r="W299" s="1135">
        <v>100</v>
      </c>
      <c r="X299" s="1135">
        <v>10</v>
      </c>
      <c r="Y299" s="1135">
        <v>1.3</v>
      </c>
      <c r="Z299" s="1135">
        <v>6</v>
      </c>
      <c r="AA299" s="1135" t="s">
        <v>2729</v>
      </c>
      <c r="AH299" s="1135" t="s">
        <v>459</v>
      </c>
      <c r="AM299" s="1136" t="s">
        <v>9739</v>
      </c>
      <c r="AN299" s="1136" t="s">
        <v>9740</v>
      </c>
      <c r="AO299" s="1136">
        <f t="shared" si="38"/>
        <v>500</v>
      </c>
      <c r="AP299" s="1136">
        <f t="shared" si="39"/>
        <v>1.68</v>
      </c>
      <c r="AQ299" s="1136" t="str">
        <f t="shared" si="40"/>
        <v>1-4-1S83°</v>
      </c>
      <c r="AR299" s="1136" t="str">
        <f t="shared" si="41"/>
        <v>30</v>
      </c>
      <c r="AS299" s="1136" t="str">
        <f t="shared" si="42"/>
        <v>260/270/OFF</v>
      </c>
      <c r="AT299" s="1136" t="str">
        <f t="shared" si="43"/>
        <v>1-4-1S83°</v>
      </c>
      <c r="AV299" s="1136" t="str">
        <f t="shared" si="36"/>
        <v>108.5.2</v>
      </c>
      <c r="AW299" s="1438">
        <f t="shared" si="37"/>
        <v>43587</v>
      </c>
    </row>
    <row r="300" spans="1:49">
      <c r="A300" s="1135" t="s">
        <v>2730</v>
      </c>
      <c r="B300" s="1135" t="s">
        <v>874</v>
      </c>
      <c r="C300" s="1135">
        <v>650</v>
      </c>
      <c r="D300" s="1135">
        <v>1.72</v>
      </c>
      <c r="E300" s="1135" t="s">
        <v>15183</v>
      </c>
      <c r="F300" s="1135" t="s">
        <v>1078</v>
      </c>
      <c r="G300" s="1135" t="s">
        <v>1034</v>
      </c>
      <c r="H300" s="1135" t="s">
        <v>2731</v>
      </c>
      <c r="I300" s="1135" t="s">
        <v>126</v>
      </c>
      <c r="J300" s="1135">
        <v>0.4</v>
      </c>
      <c r="K300" s="1135" t="s">
        <v>2653</v>
      </c>
      <c r="L300" s="1135" t="s">
        <v>2654</v>
      </c>
      <c r="M300" s="1135">
        <v>73.5</v>
      </c>
      <c r="N300" s="1135" t="s">
        <v>1039</v>
      </c>
      <c r="O300" s="1135">
        <v>1.8375000000000001</v>
      </c>
      <c r="P300" s="1135">
        <v>1.47</v>
      </c>
      <c r="Q300" s="1135" t="s">
        <v>1106</v>
      </c>
      <c r="R300" s="1135">
        <v>28</v>
      </c>
      <c r="T300" s="1135">
        <v>20.5</v>
      </c>
      <c r="U300" s="1135">
        <v>5.5</v>
      </c>
      <c r="V300" s="1135" t="s">
        <v>663</v>
      </c>
      <c r="W300" s="1135">
        <v>50</v>
      </c>
      <c r="X300" s="1135">
        <v>10</v>
      </c>
      <c r="Y300" s="1135">
        <v>1.5</v>
      </c>
      <c r="Z300" s="1135">
        <v>5</v>
      </c>
      <c r="AA300" s="1135" t="s">
        <v>2732</v>
      </c>
      <c r="AH300" s="1135" t="s">
        <v>1315</v>
      </c>
      <c r="AM300" s="1136" t="s">
        <v>9741</v>
      </c>
      <c r="AN300" s="1136" t="s">
        <v>9742</v>
      </c>
      <c r="AO300" s="1136">
        <f t="shared" si="38"/>
        <v>650</v>
      </c>
      <c r="AP300" s="1136">
        <f t="shared" si="39"/>
        <v>1.72</v>
      </c>
      <c r="AQ300" s="1136" t="str">
        <f t="shared" si="40"/>
        <v>1-4-1S83°</v>
      </c>
      <c r="AR300" s="1136" t="str">
        <f t="shared" si="41"/>
        <v>30</v>
      </c>
      <c r="AS300" s="1136" t="str">
        <f t="shared" si="42"/>
        <v>228/228/OFF</v>
      </c>
      <c r="AT300" s="1136" t="str">
        <f t="shared" si="43"/>
        <v>1-4-1S83°</v>
      </c>
      <c r="AV300" s="1136" t="str">
        <f t="shared" si="36"/>
        <v>108.5.17</v>
      </c>
      <c r="AW300" s="1438">
        <f t="shared" si="37"/>
        <v>43602</v>
      </c>
    </row>
    <row r="301" spans="1:49">
      <c r="A301" s="1135" t="s">
        <v>2733</v>
      </c>
      <c r="B301" s="1135" t="s">
        <v>1952</v>
      </c>
      <c r="C301" s="1135">
        <v>620</v>
      </c>
      <c r="D301" s="1135">
        <v>1.69</v>
      </c>
      <c r="E301" s="1135" t="s">
        <v>15183</v>
      </c>
      <c r="F301" s="1135" t="s">
        <v>1069</v>
      </c>
      <c r="G301" s="1135" t="s">
        <v>1961</v>
      </c>
      <c r="H301" s="1135" t="s">
        <v>1134</v>
      </c>
      <c r="I301" s="1135" t="s">
        <v>126</v>
      </c>
      <c r="J301" s="1135">
        <v>0.9</v>
      </c>
      <c r="K301" s="1135" t="s">
        <v>2734</v>
      </c>
      <c r="L301" s="1135" t="s">
        <v>1954</v>
      </c>
      <c r="M301" s="1135">
        <v>75.099999999999994</v>
      </c>
      <c r="N301" s="1135" t="s">
        <v>1039</v>
      </c>
      <c r="O301" s="1135">
        <v>1.8774999999999999</v>
      </c>
      <c r="P301" s="1135">
        <v>1.502</v>
      </c>
      <c r="Q301" s="1135" t="s">
        <v>1153</v>
      </c>
      <c r="R301" s="1135">
        <v>26</v>
      </c>
      <c r="T301" s="1135">
        <v>13</v>
      </c>
      <c r="U301" s="1135">
        <v>5.2</v>
      </c>
      <c r="V301" s="1135" t="s">
        <v>663</v>
      </c>
      <c r="W301" s="1135">
        <v>110</v>
      </c>
      <c r="X301" s="1135">
        <v>85</v>
      </c>
      <c r="Y301" s="1135">
        <v>1.6</v>
      </c>
      <c r="Z301" s="1135">
        <v>4</v>
      </c>
      <c r="AA301" s="1135" t="s">
        <v>1150</v>
      </c>
      <c r="AH301" s="1135" t="s">
        <v>634</v>
      </c>
      <c r="AM301" s="1136" t="s">
        <v>9743</v>
      </c>
      <c r="AN301" s="1136" t="s">
        <v>9744</v>
      </c>
      <c r="AO301" s="1136">
        <f t="shared" si="38"/>
        <v>620</v>
      </c>
      <c r="AP301" s="1136">
        <f t="shared" si="39"/>
        <v>1.69</v>
      </c>
      <c r="AQ301" s="1136" t="str">
        <f t="shared" si="40"/>
        <v>1-4-1S83°</v>
      </c>
      <c r="AR301" s="1136" t="str">
        <f t="shared" si="41"/>
        <v>31.5</v>
      </c>
      <c r="AS301" s="1136" t="str">
        <f t="shared" si="42"/>
        <v>240/240/OFF</v>
      </c>
      <c r="AT301" s="1136" t="str">
        <f t="shared" si="43"/>
        <v>1-4-1S83°</v>
      </c>
      <c r="AV301" s="1136" t="str">
        <f t="shared" si="36"/>
        <v>108.5.21</v>
      </c>
      <c r="AW301" s="1438">
        <f t="shared" si="37"/>
        <v>43606</v>
      </c>
    </row>
    <row r="302" spans="1:49">
      <c r="A302" s="1135" t="s">
        <v>2735</v>
      </c>
      <c r="B302" s="1135" t="s">
        <v>2223</v>
      </c>
      <c r="C302" s="1135">
        <v>600</v>
      </c>
      <c r="D302" s="1135">
        <v>1.72</v>
      </c>
      <c r="E302" s="1135" t="s">
        <v>15193</v>
      </c>
      <c r="F302" s="1135" t="s">
        <v>1078</v>
      </c>
      <c r="G302" s="1135" t="s">
        <v>1861</v>
      </c>
      <c r="H302" s="1135" t="s">
        <v>2736</v>
      </c>
      <c r="I302" s="1135" t="s">
        <v>126</v>
      </c>
      <c r="J302" s="1135">
        <v>0.9</v>
      </c>
      <c r="K302" s="1135" t="s">
        <v>2737</v>
      </c>
      <c r="L302" s="1135" t="s">
        <v>2226</v>
      </c>
      <c r="M302" s="1135">
        <v>77</v>
      </c>
      <c r="N302" s="1135" t="s">
        <v>1039</v>
      </c>
      <c r="O302" s="1135">
        <v>1.925</v>
      </c>
      <c r="P302" s="1135">
        <v>1.54</v>
      </c>
      <c r="Q302" s="1135" t="s">
        <v>1358</v>
      </c>
      <c r="R302" s="1135">
        <v>22</v>
      </c>
      <c r="T302" s="1135">
        <v>15.5</v>
      </c>
      <c r="U302" s="1135">
        <v>2.9</v>
      </c>
      <c r="V302" s="1135" t="s">
        <v>663</v>
      </c>
      <c r="W302" s="1135">
        <v>105</v>
      </c>
      <c r="X302" s="1135">
        <v>85</v>
      </c>
      <c r="Y302" s="1135">
        <v>2.2000000000000002</v>
      </c>
      <c r="Z302" s="1135">
        <v>3</v>
      </c>
      <c r="AA302" s="1135" t="s">
        <v>2738</v>
      </c>
      <c r="AH302" s="1135" t="s">
        <v>699</v>
      </c>
      <c r="AM302" s="1136" t="s">
        <v>9745</v>
      </c>
      <c r="AN302" s="1136" t="s">
        <v>9746</v>
      </c>
      <c r="AO302" s="1136">
        <f t="shared" si="38"/>
        <v>600</v>
      </c>
      <c r="AP302" s="1136">
        <f t="shared" si="39"/>
        <v>1.72</v>
      </c>
      <c r="AQ302" s="1136" t="str">
        <f t="shared" si="40"/>
        <v>1-5-1S87°</v>
      </c>
      <c r="AR302" s="1136" t="str">
        <f t="shared" si="41"/>
        <v>30</v>
      </c>
      <c r="AS302" s="1136" t="str">
        <f t="shared" si="42"/>
        <v>280/280/155</v>
      </c>
      <c r="AT302" s="1136" t="str">
        <f t="shared" si="43"/>
        <v>1-5-1S87°</v>
      </c>
      <c r="AV302" s="1136" t="str">
        <f t="shared" si="36"/>
        <v>108.5.23</v>
      </c>
      <c r="AW302" s="1438">
        <f t="shared" si="37"/>
        <v>43608</v>
      </c>
    </row>
    <row r="303" spans="1:49">
      <c r="A303" s="1135" t="s">
        <v>2739</v>
      </c>
      <c r="B303" s="1135" t="s">
        <v>455</v>
      </c>
      <c r="C303" s="1135">
        <v>650</v>
      </c>
      <c r="D303" s="1135">
        <v>1.7</v>
      </c>
      <c r="E303" s="1135" t="s">
        <v>15183</v>
      </c>
      <c r="F303" s="1135" t="s">
        <v>1078</v>
      </c>
      <c r="G303" s="1135" t="s">
        <v>1861</v>
      </c>
      <c r="H303" s="1135" t="s">
        <v>2588</v>
      </c>
      <c r="I303" s="1135" t="s">
        <v>126</v>
      </c>
      <c r="J303" s="1135">
        <v>1</v>
      </c>
      <c r="K303" s="1135" t="s">
        <v>2545</v>
      </c>
      <c r="L303" s="1135" t="s">
        <v>1870</v>
      </c>
      <c r="M303" s="1135">
        <v>77</v>
      </c>
      <c r="N303" s="1135" t="s">
        <v>1039</v>
      </c>
      <c r="O303" s="1135">
        <v>1.925</v>
      </c>
      <c r="P303" s="1135">
        <v>1.54</v>
      </c>
      <c r="Q303" s="1135" t="s">
        <v>2501</v>
      </c>
      <c r="R303" s="1135">
        <v>24</v>
      </c>
      <c r="T303" s="1135">
        <v>9</v>
      </c>
      <c r="U303" s="1135">
        <v>2.2000000000000002</v>
      </c>
      <c r="V303" s="1135" t="s">
        <v>663</v>
      </c>
      <c r="W303" s="1135">
        <v>110</v>
      </c>
      <c r="X303" s="1135">
        <v>85</v>
      </c>
      <c r="Y303" s="1135">
        <v>2.1</v>
      </c>
      <c r="Z303" s="1135">
        <v>2.5</v>
      </c>
      <c r="AA303" s="1135" t="s">
        <v>1190</v>
      </c>
      <c r="AB303" s="1135" t="s">
        <v>1075</v>
      </c>
      <c r="AH303" s="1135" t="s">
        <v>630</v>
      </c>
      <c r="AM303" s="1136" t="s">
        <v>9747</v>
      </c>
      <c r="AN303" s="1136" t="s">
        <v>9748</v>
      </c>
      <c r="AO303" s="1136">
        <f t="shared" si="38"/>
        <v>650</v>
      </c>
      <c r="AP303" s="1136">
        <f t="shared" si="39"/>
        <v>1.7</v>
      </c>
      <c r="AQ303" s="1136" t="str">
        <f t="shared" si="40"/>
        <v>1-4-1S83°</v>
      </c>
      <c r="AR303" s="1136" t="str">
        <f t="shared" si="41"/>
        <v>30</v>
      </c>
      <c r="AS303" s="1136" t="str">
        <f t="shared" si="42"/>
        <v>257/257/165</v>
      </c>
      <c r="AT303" s="1136" t="str">
        <f t="shared" si="43"/>
        <v>1-4-1S83°</v>
      </c>
      <c r="AV303" s="1136" t="str">
        <f t="shared" si="36"/>
        <v>108.5.31</v>
      </c>
      <c r="AW303" s="1438">
        <f t="shared" si="37"/>
        <v>43616</v>
      </c>
    </row>
    <row r="304" spans="1:49">
      <c r="A304" s="1135" t="s">
        <v>2740</v>
      </c>
      <c r="B304" s="1135" t="s">
        <v>455</v>
      </c>
      <c r="C304" s="1135">
        <v>750</v>
      </c>
      <c r="D304" s="1135">
        <v>1.7050000000000001</v>
      </c>
      <c r="E304" s="1135" t="s">
        <v>15183</v>
      </c>
      <c r="F304" s="1135" t="s">
        <v>1867</v>
      </c>
      <c r="G304" s="1135" t="s">
        <v>1861</v>
      </c>
      <c r="H304" s="1135" t="s">
        <v>1969</v>
      </c>
      <c r="I304" s="1135" t="s">
        <v>126</v>
      </c>
      <c r="J304" s="1135">
        <v>0.9</v>
      </c>
      <c r="K304" s="1135" t="s">
        <v>2741</v>
      </c>
      <c r="L304" s="1135" t="s">
        <v>1870</v>
      </c>
      <c r="M304" s="1135">
        <v>75</v>
      </c>
      <c r="N304" s="1135" t="s">
        <v>1039</v>
      </c>
      <c r="O304" s="1135">
        <v>1.875</v>
      </c>
      <c r="P304" s="1135">
        <v>1.5</v>
      </c>
      <c r="Q304" s="1135" t="s">
        <v>1050</v>
      </c>
      <c r="R304" s="1135">
        <v>23</v>
      </c>
      <c r="T304" s="1135">
        <v>19</v>
      </c>
      <c r="U304" s="1135">
        <v>3.8</v>
      </c>
      <c r="V304" s="1135" t="s">
        <v>663</v>
      </c>
      <c r="W304" s="1135">
        <v>110</v>
      </c>
      <c r="X304" s="1135">
        <v>70</v>
      </c>
      <c r="Y304" s="1135">
        <v>2</v>
      </c>
      <c r="Z304" s="1135">
        <v>4.5</v>
      </c>
      <c r="AA304" s="1135" t="s">
        <v>1190</v>
      </c>
      <c r="AH304" s="1135" t="s">
        <v>969</v>
      </c>
      <c r="AM304" s="1136" t="s">
        <v>9749</v>
      </c>
      <c r="AN304" s="1136" t="s">
        <v>9750</v>
      </c>
      <c r="AO304" s="1136">
        <f t="shared" si="38"/>
        <v>750</v>
      </c>
      <c r="AP304" s="1136">
        <f t="shared" si="39"/>
        <v>1.7050000000000001</v>
      </c>
      <c r="AQ304" s="1136" t="str">
        <f t="shared" si="40"/>
        <v>1-4-1S83°</v>
      </c>
      <c r="AR304" s="1136" t="str">
        <f t="shared" si="41"/>
        <v>30.2</v>
      </c>
      <c r="AS304" s="1136" t="str">
        <f t="shared" si="42"/>
        <v>267/267/OFF</v>
      </c>
      <c r="AT304" s="1136" t="str">
        <f t="shared" si="43"/>
        <v>1-4-1S83°</v>
      </c>
      <c r="AV304" s="1136" t="str">
        <f t="shared" si="36"/>
        <v>108.5.31</v>
      </c>
      <c r="AW304" s="1438">
        <f t="shared" si="37"/>
        <v>43616</v>
      </c>
    </row>
    <row r="305" spans="1:49">
      <c r="A305" s="1135" t="s">
        <v>2742</v>
      </c>
      <c r="B305" s="1135" t="s">
        <v>1909</v>
      </c>
      <c r="C305" s="1135">
        <v>650</v>
      </c>
      <c r="D305" s="1135">
        <v>1.69</v>
      </c>
      <c r="E305" s="1135" t="s">
        <v>15192</v>
      </c>
      <c r="F305" s="1135" t="s">
        <v>1048</v>
      </c>
      <c r="G305" s="1135" t="s">
        <v>1861</v>
      </c>
      <c r="H305" s="1135" t="s">
        <v>2103</v>
      </c>
      <c r="I305" s="1135" t="s">
        <v>126</v>
      </c>
      <c r="J305" s="1135">
        <v>0.8</v>
      </c>
      <c r="K305" s="1135" t="s">
        <v>2743</v>
      </c>
      <c r="L305" s="1135" t="s">
        <v>2303</v>
      </c>
      <c r="M305" s="1135">
        <v>75.099999999999994</v>
      </c>
      <c r="N305" s="1135" t="s">
        <v>1039</v>
      </c>
      <c r="O305" s="1135">
        <v>1.8774999999999999</v>
      </c>
      <c r="P305" s="1135">
        <v>1.502</v>
      </c>
      <c r="Q305" s="1135" t="s">
        <v>1371</v>
      </c>
      <c r="R305" s="1135">
        <v>19</v>
      </c>
      <c r="T305" s="1135">
        <v>21</v>
      </c>
      <c r="U305" s="1135">
        <v>3.5</v>
      </c>
      <c r="V305" s="1135" t="s">
        <v>663</v>
      </c>
      <c r="W305" s="1135">
        <v>110</v>
      </c>
      <c r="X305" s="1135" t="s">
        <v>2744</v>
      </c>
      <c r="Y305" s="1135">
        <v>1.6</v>
      </c>
      <c r="Z305" s="1135">
        <v>4</v>
      </c>
      <c r="AA305" s="1135" t="s">
        <v>2745</v>
      </c>
      <c r="AB305" s="1135" t="s">
        <v>1075</v>
      </c>
      <c r="AH305" s="1135" t="s">
        <v>1088</v>
      </c>
      <c r="AM305" s="1136" t="s">
        <v>9751</v>
      </c>
      <c r="AN305" s="1136" t="s">
        <v>9752</v>
      </c>
      <c r="AO305" s="1136">
        <f t="shared" si="38"/>
        <v>650</v>
      </c>
      <c r="AP305" s="1136">
        <f t="shared" si="39"/>
        <v>1.69</v>
      </c>
      <c r="AQ305" s="1136" t="str">
        <f t="shared" si="40"/>
        <v>1-4-1S91°</v>
      </c>
      <c r="AR305" s="1136" t="str">
        <f t="shared" si="41"/>
        <v>31</v>
      </c>
      <c r="AS305" s="1136" t="str">
        <f t="shared" si="42"/>
        <v>265/265/OFF</v>
      </c>
      <c r="AT305" s="1136" t="str">
        <f t="shared" si="43"/>
        <v>1-4-1S91°</v>
      </c>
      <c r="AV305" s="1136" t="str">
        <f t="shared" si="36"/>
        <v>108.6.3</v>
      </c>
      <c r="AW305" s="1438">
        <f t="shared" si="37"/>
        <v>43619</v>
      </c>
    </row>
    <row r="306" spans="1:49">
      <c r="A306" s="1135" t="s">
        <v>2746</v>
      </c>
      <c r="B306" s="1135" t="s">
        <v>425</v>
      </c>
      <c r="C306" s="1135">
        <v>700</v>
      </c>
      <c r="D306" s="1135">
        <v>1.7749999999999999</v>
      </c>
      <c r="E306" s="1135" t="s">
        <v>15183</v>
      </c>
      <c r="F306" s="1135" t="s">
        <v>1991</v>
      </c>
      <c r="G306" s="1135" t="s">
        <v>1861</v>
      </c>
      <c r="H306" s="1135" t="s">
        <v>2494</v>
      </c>
      <c r="I306" s="1135" t="s">
        <v>639</v>
      </c>
      <c r="J306" s="1135">
        <v>4</v>
      </c>
      <c r="K306" s="1135" t="s">
        <v>2747</v>
      </c>
      <c r="L306" s="1135" t="s">
        <v>2032</v>
      </c>
      <c r="M306" s="1135">
        <v>75.599999999999994</v>
      </c>
      <c r="N306" s="1135" t="s">
        <v>1039</v>
      </c>
      <c r="O306" s="1135">
        <v>1.89</v>
      </c>
      <c r="P306" s="1135">
        <v>1.512</v>
      </c>
      <c r="Q306" s="1135" t="s">
        <v>1358</v>
      </c>
      <c r="R306" s="1135">
        <v>18.600000000000001</v>
      </c>
      <c r="T306" s="1135">
        <v>18.8</v>
      </c>
      <c r="U306" s="1135">
        <v>2.9</v>
      </c>
      <c r="V306" s="1135" t="s">
        <v>663</v>
      </c>
      <c r="W306" s="1135">
        <v>150</v>
      </c>
      <c r="X306" s="1135">
        <v>90</v>
      </c>
      <c r="Y306" s="1135">
        <v>2.1</v>
      </c>
      <c r="Z306" s="1135" t="s">
        <v>2748</v>
      </c>
      <c r="AA306" s="1135" t="s">
        <v>2749</v>
      </c>
      <c r="AB306" s="1135" t="s">
        <v>1075</v>
      </c>
      <c r="AH306" s="1135" t="s">
        <v>488</v>
      </c>
      <c r="AM306" s="1136" t="s">
        <v>9753</v>
      </c>
      <c r="AN306" s="1136" t="s">
        <v>9754</v>
      </c>
      <c r="AO306" s="1136">
        <f t="shared" si="38"/>
        <v>700</v>
      </c>
      <c r="AP306" s="1136">
        <f t="shared" si="39"/>
        <v>1.7749999999999999</v>
      </c>
      <c r="AQ306" s="1136" t="str">
        <f t="shared" si="40"/>
        <v>1-4-1S83°</v>
      </c>
      <c r="AR306" s="1136" t="str">
        <f t="shared" si="41"/>
        <v>30.8</v>
      </c>
      <c r="AS306" s="1136" t="str">
        <f t="shared" si="42"/>
        <v>290/290/149</v>
      </c>
      <c r="AT306" s="1136" t="str">
        <f t="shared" si="43"/>
        <v>1-4-1S83°</v>
      </c>
      <c r="AV306" s="1136" t="str">
        <f t="shared" si="36"/>
        <v>108.6.5</v>
      </c>
      <c r="AW306" s="1438">
        <f t="shared" si="37"/>
        <v>43621</v>
      </c>
    </row>
    <row r="307" spans="1:49">
      <c r="A307" s="1135" t="s">
        <v>2750</v>
      </c>
      <c r="B307" s="1135" t="s">
        <v>874</v>
      </c>
      <c r="C307" s="1135">
        <v>650</v>
      </c>
      <c r="D307" s="1135">
        <v>1.72</v>
      </c>
      <c r="E307" s="1135" t="s">
        <v>15183</v>
      </c>
      <c r="F307" s="1135" t="s">
        <v>1048</v>
      </c>
      <c r="G307" s="1135" t="s">
        <v>1034</v>
      </c>
      <c r="H307" s="1135" t="s">
        <v>2652</v>
      </c>
      <c r="I307" s="1135" t="s">
        <v>126</v>
      </c>
      <c r="J307" s="1135">
        <v>1.2</v>
      </c>
      <c r="K307" s="1135" t="s">
        <v>2751</v>
      </c>
      <c r="L307" s="1135" t="s">
        <v>1874</v>
      </c>
      <c r="M307" s="1135">
        <v>78.2</v>
      </c>
      <c r="N307" s="1135" t="s">
        <v>1039</v>
      </c>
      <c r="O307" s="1135">
        <v>1.9550000000000001</v>
      </c>
      <c r="P307" s="1135">
        <v>1.5640000000000001</v>
      </c>
      <c r="Q307" s="1135" t="s">
        <v>1106</v>
      </c>
      <c r="R307" s="1135">
        <v>28.5</v>
      </c>
      <c r="T307" s="1135">
        <v>17</v>
      </c>
      <c r="U307" s="1135">
        <v>6</v>
      </c>
      <c r="V307" s="1135" t="s">
        <v>663</v>
      </c>
      <c r="W307" s="1135">
        <v>110</v>
      </c>
      <c r="X307" s="1135">
        <v>75</v>
      </c>
      <c r="Y307" s="1135">
        <v>1.7</v>
      </c>
      <c r="Z307" s="1135">
        <v>5</v>
      </c>
      <c r="AA307" s="1135" t="s">
        <v>2752</v>
      </c>
      <c r="AH307" s="1135" t="s">
        <v>2753</v>
      </c>
      <c r="AM307" s="1136" t="s">
        <v>9755</v>
      </c>
      <c r="AN307" s="1136" t="s">
        <v>9756</v>
      </c>
      <c r="AO307" s="1136">
        <f t="shared" si="38"/>
        <v>650</v>
      </c>
      <c r="AP307" s="1136">
        <f t="shared" si="39"/>
        <v>1.72</v>
      </c>
      <c r="AQ307" s="1136" t="str">
        <f t="shared" si="40"/>
        <v>1-4-1S83°</v>
      </c>
      <c r="AR307" s="1136" t="str">
        <f t="shared" si="41"/>
        <v>31</v>
      </c>
      <c r="AS307" s="1136" t="str">
        <f t="shared" si="42"/>
        <v>222/222/OFF</v>
      </c>
      <c r="AT307" s="1136" t="str">
        <f t="shared" si="43"/>
        <v>1-4-1S83°</v>
      </c>
      <c r="AV307" s="1136" t="str">
        <f t="shared" si="36"/>
        <v>108.6.7</v>
      </c>
      <c r="AW307" s="1438">
        <f t="shared" si="37"/>
        <v>43623</v>
      </c>
    </row>
    <row r="308" spans="1:49">
      <c r="A308" s="1135" t="s">
        <v>2754</v>
      </c>
      <c r="B308" s="1135" t="s">
        <v>2638</v>
      </c>
      <c r="C308" s="1135">
        <v>500</v>
      </c>
      <c r="D308" s="1135">
        <v>1.68</v>
      </c>
      <c r="E308" s="1135" t="s">
        <v>15183</v>
      </c>
      <c r="F308" s="1135" t="s">
        <v>1078</v>
      </c>
      <c r="G308" s="1135" t="s">
        <v>1034</v>
      </c>
      <c r="H308" s="1135" t="s">
        <v>2639</v>
      </c>
      <c r="I308" s="1135" t="s">
        <v>639</v>
      </c>
      <c r="J308" s="1135">
        <v>1.1000000000000001</v>
      </c>
      <c r="K308" s="1135" t="s">
        <v>2755</v>
      </c>
      <c r="L308" s="1135" t="s">
        <v>2641</v>
      </c>
      <c r="M308" s="1135">
        <v>77.599999999999994</v>
      </c>
      <c r="N308" s="1135" t="s">
        <v>1039</v>
      </c>
      <c r="O308" s="1135">
        <v>1.94</v>
      </c>
      <c r="P308" s="1135">
        <v>1.5519999999999998</v>
      </c>
      <c r="Q308" s="1135" t="s">
        <v>1153</v>
      </c>
      <c r="R308" s="1135">
        <v>25.1</v>
      </c>
      <c r="T308" s="1135">
        <v>49.4</v>
      </c>
      <c r="U308" s="1135">
        <v>3.8</v>
      </c>
      <c r="V308" s="1135" t="s">
        <v>663</v>
      </c>
      <c r="W308" s="1135">
        <v>100</v>
      </c>
      <c r="X308" s="1135">
        <v>10</v>
      </c>
      <c r="Y308" s="1135">
        <v>1.3</v>
      </c>
      <c r="Z308" s="1135">
        <v>6</v>
      </c>
      <c r="AA308" s="1135" t="s">
        <v>2756</v>
      </c>
      <c r="AH308" s="1135" t="s">
        <v>789</v>
      </c>
      <c r="AM308" s="1136" t="s">
        <v>9757</v>
      </c>
      <c r="AN308" s="1136" t="s">
        <v>9758</v>
      </c>
      <c r="AO308" s="1136">
        <f t="shared" si="38"/>
        <v>500</v>
      </c>
      <c r="AP308" s="1136">
        <f t="shared" si="39"/>
        <v>1.68</v>
      </c>
      <c r="AQ308" s="1136" t="str">
        <f t="shared" si="40"/>
        <v>1-4-1S83°</v>
      </c>
      <c r="AR308" s="1136" t="str">
        <f t="shared" si="41"/>
        <v>30</v>
      </c>
      <c r="AS308" s="1136" t="str">
        <f t="shared" si="42"/>
        <v>260/270/OFF</v>
      </c>
      <c r="AT308" s="1136" t="str">
        <f t="shared" si="43"/>
        <v>1-4-1S83°</v>
      </c>
      <c r="AV308" s="1136" t="str">
        <f t="shared" si="36"/>
        <v>108.6.6</v>
      </c>
      <c r="AW308" s="1438">
        <f t="shared" si="37"/>
        <v>43622</v>
      </c>
    </row>
    <row r="309" spans="1:49">
      <c r="A309" s="1135" t="s">
        <v>2757</v>
      </c>
      <c r="B309" s="1135" t="s">
        <v>425</v>
      </c>
      <c r="K309" s="1135" t="s">
        <v>2758</v>
      </c>
      <c r="M309" s="1135">
        <v>73</v>
      </c>
      <c r="N309" s="1135" t="s">
        <v>1039</v>
      </c>
      <c r="O309" s="1135">
        <v>1.8250000000000002</v>
      </c>
      <c r="P309" s="1135">
        <v>1.46</v>
      </c>
      <c r="Q309" s="1135" t="s">
        <v>1040</v>
      </c>
      <c r="R309" s="1135">
        <v>21.6</v>
      </c>
      <c r="T309" s="1135">
        <v>32</v>
      </c>
      <c r="U309" s="1135">
        <v>3.5</v>
      </c>
      <c r="V309" s="1135" t="s">
        <v>663</v>
      </c>
      <c r="W309" s="1135">
        <v>110</v>
      </c>
      <c r="X309" s="1135">
        <v>60</v>
      </c>
      <c r="Y309" s="1135">
        <v>1.5</v>
      </c>
      <c r="Z309" s="1135" t="s">
        <v>2759</v>
      </c>
      <c r="AA309" s="1135" t="s">
        <v>2760</v>
      </c>
      <c r="AB309" s="1135" t="s">
        <v>1075</v>
      </c>
      <c r="AM309" s="1136" t="s">
        <v>9759</v>
      </c>
      <c r="AN309" s="1136" t="s">
        <v>9760</v>
      </c>
      <c r="AO309" s="1136">
        <f t="shared" si="38"/>
        <v>0</v>
      </c>
      <c r="AP309" s="1136">
        <f t="shared" si="39"/>
        <v>0</v>
      </c>
      <c r="AQ309" s="1136">
        <f t="shared" si="40"/>
        <v>0</v>
      </c>
      <c r="AR309" s="1136">
        <f t="shared" si="41"/>
        <v>0</v>
      </c>
      <c r="AS309" s="1136">
        <f t="shared" si="42"/>
        <v>0</v>
      </c>
      <c r="AT309" s="1136">
        <f t="shared" si="43"/>
        <v>0</v>
      </c>
      <c r="AV309" s="1136" t="str">
        <f t="shared" si="36"/>
        <v>108.6.</v>
      </c>
      <c r="AW309" s="1438" t="e">
        <f t="shared" si="37"/>
        <v>#VALUE!</v>
      </c>
    </row>
    <row r="310" spans="1:49">
      <c r="A310" s="1135" t="s">
        <v>2761</v>
      </c>
      <c r="B310" s="1135" t="s">
        <v>455</v>
      </c>
      <c r="C310" s="1135">
        <v>750</v>
      </c>
      <c r="D310" s="1135">
        <v>1.7050000000000001</v>
      </c>
      <c r="E310" s="1135" t="s">
        <v>15187</v>
      </c>
      <c r="F310" s="1135" t="s">
        <v>1867</v>
      </c>
      <c r="G310" s="1135" t="s">
        <v>1861</v>
      </c>
      <c r="H310" s="1135" t="s">
        <v>2762</v>
      </c>
      <c r="I310" s="1135" t="s">
        <v>126</v>
      </c>
      <c r="J310" s="1135">
        <v>0.9</v>
      </c>
      <c r="K310" s="1135" t="s">
        <v>2726</v>
      </c>
      <c r="L310" s="1135" t="s">
        <v>2524</v>
      </c>
      <c r="M310" s="1135">
        <v>75</v>
      </c>
      <c r="N310" s="1135" t="s">
        <v>1039</v>
      </c>
      <c r="O310" s="1135">
        <v>1.875</v>
      </c>
      <c r="P310" s="1135">
        <v>1.5</v>
      </c>
      <c r="Q310" s="1135" t="s">
        <v>1050</v>
      </c>
      <c r="R310" s="1135">
        <v>23</v>
      </c>
      <c r="T310" s="1135">
        <v>19</v>
      </c>
      <c r="U310" s="1135">
        <v>3.8</v>
      </c>
      <c r="V310" s="1135" t="s">
        <v>663</v>
      </c>
      <c r="W310" s="1135">
        <v>110</v>
      </c>
      <c r="X310" s="1135">
        <v>70</v>
      </c>
      <c r="Y310" s="1135">
        <v>2</v>
      </c>
      <c r="Z310" s="1135">
        <v>4.5</v>
      </c>
      <c r="AA310" s="1135" t="s">
        <v>1200</v>
      </c>
      <c r="AH310" s="1135" t="s">
        <v>1280</v>
      </c>
      <c r="AM310" s="1136" t="s">
        <v>9761</v>
      </c>
      <c r="AN310" s="1136" t="s">
        <v>9762</v>
      </c>
      <c r="AO310" s="1136">
        <f t="shared" si="38"/>
        <v>750</v>
      </c>
      <c r="AP310" s="1136">
        <f t="shared" si="39"/>
        <v>1.7050000000000001</v>
      </c>
      <c r="AQ310" s="1136" t="str">
        <f t="shared" si="40"/>
        <v>1-4-1S撚S83°</v>
      </c>
      <c r="AR310" s="1136" t="str">
        <f t="shared" si="41"/>
        <v>30.2</v>
      </c>
      <c r="AS310" s="1136" t="str">
        <f t="shared" si="42"/>
        <v>268/268/OFF</v>
      </c>
      <c r="AT310" s="1136" t="str">
        <f t="shared" si="43"/>
        <v>1-4-1S撚S83°</v>
      </c>
      <c r="AV310" s="1136" t="str">
        <f t="shared" si="36"/>
        <v>108.6.14</v>
      </c>
      <c r="AW310" s="1438">
        <f t="shared" si="37"/>
        <v>43630</v>
      </c>
    </row>
    <row r="311" spans="1:49">
      <c r="A311" s="1135" t="s">
        <v>2763</v>
      </c>
      <c r="B311" s="1135" t="s">
        <v>478</v>
      </c>
      <c r="C311" s="1135">
        <v>550</v>
      </c>
      <c r="D311" s="1135">
        <v>1.69</v>
      </c>
      <c r="E311" s="1135" t="s">
        <v>15183</v>
      </c>
      <c r="F311" s="1135" t="s">
        <v>1078</v>
      </c>
      <c r="G311" s="1135" t="s">
        <v>1861</v>
      </c>
      <c r="H311" s="1135" t="s">
        <v>2731</v>
      </c>
      <c r="I311" s="1135" t="s">
        <v>126</v>
      </c>
      <c r="J311" s="1135">
        <v>0.6</v>
      </c>
      <c r="K311" s="1135" t="s">
        <v>2764</v>
      </c>
      <c r="L311" s="1135" t="s">
        <v>1905</v>
      </c>
      <c r="M311" s="1135">
        <v>74.599999999999994</v>
      </c>
      <c r="N311" s="1135" t="s">
        <v>1039</v>
      </c>
      <c r="O311" s="1135">
        <v>1.865</v>
      </c>
      <c r="P311" s="1135">
        <v>1.492</v>
      </c>
      <c r="Q311" s="1135" t="s">
        <v>2495</v>
      </c>
      <c r="R311" s="1135">
        <v>23.5</v>
      </c>
      <c r="T311" s="1135">
        <v>12.5</v>
      </c>
      <c r="U311" s="1135">
        <v>5.0999999999999996</v>
      </c>
      <c r="V311" s="1135" t="s">
        <v>663</v>
      </c>
      <c r="W311" s="1135" t="s">
        <v>2626</v>
      </c>
      <c r="X311" s="1135">
        <v>60</v>
      </c>
      <c r="Y311" s="1135">
        <v>1.8</v>
      </c>
      <c r="Z311" s="1135">
        <v>4.5</v>
      </c>
      <c r="AA311" s="1135" t="s">
        <v>1202</v>
      </c>
      <c r="AH311" s="1135" t="s">
        <v>1515</v>
      </c>
      <c r="AM311" s="1136" t="s">
        <v>9763</v>
      </c>
      <c r="AN311" s="1136" t="s">
        <v>9764</v>
      </c>
      <c r="AO311" s="1136">
        <f t="shared" si="38"/>
        <v>550</v>
      </c>
      <c r="AP311" s="1136">
        <f t="shared" si="39"/>
        <v>1.69</v>
      </c>
      <c r="AQ311" s="1136" t="str">
        <f t="shared" si="40"/>
        <v>1-4-1S83°</v>
      </c>
      <c r="AR311" s="1136" t="str">
        <f t="shared" si="41"/>
        <v>30</v>
      </c>
      <c r="AS311" s="1136" t="str">
        <f t="shared" si="42"/>
        <v>228/228/OFF</v>
      </c>
      <c r="AT311" s="1136" t="str">
        <f t="shared" si="43"/>
        <v>1-4-1S83°</v>
      </c>
      <c r="AV311" s="1136" t="str">
        <f t="shared" si="36"/>
        <v>108.6.13</v>
      </c>
      <c r="AW311" s="1438">
        <f t="shared" si="37"/>
        <v>43629</v>
      </c>
    </row>
    <row r="312" spans="1:49">
      <c r="A312" s="1135" t="s">
        <v>2765</v>
      </c>
      <c r="B312" s="1135" t="s">
        <v>425</v>
      </c>
      <c r="C312" s="1135">
        <v>800</v>
      </c>
      <c r="D312" s="1135">
        <v>1.77</v>
      </c>
      <c r="E312" s="1135" t="s">
        <v>15183</v>
      </c>
      <c r="F312" s="1135" t="s">
        <v>1048</v>
      </c>
      <c r="G312" s="1135" t="s">
        <v>1861</v>
      </c>
      <c r="H312" s="1135" t="s">
        <v>2487</v>
      </c>
      <c r="I312" s="1135" t="s">
        <v>126</v>
      </c>
      <c r="J312" s="1135">
        <v>1.6</v>
      </c>
      <c r="K312" s="1135" t="s">
        <v>2483</v>
      </c>
      <c r="L312" s="1135" t="s">
        <v>2484</v>
      </c>
      <c r="M312" s="1135">
        <v>73</v>
      </c>
      <c r="N312" s="1135" t="s">
        <v>1039</v>
      </c>
      <c r="O312" s="1135">
        <v>1.8250000000000002</v>
      </c>
      <c r="P312" s="1135">
        <v>1.46</v>
      </c>
      <c r="Q312" s="1135" t="s">
        <v>1040</v>
      </c>
      <c r="R312" s="1135">
        <v>21.6</v>
      </c>
      <c r="T312" s="1135">
        <v>32</v>
      </c>
      <c r="U312" s="1135">
        <v>3.5</v>
      </c>
      <c r="V312" s="1135" t="s">
        <v>663</v>
      </c>
      <c r="W312" s="1135">
        <v>110</v>
      </c>
      <c r="X312" s="1135">
        <v>60</v>
      </c>
      <c r="Y312" s="1135">
        <v>1.5</v>
      </c>
      <c r="Z312" s="1135">
        <v>5.5</v>
      </c>
      <c r="AA312" s="1135" t="s">
        <v>2766</v>
      </c>
      <c r="AB312" s="1135" t="s">
        <v>1075</v>
      </c>
      <c r="AH312" s="1135" t="s">
        <v>959</v>
      </c>
      <c r="AM312" s="1136" t="s">
        <v>9765</v>
      </c>
      <c r="AN312" s="1136" t="s">
        <v>9766</v>
      </c>
      <c r="AO312" s="1136">
        <f t="shared" si="38"/>
        <v>800</v>
      </c>
      <c r="AP312" s="1136">
        <f t="shared" si="39"/>
        <v>1.77</v>
      </c>
      <c r="AQ312" s="1136" t="str">
        <f t="shared" si="40"/>
        <v>1-4-1S83°</v>
      </c>
      <c r="AR312" s="1136" t="str">
        <f t="shared" si="41"/>
        <v>31</v>
      </c>
      <c r="AS312" s="1136" t="str">
        <f t="shared" si="42"/>
        <v>310/310/OFF</v>
      </c>
      <c r="AT312" s="1136" t="str">
        <f t="shared" si="43"/>
        <v>1-4-1S83°</v>
      </c>
      <c r="AV312" s="1136" t="str">
        <f t="shared" si="36"/>
        <v>108.6.24</v>
      </c>
      <c r="AW312" s="1438">
        <f t="shared" si="37"/>
        <v>43640</v>
      </c>
    </row>
    <row r="313" spans="1:49">
      <c r="A313" s="1135" t="s">
        <v>2767</v>
      </c>
      <c r="B313" s="1135" t="s">
        <v>2223</v>
      </c>
      <c r="C313" s="1135">
        <v>600</v>
      </c>
      <c r="D313" s="1135">
        <v>1.72</v>
      </c>
      <c r="E313" s="1135" t="s">
        <v>15185</v>
      </c>
      <c r="F313" s="1135" t="s">
        <v>1078</v>
      </c>
      <c r="G313" s="1135" t="s">
        <v>1861</v>
      </c>
      <c r="H313" s="1135" t="s">
        <v>2695</v>
      </c>
      <c r="I313" s="1135" t="s">
        <v>1261</v>
      </c>
      <c r="J313" s="1135">
        <v>1.1000000000000001</v>
      </c>
      <c r="K313" s="1135" t="s">
        <v>2768</v>
      </c>
      <c r="L313" s="1135" t="s">
        <v>2226</v>
      </c>
      <c r="M313" s="1135">
        <v>77</v>
      </c>
      <c r="N313" s="1135" t="s">
        <v>1039</v>
      </c>
      <c r="O313" s="1135">
        <v>1.925</v>
      </c>
      <c r="P313" s="1135">
        <v>1.54</v>
      </c>
      <c r="Q313" s="1135" t="s">
        <v>1358</v>
      </c>
      <c r="R313" s="1135">
        <v>22</v>
      </c>
      <c r="T313" s="1135">
        <v>15.5</v>
      </c>
      <c r="U313" s="1135">
        <v>2.9</v>
      </c>
      <c r="V313" s="1135" t="s">
        <v>663</v>
      </c>
      <c r="W313" s="1135">
        <v>105</v>
      </c>
      <c r="X313" s="1135">
        <v>85</v>
      </c>
      <c r="Y313" s="1135">
        <v>2.2000000000000002</v>
      </c>
      <c r="Z313" s="1135">
        <v>3</v>
      </c>
      <c r="AA313" s="1135" t="s">
        <v>2769</v>
      </c>
      <c r="AH313" s="1135" t="s">
        <v>1580</v>
      </c>
      <c r="AM313" s="1136" t="s">
        <v>9767</v>
      </c>
      <c r="AN313" s="1136" t="s">
        <v>9768</v>
      </c>
      <c r="AO313" s="1136">
        <f t="shared" si="38"/>
        <v>600</v>
      </c>
      <c r="AP313" s="1136">
        <f t="shared" si="39"/>
        <v>1.72</v>
      </c>
      <c r="AQ313" s="1136" t="str">
        <f t="shared" si="40"/>
        <v>2-5-1S83°</v>
      </c>
      <c r="AR313" s="1136" t="str">
        <f t="shared" si="41"/>
        <v>30</v>
      </c>
      <c r="AS313" s="1136" t="str">
        <f t="shared" si="42"/>
        <v>178/145</v>
      </c>
      <c r="AT313" s="1136" t="str">
        <f t="shared" si="43"/>
        <v>2-5-1S83°</v>
      </c>
      <c r="AV313" s="1136" t="str">
        <f t="shared" si="36"/>
        <v>108.6.28</v>
      </c>
      <c r="AW313" s="1438">
        <f t="shared" si="37"/>
        <v>43644</v>
      </c>
    </row>
    <row r="314" spans="1:49">
      <c r="A314" s="1135" t="s">
        <v>2770</v>
      </c>
      <c r="B314" s="1135" t="s">
        <v>2771</v>
      </c>
      <c r="C314" s="1135">
        <v>600</v>
      </c>
      <c r="D314" s="1135">
        <v>1.75</v>
      </c>
      <c r="E314" s="1135" t="s">
        <v>15183</v>
      </c>
      <c r="F314" s="1135" t="s">
        <v>1608</v>
      </c>
      <c r="G314" s="1135" t="s">
        <v>1034</v>
      </c>
      <c r="H314" s="1135" t="s">
        <v>1111</v>
      </c>
      <c r="I314" s="1135" t="s">
        <v>639</v>
      </c>
      <c r="J314" s="1135">
        <v>1</v>
      </c>
      <c r="K314" s="1135" t="s">
        <v>2772</v>
      </c>
      <c r="L314" s="1135" t="s">
        <v>2382</v>
      </c>
      <c r="M314" s="1135">
        <v>77</v>
      </c>
      <c r="N314" s="1135" t="s">
        <v>1039</v>
      </c>
      <c r="O314" s="1135">
        <v>1.925</v>
      </c>
      <c r="P314" s="1135">
        <v>1.54</v>
      </c>
      <c r="Q314" s="1135" t="s">
        <v>1463</v>
      </c>
      <c r="R314" s="1135">
        <v>29</v>
      </c>
      <c r="T314" s="1135">
        <v>9</v>
      </c>
      <c r="U314" s="1135">
        <v>6.6</v>
      </c>
      <c r="V314" s="1135" t="s">
        <v>663</v>
      </c>
      <c r="W314" s="1135">
        <v>125</v>
      </c>
      <c r="X314" s="1135">
        <v>50</v>
      </c>
      <c r="Y314" s="1135">
        <v>2</v>
      </c>
      <c r="Z314" s="1135">
        <v>3.1</v>
      </c>
      <c r="AA314" s="1135" t="s">
        <v>2773</v>
      </c>
      <c r="AC314" s="1135" t="s">
        <v>2774</v>
      </c>
      <c r="AH314" s="1135" t="s">
        <v>459</v>
      </c>
      <c r="AM314" s="1136" t="s">
        <v>9769</v>
      </c>
      <c r="AN314" s="1136" t="s">
        <v>9770</v>
      </c>
      <c r="AO314" s="1136">
        <f t="shared" si="38"/>
        <v>600</v>
      </c>
      <c r="AP314" s="1136">
        <f t="shared" si="39"/>
        <v>1.75</v>
      </c>
      <c r="AQ314" s="1136" t="str">
        <f t="shared" si="40"/>
        <v>1-4-1S83°</v>
      </c>
      <c r="AR314" s="1136" t="str">
        <f t="shared" si="41"/>
        <v>32</v>
      </c>
      <c r="AS314" s="1136" t="str">
        <f t="shared" si="42"/>
        <v>200/200/OFF</v>
      </c>
      <c r="AT314" s="1136" t="str">
        <f t="shared" si="43"/>
        <v>1-4-1S83°</v>
      </c>
      <c r="AV314" s="1136" t="str">
        <f t="shared" si="36"/>
        <v>108.7.1</v>
      </c>
      <c r="AW314" s="1438">
        <f t="shared" si="37"/>
        <v>43647</v>
      </c>
    </row>
    <row r="315" spans="1:49">
      <c r="A315" s="1135" t="s">
        <v>2775</v>
      </c>
      <c r="B315" s="1135" t="s">
        <v>425</v>
      </c>
      <c r="C315" s="1135">
        <v>750</v>
      </c>
      <c r="D315" s="1135">
        <v>1.77</v>
      </c>
      <c r="E315" s="1135" t="s">
        <v>15183</v>
      </c>
      <c r="F315" s="1135" t="s">
        <v>1048</v>
      </c>
      <c r="G315" s="1135" t="s">
        <v>1861</v>
      </c>
      <c r="H315" s="1135" t="s">
        <v>2286</v>
      </c>
      <c r="I315" s="1135" t="s">
        <v>1261</v>
      </c>
      <c r="J315" s="1135">
        <v>1.5</v>
      </c>
      <c r="K315" s="1135" t="s">
        <v>2483</v>
      </c>
      <c r="L315" s="1135" t="s">
        <v>2484</v>
      </c>
      <c r="M315" s="1135">
        <v>73</v>
      </c>
      <c r="N315" s="1135" t="s">
        <v>1039</v>
      </c>
      <c r="O315" s="1135">
        <v>1.8250000000000002</v>
      </c>
      <c r="P315" s="1135">
        <v>1.46</v>
      </c>
      <c r="Q315" s="1135" t="s">
        <v>1055</v>
      </c>
      <c r="R315" s="1135">
        <v>21.6</v>
      </c>
      <c r="T315" s="1135">
        <v>32</v>
      </c>
      <c r="U315" s="1135">
        <v>3.5</v>
      </c>
      <c r="V315" s="1135" t="s">
        <v>663</v>
      </c>
      <c r="W315" s="1135">
        <v>110</v>
      </c>
      <c r="X315" s="1135">
        <v>60</v>
      </c>
      <c r="Y315" s="1135">
        <v>1.5</v>
      </c>
      <c r="Z315" s="1135">
        <v>5.5</v>
      </c>
      <c r="AA315" s="1135" t="s">
        <v>2776</v>
      </c>
      <c r="AH315" s="1135" t="s">
        <v>833</v>
      </c>
      <c r="AM315" s="1136" t="s">
        <v>9771</v>
      </c>
      <c r="AN315" s="1136" t="s">
        <v>9772</v>
      </c>
      <c r="AO315" s="1136">
        <f t="shared" si="38"/>
        <v>750</v>
      </c>
      <c r="AP315" s="1136">
        <f t="shared" si="39"/>
        <v>1.77</v>
      </c>
      <c r="AQ315" s="1136" t="str">
        <f t="shared" si="40"/>
        <v>1-4-1S83°</v>
      </c>
      <c r="AR315" s="1136" t="str">
        <f t="shared" si="41"/>
        <v>31</v>
      </c>
      <c r="AS315" s="1136" t="str">
        <f t="shared" si="42"/>
        <v>180/OFF</v>
      </c>
      <c r="AT315" s="1136" t="str">
        <f t="shared" si="43"/>
        <v>1-4-1S83°</v>
      </c>
      <c r="AV315" s="1136" t="str">
        <f t="shared" si="36"/>
        <v>108.7.3</v>
      </c>
      <c r="AW315" s="1438">
        <f t="shared" si="37"/>
        <v>43649</v>
      </c>
    </row>
    <row r="316" spans="1:49">
      <c r="A316" s="1135" t="s">
        <v>2777</v>
      </c>
      <c r="B316" s="1135" t="s">
        <v>1886</v>
      </c>
      <c r="C316" s="1135">
        <v>750</v>
      </c>
      <c r="D316" s="1135">
        <v>1.78</v>
      </c>
      <c r="E316" s="1135" t="s">
        <v>15183</v>
      </c>
      <c r="F316" s="1135" t="s">
        <v>1608</v>
      </c>
      <c r="G316" s="1135" t="s">
        <v>1861</v>
      </c>
      <c r="H316" s="1135" t="s">
        <v>2634</v>
      </c>
      <c r="I316" s="1135" t="s">
        <v>126</v>
      </c>
      <c r="J316" s="1135">
        <v>1.6</v>
      </c>
      <c r="K316" s="1135" t="s">
        <v>2778</v>
      </c>
      <c r="L316" s="1135" t="s">
        <v>1889</v>
      </c>
      <c r="M316" s="1135">
        <v>73</v>
      </c>
      <c r="N316" s="1135" t="s">
        <v>1039</v>
      </c>
      <c r="O316" s="1135">
        <v>1.8250000000000002</v>
      </c>
      <c r="P316" s="1135">
        <v>1.46</v>
      </c>
      <c r="Q316" s="1135" t="s">
        <v>2779</v>
      </c>
      <c r="R316" s="1135">
        <v>21.6</v>
      </c>
      <c r="T316" s="1135">
        <v>32</v>
      </c>
      <c r="U316" s="1135">
        <v>3.7</v>
      </c>
      <c r="V316" s="1135" t="s">
        <v>663</v>
      </c>
      <c r="W316" s="1135">
        <v>110</v>
      </c>
      <c r="X316" s="1135">
        <v>60</v>
      </c>
      <c r="Y316" s="1135">
        <v>1.5</v>
      </c>
      <c r="Z316" s="1135">
        <v>5.5</v>
      </c>
      <c r="AA316" s="1135" t="s">
        <v>2780</v>
      </c>
      <c r="AH316" s="1135" t="s">
        <v>474</v>
      </c>
      <c r="AM316" s="1136" t="s">
        <v>9773</v>
      </c>
      <c r="AN316" s="1136" t="s">
        <v>9774</v>
      </c>
      <c r="AO316" s="1136">
        <f t="shared" si="38"/>
        <v>750</v>
      </c>
      <c r="AP316" s="1136">
        <f t="shared" si="39"/>
        <v>1.78</v>
      </c>
      <c r="AQ316" s="1136" t="str">
        <f t="shared" si="40"/>
        <v>1-4-1S83°</v>
      </c>
      <c r="AR316" s="1136" t="str">
        <f t="shared" si="41"/>
        <v>32</v>
      </c>
      <c r="AS316" s="1136" t="str">
        <f t="shared" si="42"/>
        <v>300/300/OFF</v>
      </c>
      <c r="AT316" s="1136" t="str">
        <f t="shared" si="43"/>
        <v>1-4-1S83°</v>
      </c>
      <c r="AV316" s="1136" t="str">
        <f t="shared" si="36"/>
        <v>108.7.5</v>
      </c>
      <c r="AW316" s="1438">
        <f t="shared" si="37"/>
        <v>43651</v>
      </c>
    </row>
    <row r="317" spans="1:49">
      <c r="A317" s="1135" t="s">
        <v>2781</v>
      </c>
      <c r="B317" s="1135" t="s">
        <v>425</v>
      </c>
      <c r="C317" s="1135">
        <v>700</v>
      </c>
      <c r="D317" s="1135">
        <v>1.7749999999999999</v>
      </c>
      <c r="E317" s="1135" t="s">
        <v>15183</v>
      </c>
      <c r="F317" s="1135" t="s">
        <v>1991</v>
      </c>
      <c r="G317" s="1135" t="s">
        <v>1861</v>
      </c>
      <c r="H317" s="1135" t="s">
        <v>2494</v>
      </c>
      <c r="I317" s="1135" t="s">
        <v>639</v>
      </c>
      <c r="J317" s="1135">
        <v>4</v>
      </c>
      <c r="K317" s="1135" t="s">
        <v>2515</v>
      </c>
      <c r="L317" s="1135" t="s">
        <v>2032</v>
      </c>
      <c r="M317" s="1135">
        <v>75.599999999999994</v>
      </c>
      <c r="N317" s="1135" t="s">
        <v>1039</v>
      </c>
      <c r="O317" s="1135">
        <v>1.89</v>
      </c>
      <c r="P317" s="1135">
        <v>1.512</v>
      </c>
      <c r="Q317" s="1135" t="s">
        <v>1358</v>
      </c>
      <c r="R317" s="1135">
        <v>18.600000000000001</v>
      </c>
      <c r="T317" s="1135">
        <v>18.8</v>
      </c>
      <c r="U317" s="1135">
        <v>2.9</v>
      </c>
      <c r="V317" s="1135" t="s">
        <v>663</v>
      </c>
      <c r="W317" s="1135">
        <v>150</v>
      </c>
      <c r="X317" s="1135">
        <v>90</v>
      </c>
      <c r="Y317" s="1135">
        <v>2.1</v>
      </c>
      <c r="Z317" s="1135">
        <v>4</v>
      </c>
      <c r="AA317" s="1135" t="s">
        <v>1221</v>
      </c>
      <c r="AB317" s="1135" t="s">
        <v>1075</v>
      </c>
      <c r="AH317" s="1135" t="s">
        <v>459</v>
      </c>
      <c r="AM317" s="1136" t="s">
        <v>9775</v>
      </c>
      <c r="AN317" s="1136" t="s">
        <v>9776</v>
      </c>
      <c r="AO317" s="1136">
        <f t="shared" si="38"/>
        <v>700</v>
      </c>
      <c r="AP317" s="1136">
        <f t="shared" si="39"/>
        <v>1.7749999999999999</v>
      </c>
      <c r="AQ317" s="1136" t="str">
        <f t="shared" si="40"/>
        <v>1-4-1S83°</v>
      </c>
      <c r="AR317" s="1136" t="str">
        <f t="shared" si="41"/>
        <v>30.8</v>
      </c>
      <c r="AS317" s="1136" t="str">
        <f t="shared" si="42"/>
        <v>290/290/149</v>
      </c>
      <c r="AT317" s="1136" t="str">
        <f t="shared" si="43"/>
        <v>1-4-1S83°</v>
      </c>
      <c r="AV317" s="1136" t="str">
        <f t="shared" si="36"/>
        <v>108.7.8</v>
      </c>
      <c r="AW317" s="1438">
        <f t="shared" si="37"/>
        <v>43654</v>
      </c>
    </row>
    <row r="318" spans="1:49">
      <c r="A318" s="1135" t="s">
        <v>2782</v>
      </c>
      <c r="B318" s="1135" t="s">
        <v>1909</v>
      </c>
      <c r="C318" s="1135">
        <v>650</v>
      </c>
      <c r="D318" s="1135">
        <v>1.73</v>
      </c>
      <c r="E318" s="1135" t="s">
        <v>15192</v>
      </c>
      <c r="F318" s="1135" t="s">
        <v>1048</v>
      </c>
      <c r="G318" s="1135" t="s">
        <v>1861</v>
      </c>
      <c r="H318" s="1135" t="s">
        <v>2103</v>
      </c>
      <c r="I318" s="1135" t="s">
        <v>126</v>
      </c>
      <c r="J318" s="1135">
        <v>0.8</v>
      </c>
      <c r="K318" s="1135" t="s">
        <v>2783</v>
      </c>
      <c r="L318" s="1135" t="s">
        <v>2303</v>
      </c>
      <c r="M318" s="1135">
        <v>75.099999999999994</v>
      </c>
      <c r="N318" s="1135" t="s">
        <v>1039</v>
      </c>
      <c r="O318" s="1135">
        <v>1.8774999999999999</v>
      </c>
      <c r="P318" s="1135">
        <v>1.502</v>
      </c>
      <c r="Q318" s="1135" t="s">
        <v>1371</v>
      </c>
      <c r="R318" s="1135">
        <v>19</v>
      </c>
      <c r="T318" s="1135">
        <v>21</v>
      </c>
      <c r="U318" s="1135">
        <v>3.5</v>
      </c>
      <c r="V318" s="1135" t="s">
        <v>663</v>
      </c>
      <c r="W318" s="1135">
        <v>110</v>
      </c>
      <c r="X318" s="1135" t="s">
        <v>2744</v>
      </c>
      <c r="Y318" s="1135">
        <v>1.6</v>
      </c>
      <c r="Z318" s="1135">
        <v>4</v>
      </c>
      <c r="AA318" s="1135" t="s">
        <v>1225</v>
      </c>
      <c r="AB318" s="1135" t="s">
        <v>1075</v>
      </c>
      <c r="AH318" s="1135" t="s">
        <v>634</v>
      </c>
      <c r="AM318" s="1136" t="s">
        <v>9777</v>
      </c>
      <c r="AN318" s="1136" t="s">
        <v>9778</v>
      </c>
      <c r="AO318" s="1136">
        <f t="shared" si="38"/>
        <v>650</v>
      </c>
      <c r="AP318" s="1136">
        <f t="shared" si="39"/>
        <v>1.73</v>
      </c>
      <c r="AQ318" s="1136" t="str">
        <f t="shared" si="40"/>
        <v>1-4-1S91°</v>
      </c>
      <c r="AR318" s="1136" t="str">
        <f t="shared" si="41"/>
        <v>31</v>
      </c>
      <c r="AS318" s="1136" t="str">
        <f t="shared" si="42"/>
        <v>265/265/OFF</v>
      </c>
      <c r="AT318" s="1136" t="str">
        <f t="shared" si="43"/>
        <v>1-4-1S91°</v>
      </c>
      <c r="AV318" s="1136" t="str">
        <f t="shared" si="36"/>
        <v>108.7.9</v>
      </c>
      <c r="AW318" s="1438">
        <f t="shared" si="37"/>
        <v>43655</v>
      </c>
    </row>
    <row r="319" spans="1:49">
      <c r="A319" s="1135" t="s">
        <v>2784</v>
      </c>
      <c r="B319" s="1135" t="s">
        <v>1909</v>
      </c>
      <c r="C319" s="1135">
        <v>650</v>
      </c>
      <c r="D319" s="1135">
        <v>1.73</v>
      </c>
      <c r="E319" s="1135" t="s">
        <v>15192</v>
      </c>
      <c r="F319" s="1135" t="s">
        <v>1048</v>
      </c>
      <c r="G319" s="1135" t="s">
        <v>1861</v>
      </c>
      <c r="H319" s="1135" t="s">
        <v>2103</v>
      </c>
      <c r="I319" s="1135" t="s">
        <v>126</v>
      </c>
      <c r="J319" s="1135">
        <v>0.8</v>
      </c>
      <c r="K319" s="1135" t="s">
        <v>2783</v>
      </c>
      <c r="L319" s="1135" t="s">
        <v>2303</v>
      </c>
      <c r="M319" s="1135">
        <v>75.099999999999994</v>
      </c>
      <c r="N319" s="1135" t="s">
        <v>1039</v>
      </c>
      <c r="O319" s="1135">
        <v>1.8774999999999999</v>
      </c>
      <c r="P319" s="1135">
        <v>1.502</v>
      </c>
      <c r="Q319" s="1135" t="s">
        <v>1371</v>
      </c>
      <c r="R319" s="1135">
        <v>19</v>
      </c>
      <c r="T319" s="1135">
        <v>21</v>
      </c>
      <c r="U319" s="1135">
        <v>3.5</v>
      </c>
      <c r="V319" s="1135" t="s">
        <v>663</v>
      </c>
      <c r="W319" s="1135">
        <v>110</v>
      </c>
      <c r="X319" s="1135" t="s">
        <v>2744</v>
      </c>
      <c r="Y319" s="1135">
        <v>1.6</v>
      </c>
      <c r="Z319" s="1135">
        <v>4</v>
      </c>
      <c r="AA319" s="1135" t="s">
        <v>1225</v>
      </c>
      <c r="AB319" s="1135" t="s">
        <v>1075</v>
      </c>
      <c r="AH319" s="1135" t="s">
        <v>1280</v>
      </c>
      <c r="AM319" s="1136" t="s">
        <v>9779</v>
      </c>
      <c r="AN319" s="1136" t="s">
        <v>9780</v>
      </c>
      <c r="AO319" s="1136">
        <f t="shared" si="38"/>
        <v>650</v>
      </c>
      <c r="AP319" s="1136">
        <f t="shared" si="39"/>
        <v>1.73</v>
      </c>
      <c r="AQ319" s="1136" t="str">
        <f t="shared" si="40"/>
        <v>1-4-1S91°</v>
      </c>
      <c r="AR319" s="1136" t="str">
        <f t="shared" si="41"/>
        <v>31</v>
      </c>
      <c r="AS319" s="1136" t="str">
        <f t="shared" si="42"/>
        <v>265/265/OFF</v>
      </c>
      <c r="AT319" s="1136" t="str">
        <f t="shared" si="43"/>
        <v>1-4-1S91°</v>
      </c>
      <c r="AV319" s="1136" t="str">
        <f t="shared" si="36"/>
        <v>108.7.9</v>
      </c>
      <c r="AW319" s="1438">
        <f t="shared" si="37"/>
        <v>43655</v>
      </c>
    </row>
    <row r="320" spans="1:49">
      <c r="A320" s="1135" t="s">
        <v>2785</v>
      </c>
      <c r="B320" s="1135" t="s">
        <v>455</v>
      </c>
      <c r="C320" s="1135">
        <v>750</v>
      </c>
      <c r="D320" s="1135">
        <v>1.7050000000000001</v>
      </c>
      <c r="E320" s="1135" t="s">
        <v>15183</v>
      </c>
      <c r="F320" s="1135" t="s">
        <v>1867</v>
      </c>
      <c r="G320" s="1135" t="s">
        <v>1861</v>
      </c>
      <c r="H320" s="1135" t="s">
        <v>2786</v>
      </c>
      <c r="I320" s="1135" t="s">
        <v>126</v>
      </c>
      <c r="J320" s="1135">
        <v>0.9</v>
      </c>
      <c r="K320" s="1135" t="s">
        <v>2787</v>
      </c>
      <c r="L320" s="1135" t="s">
        <v>2524</v>
      </c>
      <c r="M320" s="1135">
        <v>75</v>
      </c>
      <c r="N320" s="1135" t="s">
        <v>1039</v>
      </c>
      <c r="O320" s="1135">
        <v>1.875</v>
      </c>
      <c r="P320" s="1135">
        <v>1.5</v>
      </c>
      <c r="Q320" s="1135" t="s">
        <v>1050</v>
      </c>
      <c r="R320" s="1135">
        <v>23</v>
      </c>
      <c r="T320" s="1135">
        <v>19</v>
      </c>
      <c r="U320" s="1135">
        <v>3.8</v>
      </c>
      <c r="V320" s="1135" t="s">
        <v>663</v>
      </c>
      <c r="W320" s="1135">
        <v>110</v>
      </c>
      <c r="X320" s="1135">
        <v>70</v>
      </c>
      <c r="Y320" s="1135">
        <v>2</v>
      </c>
      <c r="Z320" s="1135">
        <v>4.5</v>
      </c>
      <c r="AA320" s="1135" t="s">
        <v>1225</v>
      </c>
      <c r="AH320" s="1135" t="s">
        <v>789</v>
      </c>
      <c r="AM320" s="1136" t="s">
        <v>9781</v>
      </c>
      <c r="AN320" s="1136" t="s">
        <v>9782</v>
      </c>
      <c r="AO320" s="1136">
        <f t="shared" si="38"/>
        <v>750</v>
      </c>
      <c r="AP320" s="1136">
        <f t="shared" si="39"/>
        <v>1.7050000000000001</v>
      </c>
      <c r="AQ320" s="1136" t="str">
        <f t="shared" si="40"/>
        <v>1-4-1S83°</v>
      </c>
      <c r="AR320" s="1136" t="str">
        <f t="shared" si="41"/>
        <v>30.2</v>
      </c>
      <c r="AS320" s="1136" t="str">
        <f t="shared" si="42"/>
        <v>271/271/OFF</v>
      </c>
      <c r="AT320" s="1136" t="str">
        <f t="shared" si="43"/>
        <v>1-4-1S83°</v>
      </c>
      <c r="AV320" s="1136" t="str">
        <f t="shared" si="36"/>
        <v>108.7.9</v>
      </c>
      <c r="AW320" s="1438">
        <f t="shared" si="37"/>
        <v>43655</v>
      </c>
    </row>
    <row r="321" spans="1:49">
      <c r="A321" s="1135" t="s">
        <v>2788</v>
      </c>
      <c r="B321" s="1135" t="s">
        <v>425</v>
      </c>
      <c r="C321" s="1135">
        <v>750</v>
      </c>
      <c r="D321" s="1135">
        <v>1.7809999999999999</v>
      </c>
      <c r="E321" s="1135" t="s">
        <v>15183</v>
      </c>
      <c r="F321" s="1135" t="s">
        <v>1048</v>
      </c>
      <c r="G321" s="1135" t="s">
        <v>1861</v>
      </c>
      <c r="H321" s="1135" t="s">
        <v>2286</v>
      </c>
      <c r="I321" s="1135" t="s">
        <v>1261</v>
      </c>
      <c r="J321" s="1135">
        <v>1.5</v>
      </c>
      <c r="K321" s="1135" t="s">
        <v>2747</v>
      </c>
      <c r="L321" s="1135" t="s">
        <v>2484</v>
      </c>
      <c r="M321" s="1135">
        <v>73</v>
      </c>
      <c r="N321" s="1135" t="s">
        <v>1039</v>
      </c>
      <c r="O321" s="1135">
        <v>1.8250000000000002</v>
      </c>
      <c r="P321" s="1135">
        <v>1.46</v>
      </c>
      <c r="Q321" s="1135" t="s">
        <v>1055</v>
      </c>
      <c r="R321" s="1135">
        <v>21.6</v>
      </c>
      <c r="T321" s="1135">
        <v>32</v>
      </c>
      <c r="U321" s="1135">
        <v>3.5</v>
      </c>
      <c r="V321" s="1135" t="s">
        <v>663</v>
      </c>
      <c r="W321" s="1135">
        <v>110</v>
      </c>
      <c r="X321" s="1135">
        <v>60</v>
      </c>
      <c r="Y321" s="1135">
        <v>1.5</v>
      </c>
      <c r="Z321" s="1135">
        <v>5.5</v>
      </c>
      <c r="AA321" s="1135" t="s">
        <v>2789</v>
      </c>
      <c r="AH321" s="1135" t="s">
        <v>1361</v>
      </c>
      <c r="AM321" s="1136" t="s">
        <v>9783</v>
      </c>
      <c r="AN321" s="1136" t="s">
        <v>9784</v>
      </c>
      <c r="AO321" s="1136">
        <f t="shared" si="38"/>
        <v>750</v>
      </c>
      <c r="AP321" s="1136">
        <f t="shared" si="39"/>
        <v>1.7809999999999999</v>
      </c>
      <c r="AQ321" s="1136" t="str">
        <f t="shared" si="40"/>
        <v>1-4-1S83°</v>
      </c>
      <c r="AR321" s="1136" t="str">
        <f t="shared" si="41"/>
        <v>31</v>
      </c>
      <c r="AS321" s="1136" t="str">
        <f t="shared" si="42"/>
        <v>180/OFF</v>
      </c>
      <c r="AT321" s="1136" t="str">
        <f t="shared" si="43"/>
        <v>1-4-1S83°</v>
      </c>
      <c r="AV321" s="1136" t="str">
        <f t="shared" si="36"/>
        <v>108.7.13</v>
      </c>
      <c r="AW321" s="1438">
        <f t="shared" si="37"/>
        <v>43659</v>
      </c>
    </row>
    <row r="322" spans="1:49">
      <c r="A322" s="1135" t="s">
        <v>2790</v>
      </c>
      <c r="B322" s="1135" t="s">
        <v>2661</v>
      </c>
      <c r="C322" s="1135">
        <v>500</v>
      </c>
      <c r="D322" s="1135">
        <v>1.69</v>
      </c>
      <c r="E322" s="1135" t="s">
        <v>2662</v>
      </c>
      <c r="F322" s="1135" t="s">
        <v>2663</v>
      </c>
      <c r="G322" s="1135">
        <v>4.5</v>
      </c>
      <c r="H322" s="1135" t="s">
        <v>2664</v>
      </c>
      <c r="I322" s="1135" t="s">
        <v>126</v>
      </c>
      <c r="J322" s="1135">
        <v>0.7</v>
      </c>
      <c r="K322" s="1135" t="s">
        <v>2791</v>
      </c>
      <c r="L322" s="1135" t="s">
        <v>2198</v>
      </c>
      <c r="M322" s="1135">
        <v>76.400000000000006</v>
      </c>
      <c r="N322" s="1135" t="s">
        <v>1039</v>
      </c>
      <c r="O322" s="1135">
        <v>1.9100000000000001</v>
      </c>
      <c r="P322" s="1135">
        <v>1.5280000000000002</v>
      </c>
      <c r="Q322" s="1135" t="s">
        <v>2792</v>
      </c>
      <c r="R322" s="1135">
        <v>18.8</v>
      </c>
      <c r="T322" s="1135">
        <v>29.5</v>
      </c>
      <c r="U322" s="1135">
        <v>3</v>
      </c>
      <c r="V322" s="1135" t="s">
        <v>663</v>
      </c>
      <c r="W322" s="1135">
        <v>120</v>
      </c>
      <c r="X322" s="1135">
        <v>80</v>
      </c>
      <c r="Y322" s="1135">
        <v>2.4</v>
      </c>
      <c r="Z322" s="1135">
        <v>4.5</v>
      </c>
      <c r="AA322" s="1135" t="s">
        <v>2793</v>
      </c>
      <c r="AH322" s="1135" t="s">
        <v>746</v>
      </c>
      <c r="AM322" s="1136" t="s">
        <v>9785</v>
      </c>
      <c r="AN322" s="1136" t="s">
        <v>9786</v>
      </c>
      <c r="AO322" s="1136">
        <f t="shared" si="38"/>
        <v>500</v>
      </c>
      <c r="AP322" s="1136">
        <f t="shared" si="39"/>
        <v>1.69</v>
      </c>
      <c r="AQ322" s="1136" t="str">
        <f t="shared" si="40"/>
        <v>120°</v>
      </c>
      <c r="AR322" s="1136" t="str">
        <f t="shared" si="41"/>
        <v>14.8</v>
      </c>
      <c r="AS322" s="1136" t="str">
        <f t="shared" si="42"/>
        <v>330/330/OFF</v>
      </c>
      <c r="AT322" s="1136" t="str">
        <f t="shared" si="43"/>
        <v>120°</v>
      </c>
      <c r="AV322" s="1136" t="str">
        <f t="shared" ref="AV322:AV385" si="44">AA322</f>
        <v>108.7.16</v>
      </c>
      <c r="AW322" s="1438">
        <f t="shared" si="37"/>
        <v>43662</v>
      </c>
    </row>
    <row r="323" spans="1:49">
      <c r="A323" s="1135" t="s">
        <v>2794</v>
      </c>
      <c r="B323" s="1135" t="s">
        <v>425</v>
      </c>
      <c r="C323" s="1135">
        <v>700</v>
      </c>
      <c r="D323" s="1135">
        <v>1.7749999999999999</v>
      </c>
      <c r="E323" s="1135" t="s">
        <v>15183</v>
      </c>
      <c r="F323" s="1135" t="s">
        <v>1991</v>
      </c>
      <c r="G323" s="1135" t="s">
        <v>1861</v>
      </c>
      <c r="H323" s="1135" t="s">
        <v>2494</v>
      </c>
      <c r="I323" s="1135" t="s">
        <v>639</v>
      </c>
      <c r="J323" s="1135">
        <v>4</v>
      </c>
      <c r="K323" s="1135" t="s">
        <v>2515</v>
      </c>
      <c r="L323" s="1135" t="s">
        <v>2032</v>
      </c>
      <c r="M323" s="1135">
        <v>75.599999999999994</v>
      </c>
      <c r="N323" s="1135" t="s">
        <v>1039</v>
      </c>
      <c r="O323" s="1135">
        <v>1.89</v>
      </c>
      <c r="P323" s="1135">
        <v>1.512</v>
      </c>
      <c r="Q323" s="1135" t="s">
        <v>1358</v>
      </c>
      <c r="R323" s="1135">
        <v>18.600000000000001</v>
      </c>
      <c r="T323" s="1135">
        <v>18.8</v>
      </c>
      <c r="U323" s="1135">
        <v>2.9</v>
      </c>
      <c r="V323" s="1135" t="s">
        <v>663</v>
      </c>
      <c r="W323" s="1135">
        <v>150</v>
      </c>
      <c r="X323" s="1135">
        <v>90</v>
      </c>
      <c r="Y323" s="1135">
        <v>2.1</v>
      </c>
      <c r="Z323" s="1135">
        <v>4</v>
      </c>
      <c r="AA323" s="1135" t="s">
        <v>1230</v>
      </c>
      <c r="AB323" s="1135" t="s">
        <v>1075</v>
      </c>
      <c r="AH323" s="1135" t="s">
        <v>459</v>
      </c>
      <c r="AM323" s="1136" t="s">
        <v>9787</v>
      </c>
      <c r="AN323" s="1136" t="s">
        <v>9788</v>
      </c>
      <c r="AO323" s="1136">
        <f t="shared" si="38"/>
        <v>700</v>
      </c>
      <c r="AP323" s="1136">
        <f t="shared" si="39"/>
        <v>1.7749999999999999</v>
      </c>
      <c r="AQ323" s="1136" t="str">
        <f t="shared" si="40"/>
        <v>1-4-1S83°</v>
      </c>
      <c r="AR323" s="1136" t="str">
        <f t="shared" si="41"/>
        <v>30.8</v>
      </c>
      <c r="AS323" s="1136" t="str">
        <f t="shared" si="42"/>
        <v>290/290/149</v>
      </c>
      <c r="AT323" s="1136" t="str">
        <f t="shared" si="43"/>
        <v>1-4-1S83°</v>
      </c>
      <c r="AV323" s="1136" t="str">
        <f t="shared" si="44"/>
        <v>108.7.17</v>
      </c>
      <c r="AW323" s="1438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35" t="s">
        <v>2795</v>
      </c>
      <c r="B324" s="1135" t="s">
        <v>478</v>
      </c>
      <c r="C324" s="1135">
        <v>550</v>
      </c>
      <c r="D324" s="1135">
        <v>1.69</v>
      </c>
      <c r="E324" s="1135" t="s">
        <v>15183</v>
      </c>
      <c r="F324" s="1135" t="s">
        <v>1078</v>
      </c>
      <c r="G324" s="1135" t="s">
        <v>1861</v>
      </c>
      <c r="H324" s="1135" t="s">
        <v>2731</v>
      </c>
      <c r="I324" s="1135" t="s">
        <v>126</v>
      </c>
      <c r="J324" s="1135">
        <v>0.6</v>
      </c>
      <c r="K324" s="1135" t="s">
        <v>2796</v>
      </c>
      <c r="L324" s="1135" t="s">
        <v>1905</v>
      </c>
      <c r="M324" s="1135">
        <v>74.599999999999994</v>
      </c>
      <c r="N324" s="1135" t="s">
        <v>1039</v>
      </c>
      <c r="O324" s="1135">
        <v>1.865</v>
      </c>
      <c r="P324" s="1135">
        <v>1.492</v>
      </c>
      <c r="Q324" s="1135" t="s">
        <v>2495</v>
      </c>
      <c r="R324" s="1135">
        <v>23.5</v>
      </c>
      <c r="T324" s="1135">
        <v>12.5</v>
      </c>
      <c r="U324" s="1135">
        <v>5.0999999999999996</v>
      </c>
      <c r="V324" s="1135" t="s">
        <v>663</v>
      </c>
      <c r="W324" s="1135" t="s">
        <v>2626</v>
      </c>
      <c r="X324" s="1135">
        <v>60</v>
      </c>
      <c r="Y324" s="1135">
        <v>1.8</v>
      </c>
      <c r="Z324" s="1135">
        <v>4.5</v>
      </c>
      <c r="AA324" s="1135" t="s">
        <v>2797</v>
      </c>
      <c r="AH324" s="1135" t="s">
        <v>944</v>
      </c>
      <c r="AM324" s="1136" t="s">
        <v>9789</v>
      </c>
      <c r="AN324" s="1136" t="s">
        <v>9790</v>
      </c>
      <c r="AO324" s="1136">
        <f t="shared" si="38"/>
        <v>550</v>
      </c>
      <c r="AP324" s="1136">
        <f t="shared" si="39"/>
        <v>1.69</v>
      </c>
      <c r="AQ324" s="1136" t="str">
        <f t="shared" si="40"/>
        <v>1-4-1S83°</v>
      </c>
      <c r="AR324" s="1136" t="str">
        <f t="shared" si="41"/>
        <v>30</v>
      </c>
      <c r="AS324" s="1136" t="str">
        <f t="shared" si="42"/>
        <v>228/228/OFF</v>
      </c>
      <c r="AT324" s="1136" t="str">
        <f t="shared" si="43"/>
        <v>1-4-1S83°</v>
      </c>
      <c r="AV324" s="1136" t="str">
        <f t="shared" si="44"/>
        <v>108.7.18</v>
      </c>
      <c r="AW324" s="1438">
        <f t="shared" si="45"/>
        <v>43664</v>
      </c>
    </row>
    <row r="325" spans="1:49">
      <c r="A325" s="1135" t="s">
        <v>2798</v>
      </c>
      <c r="B325" s="1135" t="s">
        <v>425</v>
      </c>
      <c r="C325" s="1135">
        <v>800</v>
      </c>
      <c r="D325" s="1135">
        <v>1.77</v>
      </c>
      <c r="E325" s="1135" t="s">
        <v>15187</v>
      </c>
      <c r="F325" s="1135" t="s">
        <v>1048</v>
      </c>
      <c r="G325" s="1135" t="s">
        <v>1861</v>
      </c>
      <c r="H325" s="1135" t="s">
        <v>2487</v>
      </c>
      <c r="I325" s="1135" t="s">
        <v>126</v>
      </c>
      <c r="J325" s="1135">
        <v>1.2</v>
      </c>
      <c r="K325" s="1135" t="s">
        <v>2799</v>
      </c>
      <c r="L325" s="1135" t="s">
        <v>2032</v>
      </c>
      <c r="M325" s="1135">
        <v>73</v>
      </c>
      <c r="N325" s="1135" t="s">
        <v>1039</v>
      </c>
      <c r="O325" s="1135">
        <v>1.8250000000000002</v>
      </c>
      <c r="P325" s="1135">
        <v>1.46</v>
      </c>
      <c r="Q325" s="1135" t="s">
        <v>1050</v>
      </c>
      <c r="R325" s="1135">
        <v>23</v>
      </c>
      <c r="T325" s="1135">
        <v>33.4</v>
      </c>
      <c r="U325" s="1135">
        <v>3.3</v>
      </c>
      <c r="V325" s="1135" t="s">
        <v>663</v>
      </c>
      <c r="W325" s="1135">
        <v>110</v>
      </c>
      <c r="X325" s="1135">
        <v>30</v>
      </c>
      <c r="Y325" s="1135">
        <v>1.6</v>
      </c>
      <c r="Z325" s="1135">
        <v>6</v>
      </c>
      <c r="AA325" s="1135" t="s">
        <v>2800</v>
      </c>
      <c r="AH325" s="1135" t="s">
        <v>1052</v>
      </c>
      <c r="AM325" s="1136" t="s">
        <v>9791</v>
      </c>
      <c r="AN325" s="1136" t="s">
        <v>9792</v>
      </c>
      <c r="AO325" s="1136">
        <f t="shared" si="38"/>
        <v>800</v>
      </c>
      <c r="AP325" s="1136">
        <f t="shared" si="39"/>
        <v>1.77</v>
      </c>
      <c r="AQ325" s="1136" t="str">
        <f t="shared" si="40"/>
        <v>1-4-1S撚S83°</v>
      </c>
      <c r="AR325" s="1136" t="str">
        <f t="shared" si="41"/>
        <v>31</v>
      </c>
      <c r="AS325" s="1136" t="str">
        <f t="shared" si="42"/>
        <v>310/310/OFF</v>
      </c>
      <c r="AT325" s="1136" t="str">
        <f t="shared" si="43"/>
        <v>1-4-1S撚S83°</v>
      </c>
      <c r="AV325" s="1136" t="str">
        <f t="shared" si="44"/>
        <v>108.7.24</v>
      </c>
      <c r="AW325" s="1438">
        <f t="shared" si="45"/>
        <v>43670</v>
      </c>
    </row>
    <row r="326" spans="1:49">
      <c r="A326" s="1135" t="s">
        <v>2801</v>
      </c>
      <c r="B326" s="1135" t="s">
        <v>425</v>
      </c>
      <c r="C326" s="1135">
        <v>800</v>
      </c>
      <c r="D326" s="1135">
        <v>1.78</v>
      </c>
      <c r="E326" s="1135" t="s">
        <v>15186</v>
      </c>
      <c r="F326" s="1135" t="s">
        <v>1991</v>
      </c>
      <c r="G326" s="1135" t="s">
        <v>1861</v>
      </c>
      <c r="H326" s="1135" t="s">
        <v>2802</v>
      </c>
      <c r="I326" s="1135" t="s">
        <v>126</v>
      </c>
      <c r="J326" s="1135">
        <v>0.4</v>
      </c>
      <c r="K326" s="1135" t="s">
        <v>2799</v>
      </c>
      <c r="L326" s="1135" t="s">
        <v>2032</v>
      </c>
      <c r="M326" s="1135">
        <v>72.400000000000006</v>
      </c>
      <c r="N326" s="1135" t="s">
        <v>1039</v>
      </c>
      <c r="O326" s="1135">
        <v>1.8100000000000003</v>
      </c>
      <c r="P326" s="1135">
        <v>1.4480000000000002</v>
      </c>
      <c r="Q326" s="1135" t="s">
        <v>1073</v>
      </c>
      <c r="R326" s="1135">
        <v>23</v>
      </c>
      <c r="T326" s="1135">
        <v>36</v>
      </c>
      <c r="U326" s="1135">
        <v>3.3</v>
      </c>
      <c r="V326" s="1135" t="s">
        <v>663</v>
      </c>
      <c r="W326" s="1135" t="s">
        <v>2803</v>
      </c>
      <c r="X326" s="1135">
        <v>10</v>
      </c>
      <c r="Y326" s="1135">
        <v>1.2</v>
      </c>
      <c r="Z326" s="1135">
        <v>5.5</v>
      </c>
      <c r="AA326" s="1135" t="s">
        <v>2804</v>
      </c>
      <c r="AH326" s="1135" t="s">
        <v>459</v>
      </c>
      <c r="AM326" s="1136" t="s">
        <v>9793</v>
      </c>
      <c r="AN326" s="1136" t="s">
        <v>9794</v>
      </c>
      <c r="AO326" s="1136">
        <f t="shared" si="38"/>
        <v>800</v>
      </c>
      <c r="AP326" s="1136">
        <f t="shared" si="39"/>
        <v>1.78</v>
      </c>
      <c r="AQ326" s="1136" t="str">
        <f t="shared" si="40"/>
        <v>1-4-1S83°S撚</v>
      </c>
      <c r="AR326" s="1136" t="str">
        <f t="shared" si="41"/>
        <v>30.8</v>
      </c>
      <c r="AS326" s="1136" t="str">
        <f t="shared" si="42"/>
        <v>295/295/OFF</v>
      </c>
      <c r="AT326" s="1136" t="str">
        <f t="shared" si="43"/>
        <v>1-4-1S83°S撚</v>
      </c>
      <c r="AU326" s="1136" t="s">
        <v>15732</v>
      </c>
      <c r="AV326" s="1136" t="str">
        <f t="shared" si="44"/>
        <v>108.7.25</v>
      </c>
      <c r="AW326" s="1438">
        <f t="shared" si="45"/>
        <v>43671</v>
      </c>
    </row>
    <row r="327" spans="1:49">
      <c r="A327" s="1135" t="s">
        <v>2805</v>
      </c>
      <c r="B327" s="1135" t="s">
        <v>1917</v>
      </c>
      <c r="C327" s="1135">
        <v>500</v>
      </c>
      <c r="D327" s="1135">
        <v>1.756</v>
      </c>
      <c r="E327" s="1135" t="s">
        <v>15189</v>
      </c>
      <c r="F327" s="1135" t="s">
        <v>1078</v>
      </c>
      <c r="G327" s="1135" t="s">
        <v>1110</v>
      </c>
      <c r="H327" s="1135" t="s">
        <v>2806</v>
      </c>
      <c r="I327" s="1135" t="s">
        <v>126</v>
      </c>
      <c r="J327" s="1135">
        <v>0.6</v>
      </c>
      <c r="K327" s="1135" t="s">
        <v>2632</v>
      </c>
      <c r="L327" s="1135" t="s">
        <v>1919</v>
      </c>
      <c r="M327" s="1135">
        <v>73.8</v>
      </c>
      <c r="N327" s="1135" t="s">
        <v>1039</v>
      </c>
      <c r="O327" s="1135">
        <v>1.845</v>
      </c>
      <c r="P327" s="1135">
        <v>1.476</v>
      </c>
      <c r="Q327" s="1135" t="s">
        <v>1358</v>
      </c>
      <c r="R327" s="1135">
        <v>18.5</v>
      </c>
      <c r="T327" s="1135">
        <v>21</v>
      </c>
      <c r="U327" s="1135">
        <v>3.8</v>
      </c>
      <c r="V327" s="1135" t="s">
        <v>663</v>
      </c>
      <c r="W327" s="1135">
        <v>110</v>
      </c>
      <c r="X327" s="1135">
        <v>85</v>
      </c>
      <c r="Y327" s="1135">
        <v>1.9</v>
      </c>
      <c r="Z327" s="1135">
        <v>4</v>
      </c>
      <c r="AA327" s="1135" t="s">
        <v>2807</v>
      </c>
      <c r="AH327" s="1135" t="s">
        <v>1315</v>
      </c>
      <c r="AM327" s="1136" t="s">
        <v>9795</v>
      </c>
      <c r="AN327" s="1136" t="s">
        <v>9796</v>
      </c>
      <c r="AO327" s="1136">
        <f t="shared" si="38"/>
        <v>500</v>
      </c>
      <c r="AP327" s="1136">
        <f t="shared" si="39"/>
        <v>1.756</v>
      </c>
      <c r="AQ327" s="1136" t="str">
        <f t="shared" si="40"/>
        <v>1-5-1S83°</v>
      </c>
      <c r="AR327" s="1136" t="str">
        <f t="shared" si="41"/>
        <v>30</v>
      </c>
      <c r="AS327" s="1136" t="str">
        <f t="shared" si="42"/>
        <v>234/234/OFF</v>
      </c>
      <c r="AT327" s="1136" t="str">
        <f t="shared" si="43"/>
        <v>1-5-1S83°</v>
      </c>
      <c r="AV327" s="1136" t="str">
        <f t="shared" si="44"/>
        <v>108.7.26</v>
      </c>
      <c r="AW327" s="1438">
        <f t="shared" si="45"/>
        <v>43672</v>
      </c>
    </row>
    <row r="328" spans="1:49">
      <c r="A328" s="1135" t="s">
        <v>2808</v>
      </c>
      <c r="B328" s="1135" t="s">
        <v>455</v>
      </c>
      <c r="C328" s="1135">
        <v>650</v>
      </c>
      <c r="D328" s="1135">
        <v>1.7</v>
      </c>
      <c r="E328" s="1135" t="s">
        <v>15183</v>
      </c>
      <c r="F328" s="1135" t="s">
        <v>1078</v>
      </c>
      <c r="G328" s="1135" t="s">
        <v>1861</v>
      </c>
      <c r="H328" s="1135" t="s">
        <v>2588</v>
      </c>
      <c r="I328" s="1135" t="s">
        <v>126</v>
      </c>
      <c r="J328" s="1135">
        <v>1</v>
      </c>
      <c r="K328" s="1135" t="s">
        <v>2809</v>
      </c>
      <c r="L328" s="1135" t="s">
        <v>1870</v>
      </c>
      <c r="M328" s="1135">
        <v>77</v>
      </c>
      <c r="N328" s="1135" t="s">
        <v>1039</v>
      </c>
      <c r="O328" s="1135">
        <v>1.925</v>
      </c>
      <c r="P328" s="1135">
        <v>1.54</v>
      </c>
      <c r="Q328" s="1135" t="s">
        <v>2501</v>
      </c>
      <c r="R328" s="1135">
        <v>24</v>
      </c>
      <c r="T328" s="1135">
        <v>9</v>
      </c>
      <c r="U328" s="1135">
        <v>2.2000000000000002</v>
      </c>
      <c r="V328" s="1135" t="s">
        <v>663</v>
      </c>
      <c r="W328" s="1135">
        <v>110</v>
      </c>
      <c r="X328" s="1135" t="s">
        <v>1224</v>
      </c>
      <c r="Y328" s="1135">
        <v>2.1</v>
      </c>
      <c r="Z328" s="1135">
        <v>2.5</v>
      </c>
      <c r="AA328" s="1135" t="s">
        <v>2810</v>
      </c>
      <c r="AB328" s="1135" t="s">
        <v>1075</v>
      </c>
      <c r="AH328" s="1135" t="s">
        <v>1315</v>
      </c>
      <c r="AM328" s="1136" t="s">
        <v>9797</v>
      </c>
      <c r="AN328" s="1136" t="s">
        <v>9798</v>
      </c>
      <c r="AO328" s="1136">
        <f t="shared" si="38"/>
        <v>650</v>
      </c>
      <c r="AP328" s="1136">
        <f t="shared" si="39"/>
        <v>1.7</v>
      </c>
      <c r="AQ328" s="1136" t="str">
        <f t="shared" si="40"/>
        <v>1-4-1S83°</v>
      </c>
      <c r="AR328" s="1136" t="str">
        <f t="shared" si="41"/>
        <v>30</v>
      </c>
      <c r="AS328" s="1136" t="str">
        <f t="shared" si="42"/>
        <v>257/257/165</v>
      </c>
      <c r="AT328" s="1136" t="str">
        <f t="shared" si="43"/>
        <v>1-4-1S83°</v>
      </c>
      <c r="AV328" s="1136" t="str">
        <f t="shared" si="44"/>
        <v>108.7.29</v>
      </c>
      <c r="AW328" s="1438">
        <f t="shared" si="45"/>
        <v>43675</v>
      </c>
    </row>
    <row r="329" spans="1:49">
      <c r="A329" s="1135" t="s">
        <v>2811</v>
      </c>
      <c r="B329" s="1135" t="s">
        <v>884</v>
      </c>
      <c r="C329" s="1135">
        <v>550</v>
      </c>
      <c r="D329" s="1135">
        <v>1.77</v>
      </c>
      <c r="E329" s="1135" t="s">
        <v>15189</v>
      </c>
      <c r="F329" s="1135" t="s">
        <v>1048</v>
      </c>
      <c r="G329" s="1135" t="s">
        <v>1034</v>
      </c>
      <c r="H329" s="1135" t="s">
        <v>1111</v>
      </c>
      <c r="I329" s="1135" t="s">
        <v>639</v>
      </c>
      <c r="J329" s="1135">
        <v>1</v>
      </c>
      <c r="K329" s="1135" t="s">
        <v>2812</v>
      </c>
      <c r="L329" s="1135" t="s">
        <v>2618</v>
      </c>
      <c r="M329" s="1135">
        <v>79</v>
      </c>
      <c r="N329" s="1135" t="s">
        <v>1039</v>
      </c>
      <c r="O329" s="1135">
        <v>1.9750000000000001</v>
      </c>
      <c r="P329" s="1135">
        <v>1.58</v>
      </c>
      <c r="Q329" s="1135" t="s">
        <v>1106</v>
      </c>
      <c r="R329" s="1135">
        <v>25</v>
      </c>
      <c r="T329" s="1135">
        <v>9.6</v>
      </c>
      <c r="U329" s="1135">
        <v>6.8</v>
      </c>
      <c r="V329" s="1135" t="s">
        <v>663</v>
      </c>
      <c r="W329" s="1135">
        <v>135</v>
      </c>
      <c r="X329" s="1135">
        <v>65</v>
      </c>
      <c r="Y329" s="1135">
        <v>1.4</v>
      </c>
      <c r="Z329" s="1135">
        <v>4</v>
      </c>
      <c r="AA329" s="1135" t="s">
        <v>1258</v>
      </c>
      <c r="AH329" s="1135" t="s">
        <v>1542</v>
      </c>
      <c r="AM329" s="1136" t="s">
        <v>9799</v>
      </c>
      <c r="AN329" s="1136" t="s">
        <v>9800</v>
      </c>
      <c r="AO329" s="1136">
        <f t="shared" si="38"/>
        <v>550</v>
      </c>
      <c r="AP329" s="1136">
        <f t="shared" si="39"/>
        <v>1.77</v>
      </c>
      <c r="AQ329" s="1136" t="str">
        <f t="shared" si="40"/>
        <v>1-5-1S83°</v>
      </c>
      <c r="AR329" s="1136" t="str">
        <f t="shared" si="41"/>
        <v>31</v>
      </c>
      <c r="AS329" s="1136" t="str">
        <f t="shared" si="42"/>
        <v>200/200/OFF</v>
      </c>
      <c r="AT329" s="1136" t="str">
        <f t="shared" si="43"/>
        <v>1-5-1S83°</v>
      </c>
      <c r="AV329" s="1136" t="str">
        <f t="shared" si="44"/>
        <v>108.8.7</v>
      </c>
      <c r="AW329" s="1438">
        <f t="shared" si="45"/>
        <v>43684</v>
      </c>
    </row>
    <row r="330" spans="1:49">
      <c r="A330" s="1135" t="s">
        <v>2813</v>
      </c>
      <c r="B330" s="1135" t="s">
        <v>455</v>
      </c>
      <c r="C330" s="1135">
        <v>750</v>
      </c>
      <c r="D330" s="1135">
        <v>1.7050000000000001</v>
      </c>
      <c r="E330" s="1135" t="s">
        <v>15183</v>
      </c>
      <c r="F330" s="1135" t="s">
        <v>1867</v>
      </c>
      <c r="G330" s="1135" t="s">
        <v>1861</v>
      </c>
      <c r="H330" s="1135" t="s">
        <v>2786</v>
      </c>
      <c r="I330" s="1135" t="s">
        <v>126</v>
      </c>
      <c r="J330" s="1135">
        <v>0.9</v>
      </c>
      <c r="K330" s="1135" t="s">
        <v>2622</v>
      </c>
      <c r="L330" s="1135" t="s">
        <v>2524</v>
      </c>
      <c r="M330" s="1135">
        <v>75</v>
      </c>
      <c r="N330" s="1135" t="s">
        <v>1039</v>
      </c>
      <c r="O330" s="1135">
        <v>1.875</v>
      </c>
      <c r="P330" s="1135">
        <v>1.5</v>
      </c>
      <c r="Q330" s="1135" t="s">
        <v>1050</v>
      </c>
      <c r="R330" s="1135">
        <v>23</v>
      </c>
      <c r="T330" s="1135">
        <v>19</v>
      </c>
      <c r="U330" s="1135">
        <v>3.8</v>
      </c>
      <c r="V330" s="1135" t="s">
        <v>663</v>
      </c>
      <c r="W330" s="1135">
        <v>110</v>
      </c>
      <c r="X330" s="1135">
        <v>70</v>
      </c>
      <c r="Y330" s="1135">
        <v>2</v>
      </c>
      <c r="Z330" s="1135">
        <v>4.5</v>
      </c>
      <c r="AA330" s="1135" t="s">
        <v>2810</v>
      </c>
      <c r="AH330" s="1135" t="s">
        <v>2814</v>
      </c>
      <c r="AM330" s="1136" t="s">
        <v>9801</v>
      </c>
      <c r="AN330" s="1136" t="s">
        <v>9802</v>
      </c>
      <c r="AO330" s="1136">
        <f t="shared" si="38"/>
        <v>750</v>
      </c>
      <c r="AP330" s="1136">
        <f t="shared" si="39"/>
        <v>1.7050000000000001</v>
      </c>
      <c r="AQ330" s="1136" t="str">
        <f t="shared" si="40"/>
        <v>1-4-1S83°</v>
      </c>
      <c r="AR330" s="1136" t="str">
        <f t="shared" si="41"/>
        <v>30.2</v>
      </c>
      <c r="AS330" s="1136" t="str">
        <f t="shared" si="42"/>
        <v>271/271/OFF</v>
      </c>
      <c r="AT330" s="1136" t="str">
        <f t="shared" si="43"/>
        <v>1-4-1S83°</v>
      </c>
      <c r="AV330" s="1136" t="str">
        <f t="shared" si="44"/>
        <v>108.7.29</v>
      </c>
      <c r="AW330" s="1438">
        <f t="shared" si="45"/>
        <v>43675</v>
      </c>
    </row>
    <row r="331" spans="1:49">
      <c r="A331" s="1135" t="s">
        <v>2815</v>
      </c>
      <c r="B331" s="1135" t="s">
        <v>455</v>
      </c>
      <c r="C331" s="1135">
        <v>750</v>
      </c>
      <c r="D331" s="1135">
        <v>1.7050000000000001</v>
      </c>
      <c r="E331" s="1135" t="s">
        <v>15183</v>
      </c>
      <c r="F331" s="1135" t="s">
        <v>1867</v>
      </c>
      <c r="G331" s="1135" t="s">
        <v>1861</v>
      </c>
      <c r="H331" s="1135" t="s">
        <v>1969</v>
      </c>
      <c r="I331" s="1135" t="s">
        <v>126</v>
      </c>
      <c r="J331" s="1135">
        <v>0.9</v>
      </c>
      <c r="K331" s="1135" t="s">
        <v>2816</v>
      </c>
      <c r="L331" s="1135" t="s">
        <v>2524</v>
      </c>
      <c r="M331" s="1135">
        <v>75</v>
      </c>
      <c r="N331" s="1135" t="s">
        <v>1039</v>
      </c>
      <c r="O331" s="1135">
        <v>1.875</v>
      </c>
      <c r="P331" s="1135">
        <v>1.5</v>
      </c>
      <c r="Q331" s="1135" t="s">
        <v>1040</v>
      </c>
      <c r="R331" s="1135">
        <v>23</v>
      </c>
      <c r="T331" s="1135">
        <v>19</v>
      </c>
      <c r="U331" s="1135">
        <v>3.8</v>
      </c>
      <c r="V331" s="1135" t="s">
        <v>663</v>
      </c>
      <c r="W331" s="1135">
        <v>110</v>
      </c>
      <c r="X331" s="1135">
        <v>70</v>
      </c>
      <c r="Y331" s="1135">
        <v>2</v>
      </c>
      <c r="Z331" s="1135">
        <v>4.5</v>
      </c>
      <c r="AA331" s="1135" t="s">
        <v>2817</v>
      </c>
      <c r="AH331" s="1135" t="s">
        <v>969</v>
      </c>
      <c r="AM331" s="1136" t="s">
        <v>9803</v>
      </c>
      <c r="AN331" s="1136" t="s">
        <v>9804</v>
      </c>
      <c r="AO331" s="1136">
        <f t="shared" ref="AO331:AO394" si="46">C331</f>
        <v>750</v>
      </c>
      <c r="AP331" s="1136">
        <f t="shared" ref="AP331:AP394" si="47">D331</f>
        <v>1.7050000000000001</v>
      </c>
      <c r="AQ331" s="1136" t="str">
        <f t="shared" ref="AQ331:AQ394" si="48">E331</f>
        <v>1-4-1S83°</v>
      </c>
      <c r="AR331" s="1136" t="str">
        <f t="shared" ref="AR331:AR394" si="49">F331</f>
        <v>30.2</v>
      </c>
      <c r="AS331" s="1136" t="str">
        <f t="shared" ref="AS331:AS394" si="50">H331</f>
        <v>267/267/OFF</v>
      </c>
      <c r="AT331" s="1136" t="str">
        <f t="shared" ref="AT331:AT394" si="51">E331</f>
        <v>1-4-1S83°</v>
      </c>
      <c r="AV331" s="1136" t="str">
        <f t="shared" si="44"/>
        <v>108.8.10</v>
      </c>
      <c r="AW331" s="1438">
        <f t="shared" si="45"/>
        <v>43687</v>
      </c>
    </row>
    <row r="332" spans="1:49">
      <c r="A332" s="1135" t="s">
        <v>2818</v>
      </c>
      <c r="B332" s="1135" t="s">
        <v>1909</v>
      </c>
      <c r="C332" s="1135">
        <v>650</v>
      </c>
      <c r="D332" s="1135">
        <v>1.73</v>
      </c>
      <c r="E332" s="1135" t="s">
        <v>15192</v>
      </c>
      <c r="F332" s="1135" t="s">
        <v>1048</v>
      </c>
      <c r="G332" s="1135" t="s">
        <v>1861</v>
      </c>
      <c r="H332" s="1135" t="s">
        <v>2103</v>
      </c>
      <c r="I332" s="1135" t="s">
        <v>126</v>
      </c>
      <c r="J332" s="1135">
        <v>0.8</v>
      </c>
      <c r="K332" s="1135" t="s">
        <v>2783</v>
      </c>
      <c r="L332" s="1135" t="s">
        <v>2303</v>
      </c>
      <c r="M332" s="1135">
        <v>75.099999999999994</v>
      </c>
      <c r="N332" s="1135" t="s">
        <v>1039</v>
      </c>
      <c r="O332" s="1135">
        <v>1.8774999999999999</v>
      </c>
      <c r="P332" s="1135">
        <v>1.502</v>
      </c>
      <c r="Q332" s="1135" t="s">
        <v>1371</v>
      </c>
      <c r="R332" s="1135">
        <v>19</v>
      </c>
      <c r="T332" s="1135">
        <v>21</v>
      </c>
      <c r="U332" s="1135">
        <v>3.5</v>
      </c>
      <c r="V332" s="1135" t="s">
        <v>663</v>
      </c>
      <c r="W332" s="1135">
        <v>110</v>
      </c>
      <c r="X332" s="1135">
        <v>65</v>
      </c>
      <c r="Y332" s="1135">
        <v>1.6</v>
      </c>
      <c r="Z332" s="1135">
        <v>4</v>
      </c>
      <c r="AA332" s="1135" t="s">
        <v>2819</v>
      </c>
      <c r="AH332" s="1135" t="s">
        <v>843</v>
      </c>
      <c r="AM332" s="1136" t="s">
        <v>9805</v>
      </c>
      <c r="AN332" s="1136" t="s">
        <v>9806</v>
      </c>
      <c r="AO332" s="1136">
        <f t="shared" si="46"/>
        <v>650</v>
      </c>
      <c r="AP332" s="1136">
        <f t="shared" si="47"/>
        <v>1.73</v>
      </c>
      <c r="AQ332" s="1136" t="str">
        <f t="shared" si="48"/>
        <v>1-4-1S91°</v>
      </c>
      <c r="AR332" s="1136" t="str">
        <f t="shared" si="49"/>
        <v>31</v>
      </c>
      <c r="AS332" s="1136" t="str">
        <f t="shared" si="50"/>
        <v>265/265/OFF</v>
      </c>
      <c r="AT332" s="1136" t="str">
        <f t="shared" si="51"/>
        <v>1-4-1S91°</v>
      </c>
      <c r="AV332" s="1136" t="str">
        <f t="shared" si="44"/>
        <v>108.8.9</v>
      </c>
      <c r="AW332" s="1438">
        <f t="shared" si="45"/>
        <v>43686</v>
      </c>
    </row>
    <row r="333" spans="1:49">
      <c r="A333" s="1135" t="s">
        <v>2820</v>
      </c>
      <c r="B333" s="1135" t="s">
        <v>455</v>
      </c>
      <c r="C333" s="1135">
        <v>650</v>
      </c>
      <c r="D333" s="1135">
        <v>1.7</v>
      </c>
      <c r="E333" s="1135" t="s">
        <v>15183</v>
      </c>
      <c r="F333" s="1135" t="s">
        <v>1078</v>
      </c>
      <c r="G333" s="1135" t="s">
        <v>1861</v>
      </c>
      <c r="H333" s="1135" t="s">
        <v>2588</v>
      </c>
      <c r="I333" s="1135" t="s">
        <v>126</v>
      </c>
      <c r="J333" s="1135">
        <v>1</v>
      </c>
      <c r="K333" s="1135" t="s">
        <v>2534</v>
      </c>
      <c r="L333" s="1135" t="s">
        <v>1870</v>
      </c>
      <c r="M333" s="1135">
        <v>77</v>
      </c>
      <c r="N333" s="1135" t="s">
        <v>1039</v>
      </c>
      <c r="O333" s="1135">
        <v>1.925</v>
      </c>
      <c r="P333" s="1135">
        <v>1.54</v>
      </c>
      <c r="Q333" s="1135" t="s">
        <v>2501</v>
      </c>
      <c r="R333" s="1135">
        <v>24</v>
      </c>
      <c r="T333" s="1135">
        <v>9</v>
      </c>
      <c r="U333" s="1135">
        <v>2.2000000000000002</v>
      </c>
      <c r="V333" s="1135" t="s">
        <v>663</v>
      </c>
      <c r="W333" s="1135">
        <v>110</v>
      </c>
      <c r="X333" s="1135" t="s">
        <v>1224</v>
      </c>
      <c r="Y333" s="1135">
        <v>2.1</v>
      </c>
      <c r="Z333" s="1135">
        <v>2.5</v>
      </c>
      <c r="AA333" s="1135" t="s">
        <v>2819</v>
      </c>
      <c r="AB333" s="1135" t="s">
        <v>1075</v>
      </c>
      <c r="AH333" s="1135" t="s">
        <v>1546</v>
      </c>
      <c r="AM333" s="1136" t="s">
        <v>9807</v>
      </c>
      <c r="AN333" s="1136" t="s">
        <v>9808</v>
      </c>
      <c r="AO333" s="1136">
        <f t="shared" si="46"/>
        <v>650</v>
      </c>
      <c r="AP333" s="1136">
        <f t="shared" si="47"/>
        <v>1.7</v>
      </c>
      <c r="AQ333" s="1136" t="str">
        <f t="shared" si="48"/>
        <v>1-4-1S83°</v>
      </c>
      <c r="AR333" s="1136" t="str">
        <f t="shared" si="49"/>
        <v>30</v>
      </c>
      <c r="AS333" s="1136" t="str">
        <f t="shared" si="50"/>
        <v>257/257/165</v>
      </c>
      <c r="AT333" s="1136" t="str">
        <f t="shared" si="51"/>
        <v>1-4-1S83°</v>
      </c>
      <c r="AV333" s="1136" t="str">
        <f t="shared" si="44"/>
        <v>108.8.9</v>
      </c>
      <c r="AW333" s="1438">
        <f t="shared" si="45"/>
        <v>43686</v>
      </c>
    </row>
    <row r="334" spans="1:49">
      <c r="A334" s="1135" t="s">
        <v>2821</v>
      </c>
      <c r="B334" s="1135" t="s">
        <v>1997</v>
      </c>
      <c r="C334" s="1135">
        <v>620</v>
      </c>
      <c r="D334" s="1135">
        <v>1.68</v>
      </c>
      <c r="E334" s="1135" t="s">
        <v>15183</v>
      </c>
      <c r="F334" s="1135" t="s">
        <v>1069</v>
      </c>
      <c r="G334" s="1135" t="s">
        <v>1961</v>
      </c>
      <c r="H334" s="1135" t="s">
        <v>1239</v>
      </c>
      <c r="I334" s="1135" t="s">
        <v>126</v>
      </c>
      <c r="J334" s="1135">
        <v>0.7</v>
      </c>
      <c r="K334" s="1135" t="s">
        <v>2705</v>
      </c>
      <c r="L334" s="1135" t="s">
        <v>1999</v>
      </c>
      <c r="M334" s="1135">
        <v>74</v>
      </c>
      <c r="N334" s="1135" t="s">
        <v>1039</v>
      </c>
      <c r="O334" s="1135">
        <v>1.85</v>
      </c>
      <c r="P334" s="1135">
        <v>1.48</v>
      </c>
      <c r="Q334" s="1135" t="s">
        <v>2706</v>
      </c>
      <c r="R334" s="1135">
        <v>26</v>
      </c>
      <c r="T334" s="1135">
        <v>13.8</v>
      </c>
      <c r="U334" s="1135">
        <v>5.0999999999999996</v>
      </c>
      <c r="V334" s="1135" t="s">
        <v>663</v>
      </c>
      <c r="W334" s="1135">
        <v>100</v>
      </c>
      <c r="X334" s="1135">
        <v>60</v>
      </c>
      <c r="Y334" s="1135">
        <v>1.8</v>
      </c>
      <c r="Z334" s="1135" t="s">
        <v>2707</v>
      </c>
      <c r="AA334" s="1135" t="s">
        <v>2819</v>
      </c>
      <c r="AH334" s="1135" t="s">
        <v>1088</v>
      </c>
      <c r="AM334" s="1136" t="s">
        <v>9809</v>
      </c>
      <c r="AN334" s="1136" t="s">
        <v>9810</v>
      </c>
      <c r="AO334" s="1136">
        <f t="shared" si="46"/>
        <v>620</v>
      </c>
      <c r="AP334" s="1136">
        <f t="shared" si="47"/>
        <v>1.68</v>
      </c>
      <c r="AQ334" s="1136" t="str">
        <f t="shared" si="48"/>
        <v>1-4-1S83°</v>
      </c>
      <c r="AR334" s="1136" t="str">
        <f t="shared" si="49"/>
        <v>31.5</v>
      </c>
      <c r="AS334" s="1136" t="str">
        <f t="shared" si="50"/>
        <v>235/235/OFF</v>
      </c>
      <c r="AT334" s="1136" t="str">
        <f t="shared" si="51"/>
        <v>1-4-1S83°</v>
      </c>
      <c r="AV334" s="1136" t="str">
        <f t="shared" si="44"/>
        <v>108.8.9</v>
      </c>
      <c r="AW334" s="1438">
        <f t="shared" si="45"/>
        <v>43686</v>
      </c>
    </row>
    <row r="335" spans="1:49">
      <c r="A335" s="1135" t="s">
        <v>2822</v>
      </c>
      <c r="B335" s="1135" t="s">
        <v>425</v>
      </c>
      <c r="C335" s="1135">
        <v>700</v>
      </c>
      <c r="D335" s="1135">
        <v>1.7749999999999999</v>
      </c>
      <c r="E335" s="1135" t="s">
        <v>15183</v>
      </c>
      <c r="F335" s="1135" t="s">
        <v>1991</v>
      </c>
      <c r="G335" s="1135" t="s">
        <v>1861</v>
      </c>
      <c r="H335" s="1135" t="s">
        <v>2494</v>
      </c>
      <c r="I335" s="1135" t="s">
        <v>639</v>
      </c>
      <c r="J335" s="1135">
        <v>4</v>
      </c>
      <c r="K335" s="1135" t="s">
        <v>2823</v>
      </c>
      <c r="L335" s="1135" t="s">
        <v>2032</v>
      </c>
      <c r="M335" s="1135">
        <v>75.599999999999994</v>
      </c>
      <c r="N335" s="1135" t="s">
        <v>1039</v>
      </c>
      <c r="O335" s="1135">
        <v>1.89</v>
      </c>
      <c r="P335" s="1135">
        <v>1.512</v>
      </c>
      <c r="Q335" s="1135" t="s">
        <v>2495</v>
      </c>
      <c r="R335" s="1135">
        <v>18.600000000000001</v>
      </c>
      <c r="T335" s="1135">
        <v>18.8</v>
      </c>
      <c r="U335" s="1135">
        <v>2.9</v>
      </c>
      <c r="V335" s="1135" t="s">
        <v>663</v>
      </c>
      <c r="W335" s="1135">
        <v>150</v>
      </c>
      <c r="X335" s="1135" t="s">
        <v>2496</v>
      </c>
      <c r="Y335" s="1135">
        <v>2.1</v>
      </c>
      <c r="Z335" s="1135">
        <v>4</v>
      </c>
      <c r="AA335" s="1135" t="s">
        <v>1263</v>
      </c>
      <c r="AB335" s="1135" t="s">
        <v>1075</v>
      </c>
      <c r="AH335" s="1135" t="s">
        <v>488</v>
      </c>
      <c r="AM335" s="1136" t="s">
        <v>9811</v>
      </c>
      <c r="AN335" s="1136" t="s">
        <v>9812</v>
      </c>
      <c r="AO335" s="1136">
        <f t="shared" si="46"/>
        <v>700</v>
      </c>
      <c r="AP335" s="1136">
        <f t="shared" si="47"/>
        <v>1.7749999999999999</v>
      </c>
      <c r="AQ335" s="1136" t="str">
        <f t="shared" si="48"/>
        <v>1-4-1S83°</v>
      </c>
      <c r="AR335" s="1136" t="str">
        <f t="shared" si="49"/>
        <v>30.8</v>
      </c>
      <c r="AS335" s="1136" t="str">
        <f t="shared" si="50"/>
        <v>290/290/149</v>
      </c>
      <c r="AT335" s="1136" t="str">
        <f t="shared" si="51"/>
        <v>1-4-1S83°</v>
      </c>
      <c r="AV335" s="1136" t="str">
        <f t="shared" si="44"/>
        <v>108.8.12</v>
      </c>
      <c r="AW335" s="1438">
        <f t="shared" si="45"/>
        <v>43689</v>
      </c>
    </row>
    <row r="336" spans="1:49">
      <c r="A336" s="1135" t="s">
        <v>2824</v>
      </c>
      <c r="B336" s="1135" t="s">
        <v>2825</v>
      </c>
      <c r="C336" s="1135">
        <v>800</v>
      </c>
      <c r="D336" s="1135">
        <v>1.78</v>
      </c>
      <c r="E336" s="1135" t="s">
        <v>15186</v>
      </c>
      <c r="F336" s="1135" t="s">
        <v>1048</v>
      </c>
      <c r="G336" s="1135" t="s">
        <v>1861</v>
      </c>
      <c r="H336" s="1135" t="s">
        <v>2826</v>
      </c>
      <c r="I336" s="1135" t="s">
        <v>126</v>
      </c>
      <c r="J336" s="1135">
        <v>1.9</v>
      </c>
      <c r="K336" s="1135" t="s">
        <v>2827</v>
      </c>
      <c r="L336" s="1135" t="s">
        <v>2828</v>
      </c>
      <c r="M336" s="1135">
        <v>76</v>
      </c>
      <c r="N336" s="1135" t="s">
        <v>1039</v>
      </c>
      <c r="O336" s="1135">
        <v>1.9000000000000001</v>
      </c>
      <c r="P336" s="1135">
        <v>1.52</v>
      </c>
      <c r="Q336" s="1135" t="s">
        <v>1082</v>
      </c>
      <c r="R336" s="1135">
        <v>22.3</v>
      </c>
      <c r="T336" s="1135">
        <v>20</v>
      </c>
      <c r="U336" s="1135">
        <v>2.2999999999999998</v>
      </c>
      <c r="V336" s="1135" t="s">
        <v>663</v>
      </c>
      <c r="W336" s="1135">
        <v>80</v>
      </c>
      <c r="X336" s="1135">
        <v>20</v>
      </c>
      <c r="Y336" s="1135">
        <v>1</v>
      </c>
      <c r="Z336" s="1135">
        <v>3.5</v>
      </c>
      <c r="AA336" s="1135" t="s">
        <v>2829</v>
      </c>
      <c r="AH336" s="1135" t="s">
        <v>872</v>
      </c>
      <c r="AM336" s="1136" t="s">
        <v>9813</v>
      </c>
      <c r="AN336" s="1136" t="s">
        <v>9814</v>
      </c>
      <c r="AO336" s="1136">
        <f t="shared" si="46"/>
        <v>800</v>
      </c>
      <c r="AP336" s="1136">
        <f t="shared" si="47"/>
        <v>1.78</v>
      </c>
      <c r="AQ336" s="1136" t="str">
        <f t="shared" si="48"/>
        <v>1-4-1S83°S撚</v>
      </c>
      <c r="AR336" s="1136" t="str">
        <f t="shared" si="49"/>
        <v>31</v>
      </c>
      <c r="AS336" s="1136" t="str">
        <f t="shared" si="50"/>
        <v>280/280/165</v>
      </c>
      <c r="AT336" s="1136" t="str">
        <f t="shared" si="51"/>
        <v>1-4-1S83°S撚</v>
      </c>
      <c r="AU336" s="1136" t="s">
        <v>15732</v>
      </c>
      <c r="AV336" s="1136" t="str">
        <f t="shared" si="44"/>
        <v>108.8.13</v>
      </c>
      <c r="AW336" s="1438">
        <f t="shared" si="45"/>
        <v>43690</v>
      </c>
    </row>
    <row r="337" spans="1:49">
      <c r="A337" s="1135" t="s">
        <v>2830</v>
      </c>
      <c r="B337" s="1135" t="s">
        <v>425</v>
      </c>
      <c r="C337" s="1135" t="s">
        <v>2831</v>
      </c>
      <c r="D337" s="1135">
        <v>1.76</v>
      </c>
      <c r="E337" s="1135" t="s">
        <v>15185</v>
      </c>
      <c r="F337" s="1135" t="s">
        <v>1078</v>
      </c>
      <c r="G337" s="1135" t="s">
        <v>1861</v>
      </c>
      <c r="H337" s="1135" t="s">
        <v>2832</v>
      </c>
      <c r="I337" s="1135" t="s">
        <v>663</v>
      </c>
      <c r="J337" s="1135">
        <v>0</v>
      </c>
      <c r="K337" s="1135" t="s">
        <v>2799</v>
      </c>
      <c r="L337" s="1135" t="s">
        <v>2032</v>
      </c>
      <c r="M337" s="1135">
        <v>75</v>
      </c>
      <c r="N337" s="1135" t="s">
        <v>1039</v>
      </c>
      <c r="O337" s="1135">
        <v>1.875</v>
      </c>
      <c r="P337" s="1135">
        <v>1.5</v>
      </c>
      <c r="Q337" s="1135" t="s">
        <v>1055</v>
      </c>
      <c r="R337" s="1135">
        <v>23.5</v>
      </c>
      <c r="T337" s="1135">
        <v>20.5</v>
      </c>
      <c r="U337" s="1135">
        <v>1.5</v>
      </c>
      <c r="V337" s="1135" t="s">
        <v>663</v>
      </c>
      <c r="W337" s="1135" t="s">
        <v>663</v>
      </c>
      <c r="X337" s="1135" t="s">
        <v>663</v>
      </c>
      <c r="Y337" s="1135">
        <v>1.5</v>
      </c>
      <c r="Z337" s="1135" t="s">
        <v>1463</v>
      </c>
      <c r="AA337" s="1135" t="s">
        <v>2833</v>
      </c>
      <c r="AH337" s="1135" t="s">
        <v>1042</v>
      </c>
      <c r="AM337" s="1136" t="s">
        <v>9815</v>
      </c>
      <c r="AN337" s="1136" t="s">
        <v>9816</v>
      </c>
      <c r="AO337" s="1136" t="str">
        <f t="shared" si="46"/>
        <v>750↓680</v>
      </c>
      <c r="AP337" s="1136">
        <f t="shared" si="47"/>
        <v>1.76</v>
      </c>
      <c r="AQ337" s="1136" t="str">
        <f t="shared" si="48"/>
        <v>2-5-1S83°</v>
      </c>
      <c r="AR337" s="1136" t="str">
        <f t="shared" si="49"/>
        <v>30</v>
      </c>
      <c r="AS337" s="1136" t="str">
        <f t="shared" si="50"/>
        <v>185/161</v>
      </c>
      <c r="AT337" s="1136" t="str">
        <f t="shared" si="51"/>
        <v>2-5-1S83°</v>
      </c>
      <c r="AV337" s="1136" t="str">
        <f t="shared" si="44"/>
        <v>108.8.26</v>
      </c>
      <c r="AW337" s="1438">
        <f t="shared" si="45"/>
        <v>43703</v>
      </c>
    </row>
    <row r="338" spans="1:49">
      <c r="A338" s="1135" t="s">
        <v>2834</v>
      </c>
      <c r="B338" s="1135" t="s">
        <v>2825</v>
      </c>
      <c r="C338" s="1135">
        <v>800</v>
      </c>
      <c r="D338" s="1135">
        <v>1.78</v>
      </c>
      <c r="E338" s="1135" t="s">
        <v>15186</v>
      </c>
      <c r="F338" s="1135" t="s">
        <v>1048</v>
      </c>
      <c r="G338" s="1135" t="s">
        <v>1861</v>
      </c>
      <c r="H338" s="1135" t="s">
        <v>2826</v>
      </c>
      <c r="I338" s="1135" t="s">
        <v>126</v>
      </c>
      <c r="J338" s="1135">
        <v>1.9</v>
      </c>
      <c r="K338" s="1135" t="s">
        <v>2835</v>
      </c>
      <c r="L338" s="1135" t="s">
        <v>2828</v>
      </c>
      <c r="M338" s="1135">
        <v>76</v>
      </c>
      <c r="N338" s="1135" t="s">
        <v>1039</v>
      </c>
      <c r="O338" s="1135">
        <v>1.9000000000000001</v>
      </c>
      <c r="P338" s="1135">
        <v>1.52</v>
      </c>
      <c r="Q338" s="1135" t="s">
        <v>1055</v>
      </c>
      <c r="R338" s="1135">
        <v>22.3</v>
      </c>
      <c r="T338" s="1135">
        <v>20</v>
      </c>
      <c r="U338" s="1135">
        <v>2.2999999999999998</v>
      </c>
      <c r="V338" s="1135" t="s">
        <v>663</v>
      </c>
      <c r="W338" s="1135">
        <v>80</v>
      </c>
      <c r="X338" s="1135">
        <v>20</v>
      </c>
      <c r="Y338" s="1135">
        <v>1</v>
      </c>
      <c r="Z338" s="1135">
        <v>3.5</v>
      </c>
      <c r="AA338" s="1135" t="s">
        <v>2836</v>
      </c>
      <c r="AH338" s="1135" t="s">
        <v>1280</v>
      </c>
      <c r="AM338" s="1136" t="s">
        <v>9817</v>
      </c>
      <c r="AN338" s="1136" t="s">
        <v>9818</v>
      </c>
      <c r="AO338" s="1136">
        <f t="shared" si="46"/>
        <v>800</v>
      </c>
      <c r="AP338" s="1136">
        <f t="shared" si="47"/>
        <v>1.78</v>
      </c>
      <c r="AQ338" s="1136" t="str">
        <f t="shared" si="48"/>
        <v>1-4-1S83°S撚</v>
      </c>
      <c r="AR338" s="1136" t="str">
        <f t="shared" si="49"/>
        <v>31</v>
      </c>
      <c r="AS338" s="1136" t="str">
        <f t="shared" si="50"/>
        <v>280/280/165</v>
      </c>
      <c r="AT338" s="1136" t="str">
        <f t="shared" si="51"/>
        <v>1-4-1S83°S撚</v>
      </c>
      <c r="AU338" s="1136" t="s">
        <v>15732</v>
      </c>
      <c r="AV338" s="1136" t="str">
        <f t="shared" si="44"/>
        <v>108.8.21</v>
      </c>
      <c r="AW338" s="1438">
        <f t="shared" si="45"/>
        <v>43698</v>
      </c>
    </row>
    <row r="339" spans="1:49">
      <c r="A339" s="1135" t="s">
        <v>2837</v>
      </c>
      <c r="B339" s="1135" t="s">
        <v>455</v>
      </c>
      <c r="C339" s="1135">
        <v>750</v>
      </c>
      <c r="D339" s="1135">
        <v>1.6950000000000001</v>
      </c>
      <c r="E339" s="1135" t="s">
        <v>15183</v>
      </c>
      <c r="F339" s="1135" t="s">
        <v>1867</v>
      </c>
      <c r="G339" s="1135" t="s">
        <v>1861</v>
      </c>
      <c r="H339" s="1135" t="s">
        <v>1969</v>
      </c>
      <c r="I339" s="1135" t="s">
        <v>126</v>
      </c>
      <c r="J339" s="1135">
        <v>0.9</v>
      </c>
      <c r="K339" s="1135" t="s">
        <v>2838</v>
      </c>
      <c r="L339" s="1135" t="s">
        <v>2559</v>
      </c>
      <c r="M339" s="1135">
        <v>75</v>
      </c>
      <c r="N339" s="1135" t="s">
        <v>1039</v>
      </c>
      <c r="O339" s="1135">
        <v>1.875</v>
      </c>
      <c r="P339" s="1135">
        <v>1.5</v>
      </c>
      <c r="Q339" s="1135" t="s">
        <v>1055</v>
      </c>
      <c r="R339" s="1135">
        <v>23</v>
      </c>
      <c r="T339" s="1135">
        <v>19</v>
      </c>
      <c r="U339" s="1135">
        <v>3.8</v>
      </c>
      <c r="V339" s="1135" t="s">
        <v>663</v>
      </c>
      <c r="W339" s="1135">
        <v>110</v>
      </c>
      <c r="X339" s="1135">
        <v>70</v>
      </c>
      <c r="Y339" s="1135">
        <v>2</v>
      </c>
      <c r="Z339" s="1135">
        <v>4.5</v>
      </c>
      <c r="AA339" s="1135" t="s">
        <v>2839</v>
      </c>
      <c r="AH339" s="1135" t="s">
        <v>630</v>
      </c>
      <c r="AM339" s="1136" t="s">
        <v>9819</v>
      </c>
      <c r="AN339" s="1136" t="s">
        <v>9820</v>
      </c>
      <c r="AO339" s="1136">
        <f t="shared" si="46"/>
        <v>750</v>
      </c>
      <c r="AP339" s="1136">
        <f t="shared" si="47"/>
        <v>1.6950000000000001</v>
      </c>
      <c r="AQ339" s="1136" t="str">
        <f t="shared" si="48"/>
        <v>1-4-1S83°</v>
      </c>
      <c r="AR339" s="1136" t="str">
        <f t="shared" si="49"/>
        <v>30.2</v>
      </c>
      <c r="AS339" s="1136" t="str">
        <f t="shared" si="50"/>
        <v>267/267/OFF</v>
      </c>
      <c r="AT339" s="1136" t="str">
        <f t="shared" si="51"/>
        <v>1-4-1S83°</v>
      </c>
      <c r="AV339" s="1136" t="str">
        <f t="shared" si="44"/>
        <v>108.8.29</v>
      </c>
      <c r="AW339" s="1438">
        <f t="shared" si="45"/>
        <v>43706</v>
      </c>
    </row>
    <row r="340" spans="1:49">
      <c r="A340" s="1135" t="s">
        <v>2840</v>
      </c>
      <c r="B340" s="1135" t="s">
        <v>799</v>
      </c>
      <c r="C340" s="1135">
        <v>700</v>
      </c>
      <c r="D340" s="1135">
        <v>1.748</v>
      </c>
      <c r="E340" s="1135" t="s">
        <v>15183</v>
      </c>
      <c r="F340" s="1135" t="s">
        <v>1078</v>
      </c>
      <c r="G340" s="1135">
        <v>5</v>
      </c>
      <c r="H340" s="1135" t="s">
        <v>1887</v>
      </c>
      <c r="I340" s="1135" t="s">
        <v>126</v>
      </c>
      <c r="J340" s="1135">
        <v>1.3</v>
      </c>
      <c r="K340" s="1135" t="s">
        <v>2841</v>
      </c>
      <c r="L340" s="1135" t="s">
        <v>2037</v>
      </c>
      <c r="M340" s="1135">
        <v>75</v>
      </c>
      <c r="N340" s="1135" t="s">
        <v>1039</v>
      </c>
      <c r="O340" s="1135">
        <v>1.875</v>
      </c>
      <c r="P340" s="1135">
        <v>1.5</v>
      </c>
      <c r="Q340" s="1135" t="s">
        <v>1040</v>
      </c>
      <c r="R340" s="1135">
        <v>22</v>
      </c>
      <c r="T340" s="1135">
        <v>24</v>
      </c>
      <c r="U340" s="1135">
        <v>4</v>
      </c>
      <c r="V340" s="1135" t="s">
        <v>663</v>
      </c>
      <c r="W340" s="1135">
        <v>100</v>
      </c>
      <c r="X340" s="1135">
        <v>45</v>
      </c>
      <c r="Y340" s="1135">
        <v>1.6</v>
      </c>
      <c r="Z340" s="1135">
        <v>5.5</v>
      </c>
      <c r="AA340" s="1135" t="s">
        <v>2842</v>
      </c>
      <c r="AH340" s="1135" t="s">
        <v>872</v>
      </c>
      <c r="AM340" s="1136" t="s">
        <v>9821</v>
      </c>
      <c r="AN340" s="1136" t="s">
        <v>9822</v>
      </c>
      <c r="AO340" s="1136">
        <f t="shared" si="46"/>
        <v>700</v>
      </c>
      <c r="AP340" s="1136">
        <f t="shared" si="47"/>
        <v>1.748</v>
      </c>
      <c r="AQ340" s="1136" t="str">
        <f t="shared" si="48"/>
        <v>1-4-1S83°</v>
      </c>
      <c r="AR340" s="1136" t="str">
        <f t="shared" si="49"/>
        <v>30</v>
      </c>
      <c r="AS340" s="1136" t="str">
        <f t="shared" si="50"/>
        <v>270/270/OFF</v>
      </c>
      <c r="AT340" s="1136" t="str">
        <f t="shared" si="51"/>
        <v>1-4-1S83°</v>
      </c>
      <c r="AV340" s="1136" t="str">
        <f t="shared" si="44"/>
        <v>108.8.30</v>
      </c>
      <c r="AW340" s="1438">
        <f t="shared" si="45"/>
        <v>43707</v>
      </c>
    </row>
    <row r="341" spans="1:49">
      <c r="A341" s="1135" t="s">
        <v>2843</v>
      </c>
      <c r="B341" s="1135" t="s">
        <v>1886</v>
      </c>
      <c r="C341" s="1135">
        <v>750</v>
      </c>
      <c r="D341" s="1135">
        <v>1.78</v>
      </c>
      <c r="E341" s="1135" t="s">
        <v>15183</v>
      </c>
      <c r="F341" s="1135" t="s">
        <v>1048</v>
      </c>
      <c r="G341" s="1135" t="s">
        <v>1861</v>
      </c>
      <c r="H341" s="1135" t="s">
        <v>2634</v>
      </c>
      <c r="I341" s="1135" t="s">
        <v>126</v>
      </c>
      <c r="J341" s="1135">
        <v>1.6</v>
      </c>
      <c r="K341" s="1135" t="s">
        <v>2844</v>
      </c>
      <c r="L341" s="1135" t="s">
        <v>2484</v>
      </c>
      <c r="M341" s="1135">
        <v>73</v>
      </c>
      <c r="N341" s="1135" t="s">
        <v>1039</v>
      </c>
      <c r="O341" s="1135">
        <v>1.8250000000000002</v>
      </c>
      <c r="P341" s="1135">
        <v>1.46</v>
      </c>
      <c r="Q341" s="1135" t="s">
        <v>1050</v>
      </c>
      <c r="R341" s="1135">
        <v>21.6</v>
      </c>
      <c r="T341" s="1135">
        <v>32</v>
      </c>
      <c r="U341" s="1135">
        <v>3.7</v>
      </c>
      <c r="V341" s="1135" t="s">
        <v>663</v>
      </c>
      <c r="W341" s="1135">
        <v>110</v>
      </c>
      <c r="X341" s="1135">
        <v>60</v>
      </c>
      <c r="Y341" s="1135">
        <v>1.5</v>
      </c>
      <c r="Z341" s="1135">
        <v>5.5</v>
      </c>
      <c r="AA341" s="1135" t="s">
        <v>2842</v>
      </c>
      <c r="AH341" s="1135" t="s">
        <v>1084</v>
      </c>
      <c r="AM341" s="1136" t="s">
        <v>9823</v>
      </c>
      <c r="AN341" s="1136" t="s">
        <v>9824</v>
      </c>
      <c r="AO341" s="1136">
        <f t="shared" si="46"/>
        <v>750</v>
      </c>
      <c r="AP341" s="1136">
        <f t="shared" si="47"/>
        <v>1.78</v>
      </c>
      <c r="AQ341" s="1136" t="str">
        <f t="shared" si="48"/>
        <v>1-4-1S83°</v>
      </c>
      <c r="AR341" s="1136" t="str">
        <f t="shared" si="49"/>
        <v>31</v>
      </c>
      <c r="AS341" s="1136" t="str">
        <f t="shared" si="50"/>
        <v>300/300/OFF</v>
      </c>
      <c r="AT341" s="1136" t="str">
        <f t="shared" si="51"/>
        <v>1-4-1S83°</v>
      </c>
      <c r="AV341" s="1136" t="str">
        <f t="shared" si="44"/>
        <v>108.8.30</v>
      </c>
      <c r="AW341" s="1438">
        <f t="shared" si="45"/>
        <v>43707</v>
      </c>
    </row>
    <row r="342" spans="1:49">
      <c r="A342" s="1135" t="s">
        <v>2845</v>
      </c>
      <c r="B342" s="1135" t="s">
        <v>455</v>
      </c>
      <c r="C342" s="1135">
        <v>650</v>
      </c>
      <c r="D342" s="1135">
        <v>1.7</v>
      </c>
      <c r="E342" s="1135" t="s">
        <v>15183</v>
      </c>
      <c r="F342" s="1135" t="s">
        <v>1078</v>
      </c>
      <c r="G342" s="1135" t="s">
        <v>1861</v>
      </c>
      <c r="H342" s="1135" t="s">
        <v>2588</v>
      </c>
      <c r="I342" s="1135" t="s">
        <v>126</v>
      </c>
      <c r="J342" s="1135">
        <v>1</v>
      </c>
      <c r="K342" s="1135" t="s">
        <v>2846</v>
      </c>
      <c r="L342" s="1135" t="s">
        <v>1870</v>
      </c>
      <c r="M342" s="1135">
        <v>77</v>
      </c>
      <c r="N342" s="1135" t="s">
        <v>1039</v>
      </c>
      <c r="O342" s="1135">
        <v>1.925</v>
      </c>
      <c r="P342" s="1135">
        <v>1.54</v>
      </c>
      <c r="Q342" s="1135" t="s">
        <v>2501</v>
      </c>
      <c r="R342" s="1135">
        <v>24</v>
      </c>
      <c r="T342" s="1135">
        <v>9</v>
      </c>
      <c r="U342" s="1135">
        <v>2.2000000000000002</v>
      </c>
      <c r="V342" s="1135" t="s">
        <v>663</v>
      </c>
      <c r="W342" s="1135">
        <v>110</v>
      </c>
      <c r="X342" s="1135" t="s">
        <v>1224</v>
      </c>
      <c r="Y342" s="1135">
        <v>2.1</v>
      </c>
      <c r="Z342" s="1135">
        <v>2.5</v>
      </c>
      <c r="AA342" s="1135" t="s">
        <v>2847</v>
      </c>
      <c r="AB342" s="1135" t="s">
        <v>1075</v>
      </c>
      <c r="AH342" s="1135" t="s">
        <v>969</v>
      </c>
      <c r="AM342" s="1136" t="s">
        <v>9825</v>
      </c>
      <c r="AN342" s="1136" t="s">
        <v>9826</v>
      </c>
      <c r="AO342" s="1136">
        <f t="shared" si="46"/>
        <v>650</v>
      </c>
      <c r="AP342" s="1136">
        <f t="shared" si="47"/>
        <v>1.7</v>
      </c>
      <c r="AQ342" s="1136" t="str">
        <f t="shared" si="48"/>
        <v>1-4-1S83°</v>
      </c>
      <c r="AR342" s="1136" t="str">
        <f t="shared" si="49"/>
        <v>30</v>
      </c>
      <c r="AS342" s="1136" t="str">
        <f t="shared" si="50"/>
        <v>257/257/165</v>
      </c>
      <c r="AT342" s="1136" t="str">
        <f t="shared" si="51"/>
        <v>1-4-1S83°</v>
      </c>
      <c r="AV342" s="1136" t="str">
        <f t="shared" si="44"/>
        <v>108.9.6</v>
      </c>
      <c r="AW342" s="1438">
        <f t="shared" si="45"/>
        <v>43714</v>
      </c>
    </row>
    <row r="343" spans="1:49">
      <c r="A343" s="1135" t="s">
        <v>2848</v>
      </c>
      <c r="B343" s="1135" t="s">
        <v>2223</v>
      </c>
      <c r="C343" s="1135">
        <v>600</v>
      </c>
      <c r="D343" s="1135">
        <v>1.74</v>
      </c>
      <c r="E343" s="1135" t="s">
        <v>15185</v>
      </c>
      <c r="F343" s="1135" t="s">
        <v>1048</v>
      </c>
      <c r="G343" s="1135" t="s">
        <v>1861</v>
      </c>
      <c r="H343" s="1135" t="s">
        <v>2695</v>
      </c>
      <c r="I343" s="1135" t="s">
        <v>1206</v>
      </c>
      <c r="J343" s="1135">
        <v>1.1000000000000001</v>
      </c>
      <c r="K343" s="1135" t="s">
        <v>2849</v>
      </c>
      <c r="L343" s="1135" t="s">
        <v>2850</v>
      </c>
      <c r="M343" s="1135">
        <v>76</v>
      </c>
      <c r="N343" s="1135" t="s">
        <v>1039</v>
      </c>
      <c r="O343" s="1135">
        <v>1.9000000000000001</v>
      </c>
      <c r="P343" s="1135">
        <v>1.52</v>
      </c>
      <c r="Q343" s="1135" t="s">
        <v>1358</v>
      </c>
      <c r="R343" s="1135">
        <v>22</v>
      </c>
      <c r="T343" s="1135">
        <v>15.5</v>
      </c>
      <c r="U343" s="1135">
        <v>2.9</v>
      </c>
      <c r="V343" s="1135" t="s">
        <v>663</v>
      </c>
      <c r="W343" s="1135">
        <v>105</v>
      </c>
      <c r="X343" s="1135">
        <v>85</v>
      </c>
      <c r="Y343" s="1135">
        <v>2.2000000000000002</v>
      </c>
      <c r="Z343" s="1135" t="s">
        <v>2851</v>
      </c>
      <c r="AA343" s="1135" t="s">
        <v>2852</v>
      </c>
      <c r="AH343" s="1135" t="s">
        <v>1580</v>
      </c>
      <c r="AM343" s="1136" t="s">
        <v>9827</v>
      </c>
      <c r="AN343" s="1136" t="s">
        <v>9828</v>
      </c>
      <c r="AO343" s="1136">
        <f t="shared" si="46"/>
        <v>600</v>
      </c>
      <c r="AP343" s="1136">
        <f t="shared" si="47"/>
        <v>1.74</v>
      </c>
      <c r="AQ343" s="1136" t="str">
        <f t="shared" si="48"/>
        <v>2-5-1S83°</v>
      </c>
      <c r="AR343" s="1136" t="str">
        <f t="shared" si="49"/>
        <v>31</v>
      </c>
      <c r="AS343" s="1136" t="str">
        <f t="shared" si="50"/>
        <v>178/145</v>
      </c>
      <c r="AT343" s="1136" t="str">
        <f t="shared" si="51"/>
        <v>2-5-1S83°</v>
      </c>
      <c r="AV343" s="1136" t="str">
        <f t="shared" si="44"/>
        <v>108.9.7</v>
      </c>
      <c r="AW343" s="1438">
        <f t="shared" si="45"/>
        <v>43715</v>
      </c>
    </row>
    <row r="344" spans="1:49">
      <c r="A344" s="1135" t="s">
        <v>2853</v>
      </c>
      <c r="B344" s="1135" t="s">
        <v>455</v>
      </c>
      <c r="C344" s="1135">
        <v>750</v>
      </c>
      <c r="D344" s="1135">
        <v>1.6950000000000001</v>
      </c>
      <c r="E344" s="1135" t="s">
        <v>15183</v>
      </c>
      <c r="F344" s="1135" t="s">
        <v>1867</v>
      </c>
      <c r="G344" s="1135" t="s">
        <v>1861</v>
      </c>
      <c r="H344" s="1135" t="s">
        <v>1969</v>
      </c>
      <c r="I344" s="1135" t="s">
        <v>126</v>
      </c>
      <c r="J344" s="1135">
        <v>0.9</v>
      </c>
      <c r="K344" s="1135" t="s">
        <v>2854</v>
      </c>
      <c r="L344" s="1135" t="s">
        <v>2559</v>
      </c>
      <c r="M344" s="1135">
        <v>75</v>
      </c>
      <c r="N344" s="1135" t="s">
        <v>1039</v>
      </c>
      <c r="O344" s="1135">
        <v>1.875</v>
      </c>
      <c r="P344" s="1135">
        <v>1.5</v>
      </c>
      <c r="Q344" s="1135" t="s">
        <v>1055</v>
      </c>
      <c r="R344" s="1135">
        <v>23</v>
      </c>
      <c r="T344" s="1135">
        <v>19</v>
      </c>
      <c r="U344" s="1135">
        <v>3.8</v>
      </c>
      <c r="V344" s="1135" t="s">
        <v>663</v>
      </c>
      <c r="W344" s="1135">
        <v>110</v>
      </c>
      <c r="X344" s="1135">
        <v>70</v>
      </c>
      <c r="Y344" s="1135">
        <v>2</v>
      </c>
      <c r="Z344" s="1135">
        <v>4.5</v>
      </c>
      <c r="AA344" s="1135" t="s">
        <v>2855</v>
      </c>
      <c r="AH344" s="1135" t="s">
        <v>1057</v>
      </c>
      <c r="AM344" s="1136" t="s">
        <v>9829</v>
      </c>
      <c r="AN344" s="1136" t="s">
        <v>9830</v>
      </c>
      <c r="AO344" s="1136">
        <f t="shared" si="46"/>
        <v>750</v>
      </c>
      <c r="AP344" s="1136">
        <f t="shared" si="47"/>
        <v>1.6950000000000001</v>
      </c>
      <c r="AQ344" s="1136" t="str">
        <f t="shared" si="48"/>
        <v>1-4-1S83°</v>
      </c>
      <c r="AR344" s="1136" t="str">
        <f t="shared" si="49"/>
        <v>30.2</v>
      </c>
      <c r="AS344" s="1136" t="str">
        <f t="shared" si="50"/>
        <v>267/267/OFF</v>
      </c>
      <c r="AT344" s="1136" t="str">
        <f t="shared" si="51"/>
        <v>1-4-1S83°</v>
      </c>
      <c r="AV344" s="1136" t="str">
        <f t="shared" si="44"/>
        <v>108.9.11</v>
      </c>
      <c r="AW344" s="1438">
        <f t="shared" si="45"/>
        <v>43719</v>
      </c>
    </row>
    <row r="345" spans="1:49">
      <c r="A345" s="1135" t="s">
        <v>2856</v>
      </c>
      <c r="B345" s="1135" t="s">
        <v>425</v>
      </c>
      <c r="C345" s="1135">
        <v>680</v>
      </c>
      <c r="D345" s="1135">
        <v>1.7649999999999999</v>
      </c>
      <c r="E345" s="1135" t="s">
        <v>15185</v>
      </c>
      <c r="F345" s="1135" t="s">
        <v>1443</v>
      </c>
      <c r="G345" s="1135" t="s">
        <v>1861</v>
      </c>
      <c r="H345" s="1135" t="s">
        <v>2857</v>
      </c>
      <c r="I345" s="1135" t="s">
        <v>663</v>
      </c>
      <c r="J345" s="1135">
        <v>0</v>
      </c>
      <c r="K345" s="1135" t="s">
        <v>2799</v>
      </c>
      <c r="L345" s="1135" t="s">
        <v>2032</v>
      </c>
      <c r="M345" s="1135">
        <v>75</v>
      </c>
      <c r="N345" s="1135" t="s">
        <v>1039</v>
      </c>
      <c r="O345" s="1135">
        <v>1.875</v>
      </c>
      <c r="P345" s="1135">
        <v>1.5</v>
      </c>
      <c r="Q345" s="1135" t="s">
        <v>1055</v>
      </c>
      <c r="R345" s="1135">
        <v>23.5</v>
      </c>
      <c r="T345" s="1135">
        <v>20.5</v>
      </c>
      <c r="U345" s="1135">
        <v>1.5</v>
      </c>
      <c r="V345" s="1135" t="s">
        <v>663</v>
      </c>
      <c r="W345" s="1135" t="s">
        <v>663</v>
      </c>
      <c r="X345" s="1135" t="s">
        <v>663</v>
      </c>
      <c r="Y345" s="1135">
        <v>1.5</v>
      </c>
      <c r="Z345" s="1135" t="s">
        <v>2858</v>
      </c>
      <c r="AA345" s="1135" t="s">
        <v>2859</v>
      </c>
      <c r="AH345" s="1135" t="s">
        <v>749</v>
      </c>
      <c r="AM345" s="1136" t="s">
        <v>9831</v>
      </c>
      <c r="AN345" s="1136" t="s">
        <v>9832</v>
      </c>
      <c r="AO345" s="1136">
        <f t="shared" si="46"/>
        <v>680</v>
      </c>
      <c r="AP345" s="1136">
        <f t="shared" si="47"/>
        <v>1.7649999999999999</v>
      </c>
      <c r="AQ345" s="1136" t="str">
        <f t="shared" si="48"/>
        <v>2-5-1S83°</v>
      </c>
      <c r="AR345" s="1136" t="str">
        <f t="shared" si="49"/>
        <v>31.2</v>
      </c>
      <c r="AS345" s="1136" t="str">
        <f t="shared" si="50"/>
        <v>182/161</v>
      </c>
      <c r="AT345" s="1136" t="str">
        <f t="shared" si="51"/>
        <v>2-5-1S83°</v>
      </c>
      <c r="AV345" s="1136" t="str">
        <f t="shared" si="44"/>
        <v>108.9.12</v>
      </c>
      <c r="AW345" s="1438">
        <f t="shared" si="45"/>
        <v>43720</v>
      </c>
    </row>
    <row r="346" spans="1:49">
      <c r="A346" s="1135" t="s">
        <v>2860</v>
      </c>
      <c r="B346" s="1135" t="s">
        <v>1909</v>
      </c>
      <c r="C346" s="1135">
        <v>650</v>
      </c>
      <c r="D346" s="1135">
        <v>1.73</v>
      </c>
      <c r="E346" s="1135" t="s">
        <v>15192</v>
      </c>
      <c r="F346" s="1135" t="s">
        <v>1048</v>
      </c>
      <c r="G346" s="1135" t="s">
        <v>1861</v>
      </c>
      <c r="H346" s="1135" t="s">
        <v>2103</v>
      </c>
      <c r="I346" s="1135" t="s">
        <v>126</v>
      </c>
      <c r="J346" s="1135">
        <v>0.8</v>
      </c>
      <c r="K346" s="1135" t="s">
        <v>2861</v>
      </c>
      <c r="L346" s="1135" t="s">
        <v>2303</v>
      </c>
      <c r="M346" s="1135">
        <v>75.099999999999994</v>
      </c>
      <c r="N346" s="1135" t="s">
        <v>1039</v>
      </c>
      <c r="O346" s="1135">
        <v>1.8774999999999999</v>
      </c>
      <c r="P346" s="1135">
        <v>1.502</v>
      </c>
      <c r="Q346" s="1135" t="s">
        <v>1371</v>
      </c>
      <c r="R346" s="1135">
        <v>19</v>
      </c>
      <c r="T346" s="1135">
        <v>21</v>
      </c>
      <c r="U346" s="1135">
        <v>3.5</v>
      </c>
      <c r="V346" s="1135" t="s">
        <v>663</v>
      </c>
      <c r="W346" s="1135">
        <v>110</v>
      </c>
      <c r="X346" s="1135" t="s">
        <v>2744</v>
      </c>
      <c r="Y346" s="1135">
        <v>1.6</v>
      </c>
      <c r="Z346" s="1135">
        <v>4</v>
      </c>
      <c r="AA346" s="1135" t="s">
        <v>2862</v>
      </c>
      <c r="AB346" s="1135" t="s">
        <v>1075</v>
      </c>
      <c r="AH346" s="1135" t="s">
        <v>1338</v>
      </c>
      <c r="AM346" s="1136" t="s">
        <v>9833</v>
      </c>
      <c r="AN346" s="1136" t="s">
        <v>9834</v>
      </c>
      <c r="AO346" s="1136">
        <f t="shared" si="46"/>
        <v>650</v>
      </c>
      <c r="AP346" s="1136">
        <f t="shared" si="47"/>
        <v>1.73</v>
      </c>
      <c r="AQ346" s="1136" t="str">
        <f t="shared" si="48"/>
        <v>1-4-1S91°</v>
      </c>
      <c r="AR346" s="1136" t="str">
        <f t="shared" si="49"/>
        <v>31</v>
      </c>
      <c r="AS346" s="1136" t="str">
        <f t="shared" si="50"/>
        <v>265/265/OFF</v>
      </c>
      <c r="AT346" s="1136" t="str">
        <f t="shared" si="51"/>
        <v>1-4-1S91°</v>
      </c>
      <c r="AV346" s="1136" t="str">
        <f t="shared" si="44"/>
        <v>108.9.16</v>
      </c>
      <c r="AW346" s="1438">
        <f t="shared" si="45"/>
        <v>43724</v>
      </c>
    </row>
    <row r="347" spans="1:49">
      <c r="A347" s="1135" t="s">
        <v>2863</v>
      </c>
      <c r="B347" s="1135" t="s">
        <v>1909</v>
      </c>
      <c r="C347" s="1135">
        <v>650</v>
      </c>
      <c r="D347" s="1135">
        <v>1.73</v>
      </c>
      <c r="E347" s="1135" t="s">
        <v>15192</v>
      </c>
      <c r="F347" s="1135" t="s">
        <v>1048</v>
      </c>
      <c r="G347" s="1135" t="s">
        <v>1861</v>
      </c>
      <c r="H347" s="1135" t="s">
        <v>2103</v>
      </c>
      <c r="I347" s="1135" t="s">
        <v>126</v>
      </c>
      <c r="J347" s="1135">
        <v>0.8</v>
      </c>
      <c r="K347" s="1135" t="s">
        <v>2861</v>
      </c>
      <c r="L347" s="1135" t="s">
        <v>2303</v>
      </c>
      <c r="M347" s="1135">
        <v>75.099999999999994</v>
      </c>
      <c r="N347" s="1135" t="s">
        <v>1039</v>
      </c>
      <c r="O347" s="1135">
        <v>1.8774999999999999</v>
      </c>
      <c r="P347" s="1135">
        <v>1.502</v>
      </c>
      <c r="Q347" s="1135" t="s">
        <v>1371</v>
      </c>
      <c r="R347" s="1135">
        <v>19</v>
      </c>
      <c r="T347" s="1135">
        <v>21</v>
      </c>
      <c r="U347" s="1135">
        <v>3.5</v>
      </c>
      <c r="V347" s="1135" t="s">
        <v>663</v>
      </c>
      <c r="W347" s="1135">
        <v>110</v>
      </c>
      <c r="X347" s="1135" t="s">
        <v>2744</v>
      </c>
      <c r="Y347" s="1135">
        <v>1.6</v>
      </c>
      <c r="Z347" s="1135">
        <v>4</v>
      </c>
      <c r="AA347" s="1135" t="s">
        <v>2859</v>
      </c>
      <c r="AB347" s="1135" t="s">
        <v>1075</v>
      </c>
      <c r="AH347" s="1135" t="s">
        <v>944</v>
      </c>
      <c r="AM347" s="1136" t="s">
        <v>9835</v>
      </c>
      <c r="AN347" s="1136" t="s">
        <v>9836</v>
      </c>
      <c r="AO347" s="1136">
        <f t="shared" si="46"/>
        <v>650</v>
      </c>
      <c r="AP347" s="1136">
        <f t="shared" si="47"/>
        <v>1.73</v>
      </c>
      <c r="AQ347" s="1136" t="str">
        <f t="shared" si="48"/>
        <v>1-4-1S91°</v>
      </c>
      <c r="AR347" s="1136" t="str">
        <f t="shared" si="49"/>
        <v>31</v>
      </c>
      <c r="AS347" s="1136" t="str">
        <f t="shared" si="50"/>
        <v>265/265/OFF</v>
      </c>
      <c r="AT347" s="1136" t="str">
        <f t="shared" si="51"/>
        <v>1-4-1S91°</v>
      </c>
      <c r="AV347" s="1136" t="str">
        <f t="shared" si="44"/>
        <v>108.9.12</v>
      </c>
      <c r="AW347" s="1438">
        <f t="shared" si="45"/>
        <v>43720</v>
      </c>
    </row>
    <row r="348" spans="1:49">
      <c r="A348" s="1135" t="s">
        <v>2864</v>
      </c>
      <c r="B348" s="1135" t="s">
        <v>425</v>
      </c>
      <c r="C348" s="1135">
        <v>750</v>
      </c>
      <c r="D348" s="1135">
        <v>1.78</v>
      </c>
      <c r="E348" s="1135" t="s">
        <v>15183</v>
      </c>
      <c r="F348" s="1135" t="s">
        <v>1991</v>
      </c>
      <c r="G348" s="1135" t="s">
        <v>1861</v>
      </c>
      <c r="H348" s="1135" t="s">
        <v>2865</v>
      </c>
      <c r="I348" s="1135" t="s">
        <v>663</v>
      </c>
      <c r="J348" s="1135">
        <v>0</v>
      </c>
      <c r="K348" s="1135" t="s">
        <v>2799</v>
      </c>
      <c r="L348" s="1135" t="s">
        <v>2032</v>
      </c>
      <c r="M348" s="1135">
        <v>75</v>
      </c>
      <c r="N348" s="1135" t="s">
        <v>1039</v>
      </c>
      <c r="O348" s="1135">
        <v>1.875</v>
      </c>
      <c r="P348" s="1135">
        <v>1.5</v>
      </c>
      <c r="Q348" s="1135" t="s">
        <v>1055</v>
      </c>
      <c r="R348" s="1135">
        <v>23.5</v>
      </c>
      <c r="T348" s="1135">
        <v>20.5</v>
      </c>
      <c r="U348" s="1135">
        <v>1.5</v>
      </c>
      <c r="V348" s="1135" t="s">
        <v>663</v>
      </c>
      <c r="W348" s="1135" t="s">
        <v>663</v>
      </c>
      <c r="X348" s="1135" t="s">
        <v>663</v>
      </c>
      <c r="Y348" s="1135">
        <v>1.5</v>
      </c>
      <c r="Z348" s="1135">
        <v>3.5</v>
      </c>
      <c r="AA348" s="1135" t="s">
        <v>2866</v>
      </c>
      <c r="AH348" s="1135" t="s">
        <v>789</v>
      </c>
      <c r="AM348" s="1136" t="s">
        <v>9837</v>
      </c>
      <c r="AN348" s="1136" t="s">
        <v>9838</v>
      </c>
      <c r="AO348" s="1136">
        <f t="shared" si="46"/>
        <v>750</v>
      </c>
      <c r="AP348" s="1136">
        <f t="shared" si="47"/>
        <v>1.78</v>
      </c>
      <c r="AQ348" s="1136" t="str">
        <f t="shared" si="48"/>
        <v>1-4-1S83°</v>
      </c>
      <c r="AR348" s="1136" t="str">
        <f t="shared" si="49"/>
        <v>30.8</v>
      </c>
      <c r="AS348" s="1136" t="str">
        <f t="shared" si="50"/>
        <v>310/310/161</v>
      </c>
      <c r="AT348" s="1136" t="str">
        <f t="shared" si="51"/>
        <v>1-4-1S83°</v>
      </c>
      <c r="AV348" s="1136" t="str">
        <f t="shared" si="44"/>
        <v>108.9.17</v>
      </c>
      <c r="AW348" s="1438">
        <f t="shared" si="45"/>
        <v>43725</v>
      </c>
    </row>
    <row r="349" spans="1:49">
      <c r="A349" s="1135" t="s">
        <v>2867</v>
      </c>
      <c r="B349" s="1135" t="s">
        <v>455</v>
      </c>
      <c r="C349" s="1135">
        <v>750</v>
      </c>
      <c r="D349" s="1135">
        <v>1.68</v>
      </c>
      <c r="E349" s="1135" t="s">
        <v>15183</v>
      </c>
      <c r="F349" s="1135" t="s">
        <v>1867</v>
      </c>
      <c r="G349" s="1135" t="s">
        <v>1861</v>
      </c>
      <c r="H349" s="1135" t="s">
        <v>1969</v>
      </c>
      <c r="I349" s="1135" t="s">
        <v>126</v>
      </c>
      <c r="J349" s="1135">
        <v>1</v>
      </c>
      <c r="K349" s="1135" t="s">
        <v>2787</v>
      </c>
      <c r="L349" s="1135" t="s">
        <v>2524</v>
      </c>
      <c r="M349" s="1135">
        <v>75</v>
      </c>
      <c r="N349" s="1135" t="s">
        <v>1039</v>
      </c>
      <c r="O349" s="1135">
        <v>1.875</v>
      </c>
      <c r="P349" s="1135">
        <v>1.5</v>
      </c>
      <c r="Q349" s="1135" t="s">
        <v>1055</v>
      </c>
      <c r="R349" s="1135">
        <v>23</v>
      </c>
      <c r="T349" s="1135">
        <v>19</v>
      </c>
      <c r="U349" s="1135">
        <v>3.8</v>
      </c>
      <c r="V349" s="1135" t="s">
        <v>663</v>
      </c>
      <c r="W349" s="1135">
        <v>110</v>
      </c>
      <c r="X349" s="1135">
        <v>70</v>
      </c>
      <c r="Y349" s="1135">
        <v>2</v>
      </c>
      <c r="Z349" s="1135">
        <v>4.5</v>
      </c>
      <c r="AA349" s="1135" t="s">
        <v>2868</v>
      </c>
      <c r="AH349" s="1135" t="s">
        <v>843</v>
      </c>
      <c r="AM349" s="1136" t="s">
        <v>9839</v>
      </c>
      <c r="AN349" s="1136" t="s">
        <v>9840</v>
      </c>
      <c r="AO349" s="1136">
        <f t="shared" si="46"/>
        <v>750</v>
      </c>
      <c r="AP349" s="1136">
        <f t="shared" si="47"/>
        <v>1.68</v>
      </c>
      <c r="AQ349" s="1136" t="str">
        <f t="shared" si="48"/>
        <v>1-4-1S83°</v>
      </c>
      <c r="AR349" s="1136" t="str">
        <f t="shared" si="49"/>
        <v>30.2</v>
      </c>
      <c r="AS349" s="1136" t="str">
        <f t="shared" si="50"/>
        <v>267/267/OFF</v>
      </c>
      <c r="AT349" s="1136" t="str">
        <f t="shared" si="51"/>
        <v>1-4-1S83°</v>
      </c>
      <c r="AV349" s="1136" t="str">
        <f t="shared" si="44"/>
        <v>108.9.27</v>
      </c>
      <c r="AW349" s="1438">
        <f t="shared" si="45"/>
        <v>43735</v>
      </c>
    </row>
    <row r="350" spans="1:49">
      <c r="A350" s="1135" t="s">
        <v>2869</v>
      </c>
      <c r="B350" s="1135" t="s">
        <v>1886</v>
      </c>
      <c r="C350" s="1135">
        <v>600</v>
      </c>
      <c r="D350" s="1135">
        <v>1.79</v>
      </c>
      <c r="E350" s="1135" t="s">
        <v>15186</v>
      </c>
      <c r="F350" s="1135" t="s">
        <v>1991</v>
      </c>
      <c r="G350" s="1135" t="s">
        <v>1861</v>
      </c>
      <c r="H350" s="1135" t="s">
        <v>1155</v>
      </c>
      <c r="I350" s="1135" t="s">
        <v>126</v>
      </c>
      <c r="J350" s="1135">
        <v>0.4</v>
      </c>
      <c r="K350" s="1135" t="s">
        <v>2870</v>
      </c>
      <c r="L350" s="1135" t="s">
        <v>1889</v>
      </c>
      <c r="M350" s="1135">
        <v>73</v>
      </c>
      <c r="N350" s="1135" t="s">
        <v>1039</v>
      </c>
      <c r="O350" s="1135">
        <v>1.8250000000000002</v>
      </c>
      <c r="P350" s="1135">
        <v>1.46</v>
      </c>
      <c r="Q350" s="1135" t="s">
        <v>1073</v>
      </c>
      <c r="R350" s="1135">
        <v>21.6</v>
      </c>
      <c r="T350" s="1135">
        <v>32</v>
      </c>
      <c r="U350" s="1135">
        <v>3.7</v>
      </c>
      <c r="V350" s="1135" t="s">
        <v>663</v>
      </c>
      <c r="W350" s="1135">
        <v>30</v>
      </c>
      <c r="X350" s="1135">
        <v>10</v>
      </c>
      <c r="Y350" s="1135">
        <v>1.2</v>
      </c>
      <c r="Z350" s="1135">
        <v>6</v>
      </c>
      <c r="AA350" s="1135" t="s">
        <v>2871</v>
      </c>
      <c r="AH350" s="1135" t="s">
        <v>699</v>
      </c>
      <c r="AM350" s="1136" t="s">
        <v>9841</v>
      </c>
      <c r="AN350" s="1136" t="s">
        <v>9842</v>
      </c>
      <c r="AO350" s="1136">
        <f t="shared" si="46"/>
        <v>600</v>
      </c>
      <c r="AP350" s="1136">
        <f t="shared" si="47"/>
        <v>1.79</v>
      </c>
      <c r="AQ350" s="1136" t="str">
        <f t="shared" si="48"/>
        <v>1-4-1S83°S撚</v>
      </c>
      <c r="AR350" s="1136" t="str">
        <f t="shared" si="49"/>
        <v>30.8</v>
      </c>
      <c r="AS350" s="1136" t="str">
        <f t="shared" si="50"/>
        <v>255/255/OFF</v>
      </c>
      <c r="AT350" s="1136" t="str">
        <f t="shared" si="51"/>
        <v>1-4-1S83°S撚</v>
      </c>
      <c r="AU350" s="1136" t="s">
        <v>15732</v>
      </c>
      <c r="AV350" s="1136" t="str">
        <f t="shared" si="44"/>
        <v>108.9.30</v>
      </c>
      <c r="AW350" s="1438">
        <f t="shared" si="45"/>
        <v>43738</v>
      </c>
    </row>
    <row r="351" spans="1:49">
      <c r="A351" s="1135" t="s">
        <v>2872</v>
      </c>
      <c r="B351" s="1135" t="s">
        <v>425</v>
      </c>
      <c r="C351" s="1135">
        <v>750</v>
      </c>
      <c r="D351" s="1135">
        <v>1.77</v>
      </c>
      <c r="E351" s="1135" t="s">
        <v>15183</v>
      </c>
      <c r="F351" s="1135" t="s">
        <v>1048</v>
      </c>
      <c r="G351" s="1135" t="s">
        <v>1861</v>
      </c>
      <c r="H351" s="1135" t="s">
        <v>2634</v>
      </c>
      <c r="I351" s="1135" t="s">
        <v>126</v>
      </c>
      <c r="J351" s="1135">
        <v>1.2</v>
      </c>
      <c r="K351" s="1135" t="s">
        <v>2799</v>
      </c>
      <c r="L351" s="1135" t="s">
        <v>2032</v>
      </c>
      <c r="M351" s="1135">
        <v>73</v>
      </c>
      <c r="N351" s="1135" t="s">
        <v>1039</v>
      </c>
      <c r="O351" s="1135">
        <v>1.8250000000000002</v>
      </c>
      <c r="P351" s="1135">
        <v>1.46</v>
      </c>
      <c r="Q351" s="1135" t="s">
        <v>1040</v>
      </c>
      <c r="R351" s="1135">
        <v>23</v>
      </c>
      <c r="T351" s="1135">
        <v>33.4</v>
      </c>
      <c r="U351" s="1135">
        <v>3.3</v>
      </c>
      <c r="V351" s="1135" t="s">
        <v>663</v>
      </c>
      <c r="W351" s="1135">
        <v>110</v>
      </c>
      <c r="X351" s="1135">
        <v>30</v>
      </c>
      <c r="Y351" s="1135">
        <v>1.6</v>
      </c>
      <c r="Z351" s="1135">
        <v>6</v>
      </c>
      <c r="AA351" s="1135" t="s">
        <v>2873</v>
      </c>
      <c r="AH351" s="1135" t="s">
        <v>1060</v>
      </c>
      <c r="AM351" s="1136" t="s">
        <v>9843</v>
      </c>
      <c r="AN351" s="1136" t="s">
        <v>9844</v>
      </c>
      <c r="AO351" s="1136">
        <f t="shared" si="46"/>
        <v>750</v>
      </c>
      <c r="AP351" s="1136">
        <f t="shared" si="47"/>
        <v>1.77</v>
      </c>
      <c r="AQ351" s="1136" t="str">
        <f t="shared" si="48"/>
        <v>1-4-1S83°</v>
      </c>
      <c r="AR351" s="1136" t="str">
        <f t="shared" si="49"/>
        <v>31</v>
      </c>
      <c r="AS351" s="1136" t="str">
        <f t="shared" si="50"/>
        <v>300/300/OFF</v>
      </c>
      <c r="AT351" s="1136" t="str">
        <f t="shared" si="51"/>
        <v>1-4-1S83°</v>
      </c>
      <c r="AV351" s="1136" t="str">
        <f t="shared" si="44"/>
        <v>108.10.2</v>
      </c>
      <c r="AW351" s="1438">
        <f t="shared" si="45"/>
        <v>43740</v>
      </c>
    </row>
    <row r="352" spans="1:49">
      <c r="A352" s="1135" t="s">
        <v>2874</v>
      </c>
      <c r="B352" s="1135" t="s">
        <v>478</v>
      </c>
      <c r="C352" s="1135">
        <v>550</v>
      </c>
      <c r="D352" s="1135">
        <v>1.67</v>
      </c>
      <c r="E352" s="1135" t="s">
        <v>15183</v>
      </c>
      <c r="F352" s="1135" t="s">
        <v>1078</v>
      </c>
      <c r="G352" s="1135" t="s">
        <v>1861</v>
      </c>
      <c r="H352" s="1135" t="s">
        <v>1320</v>
      </c>
      <c r="I352" s="1135" t="s">
        <v>126</v>
      </c>
      <c r="J352" s="1135">
        <v>0.6</v>
      </c>
      <c r="K352" s="1135" t="s">
        <v>2875</v>
      </c>
      <c r="L352" s="1135" t="s">
        <v>1905</v>
      </c>
      <c r="M352" s="1135">
        <v>74.599999999999994</v>
      </c>
      <c r="N352" s="1135" t="s">
        <v>1039</v>
      </c>
      <c r="O352" s="1135">
        <v>1.865</v>
      </c>
      <c r="P352" s="1135">
        <v>1.492</v>
      </c>
      <c r="Q352" s="1135" t="s">
        <v>2876</v>
      </c>
      <c r="R352" s="1135">
        <v>23.5</v>
      </c>
      <c r="T352" s="1135">
        <v>12.5</v>
      </c>
      <c r="U352" s="1135">
        <v>5.0999999999999996</v>
      </c>
      <c r="V352" s="1135" t="s">
        <v>663</v>
      </c>
      <c r="W352" s="1135" t="s">
        <v>2626</v>
      </c>
      <c r="X352" s="1135">
        <v>60</v>
      </c>
      <c r="Y352" s="1135">
        <v>1.8</v>
      </c>
      <c r="Z352" s="1135">
        <v>4.5</v>
      </c>
      <c r="AA352" s="1135" t="s">
        <v>2877</v>
      </c>
      <c r="AH352" s="1135" t="s">
        <v>1338</v>
      </c>
      <c r="AM352" s="1136" t="s">
        <v>9845</v>
      </c>
      <c r="AN352" s="1136" t="s">
        <v>9846</v>
      </c>
      <c r="AO352" s="1136">
        <f t="shared" si="46"/>
        <v>550</v>
      </c>
      <c r="AP352" s="1136">
        <f t="shared" si="47"/>
        <v>1.67</v>
      </c>
      <c r="AQ352" s="1136" t="str">
        <f t="shared" si="48"/>
        <v>1-4-1S83°</v>
      </c>
      <c r="AR352" s="1136" t="str">
        <f t="shared" si="49"/>
        <v>30</v>
      </c>
      <c r="AS352" s="1136" t="str">
        <f t="shared" si="50"/>
        <v>230/230/OFF</v>
      </c>
      <c r="AT352" s="1136" t="str">
        <f t="shared" si="51"/>
        <v>1-4-1S83°</v>
      </c>
      <c r="AV352" s="1136" t="str">
        <f t="shared" si="44"/>
        <v>108.10.3</v>
      </c>
      <c r="AW352" s="1438">
        <f t="shared" si="45"/>
        <v>43741</v>
      </c>
    </row>
    <row r="353" spans="1:49">
      <c r="A353" s="1135" t="s">
        <v>2878</v>
      </c>
      <c r="B353" s="1135" t="s">
        <v>425</v>
      </c>
      <c r="C353" s="1135">
        <v>700</v>
      </c>
      <c r="D353" s="1135">
        <v>1.7749999999999999</v>
      </c>
      <c r="E353" s="1135" t="s">
        <v>15183</v>
      </c>
      <c r="F353" s="1135" t="s">
        <v>1991</v>
      </c>
      <c r="G353" s="1135" t="s">
        <v>1861</v>
      </c>
      <c r="H353" s="1135" t="s">
        <v>2494</v>
      </c>
      <c r="I353" s="1135" t="s">
        <v>639</v>
      </c>
      <c r="J353" s="1135">
        <v>4</v>
      </c>
      <c r="K353" s="1135" t="s">
        <v>2879</v>
      </c>
      <c r="L353" s="1135" t="s">
        <v>2032</v>
      </c>
      <c r="M353" s="1135">
        <v>75.599999999999994</v>
      </c>
      <c r="N353" s="1135" t="s">
        <v>1039</v>
      </c>
      <c r="O353" s="1135">
        <v>1.89</v>
      </c>
      <c r="P353" s="1135">
        <v>1.512</v>
      </c>
      <c r="Q353" s="1135" t="s">
        <v>2647</v>
      </c>
      <c r="R353" s="1135">
        <v>18.600000000000001</v>
      </c>
      <c r="T353" s="1135">
        <v>18.8</v>
      </c>
      <c r="U353" s="1135">
        <v>2.9</v>
      </c>
      <c r="V353" s="1135" t="s">
        <v>663</v>
      </c>
      <c r="W353" s="1135">
        <v>150</v>
      </c>
      <c r="X353" s="1135" t="s">
        <v>2496</v>
      </c>
      <c r="Y353" s="1135">
        <v>2.1</v>
      </c>
      <c r="Z353" s="1135">
        <v>4</v>
      </c>
      <c r="AA353" s="1135" t="s">
        <v>2880</v>
      </c>
      <c r="AB353" s="1135" t="s">
        <v>1075</v>
      </c>
      <c r="AH353" s="1135" t="s">
        <v>1052</v>
      </c>
      <c r="AM353" s="1136" t="s">
        <v>9847</v>
      </c>
      <c r="AN353" s="1136" t="s">
        <v>9848</v>
      </c>
      <c r="AO353" s="1136">
        <f t="shared" si="46"/>
        <v>700</v>
      </c>
      <c r="AP353" s="1136">
        <f t="shared" si="47"/>
        <v>1.7749999999999999</v>
      </c>
      <c r="AQ353" s="1136" t="str">
        <f t="shared" si="48"/>
        <v>1-4-1S83°</v>
      </c>
      <c r="AR353" s="1136" t="str">
        <f t="shared" si="49"/>
        <v>30.8</v>
      </c>
      <c r="AS353" s="1136" t="str">
        <f t="shared" si="50"/>
        <v>290/290/149</v>
      </c>
      <c r="AT353" s="1136" t="str">
        <f t="shared" si="51"/>
        <v>1-4-1S83°</v>
      </c>
      <c r="AV353" s="1136" t="str">
        <f t="shared" si="44"/>
        <v>108.10.7</v>
      </c>
      <c r="AW353" s="1438">
        <f t="shared" si="45"/>
        <v>43745</v>
      </c>
    </row>
    <row r="354" spans="1:49">
      <c r="A354" s="1135" t="s">
        <v>2881</v>
      </c>
      <c r="B354" s="1135" t="s">
        <v>1886</v>
      </c>
      <c r="C354" s="1135" t="s">
        <v>2882</v>
      </c>
      <c r="D354" s="1135">
        <v>1.78</v>
      </c>
      <c r="E354" s="1135" t="s">
        <v>15183</v>
      </c>
      <c r="F354" s="1135" t="s">
        <v>1048</v>
      </c>
      <c r="G354" s="1135" t="s">
        <v>1861</v>
      </c>
      <c r="H354" s="1135" t="s">
        <v>1887</v>
      </c>
      <c r="I354" s="1135" t="s">
        <v>126</v>
      </c>
      <c r="J354" s="1135">
        <v>1.6</v>
      </c>
      <c r="K354" s="1135" t="s">
        <v>2870</v>
      </c>
      <c r="L354" s="1135" t="s">
        <v>1889</v>
      </c>
      <c r="M354" s="1135">
        <v>75</v>
      </c>
      <c r="N354" s="1135" t="s">
        <v>1039</v>
      </c>
      <c r="O354" s="1135">
        <v>1.875</v>
      </c>
      <c r="P354" s="1135">
        <v>1.5</v>
      </c>
      <c r="Q354" s="1135" t="s">
        <v>1073</v>
      </c>
      <c r="R354" s="1135">
        <v>21.6</v>
      </c>
      <c r="T354" s="1135">
        <v>32</v>
      </c>
      <c r="U354" s="1135">
        <v>3.7</v>
      </c>
      <c r="V354" s="1135" t="s">
        <v>663</v>
      </c>
      <c r="W354" s="1135">
        <v>110</v>
      </c>
      <c r="X354" s="1135">
        <v>60</v>
      </c>
      <c r="Y354" s="1135">
        <v>1.5</v>
      </c>
      <c r="Z354" s="1135">
        <v>5.5</v>
      </c>
      <c r="AA354" s="1135" t="s">
        <v>2883</v>
      </c>
      <c r="AH354" s="1135" t="s">
        <v>872</v>
      </c>
      <c r="AM354" s="1136" t="s">
        <v>9849</v>
      </c>
      <c r="AN354" s="1136" t="s">
        <v>9850</v>
      </c>
      <c r="AO354" s="1136" t="str">
        <f t="shared" si="46"/>
        <v>700↓600</v>
      </c>
      <c r="AP354" s="1136">
        <f t="shared" si="47"/>
        <v>1.78</v>
      </c>
      <c r="AQ354" s="1136" t="str">
        <f t="shared" si="48"/>
        <v>1-4-1S83°</v>
      </c>
      <c r="AR354" s="1136" t="str">
        <f t="shared" si="49"/>
        <v>31</v>
      </c>
      <c r="AS354" s="1136" t="str">
        <f t="shared" si="50"/>
        <v>270/270/OFF</v>
      </c>
      <c r="AT354" s="1136" t="str">
        <f t="shared" si="51"/>
        <v>1-4-1S83°</v>
      </c>
      <c r="AV354" s="1136" t="str">
        <f t="shared" si="44"/>
        <v>108.10.15</v>
      </c>
      <c r="AW354" s="1438">
        <f t="shared" si="45"/>
        <v>43753</v>
      </c>
    </row>
    <row r="355" spans="1:49">
      <c r="A355" s="1135" t="s">
        <v>2884</v>
      </c>
      <c r="B355" s="1135" t="s">
        <v>425</v>
      </c>
      <c r="C355" s="1135">
        <v>800</v>
      </c>
      <c r="D355" s="1135">
        <v>1.77</v>
      </c>
      <c r="E355" s="1135" t="s">
        <v>15183</v>
      </c>
      <c r="F355" s="1135" t="s">
        <v>1048</v>
      </c>
      <c r="G355" s="1135" t="s">
        <v>1861</v>
      </c>
      <c r="H355" s="1135" t="s">
        <v>2487</v>
      </c>
      <c r="I355" s="1135" t="s">
        <v>126</v>
      </c>
      <c r="J355" s="1135">
        <v>1.6</v>
      </c>
      <c r="K355" s="1135" t="s">
        <v>2879</v>
      </c>
      <c r="L355" s="1135" t="s">
        <v>2032</v>
      </c>
      <c r="M355" s="1135">
        <v>73</v>
      </c>
      <c r="N355" s="1135" t="s">
        <v>1039</v>
      </c>
      <c r="O355" s="1135">
        <v>1.8250000000000002</v>
      </c>
      <c r="P355" s="1135">
        <v>1.46</v>
      </c>
      <c r="Q355" s="1135" t="s">
        <v>1055</v>
      </c>
      <c r="R355" s="1135">
        <v>21.6</v>
      </c>
      <c r="T355" s="1135">
        <v>32</v>
      </c>
      <c r="U355" s="1135">
        <v>3.5</v>
      </c>
      <c r="V355" s="1135" t="s">
        <v>663</v>
      </c>
      <c r="W355" s="1135">
        <v>110</v>
      </c>
      <c r="X355" s="1135" t="s">
        <v>2489</v>
      </c>
      <c r="Y355" s="1135">
        <v>1.5</v>
      </c>
      <c r="Z355" s="1135">
        <v>5.5</v>
      </c>
      <c r="AA355" s="1135" t="s">
        <v>2885</v>
      </c>
      <c r="AB355" s="1135" t="s">
        <v>1075</v>
      </c>
      <c r="AH355" s="1135" t="s">
        <v>1088</v>
      </c>
      <c r="AM355" s="1136" t="s">
        <v>9851</v>
      </c>
      <c r="AN355" s="1136" t="s">
        <v>9852</v>
      </c>
      <c r="AO355" s="1136">
        <f t="shared" si="46"/>
        <v>800</v>
      </c>
      <c r="AP355" s="1136">
        <f t="shared" si="47"/>
        <v>1.77</v>
      </c>
      <c r="AQ355" s="1136" t="str">
        <f t="shared" si="48"/>
        <v>1-4-1S83°</v>
      </c>
      <c r="AR355" s="1136" t="str">
        <f t="shared" si="49"/>
        <v>31</v>
      </c>
      <c r="AS355" s="1136" t="str">
        <f t="shared" si="50"/>
        <v>310/310/OFF</v>
      </c>
      <c r="AT355" s="1136" t="str">
        <f t="shared" si="51"/>
        <v>1-4-1S83°</v>
      </c>
      <c r="AV355" s="1136" t="str">
        <f t="shared" si="44"/>
        <v>108.10.16</v>
      </c>
      <c r="AW355" s="1438">
        <f t="shared" si="45"/>
        <v>43754</v>
      </c>
    </row>
    <row r="356" spans="1:49">
      <c r="A356" s="1135" t="s">
        <v>2886</v>
      </c>
      <c r="B356" s="1135" t="s">
        <v>2638</v>
      </c>
      <c r="C356" s="1135">
        <v>500</v>
      </c>
      <c r="D356" s="1135">
        <v>1.68</v>
      </c>
      <c r="E356" s="1135" t="s">
        <v>15183</v>
      </c>
      <c r="F356" s="1135" t="s">
        <v>1078</v>
      </c>
      <c r="G356" s="1135" t="s">
        <v>1034</v>
      </c>
      <c r="H356" s="1135" t="s">
        <v>2639</v>
      </c>
      <c r="I356" s="1135" t="s">
        <v>639</v>
      </c>
      <c r="J356" s="1135">
        <v>1.1000000000000001</v>
      </c>
      <c r="K356" s="1135" t="s">
        <v>2887</v>
      </c>
      <c r="L356" s="1135" t="s">
        <v>2641</v>
      </c>
      <c r="M356" s="1135">
        <v>77.599999999999994</v>
      </c>
      <c r="N356" s="1135" t="s">
        <v>1039</v>
      </c>
      <c r="O356" s="1135">
        <v>1.94</v>
      </c>
      <c r="P356" s="1135">
        <v>1.5519999999999998</v>
      </c>
      <c r="Q356" s="1135" t="s">
        <v>2888</v>
      </c>
      <c r="R356" s="1135">
        <v>25.1</v>
      </c>
      <c r="T356" s="1135">
        <v>49.4</v>
      </c>
      <c r="U356" s="1135">
        <v>3.8</v>
      </c>
      <c r="V356" s="1135" t="s">
        <v>663</v>
      </c>
      <c r="W356" s="1135">
        <v>100</v>
      </c>
      <c r="X356" s="1135">
        <v>10</v>
      </c>
      <c r="Y356" s="1135">
        <v>1.3</v>
      </c>
      <c r="Z356" s="1135">
        <v>6</v>
      </c>
      <c r="AA356" s="1135" t="s">
        <v>1310</v>
      </c>
      <c r="AH356" s="1135" t="s">
        <v>2703</v>
      </c>
      <c r="AM356" s="1136" t="s">
        <v>9853</v>
      </c>
      <c r="AN356" s="1136" t="s">
        <v>9854</v>
      </c>
      <c r="AO356" s="1136">
        <f t="shared" si="46"/>
        <v>500</v>
      </c>
      <c r="AP356" s="1136">
        <f t="shared" si="47"/>
        <v>1.68</v>
      </c>
      <c r="AQ356" s="1136" t="str">
        <f t="shared" si="48"/>
        <v>1-4-1S83°</v>
      </c>
      <c r="AR356" s="1136" t="str">
        <f t="shared" si="49"/>
        <v>30</v>
      </c>
      <c r="AS356" s="1136" t="str">
        <f t="shared" si="50"/>
        <v>260/270/OFF</v>
      </c>
      <c r="AT356" s="1136" t="str">
        <f t="shared" si="51"/>
        <v>1-4-1S83°</v>
      </c>
      <c r="AV356" s="1136" t="str">
        <f t="shared" si="44"/>
        <v>108.10.21</v>
      </c>
      <c r="AW356" s="1438">
        <f t="shared" si="45"/>
        <v>43759</v>
      </c>
    </row>
    <row r="357" spans="1:49">
      <c r="A357" s="1135" t="s">
        <v>2889</v>
      </c>
      <c r="B357" s="1135" t="s">
        <v>1860</v>
      </c>
      <c r="C357" s="1135">
        <v>600</v>
      </c>
      <c r="D357" s="1135">
        <v>1.78</v>
      </c>
      <c r="E357" s="1135" t="s">
        <v>15185</v>
      </c>
      <c r="F357" s="1135" t="s">
        <v>1048</v>
      </c>
      <c r="G357" s="1135" t="s">
        <v>1861</v>
      </c>
      <c r="H357" s="1135" t="s">
        <v>2890</v>
      </c>
      <c r="I357" s="1135" t="s">
        <v>1167</v>
      </c>
      <c r="J357" s="1135">
        <v>0.6</v>
      </c>
      <c r="K357" s="1135" t="s">
        <v>2891</v>
      </c>
      <c r="L357" s="1135" t="s">
        <v>2892</v>
      </c>
      <c r="M357" s="1135">
        <v>76</v>
      </c>
      <c r="N357" s="1135" t="s">
        <v>1039</v>
      </c>
      <c r="O357" s="1135">
        <v>1.9000000000000001</v>
      </c>
      <c r="P357" s="1135">
        <v>1.52</v>
      </c>
      <c r="Q357" s="1135" t="s">
        <v>1131</v>
      </c>
      <c r="R357" s="1135">
        <v>25</v>
      </c>
      <c r="T357" s="1135">
        <v>16</v>
      </c>
      <c r="U357" s="1135">
        <v>1.5</v>
      </c>
      <c r="V357" s="1135" t="s">
        <v>663</v>
      </c>
      <c r="W357" s="1135">
        <v>30</v>
      </c>
      <c r="X357" s="1135">
        <v>10</v>
      </c>
      <c r="Y357" s="1135">
        <v>2</v>
      </c>
      <c r="Z357" s="1135" t="s">
        <v>2893</v>
      </c>
      <c r="AA357" s="1135" t="s">
        <v>2894</v>
      </c>
      <c r="AH357" s="1135" t="s">
        <v>661</v>
      </c>
      <c r="AM357" s="1136" t="s">
        <v>9855</v>
      </c>
      <c r="AN357" s="1136" t="s">
        <v>9856</v>
      </c>
      <c r="AO357" s="1136">
        <f t="shared" si="46"/>
        <v>600</v>
      </c>
      <c r="AP357" s="1136">
        <f t="shared" si="47"/>
        <v>1.78</v>
      </c>
      <c r="AQ357" s="1136" t="str">
        <f t="shared" si="48"/>
        <v>2-5-1S83°</v>
      </c>
      <c r="AR357" s="1136" t="str">
        <f t="shared" si="49"/>
        <v>31</v>
      </c>
      <c r="AS357" s="1136" t="str">
        <f t="shared" si="50"/>
        <v>184/180</v>
      </c>
      <c r="AT357" s="1136" t="str">
        <f t="shared" si="51"/>
        <v>2-5-1S83°</v>
      </c>
      <c r="AV357" s="1136" t="str">
        <f t="shared" si="44"/>
        <v>108.10.23</v>
      </c>
      <c r="AW357" s="1438">
        <f t="shared" si="45"/>
        <v>43761</v>
      </c>
    </row>
    <row r="358" spans="1:49">
      <c r="A358" s="1135" t="s">
        <v>2895</v>
      </c>
      <c r="B358" s="1135" t="s">
        <v>425</v>
      </c>
      <c r="C358" s="1135">
        <v>800</v>
      </c>
      <c r="D358" s="1135">
        <v>1.77</v>
      </c>
      <c r="E358" s="1135" t="s">
        <v>15183</v>
      </c>
      <c r="F358" s="1135" t="s">
        <v>1048</v>
      </c>
      <c r="G358" s="1135" t="s">
        <v>1861</v>
      </c>
      <c r="H358" s="1135" t="s">
        <v>2487</v>
      </c>
      <c r="I358" s="1135" t="s">
        <v>126</v>
      </c>
      <c r="J358" s="1135">
        <v>1.6</v>
      </c>
      <c r="K358" s="1135" t="s">
        <v>2896</v>
      </c>
      <c r="L358" s="1135" t="s">
        <v>2032</v>
      </c>
      <c r="M358" s="1135">
        <v>73</v>
      </c>
      <c r="N358" s="1135" t="s">
        <v>1039</v>
      </c>
      <c r="O358" s="1135">
        <v>1.8250000000000002</v>
      </c>
      <c r="P358" s="1135">
        <v>1.46</v>
      </c>
      <c r="Q358" s="1135" t="s">
        <v>1073</v>
      </c>
      <c r="R358" s="1135">
        <v>21.6</v>
      </c>
      <c r="T358" s="1135">
        <v>32</v>
      </c>
      <c r="U358" s="1135">
        <v>3.5</v>
      </c>
      <c r="V358" s="1135" t="s">
        <v>663</v>
      </c>
      <c r="W358" s="1135">
        <v>110</v>
      </c>
      <c r="X358" s="1135" t="s">
        <v>2489</v>
      </c>
      <c r="Y358" s="1135">
        <v>1.5</v>
      </c>
      <c r="Z358" s="1135">
        <v>5.5</v>
      </c>
      <c r="AA358" s="1135" t="s">
        <v>2897</v>
      </c>
      <c r="AB358" s="1135" t="s">
        <v>1075</v>
      </c>
      <c r="AH358" s="1135" t="s">
        <v>969</v>
      </c>
      <c r="AM358" s="1136" t="s">
        <v>9857</v>
      </c>
      <c r="AN358" s="1136" t="s">
        <v>9858</v>
      </c>
      <c r="AO358" s="1136">
        <f t="shared" si="46"/>
        <v>800</v>
      </c>
      <c r="AP358" s="1136">
        <f t="shared" si="47"/>
        <v>1.77</v>
      </c>
      <c r="AQ358" s="1136" t="str">
        <f t="shared" si="48"/>
        <v>1-4-1S83°</v>
      </c>
      <c r="AR358" s="1136" t="str">
        <f t="shared" si="49"/>
        <v>31</v>
      </c>
      <c r="AS358" s="1136" t="str">
        <f t="shared" si="50"/>
        <v>310/310/OFF</v>
      </c>
      <c r="AT358" s="1136" t="str">
        <f t="shared" si="51"/>
        <v>1-4-1S83°</v>
      </c>
      <c r="AV358" s="1136" t="str">
        <f t="shared" si="44"/>
        <v>108.10.24</v>
      </c>
      <c r="AW358" s="1438">
        <f t="shared" si="45"/>
        <v>43762</v>
      </c>
    </row>
    <row r="359" spans="1:49">
      <c r="A359" s="1135" t="s">
        <v>2898</v>
      </c>
      <c r="B359" s="1135" t="s">
        <v>455</v>
      </c>
      <c r="C359" s="1135">
        <v>650</v>
      </c>
      <c r="D359" s="1135">
        <v>1.7</v>
      </c>
      <c r="E359" s="1135" t="s">
        <v>15183</v>
      </c>
      <c r="F359" s="1135" t="s">
        <v>1078</v>
      </c>
      <c r="G359" s="1135" t="s">
        <v>1861</v>
      </c>
      <c r="H359" s="1135" t="s">
        <v>2588</v>
      </c>
      <c r="I359" s="1135" t="s">
        <v>126</v>
      </c>
      <c r="J359" s="1135">
        <v>1</v>
      </c>
      <c r="K359" s="1135" t="s">
        <v>2899</v>
      </c>
      <c r="L359" s="1135" t="s">
        <v>1870</v>
      </c>
      <c r="M359" s="1135">
        <v>77</v>
      </c>
      <c r="N359" s="1135" t="s">
        <v>1039</v>
      </c>
      <c r="O359" s="1135">
        <v>1.925</v>
      </c>
      <c r="P359" s="1135">
        <v>1.54</v>
      </c>
      <c r="Q359" s="1135" t="s">
        <v>2501</v>
      </c>
      <c r="R359" s="1135">
        <v>24</v>
      </c>
      <c r="T359" s="1135">
        <v>9</v>
      </c>
      <c r="U359" s="1135">
        <v>2.2000000000000002</v>
      </c>
      <c r="V359" s="1135" t="s">
        <v>663</v>
      </c>
      <c r="W359" s="1135">
        <v>110</v>
      </c>
      <c r="X359" s="1135" t="s">
        <v>1224</v>
      </c>
      <c r="Y359" s="1135">
        <v>2.1</v>
      </c>
      <c r="Z359" s="1135">
        <v>2.5</v>
      </c>
      <c r="AA359" s="1135" t="s">
        <v>1318</v>
      </c>
      <c r="AB359" s="1135" t="s">
        <v>1075</v>
      </c>
      <c r="AH359" s="1135" t="s">
        <v>969</v>
      </c>
      <c r="AM359" s="1136" t="s">
        <v>9859</v>
      </c>
      <c r="AN359" s="1136" t="s">
        <v>9860</v>
      </c>
      <c r="AO359" s="1136">
        <f t="shared" si="46"/>
        <v>650</v>
      </c>
      <c r="AP359" s="1136">
        <f t="shared" si="47"/>
        <v>1.7</v>
      </c>
      <c r="AQ359" s="1136" t="str">
        <f t="shared" si="48"/>
        <v>1-4-1S83°</v>
      </c>
      <c r="AR359" s="1136" t="str">
        <f t="shared" si="49"/>
        <v>30</v>
      </c>
      <c r="AS359" s="1136" t="str">
        <f t="shared" si="50"/>
        <v>257/257/165</v>
      </c>
      <c r="AT359" s="1136" t="str">
        <f t="shared" si="51"/>
        <v>1-4-1S83°</v>
      </c>
      <c r="AV359" s="1136" t="str">
        <f t="shared" si="44"/>
        <v>108.11.8</v>
      </c>
      <c r="AW359" s="1438">
        <f t="shared" si="45"/>
        <v>43777</v>
      </c>
    </row>
    <row r="360" spans="1:49">
      <c r="A360" s="1135" t="s">
        <v>2900</v>
      </c>
      <c r="B360" s="1135" t="s">
        <v>2901</v>
      </c>
      <c r="C360" s="1135">
        <v>700</v>
      </c>
      <c r="D360" s="1135">
        <v>1.7</v>
      </c>
      <c r="E360" s="1135" t="s">
        <v>15188</v>
      </c>
      <c r="F360" s="1135" t="s">
        <v>1048</v>
      </c>
      <c r="G360" s="1135" t="s">
        <v>1861</v>
      </c>
      <c r="H360" s="1135" t="s">
        <v>2103</v>
      </c>
      <c r="I360" s="1135" t="s">
        <v>126</v>
      </c>
      <c r="J360" s="1135">
        <v>0.7</v>
      </c>
      <c r="K360" s="1135" t="s">
        <v>2902</v>
      </c>
      <c r="L360" s="1135" t="s">
        <v>2903</v>
      </c>
      <c r="M360" s="1135">
        <v>74.7</v>
      </c>
      <c r="N360" s="1135" t="s">
        <v>1039</v>
      </c>
      <c r="O360" s="1135">
        <v>1.8675000000000002</v>
      </c>
      <c r="P360" s="1135">
        <v>1.494</v>
      </c>
      <c r="Q360" s="1135" t="s">
        <v>1082</v>
      </c>
      <c r="R360" s="1135">
        <v>20.100000000000001</v>
      </c>
      <c r="T360" s="1135">
        <v>20.8</v>
      </c>
      <c r="U360" s="1135">
        <v>3.8</v>
      </c>
      <c r="V360" s="1135" t="s">
        <v>663</v>
      </c>
      <c r="W360" s="1135">
        <v>90</v>
      </c>
      <c r="X360" s="1135">
        <v>65</v>
      </c>
      <c r="Y360" s="1135">
        <v>1.5</v>
      </c>
      <c r="Z360" s="1135" t="s">
        <v>2582</v>
      </c>
      <c r="AA360" s="1135" t="s">
        <v>1323</v>
      </c>
      <c r="AH360" s="1135" t="s">
        <v>633</v>
      </c>
      <c r="AM360" s="1136" t="s">
        <v>9861</v>
      </c>
      <c r="AN360" s="1136" t="s">
        <v>9862</v>
      </c>
      <c r="AO360" s="1136">
        <f t="shared" si="46"/>
        <v>700</v>
      </c>
      <c r="AP360" s="1136">
        <f t="shared" si="47"/>
        <v>1.7</v>
      </c>
      <c r="AQ360" s="1136" t="str">
        <f t="shared" si="48"/>
        <v>1-5-1S91°</v>
      </c>
      <c r="AR360" s="1136" t="str">
        <f t="shared" si="49"/>
        <v>31</v>
      </c>
      <c r="AS360" s="1136" t="str">
        <f t="shared" si="50"/>
        <v>265/265/OFF</v>
      </c>
      <c r="AT360" s="1136" t="str">
        <f t="shared" si="51"/>
        <v>1-5-1S91°</v>
      </c>
      <c r="AV360" s="1136" t="str">
        <f t="shared" si="44"/>
        <v>108.11.25</v>
      </c>
      <c r="AW360" s="1438">
        <f t="shared" si="45"/>
        <v>43794</v>
      </c>
    </row>
    <row r="361" spans="1:49">
      <c r="A361" s="1135" t="s">
        <v>2904</v>
      </c>
      <c r="B361" s="1135" t="s">
        <v>2905</v>
      </c>
      <c r="C361" s="1135">
        <v>500</v>
      </c>
      <c r="D361" s="1135">
        <v>1.68</v>
      </c>
      <c r="E361" s="1135" t="s">
        <v>15194</v>
      </c>
      <c r="F361" s="1135" t="s">
        <v>663</v>
      </c>
      <c r="G361" s="1135" t="s">
        <v>1095</v>
      </c>
      <c r="H361" s="1135" t="s">
        <v>1564</v>
      </c>
      <c r="I361" s="1135" t="s">
        <v>2906</v>
      </c>
      <c r="J361" s="1135" t="s">
        <v>2907</v>
      </c>
      <c r="K361" s="1135" t="s">
        <v>2908</v>
      </c>
      <c r="L361" s="1135" t="s">
        <v>2909</v>
      </c>
      <c r="M361" s="1135">
        <v>77</v>
      </c>
      <c r="N361" s="1135" t="s">
        <v>1039</v>
      </c>
      <c r="O361" s="1135">
        <v>1.925</v>
      </c>
      <c r="P361" s="1135">
        <v>1.54</v>
      </c>
      <c r="Q361" s="1135" t="s">
        <v>2630</v>
      </c>
      <c r="R361" s="1135">
        <v>20.9</v>
      </c>
      <c r="T361" s="1135">
        <v>22.6</v>
      </c>
      <c r="U361" s="1135">
        <v>4.7</v>
      </c>
      <c r="V361" s="1135" t="s">
        <v>663</v>
      </c>
      <c r="W361" s="1135" t="s">
        <v>2910</v>
      </c>
      <c r="X361" s="1135">
        <v>88</v>
      </c>
      <c r="Y361" s="1135">
        <v>2</v>
      </c>
      <c r="Z361" s="1135" t="s">
        <v>663</v>
      </c>
      <c r="AA361" s="1135" t="s">
        <v>2911</v>
      </c>
      <c r="AH361" s="1135" t="s">
        <v>1361</v>
      </c>
      <c r="AM361" s="1136" t="s">
        <v>9863</v>
      </c>
      <c r="AN361" s="1136" t="s">
        <v>9864</v>
      </c>
      <c r="AO361" s="1136">
        <f t="shared" si="46"/>
        <v>500</v>
      </c>
      <c r="AP361" s="1136">
        <f t="shared" si="47"/>
        <v>1.68</v>
      </c>
      <c r="AQ361" s="1136" t="str">
        <f t="shared" si="48"/>
        <v>1-4-1S+ZS85°</v>
      </c>
      <c r="AR361" s="1136" t="str">
        <f t="shared" si="49"/>
        <v>NA</v>
      </c>
      <c r="AS361" s="1136" t="str">
        <f t="shared" si="50"/>
        <v>160/OFF</v>
      </c>
      <c r="AT361" s="1136" t="str">
        <f t="shared" si="51"/>
        <v>1-4-1S+ZS85°</v>
      </c>
      <c r="AV361" s="1136" t="str">
        <f t="shared" si="44"/>
        <v>108.11.20</v>
      </c>
      <c r="AW361" s="1438">
        <f t="shared" si="45"/>
        <v>43789</v>
      </c>
    </row>
    <row r="362" spans="1:49">
      <c r="A362" s="1135" t="s">
        <v>2912</v>
      </c>
      <c r="B362" s="1135" t="s">
        <v>1860</v>
      </c>
      <c r="C362" s="1135">
        <v>650</v>
      </c>
      <c r="D362" s="1135">
        <v>1.78</v>
      </c>
      <c r="E362" s="1135" t="s">
        <v>15185</v>
      </c>
      <c r="F362" s="1135" t="s">
        <v>1783</v>
      </c>
      <c r="G362" s="1135" t="s">
        <v>1861</v>
      </c>
      <c r="H362" s="1135" t="s">
        <v>2913</v>
      </c>
      <c r="I362" s="1135" t="s">
        <v>1167</v>
      </c>
      <c r="J362" s="1135">
        <v>0.5</v>
      </c>
      <c r="K362" s="1135" t="s">
        <v>2891</v>
      </c>
      <c r="L362" s="1135" t="s">
        <v>2892</v>
      </c>
      <c r="M362" s="1135">
        <v>73.5</v>
      </c>
      <c r="N362" s="1135" t="s">
        <v>1039</v>
      </c>
      <c r="O362" s="1135">
        <v>1.8375000000000001</v>
      </c>
      <c r="P362" s="1135">
        <v>1.47</v>
      </c>
      <c r="Q362" s="1135" t="s">
        <v>1131</v>
      </c>
      <c r="R362" s="1135">
        <v>21.5</v>
      </c>
      <c r="T362" s="1135">
        <v>40.1</v>
      </c>
      <c r="U362" s="1135">
        <v>3.4</v>
      </c>
      <c r="V362" s="1135" t="s">
        <v>663</v>
      </c>
      <c r="W362" s="1135">
        <v>30</v>
      </c>
      <c r="X362" s="1135">
        <v>10</v>
      </c>
      <c r="Y362" s="1135">
        <v>1.7</v>
      </c>
      <c r="Z362" s="1135" t="s">
        <v>2914</v>
      </c>
      <c r="AA362" s="1135" t="s">
        <v>2915</v>
      </c>
      <c r="AH362" s="1135" t="s">
        <v>887</v>
      </c>
      <c r="AM362" s="1136" t="s">
        <v>9865</v>
      </c>
      <c r="AN362" s="1136" t="s">
        <v>9866</v>
      </c>
      <c r="AO362" s="1136">
        <f t="shared" si="46"/>
        <v>650</v>
      </c>
      <c r="AP362" s="1136">
        <f t="shared" si="47"/>
        <v>1.78</v>
      </c>
      <c r="AQ362" s="1136" t="str">
        <f t="shared" si="48"/>
        <v>2-5-1S83°</v>
      </c>
      <c r="AR362" s="1136" t="str">
        <f t="shared" si="49"/>
        <v>29.5</v>
      </c>
      <c r="AS362" s="1136" t="str">
        <f t="shared" si="50"/>
        <v>186/OFF</v>
      </c>
      <c r="AT362" s="1136" t="str">
        <f t="shared" si="51"/>
        <v>2-5-1S83°</v>
      </c>
      <c r="AV362" s="1136" t="str">
        <f t="shared" si="44"/>
        <v>108.11.22</v>
      </c>
      <c r="AW362" s="1438">
        <f t="shared" si="45"/>
        <v>43791</v>
      </c>
    </row>
    <row r="363" spans="1:49">
      <c r="A363" s="1135" t="s">
        <v>2916</v>
      </c>
      <c r="B363" s="1135" t="s">
        <v>425</v>
      </c>
      <c r="C363" s="1135">
        <v>700</v>
      </c>
      <c r="D363" s="1135">
        <v>1.7749999999999999</v>
      </c>
      <c r="E363" s="1135" t="s">
        <v>15183</v>
      </c>
      <c r="F363" s="1135" t="s">
        <v>1991</v>
      </c>
      <c r="G363" s="1135" t="s">
        <v>1861</v>
      </c>
      <c r="H363" s="1135" t="s">
        <v>2494</v>
      </c>
      <c r="I363" s="1135" t="s">
        <v>639</v>
      </c>
      <c r="J363" s="1135">
        <v>4</v>
      </c>
      <c r="K363" s="1135" t="s">
        <v>2917</v>
      </c>
      <c r="L363" s="1135" t="s">
        <v>2032</v>
      </c>
      <c r="M363" s="1135">
        <v>75.599999999999994</v>
      </c>
      <c r="N363" s="1135" t="s">
        <v>1039</v>
      </c>
      <c r="O363" s="1135">
        <v>1.89</v>
      </c>
      <c r="P363" s="1135">
        <v>1.512</v>
      </c>
      <c r="Q363" s="1135" t="s">
        <v>2647</v>
      </c>
      <c r="R363" s="1135">
        <v>18.600000000000001</v>
      </c>
      <c r="T363" s="1135">
        <v>18.8</v>
      </c>
      <c r="U363" s="1135">
        <v>2.9</v>
      </c>
      <c r="V363" s="1135" t="s">
        <v>663</v>
      </c>
      <c r="W363" s="1135">
        <v>150</v>
      </c>
      <c r="X363" s="1135" t="s">
        <v>2496</v>
      </c>
      <c r="Y363" s="1135">
        <v>2.1</v>
      </c>
      <c r="Z363" s="1135" t="s">
        <v>2918</v>
      </c>
      <c r="AA363" s="1135" t="s">
        <v>1323</v>
      </c>
      <c r="AB363" s="1135" t="s">
        <v>1075</v>
      </c>
      <c r="AH363" s="1135" t="s">
        <v>1338</v>
      </c>
      <c r="AM363" s="1136" t="s">
        <v>9867</v>
      </c>
      <c r="AN363" s="1136" t="s">
        <v>9868</v>
      </c>
      <c r="AO363" s="1136">
        <f t="shared" si="46"/>
        <v>700</v>
      </c>
      <c r="AP363" s="1136">
        <f t="shared" si="47"/>
        <v>1.7749999999999999</v>
      </c>
      <c r="AQ363" s="1136" t="str">
        <f t="shared" si="48"/>
        <v>1-4-1S83°</v>
      </c>
      <c r="AR363" s="1136" t="str">
        <f t="shared" si="49"/>
        <v>30.8</v>
      </c>
      <c r="AS363" s="1136" t="str">
        <f t="shared" si="50"/>
        <v>290/290/149</v>
      </c>
      <c r="AT363" s="1136" t="str">
        <f t="shared" si="51"/>
        <v>1-4-1S83°</v>
      </c>
      <c r="AV363" s="1136" t="str">
        <f t="shared" si="44"/>
        <v>108.11.25</v>
      </c>
      <c r="AW363" s="1438">
        <f t="shared" si="45"/>
        <v>43794</v>
      </c>
    </row>
    <row r="364" spans="1:49">
      <c r="A364" s="1135" t="s">
        <v>2919</v>
      </c>
      <c r="B364" s="1135" t="s">
        <v>1997</v>
      </c>
      <c r="C364" s="1135">
        <v>620</v>
      </c>
      <c r="D364" s="1135">
        <v>1.68</v>
      </c>
      <c r="E364" s="1135" t="s">
        <v>15183</v>
      </c>
      <c r="F364" s="1135" t="s">
        <v>1069</v>
      </c>
      <c r="G364" s="1135" t="s">
        <v>1961</v>
      </c>
      <c r="H364" s="1135" t="s">
        <v>1239</v>
      </c>
      <c r="I364" s="1135" t="s">
        <v>126</v>
      </c>
      <c r="J364" s="1135">
        <v>0.7</v>
      </c>
      <c r="K364" s="1135" t="s">
        <v>2217</v>
      </c>
      <c r="L364" s="1135" t="s">
        <v>1999</v>
      </c>
      <c r="M364" s="1135">
        <v>74</v>
      </c>
      <c r="N364" s="1135" t="s">
        <v>1039</v>
      </c>
      <c r="O364" s="1135">
        <v>1.85</v>
      </c>
      <c r="P364" s="1135">
        <v>1.48</v>
      </c>
      <c r="Q364" s="1135" t="s">
        <v>1114</v>
      </c>
      <c r="R364" s="1135">
        <v>26</v>
      </c>
      <c r="T364" s="1135">
        <v>13.8</v>
      </c>
      <c r="U364" s="1135">
        <v>5.0999999999999996</v>
      </c>
      <c r="V364" s="1135" t="s">
        <v>663</v>
      </c>
      <c r="W364" s="1135">
        <v>100</v>
      </c>
      <c r="X364" s="1135">
        <v>60</v>
      </c>
      <c r="Y364" s="1135">
        <v>1.8</v>
      </c>
      <c r="Z364" s="1135" t="s">
        <v>2707</v>
      </c>
      <c r="AA364" s="1135" t="s">
        <v>1323</v>
      </c>
      <c r="AH364" s="1135" t="s">
        <v>1057</v>
      </c>
      <c r="AM364" s="1136" t="s">
        <v>9869</v>
      </c>
      <c r="AN364" s="1136" t="s">
        <v>9870</v>
      </c>
      <c r="AO364" s="1136">
        <f t="shared" si="46"/>
        <v>620</v>
      </c>
      <c r="AP364" s="1136">
        <f t="shared" si="47"/>
        <v>1.68</v>
      </c>
      <c r="AQ364" s="1136" t="str">
        <f t="shared" si="48"/>
        <v>1-4-1S83°</v>
      </c>
      <c r="AR364" s="1136" t="str">
        <f t="shared" si="49"/>
        <v>31.5</v>
      </c>
      <c r="AS364" s="1136" t="str">
        <f t="shared" si="50"/>
        <v>235/235/OFF</v>
      </c>
      <c r="AT364" s="1136" t="str">
        <f t="shared" si="51"/>
        <v>1-4-1S83°</v>
      </c>
      <c r="AV364" s="1136" t="str">
        <f t="shared" si="44"/>
        <v>108.11.25</v>
      </c>
      <c r="AW364" s="1438">
        <f t="shared" si="45"/>
        <v>43794</v>
      </c>
    </row>
    <row r="365" spans="1:49">
      <c r="A365" s="1135" t="s">
        <v>2920</v>
      </c>
      <c r="B365" s="1135" t="s">
        <v>425</v>
      </c>
      <c r="C365" s="1135">
        <v>700</v>
      </c>
      <c r="D365" s="1135">
        <v>1.7749999999999999</v>
      </c>
      <c r="E365" s="1135" t="s">
        <v>15183</v>
      </c>
      <c r="F365" s="1135" t="s">
        <v>1991</v>
      </c>
      <c r="G365" s="1135" t="s">
        <v>1861</v>
      </c>
      <c r="H365" s="1135" t="s">
        <v>2494</v>
      </c>
      <c r="I365" s="1135" t="s">
        <v>639</v>
      </c>
      <c r="J365" s="1135">
        <v>4</v>
      </c>
      <c r="K365" s="1135" t="s">
        <v>2921</v>
      </c>
      <c r="L365" s="1135" t="s">
        <v>2032</v>
      </c>
      <c r="M365" s="1135">
        <v>75.599999999999994</v>
      </c>
      <c r="N365" s="1135" t="s">
        <v>1039</v>
      </c>
      <c r="O365" s="1135">
        <v>1.89</v>
      </c>
      <c r="P365" s="1135">
        <v>1.512</v>
      </c>
      <c r="Q365" s="1135" t="s">
        <v>2647</v>
      </c>
      <c r="R365" s="1135">
        <v>18.600000000000001</v>
      </c>
      <c r="T365" s="1135">
        <v>18.8</v>
      </c>
      <c r="U365" s="1135">
        <v>2.9</v>
      </c>
      <c r="V365" s="1135" t="s">
        <v>663</v>
      </c>
      <c r="W365" s="1135">
        <v>150</v>
      </c>
      <c r="X365" s="1135" t="s">
        <v>2496</v>
      </c>
      <c r="Y365" s="1135">
        <v>2.1</v>
      </c>
      <c r="Z365" s="1135">
        <v>4</v>
      </c>
      <c r="AA365" s="1135" t="s">
        <v>2922</v>
      </c>
      <c r="AB365" s="1135" t="s">
        <v>1075</v>
      </c>
      <c r="AH365" s="1135" t="s">
        <v>1315</v>
      </c>
      <c r="AM365" s="1136" t="s">
        <v>9871</v>
      </c>
      <c r="AN365" s="1136" t="s">
        <v>9872</v>
      </c>
      <c r="AO365" s="1136">
        <f t="shared" si="46"/>
        <v>700</v>
      </c>
      <c r="AP365" s="1136">
        <f t="shared" si="47"/>
        <v>1.7749999999999999</v>
      </c>
      <c r="AQ365" s="1136" t="str">
        <f t="shared" si="48"/>
        <v>1-4-1S83°</v>
      </c>
      <c r="AR365" s="1136" t="str">
        <f t="shared" si="49"/>
        <v>30.8</v>
      </c>
      <c r="AS365" s="1136" t="str">
        <f t="shared" si="50"/>
        <v>290/290/149</v>
      </c>
      <c r="AT365" s="1136" t="str">
        <f t="shared" si="51"/>
        <v>1-4-1S83°</v>
      </c>
      <c r="AV365" s="1136" t="str">
        <f t="shared" si="44"/>
        <v>108.12.2</v>
      </c>
      <c r="AW365" s="1438">
        <f t="shared" si="45"/>
        <v>43801</v>
      </c>
    </row>
    <row r="366" spans="1:49">
      <c r="A366" s="1135" t="s">
        <v>2923</v>
      </c>
      <c r="B366" s="1135" t="s">
        <v>455</v>
      </c>
      <c r="C366" s="1135">
        <v>650</v>
      </c>
      <c r="D366" s="1135">
        <v>1.7</v>
      </c>
      <c r="E366" s="1135" t="s">
        <v>15183</v>
      </c>
      <c r="F366" s="1135" t="s">
        <v>1078</v>
      </c>
      <c r="G366" s="1135" t="s">
        <v>1861</v>
      </c>
      <c r="H366" s="1135" t="s">
        <v>2588</v>
      </c>
      <c r="I366" s="1135" t="s">
        <v>126</v>
      </c>
      <c r="J366" s="1135">
        <v>1</v>
      </c>
      <c r="K366" s="1135" t="s">
        <v>2924</v>
      </c>
      <c r="L366" s="1135" t="s">
        <v>1870</v>
      </c>
      <c r="M366" s="1135">
        <v>77</v>
      </c>
      <c r="N366" s="1135" t="s">
        <v>1039</v>
      </c>
      <c r="O366" s="1135">
        <v>1.925</v>
      </c>
      <c r="P366" s="1135">
        <v>1.54</v>
      </c>
      <c r="Q366" s="1135" t="s">
        <v>2501</v>
      </c>
      <c r="R366" s="1135">
        <v>24</v>
      </c>
      <c r="T366" s="1135">
        <v>9</v>
      </c>
      <c r="U366" s="1135">
        <v>2.2000000000000002</v>
      </c>
      <c r="V366" s="1135" t="s">
        <v>663</v>
      </c>
      <c r="W366" s="1135">
        <v>110</v>
      </c>
      <c r="X366" s="1135" t="s">
        <v>1224</v>
      </c>
      <c r="Y366" s="1135">
        <v>2.1</v>
      </c>
      <c r="Z366" s="1135">
        <v>2.5</v>
      </c>
      <c r="AA366" s="1135" t="s">
        <v>2922</v>
      </c>
      <c r="AB366" s="1135" t="s">
        <v>1075</v>
      </c>
      <c r="AH366" s="1135" t="s">
        <v>1682</v>
      </c>
      <c r="AM366" s="1136" t="s">
        <v>9873</v>
      </c>
      <c r="AN366" s="1136" t="s">
        <v>9874</v>
      </c>
      <c r="AO366" s="1136">
        <f t="shared" si="46"/>
        <v>650</v>
      </c>
      <c r="AP366" s="1136">
        <f t="shared" si="47"/>
        <v>1.7</v>
      </c>
      <c r="AQ366" s="1136" t="str">
        <f t="shared" si="48"/>
        <v>1-4-1S83°</v>
      </c>
      <c r="AR366" s="1136" t="str">
        <f t="shared" si="49"/>
        <v>30</v>
      </c>
      <c r="AS366" s="1136" t="str">
        <f t="shared" si="50"/>
        <v>257/257/165</v>
      </c>
      <c r="AT366" s="1136" t="str">
        <f t="shared" si="51"/>
        <v>1-4-1S83°</v>
      </c>
      <c r="AV366" s="1136" t="str">
        <f t="shared" si="44"/>
        <v>108.12.2</v>
      </c>
      <c r="AW366" s="1438">
        <f t="shared" si="45"/>
        <v>43801</v>
      </c>
    </row>
    <row r="367" spans="1:49">
      <c r="A367" s="1135" t="s">
        <v>2925</v>
      </c>
      <c r="B367" s="1135" t="s">
        <v>1886</v>
      </c>
      <c r="C367" s="1135">
        <v>600</v>
      </c>
      <c r="D367" s="1135">
        <v>1.78</v>
      </c>
      <c r="E367" s="1135" t="s">
        <v>15186</v>
      </c>
      <c r="F367" s="1135" t="s">
        <v>1048</v>
      </c>
      <c r="G367" s="1135" t="s">
        <v>1861</v>
      </c>
      <c r="H367" s="1135" t="s">
        <v>2224</v>
      </c>
      <c r="I367" s="1135" t="s">
        <v>126</v>
      </c>
      <c r="J367" s="1135">
        <v>1.6</v>
      </c>
      <c r="K367" s="1135" t="s">
        <v>2870</v>
      </c>
      <c r="L367" s="1135" t="s">
        <v>1889</v>
      </c>
      <c r="M367" s="1135">
        <v>75</v>
      </c>
      <c r="N367" s="1135" t="s">
        <v>1039</v>
      </c>
      <c r="O367" s="1135">
        <v>1.875</v>
      </c>
      <c r="P367" s="1135">
        <v>1.5</v>
      </c>
      <c r="Q367" s="1135" t="s">
        <v>1050</v>
      </c>
      <c r="R367" s="1135">
        <v>21.6</v>
      </c>
      <c r="T367" s="1135">
        <v>18</v>
      </c>
      <c r="U367" s="1135">
        <v>2.5</v>
      </c>
      <c r="V367" s="1135" t="s">
        <v>663</v>
      </c>
      <c r="W367" s="1135">
        <v>110</v>
      </c>
      <c r="X367" s="1135">
        <v>80</v>
      </c>
      <c r="Y367" s="1135">
        <v>1.5</v>
      </c>
      <c r="Z367" s="1135">
        <v>3.5</v>
      </c>
      <c r="AA367" s="1135" t="s">
        <v>2922</v>
      </c>
      <c r="AH367" s="1135" t="s">
        <v>969</v>
      </c>
      <c r="AM367" s="1136" t="s">
        <v>9875</v>
      </c>
      <c r="AN367" s="1136" t="s">
        <v>9876</v>
      </c>
      <c r="AO367" s="1136">
        <f t="shared" si="46"/>
        <v>600</v>
      </c>
      <c r="AP367" s="1136">
        <f t="shared" si="47"/>
        <v>1.78</v>
      </c>
      <c r="AQ367" s="1136" t="str">
        <f t="shared" si="48"/>
        <v>1-4-1S83°S撚</v>
      </c>
      <c r="AR367" s="1136" t="str">
        <f t="shared" si="49"/>
        <v>31</v>
      </c>
      <c r="AS367" s="1136" t="str">
        <f t="shared" si="50"/>
        <v>270/270/150</v>
      </c>
      <c r="AT367" s="1136" t="str">
        <f t="shared" si="51"/>
        <v>1-4-1S83°S撚</v>
      </c>
      <c r="AU367" s="1136" t="s">
        <v>15732</v>
      </c>
      <c r="AV367" s="1136" t="str">
        <f t="shared" si="44"/>
        <v>108.12.2</v>
      </c>
      <c r="AW367" s="1438">
        <f t="shared" si="45"/>
        <v>43801</v>
      </c>
    </row>
    <row r="368" spans="1:49">
      <c r="A368" s="1135" t="s">
        <v>2926</v>
      </c>
      <c r="B368" s="1135" t="s">
        <v>2607</v>
      </c>
      <c r="C368" s="1135">
        <v>500</v>
      </c>
      <c r="D368" s="1135">
        <v>1.78</v>
      </c>
      <c r="E368" s="1135" t="s">
        <v>15185</v>
      </c>
      <c r="F368" s="1135" t="s">
        <v>1048</v>
      </c>
      <c r="G368" s="1135" t="s">
        <v>1034</v>
      </c>
      <c r="H368" s="1135" t="s">
        <v>2927</v>
      </c>
      <c r="I368" s="1135" t="s">
        <v>1261</v>
      </c>
      <c r="J368" s="1135">
        <v>0.6</v>
      </c>
      <c r="K368" s="1135" t="s">
        <v>2928</v>
      </c>
      <c r="L368" s="1135" t="s">
        <v>2608</v>
      </c>
      <c r="M368" s="1135">
        <v>75.5</v>
      </c>
      <c r="N368" s="1135" t="s">
        <v>1039</v>
      </c>
      <c r="O368" s="1135">
        <v>1.8875000000000002</v>
      </c>
      <c r="P368" s="1135">
        <v>1.51</v>
      </c>
      <c r="Q368" s="1135" t="s">
        <v>1153</v>
      </c>
      <c r="R368" s="1135">
        <v>23</v>
      </c>
      <c r="T368" s="1135">
        <v>9</v>
      </c>
      <c r="U368" s="1135">
        <v>5.5</v>
      </c>
      <c r="V368" s="1135" t="s">
        <v>663</v>
      </c>
      <c r="W368" s="1135">
        <v>100</v>
      </c>
      <c r="X368" s="1135">
        <v>75</v>
      </c>
      <c r="Y368" s="1135">
        <v>2</v>
      </c>
      <c r="Z368" s="1135" t="s">
        <v>2707</v>
      </c>
      <c r="AA368" s="1135" t="s">
        <v>2929</v>
      </c>
      <c r="AH368" s="1135" t="s">
        <v>2930</v>
      </c>
      <c r="AM368" s="1136" t="s">
        <v>9877</v>
      </c>
      <c r="AN368" s="1136" t="s">
        <v>9878</v>
      </c>
      <c r="AO368" s="1136">
        <f t="shared" si="46"/>
        <v>500</v>
      </c>
      <c r="AP368" s="1136">
        <f t="shared" si="47"/>
        <v>1.78</v>
      </c>
      <c r="AQ368" s="1136" t="str">
        <f t="shared" si="48"/>
        <v>2-5-1S83°</v>
      </c>
      <c r="AR368" s="1136" t="str">
        <f t="shared" si="49"/>
        <v>31</v>
      </c>
      <c r="AS368" s="1136" t="str">
        <f t="shared" si="50"/>
        <v>150/OFF</v>
      </c>
      <c r="AT368" s="1136" t="str">
        <f t="shared" si="51"/>
        <v>2-5-1S83°</v>
      </c>
      <c r="AV368" s="1136" t="str">
        <f t="shared" si="44"/>
        <v>108.12.3</v>
      </c>
      <c r="AW368" s="1438">
        <f t="shared" si="45"/>
        <v>43802</v>
      </c>
    </row>
    <row r="369" spans="1:49">
      <c r="A369" s="1135" t="s">
        <v>2931</v>
      </c>
      <c r="B369" s="1135" t="s">
        <v>2771</v>
      </c>
      <c r="C369" s="1135">
        <v>600</v>
      </c>
      <c r="D369" s="1135">
        <v>1.77</v>
      </c>
      <c r="E369" s="1135" t="s">
        <v>15183</v>
      </c>
      <c r="F369" s="1135" t="s">
        <v>1608</v>
      </c>
      <c r="G369" s="1135" t="s">
        <v>1034</v>
      </c>
      <c r="H369" s="1135" t="s">
        <v>1111</v>
      </c>
      <c r="I369" s="1135" t="s">
        <v>639</v>
      </c>
      <c r="J369" s="1135">
        <v>0.9</v>
      </c>
      <c r="K369" s="1135" t="s">
        <v>2772</v>
      </c>
      <c r="L369" s="1135" t="s">
        <v>2382</v>
      </c>
      <c r="M369" s="1135">
        <v>77</v>
      </c>
      <c r="N369" s="1135" t="s">
        <v>1039</v>
      </c>
      <c r="O369" s="1135">
        <v>1.925</v>
      </c>
      <c r="P369" s="1135">
        <v>1.54</v>
      </c>
      <c r="Q369" s="1135" t="s">
        <v>1099</v>
      </c>
      <c r="R369" s="1135">
        <v>29</v>
      </c>
      <c r="T369" s="1135">
        <v>9</v>
      </c>
      <c r="U369" s="1135">
        <v>6.6</v>
      </c>
      <c r="V369" s="1135" t="s">
        <v>663</v>
      </c>
      <c r="W369" s="1135">
        <v>125</v>
      </c>
      <c r="X369" s="1135">
        <v>50</v>
      </c>
      <c r="Y369" s="1135">
        <v>2</v>
      </c>
      <c r="Z369" s="1135" t="s">
        <v>2932</v>
      </c>
      <c r="AA369" s="1135" t="s">
        <v>2929</v>
      </c>
      <c r="AH369" s="1135" t="s">
        <v>745</v>
      </c>
      <c r="AM369" s="1136" t="s">
        <v>9879</v>
      </c>
      <c r="AN369" s="1136" t="s">
        <v>9880</v>
      </c>
      <c r="AO369" s="1136">
        <f t="shared" si="46"/>
        <v>600</v>
      </c>
      <c r="AP369" s="1136">
        <f t="shared" si="47"/>
        <v>1.77</v>
      </c>
      <c r="AQ369" s="1136" t="str">
        <f t="shared" si="48"/>
        <v>1-4-1S83°</v>
      </c>
      <c r="AR369" s="1136" t="str">
        <f t="shared" si="49"/>
        <v>32</v>
      </c>
      <c r="AS369" s="1136" t="str">
        <f t="shared" si="50"/>
        <v>200/200/OFF</v>
      </c>
      <c r="AT369" s="1136" t="str">
        <f t="shared" si="51"/>
        <v>1-4-1S83°</v>
      </c>
      <c r="AV369" s="1136" t="str">
        <f t="shared" si="44"/>
        <v>108.12.3</v>
      </c>
      <c r="AW369" s="1438">
        <f t="shared" si="45"/>
        <v>43802</v>
      </c>
    </row>
    <row r="370" spans="1:49">
      <c r="A370" s="1135" t="s">
        <v>2933</v>
      </c>
      <c r="B370" s="1135" t="s">
        <v>1909</v>
      </c>
      <c r="C370" s="1135">
        <v>650</v>
      </c>
      <c r="D370" s="1135">
        <v>1.73</v>
      </c>
      <c r="E370" s="1135" t="s">
        <v>15192</v>
      </c>
      <c r="F370" s="1135" t="s">
        <v>1048</v>
      </c>
      <c r="G370" s="1135" t="s">
        <v>1861</v>
      </c>
      <c r="H370" s="1135" t="s">
        <v>2103</v>
      </c>
      <c r="I370" s="1135" t="s">
        <v>126</v>
      </c>
      <c r="J370" s="1135">
        <v>0.8</v>
      </c>
      <c r="K370" s="1135" t="s">
        <v>2861</v>
      </c>
      <c r="L370" s="1135" t="s">
        <v>2303</v>
      </c>
      <c r="M370" s="1135">
        <v>75.099999999999994</v>
      </c>
      <c r="N370" s="1135" t="s">
        <v>1039</v>
      </c>
      <c r="O370" s="1135">
        <v>1.8774999999999999</v>
      </c>
      <c r="P370" s="1135">
        <v>1.502</v>
      </c>
      <c r="Q370" s="1135" t="s">
        <v>1131</v>
      </c>
      <c r="R370" s="1135">
        <v>19</v>
      </c>
      <c r="T370" s="1135">
        <v>21</v>
      </c>
      <c r="U370" s="1135">
        <v>3.5</v>
      </c>
      <c r="V370" s="1135" t="s">
        <v>663</v>
      </c>
      <c r="W370" s="1135">
        <v>110</v>
      </c>
      <c r="X370" s="1135" t="s">
        <v>2744</v>
      </c>
      <c r="Y370" s="1135">
        <v>1.6</v>
      </c>
      <c r="Z370" s="1135">
        <v>4</v>
      </c>
      <c r="AA370" s="1135" t="s">
        <v>2934</v>
      </c>
      <c r="AB370" s="1135" t="s">
        <v>1075</v>
      </c>
      <c r="AH370" s="1135" t="s">
        <v>488</v>
      </c>
      <c r="AM370" s="1136" t="s">
        <v>9881</v>
      </c>
      <c r="AN370" s="1136" t="s">
        <v>9882</v>
      </c>
      <c r="AO370" s="1136">
        <f t="shared" si="46"/>
        <v>650</v>
      </c>
      <c r="AP370" s="1136">
        <f t="shared" si="47"/>
        <v>1.73</v>
      </c>
      <c r="AQ370" s="1136" t="str">
        <f t="shared" si="48"/>
        <v>1-4-1S91°</v>
      </c>
      <c r="AR370" s="1136" t="str">
        <f t="shared" si="49"/>
        <v>31</v>
      </c>
      <c r="AS370" s="1136" t="str">
        <f t="shared" si="50"/>
        <v>265/265/OFF</v>
      </c>
      <c r="AT370" s="1136" t="str">
        <f t="shared" si="51"/>
        <v>1-4-1S91°</v>
      </c>
      <c r="AV370" s="1136" t="str">
        <f t="shared" si="44"/>
        <v>108.12.5</v>
      </c>
      <c r="AW370" s="1438">
        <f t="shared" si="45"/>
        <v>43804</v>
      </c>
    </row>
    <row r="371" spans="1:49">
      <c r="A371" s="1135" t="s">
        <v>2935</v>
      </c>
      <c r="B371" s="1135" t="s">
        <v>455</v>
      </c>
      <c r="C371" s="1135">
        <v>650</v>
      </c>
      <c r="D371" s="1135">
        <v>1.7</v>
      </c>
      <c r="E371" s="1135" t="s">
        <v>15183</v>
      </c>
      <c r="F371" s="1135" t="s">
        <v>1078</v>
      </c>
      <c r="G371" s="1135" t="s">
        <v>1861</v>
      </c>
      <c r="H371" s="1135" t="s">
        <v>2588</v>
      </c>
      <c r="I371" s="1135" t="s">
        <v>126</v>
      </c>
      <c r="J371" s="1135">
        <v>1</v>
      </c>
      <c r="K371" s="1135" t="s">
        <v>2924</v>
      </c>
      <c r="L371" s="1135" t="s">
        <v>1870</v>
      </c>
      <c r="M371" s="1135">
        <v>77</v>
      </c>
      <c r="N371" s="1135" t="s">
        <v>1039</v>
      </c>
      <c r="O371" s="1135">
        <v>1.925</v>
      </c>
      <c r="P371" s="1135">
        <v>1.54</v>
      </c>
      <c r="Q371" s="1135" t="s">
        <v>2535</v>
      </c>
      <c r="R371" s="1135">
        <v>24</v>
      </c>
      <c r="T371" s="1135">
        <v>9</v>
      </c>
      <c r="U371" s="1135">
        <v>2.2000000000000002</v>
      </c>
      <c r="V371" s="1135" t="s">
        <v>663</v>
      </c>
      <c r="W371" s="1135">
        <v>110</v>
      </c>
      <c r="X371" s="1135" t="s">
        <v>1224</v>
      </c>
      <c r="Y371" s="1135">
        <v>2.1</v>
      </c>
      <c r="Z371" s="1135">
        <v>2.5</v>
      </c>
      <c r="AA371" s="1135" t="s">
        <v>2936</v>
      </c>
      <c r="AB371" s="1135" t="s">
        <v>1075</v>
      </c>
      <c r="AH371" s="1135" t="s">
        <v>977</v>
      </c>
      <c r="AM371" s="1136" t="s">
        <v>9883</v>
      </c>
      <c r="AN371" s="1136" t="s">
        <v>9884</v>
      </c>
      <c r="AO371" s="1136">
        <f t="shared" si="46"/>
        <v>650</v>
      </c>
      <c r="AP371" s="1136">
        <f t="shared" si="47"/>
        <v>1.7</v>
      </c>
      <c r="AQ371" s="1136" t="str">
        <f t="shared" si="48"/>
        <v>1-4-1S83°</v>
      </c>
      <c r="AR371" s="1136" t="str">
        <f t="shared" si="49"/>
        <v>30</v>
      </c>
      <c r="AS371" s="1136" t="str">
        <f t="shared" si="50"/>
        <v>257/257/165</v>
      </c>
      <c r="AT371" s="1136" t="str">
        <f t="shared" si="51"/>
        <v>1-4-1S83°</v>
      </c>
      <c r="AV371" s="1136" t="str">
        <f t="shared" si="44"/>
        <v>108.12.9</v>
      </c>
      <c r="AW371" s="1438">
        <f t="shared" si="45"/>
        <v>43808</v>
      </c>
    </row>
    <row r="372" spans="1:49">
      <c r="A372" s="1135" t="s">
        <v>2937</v>
      </c>
      <c r="B372" s="1135" t="s">
        <v>455</v>
      </c>
      <c r="C372" s="1135">
        <v>750</v>
      </c>
      <c r="D372" s="1135">
        <v>1.68</v>
      </c>
      <c r="E372" s="1135" t="s">
        <v>15183</v>
      </c>
      <c r="F372" s="1135" t="s">
        <v>1867</v>
      </c>
      <c r="G372" s="1135" t="s">
        <v>1861</v>
      </c>
      <c r="H372" s="1135" t="s">
        <v>1969</v>
      </c>
      <c r="I372" s="1135" t="s">
        <v>126</v>
      </c>
      <c r="J372" s="1135">
        <v>1</v>
      </c>
      <c r="K372" s="1135" t="s">
        <v>2598</v>
      </c>
      <c r="L372" s="1135" t="s">
        <v>1870</v>
      </c>
      <c r="M372" s="1135">
        <v>75</v>
      </c>
      <c r="N372" s="1135" t="s">
        <v>1039</v>
      </c>
      <c r="O372" s="1135">
        <v>1.875</v>
      </c>
      <c r="P372" s="1135">
        <v>1.5</v>
      </c>
      <c r="Q372" s="1135" t="s">
        <v>1082</v>
      </c>
      <c r="R372" s="1135">
        <v>23</v>
      </c>
      <c r="T372" s="1135">
        <v>19</v>
      </c>
      <c r="U372" s="1135">
        <v>3.8</v>
      </c>
      <c r="V372" s="1135" t="s">
        <v>663</v>
      </c>
      <c r="W372" s="1135">
        <v>110</v>
      </c>
      <c r="X372" s="1135">
        <v>70</v>
      </c>
      <c r="Y372" s="1135">
        <v>2</v>
      </c>
      <c r="Z372" s="1135">
        <v>4.5</v>
      </c>
      <c r="AA372" s="1135" t="s">
        <v>1331</v>
      </c>
      <c r="AH372" s="1135" t="s">
        <v>1546</v>
      </c>
      <c r="AM372" s="1136" t="s">
        <v>9885</v>
      </c>
      <c r="AN372" s="1136" t="s">
        <v>9886</v>
      </c>
      <c r="AO372" s="1136">
        <f t="shared" si="46"/>
        <v>750</v>
      </c>
      <c r="AP372" s="1136">
        <f t="shared" si="47"/>
        <v>1.68</v>
      </c>
      <c r="AQ372" s="1136" t="str">
        <f t="shared" si="48"/>
        <v>1-4-1S83°</v>
      </c>
      <c r="AR372" s="1136" t="str">
        <f t="shared" si="49"/>
        <v>30.2</v>
      </c>
      <c r="AS372" s="1136" t="str">
        <f t="shared" si="50"/>
        <v>267/267/OFF</v>
      </c>
      <c r="AT372" s="1136" t="str">
        <f t="shared" si="51"/>
        <v>1-4-1S83°</v>
      </c>
      <c r="AV372" s="1136" t="str">
        <f t="shared" si="44"/>
        <v>108.12.6</v>
      </c>
      <c r="AW372" s="1438">
        <f t="shared" si="45"/>
        <v>43805</v>
      </c>
    </row>
    <row r="373" spans="1:49">
      <c r="A373" s="1135" t="s">
        <v>2938</v>
      </c>
      <c r="B373" s="1135" t="s">
        <v>1952</v>
      </c>
      <c r="C373" s="1135">
        <v>620</v>
      </c>
      <c r="D373" s="1135">
        <v>1.69</v>
      </c>
      <c r="E373" s="1135" t="s">
        <v>15183</v>
      </c>
      <c r="F373" s="1135" t="s">
        <v>1069</v>
      </c>
      <c r="G373" s="1135" t="s">
        <v>1961</v>
      </c>
      <c r="H373" s="1135" t="s">
        <v>1134</v>
      </c>
      <c r="I373" s="1135" t="s">
        <v>126</v>
      </c>
      <c r="J373" s="1135">
        <v>0.8</v>
      </c>
      <c r="K373" s="1135" t="s">
        <v>2939</v>
      </c>
      <c r="L373" s="1135" t="s">
        <v>1954</v>
      </c>
      <c r="M373" s="1135">
        <v>75.099999999999994</v>
      </c>
      <c r="N373" s="1135" t="s">
        <v>1039</v>
      </c>
      <c r="O373" s="1135">
        <v>1.8774999999999999</v>
      </c>
      <c r="P373" s="1135">
        <v>1.502</v>
      </c>
      <c r="Q373" s="1135" t="s">
        <v>1153</v>
      </c>
      <c r="R373" s="1135">
        <v>26</v>
      </c>
      <c r="T373" s="1135">
        <v>13</v>
      </c>
      <c r="U373" s="1135">
        <v>5.2</v>
      </c>
      <c r="V373" s="1135" t="s">
        <v>663</v>
      </c>
      <c r="W373" s="1135">
        <v>110</v>
      </c>
      <c r="X373" s="1135">
        <v>85</v>
      </c>
      <c r="Y373" s="1135">
        <v>1.6</v>
      </c>
      <c r="Z373" s="1135">
        <v>4</v>
      </c>
      <c r="AA373" s="1135" t="s">
        <v>1331</v>
      </c>
      <c r="AH373" s="1135" t="s">
        <v>699</v>
      </c>
      <c r="AM373" s="1136" t="s">
        <v>9887</v>
      </c>
      <c r="AN373" s="1136" t="s">
        <v>9888</v>
      </c>
      <c r="AO373" s="1136">
        <f t="shared" si="46"/>
        <v>620</v>
      </c>
      <c r="AP373" s="1136">
        <f t="shared" si="47"/>
        <v>1.69</v>
      </c>
      <c r="AQ373" s="1136" t="str">
        <f t="shared" si="48"/>
        <v>1-4-1S83°</v>
      </c>
      <c r="AR373" s="1136" t="str">
        <f t="shared" si="49"/>
        <v>31.5</v>
      </c>
      <c r="AS373" s="1136" t="str">
        <f t="shared" si="50"/>
        <v>240/240/OFF</v>
      </c>
      <c r="AT373" s="1136" t="str">
        <f t="shared" si="51"/>
        <v>1-4-1S83°</v>
      </c>
      <c r="AV373" s="1136" t="str">
        <f t="shared" si="44"/>
        <v>108.12.6</v>
      </c>
      <c r="AW373" s="1438">
        <f t="shared" si="45"/>
        <v>43805</v>
      </c>
    </row>
    <row r="374" spans="1:49">
      <c r="A374" s="1135" t="s">
        <v>2940</v>
      </c>
      <c r="B374" s="1135" t="s">
        <v>1877</v>
      </c>
      <c r="C374" s="1135">
        <v>620</v>
      </c>
      <c r="D374" s="1135">
        <v>1.7</v>
      </c>
      <c r="E374" s="1135" t="s">
        <v>15189</v>
      </c>
      <c r="F374" s="1135" t="s">
        <v>1267</v>
      </c>
      <c r="G374" s="1135" t="s">
        <v>1861</v>
      </c>
      <c r="H374" s="1135" t="s">
        <v>1155</v>
      </c>
      <c r="I374" s="1135" t="s">
        <v>126</v>
      </c>
      <c r="J374" s="1135">
        <v>0.6</v>
      </c>
      <c r="K374" s="1135" t="s">
        <v>2941</v>
      </c>
      <c r="L374" s="1135" t="s">
        <v>2684</v>
      </c>
      <c r="M374" s="1135">
        <v>77.2</v>
      </c>
      <c r="N374" s="1135" t="s">
        <v>1039</v>
      </c>
      <c r="O374" s="1135">
        <v>1.9300000000000002</v>
      </c>
      <c r="P374" s="1135">
        <v>1.544</v>
      </c>
      <c r="Q374" s="1135" t="s">
        <v>1055</v>
      </c>
      <c r="R374" s="1135">
        <v>20.8</v>
      </c>
      <c r="T374" s="1135">
        <v>11.5</v>
      </c>
      <c r="U374" s="1135">
        <v>3.9</v>
      </c>
      <c r="V374" s="1135" t="s">
        <v>663</v>
      </c>
      <c r="W374" s="1135">
        <v>120</v>
      </c>
      <c r="X374" s="1135">
        <v>85</v>
      </c>
      <c r="Y374" s="1135">
        <v>2</v>
      </c>
      <c r="Z374" s="1135">
        <v>2.5</v>
      </c>
      <c r="AA374" s="1135" t="s">
        <v>2942</v>
      </c>
      <c r="AH374" s="1135" t="s">
        <v>1280</v>
      </c>
      <c r="AM374" s="1136" t="s">
        <v>9889</v>
      </c>
      <c r="AN374" s="1136" t="s">
        <v>9890</v>
      </c>
      <c r="AO374" s="1136">
        <f t="shared" si="46"/>
        <v>620</v>
      </c>
      <c r="AP374" s="1136">
        <f t="shared" si="47"/>
        <v>1.7</v>
      </c>
      <c r="AQ374" s="1136" t="str">
        <f t="shared" si="48"/>
        <v>1-5-1S83°</v>
      </c>
      <c r="AR374" s="1136" t="str">
        <f t="shared" si="49"/>
        <v>28.5</v>
      </c>
      <c r="AS374" s="1136" t="str">
        <f t="shared" si="50"/>
        <v>255/255/OFF</v>
      </c>
      <c r="AT374" s="1136" t="str">
        <f t="shared" si="51"/>
        <v>1-5-1S83°</v>
      </c>
      <c r="AV374" s="1136" t="str">
        <f t="shared" si="44"/>
        <v>108.12.10</v>
      </c>
      <c r="AW374" s="1438">
        <f t="shared" si="45"/>
        <v>43809</v>
      </c>
    </row>
    <row r="375" spans="1:49">
      <c r="A375" s="1135" t="s">
        <v>2943</v>
      </c>
      <c r="B375" s="1135" t="s">
        <v>1860</v>
      </c>
      <c r="C375" s="1135" t="s">
        <v>2944</v>
      </c>
      <c r="D375" s="1135">
        <v>1.78</v>
      </c>
      <c r="E375" s="1135" t="s">
        <v>15185</v>
      </c>
      <c r="F375" s="1135" t="s">
        <v>1078</v>
      </c>
      <c r="G375" s="1135" t="s">
        <v>1861</v>
      </c>
      <c r="H375" s="1135" t="s">
        <v>2945</v>
      </c>
      <c r="I375" s="1135" t="s">
        <v>1261</v>
      </c>
      <c r="J375" s="1135">
        <v>2.4</v>
      </c>
      <c r="K375" s="1135" t="s">
        <v>2891</v>
      </c>
      <c r="L375" s="1135" t="s">
        <v>2892</v>
      </c>
      <c r="M375" s="1135">
        <v>75</v>
      </c>
      <c r="N375" s="1135" t="s">
        <v>1039</v>
      </c>
      <c r="O375" s="1135">
        <v>1.875</v>
      </c>
      <c r="P375" s="1135">
        <v>1.5</v>
      </c>
      <c r="Q375" s="1135" t="s">
        <v>2946</v>
      </c>
      <c r="R375" s="1135">
        <v>19.899999999999999</v>
      </c>
      <c r="T375" s="1135">
        <v>32</v>
      </c>
      <c r="U375" s="1135">
        <v>3.3</v>
      </c>
      <c r="V375" s="1135" t="s">
        <v>663</v>
      </c>
      <c r="W375" s="1135">
        <v>120</v>
      </c>
      <c r="X375" s="1135">
        <v>90</v>
      </c>
      <c r="Y375" s="1135">
        <v>1.9</v>
      </c>
      <c r="Z375" s="1135" t="s">
        <v>2947</v>
      </c>
      <c r="AA375" s="1135" t="s">
        <v>2948</v>
      </c>
      <c r="AH375" s="1135" t="s">
        <v>789</v>
      </c>
      <c r="AM375" s="1136" t="s">
        <v>9891</v>
      </c>
      <c r="AN375" s="1136" t="s">
        <v>9892</v>
      </c>
      <c r="AO375" s="1136" t="str">
        <f t="shared" si="46"/>
        <v>650↑700</v>
      </c>
      <c r="AP375" s="1136">
        <f t="shared" si="47"/>
        <v>1.78</v>
      </c>
      <c r="AQ375" s="1136" t="str">
        <f t="shared" si="48"/>
        <v>2-5-1S83°</v>
      </c>
      <c r="AR375" s="1136" t="str">
        <f t="shared" si="49"/>
        <v>30</v>
      </c>
      <c r="AS375" s="1136" t="str">
        <f t="shared" si="50"/>
        <v>191/OFF</v>
      </c>
      <c r="AT375" s="1136" t="str">
        <f t="shared" si="51"/>
        <v>2-5-1S83°</v>
      </c>
      <c r="AV375" s="1136" t="str">
        <f t="shared" si="44"/>
        <v>108.12.13</v>
      </c>
      <c r="AW375" s="1438">
        <f t="shared" si="45"/>
        <v>43812</v>
      </c>
    </row>
    <row r="376" spans="1:49">
      <c r="A376" s="1135" t="s">
        <v>2949</v>
      </c>
      <c r="B376" s="1135" t="s">
        <v>1917</v>
      </c>
      <c r="C376" s="1135">
        <v>500</v>
      </c>
      <c r="D376" s="1135">
        <v>1.756</v>
      </c>
      <c r="E376" s="1135" t="s">
        <v>15189</v>
      </c>
      <c r="F376" s="1135" t="s">
        <v>1078</v>
      </c>
      <c r="G376" s="1135" t="s">
        <v>1110</v>
      </c>
      <c r="H376" s="1135" t="s">
        <v>1239</v>
      </c>
      <c r="I376" s="1135" t="s">
        <v>126</v>
      </c>
      <c r="J376" s="1135">
        <v>0.6</v>
      </c>
      <c r="K376" s="1135" t="s">
        <v>2950</v>
      </c>
      <c r="L376" s="1135" t="s">
        <v>1919</v>
      </c>
      <c r="M376" s="1135">
        <v>73.8</v>
      </c>
      <c r="N376" s="1135" t="s">
        <v>1039</v>
      </c>
      <c r="O376" s="1135">
        <v>1.845</v>
      </c>
      <c r="P376" s="1135">
        <v>1.476</v>
      </c>
      <c r="Q376" s="1135" t="s">
        <v>2647</v>
      </c>
      <c r="R376" s="1135">
        <v>18.5</v>
      </c>
      <c r="T376" s="1135">
        <v>21</v>
      </c>
      <c r="U376" s="1135">
        <v>3.8</v>
      </c>
      <c r="V376" s="1135" t="s">
        <v>663</v>
      </c>
      <c r="W376" s="1135">
        <v>110</v>
      </c>
      <c r="X376" s="1135">
        <v>85</v>
      </c>
      <c r="Y376" s="1135">
        <v>1.9</v>
      </c>
      <c r="Z376" s="1135">
        <v>4</v>
      </c>
      <c r="AA376" s="1135" t="s">
        <v>1337</v>
      </c>
      <c r="AH376" s="1135" t="s">
        <v>630</v>
      </c>
      <c r="AM376" s="1136" t="s">
        <v>9893</v>
      </c>
      <c r="AN376" s="1136" t="s">
        <v>9894</v>
      </c>
      <c r="AO376" s="1136">
        <f t="shared" si="46"/>
        <v>500</v>
      </c>
      <c r="AP376" s="1136">
        <f t="shared" si="47"/>
        <v>1.756</v>
      </c>
      <c r="AQ376" s="1136" t="str">
        <f t="shared" si="48"/>
        <v>1-5-1S83°</v>
      </c>
      <c r="AR376" s="1136" t="str">
        <f t="shared" si="49"/>
        <v>30</v>
      </c>
      <c r="AS376" s="1136" t="str">
        <f t="shared" si="50"/>
        <v>235/235/OFF</v>
      </c>
      <c r="AT376" s="1136" t="str">
        <f t="shared" si="51"/>
        <v>1-5-1S83°</v>
      </c>
      <c r="AV376" s="1136" t="str">
        <f t="shared" si="44"/>
        <v>108.12.23</v>
      </c>
      <c r="AW376" s="1438">
        <f t="shared" si="45"/>
        <v>43822</v>
      </c>
    </row>
    <row r="377" spans="1:49">
      <c r="A377" s="1135" t="s">
        <v>2951</v>
      </c>
      <c r="B377" s="1135" t="s">
        <v>1886</v>
      </c>
      <c r="C377" s="1135">
        <v>600</v>
      </c>
      <c r="D377" s="1135">
        <v>1.78</v>
      </c>
      <c r="E377" s="1135" t="s">
        <v>15186</v>
      </c>
      <c r="F377" s="1135" t="s">
        <v>1048</v>
      </c>
      <c r="G377" s="1135" t="s">
        <v>1861</v>
      </c>
      <c r="H377" s="1135" t="s">
        <v>2224</v>
      </c>
      <c r="I377" s="1135" t="s">
        <v>126</v>
      </c>
      <c r="J377" s="1135">
        <v>1.6</v>
      </c>
      <c r="K377" s="1135" t="s">
        <v>2952</v>
      </c>
      <c r="L377" s="1135" t="s">
        <v>1889</v>
      </c>
      <c r="M377" s="1135">
        <v>75</v>
      </c>
      <c r="N377" s="1135" t="s">
        <v>1039</v>
      </c>
      <c r="O377" s="1135">
        <v>1.875</v>
      </c>
      <c r="P377" s="1135">
        <v>1.5</v>
      </c>
      <c r="Q377" s="1135" t="s">
        <v>1040</v>
      </c>
      <c r="R377" s="1135">
        <v>21.6</v>
      </c>
      <c r="T377" s="1135">
        <v>18</v>
      </c>
      <c r="U377" s="1135">
        <v>2.5</v>
      </c>
      <c r="V377" s="1135" t="s">
        <v>663</v>
      </c>
      <c r="W377" s="1135">
        <v>110</v>
      </c>
      <c r="X377" s="1135">
        <v>80</v>
      </c>
      <c r="Y377" s="1135">
        <v>1.5</v>
      </c>
      <c r="Z377" s="1135">
        <v>3.5</v>
      </c>
      <c r="AA377" s="1135" t="s">
        <v>2953</v>
      </c>
      <c r="AH377" s="1135" t="s">
        <v>1338</v>
      </c>
      <c r="AM377" s="1136" t="s">
        <v>9895</v>
      </c>
      <c r="AN377" s="1136" t="s">
        <v>9896</v>
      </c>
      <c r="AO377" s="1136">
        <f t="shared" si="46"/>
        <v>600</v>
      </c>
      <c r="AP377" s="1136">
        <f t="shared" si="47"/>
        <v>1.78</v>
      </c>
      <c r="AQ377" s="1136" t="str">
        <f t="shared" si="48"/>
        <v>1-4-1S83°S撚</v>
      </c>
      <c r="AR377" s="1136" t="str">
        <f t="shared" si="49"/>
        <v>31</v>
      </c>
      <c r="AS377" s="1136" t="str">
        <f t="shared" si="50"/>
        <v>270/270/150</v>
      </c>
      <c r="AT377" s="1136" t="str">
        <f t="shared" si="51"/>
        <v>1-4-1S83°S撚</v>
      </c>
      <c r="AU377" s="1136" t="s">
        <v>15732</v>
      </c>
      <c r="AV377" s="1136" t="str">
        <f t="shared" si="44"/>
        <v>108.12.16</v>
      </c>
      <c r="AW377" s="1438">
        <f t="shared" si="45"/>
        <v>43815</v>
      </c>
    </row>
    <row r="378" spans="1:49">
      <c r="A378" s="1135" t="s">
        <v>2954</v>
      </c>
      <c r="B378" s="1135" t="s">
        <v>478</v>
      </c>
      <c r="C378" s="1135">
        <v>550</v>
      </c>
      <c r="D378" s="1135">
        <v>1.67</v>
      </c>
      <c r="E378" s="1135" t="s">
        <v>15183</v>
      </c>
      <c r="F378" s="1135" t="s">
        <v>1078</v>
      </c>
      <c r="G378" s="1135" t="s">
        <v>1861</v>
      </c>
      <c r="H378" s="1135" t="s">
        <v>1421</v>
      </c>
      <c r="I378" s="1135" t="s">
        <v>126</v>
      </c>
      <c r="J378" s="1135">
        <v>0.6</v>
      </c>
      <c r="K378" s="1135" t="s">
        <v>2955</v>
      </c>
      <c r="L378" s="1135" t="s">
        <v>1905</v>
      </c>
      <c r="M378" s="1135">
        <v>74.599999999999994</v>
      </c>
      <c r="N378" s="1135" t="s">
        <v>1039</v>
      </c>
      <c r="O378" s="1135">
        <v>1.865</v>
      </c>
      <c r="P378" s="1135">
        <v>1.492</v>
      </c>
      <c r="Q378" s="1135" t="s">
        <v>2876</v>
      </c>
      <c r="R378" s="1135">
        <v>23.5</v>
      </c>
      <c r="T378" s="1135">
        <v>12.5</v>
      </c>
      <c r="U378" s="1135">
        <v>5.0999999999999996</v>
      </c>
      <c r="V378" s="1135" t="s">
        <v>663</v>
      </c>
      <c r="W378" s="1135" t="s">
        <v>2626</v>
      </c>
      <c r="X378" s="1135">
        <v>60</v>
      </c>
      <c r="Y378" s="1135">
        <v>1.8</v>
      </c>
      <c r="Z378" s="1135">
        <v>4.5</v>
      </c>
      <c r="AA378" s="1135" t="s">
        <v>2953</v>
      </c>
      <c r="AH378" s="1135" t="s">
        <v>843</v>
      </c>
      <c r="AM378" s="1136" t="s">
        <v>9897</v>
      </c>
      <c r="AN378" s="1136" t="s">
        <v>9898</v>
      </c>
      <c r="AO378" s="1136">
        <f t="shared" si="46"/>
        <v>550</v>
      </c>
      <c r="AP378" s="1136">
        <f t="shared" si="47"/>
        <v>1.67</v>
      </c>
      <c r="AQ378" s="1136" t="str">
        <f t="shared" si="48"/>
        <v>1-4-1S83°</v>
      </c>
      <c r="AR378" s="1136" t="str">
        <f t="shared" si="49"/>
        <v>30</v>
      </c>
      <c r="AS378" s="1136" t="str">
        <f t="shared" si="50"/>
        <v>232/232/OFF</v>
      </c>
      <c r="AT378" s="1136" t="str">
        <f t="shared" si="51"/>
        <v>1-4-1S83°</v>
      </c>
      <c r="AV378" s="1136" t="str">
        <f t="shared" si="44"/>
        <v>108.12.16</v>
      </c>
      <c r="AW378" s="1438">
        <f t="shared" si="45"/>
        <v>43815</v>
      </c>
    </row>
    <row r="379" spans="1:49">
      <c r="A379" s="1135" t="s">
        <v>2956</v>
      </c>
      <c r="B379" s="1135" t="s">
        <v>1877</v>
      </c>
      <c r="C379" s="1135">
        <v>620</v>
      </c>
      <c r="D379" s="1135">
        <v>1.7</v>
      </c>
      <c r="E379" s="1135" t="s">
        <v>15189</v>
      </c>
      <c r="F379" s="1135" t="s">
        <v>1078</v>
      </c>
      <c r="G379" s="1135" t="s">
        <v>2686</v>
      </c>
      <c r="H379" s="1135" t="s">
        <v>1123</v>
      </c>
      <c r="I379" s="1135" t="s">
        <v>126</v>
      </c>
      <c r="J379" s="1135">
        <v>0.25</v>
      </c>
      <c r="K379" s="1135" t="s">
        <v>2941</v>
      </c>
      <c r="L379" s="1135" t="s">
        <v>2684</v>
      </c>
      <c r="M379" s="1135">
        <v>76.099999999999994</v>
      </c>
      <c r="N379" s="1135" t="s">
        <v>1039</v>
      </c>
      <c r="O379" s="1135">
        <v>1.9024999999999999</v>
      </c>
      <c r="P379" s="1135">
        <v>1.522</v>
      </c>
      <c r="Q379" s="1135" t="s">
        <v>1415</v>
      </c>
      <c r="R379" s="1135">
        <v>19</v>
      </c>
      <c r="T379" s="1135">
        <v>13</v>
      </c>
      <c r="U379" s="1135">
        <v>4</v>
      </c>
      <c r="V379" s="1135" t="s">
        <v>663</v>
      </c>
      <c r="W379" s="1135" t="s">
        <v>2688</v>
      </c>
      <c r="X379" s="1135">
        <v>10</v>
      </c>
      <c r="Y379" s="1135">
        <v>2.5</v>
      </c>
      <c r="Z379" s="1135">
        <v>2</v>
      </c>
      <c r="AA379" s="1135" t="s">
        <v>2953</v>
      </c>
      <c r="AH379" s="1135" t="s">
        <v>630</v>
      </c>
      <c r="AM379" s="1136" t="s">
        <v>9899</v>
      </c>
      <c r="AN379" s="1136" t="s">
        <v>9900</v>
      </c>
      <c r="AO379" s="1136">
        <f t="shared" si="46"/>
        <v>620</v>
      </c>
      <c r="AP379" s="1136">
        <f t="shared" si="47"/>
        <v>1.7</v>
      </c>
      <c r="AQ379" s="1136" t="str">
        <f t="shared" si="48"/>
        <v>1-5-1S83°</v>
      </c>
      <c r="AR379" s="1136" t="str">
        <f t="shared" si="49"/>
        <v>30</v>
      </c>
      <c r="AS379" s="1136" t="str">
        <f t="shared" si="50"/>
        <v>250/250/OFF</v>
      </c>
      <c r="AT379" s="1136" t="str">
        <f t="shared" si="51"/>
        <v>1-5-1S83°</v>
      </c>
      <c r="AV379" s="1136" t="str">
        <f t="shared" si="44"/>
        <v>108.12.16</v>
      </c>
      <c r="AW379" s="1438">
        <f t="shared" si="45"/>
        <v>43815</v>
      </c>
    </row>
    <row r="380" spans="1:49">
      <c r="A380" s="1135" t="s">
        <v>2957</v>
      </c>
      <c r="B380" s="1135" t="s">
        <v>425</v>
      </c>
      <c r="C380" s="1135">
        <v>680</v>
      </c>
      <c r="D380" s="1135">
        <v>1.7649999999999999</v>
      </c>
      <c r="E380" s="1135" t="s">
        <v>15185</v>
      </c>
      <c r="F380" s="1135" t="s">
        <v>1048</v>
      </c>
      <c r="G380" s="1135" t="s">
        <v>1861</v>
      </c>
      <c r="H380" s="1135" t="s">
        <v>2857</v>
      </c>
      <c r="I380" s="1135" t="s">
        <v>663</v>
      </c>
      <c r="J380" s="1135">
        <v>0</v>
      </c>
      <c r="K380" s="1135" t="s">
        <v>2958</v>
      </c>
      <c r="L380" s="1135" t="s">
        <v>2484</v>
      </c>
      <c r="M380" s="1135">
        <v>75</v>
      </c>
      <c r="N380" s="1135" t="s">
        <v>1039</v>
      </c>
      <c r="O380" s="1135">
        <v>1.875</v>
      </c>
      <c r="P380" s="1135">
        <v>1.5</v>
      </c>
      <c r="Q380" s="1135" t="s">
        <v>1050</v>
      </c>
      <c r="R380" s="1135">
        <v>23.5</v>
      </c>
      <c r="T380" s="1135">
        <v>20.5</v>
      </c>
      <c r="U380" s="1135">
        <v>1.5</v>
      </c>
      <c r="V380" s="1135" t="s">
        <v>663</v>
      </c>
      <c r="W380" s="1135" t="s">
        <v>663</v>
      </c>
      <c r="X380" s="1135" t="s">
        <v>663</v>
      </c>
      <c r="Y380" s="1135">
        <v>1.5</v>
      </c>
      <c r="Z380" s="1135" t="s">
        <v>2959</v>
      </c>
      <c r="AA380" s="1135" t="s">
        <v>2960</v>
      </c>
      <c r="AH380" s="1135" t="s">
        <v>1147</v>
      </c>
      <c r="AM380" s="1136" t="s">
        <v>9901</v>
      </c>
      <c r="AN380" s="1136" t="s">
        <v>9902</v>
      </c>
      <c r="AO380" s="1136">
        <f t="shared" si="46"/>
        <v>680</v>
      </c>
      <c r="AP380" s="1136">
        <f t="shared" si="47"/>
        <v>1.7649999999999999</v>
      </c>
      <c r="AQ380" s="1136" t="str">
        <f t="shared" si="48"/>
        <v>2-5-1S83°</v>
      </c>
      <c r="AR380" s="1136" t="str">
        <f t="shared" si="49"/>
        <v>31</v>
      </c>
      <c r="AS380" s="1136" t="str">
        <f t="shared" si="50"/>
        <v>182/161</v>
      </c>
      <c r="AT380" s="1136" t="str">
        <f t="shared" si="51"/>
        <v>2-5-1S83°</v>
      </c>
      <c r="AV380" s="1136" t="str">
        <f t="shared" si="44"/>
        <v>108.12.18</v>
      </c>
      <c r="AW380" s="1438">
        <f t="shared" si="45"/>
        <v>43817</v>
      </c>
    </row>
    <row r="381" spans="1:49">
      <c r="A381" s="1135" t="s">
        <v>2961</v>
      </c>
      <c r="B381" s="1135" t="s">
        <v>1886</v>
      </c>
      <c r="C381" s="1135">
        <v>600</v>
      </c>
      <c r="D381" s="1135">
        <v>1.78</v>
      </c>
      <c r="E381" s="1135" t="s">
        <v>15183</v>
      </c>
      <c r="F381" s="1135" t="s">
        <v>1048</v>
      </c>
      <c r="G381" s="1135" t="s">
        <v>1861</v>
      </c>
      <c r="H381" s="1135" t="s">
        <v>1887</v>
      </c>
      <c r="I381" s="1135" t="s">
        <v>126</v>
      </c>
      <c r="J381" s="1135">
        <v>1.6</v>
      </c>
      <c r="K381" s="1135" t="s">
        <v>2952</v>
      </c>
      <c r="L381" s="1135" t="s">
        <v>1889</v>
      </c>
      <c r="M381" s="1135">
        <v>75</v>
      </c>
      <c r="N381" s="1135" t="s">
        <v>1039</v>
      </c>
      <c r="O381" s="1135">
        <v>1.875</v>
      </c>
      <c r="P381" s="1135">
        <v>1.5</v>
      </c>
      <c r="Q381" s="1135" t="s">
        <v>1050</v>
      </c>
      <c r="R381" s="1135">
        <v>21.6</v>
      </c>
      <c r="T381" s="1135">
        <v>32</v>
      </c>
      <c r="U381" s="1135">
        <v>3.7</v>
      </c>
      <c r="V381" s="1135" t="s">
        <v>663</v>
      </c>
      <c r="W381" s="1135">
        <v>110</v>
      </c>
      <c r="X381" s="1135">
        <v>60</v>
      </c>
      <c r="Y381" s="1135">
        <v>1.5</v>
      </c>
      <c r="Z381" s="1135">
        <v>5.5</v>
      </c>
      <c r="AA381" s="1135" t="s">
        <v>2962</v>
      </c>
      <c r="AH381" s="1135" t="s">
        <v>472</v>
      </c>
      <c r="AM381" s="1136" t="s">
        <v>9903</v>
      </c>
      <c r="AN381" s="1136" t="s">
        <v>9904</v>
      </c>
      <c r="AO381" s="1136">
        <f t="shared" si="46"/>
        <v>600</v>
      </c>
      <c r="AP381" s="1136">
        <f t="shared" si="47"/>
        <v>1.78</v>
      </c>
      <c r="AQ381" s="1136" t="str">
        <f t="shared" si="48"/>
        <v>1-4-1S83°</v>
      </c>
      <c r="AR381" s="1136" t="str">
        <f t="shared" si="49"/>
        <v>31</v>
      </c>
      <c r="AS381" s="1136" t="str">
        <f t="shared" si="50"/>
        <v>270/270/OFF</v>
      </c>
      <c r="AT381" s="1136" t="str">
        <f t="shared" si="51"/>
        <v>1-4-1S83°</v>
      </c>
      <c r="AV381" s="1136" t="str">
        <f t="shared" si="44"/>
        <v>108.12.20</v>
      </c>
      <c r="AW381" s="1438">
        <f t="shared" si="45"/>
        <v>43819</v>
      </c>
    </row>
    <row r="382" spans="1:49">
      <c r="A382" s="1135" t="s">
        <v>2963</v>
      </c>
      <c r="B382" s="1135" t="s">
        <v>2964</v>
      </c>
      <c r="C382" s="1135">
        <v>600</v>
      </c>
      <c r="D382" s="1135">
        <v>1.74</v>
      </c>
      <c r="E382" s="1135" t="s">
        <v>15185</v>
      </c>
      <c r="F382" s="1135" t="s">
        <v>1078</v>
      </c>
      <c r="G382" s="1135" t="s">
        <v>1110</v>
      </c>
      <c r="H382" s="1135" t="s">
        <v>2286</v>
      </c>
      <c r="I382" s="1135" t="s">
        <v>1206</v>
      </c>
      <c r="J382" s="1135">
        <v>0.9</v>
      </c>
      <c r="K382" s="1135" t="s">
        <v>2965</v>
      </c>
      <c r="L382" s="1135" t="s">
        <v>2966</v>
      </c>
      <c r="M382" s="1135">
        <v>75.5</v>
      </c>
      <c r="N382" s="1135" t="s">
        <v>1039</v>
      </c>
      <c r="O382" s="1135">
        <v>1.8875000000000002</v>
      </c>
      <c r="P382" s="1135">
        <v>1.51</v>
      </c>
      <c r="Q382" s="1135" t="s">
        <v>1391</v>
      </c>
      <c r="R382" s="1135">
        <v>22</v>
      </c>
      <c r="T382" s="1135">
        <v>20</v>
      </c>
      <c r="U382" s="1135">
        <v>3.8</v>
      </c>
      <c r="V382" s="1135" t="s">
        <v>663</v>
      </c>
      <c r="W382" s="1135">
        <v>105</v>
      </c>
      <c r="X382" s="1135">
        <v>80</v>
      </c>
      <c r="Y382" s="1135">
        <v>2</v>
      </c>
      <c r="Z382" s="1135" t="s">
        <v>2967</v>
      </c>
      <c r="AA382" s="1135" t="s">
        <v>1345</v>
      </c>
      <c r="AH382" s="1135" t="s">
        <v>661</v>
      </c>
      <c r="AM382" s="1136" t="s">
        <v>9905</v>
      </c>
      <c r="AN382" s="1136" t="s">
        <v>9430</v>
      </c>
      <c r="AO382" s="1136">
        <f t="shared" si="46"/>
        <v>600</v>
      </c>
      <c r="AP382" s="1136">
        <f t="shared" si="47"/>
        <v>1.74</v>
      </c>
      <c r="AQ382" s="1136" t="str">
        <f t="shared" si="48"/>
        <v>2-5-1S83°</v>
      </c>
      <c r="AR382" s="1136" t="str">
        <f t="shared" si="49"/>
        <v>30</v>
      </c>
      <c r="AS382" s="1136" t="str">
        <f t="shared" si="50"/>
        <v>180/OFF</v>
      </c>
      <c r="AT382" s="1136" t="str">
        <f t="shared" si="51"/>
        <v>2-5-1S83°</v>
      </c>
      <c r="AV382" s="1136" t="str">
        <f t="shared" si="44"/>
        <v>108.12.24</v>
      </c>
      <c r="AW382" s="1438">
        <f t="shared" si="45"/>
        <v>43823</v>
      </c>
    </row>
    <row r="383" spans="1:49">
      <c r="A383" s="1135" t="s">
        <v>2968</v>
      </c>
      <c r="B383" s="1135" t="s">
        <v>2969</v>
      </c>
      <c r="C383" s="1135">
        <v>650</v>
      </c>
      <c r="D383" s="1135">
        <v>1.76</v>
      </c>
      <c r="E383" s="1135" t="s">
        <v>15183</v>
      </c>
      <c r="F383" s="1135" t="s">
        <v>1048</v>
      </c>
      <c r="G383" s="1135" t="s">
        <v>1110</v>
      </c>
      <c r="H383" s="1135" t="s">
        <v>2970</v>
      </c>
      <c r="I383" s="1135" t="s">
        <v>126</v>
      </c>
      <c r="J383" s="1135">
        <v>0.9</v>
      </c>
      <c r="K383" s="1135" t="s">
        <v>2971</v>
      </c>
      <c r="L383" s="1135" t="s">
        <v>2972</v>
      </c>
      <c r="M383" s="1135">
        <v>75.5</v>
      </c>
      <c r="N383" s="1135" t="s">
        <v>1039</v>
      </c>
      <c r="O383" s="1135">
        <v>1.8875000000000002</v>
      </c>
      <c r="P383" s="1135">
        <v>1.51</v>
      </c>
      <c r="Q383" s="1135" t="s">
        <v>2647</v>
      </c>
      <c r="R383" s="1135">
        <v>22</v>
      </c>
      <c r="T383" s="1135">
        <v>20</v>
      </c>
      <c r="U383" s="1135">
        <v>3.8</v>
      </c>
      <c r="V383" s="1135" t="s">
        <v>663</v>
      </c>
      <c r="W383" s="1135">
        <v>105</v>
      </c>
      <c r="X383" s="1135">
        <v>80</v>
      </c>
      <c r="Y383" s="1135">
        <v>2</v>
      </c>
      <c r="Z383" s="1135" t="s">
        <v>2973</v>
      </c>
      <c r="AA383" s="1135" t="s">
        <v>1345</v>
      </c>
      <c r="AH383" s="1135" t="s">
        <v>745</v>
      </c>
      <c r="AM383" s="1136" t="s">
        <v>9906</v>
      </c>
      <c r="AN383" s="1136" t="s">
        <v>9907</v>
      </c>
      <c r="AO383" s="1136">
        <f t="shared" si="46"/>
        <v>650</v>
      </c>
      <c r="AP383" s="1136">
        <f t="shared" si="47"/>
        <v>1.76</v>
      </c>
      <c r="AQ383" s="1136" t="str">
        <f t="shared" si="48"/>
        <v>1-4-1S83°</v>
      </c>
      <c r="AR383" s="1136" t="str">
        <f t="shared" si="49"/>
        <v>31</v>
      </c>
      <c r="AS383" s="1136" t="str">
        <f t="shared" si="50"/>
        <v>290/290/OFF</v>
      </c>
      <c r="AT383" s="1136" t="str">
        <f t="shared" si="51"/>
        <v>1-4-1S83°</v>
      </c>
      <c r="AV383" s="1136" t="str">
        <f t="shared" si="44"/>
        <v>108.12.24</v>
      </c>
      <c r="AW383" s="1438">
        <f t="shared" si="45"/>
        <v>43823</v>
      </c>
    </row>
    <row r="384" spans="1:49">
      <c r="A384" s="1135" t="s">
        <v>2974</v>
      </c>
      <c r="B384" s="1135" t="s">
        <v>2975</v>
      </c>
      <c r="C384" s="1135">
        <v>620</v>
      </c>
      <c r="D384" s="1135">
        <v>1.7</v>
      </c>
      <c r="E384" s="1135" t="s">
        <v>15189</v>
      </c>
      <c r="F384" s="1135" t="s">
        <v>1213</v>
      </c>
      <c r="G384" s="1135" t="s">
        <v>1861</v>
      </c>
      <c r="H384" s="1135" t="s">
        <v>2574</v>
      </c>
      <c r="I384" s="1135" t="s">
        <v>126</v>
      </c>
      <c r="J384" s="1135">
        <v>0.6</v>
      </c>
      <c r="K384" s="1135" t="s">
        <v>2679</v>
      </c>
      <c r="L384" s="1135" t="s">
        <v>2680</v>
      </c>
      <c r="M384" s="1135">
        <v>76.599999999999994</v>
      </c>
      <c r="N384" s="1135" t="s">
        <v>1039</v>
      </c>
      <c r="O384" s="1135">
        <v>1.915</v>
      </c>
      <c r="P384" s="1135">
        <v>1.532</v>
      </c>
      <c r="Q384" s="1135" t="s">
        <v>1055</v>
      </c>
      <c r="R384" s="1135">
        <v>21</v>
      </c>
      <c r="T384" s="1135">
        <v>11.5</v>
      </c>
      <c r="U384" s="1135">
        <v>3.9</v>
      </c>
      <c r="V384" s="1135" t="s">
        <v>663</v>
      </c>
      <c r="W384" s="1135">
        <v>120</v>
      </c>
      <c r="X384" s="1135">
        <v>80</v>
      </c>
      <c r="Y384" s="1135">
        <v>1.8</v>
      </c>
      <c r="Z384" s="1135">
        <v>2.5</v>
      </c>
      <c r="AA384" s="1135" t="s">
        <v>2976</v>
      </c>
      <c r="AH384" s="1135" t="s">
        <v>789</v>
      </c>
      <c r="AM384" s="1136" t="s">
        <v>9908</v>
      </c>
      <c r="AN384" s="1136" t="s">
        <v>9909</v>
      </c>
      <c r="AO384" s="1136">
        <f t="shared" si="46"/>
        <v>620</v>
      </c>
      <c r="AP384" s="1136">
        <f t="shared" si="47"/>
        <v>1.7</v>
      </c>
      <c r="AQ384" s="1136" t="str">
        <f t="shared" si="48"/>
        <v>1-5-1S83°</v>
      </c>
      <c r="AR384" s="1136" t="str">
        <f t="shared" si="49"/>
        <v>29</v>
      </c>
      <c r="AS384" s="1136" t="str">
        <f t="shared" si="50"/>
        <v>251/251/OFF</v>
      </c>
      <c r="AT384" s="1136" t="str">
        <f t="shared" si="51"/>
        <v>1-5-1S83°</v>
      </c>
      <c r="AV384" s="1136" t="str">
        <f t="shared" si="44"/>
        <v>108.1.7</v>
      </c>
      <c r="AW384" s="1438">
        <f t="shared" si="45"/>
        <v>43472</v>
      </c>
    </row>
    <row r="385" spans="1:49">
      <c r="A385" s="1135" t="s">
        <v>2977</v>
      </c>
      <c r="B385" s="1135" t="s">
        <v>2661</v>
      </c>
      <c r="C385" s="1135">
        <v>500</v>
      </c>
      <c r="D385" s="1135">
        <v>1.6850000000000001</v>
      </c>
      <c r="E385" s="1135" t="s">
        <v>2662</v>
      </c>
      <c r="F385" s="1135" t="s">
        <v>2978</v>
      </c>
      <c r="G385" s="1135">
        <v>4.5</v>
      </c>
      <c r="H385" s="1135" t="s">
        <v>2979</v>
      </c>
      <c r="I385" s="1135" t="s">
        <v>126</v>
      </c>
      <c r="J385" s="1135">
        <v>0.7</v>
      </c>
      <c r="K385" s="1135" t="s">
        <v>2980</v>
      </c>
      <c r="L385" s="1135" t="s">
        <v>2198</v>
      </c>
      <c r="M385" s="1135">
        <v>76.400000000000006</v>
      </c>
      <c r="N385" s="1135" t="s">
        <v>1039</v>
      </c>
      <c r="O385" s="1135">
        <v>1.9100000000000001</v>
      </c>
      <c r="P385" s="1135">
        <v>1.5280000000000002</v>
      </c>
      <c r="Q385" s="1135" t="s">
        <v>1343</v>
      </c>
      <c r="R385" s="1135">
        <v>20</v>
      </c>
      <c r="T385" s="1135">
        <v>30</v>
      </c>
      <c r="U385" s="1135">
        <v>3.4</v>
      </c>
      <c r="V385" s="1135" t="s">
        <v>663</v>
      </c>
      <c r="W385" s="1135">
        <v>120</v>
      </c>
      <c r="X385" s="1135">
        <v>80</v>
      </c>
      <c r="Y385" s="1135">
        <v>2.4</v>
      </c>
      <c r="Z385" s="1135">
        <v>4.5</v>
      </c>
      <c r="AA385" s="1135" t="s">
        <v>1041</v>
      </c>
      <c r="AH385" s="1135" t="s">
        <v>1737</v>
      </c>
      <c r="AM385" s="1136" t="s">
        <v>9910</v>
      </c>
      <c r="AN385" s="1136" t="s">
        <v>9911</v>
      </c>
      <c r="AO385" s="1136">
        <f t="shared" si="46"/>
        <v>500</v>
      </c>
      <c r="AP385" s="1136">
        <f t="shared" si="47"/>
        <v>1.6850000000000001</v>
      </c>
      <c r="AQ385" s="1136" t="str">
        <f t="shared" si="48"/>
        <v>120°</v>
      </c>
      <c r="AR385" s="1136" t="str">
        <f t="shared" si="49"/>
        <v>14.9</v>
      </c>
      <c r="AS385" s="1136" t="str">
        <f t="shared" si="50"/>
        <v>335/335/OFF</v>
      </c>
      <c r="AT385" s="1136" t="str">
        <f t="shared" si="51"/>
        <v>120°</v>
      </c>
      <c r="AV385" s="1136" t="str">
        <f t="shared" si="44"/>
        <v>108.12.27</v>
      </c>
      <c r="AW385" s="1438">
        <f t="shared" si="45"/>
        <v>43826</v>
      </c>
    </row>
    <row r="386" spans="1:49">
      <c r="A386" s="1135" t="s">
        <v>2981</v>
      </c>
      <c r="B386" s="1135" t="s">
        <v>2982</v>
      </c>
      <c r="C386" s="1135">
        <v>600</v>
      </c>
      <c r="D386" s="1135">
        <v>1.68</v>
      </c>
      <c r="E386" s="1135" t="s">
        <v>15183</v>
      </c>
      <c r="F386" s="1135" t="s">
        <v>1867</v>
      </c>
      <c r="G386" s="1135" t="s">
        <v>1110</v>
      </c>
      <c r="H386" s="1135" t="s">
        <v>1930</v>
      </c>
      <c r="I386" s="1135" t="s">
        <v>126</v>
      </c>
      <c r="J386" s="1135">
        <v>0.8</v>
      </c>
      <c r="K386" s="1135" t="s">
        <v>2983</v>
      </c>
      <c r="L386" s="1135" t="s">
        <v>2984</v>
      </c>
      <c r="M386" s="1135">
        <v>75.8</v>
      </c>
      <c r="N386" s="1135" t="s">
        <v>1039</v>
      </c>
      <c r="O386" s="1135">
        <v>1.895</v>
      </c>
      <c r="P386" s="1135">
        <v>1.516</v>
      </c>
      <c r="Q386" s="1135" t="s">
        <v>1082</v>
      </c>
      <c r="R386" s="1135">
        <v>23.6</v>
      </c>
      <c r="T386" s="1135">
        <v>19.2</v>
      </c>
      <c r="U386" s="1135">
        <v>4.0999999999999996</v>
      </c>
      <c r="V386" s="1135" t="s">
        <v>663</v>
      </c>
      <c r="W386" s="1135">
        <v>110</v>
      </c>
      <c r="X386" s="1135">
        <v>80</v>
      </c>
      <c r="Y386" s="1135">
        <v>2.4</v>
      </c>
      <c r="Z386" s="1135">
        <v>4.5</v>
      </c>
      <c r="AA386" s="1135" t="s">
        <v>1355</v>
      </c>
      <c r="AH386" s="1135" t="s">
        <v>1237</v>
      </c>
      <c r="AM386" s="1136" t="s">
        <v>9912</v>
      </c>
      <c r="AN386" s="1136" t="s">
        <v>9913</v>
      </c>
      <c r="AO386" s="1136">
        <f t="shared" si="46"/>
        <v>600</v>
      </c>
      <c r="AP386" s="1136">
        <f t="shared" si="47"/>
        <v>1.68</v>
      </c>
      <c r="AQ386" s="1136" t="str">
        <f t="shared" si="48"/>
        <v>1-4-1S83°</v>
      </c>
      <c r="AR386" s="1136" t="str">
        <f t="shared" si="49"/>
        <v>30.2</v>
      </c>
      <c r="AS386" s="1136" t="str">
        <f t="shared" si="50"/>
        <v>247/247/OFF</v>
      </c>
      <c r="AT386" s="1136" t="str">
        <f t="shared" si="51"/>
        <v>1-4-1S83°</v>
      </c>
      <c r="AV386" s="1136" t="str">
        <f t="shared" ref="AV386:AV449" si="52">AA386</f>
        <v>108.12.31</v>
      </c>
      <c r="AW386" s="1438">
        <f t="shared" si="45"/>
        <v>43830</v>
      </c>
    </row>
    <row r="387" spans="1:49">
      <c r="A387" s="1135" t="s">
        <v>2985</v>
      </c>
      <c r="B387" s="1135" t="s">
        <v>884</v>
      </c>
      <c r="C387" s="1135">
        <v>550</v>
      </c>
      <c r="D387" s="1135">
        <v>1.7350000000000001</v>
      </c>
      <c r="E387" s="1135" t="s">
        <v>15189</v>
      </c>
      <c r="F387" s="1135" t="s">
        <v>1078</v>
      </c>
      <c r="G387" s="1135" t="s">
        <v>1034</v>
      </c>
      <c r="H387" s="1135" t="s">
        <v>1111</v>
      </c>
      <c r="I387" s="1135" t="s">
        <v>639</v>
      </c>
      <c r="J387" s="1135">
        <v>1</v>
      </c>
      <c r="K387" s="1135" t="s">
        <v>2986</v>
      </c>
      <c r="L387" s="1135" t="s">
        <v>1857</v>
      </c>
      <c r="M387" s="1135">
        <v>79</v>
      </c>
      <c r="N387" s="1135" t="s">
        <v>1039</v>
      </c>
      <c r="O387" s="1135">
        <v>1.9750000000000001</v>
      </c>
      <c r="P387" s="1135">
        <v>1.58</v>
      </c>
      <c r="Q387" s="1135" t="s">
        <v>1463</v>
      </c>
      <c r="R387" s="1135">
        <v>25</v>
      </c>
      <c r="T387" s="1135">
        <v>9.6</v>
      </c>
      <c r="U387" s="1135">
        <v>6.8</v>
      </c>
      <c r="V387" s="1135" t="s">
        <v>663</v>
      </c>
      <c r="W387" s="1135">
        <v>135</v>
      </c>
      <c r="X387" s="1135">
        <v>65</v>
      </c>
      <c r="Y387" s="1135">
        <v>1.4</v>
      </c>
      <c r="Z387" s="1135">
        <v>4</v>
      </c>
      <c r="AA387" s="1135" t="s">
        <v>2987</v>
      </c>
      <c r="AH387" s="1135" t="s">
        <v>1332</v>
      </c>
      <c r="AM387" s="1136" t="s">
        <v>9914</v>
      </c>
      <c r="AN387" s="1136" t="s">
        <v>9915</v>
      </c>
      <c r="AO387" s="1136">
        <f t="shared" si="46"/>
        <v>550</v>
      </c>
      <c r="AP387" s="1136">
        <f t="shared" si="47"/>
        <v>1.7350000000000001</v>
      </c>
      <c r="AQ387" s="1136" t="str">
        <f t="shared" si="48"/>
        <v>1-5-1S83°</v>
      </c>
      <c r="AR387" s="1136" t="str">
        <f t="shared" si="49"/>
        <v>30</v>
      </c>
      <c r="AS387" s="1136" t="str">
        <f t="shared" si="50"/>
        <v>200/200/OFF</v>
      </c>
      <c r="AT387" s="1136" t="str">
        <f t="shared" si="51"/>
        <v>1-5-1S83°</v>
      </c>
      <c r="AV387" s="1136" t="str">
        <f t="shared" si="52"/>
        <v>109.1.16</v>
      </c>
      <c r="AW387" s="1438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35" t="s">
        <v>2988</v>
      </c>
      <c r="B388" s="1135" t="s">
        <v>1917</v>
      </c>
      <c r="C388" s="1135">
        <v>500</v>
      </c>
      <c r="D388" s="1135">
        <v>1.74</v>
      </c>
      <c r="E388" s="1135" t="s">
        <v>15189</v>
      </c>
      <c r="F388" s="1135" t="s">
        <v>1078</v>
      </c>
      <c r="G388" s="1135" t="s">
        <v>1110</v>
      </c>
      <c r="H388" s="1135" t="s">
        <v>1239</v>
      </c>
      <c r="I388" s="1135" t="s">
        <v>126</v>
      </c>
      <c r="J388" s="1135">
        <v>0.6</v>
      </c>
      <c r="K388" s="1135" t="s">
        <v>2989</v>
      </c>
      <c r="L388" s="1135" t="s">
        <v>1919</v>
      </c>
      <c r="M388" s="1135">
        <v>73.8</v>
      </c>
      <c r="N388" s="1135" t="s">
        <v>1039</v>
      </c>
      <c r="O388" s="1135">
        <v>1.845</v>
      </c>
      <c r="P388" s="1135">
        <v>1.476</v>
      </c>
      <c r="Q388" s="1135" t="s">
        <v>2495</v>
      </c>
      <c r="R388" s="1135">
        <v>18.5</v>
      </c>
      <c r="T388" s="1135">
        <v>21</v>
      </c>
      <c r="U388" s="1135">
        <v>3.8</v>
      </c>
      <c r="V388" s="1135" t="s">
        <v>663</v>
      </c>
      <c r="W388" s="1135">
        <v>110</v>
      </c>
      <c r="X388" s="1135">
        <v>85</v>
      </c>
      <c r="Y388" s="1135">
        <v>1.9</v>
      </c>
      <c r="Z388" s="1135">
        <v>4</v>
      </c>
      <c r="AA388" s="1135" t="s">
        <v>2990</v>
      </c>
      <c r="AH388" s="1135" t="s">
        <v>1060</v>
      </c>
      <c r="AM388" s="1136" t="s">
        <v>9916</v>
      </c>
      <c r="AN388" s="1136" t="s">
        <v>9917</v>
      </c>
      <c r="AO388" s="1136">
        <f t="shared" si="46"/>
        <v>500</v>
      </c>
      <c r="AP388" s="1136">
        <f t="shared" si="47"/>
        <v>1.74</v>
      </c>
      <c r="AQ388" s="1136" t="str">
        <f t="shared" si="48"/>
        <v>1-5-1S83°</v>
      </c>
      <c r="AR388" s="1136" t="str">
        <f t="shared" si="49"/>
        <v>30</v>
      </c>
      <c r="AS388" s="1136" t="str">
        <f t="shared" si="50"/>
        <v>235/235/OFF</v>
      </c>
      <c r="AT388" s="1136" t="str">
        <f t="shared" si="51"/>
        <v>1-5-1S83°</v>
      </c>
      <c r="AV388" s="1136" t="str">
        <f t="shared" si="52"/>
        <v>109.1.26</v>
      </c>
      <c r="AW388" s="1438">
        <f t="shared" si="53"/>
        <v>43856</v>
      </c>
    </row>
    <row r="389" spans="1:49">
      <c r="A389" s="1135" t="s">
        <v>2991</v>
      </c>
      <c r="B389" s="1135" t="s">
        <v>2661</v>
      </c>
      <c r="C389" s="1135">
        <v>500</v>
      </c>
      <c r="D389" s="1135">
        <v>1.6850000000000001</v>
      </c>
      <c r="E389" s="1135" t="s">
        <v>2662</v>
      </c>
      <c r="F389" s="1135" t="s">
        <v>2978</v>
      </c>
      <c r="G389" s="1135">
        <v>4.5</v>
      </c>
      <c r="H389" s="1135" t="s">
        <v>2664</v>
      </c>
      <c r="I389" s="1135" t="s">
        <v>126</v>
      </c>
      <c r="J389" s="1135">
        <v>0.8</v>
      </c>
      <c r="K389" s="1135" t="s">
        <v>2791</v>
      </c>
      <c r="L389" s="1135" t="s">
        <v>2198</v>
      </c>
      <c r="M389" s="1135">
        <v>76.400000000000006</v>
      </c>
      <c r="N389" s="1135" t="s">
        <v>1039</v>
      </c>
      <c r="O389" s="1135">
        <v>1.9100000000000001</v>
      </c>
      <c r="P389" s="1135">
        <v>1.5280000000000002</v>
      </c>
      <c r="Q389" s="1135" t="s">
        <v>1358</v>
      </c>
      <c r="R389" s="1135">
        <v>20</v>
      </c>
      <c r="T389" s="1135">
        <v>30</v>
      </c>
      <c r="U389" s="1135">
        <v>3.4</v>
      </c>
      <c r="V389" s="1135" t="s">
        <v>663</v>
      </c>
      <c r="W389" s="1135">
        <v>120</v>
      </c>
      <c r="X389" s="1135">
        <v>80</v>
      </c>
      <c r="Y389" s="1135">
        <v>2.4</v>
      </c>
      <c r="Z389" s="1135" t="s">
        <v>2535</v>
      </c>
      <c r="AA389" s="1135" t="s">
        <v>2992</v>
      </c>
      <c r="AH389" s="1135" t="s">
        <v>746</v>
      </c>
      <c r="AM389" s="1136" t="s">
        <v>9918</v>
      </c>
      <c r="AN389" s="1136" t="s">
        <v>9919</v>
      </c>
      <c r="AO389" s="1136">
        <f t="shared" si="46"/>
        <v>500</v>
      </c>
      <c r="AP389" s="1136">
        <f t="shared" si="47"/>
        <v>1.6850000000000001</v>
      </c>
      <c r="AQ389" s="1136" t="str">
        <f t="shared" si="48"/>
        <v>120°</v>
      </c>
      <c r="AR389" s="1136" t="str">
        <f t="shared" si="49"/>
        <v>14.9</v>
      </c>
      <c r="AS389" s="1136" t="str">
        <f t="shared" si="50"/>
        <v>330/330/OFF</v>
      </c>
      <c r="AT389" s="1136" t="str">
        <f t="shared" si="51"/>
        <v>120°</v>
      </c>
      <c r="AV389" s="1136" t="str">
        <f t="shared" si="52"/>
        <v>109.2.4</v>
      </c>
      <c r="AW389" s="1438">
        <f t="shared" si="53"/>
        <v>43865</v>
      </c>
    </row>
    <row r="390" spans="1:49">
      <c r="A390" s="1135" t="s">
        <v>2993</v>
      </c>
      <c r="B390" s="1135" t="s">
        <v>874</v>
      </c>
      <c r="C390" s="1135">
        <v>600</v>
      </c>
      <c r="D390" s="1135">
        <v>1.72</v>
      </c>
      <c r="E390" s="1135" t="s">
        <v>15185</v>
      </c>
      <c r="F390" s="1135" t="s">
        <v>1048</v>
      </c>
      <c r="G390" s="1135" t="s">
        <v>1034</v>
      </c>
      <c r="H390" s="1135" t="s">
        <v>1564</v>
      </c>
      <c r="I390" s="1135" t="s">
        <v>1261</v>
      </c>
      <c r="J390" s="1135">
        <v>0.3</v>
      </c>
      <c r="K390" s="1135" t="s">
        <v>2994</v>
      </c>
      <c r="L390" s="1135" t="s">
        <v>2654</v>
      </c>
      <c r="M390" s="1135">
        <v>73.599999999999994</v>
      </c>
      <c r="N390" s="1135" t="s">
        <v>1039</v>
      </c>
      <c r="O390" s="1135">
        <v>1.8399999999999999</v>
      </c>
      <c r="P390" s="1135">
        <v>1.472</v>
      </c>
      <c r="Q390" s="1135" t="s">
        <v>1106</v>
      </c>
      <c r="R390" s="1135">
        <v>26.8</v>
      </c>
      <c r="T390" s="1135">
        <v>24.3</v>
      </c>
      <c r="U390" s="1135">
        <v>4.7</v>
      </c>
      <c r="V390" s="1135" t="s">
        <v>663</v>
      </c>
      <c r="W390" s="1135" t="s">
        <v>2688</v>
      </c>
      <c r="X390" s="1135">
        <v>10</v>
      </c>
      <c r="Y390" s="1135">
        <v>1.2</v>
      </c>
      <c r="Z390" s="1135" t="s">
        <v>2995</v>
      </c>
      <c r="AA390" s="1135" t="s">
        <v>2497</v>
      </c>
      <c r="AH390" s="1135" t="s">
        <v>1272</v>
      </c>
      <c r="AM390" s="1136" t="s">
        <v>9920</v>
      </c>
      <c r="AN390" s="1136" t="s">
        <v>9921</v>
      </c>
      <c r="AO390" s="1136">
        <f t="shared" si="46"/>
        <v>600</v>
      </c>
      <c r="AP390" s="1136">
        <f t="shared" si="47"/>
        <v>1.72</v>
      </c>
      <c r="AQ390" s="1136" t="str">
        <f t="shared" si="48"/>
        <v>2-5-1S83°</v>
      </c>
      <c r="AR390" s="1136" t="str">
        <f t="shared" si="49"/>
        <v>31</v>
      </c>
      <c r="AS390" s="1136" t="str">
        <f t="shared" si="50"/>
        <v>160/OFF</v>
      </c>
      <c r="AT390" s="1136" t="str">
        <f t="shared" si="51"/>
        <v>2-5-1S83°</v>
      </c>
      <c r="AV390" s="1136" t="str">
        <f t="shared" si="52"/>
        <v>109.2.3</v>
      </c>
      <c r="AW390" s="1438">
        <f t="shared" si="53"/>
        <v>43864</v>
      </c>
    </row>
    <row r="391" spans="1:49">
      <c r="A391" s="1135" t="s">
        <v>2996</v>
      </c>
      <c r="B391" s="1135" t="s">
        <v>2107</v>
      </c>
      <c r="C391" s="1135">
        <v>650</v>
      </c>
      <c r="D391" s="1135">
        <v>1.7050000000000001</v>
      </c>
      <c r="E391" s="1135" t="s">
        <v>15183</v>
      </c>
      <c r="F391" s="1135" t="s">
        <v>1048</v>
      </c>
      <c r="G391" s="1135" t="s">
        <v>1034</v>
      </c>
      <c r="H391" s="1135" t="s">
        <v>1743</v>
      </c>
      <c r="I391" s="1135" t="s">
        <v>126</v>
      </c>
      <c r="J391" s="1135">
        <v>1.2</v>
      </c>
      <c r="K391" s="1135" t="s">
        <v>2997</v>
      </c>
      <c r="L391" s="1135" t="s">
        <v>2998</v>
      </c>
      <c r="M391" s="1135">
        <v>75.400000000000006</v>
      </c>
      <c r="N391" s="1135" t="s">
        <v>1039</v>
      </c>
      <c r="O391" s="1135">
        <v>1.8850000000000002</v>
      </c>
      <c r="P391" s="1135">
        <v>1.5080000000000002</v>
      </c>
      <c r="Q391" s="1135" t="s">
        <v>1463</v>
      </c>
      <c r="R391" s="1135">
        <v>29</v>
      </c>
      <c r="T391" s="1135">
        <v>18</v>
      </c>
      <c r="U391" s="1135">
        <v>6</v>
      </c>
      <c r="V391" s="1135" t="s">
        <v>663</v>
      </c>
      <c r="W391" s="1135">
        <v>120</v>
      </c>
      <c r="X391" s="1135">
        <v>80</v>
      </c>
      <c r="Y391" s="1135">
        <v>2</v>
      </c>
      <c r="Z391" s="1135" t="s">
        <v>2999</v>
      </c>
      <c r="AA391" s="1135" t="s">
        <v>3000</v>
      </c>
      <c r="AH391" s="1135" t="s">
        <v>1315</v>
      </c>
      <c r="AM391" s="1136" t="s">
        <v>9922</v>
      </c>
      <c r="AN391" s="1136" t="s">
        <v>9923</v>
      </c>
      <c r="AO391" s="1136">
        <f t="shared" si="46"/>
        <v>650</v>
      </c>
      <c r="AP391" s="1136">
        <f t="shared" si="47"/>
        <v>1.7050000000000001</v>
      </c>
      <c r="AQ391" s="1136" t="str">
        <f t="shared" si="48"/>
        <v>1-4-1S83°</v>
      </c>
      <c r="AR391" s="1136" t="str">
        <f t="shared" si="49"/>
        <v>31</v>
      </c>
      <c r="AS391" s="1136" t="str">
        <f t="shared" si="50"/>
        <v>225/225/OFF</v>
      </c>
      <c r="AT391" s="1136" t="str">
        <f t="shared" si="51"/>
        <v>1-4-1S83°</v>
      </c>
      <c r="AV391" s="1136" t="str">
        <f t="shared" si="52"/>
        <v>109.2.7</v>
      </c>
      <c r="AW391" s="1438">
        <f t="shared" si="53"/>
        <v>43868</v>
      </c>
    </row>
    <row r="392" spans="1:49">
      <c r="A392" s="1135" t="s">
        <v>3001</v>
      </c>
      <c r="B392" s="1135" t="s">
        <v>2644</v>
      </c>
      <c r="C392" s="1135">
        <v>550</v>
      </c>
      <c r="D392" s="1135">
        <v>1.7549999999999999</v>
      </c>
      <c r="E392" s="1135" t="s">
        <v>15183</v>
      </c>
      <c r="F392" s="1135" t="s">
        <v>1078</v>
      </c>
      <c r="G392" s="1135" t="s">
        <v>1034</v>
      </c>
      <c r="H392" s="1135" t="s">
        <v>1887</v>
      </c>
      <c r="I392" s="1135" t="s">
        <v>126</v>
      </c>
      <c r="J392" s="1135">
        <v>0.9</v>
      </c>
      <c r="K392" s="1135" t="s">
        <v>3002</v>
      </c>
      <c r="L392" s="1135" t="s">
        <v>2646</v>
      </c>
      <c r="M392" s="1135">
        <v>74</v>
      </c>
      <c r="N392" s="1135" t="s">
        <v>1039</v>
      </c>
      <c r="O392" s="1135">
        <v>1.85</v>
      </c>
      <c r="P392" s="1135">
        <v>1.48</v>
      </c>
      <c r="Q392" s="1135" t="s">
        <v>2647</v>
      </c>
      <c r="R392" s="1135">
        <v>23</v>
      </c>
      <c r="T392" s="1135">
        <v>24.5</v>
      </c>
      <c r="U392" s="1135">
        <v>3.1</v>
      </c>
      <c r="V392" s="1135" t="s">
        <v>663</v>
      </c>
      <c r="W392" s="1135">
        <v>115</v>
      </c>
      <c r="X392" s="1135">
        <v>80</v>
      </c>
      <c r="Y392" s="1135">
        <v>1.5</v>
      </c>
      <c r="Z392" s="1135">
        <v>4.5</v>
      </c>
      <c r="AA392" s="1135" t="s">
        <v>3003</v>
      </c>
      <c r="AH392" s="1135" t="s">
        <v>1060</v>
      </c>
      <c r="AM392" s="1136" t="s">
        <v>9924</v>
      </c>
      <c r="AN392" s="1136" t="s">
        <v>9925</v>
      </c>
      <c r="AO392" s="1136">
        <f t="shared" si="46"/>
        <v>550</v>
      </c>
      <c r="AP392" s="1136">
        <f t="shared" si="47"/>
        <v>1.7549999999999999</v>
      </c>
      <c r="AQ392" s="1136" t="str">
        <f t="shared" si="48"/>
        <v>1-4-1S83°</v>
      </c>
      <c r="AR392" s="1136" t="str">
        <f t="shared" si="49"/>
        <v>30</v>
      </c>
      <c r="AS392" s="1136" t="str">
        <f t="shared" si="50"/>
        <v>270/270/OFF</v>
      </c>
      <c r="AT392" s="1136" t="str">
        <f t="shared" si="51"/>
        <v>1-4-1S83°</v>
      </c>
      <c r="AV392" s="1136" t="str">
        <f t="shared" si="52"/>
        <v>109.2.13</v>
      </c>
      <c r="AW392" s="1438">
        <f t="shared" si="53"/>
        <v>43874</v>
      </c>
    </row>
    <row r="393" spans="1:49">
      <c r="A393" s="1135" t="s">
        <v>3004</v>
      </c>
      <c r="B393" s="1135" t="s">
        <v>2644</v>
      </c>
      <c r="C393" s="1135">
        <v>550</v>
      </c>
      <c r="D393" s="1135">
        <v>1.73</v>
      </c>
      <c r="E393" s="1135" t="s">
        <v>15183</v>
      </c>
      <c r="F393" s="1135" t="s">
        <v>1078</v>
      </c>
      <c r="G393" s="1135" t="s">
        <v>1034</v>
      </c>
      <c r="H393" s="1135" t="s">
        <v>1887</v>
      </c>
      <c r="I393" s="1135" t="s">
        <v>126</v>
      </c>
      <c r="J393" s="1135">
        <v>0.9</v>
      </c>
      <c r="K393" s="1135" t="s">
        <v>3005</v>
      </c>
      <c r="L393" s="1135" t="s">
        <v>2646</v>
      </c>
      <c r="M393" s="1135">
        <v>74</v>
      </c>
      <c r="N393" s="1135" t="s">
        <v>1039</v>
      </c>
      <c r="O393" s="1135">
        <v>1.85</v>
      </c>
      <c r="P393" s="1135">
        <v>1.48</v>
      </c>
      <c r="Q393" s="1135" t="s">
        <v>2647</v>
      </c>
      <c r="R393" s="1135">
        <v>23</v>
      </c>
      <c r="T393" s="1135">
        <v>24.5</v>
      </c>
      <c r="U393" s="1135">
        <v>3.1</v>
      </c>
      <c r="V393" s="1135" t="s">
        <v>663</v>
      </c>
      <c r="W393" s="1135">
        <v>115</v>
      </c>
      <c r="X393" s="1135">
        <v>80</v>
      </c>
      <c r="Y393" s="1135">
        <v>1.5</v>
      </c>
      <c r="Z393" s="1135">
        <v>4.5</v>
      </c>
      <c r="AA393" s="1135" t="s">
        <v>3006</v>
      </c>
      <c r="AH393" s="1135" t="s">
        <v>872</v>
      </c>
      <c r="AM393" s="1136" t="s">
        <v>9926</v>
      </c>
      <c r="AN393" s="1136" t="s">
        <v>9927</v>
      </c>
      <c r="AO393" s="1136">
        <f t="shared" si="46"/>
        <v>550</v>
      </c>
      <c r="AP393" s="1136">
        <f t="shared" si="47"/>
        <v>1.73</v>
      </c>
      <c r="AQ393" s="1136" t="str">
        <f t="shared" si="48"/>
        <v>1-4-1S83°</v>
      </c>
      <c r="AR393" s="1136" t="str">
        <f t="shared" si="49"/>
        <v>30</v>
      </c>
      <c r="AS393" s="1136" t="str">
        <f t="shared" si="50"/>
        <v>270/270/OFF</v>
      </c>
      <c r="AT393" s="1136" t="str">
        <f t="shared" si="51"/>
        <v>1-4-1S83°</v>
      </c>
      <c r="AV393" s="1136" t="str">
        <f t="shared" si="52"/>
        <v>109.2.26</v>
      </c>
      <c r="AW393" s="1438">
        <f t="shared" si="53"/>
        <v>43887</v>
      </c>
    </row>
    <row r="394" spans="1:49">
      <c r="A394" s="1135" t="s">
        <v>3007</v>
      </c>
      <c r="B394" s="1135" t="s">
        <v>2107</v>
      </c>
      <c r="C394" s="1135">
        <v>650</v>
      </c>
      <c r="D394" s="1135">
        <v>1.7050000000000001</v>
      </c>
      <c r="E394" s="1135" t="s">
        <v>15183</v>
      </c>
      <c r="F394" s="1135" t="s">
        <v>1048</v>
      </c>
      <c r="G394" s="1135" t="s">
        <v>1034</v>
      </c>
      <c r="H394" s="1135" t="s">
        <v>1743</v>
      </c>
      <c r="I394" s="1135" t="s">
        <v>126</v>
      </c>
      <c r="J394" s="1135">
        <v>1.2</v>
      </c>
      <c r="K394" s="1135" t="s">
        <v>2997</v>
      </c>
      <c r="L394" s="1135" t="s">
        <v>2998</v>
      </c>
      <c r="M394" s="1135">
        <v>75.400000000000006</v>
      </c>
      <c r="N394" s="1135" t="s">
        <v>1039</v>
      </c>
      <c r="O394" s="1135">
        <v>1.8850000000000002</v>
      </c>
      <c r="P394" s="1135">
        <v>1.5080000000000002</v>
      </c>
      <c r="Q394" s="1135" t="s">
        <v>1463</v>
      </c>
      <c r="R394" s="1135">
        <v>29</v>
      </c>
      <c r="T394" s="1135">
        <v>18</v>
      </c>
      <c r="U394" s="1135">
        <v>6</v>
      </c>
      <c r="V394" s="1135" t="s">
        <v>663</v>
      </c>
      <c r="W394" s="1135">
        <v>120</v>
      </c>
      <c r="X394" s="1135">
        <v>80</v>
      </c>
      <c r="Y394" s="1135">
        <v>2</v>
      </c>
      <c r="Z394" s="1135">
        <v>5</v>
      </c>
      <c r="AA394" s="1135" t="s">
        <v>3006</v>
      </c>
      <c r="AH394" s="1135" t="s">
        <v>959</v>
      </c>
      <c r="AM394" s="1136" t="s">
        <v>9928</v>
      </c>
      <c r="AN394" s="1136" t="s">
        <v>9929</v>
      </c>
      <c r="AO394" s="1136">
        <f t="shared" si="46"/>
        <v>650</v>
      </c>
      <c r="AP394" s="1136">
        <f t="shared" si="47"/>
        <v>1.7050000000000001</v>
      </c>
      <c r="AQ394" s="1136" t="str">
        <f t="shared" si="48"/>
        <v>1-4-1S83°</v>
      </c>
      <c r="AR394" s="1136" t="str">
        <f t="shared" si="49"/>
        <v>31</v>
      </c>
      <c r="AS394" s="1136" t="str">
        <f t="shared" si="50"/>
        <v>225/225/OFF</v>
      </c>
      <c r="AT394" s="1136" t="str">
        <f t="shared" si="51"/>
        <v>1-4-1S83°</v>
      </c>
      <c r="AV394" s="1136" t="str">
        <f t="shared" si="52"/>
        <v>109.2.26</v>
      </c>
      <c r="AW394" s="1438">
        <f t="shared" si="53"/>
        <v>43887</v>
      </c>
    </row>
    <row r="395" spans="1:49">
      <c r="A395" s="1135" t="s">
        <v>3008</v>
      </c>
      <c r="B395" s="1135" t="s">
        <v>2041</v>
      </c>
      <c r="C395" s="1135">
        <v>600</v>
      </c>
      <c r="D395" s="1135">
        <v>1.76</v>
      </c>
      <c r="E395" s="1135" t="s">
        <v>15183</v>
      </c>
      <c r="F395" s="1135" t="s">
        <v>2328</v>
      </c>
      <c r="G395" s="1135" t="s">
        <v>1034</v>
      </c>
      <c r="H395" s="1135" t="s">
        <v>3009</v>
      </c>
      <c r="I395" s="1135" t="s">
        <v>639</v>
      </c>
      <c r="J395" s="1135">
        <v>4</v>
      </c>
      <c r="K395" s="1135" t="s">
        <v>3010</v>
      </c>
      <c r="L395" s="1135" t="s">
        <v>2044</v>
      </c>
      <c r="M395" s="1135">
        <v>77</v>
      </c>
      <c r="N395" s="1135" t="s">
        <v>1039</v>
      </c>
      <c r="O395" s="1135">
        <v>1.925</v>
      </c>
      <c r="P395" s="1135">
        <v>1.54</v>
      </c>
      <c r="Q395" s="1135" t="s">
        <v>2630</v>
      </c>
      <c r="R395" s="1135">
        <v>22</v>
      </c>
      <c r="T395" s="1135">
        <v>19</v>
      </c>
      <c r="U395" s="1135">
        <v>2.9</v>
      </c>
      <c r="V395" s="1135" t="s">
        <v>663</v>
      </c>
      <c r="W395" s="1135">
        <v>145</v>
      </c>
      <c r="X395" s="1135">
        <v>90</v>
      </c>
      <c r="Y395" s="1135">
        <v>2</v>
      </c>
      <c r="Z395" s="1135" t="s">
        <v>1286</v>
      </c>
      <c r="AA395" s="1135" t="s">
        <v>3011</v>
      </c>
      <c r="AH395" s="1135" t="s">
        <v>1576</v>
      </c>
      <c r="AM395" s="1136" t="s">
        <v>9930</v>
      </c>
      <c r="AN395" s="1136" t="s">
        <v>9520</v>
      </c>
      <c r="AO395" s="1136">
        <f t="shared" ref="AO395:AO458" si="54">C395</f>
        <v>600</v>
      </c>
      <c r="AP395" s="1136">
        <f t="shared" ref="AP395:AP458" si="55">D395</f>
        <v>1.76</v>
      </c>
      <c r="AQ395" s="1136" t="str">
        <f t="shared" ref="AQ395:AQ458" si="56">E395</f>
        <v>1-4-1S83°</v>
      </c>
      <c r="AR395" s="1136" t="str">
        <f t="shared" ref="AR395:AR458" si="57">F395</f>
        <v>33.5</v>
      </c>
      <c r="AS395" s="1136" t="str">
        <f t="shared" ref="AS395:AS458" si="58">H395</f>
        <v>280/280/130</v>
      </c>
      <c r="AT395" s="1136" t="str">
        <f t="shared" ref="AT395:AT458" si="59">E395</f>
        <v>1-4-1S83°</v>
      </c>
      <c r="AV395" s="1136" t="str">
        <f t="shared" si="52"/>
        <v>109.3.3</v>
      </c>
      <c r="AW395" s="1438">
        <f t="shared" si="53"/>
        <v>43893</v>
      </c>
    </row>
    <row r="396" spans="1:49">
      <c r="A396" s="1135" t="s">
        <v>3012</v>
      </c>
      <c r="B396" s="1135" t="s">
        <v>884</v>
      </c>
      <c r="C396" s="1135">
        <v>550</v>
      </c>
      <c r="D396" s="1135">
        <v>1.7350000000000001</v>
      </c>
      <c r="E396" s="1135" t="s">
        <v>15189</v>
      </c>
      <c r="F396" s="1135" t="s">
        <v>1078</v>
      </c>
      <c r="G396" s="1135" t="s">
        <v>1034</v>
      </c>
      <c r="H396" s="1135" t="s">
        <v>1111</v>
      </c>
      <c r="I396" s="1135" t="s">
        <v>639</v>
      </c>
      <c r="J396" s="1135">
        <v>1</v>
      </c>
      <c r="K396" s="1135" t="s">
        <v>3013</v>
      </c>
      <c r="L396" s="1135" t="s">
        <v>1857</v>
      </c>
      <c r="M396" s="1135">
        <v>79</v>
      </c>
      <c r="N396" s="1135" t="s">
        <v>1039</v>
      </c>
      <c r="O396" s="1135">
        <v>1.9750000000000001</v>
      </c>
      <c r="P396" s="1135">
        <v>1.58</v>
      </c>
      <c r="Q396" s="1135" t="s">
        <v>1463</v>
      </c>
      <c r="R396" s="1135">
        <v>25</v>
      </c>
      <c r="T396" s="1135">
        <v>9.6</v>
      </c>
      <c r="U396" s="1135">
        <v>6.8</v>
      </c>
      <c r="V396" s="1135" t="s">
        <v>663</v>
      </c>
      <c r="W396" s="1135">
        <v>135</v>
      </c>
      <c r="X396" s="1135">
        <v>65</v>
      </c>
      <c r="Y396" s="1135">
        <v>1.4</v>
      </c>
      <c r="Z396" s="1135">
        <v>4</v>
      </c>
      <c r="AA396" s="1135" t="s">
        <v>3011</v>
      </c>
      <c r="AH396" s="1135" t="s">
        <v>488</v>
      </c>
      <c r="AM396" s="1136" t="s">
        <v>9931</v>
      </c>
      <c r="AN396" s="1136" t="s">
        <v>9932</v>
      </c>
      <c r="AO396" s="1136">
        <f t="shared" si="54"/>
        <v>550</v>
      </c>
      <c r="AP396" s="1136">
        <f t="shared" si="55"/>
        <v>1.7350000000000001</v>
      </c>
      <c r="AQ396" s="1136" t="str">
        <f t="shared" si="56"/>
        <v>1-5-1S83°</v>
      </c>
      <c r="AR396" s="1136" t="str">
        <f t="shared" si="57"/>
        <v>30</v>
      </c>
      <c r="AS396" s="1136" t="str">
        <f t="shared" si="58"/>
        <v>200/200/OFF</v>
      </c>
      <c r="AT396" s="1136" t="str">
        <f t="shared" si="59"/>
        <v>1-5-1S83°</v>
      </c>
      <c r="AV396" s="1136" t="str">
        <f t="shared" si="52"/>
        <v>109.3.3</v>
      </c>
      <c r="AW396" s="1438">
        <f t="shared" si="53"/>
        <v>43893</v>
      </c>
    </row>
    <row r="397" spans="1:49">
      <c r="A397" s="1135" t="s">
        <v>3014</v>
      </c>
      <c r="B397" s="1135" t="s">
        <v>1899</v>
      </c>
      <c r="C397" s="1135">
        <v>600</v>
      </c>
      <c r="D397" s="1135">
        <v>1.68</v>
      </c>
      <c r="E397" s="1135" t="s">
        <v>15183</v>
      </c>
      <c r="F397" s="1135" t="s">
        <v>1563</v>
      </c>
      <c r="G397" s="1135" t="s">
        <v>1034</v>
      </c>
      <c r="H397" s="1135" t="s">
        <v>1900</v>
      </c>
      <c r="I397" s="1135" t="s">
        <v>126</v>
      </c>
      <c r="J397" s="1135">
        <v>0.6</v>
      </c>
      <c r="K397" s="1135" t="s">
        <v>3015</v>
      </c>
      <c r="L397" s="1135" t="s">
        <v>1902</v>
      </c>
      <c r="M397" s="1135">
        <v>76.8</v>
      </c>
      <c r="N397" s="1135" t="s">
        <v>1039</v>
      </c>
      <c r="O397" s="1135">
        <v>1.92</v>
      </c>
      <c r="P397" s="1135">
        <v>1.536</v>
      </c>
      <c r="Q397" s="1135" t="s">
        <v>1131</v>
      </c>
      <c r="R397" s="1135">
        <v>20.3</v>
      </c>
      <c r="T397" s="1135">
        <v>18</v>
      </c>
      <c r="U397" s="1135">
        <v>3.5</v>
      </c>
      <c r="V397" s="1135" t="s">
        <v>663</v>
      </c>
      <c r="W397" s="1135">
        <v>120</v>
      </c>
      <c r="X397" s="1135">
        <v>80</v>
      </c>
      <c r="Y397" s="1135">
        <v>1.5</v>
      </c>
      <c r="Z397" s="1135">
        <v>4</v>
      </c>
      <c r="AA397" s="1135" t="s">
        <v>3016</v>
      </c>
      <c r="AH397" s="1135" t="s">
        <v>489</v>
      </c>
      <c r="AM397" s="1136" t="s">
        <v>9933</v>
      </c>
      <c r="AN397" s="1136" t="s">
        <v>9934</v>
      </c>
      <c r="AO397" s="1136">
        <f t="shared" si="54"/>
        <v>600</v>
      </c>
      <c r="AP397" s="1136">
        <f t="shared" si="55"/>
        <v>1.68</v>
      </c>
      <c r="AQ397" s="1136" t="str">
        <f t="shared" si="56"/>
        <v>1-4-1S83°</v>
      </c>
      <c r="AR397" s="1136" t="str">
        <f t="shared" si="57"/>
        <v>30.5</v>
      </c>
      <c r="AS397" s="1136" t="str">
        <f t="shared" si="58"/>
        <v>280/280/OFF</v>
      </c>
      <c r="AT397" s="1136" t="str">
        <f t="shared" si="59"/>
        <v>1-4-1S83°</v>
      </c>
      <c r="AV397" s="1136" t="str">
        <f t="shared" si="52"/>
        <v>109.3.23</v>
      </c>
      <c r="AW397" s="1438">
        <f t="shared" si="53"/>
        <v>43913</v>
      </c>
    </row>
    <row r="398" spans="1:49">
      <c r="A398" s="1135" t="s">
        <v>3017</v>
      </c>
      <c r="B398" s="1135" t="s">
        <v>1860</v>
      </c>
      <c r="C398" s="1135">
        <v>700</v>
      </c>
      <c r="D398" s="1135">
        <v>1.8</v>
      </c>
      <c r="E398" s="1135" t="s">
        <v>15185</v>
      </c>
      <c r="F398" s="1135" t="s">
        <v>1078</v>
      </c>
      <c r="G398" s="1135" t="s">
        <v>1861</v>
      </c>
      <c r="H398" s="1135" t="s">
        <v>3018</v>
      </c>
      <c r="I398" s="1135" t="s">
        <v>1167</v>
      </c>
      <c r="J398" s="1135">
        <v>0.7</v>
      </c>
      <c r="K398" s="1135" t="s">
        <v>3019</v>
      </c>
      <c r="L398" s="1135" t="s">
        <v>1863</v>
      </c>
      <c r="M398" s="1135">
        <v>77.099999999999994</v>
      </c>
      <c r="N398" s="1135" t="s">
        <v>1039</v>
      </c>
      <c r="O398" s="1135">
        <v>1.9275</v>
      </c>
      <c r="P398" s="1135">
        <v>1.5419999999999998</v>
      </c>
      <c r="Q398" s="1135" t="s">
        <v>1131</v>
      </c>
      <c r="R398" s="1135">
        <v>23.2</v>
      </c>
      <c r="T398" s="1135">
        <v>16</v>
      </c>
      <c r="U398" s="1135">
        <v>1.5</v>
      </c>
      <c r="V398" s="1135" t="s">
        <v>2614</v>
      </c>
      <c r="W398" s="1135">
        <v>30</v>
      </c>
      <c r="X398" s="1135">
        <v>10</v>
      </c>
      <c r="Y398" s="1135">
        <v>2</v>
      </c>
      <c r="Z398" s="1135" t="s">
        <v>2893</v>
      </c>
      <c r="AA398" s="1135" t="s">
        <v>3020</v>
      </c>
      <c r="AH398" s="1135" t="s">
        <v>1921</v>
      </c>
      <c r="AM398" s="1136" t="s">
        <v>9935</v>
      </c>
      <c r="AN398" s="1136" t="s">
        <v>9936</v>
      </c>
      <c r="AO398" s="1136">
        <f t="shared" si="54"/>
        <v>700</v>
      </c>
      <c r="AP398" s="1136">
        <f t="shared" si="55"/>
        <v>1.8</v>
      </c>
      <c r="AQ398" s="1136" t="str">
        <f t="shared" si="56"/>
        <v>2-5-1S83°</v>
      </c>
      <c r="AR398" s="1136" t="str">
        <f t="shared" si="57"/>
        <v>30</v>
      </c>
      <c r="AS398" s="1136" t="str">
        <f t="shared" si="58"/>
        <v>192/193</v>
      </c>
      <c r="AT398" s="1136" t="str">
        <f t="shared" si="59"/>
        <v>2-5-1S83°</v>
      </c>
      <c r="AV398" s="1136" t="str">
        <f t="shared" si="52"/>
        <v>109.3.16</v>
      </c>
      <c r="AW398" s="1438">
        <f t="shared" si="53"/>
        <v>43906</v>
      </c>
    </row>
    <row r="399" spans="1:49">
      <c r="A399" s="1135" t="s">
        <v>3021</v>
      </c>
      <c r="B399" s="1135" t="s">
        <v>1917</v>
      </c>
      <c r="C399" s="1135">
        <v>500</v>
      </c>
      <c r="D399" s="1135">
        <v>1.74</v>
      </c>
      <c r="E399" s="1135" t="s">
        <v>15189</v>
      </c>
      <c r="F399" s="1135" t="s">
        <v>1078</v>
      </c>
      <c r="G399" s="1135" t="s">
        <v>1110</v>
      </c>
      <c r="H399" s="1135" t="s">
        <v>1239</v>
      </c>
      <c r="I399" s="1135" t="s">
        <v>126</v>
      </c>
      <c r="J399" s="1135">
        <v>0.6</v>
      </c>
      <c r="K399" s="1135" t="s">
        <v>3022</v>
      </c>
      <c r="L399" s="1135" t="s">
        <v>1919</v>
      </c>
      <c r="M399" s="1135">
        <v>73.8</v>
      </c>
      <c r="N399" s="1135" t="s">
        <v>1039</v>
      </c>
      <c r="O399" s="1135">
        <v>1.845</v>
      </c>
      <c r="P399" s="1135">
        <v>1.476</v>
      </c>
      <c r="Q399" s="1135" t="s">
        <v>2516</v>
      </c>
      <c r="R399" s="1135">
        <v>18.5</v>
      </c>
      <c r="T399" s="1135">
        <v>21</v>
      </c>
      <c r="U399" s="1135">
        <v>3.8</v>
      </c>
      <c r="V399" s="1135" t="s">
        <v>663</v>
      </c>
      <c r="W399" s="1135">
        <v>110</v>
      </c>
      <c r="X399" s="1135">
        <v>85</v>
      </c>
      <c r="Y399" s="1135">
        <v>1.9</v>
      </c>
      <c r="Z399" s="1135">
        <v>4</v>
      </c>
      <c r="AA399" s="1135" t="s">
        <v>3023</v>
      </c>
      <c r="AH399" s="1135" t="s">
        <v>749</v>
      </c>
      <c r="AM399" s="1136" t="s">
        <v>9937</v>
      </c>
      <c r="AN399" s="1136" t="s">
        <v>9938</v>
      </c>
      <c r="AO399" s="1136">
        <f t="shared" si="54"/>
        <v>500</v>
      </c>
      <c r="AP399" s="1136">
        <f t="shared" si="55"/>
        <v>1.74</v>
      </c>
      <c r="AQ399" s="1136" t="str">
        <f t="shared" si="56"/>
        <v>1-5-1S83°</v>
      </c>
      <c r="AR399" s="1136" t="str">
        <f t="shared" si="57"/>
        <v>30</v>
      </c>
      <c r="AS399" s="1136" t="str">
        <f t="shared" si="58"/>
        <v>235/235/OFF</v>
      </c>
      <c r="AT399" s="1136" t="str">
        <f t="shared" si="59"/>
        <v>1-5-1S83°</v>
      </c>
      <c r="AV399" s="1136" t="str">
        <f t="shared" si="52"/>
        <v>109.3.31</v>
      </c>
      <c r="AW399" s="1438">
        <f t="shared" si="53"/>
        <v>43921</v>
      </c>
    </row>
    <row r="400" spans="1:49">
      <c r="A400" s="1135" t="s">
        <v>3024</v>
      </c>
      <c r="B400" s="1135" t="s">
        <v>1860</v>
      </c>
      <c r="C400" s="1135">
        <v>700</v>
      </c>
      <c r="D400" s="1135">
        <v>1.8</v>
      </c>
      <c r="E400" s="1135" t="s">
        <v>15185</v>
      </c>
      <c r="F400" s="1135" t="s">
        <v>1563</v>
      </c>
      <c r="G400" s="1135" t="s">
        <v>1861</v>
      </c>
      <c r="H400" s="1135" t="s">
        <v>3025</v>
      </c>
      <c r="I400" s="1135" t="s">
        <v>1206</v>
      </c>
      <c r="J400" s="1135">
        <v>2.4</v>
      </c>
      <c r="K400" s="1135" t="s">
        <v>3026</v>
      </c>
      <c r="L400" s="1135" t="s">
        <v>1863</v>
      </c>
      <c r="M400" s="1135">
        <v>76.8</v>
      </c>
      <c r="N400" s="1135" t="s">
        <v>1039</v>
      </c>
      <c r="O400" s="1135">
        <v>1.92</v>
      </c>
      <c r="P400" s="1135">
        <v>1.536</v>
      </c>
      <c r="Q400" s="1135" t="s">
        <v>1371</v>
      </c>
      <c r="R400" s="1135">
        <v>19.899999999999999</v>
      </c>
      <c r="T400" s="1135">
        <v>34.799999999999997</v>
      </c>
      <c r="U400" s="1135">
        <v>3.3</v>
      </c>
      <c r="V400" s="1135" t="s">
        <v>663</v>
      </c>
      <c r="W400" s="1135">
        <v>120</v>
      </c>
      <c r="X400" s="1135">
        <v>90</v>
      </c>
      <c r="Y400" s="1135">
        <v>1.9</v>
      </c>
      <c r="Z400" s="1135" t="s">
        <v>3027</v>
      </c>
      <c r="AA400" s="1135" t="s">
        <v>3028</v>
      </c>
      <c r="AH400" s="1135" t="s">
        <v>940</v>
      </c>
      <c r="AM400" s="1136" t="s">
        <v>9939</v>
      </c>
      <c r="AN400" s="1136" t="s">
        <v>9940</v>
      </c>
      <c r="AO400" s="1136">
        <f t="shared" si="54"/>
        <v>700</v>
      </c>
      <c r="AP400" s="1136">
        <f t="shared" si="55"/>
        <v>1.8</v>
      </c>
      <c r="AQ400" s="1136" t="str">
        <f t="shared" si="56"/>
        <v>2-5-1S83°</v>
      </c>
      <c r="AR400" s="1136" t="str">
        <f t="shared" si="57"/>
        <v>30.5</v>
      </c>
      <c r="AS400" s="1136" t="str">
        <f t="shared" si="58"/>
        <v>195/OFF</v>
      </c>
      <c r="AT400" s="1136" t="str">
        <f t="shared" si="59"/>
        <v>2-5-1S83°</v>
      </c>
      <c r="AV400" s="1136" t="str">
        <f t="shared" si="52"/>
        <v>109.3.26</v>
      </c>
      <c r="AW400" s="1438">
        <f t="shared" si="53"/>
        <v>43916</v>
      </c>
    </row>
    <row r="401" spans="1:49">
      <c r="A401" s="1135" t="s">
        <v>3029</v>
      </c>
      <c r="B401" s="1135" t="s">
        <v>1997</v>
      </c>
      <c r="C401" s="1135">
        <v>620</v>
      </c>
      <c r="D401" s="1135">
        <v>1.68</v>
      </c>
      <c r="E401" s="1135" t="s">
        <v>15183</v>
      </c>
      <c r="F401" s="1135" t="s">
        <v>1069</v>
      </c>
      <c r="G401" s="1135" t="s">
        <v>1961</v>
      </c>
      <c r="H401" s="1135" t="s">
        <v>1239</v>
      </c>
      <c r="I401" s="1135" t="s">
        <v>126</v>
      </c>
      <c r="J401" s="1135">
        <v>0.6</v>
      </c>
      <c r="K401" s="1135" t="s">
        <v>3030</v>
      </c>
      <c r="L401" s="1135" t="s">
        <v>1999</v>
      </c>
      <c r="M401" s="1135">
        <v>74</v>
      </c>
      <c r="N401" s="1135" t="s">
        <v>1039</v>
      </c>
      <c r="O401" s="1135">
        <v>1.85</v>
      </c>
      <c r="P401" s="1135">
        <v>1.48</v>
      </c>
      <c r="Q401" s="1135" t="s">
        <v>1114</v>
      </c>
      <c r="R401" s="1135">
        <v>26</v>
      </c>
      <c r="T401" s="1135">
        <v>13.8</v>
      </c>
      <c r="U401" s="1135">
        <v>5.0999999999999996</v>
      </c>
      <c r="V401" s="1135" t="s">
        <v>663</v>
      </c>
      <c r="W401" s="1135">
        <v>100</v>
      </c>
      <c r="X401" s="1135">
        <v>60</v>
      </c>
      <c r="Y401" s="1135">
        <v>1.8</v>
      </c>
      <c r="Z401" s="1135">
        <v>4</v>
      </c>
      <c r="AA401" s="1135" t="s">
        <v>3031</v>
      </c>
      <c r="AH401" s="1135" t="s">
        <v>1546</v>
      </c>
      <c r="AM401" s="1136" t="s">
        <v>9941</v>
      </c>
      <c r="AN401" s="1136" t="s">
        <v>9942</v>
      </c>
      <c r="AO401" s="1136">
        <f t="shared" si="54"/>
        <v>620</v>
      </c>
      <c r="AP401" s="1136">
        <f t="shared" si="55"/>
        <v>1.68</v>
      </c>
      <c r="AQ401" s="1136" t="str">
        <f t="shared" si="56"/>
        <v>1-4-1S83°</v>
      </c>
      <c r="AR401" s="1136" t="str">
        <f t="shared" si="57"/>
        <v>31.5</v>
      </c>
      <c r="AS401" s="1136" t="str">
        <f t="shared" si="58"/>
        <v>235/235/OFF</v>
      </c>
      <c r="AT401" s="1136" t="str">
        <f t="shared" si="59"/>
        <v>1-4-1S83°</v>
      </c>
      <c r="AV401" s="1136" t="str">
        <f t="shared" si="52"/>
        <v>109.3.30</v>
      </c>
      <c r="AW401" s="1438">
        <f t="shared" si="53"/>
        <v>43920</v>
      </c>
    </row>
    <row r="402" spans="1:49">
      <c r="A402" s="1135" t="s">
        <v>3032</v>
      </c>
      <c r="B402" s="1135" t="s">
        <v>2223</v>
      </c>
      <c r="C402" s="1135">
        <v>600</v>
      </c>
      <c r="D402" s="1135">
        <v>1.74</v>
      </c>
      <c r="E402" s="1135" t="s">
        <v>15183</v>
      </c>
      <c r="F402" s="1135" t="s">
        <v>1048</v>
      </c>
      <c r="G402" s="1135" t="s">
        <v>1861</v>
      </c>
      <c r="H402" s="1135" t="s">
        <v>3033</v>
      </c>
      <c r="I402" s="1135" t="s">
        <v>126</v>
      </c>
      <c r="J402" s="1135">
        <v>1.1000000000000001</v>
      </c>
      <c r="K402" s="1135" t="s">
        <v>2849</v>
      </c>
      <c r="L402" s="1135" t="s">
        <v>2850</v>
      </c>
      <c r="M402" s="1135">
        <v>76</v>
      </c>
      <c r="N402" s="1135" t="s">
        <v>1039</v>
      </c>
      <c r="O402" s="1135">
        <v>1.9000000000000001</v>
      </c>
      <c r="P402" s="1135">
        <v>1.52</v>
      </c>
      <c r="Q402" s="1135" t="s">
        <v>1358</v>
      </c>
      <c r="R402" s="1135">
        <v>22</v>
      </c>
      <c r="T402" s="1135">
        <v>15.5</v>
      </c>
      <c r="U402" s="1135">
        <v>2.9</v>
      </c>
      <c r="V402" s="1135" t="s">
        <v>663</v>
      </c>
      <c r="W402" s="1135">
        <v>105</v>
      </c>
      <c r="X402" s="1135">
        <v>85</v>
      </c>
      <c r="Y402" s="1135">
        <v>2.2000000000000002</v>
      </c>
      <c r="Z402" s="1135">
        <v>3</v>
      </c>
      <c r="AA402" s="1135" t="s">
        <v>1381</v>
      </c>
      <c r="AH402" s="1135" t="s">
        <v>489</v>
      </c>
      <c r="AM402" s="1136" t="s">
        <v>9943</v>
      </c>
      <c r="AN402" s="1136" t="s">
        <v>9944</v>
      </c>
      <c r="AO402" s="1136">
        <f t="shared" si="54"/>
        <v>600</v>
      </c>
      <c r="AP402" s="1136">
        <f t="shared" si="55"/>
        <v>1.74</v>
      </c>
      <c r="AQ402" s="1136" t="str">
        <f t="shared" si="56"/>
        <v>1-4-1S83°</v>
      </c>
      <c r="AR402" s="1136" t="str">
        <f t="shared" si="57"/>
        <v>31</v>
      </c>
      <c r="AS402" s="1136" t="str">
        <f t="shared" si="58"/>
        <v>300/300/155</v>
      </c>
      <c r="AT402" s="1136" t="str">
        <f t="shared" si="59"/>
        <v>1-4-1S83°</v>
      </c>
      <c r="AV402" s="1136" t="str">
        <f t="shared" si="52"/>
        <v>109.4.6</v>
      </c>
      <c r="AW402" s="1438">
        <f t="shared" si="53"/>
        <v>43927</v>
      </c>
    </row>
    <row r="403" spans="1:49">
      <c r="A403" s="1135" t="s">
        <v>3034</v>
      </c>
      <c r="B403" s="1135" t="s">
        <v>1860</v>
      </c>
      <c r="C403" s="1135">
        <v>700</v>
      </c>
      <c r="D403" s="1135">
        <v>1.8</v>
      </c>
      <c r="E403" s="1135" t="s">
        <v>15185</v>
      </c>
      <c r="F403" s="1135" t="s">
        <v>1069</v>
      </c>
      <c r="G403" s="1135" t="s">
        <v>1861</v>
      </c>
      <c r="H403" s="1135" t="s">
        <v>3035</v>
      </c>
      <c r="I403" s="1135" t="s">
        <v>1167</v>
      </c>
      <c r="J403" s="1135">
        <v>0.5</v>
      </c>
      <c r="K403" s="1135" t="s">
        <v>3036</v>
      </c>
      <c r="L403" s="1135" t="s">
        <v>1863</v>
      </c>
      <c r="M403" s="1135">
        <v>74.8</v>
      </c>
      <c r="N403" s="1135" t="s">
        <v>1039</v>
      </c>
      <c r="O403" s="1135">
        <v>1.87</v>
      </c>
      <c r="P403" s="1135">
        <v>1.496</v>
      </c>
      <c r="Q403" s="1135" t="s">
        <v>1055</v>
      </c>
      <c r="R403" s="1135">
        <v>18.7</v>
      </c>
      <c r="T403" s="1135">
        <v>40.1</v>
      </c>
      <c r="U403" s="1135">
        <v>3.4</v>
      </c>
      <c r="V403" s="1135" t="s">
        <v>663</v>
      </c>
      <c r="W403" s="1135">
        <v>30</v>
      </c>
      <c r="X403" s="1135">
        <v>10</v>
      </c>
      <c r="Y403" s="1135">
        <v>1.7</v>
      </c>
      <c r="Z403" s="1135" t="s">
        <v>3037</v>
      </c>
      <c r="AA403" s="1135" t="s">
        <v>3038</v>
      </c>
      <c r="AH403" s="1135" t="s">
        <v>812</v>
      </c>
      <c r="AM403" s="1136" t="s">
        <v>9945</v>
      </c>
      <c r="AN403" s="1136" t="s">
        <v>9946</v>
      </c>
      <c r="AO403" s="1136">
        <f t="shared" si="54"/>
        <v>700</v>
      </c>
      <c r="AP403" s="1136">
        <f t="shared" si="55"/>
        <v>1.8</v>
      </c>
      <c r="AQ403" s="1136" t="str">
        <f t="shared" si="56"/>
        <v>2-5-1S83°</v>
      </c>
      <c r="AR403" s="1136" t="str">
        <f t="shared" si="57"/>
        <v>31.5</v>
      </c>
      <c r="AS403" s="1136" t="str">
        <f t="shared" si="58"/>
        <v>190/OFF</v>
      </c>
      <c r="AT403" s="1136" t="str">
        <f t="shared" si="59"/>
        <v>2-5-1S83°</v>
      </c>
      <c r="AV403" s="1136" t="str">
        <f t="shared" si="52"/>
        <v>109.4.21</v>
      </c>
      <c r="AW403" s="1438">
        <f t="shared" si="53"/>
        <v>43942</v>
      </c>
    </row>
    <row r="404" spans="1:49">
      <c r="A404" s="1135" t="s">
        <v>3039</v>
      </c>
      <c r="B404" s="1135" t="s">
        <v>1860</v>
      </c>
      <c r="C404" s="1135">
        <v>700</v>
      </c>
      <c r="D404" s="1135">
        <v>1.8</v>
      </c>
      <c r="E404" s="1135" t="s">
        <v>15185</v>
      </c>
      <c r="F404" s="1135" t="s">
        <v>1608</v>
      </c>
      <c r="G404" s="1135" t="s">
        <v>1861</v>
      </c>
      <c r="H404" s="1135" t="s">
        <v>3040</v>
      </c>
      <c r="I404" s="1135" t="s">
        <v>1167</v>
      </c>
      <c r="J404" s="1135">
        <v>0.7</v>
      </c>
      <c r="K404" s="1135" t="s">
        <v>3041</v>
      </c>
      <c r="L404" s="1135" t="s">
        <v>1863</v>
      </c>
      <c r="M404" s="1135">
        <v>77.099999999999994</v>
      </c>
      <c r="N404" s="1135" t="s">
        <v>1039</v>
      </c>
      <c r="O404" s="1135">
        <v>1.9275</v>
      </c>
      <c r="P404" s="1135">
        <v>1.5419999999999998</v>
      </c>
      <c r="Q404" s="1135" t="s">
        <v>1371</v>
      </c>
      <c r="R404" s="1135">
        <v>23.2</v>
      </c>
      <c r="T404" s="1135">
        <v>16</v>
      </c>
      <c r="U404" s="1135">
        <v>1.5</v>
      </c>
      <c r="V404" s="1135" t="s">
        <v>663</v>
      </c>
      <c r="W404" s="1135">
        <v>30</v>
      </c>
      <c r="X404" s="1135">
        <v>10</v>
      </c>
      <c r="Y404" s="1135">
        <v>2</v>
      </c>
      <c r="Z404" s="1135" t="s">
        <v>2851</v>
      </c>
      <c r="AA404" s="1135" t="s">
        <v>3042</v>
      </c>
      <c r="AH404" s="1135" t="s">
        <v>2930</v>
      </c>
      <c r="AM404" s="1136" t="s">
        <v>9947</v>
      </c>
      <c r="AN404" s="1136" t="s">
        <v>9948</v>
      </c>
      <c r="AO404" s="1136">
        <f t="shared" si="54"/>
        <v>700</v>
      </c>
      <c r="AP404" s="1136">
        <f t="shared" si="55"/>
        <v>1.8</v>
      </c>
      <c r="AQ404" s="1136" t="str">
        <f t="shared" si="56"/>
        <v>2-5-1S83°</v>
      </c>
      <c r="AR404" s="1136" t="str">
        <f t="shared" si="57"/>
        <v>32</v>
      </c>
      <c r="AS404" s="1136" t="str">
        <f t="shared" si="58"/>
        <v>192/191</v>
      </c>
      <c r="AT404" s="1136" t="str">
        <f t="shared" si="59"/>
        <v>2-5-1S83°</v>
      </c>
      <c r="AV404" s="1136" t="str">
        <f t="shared" si="52"/>
        <v>109.4.17</v>
      </c>
      <c r="AW404" s="1438">
        <f t="shared" si="53"/>
        <v>43938</v>
      </c>
    </row>
    <row r="405" spans="1:49">
      <c r="A405" s="1135" t="s">
        <v>3043</v>
      </c>
      <c r="B405" s="1135" t="s">
        <v>2223</v>
      </c>
      <c r="C405" s="1135">
        <v>600</v>
      </c>
      <c r="D405" s="1135">
        <v>1.74</v>
      </c>
      <c r="E405" s="1135" t="s">
        <v>15183</v>
      </c>
      <c r="F405" s="1135" t="s">
        <v>1048</v>
      </c>
      <c r="G405" s="1135" t="s">
        <v>1861</v>
      </c>
      <c r="H405" s="1135" t="s">
        <v>3033</v>
      </c>
      <c r="I405" s="1135" t="s">
        <v>126</v>
      </c>
      <c r="J405" s="1135">
        <v>1.1000000000000001</v>
      </c>
      <c r="K405" s="1135" t="s">
        <v>2849</v>
      </c>
      <c r="L405" s="1135" t="s">
        <v>2850</v>
      </c>
      <c r="M405" s="1135">
        <v>76</v>
      </c>
      <c r="N405" s="1135" t="s">
        <v>1039</v>
      </c>
      <c r="O405" s="1135">
        <v>1.9000000000000001</v>
      </c>
      <c r="P405" s="1135">
        <v>1.52</v>
      </c>
      <c r="Q405" s="1135" t="s">
        <v>3044</v>
      </c>
      <c r="R405" s="1135">
        <v>22</v>
      </c>
      <c r="T405" s="1135">
        <v>15.5</v>
      </c>
      <c r="U405" s="1135">
        <v>2.9</v>
      </c>
      <c r="V405" s="1135" t="s">
        <v>663</v>
      </c>
      <c r="W405" s="1135">
        <v>105</v>
      </c>
      <c r="X405" s="1135">
        <v>85</v>
      </c>
      <c r="Y405" s="1135">
        <v>2.2000000000000002</v>
      </c>
      <c r="Z405" s="1135">
        <v>3</v>
      </c>
      <c r="AA405" s="1135" t="s">
        <v>3042</v>
      </c>
      <c r="AH405" s="1135" t="s">
        <v>1060</v>
      </c>
      <c r="AM405" s="1136" t="s">
        <v>9949</v>
      </c>
      <c r="AN405" s="1136" t="s">
        <v>9950</v>
      </c>
      <c r="AO405" s="1136">
        <f t="shared" si="54"/>
        <v>600</v>
      </c>
      <c r="AP405" s="1136">
        <f t="shared" si="55"/>
        <v>1.74</v>
      </c>
      <c r="AQ405" s="1136" t="str">
        <f t="shared" si="56"/>
        <v>1-4-1S83°</v>
      </c>
      <c r="AR405" s="1136" t="str">
        <f t="shared" si="57"/>
        <v>31</v>
      </c>
      <c r="AS405" s="1136" t="str">
        <f t="shared" si="58"/>
        <v>300/300/155</v>
      </c>
      <c r="AT405" s="1136" t="str">
        <f t="shared" si="59"/>
        <v>1-4-1S83°</v>
      </c>
      <c r="AV405" s="1136" t="str">
        <f t="shared" si="52"/>
        <v>109.4.17</v>
      </c>
      <c r="AW405" s="1438">
        <f t="shared" si="53"/>
        <v>43938</v>
      </c>
    </row>
    <row r="406" spans="1:49">
      <c r="A406" s="1135" t="s">
        <v>3045</v>
      </c>
      <c r="B406" s="1135" t="s">
        <v>2638</v>
      </c>
      <c r="C406" s="1135">
        <v>500</v>
      </c>
      <c r="D406" s="1135">
        <v>1.68</v>
      </c>
      <c r="E406" s="1135" t="s">
        <v>15183</v>
      </c>
      <c r="F406" s="1135" t="s">
        <v>1078</v>
      </c>
      <c r="G406" s="1135" t="s">
        <v>1034</v>
      </c>
      <c r="H406" s="1135" t="s">
        <v>2639</v>
      </c>
      <c r="I406" s="1135" t="s">
        <v>639</v>
      </c>
      <c r="J406" s="1135">
        <v>1.1000000000000001</v>
      </c>
      <c r="K406" s="1135" t="s">
        <v>3046</v>
      </c>
      <c r="L406" s="1135" t="s">
        <v>2641</v>
      </c>
      <c r="M406" s="1135">
        <v>77.599999999999994</v>
      </c>
      <c r="N406" s="1135" t="s">
        <v>1039</v>
      </c>
      <c r="O406" s="1135">
        <v>1.94</v>
      </c>
      <c r="P406" s="1135">
        <v>1.5519999999999998</v>
      </c>
      <c r="Q406" s="1135" t="s">
        <v>1153</v>
      </c>
      <c r="R406" s="1135">
        <v>25.1</v>
      </c>
      <c r="T406" s="1135">
        <v>49.4</v>
      </c>
      <c r="U406" s="1135">
        <v>3.8</v>
      </c>
      <c r="V406" s="1135" t="s">
        <v>663</v>
      </c>
      <c r="W406" s="1135">
        <v>100</v>
      </c>
      <c r="X406" s="1135">
        <v>10</v>
      </c>
      <c r="Y406" s="1135">
        <v>1.3</v>
      </c>
      <c r="Z406" s="1135">
        <v>6</v>
      </c>
      <c r="AA406" s="1135" t="s">
        <v>3042</v>
      </c>
      <c r="AH406" s="1135" t="s">
        <v>1088</v>
      </c>
      <c r="AM406" s="1136" t="s">
        <v>9951</v>
      </c>
      <c r="AN406" s="1136" t="s">
        <v>9952</v>
      </c>
      <c r="AO406" s="1136">
        <f t="shared" si="54"/>
        <v>500</v>
      </c>
      <c r="AP406" s="1136">
        <f t="shared" si="55"/>
        <v>1.68</v>
      </c>
      <c r="AQ406" s="1136" t="str">
        <f t="shared" si="56"/>
        <v>1-4-1S83°</v>
      </c>
      <c r="AR406" s="1136" t="str">
        <f t="shared" si="57"/>
        <v>30</v>
      </c>
      <c r="AS406" s="1136" t="str">
        <f t="shared" si="58"/>
        <v>260/270/OFF</v>
      </c>
      <c r="AT406" s="1136" t="str">
        <f t="shared" si="59"/>
        <v>1-4-1S83°</v>
      </c>
      <c r="AV406" s="1136" t="str">
        <f t="shared" si="52"/>
        <v>109.4.17</v>
      </c>
      <c r="AW406" s="1438">
        <f t="shared" si="53"/>
        <v>43938</v>
      </c>
    </row>
    <row r="407" spans="1:49">
      <c r="A407" s="1135" t="s">
        <v>3047</v>
      </c>
      <c r="B407" s="1135" t="s">
        <v>1860</v>
      </c>
      <c r="C407" s="1135">
        <v>700</v>
      </c>
      <c r="D407" s="1135">
        <v>1.8</v>
      </c>
      <c r="E407" s="1135" t="s">
        <v>15185</v>
      </c>
      <c r="F407" s="1135" t="s">
        <v>1048</v>
      </c>
      <c r="G407" s="1135" t="s">
        <v>1861</v>
      </c>
      <c r="H407" s="1135" t="s">
        <v>3040</v>
      </c>
      <c r="I407" s="1135" t="s">
        <v>1167</v>
      </c>
      <c r="J407" s="1135">
        <v>0.8</v>
      </c>
      <c r="K407" s="1135" t="s">
        <v>3048</v>
      </c>
      <c r="L407" s="1135" t="s">
        <v>1863</v>
      </c>
      <c r="M407" s="1135">
        <v>77.099999999999994</v>
      </c>
      <c r="N407" s="1135" t="s">
        <v>1039</v>
      </c>
      <c r="O407" s="1135">
        <v>1.9275</v>
      </c>
      <c r="P407" s="1135">
        <v>1.5419999999999998</v>
      </c>
      <c r="Q407" s="1135" t="s">
        <v>1131</v>
      </c>
      <c r="R407" s="1135">
        <v>23.2</v>
      </c>
      <c r="T407" s="1135">
        <v>16</v>
      </c>
      <c r="U407" s="1135">
        <v>1.5</v>
      </c>
      <c r="V407" s="1135" t="s">
        <v>663</v>
      </c>
      <c r="W407" s="1135">
        <v>30</v>
      </c>
      <c r="X407" s="1135">
        <v>10</v>
      </c>
      <c r="Y407" s="1135">
        <v>2</v>
      </c>
      <c r="Z407" s="1135" t="s">
        <v>2851</v>
      </c>
      <c r="AA407" s="1135" t="s">
        <v>3049</v>
      </c>
      <c r="AH407" s="1135" t="s">
        <v>1865</v>
      </c>
      <c r="AM407" s="1136" t="s">
        <v>9953</v>
      </c>
      <c r="AN407" s="1136" t="s">
        <v>9954</v>
      </c>
      <c r="AO407" s="1136">
        <f t="shared" si="54"/>
        <v>700</v>
      </c>
      <c r="AP407" s="1136">
        <f t="shared" si="55"/>
        <v>1.8</v>
      </c>
      <c r="AQ407" s="1136" t="str">
        <f t="shared" si="56"/>
        <v>2-5-1S83°</v>
      </c>
      <c r="AR407" s="1136" t="str">
        <f t="shared" si="57"/>
        <v>31</v>
      </c>
      <c r="AS407" s="1136" t="str">
        <f t="shared" si="58"/>
        <v>192/191</v>
      </c>
      <c r="AT407" s="1136" t="str">
        <f t="shared" si="59"/>
        <v>2-5-1S83°</v>
      </c>
      <c r="AV407" s="1136" t="str">
        <f t="shared" si="52"/>
        <v>109.5.15</v>
      </c>
      <c r="AW407" s="1438">
        <f t="shared" si="53"/>
        <v>43966</v>
      </c>
    </row>
    <row r="408" spans="1:49">
      <c r="A408" s="1135" t="s">
        <v>3050</v>
      </c>
      <c r="B408" s="1135" t="s">
        <v>1917</v>
      </c>
      <c r="C408" s="1135">
        <v>500</v>
      </c>
      <c r="D408" s="1135">
        <v>1.74</v>
      </c>
      <c r="E408" s="1135" t="s">
        <v>15189</v>
      </c>
      <c r="F408" s="1135" t="s">
        <v>1078</v>
      </c>
      <c r="G408" s="1135" t="s">
        <v>1110</v>
      </c>
      <c r="H408" s="1135" t="s">
        <v>1239</v>
      </c>
      <c r="I408" s="1135" t="s">
        <v>126</v>
      </c>
      <c r="J408" s="1135">
        <v>0.6</v>
      </c>
      <c r="K408" s="1135" t="s">
        <v>3051</v>
      </c>
      <c r="L408" s="1135" t="s">
        <v>1919</v>
      </c>
      <c r="M408" s="1135">
        <v>73.8</v>
      </c>
      <c r="N408" s="1135" t="s">
        <v>1039</v>
      </c>
      <c r="O408" s="1135">
        <v>1.845</v>
      </c>
      <c r="P408" s="1135">
        <v>1.476</v>
      </c>
      <c r="Q408" s="1135" t="s">
        <v>2516</v>
      </c>
      <c r="R408" s="1135">
        <v>18.5</v>
      </c>
      <c r="T408" s="1135">
        <v>21</v>
      </c>
      <c r="U408" s="1135">
        <v>3.8</v>
      </c>
      <c r="V408" s="1135" t="s">
        <v>663</v>
      </c>
      <c r="W408" s="1135">
        <v>110</v>
      </c>
      <c r="X408" s="1135">
        <v>85</v>
      </c>
      <c r="Y408" s="1135">
        <v>1.9</v>
      </c>
      <c r="Z408" s="1135">
        <v>4</v>
      </c>
      <c r="AA408" s="1135" t="s">
        <v>3052</v>
      </c>
      <c r="AH408" s="1135" t="s">
        <v>1865</v>
      </c>
      <c r="AM408" s="1136" t="s">
        <v>9955</v>
      </c>
      <c r="AN408" s="1136" t="s">
        <v>9956</v>
      </c>
      <c r="AO408" s="1136">
        <f t="shared" si="54"/>
        <v>500</v>
      </c>
      <c r="AP408" s="1136">
        <f t="shared" si="55"/>
        <v>1.74</v>
      </c>
      <c r="AQ408" s="1136" t="str">
        <f t="shared" si="56"/>
        <v>1-5-1S83°</v>
      </c>
      <c r="AR408" s="1136" t="str">
        <f t="shared" si="57"/>
        <v>30</v>
      </c>
      <c r="AS408" s="1136" t="str">
        <f t="shared" si="58"/>
        <v>235/235/OFF</v>
      </c>
      <c r="AT408" s="1136" t="str">
        <f t="shared" si="59"/>
        <v>1-5-1S83°</v>
      </c>
      <c r="AV408" s="1136" t="str">
        <f t="shared" si="52"/>
        <v>109.4.20</v>
      </c>
      <c r="AW408" s="1438">
        <f t="shared" si="53"/>
        <v>43941</v>
      </c>
    </row>
    <row r="409" spans="1:49">
      <c r="A409" s="1135" t="s">
        <v>3053</v>
      </c>
      <c r="B409" s="1135" t="s">
        <v>2607</v>
      </c>
      <c r="C409" s="1135">
        <v>550</v>
      </c>
      <c r="D409" s="1135">
        <v>1.78</v>
      </c>
      <c r="E409" s="1135" t="s">
        <v>15195</v>
      </c>
      <c r="F409" s="1135" t="s">
        <v>1078</v>
      </c>
      <c r="G409" s="1135" t="s">
        <v>1034</v>
      </c>
      <c r="H409" s="1135" t="s">
        <v>1384</v>
      </c>
      <c r="I409" s="1135" t="s">
        <v>126</v>
      </c>
      <c r="J409" s="1135">
        <v>0.5</v>
      </c>
      <c r="K409" s="1135" t="s">
        <v>3054</v>
      </c>
      <c r="L409" s="1135" t="s">
        <v>2608</v>
      </c>
      <c r="M409" s="1135">
        <v>75.5</v>
      </c>
      <c r="N409" s="1135" t="s">
        <v>1039</v>
      </c>
      <c r="O409" s="1135">
        <v>1.8875000000000002</v>
      </c>
      <c r="P409" s="1135">
        <v>1.51</v>
      </c>
      <c r="Q409" s="1135" t="s">
        <v>1106</v>
      </c>
      <c r="R409" s="1135">
        <v>23</v>
      </c>
      <c r="T409" s="1135">
        <v>9</v>
      </c>
      <c r="U409" s="1135">
        <v>5.5</v>
      </c>
      <c r="V409" s="1135" t="s">
        <v>663</v>
      </c>
      <c r="W409" s="1135">
        <v>100</v>
      </c>
      <c r="X409" s="1135">
        <v>75</v>
      </c>
      <c r="Y409" s="1135">
        <v>2</v>
      </c>
      <c r="Z409" s="1135">
        <v>4</v>
      </c>
      <c r="AA409" s="1135" t="s">
        <v>3055</v>
      </c>
      <c r="AH409" s="1135" t="s">
        <v>459</v>
      </c>
      <c r="AM409" s="1136" t="s">
        <v>9957</v>
      </c>
      <c r="AN409" s="1136" t="s">
        <v>9958</v>
      </c>
      <c r="AO409" s="1136">
        <f t="shared" si="54"/>
        <v>550</v>
      </c>
      <c r="AP409" s="1136">
        <f t="shared" si="55"/>
        <v>1.78</v>
      </c>
      <c r="AQ409" s="1136" t="str">
        <f t="shared" si="56"/>
        <v>1-5-1S87°→1-4-1S83°</v>
      </c>
      <c r="AR409" s="1136" t="str">
        <f t="shared" si="57"/>
        <v>30</v>
      </c>
      <c r="AS409" s="1136" t="str">
        <f t="shared" si="58"/>
        <v>220/220/OFF</v>
      </c>
      <c r="AT409" s="1136" t="str">
        <f t="shared" si="59"/>
        <v>1-5-1S87°→1-4-1S83°</v>
      </c>
      <c r="AU409" s="1136" t="s">
        <v>15733</v>
      </c>
      <c r="AV409" s="1136" t="str">
        <f t="shared" si="52"/>
        <v>109.4.23</v>
      </c>
      <c r="AW409" s="1438">
        <f t="shared" si="53"/>
        <v>43944</v>
      </c>
    </row>
    <row r="410" spans="1:49">
      <c r="A410" s="1135" t="s">
        <v>3056</v>
      </c>
      <c r="B410" s="1135" t="s">
        <v>2638</v>
      </c>
      <c r="C410" s="1135">
        <v>500</v>
      </c>
      <c r="D410" s="1135">
        <v>1.66</v>
      </c>
      <c r="E410" s="1135" t="s">
        <v>15183</v>
      </c>
      <c r="F410" s="1135" t="s">
        <v>1078</v>
      </c>
      <c r="G410" s="1135" t="s">
        <v>1034</v>
      </c>
      <c r="H410" s="1135" t="s">
        <v>2639</v>
      </c>
      <c r="I410" s="1135" t="s">
        <v>639</v>
      </c>
      <c r="J410" s="1135">
        <v>1.1000000000000001</v>
      </c>
      <c r="K410" s="1135" t="s">
        <v>3057</v>
      </c>
      <c r="L410" s="1135" t="s">
        <v>2641</v>
      </c>
      <c r="M410" s="1135">
        <v>77.599999999999994</v>
      </c>
      <c r="N410" s="1135" t="s">
        <v>1039</v>
      </c>
      <c r="O410" s="1135">
        <v>1.94</v>
      </c>
      <c r="P410" s="1135">
        <v>1.5519999999999998</v>
      </c>
      <c r="Q410" s="1135" t="s">
        <v>1153</v>
      </c>
      <c r="R410" s="1135">
        <v>25.1</v>
      </c>
      <c r="T410" s="1135">
        <v>49.4</v>
      </c>
      <c r="U410" s="1135">
        <v>3.8</v>
      </c>
      <c r="V410" s="1135" t="s">
        <v>663</v>
      </c>
      <c r="W410" s="1135">
        <v>100</v>
      </c>
      <c r="X410" s="1135">
        <v>10</v>
      </c>
      <c r="Y410" s="1135">
        <v>1.3</v>
      </c>
      <c r="Z410" s="1135">
        <v>6</v>
      </c>
      <c r="AA410" s="1135" t="s">
        <v>1045</v>
      </c>
      <c r="AH410" s="1135" t="s">
        <v>633</v>
      </c>
      <c r="AM410" s="1136" t="s">
        <v>9959</v>
      </c>
      <c r="AN410" s="1136" t="s">
        <v>9960</v>
      </c>
      <c r="AO410" s="1136">
        <f t="shared" si="54"/>
        <v>500</v>
      </c>
      <c r="AP410" s="1136">
        <f t="shared" si="55"/>
        <v>1.66</v>
      </c>
      <c r="AQ410" s="1136" t="str">
        <f t="shared" si="56"/>
        <v>1-4-1S83°</v>
      </c>
      <c r="AR410" s="1136" t="str">
        <f t="shared" si="57"/>
        <v>30</v>
      </c>
      <c r="AS410" s="1136" t="str">
        <f t="shared" si="58"/>
        <v>260/270/OFF</v>
      </c>
      <c r="AT410" s="1136" t="str">
        <f t="shared" si="59"/>
        <v>1-4-1S83°</v>
      </c>
      <c r="AV410" s="1136" t="str">
        <f t="shared" si="52"/>
        <v>109.5.13</v>
      </c>
      <c r="AW410" s="1438">
        <f t="shared" si="53"/>
        <v>43964</v>
      </c>
    </row>
    <row r="411" spans="1:49">
      <c r="A411" s="1135" t="s">
        <v>3058</v>
      </c>
      <c r="B411" s="1135" t="s">
        <v>478</v>
      </c>
      <c r="C411" s="1135">
        <v>550</v>
      </c>
      <c r="D411" s="1135">
        <v>1.67</v>
      </c>
      <c r="E411" s="1135" t="s">
        <v>15183</v>
      </c>
      <c r="F411" s="1135" t="s">
        <v>1078</v>
      </c>
      <c r="G411" s="1135" t="s">
        <v>1861</v>
      </c>
      <c r="H411" s="1135" t="s">
        <v>1421</v>
      </c>
      <c r="I411" s="1135" t="s">
        <v>126</v>
      </c>
      <c r="J411" s="1135">
        <v>0.6</v>
      </c>
      <c r="K411" s="1135" t="s">
        <v>3059</v>
      </c>
      <c r="L411" s="1135" t="s">
        <v>1905</v>
      </c>
      <c r="M411" s="1135">
        <v>74.599999999999994</v>
      </c>
      <c r="N411" s="1135" t="s">
        <v>1039</v>
      </c>
      <c r="O411" s="1135">
        <v>1.865</v>
      </c>
      <c r="P411" s="1135">
        <v>1.492</v>
      </c>
      <c r="Q411" s="1135" t="s">
        <v>2516</v>
      </c>
      <c r="R411" s="1135">
        <v>23.5</v>
      </c>
      <c r="T411" s="1135">
        <v>12.5</v>
      </c>
      <c r="U411" s="1135">
        <v>5.0999999999999996</v>
      </c>
      <c r="V411" s="1135" t="s">
        <v>663</v>
      </c>
      <c r="W411" s="1135" t="s">
        <v>2626</v>
      </c>
      <c r="X411" s="1135">
        <v>60</v>
      </c>
      <c r="Y411" s="1135">
        <v>1.8</v>
      </c>
      <c r="Z411" s="1135">
        <v>4.5</v>
      </c>
      <c r="AA411" s="1135" t="s">
        <v>3060</v>
      </c>
      <c r="AH411" s="1135" t="s">
        <v>474</v>
      </c>
      <c r="AM411" s="1136" t="s">
        <v>9961</v>
      </c>
      <c r="AN411" s="1136" t="s">
        <v>9962</v>
      </c>
      <c r="AO411" s="1136">
        <f t="shared" si="54"/>
        <v>550</v>
      </c>
      <c r="AP411" s="1136">
        <f t="shared" si="55"/>
        <v>1.67</v>
      </c>
      <c r="AQ411" s="1136" t="str">
        <f t="shared" si="56"/>
        <v>1-4-1S83°</v>
      </c>
      <c r="AR411" s="1136" t="str">
        <f t="shared" si="57"/>
        <v>30</v>
      </c>
      <c r="AS411" s="1136" t="str">
        <f t="shared" si="58"/>
        <v>232/232/OFF</v>
      </c>
      <c r="AT411" s="1136" t="str">
        <f t="shared" si="59"/>
        <v>1-4-1S83°</v>
      </c>
      <c r="AV411" s="1136" t="str">
        <f t="shared" si="52"/>
        <v>109.5.8</v>
      </c>
      <c r="AW411" s="1438">
        <f t="shared" si="53"/>
        <v>43959</v>
      </c>
    </row>
    <row r="412" spans="1:49">
      <c r="A412" s="1135" t="s">
        <v>3061</v>
      </c>
      <c r="B412" s="1135" t="s">
        <v>1917</v>
      </c>
      <c r="C412" s="1135">
        <v>500</v>
      </c>
      <c r="D412" s="1135">
        <v>1.74</v>
      </c>
      <c r="E412" s="1135" t="s">
        <v>15189</v>
      </c>
      <c r="F412" s="1135" t="s">
        <v>1078</v>
      </c>
      <c r="G412" s="1135" t="s">
        <v>1110</v>
      </c>
      <c r="H412" s="1135" t="s">
        <v>1239</v>
      </c>
      <c r="I412" s="1135" t="s">
        <v>126</v>
      </c>
      <c r="J412" s="1135">
        <v>0.6</v>
      </c>
      <c r="K412" s="1135" t="s">
        <v>3062</v>
      </c>
      <c r="L412" s="1135" t="s">
        <v>1919</v>
      </c>
      <c r="M412" s="1135">
        <v>73.8</v>
      </c>
      <c r="N412" s="1135" t="s">
        <v>1039</v>
      </c>
      <c r="O412" s="1135">
        <v>1.845</v>
      </c>
      <c r="P412" s="1135">
        <v>1.476</v>
      </c>
      <c r="Q412" s="1135" t="s">
        <v>2647</v>
      </c>
      <c r="R412" s="1135">
        <v>18.5</v>
      </c>
      <c r="T412" s="1135">
        <v>21</v>
      </c>
      <c r="U412" s="1135">
        <v>3.8</v>
      </c>
      <c r="V412" s="1135" t="s">
        <v>663</v>
      </c>
      <c r="W412" s="1135">
        <v>110</v>
      </c>
      <c r="X412" s="1135">
        <v>85</v>
      </c>
      <c r="Y412" s="1135">
        <v>1.9</v>
      </c>
      <c r="Z412" s="1135">
        <v>4</v>
      </c>
      <c r="AA412" s="1135" t="s">
        <v>3063</v>
      </c>
      <c r="AH412" s="1135" t="s">
        <v>749</v>
      </c>
      <c r="AM412" s="1136" t="s">
        <v>9963</v>
      </c>
      <c r="AN412" s="1136" t="s">
        <v>9964</v>
      </c>
      <c r="AO412" s="1136">
        <f t="shared" si="54"/>
        <v>500</v>
      </c>
      <c r="AP412" s="1136">
        <f t="shared" si="55"/>
        <v>1.74</v>
      </c>
      <c r="AQ412" s="1136" t="str">
        <f t="shared" si="56"/>
        <v>1-5-1S83°</v>
      </c>
      <c r="AR412" s="1136" t="str">
        <f t="shared" si="57"/>
        <v>30</v>
      </c>
      <c r="AS412" s="1136" t="str">
        <f t="shared" si="58"/>
        <v>235/235/OFF</v>
      </c>
      <c r="AT412" s="1136" t="str">
        <f t="shared" si="59"/>
        <v>1-5-1S83°</v>
      </c>
      <c r="AV412" s="1136" t="str">
        <f t="shared" si="52"/>
        <v>109.5.11</v>
      </c>
      <c r="AW412" s="1438">
        <f t="shared" si="53"/>
        <v>43962</v>
      </c>
    </row>
    <row r="413" spans="1:49">
      <c r="A413" s="1135" t="s">
        <v>3064</v>
      </c>
      <c r="B413" s="1135" t="s">
        <v>2223</v>
      </c>
      <c r="C413" s="1135">
        <v>600</v>
      </c>
      <c r="D413" s="1135">
        <v>1.71</v>
      </c>
      <c r="E413" s="1135" t="s">
        <v>15183</v>
      </c>
      <c r="F413" s="1135" t="s">
        <v>1048</v>
      </c>
      <c r="G413" s="1135" t="s">
        <v>1861</v>
      </c>
      <c r="H413" s="1135" t="s">
        <v>3065</v>
      </c>
      <c r="I413" s="1135" t="s">
        <v>126</v>
      </c>
      <c r="J413" s="1135">
        <v>1.1000000000000001</v>
      </c>
      <c r="K413" s="1135" t="s">
        <v>3066</v>
      </c>
      <c r="L413" s="1135" t="s">
        <v>2226</v>
      </c>
      <c r="M413" s="1135">
        <v>77</v>
      </c>
      <c r="N413" s="1135" t="s">
        <v>1039</v>
      </c>
      <c r="O413" s="1135">
        <v>1.925</v>
      </c>
      <c r="P413" s="1135">
        <v>1.54</v>
      </c>
      <c r="Q413" s="1135" t="s">
        <v>1358</v>
      </c>
      <c r="R413" s="1135">
        <v>22</v>
      </c>
      <c r="T413" s="1135">
        <v>15.5</v>
      </c>
      <c r="U413" s="1135">
        <v>2.9</v>
      </c>
      <c r="V413" s="1135" t="s">
        <v>663</v>
      </c>
      <c r="W413" s="1135">
        <v>105</v>
      </c>
      <c r="X413" s="1135">
        <v>85</v>
      </c>
      <c r="Y413" s="1135">
        <v>2.2000000000000002</v>
      </c>
      <c r="Z413" s="1135">
        <v>3</v>
      </c>
      <c r="AA413" s="1135" t="s">
        <v>3067</v>
      </c>
      <c r="AH413" s="1135" t="s">
        <v>789</v>
      </c>
      <c r="AM413" s="1136" t="s">
        <v>9965</v>
      </c>
      <c r="AN413" s="1136" t="s">
        <v>9966</v>
      </c>
      <c r="AO413" s="1136">
        <f t="shared" si="54"/>
        <v>600</v>
      </c>
      <c r="AP413" s="1136">
        <f t="shared" si="55"/>
        <v>1.71</v>
      </c>
      <c r="AQ413" s="1136" t="str">
        <f t="shared" si="56"/>
        <v>1-4-1S83°</v>
      </c>
      <c r="AR413" s="1136" t="str">
        <f t="shared" si="57"/>
        <v>31</v>
      </c>
      <c r="AS413" s="1136" t="str">
        <f t="shared" si="58"/>
        <v>295/295/155</v>
      </c>
      <c r="AT413" s="1136" t="str">
        <f t="shared" si="59"/>
        <v>1-4-1S83°</v>
      </c>
      <c r="AV413" s="1136" t="str">
        <f t="shared" si="52"/>
        <v>109.5.25</v>
      </c>
      <c r="AW413" s="1438">
        <f t="shared" si="53"/>
        <v>43976</v>
      </c>
    </row>
    <row r="414" spans="1:49">
      <c r="A414" s="1135" t="s">
        <v>3068</v>
      </c>
      <c r="B414" s="1135" t="s">
        <v>3069</v>
      </c>
      <c r="C414" s="1135">
        <v>650</v>
      </c>
      <c r="D414" s="1135">
        <v>1.73</v>
      </c>
      <c r="E414" s="1135" t="s">
        <v>15192</v>
      </c>
      <c r="F414" s="1135" t="s">
        <v>1048</v>
      </c>
      <c r="G414" s="1135" t="s">
        <v>1861</v>
      </c>
      <c r="H414" s="1135" t="s">
        <v>2103</v>
      </c>
      <c r="I414" s="1135" t="s">
        <v>126</v>
      </c>
      <c r="J414" s="1135">
        <v>0.8</v>
      </c>
      <c r="K414" s="1135" t="s">
        <v>3070</v>
      </c>
      <c r="L414" s="1135" t="s">
        <v>2303</v>
      </c>
      <c r="M414" s="1135">
        <v>75.099999999999994</v>
      </c>
      <c r="N414" s="1135" t="s">
        <v>1039</v>
      </c>
      <c r="O414" s="1135">
        <v>1.8774999999999999</v>
      </c>
      <c r="P414" s="1135">
        <v>1.502</v>
      </c>
      <c r="Q414" s="1135" t="s">
        <v>1131</v>
      </c>
      <c r="R414" s="1135">
        <v>19</v>
      </c>
      <c r="T414" s="1135">
        <v>21</v>
      </c>
      <c r="U414" s="1135">
        <v>3.5</v>
      </c>
      <c r="V414" s="1135" t="s">
        <v>663</v>
      </c>
      <c r="W414" s="1135">
        <v>110</v>
      </c>
      <c r="X414" s="1135">
        <v>65</v>
      </c>
      <c r="Y414" s="1135">
        <v>1.6</v>
      </c>
      <c r="Z414" s="1135">
        <v>4</v>
      </c>
      <c r="AA414" s="1135" t="s">
        <v>3071</v>
      </c>
      <c r="AH414" s="1135" t="s">
        <v>630</v>
      </c>
      <c r="AM414" s="1136" t="s">
        <v>9967</v>
      </c>
      <c r="AN414" s="1136" t="s">
        <v>9968</v>
      </c>
      <c r="AO414" s="1136">
        <f t="shared" si="54"/>
        <v>650</v>
      </c>
      <c r="AP414" s="1136">
        <f t="shared" si="55"/>
        <v>1.73</v>
      </c>
      <c r="AQ414" s="1136" t="str">
        <f t="shared" si="56"/>
        <v>1-4-1S91°</v>
      </c>
      <c r="AR414" s="1136" t="str">
        <f t="shared" si="57"/>
        <v>31</v>
      </c>
      <c r="AS414" s="1136" t="str">
        <f t="shared" si="58"/>
        <v>265/265/OFF</v>
      </c>
      <c r="AT414" s="1136" t="str">
        <f t="shared" si="59"/>
        <v>1-4-1S91°</v>
      </c>
      <c r="AV414" s="1136" t="str">
        <f t="shared" si="52"/>
        <v>109.5.29</v>
      </c>
      <c r="AW414" s="1438">
        <f t="shared" si="53"/>
        <v>43980</v>
      </c>
    </row>
    <row r="415" spans="1:49">
      <c r="A415" s="1135" t="s">
        <v>3072</v>
      </c>
      <c r="B415" s="1135" t="s">
        <v>1860</v>
      </c>
      <c r="C415" s="1135">
        <v>700</v>
      </c>
      <c r="D415" s="1135">
        <v>1.8</v>
      </c>
      <c r="E415" s="1135" t="s">
        <v>15183</v>
      </c>
      <c r="F415" s="1135" t="s">
        <v>1078</v>
      </c>
      <c r="G415" s="1135" t="s">
        <v>1861</v>
      </c>
      <c r="H415" s="1135" t="s">
        <v>2634</v>
      </c>
      <c r="I415" s="1135" t="s">
        <v>1167</v>
      </c>
      <c r="J415" s="1135">
        <v>0.6</v>
      </c>
      <c r="K415" s="1135" t="s">
        <v>3026</v>
      </c>
      <c r="L415" s="1135" t="s">
        <v>1863</v>
      </c>
      <c r="M415" s="1135">
        <v>74.8</v>
      </c>
      <c r="N415" s="1135" t="s">
        <v>1039</v>
      </c>
      <c r="O415" s="1135">
        <v>1.87</v>
      </c>
      <c r="P415" s="1135">
        <v>1.496</v>
      </c>
      <c r="Q415" s="1135" t="s">
        <v>1040</v>
      </c>
      <c r="R415" s="1135">
        <v>18.7</v>
      </c>
      <c r="T415" s="1135">
        <v>40.1</v>
      </c>
      <c r="U415" s="1135">
        <v>3.4</v>
      </c>
      <c r="V415" s="1135" t="s">
        <v>663</v>
      </c>
      <c r="W415" s="1135">
        <v>30</v>
      </c>
      <c r="X415" s="1135">
        <v>10</v>
      </c>
      <c r="Y415" s="1135">
        <v>1.7</v>
      </c>
      <c r="Z415" s="1135">
        <v>5.5</v>
      </c>
      <c r="AA415" s="1135" t="s">
        <v>3073</v>
      </c>
      <c r="AH415" s="1135" t="s">
        <v>699</v>
      </c>
      <c r="AM415" s="1136" t="s">
        <v>9969</v>
      </c>
      <c r="AN415" s="1136" t="s">
        <v>9970</v>
      </c>
      <c r="AO415" s="1136">
        <f t="shared" si="54"/>
        <v>700</v>
      </c>
      <c r="AP415" s="1136">
        <f t="shared" si="55"/>
        <v>1.8</v>
      </c>
      <c r="AQ415" s="1136" t="str">
        <f t="shared" si="56"/>
        <v>1-4-1S83°</v>
      </c>
      <c r="AR415" s="1136" t="str">
        <f t="shared" si="57"/>
        <v>30</v>
      </c>
      <c r="AS415" s="1136" t="str">
        <f t="shared" si="58"/>
        <v>300/300/OFF</v>
      </c>
      <c r="AT415" s="1136" t="str">
        <f t="shared" si="59"/>
        <v>1-4-1S83°</v>
      </c>
      <c r="AV415" s="1136" t="str">
        <f t="shared" si="52"/>
        <v>109.6.8</v>
      </c>
      <c r="AW415" s="1438">
        <f t="shared" si="53"/>
        <v>43990</v>
      </c>
    </row>
    <row r="416" spans="1:49">
      <c r="A416" s="1135" t="s">
        <v>3074</v>
      </c>
      <c r="B416" s="1135" t="s">
        <v>478</v>
      </c>
      <c r="C416" s="1135">
        <v>550</v>
      </c>
      <c r="D416" s="1135">
        <v>1.69</v>
      </c>
      <c r="E416" s="1135" t="s">
        <v>15183</v>
      </c>
      <c r="F416" s="1135" t="s">
        <v>1078</v>
      </c>
      <c r="G416" s="1135" t="s">
        <v>1861</v>
      </c>
      <c r="H416" s="1135" t="s">
        <v>1421</v>
      </c>
      <c r="I416" s="1135" t="s">
        <v>126</v>
      </c>
      <c r="J416" s="1135">
        <v>0.7</v>
      </c>
      <c r="K416" s="1135" t="s">
        <v>3059</v>
      </c>
      <c r="L416" s="1135" t="s">
        <v>1905</v>
      </c>
      <c r="M416" s="1135">
        <v>74.599999999999994</v>
      </c>
      <c r="N416" s="1135" t="s">
        <v>1039</v>
      </c>
      <c r="O416" s="1135">
        <v>1.865</v>
      </c>
      <c r="P416" s="1135">
        <v>1.492</v>
      </c>
      <c r="Q416" s="1135" t="s">
        <v>2516</v>
      </c>
      <c r="R416" s="1135">
        <v>23.5</v>
      </c>
      <c r="T416" s="1135">
        <v>12.5</v>
      </c>
      <c r="U416" s="1135">
        <v>5.0999999999999996</v>
      </c>
      <c r="V416" s="1135" t="s">
        <v>663</v>
      </c>
      <c r="W416" s="1135" t="s">
        <v>2626</v>
      </c>
      <c r="X416" s="1135">
        <v>60</v>
      </c>
      <c r="Y416" s="1135">
        <v>1.8</v>
      </c>
      <c r="Z416" s="1135">
        <v>4.5</v>
      </c>
      <c r="AA416" s="1135" t="s">
        <v>3075</v>
      </c>
      <c r="AH416" s="1135" t="s">
        <v>969</v>
      </c>
      <c r="AM416" s="1136" t="s">
        <v>9971</v>
      </c>
      <c r="AN416" s="1136" t="s">
        <v>9972</v>
      </c>
      <c r="AO416" s="1136">
        <f t="shared" si="54"/>
        <v>550</v>
      </c>
      <c r="AP416" s="1136">
        <f t="shared" si="55"/>
        <v>1.69</v>
      </c>
      <c r="AQ416" s="1136" t="str">
        <f t="shared" si="56"/>
        <v>1-4-1S83°</v>
      </c>
      <c r="AR416" s="1136" t="str">
        <f t="shared" si="57"/>
        <v>30</v>
      </c>
      <c r="AS416" s="1136" t="str">
        <f t="shared" si="58"/>
        <v>232/232/OFF</v>
      </c>
      <c r="AT416" s="1136" t="str">
        <f t="shared" si="59"/>
        <v>1-4-1S83°</v>
      </c>
      <c r="AV416" s="1136" t="str">
        <f t="shared" si="52"/>
        <v>109.6.12</v>
      </c>
      <c r="AW416" s="1438">
        <f t="shared" si="53"/>
        <v>43994</v>
      </c>
    </row>
    <row r="417" spans="1:49">
      <c r="A417" s="1135" t="s">
        <v>3076</v>
      </c>
      <c r="B417" s="1135" t="s">
        <v>1860</v>
      </c>
      <c r="C417" s="1135">
        <v>700</v>
      </c>
      <c r="D417" s="1135">
        <v>1.8</v>
      </c>
      <c r="E417" s="1135" t="s">
        <v>15185</v>
      </c>
      <c r="F417" s="1135" t="s">
        <v>1069</v>
      </c>
      <c r="G417" s="1135" t="s">
        <v>1861</v>
      </c>
      <c r="H417" s="1135" t="s">
        <v>3040</v>
      </c>
      <c r="I417" s="1135" t="s">
        <v>1167</v>
      </c>
      <c r="J417" s="1135">
        <v>0.8</v>
      </c>
      <c r="K417" s="1135" t="s">
        <v>3077</v>
      </c>
      <c r="L417" s="1135" t="s">
        <v>1863</v>
      </c>
      <c r="M417" s="1135">
        <v>77.099999999999994</v>
      </c>
      <c r="N417" s="1135" t="s">
        <v>1039</v>
      </c>
      <c r="O417" s="1135">
        <v>1.9275</v>
      </c>
      <c r="P417" s="1135">
        <v>1.5419999999999998</v>
      </c>
      <c r="Q417" s="1135" t="s">
        <v>1131</v>
      </c>
      <c r="R417" s="1135">
        <v>23.2</v>
      </c>
      <c r="T417" s="1135">
        <v>16</v>
      </c>
      <c r="U417" s="1135">
        <v>1.5</v>
      </c>
      <c r="V417" s="1135" t="s">
        <v>663</v>
      </c>
      <c r="W417" s="1135">
        <v>30</v>
      </c>
      <c r="X417" s="1135">
        <v>10</v>
      </c>
      <c r="Y417" s="1135">
        <v>2</v>
      </c>
      <c r="Z417" s="1135" t="s">
        <v>3078</v>
      </c>
      <c r="AA417" s="1135" t="s">
        <v>3079</v>
      </c>
      <c r="AH417" s="1135" t="s">
        <v>1264</v>
      </c>
      <c r="AM417" s="1136" t="s">
        <v>9973</v>
      </c>
      <c r="AN417" s="1136" t="s">
        <v>9974</v>
      </c>
      <c r="AO417" s="1136">
        <f t="shared" si="54"/>
        <v>700</v>
      </c>
      <c r="AP417" s="1136">
        <f t="shared" si="55"/>
        <v>1.8</v>
      </c>
      <c r="AQ417" s="1136" t="str">
        <f t="shared" si="56"/>
        <v>2-5-1S83°</v>
      </c>
      <c r="AR417" s="1136" t="str">
        <f t="shared" si="57"/>
        <v>31.5</v>
      </c>
      <c r="AS417" s="1136" t="str">
        <f t="shared" si="58"/>
        <v>192/191</v>
      </c>
      <c r="AT417" s="1136" t="str">
        <f t="shared" si="59"/>
        <v>2-5-1S83°</v>
      </c>
      <c r="AV417" s="1136" t="str">
        <f t="shared" si="52"/>
        <v>109.6.18</v>
      </c>
      <c r="AW417" s="1438">
        <f t="shared" si="53"/>
        <v>44000</v>
      </c>
    </row>
    <row r="418" spans="1:49">
      <c r="A418" s="1135" t="s">
        <v>3080</v>
      </c>
      <c r="B418" s="1135" t="s">
        <v>1917</v>
      </c>
      <c r="C418" s="1135">
        <v>500</v>
      </c>
      <c r="D418" s="1135">
        <v>1.74</v>
      </c>
      <c r="E418" s="1135" t="s">
        <v>15189</v>
      </c>
      <c r="F418" s="1135" t="s">
        <v>1078</v>
      </c>
      <c r="G418" s="1135" t="s">
        <v>1110</v>
      </c>
      <c r="H418" s="1135" t="s">
        <v>1239</v>
      </c>
      <c r="I418" s="1135" t="s">
        <v>126</v>
      </c>
      <c r="J418" s="1135">
        <v>0.6</v>
      </c>
      <c r="K418" s="1135" t="s">
        <v>3081</v>
      </c>
      <c r="L418" s="1135" t="s">
        <v>1919</v>
      </c>
      <c r="M418" s="1135">
        <v>73.8</v>
      </c>
      <c r="N418" s="1135" t="s">
        <v>1039</v>
      </c>
      <c r="O418" s="1135">
        <v>1.845</v>
      </c>
      <c r="P418" s="1135">
        <v>1.476</v>
      </c>
      <c r="Q418" s="1135" t="s">
        <v>1358</v>
      </c>
      <c r="R418" s="1135">
        <v>18.5</v>
      </c>
      <c r="T418" s="1135">
        <v>21</v>
      </c>
      <c r="U418" s="1135">
        <v>3.8</v>
      </c>
      <c r="V418" s="1135" t="s">
        <v>663</v>
      </c>
      <c r="W418" s="1135">
        <v>110</v>
      </c>
      <c r="X418" s="1135">
        <v>85</v>
      </c>
      <c r="Y418" s="1135">
        <v>1.9</v>
      </c>
      <c r="Z418" s="1135">
        <v>4</v>
      </c>
      <c r="AA418" s="1135" t="s">
        <v>1388</v>
      </c>
      <c r="AH418" s="1135" t="s">
        <v>811</v>
      </c>
      <c r="AM418" s="1136" t="s">
        <v>9975</v>
      </c>
      <c r="AN418" s="1136" t="s">
        <v>9976</v>
      </c>
      <c r="AO418" s="1136">
        <f t="shared" si="54"/>
        <v>500</v>
      </c>
      <c r="AP418" s="1136">
        <f t="shared" si="55"/>
        <v>1.74</v>
      </c>
      <c r="AQ418" s="1136" t="str">
        <f t="shared" si="56"/>
        <v>1-5-1S83°</v>
      </c>
      <c r="AR418" s="1136" t="str">
        <f t="shared" si="57"/>
        <v>30</v>
      </c>
      <c r="AS418" s="1136" t="str">
        <f t="shared" si="58"/>
        <v>235/235/OFF</v>
      </c>
      <c r="AT418" s="1136" t="str">
        <f t="shared" si="59"/>
        <v>1-5-1S83°</v>
      </c>
      <c r="AV418" s="1136" t="str">
        <f t="shared" si="52"/>
        <v>109.6.30</v>
      </c>
      <c r="AW418" s="1438">
        <f t="shared" si="53"/>
        <v>44012</v>
      </c>
    </row>
    <row r="419" spans="1:49">
      <c r="A419" s="1135" t="s">
        <v>3082</v>
      </c>
      <c r="B419" s="1135" t="s">
        <v>2041</v>
      </c>
      <c r="C419" s="1135">
        <v>600</v>
      </c>
      <c r="D419" s="1135">
        <v>1.6950000000000001</v>
      </c>
      <c r="E419" s="1135" t="s">
        <v>15183</v>
      </c>
      <c r="F419" s="1135" t="s">
        <v>1563</v>
      </c>
      <c r="G419" s="1135" t="s">
        <v>1110</v>
      </c>
      <c r="H419" s="1135" t="s">
        <v>3009</v>
      </c>
      <c r="I419" s="1135" t="s">
        <v>639</v>
      </c>
      <c r="J419" s="1135">
        <v>1</v>
      </c>
      <c r="K419" s="1135" t="s">
        <v>3010</v>
      </c>
      <c r="L419" s="1135" t="s">
        <v>2044</v>
      </c>
      <c r="M419" s="1135">
        <v>77</v>
      </c>
      <c r="N419" s="1135" t="s">
        <v>1039</v>
      </c>
      <c r="O419" s="1135">
        <v>1.925</v>
      </c>
      <c r="P419" s="1135">
        <v>1.54</v>
      </c>
      <c r="Q419" s="1135" t="s">
        <v>2613</v>
      </c>
      <c r="R419" s="1135">
        <v>24</v>
      </c>
      <c r="T419" s="1135">
        <v>29</v>
      </c>
      <c r="U419" s="1135">
        <v>2.9</v>
      </c>
      <c r="V419" s="1135" t="s">
        <v>663</v>
      </c>
      <c r="W419" s="1135">
        <v>30</v>
      </c>
      <c r="X419" s="1135">
        <v>10</v>
      </c>
      <c r="Y419" s="1135">
        <v>1.5</v>
      </c>
      <c r="Z419" s="1135" t="s">
        <v>2914</v>
      </c>
      <c r="AA419" s="1135" t="s">
        <v>3083</v>
      </c>
      <c r="AH419" s="1135" t="s">
        <v>1088</v>
      </c>
      <c r="AM419" s="1136" t="s">
        <v>9977</v>
      </c>
      <c r="AN419" s="1136" t="s">
        <v>9978</v>
      </c>
      <c r="AO419" s="1136">
        <f t="shared" si="54"/>
        <v>600</v>
      </c>
      <c r="AP419" s="1136">
        <f t="shared" si="55"/>
        <v>1.6950000000000001</v>
      </c>
      <c r="AQ419" s="1136" t="str">
        <f t="shared" si="56"/>
        <v>1-4-1S83°</v>
      </c>
      <c r="AR419" s="1136" t="str">
        <f t="shared" si="57"/>
        <v>30.5</v>
      </c>
      <c r="AS419" s="1136" t="str">
        <f t="shared" si="58"/>
        <v>280/280/130</v>
      </c>
      <c r="AT419" s="1136" t="str">
        <f t="shared" si="59"/>
        <v>1-4-1S83°</v>
      </c>
      <c r="AV419" s="1136" t="str">
        <f t="shared" si="52"/>
        <v>109.7.7</v>
      </c>
      <c r="AW419" s="1438">
        <f t="shared" si="53"/>
        <v>44019</v>
      </c>
    </row>
    <row r="420" spans="1:49">
      <c r="A420" s="1135" t="s">
        <v>3084</v>
      </c>
      <c r="B420" s="1135" t="s">
        <v>3085</v>
      </c>
      <c r="C420" s="1135">
        <v>600</v>
      </c>
      <c r="D420" s="1135">
        <v>1.74</v>
      </c>
      <c r="E420" s="1135" t="s">
        <v>15183</v>
      </c>
      <c r="F420" s="1135" t="s">
        <v>1867</v>
      </c>
      <c r="G420" s="1135" t="s">
        <v>1110</v>
      </c>
      <c r="H420" s="1135" t="s">
        <v>1123</v>
      </c>
      <c r="I420" s="1135" t="s">
        <v>126</v>
      </c>
      <c r="J420" s="1135">
        <v>0.8</v>
      </c>
      <c r="K420" s="1135" t="s">
        <v>3086</v>
      </c>
      <c r="L420" s="1135" t="s">
        <v>3087</v>
      </c>
      <c r="M420" s="1135">
        <v>75.8</v>
      </c>
      <c r="N420" s="1135" t="s">
        <v>1039</v>
      </c>
      <c r="O420" s="1135">
        <v>1.895</v>
      </c>
      <c r="P420" s="1135">
        <v>1.516</v>
      </c>
      <c r="Q420" s="1135" t="s">
        <v>1153</v>
      </c>
      <c r="R420" s="1135">
        <v>21</v>
      </c>
      <c r="T420" s="1135">
        <v>16.7</v>
      </c>
      <c r="U420" s="1135">
        <v>3.8</v>
      </c>
      <c r="V420" s="1135" t="s">
        <v>663</v>
      </c>
      <c r="W420" s="1135">
        <v>110</v>
      </c>
      <c r="X420" s="1135">
        <v>80</v>
      </c>
      <c r="Y420" s="1135">
        <v>1.5</v>
      </c>
      <c r="Z420" s="1135" t="s">
        <v>1115</v>
      </c>
      <c r="AA420" s="1135" t="s">
        <v>3088</v>
      </c>
      <c r="AH420" s="1135" t="s">
        <v>1117</v>
      </c>
      <c r="AM420" s="1136" t="s">
        <v>9979</v>
      </c>
      <c r="AN420" s="1136" t="s">
        <v>9980</v>
      </c>
      <c r="AO420" s="1136">
        <f t="shared" si="54"/>
        <v>600</v>
      </c>
      <c r="AP420" s="1136">
        <f t="shared" si="55"/>
        <v>1.74</v>
      </c>
      <c r="AQ420" s="1136" t="str">
        <f t="shared" si="56"/>
        <v>1-4-1S83°</v>
      </c>
      <c r="AR420" s="1136" t="str">
        <f t="shared" si="57"/>
        <v>30.2</v>
      </c>
      <c r="AS420" s="1136" t="str">
        <f t="shared" si="58"/>
        <v>250/250/OFF</v>
      </c>
      <c r="AT420" s="1136" t="str">
        <f t="shared" si="59"/>
        <v>1-4-1S83°</v>
      </c>
      <c r="AV420" s="1136" t="str">
        <f t="shared" si="52"/>
        <v>109.7.8</v>
      </c>
      <c r="AW420" s="1438">
        <f t="shared" si="53"/>
        <v>44020</v>
      </c>
    </row>
    <row r="421" spans="1:49">
      <c r="A421" s="1135" t="s">
        <v>3089</v>
      </c>
      <c r="B421" s="1135" t="s">
        <v>478</v>
      </c>
      <c r="C421" s="1135">
        <v>550</v>
      </c>
      <c r="D421" s="1135">
        <v>1.69</v>
      </c>
      <c r="E421" s="1135" t="s">
        <v>15183</v>
      </c>
      <c r="F421" s="1135" t="s">
        <v>1078</v>
      </c>
      <c r="G421" s="1135" t="s">
        <v>1861</v>
      </c>
      <c r="H421" s="1135" t="s">
        <v>1421</v>
      </c>
      <c r="I421" s="1135" t="s">
        <v>126</v>
      </c>
      <c r="J421" s="1135">
        <v>0.7</v>
      </c>
      <c r="K421" s="1135" t="s">
        <v>3090</v>
      </c>
      <c r="L421" s="1135" t="s">
        <v>1905</v>
      </c>
      <c r="M421" s="1135">
        <v>74.599999999999994</v>
      </c>
      <c r="N421" s="1135" t="s">
        <v>1039</v>
      </c>
      <c r="O421" s="1135">
        <v>1.865</v>
      </c>
      <c r="P421" s="1135">
        <v>1.492</v>
      </c>
      <c r="Q421" s="1135" t="s">
        <v>2516</v>
      </c>
      <c r="R421" s="1135">
        <v>23.5</v>
      </c>
      <c r="T421" s="1135">
        <v>12.5</v>
      </c>
      <c r="U421" s="1135">
        <v>5.0999999999999996</v>
      </c>
      <c r="V421" s="1135" t="s">
        <v>663</v>
      </c>
      <c r="W421" s="1135">
        <v>95</v>
      </c>
      <c r="X421" s="1135">
        <v>60</v>
      </c>
      <c r="Y421" s="1135">
        <v>1.8</v>
      </c>
      <c r="Z421" s="1135">
        <v>4.5</v>
      </c>
      <c r="AA421" s="1135" t="s">
        <v>3091</v>
      </c>
      <c r="AH421" s="1135" t="s">
        <v>633</v>
      </c>
      <c r="AM421" s="1136" t="s">
        <v>9981</v>
      </c>
      <c r="AN421" s="1136" t="s">
        <v>9982</v>
      </c>
      <c r="AO421" s="1136">
        <f t="shared" si="54"/>
        <v>550</v>
      </c>
      <c r="AP421" s="1136">
        <f t="shared" si="55"/>
        <v>1.69</v>
      </c>
      <c r="AQ421" s="1136" t="str">
        <f t="shared" si="56"/>
        <v>1-4-1S83°</v>
      </c>
      <c r="AR421" s="1136" t="str">
        <f t="shared" si="57"/>
        <v>30</v>
      </c>
      <c r="AS421" s="1136" t="str">
        <f t="shared" si="58"/>
        <v>232/232/OFF</v>
      </c>
      <c r="AT421" s="1136" t="str">
        <f t="shared" si="59"/>
        <v>1-4-1S83°</v>
      </c>
      <c r="AV421" s="1136" t="str">
        <f t="shared" si="52"/>
        <v>109.7.10</v>
      </c>
      <c r="AW421" s="1438">
        <f t="shared" si="53"/>
        <v>44022</v>
      </c>
    </row>
    <row r="422" spans="1:49">
      <c r="A422" s="1135" t="s">
        <v>3092</v>
      </c>
      <c r="B422" s="1135" t="s">
        <v>2969</v>
      </c>
      <c r="C422" s="1135">
        <v>550</v>
      </c>
      <c r="D422" s="1135">
        <v>1.67</v>
      </c>
      <c r="E422" s="1135" t="s">
        <v>15183</v>
      </c>
      <c r="F422" s="1135" t="s">
        <v>1867</v>
      </c>
      <c r="G422" s="1135" t="s">
        <v>1110</v>
      </c>
      <c r="H422" s="1135" t="s">
        <v>1134</v>
      </c>
      <c r="I422" s="1135" t="s">
        <v>126</v>
      </c>
      <c r="J422" s="1135">
        <v>0.8</v>
      </c>
      <c r="K422" s="1135" t="s">
        <v>3093</v>
      </c>
      <c r="L422" s="1135" t="s">
        <v>3094</v>
      </c>
      <c r="M422" s="1135">
        <v>75.8</v>
      </c>
      <c r="N422" s="1135" t="s">
        <v>1039</v>
      </c>
      <c r="O422" s="1135">
        <v>1.895</v>
      </c>
      <c r="P422" s="1135">
        <v>1.516</v>
      </c>
      <c r="Q422" s="1135" t="s">
        <v>3095</v>
      </c>
      <c r="R422" s="1135">
        <v>24.4</v>
      </c>
      <c r="T422" s="1135">
        <v>16.7</v>
      </c>
      <c r="U422" s="1135">
        <v>3.8</v>
      </c>
      <c r="V422" s="1135" t="s">
        <v>663</v>
      </c>
      <c r="W422" s="1135">
        <v>110</v>
      </c>
      <c r="X422" s="1135">
        <v>80</v>
      </c>
      <c r="Y422" s="1135">
        <v>1.5</v>
      </c>
      <c r="Z422" s="1135">
        <v>4.5</v>
      </c>
      <c r="AA422" s="1135" t="s">
        <v>3096</v>
      </c>
      <c r="AH422" s="1135" t="s">
        <v>1921</v>
      </c>
      <c r="AM422" s="1136" t="s">
        <v>9983</v>
      </c>
      <c r="AN422" s="1136" t="s">
        <v>9984</v>
      </c>
      <c r="AO422" s="1136">
        <f t="shared" si="54"/>
        <v>550</v>
      </c>
      <c r="AP422" s="1136">
        <f t="shared" si="55"/>
        <v>1.67</v>
      </c>
      <c r="AQ422" s="1136" t="str">
        <f t="shared" si="56"/>
        <v>1-4-1S83°</v>
      </c>
      <c r="AR422" s="1136" t="str">
        <f t="shared" si="57"/>
        <v>30.2</v>
      </c>
      <c r="AS422" s="1136" t="str">
        <f t="shared" si="58"/>
        <v>240/240/OFF</v>
      </c>
      <c r="AT422" s="1136" t="str">
        <f t="shared" si="59"/>
        <v>1-4-1S83°</v>
      </c>
      <c r="AV422" s="1136" t="str">
        <f t="shared" si="52"/>
        <v>109.7.13</v>
      </c>
      <c r="AW422" s="1438">
        <f t="shared" si="53"/>
        <v>44025</v>
      </c>
    </row>
    <row r="423" spans="1:49">
      <c r="A423" s="1135" t="s">
        <v>3097</v>
      </c>
      <c r="B423" s="1135" t="s">
        <v>1917</v>
      </c>
      <c r="C423" s="1135">
        <v>500</v>
      </c>
      <c r="D423" s="1135">
        <v>1.74</v>
      </c>
      <c r="E423" s="1135" t="s">
        <v>15189</v>
      </c>
      <c r="F423" s="1135" t="s">
        <v>1078</v>
      </c>
      <c r="G423" s="1135" t="s">
        <v>1110</v>
      </c>
      <c r="H423" s="1135" t="s">
        <v>1239</v>
      </c>
      <c r="I423" s="1135" t="s">
        <v>126</v>
      </c>
      <c r="J423" s="1135">
        <v>0.6</v>
      </c>
      <c r="K423" s="1135" t="s">
        <v>3098</v>
      </c>
      <c r="L423" s="1135" t="s">
        <v>1919</v>
      </c>
      <c r="M423" s="1135">
        <v>73.8</v>
      </c>
      <c r="N423" s="1135" t="s">
        <v>1039</v>
      </c>
      <c r="O423" s="1135">
        <v>1.845</v>
      </c>
      <c r="P423" s="1135">
        <v>1.476</v>
      </c>
      <c r="Q423" s="1135" t="s">
        <v>2647</v>
      </c>
      <c r="R423" s="1135">
        <v>18.5</v>
      </c>
      <c r="T423" s="1135">
        <v>21</v>
      </c>
      <c r="U423" s="1135">
        <v>3.8</v>
      </c>
      <c r="V423" s="1135" t="s">
        <v>663</v>
      </c>
      <c r="W423" s="1135">
        <v>110</v>
      </c>
      <c r="X423" s="1135">
        <v>85</v>
      </c>
      <c r="Y423" s="1135">
        <v>1.9</v>
      </c>
      <c r="Z423" s="1135">
        <v>4</v>
      </c>
      <c r="AA423" s="1135" t="s">
        <v>2520</v>
      </c>
      <c r="AH423" s="1135" t="s">
        <v>1264</v>
      </c>
      <c r="AM423" s="1136" t="s">
        <v>9985</v>
      </c>
      <c r="AN423" s="1136" t="s">
        <v>9986</v>
      </c>
      <c r="AO423" s="1136">
        <f t="shared" si="54"/>
        <v>500</v>
      </c>
      <c r="AP423" s="1136">
        <f t="shared" si="55"/>
        <v>1.74</v>
      </c>
      <c r="AQ423" s="1136" t="str">
        <f t="shared" si="56"/>
        <v>1-5-1S83°</v>
      </c>
      <c r="AR423" s="1136" t="str">
        <f t="shared" si="57"/>
        <v>30</v>
      </c>
      <c r="AS423" s="1136" t="str">
        <f t="shared" si="58"/>
        <v>235/235/OFF</v>
      </c>
      <c r="AT423" s="1136" t="str">
        <f t="shared" si="59"/>
        <v>1-5-1S83°</v>
      </c>
      <c r="AV423" s="1136" t="str">
        <f t="shared" si="52"/>
        <v>109.7.14</v>
      </c>
      <c r="AW423" s="1438">
        <f t="shared" si="53"/>
        <v>44026</v>
      </c>
    </row>
    <row r="424" spans="1:49">
      <c r="A424" s="1135" t="s">
        <v>3099</v>
      </c>
      <c r="B424" s="1135" t="s">
        <v>2964</v>
      </c>
      <c r="C424" s="1135">
        <v>600</v>
      </c>
      <c r="D424" s="1135">
        <v>1.74</v>
      </c>
      <c r="E424" s="1135" t="s">
        <v>15183</v>
      </c>
      <c r="F424" s="1135" t="s">
        <v>1078</v>
      </c>
      <c r="G424" s="1135" t="s">
        <v>1110</v>
      </c>
      <c r="H424" s="1135" t="s">
        <v>1049</v>
      </c>
      <c r="I424" s="1135" t="s">
        <v>126</v>
      </c>
      <c r="J424" s="1135">
        <v>0.8</v>
      </c>
      <c r="K424" s="1135" t="s">
        <v>3100</v>
      </c>
      <c r="L424" s="1135" t="s">
        <v>2966</v>
      </c>
      <c r="M424" s="1135">
        <v>75.5</v>
      </c>
      <c r="N424" s="1135" t="s">
        <v>1039</v>
      </c>
      <c r="O424" s="1135">
        <v>1.8875000000000002</v>
      </c>
      <c r="P424" s="1135">
        <v>1.51</v>
      </c>
      <c r="Q424" s="1135" t="s">
        <v>1343</v>
      </c>
      <c r="R424" s="1135">
        <v>22</v>
      </c>
      <c r="T424" s="1135">
        <v>20</v>
      </c>
      <c r="U424" s="1135">
        <v>3.8</v>
      </c>
      <c r="V424" s="1135" t="s">
        <v>663</v>
      </c>
      <c r="W424" s="1135">
        <v>105</v>
      </c>
      <c r="X424" s="1135">
        <v>80</v>
      </c>
      <c r="Y424" s="1135">
        <v>2</v>
      </c>
      <c r="Z424" s="1135">
        <v>4.5</v>
      </c>
      <c r="AA424" s="1135" t="s">
        <v>3101</v>
      </c>
      <c r="AH424" s="1135" t="s">
        <v>1264</v>
      </c>
      <c r="AM424" s="1136" t="s">
        <v>9987</v>
      </c>
      <c r="AN424" s="1136" t="s">
        <v>9988</v>
      </c>
      <c r="AO424" s="1136">
        <f t="shared" si="54"/>
        <v>600</v>
      </c>
      <c r="AP424" s="1136">
        <f t="shared" si="55"/>
        <v>1.74</v>
      </c>
      <c r="AQ424" s="1136" t="str">
        <f t="shared" si="56"/>
        <v>1-4-1S83°</v>
      </c>
      <c r="AR424" s="1136" t="str">
        <f t="shared" si="57"/>
        <v>30</v>
      </c>
      <c r="AS424" s="1136" t="str">
        <f t="shared" si="58"/>
        <v>260/260/OFF</v>
      </c>
      <c r="AT424" s="1136" t="str">
        <f t="shared" si="59"/>
        <v>1-4-1S83°</v>
      </c>
      <c r="AV424" s="1136" t="str">
        <f t="shared" si="52"/>
        <v>109.7.30</v>
      </c>
      <c r="AW424" s="1438">
        <f t="shared" si="53"/>
        <v>44042</v>
      </c>
    </row>
    <row r="425" spans="1:49">
      <c r="A425" s="1135" t="s">
        <v>3102</v>
      </c>
      <c r="B425" s="1135" t="s">
        <v>478</v>
      </c>
      <c r="C425" s="1135">
        <v>550</v>
      </c>
      <c r="D425" s="1135">
        <v>1.7</v>
      </c>
      <c r="E425" s="1135" t="s">
        <v>15183</v>
      </c>
      <c r="F425" s="1135" t="s">
        <v>1078</v>
      </c>
      <c r="G425" s="1135" t="s">
        <v>1861</v>
      </c>
      <c r="H425" s="1135" t="s">
        <v>1421</v>
      </c>
      <c r="I425" s="1135" t="s">
        <v>126</v>
      </c>
      <c r="J425" s="1135">
        <v>0.7</v>
      </c>
      <c r="K425" s="1135" t="s">
        <v>3103</v>
      </c>
      <c r="L425" s="1135" t="s">
        <v>1905</v>
      </c>
      <c r="M425" s="1135">
        <v>74.599999999999994</v>
      </c>
      <c r="N425" s="1135" t="s">
        <v>1039</v>
      </c>
      <c r="O425" s="1135">
        <v>1.865</v>
      </c>
      <c r="P425" s="1135">
        <v>1.492</v>
      </c>
      <c r="Q425" s="1135" t="s">
        <v>3104</v>
      </c>
      <c r="R425" s="1135">
        <v>23.5</v>
      </c>
      <c r="T425" s="1135">
        <v>12.5</v>
      </c>
      <c r="U425" s="1135">
        <v>5.0999999999999996</v>
      </c>
      <c r="V425" s="1135" t="s">
        <v>663</v>
      </c>
      <c r="W425" s="1135">
        <v>95</v>
      </c>
      <c r="X425" s="1135">
        <v>60</v>
      </c>
      <c r="Y425" s="1135">
        <v>1.8</v>
      </c>
      <c r="Z425" s="1135">
        <v>4.5</v>
      </c>
      <c r="AA425" s="1135" t="s">
        <v>3105</v>
      </c>
      <c r="AH425" s="1135" t="s">
        <v>1280</v>
      </c>
      <c r="AM425" s="1136" t="s">
        <v>9989</v>
      </c>
      <c r="AN425" s="1136" t="s">
        <v>9990</v>
      </c>
      <c r="AO425" s="1136">
        <f t="shared" si="54"/>
        <v>550</v>
      </c>
      <c r="AP425" s="1136">
        <f t="shared" si="55"/>
        <v>1.7</v>
      </c>
      <c r="AQ425" s="1136" t="str">
        <f t="shared" si="56"/>
        <v>1-4-1S83°</v>
      </c>
      <c r="AR425" s="1136" t="str">
        <f t="shared" si="57"/>
        <v>30</v>
      </c>
      <c r="AS425" s="1136" t="str">
        <f t="shared" si="58"/>
        <v>232/232/OFF</v>
      </c>
      <c r="AT425" s="1136" t="str">
        <f t="shared" si="59"/>
        <v>1-4-1S83°</v>
      </c>
      <c r="AV425" s="1136" t="str">
        <f t="shared" si="52"/>
        <v>109.8.5</v>
      </c>
      <c r="AW425" s="1438">
        <f t="shared" si="53"/>
        <v>44048</v>
      </c>
    </row>
    <row r="426" spans="1:49">
      <c r="A426" s="1135" t="s">
        <v>3106</v>
      </c>
      <c r="B426" s="1135" t="s">
        <v>2661</v>
      </c>
      <c r="C426" s="1135">
        <v>500</v>
      </c>
      <c r="D426" s="1135">
        <v>1.6850000000000001</v>
      </c>
      <c r="E426" s="1135" t="s">
        <v>2662</v>
      </c>
      <c r="F426" s="1135" t="s">
        <v>2978</v>
      </c>
      <c r="G426" s="1135">
        <v>4.5</v>
      </c>
      <c r="H426" s="1135" t="s">
        <v>2664</v>
      </c>
      <c r="I426" s="1135" t="s">
        <v>126</v>
      </c>
      <c r="J426" s="1135">
        <v>0.8</v>
      </c>
      <c r="K426" s="1135" t="s">
        <v>3107</v>
      </c>
      <c r="L426" s="1135" t="s">
        <v>2198</v>
      </c>
      <c r="M426" s="1135">
        <v>76.400000000000006</v>
      </c>
      <c r="N426" s="1135" t="s">
        <v>1039</v>
      </c>
      <c r="O426" s="1135">
        <v>1.9100000000000001</v>
      </c>
      <c r="P426" s="1135">
        <v>1.5280000000000002</v>
      </c>
      <c r="Q426" s="1135" t="s">
        <v>1353</v>
      </c>
      <c r="R426" s="1135">
        <v>20</v>
      </c>
      <c r="T426" s="1135">
        <v>30</v>
      </c>
      <c r="U426" s="1135">
        <v>3.4</v>
      </c>
      <c r="V426" s="1135" t="s">
        <v>663</v>
      </c>
      <c r="W426" s="1135">
        <v>120</v>
      </c>
      <c r="X426" s="1135">
        <v>80</v>
      </c>
      <c r="Y426" s="1135">
        <v>2.4</v>
      </c>
      <c r="Z426" s="1135" t="s">
        <v>1391</v>
      </c>
      <c r="AA426" s="1135" t="s">
        <v>3108</v>
      </c>
      <c r="AH426" s="1135" t="s">
        <v>863</v>
      </c>
      <c r="AM426" s="1136" t="s">
        <v>9991</v>
      </c>
      <c r="AN426" s="1136" t="s">
        <v>9992</v>
      </c>
      <c r="AO426" s="1136">
        <f t="shared" si="54"/>
        <v>500</v>
      </c>
      <c r="AP426" s="1136">
        <f t="shared" si="55"/>
        <v>1.6850000000000001</v>
      </c>
      <c r="AQ426" s="1136" t="str">
        <f t="shared" si="56"/>
        <v>120°</v>
      </c>
      <c r="AR426" s="1136" t="str">
        <f t="shared" si="57"/>
        <v>14.9</v>
      </c>
      <c r="AS426" s="1136" t="str">
        <f t="shared" si="58"/>
        <v>330/330/OFF</v>
      </c>
      <c r="AT426" s="1136" t="str">
        <f t="shared" si="59"/>
        <v>120°</v>
      </c>
      <c r="AV426" s="1136" t="str">
        <f t="shared" si="52"/>
        <v>109.8.8</v>
      </c>
      <c r="AW426" s="1438">
        <f t="shared" si="53"/>
        <v>44051</v>
      </c>
    </row>
    <row r="427" spans="1:49">
      <c r="A427" s="1135" t="s">
        <v>3109</v>
      </c>
      <c r="B427" s="1135" t="s">
        <v>2041</v>
      </c>
      <c r="C427" s="1135">
        <v>600</v>
      </c>
      <c r="D427" s="1135">
        <v>1.72</v>
      </c>
      <c r="E427" s="1135" t="s">
        <v>15183</v>
      </c>
      <c r="F427" s="1135" t="s">
        <v>1563</v>
      </c>
      <c r="G427" s="1135" t="s">
        <v>1110</v>
      </c>
      <c r="H427" s="1135" t="s">
        <v>2329</v>
      </c>
      <c r="I427" s="1135" t="s">
        <v>639</v>
      </c>
      <c r="J427" s="1135">
        <v>0.8</v>
      </c>
      <c r="K427" s="1135" t="s">
        <v>3110</v>
      </c>
      <c r="L427" s="1135" t="s">
        <v>2044</v>
      </c>
      <c r="M427" s="1135">
        <v>77</v>
      </c>
      <c r="N427" s="1135" t="s">
        <v>1039</v>
      </c>
      <c r="O427" s="1135">
        <v>1.925</v>
      </c>
      <c r="P427" s="1135">
        <v>1.54</v>
      </c>
      <c r="Q427" s="1135" t="s">
        <v>3095</v>
      </c>
      <c r="R427" s="1135">
        <v>24</v>
      </c>
      <c r="T427" s="1135">
        <v>29</v>
      </c>
      <c r="U427" s="1135">
        <v>2.9</v>
      </c>
      <c r="V427" s="1135" t="s">
        <v>663</v>
      </c>
      <c r="W427" s="1135">
        <v>30</v>
      </c>
      <c r="X427" s="1135">
        <v>10</v>
      </c>
      <c r="Y427" s="1135">
        <v>1.5</v>
      </c>
      <c r="Z427" s="1135">
        <v>5.5</v>
      </c>
      <c r="AA427" s="1135" t="s">
        <v>3111</v>
      </c>
      <c r="AH427" s="1135" t="s">
        <v>1921</v>
      </c>
      <c r="AM427" s="1136" t="s">
        <v>9993</v>
      </c>
      <c r="AN427" s="1136" t="s">
        <v>9994</v>
      </c>
      <c r="AO427" s="1136">
        <f t="shared" si="54"/>
        <v>600</v>
      </c>
      <c r="AP427" s="1136">
        <f t="shared" si="55"/>
        <v>1.72</v>
      </c>
      <c r="AQ427" s="1136" t="str">
        <f t="shared" si="56"/>
        <v>1-4-1S83°</v>
      </c>
      <c r="AR427" s="1136" t="str">
        <f t="shared" si="57"/>
        <v>30.5</v>
      </c>
      <c r="AS427" s="1136" t="str">
        <f t="shared" si="58"/>
        <v>290/290/130</v>
      </c>
      <c r="AT427" s="1136" t="str">
        <f t="shared" si="59"/>
        <v>1-4-1S83°</v>
      </c>
      <c r="AV427" s="1136" t="str">
        <f t="shared" si="52"/>
        <v>109.8.11</v>
      </c>
      <c r="AW427" s="1438">
        <f t="shared" si="53"/>
        <v>44054</v>
      </c>
    </row>
    <row r="428" spans="1:49">
      <c r="A428" s="1135" t="s">
        <v>3112</v>
      </c>
      <c r="B428" s="1135" t="s">
        <v>2982</v>
      </c>
      <c r="C428" s="1135">
        <v>600</v>
      </c>
      <c r="D428" s="1135">
        <v>1.68</v>
      </c>
      <c r="E428" s="1135" t="s">
        <v>15183</v>
      </c>
      <c r="F428" s="1135" t="s">
        <v>1867</v>
      </c>
      <c r="G428" s="1135" t="s">
        <v>1110</v>
      </c>
      <c r="H428" s="1135" t="s">
        <v>1123</v>
      </c>
      <c r="I428" s="1135" t="s">
        <v>126</v>
      </c>
      <c r="J428" s="1135">
        <v>0.9</v>
      </c>
      <c r="K428" s="1135" t="s">
        <v>3113</v>
      </c>
      <c r="L428" s="1135" t="s">
        <v>2984</v>
      </c>
      <c r="M428" s="1135">
        <v>75.8</v>
      </c>
      <c r="N428" s="1135" t="s">
        <v>1039</v>
      </c>
      <c r="O428" s="1135">
        <v>1.895</v>
      </c>
      <c r="P428" s="1135">
        <v>1.516</v>
      </c>
      <c r="Q428" s="1135" t="s">
        <v>1371</v>
      </c>
      <c r="R428" s="1135">
        <v>23.6</v>
      </c>
      <c r="T428" s="1135">
        <v>19.2</v>
      </c>
      <c r="U428" s="1135">
        <v>4.0999999999999996</v>
      </c>
      <c r="V428" s="1135" t="s">
        <v>663</v>
      </c>
      <c r="W428" s="1135">
        <v>110</v>
      </c>
      <c r="X428" s="1135">
        <v>80</v>
      </c>
      <c r="Y428" s="1135">
        <v>2.4</v>
      </c>
      <c r="Z428" s="1135" t="s">
        <v>2582</v>
      </c>
      <c r="AA428" s="1135" t="s">
        <v>1419</v>
      </c>
      <c r="AH428" s="1135" t="s">
        <v>1897</v>
      </c>
      <c r="AM428" s="1136" t="s">
        <v>9995</v>
      </c>
      <c r="AN428" s="1136" t="s">
        <v>9996</v>
      </c>
      <c r="AO428" s="1136">
        <f t="shared" si="54"/>
        <v>600</v>
      </c>
      <c r="AP428" s="1136">
        <f t="shared" si="55"/>
        <v>1.68</v>
      </c>
      <c r="AQ428" s="1136" t="str">
        <f t="shared" si="56"/>
        <v>1-4-1S83°</v>
      </c>
      <c r="AR428" s="1136" t="str">
        <f t="shared" si="57"/>
        <v>30.2</v>
      </c>
      <c r="AS428" s="1136" t="str">
        <f t="shared" si="58"/>
        <v>250/250/OFF</v>
      </c>
      <c r="AT428" s="1136" t="str">
        <f t="shared" si="59"/>
        <v>1-4-1S83°</v>
      </c>
      <c r="AV428" s="1136" t="str">
        <f t="shared" si="52"/>
        <v>109.8.17</v>
      </c>
      <c r="AW428" s="1438">
        <f t="shared" si="53"/>
        <v>44060</v>
      </c>
    </row>
    <row r="429" spans="1:49">
      <c r="A429" s="1135" t="s">
        <v>3114</v>
      </c>
      <c r="B429" s="1135" t="s">
        <v>1917</v>
      </c>
      <c r="C429" s="1135">
        <v>500</v>
      </c>
      <c r="D429" s="1135">
        <v>1.75</v>
      </c>
      <c r="E429" s="1135" t="s">
        <v>15189</v>
      </c>
      <c r="F429" s="1135" t="s">
        <v>1078</v>
      </c>
      <c r="G429" s="1135" t="s">
        <v>1110</v>
      </c>
      <c r="H429" s="1135" t="s">
        <v>1239</v>
      </c>
      <c r="I429" s="1135" t="s">
        <v>126</v>
      </c>
      <c r="J429" s="1135">
        <v>0.6</v>
      </c>
      <c r="K429" s="1135" t="s">
        <v>3081</v>
      </c>
      <c r="L429" s="1135" t="s">
        <v>1919</v>
      </c>
      <c r="M429" s="1135">
        <v>73.8</v>
      </c>
      <c r="N429" s="1135" t="s">
        <v>1039</v>
      </c>
      <c r="O429" s="1135">
        <v>1.845</v>
      </c>
      <c r="P429" s="1135">
        <v>1.476</v>
      </c>
      <c r="Q429" s="1135" t="s">
        <v>2516</v>
      </c>
      <c r="R429" s="1135">
        <v>18.5</v>
      </c>
      <c r="T429" s="1135">
        <v>21</v>
      </c>
      <c r="U429" s="1135">
        <v>3.8</v>
      </c>
      <c r="V429" s="1135" t="s">
        <v>663</v>
      </c>
      <c r="W429" s="1135">
        <v>110</v>
      </c>
      <c r="X429" s="1135">
        <v>85</v>
      </c>
      <c r="Y429" s="1135">
        <v>1.9</v>
      </c>
      <c r="Z429" s="1135" t="s">
        <v>2918</v>
      </c>
      <c r="AA429" s="1135" t="s">
        <v>3115</v>
      </c>
      <c r="AH429" s="1135" t="s">
        <v>1921</v>
      </c>
      <c r="AM429" s="1136" t="s">
        <v>9997</v>
      </c>
      <c r="AN429" s="1136" t="s">
        <v>9998</v>
      </c>
      <c r="AO429" s="1136">
        <f t="shared" si="54"/>
        <v>500</v>
      </c>
      <c r="AP429" s="1136">
        <f t="shared" si="55"/>
        <v>1.75</v>
      </c>
      <c r="AQ429" s="1136" t="str">
        <f t="shared" si="56"/>
        <v>1-5-1S83°</v>
      </c>
      <c r="AR429" s="1136" t="str">
        <f t="shared" si="57"/>
        <v>30</v>
      </c>
      <c r="AS429" s="1136" t="str">
        <f t="shared" si="58"/>
        <v>235/235/OFF</v>
      </c>
      <c r="AT429" s="1136" t="str">
        <f t="shared" si="59"/>
        <v>1-5-1S83°</v>
      </c>
      <c r="AV429" s="1136" t="str">
        <f t="shared" si="52"/>
        <v>109.8.19</v>
      </c>
      <c r="AW429" s="1438">
        <f t="shared" si="53"/>
        <v>44062</v>
      </c>
    </row>
    <row r="430" spans="1:49">
      <c r="A430" s="1135" t="s">
        <v>3116</v>
      </c>
      <c r="B430" s="1135" t="s">
        <v>3117</v>
      </c>
      <c r="C430" s="1135">
        <v>700</v>
      </c>
      <c r="D430" s="1135">
        <v>1.8</v>
      </c>
      <c r="E430" s="1135" t="s">
        <v>15183</v>
      </c>
      <c r="F430" s="1135" t="s">
        <v>1078</v>
      </c>
      <c r="G430" s="1135" t="s">
        <v>1110</v>
      </c>
      <c r="H430" s="1135" t="s">
        <v>2634</v>
      </c>
      <c r="I430" s="1135" t="s">
        <v>126</v>
      </c>
      <c r="J430" s="1135">
        <v>2</v>
      </c>
      <c r="K430" s="1135" t="s">
        <v>3118</v>
      </c>
      <c r="L430" s="1135" t="s">
        <v>3119</v>
      </c>
      <c r="M430" s="1135">
        <v>73.3</v>
      </c>
      <c r="N430" s="1135" t="s">
        <v>1039</v>
      </c>
      <c r="O430" s="1135">
        <v>1.8325</v>
      </c>
      <c r="P430" s="1135">
        <v>1.466</v>
      </c>
      <c r="Q430" s="1135" t="s">
        <v>3044</v>
      </c>
      <c r="R430" s="1135">
        <v>19.600000000000001</v>
      </c>
      <c r="T430" s="1135">
        <v>29.7</v>
      </c>
      <c r="U430" s="1135">
        <v>3.6</v>
      </c>
      <c r="V430" s="1135" t="s">
        <v>663</v>
      </c>
      <c r="W430" s="1135">
        <v>105</v>
      </c>
      <c r="X430" s="1135">
        <v>80</v>
      </c>
      <c r="Y430" s="1135">
        <v>1.6</v>
      </c>
      <c r="Z430" s="1135" t="s">
        <v>1344</v>
      </c>
      <c r="AA430" s="1135" t="s">
        <v>1424</v>
      </c>
      <c r="AH430" s="1135" t="s">
        <v>1147</v>
      </c>
      <c r="AM430" s="1136" t="s">
        <v>9999</v>
      </c>
      <c r="AN430" s="1136" t="s">
        <v>10000</v>
      </c>
      <c r="AO430" s="1136">
        <f t="shared" si="54"/>
        <v>700</v>
      </c>
      <c r="AP430" s="1136">
        <f t="shared" si="55"/>
        <v>1.8</v>
      </c>
      <c r="AQ430" s="1136" t="str">
        <f t="shared" si="56"/>
        <v>1-4-1S83°</v>
      </c>
      <c r="AR430" s="1136" t="str">
        <f t="shared" si="57"/>
        <v>30</v>
      </c>
      <c r="AS430" s="1136" t="str">
        <f t="shared" si="58"/>
        <v>300/300/OFF</v>
      </c>
      <c r="AT430" s="1136" t="str">
        <f t="shared" si="59"/>
        <v>1-4-1S83°</v>
      </c>
      <c r="AV430" s="1136" t="str">
        <f t="shared" si="52"/>
        <v>109.8.27</v>
      </c>
      <c r="AW430" s="1438">
        <f t="shared" si="53"/>
        <v>44070</v>
      </c>
    </row>
    <row r="431" spans="1:49">
      <c r="A431" s="1135" t="s">
        <v>3120</v>
      </c>
      <c r="B431" s="1135" t="s">
        <v>1952</v>
      </c>
      <c r="C431" s="1135">
        <v>550</v>
      </c>
      <c r="D431" s="1135">
        <v>1.675</v>
      </c>
      <c r="E431" s="1135" t="s">
        <v>15185</v>
      </c>
      <c r="F431" s="1135" t="s">
        <v>1078</v>
      </c>
      <c r="G431" s="1135" t="s">
        <v>2716</v>
      </c>
      <c r="H431" s="1135" t="s">
        <v>2927</v>
      </c>
      <c r="I431" s="1135" t="s">
        <v>1206</v>
      </c>
      <c r="J431" s="1135">
        <v>1</v>
      </c>
      <c r="K431" s="1135" t="s">
        <v>3121</v>
      </c>
      <c r="L431" s="1135" t="s">
        <v>1954</v>
      </c>
      <c r="M431" s="1135">
        <v>75.099999999999994</v>
      </c>
      <c r="N431" s="1135" t="s">
        <v>1039</v>
      </c>
      <c r="O431" s="1135">
        <v>1.8774999999999999</v>
      </c>
      <c r="P431" s="1135">
        <v>1.502</v>
      </c>
      <c r="Q431" s="1135" t="s">
        <v>1099</v>
      </c>
      <c r="R431" s="1135">
        <v>26</v>
      </c>
      <c r="T431" s="1135">
        <v>13</v>
      </c>
      <c r="U431" s="1135">
        <v>5.2</v>
      </c>
      <c r="V431" s="1135" t="s">
        <v>663</v>
      </c>
      <c r="W431" s="1135">
        <v>110</v>
      </c>
      <c r="X431" s="1135">
        <v>85</v>
      </c>
      <c r="Y431" s="1135">
        <v>1.6</v>
      </c>
      <c r="Z431" s="1135" t="s">
        <v>1289</v>
      </c>
      <c r="AA431" s="1135" t="s">
        <v>2537</v>
      </c>
      <c r="AH431" s="1135" t="s">
        <v>3122</v>
      </c>
      <c r="AM431" s="1136" t="s">
        <v>10001</v>
      </c>
      <c r="AN431" s="1136" t="s">
        <v>10002</v>
      </c>
      <c r="AO431" s="1136">
        <f t="shared" si="54"/>
        <v>550</v>
      </c>
      <c r="AP431" s="1136">
        <f t="shared" si="55"/>
        <v>1.675</v>
      </c>
      <c r="AQ431" s="1136" t="str">
        <f t="shared" si="56"/>
        <v>2-5-1S83°</v>
      </c>
      <c r="AR431" s="1136" t="str">
        <f t="shared" si="57"/>
        <v>30</v>
      </c>
      <c r="AS431" s="1136" t="str">
        <f t="shared" si="58"/>
        <v>150/OFF</v>
      </c>
      <c r="AT431" s="1136" t="str">
        <f t="shared" si="59"/>
        <v>2-5-1S83°</v>
      </c>
      <c r="AV431" s="1136" t="str">
        <f t="shared" si="52"/>
        <v>109.8.28</v>
      </c>
      <c r="AW431" s="1438">
        <f t="shared" si="53"/>
        <v>44071</v>
      </c>
    </row>
    <row r="432" spans="1:49">
      <c r="A432" s="1135" t="s">
        <v>3123</v>
      </c>
      <c r="B432" s="1135" t="s">
        <v>884</v>
      </c>
      <c r="C432" s="1135">
        <v>550</v>
      </c>
      <c r="D432" s="1135">
        <v>1.7350000000000001</v>
      </c>
      <c r="E432" s="1135" t="s">
        <v>15189</v>
      </c>
      <c r="F432" s="1135" t="s">
        <v>1078</v>
      </c>
      <c r="G432" s="1135" t="s">
        <v>1034</v>
      </c>
      <c r="H432" s="1135" t="s">
        <v>1103</v>
      </c>
      <c r="I432" s="1135" t="s">
        <v>639</v>
      </c>
      <c r="J432" s="1135">
        <v>0.9</v>
      </c>
      <c r="K432" s="1135" t="s">
        <v>3124</v>
      </c>
      <c r="L432" s="1135" t="s">
        <v>1857</v>
      </c>
      <c r="M432" s="1135">
        <v>79</v>
      </c>
      <c r="N432" s="1135" t="s">
        <v>1039</v>
      </c>
      <c r="O432" s="1135">
        <v>1.9750000000000001</v>
      </c>
      <c r="P432" s="1135">
        <v>1.58</v>
      </c>
      <c r="Q432" s="1135" t="s">
        <v>1463</v>
      </c>
      <c r="R432" s="1135">
        <v>25</v>
      </c>
      <c r="T432" s="1135">
        <v>9.6</v>
      </c>
      <c r="U432" s="1135">
        <v>6.8</v>
      </c>
      <c r="V432" s="1135" t="s">
        <v>663</v>
      </c>
      <c r="W432" s="1135">
        <v>135</v>
      </c>
      <c r="X432" s="1135">
        <v>65</v>
      </c>
      <c r="Y432" s="1135" t="s">
        <v>3125</v>
      </c>
      <c r="Z432" s="1135">
        <v>4</v>
      </c>
      <c r="AA432" s="1135" t="s">
        <v>3126</v>
      </c>
      <c r="AH432" s="1135" t="s">
        <v>1084</v>
      </c>
      <c r="AM432" s="1136" t="s">
        <v>10003</v>
      </c>
      <c r="AN432" s="1136" t="s">
        <v>10004</v>
      </c>
      <c r="AO432" s="1136">
        <f t="shared" si="54"/>
        <v>550</v>
      </c>
      <c r="AP432" s="1136">
        <f t="shared" si="55"/>
        <v>1.7350000000000001</v>
      </c>
      <c r="AQ432" s="1136" t="str">
        <f t="shared" si="56"/>
        <v>1-5-1S83°</v>
      </c>
      <c r="AR432" s="1136" t="str">
        <f t="shared" si="57"/>
        <v>30</v>
      </c>
      <c r="AS432" s="1136" t="str">
        <f t="shared" si="58"/>
        <v>195/195/OFF</v>
      </c>
      <c r="AT432" s="1136" t="str">
        <f t="shared" si="59"/>
        <v>1-5-1S83°</v>
      </c>
      <c r="AV432" s="1136" t="str">
        <f t="shared" si="52"/>
        <v>109.9.9</v>
      </c>
      <c r="AW432" s="1438">
        <f t="shared" si="53"/>
        <v>44083</v>
      </c>
    </row>
    <row r="433" spans="1:49">
      <c r="A433" s="1135" t="s">
        <v>3127</v>
      </c>
      <c r="B433" s="1135" t="s">
        <v>2969</v>
      </c>
      <c r="C433" s="1135">
        <v>550</v>
      </c>
      <c r="D433" s="1135">
        <v>1.67</v>
      </c>
      <c r="E433" s="1135" t="s">
        <v>15183</v>
      </c>
      <c r="F433" s="1135" t="s">
        <v>1867</v>
      </c>
      <c r="G433" s="1135" t="s">
        <v>1110</v>
      </c>
      <c r="H433" s="1135" t="s">
        <v>1134</v>
      </c>
      <c r="I433" s="1135" t="s">
        <v>126</v>
      </c>
      <c r="J433" s="1135">
        <v>0.8</v>
      </c>
      <c r="K433" s="1135" t="s">
        <v>3128</v>
      </c>
      <c r="L433" s="1135" t="s">
        <v>3094</v>
      </c>
      <c r="M433" s="1135">
        <v>75.8</v>
      </c>
      <c r="N433" s="1135" t="s">
        <v>1039</v>
      </c>
      <c r="O433" s="1135">
        <v>1.895</v>
      </c>
      <c r="P433" s="1135">
        <v>1.516</v>
      </c>
      <c r="Q433" s="1135" t="s">
        <v>2706</v>
      </c>
      <c r="R433" s="1135">
        <v>24.4</v>
      </c>
      <c r="T433" s="1135">
        <v>16.7</v>
      </c>
      <c r="U433" s="1135">
        <v>3.8</v>
      </c>
      <c r="V433" s="1135" t="s">
        <v>663</v>
      </c>
      <c r="W433" s="1135">
        <v>110</v>
      </c>
      <c r="X433" s="1135">
        <v>80</v>
      </c>
      <c r="Y433" s="1135">
        <v>1.5</v>
      </c>
      <c r="Z433" s="1135" t="s">
        <v>2967</v>
      </c>
      <c r="AA433" s="1135" t="s">
        <v>1431</v>
      </c>
      <c r="AH433" s="1135" t="s">
        <v>2930</v>
      </c>
      <c r="AM433" s="1136" t="s">
        <v>10005</v>
      </c>
      <c r="AN433" s="1136" t="s">
        <v>10006</v>
      </c>
      <c r="AO433" s="1136">
        <f t="shared" si="54"/>
        <v>550</v>
      </c>
      <c r="AP433" s="1136">
        <f t="shared" si="55"/>
        <v>1.67</v>
      </c>
      <c r="AQ433" s="1136" t="str">
        <f t="shared" si="56"/>
        <v>1-4-1S83°</v>
      </c>
      <c r="AR433" s="1136" t="str">
        <f t="shared" si="57"/>
        <v>30.2</v>
      </c>
      <c r="AS433" s="1136" t="str">
        <f t="shared" si="58"/>
        <v>240/240/OFF</v>
      </c>
      <c r="AT433" s="1136" t="str">
        <f t="shared" si="59"/>
        <v>1-4-1S83°</v>
      </c>
      <c r="AV433" s="1136" t="str">
        <f t="shared" si="52"/>
        <v>109.9.1</v>
      </c>
      <c r="AW433" s="1438">
        <f t="shared" si="53"/>
        <v>44075</v>
      </c>
    </row>
    <row r="434" spans="1:49">
      <c r="A434" s="1135" t="s">
        <v>3129</v>
      </c>
      <c r="B434" s="1135" t="s">
        <v>1909</v>
      </c>
      <c r="C434" s="1135">
        <v>650</v>
      </c>
      <c r="D434" s="1135">
        <v>1.68</v>
      </c>
      <c r="E434" s="1135" t="s">
        <v>15196</v>
      </c>
      <c r="F434" s="1135" t="s">
        <v>1078</v>
      </c>
      <c r="G434" s="1135" t="s">
        <v>1861</v>
      </c>
      <c r="H434" s="1135" t="s">
        <v>1260</v>
      </c>
      <c r="I434" s="1135" t="s">
        <v>1261</v>
      </c>
      <c r="J434" s="1135">
        <v>0.7</v>
      </c>
      <c r="K434" s="1135" t="s">
        <v>3130</v>
      </c>
      <c r="L434" s="1135" t="s">
        <v>3131</v>
      </c>
      <c r="M434" s="1135">
        <v>75.099999999999994</v>
      </c>
      <c r="N434" s="1135" t="s">
        <v>1039</v>
      </c>
      <c r="O434" s="1135">
        <v>1.8774999999999999</v>
      </c>
      <c r="P434" s="1135">
        <v>1.502</v>
      </c>
      <c r="Q434" s="1135" t="s">
        <v>1371</v>
      </c>
      <c r="R434" s="1135">
        <v>19</v>
      </c>
      <c r="T434" s="1135">
        <v>21</v>
      </c>
      <c r="U434" s="1135">
        <v>3.5</v>
      </c>
      <c r="V434" s="1135" t="s">
        <v>663</v>
      </c>
      <c r="W434" s="1135">
        <v>110</v>
      </c>
      <c r="X434" s="1135">
        <v>65</v>
      </c>
      <c r="Y434" s="1135">
        <v>1.6</v>
      </c>
      <c r="Z434" s="1135" t="s">
        <v>3132</v>
      </c>
      <c r="AA434" s="1135" t="s">
        <v>3133</v>
      </c>
      <c r="AB434" s="1135" t="s">
        <v>1075</v>
      </c>
      <c r="AH434" s="1135" t="s">
        <v>1147</v>
      </c>
      <c r="AM434" s="1136" t="s">
        <v>10007</v>
      </c>
      <c r="AN434" s="1136" t="s">
        <v>10008</v>
      </c>
      <c r="AO434" s="1136">
        <f t="shared" si="54"/>
        <v>650</v>
      </c>
      <c r="AP434" s="1136">
        <f t="shared" si="55"/>
        <v>1.68</v>
      </c>
      <c r="AQ434" s="1136" t="str">
        <f t="shared" si="56"/>
        <v>2-6-1S83°</v>
      </c>
      <c r="AR434" s="1136" t="str">
        <f t="shared" si="57"/>
        <v>30</v>
      </c>
      <c r="AS434" s="1136" t="str">
        <f t="shared" si="58"/>
        <v>170/OFF</v>
      </c>
      <c r="AT434" s="1136" t="str">
        <f t="shared" si="59"/>
        <v>2-6-1S83°</v>
      </c>
      <c r="AV434" s="1136" t="str">
        <f t="shared" si="52"/>
        <v>108.2.12</v>
      </c>
      <c r="AW434" s="1438">
        <f t="shared" si="53"/>
        <v>43508</v>
      </c>
    </row>
    <row r="435" spans="1:49">
      <c r="A435" s="1135" t="s">
        <v>3134</v>
      </c>
      <c r="B435" s="1135" t="s">
        <v>1909</v>
      </c>
      <c r="C435" s="1135">
        <v>650</v>
      </c>
      <c r="D435" s="1135">
        <v>1.73</v>
      </c>
      <c r="E435" s="1135" t="s">
        <v>15192</v>
      </c>
      <c r="F435" s="1135" t="s">
        <v>1048</v>
      </c>
      <c r="G435" s="1135" t="s">
        <v>1861</v>
      </c>
      <c r="H435" s="1135" t="s">
        <v>2103</v>
      </c>
      <c r="I435" s="1135" t="s">
        <v>126</v>
      </c>
      <c r="J435" s="1135">
        <v>0.8</v>
      </c>
      <c r="K435" s="1135" t="s">
        <v>3135</v>
      </c>
      <c r="L435" s="1135" t="s">
        <v>2303</v>
      </c>
      <c r="M435" s="1135">
        <v>75.099999999999994</v>
      </c>
      <c r="N435" s="1135" t="s">
        <v>1039</v>
      </c>
      <c r="O435" s="1135">
        <v>1.8774999999999999</v>
      </c>
      <c r="P435" s="1135">
        <v>1.502</v>
      </c>
      <c r="Q435" s="1135" t="s">
        <v>1131</v>
      </c>
      <c r="R435" s="1135">
        <v>19</v>
      </c>
      <c r="T435" s="1135">
        <v>21</v>
      </c>
      <c r="U435" s="1135">
        <v>3.5</v>
      </c>
      <c r="V435" s="1135" t="s">
        <v>663</v>
      </c>
      <c r="W435" s="1135">
        <v>110</v>
      </c>
      <c r="X435" s="1135" t="s">
        <v>2744</v>
      </c>
      <c r="Y435" s="1135">
        <v>1.6</v>
      </c>
      <c r="Z435" s="1135">
        <v>4</v>
      </c>
      <c r="AA435" s="1135" t="s">
        <v>2976</v>
      </c>
      <c r="AB435" s="1135" t="s">
        <v>1075</v>
      </c>
      <c r="AH435" s="1135" t="s">
        <v>789</v>
      </c>
      <c r="AM435" s="1136" t="s">
        <v>10009</v>
      </c>
      <c r="AN435" s="1136" t="s">
        <v>10010</v>
      </c>
      <c r="AO435" s="1136">
        <f t="shared" si="54"/>
        <v>650</v>
      </c>
      <c r="AP435" s="1136">
        <f t="shared" si="55"/>
        <v>1.73</v>
      </c>
      <c r="AQ435" s="1136" t="str">
        <f t="shared" si="56"/>
        <v>1-4-1S91°</v>
      </c>
      <c r="AR435" s="1136" t="str">
        <f t="shared" si="57"/>
        <v>31</v>
      </c>
      <c r="AS435" s="1136" t="str">
        <f t="shared" si="58"/>
        <v>265/265/OFF</v>
      </c>
      <c r="AT435" s="1136" t="str">
        <f t="shared" si="59"/>
        <v>1-4-1S91°</v>
      </c>
      <c r="AV435" s="1136" t="str">
        <f t="shared" si="52"/>
        <v>108.1.7</v>
      </c>
      <c r="AW435" s="1438">
        <f t="shared" si="53"/>
        <v>43472</v>
      </c>
    </row>
    <row r="436" spans="1:49">
      <c r="A436" s="1135" t="s">
        <v>3136</v>
      </c>
      <c r="B436" s="1135" t="s">
        <v>1909</v>
      </c>
      <c r="C436" s="1135">
        <v>650</v>
      </c>
      <c r="D436" s="1135">
        <v>1.72</v>
      </c>
      <c r="E436" s="1135" t="s">
        <v>15192</v>
      </c>
      <c r="F436" s="1135" t="s">
        <v>1048</v>
      </c>
      <c r="G436" s="1135" t="s">
        <v>1861</v>
      </c>
      <c r="H436" s="1135" t="s">
        <v>2103</v>
      </c>
      <c r="I436" s="1135" t="s">
        <v>126</v>
      </c>
      <c r="J436" s="1135">
        <v>0.8</v>
      </c>
      <c r="K436" s="1135" t="s">
        <v>3070</v>
      </c>
      <c r="L436" s="1135" t="s">
        <v>2303</v>
      </c>
      <c r="M436" s="1135">
        <v>75.099999999999994</v>
      </c>
      <c r="N436" s="1135" t="s">
        <v>1039</v>
      </c>
      <c r="O436" s="1135">
        <v>1.8774999999999999</v>
      </c>
      <c r="P436" s="1135">
        <v>1.502</v>
      </c>
      <c r="Q436" s="1135" t="s">
        <v>1131</v>
      </c>
      <c r="R436" s="1135">
        <v>19</v>
      </c>
      <c r="T436" s="1135">
        <v>21</v>
      </c>
      <c r="U436" s="1135">
        <v>3.5</v>
      </c>
      <c r="V436" s="1135" t="s">
        <v>663</v>
      </c>
      <c r="W436" s="1135">
        <v>110</v>
      </c>
      <c r="X436" s="1135" t="s">
        <v>2744</v>
      </c>
      <c r="Y436" s="1135">
        <v>1.6</v>
      </c>
      <c r="Z436" s="1135">
        <v>4</v>
      </c>
      <c r="AA436" s="1135" t="s">
        <v>3137</v>
      </c>
      <c r="AB436" s="1135" t="s">
        <v>1075</v>
      </c>
      <c r="AH436" s="1135" t="s">
        <v>630</v>
      </c>
      <c r="AM436" s="1136" t="s">
        <v>10011</v>
      </c>
      <c r="AN436" s="1136" t="s">
        <v>10012</v>
      </c>
      <c r="AO436" s="1136">
        <f t="shared" si="54"/>
        <v>650</v>
      </c>
      <c r="AP436" s="1136">
        <f t="shared" si="55"/>
        <v>1.72</v>
      </c>
      <c r="AQ436" s="1136" t="str">
        <f t="shared" si="56"/>
        <v>1-4-1S91°</v>
      </c>
      <c r="AR436" s="1136" t="str">
        <f t="shared" si="57"/>
        <v>31</v>
      </c>
      <c r="AS436" s="1136" t="str">
        <f t="shared" si="58"/>
        <v>265/265/OFF</v>
      </c>
      <c r="AT436" s="1136" t="str">
        <f t="shared" si="59"/>
        <v>1-4-1S91°</v>
      </c>
      <c r="AV436" s="1136" t="str">
        <f t="shared" si="52"/>
        <v>109.7.1</v>
      </c>
      <c r="AW436" s="1438">
        <f t="shared" si="53"/>
        <v>44013</v>
      </c>
    </row>
    <row r="437" spans="1:49">
      <c r="A437" s="1135" t="s">
        <v>3138</v>
      </c>
      <c r="B437" s="1135" t="s">
        <v>1909</v>
      </c>
      <c r="C437" s="1135">
        <v>650</v>
      </c>
      <c r="D437" s="1135">
        <v>1.72</v>
      </c>
      <c r="E437" s="1135" t="s">
        <v>15192</v>
      </c>
      <c r="F437" s="1135" t="s">
        <v>1048</v>
      </c>
      <c r="G437" s="1135" t="s">
        <v>1861</v>
      </c>
      <c r="H437" s="1135" t="s">
        <v>2103</v>
      </c>
      <c r="I437" s="1135" t="s">
        <v>126</v>
      </c>
      <c r="J437" s="1135">
        <v>0.8</v>
      </c>
      <c r="K437" s="1135" t="s">
        <v>3139</v>
      </c>
      <c r="L437" s="1135" t="s">
        <v>2303</v>
      </c>
      <c r="M437" s="1135">
        <v>75.099999999999994</v>
      </c>
      <c r="N437" s="1135" t="s">
        <v>1039</v>
      </c>
      <c r="O437" s="1135">
        <v>1.8774999999999999</v>
      </c>
      <c r="P437" s="1135">
        <v>1.502</v>
      </c>
      <c r="Q437" s="1135" t="s">
        <v>1415</v>
      </c>
      <c r="R437" s="1135">
        <v>19</v>
      </c>
      <c r="T437" s="1135">
        <v>21</v>
      </c>
      <c r="U437" s="1135">
        <v>3.5</v>
      </c>
      <c r="V437" s="1135" t="s">
        <v>663</v>
      </c>
      <c r="W437" s="1135">
        <v>110</v>
      </c>
      <c r="X437" s="1135" t="s">
        <v>2744</v>
      </c>
      <c r="Y437" s="1135">
        <v>1.6</v>
      </c>
      <c r="Z437" s="1135">
        <v>4</v>
      </c>
      <c r="AA437" s="1135" t="s">
        <v>3140</v>
      </c>
      <c r="AB437" s="1135" t="s">
        <v>1075</v>
      </c>
      <c r="AH437" s="1135" t="s">
        <v>1338</v>
      </c>
      <c r="AM437" s="1136" t="s">
        <v>10013</v>
      </c>
      <c r="AN437" s="1136" t="s">
        <v>10014</v>
      </c>
      <c r="AO437" s="1136">
        <f t="shared" si="54"/>
        <v>650</v>
      </c>
      <c r="AP437" s="1136">
        <f t="shared" si="55"/>
        <v>1.72</v>
      </c>
      <c r="AQ437" s="1136" t="str">
        <f t="shared" si="56"/>
        <v>1-4-1S91°</v>
      </c>
      <c r="AR437" s="1136" t="str">
        <f t="shared" si="57"/>
        <v>31</v>
      </c>
      <c r="AS437" s="1136" t="str">
        <f t="shared" si="58"/>
        <v>265/265/OFF</v>
      </c>
      <c r="AT437" s="1136" t="str">
        <f t="shared" si="59"/>
        <v>1-4-1S91°</v>
      </c>
      <c r="AV437" s="1136" t="str">
        <f t="shared" si="52"/>
        <v>109.7.23</v>
      </c>
      <c r="AW437" s="1438">
        <f t="shared" si="53"/>
        <v>44035</v>
      </c>
    </row>
    <row r="438" spans="1:49">
      <c r="A438" s="1135" t="s">
        <v>3141</v>
      </c>
      <c r="B438" s="1135" t="s">
        <v>1909</v>
      </c>
      <c r="C438" s="1135">
        <v>600</v>
      </c>
      <c r="D438" s="1135">
        <v>1.72</v>
      </c>
      <c r="E438" s="1135" t="s">
        <v>15192</v>
      </c>
      <c r="F438" s="1135" t="s">
        <v>1048</v>
      </c>
      <c r="G438" s="1135" t="s">
        <v>1861</v>
      </c>
      <c r="H438" s="1135" t="s">
        <v>1155</v>
      </c>
      <c r="I438" s="1135" t="s">
        <v>126</v>
      </c>
      <c r="J438" s="1135">
        <v>0.8</v>
      </c>
      <c r="K438" s="1135" t="s">
        <v>3139</v>
      </c>
      <c r="L438" s="1135" t="s">
        <v>2303</v>
      </c>
      <c r="M438" s="1135">
        <v>75.099999999999994</v>
      </c>
      <c r="N438" s="1135" t="s">
        <v>1039</v>
      </c>
      <c r="O438" s="1135">
        <v>1.8774999999999999</v>
      </c>
      <c r="P438" s="1135">
        <v>1.502</v>
      </c>
      <c r="Q438" s="1135" t="s">
        <v>1415</v>
      </c>
      <c r="R438" s="1135">
        <v>19</v>
      </c>
      <c r="T438" s="1135">
        <v>21</v>
      </c>
      <c r="U438" s="1135">
        <v>3.5</v>
      </c>
      <c r="V438" s="1135" t="s">
        <v>663</v>
      </c>
      <c r="W438" s="1135">
        <v>110</v>
      </c>
      <c r="X438" s="1135" t="s">
        <v>2744</v>
      </c>
      <c r="Y438" s="1135">
        <v>1.6</v>
      </c>
      <c r="Z438" s="1135">
        <v>4</v>
      </c>
      <c r="AA438" s="1135" t="s">
        <v>3101</v>
      </c>
      <c r="AB438" s="1135" t="s">
        <v>1075</v>
      </c>
      <c r="AH438" s="1135" t="s">
        <v>1052</v>
      </c>
      <c r="AM438" s="1136" t="s">
        <v>10015</v>
      </c>
      <c r="AN438" s="1136" t="s">
        <v>10016</v>
      </c>
      <c r="AO438" s="1136">
        <f t="shared" si="54"/>
        <v>600</v>
      </c>
      <c r="AP438" s="1136">
        <f t="shared" si="55"/>
        <v>1.72</v>
      </c>
      <c r="AQ438" s="1136" t="str">
        <f t="shared" si="56"/>
        <v>1-4-1S91°</v>
      </c>
      <c r="AR438" s="1136" t="str">
        <f t="shared" si="57"/>
        <v>31</v>
      </c>
      <c r="AS438" s="1136" t="str">
        <f t="shared" si="58"/>
        <v>255/255/OFF</v>
      </c>
      <c r="AT438" s="1136" t="str">
        <f t="shared" si="59"/>
        <v>1-4-1S91°</v>
      </c>
      <c r="AV438" s="1136" t="str">
        <f t="shared" si="52"/>
        <v>109.7.30</v>
      </c>
      <c r="AW438" s="1438">
        <f t="shared" si="53"/>
        <v>44042</v>
      </c>
    </row>
    <row r="439" spans="1:49">
      <c r="A439" s="1135" t="s">
        <v>3142</v>
      </c>
      <c r="B439" s="1135" t="s">
        <v>1909</v>
      </c>
      <c r="C439" s="1135">
        <v>600</v>
      </c>
      <c r="D439" s="1135">
        <v>1.72</v>
      </c>
      <c r="E439" s="1135" t="s">
        <v>15192</v>
      </c>
      <c r="F439" s="1135" t="s">
        <v>1048</v>
      </c>
      <c r="G439" s="1135" t="s">
        <v>1861</v>
      </c>
      <c r="H439" s="1135" t="s">
        <v>1155</v>
      </c>
      <c r="I439" s="1135" t="s">
        <v>126</v>
      </c>
      <c r="J439" s="1135">
        <v>0.8</v>
      </c>
      <c r="K439" s="1135" t="s">
        <v>3139</v>
      </c>
      <c r="L439" s="1135" t="s">
        <v>2303</v>
      </c>
      <c r="M439" s="1135">
        <v>75.099999999999994</v>
      </c>
      <c r="N439" s="1135" t="s">
        <v>1039</v>
      </c>
      <c r="O439" s="1135">
        <v>1.8774999999999999</v>
      </c>
      <c r="P439" s="1135">
        <v>1.502</v>
      </c>
      <c r="Q439" s="1135" t="s">
        <v>1415</v>
      </c>
      <c r="R439" s="1135">
        <v>19</v>
      </c>
      <c r="T439" s="1135">
        <v>21</v>
      </c>
      <c r="U439" s="1135">
        <v>3.5</v>
      </c>
      <c r="V439" s="1135" t="s">
        <v>663</v>
      </c>
      <c r="W439" s="1135">
        <v>110</v>
      </c>
      <c r="X439" s="1135" t="s">
        <v>2744</v>
      </c>
      <c r="Y439" s="1135">
        <v>1.6</v>
      </c>
      <c r="Z439" s="1135">
        <v>4</v>
      </c>
      <c r="AA439" s="1135" t="s">
        <v>3105</v>
      </c>
      <c r="AB439" s="1135" t="s">
        <v>1075</v>
      </c>
      <c r="AH439" s="1135" t="s">
        <v>1084</v>
      </c>
      <c r="AM439" s="1136" t="s">
        <v>10017</v>
      </c>
      <c r="AN439" s="1136" t="s">
        <v>10018</v>
      </c>
      <c r="AO439" s="1136">
        <f t="shared" si="54"/>
        <v>600</v>
      </c>
      <c r="AP439" s="1136">
        <f t="shared" si="55"/>
        <v>1.72</v>
      </c>
      <c r="AQ439" s="1136" t="str">
        <f t="shared" si="56"/>
        <v>1-4-1S91°</v>
      </c>
      <c r="AR439" s="1136" t="str">
        <f t="shared" si="57"/>
        <v>31</v>
      </c>
      <c r="AS439" s="1136" t="str">
        <f t="shared" si="58"/>
        <v>255/255/OFF</v>
      </c>
      <c r="AT439" s="1136" t="str">
        <f t="shared" si="59"/>
        <v>1-4-1S91°</v>
      </c>
      <c r="AV439" s="1136" t="str">
        <f t="shared" si="52"/>
        <v>109.8.5</v>
      </c>
      <c r="AW439" s="1438">
        <f t="shared" si="53"/>
        <v>44048</v>
      </c>
    </row>
    <row r="440" spans="1:49">
      <c r="A440" s="1135" t="s">
        <v>3143</v>
      </c>
      <c r="B440" s="1135" t="s">
        <v>1909</v>
      </c>
      <c r="C440" s="1135">
        <v>600</v>
      </c>
      <c r="D440" s="1135">
        <v>1.72</v>
      </c>
      <c r="E440" s="1135" t="s">
        <v>15192</v>
      </c>
      <c r="F440" s="1135" t="s">
        <v>1048</v>
      </c>
      <c r="G440" s="1135" t="s">
        <v>1861</v>
      </c>
      <c r="H440" s="1135" t="s">
        <v>1123</v>
      </c>
      <c r="I440" s="1135" t="s">
        <v>126</v>
      </c>
      <c r="J440" s="1135">
        <v>0.8</v>
      </c>
      <c r="K440" s="1135" t="s">
        <v>3144</v>
      </c>
      <c r="L440" s="1135" t="s">
        <v>1911</v>
      </c>
      <c r="M440" s="1135">
        <v>75.099999999999994</v>
      </c>
      <c r="N440" s="1135" t="s">
        <v>1039</v>
      </c>
      <c r="O440" s="1135">
        <v>1.8774999999999999</v>
      </c>
      <c r="P440" s="1135">
        <v>1.502</v>
      </c>
      <c r="Q440" s="1135" t="s">
        <v>1131</v>
      </c>
      <c r="R440" s="1135">
        <v>19</v>
      </c>
      <c r="T440" s="1135">
        <v>21</v>
      </c>
      <c r="U440" s="1135">
        <v>3.5</v>
      </c>
      <c r="V440" s="1135" t="s">
        <v>663</v>
      </c>
      <c r="W440" s="1135">
        <v>110</v>
      </c>
      <c r="X440" s="1135" t="s">
        <v>2744</v>
      </c>
      <c r="Y440" s="1135">
        <v>1.6</v>
      </c>
      <c r="Z440" s="1135" t="s">
        <v>1294</v>
      </c>
      <c r="AA440" s="1135" t="s">
        <v>3145</v>
      </c>
      <c r="AB440" s="1135" t="s">
        <v>1075</v>
      </c>
      <c r="AH440" s="1135" t="s">
        <v>1084</v>
      </c>
      <c r="AM440" s="1136" t="s">
        <v>10019</v>
      </c>
      <c r="AN440" s="1136" t="s">
        <v>10020</v>
      </c>
      <c r="AO440" s="1136">
        <f t="shared" si="54"/>
        <v>600</v>
      </c>
      <c r="AP440" s="1136">
        <f t="shared" si="55"/>
        <v>1.72</v>
      </c>
      <c r="AQ440" s="1136" t="str">
        <f t="shared" si="56"/>
        <v>1-4-1S91°</v>
      </c>
      <c r="AR440" s="1136" t="str">
        <f t="shared" si="57"/>
        <v>31</v>
      </c>
      <c r="AS440" s="1136" t="str">
        <f t="shared" si="58"/>
        <v>250/250/OFF</v>
      </c>
      <c r="AT440" s="1136" t="str">
        <f t="shared" si="59"/>
        <v>1-4-1S91°</v>
      </c>
      <c r="AV440" s="1136" t="str">
        <f t="shared" si="52"/>
        <v>109.8.25</v>
      </c>
      <c r="AW440" s="1438">
        <f t="shared" si="53"/>
        <v>44068</v>
      </c>
    </row>
    <row r="441" spans="1:49">
      <c r="A441" s="1135" t="s">
        <v>3146</v>
      </c>
      <c r="B441" s="1135" t="s">
        <v>1909</v>
      </c>
      <c r="C441" s="1135">
        <v>600</v>
      </c>
      <c r="D441" s="1135">
        <v>1.72</v>
      </c>
      <c r="E441" s="1135" t="s">
        <v>15192</v>
      </c>
      <c r="F441" s="1135" t="s">
        <v>1048</v>
      </c>
      <c r="G441" s="1135" t="s">
        <v>1861</v>
      </c>
      <c r="H441" s="1135" t="s">
        <v>1123</v>
      </c>
      <c r="I441" s="1135" t="s">
        <v>126</v>
      </c>
      <c r="J441" s="1135">
        <v>0.8</v>
      </c>
      <c r="K441" s="1135" t="s">
        <v>3144</v>
      </c>
      <c r="L441" s="1135" t="s">
        <v>1911</v>
      </c>
      <c r="M441" s="1135">
        <v>75.099999999999994</v>
      </c>
      <c r="N441" s="1135" t="s">
        <v>1039</v>
      </c>
      <c r="O441" s="1135">
        <v>1.8774999999999999</v>
      </c>
      <c r="P441" s="1135">
        <v>1.502</v>
      </c>
      <c r="Q441" s="1135" t="s">
        <v>1371</v>
      </c>
      <c r="R441" s="1135">
        <v>19</v>
      </c>
      <c r="T441" s="1135">
        <v>21</v>
      </c>
      <c r="U441" s="1135">
        <v>3.5</v>
      </c>
      <c r="V441" s="1135" t="s">
        <v>663</v>
      </c>
      <c r="W441" s="1135">
        <v>110</v>
      </c>
      <c r="X441" s="1135" t="s">
        <v>2744</v>
      </c>
      <c r="Y441" s="1135">
        <v>1.6</v>
      </c>
      <c r="Z441" s="1135" t="s">
        <v>3147</v>
      </c>
      <c r="AA441" s="1135" t="s">
        <v>3148</v>
      </c>
      <c r="AB441" s="1135" t="s">
        <v>1075</v>
      </c>
      <c r="AH441" s="1135" t="s">
        <v>474</v>
      </c>
      <c r="AM441" s="1136" t="s">
        <v>10021</v>
      </c>
      <c r="AN441" s="1136" t="s">
        <v>10022</v>
      </c>
      <c r="AO441" s="1136">
        <f t="shared" si="54"/>
        <v>600</v>
      </c>
      <c r="AP441" s="1136">
        <f t="shared" si="55"/>
        <v>1.72</v>
      </c>
      <c r="AQ441" s="1136" t="str">
        <f t="shared" si="56"/>
        <v>1-4-1S91°</v>
      </c>
      <c r="AR441" s="1136" t="str">
        <f t="shared" si="57"/>
        <v>31</v>
      </c>
      <c r="AS441" s="1136" t="str">
        <f t="shared" si="58"/>
        <v>250/250/OFF</v>
      </c>
      <c r="AT441" s="1136" t="str">
        <f t="shared" si="59"/>
        <v>1-4-1S91°</v>
      </c>
      <c r="AV441" s="1136" t="str">
        <f t="shared" si="52"/>
        <v>109.8.26</v>
      </c>
      <c r="AW441" s="1438">
        <f t="shared" si="53"/>
        <v>44069</v>
      </c>
    </row>
    <row r="442" spans="1:49">
      <c r="A442" s="1135" t="s">
        <v>3149</v>
      </c>
      <c r="B442" s="1135" t="s">
        <v>3085</v>
      </c>
      <c r="C442" s="1135">
        <v>600</v>
      </c>
      <c r="D442" s="1135">
        <v>1.72</v>
      </c>
      <c r="E442" s="1135" t="s">
        <v>15183</v>
      </c>
      <c r="F442" s="1135" t="s">
        <v>1867</v>
      </c>
      <c r="G442" s="1135" t="s">
        <v>1110</v>
      </c>
      <c r="H442" s="1135" t="s">
        <v>1123</v>
      </c>
      <c r="I442" s="1135" t="s">
        <v>126</v>
      </c>
      <c r="J442" s="1135">
        <v>0.8</v>
      </c>
      <c r="K442" s="1135" t="s">
        <v>3150</v>
      </c>
      <c r="L442" s="1135" t="s">
        <v>3087</v>
      </c>
      <c r="M442" s="1135">
        <v>75.8</v>
      </c>
      <c r="N442" s="1135" t="s">
        <v>1039</v>
      </c>
      <c r="O442" s="1135">
        <v>1.895</v>
      </c>
      <c r="P442" s="1135">
        <v>1.516</v>
      </c>
      <c r="Q442" s="1135" t="s">
        <v>2706</v>
      </c>
      <c r="R442" s="1135">
        <v>21</v>
      </c>
      <c r="T442" s="1135">
        <v>16.7</v>
      </c>
      <c r="U442" s="1135">
        <v>3.8</v>
      </c>
      <c r="V442" s="1135" t="s">
        <v>663</v>
      </c>
      <c r="W442" s="1135">
        <v>110</v>
      </c>
      <c r="X442" s="1135">
        <v>80</v>
      </c>
      <c r="Y442" s="1135" t="s">
        <v>3151</v>
      </c>
      <c r="Z442" s="1135" t="s">
        <v>1115</v>
      </c>
      <c r="AA442" s="1135" t="s">
        <v>3152</v>
      </c>
      <c r="AH442" s="1135" t="s">
        <v>924</v>
      </c>
      <c r="AM442" s="1136" t="s">
        <v>10023</v>
      </c>
      <c r="AN442" s="1136" t="s">
        <v>10024</v>
      </c>
      <c r="AO442" s="1136">
        <f t="shared" si="54"/>
        <v>600</v>
      </c>
      <c r="AP442" s="1136">
        <f t="shared" si="55"/>
        <v>1.72</v>
      </c>
      <c r="AQ442" s="1136" t="str">
        <f t="shared" si="56"/>
        <v>1-4-1S83°</v>
      </c>
      <c r="AR442" s="1136" t="str">
        <f t="shared" si="57"/>
        <v>30.2</v>
      </c>
      <c r="AS442" s="1136" t="str">
        <f t="shared" si="58"/>
        <v>250/250/OFF</v>
      </c>
      <c r="AT442" s="1136" t="str">
        <f t="shared" si="59"/>
        <v>1-4-1S83°</v>
      </c>
      <c r="AV442" s="1136" t="str">
        <f t="shared" si="52"/>
        <v>109.9.4</v>
      </c>
      <c r="AW442" s="1438">
        <f t="shared" si="53"/>
        <v>44078</v>
      </c>
    </row>
    <row r="443" spans="1:49">
      <c r="A443" s="1135" t="s">
        <v>3153</v>
      </c>
      <c r="B443" s="1135" t="s">
        <v>3085</v>
      </c>
      <c r="C443" s="1135">
        <v>600</v>
      </c>
      <c r="D443" s="1135">
        <v>1.72</v>
      </c>
      <c r="E443" s="1135" t="s">
        <v>15183</v>
      </c>
      <c r="F443" s="1135" t="s">
        <v>1867</v>
      </c>
      <c r="G443" s="1135" t="s">
        <v>1110</v>
      </c>
      <c r="H443" s="1135" t="s">
        <v>1123</v>
      </c>
      <c r="I443" s="1135" t="s">
        <v>126</v>
      </c>
      <c r="J443" s="1135">
        <v>0.8</v>
      </c>
      <c r="K443" s="1135" t="s">
        <v>3150</v>
      </c>
      <c r="L443" s="1135" t="s">
        <v>3087</v>
      </c>
      <c r="M443" s="1135">
        <v>75.8</v>
      </c>
      <c r="N443" s="1135" t="s">
        <v>1039</v>
      </c>
      <c r="O443" s="1135">
        <v>1.895</v>
      </c>
      <c r="P443" s="1135">
        <v>1.516</v>
      </c>
      <c r="Q443" s="1135" t="s">
        <v>1106</v>
      </c>
      <c r="R443" s="1135">
        <v>21</v>
      </c>
      <c r="T443" s="1135">
        <v>16.7</v>
      </c>
      <c r="U443" s="1135">
        <v>3.8</v>
      </c>
      <c r="V443" s="1135" t="s">
        <v>663</v>
      </c>
      <c r="W443" s="1135">
        <v>110</v>
      </c>
      <c r="X443" s="1135">
        <v>80</v>
      </c>
      <c r="Y443" s="1135" t="s">
        <v>3154</v>
      </c>
      <c r="Z443" s="1135">
        <v>4.5</v>
      </c>
      <c r="AA443" s="1135" t="s">
        <v>3126</v>
      </c>
      <c r="AH443" s="1135" t="s">
        <v>814</v>
      </c>
      <c r="AM443" s="1136" t="s">
        <v>10025</v>
      </c>
      <c r="AN443" s="1136" t="s">
        <v>10026</v>
      </c>
      <c r="AO443" s="1136">
        <f t="shared" si="54"/>
        <v>600</v>
      </c>
      <c r="AP443" s="1136">
        <f t="shared" si="55"/>
        <v>1.72</v>
      </c>
      <c r="AQ443" s="1136" t="str">
        <f t="shared" si="56"/>
        <v>1-4-1S83°</v>
      </c>
      <c r="AR443" s="1136" t="str">
        <f t="shared" si="57"/>
        <v>30.2</v>
      </c>
      <c r="AS443" s="1136" t="str">
        <f t="shared" si="58"/>
        <v>250/250/OFF</v>
      </c>
      <c r="AT443" s="1136" t="str">
        <f t="shared" si="59"/>
        <v>1-4-1S83°</v>
      </c>
      <c r="AV443" s="1136" t="str">
        <f t="shared" si="52"/>
        <v>109.9.9</v>
      </c>
      <c r="AW443" s="1438">
        <f t="shared" si="53"/>
        <v>44083</v>
      </c>
    </row>
    <row r="444" spans="1:49">
      <c r="A444" s="1135" t="s">
        <v>3155</v>
      </c>
      <c r="B444" s="1135" t="s">
        <v>1997</v>
      </c>
      <c r="C444" s="1135" t="s">
        <v>3156</v>
      </c>
      <c r="D444" s="1135">
        <v>1.6839999999999999</v>
      </c>
      <c r="E444" s="1135" t="s">
        <v>15185</v>
      </c>
      <c r="F444" s="1135" t="s">
        <v>1563</v>
      </c>
      <c r="G444" s="1135" t="s">
        <v>3157</v>
      </c>
      <c r="H444" s="1135" t="s">
        <v>3158</v>
      </c>
      <c r="I444" s="1135" t="s">
        <v>1206</v>
      </c>
      <c r="J444" s="1135">
        <v>0.5</v>
      </c>
      <c r="K444" s="1135" t="s">
        <v>3159</v>
      </c>
      <c r="L444" s="1135" t="s">
        <v>1999</v>
      </c>
      <c r="M444" s="1135">
        <v>74</v>
      </c>
      <c r="N444" s="1135" t="s">
        <v>1039</v>
      </c>
      <c r="O444" s="1135">
        <v>1.85</v>
      </c>
      <c r="P444" s="1135">
        <v>1.48</v>
      </c>
      <c r="Q444" s="1135" t="s">
        <v>1106</v>
      </c>
      <c r="R444" s="1135">
        <v>26</v>
      </c>
      <c r="T444" s="1135">
        <v>13.8</v>
      </c>
      <c r="U444" s="1135">
        <v>5.0999999999999996</v>
      </c>
      <c r="V444" s="1135" t="s">
        <v>663</v>
      </c>
      <c r="W444" s="1135">
        <v>100</v>
      </c>
      <c r="X444" s="1135">
        <v>60</v>
      </c>
      <c r="Y444" s="1135" t="s">
        <v>3160</v>
      </c>
      <c r="Z444" s="1135" t="s">
        <v>1294</v>
      </c>
      <c r="AA444" s="1135" t="s">
        <v>1185</v>
      </c>
      <c r="AH444" s="1135" t="s">
        <v>3161</v>
      </c>
      <c r="AM444" s="1136" t="s">
        <v>10027</v>
      </c>
      <c r="AN444" s="1136" t="s">
        <v>10028</v>
      </c>
      <c r="AO444" s="1136" t="str">
        <f t="shared" si="54"/>
        <v>550↓500-9/15</v>
      </c>
      <c r="AP444" s="1136">
        <f t="shared" si="55"/>
        <v>1.6839999999999999</v>
      </c>
      <c r="AQ444" s="1136" t="str">
        <f t="shared" si="56"/>
        <v>2-5-1S83°</v>
      </c>
      <c r="AR444" s="1136" t="str">
        <f t="shared" si="57"/>
        <v>30.5</v>
      </c>
      <c r="AS444" s="1136" t="str">
        <f t="shared" si="58"/>
        <v>148/OFF</v>
      </c>
      <c r="AT444" s="1136" t="str">
        <f t="shared" si="59"/>
        <v>2-5-1S83°</v>
      </c>
      <c r="AV444" s="1136" t="str">
        <f t="shared" si="52"/>
        <v>109.9.10</v>
      </c>
      <c r="AW444" s="1438">
        <f t="shared" si="53"/>
        <v>44084</v>
      </c>
    </row>
    <row r="445" spans="1:49">
      <c r="A445" s="1135" t="s">
        <v>3162</v>
      </c>
      <c r="B445" s="1135" t="s">
        <v>1860</v>
      </c>
      <c r="C445" s="1135">
        <v>700</v>
      </c>
      <c r="D445" s="1135">
        <v>1.8</v>
      </c>
      <c r="E445" s="1135" t="s">
        <v>15183</v>
      </c>
      <c r="F445" s="1135" t="s">
        <v>1078</v>
      </c>
      <c r="G445" s="1135" t="s">
        <v>1861</v>
      </c>
      <c r="H445" s="1135" t="s">
        <v>2634</v>
      </c>
      <c r="I445" s="1135" t="s">
        <v>1167</v>
      </c>
      <c r="J445" s="1135">
        <v>0.5</v>
      </c>
      <c r="K445" s="1135" t="s">
        <v>3077</v>
      </c>
      <c r="L445" s="1135" t="s">
        <v>1863</v>
      </c>
      <c r="M445" s="1135">
        <v>74.8</v>
      </c>
      <c r="N445" s="1135" t="s">
        <v>1039</v>
      </c>
      <c r="O445" s="1135">
        <v>1.87</v>
      </c>
      <c r="P445" s="1135">
        <v>1.496</v>
      </c>
      <c r="Q445" s="1135" t="s">
        <v>1082</v>
      </c>
      <c r="R445" s="1135">
        <v>18.7</v>
      </c>
      <c r="T445" s="1135">
        <v>40.1</v>
      </c>
      <c r="U445" s="1135">
        <v>3.4</v>
      </c>
      <c r="V445" s="1135" t="s">
        <v>663</v>
      </c>
      <c r="W445" s="1135">
        <v>30</v>
      </c>
      <c r="X445" s="1135">
        <v>10</v>
      </c>
      <c r="Y445" s="1135">
        <v>1.7</v>
      </c>
      <c r="Z445" s="1135">
        <v>5.5</v>
      </c>
      <c r="AA445" s="1135" t="s">
        <v>3163</v>
      </c>
      <c r="AH445" s="1135" t="s">
        <v>1338</v>
      </c>
      <c r="AM445" s="1136" t="s">
        <v>10029</v>
      </c>
      <c r="AN445" s="1136" t="s">
        <v>10030</v>
      </c>
      <c r="AO445" s="1136">
        <f t="shared" si="54"/>
        <v>700</v>
      </c>
      <c r="AP445" s="1136">
        <f t="shared" si="55"/>
        <v>1.8</v>
      </c>
      <c r="AQ445" s="1136" t="str">
        <f t="shared" si="56"/>
        <v>1-4-1S83°</v>
      </c>
      <c r="AR445" s="1136" t="str">
        <f t="shared" si="57"/>
        <v>30</v>
      </c>
      <c r="AS445" s="1136" t="str">
        <f t="shared" si="58"/>
        <v>300/300/OFF</v>
      </c>
      <c r="AT445" s="1136" t="str">
        <f t="shared" si="59"/>
        <v>1-4-1S83°</v>
      </c>
      <c r="AV445" s="1136" t="str">
        <f t="shared" si="52"/>
        <v>109.9.16</v>
      </c>
      <c r="AW445" s="1438">
        <f t="shared" si="53"/>
        <v>44090</v>
      </c>
    </row>
    <row r="446" spans="1:49">
      <c r="A446" s="1135" t="s">
        <v>3164</v>
      </c>
      <c r="B446" s="1135" t="s">
        <v>2223</v>
      </c>
      <c r="C446" s="1135">
        <v>600</v>
      </c>
      <c r="D446" s="1135">
        <v>1.72</v>
      </c>
      <c r="E446" s="1135" t="s">
        <v>15185</v>
      </c>
      <c r="F446" s="1135" t="s">
        <v>1078</v>
      </c>
      <c r="G446" s="1135" t="s">
        <v>1861</v>
      </c>
      <c r="H446" s="1135" t="s">
        <v>2695</v>
      </c>
      <c r="I446" s="1135" t="s">
        <v>1261</v>
      </c>
      <c r="J446" s="1135">
        <v>1.1000000000000001</v>
      </c>
      <c r="K446" s="1135" t="s">
        <v>3165</v>
      </c>
      <c r="L446" s="1135" t="s">
        <v>2226</v>
      </c>
      <c r="M446" s="1135">
        <v>77</v>
      </c>
      <c r="N446" s="1135" t="s">
        <v>1039</v>
      </c>
      <c r="O446" s="1135">
        <v>1.925</v>
      </c>
      <c r="P446" s="1135">
        <v>1.54</v>
      </c>
      <c r="Q446" s="1135" t="s">
        <v>2495</v>
      </c>
      <c r="R446" s="1135">
        <v>22</v>
      </c>
      <c r="T446" s="1135">
        <v>15.5</v>
      </c>
      <c r="U446" s="1135">
        <v>2.9</v>
      </c>
      <c r="V446" s="1135" t="s">
        <v>663</v>
      </c>
      <c r="W446" s="1135">
        <v>105</v>
      </c>
      <c r="X446" s="1135">
        <v>85</v>
      </c>
      <c r="Y446" s="1135">
        <v>2.2000000000000002</v>
      </c>
      <c r="Z446" s="1135" t="s">
        <v>3166</v>
      </c>
      <c r="AA446" s="1135" t="s">
        <v>3167</v>
      </c>
      <c r="AH446" s="1135" t="s">
        <v>3168</v>
      </c>
      <c r="AM446" s="1136" t="s">
        <v>10031</v>
      </c>
      <c r="AN446" s="1136" t="s">
        <v>10032</v>
      </c>
      <c r="AO446" s="1136">
        <f t="shared" si="54"/>
        <v>600</v>
      </c>
      <c r="AP446" s="1136">
        <f t="shared" si="55"/>
        <v>1.72</v>
      </c>
      <c r="AQ446" s="1136" t="str">
        <f t="shared" si="56"/>
        <v>2-5-1S83°</v>
      </c>
      <c r="AR446" s="1136" t="str">
        <f t="shared" si="57"/>
        <v>30</v>
      </c>
      <c r="AS446" s="1136" t="str">
        <f t="shared" si="58"/>
        <v>178/145</v>
      </c>
      <c r="AT446" s="1136" t="str">
        <f t="shared" si="59"/>
        <v>2-5-1S83°</v>
      </c>
      <c r="AV446" s="1136" t="str">
        <f t="shared" si="52"/>
        <v>109.9.23</v>
      </c>
      <c r="AW446" s="1438">
        <f t="shared" si="53"/>
        <v>44097</v>
      </c>
    </row>
    <row r="447" spans="1:49">
      <c r="A447" s="1135" t="s">
        <v>3169</v>
      </c>
      <c r="B447" s="1135" t="s">
        <v>2661</v>
      </c>
      <c r="C447" s="1135">
        <v>500</v>
      </c>
      <c r="D447" s="1135">
        <v>1.6850000000000001</v>
      </c>
      <c r="E447" s="1135" t="s">
        <v>2662</v>
      </c>
      <c r="F447" s="1135" t="s">
        <v>2978</v>
      </c>
      <c r="G447" s="1135">
        <v>4.5</v>
      </c>
      <c r="H447" s="1135" t="s">
        <v>3170</v>
      </c>
      <c r="I447" s="1135" t="s">
        <v>126</v>
      </c>
      <c r="J447" s="1135">
        <v>0.8</v>
      </c>
      <c r="K447" s="1135" t="s">
        <v>2791</v>
      </c>
      <c r="L447" s="1135" t="s">
        <v>2198</v>
      </c>
      <c r="M447" s="1135">
        <v>76.400000000000006</v>
      </c>
      <c r="N447" s="1135" t="s">
        <v>1039</v>
      </c>
      <c r="O447" s="1135">
        <v>1.9100000000000001</v>
      </c>
      <c r="P447" s="1135">
        <v>1.5280000000000002</v>
      </c>
      <c r="Q447" s="1135" t="s">
        <v>1391</v>
      </c>
      <c r="R447" s="1135">
        <v>20</v>
      </c>
      <c r="T447" s="1135">
        <v>30</v>
      </c>
      <c r="U447" s="1135">
        <v>3.4</v>
      </c>
      <c r="V447" s="1135" t="s">
        <v>663</v>
      </c>
      <c r="W447" s="1135">
        <v>120</v>
      </c>
      <c r="X447" s="1135">
        <v>80</v>
      </c>
      <c r="Y447" s="1135">
        <v>2.4</v>
      </c>
      <c r="Z447" s="1135" t="s">
        <v>2560</v>
      </c>
      <c r="AA447" s="1135" t="s">
        <v>1434</v>
      </c>
      <c r="AH447" s="1135" t="s">
        <v>888</v>
      </c>
      <c r="AM447" s="1136" t="s">
        <v>10033</v>
      </c>
      <c r="AN447" s="1136" t="s">
        <v>10034</v>
      </c>
      <c r="AO447" s="1136">
        <f t="shared" si="54"/>
        <v>500</v>
      </c>
      <c r="AP447" s="1136">
        <f t="shared" si="55"/>
        <v>1.6850000000000001</v>
      </c>
      <c r="AQ447" s="1136" t="str">
        <f t="shared" si="56"/>
        <v>120°</v>
      </c>
      <c r="AR447" s="1136" t="str">
        <f t="shared" si="57"/>
        <v>14.9</v>
      </c>
      <c r="AS447" s="1136" t="str">
        <f t="shared" si="58"/>
        <v>338/338/OFF</v>
      </c>
      <c r="AT447" s="1136" t="str">
        <f t="shared" si="59"/>
        <v>120°</v>
      </c>
      <c r="AV447" s="1136" t="str">
        <f t="shared" si="52"/>
        <v>109.9.30</v>
      </c>
      <c r="AW447" s="1438">
        <f t="shared" si="53"/>
        <v>44104</v>
      </c>
    </row>
    <row r="448" spans="1:49">
      <c r="A448" s="1135" t="s">
        <v>3171</v>
      </c>
      <c r="B448" s="1135" t="s">
        <v>874</v>
      </c>
      <c r="C448" s="1135">
        <v>650</v>
      </c>
      <c r="D448" s="1135">
        <v>1.76</v>
      </c>
      <c r="E448" s="1135" t="s">
        <v>15183</v>
      </c>
      <c r="F448" s="1135" t="s">
        <v>1078</v>
      </c>
      <c r="G448" s="1135" t="s">
        <v>1034</v>
      </c>
      <c r="H448" s="1135" t="s">
        <v>1320</v>
      </c>
      <c r="I448" s="1135" t="s">
        <v>126</v>
      </c>
      <c r="J448" s="1135">
        <v>0.4</v>
      </c>
      <c r="K448" s="1135" t="s">
        <v>3172</v>
      </c>
      <c r="L448" s="1135" t="s">
        <v>1874</v>
      </c>
      <c r="M448" s="1135">
        <v>73.5</v>
      </c>
      <c r="N448" s="1135" t="s">
        <v>1039</v>
      </c>
      <c r="O448" s="1135">
        <v>1.8375000000000001</v>
      </c>
      <c r="P448" s="1135">
        <v>1.47</v>
      </c>
      <c r="Q448" s="1135" t="s">
        <v>1106</v>
      </c>
      <c r="R448" s="1135">
        <v>28</v>
      </c>
      <c r="T448" s="1135">
        <v>20.5</v>
      </c>
      <c r="U448" s="1135">
        <v>5.5</v>
      </c>
      <c r="V448" s="1135" t="s">
        <v>663</v>
      </c>
      <c r="W448" s="1135">
        <v>50</v>
      </c>
      <c r="X448" s="1135">
        <v>10</v>
      </c>
      <c r="Y448" s="1135">
        <v>1.5</v>
      </c>
      <c r="Z448" s="1135">
        <v>5</v>
      </c>
      <c r="AA448" s="1135" t="s">
        <v>1188</v>
      </c>
      <c r="AH448" s="1135" t="s">
        <v>1052</v>
      </c>
      <c r="AM448" s="1136" t="s">
        <v>10035</v>
      </c>
      <c r="AN448" s="1136" t="s">
        <v>10036</v>
      </c>
      <c r="AO448" s="1136">
        <f t="shared" si="54"/>
        <v>650</v>
      </c>
      <c r="AP448" s="1136">
        <f t="shared" si="55"/>
        <v>1.76</v>
      </c>
      <c r="AQ448" s="1136" t="str">
        <f t="shared" si="56"/>
        <v>1-4-1S83°</v>
      </c>
      <c r="AR448" s="1136" t="str">
        <f t="shared" si="57"/>
        <v>30</v>
      </c>
      <c r="AS448" s="1136" t="str">
        <f t="shared" si="58"/>
        <v>230/230/OFF</v>
      </c>
      <c r="AT448" s="1136" t="str">
        <f t="shared" si="59"/>
        <v>1-4-1S83°</v>
      </c>
      <c r="AV448" s="1136" t="str">
        <f t="shared" si="52"/>
        <v>109.10.12</v>
      </c>
      <c r="AW448" s="1438">
        <f t="shared" si="53"/>
        <v>44116</v>
      </c>
    </row>
    <row r="449" spans="1:49">
      <c r="A449" s="1135" t="s">
        <v>3173</v>
      </c>
      <c r="B449" s="1135" t="s">
        <v>1917</v>
      </c>
      <c r="C449" s="1135">
        <v>500</v>
      </c>
      <c r="D449" s="1135">
        <v>1.75</v>
      </c>
      <c r="E449" s="1135" t="s">
        <v>15189</v>
      </c>
      <c r="F449" s="1135" t="s">
        <v>1078</v>
      </c>
      <c r="G449" s="1135" t="s">
        <v>1110</v>
      </c>
      <c r="H449" s="1135" t="s">
        <v>1421</v>
      </c>
      <c r="I449" s="1135" t="s">
        <v>126</v>
      </c>
      <c r="J449" s="1135">
        <v>0.7</v>
      </c>
      <c r="K449" s="1135" t="s">
        <v>3174</v>
      </c>
      <c r="L449" s="1135" t="s">
        <v>1919</v>
      </c>
      <c r="M449" s="1135">
        <v>73.8</v>
      </c>
      <c r="N449" s="1135" t="s">
        <v>1039</v>
      </c>
      <c r="O449" s="1135">
        <v>1.845</v>
      </c>
      <c r="P449" s="1135">
        <v>1.476</v>
      </c>
      <c r="Q449" s="1135" t="s">
        <v>2495</v>
      </c>
      <c r="R449" s="1135">
        <v>18.5</v>
      </c>
      <c r="T449" s="1135">
        <v>21</v>
      </c>
      <c r="U449" s="1135">
        <v>3.8</v>
      </c>
      <c r="V449" s="1135" t="s">
        <v>663</v>
      </c>
      <c r="W449" s="1135">
        <v>110</v>
      </c>
      <c r="X449" s="1135">
        <v>85</v>
      </c>
      <c r="Y449" s="1135">
        <v>1.9</v>
      </c>
      <c r="Z449" s="1135">
        <v>4</v>
      </c>
      <c r="AA449" s="1135" t="s">
        <v>3175</v>
      </c>
      <c r="AH449" s="1135" t="s">
        <v>814</v>
      </c>
      <c r="AM449" s="1136" t="s">
        <v>10037</v>
      </c>
      <c r="AN449" s="1136" t="s">
        <v>10038</v>
      </c>
      <c r="AO449" s="1136">
        <f t="shared" si="54"/>
        <v>500</v>
      </c>
      <c r="AP449" s="1136">
        <f t="shared" si="55"/>
        <v>1.75</v>
      </c>
      <c r="AQ449" s="1136" t="str">
        <f t="shared" si="56"/>
        <v>1-5-1S83°</v>
      </c>
      <c r="AR449" s="1136" t="str">
        <f t="shared" si="57"/>
        <v>30</v>
      </c>
      <c r="AS449" s="1136" t="str">
        <f t="shared" si="58"/>
        <v>232/232/OFF</v>
      </c>
      <c r="AT449" s="1136" t="str">
        <f t="shared" si="59"/>
        <v>1-5-1S83°</v>
      </c>
      <c r="AV449" s="1136" t="str">
        <f t="shared" si="52"/>
        <v>109.10.14</v>
      </c>
      <c r="AW449" s="1438">
        <f t="shared" si="53"/>
        <v>44118</v>
      </c>
    </row>
    <row r="450" spans="1:49">
      <c r="A450" s="1135" t="s">
        <v>3176</v>
      </c>
      <c r="B450" s="1135" t="s">
        <v>478</v>
      </c>
      <c r="C450" s="1135">
        <v>550</v>
      </c>
      <c r="D450" s="1135">
        <v>1.7</v>
      </c>
      <c r="E450" s="1135" t="s">
        <v>15183</v>
      </c>
      <c r="F450" s="1135" t="s">
        <v>1078</v>
      </c>
      <c r="G450" s="1135" t="s">
        <v>1861</v>
      </c>
      <c r="H450" s="1135" t="s">
        <v>1421</v>
      </c>
      <c r="I450" s="1135" t="s">
        <v>126</v>
      </c>
      <c r="J450" s="1135">
        <v>0.7</v>
      </c>
      <c r="K450" s="1135" t="s">
        <v>3177</v>
      </c>
      <c r="L450" s="1135" t="s">
        <v>1905</v>
      </c>
      <c r="M450" s="1135">
        <v>74.599999999999994</v>
      </c>
      <c r="N450" s="1135" t="s">
        <v>1039</v>
      </c>
      <c r="O450" s="1135">
        <v>1.865</v>
      </c>
      <c r="P450" s="1135">
        <v>1.492</v>
      </c>
      <c r="Q450" s="1135" t="s">
        <v>2495</v>
      </c>
      <c r="R450" s="1135">
        <v>23.5</v>
      </c>
      <c r="T450" s="1135">
        <v>12.5</v>
      </c>
      <c r="U450" s="1135">
        <v>5.0999999999999996</v>
      </c>
      <c r="V450" s="1135" t="s">
        <v>663</v>
      </c>
      <c r="W450" s="1135">
        <v>95</v>
      </c>
      <c r="X450" s="1135">
        <v>60</v>
      </c>
      <c r="Y450" s="1135">
        <v>1.8</v>
      </c>
      <c r="Z450" s="1135">
        <v>4.5</v>
      </c>
      <c r="AA450" s="1135" t="s">
        <v>1441</v>
      </c>
      <c r="AH450" s="1135" t="s">
        <v>1280</v>
      </c>
      <c r="AM450" s="1136" t="s">
        <v>10039</v>
      </c>
      <c r="AN450" s="1136" t="s">
        <v>10040</v>
      </c>
      <c r="AO450" s="1136">
        <f t="shared" si="54"/>
        <v>550</v>
      </c>
      <c r="AP450" s="1136">
        <f t="shared" si="55"/>
        <v>1.7</v>
      </c>
      <c r="AQ450" s="1136" t="str">
        <f t="shared" si="56"/>
        <v>1-4-1S83°</v>
      </c>
      <c r="AR450" s="1136" t="str">
        <f t="shared" si="57"/>
        <v>30</v>
      </c>
      <c r="AS450" s="1136" t="str">
        <f t="shared" si="58"/>
        <v>232/232/OFF</v>
      </c>
      <c r="AT450" s="1136" t="str">
        <f t="shared" si="59"/>
        <v>1-4-1S83°</v>
      </c>
      <c r="AV450" s="1136" t="str">
        <f t="shared" ref="AV450:AV513" si="60">AA450</f>
        <v>109.10.19</v>
      </c>
      <c r="AW450" s="1438">
        <f t="shared" si="53"/>
        <v>44123</v>
      </c>
    </row>
    <row r="451" spans="1:49">
      <c r="A451" s="1135" t="s">
        <v>3178</v>
      </c>
      <c r="B451" s="1135" t="s">
        <v>2638</v>
      </c>
      <c r="C451" s="1135">
        <v>500</v>
      </c>
      <c r="D451" s="1135">
        <v>1.66</v>
      </c>
      <c r="E451" s="1135" t="s">
        <v>15183</v>
      </c>
      <c r="F451" s="1135" t="s">
        <v>1078</v>
      </c>
      <c r="G451" s="1135" t="s">
        <v>1034</v>
      </c>
      <c r="H451" s="1135" t="s">
        <v>2639</v>
      </c>
      <c r="I451" s="1135" t="s">
        <v>639</v>
      </c>
      <c r="J451" s="1135">
        <v>1.3</v>
      </c>
      <c r="K451" s="1135" t="s">
        <v>3179</v>
      </c>
      <c r="L451" s="1135" t="s">
        <v>2641</v>
      </c>
      <c r="M451" s="1135">
        <v>77.599999999999994</v>
      </c>
      <c r="N451" s="1135" t="s">
        <v>1039</v>
      </c>
      <c r="O451" s="1135">
        <v>1.94</v>
      </c>
      <c r="P451" s="1135">
        <v>1.5519999999999998</v>
      </c>
      <c r="Q451" s="1135" t="s">
        <v>2932</v>
      </c>
      <c r="R451" s="1135">
        <v>25.1</v>
      </c>
      <c r="T451" s="1135">
        <v>49.4</v>
      </c>
      <c r="U451" s="1135">
        <v>3.8</v>
      </c>
      <c r="V451" s="1135" t="s">
        <v>663</v>
      </c>
      <c r="W451" s="1135">
        <v>100</v>
      </c>
      <c r="X451" s="1135">
        <v>10</v>
      </c>
      <c r="Y451" s="1135">
        <v>1.3</v>
      </c>
      <c r="Z451" s="1135" t="s">
        <v>3180</v>
      </c>
      <c r="AA451" s="1135" t="s">
        <v>3181</v>
      </c>
      <c r="AH451" s="1135" t="s">
        <v>474</v>
      </c>
      <c r="AM451" s="1136" t="s">
        <v>10041</v>
      </c>
      <c r="AN451" s="1136" t="s">
        <v>10042</v>
      </c>
      <c r="AO451" s="1136">
        <f t="shared" si="54"/>
        <v>500</v>
      </c>
      <c r="AP451" s="1136">
        <f t="shared" si="55"/>
        <v>1.66</v>
      </c>
      <c r="AQ451" s="1136" t="str">
        <f t="shared" si="56"/>
        <v>1-4-1S83°</v>
      </c>
      <c r="AR451" s="1136" t="str">
        <f t="shared" si="57"/>
        <v>30</v>
      </c>
      <c r="AS451" s="1136" t="str">
        <f t="shared" si="58"/>
        <v>260/270/OFF</v>
      </c>
      <c r="AT451" s="1136" t="str">
        <f t="shared" si="59"/>
        <v>1-4-1S83°</v>
      </c>
      <c r="AV451" s="1136" t="str">
        <f t="shared" si="60"/>
        <v>109.10.30</v>
      </c>
      <c r="AW451" s="1438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35" t="s">
        <v>3182</v>
      </c>
      <c r="B452" s="1135" t="s">
        <v>1993</v>
      </c>
      <c r="C452" s="1135">
        <v>650</v>
      </c>
      <c r="D452" s="1135">
        <v>1.74</v>
      </c>
      <c r="E452" s="1135" t="s">
        <v>15183</v>
      </c>
      <c r="F452" s="1135" t="s">
        <v>1078</v>
      </c>
      <c r="G452" s="1135" t="s">
        <v>1034</v>
      </c>
      <c r="H452" s="1135" t="s">
        <v>1384</v>
      </c>
      <c r="I452" s="1135" t="s">
        <v>126</v>
      </c>
      <c r="J452" s="1135">
        <v>1.3</v>
      </c>
      <c r="K452" s="1135" t="s">
        <v>3183</v>
      </c>
      <c r="L452" s="1135" t="s">
        <v>2998</v>
      </c>
      <c r="M452" s="1135">
        <v>74.5</v>
      </c>
      <c r="N452" s="1135" t="s">
        <v>1039</v>
      </c>
      <c r="O452" s="1135">
        <v>1.8625</v>
      </c>
      <c r="P452" s="1135">
        <v>1.49</v>
      </c>
      <c r="Q452" s="1135" t="s">
        <v>1106</v>
      </c>
      <c r="R452" s="1135">
        <v>26.8</v>
      </c>
      <c r="T452" s="1135">
        <v>17</v>
      </c>
      <c r="U452" s="1135">
        <v>6</v>
      </c>
      <c r="V452" s="1135" t="s">
        <v>663</v>
      </c>
      <c r="W452" s="1135">
        <v>120</v>
      </c>
      <c r="X452" s="1135">
        <v>80</v>
      </c>
      <c r="Y452" s="1135">
        <v>2</v>
      </c>
      <c r="Z452" s="1135" t="s">
        <v>3184</v>
      </c>
      <c r="AA452" s="1135" t="s">
        <v>2556</v>
      </c>
      <c r="AH452" s="1135" t="s">
        <v>705</v>
      </c>
      <c r="AM452" s="1136" t="s">
        <v>10043</v>
      </c>
      <c r="AN452" s="1136" t="s">
        <v>9291</v>
      </c>
      <c r="AO452" s="1136">
        <f t="shared" si="54"/>
        <v>650</v>
      </c>
      <c r="AP452" s="1136">
        <f t="shared" si="55"/>
        <v>1.74</v>
      </c>
      <c r="AQ452" s="1136" t="str">
        <f t="shared" si="56"/>
        <v>1-4-1S83°</v>
      </c>
      <c r="AR452" s="1136" t="str">
        <f t="shared" si="57"/>
        <v>30</v>
      </c>
      <c r="AS452" s="1136" t="str">
        <f t="shared" si="58"/>
        <v>220/220/OFF</v>
      </c>
      <c r="AT452" s="1136" t="str">
        <f t="shared" si="59"/>
        <v>1-4-1S83°</v>
      </c>
      <c r="AV452" s="1136" t="str">
        <f t="shared" si="60"/>
        <v>109.11.18</v>
      </c>
      <c r="AW452" s="1438">
        <f t="shared" si="61"/>
        <v>44153</v>
      </c>
    </row>
    <row r="453" spans="1:49">
      <c r="A453" s="1135" t="s">
        <v>3185</v>
      </c>
      <c r="B453" s="1135" t="s">
        <v>1985</v>
      </c>
      <c r="C453" s="1135">
        <v>600</v>
      </c>
      <c r="D453" s="1135">
        <v>1.73</v>
      </c>
      <c r="E453" s="1135" t="s">
        <v>15183</v>
      </c>
      <c r="F453" s="1135" t="s">
        <v>1608</v>
      </c>
      <c r="G453" s="1135" t="s">
        <v>2716</v>
      </c>
      <c r="H453" s="1135" t="s">
        <v>1743</v>
      </c>
      <c r="I453" s="1135" t="s">
        <v>126</v>
      </c>
      <c r="J453" s="1135">
        <v>0.8</v>
      </c>
      <c r="K453" s="1135" t="s">
        <v>3186</v>
      </c>
      <c r="L453" s="1135" t="s">
        <v>1987</v>
      </c>
      <c r="M453" s="1135">
        <v>74.599999999999994</v>
      </c>
      <c r="N453" s="1135" t="s">
        <v>1039</v>
      </c>
      <c r="O453" s="1135">
        <v>1.865</v>
      </c>
      <c r="P453" s="1135">
        <v>1.492</v>
      </c>
      <c r="Q453" s="1135" t="s">
        <v>2495</v>
      </c>
      <c r="R453" s="1135">
        <v>23.5</v>
      </c>
      <c r="T453" s="1135">
        <v>12.5</v>
      </c>
      <c r="U453" s="1135">
        <v>5.0999999999999996</v>
      </c>
      <c r="V453" s="1135" t="s">
        <v>663</v>
      </c>
      <c r="W453" s="1135" t="s">
        <v>2626</v>
      </c>
      <c r="X453" s="1135">
        <v>60</v>
      </c>
      <c r="Y453" s="1135">
        <v>1.8</v>
      </c>
      <c r="Z453" s="1135" t="s">
        <v>1115</v>
      </c>
      <c r="AA453" s="1135" t="s">
        <v>3187</v>
      </c>
      <c r="AH453" s="1135" t="s">
        <v>1231</v>
      </c>
      <c r="AM453" s="1136" t="s">
        <v>10044</v>
      </c>
      <c r="AN453" s="1136" t="s">
        <v>10045</v>
      </c>
      <c r="AO453" s="1136">
        <f t="shared" si="54"/>
        <v>600</v>
      </c>
      <c r="AP453" s="1136">
        <f t="shared" si="55"/>
        <v>1.73</v>
      </c>
      <c r="AQ453" s="1136" t="str">
        <f t="shared" si="56"/>
        <v>1-4-1S83°</v>
      </c>
      <c r="AR453" s="1136" t="str">
        <f t="shared" si="57"/>
        <v>32</v>
      </c>
      <c r="AS453" s="1136" t="str">
        <f t="shared" si="58"/>
        <v>225/225/OFF</v>
      </c>
      <c r="AT453" s="1136" t="str">
        <f t="shared" si="59"/>
        <v>1-4-1S83°</v>
      </c>
      <c r="AV453" s="1136" t="str">
        <f t="shared" si="60"/>
        <v>109.12.14</v>
      </c>
      <c r="AW453" s="1438">
        <f t="shared" si="61"/>
        <v>44179</v>
      </c>
    </row>
    <row r="454" spans="1:49">
      <c r="A454" s="1135" t="s">
        <v>3188</v>
      </c>
      <c r="B454" s="1135" t="s">
        <v>2607</v>
      </c>
      <c r="C454" s="1135">
        <v>500</v>
      </c>
      <c r="D454" s="1135">
        <v>1.78</v>
      </c>
      <c r="E454" s="1135" t="s">
        <v>15185</v>
      </c>
      <c r="F454" s="1135" t="s">
        <v>1078</v>
      </c>
      <c r="G454" s="1135" t="s">
        <v>1034</v>
      </c>
      <c r="H454" s="1135" t="s">
        <v>2927</v>
      </c>
      <c r="I454" s="1135" t="s">
        <v>1206</v>
      </c>
      <c r="J454" s="1135">
        <v>0.6</v>
      </c>
      <c r="K454" s="1135" t="s">
        <v>3189</v>
      </c>
      <c r="L454" s="1135" t="s">
        <v>2608</v>
      </c>
      <c r="M454" s="1135">
        <v>75.5</v>
      </c>
      <c r="N454" s="1135" t="s">
        <v>1039</v>
      </c>
      <c r="O454" s="1135">
        <v>1.8875000000000002</v>
      </c>
      <c r="P454" s="1135">
        <v>1.51</v>
      </c>
      <c r="Q454" s="1135">
        <v>3</v>
      </c>
      <c r="R454" s="1135">
        <v>23</v>
      </c>
      <c r="T454" s="1135">
        <v>9</v>
      </c>
      <c r="U454" s="1135">
        <v>5.5</v>
      </c>
      <c r="V454" s="1135" t="s">
        <v>663</v>
      </c>
      <c r="W454" s="1135">
        <v>100</v>
      </c>
      <c r="X454" s="1135">
        <v>75</v>
      </c>
      <c r="Y454" s="1135">
        <v>2</v>
      </c>
      <c r="Z454" s="1135">
        <v>4</v>
      </c>
      <c r="AA454" s="1135" t="s">
        <v>3190</v>
      </c>
      <c r="AH454" s="1135" t="s">
        <v>1865</v>
      </c>
      <c r="AM454" s="1136" t="s">
        <v>10046</v>
      </c>
      <c r="AN454" s="1136" t="s">
        <v>10047</v>
      </c>
      <c r="AO454" s="1136">
        <f t="shared" si="54"/>
        <v>500</v>
      </c>
      <c r="AP454" s="1136">
        <f t="shared" si="55"/>
        <v>1.78</v>
      </c>
      <c r="AQ454" s="1136" t="str">
        <f t="shared" si="56"/>
        <v>2-5-1S83°</v>
      </c>
      <c r="AR454" s="1136" t="str">
        <f t="shared" si="57"/>
        <v>30</v>
      </c>
      <c r="AS454" s="1136" t="str">
        <f t="shared" si="58"/>
        <v>150/OFF</v>
      </c>
      <c r="AT454" s="1136" t="str">
        <f t="shared" si="59"/>
        <v>2-5-1S83°</v>
      </c>
      <c r="AV454" s="1136" t="str">
        <f t="shared" si="60"/>
        <v>109.12.17</v>
      </c>
      <c r="AW454" s="1438">
        <f t="shared" si="61"/>
        <v>44182</v>
      </c>
    </row>
    <row r="455" spans="1:49">
      <c r="A455" s="1135" t="s">
        <v>3191</v>
      </c>
      <c r="B455" s="1135" t="s">
        <v>1860</v>
      </c>
      <c r="C455" s="1135">
        <v>700</v>
      </c>
      <c r="D455" s="1135">
        <v>1.8</v>
      </c>
      <c r="E455" s="1135" t="s">
        <v>15185</v>
      </c>
      <c r="F455" s="1135" t="s">
        <v>1492</v>
      </c>
      <c r="G455" s="1135" t="s">
        <v>1861</v>
      </c>
      <c r="H455" s="1135" t="s">
        <v>1142</v>
      </c>
      <c r="I455" s="1135" t="s">
        <v>1167</v>
      </c>
      <c r="J455" s="1135">
        <v>0.5</v>
      </c>
      <c r="K455" s="1135" t="s">
        <v>1862</v>
      </c>
      <c r="L455" s="1135" t="s">
        <v>1863</v>
      </c>
      <c r="M455" s="1135">
        <v>74.8</v>
      </c>
      <c r="N455" s="1135" t="s">
        <v>1039</v>
      </c>
      <c r="O455" s="1135">
        <v>1.87</v>
      </c>
      <c r="P455" s="1135">
        <v>1.496</v>
      </c>
      <c r="Q455" s="1135">
        <v>4</v>
      </c>
      <c r="R455" s="1135">
        <v>18.7</v>
      </c>
      <c r="T455" s="1135">
        <v>40.1</v>
      </c>
      <c r="U455" s="1135">
        <v>3.4</v>
      </c>
      <c r="V455" s="1135" t="s">
        <v>663</v>
      </c>
      <c r="W455" s="1135">
        <v>30</v>
      </c>
      <c r="X455" s="1135">
        <v>10</v>
      </c>
      <c r="Y455" s="1135">
        <v>1.7</v>
      </c>
      <c r="Z455" s="1135">
        <v>5.5</v>
      </c>
      <c r="AA455" s="1135" t="s">
        <v>3192</v>
      </c>
      <c r="AH455" s="1135" t="s">
        <v>1117</v>
      </c>
      <c r="AM455" s="1136" t="s">
        <v>10048</v>
      </c>
      <c r="AN455" s="1136" t="s">
        <v>10049</v>
      </c>
      <c r="AO455" s="1136">
        <f t="shared" si="54"/>
        <v>700</v>
      </c>
      <c r="AP455" s="1136">
        <f t="shared" si="55"/>
        <v>1.8</v>
      </c>
      <c r="AQ455" s="1136" t="str">
        <f t="shared" si="56"/>
        <v>2-5-1S83°</v>
      </c>
      <c r="AR455" s="1136" t="str">
        <f t="shared" si="57"/>
        <v>32.5</v>
      </c>
      <c r="AS455" s="1136" t="str">
        <f t="shared" si="58"/>
        <v>188/OFF</v>
      </c>
      <c r="AT455" s="1136" t="str">
        <f t="shared" si="59"/>
        <v>2-5-1S83°</v>
      </c>
      <c r="AV455" s="1136" t="str">
        <f t="shared" si="60"/>
        <v>110.1.8</v>
      </c>
      <c r="AW455" s="1438">
        <f t="shared" si="61"/>
        <v>44204</v>
      </c>
    </row>
    <row r="456" spans="1:49">
      <c r="A456" s="1135" t="s">
        <v>3193</v>
      </c>
      <c r="B456" s="1135" t="s">
        <v>1860</v>
      </c>
      <c r="C456" s="1135">
        <v>700</v>
      </c>
      <c r="D456" s="1135">
        <v>1.78</v>
      </c>
      <c r="E456" s="1135" t="s">
        <v>15183</v>
      </c>
      <c r="F456" s="1135" t="s">
        <v>1078</v>
      </c>
      <c r="G456" s="1135" t="s">
        <v>1861</v>
      </c>
      <c r="H456" s="1135" t="s">
        <v>3194</v>
      </c>
      <c r="I456" s="1135" t="s">
        <v>1167</v>
      </c>
      <c r="J456" s="1135">
        <v>0.5</v>
      </c>
      <c r="K456" s="1135" t="s">
        <v>3195</v>
      </c>
      <c r="L456" s="1135" t="s">
        <v>1863</v>
      </c>
      <c r="M456" s="1135">
        <v>77.099999999999994</v>
      </c>
      <c r="N456" s="1135" t="s">
        <v>1039</v>
      </c>
      <c r="O456" s="1135">
        <v>1.9275</v>
      </c>
      <c r="P456" s="1135">
        <v>1.5419999999999998</v>
      </c>
      <c r="Q456" s="1135">
        <v>4</v>
      </c>
      <c r="R456" s="1135">
        <v>23.2</v>
      </c>
      <c r="T456" s="1135">
        <v>16</v>
      </c>
      <c r="U456" s="1135">
        <v>1.5</v>
      </c>
      <c r="V456" s="1135" t="s">
        <v>663</v>
      </c>
      <c r="W456" s="1135">
        <v>30</v>
      </c>
      <c r="X456" s="1135">
        <v>10</v>
      </c>
      <c r="Y456" s="1135">
        <v>2</v>
      </c>
      <c r="Z456" s="1135">
        <v>3</v>
      </c>
      <c r="AA456" s="1135" t="s">
        <v>3196</v>
      </c>
      <c r="AH456" s="1135" t="s">
        <v>940</v>
      </c>
      <c r="AM456" s="1136" t="s">
        <v>10050</v>
      </c>
      <c r="AN456" s="1136" t="s">
        <v>10051</v>
      </c>
      <c r="AO456" s="1136">
        <f t="shared" si="54"/>
        <v>700</v>
      </c>
      <c r="AP456" s="1136">
        <f t="shared" si="55"/>
        <v>1.78</v>
      </c>
      <c r="AQ456" s="1136" t="str">
        <f t="shared" si="56"/>
        <v>1-4-1S83°</v>
      </c>
      <c r="AR456" s="1136" t="str">
        <f t="shared" si="57"/>
        <v>30</v>
      </c>
      <c r="AS456" s="1136" t="str">
        <f t="shared" si="58"/>
        <v>300/300/185</v>
      </c>
      <c r="AT456" s="1136" t="str">
        <f t="shared" si="59"/>
        <v>1-4-1S83°</v>
      </c>
      <c r="AV456" s="1136" t="str">
        <f t="shared" si="60"/>
        <v>110.1.13</v>
      </c>
      <c r="AW456" s="1438">
        <f t="shared" si="61"/>
        <v>44209</v>
      </c>
    </row>
    <row r="457" spans="1:49">
      <c r="A457" s="1135" t="s">
        <v>3197</v>
      </c>
      <c r="B457" s="1135" t="s">
        <v>455</v>
      </c>
      <c r="C457" s="1135">
        <v>650</v>
      </c>
      <c r="D457" s="1135">
        <v>1.7</v>
      </c>
      <c r="E457" s="1135" t="s">
        <v>15183</v>
      </c>
      <c r="F457" s="1135" t="s">
        <v>1078</v>
      </c>
      <c r="G457" s="1135" t="s">
        <v>1861</v>
      </c>
      <c r="H457" s="1135" t="s">
        <v>1925</v>
      </c>
      <c r="I457" s="1135" t="s">
        <v>126</v>
      </c>
      <c r="J457" s="1135">
        <v>1.1000000000000001</v>
      </c>
      <c r="K457" s="1135" t="s">
        <v>2578</v>
      </c>
      <c r="L457" s="1135" t="s">
        <v>1870</v>
      </c>
      <c r="M457" s="1135">
        <v>77</v>
      </c>
      <c r="N457" s="1135" t="s">
        <v>1039</v>
      </c>
      <c r="O457" s="1135">
        <v>1.925</v>
      </c>
      <c r="P457" s="1135">
        <v>1.54</v>
      </c>
      <c r="Q457" s="1135">
        <v>4.2</v>
      </c>
      <c r="R457" s="1135">
        <v>24</v>
      </c>
      <c r="T457" s="1135">
        <v>9</v>
      </c>
      <c r="U457" s="1135">
        <v>2.2000000000000002</v>
      </c>
      <c r="V457" s="1135" t="s">
        <v>663</v>
      </c>
      <c r="W457" s="1135">
        <v>110</v>
      </c>
      <c r="X457" s="1135" t="s">
        <v>1224</v>
      </c>
      <c r="Y457" s="1135">
        <v>2.1</v>
      </c>
      <c r="Z457" s="1135">
        <v>2.5</v>
      </c>
      <c r="AA457" s="1135" t="s">
        <v>3198</v>
      </c>
      <c r="AB457" s="1135" t="s">
        <v>1075</v>
      </c>
      <c r="AH457" s="1135" t="s">
        <v>843</v>
      </c>
      <c r="AM457" s="1136" t="s">
        <v>10052</v>
      </c>
      <c r="AN457" s="1136" t="s">
        <v>10053</v>
      </c>
      <c r="AO457" s="1136">
        <f t="shared" si="54"/>
        <v>650</v>
      </c>
      <c r="AP457" s="1136">
        <f t="shared" si="55"/>
        <v>1.7</v>
      </c>
      <c r="AQ457" s="1136" t="str">
        <f t="shared" si="56"/>
        <v>1-4-1S83°</v>
      </c>
      <c r="AR457" s="1136" t="str">
        <f t="shared" si="57"/>
        <v>30</v>
      </c>
      <c r="AS457" s="1136" t="str">
        <f t="shared" si="58"/>
        <v>260/260/165</v>
      </c>
      <c r="AT457" s="1136" t="str">
        <f t="shared" si="59"/>
        <v>1-4-1S83°</v>
      </c>
      <c r="AV457" s="1136" t="str">
        <f t="shared" si="60"/>
        <v>110.1.27</v>
      </c>
      <c r="AW457" s="1438">
        <f t="shared" si="61"/>
        <v>44223</v>
      </c>
    </row>
    <row r="458" spans="1:49">
      <c r="A458" s="1135" t="s">
        <v>3199</v>
      </c>
      <c r="B458" s="1135" t="s">
        <v>1899</v>
      </c>
      <c r="C458" s="1135">
        <v>600</v>
      </c>
      <c r="D458" s="1135">
        <v>1.68</v>
      </c>
      <c r="E458" s="1135" t="s">
        <v>15183</v>
      </c>
      <c r="F458" s="1135" t="s">
        <v>1563</v>
      </c>
      <c r="G458" s="1135" t="s">
        <v>1034</v>
      </c>
      <c r="H458" s="1135" t="s">
        <v>1900</v>
      </c>
      <c r="I458" s="1135" t="s">
        <v>126</v>
      </c>
      <c r="J458" s="1135">
        <v>0.6</v>
      </c>
      <c r="K458" s="1135" t="s">
        <v>3200</v>
      </c>
      <c r="L458" s="1135" t="s">
        <v>1902</v>
      </c>
      <c r="M458" s="1135">
        <v>76.8</v>
      </c>
      <c r="N458" s="1135" t="s">
        <v>1039</v>
      </c>
      <c r="O458" s="1135">
        <v>1.92</v>
      </c>
      <c r="P458" s="1135">
        <v>1.536</v>
      </c>
      <c r="Q458" s="1135">
        <v>4</v>
      </c>
      <c r="R458" s="1135">
        <v>20.3</v>
      </c>
      <c r="T458" s="1135">
        <v>18</v>
      </c>
      <c r="U458" s="1135">
        <v>3.5</v>
      </c>
      <c r="V458" s="1135" t="s">
        <v>663</v>
      </c>
      <c r="W458" s="1135">
        <v>120</v>
      </c>
      <c r="X458" s="1135">
        <v>80</v>
      </c>
      <c r="Y458" s="1135">
        <v>1.5</v>
      </c>
      <c r="Z458" s="1135">
        <v>4</v>
      </c>
      <c r="AA458" s="1135" t="s">
        <v>3201</v>
      </c>
      <c r="AH458" s="1135" t="s">
        <v>959</v>
      </c>
      <c r="AM458" s="1136" t="s">
        <v>10054</v>
      </c>
      <c r="AN458" s="1136" t="s">
        <v>10055</v>
      </c>
      <c r="AO458" s="1136">
        <f t="shared" si="54"/>
        <v>600</v>
      </c>
      <c r="AP458" s="1136">
        <f t="shared" si="55"/>
        <v>1.68</v>
      </c>
      <c r="AQ458" s="1136" t="str">
        <f t="shared" si="56"/>
        <v>1-4-1S83°</v>
      </c>
      <c r="AR458" s="1136" t="str">
        <f t="shared" si="57"/>
        <v>30.5</v>
      </c>
      <c r="AS458" s="1136" t="str">
        <f t="shared" si="58"/>
        <v>280/280/OFF</v>
      </c>
      <c r="AT458" s="1136" t="str">
        <f t="shared" si="59"/>
        <v>1-4-1S83°</v>
      </c>
      <c r="AV458" s="1136" t="str">
        <f t="shared" si="60"/>
        <v>110.1.22</v>
      </c>
      <c r="AW458" s="1438">
        <f t="shared" si="61"/>
        <v>44218</v>
      </c>
    </row>
    <row r="459" spans="1:49">
      <c r="A459" s="1135" t="s">
        <v>3202</v>
      </c>
      <c r="B459" s="1135" t="s">
        <v>455</v>
      </c>
      <c r="C459" s="1135">
        <v>700</v>
      </c>
      <c r="D459" s="1135">
        <v>1.6850000000000001</v>
      </c>
      <c r="E459" s="1135" t="s">
        <v>15183</v>
      </c>
      <c r="F459" s="1135" t="s">
        <v>1867</v>
      </c>
      <c r="G459" s="1135" t="s">
        <v>1861</v>
      </c>
      <c r="H459" s="1135" t="s">
        <v>2574</v>
      </c>
      <c r="I459" s="1135" t="s">
        <v>126</v>
      </c>
      <c r="J459" s="1135">
        <v>0.9</v>
      </c>
      <c r="K459" s="1135" t="s">
        <v>3203</v>
      </c>
      <c r="L459" s="1135" t="s">
        <v>1870</v>
      </c>
      <c r="M459" s="1135">
        <v>75</v>
      </c>
      <c r="N459" s="1135" t="s">
        <v>1039</v>
      </c>
      <c r="O459" s="1135">
        <v>1.875</v>
      </c>
      <c r="P459" s="1135">
        <v>1.5</v>
      </c>
      <c r="Q459" s="1135">
        <v>4</v>
      </c>
      <c r="R459" s="1135">
        <v>23</v>
      </c>
      <c r="T459" s="1135">
        <v>19</v>
      </c>
      <c r="U459" s="1135">
        <v>3.8</v>
      </c>
      <c r="V459" s="1135" t="s">
        <v>663</v>
      </c>
      <c r="W459" s="1135">
        <v>110</v>
      </c>
      <c r="X459" s="1135">
        <v>70</v>
      </c>
      <c r="Y459" s="1135">
        <v>2</v>
      </c>
      <c r="Z459" s="1135">
        <v>4.5</v>
      </c>
      <c r="AA459" s="1135" t="s">
        <v>3204</v>
      </c>
      <c r="AH459" s="1135" t="s">
        <v>969</v>
      </c>
      <c r="AM459" s="1136" t="s">
        <v>10056</v>
      </c>
      <c r="AN459" s="1136" t="s">
        <v>10057</v>
      </c>
      <c r="AO459" s="1136">
        <f t="shared" ref="AO459:AO522" si="62">C459</f>
        <v>700</v>
      </c>
      <c r="AP459" s="1136">
        <f t="shared" ref="AP459:AP522" si="63">D459</f>
        <v>1.6850000000000001</v>
      </c>
      <c r="AQ459" s="1136" t="str">
        <f t="shared" ref="AQ459:AQ522" si="64">E459</f>
        <v>1-4-1S83°</v>
      </c>
      <c r="AR459" s="1136" t="str">
        <f t="shared" ref="AR459:AR522" si="65">F459</f>
        <v>30.2</v>
      </c>
      <c r="AS459" s="1136" t="str">
        <f t="shared" ref="AS459:AS522" si="66">H459</f>
        <v>251/251/OFF</v>
      </c>
      <c r="AT459" s="1136" t="str">
        <f t="shared" ref="AT459:AT522" si="67">E459</f>
        <v>1-4-1S83°</v>
      </c>
      <c r="AV459" s="1136" t="str">
        <f t="shared" si="60"/>
        <v>110.1.25</v>
      </c>
      <c r="AW459" s="1438">
        <f t="shared" si="61"/>
        <v>44221</v>
      </c>
    </row>
    <row r="460" spans="1:49">
      <c r="A460" s="1135" t="s">
        <v>3205</v>
      </c>
      <c r="B460" s="1135" t="s">
        <v>455</v>
      </c>
      <c r="C460" s="1135">
        <v>700</v>
      </c>
      <c r="D460" s="1135">
        <v>1.68</v>
      </c>
      <c r="E460" s="1135" t="s">
        <v>15183</v>
      </c>
      <c r="F460" s="1135" t="s">
        <v>1867</v>
      </c>
      <c r="G460" s="1135" t="s">
        <v>1861</v>
      </c>
      <c r="H460" s="1135" t="s">
        <v>2574</v>
      </c>
      <c r="I460" s="1135" t="s">
        <v>126</v>
      </c>
      <c r="J460" s="1135">
        <v>0.9</v>
      </c>
      <c r="K460" s="1135" t="s">
        <v>3206</v>
      </c>
      <c r="L460" s="1135" t="s">
        <v>1870</v>
      </c>
      <c r="M460" s="1135">
        <v>75</v>
      </c>
      <c r="N460" s="1135" t="s">
        <v>1039</v>
      </c>
      <c r="O460" s="1135">
        <v>1.875</v>
      </c>
      <c r="P460" s="1135">
        <v>1.5</v>
      </c>
      <c r="Q460" s="1135">
        <v>4</v>
      </c>
      <c r="R460" s="1135">
        <v>23</v>
      </c>
      <c r="T460" s="1135">
        <v>19</v>
      </c>
      <c r="U460" s="1135">
        <v>3.8</v>
      </c>
      <c r="V460" s="1135" t="s">
        <v>663</v>
      </c>
      <c r="W460" s="1135">
        <v>110</v>
      </c>
      <c r="X460" s="1135">
        <v>70</v>
      </c>
      <c r="Y460" s="1135">
        <v>2</v>
      </c>
      <c r="Z460" s="1135">
        <v>4.5</v>
      </c>
      <c r="AA460" s="1135" t="s">
        <v>3198</v>
      </c>
      <c r="AH460" s="1135" t="s">
        <v>3207</v>
      </c>
      <c r="AM460" s="1136" t="s">
        <v>10058</v>
      </c>
      <c r="AN460" s="1136" t="s">
        <v>10059</v>
      </c>
      <c r="AO460" s="1136">
        <f t="shared" si="62"/>
        <v>700</v>
      </c>
      <c r="AP460" s="1136">
        <f t="shared" si="63"/>
        <v>1.68</v>
      </c>
      <c r="AQ460" s="1136" t="str">
        <f t="shared" si="64"/>
        <v>1-4-1S83°</v>
      </c>
      <c r="AR460" s="1136" t="str">
        <f t="shared" si="65"/>
        <v>30.2</v>
      </c>
      <c r="AS460" s="1136" t="str">
        <f t="shared" si="66"/>
        <v>251/251/OFF</v>
      </c>
      <c r="AT460" s="1136" t="str">
        <f t="shared" si="67"/>
        <v>1-4-1S83°</v>
      </c>
      <c r="AV460" s="1136" t="str">
        <f t="shared" si="60"/>
        <v>110.1.27</v>
      </c>
      <c r="AW460" s="1438">
        <f t="shared" si="61"/>
        <v>44223</v>
      </c>
    </row>
    <row r="461" spans="1:49">
      <c r="A461" s="1135" t="s">
        <v>3208</v>
      </c>
      <c r="B461" s="1135" t="s">
        <v>2621</v>
      </c>
      <c r="C461" s="1135">
        <v>700</v>
      </c>
      <c r="D461" s="1135">
        <v>1.7050000000000001</v>
      </c>
      <c r="E461" s="1135" t="s">
        <v>15183</v>
      </c>
      <c r="F461" s="1135" t="s">
        <v>1069</v>
      </c>
      <c r="G461" s="1135" t="s">
        <v>1861</v>
      </c>
      <c r="H461" s="1135" t="s">
        <v>1171</v>
      </c>
      <c r="I461" s="1135" t="s">
        <v>126</v>
      </c>
      <c r="J461" s="1135">
        <v>0.9</v>
      </c>
      <c r="K461" s="1135" t="s">
        <v>3206</v>
      </c>
      <c r="L461" s="1135" t="s">
        <v>1870</v>
      </c>
      <c r="M461" s="1135">
        <v>75</v>
      </c>
      <c r="N461" s="1135" t="s">
        <v>1039</v>
      </c>
      <c r="O461" s="1135">
        <v>1.875</v>
      </c>
      <c r="P461" s="1135">
        <v>1.5</v>
      </c>
      <c r="Q461" s="1135">
        <v>4</v>
      </c>
      <c r="R461" s="1135">
        <v>23</v>
      </c>
      <c r="T461" s="1135">
        <v>19</v>
      </c>
      <c r="U461" s="1135">
        <v>3.8</v>
      </c>
      <c r="V461" s="1135" t="s">
        <v>663</v>
      </c>
      <c r="W461" s="1135">
        <v>110</v>
      </c>
      <c r="X461" s="1135">
        <v>70</v>
      </c>
      <c r="Y461" s="1135">
        <v>2</v>
      </c>
      <c r="Z461" s="1135">
        <v>4.5</v>
      </c>
      <c r="AA461" s="1135" t="s">
        <v>3209</v>
      </c>
      <c r="AH461" s="1135" t="s">
        <v>745</v>
      </c>
      <c r="AM461" s="1136" t="s">
        <v>10060</v>
      </c>
      <c r="AN461" s="1136" t="s">
        <v>10061</v>
      </c>
      <c r="AO461" s="1136">
        <f t="shared" si="62"/>
        <v>700</v>
      </c>
      <c r="AP461" s="1136">
        <f t="shared" si="63"/>
        <v>1.7050000000000001</v>
      </c>
      <c r="AQ461" s="1136" t="str">
        <f t="shared" si="64"/>
        <v>1-4-1S83°</v>
      </c>
      <c r="AR461" s="1136" t="str">
        <f t="shared" si="65"/>
        <v>31.5</v>
      </c>
      <c r="AS461" s="1136" t="str">
        <f t="shared" si="66"/>
        <v>245/245/OFF</v>
      </c>
      <c r="AT461" s="1136" t="str">
        <f t="shared" si="67"/>
        <v>1-4-1S83°</v>
      </c>
      <c r="AV461" s="1136" t="str">
        <f t="shared" si="60"/>
        <v>110.1.28</v>
      </c>
      <c r="AW461" s="1438">
        <f t="shared" si="61"/>
        <v>44224</v>
      </c>
    </row>
    <row r="462" spans="1:49">
      <c r="A462" s="1135" t="s">
        <v>3210</v>
      </c>
      <c r="B462" s="1135" t="s">
        <v>2771</v>
      </c>
      <c r="C462" s="1135">
        <v>600</v>
      </c>
      <c r="D462" s="1135">
        <v>1.71</v>
      </c>
      <c r="E462" s="1135" t="s">
        <v>15183</v>
      </c>
      <c r="F462" s="1135" t="s">
        <v>1608</v>
      </c>
      <c r="G462" s="1135" t="s">
        <v>1034</v>
      </c>
      <c r="H462" s="1135" t="s">
        <v>3211</v>
      </c>
      <c r="I462" s="1135" t="s">
        <v>639</v>
      </c>
      <c r="J462" s="1135">
        <v>0.75</v>
      </c>
      <c r="K462" s="1135" t="s">
        <v>3212</v>
      </c>
      <c r="L462" s="1135" t="s">
        <v>2382</v>
      </c>
      <c r="M462" s="1135">
        <v>77</v>
      </c>
      <c r="N462" s="1135" t="s">
        <v>1039</v>
      </c>
      <c r="O462" s="1135">
        <v>1.925</v>
      </c>
      <c r="P462" s="1135">
        <v>1.54</v>
      </c>
      <c r="Q462" s="1135">
        <v>3</v>
      </c>
      <c r="R462" s="1135">
        <v>29</v>
      </c>
      <c r="T462" s="1135">
        <v>9</v>
      </c>
      <c r="U462" s="1135">
        <v>6.6</v>
      </c>
      <c r="V462" s="1135" t="s">
        <v>663</v>
      </c>
      <c r="W462" s="1135">
        <v>125</v>
      </c>
      <c r="X462" s="1135">
        <v>50</v>
      </c>
      <c r="Y462" s="1135">
        <v>2</v>
      </c>
      <c r="Z462" s="1135">
        <v>3.1</v>
      </c>
      <c r="AA462" s="1135" t="s">
        <v>1478</v>
      </c>
      <c r="AH462" s="1135" t="s">
        <v>940</v>
      </c>
      <c r="AM462" s="1136" t="s">
        <v>10062</v>
      </c>
      <c r="AN462" s="1136" t="s">
        <v>10063</v>
      </c>
      <c r="AO462" s="1136">
        <f t="shared" si="62"/>
        <v>600</v>
      </c>
      <c r="AP462" s="1136">
        <f t="shared" si="63"/>
        <v>1.71</v>
      </c>
      <c r="AQ462" s="1136" t="str">
        <f t="shared" si="64"/>
        <v>1-4-1S83°</v>
      </c>
      <c r="AR462" s="1136" t="str">
        <f t="shared" si="65"/>
        <v>32</v>
      </c>
      <c r="AS462" s="1136" t="str">
        <f t="shared" si="66"/>
        <v>204/204/OFF</v>
      </c>
      <c r="AT462" s="1136" t="str">
        <f t="shared" si="67"/>
        <v>1-4-1S83°</v>
      </c>
      <c r="AV462" s="1136" t="str">
        <f t="shared" si="60"/>
        <v>110.2.17</v>
      </c>
      <c r="AW462" s="1438">
        <f t="shared" si="61"/>
        <v>44244</v>
      </c>
    </row>
    <row r="463" spans="1:49">
      <c r="A463" s="1135" t="s">
        <v>3213</v>
      </c>
      <c r="B463" s="1135" t="s">
        <v>3214</v>
      </c>
      <c r="C463" s="1135">
        <v>600</v>
      </c>
      <c r="D463" s="1135">
        <v>1.704</v>
      </c>
      <c r="E463" s="1135" t="s">
        <v>15196</v>
      </c>
      <c r="F463" s="1135" t="s">
        <v>1069</v>
      </c>
      <c r="G463" s="1135" t="s">
        <v>1861</v>
      </c>
      <c r="H463" s="1135" t="s">
        <v>2453</v>
      </c>
      <c r="I463" s="1135" t="s">
        <v>1206</v>
      </c>
      <c r="J463" s="1135">
        <v>0.9</v>
      </c>
      <c r="K463" s="1135" t="s">
        <v>3215</v>
      </c>
      <c r="L463" s="1135" t="s">
        <v>3216</v>
      </c>
      <c r="M463" s="1135">
        <v>75</v>
      </c>
      <c r="N463" s="1135" t="s">
        <v>1039</v>
      </c>
      <c r="O463" s="1135">
        <v>1.875</v>
      </c>
      <c r="P463" s="1135">
        <v>1.5</v>
      </c>
      <c r="Q463" s="1135">
        <v>4</v>
      </c>
      <c r="R463" s="1135">
        <v>23</v>
      </c>
      <c r="T463" s="1135">
        <v>19</v>
      </c>
      <c r="U463" s="1135">
        <v>3.8</v>
      </c>
      <c r="V463" s="1135" t="s">
        <v>663</v>
      </c>
      <c r="W463" s="1135">
        <v>110</v>
      </c>
      <c r="X463" s="1135">
        <v>70</v>
      </c>
      <c r="Y463" s="1135">
        <v>2</v>
      </c>
      <c r="Z463" s="1135">
        <v>4.5</v>
      </c>
      <c r="AA463" s="1135" t="s">
        <v>3217</v>
      </c>
      <c r="AH463" s="1135" t="s">
        <v>833</v>
      </c>
      <c r="AM463" s="1136" t="s">
        <v>10064</v>
      </c>
      <c r="AN463" s="1136" t="s">
        <v>10065</v>
      </c>
      <c r="AO463" s="1136">
        <f t="shared" si="62"/>
        <v>600</v>
      </c>
      <c r="AP463" s="1136">
        <f t="shared" si="63"/>
        <v>1.704</v>
      </c>
      <c r="AQ463" s="1136" t="str">
        <f t="shared" si="64"/>
        <v>2-6-1S83°</v>
      </c>
      <c r="AR463" s="1136" t="str">
        <f t="shared" si="65"/>
        <v>31.5</v>
      </c>
      <c r="AS463" s="1136" t="str">
        <f t="shared" si="66"/>
        <v>174/OFF</v>
      </c>
      <c r="AT463" s="1136" t="str">
        <f t="shared" si="67"/>
        <v>2-6-1S83°</v>
      </c>
      <c r="AV463" s="1136" t="str">
        <f t="shared" si="60"/>
        <v>110.2.22</v>
      </c>
      <c r="AW463" s="1438">
        <f t="shared" si="61"/>
        <v>44249</v>
      </c>
    </row>
    <row r="464" spans="1:49">
      <c r="A464" s="1135" t="s">
        <v>3218</v>
      </c>
      <c r="B464" s="1135" t="s">
        <v>455</v>
      </c>
      <c r="C464" s="1135">
        <v>600</v>
      </c>
      <c r="D464" s="1135">
        <v>1.698</v>
      </c>
      <c r="E464" s="1135" t="s">
        <v>15185</v>
      </c>
      <c r="F464" s="1135" t="s">
        <v>1563</v>
      </c>
      <c r="G464" s="1135" t="s">
        <v>1861</v>
      </c>
      <c r="H464" s="1135" t="s">
        <v>3219</v>
      </c>
      <c r="I464" s="1135" t="s">
        <v>1206</v>
      </c>
      <c r="J464" s="1135">
        <v>0.9</v>
      </c>
      <c r="K464" s="1135" t="s">
        <v>3220</v>
      </c>
      <c r="L464" s="1135" t="s">
        <v>1870</v>
      </c>
      <c r="M464" s="1135">
        <v>75</v>
      </c>
      <c r="N464" s="1135" t="s">
        <v>1039</v>
      </c>
      <c r="O464" s="1135">
        <v>1.875</v>
      </c>
      <c r="P464" s="1135">
        <v>1.5</v>
      </c>
      <c r="Q464" s="1135">
        <v>4</v>
      </c>
      <c r="R464" s="1135">
        <v>23</v>
      </c>
      <c r="T464" s="1135">
        <v>19</v>
      </c>
      <c r="U464" s="1135">
        <v>3.8</v>
      </c>
      <c r="V464" s="1135" t="s">
        <v>663</v>
      </c>
      <c r="W464" s="1135">
        <v>110</v>
      </c>
      <c r="X464" s="1135">
        <v>70</v>
      </c>
      <c r="Y464" s="1135">
        <v>2</v>
      </c>
      <c r="Z464" s="1135">
        <v>4.5</v>
      </c>
      <c r="AA464" s="1135" t="s">
        <v>1483</v>
      </c>
      <c r="AH464" s="1135" t="s">
        <v>1361</v>
      </c>
      <c r="AM464" s="1136" t="s">
        <v>10066</v>
      </c>
      <c r="AN464" s="1136" t="s">
        <v>10067</v>
      </c>
      <c r="AO464" s="1136">
        <f t="shared" si="62"/>
        <v>600</v>
      </c>
      <c r="AP464" s="1136">
        <f t="shared" si="63"/>
        <v>1.698</v>
      </c>
      <c r="AQ464" s="1136" t="str">
        <f t="shared" si="64"/>
        <v>2-5-1S83°</v>
      </c>
      <c r="AR464" s="1136" t="str">
        <f t="shared" si="65"/>
        <v>30.5</v>
      </c>
      <c r="AS464" s="1136" t="str">
        <f t="shared" si="66"/>
        <v>169/OFF</v>
      </c>
      <c r="AT464" s="1136" t="str">
        <f t="shared" si="67"/>
        <v>2-5-1S83°</v>
      </c>
      <c r="AV464" s="1136" t="str">
        <f t="shared" si="60"/>
        <v>110.3.4</v>
      </c>
      <c r="AW464" s="1438">
        <f t="shared" si="61"/>
        <v>44259</v>
      </c>
    </row>
    <row r="465" spans="1:49">
      <c r="A465" s="1135" t="s">
        <v>3221</v>
      </c>
      <c r="B465" s="1135" t="s">
        <v>1909</v>
      </c>
      <c r="C465" s="1135">
        <v>650</v>
      </c>
      <c r="D465" s="1135">
        <v>1.72</v>
      </c>
      <c r="E465" s="1135" t="s">
        <v>15196</v>
      </c>
      <c r="F465" s="1135" t="s">
        <v>1548</v>
      </c>
      <c r="G465" s="1135" t="s">
        <v>1861</v>
      </c>
      <c r="H465" s="1135" t="s">
        <v>1260</v>
      </c>
      <c r="I465" s="1135" t="s">
        <v>1261</v>
      </c>
      <c r="J465" s="1135">
        <v>0.9</v>
      </c>
      <c r="K465" s="1135" t="s">
        <v>3222</v>
      </c>
      <c r="L465" s="1135" t="s">
        <v>1911</v>
      </c>
      <c r="M465" s="1135">
        <v>75.099999999999994</v>
      </c>
      <c r="N465" s="1135" t="s">
        <v>1039</v>
      </c>
      <c r="O465" s="1135">
        <v>1.8774999999999999</v>
      </c>
      <c r="P465" s="1135">
        <v>1.502</v>
      </c>
      <c r="Q465" s="1135">
        <v>4</v>
      </c>
      <c r="R465" s="1135">
        <v>19</v>
      </c>
      <c r="T465" s="1135">
        <v>21</v>
      </c>
      <c r="U465" s="1135">
        <v>3.5</v>
      </c>
      <c r="V465" s="1135" t="s">
        <v>663</v>
      </c>
      <c r="W465" s="1135">
        <v>110</v>
      </c>
      <c r="X465" s="1135" t="s">
        <v>2744</v>
      </c>
      <c r="Y465" s="1135">
        <v>1.6</v>
      </c>
      <c r="Z465" s="1135">
        <v>4</v>
      </c>
      <c r="AA465" s="1135" t="s">
        <v>3223</v>
      </c>
      <c r="AB465" s="1135" t="s">
        <v>1075</v>
      </c>
      <c r="AH465" s="1135" t="s">
        <v>661</v>
      </c>
      <c r="AM465" s="1136" t="s">
        <v>10068</v>
      </c>
      <c r="AN465" s="1136" t="s">
        <v>10069</v>
      </c>
      <c r="AO465" s="1136">
        <f t="shared" si="62"/>
        <v>650</v>
      </c>
      <c r="AP465" s="1136">
        <f t="shared" si="63"/>
        <v>1.72</v>
      </c>
      <c r="AQ465" s="1136" t="str">
        <f t="shared" si="64"/>
        <v>2-6-1S83°</v>
      </c>
      <c r="AR465" s="1136" t="str">
        <f t="shared" si="65"/>
        <v>32.2</v>
      </c>
      <c r="AS465" s="1136" t="str">
        <f t="shared" si="66"/>
        <v>170/OFF</v>
      </c>
      <c r="AT465" s="1136" t="str">
        <f t="shared" si="67"/>
        <v>2-6-1S83°</v>
      </c>
      <c r="AV465" s="1136" t="str">
        <f t="shared" si="60"/>
        <v>110.3.5</v>
      </c>
      <c r="AW465" s="1438">
        <f t="shared" si="61"/>
        <v>44260</v>
      </c>
    </row>
    <row r="466" spans="1:49">
      <c r="A466" s="1135" t="s">
        <v>3224</v>
      </c>
      <c r="B466" s="1135" t="s">
        <v>425</v>
      </c>
      <c r="C466" s="1135">
        <v>650</v>
      </c>
      <c r="D466" s="1135">
        <v>1.73</v>
      </c>
      <c r="E466" s="1135" t="s">
        <v>15183</v>
      </c>
      <c r="F466" s="1135" t="s">
        <v>1991</v>
      </c>
      <c r="G466" s="1135" t="s">
        <v>1861</v>
      </c>
      <c r="H466" s="1135" t="s">
        <v>3225</v>
      </c>
      <c r="I466" s="1135" t="s">
        <v>126</v>
      </c>
      <c r="J466" s="1135">
        <v>1.6</v>
      </c>
      <c r="K466" s="1135" t="s">
        <v>3226</v>
      </c>
      <c r="L466" s="1135" t="s">
        <v>2032</v>
      </c>
      <c r="M466" s="1135">
        <v>77</v>
      </c>
      <c r="N466" s="1135" t="s">
        <v>1039</v>
      </c>
      <c r="O466" s="1135">
        <v>1.925</v>
      </c>
      <c r="P466" s="1135">
        <v>1.54</v>
      </c>
      <c r="Q466" s="1135">
        <v>4.2</v>
      </c>
      <c r="R466" s="1135">
        <v>24</v>
      </c>
      <c r="T466" s="1135">
        <v>19</v>
      </c>
      <c r="U466" s="1135">
        <v>1.8</v>
      </c>
      <c r="V466" s="1135" t="s">
        <v>663</v>
      </c>
      <c r="W466" s="1135" t="s">
        <v>3227</v>
      </c>
      <c r="X466" s="1135" t="s">
        <v>3228</v>
      </c>
      <c r="Y466" s="1135">
        <v>1.7</v>
      </c>
      <c r="Z466" s="1135">
        <v>3.5</v>
      </c>
      <c r="AA466" s="1135" t="s">
        <v>3223</v>
      </c>
      <c r="AB466" s="1135" t="s">
        <v>1075</v>
      </c>
      <c r="AH466" s="1135" t="s">
        <v>2492</v>
      </c>
      <c r="AM466" s="1136" t="s">
        <v>10070</v>
      </c>
      <c r="AN466" s="1136" t="s">
        <v>10071</v>
      </c>
      <c r="AO466" s="1136">
        <f t="shared" si="62"/>
        <v>650</v>
      </c>
      <c r="AP466" s="1136">
        <f t="shared" si="63"/>
        <v>1.73</v>
      </c>
      <c r="AQ466" s="1136" t="str">
        <f t="shared" si="64"/>
        <v>1-4-1S83°</v>
      </c>
      <c r="AR466" s="1136" t="str">
        <f t="shared" si="65"/>
        <v>30.8</v>
      </c>
      <c r="AS466" s="1136" t="str">
        <f t="shared" si="66"/>
        <v>285/285/170</v>
      </c>
      <c r="AT466" s="1136" t="str">
        <f t="shared" si="67"/>
        <v>1-4-1S83°</v>
      </c>
      <c r="AV466" s="1136" t="str">
        <f t="shared" si="60"/>
        <v>110.3.5</v>
      </c>
      <c r="AW466" s="1438">
        <f t="shared" si="61"/>
        <v>44260</v>
      </c>
    </row>
    <row r="467" spans="1:49">
      <c r="A467" s="1135" t="s">
        <v>3229</v>
      </c>
      <c r="B467" s="1135" t="s">
        <v>1985</v>
      </c>
      <c r="C467" s="1135">
        <v>600</v>
      </c>
      <c r="D467" s="1135">
        <v>1.68</v>
      </c>
      <c r="E467" s="1135" t="s">
        <v>15183</v>
      </c>
      <c r="F467" s="1135" t="s">
        <v>1078</v>
      </c>
      <c r="G467" s="1135" t="s">
        <v>2716</v>
      </c>
      <c r="H467" s="1135" t="s">
        <v>1134</v>
      </c>
      <c r="I467" s="1135" t="s">
        <v>126</v>
      </c>
      <c r="J467" s="1135">
        <v>0.6</v>
      </c>
      <c r="K467" s="1135" t="s">
        <v>3230</v>
      </c>
      <c r="L467" s="1135" t="s">
        <v>3231</v>
      </c>
      <c r="M467" s="1135">
        <v>74.599999999999994</v>
      </c>
      <c r="N467" s="1135" t="s">
        <v>1039</v>
      </c>
      <c r="O467" s="1135">
        <v>1.865</v>
      </c>
      <c r="P467" s="1135">
        <v>1.492</v>
      </c>
      <c r="Q467" s="1135">
        <v>3.5</v>
      </c>
      <c r="R467" s="1135">
        <v>29</v>
      </c>
      <c r="T467" s="1135">
        <v>12.5</v>
      </c>
      <c r="U467" s="1135">
        <v>5.0999999999999996</v>
      </c>
      <c r="V467" s="1135" t="s">
        <v>663</v>
      </c>
      <c r="W467" s="1135">
        <v>95</v>
      </c>
      <c r="X467" s="1135">
        <v>60</v>
      </c>
      <c r="Y467" s="1135">
        <v>1.8</v>
      </c>
      <c r="Z467" s="1135">
        <v>4.5</v>
      </c>
      <c r="AA467" s="1135" t="s">
        <v>3232</v>
      </c>
      <c r="AH467" s="1135" t="s">
        <v>1454</v>
      </c>
      <c r="AM467" s="1136" t="s">
        <v>10072</v>
      </c>
      <c r="AN467" s="1136" t="s">
        <v>10073</v>
      </c>
      <c r="AO467" s="1136">
        <f t="shared" si="62"/>
        <v>600</v>
      </c>
      <c r="AP467" s="1136">
        <f t="shared" si="63"/>
        <v>1.68</v>
      </c>
      <c r="AQ467" s="1136" t="str">
        <f t="shared" si="64"/>
        <v>1-4-1S83°</v>
      </c>
      <c r="AR467" s="1136" t="str">
        <f t="shared" si="65"/>
        <v>30</v>
      </c>
      <c r="AS467" s="1136" t="str">
        <f t="shared" si="66"/>
        <v>240/240/OFF</v>
      </c>
      <c r="AT467" s="1136" t="str">
        <f t="shared" si="67"/>
        <v>1-4-1S83°</v>
      </c>
      <c r="AV467" s="1136" t="str">
        <f t="shared" si="60"/>
        <v>110.3.8</v>
      </c>
      <c r="AW467" s="1438">
        <f t="shared" si="61"/>
        <v>44263</v>
      </c>
    </row>
    <row r="468" spans="1:49">
      <c r="A468" s="1135" t="s">
        <v>3233</v>
      </c>
      <c r="B468" s="1135" t="s">
        <v>874</v>
      </c>
      <c r="C468" s="1135">
        <v>600</v>
      </c>
      <c r="D468" s="1135">
        <v>1.76</v>
      </c>
      <c r="E468" s="1135" t="s">
        <v>15185</v>
      </c>
      <c r="F468" s="1135" t="s">
        <v>1048</v>
      </c>
      <c r="G468" s="1135" t="s">
        <v>1034</v>
      </c>
      <c r="H468" s="1135" t="s">
        <v>1718</v>
      </c>
      <c r="I468" s="1135" t="s">
        <v>1206</v>
      </c>
      <c r="J468" s="1135">
        <v>0.3</v>
      </c>
      <c r="K468" s="1135" t="s">
        <v>3234</v>
      </c>
      <c r="L468" s="1135" t="s">
        <v>1874</v>
      </c>
      <c r="M468" s="1135">
        <v>73.5</v>
      </c>
      <c r="N468" s="1135" t="s">
        <v>1039</v>
      </c>
      <c r="O468" s="1135">
        <v>1.8375000000000001</v>
      </c>
      <c r="P468" s="1135">
        <v>1.47</v>
      </c>
      <c r="Q468" s="1135">
        <v>3</v>
      </c>
      <c r="R468" s="1135">
        <v>24</v>
      </c>
      <c r="T468" s="1135">
        <v>25</v>
      </c>
      <c r="U468" s="1135">
        <v>5.5</v>
      </c>
      <c r="V468" s="1135" t="s">
        <v>663</v>
      </c>
      <c r="W468" s="1135">
        <v>50</v>
      </c>
      <c r="X468" s="1135">
        <v>10</v>
      </c>
      <c r="Y468" s="1135">
        <v>1.5</v>
      </c>
      <c r="Z468" s="1135">
        <v>5</v>
      </c>
      <c r="AA468" s="1135" t="s">
        <v>3235</v>
      </c>
      <c r="AH468" s="1135" t="s">
        <v>700</v>
      </c>
      <c r="AM468" s="1136" t="s">
        <v>10074</v>
      </c>
      <c r="AN468" s="1136" t="s">
        <v>10075</v>
      </c>
      <c r="AO468" s="1136">
        <f t="shared" si="62"/>
        <v>600</v>
      </c>
      <c r="AP468" s="1136">
        <f t="shared" si="63"/>
        <v>1.76</v>
      </c>
      <c r="AQ468" s="1136" t="str">
        <f t="shared" si="64"/>
        <v>2-5-1S83°</v>
      </c>
      <c r="AR468" s="1136" t="str">
        <f t="shared" si="65"/>
        <v>31</v>
      </c>
      <c r="AS468" s="1136" t="str">
        <f t="shared" si="66"/>
        <v>155/OFF</v>
      </c>
      <c r="AT468" s="1136" t="str">
        <f t="shared" si="67"/>
        <v>2-5-1S83°</v>
      </c>
      <c r="AV468" s="1136" t="str">
        <f t="shared" si="60"/>
        <v>110.3.18</v>
      </c>
      <c r="AW468" s="1438">
        <f t="shared" si="61"/>
        <v>44273</v>
      </c>
    </row>
    <row r="469" spans="1:49">
      <c r="A469" s="1135" t="s">
        <v>3236</v>
      </c>
      <c r="B469" s="1135" t="s">
        <v>425</v>
      </c>
      <c r="C469" s="1135">
        <v>700</v>
      </c>
      <c r="D469" s="1135">
        <v>1.77</v>
      </c>
      <c r="E469" s="1135" t="s">
        <v>15183</v>
      </c>
      <c r="F469" s="1135" t="s">
        <v>1563</v>
      </c>
      <c r="G469" s="1135" t="s">
        <v>1861</v>
      </c>
      <c r="H469" s="1135" t="s">
        <v>3237</v>
      </c>
      <c r="I469" s="1135" t="s">
        <v>126</v>
      </c>
      <c r="J469" s="1135">
        <v>0.5</v>
      </c>
      <c r="K469" s="1135" t="s">
        <v>3238</v>
      </c>
      <c r="L469" s="1135" t="s">
        <v>2032</v>
      </c>
      <c r="M469" s="1135">
        <v>74.5</v>
      </c>
      <c r="N469" s="1135" t="s">
        <v>1039</v>
      </c>
      <c r="O469" s="1135">
        <v>1.8625</v>
      </c>
      <c r="P469" s="1135">
        <v>1.49</v>
      </c>
      <c r="Q469" s="1135">
        <v>4</v>
      </c>
      <c r="R469" s="1135">
        <v>22</v>
      </c>
      <c r="T469" s="1135">
        <v>19.5</v>
      </c>
      <c r="U469" s="1135">
        <v>2.2999999999999998</v>
      </c>
      <c r="V469" s="1135" t="s">
        <v>663</v>
      </c>
      <c r="W469" s="1135">
        <v>40</v>
      </c>
      <c r="X469" s="1135">
        <v>10</v>
      </c>
      <c r="Y469" s="1135">
        <v>1.2</v>
      </c>
      <c r="Z469" s="1135">
        <v>4</v>
      </c>
      <c r="AA469" s="1135" t="s">
        <v>3239</v>
      </c>
      <c r="AH469" s="1135" t="s">
        <v>629</v>
      </c>
      <c r="AM469" s="1136" t="s">
        <v>10076</v>
      </c>
      <c r="AN469" s="1136" t="s">
        <v>10077</v>
      </c>
      <c r="AO469" s="1136">
        <f t="shared" si="62"/>
        <v>700</v>
      </c>
      <c r="AP469" s="1136">
        <f t="shared" si="63"/>
        <v>1.77</v>
      </c>
      <c r="AQ469" s="1136" t="str">
        <f t="shared" si="64"/>
        <v>1-4-1S83°</v>
      </c>
      <c r="AR469" s="1136" t="str">
        <f t="shared" si="65"/>
        <v>30.5</v>
      </c>
      <c r="AS469" s="1136" t="str">
        <f t="shared" si="66"/>
        <v>300/300/160</v>
      </c>
      <c r="AT469" s="1136" t="str">
        <f t="shared" si="67"/>
        <v>1-4-1S83°</v>
      </c>
      <c r="AV469" s="1136" t="str">
        <f t="shared" si="60"/>
        <v>110.3.12</v>
      </c>
      <c r="AW469" s="1438">
        <f t="shared" si="61"/>
        <v>44267</v>
      </c>
    </row>
    <row r="470" spans="1:49">
      <c r="A470" s="1135" t="s">
        <v>3240</v>
      </c>
      <c r="B470" s="1135" t="s">
        <v>2607</v>
      </c>
      <c r="C470" s="1135">
        <v>550</v>
      </c>
      <c r="D470" s="1135">
        <v>1.78</v>
      </c>
      <c r="E470" s="1135" t="s">
        <v>15183</v>
      </c>
      <c r="F470" s="1135" t="s">
        <v>1078</v>
      </c>
      <c r="G470" s="1135" t="s">
        <v>1034</v>
      </c>
      <c r="H470" s="1135" t="s">
        <v>1384</v>
      </c>
      <c r="I470" s="1135" t="s">
        <v>126</v>
      </c>
      <c r="J470" s="1135">
        <v>0.6</v>
      </c>
      <c r="K470" s="1135" t="s">
        <v>3241</v>
      </c>
      <c r="L470" s="1135" t="s">
        <v>2608</v>
      </c>
      <c r="M470" s="1135">
        <v>75.5</v>
      </c>
      <c r="N470" s="1135" t="s">
        <v>1039</v>
      </c>
      <c r="O470" s="1135">
        <v>1.8875000000000002</v>
      </c>
      <c r="P470" s="1135">
        <v>1.51</v>
      </c>
      <c r="Q470" s="1135">
        <v>3</v>
      </c>
      <c r="R470" s="1135">
        <v>23</v>
      </c>
      <c r="T470" s="1135">
        <v>9</v>
      </c>
      <c r="U470" s="1135">
        <v>5.5</v>
      </c>
      <c r="V470" s="1135" t="s">
        <v>663</v>
      </c>
      <c r="W470" s="1135">
        <v>100</v>
      </c>
      <c r="X470" s="1135">
        <v>75</v>
      </c>
      <c r="Y470" s="1135">
        <v>2</v>
      </c>
      <c r="Z470" s="1135">
        <v>4</v>
      </c>
      <c r="AA470" s="1135" t="s">
        <v>3242</v>
      </c>
      <c r="AH470" s="1135" t="s">
        <v>1052</v>
      </c>
      <c r="AM470" s="1136" t="s">
        <v>10078</v>
      </c>
      <c r="AN470" s="1136" t="s">
        <v>10079</v>
      </c>
      <c r="AO470" s="1136">
        <f t="shared" si="62"/>
        <v>550</v>
      </c>
      <c r="AP470" s="1136">
        <f t="shared" si="63"/>
        <v>1.78</v>
      </c>
      <c r="AQ470" s="1136" t="str">
        <f t="shared" si="64"/>
        <v>1-4-1S83°</v>
      </c>
      <c r="AR470" s="1136" t="str">
        <f t="shared" si="65"/>
        <v>30</v>
      </c>
      <c r="AS470" s="1136" t="str">
        <f t="shared" si="66"/>
        <v>220/220/OFF</v>
      </c>
      <c r="AT470" s="1136" t="str">
        <f t="shared" si="67"/>
        <v>1-4-1S83°</v>
      </c>
      <c r="AV470" s="1136" t="str">
        <f t="shared" si="60"/>
        <v>110.3.15</v>
      </c>
      <c r="AW470" s="1438">
        <f t="shared" si="61"/>
        <v>44270</v>
      </c>
    </row>
    <row r="471" spans="1:49">
      <c r="A471" s="1135" t="s">
        <v>3243</v>
      </c>
      <c r="B471" s="1135" t="s">
        <v>455</v>
      </c>
      <c r="C471" s="1135">
        <v>700</v>
      </c>
      <c r="D471" s="1135">
        <v>1.675</v>
      </c>
      <c r="E471" s="1135" t="s">
        <v>15183</v>
      </c>
      <c r="F471" s="1135" t="s">
        <v>1867</v>
      </c>
      <c r="G471" s="1135" t="s">
        <v>1861</v>
      </c>
      <c r="H471" s="1135" t="s">
        <v>2574</v>
      </c>
      <c r="I471" s="1135" t="s">
        <v>126</v>
      </c>
      <c r="J471" s="1135">
        <v>0.9</v>
      </c>
      <c r="K471" s="1135" t="s">
        <v>3220</v>
      </c>
      <c r="L471" s="1135" t="s">
        <v>1870</v>
      </c>
      <c r="M471" s="1135">
        <v>75</v>
      </c>
      <c r="N471" s="1135" t="s">
        <v>1039</v>
      </c>
      <c r="O471" s="1135">
        <v>1.875</v>
      </c>
      <c r="P471" s="1135">
        <v>1.5</v>
      </c>
      <c r="Q471" s="1135">
        <v>4</v>
      </c>
      <c r="R471" s="1135">
        <v>23</v>
      </c>
      <c r="T471" s="1135">
        <v>19</v>
      </c>
      <c r="U471" s="1135">
        <v>3.8</v>
      </c>
      <c r="V471" s="1135" t="s">
        <v>663</v>
      </c>
      <c r="W471" s="1135">
        <v>110</v>
      </c>
      <c r="X471" s="1135">
        <v>70</v>
      </c>
      <c r="Y471" s="1135">
        <v>2</v>
      </c>
      <c r="Z471" s="1135">
        <v>4.5</v>
      </c>
      <c r="AA471" s="1135" t="s">
        <v>3244</v>
      </c>
      <c r="AH471" s="1135" t="s">
        <v>959</v>
      </c>
      <c r="AM471" s="1136" t="s">
        <v>10080</v>
      </c>
      <c r="AN471" s="1136" t="s">
        <v>10081</v>
      </c>
      <c r="AO471" s="1136">
        <f t="shared" si="62"/>
        <v>700</v>
      </c>
      <c r="AP471" s="1136">
        <f t="shared" si="63"/>
        <v>1.675</v>
      </c>
      <c r="AQ471" s="1136" t="str">
        <f t="shared" si="64"/>
        <v>1-4-1S83°</v>
      </c>
      <c r="AR471" s="1136" t="str">
        <f t="shared" si="65"/>
        <v>30.2</v>
      </c>
      <c r="AS471" s="1136" t="str">
        <f t="shared" si="66"/>
        <v>251/251/OFF</v>
      </c>
      <c r="AT471" s="1136" t="str">
        <f t="shared" si="67"/>
        <v>1-4-1S83°</v>
      </c>
      <c r="AV471" s="1136" t="str">
        <f t="shared" si="60"/>
        <v>110.3.17</v>
      </c>
      <c r="AW471" s="1438">
        <f t="shared" si="61"/>
        <v>44272</v>
      </c>
    </row>
    <row r="472" spans="1:49">
      <c r="A472" s="1135" t="s">
        <v>3245</v>
      </c>
      <c r="B472" s="1135" t="s">
        <v>1936</v>
      </c>
      <c r="C472" s="1135">
        <v>500</v>
      </c>
      <c r="D472" s="1135">
        <v>1.6930000000000001</v>
      </c>
      <c r="E472" s="1135" t="s">
        <v>15185</v>
      </c>
      <c r="F472" s="1135" t="s">
        <v>1048</v>
      </c>
      <c r="G472" s="1135" t="s">
        <v>1110</v>
      </c>
      <c r="H472" s="1135" t="s">
        <v>1718</v>
      </c>
      <c r="I472" s="1135" t="s">
        <v>1206</v>
      </c>
      <c r="J472" s="1135">
        <v>0.8</v>
      </c>
      <c r="K472" s="1135" t="s">
        <v>3246</v>
      </c>
      <c r="L472" s="1135" t="s">
        <v>1938</v>
      </c>
      <c r="M472" s="1135">
        <v>77.099999999999994</v>
      </c>
      <c r="N472" s="1135" t="s">
        <v>1039</v>
      </c>
      <c r="O472" s="1135">
        <v>1.9275</v>
      </c>
      <c r="P472" s="1135">
        <v>1.5419999999999998</v>
      </c>
      <c r="Q472" s="1135">
        <v>4</v>
      </c>
      <c r="R472" s="1135">
        <v>23</v>
      </c>
      <c r="T472" s="1135">
        <v>18</v>
      </c>
      <c r="U472" s="1135">
        <v>4</v>
      </c>
      <c r="V472" s="1135" t="s">
        <v>663</v>
      </c>
      <c r="W472" s="1135">
        <v>110</v>
      </c>
      <c r="X472" s="1135">
        <v>70</v>
      </c>
      <c r="Y472" s="1135">
        <v>1.8</v>
      </c>
      <c r="Z472" s="1135">
        <v>4.5</v>
      </c>
      <c r="AA472" s="1135" t="s">
        <v>3247</v>
      </c>
      <c r="AH472" s="1135" t="s">
        <v>749</v>
      </c>
      <c r="AM472" s="1136" t="s">
        <v>10082</v>
      </c>
      <c r="AN472" s="1136" t="s">
        <v>10083</v>
      </c>
      <c r="AO472" s="1136">
        <f t="shared" si="62"/>
        <v>500</v>
      </c>
      <c r="AP472" s="1136">
        <f t="shared" si="63"/>
        <v>1.6930000000000001</v>
      </c>
      <c r="AQ472" s="1136" t="str">
        <f t="shared" si="64"/>
        <v>2-5-1S83°</v>
      </c>
      <c r="AR472" s="1136" t="str">
        <f t="shared" si="65"/>
        <v>31</v>
      </c>
      <c r="AS472" s="1136" t="str">
        <f t="shared" si="66"/>
        <v>155/OFF</v>
      </c>
      <c r="AT472" s="1136" t="str">
        <f t="shared" si="67"/>
        <v>2-5-1S83°</v>
      </c>
      <c r="AV472" s="1136" t="str">
        <f t="shared" si="60"/>
        <v>110.3.31</v>
      </c>
      <c r="AW472" s="1438">
        <f t="shared" si="61"/>
        <v>44286</v>
      </c>
    </row>
    <row r="473" spans="1:49">
      <c r="A473" s="1135" t="s">
        <v>3248</v>
      </c>
      <c r="B473" s="1135" t="s">
        <v>3249</v>
      </c>
      <c r="C473" s="1135">
        <v>600</v>
      </c>
      <c r="D473" s="1135">
        <v>1.7030000000000001</v>
      </c>
      <c r="E473" s="1135" t="s">
        <v>15185</v>
      </c>
      <c r="F473" s="1135" t="s">
        <v>1048</v>
      </c>
      <c r="G473" s="1135" t="s">
        <v>1034</v>
      </c>
      <c r="H473" s="1135" t="s">
        <v>2927</v>
      </c>
      <c r="I473" s="1135" t="s">
        <v>639</v>
      </c>
      <c r="J473" s="1135">
        <v>1.1000000000000001</v>
      </c>
      <c r="K473" s="1135" t="s">
        <v>3250</v>
      </c>
      <c r="L473" s="1135" t="s">
        <v>1857</v>
      </c>
      <c r="M473" s="1135">
        <v>79</v>
      </c>
      <c r="N473" s="1135" t="s">
        <v>1039</v>
      </c>
      <c r="O473" s="1135">
        <v>1.9750000000000001</v>
      </c>
      <c r="P473" s="1135">
        <v>1.58</v>
      </c>
      <c r="Q473" s="1135">
        <v>3</v>
      </c>
      <c r="R473" s="1135">
        <v>25</v>
      </c>
      <c r="T473" s="1135">
        <v>9.6</v>
      </c>
      <c r="U473" s="1135">
        <v>6.8</v>
      </c>
      <c r="V473" s="1135" t="s">
        <v>2614</v>
      </c>
      <c r="W473" s="1135">
        <v>135</v>
      </c>
      <c r="X473" s="1135">
        <v>75</v>
      </c>
      <c r="Y473" s="1135">
        <v>1.4</v>
      </c>
      <c r="Z473" s="1135">
        <v>4</v>
      </c>
      <c r="AA473" s="1135" t="s">
        <v>3251</v>
      </c>
      <c r="AH473" s="1135" t="s">
        <v>1921</v>
      </c>
      <c r="AM473" s="1136" t="s">
        <v>10084</v>
      </c>
      <c r="AN473" s="1136" t="s">
        <v>10085</v>
      </c>
      <c r="AO473" s="1136">
        <f t="shared" si="62"/>
        <v>600</v>
      </c>
      <c r="AP473" s="1136">
        <f t="shared" si="63"/>
        <v>1.7030000000000001</v>
      </c>
      <c r="AQ473" s="1136" t="str">
        <f t="shared" si="64"/>
        <v>2-5-1S83°</v>
      </c>
      <c r="AR473" s="1136" t="str">
        <f t="shared" si="65"/>
        <v>31</v>
      </c>
      <c r="AS473" s="1136" t="str">
        <f t="shared" si="66"/>
        <v>150/OFF</v>
      </c>
      <c r="AT473" s="1136" t="str">
        <f t="shared" si="67"/>
        <v>2-5-1S83°</v>
      </c>
      <c r="AV473" s="1136" t="str">
        <f t="shared" si="60"/>
        <v>110.4.1</v>
      </c>
      <c r="AW473" s="1438">
        <f t="shared" si="61"/>
        <v>44287</v>
      </c>
    </row>
    <row r="474" spans="1:49">
      <c r="A474" s="1135" t="s">
        <v>3252</v>
      </c>
      <c r="B474" s="1135" t="s">
        <v>2393</v>
      </c>
      <c r="C474" s="1135">
        <v>650</v>
      </c>
      <c r="D474" s="1135">
        <v>1.74</v>
      </c>
      <c r="E474" s="1135" t="s">
        <v>15183</v>
      </c>
      <c r="F474" s="1135" t="s">
        <v>1608</v>
      </c>
      <c r="G474" s="1135" t="s">
        <v>2686</v>
      </c>
      <c r="H474" s="1135" t="s">
        <v>1887</v>
      </c>
      <c r="I474" s="1135" t="s">
        <v>126</v>
      </c>
      <c r="J474" s="1135">
        <v>0.7</v>
      </c>
      <c r="K474" s="1135" t="s">
        <v>3253</v>
      </c>
      <c r="L474" s="1135" t="s">
        <v>3254</v>
      </c>
      <c r="M474" s="1135">
        <v>73.5</v>
      </c>
      <c r="N474" s="1135" t="s">
        <v>1039</v>
      </c>
      <c r="O474" s="1135">
        <v>1.8375000000000001</v>
      </c>
      <c r="P474" s="1135">
        <v>1.47</v>
      </c>
      <c r="Q474" s="1135">
        <v>3.5</v>
      </c>
      <c r="R474" s="1135">
        <v>20.5</v>
      </c>
      <c r="T474" s="1135">
        <v>26.8</v>
      </c>
      <c r="U474" s="1135">
        <v>3.2</v>
      </c>
      <c r="V474" s="1135" t="s">
        <v>663</v>
      </c>
      <c r="W474" s="1135">
        <v>100</v>
      </c>
      <c r="X474" s="1135">
        <v>50</v>
      </c>
      <c r="Y474" s="1135">
        <v>1.8</v>
      </c>
      <c r="Z474" s="1135">
        <v>4.4000000000000004</v>
      </c>
      <c r="AA474" s="1135" t="s">
        <v>3247</v>
      </c>
      <c r="AH474" s="1135" t="s">
        <v>1338</v>
      </c>
      <c r="AM474" s="1136" t="s">
        <v>10086</v>
      </c>
      <c r="AN474" s="1136" t="s">
        <v>10087</v>
      </c>
      <c r="AO474" s="1136">
        <f t="shared" si="62"/>
        <v>650</v>
      </c>
      <c r="AP474" s="1136">
        <f t="shared" si="63"/>
        <v>1.74</v>
      </c>
      <c r="AQ474" s="1136" t="str">
        <f t="shared" si="64"/>
        <v>1-4-1S83°</v>
      </c>
      <c r="AR474" s="1136" t="str">
        <f t="shared" si="65"/>
        <v>32</v>
      </c>
      <c r="AS474" s="1136" t="str">
        <f t="shared" si="66"/>
        <v>270/270/OFF</v>
      </c>
      <c r="AT474" s="1136" t="str">
        <f t="shared" si="67"/>
        <v>1-4-1S83°</v>
      </c>
      <c r="AV474" s="1136" t="str">
        <f t="shared" si="60"/>
        <v>110.3.31</v>
      </c>
      <c r="AW474" s="1438">
        <f t="shared" si="61"/>
        <v>44286</v>
      </c>
    </row>
    <row r="475" spans="1:49">
      <c r="A475" s="1135" t="s">
        <v>3255</v>
      </c>
      <c r="B475" s="1135" t="s">
        <v>2005</v>
      </c>
      <c r="C475" s="1135">
        <v>650</v>
      </c>
      <c r="D475" s="1135">
        <v>1.73</v>
      </c>
      <c r="E475" s="1135" t="s">
        <v>15183</v>
      </c>
      <c r="F475" s="1135" t="s">
        <v>1078</v>
      </c>
      <c r="G475" s="1135">
        <v>5</v>
      </c>
      <c r="H475" s="1135" t="s">
        <v>1049</v>
      </c>
      <c r="I475" s="1135" t="s">
        <v>126</v>
      </c>
      <c r="J475" s="1135">
        <v>1.2</v>
      </c>
      <c r="K475" s="1135" t="s">
        <v>3256</v>
      </c>
      <c r="L475" s="1135" t="s">
        <v>2007</v>
      </c>
      <c r="M475" s="1135">
        <v>75</v>
      </c>
      <c r="N475" s="1135" t="s">
        <v>1039</v>
      </c>
      <c r="O475" s="1135">
        <v>1.875</v>
      </c>
      <c r="P475" s="1135">
        <v>1.5</v>
      </c>
      <c r="Q475" s="1135" t="s">
        <v>1055</v>
      </c>
      <c r="R475" s="1135">
        <v>23</v>
      </c>
      <c r="T475" s="1135">
        <v>26.5</v>
      </c>
      <c r="U475" s="1135">
        <v>3.8</v>
      </c>
      <c r="V475" s="1135" t="s">
        <v>663</v>
      </c>
      <c r="W475" s="1135">
        <v>100</v>
      </c>
      <c r="X475" s="1135">
        <v>45</v>
      </c>
      <c r="Y475" s="1135">
        <v>1.6</v>
      </c>
      <c r="Z475" s="1135">
        <v>5</v>
      </c>
      <c r="AA475" s="1135" t="s">
        <v>3257</v>
      </c>
      <c r="AH475" s="1135" t="s">
        <v>1084</v>
      </c>
      <c r="AM475" s="1136" t="s">
        <v>10088</v>
      </c>
      <c r="AN475" s="1136" t="s">
        <v>10089</v>
      </c>
      <c r="AO475" s="1136">
        <f t="shared" si="62"/>
        <v>650</v>
      </c>
      <c r="AP475" s="1136">
        <f t="shared" si="63"/>
        <v>1.73</v>
      </c>
      <c r="AQ475" s="1136" t="str">
        <f t="shared" si="64"/>
        <v>1-4-1S83°</v>
      </c>
      <c r="AR475" s="1136" t="str">
        <f t="shared" si="65"/>
        <v>30</v>
      </c>
      <c r="AS475" s="1136" t="str">
        <f t="shared" si="66"/>
        <v>260/260/OFF</v>
      </c>
      <c r="AT475" s="1136" t="str">
        <f t="shared" si="67"/>
        <v>1-4-1S83°</v>
      </c>
      <c r="AV475" s="1136" t="str">
        <f t="shared" si="60"/>
        <v>109.1.30</v>
      </c>
      <c r="AW475" s="1438">
        <f t="shared" si="61"/>
        <v>43860</v>
      </c>
    </row>
    <row r="476" spans="1:49">
      <c r="A476" s="1135" t="s">
        <v>3258</v>
      </c>
      <c r="B476" s="1135" t="s">
        <v>2005</v>
      </c>
      <c r="C476" s="1135">
        <v>650</v>
      </c>
      <c r="D476" s="1135">
        <v>1.73</v>
      </c>
      <c r="E476" s="1135" t="s">
        <v>15183</v>
      </c>
      <c r="F476" s="1135" t="s">
        <v>1078</v>
      </c>
      <c r="G476" s="1135">
        <v>5</v>
      </c>
      <c r="H476" s="1135" t="s">
        <v>1049</v>
      </c>
      <c r="I476" s="1135" t="s">
        <v>126</v>
      </c>
      <c r="J476" s="1135">
        <v>1.2</v>
      </c>
      <c r="K476" s="1135" t="s">
        <v>3256</v>
      </c>
      <c r="L476" s="1135" t="s">
        <v>2007</v>
      </c>
      <c r="M476" s="1135">
        <v>75</v>
      </c>
      <c r="N476" s="1135" t="s">
        <v>1039</v>
      </c>
      <c r="O476" s="1135">
        <v>1.875</v>
      </c>
      <c r="P476" s="1135">
        <v>1.5</v>
      </c>
      <c r="Q476" s="1135" t="s">
        <v>1040</v>
      </c>
      <c r="R476" s="1135">
        <v>23</v>
      </c>
      <c r="T476" s="1135">
        <v>26.5</v>
      </c>
      <c r="U476" s="1135">
        <v>3.8</v>
      </c>
      <c r="V476" s="1135" t="s">
        <v>663</v>
      </c>
      <c r="W476" s="1135">
        <v>100</v>
      </c>
      <c r="X476" s="1135">
        <v>45</v>
      </c>
      <c r="Y476" s="1135">
        <v>1.6</v>
      </c>
      <c r="Z476" s="1135">
        <v>5</v>
      </c>
      <c r="AA476" s="1135" t="s">
        <v>3259</v>
      </c>
      <c r="AH476" s="1135" t="s">
        <v>944</v>
      </c>
      <c r="AM476" s="1136" t="s">
        <v>10090</v>
      </c>
      <c r="AN476" s="1136" t="s">
        <v>10091</v>
      </c>
      <c r="AO476" s="1136">
        <f t="shared" si="62"/>
        <v>650</v>
      </c>
      <c r="AP476" s="1136">
        <f t="shared" si="63"/>
        <v>1.73</v>
      </c>
      <c r="AQ476" s="1136" t="str">
        <f t="shared" si="64"/>
        <v>1-4-1S83°</v>
      </c>
      <c r="AR476" s="1136" t="str">
        <f t="shared" si="65"/>
        <v>30</v>
      </c>
      <c r="AS476" s="1136" t="str">
        <f t="shared" si="66"/>
        <v>260/260/OFF</v>
      </c>
      <c r="AT476" s="1136" t="str">
        <f t="shared" si="67"/>
        <v>1-4-1S83°</v>
      </c>
      <c r="AV476" s="1136" t="str">
        <f t="shared" si="60"/>
        <v>109.4.1</v>
      </c>
      <c r="AW476" s="1438">
        <f t="shared" si="61"/>
        <v>43922</v>
      </c>
    </row>
    <row r="477" spans="1:49">
      <c r="A477" s="1135" t="s">
        <v>3260</v>
      </c>
      <c r="B477" s="1135" t="s">
        <v>2005</v>
      </c>
      <c r="C477" s="1135">
        <v>650</v>
      </c>
      <c r="D477" s="1135">
        <v>1.736</v>
      </c>
      <c r="E477" s="1135" t="s">
        <v>15185</v>
      </c>
      <c r="F477" s="1135" t="s">
        <v>1048</v>
      </c>
      <c r="G477" s="1135">
        <v>5</v>
      </c>
      <c r="H477" s="1135" t="s">
        <v>1765</v>
      </c>
      <c r="I477" s="1135" t="s">
        <v>1206</v>
      </c>
      <c r="J477" s="1135">
        <v>1.2</v>
      </c>
      <c r="K477" s="1135" t="s">
        <v>3261</v>
      </c>
      <c r="L477" s="1135" t="s">
        <v>2007</v>
      </c>
      <c r="M477" s="1135">
        <v>75</v>
      </c>
      <c r="N477" s="1135" t="s">
        <v>1039</v>
      </c>
      <c r="O477" s="1135">
        <v>1.875</v>
      </c>
      <c r="P477" s="1135">
        <v>1.5</v>
      </c>
      <c r="Q477" s="1135" t="s">
        <v>1131</v>
      </c>
      <c r="R477" s="1135">
        <v>22</v>
      </c>
      <c r="T477" s="1135">
        <v>26.5</v>
      </c>
      <c r="U477" s="1135">
        <v>3.8</v>
      </c>
      <c r="V477" s="1135" t="s">
        <v>663</v>
      </c>
      <c r="W477" s="1135">
        <v>100</v>
      </c>
      <c r="X477" s="1135">
        <v>45</v>
      </c>
      <c r="Y477" s="1135">
        <v>1.6</v>
      </c>
      <c r="Z477" s="1135" t="s">
        <v>2779</v>
      </c>
      <c r="AA477" s="1135" t="s">
        <v>1431</v>
      </c>
      <c r="AH477" s="1135" t="s">
        <v>662</v>
      </c>
      <c r="AM477" s="1136" t="s">
        <v>10092</v>
      </c>
      <c r="AN477" s="1136" t="s">
        <v>10093</v>
      </c>
      <c r="AO477" s="1136">
        <f t="shared" si="62"/>
        <v>650</v>
      </c>
      <c r="AP477" s="1136">
        <f t="shared" si="63"/>
        <v>1.736</v>
      </c>
      <c r="AQ477" s="1136" t="str">
        <f t="shared" si="64"/>
        <v>2-5-1S83°</v>
      </c>
      <c r="AR477" s="1136" t="str">
        <f t="shared" si="65"/>
        <v>31</v>
      </c>
      <c r="AS477" s="1136" t="str">
        <f t="shared" si="66"/>
        <v>172/OFF</v>
      </c>
      <c r="AT477" s="1136" t="str">
        <f t="shared" si="67"/>
        <v>2-5-1S83°</v>
      </c>
      <c r="AV477" s="1136" t="str">
        <f t="shared" si="60"/>
        <v>109.9.1</v>
      </c>
      <c r="AW477" s="1438">
        <f t="shared" si="61"/>
        <v>44075</v>
      </c>
    </row>
    <row r="478" spans="1:49">
      <c r="A478" s="1135" t="s">
        <v>3262</v>
      </c>
      <c r="B478" s="1135" t="s">
        <v>2005</v>
      </c>
      <c r="C478" s="1135">
        <v>650</v>
      </c>
      <c r="D478" s="1135">
        <v>1.736</v>
      </c>
      <c r="E478" s="1135" t="s">
        <v>15185</v>
      </c>
      <c r="F478" s="1135" t="s">
        <v>1069</v>
      </c>
      <c r="G478" s="1135">
        <v>5</v>
      </c>
      <c r="H478" s="1135" t="s">
        <v>1765</v>
      </c>
      <c r="I478" s="1135" t="s">
        <v>1206</v>
      </c>
      <c r="J478" s="1135">
        <v>1.2</v>
      </c>
      <c r="K478" s="1135" t="s">
        <v>3263</v>
      </c>
      <c r="L478" s="1135" t="s">
        <v>2007</v>
      </c>
      <c r="M478" s="1135">
        <v>75</v>
      </c>
      <c r="N478" s="1135" t="s">
        <v>1039</v>
      </c>
      <c r="O478" s="1135">
        <v>1.875</v>
      </c>
      <c r="P478" s="1135">
        <v>1.5</v>
      </c>
      <c r="Q478" s="1135" t="s">
        <v>1082</v>
      </c>
      <c r="R478" s="1135">
        <v>22</v>
      </c>
      <c r="T478" s="1135">
        <v>26.5</v>
      </c>
      <c r="U478" s="1135">
        <v>3.8</v>
      </c>
      <c r="V478" s="1135" t="s">
        <v>663</v>
      </c>
      <c r="W478" s="1135">
        <v>100</v>
      </c>
      <c r="X478" s="1135">
        <v>45</v>
      </c>
      <c r="Y478" s="1135">
        <v>1.6</v>
      </c>
      <c r="Z478" s="1135" t="s">
        <v>3264</v>
      </c>
      <c r="AA478" s="1135" t="s">
        <v>3265</v>
      </c>
      <c r="AH478" s="1135" t="s">
        <v>1117</v>
      </c>
      <c r="AM478" s="1136" t="s">
        <v>10094</v>
      </c>
      <c r="AN478" s="1136" t="s">
        <v>10095</v>
      </c>
      <c r="AO478" s="1136">
        <f t="shared" si="62"/>
        <v>650</v>
      </c>
      <c r="AP478" s="1136">
        <f t="shared" si="63"/>
        <v>1.736</v>
      </c>
      <c r="AQ478" s="1136" t="str">
        <f t="shared" si="64"/>
        <v>2-5-1S83°</v>
      </c>
      <c r="AR478" s="1136" t="str">
        <f t="shared" si="65"/>
        <v>31.5</v>
      </c>
      <c r="AS478" s="1136" t="str">
        <f t="shared" si="66"/>
        <v>172/OFF</v>
      </c>
      <c r="AT478" s="1136" t="str">
        <f t="shared" si="67"/>
        <v>2-5-1S83°</v>
      </c>
      <c r="AV478" s="1136" t="str">
        <f t="shared" si="60"/>
        <v>109.9.17</v>
      </c>
      <c r="AW478" s="1438">
        <f t="shared" si="61"/>
        <v>44091</v>
      </c>
    </row>
    <row r="479" spans="1:49">
      <c r="A479" s="1135" t="s">
        <v>3266</v>
      </c>
      <c r="B479" s="1135" t="s">
        <v>2005</v>
      </c>
      <c r="C479" s="1135">
        <v>650</v>
      </c>
      <c r="D479" s="1135">
        <v>1.736</v>
      </c>
      <c r="E479" s="1135" t="s">
        <v>15185</v>
      </c>
      <c r="F479" s="1135" t="s">
        <v>1492</v>
      </c>
      <c r="G479" s="1135">
        <v>5</v>
      </c>
      <c r="H479" s="1135" t="s">
        <v>1765</v>
      </c>
      <c r="I479" s="1135" t="s">
        <v>1206</v>
      </c>
      <c r="J479" s="1135">
        <v>1.2</v>
      </c>
      <c r="K479" s="1135" t="s">
        <v>3267</v>
      </c>
      <c r="L479" s="1135" t="s">
        <v>2007</v>
      </c>
      <c r="M479" s="1135">
        <v>75</v>
      </c>
      <c r="N479" s="1135" t="s">
        <v>1039</v>
      </c>
      <c r="O479" s="1135">
        <v>1.875</v>
      </c>
      <c r="P479" s="1135">
        <v>1.5</v>
      </c>
      <c r="Q479" s="1135" t="s">
        <v>1131</v>
      </c>
      <c r="R479" s="1135">
        <v>22</v>
      </c>
      <c r="T479" s="1135">
        <v>26.5</v>
      </c>
      <c r="U479" s="1135">
        <v>3.8</v>
      </c>
      <c r="V479" s="1135" t="s">
        <v>663</v>
      </c>
      <c r="W479" s="1135">
        <v>100</v>
      </c>
      <c r="X479" s="1135">
        <v>45</v>
      </c>
      <c r="Y479" s="1135">
        <v>1.6</v>
      </c>
      <c r="Z479" s="1135" t="s">
        <v>1354</v>
      </c>
      <c r="AA479" s="1135" t="s">
        <v>3167</v>
      </c>
      <c r="AH479" s="1135" t="s">
        <v>1921</v>
      </c>
      <c r="AM479" s="1136" t="s">
        <v>10096</v>
      </c>
      <c r="AN479" s="1136" t="s">
        <v>10097</v>
      </c>
      <c r="AO479" s="1136">
        <f t="shared" si="62"/>
        <v>650</v>
      </c>
      <c r="AP479" s="1136">
        <f t="shared" si="63"/>
        <v>1.736</v>
      </c>
      <c r="AQ479" s="1136" t="str">
        <f t="shared" si="64"/>
        <v>2-5-1S83°</v>
      </c>
      <c r="AR479" s="1136" t="str">
        <f t="shared" si="65"/>
        <v>32.5</v>
      </c>
      <c r="AS479" s="1136" t="str">
        <f t="shared" si="66"/>
        <v>172/OFF</v>
      </c>
      <c r="AT479" s="1136" t="str">
        <f t="shared" si="67"/>
        <v>2-5-1S83°</v>
      </c>
      <c r="AV479" s="1136" t="str">
        <f t="shared" si="60"/>
        <v>109.9.23</v>
      </c>
      <c r="AW479" s="1438">
        <f t="shared" si="61"/>
        <v>44097</v>
      </c>
    </row>
    <row r="480" spans="1:49">
      <c r="A480" s="1135" t="s">
        <v>3268</v>
      </c>
      <c r="B480" s="1135" t="s">
        <v>2005</v>
      </c>
      <c r="C480" s="1135">
        <v>650</v>
      </c>
      <c r="D480" s="1135">
        <v>1.736</v>
      </c>
      <c r="E480" s="1135" t="s">
        <v>15185</v>
      </c>
      <c r="F480" s="1135" t="s">
        <v>1492</v>
      </c>
      <c r="G480" s="1135">
        <v>5</v>
      </c>
      <c r="H480" s="1135" t="s">
        <v>1765</v>
      </c>
      <c r="I480" s="1135" t="s">
        <v>1206</v>
      </c>
      <c r="J480" s="1135">
        <v>1.2</v>
      </c>
      <c r="K480" s="1135" t="s">
        <v>3269</v>
      </c>
      <c r="L480" s="1135" t="s">
        <v>2007</v>
      </c>
      <c r="M480" s="1135">
        <v>75</v>
      </c>
      <c r="N480" s="1135" t="s">
        <v>1039</v>
      </c>
      <c r="O480" s="1135">
        <v>1.875</v>
      </c>
      <c r="P480" s="1135">
        <v>1.5</v>
      </c>
      <c r="Q480" s="1135">
        <v>-4</v>
      </c>
      <c r="R480" s="1135">
        <v>22</v>
      </c>
      <c r="T480" s="1135">
        <v>26.5</v>
      </c>
      <c r="U480" s="1135">
        <v>3.8</v>
      </c>
      <c r="V480" s="1135" t="s">
        <v>663</v>
      </c>
      <c r="W480" s="1135">
        <v>100</v>
      </c>
      <c r="X480" s="1135">
        <v>45</v>
      </c>
      <c r="Y480" s="1135">
        <v>1.6</v>
      </c>
      <c r="Z480" s="1135">
        <v>5</v>
      </c>
      <c r="AA480" s="1135" t="s">
        <v>3270</v>
      </c>
      <c r="AH480" s="1135" t="s">
        <v>812</v>
      </c>
      <c r="AM480" s="1136" t="s">
        <v>10098</v>
      </c>
      <c r="AN480" s="1136" t="s">
        <v>10099</v>
      </c>
      <c r="AO480" s="1136">
        <f t="shared" si="62"/>
        <v>650</v>
      </c>
      <c r="AP480" s="1136">
        <f t="shared" si="63"/>
        <v>1.736</v>
      </c>
      <c r="AQ480" s="1136" t="str">
        <f t="shared" si="64"/>
        <v>2-5-1S83°</v>
      </c>
      <c r="AR480" s="1136" t="str">
        <f t="shared" si="65"/>
        <v>32.5</v>
      </c>
      <c r="AS480" s="1136" t="str">
        <f t="shared" si="66"/>
        <v>172/OFF</v>
      </c>
      <c r="AT480" s="1136" t="str">
        <f t="shared" si="67"/>
        <v>2-5-1S83°</v>
      </c>
      <c r="AV480" s="1136" t="str">
        <f t="shared" si="60"/>
        <v>109.9.29</v>
      </c>
      <c r="AW480" s="1438">
        <f t="shared" si="61"/>
        <v>44103</v>
      </c>
    </row>
    <row r="481" spans="1:49">
      <c r="A481" s="1135" t="s">
        <v>3271</v>
      </c>
      <c r="B481" s="1135" t="s">
        <v>2005</v>
      </c>
      <c r="C481" s="1135">
        <v>650</v>
      </c>
      <c r="D481" s="1135">
        <v>1.736</v>
      </c>
      <c r="E481" s="1135" t="s">
        <v>15185</v>
      </c>
      <c r="F481" s="1135" t="s">
        <v>1492</v>
      </c>
      <c r="G481" s="1135">
        <v>5</v>
      </c>
      <c r="H481" s="1135" t="s">
        <v>2453</v>
      </c>
      <c r="I481" s="1135" t="s">
        <v>1261</v>
      </c>
      <c r="J481" s="1135">
        <v>1.2</v>
      </c>
      <c r="K481" s="1135" t="s">
        <v>3269</v>
      </c>
      <c r="L481" s="1135" t="s">
        <v>2007</v>
      </c>
      <c r="M481" s="1135">
        <v>75</v>
      </c>
      <c r="N481" s="1135" t="s">
        <v>1039</v>
      </c>
      <c r="O481" s="1135">
        <v>1.875</v>
      </c>
      <c r="P481" s="1135">
        <v>1.5</v>
      </c>
      <c r="Q481" s="1135" t="s">
        <v>1082</v>
      </c>
      <c r="R481" s="1135">
        <v>22</v>
      </c>
      <c r="T481" s="1135">
        <v>26.5</v>
      </c>
      <c r="U481" s="1135">
        <v>3.8</v>
      </c>
      <c r="V481" s="1135" t="s">
        <v>663</v>
      </c>
      <c r="W481" s="1135">
        <v>100</v>
      </c>
      <c r="X481" s="1135">
        <v>45</v>
      </c>
      <c r="Y481" s="1135">
        <v>1.6</v>
      </c>
      <c r="Z481" s="1135">
        <v>5</v>
      </c>
      <c r="AA481" s="1135" t="s">
        <v>1438</v>
      </c>
      <c r="AH481" s="1135" t="s">
        <v>1264</v>
      </c>
      <c r="AM481" s="1136" t="s">
        <v>10100</v>
      </c>
      <c r="AN481" s="1136" t="s">
        <v>10101</v>
      </c>
      <c r="AO481" s="1136">
        <f t="shared" si="62"/>
        <v>650</v>
      </c>
      <c r="AP481" s="1136">
        <f t="shared" si="63"/>
        <v>1.736</v>
      </c>
      <c r="AQ481" s="1136" t="str">
        <f t="shared" si="64"/>
        <v>2-5-1S83°</v>
      </c>
      <c r="AR481" s="1136" t="str">
        <f t="shared" si="65"/>
        <v>32.5</v>
      </c>
      <c r="AS481" s="1136" t="str">
        <f t="shared" si="66"/>
        <v>174/OFF</v>
      </c>
      <c r="AT481" s="1136" t="str">
        <f t="shared" si="67"/>
        <v>2-5-1S83°</v>
      </c>
      <c r="AV481" s="1136" t="str">
        <f t="shared" si="60"/>
        <v>109.10.7</v>
      </c>
      <c r="AW481" s="1438">
        <f t="shared" si="61"/>
        <v>44111</v>
      </c>
    </row>
    <row r="482" spans="1:49">
      <c r="A482" s="1135" t="s">
        <v>3272</v>
      </c>
      <c r="B482" s="1135" t="s">
        <v>2005</v>
      </c>
      <c r="C482" s="1135">
        <v>650</v>
      </c>
      <c r="D482" s="1135">
        <v>1.73</v>
      </c>
      <c r="E482" s="1135" t="s">
        <v>15183</v>
      </c>
      <c r="F482" s="1135" t="s">
        <v>1078</v>
      </c>
      <c r="G482" s="1135">
        <v>5</v>
      </c>
      <c r="H482" s="1135" t="s">
        <v>1155</v>
      </c>
      <c r="I482" s="1135" t="s">
        <v>126</v>
      </c>
      <c r="J482" s="1135">
        <v>1.2</v>
      </c>
      <c r="K482" s="1135" t="s">
        <v>3273</v>
      </c>
      <c r="L482" s="1135" t="s">
        <v>2007</v>
      </c>
      <c r="M482" s="1135">
        <v>75</v>
      </c>
      <c r="N482" s="1135" t="s">
        <v>1039</v>
      </c>
      <c r="O482" s="1135">
        <v>1.875</v>
      </c>
      <c r="P482" s="1135">
        <v>1.5</v>
      </c>
      <c r="Q482" s="1135">
        <v>4</v>
      </c>
      <c r="R482" s="1135">
        <v>23</v>
      </c>
      <c r="T482" s="1135">
        <v>26.5</v>
      </c>
      <c r="U482" s="1135">
        <v>3.8</v>
      </c>
      <c r="V482" s="1135" t="s">
        <v>663</v>
      </c>
      <c r="W482" s="1135">
        <v>100</v>
      </c>
      <c r="X482" s="1135">
        <v>45</v>
      </c>
      <c r="Y482" s="1135">
        <v>1.6</v>
      </c>
      <c r="Z482" s="1135">
        <v>5</v>
      </c>
      <c r="AA482" s="1135" t="s">
        <v>3274</v>
      </c>
      <c r="AH482" s="1135" t="s">
        <v>1084</v>
      </c>
      <c r="AM482" s="1136" t="s">
        <v>10102</v>
      </c>
      <c r="AN482" s="1136" t="s">
        <v>10103</v>
      </c>
      <c r="AO482" s="1136">
        <f t="shared" si="62"/>
        <v>650</v>
      </c>
      <c r="AP482" s="1136">
        <f t="shared" si="63"/>
        <v>1.73</v>
      </c>
      <c r="AQ482" s="1136" t="str">
        <f t="shared" si="64"/>
        <v>1-4-1S83°</v>
      </c>
      <c r="AR482" s="1136" t="str">
        <f t="shared" si="65"/>
        <v>30</v>
      </c>
      <c r="AS482" s="1136" t="str">
        <f t="shared" si="66"/>
        <v>255/255/OFF</v>
      </c>
      <c r="AT482" s="1136" t="str">
        <f t="shared" si="67"/>
        <v>1-4-1S83°</v>
      </c>
      <c r="AV482" s="1136" t="str">
        <f t="shared" si="60"/>
        <v>109.12.29</v>
      </c>
      <c r="AW482" s="1438">
        <f t="shared" si="61"/>
        <v>44194</v>
      </c>
    </row>
    <row r="483" spans="1:49">
      <c r="A483" s="1135" t="s">
        <v>3275</v>
      </c>
      <c r="B483" s="1135" t="s">
        <v>2005</v>
      </c>
      <c r="C483" s="1135">
        <v>700</v>
      </c>
      <c r="D483" s="1135">
        <v>1.74</v>
      </c>
      <c r="E483" s="1135" t="s">
        <v>15182</v>
      </c>
      <c r="F483" s="1135" t="s">
        <v>663</v>
      </c>
      <c r="G483" s="1135">
        <v>5</v>
      </c>
      <c r="H483" s="1135" t="s">
        <v>2030</v>
      </c>
      <c r="I483" s="1135" t="s">
        <v>126</v>
      </c>
      <c r="J483" s="1135">
        <v>1.2</v>
      </c>
      <c r="K483" s="1135" t="s">
        <v>2122</v>
      </c>
      <c r="L483" s="1135" t="s">
        <v>2007</v>
      </c>
      <c r="M483" s="1135">
        <v>75</v>
      </c>
      <c r="N483" s="1135" t="s">
        <v>1039</v>
      </c>
      <c r="O483" s="1135">
        <v>1.875</v>
      </c>
      <c r="P483" s="1135">
        <v>1.5</v>
      </c>
      <c r="Q483" s="1135">
        <v>4</v>
      </c>
      <c r="R483" s="1135">
        <v>23</v>
      </c>
      <c r="T483" s="1135">
        <v>26.5</v>
      </c>
      <c r="U483" s="1135">
        <v>3.8</v>
      </c>
      <c r="V483" s="1135" t="s">
        <v>663</v>
      </c>
      <c r="W483" s="1135">
        <v>100</v>
      </c>
      <c r="X483" s="1135">
        <v>45</v>
      </c>
      <c r="Y483" s="1135">
        <v>1.6</v>
      </c>
      <c r="Z483" s="1135">
        <v>5</v>
      </c>
      <c r="AA483" s="1135" t="s">
        <v>3276</v>
      </c>
      <c r="AH483" s="1135" t="s">
        <v>2930</v>
      </c>
      <c r="AM483" s="1136" t="s">
        <v>10104</v>
      </c>
      <c r="AN483" s="1136" t="s">
        <v>10105</v>
      </c>
      <c r="AO483" s="1136">
        <f t="shared" si="62"/>
        <v>700</v>
      </c>
      <c r="AP483" s="1136">
        <f t="shared" si="63"/>
        <v>1.74</v>
      </c>
      <c r="AQ483" s="1136" t="str">
        <f t="shared" si="64"/>
        <v>1-4-1S85°</v>
      </c>
      <c r="AR483" s="1136" t="str">
        <f t="shared" si="65"/>
        <v>NA</v>
      </c>
      <c r="AS483" s="1136" t="str">
        <f t="shared" si="66"/>
        <v>175/OFF</v>
      </c>
      <c r="AT483" s="1136" t="str">
        <f t="shared" si="67"/>
        <v>1-4-1S85°</v>
      </c>
      <c r="AV483" s="1136" t="str">
        <f t="shared" si="60"/>
        <v>110.10.4</v>
      </c>
      <c r="AW483" s="1438">
        <f t="shared" si="61"/>
        <v>44473</v>
      </c>
    </row>
    <row r="484" spans="1:49">
      <c r="A484" s="1135" t="s">
        <v>3277</v>
      </c>
      <c r="B484" s="1135" t="s">
        <v>1877</v>
      </c>
      <c r="C484" s="1135">
        <v>500</v>
      </c>
      <c r="D484" s="1135">
        <v>1.6850000000000001</v>
      </c>
      <c r="E484" s="1135" t="s">
        <v>15183</v>
      </c>
      <c r="F484" s="1135" t="s">
        <v>2095</v>
      </c>
      <c r="G484" s="1135" t="s">
        <v>1878</v>
      </c>
      <c r="H484" s="1135" t="s">
        <v>1249</v>
      </c>
      <c r="I484" s="1135" t="s">
        <v>126</v>
      </c>
      <c r="J484" s="1135">
        <v>0.3</v>
      </c>
      <c r="K484" s="1135" t="s">
        <v>3278</v>
      </c>
      <c r="L484" s="1135" t="s">
        <v>1881</v>
      </c>
      <c r="M484" s="1135">
        <v>76.099999999999994</v>
      </c>
      <c r="N484" s="1135" t="s">
        <v>1039</v>
      </c>
      <c r="O484" s="1135">
        <v>1.9024999999999999</v>
      </c>
      <c r="P484" s="1135">
        <v>1.522</v>
      </c>
      <c r="Q484" s="1135">
        <v>4</v>
      </c>
      <c r="R484" s="1135">
        <v>21</v>
      </c>
      <c r="T484" s="1135">
        <v>13</v>
      </c>
      <c r="U484" s="1135">
        <v>4</v>
      </c>
      <c r="V484" s="1135" t="s">
        <v>663</v>
      </c>
      <c r="W484" s="1135">
        <v>30</v>
      </c>
      <c r="X484" s="1135">
        <v>10</v>
      </c>
      <c r="Y484" s="1135">
        <v>2.5</v>
      </c>
      <c r="Z484" s="1135">
        <v>2</v>
      </c>
      <c r="AA484" s="1135" t="s">
        <v>3279</v>
      </c>
      <c r="AH484" s="1135" t="s">
        <v>633</v>
      </c>
      <c r="AM484" s="1136" t="s">
        <v>10106</v>
      </c>
      <c r="AN484" s="1136" t="s">
        <v>10107</v>
      </c>
      <c r="AO484" s="1136">
        <f t="shared" si="62"/>
        <v>500</v>
      </c>
      <c r="AP484" s="1136">
        <f t="shared" si="63"/>
        <v>1.6850000000000001</v>
      </c>
      <c r="AQ484" s="1136" t="str">
        <f t="shared" si="64"/>
        <v>1-4-1S83°</v>
      </c>
      <c r="AR484" s="1136" t="str">
        <f t="shared" si="65"/>
        <v>29.9</v>
      </c>
      <c r="AS484" s="1136" t="str">
        <f t="shared" si="66"/>
        <v>215/215/OFF</v>
      </c>
      <c r="AT484" s="1136" t="str">
        <f t="shared" si="67"/>
        <v>1-4-1S83°</v>
      </c>
      <c r="AV484" s="1136" t="str">
        <f t="shared" si="60"/>
        <v>111.9.21</v>
      </c>
      <c r="AW484" s="1438">
        <f t="shared" si="61"/>
        <v>44825</v>
      </c>
    </row>
    <row r="485" spans="1:49">
      <c r="A485" s="1135" t="s">
        <v>3280</v>
      </c>
      <c r="B485" s="1135" t="s">
        <v>2393</v>
      </c>
      <c r="C485" s="1135">
        <v>600</v>
      </c>
      <c r="D485" s="1135">
        <v>1.7</v>
      </c>
      <c r="E485" s="1135" t="s">
        <v>15183</v>
      </c>
      <c r="F485" s="1135" t="s">
        <v>1078</v>
      </c>
      <c r="G485" s="1135" t="s">
        <v>1034</v>
      </c>
      <c r="H485" s="1135" t="s">
        <v>1887</v>
      </c>
      <c r="I485" s="1135" t="s">
        <v>126</v>
      </c>
      <c r="J485" s="1135">
        <v>0.8</v>
      </c>
      <c r="K485" s="1135" t="s">
        <v>2394</v>
      </c>
      <c r="L485" s="1135" t="s">
        <v>2395</v>
      </c>
      <c r="M485" s="1135">
        <v>73.5</v>
      </c>
      <c r="N485" s="1135" t="s">
        <v>1039</v>
      </c>
      <c r="O485" s="1135">
        <v>1.8375000000000001</v>
      </c>
      <c r="P485" s="1135">
        <v>1.47</v>
      </c>
      <c r="Q485" s="1135">
        <v>3.5</v>
      </c>
      <c r="R485" s="1135">
        <v>21.5</v>
      </c>
      <c r="T485" s="1135">
        <v>21</v>
      </c>
      <c r="U485" s="1135">
        <v>3.2</v>
      </c>
      <c r="V485" s="1135" t="s">
        <v>663</v>
      </c>
      <c r="W485" s="1135">
        <v>100</v>
      </c>
      <c r="X485" s="1135">
        <v>50</v>
      </c>
      <c r="Y485" s="1135">
        <v>2.5</v>
      </c>
      <c r="Z485" s="1135" t="s">
        <v>1861</v>
      </c>
      <c r="AA485" s="1135" t="s">
        <v>3281</v>
      </c>
      <c r="AH485" s="1135" t="s">
        <v>1682</v>
      </c>
      <c r="AM485" s="1136" t="s">
        <v>10108</v>
      </c>
      <c r="AN485" s="1136" t="s">
        <v>10109</v>
      </c>
      <c r="AO485" s="1136">
        <f t="shared" si="62"/>
        <v>600</v>
      </c>
      <c r="AP485" s="1136">
        <f t="shared" si="63"/>
        <v>1.7</v>
      </c>
      <c r="AQ485" s="1136" t="str">
        <f t="shared" si="64"/>
        <v>1-4-1S83°</v>
      </c>
      <c r="AR485" s="1136" t="str">
        <f t="shared" si="65"/>
        <v>30</v>
      </c>
      <c r="AS485" s="1136" t="str">
        <f t="shared" si="66"/>
        <v>270/270/OFF</v>
      </c>
      <c r="AT485" s="1136" t="str">
        <f t="shared" si="67"/>
        <v>1-4-1S83°</v>
      </c>
      <c r="AV485" s="1136" t="str">
        <f t="shared" si="60"/>
        <v>111.9.28</v>
      </c>
      <c r="AW485" s="1438">
        <f t="shared" si="61"/>
        <v>44832</v>
      </c>
    </row>
    <row r="486" spans="1:49">
      <c r="A486" s="1135" t="s">
        <v>3282</v>
      </c>
      <c r="B486" s="1135" t="s">
        <v>2005</v>
      </c>
      <c r="C486" s="1135">
        <v>700</v>
      </c>
      <c r="D486" s="1135">
        <v>1.75</v>
      </c>
      <c r="E486" s="1135" t="s">
        <v>15184</v>
      </c>
      <c r="F486" s="1135" t="s">
        <v>663</v>
      </c>
      <c r="G486" s="1135">
        <v>5</v>
      </c>
      <c r="H486" s="1135" t="s">
        <v>2030</v>
      </c>
      <c r="I486" s="1135" t="s">
        <v>126</v>
      </c>
      <c r="J486" s="1135">
        <v>1.2</v>
      </c>
      <c r="K486" s="1135" t="s">
        <v>3283</v>
      </c>
      <c r="L486" s="1135" t="s">
        <v>2007</v>
      </c>
      <c r="M486" s="1135">
        <v>75</v>
      </c>
      <c r="N486" s="1135" t="s">
        <v>1039</v>
      </c>
      <c r="O486" s="1135">
        <v>1.875</v>
      </c>
      <c r="P486" s="1135">
        <v>1.5</v>
      </c>
      <c r="Q486" s="1135">
        <v>4</v>
      </c>
      <c r="R486" s="1135">
        <v>23</v>
      </c>
      <c r="T486" s="1135">
        <v>26.5</v>
      </c>
      <c r="U486" s="1135">
        <v>3.8</v>
      </c>
      <c r="V486" s="1135" t="s">
        <v>663</v>
      </c>
      <c r="W486" s="1135">
        <v>100</v>
      </c>
      <c r="X486" s="1135">
        <v>45</v>
      </c>
      <c r="Y486" s="1135">
        <v>1.6</v>
      </c>
      <c r="Z486" s="1135">
        <v>5</v>
      </c>
      <c r="AA486" s="1135" t="s">
        <v>3281</v>
      </c>
      <c r="AH486" s="1135" t="s">
        <v>2930</v>
      </c>
      <c r="AM486" s="1136" t="s">
        <v>10110</v>
      </c>
      <c r="AN486" s="1136" t="s">
        <v>10111</v>
      </c>
      <c r="AO486" s="1136">
        <f t="shared" si="62"/>
        <v>700</v>
      </c>
      <c r="AP486" s="1136">
        <f t="shared" si="63"/>
        <v>1.75</v>
      </c>
      <c r="AQ486" s="1136" t="str">
        <f t="shared" si="64"/>
        <v>1-5-1S85°</v>
      </c>
      <c r="AR486" s="1136" t="str">
        <f t="shared" si="65"/>
        <v>NA</v>
      </c>
      <c r="AS486" s="1136" t="str">
        <f t="shared" si="66"/>
        <v>175/OFF</v>
      </c>
      <c r="AT486" s="1136" t="str">
        <f t="shared" si="67"/>
        <v>1-5-1S85°</v>
      </c>
      <c r="AV486" s="1136" t="str">
        <f t="shared" si="60"/>
        <v>111.9.28</v>
      </c>
      <c r="AW486" s="1438">
        <f t="shared" si="61"/>
        <v>44832</v>
      </c>
    </row>
    <row r="487" spans="1:49">
      <c r="A487" s="1135" t="s">
        <v>3284</v>
      </c>
      <c r="B487" s="1135" t="s">
        <v>631</v>
      </c>
      <c r="C487" s="1135">
        <v>500</v>
      </c>
      <c r="D487" s="1135">
        <v>1.67</v>
      </c>
      <c r="E487" s="1135" t="s">
        <v>15185</v>
      </c>
      <c r="F487" s="1135" t="s">
        <v>1078</v>
      </c>
      <c r="G487" s="1135" t="s">
        <v>1034</v>
      </c>
      <c r="H487" s="1135" t="s">
        <v>1357</v>
      </c>
      <c r="I487" s="1135" t="s">
        <v>1206</v>
      </c>
      <c r="J487" s="1135">
        <v>1.1000000000000001</v>
      </c>
      <c r="K487" s="1135" t="s">
        <v>3285</v>
      </c>
      <c r="L487" s="1135" t="s">
        <v>2126</v>
      </c>
      <c r="M487" s="1135">
        <v>76.7</v>
      </c>
      <c r="N487" s="1135" t="s">
        <v>1039</v>
      </c>
      <c r="O487" s="1135">
        <v>1.9175000000000002</v>
      </c>
      <c r="P487" s="1135">
        <v>1.534</v>
      </c>
      <c r="Q487" s="1135">
        <v>4</v>
      </c>
      <c r="R487" s="1135">
        <v>23.5</v>
      </c>
      <c r="T487" s="1135">
        <v>20.7</v>
      </c>
      <c r="U487" s="1135">
        <v>4</v>
      </c>
      <c r="V487" s="1135" t="s">
        <v>663</v>
      </c>
      <c r="W487" s="1135">
        <v>120</v>
      </c>
      <c r="X487" s="1135">
        <v>80</v>
      </c>
      <c r="Y487" s="1135">
        <v>1</v>
      </c>
      <c r="Z487" s="1135">
        <v>5</v>
      </c>
      <c r="AA487" s="1135" t="s">
        <v>3286</v>
      </c>
      <c r="AH487" s="1135" t="s">
        <v>3287</v>
      </c>
      <c r="AM487" s="1136" t="s">
        <v>10112</v>
      </c>
      <c r="AN487" s="1136" t="s">
        <v>10113</v>
      </c>
      <c r="AO487" s="1136">
        <f t="shared" si="62"/>
        <v>500</v>
      </c>
      <c r="AP487" s="1136">
        <f t="shared" si="63"/>
        <v>1.67</v>
      </c>
      <c r="AQ487" s="1136" t="str">
        <f t="shared" si="64"/>
        <v>2-5-1S83°</v>
      </c>
      <c r="AR487" s="1136" t="str">
        <f t="shared" si="65"/>
        <v>30</v>
      </c>
      <c r="AS487" s="1136" t="str">
        <f t="shared" si="66"/>
        <v>163/OFF</v>
      </c>
      <c r="AT487" s="1136" t="str">
        <f t="shared" si="67"/>
        <v>2-5-1S83°</v>
      </c>
      <c r="AV487" s="1136" t="str">
        <f t="shared" si="60"/>
        <v>111.10.4</v>
      </c>
      <c r="AW487" s="1438">
        <f t="shared" si="61"/>
        <v>44838</v>
      </c>
    </row>
    <row r="488" spans="1:49">
      <c r="A488" s="1135" t="s">
        <v>3288</v>
      </c>
      <c r="B488" s="1135" t="s">
        <v>1909</v>
      </c>
      <c r="C488" s="1135">
        <v>650</v>
      </c>
      <c r="D488" s="1135">
        <v>1.69</v>
      </c>
      <c r="E488" s="1135" t="s">
        <v>15192</v>
      </c>
      <c r="F488" s="1135" t="s">
        <v>1048</v>
      </c>
      <c r="G488" s="1135" t="s">
        <v>1861</v>
      </c>
      <c r="H488" s="1135" t="s">
        <v>1049</v>
      </c>
      <c r="I488" s="1135" t="s">
        <v>126</v>
      </c>
      <c r="J488" s="1135">
        <v>1</v>
      </c>
      <c r="K488" s="1135" t="s">
        <v>2446</v>
      </c>
      <c r="L488" s="1135" t="s">
        <v>2303</v>
      </c>
      <c r="M488" s="1135">
        <v>75.099999999999994</v>
      </c>
      <c r="N488" s="1135" t="s">
        <v>1039</v>
      </c>
      <c r="O488" s="1135">
        <v>1.8774999999999999</v>
      </c>
      <c r="P488" s="1135">
        <v>1.502</v>
      </c>
      <c r="Q488" s="1135">
        <v>4</v>
      </c>
      <c r="R488" s="1135">
        <v>19</v>
      </c>
      <c r="T488" s="1135">
        <v>21</v>
      </c>
      <c r="U488" s="1135">
        <v>3.5</v>
      </c>
      <c r="V488" s="1135" t="s">
        <v>663</v>
      </c>
      <c r="W488" s="1135">
        <v>110</v>
      </c>
      <c r="X488" s="1135">
        <v>65</v>
      </c>
      <c r="Y488" s="1135">
        <v>1.6</v>
      </c>
      <c r="Z488" s="1135">
        <v>4</v>
      </c>
      <c r="AA488" s="1135" t="s">
        <v>3289</v>
      </c>
      <c r="AB488" s="1135" t="s">
        <v>1075</v>
      </c>
      <c r="AH488" s="1135" t="s">
        <v>944</v>
      </c>
      <c r="AM488" s="1136" t="s">
        <v>10114</v>
      </c>
      <c r="AN488" s="1136" t="s">
        <v>10115</v>
      </c>
      <c r="AO488" s="1136">
        <f t="shared" si="62"/>
        <v>650</v>
      </c>
      <c r="AP488" s="1136">
        <f t="shared" si="63"/>
        <v>1.69</v>
      </c>
      <c r="AQ488" s="1136" t="str">
        <f t="shared" si="64"/>
        <v>1-4-1S91°</v>
      </c>
      <c r="AR488" s="1136" t="str">
        <f t="shared" si="65"/>
        <v>31</v>
      </c>
      <c r="AS488" s="1136" t="str">
        <f t="shared" si="66"/>
        <v>260/260/OFF</v>
      </c>
      <c r="AT488" s="1136" t="str">
        <f t="shared" si="67"/>
        <v>1-4-1S91°</v>
      </c>
      <c r="AV488" s="1136" t="str">
        <f t="shared" si="60"/>
        <v>111.10.5改標日</v>
      </c>
      <c r="AW488" s="1438" t="e">
        <f t="shared" si="61"/>
        <v>#VALUE!</v>
      </c>
    </row>
    <row r="489" spans="1:49">
      <c r="A489" s="1135" t="s">
        <v>3290</v>
      </c>
      <c r="B489" s="1135" t="s">
        <v>455</v>
      </c>
      <c r="C489" s="1135">
        <v>650</v>
      </c>
      <c r="D489" s="1135">
        <v>1.6950000000000001</v>
      </c>
      <c r="E489" s="1135" t="s">
        <v>15184</v>
      </c>
      <c r="F489" s="1135" t="s">
        <v>663</v>
      </c>
      <c r="G489" s="1135" t="s">
        <v>1861</v>
      </c>
      <c r="H489" s="1135" t="s">
        <v>3291</v>
      </c>
      <c r="I489" s="1135" t="s">
        <v>126</v>
      </c>
      <c r="J489" s="1135">
        <v>1.3</v>
      </c>
      <c r="K489" s="1135" t="s">
        <v>2403</v>
      </c>
      <c r="L489" s="1135" t="s">
        <v>1870</v>
      </c>
      <c r="M489" s="1135">
        <v>77</v>
      </c>
      <c r="N489" s="1135" t="s">
        <v>1039</v>
      </c>
      <c r="O489" s="1135">
        <v>1.925</v>
      </c>
      <c r="P489" s="1135">
        <v>1.54</v>
      </c>
      <c r="Q489" s="1135">
        <v>4.2</v>
      </c>
      <c r="R489" s="1135">
        <v>24</v>
      </c>
      <c r="T489" s="1135">
        <v>9</v>
      </c>
      <c r="U489" s="1135">
        <v>2.2000000000000002</v>
      </c>
      <c r="V489" s="1135" t="s">
        <v>663</v>
      </c>
      <c r="W489" s="1135">
        <v>110</v>
      </c>
      <c r="X489" s="1135" t="s">
        <v>1224</v>
      </c>
      <c r="Y489" s="1135">
        <v>2.1</v>
      </c>
      <c r="Z489" s="1135">
        <v>2.5</v>
      </c>
      <c r="AA489" s="1135" t="s">
        <v>3292</v>
      </c>
      <c r="AB489" s="1135" t="s">
        <v>1075</v>
      </c>
      <c r="AH489" s="1135" t="s">
        <v>3293</v>
      </c>
      <c r="AM489" s="1136" t="s">
        <v>10116</v>
      </c>
      <c r="AN489" s="1136" t="s">
        <v>10117</v>
      </c>
      <c r="AO489" s="1136">
        <f t="shared" si="62"/>
        <v>650</v>
      </c>
      <c r="AP489" s="1136">
        <f t="shared" si="63"/>
        <v>1.6950000000000001</v>
      </c>
      <c r="AQ489" s="1136" t="str">
        <f t="shared" si="64"/>
        <v>1-5-1S85°</v>
      </c>
      <c r="AR489" s="1136" t="str">
        <f t="shared" si="65"/>
        <v>NA</v>
      </c>
      <c r="AS489" s="1136" t="str">
        <f t="shared" si="66"/>
        <v>175/165</v>
      </c>
      <c r="AT489" s="1136" t="str">
        <f t="shared" si="67"/>
        <v>1-5-1S85°</v>
      </c>
      <c r="AV489" s="1136" t="str">
        <f t="shared" si="60"/>
        <v>111.10.6</v>
      </c>
      <c r="AW489" s="1438">
        <f t="shared" si="61"/>
        <v>44840</v>
      </c>
    </row>
    <row r="490" spans="1:49">
      <c r="A490" s="1135" t="s">
        <v>3294</v>
      </c>
      <c r="B490" s="1135" t="s">
        <v>3295</v>
      </c>
      <c r="C490" s="1135">
        <v>450</v>
      </c>
      <c r="D490" s="1135">
        <v>1.73</v>
      </c>
      <c r="E490" s="1135" t="s">
        <v>15183</v>
      </c>
      <c r="F490" s="1135" t="s">
        <v>1048</v>
      </c>
      <c r="G490" s="1135" t="s">
        <v>1110</v>
      </c>
      <c r="H490" s="1135" t="s">
        <v>1368</v>
      </c>
      <c r="I490" s="1135" t="s">
        <v>1036</v>
      </c>
      <c r="J490" s="1135">
        <v>1.2</v>
      </c>
      <c r="K490" s="1135" t="s">
        <v>3296</v>
      </c>
      <c r="L490" s="1135" t="s">
        <v>3297</v>
      </c>
      <c r="M490" s="1135">
        <v>72.5</v>
      </c>
      <c r="N490" s="1135" t="s">
        <v>1039</v>
      </c>
      <c r="O490" s="1135">
        <v>1.8125</v>
      </c>
      <c r="P490" s="1135">
        <v>1.45</v>
      </c>
      <c r="Q490" s="1135">
        <v>3.5</v>
      </c>
      <c r="R490" s="1135">
        <v>23.5</v>
      </c>
      <c r="T490" s="1135">
        <v>14.5</v>
      </c>
      <c r="U490" s="1135">
        <v>3.9</v>
      </c>
      <c r="V490" s="1135" t="s">
        <v>663</v>
      </c>
      <c r="W490" s="1135">
        <v>165</v>
      </c>
      <c r="X490" s="1135">
        <v>80</v>
      </c>
      <c r="Y490" s="1135">
        <v>2.5</v>
      </c>
      <c r="Z490" s="1135">
        <v>4.5</v>
      </c>
      <c r="AA490" s="1135" t="s">
        <v>3298</v>
      </c>
      <c r="AH490" s="1135" t="s">
        <v>1694</v>
      </c>
      <c r="AM490" s="1136" t="s">
        <v>10118</v>
      </c>
      <c r="AN490" s="1136" t="s">
        <v>10119</v>
      </c>
      <c r="AO490" s="1136">
        <f t="shared" si="62"/>
        <v>450</v>
      </c>
      <c r="AP490" s="1136">
        <f t="shared" si="63"/>
        <v>1.73</v>
      </c>
      <c r="AQ490" s="1136" t="str">
        <f t="shared" si="64"/>
        <v>1-4-1S83°</v>
      </c>
      <c r="AR490" s="1136" t="str">
        <f t="shared" si="65"/>
        <v>31</v>
      </c>
      <c r="AS490" s="1136" t="str">
        <f t="shared" si="66"/>
        <v>210/210/OFF</v>
      </c>
      <c r="AT490" s="1136" t="str">
        <f t="shared" si="67"/>
        <v>1-4-1S83°</v>
      </c>
      <c r="AV490" s="1136" t="str">
        <f t="shared" si="60"/>
        <v>111.10.7</v>
      </c>
      <c r="AW490" s="1438">
        <f t="shared" si="61"/>
        <v>44841</v>
      </c>
    </row>
    <row r="491" spans="1:49">
      <c r="A491" s="1135" t="s">
        <v>3299</v>
      </c>
      <c r="B491" s="1135" t="s">
        <v>455</v>
      </c>
      <c r="C491" s="1135" t="s">
        <v>3300</v>
      </c>
      <c r="D491" s="1135">
        <v>1.7</v>
      </c>
      <c r="E491" s="1135" t="s">
        <v>15182</v>
      </c>
      <c r="F491" s="1135" t="s">
        <v>663</v>
      </c>
      <c r="G491" s="1135" t="s">
        <v>1861</v>
      </c>
      <c r="H491" s="1135" t="s">
        <v>2453</v>
      </c>
      <c r="I491" s="1135" t="s">
        <v>126</v>
      </c>
      <c r="J491" s="1135">
        <v>0.9</v>
      </c>
      <c r="K491" s="1135" t="s">
        <v>3301</v>
      </c>
      <c r="L491" s="1135" t="s">
        <v>1870</v>
      </c>
      <c r="M491" s="1135">
        <v>74.8</v>
      </c>
      <c r="N491" s="1135" t="s">
        <v>1039</v>
      </c>
      <c r="O491" s="1135">
        <v>1.87</v>
      </c>
      <c r="P491" s="1135">
        <v>1.496</v>
      </c>
      <c r="Q491" s="1135">
        <v>3.5</v>
      </c>
      <c r="R491" s="1135">
        <v>21.5</v>
      </c>
      <c r="T491" s="1135">
        <v>18.600000000000001</v>
      </c>
      <c r="U491" s="1135">
        <v>3.5</v>
      </c>
      <c r="V491" s="1135" t="s">
        <v>663</v>
      </c>
      <c r="W491" s="1135">
        <v>105</v>
      </c>
      <c r="X491" s="1135">
        <v>80</v>
      </c>
      <c r="Y491" s="1135">
        <v>2</v>
      </c>
      <c r="Z491" s="1135">
        <v>4.5</v>
      </c>
      <c r="AA491" s="1135" t="s">
        <v>3302</v>
      </c>
      <c r="AB491" s="1135" t="s">
        <v>1614</v>
      </c>
      <c r="AH491" s="1135" t="s">
        <v>1272</v>
      </c>
      <c r="AM491" s="1136" t="s">
        <v>10120</v>
      </c>
      <c r="AN491" s="1136" t="s">
        <v>10121</v>
      </c>
      <c r="AO491" s="1136" t="str">
        <f t="shared" si="62"/>
        <v>600↑650-12/5</v>
      </c>
      <c r="AP491" s="1136">
        <f t="shared" si="63"/>
        <v>1.7</v>
      </c>
      <c r="AQ491" s="1136" t="str">
        <f t="shared" si="64"/>
        <v>1-4-1S85°</v>
      </c>
      <c r="AR491" s="1136" t="str">
        <f t="shared" si="65"/>
        <v>NA</v>
      </c>
      <c r="AS491" s="1136" t="str">
        <f t="shared" si="66"/>
        <v>174/OFF</v>
      </c>
      <c r="AT491" s="1136" t="str">
        <f t="shared" si="67"/>
        <v>1-4-1S85°</v>
      </c>
      <c r="AV491" s="1136" t="str">
        <f t="shared" si="60"/>
        <v>111.10.11</v>
      </c>
      <c r="AW491" s="1438">
        <f t="shared" si="61"/>
        <v>44845</v>
      </c>
    </row>
    <row r="492" spans="1:49">
      <c r="A492" s="1135" t="s">
        <v>3303</v>
      </c>
      <c r="B492" s="1135" t="s">
        <v>799</v>
      </c>
      <c r="C492" s="1135">
        <v>700</v>
      </c>
      <c r="D492" s="1135">
        <v>1.75</v>
      </c>
      <c r="E492" s="1135" t="s">
        <v>15184</v>
      </c>
      <c r="F492" s="1135" t="s">
        <v>663</v>
      </c>
      <c r="G492" s="1135">
        <v>5</v>
      </c>
      <c r="H492" s="1135" t="s">
        <v>2030</v>
      </c>
      <c r="I492" s="1135" t="s">
        <v>126</v>
      </c>
      <c r="J492" s="1135">
        <v>1.2</v>
      </c>
      <c r="K492" s="1135" t="s">
        <v>3283</v>
      </c>
      <c r="L492" s="1135" t="s">
        <v>2007</v>
      </c>
      <c r="M492" s="1135">
        <v>75</v>
      </c>
      <c r="N492" s="1135" t="s">
        <v>1039</v>
      </c>
      <c r="O492" s="1135">
        <v>1.875</v>
      </c>
      <c r="P492" s="1135">
        <v>1.5</v>
      </c>
      <c r="Q492" s="1135">
        <v>4</v>
      </c>
      <c r="R492" s="1135">
        <v>23</v>
      </c>
      <c r="T492" s="1135">
        <v>26.5</v>
      </c>
      <c r="U492" s="1135">
        <v>3.8</v>
      </c>
      <c r="V492" s="1135" t="s">
        <v>663</v>
      </c>
      <c r="W492" s="1135">
        <v>100</v>
      </c>
      <c r="X492" s="1135">
        <v>45</v>
      </c>
      <c r="Y492" s="1135">
        <v>1.6</v>
      </c>
      <c r="Z492" s="1135">
        <v>5</v>
      </c>
      <c r="AA492" s="1135" t="s">
        <v>3302</v>
      </c>
      <c r="AH492" s="1135" t="s">
        <v>1117</v>
      </c>
      <c r="AM492" s="1136" t="s">
        <v>10122</v>
      </c>
      <c r="AN492" s="1136" t="s">
        <v>10123</v>
      </c>
      <c r="AO492" s="1136">
        <f t="shared" si="62"/>
        <v>700</v>
      </c>
      <c r="AP492" s="1136">
        <f t="shared" si="63"/>
        <v>1.75</v>
      </c>
      <c r="AQ492" s="1136" t="str">
        <f t="shared" si="64"/>
        <v>1-5-1S85°</v>
      </c>
      <c r="AR492" s="1136" t="str">
        <f t="shared" si="65"/>
        <v>NA</v>
      </c>
      <c r="AS492" s="1136" t="str">
        <f t="shared" si="66"/>
        <v>175/OFF</v>
      </c>
      <c r="AT492" s="1136" t="str">
        <f t="shared" si="67"/>
        <v>1-5-1S85°</v>
      </c>
      <c r="AV492" s="1136" t="str">
        <f t="shared" si="60"/>
        <v>111.10.11</v>
      </c>
      <c r="AW492" s="1438">
        <f t="shared" si="61"/>
        <v>44845</v>
      </c>
    </row>
    <row r="493" spans="1:49">
      <c r="A493" s="1135" t="s">
        <v>3304</v>
      </c>
      <c r="B493" s="1135" t="s">
        <v>1909</v>
      </c>
      <c r="C493" s="1135">
        <v>650</v>
      </c>
      <c r="D493" s="1135">
        <v>1.72</v>
      </c>
      <c r="E493" s="1135" t="s">
        <v>15196</v>
      </c>
      <c r="F493" s="1135" t="s">
        <v>1048</v>
      </c>
      <c r="G493" s="1135" t="s">
        <v>1861</v>
      </c>
      <c r="H493" s="1135" t="s">
        <v>1260</v>
      </c>
      <c r="I493" s="1135" t="s">
        <v>1206</v>
      </c>
      <c r="J493" s="1135">
        <v>1</v>
      </c>
      <c r="K493" s="1135" t="s">
        <v>3222</v>
      </c>
      <c r="L493" s="1135" t="s">
        <v>1911</v>
      </c>
      <c r="M493" s="1135">
        <v>75.099999999999994</v>
      </c>
      <c r="N493" s="1135" t="s">
        <v>1039</v>
      </c>
      <c r="O493" s="1135">
        <v>1.8774999999999999</v>
      </c>
      <c r="P493" s="1135">
        <v>1.502</v>
      </c>
      <c r="Q493" s="1135">
        <v>4</v>
      </c>
      <c r="R493" s="1135">
        <v>19</v>
      </c>
      <c r="T493" s="1135">
        <v>21</v>
      </c>
      <c r="U493" s="1135">
        <v>3.5</v>
      </c>
      <c r="V493" s="1135" t="s">
        <v>663</v>
      </c>
      <c r="W493" s="1135">
        <v>110</v>
      </c>
      <c r="X493" s="1135" t="s">
        <v>2744</v>
      </c>
      <c r="Y493" s="1135">
        <v>1.6</v>
      </c>
      <c r="Z493" s="1135">
        <v>4</v>
      </c>
      <c r="AA493" s="1135" t="s">
        <v>3305</v>
      </c>
      <c r="AB493" s="1135" t="s">
        <v>1075</v>
      </c>
      <c r="AH493" s="1135" t="s">
        <v>746</v>
      </c>
      <c r="AM493" s="1136" t="s">
        <v>10124</v>
      </c>
      <c r="AN493" s="1136" t="s">
        <v>10125</v>
      </c>
      <c r="AO493" s="1136">
        <f t="shared" si="62"/>
        <v>650</v>
      </c>
      <c r="AP493" s="1136">
        <f t="shared" si="63"/>
        <v>1.72</v>
      </c>
      <c r="AQ493" s="1136" t="str">
        <f t="shared" si="64"/>
        <v>2-6-1S83°</v>
      </c>
      <c r="AR493" s="1136" t="str">
        <f t="shared" si="65"/>
        <v>31</v>
      </c>
      <c r="AS493" s="1136" t="str">
        <f t="shared" si="66"/>
        <v>170/OFF</v>
      </c>
      <c r="AT493" s="1136" t="str">
        <f t="shared" si="67"/>
        <v>2-6-1S83°</v>
      </c>
      <c r="AV493" s="1136" t="str">
        <f t="shared" si="60"/>
        <v>111.10.13</v>
      </c>
      <c r="AW493" s="1438">
        <f t="shared" si="61"/>
        <v>44847</v>
      </c>
    </row>
    <row r="494" spans="1:49">
      <c r="A494" s="1135" t="s">
        <v>3306</v>
      </c>
      <c r="B494" s="1135" t="s">
        <v>874</v>
      </c>
      <c r="C494" s="1135">
        <v>650</v>
      </c>
      <c r="D494" s="1135">
        <v>1.8</v>
      </c>
      <c r="E494" s="1135" t="s">
        <v>15189</v>
      </c>
      <c r="F494" s="1135" t="s">
        <v>1078</v>
      </c>
      <c r="G494" s="1135" t="s">
        <v>1034</v>
      </c>
      <c r="H494" s="1135" t="s">
        <v>1384</v>
      </c>
      <c r="I494" s="1135" t="s">
        <v>126</v>
      </c>
      <c r="J494" s="1135">
        <v>1.4</v>
      </c>
      <c r="K494" s="1135" t="s">
        <v>2470</v>
      </c>
      <c r="L494" s="1135" t="s">
        <v>1874</v>
      </c>
      <c r="M494" s="1135">
        <v>75.400000000000006</v>
      </c>
      <c r="N494" s="1135" t="s">
        <v>1039</v>
      </c>
      <c r="O494" s="1135">
        <v>1.8850000000000002</v>
      </c>
      <c r="P494" s="1135">
        <v>1.5080000000000002</v>
      </c>
      <c r="Q494" s="1135">
        <v>3</v>
      </c>
      <c r="R494" s="1135">
        <v>24</v>
      </c>
      <c r="T494" s="1135">
        <v>18</v>
      </c>
      <c r="U494" s="1135">
        <v>6</v>
      </c>
      <c r="V494" s="1135" t="s">
        <v>663</v>
      </c>
      <c r="W494" s="1135">
        <v>120</v>
      </c>
      <c r="X494" s="1135">
        <v>80</v>
      </c>
      <c r="Y494" s="1135">
        <v>2</v>
      </c>
      <c r="Z494" s="1135">
        <v>6</v>
      </c>
      <c r="AA494" s="1135" t="s">
        <v>3305</v>
      </c>
      <c r="AH494" s="1135" t="s">
        <v>3307</v>
      </c>
      <c r="AM494" s="1136" t="s">
        <v>10126</v>
      </c>
      <c r="AN494" s="1136" t="s">
        <v>10127</v>
      </c>
      <c r="AO494" s="1136">
        <f t="shared" si="62"/>
        <v>650</v>
      </c>
      <c r="AP494" s="1136">
        <f t="shared" si="63"/>
        <v>1.8</v>
      </c>
      <c r="AQ494" s="1136" t="str">
        <f t="shared" si="64"/>
        <v>1-5-1S83°</v>
      </c>
      <c r="AR494" s="1136" t="str">
        <f t="shared" si="65"/>
        <v>30</v>
      </c>
      <c r="AS494" s="1136" t="str">
        <f t="shared" si="66"/>
        <v>220/220/OFF</v>
      </c>
      <c r="AT494" s="1136" t="str">
        <f t="shared" si="67"/>
        <v>1-5-1S83°</v>
      </c>
      <c r="AV494" s="1136" t="str">
        <f t="shared" si="60"/>
        <v>111.10.13</v>
      </c>
      <c r="AW494" s="1438">
        <f t="shared" si="61"/>
        <v>44847</v>
      </c>
    </row>
    <row r="495" spans="1:49">
      <c r="A495" s="1135" t="s">
        <v>3308</v>
      </c>
      <c r="B495" s="1135" t="s">
        <v>1877</v>
      </c>
      <c r="C495" s="1135">
        <v>500</v>
      </c>
      <c r="D495" s="1135">
        <v>1.675</v>
      </c>
      <c r="E495" s="1135" t="s">
        <v>15183</v>
      </c>
      <c r="F495" s="1135" t="s">
        <v>2095</v>
      </c>
      <c r="G495" s="1135" t="s">
        <v>1878</v>
      </c>
      <c r="H495" s="1135" t="s">
        <v>1249</v>
      </c>
      <c r="I495" s="1135" t="s">
        <v>126</v>
      </c>
      <c r="J495" s="1135">
        <v>0.3</v>
      </c>
      <c r="K495" s="1135" t="s">
        <v>2332</v>
      </c>
      <c r="L495" s="1135" t="s">
        <v>1881</v>
      </c>
      <c r="M495" s="1135">
        <v>76.099999999999994</v>
      </c>
      <c r="N495" s="1135" t="s">
        <v>1039</v>
      </c>
      <c r="O495" s="1135">
        <v>1.9024999999999999</v>
      </c>
      <c r="P495" s="1135">
        <v>1.522</v>
      </c>
      <c r="Q495" s="1135">
        <v>4</v>
      </c>
      <c r="R495" s="1135">
        <v>21</v>
      </c>
      <c r="T495" s="1135">
        <v>13</v>
      </c>
      <c r="U495" s="1135">
        <v>4</v>
      </c>
      <c r="V495" s="1135" t="s">
        <v>663</v>
      </c>
      <c r="W495" s="1135">
        <v>30</v>
      </c>
      <c r="X495" s="1135">
        <v>10</v>
      </c>
      <c r="Y495" s="1135">
        <v>2.5</v>
      </c>
      <c r="Z495" s="1135">
        <v>2</v>
      </c>
      <c r="AA495" s="1135" t="s">
        <v>3309</v>
      </c>
      <c r="AH495" s="1135" t="s">
        <v>784</v>
      </c>
      <c r="AM495" s="1136" t="s">
        <v>10128</v>
      </c>
      <c r="AN495" s="1136" t="s">
        <v>10129</v>
      </c>
      <c r="AO495" s="1136">
        <f t="shared" si="62"/>
        <v>500</v>
      </c>
      <c r="AP495" s="1136">
        <f t="shared" si="63"/>
        <v>1.675</v>
      </c>
      <c r="AQ495" s="1136" t="str">
        <f t="shared" si="64"/>
        <v>1-4-1S83°</v>
      </c>
      <c r="AR495" s="1136" t="str">
        <f t="shared" si="65"/>
        <v>29.9</v>
      </c>
      <c r="AS495" s="1136" t="str">
        <f t="shared" si="66"/>
        <v>215/215/OFF</v>
      </c>
      <c r="AT495" s="1136" t="str">
        <f t="shared" si="67"/>
        <v>1-4-1S83°</v>
      </c>
      <c r="AV495" s="1136" t="str">
        <f t="shared" si="60"/>
        <v>111.10.18</v>
      </c>
      <c r="AW495" s="1438">
        <f t="shared" si="61"/>
        <v>44852</v>
      </c>
    </row>
    <row r="496" spans="1:49">
      <c r="A496" s="1135" t="s">
        <v>3310</v>
      </c>
      <c r="B496" s="1135" t="s">
        <v>1952</v>
      </c>
      <c r="C496" s="1135">
        <v>620</v>
      </c>
      <c r="D496" s="1135">
        <v>1.69</v>
      </c>
      <c r="E496" s="1135" t="s">
        <v>15183</v>
      </c>
      <c r="F496" s="1135" t="s">
        <v>1069</v>
      </c>
      <c r="G496" s="1135" t="s">
        <v>1961</v>
      </c>
      <c r="H496" s="1135" t="s">
        <v>1320</v>
      </c>
      <c r="I496" s="1135" t="s">
        <v>126</v>
      </c>
      <c r="J496" s="1135">
        <v>0.8</v>
      </c>
      <c r="K496" s="1135" t="s">
        <v>3311</v>
      </c>
      <c r="L496" s="1135" t="s">
        <v>1954</v>
      </c>
      <c r="M496" s="1135">
        <v>74</v>
      </c>
      <c r="N496" s="1135" t="s">
        <v>1039</v>
      </c>
      <c r="O496" s="1135">
        <v>1.85</v>
      </c>
      <c r="P496" s="1135">
        <v>1.48</v>
      </c>
      <c r="Q496" s="1135">
        <v>3</v>
      </c>
      <c r="R496" s="1135">
        <v>26</v>
      </c>
      <c r="T496" s="1135">
        <v>13.8</v>
      </c>
      <c r="U496" s="1135">
        <v>5.0999999999999996</v>
      </c>
      <c r="V496" s="1135" t="s">
        <v>663</v>
      </c>
      <c r="W496" s="1135">
        <v>100</v>
      </c>
      <c r="X496" s="1135">
        <v>60</v>
      </c>
      <c r="Y496" s="1135">
        <v>1.8</v>
      </c>
      <c r="Z496" s="1135">
        <v>4</v>
      </c>
      <c r="AA496" s="1135" t="s">
        <v>3312</v>
      </c>
      <c r="AH496" s="1135" t="s">
        <v>843</v>
      </c>
      <c r="AM496" s="1136" t="s">
        <v>10130</v>
      </c>
      <c r="AN496" s="1136" t="s">
        <v>10131</v>
      </c>
      <c r="AO496" s="1136">
        <f t="shared" si="62"/>
        <v>620</v>
      </c>
      <c r="AP496" s="1136">
        <f t="shared" si="63"/>
        <v>1.69</v>
      </c>
      <c r="AQ496" s="1136" t="str">
        <f t="shared" si="64"/>
        <v>1-4-1S83°</v>
      </c>
      <c r="AR496" s="1136" t="str">
        <f t="shared" si="65"/>
        <v>31.5</v>
      </c>
      <c r="AS496" s="1136" t="str">
        <f t="shared" si="66"/>
        <v>230/230/OFF</v>
      </c>
      <c r="AT496" s="1136" t="str">
        <f t="shared" si="67"/>
        <v>1-4-1S83°</v>
      </c>
      <c r="AV496" s="1136" t="str">
        <f t="shared" si="60"/>
        <v>111.10.20</v>
      </c>
      <c r="AW496" s="1438">
        <f t="shared" si="61"/>
        <v>44854</v>
      </c>
    </row>
    <row r="497" spans="1:49">
      <c r="A497" s="1135" t="s">
        <v>3313</v>
      </c>
      <c r="B497" s="1135" t="s">
        <v>1993</v>
      </c>
      <c r="C497" s="1135">
        <v>600</v>
      </c>
      <c r="D497" s="1135">
        <v>1.7</v>
      </c>
      <c r="E497" s="1135" t="s">
        <v>15189</v>
      </c>
      <c r="F497" s="1135" t="s">
        <v>1048</v>
      </c>
      <c r="G497" s="1135" t="s">
        <v>1034</v>
      </c>
      <c r="H497" s="1135" t="s">
        <v>1320</v>
      </c>
      <c r="I497" s="1135" t="s">
        <v>126</v>
      </c>
      <c r="J497" s="1135">
        <v>1.4</v>
      </c>
      <c r="K497" s="1135" t="s">
        <v>3314</v>
      </c>
      <c r="L497" s="1135" t="s">
        <v>2018</v>
      </c>
      <c r="M497" s="1135">
        <v>75.400000000000006</v>
      </c>
      <c r="N497" s="1135" t="s">
        <v>1039</v>
      </c>
      <c r="O497" s="1135">
        <v>1.8850000000000002</v>
      </c>
      <c r="P497" s="1135">
        <v>1.5080000000000002</v>
      </c>
      <c r="Q497" s="1135">
        <v>3</v>
      </c>
      <c r="R497" s="1135">
        <v>29</v>
      </c>
      <c r="T497" s="1135">
        <v>18</v>
      </c>
      <c r="U497" s="1135">
        <v>6</v>
      </c>
      <c r="V497" s="1135" t="s">
        <v>663</v>
      </c>
      <c r="W497" s="1135">
        <v>120</v>
      </c>
      <c r="X497" s="1135">
        <v>80</v>
      </c>
      <c r="Y497" s="1135">
        <v>2</v>
      </c>
      <c r="Z497" s="1135">
        <v>6</v>
      </c>
      <c r="AA497" s="1135" t="s">
        <v>3315</v>
      </c>
      <c r="AH497" s="1135" t="s">
        <v>959</v>
      </c>
      <c r="AM497" s="1136" t="s">
        <v>10132</v>
      </c>
      <c r="AN497" s="1136" t="s">
        <v>10133</v>
      </c>
      <c r="AO497" s="1136">
        <f t="shared" si="62"/>
        <v>600</v>
      </c>
      <c r="AP497" s="1136">
        <f t="shared" si="63"/>
        <v>1.7</v>
      </c>
      <c r="AQ497" s="1136" t="str">
        <f t="shared" si="64"/>
        <v>1-5-1S83°</v>
      </c>
      <c r="AR497" s="1136" t="str">
        <f t="shared" si="65"/>
        <v>31</v>
      </c>
      <c r="AS497" s="1136" t="str">
        <f t="shared" si="66"/>
        <v>230/230/OFF</v>
      </c>
      <c r="AT497" s="1136" t="str">
        <f t="shared" si="67"/>
        <v>1-5-1S83°</v>
      </c>
      <c r="AV497" s="1136" t="str">
        <f t="shared" si="60"/>
        <v>111.10.24</v>
      </c>
      <c r="AW497" s="1438">
        <f t="shared" si="61"/>
        <v>44858</v>
      </c>
    </row>
    <row r="498" spans="1:49">
      <c r="A498" s="1135" t="s">
        <v>3316</v>
      </c>
      <c r="B498" s="1135" t="s">
        <v>425</v>
      </c>
      <c r="C498" s="1135">
        <v>750</v>
      </c>
      <c r="D498" s="1135">
        <v>1.78</v>
      </c>
      <c r="E498" s="1135" t="s">
        <v>15183</v>
      </c>
      <c r="F498" s="1135" t="s">
        <v>1048</v>
      </c>
      <c r="G498" s="1135" t="s">
        <v>1861</v>
      </c>
      <c r="H498" s="1135" t="s">
        <v>2286</v>
      </c>
      <c r="I498" s="1135" t="s">
        <v>1206</v>
      </c>
      <c r="J498" s="1135">
        <v>1.6</v>
      </c>
      <c r="K498" s="1135" t="s">
        <v>2483</v>
      </c>
      <c r="L498" s="1135" t="s">
        <v>2032</v>
      </c>
      <c r="M498" s="1135">
        <v>73</v>
      </c>
      <c r="N498" s="1135" t="s">
        <v>1039</v>
      </c>
      <c r="O498" s="1135">
        <v>1.8250000000000002</v>
      </c>
      <c r="P498" s="1135">
        <v>1.46</v>
      </c>
      <c r="Q498" s="1135" t="s">
        <v>1131</v>
      </c>
      <c r="R498" s="1135">
        <v>21.6</v>
      </c>
      <c r="T498" s="1135">
        <v>32</v>
      </c>
      <c r="U498" s="1135">
        <v>3.5</v>
      </c>
      <c r="V498" s="1135" t="s">
        <v>663</v>
      </c>
      <c r="W498" s="1135">
        <v>110</v>
      </c>
      <c r="X498" s="1135">
        <v>60</v>
      </c>
      <c r="Y498" s="1135">
        <v>1.5</v>
      </c>
      <c r="Z498" s="1135" t="s">
        <v>3317</v>
      </c>
      <c r="AA498" s="1135" t="s">
        <v>3115</v>
      </c>
      <c r="AH498" s="1135" t="s">
        <v>1361</v>
      </c>
      <c r="AM498" s="1136" t="s">
        <v>10134</v>
      </c>
      <c r="AN498" s="1136" t="s">
        <v>10135</v>
      </c>
      <c r="AO498" s="1136">
        <f t="shared" si="62"/>
        <v>750</v>
      </c>
      <c r="AP498" s="1136">
        <f t="shared" si="63"/>
        <v>1.78</v>
      </c>
      <c r="AQ498" s="1136" t="str">
        <f t="shared" si="64"/>
        <v>1-4-1S83°</v>
      </c>
      <c r="AR498" s="1136" t="str">
        <f t="shared" si="65"/>
        <v>31</v>
      </c>
      <c r="AS498" s="1136" t="str">
        <f t="shared" si="66"/>
        <v>180/OFF</v>
      </c>
      <c r="AT498" s="1136" t="str">
        <f t="shared" si="67"/>
        <v>1-4-1S83°</v>
      </c>
      <c r="AV498" s="1136" t="str">
        <f t="shared" si="60"/>
        <v>109.8.19</v>
      </c>
      <c r="AW498" s="1438">
        <f t="shared" si="61"/>
        <v>44062</v>
      </c>
    </row>
    <row r="499" spans="1:49">
      <c r="A499" s="1135" t="s">
        <v>3318</v>
      </c>
      <c r="B499" s="1135" t="s">
        <v>425</v>
      </c>
      <c r="C499" s="1135">
        <v>800</v>
      </c>
      <c r="D499" s="1135">
        <v>1.77</v>
      </c>
      <c r="E499" s="1135" t="s">
        <v>15183</v>
      </c>
      <c r="F499" s="1135" t="s">
        <v>1048</v>
      </c>
      <c r="G499" s="1135" t="s">
        <v>1861</v>
      </c>
      <c r="H499" s="1135" t="s">
        <v>2634</v>
      </c>
      <c r="I499" s="1135" t="s">
        <v>126</v>
      </c>
      <c r="J499" s="1135">
        <v>1.7</v>
      </c>
      <c r="K499" s="1135" t="s">
        <v>2921</v>
      </c>
      <c r="L499" s="1135" t="s">
        <v>2032</v>
      </c>
      <c r="M499" s="1135">
        <v>73</v>
      </c>
      <c r="N499" s="1135" t="s">
        <v>1039</v>
      </c>
      <c r="O499" s="1135">
        <v>1.8250000000000002</v>
      </c>
      <c r="P499" s="1135">
        <v>1.46</v>
      </c>
      <c r="Q499" s="1135" t="s">
        <v>1040</v>
      </c>
      <c r="R499" s="1135">
        <v>21.6</v>
      </c>
      <c r="T499" s="1135">
        <v>32</v>
      </c>
      <c r="U499" s="1135">
        <v>3.5</v>
      </c>
      <c r="V499" s="1135" t="s">
        <v>663</v>
      </c>
      <c r="W499" s="1135">
        <v>110</v>
      </c>
      <c r="X499" s="1135" t="s">
        <v>2489</v>
      </c>
      <c r="Y499" s="1135">
        <v>1.5</v>
      </c>
      <c r="Z499" s="1135">
        <v>5.5</v>
      </c>
      <c r="AA499" s="1135" t="s">
        <v>3319</v>
      </c>
      <c r="AB499" s="1135" t="s">
        <v>1075</v>
      </c>
      <c r="AH499" s="1135" t="s">
        <v>1092</v>
      </c>
      <c r="AM499" s="1136" t="s">
        <v>10136</v>
      </c>
      <c r="AN499" s="1136" t="s">
        <v>10137</v>
      </c>
      <c r="AO499" s="1136">
        <f t="shared" si="62"/>
        <v>800</v>
      </c>
      <c r="AP499" s="1136">
        <f t="shared" si="63"/>
        <v>1.77</v>
      </c>
      <c r="AQ499" s="1136" t="str">
        <f t="shared" si="64"/>
        <v>1-4-1S83°</v>
      </c>
      <c r="AR499" s="1136" t="str">
        <f t="shared" si="65"/>
        <v>31</v>
      </c>
      <c r="AS499" s="1136" t="str">
        <f t="shared" si="66"/>
        <v>300/300/OFF</v>
      </c>
      <c r="AT499" s="1136" t="str">
        <f t="shared" si="67"/>
        <v>1-4-1S83°</v>
      </c>
      <c r="AV499" s="1136" t="str">
        <f t="shared" si="60"/>
        <v>109.8.31</v>
      </c>
      <c r="AW499" s="1438">
        <f t="shared" si="61"/>
        <v>44074</v>
      </c>
    </row>
    <row r="500" spans="1:49">
      <c r="A500" s="1135" t="s">
        <v>3320</v>
      </c>
      <c r="B500" s="1135" t="s">
        <v>425</v>
      </c>
      <c r="C500" s="1135">
        <v>700</v>
      </c>
      <c r="D500" s="1135">
        <v>1.7649999999999999</v>
      </c>
      <c r="E500" s="1135" t="s">
        <v>15183</v>
      </c>
      <c r="F500" s="1135" t="s">
        <v>1991</v>
      </c>
      <c r="G500" s="1135" t="s">
        <v>1861</v>
      </c>
      <c r="H500" s="1135" t="s">
        <v>3321</v>
      </c>
      <c r="I500" s="1135" t="s">
        <v>639</v>
      </c>
      <c r="J500" s="1135">
        <v>4</v>
      </c>
      <c r="K500" s="1135" t="s">
        <v>2921</v>
      </c>
      <c r="L500" s="1135" t="s">
        <v>2032</v>
      </c>
      <c r="M500" s="1135">
        <v>75.599999999999994</v>
      </c>
      <c r="N500" s="1135" t="s">
        <v>1039</v>
      </c>
      <c r="O500" s="1135">
        <v>1.89</v>
      </c>
      <c r="P500" s="1135">
        <v>1.512</v>
      </c>
      <c r="Q500" s="1135" t="s">
        <v>2516</v>
      </c>
      <c r="R500" s="1135">
        <v>18.600000000000001</v>
      </c>
      <c r="T500" s="1135">
        <v>18.8</v>
      </c>
      <c r="U500" s="1135">
        <v>2.9</v>
      </c>
      <c r="V500" s="1135" t="s">
        <v>663</v>
      </c>
      <c r="W500" s="1135">
        <v>150</v>
      </c>
      <c r="X500" s="1135" t="s">
        <v>2496</v>
      </c>
      <c r="Y500" s="1135" t="s">
        <v>2539</v>
      </c>
      <c r="Z500" s="1135">
        <v>4</v>
      </c>
      <c r="AA500" s="1135" t="s">
        <v>3322</v>
      </c>
      <c r="AB500" s="1135" t="s">
        <v>1075</v>
      </c>
      <c r="AH500" s="1135" t="s">
        <v>944</v>
      </c>
      <c r="AM500" s="1136" t="s">
        <v>10138</v>
      </c>
      <c r="AN500" s="1136" t="s">
        <v>10139</v>
      </c>
      <c r="AO500" s="1136">
        <f t="shared" si="62"/>
        <v>700</v>
      </c>
      <c r="AP500" s="1136">
        <f t="shared" si="63"/>
        <v>1.7649999999999999</v>
      </c>
      <c r="AQ500" s="1136" t="str">
        <f t="shared" si="64"/>
        <v>1-4-1S83°</v>
      </c>
      <c r="AR500" s="1136" t="str">
        <f t="shared" si="65"/>
        <v>30.8</v>
      </c>
      <c r="AS500" s="1136" t="str">
        <f t="shared" si="66"/>
        <v>285/285/149</v>
      </c>
      <c r="AT500" s="1136" t="str">
        <f t="shared" si="67"/>
        <v>1-4-1S83°</v>
      </c>
      <c r="AV500" s="1136" t="str">
        <f t="shared" si="60"/>
        <v>109.9.7</v>
      </c>
      <c r="AW500" s="1438">
        <f t="shared" si="61"/>
        <v>44081</v>
      </c>
    </row>
    <row r="501" spans="1:49">
      <c r="A501" s="1135" t="s">
        <v>3323</v>
      </c>
      <c r="B501" s="1135" t="s">
        <v>425</v>
      </c>
      <c r="C501" s="1135">
        <v>700</v>
      </c>
      <c r="D501" s="1135">
        <v>1.7649999999999999</v>
      </c>
      <c r="E501" s="1135" t="s">
        <v>15183</v>
      </c>
      <c r="F501" s="1135" t="s">
        <v>1991</v>
      </c>
      <c r="G501" s="1135" t="s">
        <v>1861</v>
      </c>
      <c r="H501" s="1135" t="s">
        <v>3321</v>
      </c>
      <c r="I501" s="1135" t="s">
        <v>639</v>
      </c>
      <c r="J501" s="1135">
        <v>4</v>
      </c>
      <c r="K501" s="1135" t="s">
        <v>2921</v>
      </c>
      <c r="L501" s="1135" t="s">
        <v>2032</v>
      </c>
      <c r="M501" s="1135">
        <v>75.599999999999994</v>
      </c>
      <c r="N501" s="1135" t="s">
        <v>1039</v>
      </c>
      <c r="O501" s="1135">
        <v>1.89</v>
      </c>
      <c r="P501" s="1135">
        <v>1.512</v>
      </c>
      <c r="Q501" s="1135" t="s">
        <v>2516</v>
      </c>
      <c r="R501" s="1135">
        <v>18.600000000000001</v>
      </c>
      <c r="T501" s="1135">
        <v>18.8</v>
      </c>
      <c r="U501" s="1135">
        <v>2.9</v>
      </c>
      <c r="V501" s="1135" t="s">
        <v>663</v>
      </c>
      <c r="W501" s="1135">
        <v>150</v>
      </c>
      <c r="X501" s="1135" t="s">
        <v>2496</v>
      </c>
      <c r="Y501" s="1135" t="s">
        <v>3324</v>
      </c>
      <c r="Z501" s="1135">
        <v>4</v>
      </c>
      <c r="AA501" s="1135" t="s">
        <v>3325</v>
      </c>
      <c r="AB501" s="1135" t="s">
        <v>1075</v>
      </c>
      <c r="AH501" s="1135" t="s">
        <v>843</v>
      </c>
      <c r="AM501" s="1136" t="s">
        <v>10140</v>
      </c>
      <c r="AN501" s="1136" t="s">
        <v>10141</v>
      </c>
      <c r="AO501" s="1136">
        <f t="shared" si="62"/>
        <v>700</v>
      </c>
      <c r="AP501" s="1136">
        <f t="shared" si="63"/>
        <v>1.7649999999999999</v>
      </c>
      <c r="AQ501" s="1136" t="str">
        <f t="shared" si="64"/>
        <v>1-4-1S83°</v>
      </c>
      <c r="AR501" s="1136" t="str">
        <f t="shared" si="65"/>
        <v>30.8</v>
      </c>
      <c r="AS501" s="1136" t="str">
        <f t="shared" si="66"/>
        <v>285/285/149</v>
      </c>
      <c r="AT501" s="1136" t="str">
        <f t="shared" si="67"/>
        <v>1-4-1S83°</v>
      </c>
      <c r="AV501" s="1136" t="str">
        <f t="shared" si="60"/>
        <v>109.9.11</v>
      </c>
      <c r="AW501" s="1438">
        <f t="shared" si="61"/>
        <v>44085</v>
      </c>
    </row>
    <row r="502" spans="1:49">
      <c r="A502" s="1135" t="s">
        <v>3326</v>
      </c>
      <c r="B502" s="1135" t="s">
        <v>425</v>
      </c>
      <c r="C502" s="1135">
        <v>700</v>
      </c>
      <c r="D502" s="1135">
        <v>1.7649999999999999</v>
      </c>
      <c r="E502" s="1135" t="s">
        <v>15183</v>
      </c>
      <c r="F502" s="1135" t="s">
        <v>1991</v>
      </c>
      <c r="G502" s="1135" t="s">
        <v>1861</v>
      </c>
      <c r="H502" s="1135" t="s">
        <v>3321</v>
      </c>
      <c r="I502" s="1135" t="s">
        <v>639</v>
      </c>
      <c r="J502" s="1135">
        <v>4</v>
      </c>
      <c r="K502" s="1135" t="s">
        <v>2921</v>
      </c>
      <c r="L502" s="1135" t="s">
        <v>2032</v>
      </c>
      <c r="M502" s="1135">
        <v>75.599999999999994</v>
      </c>
      <c r="N502" s="1135" t="s">
        <v>1039</v>
      </c>
      <c r="O502" s="1135">
        <v>1.89</v>
      </c>
      <c r="P502" s="1135">
        <v>1.512</v>
      </c>
      <c r="Q502" s="1135" t="s">
        <v>2495</v>
      </c>
      <c r="R502" s="1135">
        <v>18.600000000000001</v>
      </c>
      <c r="T502" s="1135">
        <v>18.8</v>
      </c>
      <c r="U502" s="1135">
        <v>2.9</v>
      </c>
      <c r="V502" s="1135" t="s">
        <v>663</v>
      </c>
      <c r="W502" s="1135">
        <v>150</v>
      </c>
      <c r="X502" s="1135" t="s">
        <v>2496</v>
      </c>
      <c r="Y502" s="1135">
        <v>2.1</v>
      </c>
      <c r="Z502" s="1135" t="s">
        <v>1286</v>
      </c>
      <c r="AA502" s="1135" t="s">
        <v>3181</v>
      </c>
      <c r="AB502" s="1135" t="s">
        <v>1075</v>
      </c>
      <c r="AH502" s="1135" t="s">
        <v>488</v>
      </c>
      <c r="AM502" s="1136" t="s">
        <v>10142</v>
      </c>
      <c r="AN502" s="1136" t="s">
        <v>10143</v>
      </c>
      <c r="AO502" s="1136">
        <f t="shared" si="62"/>
        <v>700</v>
      </c>
      <c r="AP502" s="1136">
        <f t="shared" si="63"/>
        <v>1.7649999999999999</v>
      </c>
      <c r="AQ502" s="1136" t="str">
        <f t="shared" si="64"/>
        <v>1-4-1S83°</v>
      </c>
      <c r="AR502" s="1136" t="str">
        <f t="shared" si="65"/>
        <v>30.8</v>
      </c>
      <c r="AS502" s="1136" t="str">
        <f t="shared" si="66"/>
        <v>285/285/149</v>
      </c>
      <c r="AT502" s="1136" t="str">
        <f t="shared" si="67"/>
        <v>1-4-1S83°</v>
      </c>
      <c r="AV502" s="1136" t="str">
        <f t="shared" si="60"/>
        <v>109.10.30</v>
      </c>
      <c r="AW502" s="1438">
        <f t="shared" si="61"/>
        <v>44134</v>
      </c>
    </row>
    <row r="503" spans="1:49">
      <c r="A503" s="1135" t="s">
        <v>3327</v>
      </c>
      <c r="B503" s="1135" t="s">
        <v>425</v>
      </c>
      <c r="C503" s="1135">
        <v>700</v>
      </c>
      <c r="D503" s="1135">
        <v>1.7649999999999999</v>
      </c>
      <c r="E503" s="1135" t="s">
        <v>15183</v>
      </c>
      <c r="F503" s="1135" t="s">
        <v>1991</v>
      </c>
      <c r="G503" s="1135" t="s">
        <v>1861</v>
      </c>
      <c r="H503" s="1135" t="s">
        <v>3321</v>
      </c>
      <c r="I503" s="1135" t="s">
        <v>639</v>
      </c>
      <c r="J503" s="1135">
        <v>4</v>
      </c>
      <c r="K503" s="1135" t="s">
        <v>3328</v>
      </c>
      <c r="L503" s="1135" t="s">
        <v>2032</v>
      </c>
      <c r="M503" s="1135">
        <v>75.599999999999994</v>
      </c>
      <c r="N503" s="1135" t="s">
        <v>1039</v>
      </c>
      <c r="O503" s="1135">
        <v>1.89</v>
      </c>
      <c r="P503" s="1135">
        <v>1.512</v>
      </c>
      <c r="Q503" s="1135" t="s">
        <v>2495</v>
      </c>
      <c r="R503" s="1135">
        <v>18.600000000000001</v>
      </c>
      <c r="T503" s="1135">
        <v>18.8</v>
      </c>
      <c r="U503" s="1135">
        <v>2.9</v>
      </c>
      <c r="V503" s="1135" t="s">
        <v>663</v>
      </c>
      <c r="W503" s="1135">
        <v>150</v>
      </c>
      <c r="X503" s="1135" t="s">
        <v>2496</v>
      </c>
      <c r="Y503" s="1135">
        <v>2.1</v>
      </c>
      <c r="Z503" s="1135">
        <v>4</v>
      </c>
      <c r="AA503" s="1135" t="s">
        <v>2549</v>
      </c>
      <c r="AB503" s="1135" t="s">
        <v>1075</v>
      </c>
      <c r="AH503" s="1135" t="s">
        <v>1890</v>
      </c>
      <c r="AM503" s="1136" t="s">
        <v>10144</v>
      </c>
      <c r="AN503" s="1136" t="s">
        <v>10145</v>
      </c>
      <c r="AO503" s="1136">
        <f t="shared" si="62"/>
        <v>700</v>
      </c>
      <c r="AP503" s="1136">
        <f t="shared" si="63"/>
        <v>1.7649999999999999</v>
      </c>
      <c r="AQ503" s="1136" t="str">
        <f t="shared" si="64"/>
        <v>1-4-1S83°</v>
      </c>
      <c r="AR503" s="1136" t="str">
        <f t="shared" si="65"/>
        <v>30.8</v>
      </c>
      <c r="AS503" s="1136" t="str">
        <f t="shared" si="66"/>
        <v>285/285/149</v>
      </c>
      <c r="AT503" s="1136" t="str">
        <f t="shared" si="67"/>
        <v>1-4-1S83°</v>
      </c>
      <c r="AV503" s="1136" t="str">
        <f t="shared" si="60"/>
        <v>109.11.13</v>
      </c>
      <c r="AW503" s="1438">
        <f t="shared" si="61"/>
        <v>44148</v>
      </c>
    </row>
    <row r="504" spans="1:49">
      <c r="A504" s="1135" t="s">
        <v>3329</v>
      </c>
      <c r="B504" s="1135" t="s">
        <v>425</v>
      </c>
      <c r="C504" s="1135">
        <v>700</v>
      </c>
      <c r="D504" s="1135">
        <v>1.7649999999999999</v>
      </c>
      <c r="E504" s="1135" t="s">
        <v>15183</v>
      </c>
      <c r="F504" s="1135" t="s">
        <v>1991</v>
      </c>
      <c r="G504" s="1135" t="s">
        <v>1861</v>
      </c>
      <c r="H504" s="1135" t="s">
        <v>3321</v>
      </c>
      <c r="I504" s="1135" t="s">
        <v>639</v>
      </c>
      <c r="J504" s="1135">
        <v>4</v>
      </c>
      <c r="K504" s="1135" t="s">
        <v>3328</v>
      </c>
      <c r="L504" s="1135" t="s">
        <v>2032</v>
      </c>
      <c r="M504" s="1135">
        <v>75.599999999999994</v>
      </c>
      <c r="N504" s="1135" t="s">
        <v>1039</v>
      </c>
      <c r="O504" s="1135">
        <v>1.89</v>
      </c>
      <c r="P504" s="1135">
        <v>1.512</v>
      </c>
      <c r="Q504" s="1135" t="s">
        <v>2516</v>
      </c>
      <c r="R504" s="1135">
        <v>18.600000000000001</v>
      </c>
      <c r="T504" s="1135">
        <v>18.8</v>
      </c>
      <c r="U504" s="1135">
        <v>2.9</v>
      </c>
      <c r="V504" s="1135" t="s">
        <v>663</v>
      </c>
      <c r="W504" s="1135">
        <v>150</v>
      </c>
      <c r="X504" s="1135" t="s">
        <v>2496</v>
      </c>
      <c r="Y504" s="1135">
        <v>2.1</v>
      </c>
      <c r="Z504" s="1135" t="s">
        <v>2918</v>
      </c>
      <c r="AA504" s="1135" t="s">
        <v>3330</v>
      </c>
      <c r="AB504" s="1135" t="s">
        <v>1075</v>
      </c>
      <c r="AH504" s="1135" t="s">
        <v>488</v>
      </c>
      <c r="AM504" s="1136" t="s">
        <v>10146</v>
      </c>
      <c r="AN504" s="1136" t="s">
        <v>10147</v>
      </c>
      <c r="AO504" s="1136">
        <f t="shared" si="62"/>
        <v>700</v>
      </c>
      <c r="AP504" s="1136">
        <f t="shared" si="63"/>
        <v>1.7649999999999999</v>
      </c>
      <c r="AQ504" s="1136" t="str">
        <f t="shared" si="64"/>
        <v>1-4-1S83°</v>
      </c>
      <c r="AR504" s="1136" t="str">
        <f t="shared" si="65"/>
        <v>30.8</v>
      </c>
      <c r="AS504" s="1136" t="str">
        <f t="shared" si="66"/>
        <v>285/285/149</v>
      </c>
      <c r="AT504" s="1136" t="str">
        <f t="shared" si="67"/>
        <v>1-4-1S83°</v>
      </c>
      <c r="AV504" s="1136" t="str">
        <f t="shared" si="60"/>
        <v>109.11.19</v>
      </c>
      <c r="AW504" s="1438">
        <f t="shared" si="61"/>
        <v>44154</v>
      </c>
    </row>
    <row r="505" spans="1:49">
      <c r="A505" s="1135" t="s">
        <v>3331</v>
      </c>
      <c r="B505" s="1135" t="s">
        <v>425</v>
      </c>
      <c r="C505" s="1135">
        <v>700</v>
      </c>
      <c r="D505" s="1135">
        <v>1.7649999999999999</v>
      </c>
      <c r="E505" s="1135" t="s">
        <v>15183</v>
      </c>
      <c r="F505" s="1135" t="s">
        <v>1991</v>
      </c>
      <c r="G505" s="1135" t="s">
        <v>1861</v>
      </c>
      <c r="H505" s="1135" t="s">
        <v>3321</v>
      </c>
      <c r="I505" s="1135" t="s">
        <v>639</v>
      </c>
      <c r="J505" s="1135">
        <v>4</v>
      </c>
      <c r="K505" s="1135" t="s">
        <v>3332</v>
      </c>
      <c r="L505" s="1135" t="s">
        <v>2032</v>
      </c>
      <c r="M505" s="1135">
        <v>75.599999999999994</v>
      </c>
      <c r="N505" s="1135" t="s">
        <v>1039</v>
      </c>
      <c r="O505" s="1135">
        <v>1.89</v>
      </c>
      <c r="P505" s="1135">
        <v>1.512</v>
      </c>
      <c r="Q505" s="1135">
        <v>3.5</v>
      </c>
      <c r="R505" s="1135">
        <v>18.600000000000001</v>
      </c>
      <c r="T505" s="1135">
        <v>18.8</v>
      </c>
      <c r="U505" s="1135">
        <v>2.9</v>
      </c>
      <c r="V505" s="1135" t="s">
        <v>663</v>
      </c>
      <c r="W505" s="1135">
        <v>150</v>
      </c>
      <c r="X505" s="1135" t="s">
        <v>2496</v>
      </c>
      <c r="Y505" s="1135">
        <v>2.1</v>
      </c>
      <c r="Z505" s="1135">
        <v>4</v>
      </c>
      <c r="AA505" s="1135" t="s">
        <v>1302</v>
      </c>
      <c r="AB505" s="1135" t="s">
        <v>1075</v>
      </c>
      <c r="AH505" s="1135" t="s">
        <v>1237</v>
      </c>
      <c r="AM505" s="1136" t="s">
        <v>10148</v>
      </c>
      <c r="AN505" s="1136" t="s">
        <v>10149</v>
      </c>
      <c r="AO505" s="1136">
        <f t="shared" si="62"/>
        <v>700</v>
      </c>
      <c r="AP505" s="1136">
        <f t="shared" si="63"/>
        <v>1.7649999999999999</v>
      </c>
      <c r="AQ505" s="1136" t="str">
        <f t="shared" si="64"/>
        <v>1-4-1S83°</v>
      </c>
      <c r="AR505" s="1136" t="str">
        <f t="shared" si="65"/>
        <v>30.8</v>
      </c>
      <c r="AS505" s="1136" t="str">
        <f t="shared" si="66"/>
        <v>285/285/149</v>
      </c>
      <c r="AT505" s="1136" t="str">
        <f t="shared" si="67"/>
        <v>1-4-1S83°</v>
      </c>
      <c r="AV505" s="1136" t="str">
        <f t="shared" si="60"/>
        <v>109.12.28</v>
      </c>
      <c r="AW505" s="1438">
        <f t="shared" si="61"/>
        <v>44193</v>
      </c>
    </row>
    <row r="506" spans="1:49">
      <c r="A506" s="1135" t="s">
        <v>3333</v>
      </c>
      <c r="B506" s="1135" t="s">
        <v>425</v>
      </c>
      <c r="C506" s="1135">
        <v>800</v>
      </c>
      <c r="D506" s="1135">
        <v>1.77</v>
      </c>
      <c r="E506" s="1135" t="s">
        <v>15183</v>
      </c>
      <c r="F506" s="1135" t="s">
        <v>1048</v>
      </c>
      <c r="G506" s="1135" t="s">
        <v>1861</v>
      </c>
      <c r="H506" s="1135" t="s">
        <v>2634</v>
      </c>
      <c r="I506" s="1135" t="s">
        <v>126</v>
      </c>
      <c r="J506" s="1135">
        <v>1.7</v>
      </c>
      <c r="K506" s="1135" t="s">
        <v>3332</v>
      </c>
      <c r="L506" s="1135" t="s">
        <v>2032</v>
      </c>
      <c r="M506" s="1135">
        <v>73</v>
      </c>
      <c r="N506" s="1135" t="s">
        <v>1039</v>
      </c>
      <c r="O506" s="1135">
        <v>1.8250000000000002</v>
      </c>
      <c r="P506" s="1135">
        <v>1.46</v>
      </c>
      <c r="Q506" s="1135">
        <v>4</v>
      </c>
      <c r="R506" s="1135">
        <v>21.6</v>
      </c>
      <c r="T506" s="1135">
        <v>32</v>
      </c>
      <c r="U506" s="1135">
        <v>3.5</v>
      </c>
      <c r="V506" s="1135" t="s">
        <v>663</v>
      </c>
      <c r="W506" s="1135">
        <v>110</v>
      </c>
      <c r="X506" s="1135" t="s">
        <v>2489</v>
      </c>
      <c r="Y506" s="1135">
        <v>1.5</v>
      </c>
      <c r="Z506" s="1135">
        <v>5.5</v>
      </c>
      <c r="AA506" s="1135" t="s">
        <v>2575</v>
      </c>
      <c r="AB506" s="1135" t="s">
        <v>1075</v>
      </c>
      <c r="AH506" s="1135" t="s">
        <v>2492</v>
      </c>
      <c r="AM506" s="1136" t="s">
        <v>10150</v>
      </c>
      <c r="AN506" s="1136" t="s">
        <v>10151</v>
      </c>
      <c r="AO506" s="1136">
        <f t="shared" si="62"/>
        <v>800</v>
      </c>
      <c r="AP506" s="1136">
        <f t="shared" si="63"/>
        <v>1.77</v>
      </c>
      <c r="AQ506" s="1136" t="str">
        <f t="shared" si="64"/>
        <v>1-4-1S83°</v>
      </c>
      <c r="AR506" s="1136" t="str">
        <f t="shared" si="65"/>
        <v>31</v>
      </c>
      <c r="AS506" s="1136" t="str">
        <f t="shared" si="66"/>
        <v>300/300/OFF</v>
      </c>
      <c r="AT506" s="1136" t="str">
        <f t="shared" si="67"/>
        <v>1-4-1S83°</v>
      </c>
      <c r="AV506" s="1136" t="str">
        <f t="shared" si="60"/>
        <v>109.12.31</v>
      </c>
      <c r="AW506" s="1438">
        <f t="shared" si="61"/>
        <v>44196</v>
      </c>
    </row>
    <row r="507" spans="1:49">
      <c r="A507" s="1135" t="s">
        <v>3334</v>
      </c>
      <c r="B507" s="1135" t="s">
        <v>425</v>
      </c>
      <c r="C507" s="1135">
        <v>700</v>
      </c>
      <c r="D507" s="1135">
        <v>1.7649999999999999</v>
      </c>
      <c r="E507" s="1135" t="s">
        <v>15183</v>
      </c>
      <c r="F507" s="1135" t="s">
        <v>1991</v>
      </c>
      <c r="G507" s="1135" t="s">
        <v>1861</v>
      </c>
      <c r="H507" s="1135" t="s">
        <v>3321</v>
      </c>
      <c r="I507" s="1135" t="s">
        <v>639</v>
      </c>
      <c r="J507" s="1135">
        <v>4</v>
      </c>
      <c r="K507" s="1135" t="s">
        <v>3332</v>
      </c>
      <c r="L507" s="1135" t="s">
        <v>2032</v>
      </c>
      <c r="M507" s="1135">
        <v>75.599999999999994</v>
      </c>
      <c r="N507" s="1135" t="s">
        <v>1039</v>
      </c>
      <c r="O507" s="1135">
        <v>1.89</v>
      </c>
      <c r="P507" s="1135">
        <v>1.512</v>
      </c>
      <c r="Q507" s="1135">
        <v>3.5</v>
      </c>
      <c r="R507" s="1135">
        <v>18.600000000000001</v>
      </c>
      <c r="T507" s="1135">
        <v>18.8</v>
      </c>
      <c r="U507" s="1135">
        <v>2.9</v>
      </c>
      <c r="V507" s="1135" t="s">
        <v>663</v>
      </c>
      <c r="W507" s="1135">
        <v>150</v>
      </c>
      <c r="X507" s="1135" t="s">
        <v>2496</v>
      </c>
      <c r="Y507" s="1135">
        <v>2.1</v>
      </c>
      <c r="Z507" s="1135">
        <v>4</v>
      </c>
      <c r="AA507" s="1135" t="s">
        <v>3335</v>
      </c>
      <c r="AB507" s="1135" t="s">
        <v>1075</v>
      </c>
      <c r="AH507" s="1135" t="s">
        <v>1060</v>
      </c>
      <c r="AM507" s="1136" t="s">
        <v>10152</v>
      </c>
      <c r="AN507" s="1136" t="s">
        <v>10153</v>
      </c>
      <c r="AO507" s="1136">
        <f t="shared" si="62"/>
        <v>700</v>
      </c>
      <c r="AP507" s="1136">
        <f t="shared" si="63"/>
        <v>1.7649999999999999</v>
      </c>
      <c r="AQ507" s="1136" t="str">
        <f t="shared" si="64"/>
        <v>1-4-1S83°</v>
      </c>
      <c r="AR507" s="1136" t="str">
        <f t="shared" si="65"/>
        <v>30.8</v>
      </c>
      <c r="AS507" s="1136" t="str">
        <f t="shared" si="66"/>
        <v>285/285/149</v>
      </c>
      <c r="AT507" s="1136" t="str">
        <f t="shared" si="67"/>
        <v>1-4-1S83°</v>
      </c>
      <c r="AV507" s="1136" t="str">
        <f t="shared" si="60"/>
        <v>110.1.26</v>
      </c>
      <c r="AW507" s="1438">
        <f t="shared" si="61"/>
        <v>44222</v>
      </c>
    </row>
    <row r="508" spans="1:49">
      <c r="A508" s="1135" t="s">
        <v>3336</v>
      </c>
      <c r="B508" s="1135" t="s">
        <v>2196</v>
      </c>
      <c r="C508" s="1135">
        <v>600</v>
      </c>
      <c r="D508" s="1135">
        <v>1.73</v>
      </c>
      <c r="E508" s="1135" t="s">
        <v>15183</v>
      </c>
      <c r="F508" s="1135" t="s">
        <v>1048</v>
      </c>
      <c r="G508" s="1135" t="s">
        <v>1861</v>
      </c>
      <c r="H508" s="1135" t="s">
        <v>1925</v>
      </c>
      <c r="I508" s="1135" t="s">
        <v>126</v>
      </c>
      <c r="J508" s="1135">
        <v>1</v>
      </c>
      <c r="K508" s="1135" t="s">
        <v>3337</v>
      </c>
      <c r="L508" s="1135" t="s">
        <v>2198</v>
      </c>
      <c r="M508" s="1135">
        <v>75</v>
      </c>
      <c r="N508" s="1135" t="s">
        <v>1039</v>
      </c>
      <c r="O508" s="1135">
        <v>1.875</v>
      </c>
      <c r="P508" s="1135">
        <v>1.5</v>
      </c>
      <c r="Q508" s="1135" t="s">
        <v>2501</v>
      </c>
      <c r="R508" s="1135">
        <v>23.3</v>
      </c>
      <c r="T508" s="1135">
        <v>11</v>
      </c>
      <c r="U508" s="1135">
        <v>2.2000000000000002</v>
      </c>
      <c r="V508" s="1135" t="s">
        <v>663</v>
      </c>
      <c r="W508" s="1135">
        <v>110</v>
      </c>
      <c r="X508" s="1135">
        <v>85</v>
      </c>
      <c r="Y508" s="1135">
        <v>1.6</v>
      </c>
      <c r="Z508" s="1135">
        <v>2.5</v>
      </c>
      <c r="AA508" s="1135" t="s">
        <v>1355</v>
      </c>
      <c r="AH508" s="1135" t="s">
        <v>1088</v>
      </c>
      <c r="AM508" s="1136" t="s">
        <v>10154</v>
      </c>
      <c r="AN508" s="1136" t="s">
        <v>10155</v>
      </c>
      <c r="AO508" s="1136">
        <f t="shared" si="62"/>
        <v>600</v>
      </c>
      <c r="AP508" s="1136">
        <f t="shared" si="63"/>
        <v>1.73</v>
      </c>
      <c r="AQ508" s="1136" t="str">
        <f t="shared" si="64"/>
        <v>1-4-1S83°</v>
      </c>
      <c r="AR508" s="1136" t="str">
        <f t="shared" si="65"/>
        <v>31</v>
      </c>
      <c r="AS508" s="1136" t="str">
        <f t="shared" si="66"/>
        <v>260/260/165</v>
      </c>
      <c r="AT508" s="1136" t="str">
        <f t="shared" si="67"/>
        <v>1-4-1S83°</v>
      </c>
      <c r="AV508" s="1136" t="str">
        <f t="shared" si="60"/>
        <v>108.12.31</v>
      </c>
      <c r="AW508" s="1438">
        <f t="shared" si="61"/>
        <v>43830</v>
      </c>
    </row>
    <row r="509" spans="1:49">
      <c r="A509" s="1135" t="s">
        <v>3338</v>
      </c>
      <c r="B509" s="1135" t="s">
        <v>2196</v>
      </c>
      <c r="C509" s="1135">
        <v>600</v>
      </c>
      <c r="D509" s="1135">
        <v>1.73</v>
      </c>
      <c r="E509" s="1135" t="s">
        <v>15183</v>
      </c>
      <c r="F509" s="1135" t="s">
        <v>1048</v>
      </c>
      <c r="G509" s="1135" t="s">
        <v>1861</v>
      </c>
      <c r="H509" s="1135" t="s">
        <v>1925</v>
      </c>
      <c r="I509" s="1135" t="s">
        <v>126</v>
      </c>
      <c r="J509" s="1135">
        <v>1</v>
      </c>
      <c r="K509" s="1135" t="s">
        <v>3339</v>
      </c>
      <c r="L509" s="1135" t="s">
        <v>2198</v>
      </c>
      <c r="M509" s="1135">
        <v>75</v>
      </c>
      <c r="N509" s="1135" t="s">
        <v>1039</v>
      </c>
      <c r="O509" s="1135">
        <v>1.875</v>
      </c>
      <c r="P509" s="1135">
        <v>1.5</v>
      </c>
      <c r="Q509" s="1135" t="s">
        <v>2501</v>
      </c>
      <c r="R509" s="1135">
        <v>23.3</v>
      </c>
      <c r="T509" s="1135">
        <v>11</v>
      </c>
      <c r="U509" s="1135">
        <v>2.2000000000000002</v>
      </c>
      <c r="V509" s="1135" t="s">
        <v>663</v>
      </c>
      <c r="W509" s="1135">
        <v>110</v>
      </c>
      <c r="X509" s="1135">
        <v>85</v>
      </c>
      <c r="Y509" s="1135">
        <v>1.6</v>
      </c>
      <c r="Z509" s="1135">
        <v>2.5</v>
      </c>
      <c r="AA509" s="1135" t="s">
        <v>3340</v>
      </c>
      <c r="AH509" s="1135" t="s">
        <v>789</v>
      </c>
      <c r="AM509" s="1136" t="s">
        <v>10156</v>
      </c>
      <c r="AN509" s="1136" t="s">
        <v>10157</v>
      </c>
      <c r="AO509" s="1136">
        <f t="shared" si="62"/>
        <v>600</v>
      </c>
      <c r="AP509" s="1136">
        <f t="shared" si="63"/>
        <v>1.73</v>
      </c>
      <c r="AQ509" s="1136" t="str">
        <f t="shared" si="64"/>
        <v>1-4-1S83°</v>
      </c>
      <c r="AR509" s="1136" t="str">
        <f t="shared" si="65"/>
        <v>31</v>
      </c>
      <c r="AS509" s="1136" t="str">
        <f t="shared" si="66"/>
        <v>260/260/165</v>
      </c>
      <c r="AT509" s="1136" t="str">
        <f t="shared" si="67"/>
        <v>1-4-1S83°</v>
      </c>
      <c r="AV509" s="1136" t="str">
        <f t="shared" si="60"/>
        <v>109.1.31</v>
      </c>
      <c r="AW509" s="1438">
        <f t="shared" si="61"/>
        <v>43861</v>
      </c>
    </row>
    <row r="510" spans="1:49">
      <c r="A510" s="1135" t="s">
        <v>3341</v>
      </c>
      <c r="B510" s="1135" t="s">
        <v>2196</v>
      </c>
      <c r="C510" s="1135">
        <v>650</v>
      </c>
      <c r="D510" s="1135">
        <v>1.73</v>
      </c>
      <c r="E510" s="1135" t="s">
        <v>15183</v>
      </c>
      <c r="F510" s="1135" t="s">
        <v>1048</v>
      </c>
      <c r="G510" s="1135" t="s">
        <v>1861</v>
      </c>
      <c r="H510" s="1135" t="s">
        <v>3342</v>
      </c>
      <c r="I510" s="1135" t="s">
        <v>126</v>
      </c>
      <c r="J510" s="1135">
        <v>1</v>
      </c>
      <c r="K510" s="1135" t="s">
        <v>3343</v>
      </c>
      <c r="L510" s="1135" t="s">
        <v>2198</v>
      </c>
      <c r="M510" s="1135">
        <v>75</v>
      </c>
      <c r="N510" s="1135" t="s">
        <v>1039</v>
      </c>
      <c r="O510" s="1135">
        <v>1.875</v>
      </c>
      <c r="P510" s="1135">
        <v>1.5</v>
      </c>
      <c r="Q510" s="1135" t="s">
        <v>2501</v>
      </c>
      <c r="R510" s="1135">
        <v>23.3</v>
      </c>
      <c r="T510" s="1135">
        <v>11</v>
      </c>
      <c r="U510" s="1135">
        <v>2.2000000000000002</v>
      </c>
      <c r="V510" s="1135" t="s">
        <v>663</v>
      </c>
      <c r="W510" s="1135">
        <v>110</v>
      </c>
      <c r="X510" s="1135">
        <v>85</v>
      </c>
      <c r="Y510" s="1135">
        <v>1.6</v>
      </c>
      <c r="Z510" s="1135">
        <v>2.5</v>
      </c>
      <c r="AA510" s="1135" t="s">
        <v>1178</v>
      </c>
      <c r="AH510" s="1135" t="s">
        <v>944</v>
      </c>
      <c r="AM510" s="1136" t="s">
        <v>10158</v>
      </c>
      <c r="AN510" s="1136" t="s">
        <v>10159</v>
      </c>
      <c r="AO510" s="1136">
        <f t="shared" si="62"/>
        <v>650</v>
      </c>
      <c r="AP510" s="1136">
        <f t="shared" si="63"/>
        <v>1.73</v>
      </c>
      <c r="AQ510" s="1136" t="str">
        <f t="shared" si="64"/>
        <v>1-4-1S83°</v>
      </c>
      <c r="AR510" s="1136" t="str">
        <f t="shared" si="65"/>
        <v>31</v>
      </c>
      <c r="AS510" s="1136" t="str">
        <f t="shared" si="66"/>
        <v>270/270/165</v>
      </c>
      <c r="AT510" s="1136" t="str">
        <f t="shared" si="67"/>
        <v>1-4-1S83°</v>
      </c>
      <c r="AV510" s="1136" t="str">
        <f t="shared" si="60"/>
        <v>109.8.3</v>
      </c>
      <c r="AW510" s="1438">
        <f t="shared" si="61"/>
        <v>44046</v>
      </c>
    </row>
    <row r="511" spans="1:49">
      <c r="A511" s="1135" t="s">
        <v>3344</v>
      </c>
      <c r="B511" s="1135" t="s">
        <v>2196</v>
      </c>
      <c r="C511" s="1135">
        <v>700</v>
      </c>
      <c r="D511" s="1135">
        <v>1.69</v>
      </c>
      <c r="E511" s="1135" t="s">
        <v>15182</v>
      </c>
      <c r="F511" s="1135" t="s">
        <v>663</v>
      </c>
      <c r="G511" s="1135" t="s">
        <v>1861</v>
      </c>
      <c r="H511" s="1135" t="s">
        <v>2286</v>
      </c>
      <c r="I511" s="1135" t="s">
        <v>126</v>
      </c>
      <c r="J511" s="1135">
        <v>1</v>
      </c>
      <c r="K511" s="1135" t="s">
        <v>3107</v>
      </c>
      <c r="L511" s="1135" t="s">
        <v>2198</v>
      </c>
      <c r="M511" s="1135">
        <v>75</v>
      </c>
      <c r="N511" s="1135" t="s">
        <v>1039</v>
      </c>
      <c r="O511" s="1135">
        <v>1.875</v>
      </c>
      <c r="P511" s="1135">
        <v>1.5</v>
      </c>
      <c r="Q511" s="1135" t="s">
        <v>1055</v>
      </c>
      <c r="R511" s="1135">
        <v>23.3</v>
      </c>
      <c r="T511" s="1135">
        <v>20.5</v>
      </c>
      <c r="U511" s="1135">
        <v>3.7</v>
      </c>
      <c r="V511" s="1135" t="s">
        <v>663</v>
      </c>
      <c r="W511" s="1135">
        <v>105</v>
      </c>
      <c r="X511" s="1135">
        <v>85</v>
      </c>
      <c r="Y511" s="1135">
        <v>1.9</v>
      </c>
      <c r="Z511" s="1135" t="s">
        <v>2560</v>
      </c>
      <c r="AA511" s="1135" t="s">
        <v>3345</v>
      </c>
      <c r="AH511" s="1135" t="s">
        <v>1511</v>
      </c>
      <c r="AM511" s="1136" t="s">
        <v>10160</v>
      </c>
      <c r="AN511" s="1136" t="s">
        <v>10161</v>
      </c>
      <c r="AO511" s="1136">
        <f t="shared" si="62"/>
        <v>700</v>
      </c>
      <c r="AP511" s="1136">
        <f t="shared" si="63"/>
        <v>1.69</v>
      </c>
      <c r="AQ511" s="1136" t="str">
        <f t="shared" si="64"/>
        <v>1-4-1S85°</v>
      </c>
      <c r="AR511" s="1136" t="str">
        <f t="shared" si="65"/>
        <v>NA</v>
      </c>
      <c r="AS511" s="1136" t="str">
        <f t="shared" si="66"/>
        <v>180/OFF</v>
      </c>
      <c r="AT511" s="1136" t="str">
        <f t="shared" si="67"/>
        <v>1-4-1S85°</v>
      </c>
      <c r="AV511" s="1136" t="str">
        <f t="shared" si="60"/>
        <v>109.8.10</v>
      </c>
      <c r="AW511" s="1438">
        <f t="shared" si="61"/>
        <v>44053</v>
      </c>
    </row>
    <row r="512" spans="1:49">
      <c r="A512" s="1135" t="s">
        <v>3346</v>
      </c>
      <c r="B512" s="1135" t="s">
        <v>2196</v>
      </c>
      <c r="C512" s="1135">
        <v>650</v>
      </c>
      <c r="D512" s="1135">
        <v>1.73</v>
      </c>
      <c r="E512" s="1135" t="s">
        <v>15183</v>
      </c>
      <c r="F512" s="1135" t="s">
        <v>1048</v>
      </c>
      <c r="G512" s="1135" t="s">
        <v>1861</v>
      </c>
      <c r="H512" s="1135" t="s">
        <v>3342</v>
      </c>
      <c r="I512" s="1135" t="s">
        <v>126</v>
      </c>
      <c r="J512" s="1135">
        <v>1</v>
      </c>
      <c r="K512" s="1135" t="s">
        <v>3337</v>
      </c>
      <c r="L512" s="1135" t="s">
        <v>2198</v>
      </c>
      <c r="M512" s="1135">
        <v>75</v>
      </c>
      <c r="N512" s="1135" t="s">
        <v>1039</v>
      </c>
      <c r="O512" s="1135">
        <v>1.875</v>
      </c>
      <c r="P512" s="1135">
        <v>1.5</v>
      </c>
      <c r="Q512" s="1135" t="s">
        <v>2501</v>
      </c>
      <c r="R512" s="1135">
        <v>23.3</v>
      </c>
      <c r="T512" s="1135">
        <v>11</v>
      </c>
      <c r="U512" s="1135">
        <v>2.2000000000000002</v>
      </c>
      <c r="V512" s="1135" t="s">
        <v>663</v>
      </c>
      <c r="W512" s="1135">
        <v>110</v>
      </c>
      <c r="X512" s="1135">
        <v>85</v>
      </c>
      <c r="Y512" s="1135">
        <v>1.6</v>
      </c>
      <c r="Z512" s="1135">
        <v>2.5</v>
      </c>
      <c r="AA512" s="1135" t="s">
        <v>3347</v>
      </c>
      <c r="AH512" s="1135" t="s">
        <v>944</v>
      </c>
      <c r="AM512" s="1136" t="s">
        <v>10162</v>
      </c>
      <c r="AN512" s="1136" t="s">
        <v>10163</v>
      </c>
      <c r="AO512" s="1136">
        <f t="shared" si="62"/>
        <v>650</v>
      </c>
      <c r="AP512" s="1136">
        <f t="shared" si="63"/>
        <v>1.73</v>
      </c>
      <c r="AQ512" s="1136" t="str">
        <f t="shared" si="64"/>
        <v>1-4-1S83°</v>
      </c>
      <c r="AR512" s="1136" t="str">
        <f t="shared" si="65"/>
        <v>31</v>
      </c>
      <c r="AS512" s="1136" t="str">
        <f t="shared" si="66"/>
        <v>270/270/165</v>
      </c>
      <c r="AT512" s="1136" t="str">
        <f t="shared" si="67"/>
        <v>1-4-1S83°</v>
      </c>
      <c r="AV512" s="1136" t="str">
        <f t="shared" si="60"/>
        <v>109.8.24</v>
      </c>
      <c r="AW512" s="1438">
        <f t="shared" si="61"/>
        <v>44067</v>
      </c>
    </row>
    <row r="513" spans="1:49">
      <c r="A513" s="1135" t="s">
        <v>3348</v>
      </c>
      <c r="B513" s="1135" t="s">
        <v>2196</v>
      </c>
      <c r="C513" s="1135">
        <v>700</v>
      </c>
      <c r="D513" s="1135">
        <v>1.69</v>
      </c>
      <c r="E513" s="1135" t="s">
        <v>15182</v>
      </c>
      <c r="F513" s="1135" t="s">
        <v>663</v>
      </c>
      <c r="G513" s="1135" t="s">
        <v>1861</v>
      </c>
      <c r="H513" s="1135" t="s">
        <v>2286</v>
      </c>
      <c r="I513" s="1135" t="s">
        <v>126</v>
      </c>
      <c r="J513" s="1135">
        <v>1</v>
      </c>
      <c r="K513" s="1135" t="s">
        <v>2791</v>
      </c>
      <c r="L513" s="1135" t="s">
        <v>2198</v>
      </c>
      <c r="M513" s="1135">
        <v>75</v>
      </c>
      <c r="N513" s="1135" t="s">
        <v>1039</v>
      </c>
      <c r="O513" s="1135">
        <v>1.875</v>
      </c>
      <c r="P513" s="1135">
        <v>1.5</v>
      </c>
      <c r="Q513" s="1135" t="s">
        <v>1082</v>
      </c>
      <c r="R513" s="1135">
        <v>23.3</v>
      </c>
      <c r="T513" s="1135">
        <v>20.5</v>
      </c>
      <c r="U513" s="1135">
        <v>3.7</v>
      </c>
      <c r="V513" s="1135" t="s">
        <v>663</v>
      </c>
      <c r="W513" s="1135">
        <v>105</v>
      </c>
      <c r="X513" s="1135">
        <v>85</v>
      </c>
      <c r="Y513" s="1135">
        <v>1.9</v>
      </c>
      <c r="Z513" s="1135" t="s">
        <v>1115</v>
      </c>
      <c r="AA513" s="1135" t="s">
        <v>1434</v>
      </c>
      <c r="AH513" s="1135" t="s">
        <v>3122</v>
      </c>
      <c r="AM513" s="1136" t="s">
        <v>10164</v>
      </c>
      <c r="AN513" s="1136" t="s">
        <v>10165</v>
      </c>
      <c r="AO513" s="1136">
        <f t="shared" si="62"/>
        <v>700</v>
      </c>
      <c r="AP513" s="1136">
        <f t="shared" si="63"/>
        <v>1.69</v>
      </c>
      <c r="AQ513" s="1136" t="str">
        <f t="shared" si="64"/>
        <v>1-4-1S85°</v>
      </c>
      <c r="AR513" s="1136" t="str">
        <f t="shared" si="65"/>
        <v>NA</v>
      </c>
      <c r="AS513" s="1136" t="str">
        <f t="shared" si="66"/>
        <v>180/OFF</v>
      </c>
      <c r="AT513" s="1136" t="str">
        <f t="shared" si="67"/>
        <v>1-4-1S85°</v>
      </c>
      <c r="AV513" s="1136" t="str">
        <f t="shared" si="60"/>
        <v>109.9.30</v>
      </c>
      <c r="AW513" s="1438">
        <f t="shared" si="61"/>
        <v>44104</v>
      </c>
    </row>
    <row r="514" spans="1:49">
      <c r="A514" s="1135" t="s">
        <v>3349</v>
      </c>
      <c r="B514" s="1135" t="s">
        <v>2196</v>
      </c>
      <c r="C514" s="1135">
        <v>600</v>
      </c>
      <c r="D514" s="1135">
        <v>1.698</v>
      </c>
      <c r="E514" s="1135" t="s">
        <v>15185</v>
      </c>
      <c r="F514" s="1135" t="s">
        <v>1069</v>
      </c>
      <c r="G514" s="1135" t="s">
        <v>1861</v>
      </c>
      <c r="H514" s="1135" t="s">
        <v>3219</v>
      </c>
      <c r="I514" s="1135" t="s">
        <v>1261</v>
      </c>
      <c r="J514" s="1135">
        <v>0.8</v>
      </c>
      <c r="K514" s="1135" t="s">
        <v>3350</v>
      </c>
      <c r="L514" s="1135" t="s">
        <v>2198</v>
      </c>
      <c r="M514" s="1135">
        <v>75</v>
      </c>
      <c r="N514" s="1135" t="s">
        <v>1039</v>
      </c>
      <c r="O514" s="1135">
        <v>1.875</v>
      </c>
      <c r="P514" s="1135">
        <v>1.5</v>
      </c>
      <c r="Q514" s="1135">
        <v>4</v>
      </c>
      <c r="R514" s="1135">
        <v>23.3</v>
      </c>
      <c r="T514" s="1135">
        <v>20.5</v>
      </c>
      <c r="U514" s="1135">
        <v>3.7</v>
      </c>
      <c r="V514" s="1135" t="s">
        <v>663</v>
      </c>
      <c r="W514" s="1135">
        <v>105</v>
      </c>
      <c r="X514" s="1135">
        <v>85</v>
      </c>
      <c r="Y514" s="1135">
        <v>1.9</v>
      </c>
      <c r="Z514" s="1135">
        <v>4.5</v>
      </c>
      <c r="AA514" s="1135" t="s">
        <v>3351</v>
      </c>
      <c r="AH514" s="1135" t="s">
        <v>700</v>
      </c>
      <c r="AM514" s="1136" t="s">
        <v>10166</v>
      </c>
      <c r="AN514" s="1136" t="s">
        <v>10167</v>
      </c>
      <c r="AO514" s="1136">
        <f t="shared" si="62"/>
        <v>600</v>
      </c>
      <c r="AP514" s="1136">
        <f t="shared" si="63"/>
        <v>1.698</v>
      </c>
      <c r="AQ514" s="1136" t="str">
        <f t="shared" si="64"/>
        <v>2-5-1S83°</v>
      </c>
      <c r="AR514" s="1136" t="str">
        <f t="shared" si="65"/>
        <v>31.5</v>
      </c>
      <c r="AS514" s="1136" t="str">
        <f t="shared" si="66"/>
        <v>169/OFF</v>
      </c>
      <c r="AT514" s="1136" t="str">
        <f t="shared" si="67"/>
        <v>2-5-1S83°</v>
      </c>
      <c r="AV514" s="1136" t="str">
        <f t="shared" ref="AV514:AV577" si="68">AA514</f>
        <v>110.4.7</v>
      </c>
      <c r="AW514" s="1438">
        <f t="shared" si="61"/>
        <v>44293</v>
      </c>
    </row>
    <row r="515" spans="1:49">
      <c r="A515" s="1135" t="s">
        <v>3352</v>
      </c>
      <c r="B515" s="1135" t="s">
        <v>2196</v>
      </c>
      <c r="C515" s="1135">
        <v>650</v>
      </c>
      <c r="D515" s="1135">
        <v>1.69</v>
      </c>
      <c r="E515" s="1135" t="s">
        <v>15182</v>
      </c>
      <c r="F515" s="1135" t="s">
        <v>663</v>
      </c>
      <c r="G515" s="1135" t="s">
        <v>1861</v>
      </c>
      <c r="H515" s="1135" t="s">
        <v>2030</v>
      </c>
      <c r="I515" s="1135" t="s">
        <v>126</v>
      </c>
      <c r="J515" s="1135">
        <v>1</v>
      </c>
      <c r="K515" s="1135" t="s">
        <v>3353</v>
      </c>
      <c r="L515" s="1135" t="s">
        <v>2198</v>
      </c>
      <c r="M515" s="1135">
        <v>75</v>
      </c>
      <c r="N515" s="1135" t="s">
        <v>1039</v>
      </c>
      <c r="O515" s="1135">
        <v>1.875</v>
      </c>
      <c r="P515" s="1135">
        <v>1.5</v>
      </c>
      <c r="Q515" s="1135">
        <v>4</v>
      </c>
      <c r="R515" s="1135">
        <v>23.3</v>
      </c>
      <c r="T515" s="1135">
        <v>20.5</v>
      </c>
      <c r="U515" s="1135">
        <v>3.7</v>
      </c>
      <c r="V515" s="1135" t="s">
        <v>663</v>
      </c>
      <c r="W515" s="1135">
        <v>105</v>
      </c>
      <c r="X515" s="1135">
        <v>85</v>
      </c>
      <c r="Y515" s="1135">
        <v>1.9</v>
      </c>
      <c r="Z515" s="1135">
        <v>4.5</v>
      </c>
      <c r="AA515" s="1135" t="s">
        <v>3354</v>
      </c>
      <c r="AB515" s="1135" t="s">
        <v>1075</v>
      </c>
      <c r="AH515" s="1135" t="s">
        <v>1272</v>
      </c>
      <c r="AM515" s="1136" t="s">
        <v>10168</v>
      </c>
      <c r="AN515" s="1136" t="s">
        <v>10169</v>
      </c>
      <c r="AO515" s="1136">
        <f t="shared" si="62"/>
        <v>650</v>
      </c>
      <c r="AP515" s="1136">
        <f t="shared" si="63"/>
        <v>1.69</v>
      </c>
      <c r="AQ515" s="1136" t="str">
        <f t="shared" si="64"/>
        <v>1-4-1S85°</v>
      </c>
      <c r="AR515" s="1136" t="str">
        <f t="shared" si="65"/>
        <v>NA</v>
      </c>
      <c r="AS515" s="1136" t="str">
        <f t="shared" si="66"/>
        <v>175/OFF</v>
      </c>
      <c r="AT515" s="1136" t="str">
        <f t="shared" si="67"/>
        <v>1-4-1S85°</v>
      </c>
      <c r="AV515" s="1136" t="str">
        <f t="shared" si="68"/>
        <v>110.6.18</v>
      </c>
      <c r="AW515" s="1438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35" t="s">
        <v>3355</v>
      </c>
      <c r="B516" s="1135" t="s">
        <v>2196</v>
      </c>
      <c r="C516" s="1135">
        <v>600</v>
      </c>
      <c r="D516" s="1135">
        <v>1.69</v>
      </c>
      <c r="E516" s="1135" t="s">
        <v>15183</v>
      </c>
      <c r="F516" s="1135" t="s">
        <v>1048</v>
      </c>
      <c r="G516" s="1135" t="s">
        <v>1861</v>
      </c>
      <c r="H516" s="1135" t="s">
        <v>1123</v>
      </c>
      <c r="I516" s="1135" t="s">
        <v>126</v>
      </c>
      <c r="J516" s="1135">
        <v>1</v>
      </c>
      <c r="K516" s="1135" t="s">
        <v>3356</v>
      </c>
      <c r="L516" s="1135" t="s">
        <v>2198</v>
      </c>
      <c r="M516" s="1135">
        <v>75</v>
      </c>
      <c r="N516" s="1135" t="s">
        <v>1039</v>
      </c>
      <c r="O516" s="1135">
        <v>1.875</v>
      </c>
      <c r="P516" s="1135">
        <v>1.5</v>
      </c>
      <c r="Q516" s="1135">
        <v>4</v>
      </c>
      <c r="R516" s="1135">
        <v>23.3</v>
      </c>
      <c r="T516" s="1135">
        <v>20.5</v>
      </c>
      <c r="U516" s="1135">
        <v>3.7</v>
      </c>
      <c r="V516" s="1135" t="s">
        <v>663</v>
      </c>
      <c r="W516" s="1135">
        <v>105</v>
      </c>
      <c r="X516" s="1135">
        <v>85</v>
      </c>
      <c r="Y516" s="1135">
        <v>1.9</v>
      </c>
      <c r="Z516" s="1135">
        <v>4.5</v>
      </c>
      <c r="AA516" s="1135" t="s">
        <v>1506</v>
      </c>
      <c r="AH516" s="1135" t="s">
        <v>1332</v>
      </c>
      <c r="AM516" s="1136" t="s">
        <v>10170</v>
      </c>
      <c r="AN516" s="1136" t="s">
        <v>10171</v>
      </c>
      <c r="AO516" s="1136">
        <f t="shared" si="62"/>
        <v>600</v>
      </c>
      <c r="AP516" s="1136">
        <f t="shared" si="63"/>
        <v>1.69</v>
      </c>
      <c r="AQ516" s="1136" t="str">
        <f t="shared" si="64"/>
        <v>1-4-1S83°</v>
      </c>
      <c r="AR516" s="1136" t="str">
        <f t="shared" si="65"/>
        <v>31</v>
      </c>
      <c r="AS516" s="1136" t="str">
        <f t="shared" si="66"/>
        <v>250/250/OFF</v>
      </c>
      <c r="AT516" s="1136" t="str">
        <f t="shared" si="67"/>
        <v>1-4-1S83°</v>
      </c>
      <c r="AV516" s="1136" t="str">
        <f t="shared" si="68"/>
        <v>110.7.6</v>
      </c>
      <c r="AW516" s="1438">
        <f t="shared" si="69"/>
        <v>44383</v>
      </c>
    </row>
    <row r="517" spans="1:49">
      <c r="A517" s="1135" t="s">
        <v>3357</v>
      </c>
      <c r="B517" s="1135" t="s">
        <v>2196</v>
      </c>
      <c r="C517" s="1135">
        <v>600</v>
      </c>
      <c r="D517" s="1135">
        <v>1.7050000000000001</v>
      </c>
      <c r="E517" s="1135" t="s">
        <v>15182</v>
      </c>
      <c r="F517" s="1135" t="s">
        <v>663</v>
      </c>
      <c r="G517" s="1135" t="s">
        <v>1861</v>
      </c>
      <c r="H517" s="1135" t="s">
        <v>2420</v>
      </c>
      <c r="I517" s="1135" t="s">
        <v>126</v>
      </c>
      <c r="J517" s="1135">
        <v>0.9</v>
      </c>
      <c r="K517" s="1135" t="s">
        <v>3356</v>
      </c>
      <c r="L517" s="1135" t="s">
        <v>2198</v>
      </c>
      <c r="M517" s="1135">
        <v>75</v>
      </c>
      <c r="N517" s="1135" t="s">
        <v>1039</v>
      </c>
      <c r="O517" s="1135">
        <v>1.875</v>
      </c>
      <c r="P517" s="1135">
        <v>1.5</v>
      </c>
      <c r="Q517" s="1135">
        <v>4</v>
      </c>
      <c r="R517" s="1135">
        <v>23.3</v>
      </c>
      <c r="T517" s="1135">
        <v>20.5</v>
      </c>
      <c r="U517" s="1135">
        <v>3.7</v>
      </c>
      <c r="V517" s="1135" t="s">
        <v>663</v>
      </c>
      <c r="W517" s="1135">
        <v>105</v>
      </c>
      <c r="X517" s="1135" t="s">
        <v>1224</v>
      </c>
      <c r="Y517" s="1135">
        <v>1.9</v>
      </c>
      <c r="Z517" s="1135">
        <v>4.5</v>
      </c>
      <c r="AA517" s="1135" t="s">
        <v>3358</v>
      </c>
      <c r="AB517" s="1135" t="s">
        <v>1075</v>
      </c>
      <c r="AH517" s="1135" t="s">
        <v>1897</v>
      </c>
      <c r="AM517" s="1136" t="s">
        <v>10172</v>
      </c>
      <c r="AN517" s="1136" t="s">
        <v>10173</v>
      </c>
      <c r="AO517" s="1136">
        <f t="shared" si="62"/>
        <v>600</v>
      </c>
      <c r="AP517" s="1136">
        <f t="shared" si="63"/>
        <v>1.7050000000000001</v>
      </c>
      <c r="AQ517" s="1136" t="str">
        <f t="shared" si="64"/>
        <v>1-4-1S85°</v>
      </c>
      <c r="AR517" s="1136" t="str">
        <f t="shared" si="65"/>
        <v>NA</v>
      </c>
      <c r="AS517" s="1136" t="str">
        <f t="shared" si="66"/>
        <v>173/OFF</v>
      </c>
      <c r="AT517" s="1136" t="str">
        <f t="shared" si="67"/>
        <v>1-4-1S85°</v>
      </c>
      <c r="AV517" s="1136" t="str">
        <f t="shared" si="68"/>
        <v>110.8.10</v>
      </c>
      <c r="AW517" s="1438">
        <f t="shared" si="69"/>
        <v>44418</v>
      </c>
    </row>
    <row r="518" spans="1:49">
      <c r="A518" s="1135" t="s">
        <v>3359</v>
      </c>
      <c r="B518" s="1135" t="s">
        <v>455</v>
      </c>
      <c r="C518" s="1135">
        <v>650</v>
      </c>
      <c r="D518" s="1135">
        <v>1.71</v>
      </c>
      <c r="E518" s="1135" t="s">
        <v>15183</v>
      </c>
      <c r="F518" s="1135" t="s">
        <v>1078</v>
      </c>
      <c r="G518" s="1135" t="s">
        <v>1861</v>
      </c>
      <c r="H518" s="1135" t="s">
        <v>1925</v>
      </c>
      <c r="I518" s="1135" t="s">
        <v>126</v>
      </c>
      <c r="J518" s="1135">
        <v>1.1000000000000001</v>
      </c>
      <c r="K518" s="1135" t="s">
        <v>2403</v>
      </c>
      <c r="L518" s="1135" t="s">
        <v>1870</v>
      </c>
      <c r="M518" s="1135">
        <v>77</v>
      </c>
      <c r="N518" s="1135" t="s">
        <v>1039</v>
      </c>
      <c r="O518" s="1135">
        <v>1.925</v>
      </c>
      <c r="P518" s="1135">
        <v>1.54</v>
      </c>
      <c r="Q518" s="1135">
        <v>4.2</v>
      </c>
      <c r="R518" s="1135">
        <v>24</v>
      </c>
      <c r="T518" s="1135">
        <v>9</v>
      </c>
      <c r="U518" s="1135">
        <v>2.2000000000000002</v>
      </c>
      <c r="V518" s="1135" t="s">
        <v>663</v>
      </c>
      <c r="W518" s="1135">
        <v>110</v>
      </c>
      <c r="X518" s="1135" t="s">
        <v>1224</v>
      </c>
      <c r="Y518" s="1135">
        <v>2.1</v>
      </c>
      <c r="Z518" s="1135">
        <v>2.5</v>
      </c>
      <c r="AA518" s="1135" t="s">
        <v>3360</v>
      </c>
      <c r="AB518" s="1135" t="s">
        <v>1075</v>
      </c>
      <c r="AH518" s="1135" t="s">
        <v>872</v>
      </c>
      <c r="AM518" s="1136" t="s">
        <v>10174</v>
      </c>
      <c r="AN518" s="1136" t="s">
        <v>10175</v>
      </c>
      <c r="AO518" s="1136">
        <f t="shared" si="62"/>
        <v>650</v>
      </c>
      <c r="AP518" s="1136">
        <f t="shared" si="63"/>
        <v>1.71</v>
      </c>
      <c r="AQ518" s="1136" t="str">
        <f t="shared" si="64"/>
        <v>1-4-1S83°</v>
      </c>
      <c r="AR518" s="1136" t="str">
        <f t="shared" si="65"/>
        <v>30</v>
      </c>
      <c r="AS518" s="1136" t="str">
        <f t="shared" si="66"/>
        <v>260/260/165</v>
      </c>
      <c r="AT518" s="1136" t="str">
        <f t="shared" si="67"/>
        <v>1-4-1S83°</v>
      </c>
      <c r="AV518" s="1136" t="str">
        <f t="shared" si="68"/>
        <v>111.10.27</v>
      </c>
      <c r="AW518" s="1438">
        <f t="shared" si="69"/>
        <v>44861</v>
      </c>
    </row>
    <row r="519" spans="1:49">
      <c r="A519" s="1135" t="s">
        <v>3361</v>
      </c>
      <c r="B519" s="1135" t="s">
        <v>2041</v>
      </c>
      <c r="C519" s="1135">
        <v>600</v>
      </c>
      <c r="D519" s="1135">
        <v>1.73</v>
      </c>
      <c r="E519" s="1135" t="s">
        <v>15183</v>
      </c>
      <c r="F519" s="1135" t="s">
        <v>2328</v>
      </c>
      <c r="G519" s="1135" t="s">
        <v>1095</v>
      </c>
      <c r="H519" s="1135" t="s">
        <v>2329</v>
      </c>
      <c r="I519" s="1135" t="s">
        <v>639</v>
      </c>
      <c r="J519" s="1135">
        <v>0.9</v>
      </c>
      <c r="K519" s="1135" t="s">
        <v>3362</v>
      </c>
      <c r="L519" s="1135" t="s">
        <v>2044</v>
      </c>
      <c r="M519" s="1135">
        <v>77</v>
      </c>
      <c r="N519" s="1135" t="s">
        <v>1039</v>
      </c>
      <c r="O519" s="1135">
        <v>1.925</v>
      </c>
      <c r="P519" s="1135">
        <v>1.54</v>
      </c>
      <c r="Q519" s="1135">
        <v>3</v>
      </c>
      <c r="R519" s="1135">
        <v>24</v>
      </c>
      <c r="T519" s="1135">
        <v>29</v>
      </c>
      <c r="U519" s="1135">
        <v>2.9</v>
      </c>
      <c r="V519" s="1135" t="s">
        <v>663</v>
      </c>
      <c r="W519" s="1135">
        <v>30</v>
      </c>
      <c r="X519" s="1135">
        <v>10</v>
      </c>
      <c r="Y519" s="1135">
        <v>1.5</v>
      </c>
      <c r="Z519" s="1135">
        <v>5.5</v>
      </c>
      <c r="AA519" s="1135" t="s">
        <v>1629</v>
      </c>
      <c r="AH519" s="1135" t="s">
        <v>927</v>
      </c>
      <c r="AM519" s="1136" t="s">
        <v>10176</v>
      </c>
      <c r="AN519" s="1136" t="s">
        <v>10177</v>
      </c>
      <c r="AO519" s="1136">
        <f t="shared" si="62"/>
        <v>600</v>
      </c>
      <c r="AP519" s="1136">
        <f t="shared" si="63"/>
        <v>1.73</v>
      </c>
      <c r="AQ519" s="1136" t="str">
        <f t="shared" si="64"/>
        <v>1-4-1S83°</v>
      </c>
      <c r="AR519" s="1136" t="str">
        <f t="shared" si="65"/>
        <v>33.5</v>
      </c>
      <c r="AS519" s="1136" t="str">
        <f t="shared" si="66"/>
        <v>290/290/130</v>
      </c>
      <c r="AT519" s="1136" t="str">
        <f t="shared" si="67"/>
        <v>1-4-1S83°</v>
      </c>
      <c r="AV519" s="1136" t="str">
        <f t="shared" si="68"/>
        <v>111.11.3</v>
      </c>
      <c r="AW519" s="1438">
        <f t="shared" si="69"/>
        <v>44868</v>
      </c>
    </row>
    <row r="520" spans="1:49">
      <c r="A520" s="1135" t="s">
        <v>3363</v>
      </c>
      <c r="B520" s="1135" t="s">
        <v>799</v>
      </c>
      <c r="C520" s="1135">
        <v>700</v>
      </c>
      <c r="D520" s="1135">
        <v>1.75</v>
      </c>
      <c r="E520" s="1135" t="s">
        <v>15184</v>
      </c>
      <c r="F520" s="1135" t="s">
        <v>663</v>
      </c>
      <c r="G520" s="1135">
        <v>5</v>
      </c>
      <c r="H520" s="1135" t="s">
        <v>2030</v>
      </c>
      <c r="I520" s="1135" t="s">
        <v>126</v>
      </c>
      <c r="J520" s="1135">
        <v>1.2</v>
      </c>
      <c r="K520" s="1135" t="s">
        <v>3364</v>
      </c>
      <c r="L520" s="1135" t="s">
        <v>2037</v>
      </c>
      <c r="M520" s="1135">
        <v>75</v>
      </c>
      <c r="N520" s="1135" t="s">
        <v>1039</v>
      </c>
      <c r="O520" s="1135">
        <v>1.875</v>
      </c>
      <c r="P520" s="1135">
        <v>1.5</v>
      </c>
      <c r="Q520" s="1135">
        <v>4</v>
      </c>
      <c r="R520" s="1135">
        <v>23</v>
      </c>
      <c r="T520" s="1135">
        <v>26.5</v>
      </c>
      <c r="U520" s="1135">
        <v>3.8</v>
      </c>
      <c r="V520" s="1135" t="s">
        <v>663</v>
      </c>
      <c r="W520" s="1135">
        <v>100</v>
      </c>
      <c r="X520" s="1135">
        <v>45</v>
      </c>
      <c r="Y520" s="1135">
        <v>1.6</v>
      </c>
      <c r="Z520" s="1135">
        <v>5</v>
      </c>
      <c r="AA520" s="1135" t="s">
        <v>3360</v>
      </c>
      <c r="AH520" s="1135" t="s">
        <v>876</v>
      </c>
      <c r="AM520" s="1136" t="s">
        <v>10178</v>
      </c>
      <c r="AN520" s="1136" t="s">
        <v>10179</v>
      </c>
      <c r="AO520" s="1136">
        <f t="shared" si="62"/>
        <v>700</v>
      </c>
      <c r="AP520" s="1136">
        <f t="shared" si="63"/>
        <v>1.75</v>
      </c>
      <c r="AQ520" s="1136" t="str">
        <f t="shared" si="64"/>
        <v>1-5-1S85°</v>
      </c>
      <c r="AR520" s="1136" t="str">
        <f t="shared" si="65"/>
        <v>NA</v>
      </c>
      <c r="AS520" s="1136" t="str">
        <f t="shared" si="66"/>
        <v>175/OFF</v>
      </c>
      <c r="AT520" s="1136" t="str">
        <f t="shared" si="67"/>
        <v>1-5-1S85°</v>
      </c>
      <c r="AV520" s="1136" t="str">
        <f t="shared" si="68"/>
        <v>111.10.27</v>
      </c>
      <c r="AW520" s="1438">
        <f t="shared" si="69"/>
        <v>44861</v>
      </c>
    </row>
    <row r="521" spans="1:49">
      <c r="A521" s="1135" t="s">
        <v>3365</v>
      </c>
      <c r="B521" s="1135" t="s">
        <v>1877</v>
      </c>
      <c r="C521" s="1135">
        <v>500</v>
      </c>
      <c r="D521" s="1135">
        <v>1.675</v>
      </c>
      <c r="E521" s="1135" t="s">
        <v>15183</v>
      </c>
      <c r="F521" s="1135" t="s">
        <v>2095</v>
      </c>
      <c r="G521" s="1135" t="s">
        <v>1878</v>
      </c>
      <c r="H521" s="1135" t="s">
        <v>1249</v>
      </c>
      <c r="I521" s="1135" t="s">
        <v>126</v>
      </c>
      <c r="J521" s="1135">
        <v>0.3</v>
      </c>
      <c r="K521" s="1135" t="s">
        <v>3366</v>
      </c>
      <c r="L521" s="1135" t="s">
        <v>1881</v>
      </c>
      <c r="M521" s="1135">
        <v>76.099999999999994</v>
      </c>
      <c r="N521" s="1135" t="s">
        <v>1039</v>
      </c>
      <c r="O521" s="1135">
        <v>1.9024999999999999</v>
      </c>
      <c r="P521" s="1135">
        <v>1.522</v>
      </c>
      <c r="Q521" s="1135">
        <v>4</v>
      </c>
      <c r="R521" s="1135">
        <v>21</v>
      </c>
      <c r="T521" s="1135">
        <v>13</v>
      </c>
      <c r="U521" s="1135">
        <v>4</v>
      </c>
      <c r="V521" s="1135" t="s">
        <v>663</v>
      </c>
      <c r="W521" s="1135">
        <v>30</v>
      </c>
      <c r="X521" s="1135">
        <v>10</v>
      </c>
      <c r="Y521" s="1135">
        <v>2.5</v>
      </c>
      <c r="Z521" s="1135">
        <v>2</v>
      </c>
      <c r="AA521" s="1135" t="s">
        <v>3367</v>
      </c>
      <c r="AH521" s="1135" t="s">
        <v>472</v>
      </c>
      <c r="AM521" s="1136" t="s">
        <v>10180</v>
      </c>
      <c r="AN521" s="1136" t="s">
        <v>10181</v>
      </c>
      <c r="AO521" s="1136">
        <f t="shared" si="62"/>
        <v>500</v>
      </c>
      <c r="AP521" s="1136">
        <f t="shared" si="63"/>
        <v>1.675</v>
      </c>
      <c r="AQ521" s="1136" t="str">
        <f t="shared" si="64"/>
        <v>1-4-1S83°</v>
      </c>
      <c r="AR521" s="1136" t="str">
        <f t="shared" si="65"/>
        <v>29.9</v>
      </c>
      <c r="AS521" s="1136" t="str">
        <f t="shared" si="66"/>
        <v>215/215/OFF</v>
      </c>
      <c r="AT521" s="1136" t="str">
        <f t="shared" si="67"/>
        <v>1-4-1S83°</v>
      </c>
      <c r="AV521" s="1136" t="str">
        <f t="shared" si="68"/>
        <v>111.11.7</v>
      </c>
      <c r="AW521" s="1438">
        <f t="shared" si="69"/>
        <v>44872</v>
      </c>
    </row>
    <row r="522" spans="1:49">
      <c r="A522" s="1135" t="s">
        <v>3368</v>
      </c>
      <c r="B522" s="1135" t="s">
        <v>478</v>
      </c>
      <c r="C522" s="1135">
        <v>550</v>
      </c>
      <c r="D522" s="1135">
        <v>1.7</v>
      </c>
      <c r="E522" s="1135" t="s">
        <v>15183</v>
      </c>
      <c r="F522" s="1135" t="s">
        <v>1078</v>
      </c>
      <c r="G522" s="1135" t="s">
        <v>1861</v>
      </c>
      <c r="H522" s="1135" t="s">
        <v>1239</v>
      </c>
      <c r="I522" s="1135" t="s">
        <v>126</v>
      </c>
      <c r="J522" s="1135">
        <v>0.7</v>
      </c>
      <c r="K522" s="1135" t="s">
        <v>3369</v>
      </c>
      <c r="L522" s="1135" t="s">
        <v>1905</v>
      </c>
      <c r="M522" s="1135">
        <v>74.599999999999994</v>
      </c>
      <c r="N522" s="1135" t="s">
        <v>1039</v>
      </c>
      <c r="O522" s="1135">
        <v>1.865</v>
      </c>
      <c r="P522" s="1135">
        <v>1.492</v>
      </c>
      <c r="Q522" s="1135">
        <v>3.5</v>
      </c>
      <c r="R522" s="1135">
        <v>23.5</v>
      </c>
      <c r="T522" s="1135">
        <v>12.5</v>
      </c>
      <c r="U522" s="1135">
        <v>5.0999999999999996</v>
      </c>
      <c r="V522" s="1135" t="s">
        <v>663</v>
      </c>
      <c r="W522" s="1135">
        <v>95</v>
      </c>
      <c r="X522" s="1135" t="s">
        <v>3370</v>
      </c>
      <c r="Y522" s="1135">
        <v>1.8</v>
      </c>
      <c r="Z522" s="1135">
        <v>4.5</v>
      </c>
      <c r="AA522" s="1135" t="s">
        <v>1635</v>
      </c>
      <c r="AH522" s="1135" t="s">
        <v>1052</v>
      </c>
      <c r="AM522" s="1136" t="s">
        <v>10182</v>
      </c>
      <c r="AN522" s="1136" t="s">
        <v>10183</v>
      </c>
      <c r="AO522" s="1136">
        <f t="shared" si="62"/>
        <v>550</v>
      </c>
      <c r="AP522" s="1136">
        <f t="shared" si="63"/>
        <v>1.7</v>
      </c>
      <c r="AQ522" s="1136" t="str">
        <f t="shared" si="64"/>
        <v>1-4-1S83°</v>
      </c>
      <c r="AR522" s="1136" t="str">
        <f t="shared" si="65"/>
        <v>30</v>
      </c>
      <c r="AS522" s="1136" t="str">
        <f t="shared" si="66"/>
        <v>235/235/OFF</v>
      </c>
      <c r="AT522" s="1136" t="str">
        <f t="shared" si="67"/>
        <v>1-4-1S83°</v>
      </c>
      <c r="AV522" s="1136" t="str">
        <f t="shared" si="68"/>
        <v>111.11.11</v>
      </c>
      <c r="AW522" s="1438">
        <f t="shared" si="69"/>
        <v>44876</v>
      </c>
    </row>
    <row r="523" spans="1:49">
      <c r="A523" s="1135" t="s">
        <v>3371</v>
      </c>
      <c r="B523" s="1135" t="s">
        <v>425</v>
      </c>
      <c r="C523" s="1135">
        <v>700</v>
      </c>
      <c r="D523" s="1135">
        <v>1.79</v>
      </c>
      <c r="E523" s="1135" t="s">
        <v>15183</v>
      </c>
      <c r="F523" s="1135" t="s">
        <v>1048</v>
      </c>
      <c r="G523" s="1135" t="s">
        <v>1861</v>
      </c>
      <c r="H523" s="1135" t="s">
        <v>2970</v>
      </c>
      <c r="I523" s="1135" t="s">
        <v>126</v>
      </c>
      <c r="J523" s="1135">
        <v>1.9</v>
      </c>
      <c r="K523" s="1135" t="s">
        <v>3372</v>
      </c>
      <c r="L523" s="1135" t="s">
        <v>2032</v>
      </c>
      <c r="M523" s="1135">
        <v>73</v>
      </c>
      <c r="N523" s="1135" t="s">
        <v>1039</v>
      </c>
      <c r="O523" s="1135">
        <v>1.8250000000000002</v>
      </c>
      <c r="P523" s="1135">
        <v>1.46</v>
      </c>
      <c r="Q523" s="1135">
        <v>4</v>
      </c>
      <c r="R523" s="1135">
        <v>21.6</v>
      </c>
      <c r="T523" s="1135">
        <v>32</v>
      </c>
      <c r="U523" s="1135">
        <v>3.5</v>
      </c>
      <c r="V523" s="1135" t="s">
        <v>663</v>
      </c>
      <c r="W523" s="1135">
        <v>110</v>
      </c>
      <c r="X523" s="1135" t="s">
        <v>3373</v>
      </c>
      <c r="Y523" s="1135">
        <v>1.5</v>
      </c>
      <c r="Z523" s="1135">
        <v>5.5</v>
      </c>
      <c r="AA523" s="1135" t="s">
        <v>3374</v>
      </c>
      <c r="AB523" s="1135" t="s">
        <v>1075</v>
      </c>
      <c r="AH523" s="1135" t="s">
        <v>699</v>
      </c>
      <c r="AM523" s="1136" t="s">
        <v>10184</v>
      </c>
      <c r="AN523" s="1136" t="s">
        <v>10185</v>
      </c>
      <c r="AO523" s="1136">
        <f t="shared" ref="AO523:AO586" si="70">C523</f>
        <v>700</v>
      </c>
      <c r="AP523" s="1136">
        <f t="shared" ref="AP523:AP586" si="71">D523</f>
        <v>1.79</v>
      </c>
      <c r="AQ523" s="1136" t="str">
        <f t="shared" ref="AQ523:AQ586" si="72">E523</f>
        <v>1-4-1S83°</v>
      </c>
      <c r="AR523" s="1136" t="str">
        <f t="shared" ref="AR523:AR586" si="73">F523</f>
        <v>31</v>
      </c>
      <c r="AS523" s="1136" t="str">
        <f t="shared" ref="AS523:AS586" si="74">H523</f>
        <v>290/290/OFF</v>
      </c>
      <c r="AT523" s="1136" t="str">
        <f t="shared" ref="AT523:AT586" si="75">E523</f>
        <v>1-4-1S83°</v>
      </c>
      <c r="AV523" s="1136" t="str">
        <f t="shared" si="68"/>
        <v>111.12.12</v>
      </c>
      <c r="AW523" s="1438">
        <f t="shared" si="69"/>
        <v>44907</v>
      </c>
    </row>
    <row r="524" spans="1:49">
      <c r="A524" s="1135" t="s">
        <v>3375</v>
      </c>
      <c r="B524" s="1135" t="s">
        <v>455</v>
      </c>
      <c r="C524" s="1135">
        <v>650</v>
      </c>
      <c r="D524" s="1135">
        <v>1.71</v>
      </c>
      <c r="E524" s="1135" t="s">
        <v>15183</v>
      </c>
      <c r="F524" s="1135" t="s">
        <v>1078</v>
      </c>
      <c r="G524" s="1135" t="s">
        <v>1861</v>
      </c>
      <c r="H524" s="1135" t="s">
        <v>1925</v>
      </c>
      <c r="I524" s="1135" t="s">
        <v>126</v>
      </c>
      <c r="J524" s="1135">
        <v>1.1000000000000001</v>
      </c>
      <c r="K524" s="1135" t="s">
        <v>2403</v>
      </c>
      <c r="L524" s="1135" t="s">
        <v>1870</v>
      </c>
      <c r="M524" s="1135">
        <v>77</v>
      </c>
      <c r="N524" s="1135" t="s">
        <v>1039</v>
      </c>
      <c r="O524" s="1135">
        <v>1.925</v>
      </c>
      <c r="P524" s="1135">
        <v>1.54</v>
      </c>
      <c r="Q524" s="1135">
        <v>4.2</v>
      </c>
      <c r="R524" s="1135">
        <v>24</v>
      </c>
      <c r="T524" s="1135">
        <v>9</v>
      </c>
      <c r="U524" s="1135">
        <v>2.2000000000000002</v>
      </c>
      <c r="V524" s="1135" t="s">
        <v>663</v>
      </c>
      <c r="W524" s="1135">
        <v>110</v>
      </c>
      <c r="X524" s="1135" t="s">
        <v>1224</v>
      </c>
      <c r="Y524" s="1135">
        <v>2.1</v>
      </c>
      <c r="Z524" s="1135">
        <v>2.5</v>
      </c>
      <c r="AA524" s="1135" t="s">
        <v>3376</v>
      </c>
      <c r="AB524" s="1135" t="s">
        <v>1075</v>
      </c>
      <c r="AH524" s="1135" t="s">
        <v>843</v>
      </c>
      <c r="AM524" s="1136" t="s">
        <v>10186</v>
      </c>
      <c r="AN524" s="1136" t="s">
        <v>10187</v>
      </c>
      <c r="AO524" s="1136">
        <f t="shared" si="70"/>
        <v>650</v>
      </c>
      <c r="AP524" s="1136">
        <f t="shared" si="71"/>
        <v>1.71</v>
      </c>
      <c r="AQ524" s="1136" t="str">
        <f t="shared" si="72"/>
        <v>1-4-1S83°</v>
      </c>
      <c r="AR524" s="1136" t="str">
        <f t="shared" si="73"/>
        <v>30</v>
      </c>
      <c r="AS524" s="1136" t="str">
        <f t="shared" si="74"/>
        <v>260/260/165</v>
      </c>
      <c r="AT524" s="1136" t="str">
        <f t="shared" si="75"/>
        <v>1-4-1S83°</v>
      </c>
      <c r="AV524" s="1136" t="str">
        <f t="shared" si="68"/>
        <v>111.11.14</v>
      </c>
      <c r="AW524" s="1438">
        <f t="shared" si="69"/>
        <v>44879</v>
      </c>
    </row>
    <row r="525" spans="1:49">
      <c r="A525" s="1135" t="s">
        <v>3377</v>
      </c>
      <c r="B525" s="1135" t="s">
        <v>1909</v>
      </c>
      <c r="C525" s="1135">
        <v>650</v>
      </c>
      <c r="D525" s="1135">
        <v>1.7</v>
      </c>
      <c r="E525" s="1135" t="s">
        <v>15192</v>
      </c>
      <c r="F525" s="1135" t="s">
        <v>1048</v>
      </c>
      <c r="G525" s="1135" t="s">
        <v>1861</v>
      </c>
      <c r="H525" s="1135" t="s">
        <v>1887</v>
      </c>
      <c r="I525" s="1135" t="s">
        <v>126</v>
      </c>
      <c r="J525" s="1135">
        <v>0.9</v>
      </c>
      <c r="K525" s="1135" t="s">
        <v>3378</v>
      </c>
      <c r="L525" s="1135" t="s">
        <v>2303</v>
      </c>
      <c r="M525" s="1135">
        <v>75.099999999999994</v>
      </c>
      <c r="N525" s="1135" t="s">
        <v>1039</v>
      </c>
      <c r="O525" s="1135">
        <v>1.8774999999999999</v>
      </c>
      <c r="P525" s="1135">
        <v>1.502</v>
      </c>
      <c r="Q525" s="1135">
        <v>4</v>
      </c>
      <c r="R525" s="1135">
        <v>19</v>
      </c>
      <c r="T525" s="1135">
        <v>21</v>
      </c>
      <c r="U525" s="1135">
        <v>3.5</v>
      </c>
      <c r="V525" s="1135" t="s">
        <v>663</v>
      </c>
      <c r="W525" s="1135">
        <v>110</v>
      </c>
      <c r="X525" s="1135" t="s">
        <v>2744</v>
      </c>
      <c r="Y525" s="1135">
        <v>1.6</v>
      </c>
      <c r="Z525" s="1135">
        <v>4</v>
      </c>
      <c r="AA525" s="1135" t="s">
        <v>3379</v>
      </c>
      <c r="AB525" s="1135" t="s">
        <v>1075</v>
      </c>
      <c r="AH525" s="1135" t="s">
        <v>633</v>
      </c>
      <c r="AM525" s="1136" t="s">
        <v>10188</v>
      </c>
      <c r="AN525" s="1136" t="s">
        <v>10189</v>
      </c>
      <c r="AO525" s="1136">
        <f t="shared" si="70"/>
        <v>650</v>
      </c>
      <c r="AP525" s="1136">
        <f t="shared" si="71"/>
        <v>1.7</v>
      </c>
      <c r="AQ525" s="1136" t="str">
        <f t="shared" si="72"/>
        <v>1-4-1S91°</v>
      </c>
      <c r="AR525" s="1136" t="str">
        <f t="shared" si="73"/>
        <v>31</v>
      </c>
      <c r="AS525" s="1136" t="str">
        <f t="shared" si="74"/>
        <v>270/270/OFF</v>
      </c>
      <c r="AT525" s="1136" t="str">
        <f t="shared" si="75"/>
        <v>1-4-1S91°</v>
      </c>
      <c r="AV525" s="1136" t="str">
        <f t="shared" si="68"/>
        <v>111.11.17</v>
      </c>
      <c r="AW525" s="1438">
        <f t="shared" si="69"/>
        <v>44882</v>
      </c>
    </row>
    <row r="526" spans="1:49">
      <c r="A526" s="1135" t="s">
        <v>3380</v>
      </c>
      <c r="B526" s="1135" t="s">
        <v>638</v>
      </c>
      <c r="C526" s="1135">
        <v>500</v>
      </c>
      <c r="D526" s="1135">
        <v>1.7350000000000001</v>
      </c>
      <c r="E526" s="1135" t="s">
        <v>15183</v>
      </c>
      <c r="F526" s="1135" t="s">
        <v>1048</v>
      </c>
      <c r="G526" s="1135" t="s">
        <v>2178</v>
      </c>
      <c r="H526" s="1135" t="s">
        <v>1239</v>
      </c>
      <c r="I526" s="1135" t="s">
        <v>126</v>
      </c>
      <c r="J526" s="1135">
        <v>1.7</v>
      </c>
      <c r="K526" s="1135" t="s">
        <v>3381</v>
      </c>
      <c r="L526" s="1135" t="s">
        <v>2081</v>
      </c>
      <c r="M526" s="1135">
        <v>75</v>
      </c>
      <c r="N526" s="1135" t="s">
        <v>1039</v>
      </c>
      <c r="O526" s="1135">
        <v>1.875</v>
      </c>
      <c r="P526" s="1135">
        <v>1.5</v>
      </c>
      <c r="Q526" s="1135">
        <v>3</v>
      </c>
      <c r="R526" s="1135">
        <v>23</v>
      </c>
      <c r="T526" s="1135" t="s">
        <v>3382</v>
      </c>
      <c r="U526" s="1135">
        <v>3.5</v>
      </c>
      <c r="V526" s="1135" t="s">
        <v>663</v>
      </c>
      <c r="W526" s="1135">
        <v>120</v>
      </c>
      <c r="X526" s="1135">
        <v>80</v>
      </c>
      <c r="Y526" s="1135">
        <v>1.8</v>
      </c>
      <c r="Z526" s="1135">
        <v>5.5</v>
      </c>
      <c r="AA526" s="1135" t="s">
        <v>3383</v>
      </c>
      <c r="AH526" s="1135" t="s">
        <v>735</v>
      </c>
      <c r="AM526" s="1136" t="s">
        <v>10190</v>
      </c>
      <c r="AN526" s="1136" t="s">
        <v>10191</v>
      </c>
      <c r="AO526" s="1136">
        <f t="shared" si="70"/>
        <v>500</v>
      </c>
      <c r="AP526" s="1136">
        <f t="shared" si="71"/>
        <v>1.7350000000000001</v>
      </c>
      <c r="AQ526" s="1136" t="str">
        <f t="shared" si="72"/>
        <v>1-4-1S83°</v>
      </c>
      <c r="AR526" s="1136" t="str">
        <f t="shared" si="73"/>
        <v>31</v>
      </c>
      <c r="AS526" s="1136" t="str">
        <f t="shared" si="74"/>
        <v>235/235/OFF</v>
      </c>
      <c r="AT526" s="1136" t="str">
        <f t="shared" si="75"/>
        <v>1-4-1S83°</v>
      </c>
      <c r="AV526" s="1136" t="str">
        <f t="shared" si="68"/>
        <v>111.11.22</v>
      </c>
      <c r="AW526" s="1438">
        <f t="shared" si="69"/>
        <v>44887</v>
      </c>
    </row>
    <row r="527" spans="1:49">
      <c r="A527" s="1135" t="s">
        <v>3384</v>
      </c>
      <c r="B527" s="1135" t="s">
        <v>1917</v>
      </c>
      <c r="C527" s="1135">
        <v>450</v>
      </c>
      <c r="D527" s="1135">
        <v>1.7549999999999999</v>
      </c>
      <c r="E527" s="1135" t="s">
        <v>15189</v>
      </c>
      <c r="F527" s="1135" t="s">
        <v>1078</v>
      </c>
      <c r="G527" s="1135" t="s">
        <v>1110</v>
      </c>
      <c r="H527" s="1135" t="s">
        <v>2012</v>
      </c>
      <c r="I527" s="1135" t="s">
        <v>126</v>
      </c>
      <c r="J527" s="1135">
        <v>0.7</v>
      </c>
      <c r="K527" s="1135" t="s">
        <v>2432</v>
      </c>
      <c r="L527" s="1135" t="s">
        <v>1919</v>
      </c>
      <c r="M527" s="1135">
        <v>73.8</v>
      </c>
      <c r="N527" s="1135" t="s">
        <v>1039</v>
      </c>
      <c r="O527" s="1135">
        <v>1.845</v>
      </c>
      <c r="P527" s="1135">
        <v>1.476</v>
      </c>
      <c r="Q527" s="1135">
        <v>3.5</v>
      </c>
      <c r="R527" s="1135">
        <v>18.5</v>
      </c>
      <c r="T527" s="1135">
        <v>21</v>
      </c>
      <c r="U527" s="1135">
        <v>3.8</v>
      </c>
      <c r="V527" s="1135" t="s">
        <v>663</v>
      </c>
      <c r="W527" s="1135">
        <v>110</v>
      </c>
      <c r="X527" s="1135">
        <v>85</v>
      </c>
      <c r="Y527" s="1135">
        <v>1.9</v>
      </c>
      <c r="Z527" s="1135">
        <v>4</v>
      </c>
      <c r="AA527" s="1135" t="s">
        <v>3383</v>
      </c>
      <c r="AH527" s="1135" t="s">
        <v>666</v>
      </c>
      <c r="AM527" s="1136" t="s">
        <v>10192</v>
      </c>
      <c r="AN527" s="1136" t="s">
        <v>10193</v>
      </c>
      <c r="AO527" s="1136">
        <f t="shared" si="70"/>
        <v>450</v>
      </c>
      <c r="AP527" s="1136">
        <f t="shared" si="71"/>
        <v>1.7549999999999999</v>
      </c>
      <c r="AQ527" s="1136" t="str">
        <f t="shared" si="72"/>
        <v>1-5-1S83°</v>
      </c>
      <c r="AR527" s="1136" t="str">
        <f t="shared" si="73"/>
        <v>30</v>
      </c>
      <c r="AS527" s="1136" t="str">
        <f t="shared" si="74"/>
        <v>233/233/OFF</v>
      </c>
      <c r="AT527" s="1136" t="str">
        <f t="shared" si="75"/>
        <v>1-5-1S83°</v>
      </c>
      <c r="AV527" s="1136" t="str">
        <f t="shared" si="68"/>
        <v>111.11.22</v>
      </c>
      <c r="AW527" s="1438">
        <f t="shared" si="69"/>
        <v>44887</v>
      </c>
    </row>
    <row r="528" spans="1:49">
      <c r="A528" s="1135" t="s">
        <v>3385</v>
      </c>
      <c r="B528" s="1135" t="s">
        <v>1877</v>
      </c>
      <c r="C528" s="1135">
        <v>500</v>
      </c>
      <c r="D528" s="1135">
        <v>1.69</v>
      </c>
      <c r="E528" s="1135" t="s">
        <v>15183</v>
      </c>
      <c r="F528" s="1135" t="s">
        <v>2095</v>
      </c>
      <c r="G528" s="1135" t="s">
        <v>1878</v>
      </c>
      <c r="H528" s="1135" t="s">
        <v>1111</v>
      </c>
      <c r="I528" s="1135" t="s">
        <v>126</v>
      </c>
      <c r="J528" s="1135">
        <v>0.3</v>
      </c>
      <c r="K528" s="1135" t="s">
        <v>3386</v>
      </c>
      <c r="L528" s="1135" t="s">
        <v>1881</v>
      </c>
      <c r="M528" s="1135">
        <v>76.099999999999994</v>
      </c>
      <c r="N528" s="1135" t="s">
        <v>1039</v>
      </c>
      <c r="O528" s="1135">
        <v>1.9024999999999999</v>
      </c>
      <c r="P528" s="1135">
        <v>1.522</v>
      </c>
      <c r="Q528" s="1135" t="s">
        <v>3387</v>
      </c>
      <c r="R528" s="1135">
        <v>21</v>
      </c>
      <c r="T528" s="1135">
        <v>13</v>
      </c>
      <c r="U528" s="1135">
        <v>4</v>
      </c>
      <c r="V528" s="1135" t="s">
        <v>663</v>
      </c>
      <c r="W528" s="1135">
        <v>30</v>
      </c>
      <c r="X528" s="1135">
        <v>10</v>
      </c>
      <c r="Y528" s="1135">
        <v>2.5</v>
      </c>
      <c r="Z528" s="1135">
        <v>2</v>
      </c>
      <c r="AA528" s="1135" t="s">
        <v>3383</v>
      </c>
      <c r="AH528" s="1135" t="s">
        <v>1084</v>
      </c>
      <c r="AM528" s="1136" t="s">
        <v>10194</v>
      </c>
      <c r="AN528" s="1136" t="s">
        <v>10195</v>
      </c>
      <c r="AO528" s="1136">
        <f t="shared" si="70"/>
        <v>500</v>
      </c>
      <c r="AP528" s="1136">
        <f t="shared" si="71"/>
        <v>1.69</v>
      </c>
      <c r="AQ528" s="1136" t="str">
        <f t="shared" si="72"/>
        <v>1-4-1S83°</v>
      </c>
      <c r="AR528" s="1136" t="str">
        <f t="shared" si="73"/>
        <v>29.9</v>
      </c>
      <c r="AS528" s="1136" t="str">
        <f t="shared" si="74"/>
        <v>200/200/OFF</v>
      </c>
      <c r="AT528" s="1136" t="str">
        <f t="shared" si="75"/>
        <v>1-4-1S83°</v>
      </c>
      <c r="AV528" s="1136" t="str">
        <f t="shared" si="68"/>
        <v>111.11.22</v>
      </c>
      <c r="AW528" s="1438">
        <f t="shared" si="69"/>
        <v>44887</v>
      </c>
    </row>
    <row r="529" spans="1:49">
      <c r="A529" s="1135" t="s">
        <v>3388</v>
      </c>
      <c r="B529" s="1135" t="s">
        <v>425</v>
      </c>
      <c r="C529" s="1135">
        <v>600</v>
      </c>
      <c r="D529" s="1135">
        <v>1.76</v>
      </c>
      <c r="E529" s="1135" t="s">
        <v>15185</v>
      </c>
      <c r="F529" s="1135" t="s">
        <v>1078</v>
      </c>
      <c r="G529" s="1135" t="s">
        <v>1861</v>
      </c>
      <c r="H529" s="1135" t="s">
        <v>2046</v>
      </c>
      <c r="I529" s="1135" t="s">
        <v>1206</v>
      </c>
      <c r="J529" s="1135">
        <v>1.5</v>
      </c>
      <c r="K529" s="1135" t="s">
        <v>3389</v>
      </c>
      <c r="L529" s="1135" t="s">
        <v>2032</v>
      </c>
      <c r="M529" s="1135">
        <v>74.599999999999994</v>
      </c>
      <c r="N529" s="1135" t="s">
        <v>1039</v>
      </c>
      <c r="O529" s="1135">
        <v>1.865</v>
      </c>
      <c r="P529" s="1135">
        <v>1.492</v>
      </c>
      <c r="Q529" s="1135">
        <v>4</v>
      </c>
      <c r="R529" s="1135">
        <v>22</v>
      </c>
      <c r="T529" s="1135">
        <v>32</v>
      </c>
      <c r="U529" s="1135">
        <v>3.4</v>
      </c>
      <c r="V529" s="1135" t="s">
        <v>663</v>
      </c>
      <c r="W529" s="1135" t="s">
        <v>3390</v>
      </c>
      <c r="X529" s="1135">
        <v>60</v>
      </c>
      <c r="Y529" s="1135" t="s">
        <v>3391</v>
      </c>
      <c r="Z529" s="1135">
        <v>6</v>
      </c>
      <c r="AA529" s="1135" t="s">
        <v>3392</v>
      </c>
      <c r="AH529" s="1135" t="s">
        <v>876</v>
      </c>
      <c r="AM529" s="1136" t="s">
        <v>10196</v>
      </c>
      <c r="AN529" s="1136" t="s">
        <v>10197</v>
      </c>
      <c r="AO529" s="1136">
        <f t="shared" si="70"/>
        <v>600</v>
      </c>
      <c r="AP529" s="1136">
        <f t="shared" si="71"/>
        <v>1.76</v>
      </c>
      <c r="AQ529" s="1136" t="str">
        <f t="shared" si="72"/>
        <v>2-5-1S83°</v>
      </c>
      <c r="AR529" s="1136" t="str">
        <f t="shared" si="73"/>
        <v>30</v>
      </c>
      <c r="AS529" s="1136" t="str">
        <f t="shared" si="74"/>
        <v>166/OFF</v>
      </c>
      <c r="AT529" s="1136" t="str">
        <f t="shared" si="75"/>
        <v>2-5-1S83°</v>
      </c>
      <c r="AV529" s="1136" t="str">
        <f t="shared" si="68"/>
        <v>111.12.6</v>
      </c>
      <c r="AW529" s="1438">
        <f t="shared" si="69"/>
        <v>44901</v>
      </c>
    </row>
    <row r="530" spans="1:49">
      <c r="A530" s="1135" t="s">
        <v>3393</v>
      </c>
      <c r="B530" s="1135" t="s">
        <v>631</v>
      </c>
      <c r="C530" s="1135">
        <v>500</v>
      </c>
      <c r="D530" s="1135">
        <v>1.69</v>
      </c>
      <c r="E530" s="1135" t="s">
        <v>15185</v>
      </c>
      <c r="F530" s="1135" t="s">
        <v>1078</v>
      </c>
      <c r="G530" s="1135" t="s">
        <v>1034</v>
      </c>
      <c r="H530" s="1135" t="s">
        <v>3394</v>
      </c>
      <c r="I530" s="1135" t="s">
        <v>639</v>
      </c>
      <c r="J530" s="1135">
        <v>1.6</v>
      </c>
      <c r="K530" s="1135" t="s">
        <v>3285</v>
      </c>
      <c r="L530" s="1135" t="s">
        <v>2126</v>
      </c>
      <c r="M530" s="1135">
        <v>77</v>
      </c>
      <c r="N530" s="1135" t="s">
        <v>1039</v>
      </c>
      <c r="O530" s="1135">
        <v>1.925</v>
      </c>
      <c r="P530" s="1135">
        <v>1.54</v>
      </c>
      <c r="Q530" s="1135">
        <v>4</v>
      </c>
      <c r="R530" s="1135">
        <v>22</v>
      </c>
      <c r="T530" s="1135">
        <v>9</v>
      </c>
      <c r="U530" s="1135">
        <v>3.5</v>
      </c>
      <c r="V530" s="1135" t="s">
        <v>663</v>
      </c>
      <c r="W530" s="1135">
        <v>140</v>
      </c>
      <c r="X530" s="1135" t="s">
        <v>3395</v>
      </c>
      <c r="Y530" s="1135">
        <v>2.1</v>
      </c>
      <c r="Z530" s="1135">
        <v>2.5</v>
      </c>
      <c r="AA530" s="1135" t="s">
        <v>1640</v>
      </c>
      <c r="AH530" s="1135" t="s">
        <v>812</v>
      </c>
      <c r="AM530" s="1136" t="s">
        <v>10198</v>
      </c>
      <c r="AN530" s="1136" t="s">
        <v>10199</v>
      </c>
      <c r="AO530" s="1136">
        <f t="shared" si="70"/>
        <v>500</v>
      </c>
      <c r="AP530" s="1136">
        <f t="shared" si="71"/>
        <v>1.69</v>
      </c>
      <c r="AQ530" s="1136" t="str">
        <f t="shared" si="72"/>
        <v>2-5-1S83°</v>
      </c>
      <c r="AR530" s="1136" t="str">
        <f t="shared" si="73"/>
        <v>30</v>
      </c>
      <c r="AS530" s="1136" t="str">
        <f t="shared" si="74"/>
        <v>158/160</v>
      </c>
      <c r="AT530" s="1136" t="str">
        <f t="shared" si="75"/>
        <v>2-5-1S83°</v>
      </c>
      <c r="AV530" s="1136" t="str">
        <f t="shared" si="68"/>
        <v>111.12.8</v>
      </c>
      <c r="AW530" s="1438">
        <f t="shared" si="69"/>
        <v>44903</v>
      </c>
    </row>
    <row r="531" spans="1:49">
      <c r="A531" s="1135" t="s">
        <v>3396</v>
      </c>
      <c r="B531" s="1135" t="s">
        <v>1936</v>
      </c>
      <c r="C531" s="1135">
        <v>500</v>
      </c>
      <c r="D531" s="1135">
        <v>1.7</v>
      </c>
      <c r="E531" s="1135" t="s">
        <v>15189</v>
      </c>
      <c r="F531" s="1135" t="s">
        <v>1078</v>
      </c>
      <c r="G531" s="1135" t="s">
        <v>1110</v>
      </c>
      <c r="H531" s="1135" t="s">
        <v>1384</v>
      </c>
      <c r="I531" s="1135" t="s">
        <v>126</v>
      </c>
      <c r="J531" s="1135">
        <v>0.8</v>
      </c>
      <c r="K531" s="1135" t="s">
        <v>2473</v>
      </c>
      <c r="L531" s="1135" t="s">
        <v>1938</v>
      </c>
      <c r="M531" s="1135">
        <v>77.099999999999994</v>
      </c>
      <c r="N531" s="1135" t="s">
        <v>1039</v>
      </c>
      <c r="O531" s="1135">
        <v>1.9275</v>
      </c>
      <c r="P531" s="1135">
        <v>1.5419999999999998</v>
      </c>
      <c r="Q531" s="1135">
        <v>4</v>
      </c>
      <c r="R531" s="1135">
        <v>23</v>
      </c>
      <c r="T531" s="1135">
        <v>18</v>
      </c>
      <c r="U531" s="1135">
        <v>4</v>
      </c>
      <c r="V531" s="1135" t="s">
        <v>663</v>
      </c>
      <c r="W531" s="1135">
        <v>110</v>
      </c>
      <c r="X531" s="1135" t="s">
        <v>3397</v>
      </c>
      <c r="Y531" s="1135">
        <v>1.8</v>
      </c>
      <c r="Z531" s="1135">
        <v>4.5</v>
      </c>
      <c r="AA531" s="1135" t="s">
        <v>3392</v>
      </c>
      <c r="AH531" s="1135" t="s">
        <v>924</v>
      </c>
      <c r="AM531" s="1136" t="s">
        <v>10200</v>
      </c>
      <c r="AN531" s="1136" t="s">
        <v>10201</v>
      </c>
      <c r="AO531" s="1136">
        <f t="shared" si="70"/>
        <v>500</v>
      </c>
      <c r="AP531" s="1136">
        <f t="shared" si="71"/>
        <v>1.7</v>
      </c>
      <c r="AQ531" s="1136" t="str">
        <f t="shared" si="72"/>
        <v>1-5-1S83°</v>
      </c>
      <c r="AR531" s="1136" t="str">
        <f t="shared" si="73"/>
        <v>30</v>
      </c>
      <c r="AS531" s="1136" t="str">
        <f t="shared" si="74"/>
        <v>220/220/OFF</v>
      </c>
      <c r="AT531" s="1136" t="str">
        <f t="shared" si="75"/>
        <v>1-5-1S83°</v>
      </c>
      <c r="AV531" s="1136" t="str">
        <f t="shared" si="68"/>
        <v>111.12.6</v>
      </c>
      <c r="AW531" s="1438">
        <f t="shared" si="69"/>
        <v>44901</v>
      </c>
    </row>
    <row r="532" spans="1:49">
      <c r="A532" s="1135" t="s">
        <v>3398</v>
      </c>
      <c r="B532" s="1135" t="s">
        <v>1877</v>
      </c>
      <c r="C532" s="1135">
        <v>500</v>
      </c>
      <c r="D532" s="1135">
        <v>1.6850000000000001</v>
      </c>
      <c r="E532" s="1135" t="s">
        <v>15183</v>
      </c>
      <c r="F532" s="1135" t="s">
        <v>2095</v>
      </c>
      <c r="G532" s="1135" t="s">
        <v>1878</v>
      </c>
      <c r="H532" s="1135" t="s">
        <v>2389</v>
      </c>
      <c r="I532" s="1135" t="s">
        <v>126</v>
      </c>
      <c r="J532" s="1135">
        <v>0.3</v>
      </c>
      <c r="K532" s="1135" t="s">
        <v>3399</v>
      </c>
      <c r="L532" s="1135" t="s">
        <v>1881</v>
      </c>
      <c r="M532" s="1135">
        <v>76.099999999999994</v>
      </c>
      <c r="N532" s="1135" t="s">
        <v>1039</v>
      </c>
      <c r="O532" s="1135">
        <v>1.9024999999999999</v>
      </c>
      <c r="P532" s="1135">
        <v>1.522</v>
      </c>
      <c r="Q532" s="1135">
        <v>4</v>
      </c>
      <c r="R532" s="1135">
        <v>21</v>
      </c>
      <c r="T532" s="1135" t="s">
        <v>3400</v>
      </c>
      <c r="U532" s="1135" t="s">
        <v>3401</v>
      </c>
      <c r="V532" s="1135" t="s">
        <v>663</v>
      </c>
      <c r="W532" s="1135">
        <v>30</v>
      </c>
      <c r="X532" s="1135">
        <v>10</v>
      </c>
      <c r="Y532" s="1135">
        <v>2.5</v>
      </c>
      <c r="Z532" s="1135">
        <v>2</v>
      </c>
      <c r="AA532" s="1135" t="s">
        <v>3402</v>
      </c>
      <c r="AH532" s="1135" t="s">
        <v>843</v>
      </c>
      <c r="AM532" s="1136" t="s">
        <v>10202</v>
      </c>
      <c r="AN532" s="1136" t="s">
        <v>10203</v>
      </c>
      <c r="AO532" s="1136">
        <f t="shared" si="70"/>
        <v>500</v>
      </c>
      <c r="AP532" s="1136">
        <f t="shared" si="71"/>
        <v>1.6850000000000001</v>
      </c>
      <c r="AQ532" s="1136" t="str">
        <f t="shared" si="72"/>
        <v>1-4-1S83°</v>
      </c>
      <c r="AR532" s="1136" t="str">
        <f t="shared" si="73"/>
        <v>29.9</v>
      </c>
      <c r="AS532" s="1136" t="str">
        <f t="shared" si="74"/>
        <v>205/205/OFF</v>
      </c>
      <c r="AT532" s="1136" t="str">
        <f t="shared" si="75"/>
        <v>1-4-1S83°</v>
      </c>
      <c r="AV532" s="1136" t="str">
        <f t="shared" si="68"/>
        <v>111.12.26</v>
      </c>
      <c r="AW532" s="1438">
        <f t="shared" si="69"/>
        <v>44921</v>
      </c>
    </row>
    <row r="533" spans="1:49">
      <c r="A533" s="1135" t="s">
        <v>2538</v>
      </c>
      <c r="B533" s="1135" t="s">
        <v>455</v>
      </c>
      <c r="C533" s="1135">
        <v>650</v>
      </c>
      <c r="D533" s="1135">
        <v>1.7</v>
      </c>
      <c r="E533" s="1135" t="s">
        <v>15183</v>
      </c>
      <c r="F533" s="1135" t="s">
        <v>1078</v>
      </c>
      <c r="G533" s="1135" t="s">
        <v>1861</v>
      </c>
      <c r="H533" s="1135" t="s">
        <v>1925</v>
      </c>
      <c r="I533" s="1135" t="s">
        <v>126</v>
      </c>
      <c r="J533" s="1135">
        <v>1</v>
      </c>
      <c r="K533" s="1135" t="s">
        <v>2534</v>
      </c>
      <c r="L533" s="1135" t="s">
        <v>1870</v>
      </c>
      <c r="M533" s="1135">
        <v>77</v>
      </c>
      <c r="N533" s="1135" t="s">
        <v>1039</v>
      </c>
      <c r="O533" s="1135">
        <v>1.925</v>
      </c>
      <c r="P533" s="1135">
        <v>1.54</v>
      </c>
      <c r="Q533" s="1135" t="s">
        <v>2501</v>
      </c>
      <c r="R533" s="1135">
        <v>24</v>
      </c>
      <c r="T533" s="1135">
        <v>9</v>
      </c>
      <c r="U533" s="1135">
        <v>2.2000000000000002</v>
      </c>
      <c r="V533" s="1135" t="s">
        <v>663</v>
      </c>
      <c r="W533" s="1135">
        <v>110</v>
      </c>
      <c r="X533" s="1135" t="s">
        <v>1224</v>
      </c>
      <c r="Y533" s="1135" t="s">
        <v>2539</v>
      </c>
      <c r="Z533" s="1135">
        <v>2.5</v>
      </c>
      <c r="AA533" s="1135" t="s">
        <v>1434</v>
      </c>
      <c r="AB533" s="1135" t="s">
        <v>1075</v>
      </c>
      <c r="AH533" s="1135" t="s">
        <v>1088</v>
      </c>
      <c r="AM533" s="1136" t="s">
        <v>9629</v>
      </c>
      <c r="AN533" s="1136" t="s">
        <v>9630</v>
      </c>
      <c r="AO533" s="1136">
        <f t="shared" si="70"/>
        <v>650</v>
      </c>
      <c r="AP533" s="1136">
        <f t="shared" si="71"/>
        <v>1.7</v>
      </c>
      <c r="AQ533" s="1136" t="str">
        <f t="shared" si="72"/>
        <v>1-4-1S83°</v>
      </c>
      <c r="AR533" s="1136" t="str">
        <f t="shared" si="73"/>
        <v>30</v>
      </c>
      <c r="AS533" s="1136" t="str">
        <f t="shared" si="74"/>
        <v>260/260/165</v>
      </c>
      <c r="AT533" s="1136" t="str">
        <f t="shared" si="75"/>
        <v>1-4-1S83°</v>
      </c>
      <c r="AV533" s="1136" t="str">
        <f t="shared" si="68"/>
        <v>109.9.30</v>
      </c>
      <c r="AW533" s="1438">
        <f t="shared" si="69"/>
        <v>44104</v>
      </c>
    </row>
    <row r="534" spans="1:49">
      <c r="A534" s="1135" t="s">
        <v>3403</v>
      </c>
      <c r="B534" s="1135" t="s">
        <v>3249</v>
      </c>
      <c r="C534" s="1135">
        <v>550</v>
      </c>
      <c r="D534" s="1135">
        <v>1.75</v>
      </c>
      <c r="E534" s="1135" t="s">
        <v>15189</v>
      </c>
      <c r="F534" s="1135" t="s">
        <v>1078</v>
      </c>
      <c r="G534" s="1135" t="s">
        <v>1034</v>
      </c>
      <c r="H534" s="1135" t="s">
        <v>1103</v>
      </c>
      <c r="I534" s="1135" t="s">
        <v>639</v>
      </c>
      <c r="J534" s="1135">
        <v>0.75</v>
      </c>
      <c r="K534" s="1135" t="s">
        <v>3250</v>
      </c>
      <c r="L534" s="1135" t="s">
        <v>1857</v>
      </c>
      <c r="M534" s="1135">
        <v>78</v>
      </c>
      <c r="N534" s="1135" t="s">
        <v>1039</v>
      </c>
      <c r="O534" s="1135">
        <v>1.9500000000000002</v>
      </c>
      <c r="P534" s="1135">
        <v>1.56</v>
      </c>
      <c r="Q534" s="1135">
        <v>3</v>
      </c>
      <c r="R534" s="1135">
        <v>30</v>
      </c>
      <c r="T534" s="1135">
        <v>9.6</v>
      </c>
      <c r="U534" s="1135">
        <v>6.8</v>
      </c>
      <c r="V534" s="1135" t="s">
        <v>663</v>
      </c>
      <c r="W534" s="1135">
        <v>135</v>
      </c>
      <c r="X534" s="1135">
        <v>65</v>
      </c>
      <c r="Y534" s="1135">
        <v>1.4</v>
      </c>
      <c r="Z534" s="1135">
        <v>4</v>
      </c>
      <c r="AA534" s="1135" t="s">
        <v>3351</v>
      </c>
      <c r="AH534" s="1135" t="s">
        <v>940</v>
      </c>
      <c r="AM534" s="1136" t="s">
        <v>10204</v>
      </c>
      <c r="AN534" s="1136" t="s">
        <v>10205</v>
      </c>
      <c r="AO534" s="1136">
        <f t="shared" si="70"/>
        <v>550</v>
      </c>
      <c r="AP534" s="1136">
        <f t="shared" si="71"/>
        <v>1.75</v>
      </c>
      <c r="AQ534" s="1136" t="str">
        <f t="shared" si="72"/>
        <v>1-5-1S83°</v>
      </c>
      <c r="AR534" s="1136" t="str">
        <f t="shared" si="73"/>
        <v>30</v>
      </c>
      <c r="AS534" s="1136" t="str">
        <f t="shared" si="74"/>
        <v>195/195/OFF</v>
      </c>
      <c r="AT534" s="1136" t="str">
        <f t="shared" si="75"/>
        <v>1-5-1S83°</v>
      </c>
      <c r="AV534" s="1136" t="str">
        <f t="shared" si="68"/>
        <v>110.4.7</v>
      </c>
      <c r="AW534" s="1438">
        <f t="shared" si="69"/>
        <v>44293</v>
      </c>
    </row>
    <row r="535" spans="1:49">
      <c r="A535" s="1135" t="s">
        <v>3404</v>
      </c>
      <c r="B535" s="1135" t="s">
        <v>1993</v>
      </c>
      <c r="C535" s="1135">
        <v>650</v>
      </c>
      <c r="D535" s="1135">
        <v>1.67</v>
      </c>
      <c r="E535" s="1135" t="s">
        <v>15183</v>
      </c>
      <c r="F535" s="1135" t="s">
        <v>1048</v>
      </c>
      <c r="G535" s="1135" t="s">
        <v>1034</v>
      </c>
      <c r="H535" s="1135" t="s">
        <v>1743</v>
      </c>
      <c r="I535" s="1135" t="s">
        <v>126</v>
      </c>
      <c r="J535" s="1135">
        <v>1.4</v>
      </c>
      <c r="K535" s="1135" t="s">
        <v>3405</v>
      </c>
      <c r="L535" s="1135" t="s">
        <v>2018</v>
      </c>
      <c r="M535" s="1135">
        <v>75.400000000000006</v>
      </c>
      <c r="N535" s="1135" t="s">
        <v>1039</v>
      </c>
      <c r="O535" s="1135">
        <v>1.8850000000000002</v>
      </c>
      <c r="P535" s="1135">
        <v>1.5080000000000002</v>
      </c>
      <c r="Q535" s="1135">
        <v>3</v>
      </c>
      <c r="R535" s="1135">
        <v>29</v>
      </c>
      <c r="T535" s="1135">
        <v>18</v>
      </c>
      <c r="U535" s="1135">
        <v>6</v>
      </c>
      <c r="V535" s="1135" t="s">
        <v>663</v>
      </c>
      <c r="W535" s="1135">
        <v>120</v>
      </c>
      <c r="X535" s="1135">
        <v>80</v>
      </c>
      <c r="Y535" s="1135">
        <v>2</v>
      </c>
      <c r="Z535" s="1135">
        <v>5</v>
      </c>
      <c r="AA535" s="1135" t="s">
        <v>3406</v>
      </c>
      <c r="AH535" s="1135" t="s">
        <v>1052</v>
      </c>
      <c r="AM535" s="1136" t="s">
        <v>10206</v>
      </c>
      <c r="AN535" s="1136" t="s">
        <v>10207</v>
      </c>
      <c r="AO535" s="1136">
        <f t="shared" si="70"/>
        <v>650</v>
      </c>
      <c r="AP535" s="1136">
        <f t="shared" si="71"/>
        <v>1.67</v>
      </c>
      <c r="AQ535" s="1136" t="str">
        <f t="shared" si="72"/>
        <v>1-4-1S83°</v>
      </c>
      <c r="AR535" s="1136" t="str">
        <f t="shared" si="73"/>
        <v>31</v>
      </c>
      <c r="AS535" s="1136" t="str">
        <f t="shared" si="74"/>
        <v>225/225/OFF</v>
      </c>
      <c r="AT535" s="1136" t="str">
        <f t="shared" si="75"/>
        <v>1-4-1S83°</v>
      </c>
      <c r="AV535" s="1136" t="str">
        <f t="shared" si="68"/>
        <v>110.4.21</v>
      </c>
      <c r="AW535" s="1438">
        <f t="shared" si="69"/>
        <v>44307</v>
      </c>
    </row>
    <row r="536" spans="1:49">
      <c r="A536" s="1135" t="s">
        <v>3407</v>
      </c>
      <c r="B536" s="1135" t="s">
        <v>425</v>
      </c>
      <c r="C536" s="1135">
        <v>650</v>
      </c>
      <c r="D536" s="1135">
        <v>1.7350000000000001</v>
      </c>
      <c r="E536" s="1135" t="s">
        <v>15183</v>
      </c>
      <c r="F536" s="1135" t="s">
        <v>1991</v>
      </c>
      <c r="G536" s="1135" t="s">
        <v>1861</v>
      </c>
      <c r="H536" s="1135" t="s">
        <v>3408</v>
      </c>
      <c r="I536" s="1135" t="s">
        <v>126</v>
      </c>
      <c r="J536" s="1135">
        <v>1.7</v>
      </c>
      <c r="K536" s="1135" t="s">
        <v>3226</v>
      </c>
      <c r="L536" s="1135" t="s">
        <v>2032</v>
      </c>
      <c r="M536" s="1135">
        <v>77</v>
      </c>
      <c r="N536" s="1135" t="s">
        <v>1039</v>
      </c>
      <c r="O536" s="1135">
        <v>1.925</v>
      </c>
      <c r="P536" s="1135">
        <v>1.54</v>
      </c>
      <c r="Q536" s="1135">
        <v>4.2</v>
      </c>
      <c r="R536" s="1135">
        <v>24</v>
      </c>
      <c r="T536" s="1135">
        <v>19</v>
      </c>
      <c r="U536" s="1135">
        <v>1.8</v>
      </c>
      <c r="V536" s="1135" t="s">
        <v>663</v>
      </c>
      <c r="W536" s="1135">
        <v>110</v>
      </c>
      <c r="X536" s="1135">
        <v>60</v>
      </c>
      <c r="Y536" s="1135">
        <v>1.7</v>
      </c>
      <c r="Z536" s="1135">
        <v>3.5</v>
      </c>
      <c r="AA536" s="1135" t="s">
        <v>3406</v>
      </c>
      <c r="AH536" s="1135" t="s">
        <v>474</v>
      </c>
      <c r="AM536" s="1136" t="s">
        <v>10208</v>
      </c>
      <c r="AN536" s="1136" t="s">
        <v>10209</v>
      </c>
      <c r="AO536" s="1136">
        <f t="shared" si="70"/>
        <v>650</v>
      </c>
      <c r="AP536" s="1136">
        <f t="shared" si="71"/>
        <v>1.7350000000000001</v>
      </c>
      <c r="AQ536" s="1136" t="str">
        <f t="shared" si="72"/>
        <v>1-4-1S83°</v>
      </c>
      <c r="AR536" s="1136" t="str">
        <f t="shared" si="73"/>
        <v>30.8</v>
      </c>
      <c r="AS536" s="1136" t="str">
        <f t="shared" si="74"/>
        <v>290/290/165</v>
      </c>
      <c r="AT536" s="1136" t="str">
        <f t="shared" si="75"/>
        <v>1-4-1S83°</v>
      </c>
      <c r="AV536" s="1136" t="str">
        <f t="shared" si="68"/>
        <v>110.4.21</v>
      </c>
      <c r="AW536" s="1438">
        <f t="shared" si="69"/>
        <v>44307</v>
      </c>
    </row>
    <row r="537" spans="1:49">
      <c r="A537" s="1135" t="s">
        <v>3409</v>
      </c>
      <c r="B537" s="1135" t="s">
        <v>884</v>
      </c>
      <c r="C537" s="1135">
        <v>550</v>
      </c>
      <c r="D537" s="1135">
        <v>1.75</v>
      </c>
      <c r="E537" s="1135" t="s">
        <v>15183</v>
      </c>
      <c r="F537" s="1135" t="s">
        <v>1078</v>
      </c>
      <c r="G537" s="1135" t="s">
        <v>1034</v>
      </c>
      <c r="H537" s="1135" t="s">
        <v>1103</v>
      </c>
      <c r="I537" s="1135" t="s">
        <v>639</v>
      </c>
      <c r="J537" s="1135">
        <v>0.8</v>
      </c>
      <c r="K537" s="1135" t="s">
        <v>3250</v>
      </c>
      <c r="L537" s="1135" t="s">
        <v>1857</v>
      </c>
      <c r="M537" s="1135">
        <v>78</v>
      </c>
      <c r="N537" s="1135" t="s">
        <v>1039</v>
      </c>
      <c r="O537" s="1135">
        <v>1.9500000000000002</v>
      </c>
      <c r="P537" s="1135">
        <v>1.56</v>
      </c>
      <c r="Q537" s="1135">
        <v>3</v>
      </c>
      <c r="R537" s="1135">
        <v>30</v>
      </c>
      <c r="T537" s="1135">
        <v>9.6</v>
      </c>
      <c r="U537" s="1135">
        <v>6.8</v>
      </c>
      <c r="V537" s="1135" t="s">
        <v>663</v>
      </c>
      <c r="W537" s="1135">
        <v>135</v>
      </c>
      <c r="X537" s="1135">
        <v>65</v>
      </c>
      <c r="Y537" s="1135">
        <v>1.4</v>
      </c>
      <c r="Z537" s="1135">
        <v>4</v>
      </c>
      <c r="AA537" s="1135" t="s">
        <v>3406</v>
      </c>
      <c r="AH537" s="1135" t="s">
        <v>977</v>
      </c>
      <c r="AM537" s="1136" t="s">
        <v>10210</v>
      </c>
      <c r="AN537" s="1136" t="s">
        <v>10211</v>
      </c>
      <c r="AO537" s="1136">
        <f t="shared" si="70"/>
        <v>550</v>
      </c>
      <c r="AP537" s="1136">
        <f t="shared" si="71"/>
        <v>1.75</v>
      </c>
      <c r="AQ537" s="1136" t="str">
        <f t="shared" si="72"/>
        <v>1-4-1S83°</v>
      </c>
      <c r="AR537" s="1136" t="str">
        <f t="shared" si="73"/>
        <v>30</v>
      </c>
      <c r="AS537" s="1136" t="str">
        <f t="shared" si="74"/>
        <v>195/195/OFF</v>
      </c>
      <c r="AT537" s="1136" t="str">
        <f t="shared" si="75"/>
        <v>1-4-1S83°</v>
      </c>
      <c r="AV537" s="1136" t="str">
        <f t="shared" si="68"/>
        <v>110.4.21</v>
      </c>
      <c r="AW537" s="1438">
        <f t="shared" si="69"/>
        <v>44307</v>
      </c>
    </row>
    <row r="538" spans="1:49">
      <c r="A538" s="1135" t="s">
        <v>3410</v>
      </c>
      <c r="B538" s="1135" t="s">
        <v>425</v>
      </c>
      <c r="C538" s="1135">
        <v>700</v>
      </c>
      <c r="D538" s="1135">
        <v>1.77</v>
      </c>
      <c r="E538" s="1135" t="s">
        <v>15183</v>
      </c>
      <c r="F538" s="1135" t="s">
        <v>1048</v>
      </c>
      <c r="G538" s="1135" t="s">
        <v>1861</v>
      </c>
      <c r="H538" s="1135" t="s">
        <v>2802</v>
      </c>
      <c r="I538" s="1135" t="s">
        <v>126</v>
      </c>
      <c r="J538" s="1135">
        <v>1.7</v>
      </c>
      <c r="K538" s="1135" t="s">
        <v>3411</v>
      </c>
      <c r="L538" s="1135" t="s">
        <v>2032</v>
      </c>
      <c r="M538" s="1135">
        <v>73</v>
      </c>
      <c r="N538" s="1135" t="s">
        <v>1039</v>
      </c>
      <c r="O538" s="1135">
        <v>1.8250000000000002</v>
      </c>
      <c r="P538" s="1135">
        <v>1.46</v>
      </c>
      <c r="Q538" s="1135">
        <v>4</v>
      </c>
      <c r="R538" s="1135">
        <v>21.6</v>
      </c>
      <c r="T538" s="1135">
        <v>32</v>
      </c>
      <c r="U538" s="1135">
        <v>3.5</v>
      </c>
      <c r="V538" s="1135" t="s">
        <v>663</v>
      </c>
      <c r="W538" s="1135">
        <v>110</v>
      </c>
      <c r="X538" s="1135">
        <v>60</v>
      </c>
      <c r="Y538" s="1135">
        <v>1.5</v>
      </c>
      <c r="Z538" s="1135">
        <v>5.5</v>
      </c>
      <c r="AA538" s="1135" t="s">
        <v>3412</v>
      </c>
      <c r="AH538" s="1135" t="s">
        <v>2521</v>
      </c>
      <c r="AM538" s="1136" t="s">
        <v>10212</v>
      </c>
      <c r="AN538" s="1136" t="s">
        <v>10213</v>
      </c>
      <c r="AO538" s="1136">
        <f t="shared" si="70"/>
        <v>700</v>
      </c>
      <c r="AP538" s="1136">
        <f t="shared" si="71"/>
        <v>1.77</v>
      </c>
      <c r="AQ538" s="1136" t="str">
        <f t="shared" si="72"/>
        <v>1-4-1S83°</v>
      </c>
      <c r="AR538" s="1136" t="str">
        <f t="shared" si="73"/>
        <v>31</v>
      </c>
      <c r="AS538" s="1136" t="str">
        <f t="shared" si="74"/>
        <v>295/295/OFF</v>
      </c>
      <c r="AT538" s="1136" t="str">
        <f t="shared" si="75"/>
        <v>1-4-1S83°</v>
      </c>
      <c r="AV538" s="1136" t="str">
        <f t="shared" si="68"/>
        <v>110.4.22</v>
      </c>
      <c r="AW538" s="1438">
        <f t="shared" si="69"/>
        <v>44308</v>
      </c>
    </row>
    <row r="539" spans="1:49">
      <c r="A539" s="1135" t="s">
        <v>3413</v>
      </c>
      <c r="B539" s="1135" t="s">
        <v>1860</v>
      </c>
      <c r="C539" s="1135">
        <v>700</v>
      </c>
      <c r="D539" s="1135">
        <v>1.8</v>
      </c>
      <c r="E539" s="1135" t="s">
        <v>15185</v>
      </c>
      <c r="F539" s="1135" t="s">
        <v>1048</v>
      </c>
      <c r="G539" s="1135" t="s">
        <v>1861</v>
      </c>
      <c r="H539" s="1135" t="s">
        <v>1142</v>
      </c>
      <c r="I539" s="1135" t="s">
        <v>1167</v>
      </c>
      <c r="J539" s="1135">
        <v>0.5</v>
      </c>
      <c r="K539" s="1135" t="s">
        <v>1862</v>
      </c>
      <c r="L539" s="1135" t="s">
        <v>1863</v>
      </c>
      <c r="M539" s="1135">
        <v>74.8</v>
      </c>
      <c r="N539" s="1135" t="s">
        <v>1039</v>
      </c>
      <c r="O539" s="1135">
        <v>1.87</v>
      </c>
      <c r="P539" s="1135">
        <v>1.496</v>
      </c>
      <c r="Q539" s="1135">
        <v>4</v>
      </c>
      <c r="R539" s="1135">
        <v>18.7</v>
      </c>
      <c r="T539" s="1135">
        <v>40.1</v>
      </c>
      <c r="U539" s="1135">
        <v>3.4</v>
      </c>
      <c r="V539" s="1135" t="s">
        <v>663</v>
      </c>
      <c r="W539" s="1135">
        <v>30</v>
      </c>
      <c r="X539" s="1135">
        <v>10</v>
      </c>
      <c r="Y539" s="1135">
        <v>1.7</v>
      </c>
      <c r="Z539" s="1135">
        <v>5.5</v>
      </c>
      <c r="AA539" s="1135" t="s">
        <v>3414</v>
      </c>
      <c r="AH539" s="1135" t="s">
        <v>3415</v>
      </c>
      <c r="AM539" s="1136" t="s">
        <v>10214</v>
      </c>
      <c r="AN539" s="1136" t="s">
        <v>10215</v>
      </c>
      <c r="AO539" s="1136">
        <f t="shared" si="70"/>
        <v>700</v>
      </c>
      <c r="AP539" s="1136">
        <f t="shared" si="71"/>
        <v>1.8</v>
      </c>
      <c r="AQ539" s="1136" t="str">
        <f t="shared" si="72"/>
        <v>2-5-1S83°</v>
      </c>
      <c r="AR539" s="1136" t="str">
        <f t="shared" si="73"/>
        <v>31</v>
      </c>
      <c r="AS539" s="1136" t="str">
        <f t="shared" si="74"/>
        <v>188/OFF</v>
      </c>
      <c r="AT539" s="1136" t="str">
        <f t="shared" si="75"/>
        <v>2-5-1S83°</v>
      </c>
      <c r="AV539" s="1136" t="str">
        <f t="shared" si="68"/>
        <v>110.4.29</v>
      </c>
      <c r="AW539" s="1438">
        <f t="shared" si="69"/>
        <v>44315</v>
      </c>
    </row>
    <row r="540" spans="1:49">
      <c r="A540" s="1135" t="s">
        <v>3416</v>
      </c>
      <c r="B540" s="1135" t="s">
        <v>425</v>
      </c>
      <c r="C540" s="1135">
        <v>700</v>
      </c>
      <c r="D540" s="1135">
        <v>1.7649999999999999</v>
      </c>
      <c r="E540" s="1135" t="s">
        <v>15183</v>
      </c>
      <c r="F540" s="1135" t="s">
        <v>1991</v>
      </c>
      <c r="G540" s="1135" t="s">
        <v>1861</v>
      </c>
      <c r="H540" s="1135" t="s">
        <v>3321</v>
      </c>
      <c r="I540" s="1135" t="s">
        <v>639</v>
      </c>
      <c r="J540" s="1135">
        <v>4</v>
      </c>
      <c r="K540" s="1135" t="s">
        <v>3332</v>
      </c>
      <c r="L540" s="1135" t="s">
        <v>2032</v>
      </c>
      <c r="M540" s="1135">
        <v>75.599999999999994</v>
      </c>
      <c r="N540" s="1135" t="s">
        <v>1039</v>
      </c>
      <c r="O540" s="1135">
        <v>1.89</v>
      </c>
      <c r="P540" s="1135">
        <v>1.512</v>
      </c>
      <c r="Q540" s="1135">
        <v>3.5</v>
      </c>
      <c r="R540" s="1135">
        <v>18.600000000000001</v>
      </c>
      <c r="T540" s="1135">
        <v>18.8</v>
      </c>
      <c r="U540" s="1135">
        <v>2.9</v>
      </c>
      <c r="V540" s="1135" t="s">
        <v>663</v>
      </c>
      <c r="W540" s="1135">
        <v>150</v>
      </c>
      <c r="X540" s="1135" t="s">
        <v>2496</v>
      </c>
      <c r="Y540" s="1135">
        <v>2.1</v>
      </c>
      <c r="Z540" s="1135">
        <v>4</v>
      </c>
      <c r="AA540" s="1135" t="s">
        <v>3417</v>
      </c>
      <c r="AB540" s="1135" t="s">
        <v>1075</v>
      </c>
      <c r="AH540" s="1135" t="s">
        <v>959</v>
      </c>
      <c r="AM540" s="1136" t="s">
        <v>10216</v>
      </c>
      <c r="AN540" s="1136" t="s">
        <v>10217</v>
      </c>
      <c r="AO540" s="1136">
        <f t="shared" si="70"/>
        <v>700</v>
      </c>
      <c r="AP540" s="1136">
        <f t="shared" si="71"/>
        <v>1.7649999999999999</v>
      </c>
      <c r="AQ540" s="1136" t="str">
        <f t="shared" si="72"/>
        <v>1-4-1S83°</v>
      </c>
      <c r="AR540" s="1136" t="str">
        <f t="shared" si="73"/>
        <v>30.8</v>
      </c>
      <c r="AS540" s="1136" t="str">
        <f t="shared" si="74"/>
        <v>285/285/149</v>
      </c>
      <c r="AT540" s="1136" t="str">
        <f t="shared" si="75"/>
        <v>1-4-1S83°</v>
      </c>
      <c r="AV540" s="1136" t="str">
        <f t="shared" si="68"/>
        <v>110.5.4</v>
      </c>
      <c r="AW540" s="1438">
        <f t="shared" si="69"/>
        <v>44320</v>
      </c>
    </row>
    <row r="541" spans="1:49">
      <c r="A541" s="1135" t="s">
        <v>3418</v>
      </c>
      <c r="B541" s="1135" t="s">
        <v>1899</v>
      </c>
      <c r="C541" s="1135">
        <v>600</v>
      </c>
      <c r="D541" s="1135">
        <v>1.68</v>
      </c>
      <c r="E541" s="1135" t="s">
        <v>15183</v>
      </c>
      <c r="F541" s="1135" t="s">
        <v>1563</v>
      </c>
      <c r="G541" s="1135" t="s">
        <v>1034</v>
      </c>
      <c r="H541" s="1135" t="s">
        <v>1900</v>
      </c>
      <c r="I541" s="1135" t="s">
        <v>126</v>
      </c>
      <c r="J541" s="1135">
        <v>0.6</v>
      </c>
      <c r="K541" s="1135" t="s">
        <v>3200</v>
      </c>
      <c r="L541" s="1135" t="s">
        <v>1902</v>
      </c>
      <c r="M541" s="1135">
        <v>76.8</v>
      </c>
      <c r="N541" s="1135" t="s">
        <v>1039</v>
      </c>
      <c r="O541" s="1135">
        <v>1.92</v>
      </c>
      <c r="P541" s="1135">
        <v>1.536</v>
      </c>
      <c r="Q541" s="1135">
        <v>4</v>
      </c>
      <c r="R541" s="1135">
        <v>20.3</v>
      </c>
      <c r="T541" s="1135">
        <v>18</v>
      </c>
      <c r="U541" s="1135">
        <v>3.5</v>
      </c>
      <c r="V541" s="1135" t="s">
        <v>663</v>
      </c>
      <c r="W541" s="1135">
        <v>120</v>
      </c>
      <c r="X541" s="1135">
        <v>80</v>
      </c>
      <c r="Y541" s="1135">
        <v>1.5</v>
      </c>
      <c r="Z541" s="1135">
        <v>4</v>
      </c>
      <c r="AA541" s="1135" t="s">
        <v>3417</v>
      </c>
      <c r="AH541" s="1135" t="s">
        <v>630</v>
      </c>
      <c r="AM541" s="1136" t="s">
        <v>10218</v>
      </c>
      <c r="AN541" s="1136" t="s">
        <v>10219</v>
      </c>
      <c r="AO541" s="1136">
        <f t="shared" si="70"/>
        <v>600</v>
      </c>
      <c r="AP541" s="1136">
        <f t="shared" si="71"/>
        <v>1.68</v>
      </c>
      <c r="AQ541" s="1136" t="str">
        <f t="shared" si="72"/>
        <v>1-4-1S83°</v>
      </c>
      <c r="AR541" s="1136" t="str">
        <f t="shared" si="73"/>
        <v>30.5</v>
      </c>
      <c r="AS541" s="1136" t="str">
        <f t="shared" si="74"/>
        <v>280/280/OFF</v>
      </c>
      <c r="AT541" s="1136" t="str">
        <f t="shared" si="75"/>
        <v>1-4-1S83°</v>
      </c>
      <c r="AV541" s="1136" t="str">
        <f t="shared" si="68"/>
        <v>110.5.4</v>
      </c>
      <c r="AW541" s="1438">
        <f t="shared" si="69"/>
        <v>44320</v>
      </c>
    </row>
    <row r="542" spans="1:49">
      <c r="A542" s="1135" t="s">
        <v>3419</v>
      </c>
      <c r="B542" s="1135" t="s">
        <v>2393</v>
      </c>
      <c r="C542" s="1135">
        <v>600</v>
      </c>
      <c r="D542" s="1135">
        <v>1.72</v>
      </c>
      <c r="E542" s="1135" t="s">
        <v>15183</v>
      </c>
      <c r="F542" s="1135" t="s">
        <v>1078</v>
      </c>
      <c r="G542" s="1135" t="s">
        <v>1034</v>
      </c>
      <c r="H542" s="1135" t="s">
        <v>1887</v>
      </c>
      <c r="I542" s="1135" t="s">
        <v>126</v>
      </c>
      <c r="J542" s="1135">
        <v>0.8</v>
      </c>
      <c r="K542" s="1135" t="s">
        <v>3253</v>
      </c>
      <c r="L542" s="1135" t="s">
        <v>3254</v>
      </c>
      <c r="M542" s="1135">
        <v>73.5</v>
      </c>
      <c r="N542" s="1135" t="s">
        <v>1039</v>
      </c>
      <c r="O542" s="1135">
        <v>1.8375000000000001</v>
      </c>
      <c r="P542" s="1135">
        <v>1.47</v>
      </c>
      <c r="Q542" s="1135">
        <v>3.5</v>
      </c>
      <c r="R542" s="1135">
        <v>20</v>
      </c>
      <c r="T542" s="1135">
        <v>21</v>
      </c>
      <c r="U542" s="1135">
        <v>3.2</v>
      </c>
      <c r="V542" s="1135" t="s">
        <v>663</v>
      </c>
      <c r="W542" s="1135">
        <v>100</v>
      </c>
      <c r="X542" s="1135">
        <v>50</v>
      </c>
      <c r="Y542" s="1135">
        <v>2.5</v>
      </c>
      <c r="Z542" s="1135">
        <v>4.4000000000000004</v>
      </c>
      <c r="AA542" s="1135" t="s">
        <v>1063</v>
      </c>
      <c r="AH542" s="1135" t="s">
        <v>1084</v>
      </c>
      <c r="AM542" s="1136" t="s">
        <v>10220</v>
      </c>
      <c r="AN542" s="1136" t="s">
        <v>10221</v>
      </c>
      <c r="AO542" s="1136">
        <f t="shared" si="70"/>
        <v>600</v>
      </c>
      <c r="AP542" s="1136">
        <f t="shared" si="71"/>
        <v>1.72</v>
      </c>
      <c r="AQ542" s="1136" t="str">
        <f t="shared" si="72"/>
        <v>1-4-1S83°</v>
      </c>
      <c r="AR542" s="1136" t="str">
        <f t="shared" si="73"/>
        <v>30</v>
      </c>
      <c r="AS542" s="1136" t="str">
        <f t="shared" si="74"/>
        <v>270/270/OFF</v>
      </c>
      <c r="AT542" s="1136" t="str">
        <f t="shared" si="75"/>
        <v>1-4-1S83°</v>
      </c>
      <c r="AV542" s="1136" t="str">
        <f t="shared" si="68"/>
        <v>110.5.12</v>
      </c>
      <c r="AW542" s="1438">
        <f t="shared" si="69"/>
        <v>44328</v>
      </c>
    </row>
    <row r="543" spans="1:49">
      <c r="A543" s="1135" t="s">
        <v>3420</v>
      </c>
      <c r="B543" s="1135" t="s">
        <v>1886</v>
      </c>
      <c r="C543" s="1135">
        <v>650</v>
      </c>
      <c r="D543" s="1135">
        <v>1.78</v>
      </c>
      <c r="E543" s="1135" t="s">
        <v>15186</v>
      </c>
      <c r="F543" s="1135" t="s">
        <v>1048</v>
      </c>
      <c r="G543" s="1135" t="s">
        <v>1861</v>
      </c>
      <c r="H543" s="1135" t="s">
        <v>3421</v>
      </c>
      <c r="I543" s="1135" t="s">
        <v>126</v>
      </c>
      <c r="J543" s="1135">
        <v>1.6</v>
      </c>
      <c r="K543" s="1135" t="s">
        <v>2870</v>
      </c>
      <c r="L543" s="1135" t="s">
        <v>1889</v>
      </c>
      <c r="M543" s="1135">
        <v>75</v>
      </c>
      <c r="N543" s="1135" t="s">
        <v>1039</v>
      </c>
      <c r="O543" s="1135">
        <v>1.875</v>
      </c>
      <c r="P543" s="1135">
        <v>1.5</v>
      </c>
      <c r="Q543" s="1135" t="s">
        <v>1055</v>
      </c>
      <c r="R543" s="1135">
        <v>21.6</v>
      </c>
      <c r="T543" s="1135">
        <v>18</v>
      </c>
      <c r="U543" s="1135">
        <v>2.5</v>
      </c>
      <c r="V543" s="1135" t="s">
        <v>663</v>
      </c>
      <c r="W543" s="1135">
        <v>110</v>
      </c>
      <c r="X543" s="1135">
        <v>80</v>
      </c>
      <c r="Y543" s="1135">
        <v>1.5</v>
      </c>
      <c r="Z543" s="1135">
        <v>3.5</v>
      </c>
      <c r="AA543" s="1135" t="s">
        <v>3422</v>
      </c>
      <c r="AH543" s="1135" t="s">
        <v>633</v>
      </c>
      <c r="AM543" s="1136" t="s">
        <v>10222</v>
      </c>
      <c r="AN543" s="1136" t="s">
        <v>10223</v>
      </c>
      <c r="AO543" s="1136">
        <f t="shared" si="70"/>
        <v>650</v>
      </c>
      <c r="AP543" s="1136">
        <f t="shared" si="71"/>
        <v>1.78</v>
      </c>
      <c r="AQ543" s="1136" t="str">
        <f t="shared" si="72"/>
        <v>1-4-1S83°S撚</v>
      </c>
      <c r="AR543" s="1136" t="str">
        <f t="shared" si="73"/>
        <v>31</v>
      </c>
      <c r="AS543" s="1136" t="str">
        <f t="shared" si="74"/>
        <v>280/280/150</v>
      </c>
      <c r="AT543" s="1136" t="str">
        <f t="shared" si="75"/>
        <v>1-4-1S83°S撚</v>
      </c>
      <c r="AU543" s="1136" t="s">
        <v>15732</v>
      </c>
      <c r="AV543" s="1136" t="str">
        <f t="shared" si="68"/>
        <v>109.1.17</v>
      </c>
      <c r="AW543" s="1438">
        <f t="shared" si="69"/>
        <v>43847</v>
      </c>
    </row>
    <row r="544" spans="1:49">
      <c r="A544" s="1135" t="s">
        <v>3423</v>
      </c>
      <c r="B544" s="1135" t="s">
        <v>1886</v>
      </c>
      <c r="C544" s="1135">
        <v>650</v>
      </c>
      <c r="D544" s="1135">
        <v>1.78</v>
      </c>
      <c r="E544" s="1135" t="s">
        <v>15183</v>
      </c>
      <c r="F544" s="1135" t="s">
        <v>1048</v>
      </c>
      <c r="G544" s="1135" t="s">
        <v>1861</v>
      </c>
      <c r="H544" s="1135" t="s">
        <v>1900</v>
      </c>
      <c r="I544" s="1135" t="s">
        <v>126</v>
      </c>
      <c r="J544" s="1135">
        <v>1.6</v>
      </c>
      <c r="K544" s="1135" t="s">
        <v>2778</v>
      </c>
      <c r="L544" s="1135" t="s">
        <v>1889</v>
      </c>
      <c r="M544" s="1135">
        <v>75</v>
      </c>
      <c r="N544" s="1135" t="s">
        <v>1039</v>
      </c>
      <c r="O544" s="1135">
        <v>1.875</v>
      </c>
      <c r="P544" s="1135">
        <v>1.5</v>
      </c>
      <c r="Q544" s="1135" t="s">
        <v>1050</v>
      </c>
      <c r="R544" s="1135">
        <v>21.6</v>
      </c>
      <c r="T544" s="1135">
        <v>32</v>
      </c>
      <c r="U544" s="1135">
        <v>3.7</v>
      </c>
      <c r="V544" s="1135" t="s">
        <v>663</v>
      </c>
      <c r="W544" s="1135">
        <v>110</v>
      </c>
      <c r="X544" s="1135">
        <v>60</v>
      </c>
      <c r="Y544" s="1135">
        <v>1.5</v>
      </c>
      <c r="Z544" s="1135">
        <v>5.5</v>
      </c>
      <c r="AA544" s="1135" t="s">
        <v>3422</v>
      </c>
      <c r="AH544" s="1135" t="s">
        <v>1280</v>
      </c>
      <c r="AM544" s="1136" t="s">
        <v>10224</v>
      </c>
      <c r="AN544" s="1136" t="s">
        <v>10225</v>
      </c>
      <c r="AO544" s="1136">
        <f t="shared" si="70"/>
        <v>650</v>
      </c>
      <c r="AP544" s="1136">
        <f t="shared" si="71"/>
        <v>1.78</v>
      </c>
      <c r="AQ544" s="1136" t="str">
        <f t="shared" si="72"/>
        <v>1-4-1S83°</v>
      </c>
      <c r="AR544" s="1136" t="str">
        <f t="shared" si="73"/>
        <v>31</v>
      </c>
      <c r="AS544" s="1136" t="str">
        <f t="shared" si="74"/>
        <v>280/280/OFF</v>
      </c>
      <c r="AT544" s="1136" t="str">
        <f t="shared" si="75"/>
        <v>1-4-1S83°</v>
      </c>
      <c r="AV544" s="1136" t="str">
        <f t="shared" si="68"/>
        <v>109.1.17</v>
      </c>
      <c r="AW544" s="1438">
        <f t="shared" si="69"/>
        <v>43847</v>
      </c>
    </row>
    <row r="545" spans="1:49">
      <c r="A545" s="1135" t="s">
        <v>3424</v>
      </c>
      <c r="B545" s="1135" t="s">
        <v>1886</v>
      </c>
      <c r="C545" s="1135">
        <v>650</v>
      </c>
      <c r="D545" s="1135">
        <v>1.78</v>
      </c>
      <c r="E545" s="1135" t="s">
        <v>15183</v>
      </c>
      <c r="F545" s="1135" t="s">
        <v>1048</v>
      </c>
      <c r="G545" s="1135" t="s">
        <v>1861</v>
      </c>
      <c r="H545" s="1135" t="s">
        <v>1900</v>
      </c>
      <c r="I545" s="1135" t="s">
        <v>126</v>
      </c>
      <c r="J545" s="1135">
        <v>1.6</v>
      </c>
      <c r="K545" s="1135" t="s">
        <v>2870</v>
      </c>
      <c r="L545" s="1135" t="s">
        <v>1889</v>
      </c>
      <c r="M545" s="1135">
        <v>75</v>
      </c>
      <c r="N545" s="1135" t="s">
        <v>1039</v>
      </c>
      <c r="O545" s="1135">
        <v>1.875</v>
      </c>
      <c r="P545" s="1135">
        <v>1.5</v>
      </c>
      <c r="Q545" s="1135" t="s">
        <v>1050</v>
      </c>
      <c r="R545" s="1135">
        <v>21.6</v>
      </c>
      <c r="T545" s="1135">
        <v>32</v>
      </c>
      <c r="U545" s="1135">
        <v>3.7</v>
      </c>
      <c r="V545" s="1135" t="s">
        <v>663</v>
      </c>
      <c r="W545" s="1135">
        <v>110</v>
      </c>
      <c r="X545" s="1135">
        <v>60</v>
      </c>
      <c r="Y545" s="1135">
        <v>1.5</v>
      </c>
      <c r="Z545" s="1135">
        <v>5.5</v>
      </c>
      <c r="AA545" s="1135" t="s">
        <v>1160</v>
      </c>
      <c r="AH545" s="1135" t="s">
        <v>977</v>
      </c>
      <c r="AM545" s="1136" t="s">
        <v>10226</v>
      </c>
      <c r="AN545" s="1136" t="s">
        <v>10227</v>
      </c>
      <c r="AO545" s="1136">
        <f t="shared" si="70"/>
        <v>650</v>
      </c>
      <c r="AP545" s="1136">
        <f t="shared" si="71"/>
        <v>1.78</v>
      </c>
      <c r="AQ545" s="1136" t="str">
        <f t="shared" si="72"/>
        <v>1-4-1S83°</v>
      </c>
      <c r="AR545" s="1136" t="str">
        <f t="shared" si="73"/>
        <v>31</v>
      </c>
      <c r="AS545" s="1136" t="str">
        <f t="shared" si="74"/>
        <v>280/280/OFF</v>
      </c>
      <c r="AT545" s="1136" t="str">
        <f t="shared" si="75"/>
        <v>1-4-1S83°</v>
      </c>
      <c r="AV545" s="1136" t="str">
        <f t="shared" si="68"/>
        <v>109.2.12</v>
      </c>
      <c r="AW545" s="1438">
        <f t="shared" si="69"/>
        <v>43873</v>
      </c>
    </row>
    <row r="546" spans="1:49">
      <c r="A546" s="1135" t="s">
        <v>3425</v>
      </c>
      <c r="B546" s="1135" t="s">
        <v>1886</v>
      </c>
      <c r="C546" s="1135">
        <v>650</v>
      </c>
      <c r="D546" s="1135">
        <v>1.78</v>
      </c>
      <c r="E546" s="1135" t="s">
        <v>15186</v>
      </c>
      <c r="F546" s="1135" t="s">
        <v>1048</v>
      </c>
      <c r="G546" s="1135" t="s">
        <v>1861</v>
      </c>
      <c r="H546" s="1135" t="s">
        <v>3421</v>
      </c>
      <c r="I546" s="1135" t="s">
        <v>126</v>
      </c>
      <c r="J546" s="1135">
        <v>1.7</v>
      </c>
      <c r="K546" s="1135" t="s">
        <v>2870</v>
      </c>
      <c r="L546" s="1135" t="s">
        <v>1889</v>
      </c>
      <c r="M546" s="1135">
        <v>75</v>
      </c>
      <c r="N546" s="1135" t="s">
        <v>1039</v>
      </c>
      <c r="O546" s="1135">
        <v>1.875</v>
      </c>
      <c r="P546" s="1135">
        <v>1.5</v>
      </c>
      <c r="Q546" s="1135" t="s">
        <v>1055</v>
      </c>
      <c r="R546" s="1135">
        <v>21.6</v>
      </c>
      <c r="T546" s="1135">
        <v>18</v>
      </c>
      <c r="U546" s="1135">
        <v>2.5</v>
      </c>
      <c r="V546" s="1135" t="s">
        <v>663</v>
      </c>
      <c r="W546" s="1135">
        <v>110</v>
      </c>
      <c r="X546" s="1135">
        <v>80</v>
      </c>
      <c r="Y546" s="1135">
        <v>1.5</v>
      </c>
      <c r="Z546" s="1135">
        <v>3.5</v>
      </c>
      <c r="AA546" s="1135" t="s">
        <v>3071</v>
      </c>
      <c r="AB546" s="1135" t="s">
        <v>1075</v>
      </c>
      <c r="AH546" s="1135" t="s">
        <v>872</v>
      </c>
      <c r="AM546" s="1136" t="s">
        <v>10228</v>
      </c>
      <c r="AN546" s="1136" t="s">
        <v>10229</v>
      </c>
      <c r="AO546" s="1136">
        <f t="shared" si="70"/>
        <v>650</v>
      </c>
      <c r="AP546" s="1136">
        <f t="shared" si="71"/>
        <v>1.78</v>
      </c>
      <c r="AQ546" s="1136" t="str">
        <f t="shared" si="72"/>
        <v>1-4-1S83°S撚</v>
      </c>
      <c r="AR546" s="1136" t="str">
        <f t="shared" si="73"/>
        <v>31</v>
      </c>
      <c r="AS546" s="1136" t="str">
        <f t="shared" si="74"/>
        <v>280/280/150</v>
      </c>
      <c r="AT546" s="1136" t="str">
        <f t="shared" si="75"/>
        <v>1-4-1S83°S撚</v>
      </c>
      <c r="AU546" s="1136" t="s">
        <v>15732</v>
      </c>
      <c r="AV546" s="1136" t="str">
        <f t="shared" si="68"/>
        <v>109.5.29</v>
      </c>
      <c r="AW546" s="1438">
        <f t="shared" si="69"/>
        <v>43980</v>
      </c>
    </row>
    <row r="547" spans="1:49">
      <c r="A547" s="1135" t="s">
        <v>3426</v>
      </c>
      <c r="B547" s="1135" t="s">
        <v>1886</v>
      </c>
      <c r="C547" s="1135">
        <v>650</v>
      </c>
      <c r="D547" s="1135">
        <v>1.76</v>
      </c>
      <c r="E547" s="1135" t="s">
        <v>15183</v>
      </c>
      <c r="F547" s="1135" t="s">
        <v>1048</v>
      </c>
      <c r="G547" s="1135" t="s">
        <v>1861</v>
      </c>
      <c r="H547" s="1135" t="s">
        <v>1900</v>
      </c>
      <c r="I547" s="1135" t="s">
        <v>126</v>
      </c>
      <c r="J547" s="1135">
        <v>1.5</v>
      </c>
      <c r="K547" s="1135" t="s">
        <v>2778</v>
      </c>
      <c r="L547" s="1135" t="s">
        <v>1889</v>
      </c>
      <c r="M547" s="1135">
        <v>75</v>
      </c>
      <c r="N547" s="1135" t="s">
        <v>1039</v>
      </c>
      <c r="O547" s="1135">
        <v>1.875</v>
      </c>
      <c r="P547" s="1135">
        <v>1.5</v>
      </c>
      <c r="Q547" s="1135" t="s">
        <v>1050</v>
      </c>
      <c r="R547" s="1135">
        <v>21.6</v>
      </c>
      <c r="T547" s="1135">
        <v>32</v>
      </c>
      <c r="U547" s="1135">
        <v>3.7</v>
      </c>
      <c r="V547" s="1135" t="s">
        <v>663</v>
      </c>
      <c r="W547" s="1135">
        <v>110</v>
      </c>
      <c r="X547" s="1135">
        <v>60</v>
      </c>
      <c r="Y547" s="1135">
        <v>1.5</v>
      </c>
      <c r="Z547" s="1135">
        <v>5.5</v>
      </c>
      <c r="AA547" s="1135" t="s">
        <v>3427</v>
      </c>
      <c r="AH547" s="1135" t="s">
        <v>789</v>
      </c>
      <c r="AM547" s="1136" t="s">
        <v>10230</v>
      </c>
      <c r="AN547" s="1136" t="s">
        <v>10231</v>
      </c>
      <c r="AO547" s="1136">
        <f t="shared" si="70"/>
        <v>650</v>
      </c>
      <c r="AP547" s="1136">
        <f t="shared" si="71"/>
        <v>1.76</v>
      </c>
      <c r="AQ547" s="1136" t="str">
        <f t="shared" si="72"/>
        <v>1-4-1S83°</v>
      </c>
      <c r="AR547" s="1136" t="str">
        <f t="shared" si="73"/>
        <v>31</v>
      </c>
      <c r="AS547" s="1136" t="str">
        <f t="shared" si="74"/>
        <v>280/280/OFF</v>
      </c>
      <c r="AT547" s="1136" t="str">
        <f t="shared" si="75"/>
        <v>1-4-1S83°</v>
      </c>
      <c r="AV547" s="1136" t="str">
        <f t="shared" si="68"/>
        <v>109.6.11</v>
      </c>
      <c r="AW547" s="1438">
        <f t="shared" si="69"/>
        <v>43993</v>
      </c>
    </row>
    <row r="548" spans="1:49">
      <c r="A548" s="1135" t="s">
        <v>3428</v>
      </c>
      <c r="B548" s="1135" t="s">
        <v>1886</v>
      </c>
      <c r="C548" s="1135">
        <v>650</v>
      </c>
      <c r="D548" s="1135">
        <v>1.76</v>
      </c>
      <c r="E548" s="1135" t="s">
        <v>15183</v>
      </c>
      <c r="F548" s="1135" t="s">
        <v>1048</v>
      </c>
      <c r="G548" s="1135" t="s">
        <v>1861</v>
      </c>
      <c r="H548" s="1135" t="s">
        <v>1900</v>
      </c>
      <c r="I548" s="1135" t="s">
        <v>126</v>
      </c>
      <c r="J548" s="1135">
        <v>1.6</v>
      </c>
      <c r="K548" s="1135" t="s">
        <v>2952</v>
      </c>
      <c r="L548" s="1135" t="s">
        <v>1889</v>
      </c>
      <c r="M548" s="1135">
        <v>75</v>
      </c>
      <c r="N548" s="1135" t="s">
        <v>1039</v>
      </c>
      <c r="O548" s="1135">
        <v>1.875</v>
      </c>
      <c r="P548" s="1135">
        <v>1.5</v>
      </c>
      <c r="Q548" s="1135" t="s">
        <v>1050</v>
      </c>
      <c r="R548" s="1135">
        <v>21.6</v>
      </c>
      <c r="T548" s="1135">
        <v>32</v>
      </c>
      <c r="U548" s="1135">
        <v>3.7</v>
      </c>
      <c r="V548" s="1135" t="s">
        <v>663</v>
      </c>
      <c r="W548" s="1135">
        <v>110</v>
      </c>
      <c r="X548" s="1135">
        <v>60</v>
      </c>
      <c r="Y548" s="1135">
        <v>1.5</v>
      </c>
      <c r="Z548" s="1135">
        <v>5.5</v>
      </c>
      <c r="AA548" s="1135" t="s">
        <v>3429</v>
      </c>
      <c r="AH548" s="1135" t="s">
        <v>629</v>
      </c>
      <c r="AM548" s="1136" t="s">
        <v>10232</v>
      </c>
      <c r="AN548" s="1136" t="s">
        <v>10233</v>
      </c>
      <c r="AO548" s="1136">
        <f t="shared" si="70"/>
        <v>650</v>
      </c>
      <c r="AP548" s="1136">
        <f t="shared" si="71"/>
        <v>1.76</v>
      </c>
      <c r="AQ548" s="1136" t="str">
        <f t="shared" si="72"/>
        <v>1-4-1S83°</v>
      </c>
      <c r="AR548" s="1136" t="str">
        <f t="shared" si="73"/>
        <v>31</v>
      </c>
      <c r="AS548" s="1136" t="str">
        <f t="shared" si="74"/>
        <v>280/280/OFF</v>
      </c>
      <c r="AT548" s="1136" t="str">
        <f t="shared" si="75"/>
        <v>1-4-1S83°</v>
      </c>
      <c r="AV548" s="1136" t="str">
        <f t="shared" si="68"/>
        <v>109.7.6</v>
      </c>
      <c r="AW548" s="1438">
        <f t="shared" si="69"/>
        <v>44018</v>
      </c>
    </row>
    <row r="549" spans="1:49">
      <c r="A549" s="1135" t="s">
        <v>3430</v>
      </c>
      <c r="B549" s="1135" t="s">
        <v>1886</v>
      </c>
      <c r="C549" s="1135">
        <v>600</v>
      </c>
      <c r="D549" s="1135">
        <v>1.79</v>
      </c>
      <c r="E549" s="1135" t="s">
        <v>15183</v>
      </c>
      <c r="F549" s="1135" t="s">
        <v>1991</v>
      </c>
      <c r="G549" s="1135" t="s">
        <v>1861</v>
      </c>
      <c r="H549" s="1135" t="s">
        <v>1155</v>
      </c>
      <c r="I549" s="1135" t="s">
        <v>126</v>
      </c>
      <c r="J549" s="1135">
        <v>0.4</v>
      </c>
      <c r="K549" s="1135" t="s">
        <v>2870</v>
      </c>
      <c r="L549" s="1135" t="s">
        <v>1889</v>
      </c>
      <c r="M549" s="1135">
        <v>73</v>
      </c>
      <c r="N549" s="1135" t="s">
        <v>1039</v>
      </c>
      <c r="O549" s="1135">
        <v>1.8250000000000002</v>
      </c>
      <c r="P549" s="1135">
        <v>1.46</v>
      </c>
      <c r="Q549" s="1135" t="s">
        <v>1055</v>
      </c>
      <c r="R549" s="1135">
        <v>21.6</v>
      </c>
      <c r="T549" s="1135">
        <v>32</v>
      </c>
      <c r="U549" s="1135">
        <v>3.7</v>
      </c>
      <c r="V549" s="1135" t="s">
        <v>663</v>
      </c>
      <c r="W549" s="1135">
        <v>30</v>
      </c>
      <c r="X549" s="1135">
        <v>10</v>
      </c>
      <c r="Y549" s="1135">
        <v>1.2</v>
      </c>
      <c r="Z549" s="1135" t="s">
        <v>3431</v>
      </c>
      <c r="AA549" s="1135" t="s">
        <v>3432</v>
      </c>
      <c r="AH549" s="1135" t="s">
        <v>1060</v>
      </c>
      <c r="AM549" s="1136" t="s">
        <v>10234</v>
      </c>
      <c r="AN549" s="1136" t="s">
        <v>10235</v>
      </c>
      <c r="AO549" s="1136">
        <f t="shared" si="70"/>
        <v>600</v>
      </c>
      <c r="AP549" s="1136">
        <f t="shared" si="71"/>
        <v>1.79</v>
      </c>
      <c r="AQ549" s="1136" t="str">
        <f t="shared" si="72"/>
        <v>1-4-1S83°</v>
      </c>
      <c r="AR549" s="1136" t="str">
        <f t="shared" si="73"/>
        <v>30.8</v>
      </c>
      <c r="AS549" s="1136" t="str">
        <f t="shared" si="74"/>
        <v>255/255/OFF</v>
      </c>
      <c r="AT549" s="1136" t="str">
        <f t="shared" si="75"/>
        <v>1-4-1S83°</v>
      </c>
      <c r="AV549" s="1136" t="str">
        <f t="shared" si="68"/>
        <v>109.7.17</v>
      </c>
      <c r="AW549" s="1438">
        <f t="shared" si="69"/>
        <v>44029</v>
      </c>
    </row>
    <row r="550" spans="1:49">
      <c r="A550" s="1135" t="s">
        <v>3433</v>
      </c>
      <c r="B550" s="1135" t="s">
        <v>1886</v>
      </c>
      <c r="C550" s="1135">
        <v>650</v>
      </c>
      <c r="D550" s="1135">
        <v>1.78</v>
      </c>
      <c r="E550" s="1135" t="s">
        <v>15186</v>
      </c>
      <c r="F550" s="1135" t="s">
        <v>1048</v>
      </c>
      <c r="G550" s="1135" t="s">
        <v>1861</v>
      </c>
      <c r="H550" s="1135" t="s">
        <v>3421</v>
      </c>
      <c r="I550" s="1135" t="s">
        <v>126</v>
      </c>
      <c r="J550" s="1135">
        <v>1.7</v>
      </c>
      <c r="K550" s="1135" t="s">
        <v>2778</v>
      </c>
      <c r="L550" s="1135" t="s">
        <v>1889</v>
      </c>
      <c r="M550" s="1135">
        <v>75</v>
      </c>
      <c r="N550" s="1135" t="s">
        <v>1039</v>
      </c>
      <c r="O550" s="1135">
        <v>1.875</v>
      </c>
      <c r="P550" s="1135">
        <v>1.5</v>
      </c>
      <c r="Q550" s="1135" t="s">
        <v>1055</v>
      </c>
      <c r="R550" s="1135">
        <v>21.6</v>
      </c>
      <c r="T550" s="1135">
        <v>18</v>
      </c>
      <c r="U550" s="1135">
        <v>2.5</v>
      </c>
      <c r="V550" s="1135" t="s">
        <v>663</v>
      </c>
      <c r="W550" s="1135">
        <v>110</v>
      </c>
      <c r="X550" s="1135">
        <v>80</v>
      </c>
      <c r="Y550" s="1135">
        <v>1.5</v>
      </c>
      <c r="Z550" s="1135">
        <v>3.5</v>
      </c>
      <c r="AA550" s="1135" t="s">
        <v>1853</v>
      </c>
      <c r="AB550" s="1135" t="s">
        <v>3434</v>
      </c>
      <c r="AH550" s="1135" t="s">
        <v>472</v>
      </c>
      <c r="AM550" s="1136" t="s">
        <v>10236</v>
      </c>
      <c r="AN550" s="1136" t="s">
        <v>10237</v>
      </c>
      <c r="AO550" s="1136">
        <f t="shared" si="70"/>
        <v>650</v>
      </c>
      <c r="AP550" s="1136">
        <f t="shared" si="71"/>
        <v>1.78</v>
      </c>
      <c r="AQ550" s="1136" t="str">
        <f t="shared" si="72"/>
        <v>1-4-1S83°S撚</v>
      </c>
      <c r="AR550" s="1136" t="str">
        <f t="shared" si="73"/>
        <v>31</v>
      </c>
      <c r="AS550" s="1136" t="str">
        <f t="shared" si="74"/>
        <v>280/280/150</v>
      </c>
      <c r="AT550" s="1136" t="str">
        <f t="shared" si="75"/>
        <v>1-4-1S83°S撚</v>
      </c>
      <c r="AU550" s="1136" t="s">
        <v>15732</v>
      </c>
      <c r="AV550" s="1136" t="str">
        <f t="shared" si="68"/>
        <v>109.7.28</v>
      </c>
      <c r="AW550" s="1438">
        <f t="shared" si="69"/>
        <v>44040</v>
      </c>
    </row>
    <row r="551" spans="1:49">
      <c r="A551" s="1135" t="s">
        <v>3435</v>
      </c>
      <c r="B551" s="1135" t="s">
        <v>1886</v>
      </c>
      <c r="C551" s="1135">
        <v>650</v>
      </c>
      <c r="D551" s="1135">
        <v>1.76</v>
      </c>
      <c r="E551" s="1135" t="s">
        <v>15183</v>
      </c>
      <c r="F551" s="1135" t="s">
        <v>1048</v>
      </c>
      <c r="G551" s="1135" t="s">
        <v>1861</v>
      </c>
      <c r="H551" s="1135" t="s">
        <v>1900</v>
      </c>
      <c r="I551" s="1135" t="s">
        <v>126</v>
      </c>
      <c r="J551" s="1135">
        <v>1.6</v>
      </c>
      <c r="K551" s="1135" t="s">
        <v>3436</v>
      </c>
      <c r="L551" s="1135" t="s">
        <v>1889</v>
      </c>
      <c r="M551" s="1135">
        <v>75</v>
      </c>
      <c r="N551" s="1135" t="s">
        <v>1039</v>
      </c>
      <c r="O551" s="1135">
        <v>1.875</v>
      </c>
      <c r="P551" s="1135">
        <v>1.5</v>
      </c>
      <c r="Q551" s="1135" t="s">
        <v>1055</v>
      </c>
      <c r="R551" s="1135">
        <v>21.6</v>
      </c>
      <c r="T551" s="1135">
        <v>32</v>
      </c>
      <c r="U551" s="1135">
        <v>3.7</v>
      </c>
      <c r="V551" s="1135" t="s">
        <v>663</v>
      </c>
      <c r="W551" s="1135">
        <v>110</v>
      </c>
      <c r="X551" s="1135">
        <v>60</v>
      </c>
      <c r="Y551" s="1135">
        <v>1.5</v>
      </c>
      <c r="Z551" s="1135" t="s">
        <v>3437</v>
      </c>
      <c r="AA551" s="1135" t="s">
        <v>1419</v>
      </c>
      <c r="AH551" s="1135" t="s">
        <v>2521</v>
      </c>
      <c r="AM551" s="1136" t="s">
        <v>10238</v>
      </c>
      <c r="AN551" s="1136" t="s">
        <v>10239</v>
      </c>
      <c r="AO551" s="1136">
        <f t="shared" si="70"/>
        <v>650</v>
      </c>
      <c r="AP551" s="1136">
        <f t="shared" si="71"/>
        <v>1.76</v>
      </c>
      <c r="AQ551" s="1136" t="str">
        <f t="shared" si="72"/>
        <v>1-4-1S83°</v>
      </c>
      <c r="AR551" s="1136" t="str">
        <f t="shared" si="73"/>
        <v>31</v>
      </c>
      <c r="AS551" s="1136" t="str">
        <f t="shared" si="74"/>
        <v>280/280/OFF</v>
      </c>
      <c r="AT551" s="1136" t="str">
        <f t="shared" si="75"/>
        <v>1-4-1S83°</v>
      </c>
      <c r="AV551" s="1136" t="str">
        <f t="shared" si="68"/>
        <v>109.8.17</v>
      </c>
      <c r="AW551" s="1438">
        <f t="shared" si="69"/>
        <v>44060</v>
      </c>
    </row>
    <row r="552" spans="1:49">
      <c r="A552" s="1135" t="s">
        <v>3438</v>
      </c>
      <c r="B552" s="1135" t="s">
        <v>1886</v>
      </c>
      <c r="C552" s="1135">
        <v>650</v>
      </c>
      <c r="D552" s="1135">
        <v>1.76</v>
      </c>
      <c r="E552" s="1135" t="s">
        <v>15183</v>
      </c>
      <c r="F552" s="1135" t="s">
        <v>1048</v>
      </c>
      <c r="G552" s="1135" t="s">
        <v>1861</v>
      </c>
      <c r="H552" s="1135" t="s">
        <v>1900</v>
      </c>
      <c r="I552" s="1135" t="s">
        <v>126</v>
      </c>
      <c r="J552" s="1135">
        <v>1.6</v>
      </c>
      <c r="K552" s="1135" t="s">
        <v>3436</v>
      </c>
      <c r="L552" s="1135" t="s">
        <v>1889</v>
      </c>
      <c r="M552" s="1135">
        <v>75</v>
      </c>
      <c r="N552" s="1135" t="s">
        <v>1039</v>
      </c>
      <c r="O552" s="1135">
        <v>1.875</v>
      </c>
      <c r="P552" s="1135">
        <v>1.5</v>
      </c>
      <c r="Q552" s="1135" t="s">
        <v>1055</v>
      </c>
      <c r="R552" s="1135">
        <v>21.6</v>
      </c>
      <c r="T552" s="1135">
        <v>32</v>
      </c>
      <c r="U552" s="1135">
        <v>3.7</v>
      </c>
      <c r="V552" s="1135" t="s">
        <v>663</v>
      </c>
      <c r="W552" s="1135">
        <v>110</v>
      </c>
      <c r="X552" s="1135">
        <v>60</v>
      </c>
      <c r="Y552" s="1135">
        <v>1.5</v>
      </c>
      <c r="Z552" s="1135" t="s">
        <v>2759</v>
      </c>
      <c r="AA552" s="1135" t="s">
        <v>1424</v>
      </c>
      <c r="AH552" s="1135" t="s">
        <v>1057</v>
      </c>
      <c r="AM552" s="1136" t="s">
        <v>10240</v>
      </c>
      <c r="AN552" s="1136" t="s">
        <v>10241</v>
      </c>
      <c r="AO552" s="1136">
        <f t="shared" si="70"/>
        <v>650</v>
      </c>
      <c r="AP552" s="1136">
        <f t="shared" si="71"/>
        <v>1.76</v>
      </c>
      <c r="AQ552" s="1136" t="str">
        <f t="shared" si="72"/>
        <v>1-4-1S83°</v>
      </c>
      <c r="AR552" s="1136" t="str">
        <f t="shared" si="73"/>
        <v>31</v>
      </c>
      <c r="AS552" s="1136" t="str">
        <f t="shared" si="74"/>
        <v>280/280/OFF</v>
      </c>
      <c r="AT552" s="1136" t="str">
        <f t="shared" si="75"/>
        <v>1-4-1S83°</v>
      </c>
      <c r="AV552" s="1136" t="str">
        <f t="shared" si="68"/>
        <v>109.8.27</v>
      </c>
      <c r="AW552" s="1438">
        <f t="shared" si="69"/>
        <v>44070</v>
      </c>
    </row>
    <row r="553" spans="1:49">
      <c r="A553" s="1135" t="s">
        <v>3439</v>
      </c>
      <c r="B553" s="1135" t="s">
        <v>1886</v>
      </c>
      <c r="C553" s="1135">
        <v>700</v>
      </c>
      <c r="D553" s="1135">
        <v>1.79</v>
      </c>
      <c r="E553" s="1135" t="s">
        <v>15197</v>
      </c>
      <c r="F553" s="1135" t="s">
        <v>663</v>
      </c>
      <c r="G553" s="1135" t="s">
        <v>1861</v>
      </c>
      <c r="H553" s="1135" t="s">
        <v>3440</v>
      </c>
      <c r="I553" s="1135" t="s">
        <v>126</v>
      </c>
      <c r="J553" s="1135">
        <v>1.6</v>
      </c>
      <c r="K553" s="1135" t="s">
        <v>3436</v>
      </c>
      <c r="L553" s="1135" t="s">
        <v>1889</v>
      </c>
      <c r="M553" s="1135">
        <v>75</v>
      </c>
      <c r="N553" s="1135" t="s">
        <v>1039</v>
      </c>
      <c r="O553" s="1135">
        <v>1.875</v>
      </c>
      <c r="P553" s="1135">
        <v>1.5</v>
      </c>
      <c r="Q553" s="1135" t="s">
        <v>1082</v>
      </c>
      <c r="R553" s="1135">
        <v>21.6</v>
      </c>
      <c r="T553" s="1135">
        <v>18</v>
      </c>
      <c r="U553" s="1135">
        <v>2.5</v>
      </c>
      <c r="V553" s="1135" t="s">
        <v>663</v>
      </c>
      <c r="W553" s="1135">
        <v>110</v>
      </c>
      <c r="X553" s="1135">
        <v>80</v>
      </c>
      <c r="Y553" s="1135">
        <v>1.5</v>
      </c>
      <c r="Z553" s="1135" t="s">
        <v>3441</v>
      </c>
      <c r="AA553" s="1135" t="s">
        <v>1431</v>
      </c>
      <c r="AB553" s="1135" t="s">
        <v>3434</v>
      </c>
      <c r="AH553" s="1135" t="s">
        <v>666</v>
      </c>
      <c r="AM553" s="1136" t="s">
        <v>10242</v>
      </c>
      <c r="AN553" s="1136" t="s">
        <v>10243</v>
      </c>
      <c r="AO553" s="1136">
        <f t="shared" si="70"/>
        <v>700</v>
      </c>
      <c r="AP553" s="1136">
        <f t="shared" si="71"/>
        <v>1.79</v>
      </c>
      <c r="AQ553" s="1136" t="str">
        <f t="shared" si="72"/>
        <v>1-4-1S85°S撚</v>
      </c>
      <c r="AR553" s="1136" t="str">
        <f t="shared" si="73"/>
        <v>NA</v>
      </c>
      <c r="AS553" s="1136" t="str">
        <f t="shared" si="74"/>
        <v>182/150</v>
      </c>
      <c r="AT553" s="1136" t="str">
        <f t="shared" si="75"/>
        <v>1-4-1S85°S撚</v>
      </c>
      <c r="AU553" s="1136" t="s">
        <v>15732</v>
      </c>
      <c r="AV553" s="1136" t="str">
        <f t="shared" si="68"/>
        <v>109.9.1</v>
      </c>
      <c r="AW553" s="1438">
        <f t="shared" si="69"/>
        <v>44075</v>
      </c>
    </row>
    <row r="554" spans="1:49">
      <c r="A554" s="1135" t="s">
        <v>3442</v>
      </c>
      <c r="B554" s="1135" t="s">
        <v>1886</v>
      </c>
      <c r="C554" s="1135">
        <v>600</v>
      </c>
      <c r="D554" s="1135">
        <v>1.76</v>
      </c>
      <c r="E554" s="1135" t="s">
        <v>15185</v>
      </c>
      <c r="F554" s="1135" t="s">
        <v>1078</v>
      </c>
      <c r="G554" s="1135" t="s">
        <v>1861</v>
      </c>
      <c r="H554" s="1135" t="s">
        <v>3443</v>
      </c>
      <c r="I554" s="1135" t="s">
        <v>1261</v>
      </c>
      <c r="J554" s="1135">
        <v>1.5</v>
      </c>
      <c r="K554" s="1135" t="s">
        <v>2635</v>
      </c>
      <c r="L554" s="1135" t="s">
        <v>1889</v>
      </c>
      <c r="M554" s="1135">
        <v>75</v>
      </c>
      <c r="N554" s="1135" t="s">
        <v>1039</v>
      </c>
      <c r="O554" s="1135">
        <v>1.875</v>
      </c>
      <c r="P554" s="1135">
        <v>1.5</v>
      </c>
      <c r="Q554" s="1135" t="s">
        <v>2687</v>
      </c>
      <c r="R554" s="1135">
        <v>21.6</v>
      </c>
      <c r="T554" s="1135" t="s">
        <v>3444</v>
      </c>
      <c r="U554" s="1135">
        <v>3.7</v>
      </c>
      <c r="V554" s="1135" t="s">
        <v>663</v>
      </c>
      <c r="W554" s="1135">
        <v>110</v>
      </c>
      <c r="X554" s="1135">
        <v>60</v>
      </c>
      <c r="Y554" s="1135">
        <v>1.5</v>
      </c>
      <c r="Z554" s="1135" t="s">
        <v>3445</v>
      </c>
      <c r="AA554" s="1135" t="s">
        <v>3446</v>
      </c>
      <c r="AH554" s="1135" t="s">
        <v>924</v>
      </c>
      <c r="AM554" s="1136" t="s">
        <v>10244</v>
      </c>
      <c r="AN554" s="1136" t="s">
        <v>10245</v>
      </c>
      <c r="AO554" s="1136">
        <f t="shared" si="70"/>
        <v>600</v>
      </c>
      <c r="AP554" s="1136">
        <f t="shared" si="71"/>
        <v>1.76</v>
      </c>
      <c r="AQ554" s="1136" t="str">
        <f t="shared" si="72"/>
        <v>2-5-1S83°</v>
      </c>
      <c r="AR554" s="1136" t="str">
        <f t="shared" si="73"/>
        <v>30</v>
      </c>
      <c r="AS554" s="1136" t="str">
        <f t="shared" si="74"/>
        <v>164/OFF</v>
      </c>
      <c r="AT554" s="1136" t="str">
        <f t="shared" si="75"/>
        <v>2-5-1S83°</v>
      </c>
      <c r="AV554" s="1136" t="str">
        <f t="shared" si="68"/>
        <v>109.9.18</v>
      </c>
      <c r="AW554" s="1438">
        <f t="shared" si="69"/>
        <v>44092</v>
      </c>
    </row>
    <row r="555" spans="1:49">
      <c r="A555" s="1135" t="s">
        <v>3447</v>
      </c>
      <c r="B555" s="1135" t="s">
        <v>1886</v>
      </c>
      <c r="C555" s="1135">
        <v>650</v>
      </c>
      <c r="D555" s="1135">
        <v>1.76</v>
      </c>
      <c r="E555" s="1135" t="s">
        <v>15183</v>
      </c>
      <c r="F555" s="1135" t="s">
        <v>1048</v>
      </c>
      <c r="G555" s="1135" t="s">
        <v>1861</v>
      </c>
      <c r="H555" s="1135" t="s">
        <v>1900</v>
      </c>
      <c r="I555" s="1135" t="s">
        <v>126</v>
      </c>
      <c r="J555" s="1135">
        <v>1.6</v>
      </c>
      <c r="K555" s="1135" t="s">
        <v>2635</v>
      </c>
      <c r="L555" s="1135" t="s">
        <v>1889</v>
      </c>
      <c r="M555" s="1135">
        <v>75</v>
      </c>
      <c r="N555" s="1135" t="s">
        <v>1039</v>
      </c>
      <c r="O555" s="1135">
        <v>1.875</v>
      </c>
      <c r="P555" s="1135">
        <v>1.5</v>
      </c>
      <c r="Q555" s="1135" t="s">
        <v>1040</v>
      </c>
      <c r="R555" s="1135">
        <v>21.6</v>
      </c>
      <c r="T555" s="1135">
        <v>32</v>
      </c>
      <c r="U555" s="1135">
        <v>3.7</v>
      </c>
      <c r="V555" s="1135" t="s">
        <v>663</v>
      </c>
      <c r="W555" s="1135">
        <v>110</v>
      </c>
      <c r="X555" s="1135">
        <v>60</v>
      </c>
      <c r="Y555" s="1135" t="s">
        <v>3448</v>
      </c>
      <c r="Z555" s="1135">
        <v>5.5</v>
      </c>
      <c r="AA555" s="1135" t="s">
        <v>3270</v>
      </c>
      <c r="AH555" s="1135" t="s">
        <v>1084</v>
      </c>
      <c r="AM555" s="1136" t="s">
        <v>10246</v>
      </c>
      <c r="AN555" s="1136" t="s">
        <v>10247</v>
      </c>
      <c r="AO555" s="1136">
        <f t="shared" si="70"/>
        <v>650</v>
      </c>
      <c r="AP555" s="1136">
        <f t="shared" si="71"/>
        <v>1.76</v>
      </c>
      <c r="AQ555" s="1136" t="str">
        <f t="shared" si="72"/>
        <v>1-4-1S83°</v>
      </c>
      <c r="AR555" s="1136" t="str">
        <f t="shared" si="73"/>
        <v>31</v>
      </c>
      <c r="AS555" s="1136" t="str">
        <f t="shared" si="74"/>
        <v>280/280/OFF</v>
      </c>
      <c r="AT555" s="1136" t="str">
        <f t="shared" si="75"/>
        <v>1-4-1S83°</v>
      </c>
      <c r="AV555" s="1136" t="str">
        <f t="shared" si="68"/>
        <v>109.9.29</v>
      </c>
      <c r="AW555" s="1438">
        <f t="shared" si="69"/>
        <v>44103</v>
      </c>
    </row>
    <row r="556" spans="1:49">
      <c r="A556" s="1135" t="s">
        <v>3449</v>
      </c>
      <c r="B556" s="1135" t="s">
        <v>1886</v>
      </c>
      <c r="C556" s="1135">
        <v>700</v>
      </c>
      <c r="D556" s="1135">
        <v>1.7949999999999999</v>
      </c>
      <c r="E556" s="1135" t="s">
        <v>15182</v>
      </c>
      <c r="F556" s="1135" t="s">
        <v>663</v>
      </c>
      <c r="G556" s="1135" t="s">
        <v>1861</v>
      </c>
      <c r="H556" s="1135" t="s">
        <v>3450</v>
      </c>
      <c r="I556" s="1135" t="s">
        <v>126</v>
      </c>
      <c r="J556" s="1135">
        <v>0.4</v>
      </c>
      <c r="K556" s="1135" t="s">
        <v>2635</v>
      </c>
      <c r="L556" s="1135" t="s">
        <v>1889</v>
      </c>
      <c r="M556" s="1135">
        <v>73</v>
      </c>
      <c r="N556" s="1135" t="s">
        <v>1039</v>
      </c>
      <c r="O556" s="1135">
        <v>1.8250000000000002</v>
      </c>
      <c r="P556" s="1135">
        <v>1.46</v>
      </c>
      <c r="Q556" s="1135" t="s">
        <v>1055</v>
      </c>
      <c r="R556" s="1135">
        <v>21.6</v>
      </c>
      <c r="T556" s="1135">
        <v>32</v>
      </c>
      <c r="U556" s="1135">
        <v>3.7</v>
      </c>
      <c r="V556" s="1135" t="s">
        <v>663</v>
      </c>
      <c r="W556" s="1135">
        <v>30</v>
      </c>
      <c r="X556" s="1135">
        <v>10</v>
      </c>
      <c r="Y556" s="1135">
        <v>1.2</v>
      </c>
      <c r="Z556" s="1135" t="s">
        <v>3451</v>
      </c>
      <c r="AA556" s="1135" t="s">
        <v>1434</v>
      </c>
      <c r="AH556" s="1135" t="s">
        <v>2084</v>
      </c>
      <c r="AM556" s="1136" t="s">
        <v>10248</v>
      </c>
      <c r="AN556" s="1136" t="s">
        <v>10249</v>
      </c>
      <c r="AO556" s="1136">
        <f t="shared" si="70"/>
        <v>700</v>
      </c>
      <c r="AP556" s="1136">
        <f t="shared" si="71"/>
        <v>1.7949999999999999</v>
      </c>
      <c r="AQ556" s="1136" t="str">
        <f t="shared" si="72"/>
        <v>1-4-1S85°</v>
      </c>
      <c r="AR556" s="1136" t="str">
        <f t="shared" si="73"/>
        <v>NA</v>
      </c>
      <c r="AS556" s="1136" t="str">
        <f t="shared" si="74"/>
        <v>182/OFF</v>
      </c>
      <c r="AT556" s="1136" t="str">
        <f t="shared" si="75"/>
        <v>1-4-1S85°</v>
      </c>
      <c r="AV556" s="1136" t="str">
        <f t="shared" si="68"/>
        <v>109.9.30</v>
      </c>
      <c r="AW556" s="1438">
        <f t="shared" si="69"/>
        <v>44104</v>
      </c>
    </row>
    <row r="557" spans="1:49">
      <c r="A557" s="1135" t="s">
        <v>3452</v>
      </c>
      <c r="B557" s="1135" t="s">
        <v>1886</v>
      </c>
      <c r="C557" s="1135">
        <v>600</v>
      </c>
      <c r="D557" s="1135">
        <v>1.76</v>
      </c>
      <c r="E557" s="1135" t="s">
        <v>15185</v>
      </c>
      <c r="F557" s="1135" t="s">
        <v>1078</v>
      </c>
      <c r="G557" s="1135" t="s">
        <v>1861</v>
      </c>
      <c r="H557" s="1135" t="s">
        <v>2030</v>
      </c>
      <c r="I557" s="1135" t="s">
        <v>1206</v>
      </c>
      <c r="J557" s="1135">
        <v>1.4</v>
      </c>
      <c r="K557" s="1135" t="s">
        <v>2635</v>
      </c>
      <c r="L557" s="1135" t="s">
        <v>1889</v>
      </c>
      <c r="M557" s="1135">
        <v>75</v>
      </c>
      <c r="N557" s="1135" t="s">
        <v>1039</v>
      </c>
      <c r="O557" s="1135">
        <v>1.875</v>
      </c>
      <c r="P557" s="1135">
        <v>1.5</v>
      </c>
      <c r="Q557" s="1135" t="s">
        <v>1055</v>
      </c>
      <c r="R557" s="1135">
        <v>21.6</v>
      </c>
      <c r="T557" s="1135">
        <v>32</v>
      </c>
      <c r="U557" s="1135">
        <v>3.7</v>
      </c>
      <c r="V557" s="1135" t="s">
        <v>663</v>
      </c>
      <c r="W557" s="1135">
        <v>110</v>
      </c>
      <c r="X557" s="1135">
        <v>60</v>
      </c>
      <c r="Y557" s="1135">
        <v>1.5</v>
      </c>
      <c r="Z557" s="1135" t="s">
        <v>3317</v>
      </c>
      <c r="AA557" s="1135" t="s">
        <v>2546</v>
      </c>
      <c r="AH557" s="1135" t="s">
        <v>789</v>
      </c>
      <c r="AM557" s="1136" t="s">
        <v>10250</v>
      </c>
      <c r="AN557" s="1136" t="s">
        <v>10251</v>
      </c>
      <c r="AO557" s="1136">
        <f t="shared" si="70"/>
        <v>600</v>
      </c>
      <c r="AP557" s="1136">
        <f t="shared" si="71"/>
        <v>1.76</v>
      </c>
      <c r="AQ557" s="1136" t="str">
        <f t="shared" si="72"/>
        <v>2-5-1S83°</v>
      </c>
      <c r="AR557" s="1136" t="str">
        <f t="shared" si="73"/>
        <v>30</v>
      </c>
      <c r="AS557" s="1136" t="str">
        <f t="shared" si="74"/>
        <v>175/OFF</v>
      </c>
      <c r="AT557" s="1136" t="str">
        <f t="shared" si="75"/>
        <v>2-5-1S83°</v>
      </c>
      <c r="AV557" s="1136" t="str">
        <f t="shared" si="68"/>
        <v>109.11.9</v>
      </c>
      <c r="AW557" s="1438">
        <f t="shared" si="69"/>
        <v>44144</v>
      </c>
    </row>
    <row r="558" spans="1:49">
      <c r="A558" s="1135" t="s">
        <v>3453</v>
      </c>
      <c r="B558" s="1135" t="s">
        <v>1886</v>
      </c>
      <c r="C558" s="1135">
        <v>600</v>
      </c>
      <c r="D558" s="1135">
        <v>1.79</v>
      </c>
      <c r="E558" s="1135" t="s">
        <v>15185</v>
      </c>
      <c r="F558" s="1135" t="s">
        <v>1069</v>
      </c>
      <c r="G558" s="1135" t="s">
        <v>1861</v>
      </c>
      <c r="H558" s="1135" t="s">
        <v>1578</v>
      </c>
      <c r="I558" s="1135" t="s">
        <v>1206</v>
      </c>
      <c r="J558" s="1135">
        <v>0.3</v>
      </c>
      <c r="K558" s="1135" t="s">
        <v>2635</v>
      </c>
      <c r="L558" s="1135" t="s">
        <v>1889</v>
      </c>
      <c r="M558" s="1135">
        <v>73</v>
      </c>
      <c r="N558" s="1135" t="s">
        <v>1039</v>
      </c>
      <c r="O558" s="1135">
        <v>1.8250000000000002</v>
      </c>
      <c r="P558" s="1135">
        <v>1.46</v>
      </c>
      <c r="Q558" s="1135" t="s">
        <v>1131</v>
      </c>
      <c r="R558" s="1135">
        <v>21.6</v>
      </c>
      <c r="T558" s="1135">
        <v>32</v>
      </c>
      <c r="U558" s="1135">
        <v>3.7</v>
      </c>
      <c r="V558" s="1135" t="s">
        <v>663</v>
      </c>
      <c r="W558" s="1135">
        <v>30</v>
      </c>
      <c r="X558" s="1135">
        <v>10</v>
      </c>
      <c r="Y558" s="1135">
        <v>1.2</v>
      </c>
      <c r="Z558" s="1135" t="s">
        <v>3454</v>
      </c>
      <c r="AA558" s="1135" t="s">
        <v>1295</v>
      </c>
      <c r="AH558" s="1135" t="s">
        <v>1147</v>
      </c>
      <c r="AM558" s="1136" t="s">
        <v>10252</v>
      </c>
      <c r="AN558" s="1136" t="s">
        <v>10253</v>
      </c>
      <c r="AO558" s="1136">
        <f t="shared" si="70"/>
        <v>600</v>
      </c>
      <c r="AP558" s="1136">
        <f t="shared" si="71"/>
        <v>1.79</v>
      </c>
      <c r="AQ558" s="1136" t="str">
        <f t="shared" si="72"/>
        <v>2-5-1S83°</v>
      </c>
      <c r="AR558" s="1136" t="str">
        <f t="shared" si="73"/>
        <v>31.5</v>
      </c>
      <c r="AS558" s="1136" t="str">
        <f t="shared" si="74"/>
        <v>165/OFF</v>
      </c>
      <c r="AT558" s="1136" t="str">
        <f t="shared" si="75"/>
        <v>2-5-1S83°</v>
      </c>
      <c r="AV558" s="1136" t="str">
        <f t="shared" si="68"/>
        <v>109.12.12</v>
      </c>
      <c r="AW558" s="1438">
        <f t="shared" si="69"/>
        <v>44177</v>
      </c>
    </row>
    <row r="559" spans="1:49">
      <c r="A559" s="1135" t="s">
        <v>3455</v>
      </c>
      <c r="B559" s="1135" t="s">
        <v>1886</v>
      </c>
      <c r="C559" s="1135">
        <v>600</v>
      </c>
      <c r="D559" s="1135">
        <v>1.76</v>
      </c>
      <c r="E559" s="1135" t="s">
        <v>15185</v>
      </c>
      <c r="F559" s="1135" t="s">
        <v>1078</v>
      </c>
      <c r="G559" s="1135" t="s">
        <v>1861</v>
      </c>
      <c r="H559" s="1135" t="s">
        <v>2420</v>
      </c>
      <c r="I559" s="1135" t="s">
        <v>1206</v>
      </c>
      <c r="J559" s="1135">
        <v>1.3</v>
      </c>
      <c r="K559" s="1135" t="s">
        <v>2635</v>
      </c>
      <c r="L559" s="1135" t="s">
        <v>1889</v>
      </c>
      <c r="M559" s="1135">
        <v>75</v>
      </c>
      <c r="N559" s="1135" t="s">
        <v>1039</v>
      </c>
      <c r="O559" s="1135">
        <v>1.875</v>
      </c>
      <c r="P559" s="1135">
        <v>1.5</v>
      </c>
      <c r="Q559" s="1135">
        <v>4</v>
      </c>
      <c r="R559" s="1135">
        <v>21.6</v>
      </c>
      <c r="T559" s="1135">
        <v>32</v>
      </c>
      <c r="U559" s="1135">
        <v>3.7</v>
      </c>
      <c r="V559" s="1135" t="s">
        <v>663</v>
      </c>
      <c r="W559" s="1135">
        <v>110</v>
      </c>
      <c r="X559" s="1135">
        <v>60</v>
      </c>
      <c r="Y559" s="1135">
        <v>1.5</v>
      </c>
      <c r="Z559" s="1135">
        <v>5.5</v>
      </c>
      <c r="AA559" s="1135" t="s">
        <v>1302</v>
      </c>
      <c r="AH559" s="1135" t="s">
        <v>812</v>
      </c>
      <c r="AM559" s="1136" t="s">
        <v>10254</v>
      </c>
      <c r="AN559" s="1136" t="s">
        <v>10255</v>
      </c>
      <c r="AO559" s="1136">
        <f t="shared" si="70"/>
        <v>600</v>
      </c>
      <c r="AP559" s="1136">
        <f t="shared" si="71"/>
        <v>1.76</v>
      </c>
      <c r="AQ559" s="1136" t="str">
        <f t="shared" si="72"/>
        <v>2-5-1S83°</v>
      </c>
      <c r="AR559" s="1136" t="str">
        <f t="shared" si="73"/>
        <v>30</v>
      </c>
      <c r="AS559" s="1136" t="str">
        <f t="shared" si="74"/>
        <v>173/OFF</v>
      </c>
      <c r="AT559" s="1136" t="str">
        <f t="shared" si="75"/>
        <v>2-5-1S83°</v>
      </c>
      <c r="AV559" s="1136" t="str">
        <f t="shared" si="68"/>
        <v>109.12.28</v>
      </c>
      <c r="AW559" s="1438">
        <f t="shared" si="69"/>
        <v>44193</v>
      </c>
    </row>
    <row r="560" spans="1:49">
      <c r="A560" s="1135" t="s">
        <v>3456</v>
      </c>
      <c r="B560" s="1135" t="s">
        <v>1886</v>
      </c>
      <c r="C560" s="1135">
        <v>650</v>
      </c>
      <c r="D560" s="1135">
        <v>1.79</v>
      </c>
      <c r="E560" s="1135" t="s">
        <v>15183</v>
      </c>
      <c r="F560" s="1135" t="s">
        <v>1069</v>
      </c>
      <c r="G560" s="1135" t="s">
        <v>1861</v>
      </c>
      <c r="H560" s="1135" t="s">
        <v>3457</v>
      </c>
      <c r="I560" s="1135" t="s">
        <v>126</v>
      </c>
      <c r="J560" s="1135">
        <v>1.3</v>
      </c>
      <c r="K560" s="1135" t="s">
        <v>2635</v>
      </c>
      <c r="L560" s="1135" t="s">
        <v>1889</v>
      </c>
      <c r="M560" s="1135">
        <v>75</v>
      </c>
      <c r="N560" s="1135" t="s">
        <v>1039</v>
      </c>
      <c r="O560" s="1135">
        <v>1.875</v>
      </c>
      <c r="P560" s="1135">
        <v>1.5</v>
      </c>
      <c r="Q560" s="1135">
        <v>4</v>
      </c>
      <c r="R560" s="1135">
        <v>21.6</v>
      </c>
      <c r="T560" s="1135">
        <v>32</v>
      </c>
      <c r="U560" s="1135">
        <v>3.7</v>
      </c>
      <c r="V560" s="1135" t="s">
        <v>663</v>
      </c>
      <c r="W560" s="1135">
        <v>110</v>
      </c>
      <c r="X560" s="1135">
        <v>60</v>
      </c>
      <c r="Y560" s="1135">
        <v>1.5</v>
      </c>
      <c r="Z560" s="1135">
        <v>5.5</v>
      </c>
      <c r="AA560" s="1135" t="s">
        <v>3192</v>
      </c>
      <c r="AH560" s="1135" t="s">
        <v>908</v>
      </c>
      <c r="AM560" s="1136" t="s">
        <v>10256</v>
      </c>
      <c r="AN560" s="1136" t="s">
        <v>10257</v>
      </c>
      <c r="AO560" s="1136">
        <f t="shared" si="70"/>
        <v>650</v>
      </c>
      <c r="AP560" s="1136">
        <f t="shared" si="71"/>
        <v>1.79</v>
      </c>
      <c r="AQ560" s="1136" t="str">
        <f t="shared" si="72"/>
        <v>1-4-1S83°</v>
      </c>
      <c r="AR560" s="1136" t="str">
        <f t="shared" si="73"/>
        <v>31.5</v>
      </c>
      <c r="AS560" s="1136" t="str">
        <f t="shared" si="74"/>
        <v>277/277/OFF</v>
      </c>
      <c r="AT560" s="1136" t="str">
        <f t="shared" si="75"/>
        <v>1-4-1S83°</v>
      </c>
      <c r="AV560" s="1136" t="str">
        <f t="shared" si="68"/>
        <v>110.1.8</v>
      </c>
      <c r="AW560" s="1438">
        <f t="shared" si="69"/>
        <v>44204</v>
      </c>
    </row>
    <row r="561" spans="1:49">
      <c r="A561" s="1135" t="s">
        <v>3458</v>
      </c>
      <c r="B561" s="1135" t="s">
        <v>1886</v>
      </c>
      <c r="C561" s="1135">
        <v>600</v>
      </c>
      <c r="D561" s="1135">
        <v>1.76</v>
      </c>
      <c r="E561" s="1135" t="s">
        <v>15185</v>
      </c>
      <c r="F561" s="1135" t="s">
        <v>2261</v>
      </c>
      <c r="G561" s="1135" t="s">
        <v>1861</v>
      </c>
      <c r="H561" s="1135" t="s">
        <v>2420</v>
      </c>
      <c r="I561" s="1135" t="s">
        <v>1206</v>
      </c>
      <c r="J561" s="1135">
        <v>1.2</v>
      </c>
      <c r="K561" s="1135" t="s">
        <v>3459</v>
      </c>
      <c r="L561" s="1135" t="s">
        <v>1889</v>
      </c>
      <c r="M561" s="1135">
        <v>75</v>
      </c>
      <c r="N561" s="1135" t="s">
        <v>1039</v>
      </c>
      <c r="O561" s="1135">
        <v>1.875</v>
      </c>
      <c r="P561" s="1135">
        <v>1.5</v>
      </c>
      <c r="Q561" s="1135">
        <v>4</v>
      </c>
      <c r="R561" s="1135">
        <v>21.6</v>
      </c>
      <c r="T561" s="1135">
        <v>32</v>
      </c>
      <c r="U561" s="1135">
        <v>3.7</v>
      </c>
      <c r="V561" s="1135" t="s">
        <v>663</v>
      </c>
      <c r="W561" s="1135">
        <v>110</v>
      </c>
      <c r="X561" s="1135" t="s">
        <v>3460</v>
      </c>
      <c r="Y561" s="1135">
        <v>1.5</v>
      </c>
      <c r="Z561" s="1135">
        <v>5.5</v>
      </c>
      <c r="AA561" s="1135" t="s">
        <v>3335</v>
      </c>
      <c r="AH561" s="1135" t="s">
        <v>1117</v>
      </c>
      <c r="AM561" s="1136" t="s">
        <v>10258</v>
      </c>
      <c r="AN561" s="1136" t="s">
        <v>10259</v>
      </c>
      <c r="AO561" s="1136">
        <f t="shared" si="70"/>
        <v>600</v>
      </c>
      <c r="AP561" s="1136">
        <f t="shared" si="71"/>
        <v>1.76</v>
      </c>
      <c r="AQ561" s="1136" t="str">
        <f t="shared" si="72"/>
        <v>2-5-1S83°</v>
      </c>
      <c r="AR561" s="1136" t="str">
        <f t="shared" si="73"/>
        <v>33</v>
      </c>
      <c r="AS561" s="1136" t="str">
        <f t="shared" si="74"/>
        <v>173/OFF</v>
      </c>
      <c r="AT561" s="1136" t="str">
        <f t="shared" si="75"/>
        <v>2-5-1S83°</v>
      </c>
      <c r="AV561" s="1136" t="str">
        <f t="shared" si="68"/>
        <v>110.1.26</v>
      </c>
      <c r="AW561" s="1438">
        <f t="shared" si="69"/>
        <v>44222</v>
      </c>
    </row>
    <row r="562" spans="1:49">
      <c r="A562" s="1135" t="s">
        <v>3461</v>
      </c>
      <c r="B562" s="1135" t="s">
        <v>1886</v>
      </c>
      <c r="C562" s="1135">
        <v>600</v>
      </c>
      <c r="D562" s="1135">
        <v>1.79</v>
      </c>
      <c r="E562" s="1135" t="s">
        <v>15183</v>
      </c>
      <c r="F562" s="1135" t="s">
        <v>1991</v>
      </c>
      <c r="G562" s="1135" t="s">
        <v>1861</v>
      </c>
      <c r="H562" s="1135" t="s">
        <v>1155</v>
      </c>
      <c r="I562" s="1135" t="s">
        <v>126</v>
      </c>
      <c r="J562" s="1135">
        <v>0.4</v>
      </c>
      <c r="K562" s="1135" t="s">
        <v>3462</v>
      </c>
      <c r="L562" s="1135" t="s">
        <v>1889</v>
      </c>
      <c r="M562" s="1135">
        <v>73</v>
      </c>
      <c r="N562" s="1135" t="s">
        <v>1039</v>
      </c>
      <c r="O562" s="1135">
        <v>1.8250000000000002</v>
      </c>
      <c r="P562" s="1135">
        <v>1.46</v>
      </c>
      <c r="Q562" s="1135" t="s">
        <v>1040</v>
      </c>
      <c r="R562" s="1135">
        <v>21.6</v>
      </c>
      <c r="T562" s="1135">
        <v>32</v>
      </c>
      <c r="U562" s="1135">
        <v>3.7</v>
      </c>
      <c r="V562" s="1135" t="s">
        <v>663</v>
      </c>
      <c r="W562" s="1135">
        <v>30</v>
      </c>
      <c r="X562" s="1135">
        <v>10</v>
      </c>
      <c r="Y562" s="1135">
        <v>1.2</v>
      </c>
      <c r="Z562" s="1135" t="s">
        <v>3463</v>
      </c>
      <c r="AA562" s="1135" t="s">
        <v>3464</v>
      </c>
      <c r="AH562" s="1135" t="s">
        <v>1515</v>
      </c>
      <c r="AM562" s="1136" t="s">
        <v>10260</v>
      </c>
      <c r="AN562" s="1136" t="s">
        <v>10261</v>
      </c>
      <c r="AO562" s="1136">
        <f t="shared" si="70"/>
        <v>600</v>
      </c>
      <c r="AP562" s="1136">
        <f t="shared" si="71"/>
        <v>1.79</v>
      </c>
      <c r="AQ562" s="1136" t="str">
        <f t="shared" si="72"/>
        <v>1-4-1S83°</v>
      </c>
      <c r="AR562" s="1136" t="str">
        <f t="shared" si="73"/>
        <v>30.8</v>
      </c>
      <c r="AS562" s="1136" t="str">
        <f t="shared" si="74"/>
        <v>255/255/OFF</v>
      </c>
      <c r="AT562" s="1136" t="str">
        <f t="shared" si="75"/>
        <v>1-4-1S83°</v>
      </c>
      <c r="AV562" s="1136" t="str">
        <f t="shared" si="68"/>
        <v>110.6.25</v>
      </c>
      <c r="AW562" s="1438">
        <f t="shared" si="69"/>
        <v>44372</v>
      </c>
    </row>
    <row r="563" spans="1:49">
      <c r="A563" s="1135" t="s">
        <v>3465</v>
      </c>
      <c r="B563" s="1135" t="s">
        <v>1886</v>
      </c>
      <c r="C563" s="1135">
        <v>600</v>
      </c>
      <c r="D563" s="1135">
        <v>1.79</v>
      </c>
      <c r="E563" s="1135" t="s">
        <v>15183</v>
      </c>
      <c r="F563" s="1135" t="s">
        <v>1991</v>
      </c>
      <c r="G563" s="1135" t="s">
        <v>1861</v>
      </c>
      <c r="H563" s="1135" t="s">
        <v>1155</v>
      </c>
      <c r="I563" s="1135" t="s">
        <v>126</v>
      </c>
      <c r="J563" s="1135">
        <v>0.4</v>
      </c>
      <c r="K563" s="1135" t="s">
        <v>3459</v>
      </c>
      <c r="L563" s="1135" t="s">
        <v>1889</v>
      </c>
      <c r="M563" s="1135">
        <v>73</v>
      </c>
      <c r="N563" s="1135" t="s">
        <v>1039</v>
      </c>
      <c r="O563" s="1135">
        <v>1.8250000000000002</v>
      </c>
      <c r="P563" s="1135">
        <v>1.46</v>
      </c>
      <c r="Q563" s="1135">
        <v>4</v>
      </c>
      <c r="R563" s="1135">
        <v>21.6</v>
      </c>
      <c r="T563" s="1135">
        <v>32</v>
      </c>
      <c r="U563" s="1135">
        <v>3.7</v>
      </c>
      <c r="V563" s="1135" t="s">
        <v>663</v>
      </c>
      <c r="W563" s="1135">
        <v>30</v>
      </c>
      <c r="X563" s="1135">
        <v>10</v>
      </c>
      <c r="Y563" s="1135">
        <v>1.2</v>
      </c>
      <c r="Z563" s="1135">
        <v>6</v>
      </c>
      <c r="AA563" s="1135" t="s">
        <v>3466</v>
      </c>
      <c r="AH563" s="1135" t="s">
        <v>489</v>
      </c>
      <c r="AM563" s="1136" t="s">
        <v>10262</v>
      </c>
      <c r="AN563" s="1136" t="s">
        <v>10263</v>
      </c>
      <c r="AO563" s="1136">
        <f t="shared" si="70"/>
        <v>600</v>
      </c>
      <c r="AP563" s="1136">
        <f t="shared" si="71"/>
        <v>1.79</v>
      </c>
      <c r="AQ563" s="1136" t="str">
        <f t="shared" si="72"/>
        <v>1-4-1S83°</v>
      </c>
      <c r="AR563" s="1136" t="str">
        <f t="shared" si="73"/>
        <v>30.8</v>
      </c>
      <c r="AS563" s="1136" t="str">
        <f t="shared" si="74"/>
        <v>255/255/OFF</v>
      </c>
      <c r="AT563" s="1136" t="str">
        <f t="shared" si="75"/>
        <v>1-4-1S83°</v>
      </c>
      <c r="AV563" s="1136" t="str">
        <f t="shared" si="68"/>
        <v>110.8.19</v>
      </c>
      <c r="AW563" s="1438">
        <f t="shared" si="69"/>
        <v>44427</v>
      </c>
    </row>
    <row r="564" spans="1:49">
      <c r="A564" s="1135" t="s">
        <v>3467</v>
      </c>
      <c r="B564" s="1135" t="s">
        <v>1886</v>
      </c>
      <c r="C564" s="1135">
        <v>600</v>
      </c>
      <c r="D564" s="1135">
        <v>1.79</v>
      </c>
      <c r="E564" s="1135" t="s">
        <v>15183</v>
      </c>
      <c r="F564" s="1135" t="s">
        <v>1991</v>
      </c>
      <c r="G564" s="1135" t="s">
        <v>1861</v>
      </c>
      <c r="H564" s="1135" t="s">
        <v>1155</v>
      </c>
      <c r="I564" s="1135" t="s">
        <v>126</v>
      </c>
      <c r="J564" s="1135">
        <v>0.4</v>
      </c>
      <c r="K564" s="1135" t="s">
        <v>3462</v>
      </c>
      <c r="L564" s="1135" t="s">
        <v>1889</v>
      </c>
      <c r="M564" s="1135">
        <v>73</v>
      </c>
      <c r="N564" s="1135" t="s">
        <v>1039</v>
      </c>
      <c r="O564" s="1135">
        <v>1.8250000000000002</v>
      </c>
      <c r="P564" s="1135">
        <v>1.46</v>
      </c>
      <c r="Q564" s="1135">
        <v>4</v>
      </c>
      <c r="R564" s="1135">
        <v>21.6</v>
      </c>
      <c r="T564" s="1135">
        <v>32</v>
      </c>
      <c r="U564" s="1135">
        <v>3.7</v>
      </c>
      <c r="V564" s="1135" t="s">
        <v>663</v>
      </c>
      <c r="W564" s="1135">
        <v>30</v>
      </c>
      <c r="X564" s="1135">
        <v>10</v>
      </c>
      <c r="Y564" s="1135">
        <v>1.2</v>
      </c>
      <c r="Z564" s="1135">
        <v>6</v>
      </c>
      <c r="AA564" s="1135" t="s">
        <v>3468</v>
      </c>
      <c r="AH564" s="1135" t="s">
        <v>474</v>
      </c>
      <c r="AM564" s="1136" t="s">
        <v>10264</v>
      </c>
      <c r="AN564" s="1136" t="s">
        <v>10265</v>
      </c>
      <c r="AO564" s="1136">
        <f t="shared" si="70"/>
        <v>600</v>
      </c>
      <c r="AP564" s="1136">
        <f t="shared" si="71"/>
        <v>1.79</v>
      </c>
      <c r="AQ564" s="1136" t="str">
        <f t="shared" si="72"/>
        <v>1-4-1S83°</v>
      </c>
      <c r="AR564" s="1136" t="str">
        <f t="shared" si="73"/>
        <v>30.8</v>
      </c>
      <c r="AS564" s="1136" t="str">
        <f t="shared" si="74"/>
        <v>255/255/OFF</v>
      </c>
      <c r="AT564" s="1136" t="str">
        <f t="shared" si="75"/>
        <v>1-4-1S83°</v>
      </c>
      <c r="AV564" s="1136" t="str">
        <f t="shared" si="68"/>
        <v>110.9.17</v>
      </c>
      <c r="AW564" s="1438">
        <f t="shared" si="69"/>
        <v>44456</v>
      </c>
    </row>
    <row r="565" spans="1:49">
      <c r="A565" s="1135" t="s">
        <v>3469</v>
      </c>
      <c r="B565" s="1135" t="s">
        <v>1886</v>
      </c>
      <c r="C565" s="1135">
        <v>650</v>
      </c>
      <c r="D565" s="1135">
        <v>1.76</v>
      </c>
      <c r="E565" s="1135" t="s">
        <v>15183</v>
      </c>
      <c r="F565" s="1135" t="s">
        <v>1048</v>
      </c>
      <c r="G565" s="1135" t="s">
        <v>1861</v>
      </c>
      <c r="H565" s="1135" t="s">
        <v>1900</v>
      </c>
      <c r="I565" s="1135" t="s">
        <v>126</v>
      </c>
      <c r="J565" s="1135">
        <v>1.6</v>
      </c>
      <c r="K565" s="1135" t="s">
        <v>3470</v>
      </c>
      <c r="L565" s="1135" t="s">
        <v>1889</v>
      </c>
      <c r="M565" s="1135">
        <v>75</v>
      </c>
      <c r="N565" s="1135" t="s">
        <v>1039</v>
      </c>
      <c r="O565" s="1135">
        <v>1.875</v>
      </c>
      <c r="P565" s="1135">
        <v>1.5</v>
      </c>
      <c r="Q565" s="1135">
        <v>4</v>
      </c>
      <c r="R565" s="1135">
        <v>21.6</v>
      </c>
      <c r="T565" s="1135">
        <v>32</v>
      </c>
      <c r="U565" s="1135">
        <v>3.7</v>
      </c>
      <c r="V565" s="1135" t="s">
        <v>663</v>
      </c>
      <c r="W565" s="1135">
        <v>110</v>
      </c>
      <c r="X565" s="1135">
        <v>60</v>
      </c>
      <c r="Y565" s="1135">
        <v>1.5</v>
      </c>
      <c r="Z565" s="1135">
        <v>5.5</v>
      </c>
      <c r="AA565" s="1135" t="s">
        <v>3471</v>
      </c>
      <c r="AH565" s="1135" t="s">
        <v>1060</v>
      </c>
      <c r="AM565" s="1136" t="s">
        <v>10266</v>
      </c>
      <c r="AN565" s="1136" t="s">
        <v>10267</v>
      </c>
      <c r="AO565" s="1136">
        <f t="shared" si="70"/>
        <v>650</v>
      </c>
      <c r="AP565" s="1136">
        <f t="shared" si="71"/>
        <v>1.76</v>
      </c>
      <c r="AQ565" s="1136" t="str">
        <f t="shared" si="72"/>
        <v>1-4-1S83°</v>
      </c>
      <c r="AR565" s="1136" t="str">
        <f t="shared" si="73"/>
        <v>31</v>
      </c>
      <c r="AS565" s="1136" t="str">
        <f t="shared" si="74"/>
        <v>280/280/OFF</v>
      </c>
      <c r="AT565" s="1136" t="str">
        <f t="shared" si="75"/>
        <v>1-4-1S83°</v>
      </c>
      <c r="AV565" s="1136" t="str">
        <f t="shared" si="68"/>
        <v>110.10.12</v>
      </c>
      <c r="AW565" s="1438">
        <f t="shared" si="69"/>
        <v>44481</v>
      </c>
    </row>
    <row r="566" spans="1:49">
      <c r="A566" s="1135" t="s">
        <v>3472</v>
      </c>
      <c r="B566" s="1135" t="s">
        <v>1909</v>
      </c>
      <c r="C566" s="1135">
        <v>650</v>
      </c>
      <c r="D566" s="1135">
        <v>1.72</v>
      </c>
      <c r="E566" s="1135" t="s">
        <v>15192</v>
      </c>
      <c r="F566" s="1135" t="s">
        <v>1048</v>
      </c>
      <c r="G566" s="1135" t="s">
        <v>1861</v>
      </c>
      <c r="H566" s="1135" t="s">
        <v>1049</v>
      </c>
      <c r="I566" s="1135" t="s">
        <v>126</v>
      </c>
      <c r="J566" s="1135">
        <v>0.8</v>
      </c>
      <c r="K566" s="1135" t="s">
        <v>3473</v>
      </c>
      <c r="L566" s="1135" t="s">
        <v>1911</v>
      </c>
      <c r="M566" s="1135">
        <v>75.099999999999994</v>
      </c>
      <c r="N566" s="1135" t="s">
        <v>1039</v>
      </c>
      <c r="O566" s="1135">
        <v>1.8774999999999999</v>
      </c>
      <c r="P566" s="1135">
        <v>1.502</v>
      </c>
      <c r="Q566" s="1135" t="s">
        <v>1371</v>
      </c>
      <c r="R566" s="1135">
        <v>19</v>
      </c>
      <c r="T566" s="1135">
        <v>21</v>
      </c>
      <c r="U566" s="1135">
        <v>3.5</v>
      </c>
      <c r="V566" s="1135" t="s">
        <v>663</v>
      </c>
      <c r="W566" s="1135">
        <v>110</v>
      </c>
      <c r="X566" s="1135" t="s">
        <v>2744</v>
      </c>
      <c r="Y566" s="1135" t="s">
        <v>3474</v>
      </c>
      <c r="Z566" s="1135" t="s">
        <v>3147</v>
      </c>
      <c r="AA566" s="1135" t="s">
        <v>3475</v>
      </c>
      <c r="AB566" s="1135" t="s">
        <v>1075</v>
      </c>
      <c r="AH566" s="1135" t="s">
        <v>634</v>
      </c>
      <c r="AM566" s="1136" t="s">
        <v>10268</v>
      </c>
      <c r="AN566" s="1136" t="s">
        <v>10269</v>
      </c>
      <c r="AO566" s="1136">
        <f t="shared" si="70"/>
        <v>650</v>
      </c>
      <c r="AP566" s="1136">
        <f t="shared" si="71"/>
        <v>1.72</v>
      </c>
      <c r="AQ566" s="1136" t="str">
        <f t="shared" si="72"/>
        <v>1-4-1S91°</v>
      </c>
      <c r="AR566" s="1136" t="str">
        <f t="shared" si="73"/>
        <v>31</v>
      </c>
      <c r="AS566" s="1136" t="str">
        <f t="shared" si="74"/>
        <v>260/260/OFF</v>
      </c>
      <c r="AT566" s="1136" t="str">
        <f t="shared" si="75"/>
        <v>1-4-1S91°</v>
      </c>
      <c r="AV566" s="1136" t="str">
        <f t="shared" si="68"/>
        <v>109.9.14</v>
      </c>
      <c r="AW566" s="1438">
        <f t="shared" si="69"/>
        <v>44088</v>
      </c>
    </row>
    <row r="567" spans="1:49">
      <c r="A567" s="1135" t="s">
        <v>3476</v>
      </c>
      <c r="B567" s="1135" t="s">
        <v>1909</v>
      </c>
      <c r="C567" s="1135">
        <v>650</v>
      </c>
      <c r="D567" s="1135">
        <v>1.72</v>
      </c>
      <c r="E567" s="1135" t="s">
        <v>15192</v>
      </c>
      <c r="F567" s="1135" t="s">
        <v>1048</v>
      </c>
      <c r="G567" s="1135" t="s">
        <v>1861</v>
      </c>
      <c r="H567" s="1135" t="s">
        <v>1049</v>
      </c>
      <c r="I567" s="1135" t="s">
        <v>126</v>
      </c>
      <c r="J567" s="1135">
        <v>0.8</v>
      </c>
      <c r="K567" s="1135" t="s">
        <v>3473</v>
      </c>
      <c r="L567" s="1135" t="s">
        <v>1911</v>
      </c>
      <c r="M567" s="1135">
        <v>75.099999999999994</v>
      </c>
      <c r="N567" s="1135" t="s">
        <v>1039</v>
      </c>
      <c r="O567" s="1135">
        <v>1.8774999999999999</v>
      </c>
      <c r="P567" s="1135">
        <v>1.502</v>
      </c>
      <c r="Q567" s="1135" t="s">
        <v>1131</v>
      </c>
      <c r="R567" s="1135">
        <v>19</v>
      </c>
      <c r="T567" s="1135">
        <v>21</v>
      </c>
      <c r="U567" s="1135">
        <v>3.5</v>
      </c>
      <c r="V567" s="1135" t="s">
        <v>663</v>
      </c>
      <c r="W567" s="1135">
        <v>110</v>
      </c>
      <c r="X567" s="1135" t="s">
        <v>2744</v>
      </c>
      <c r="Y567" s="1135">
        <v>1.6</v>
      </c>
      <c r="Z567" s="1135">
        <v>4</v>
      </c>
      <c r="AA567" s="1135" t="s">
        <v>3446</v>
      </c>
      <c r="AB567" s="1135" t="s">
        <v>1075</v>
      </c>
      <c r="AH567" s="1135" t="s">
        <v>699</v>
      </c>
      <c r="AM567" s="1136" t="s">
        <v>10270</v>
      </c>
      <c r="AN567" s="1136" t="s">
        <v>10271</v>
      </c>
      <c r="AO567" s="1136">
        <f t="shared" si="70"/>
        <v>650</v>
      </c>
      <c r="AP567" s="1136">
        <f t="shared" si="71"/>
        <v>1.72</v>
      </c>
      <c r="AQ567" s="1136" t="str">
        <f t="shared" si="72"/>
        <v>1-4-1S91°</v>
      </c>
      <c r="AR567" s="1136" t="str">
        <f t="shared" si="73"/>
        <v>31</v>
      </c>
      <c r="AS567" s="1136" t="str">
        <f t="shared" si="74"/>
        <v>260/260/OFF</v>
      </c>
      <c r="AT567" s="1136" t="str">
        <f t="shared" si="75"/>
        <v>1-4-1S91°</v>
      </c>
      <c r="AV567" s="1136" t="str">
        <f t="shared" si="68"/>
        <v>109.9.18</v>
      </c>
      <c r="AW567" s="1438">
        <f t="shared" si="69"/>
        <v>44092</v>
      </c>
    </row>
    <row r="568" spans="1:49">
      <c r="A568" s="1135" t="s">
        <v>3477</v>
      </c>
      <c r="B568" s="1135" t="s">
        <v>1909</v>
      </c>
      <c r="C568" s="1135">
        <v>650</v>
      </c>
      <c r="D568" s="1135">
        <v>1.72</v>
      </c>
      <c r="E568" s="1135" t="s">
        <v>15192</v>
      </c>
      <c r="F568" s="1135" t="s">
        <v>1048</v>
      </c>
      <c r="G568" s="1135" t="s">
        <v>1861</v>
      </c>
      <c r="H568" s="1135" t="s">
        <v>1049</v>
      </c>
      <c r="I568" s="1135" t="s">
        <v>126</v>
      </c>
      <c r="J568" s="1135">
        <v>0.8</v>
      </c>
      <c r="K568" s="1135" t="s">
        <v>3473</v>
      </c>
      <c r="L568" s="1135" t="s">
        <v>1911</v>
      </c>
      <c r="M568" s="1135">
        <v>75.099999999999994</v>
      </c>
      <c r="N568" s="1135" t="s">
        <v>1039</v>
      </c>
      <c r="O568" s="1135">
        <v>1.8774999999999999</v>
      </c>
      <c r="P568" s="1135">
        <v>1.502</v>
      </c>
      <c r="Q568" s="1135">
        <v>4</v>
      </c>
      <c r="R568" s="1135">
        <v>19</v>
      </c>
      <c r="T568" s="1135">
        <v>21</v>
      </c>
      <c r="U568" s="1135">
        <v>3.5</v>
      </c>
      <c r="V568" s="1135" t="s">
        <v>663</v>
      </c>
      <c r="W568" s="1135">
        <v>110</v>
      </c>
      <c r="X568" s="1135" t="s">
        <v>2744</v>
      </c>
      <c r="Y568" s="1135">
        <v>1.6</v>
      </c>
      <c r="Z568" s="1135">
        <v>4</v>
      </c>
      <c r="AA568" s="1135" t="s">
        <v>1298</v>
      </c>
      <c r="AB568" s="1135" t="s">
        <v>1075</v>
      </c>
      <c r="AH568" s="1135" t="s">
        <v>472</v>
      </c>
      <c r="AM568" s="1136" t="s">
        <v>10272</v>
      </c>
      <c r="AN568" s="1136" t="s">
        <v>10273</v>
      </c>
      <c r="AO568" s="1136">
        <f t="shared" si="70"/>
        <v>650</v>
      </c>
      <c r="AP568" s="1136">
        <f t="shared" si="71"/>
        <v>1.72</v>
      </c>
      <c r="AQ568" s="1136" t="str">
        <f t="shared" si="72"/>
        <v>1-4-1S91°</v>
      </c>
      <c r="AR568" s="1136" t="str">
        <f t="shared" si="73"/>
        <v>31</v>
      </c>
      <c r="AS568" s="1136" t="str">
        <f t="shared" si="74"/>
        <v>260/260/OFF</v>
      </c>
      <c r="AT568" s="1136" t="str">
        <f t="shared" si="75"/>
        <v>1-4-1S91°</v>
      </c>
      <c r="AV568" s="1136" t="str">
        <f t="shared" si="68"/>
        <v>109.12.21</v>
      </c>
      <c r="AW568" s="1438">
        <f t="shared" si="69"/>
        <v>44186</v>
      </c>
    </row>
    <row r="569" spans="1:49">
      <c r="A569" s="1135" t="s">
        <v>3478</v>
      </c>
      <c r="B569" s="1135" t="s">
        <v>1909</v>
      </c>
      <c r="C569" s="1135">
        <v>650</v>
      </c>
      <c r="D569" s="1135">
        <v>1.72</v>
      </c>
      <c r="E569" s="1135" t="s">
        <v>15196</v>
      </c>
      <c r="F569" s="1135" t="s">
        <v>1608</v>
      </c>
      <c r="G569" s="1135" t="s">
        <v>1861</v>
      </c>
      <c r="H569" s="1135" t="s">
        <v>1260</v>
      </c>
      <c r="I569" s="1135" t="s">
        <v>1261</v>
      </c>
      <c r="J569" s="1135">
        <v>0.9</v>
      </c>
      <c r="K569" s="1135" t="s">
        <v>3473</v>
      </c>
      <c r="L569" s="1135" t="s">
        <v>1911</v>
      </c>
      <c r="M569" s="1135">
        <v>75.099999999999994</v>
      </c>
      <c r="N569" s="1135" t="s">
        <v>1039</v>
      </c>
      <c r="O569" s="1135">
        <v>1.8774999999999999</v>
      </c>
      <c r="P569" s="1135">
        <v>1.502</v>
      </c>
      <c r="Q569" s="1135">
        <v>4</v>
      </c>
      <c r="R569" s="1135">
        <v>19</v>
      </c>
      <c r="T569" s="1135">
        <v>21</v>
      </c>
      <c r="U569" s="1135">
        <v>3.5</v>
      </c>
      <c r="V569" s="1135" t="s">
        <v>663</v>
      </c>
      <c r="W569" s="1135">
        <v>110</v>
      </c>
      <c r="X569" s="1135" t="s">
        <v>2744</v>
      </c>
      <c r="Y569" s="1135">
        <v>1.6</v>
      </c>
      <c r="Z569" s="1135">
        <v>4</v>
      </c>
      <c r="AA569" s="1135" t="s">
        <v>3479</v>
      </c>
      <c r="AB569" s="1135" t="s">
        <v>1075</v>
      </c>
      <c r="AH569" s="1135" t="s">
        <v>1580</v>
      </c>
      <c r="AM569" s="1136" t="s">
        <v>10274</v>
      </c>
      <c r="AN569" s="1136" t="s">
        <v>10275</v>
      </c>
      <c r="AO569" s="1136">
        <f t="shared" si="70"/>
        <v>650</v>
      </c>
      <c r="AP569" s="1136">
        <f t="shared" si="71"/>
        <v>1.72</v>
      </c>
      <c r="AQ569" s="1136" t="str">
        <f t="shared" si="72"/>
        <v>2-6-1S83°</v>
      </c>
      <c r="AR569" s="1136" t="str">
        <f t="shared" si="73"/>
        <v>32</v>
      </c>
      <c r="AS569" s="1136" t="str">
        <f t="shared" si="74"/>
        <v>170/OFF</v>
      </c>
      <c r="AT569" s="1136" t="str">
        <f t="shared" si="75"/>
        <v>2-6-1S83°</v>
      </c>
      <c r="AV569" s="1136" t="str">
        <f t="shared" si="68"/>
        <v>110.2.9</v>
      </c>
      <c r="AW569" s="1438">
        <f t="shared" si="69"/>
        <v>44236</v>
      </c>
    </row>
    <row r="570" spans="1:49">
      <c r="A570" s="1135" t="s">
        <v>3480</v>
      </c>
      <c r="B570" s="1135" t="s">
        <v>1909</v>
      </c>
      <c r="C570" s="1135">
        <v>650</v>
      </c>
      <c r="D570" s="1135">
        <v>1.72</v>
      </c>
      <c r="E570" s="1135" t="s">
        <v>15196</v>
      </c>
      <c r="F570" s="1135" t="s">
        <v>1048</v>
      </c>
      <c r="G570" s="1135" t="s">
        <v>1861</v>
      </c>
      <c r="H570" s="1135" t="s">
        <v>1260</v>
      </c>
      <c r="I570" s="1135" t="s">
        <v>1261</v>
      </c>
      <c r="J570" s="1135">
        <v>0.9</v>
      </c>
      <c r="K570" s="1135" t="s">
        <v>3222</v>
      </c>
      <c r="L570" s="1135" t="s">
        <v>1911</v>
      </c>
      <c r="M570" s="1135">
        <v>75.099999999999994</v>
      </c>
      <c r="N570" s="1135" t="s">
        <v>1039</v>
      </c>
      <c r="O570" s="1135">
        <v>1.8774999999999999</v>
      </c>
      <c r="P570" s="1135">
        <v>1.502</v>
      </c>
      <c r="Q570" s="1135">
        <v>4</v>
      </c>
      <c r="R570" s="1135">
        <v>19</v>
      </c>
      <c r="T570" s="1135">
        <v>21</v>
      </c>
      <c r="U570" s="1135">
        <v>3.5</v>
      </c>
      <c r="V570" s="1135" t="s">
        <v>663</v>
      </c>
      <c r="W570" s="1135">
        <v>110</v>
      </c>
      <c r="X570" s="1135" t="s">
        <v>2744</v>
      </c>
      <c r="Y570" s="1135">
        <v>1.6</v>
      </c>
      <c r="Z570" s="1135">
        <v>4</v>
      </c>
      <c r="AA570" s="1135" t="s">
        <v>3242</v>
      </c>
      <c r="AB570" s="1135" t="s">
        <v>1075</v>
      </c>
      <c r="AH570" s="1135" t="s">
        <v>735</v>
      </c>
      <c r="AM570" s="1136" t="s">
        <v>10276</v>
      </c>
      <c r="AN570" s="1136" t="s">
        <v>10277</v>
      </c>
      <c r="AO570" s="1136">
        <f t="shared" si="70"/>
        <v>650</v>
      </c>
      <c r="AP570" s="1136">
        <f t="shared" si="71"/>
        <v>1.72</v>
      </c>
      <c r="AQ570" s="1136" t="str">
        <f t="shared" si="72"/>
        <v>2-6-1S83°</v>
      </c>
      <c r="AR570" s="1136" t="str">
        <f t="shared" si="73"/>
        <v>31</v>
      </c>
      <c r="AS570" s="1136" t="str">
        <f t="shared" si="74"/>
        <v>170/OFF</v>
      </c>
      <c r="AT570" s="1136" t="str">
        <f t="shared" si="75"/>
        <v>2-6-1S83°</v>
      </c>
      <c r="AV570" s="1136" t="str">
        <f t="shared" si="68"/>
        <v>110.3.15</v>
      </c>
      <c r="AW570" s="1438">
        <f t="shared" si="69"/>
        <v>44270</v>
      </c>
    </row>
    <row r="571" spans="1:49">
      <c r="A571" s="1135" t="s">
        <v>3481</v>
      </c>
      <c r="B571" s="1135" t="s">
        <v>1909</v>
      </c>
      <c r="C571" s="1135">
        <v>650</v>
      </c>
      <c r="D571" s="1135">
        <v>1.72</v>
      </c>
      <c r="E571" s="1135" t="s">
        <v>15192</v>
      </c>
      <c r="F571" s="1135" t="s">
        <v>1048</v>
      </c>
      <c r="G571" s="1135" t="s">
        <v>1861</v>
      </c>
      <c r="H571" s="1135" t="s">
        <v>1049</v>
      </c>
      <c r="I571" s="1135" t="s">
        <v>126</v>
      </c>
      <c r="J571" s="1135">
        <v>0.8</v>
      </c>
      <c r="K571" s="1135" t="s">
        <v>3482</v>
      </c>
      <c r="L571" s="1135" t="s">
        <v>1911</v>
      </c>
      <c r="M571" s="1135">
        <v>75.099999999999994</v>
      </c>
      <c r="N571" s="1135" t="s">
        <v>1039</v>
      </c>
      <c r="O571" s="1135">
        <v>1.8774999999999999</v>
      </c>
      <c r="P571" s="1135">
        <v>1.502</v>
      </c>
      <c r="Q571" s="1135">
        <v>4</v>
      </c>
      <c r="R571" s="1135">
        <v>19</v>
      </c>
      <c r="T571" s="1135">
        <v>21</v>
      </c>
      <c r="U571" s="1135">
        <v>3.5</v>
      </c>
      <c r="V571" s="1135" t="s">
        <v>663</v>
      </c>
      <c r="W571" s="1135">
        <v>110</v>
      </c>
      <c r="X571" s="1135" t="s">
        <v>2744</v>
      </c>
      <c r="Y571" s="1135">
        <v>1.6</v>
      </c>
      <c r="Z571" s="1135">
        <v>4</v>
      </c>
      <c r="AA571" s="1135" t="s">
        <v>3483</v>
      </c>
      <c r="AB571" s="1135" t="s">
        <v>1075</v>
      </c>
      <c r="AH571" s="1135" t="s">
        <v>1280</v>
      </c>
      <c r="AM571" s="1136" t="s">
        <v>10278</v>
      </c>
      <c r="AN571" s="1136" t="s">
        <v>10279</v>
      </c>
      <c r="AO571" s="1136">
        <f t="shared" si="70"/>
        <v>650</v>
      </c>
      <c r="AP571" s="1136">
        <f t="shared" si="71"/>
        <v>1.72</v>
      </c>
      <c r="AQ571" s="1136" t="str">
        <f t="shared" si="72"/>
        <v>1-4-1S91°</v>
      </c>
      <c r="AR571" s="1136" t="str">
        <f t="shared" si="73"/>
        <v>31</v>
      </c>
      <c r="AS571" s="1136" t="str">
        <f t="shared" si="74"/>
        <v>260/260/OFF</v>
      </c>
      <c r="AT571" s="1136" t="str">
        <f t="shared" si="75"/>
        <v>1-4-1S91°</v>
      </c>
      <c r="AV571" s="1136" t="str">
        <f t="shared" si="68"/>
        <v>110.5.15</v>
      </c>
      <c r="AW571" s="1438">
        <f t="shared" si="69"/>
        <v>44331</v>
      </c>
    </row>
    <row r="572" spans="1:49">
      <c r="A572" s="1135" t="s">
        <v>3484</v>
      </c>
      <c r="B572" s="1135" t="s">
        <v>455</v>
      </c>
      <c r="C572" s="1135">
        <v>600</v>
      </c>
      <c r="D572" s="1135">
        <v>1.698</v>
      </c>
      <c r="E572" s="1135" t="s">
        <v>15185</v>
      </c>
      <c r="F572" s="1135" t="s">
        <v>3485</v>
      </c>
      <c r="G572" s="1135" t="s">
        <v>1861</v>
      </c>
      <c r="H572" s="1135" t="s">
        <v>1357</v>
      </c>
      <c r="I572" s="1135" t="s">
        <v>1261</v>
      </c>
      <c r="J572" s="1135">
        <v>0.8</v>
      </c>
      <c r="K572" s="1135" t="s">
        <v>2456</v>
      </c>
      <c r="L572" s="1135" t="s">
        <v>1870</v>
      </c>
      <c r="M572" s="1135">
        <v>74.8</v>
      </c>
      <c r="N572" s="1135" t="s">
        <v>1039</v>
      </c>
      <c r="O572" s="1135">
        <v>1.87</v>
      </c>
      <c r="P572" s="1135">
        <v>1.496</v>
      </c>
      <c r="Q572" s="1135">
        <v>4</v>
      </c>
      <c r="R572" s="1135">
        <v>20</v>
      </c>
      <c r="T572" s="1135">
        <v>18.600000000000001</v>
      </c>
      <c r="U572" s="1135" t="s">
        <v>3486</v>
      </c>
      <c r="V572" s="1135" t="s">
        <v>663</v>
      </c>
      <c r="W572" s="1135">
        <v>105</v>
      </c>
      <c r="X572" s="1135">
        <v>80</v>
      </c>
      <c r="Y572" s="1135">
        <v>2</v>
      </c>
      <c r="Z572" s="1135">
        <v>4.5</v>
      </c>
      <c r="AA572" s="1135" t="s">
        <v>3392</v>
      </c>
      <c r="AH572" s="1135" t="s">
        <v>811</v>
      </c>
      <c r="AM572" s="1136" t="s">
        <v>10280</v>
      </c>
      <c r="AN572" s="1136" t="s">
        <v>10281</v>
      </c>
      <c r="AO572" s="1136">
        <f t="shared" si="70"/>
        <v>600</v>
      </c>
      <c r="AP572" s="1136">
        <f t="shared" si="71"/>
        <v>1.698</v>
      </c>
      <c r="AQ572" s="1136" t="str">
        <f t="shared" si="72"/>
        <v>2-5-1S83°</v>
      </c>
      <c r="AR572" s="1136" t="str">
        <f t="shared" si="73"/>
        <v>28.2</v>
      </c>
      <c r="AS572" s="1136" t="str">
        <f t="shared" si="74"/>
        <v>163/OFF</v>
      </c>
      <c r="AT572" s="1136" t="str">
        <f t="shared" si="75"/>
        <v>2-5-1S83°</v>
      </c>
      <c r="AV572" s="1136" t="str">
        <f t="shared" si="68"/>
        <v>111.12.6</v>
      </c>
      <c r="AW572" s="1438">
        <f t="shared" si="69"/>
        <v>44901</v>
      </c>
    </row>
    <row r="573" spans="1:49">
      <c r="A573" s="1135" t="s">
        <v>3487</v>
      </c>
      <c r="B573" s="1135" t="s">
        <v>478</v>
      </c>
      <c r="C573" s="1135">
        <v>550</v>
      </c>
      <c r="D573" s="1135">
        <v>1.69</v>
      </c>
      <c r="E573" s="1135" t="s">
        <v>15183</v>
      </c>
      <c r="F573" s="1135" t="s">
        <v>1078</v>
      </c>
      <c r="G573" s="1135" t="s">
        <v>1861</v>
      </c>
      <c r="H573" s="1135" t="s">
        <v>1320</v>
      </c>
      <c r="I573" s="1135" t="s">
        <v>126</v>
      </c>
      <c r="J573" s="1135">
        <v>0.6</v>
      </c>
      <c r="K573" s="1135" t="s">
        <v>3488</v>
      </c>
      <c r="L573" s="1135" t="s">
        <v>1905</v>
      </c>
      <c r="M573" s="1135">
        <v>74.599999999999994</v>
      </c>
      <c r="N573" s="1135" t="s">
        <v>1039</v>
      </c>
      <c r="O573" s="1135">
        <v>1.865</v>
      </c>
      <c r="P573" s="1135">
        <v>1.492</v>
      </c>
      <c r="Q573" s="1135">
        <v>3.5</v>
      </c>
      <c r="R573" s="1135">
        <v>23.5</v>
      </c>
      <c r="T573" s="1135" t="s">
        <v>3489</v>
      </c>
      <c r="U573" s="1135">
        <v>5.0999999999999996</v>
      </c>
      <c r="V573" s="1135" t="s">
        <v>663</v>
      </c>
      <c r="W573" s="1135">
        <v>95</v>
      </c>
      <c r="X573" s="1135" t="s">
        <v>3490</v>
      </c>
      <c r="Y573" s="1135">
        <v>1.8</v>
      </c>
      <c r="Z573" s="1135">
        <v>4.5</v>
      </c>
      <c r="AA573" s="1135" t="s">
        <v>3491</v>
      </c>
      <c r="AH573" s="1135" t="s">
        <v>1060</v>
      </c>
      <c r="AM573" s="1136" t="s">
        <v>10282</v>
      </c>
      <c r="AN573" s="1136" t="s">
        <v>10283</v>
      </c>
      <c r="AO573" s="1136">
        <f t="shared" si="70"/>
        <v>550</v>
      </c>
      <c r="AP573" s="1136">
        <f t="shared" si="71"/>
        <v>1.69</v>
      </c>
      <c r="AQ573" s="1136" t="str">
        <f t="shared" si="72"/>
        <v>1-4-1S83°</v>
      </c>
      <c r="AR573" s="1136" t="str">
        <f t="shared" si="73"/>
        <v>30</v>
      </c>
      <c r="AS573" s="1136" t="str">
        <f t="shared" si="74"/>
        <v>230/230/OFF</v>
      </c>
      <c r="AT573" s="1136" t="str">
        <f t="shared" si="75"/>
        <v>1-4-1S83°</v>
      </c>
      <c r="AV573" s="1136" t="str">
        <f t="shared" si="68"/>
        <v>111.12.23</v>
      </c>
      <c r="AW573" s="1438">
        <f t="shared" si="69"/>
        <v>44918</v>
      </c>
    </row>
    <row r="574" spans="1:49">
      <c r="A574" s="1135" t="s">
        <v>3492</v>
      </c>
      <c r="B574" s="1135" t="s">
        <v>2196</v>
      </c>
      <c r="C574" s="1135">
        <v>600</v>
      </c>
      <c r="D574" s="1135">
        <v>1.7</v>
      </c>
      <c r="E574" s="1135" t="s">
        <v>15183</v>
      </c>
      <c r="F574" s="1135" t="s">
        <v>1048</v>
      </c>
      <c r="G574" s="1135" t="s">
        <v>1861</v>
      </c>
      <c r="H574" s="1135" t="s">
        <v>1123</v>
      </c>
      <c r="I574" s="1135" t="s">
        <v>126</v>
      </c>
      <c r="J574" s="1135">
        <v>1</v>
      </c>
      <c r="K574" s="1135" t="s">
        <v>2421</v>
      </c>
      <c r="L574" s="1135" t="s">
        <v>2198</v>
      </c>
      <c r="M574" s="1135">
        <v>75</v>
      </c>
      <c r="N574" s="1135" t="s">
        <v>1039</v>
      </c>
      <c r="O574" s="1135">
        <v>1.875</v>
      </c>
      <c r="P574" s="1135">
        <v>1.5</v>
      </c>
      <c r="Q574" s="1135">
        <v>4</v>
      </c>
      <c r="R574" s="1135">
        <v>23.3</v>
      </c>
      <c r="T574" s="1135">
        <v>20.5</v>
      </c>
      <c r="U574" s="1135">
        <v>3.7</v>
      </c>
      <c r="V574" s="1135" t="s">
        <v>663</v>
      </c>
      <c r="W574" s="1135">
        <v>105</v>
      </c>
      <c r="X574" s="1135">
        <v>85</v>
      </c>
      <c r="Y574" s="1135">
        <v>1.9</v>
      </c>
      <c r="Z574" s="1135">
        <v>4.5</v>
      </c>
      <c r="AA574" s="1135" t="s">
        <v>3493</v>
      </c>
      <c r="AH574" s="1135" t="s">
        <v>630</v>
      </c>
      <c r="AM574" s="1136" t="s">
        <v>10284</v>
      </c>
      <c r="AN574" s="1136" t="s">
        <v>10285</v>
      </c>
      <c r="AO574" s="1136">
        <f t="shared" si="70"/>
        <v>600</v>
      </c>
      <c r="AP574" s="1136">
        <f t="shared" si="71"/>
        <v>1.7</v>
      </c>
      <c r="AQ574" s="1136" t="str">
        <f t="shared" si="72"/>
        <v>1-4-1S83°</v>
      </c>
      <c r="AR574" s="1136" t="str">
        <f t="shared" si="73"/>
        <v>31</v>
      </c>
      <c r="AS574" s="1136" t="str">
        <f t="shared" si="74"/>
        <v>250/250/OFF</v>
      </c>
      <c r="AT574" s="1136" t="str">
        <f t="shared" si="75"/>
        <v>1-4-1S83°</v>
      </c>
      <c r="AV574" s="1136" t="str">
        <f t="shared" si="68"/>
        <v>111.12.21</v>
      </c>
      <c r="AW574" s="1438">
        <f t="shared" si="69"/>
        <v>44916</v>
      </c>
    </row>
    <row r="575" spans="1:49">
      <c r="A575" s="1135" t="s">
        <v>3494</v>
      </c>
      <c r="B575" s="1135" t="s">
        <v>1886</v>
      </c>
      <c r="C575" s="1135">
        <v>600</v>
      </c>
      <c r="D575" s="1135">
        <v>1.76</v>
      </c>
      <c r="E575" s="1135" t="s">
        <v>15185</v>
      </c>
      <c r="F575" s="1135" t="s">
        <v>1048</v>
      </c>
      <c r="G575" s="1135" t="s">
        <v>1861</v>
      </c>
      <c r="H575" s="1135" t="s">
        <v>1260</v>
      </c>
      <c r="I575" s="1135" t="s">
        <v>1206</v>
      </c>
      <c r="J575" s="1135">
        <v>1.3</v>
      </c>
      <c r="K575" s="1135" t="s">
        <v>1958</v>
      </c>
      <c r="L575" s="1135" t="s">
        <v>1889</v>
      </c>
      <c r="M575" s="1135">
        <v>75</v>
      </c>
      <c r="N575" s="1135" t="s">
        <v>1039</v>
      </c>
      <c r="O575" s="1135">
        <v>1.875</v>
      </c>
      <c r="P575" s="1135">
        <v>1.5</v>
      </c>
      <c r="Q575" s="1135">
        <v>4</v>
      </c>
      <c r="R575" s="1135">
        <v>21.6</v>
      </c>
      <c r="T575" s="1135">
        <v>32</v>
      </c>
      <c r="U575" s="1135">
        <v>3.7</v>
      </c>
      <c r="V575" s="1135" t="s">
        <v>663</v>
      </c>
      <c r="W575" s="1135">
        <v>110</v>
      </c>
      <c r="X575" s="1135" t="s">
        <v>3370</v>
      </c>
      <c r="Y575" s="1135">
        <v>1.5</v>
      </c>
      <c r="Z575" s="1135">
        <v>5.5</v>
      </c>
      <c r="AA575" s="1135" t="s">
        <v>3495</v>
      </c>
      <c r="AH575" s="1135" t="s">
        <v>749</v>
      </c>
      <c r="AM575" s="1136" t="s">
        <v>10286</v>
      </c>
      <c r="AN575" s="1136" t="s">
        <v>10287</v>
      </c>
      <c r="AO575" s="1136">
        <f t="shared" si="70"/>
        <v>600</v>
      </c>
      <c r="AP575" s="1136">
        <f t="shared" si="71"/>
        <v>1.76</v>
      </c>
      <c r="AQ575" s="1136" t="str">
        <f t="shared" si="72"/>
        <v>2-5-1S83°</v>
      </c>
      <c r="AR575" s="1136" t="str">
        <f t="shared" si="73"/>
        <v>31</v>
      </c>
      <c r="AS575" s="1136" t="str">
        <f t="shared" si="74"/>
        <v>170/OFF</v>
      </c>
      <c r="AT575" s="1136" t="str">
        <f t="shared" si="75"/>
        <v>2-5-1S83°</v>
      </c>
      <c r="AV575" s="1136" t="str">
        <f t="shared" si="68"/>
        <v>112.1.3</v>
      </c>
      <c r="AW575" s="1438">
        <f t="shared" si="69"/>
        <v>44929</v>
      </c>
    </row>
    <row r="576" spans="1:49">
      <c r="A576" s="1135" t="s">
        <v>3496</v>
      </c>
      <c r="B576" s="1135" t="s">
        <v>1909</v>
      </c>
      <c r="C576" s="1135">
        <v>650</v>
      </c>
      <c r="D576" s="1135">
        <v>1.7050000000000001</v>
      </c>
      <c r="E576" s="1135" t="s">
        <v>15192</v>
      </c>
      <c r="F576" s="1135" t="s">
        <v>1048</v>
      </c>
      <c r="G576" s="1135" t="s">
        <v>1861</v>
      </c>
      <c r="H576" s="1135" t="s">
        <v>1887</v>
      </c>
      <c r="I576" s="1135" t="s">
        <v>126</v>
      </c>
      <c r="J576" s="1135">
        <v>0.9</v>
      </c>
      <c r="K576" s="1135" t="s">
        <v>3378</v>
      </c>
      <c r="L576" s="1135" t="s">
        <v>2303</v>
      </c>
      <c r="M576" s="1135">
        <v>75.099999999999994</v>
      </c>
      <c r="N576" s="1135" t="s">
        <v>1039</v>
      </c>
      <c r="O576" s="1135">
        <v>1.8774999999999999</v>
      </c>
      <c r="P576" s="1135">
        <v>1.502</v>
      </c>
      <c r="Q576" s="1135">
        <v>4</v>
      </c>
      <c r="R576" s="1135">
        <v>19</v>
      </c>
      <c r="T576" s="1135">
        <v>21</v>
      </c>
      <c r="U576" s="1135">
        <v>3.5</v>
      </c>
      <c r="V576" s="1135" t="s">
        <v>663</v>
      </c>
      <c r="W576" s="1135">
        <v>110</v>
      </c>
      <c r="X576" s="1135" t="s">
        <v>3497</v>
      </c>
      <c r="Y576" s="1135">
        <v>1.6</v>
      </c>
      <c r="Z576" s="1135">
        <v>4</v>
      </c>
      <c r="AA576" s="1135" t="s">
        <v>3379</v>
      </c>
      <c r="AB576" s="1135" t="s">
        <v>1075</v>
      </c>
      <c r="AH576" s="1135" t="s">
        <v>633</v>
      </c>
      <c r="AM576" s="1136" t="s">
        <v>10288</v>
      </c>
      <c r="AN576" s="1136" t="s">
        <v>10289</v>
      </c>
      <c r="AO576" s="1136">
        <f t="shared" si="70"/>
        <v>650</v>
      </c>
      <c r="AP576" s="1136">
        <f t="shared" si="71"/>
        <v>1.7050000000000001</v>
      </c>
      <c r="AQ576" s="1136" t="str">
        <f t="shared" si="72"/>
        <v>1-4-1S91°</v>
      </c>
      <c r="AR576" s="1136" t="str">
        <f t="shared" si="73"/>
        <v>31</v>
      </c>
      <c r="AS576" s="1136" t="str">
        <f t="shared" si="74"/>
        <v>270/270/OFF</v>
      </c>
      <c r="AT576" s="1136" t="str">
        <f t="shared" si="75"/>
        <v>1-4-1S91°</v>
      </c>
      <c r="AV576" s="1136" t="str">
        <f t="shared" si="68"/>
        <v>111.11.17</v>
      </c>
      <c r="AW576" s="1438">
        <f t="shared" si="69"/>
        <v>44882</v>
      </c>
    </row>
    <row r="577" spans="1:49">
      <c r="A577" s="1135" t="s">
        <v>3498</v>
      </c>
      <c r="B577" s="1135" t="s">
        <v>1909</v>
      </c>
      <c r="C577" s="1135">
        <v>650</v>
      </c>
      <c r="D577" s="1135">
        <v>1.7350000000000001</v>
      </c>
      <c r="E577" s="1135" t="s">
        <v>15192</v>
      </c>
      <c r="F577" s="1135" t="s">
        <v>1048</v>
      </c>
      <c r="G577" s="1135" t="s">
        <v>1861</v>
      </c>
      <c r="H577" s="1135" t="s">
        <v>1887</v>
      </c>
      <c r="I577" s="1135" t="s">
        <v>126</v>
      </c>
      <c r="J577" s="1135">
        <v>0.9</v>
      </c>
      <c r="K577" s="1135" t="s">
        <v>3499</v>
      </c>
      <c r="L577" s="1135" t="s">
        <v>1911</v>
      </c>
      <c r="M577" s="1135">
        <v>75.099999999999994</v>
      </c>
      <c r="N577" s="1135" t="s">
        <v>1039</v>
      </c>
      <c r="O577" s="1135">
        <v>1.8774999999999999</v>
      </c>
      <c r="P577" s="1135">
        <v>1.502</v>
      </c>
      <c r="Q577" s="1135">
        <v>4</v>
      </c>
      <c r="R577" s="1135" t="s">
        <v>3500</v>
      </c>
      <c r="T577" s="1135">
        <v>21</v>
      </c>
      <c r="U577" s="1135">
        <v>3.5</v>
      </c>
      <c r="V577" s="1135" t="s">
        <v>663</v>
      </c>
      <c r="W577" s="1135">
        <v>110</v>
      </c>
      <c r="X577" s="1135" t="s">
        <v>2744</v>
      </c>
      <c r="Y577" s="1135">
        <v>1.6</v>
      </c>
      <c r="Z577" s="1135">
        <v>4</v>
      </c>
      <c r="AA577" s="1135" t="s">
        <v>3495</v>
      </c>
      <c r="AB577" s="1135" t="s">
        <v>1075</v>
      </c>
      <c r="AH577" s="1135" t="s">
        <v>959</v>
      </c>
      <c r="AM577" s="1136" t="s">
        <v>10290</v>
      </c>
      <c r="AN577" s="1136" t="s">
        <v>10291</v>
      </c>
      <c r="AO577" s="1136">
        <f t="shared" si="70"/>
        <v>650</v>
      </c>
      <c r="AP577" s="1136">
        <f t="shared" si="71"/>
        <v>1.7350000000000001</v>
      </c>
      <c r="AQ577" s="1136" t="str">
        <f t="shared" si="72"/>
        <v>1-4-1S91°</v>
      </c>
      <c r="AR577" s="1136" t="str">
        <f t="shared" si="73"/>
        <v>31</v>
      </c>
      <c r="AS577" s="1136" t="str">
        <f t="shared" si="74"/>
        <v>270/270/OFF</v>
      </c>
      <c r="AT577" s="1136" t="str">
        <f t="shared" si="75"/>
        <v>1-4-1S91°</v>
      </c>
      <c r="AV577" s="1136" t="str">
        <f t="shared" si="68"/>
        <v>112.1.3</v>
      </c>
      <c r="AW577" s="1438">
        <f t="shared" si="69"/>
        <v>44929</v>
      </c>
    </row>
    <row r="578" spans="1:49">
      <c r="A578" s="1135" t="s">
        <v>3501</v>
      </c>
      <c r="B578" s="1135" t="s">
        <v>1877</v>
      </c>
      <c r="C578" s="1135">
        <v>500</v>
      </c>
      <c r="D578" s="1135">
        <v>1.6850000000000001</v>
      </c>
      <c r="E578" s="1135" t="s">
        <v>15183</v>
      </c>
      <c r="F578" s="1135" t="s">
        <v>2095</v>
      </c>
      <c r="G578" s="1135" t="s">
        <v>2112</v>
      </c>
      <c r="H578" s="1135" t="s">
        <v>2389</v>
      </c>
      <c r="I578" s="1135" t="s">
        <v>126</v>
      </c>
      <c r="J578" s="1135">
        <v>0.3</v>
      </c>
      <c r="K578" s="1135" t="s">
        <v>3399</v>
      </c>
      <c r="L578" s="1135" t="s">
        <v>1881</v>
      </c>
      <c r="M578" s="1135">
        <v>76.099999999999994</v>
      </c>
      <c r="N578" s="1135" t="s">
        <v>1039</v>
      </c>
      <c r="O578" s="1135">
        <v>1.9024999999999999</v>
      </c>
      <c r="P578" s="1135">
        <v>1.522</v>
      </c>
      <c r="Q578" s="1135">
        <v>3.5</v>
      </c>
      <c r="R578" s="1135">
        <v>21</v>
      </c>
      <c r="T578" s="1135">
        <v>13</v>
      </c>
      <c r="U578" s="1135">
        <v>4</v>
      </c>
      <c r="V578" s="1135" t="s">
        <v>663</v>
      </c>
      <c r="W578" s="1135">
        <v>30</v>
      </c>
      <c r="X578" s="1135">
        <v>10</v>
      </c>
      <c r="Y578" s="1135">
        <v>2.5</v>
      </c>
      <c r="Z578" s="1135">
        <v>2</v>
      </c>
      <c r="AA578" s="1135" t="s">
        <v>3502</v>
      </c>
      <c r="AH578" s="1135" t="s">
        <v>944</v>
      </c>
      <c r="AM578" s="1136" t="s">
        <v>10292</v>
      </c>
      <c r="AN578" s="1136" t="s">
        <v>10293</v>
      </c>
      <c r="AO578" s="1136">
        <f t="shared" si="70"/>
        <v>500</v>
      </c>
      <c r="AP578" s="1136">
        <f t="shared" si="71"/>
        <v>1.6850000000000001</v>
      </c>
      <c r="AQ578" s="1136" t="str">
        <f t="shared" si="72"/>
        <v>1-4-1S83°</v>
      </c>
      <c r="AR578" s="1136" t="str">
        <f t="shared" si="73"/>
        <v>29.9</v>
      </c>
      <c r="AS578" s="1136" t="str">
        <f t="shared" si="74"/>
        <v>205/205/OFF</v>
      </c>
      <c r="AT578" s="1136" t="str">
        <f t="shared" si="75"/>
        <v>1-4-1S83°</v>
      </c>
      <c r="AV578" s="1136" t="str">
        <f t="shared" ref="AV578:AV641" si="76">AA578</f>
        <v>112.1.7</v>
      </c>
      <c r="AW578" s="1438">
        <f t="shared" si="69"/>
        <v>44933</v>
      </c>
    </row>
    <row r="579" spans="1:49">
      <c r="A579" s="1135" t="s">
        <v>3503</v>
      </c>
      <c r="B579" s="1135" t="s">
        <v>455</v>
      </c>
      <c r="C579" s="1135">
        <v>650</v>
      </c>
      <c r="D579" s="1135">
        <v>1.7</v>
      </c>
      <c r="E579" s="1135" t="s">
        <v>15182</v>
      </c>
      <c r="F579" s="1135" t="s">
        <v>663</v>
      </c>
      <c r="G579" s="1135" t="s">
        <v>1861</v>
      </c>
      <c r="H579" s="1135" t="s">
        <v>2453</v>
      </c>
      <c r="I579" s="1135" t="s">
        <v>126</v>
      </c>
      <c r="J579" s="1135">
        <v>0.9</v>
      </c>
      <c r="K579" s="1135" t="s">
        <v>3504</v>
      </c>
      <c r="L579" s="1135" t="s">
        <v>1870</v>
      </c>
      <c r="M579" s="1135">
        <v>74.8</v>
      </c>
      <c r="N579" s="1135" t="s">
        <v>1039</v>
      </c>
      <c r="O579" s="1135">
        <v>1.87</v>
      </c>
      <c r="P579" s="1135">
        <v>1.496</v>
      </c>
      <c r="Q579" s="1135">
        <v>3.5</v>
      </c>
      <c r="R579" s="1135">
        <v>21.5</v>
      </c>
      <c r="T579" s="1135">
        <v>18.600000000000001</v>
      </c>
      <c r="U579" s="1135">
        <v>3.5</v>
      </c>
      <c r="V579" s="1135" t="s">
        <v>663</v>
      </c>
      <c r="W579" s="1135">
        <v>105</v>
      </c>
      <c r="X579" s="1135" t="s">
        <v>3505</v>
      </c>
      <c r="Y579" s="1135">
        <v>2</v>
      </c>
      <c r="Z579" s="1135">
        <v>4.5</v>
      </c>
      <c r="AA579" s="1135" t="s">
        <v>3495</v>
      </c>
      <c r="AB579" s="1135" t="s">
        <v>3506</v>
      </c>
      <c r="AH579" s="1135" t="s">
        <v>811</v>
      </c>
      <c r="AM579" s="1136" t="s">
        <v>10294</v>
      </c>
      <c r="AN579" s="1136" t="s">
        <v>10295</v>
      </c>
      <c r="AO579" s="1136">
        <f t="shared" si="70"/>
        <v>650</v>
      </c>
      <c r="AP579" s="1136">
        <f t="shared" si="71"/>
        <v>1.7</v>
      </c>
      <c r="AQ579" s="1136" t="str">
        <f t="shared" si="72"/>
        <v>1-4-1S85°</v>
      </c>
      <c r="AR579" s="1136" t="str">
        <f t="shared" si="73"/>
        <v>NA</v>
      </c>
      <c r="AS579" s="1136" t="str">
        <f t="shared" si="74"/>
        <v>174/OFF</v>
      </c>
      <c r="AT579" s="1136" t="str">
        <f t="shared" si="75"/>
        <v>1-4-1S85°</v>
      </c>
      <c r="AV579" s="1136" t="str">
        <f t="shared" si="76"/>
        <v>112.1.3</v>
      </c>
      <c r="AW579" s="1438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35" t="s">
        <v>3507</v>
      </c>
      <c r="B580" s="1135" t="s">
        <v>1909</v>
      </c>
      <c r="C580" s="1135">
        <v>650</v>
      </c>
      <c r="D580" s="1135">
        <v>1.7350000000000001</v>
      </c>
      <c r="E580" s="1135" t="s">
        <v>15192</v>
      </c>
      <c r="F580" s="1135" t="s">
        <v>1048</v>
      </c>
      <c r="G580" s="1135" t="s">
        <v>1861</v>
      </c>
      <c r="H580" s="1135" t="s">
        <v>1887</v>
      </c>
      <c r="I580" s="1135" t="s">
        <v>126</v>
      </c>
      <c r="J580" s="1135">
        <v>0.9</v>
      </c>
      <c r="K580" s="1135" t="s">
        <v>3499</v>
      </c>
      <c r="L580" s="1135" t="s">
        <v>1911</v>
      </c>
      <c r="M580" s="1135">
        <v>75.099999999999994</v>
      </c>
      <c r="N580" s="1135" t="s">
        <v>1039</v>
      </c>
      <c r="O580" s="1135">
        <v>1.8774999999999999</v>
      </c>
      <c r="P580" s="1135">
        <v>1.502</v>
      </c>
      <c r="Q580" s="1135">
        <v>4</v>
      </c>
      <c r="R580" s="1135">
        <v>19</v>
      </c>
      <c r="T580" s="1135">
        <v>21</v>
      </c>
      <c r="U580" s="1135">
        <v>3.5</v>
      </c>
      <c r="V580" s="1135" t="s">
        <v>663</v>
      </c>
      <c r="W580" s="1135">
        <v>110</v>
      </c>
      <c r="X580" s="1135" t="s">
        <v>3508</v>
      </c>
      <c r="Y580" s="1135">
        <v>1.6</v>
      </c>
      <c r="Z580" s="1135">
        <v>4</v>
      </c>
      <c r="AA580" s="1135" t="s">
        <v>1652</v>
      </c>
      <c r="AB580" s="1135" t="s">
        <v>1075</v>
      </c>
      <c r="AH580" s="1135" t="s">
        <v>472</v>
      </c>
      <c r="AM580" s="1136" t="s">
        <v>10296</v>
      </c>
      <c r="AN580" s="1136" t="s">
        <v>10297</v>
      </c>
      <c r="AO580" s="1136">
        <f t="shared" si="70"/>
        <v>650</v>
      </c>
      <c r="AP580" s="1136">
        <f t="shared" si="71"/>
        <v>1.7350000000000001</v>
      </c>
      <c r="AQ580" s="1136" t="str">
        <f t="shared" si="72"/>
        <v>1-4-1S91°</v>
      </c>
      <c r="AR580" s="1136" t="str">
        <f t="shared" si="73"/>
        <v>31</v>
      </c>
      <c r="AS580" s="1136" t="str">
        <f t="shared" si="74"/>
        <v>270/270/OFF</v>
      </c>
      <c r="AT580" s="1136" t="str">
        <f t="shared" si="75"/>
        <v>1-4-1S91°</v>
      </c>
      <c r="AV580" s="1136" t="str">
        <f t="shared" si="76"/>
        <v>112.1.13</v>
      </c>
      <c r="AW580" s="1438">
        <f t="shared" si="77"/>
        <v>44939</v>
      </c>
    </row>
    <row r="581" spans="1:49">
      <c r="A581" s="1135" t="s">
        <v>3509</v>
      </c>
      <c r="B581" s="1135" t="s">
        <v>1877</v>
      </c>
      <c r="C581" s="1135">
        <v>500</v>
      </c>
      <c r="D581" s="1135">
        <v>1.6850000000000001</v>
      </c>
      <c r="E581" s="1135" t="s">
        <v>15183</v>
      </c>
      <c r="F581" s="1135" t="s">
        <v>2095</v>
      </c>
      <c r="G581" s="1135" t="s">
        <v>1878</v>
      </c>
      <c r="H581" s="1135" t="s">
        <v>2389</v>
      </c>
      <c r="I581" s="1135" t="s">
        <v>126</v>
      </c>
      <c r="J581" s="1135">
        <v>0.3</v>
      </c>
      <c r="K581" s="1135" t="s">
        <v>3399</v>
      </c>
      <c r="L581" s="1135" t="s">
        <v>1881</v>
      </c>
      <c r="M581" s="1135">
        <v>76.099999999999994</v>
      </c>
      <c r="N581" s="1135" t="s">
        <v>1039</v>
      </c>
      <c r="O581" s="1135">
        <v>1.9024999999999999</v>
      </c>
      <c r="P581" s="1135">
        <v>1.522</v>
      </c>
      <c r="Q581" s="1135">
        <v>4</v>
      </c>
      <c r="R581" s="1135">
        <v>21</v>
      </c>
      <c r="T581" s="1135">
        <v>13</v>
      </c>
      <c r="U581" s="1135">
        <v>4</v>
      </c>
      <c r="V581" s="1135" t="s">
        <v>663</v>
      </c>
      <c r="W581" s="1135" t="s">
        <v>3510</v>
      </c>
      <c r="X581" s="1135">
        <v>10</v>
      </c>
      <c r="Y581" s="1135">
        <v>2.5</v>
      </c>
      <c r="Z581" s="1135">
        <v>2</v>
      </c>
      <c r="AA581" s="1135" t="s">
        <v>3511</v>
      </c>
      <c r="AH581" s="1135" t="s">
        <v>1057</v>
      </c>
      <c r="AM581" s="1136" t="s">
        <v>10298</v>
      </c>
      <c r="AN581" s="1136" t="s">
        <v>10299</v>
      </c>
      <c r="AO581" s="1136">
        <f t="shared" si="70"/>
        <v>500</v>
      </c>
      <c r="AP581" s="1136">
        <f t="shared" si="71"/>
        <v>1.6850000000000001</v>
      </c>
      <c r="AQ581" s="1136" t="str">
        <f t="shared" si="72"/>
        <v>1-4-1S83°</v>
      </c>
      <c r="AR581" s="1136" t="str">
        <f t="shared" si="73"/>
        <v>29.9</v>
      </c>
      <c r="AS581" s="1136" t="str">
        <f t="shared" si="74"/>
        <v>205/205/OFF</v>
      </c>
      <c r="AT581" s="1136" t="str">
        <f t="shared" si="75"/>
        <v>1-4-1S83°</v>
      </c>
      <c r="AV581" s="1136" t="str">
        <f t="shared" si="76"/>
        <v>112.1.27</v>
      </c>
      <c r="AW581" s="1438">
        <f t="shared" si="77"/>
        <v>44953</v>
      </c>
    </row>
    <row r="582" spans="1:49">
      <c r="A582" s="1135" t="s">
        <v>3512</v>
      </c>
      <c r="B582" s="1135" t="s">
        <v>884</v>
      </c>
      <c r="C582" s="1135">
        <v>550</v>
      </c>
      <c r="D582" s="1135">
        <v>1.67</v>
      </c>
      <c r="E582" s="1135" t="s">
        <v>15189</v>
      </c>
      <c r="F582" s="1135" t="s">
        <v>1078</v>
      </c>
      <c r="G582" s="1135" t="s">
        <v>1034</v>
      </c>
      <c r="H582" s="1135" t="s">
        <v>1111</v>
      </c>
      <c r="I582" s="1135" t="s">
        <v>639</v>
      </c>
      <c r="J582" s="1135">
        <v>0.9</v>
      </c>
      <c r="K582" s="1135" t="s">
        <v>3513</v>
      </c>
      <c r="L582" s="1135" t="s">
        <v>3514</v>
      </c>
      <c r="M582" s="1135">
        <v>78</v>
      </c>
      <c r="N582" s="1135" t="s">
        <v>1039</v>
      </c>
      <c r="O582" s="1135">
        <v>1.9500000000000002</v>
      </c>
      <c r="P582" s="1135">
        <v>1.56</v>
      </c>
      <c r="Q582" s="1135">
        <v>3</v>
      </c>
      <c r="R582" s="1135" t="s">
        <v>3515</v>
      </c>
      <c r="T582" s="1135">
        <v>9.6</v>
      </c>
      <c r="U582" s="1135">
        <v>6.8</v>
      </c>
      <c r="V582" s="1135" t="s">
        <v>663</v>
      </c>
      <c r="W582" s="1135">
        <v>135</v>
      </c>
      <c r="X582" s="1135">
        <v>65</v>
      </c>
      <c r="Y582" s="1135">
        <v>1.4</v>
      </c>
      <c r="Z582" s="1135">
        <v>4</v>
      </c>
      <c r="AA582" s="1135" t="s">
        <v>3516</v>
      </c>
      <c r="AH582" s="1135" t="s">
        <v>789</v>
      </c>
      <c r="AM582" s="1136" t="s">
        <v>10300</v>
      </c>
      <c r="AN582" s="1136" t="s">
        <v>10301</v>
      </c>
      <c r="AO582" s="1136">
        <f t="shared" si="70"/>
        <v>550</v>
      </c>
      <c r="AP582" s="1136">
        <f t="shared" si="71"/>
        <v>1.67</v>
      </c>
      <c r="AQ582" s="1136" t="str">
        <f t="shared" si="72"/>
        <v>1-5-1S83°</v>
      </c>
      <c r="AR582" s="1136" t="str">
        <f t="shared" si="73"/>
        <v>30</v>
      </c>
      <c r="AS582" s="1136" t="str">
        <f t="shared" si="74"/>
        <v>200/200/OFF</v>
      </c>
      <c r="AT582" s="1136" t="str">
        <f t="shared" si="75"/>
        <v>1-5-1S83°</v>
      </c>
      <c r="AV582" s="1136" t="str">
        <f t="shared" si="76"/>
        <v>112.1.17</v>
      </c>
      <c r="AW582" s="1438">
        <f t="shared" si="77"/>
        <v>44943</v>
      </c>
    </row>
    <row r="583" spans="1:49">
      <c r="A583" s="1135" t="s">
        <v>3517</v>
      </c>
      <c r="B583" s="1135" t="s">
        <v>1936</v>
      </c>
      <c r="C583" s="1135">
        <v>500</v>
      </c>
      <c r="D583" s="1135">
        <v>1.7</v>
      </c>
      <c r="E583" s="1135" t="s">
        <v>15189</v>
      </c>
      <c r="F583" s="1135" t="s">
        <v>1078</v>
      </c>
      <c r="G583" s="1135" t="s">
        <v>1110</v>
      </c>
      <c r="H583" s="1135" t="s">
        <v>1384</v>
      </c>
      <c r="I583" s="1135" t="s">
        <v>126</v>
      </c>
      <c r="J583" s="1135">
        <v>0.8</v>
      </c>
      <c r="K583" s="1135" t="s">
        <v>2473</v>
      </c>
      <c r="L583" s="1135" t="s">
        <v>1938</v>
      </c>
      <c r="M583" s="1135">
        <v>77.099999999999994</v>
      </c>
      <c r="N583" s="1135" t="s">
        <v>1039</v>
      </c>
      <c r="O583" s="1135">
        <v>1.9275</v>
      </c>
      <c r="P583" s="1135">
        <v>1.5419999999999998</v>
      </c>
      <c r="Q583" s="1135">
        <v>4</v>
      </c>
      <c r="R583" s="1135">
        <v>23</v>
      </c>
      <c r="T583" s="1135">
        <v>18</v>
      </c>
      <c r="U583" s="1135">
        <v>4</v>
      </c>
      <c r="V583" s="1135" t="s">
        <v>663</v>
      </c>
      <c r="W583" s="1135">
        <v>110</v>
      </c>
      <c r="X583" s="1135">
        <v>70</v>
      </c>
      <c r="Y583" s="1135">
        <v>1.8</v>
      </c>
      <c r="Z583" s="1135">
        <v>4.5</v>
      </c>
      <c r="AA583" s="1135" t="s">
        <v>3518</v>
      </c>
      <c r="AH583" s="1135" t="s">
        <v>661</v>
      </c>
      <c r="AM583" s="1136" t="s">
        <v>10302</v>
      </c>
      <c r="AN583" s="1136" t="s">
        <v>10303</v>
      </c>
      <c r="AO583" s="1136">
        <f t="shared" si="70"/>
        <v>500</v>
      </c>
      <c r="AP583" s="1136">
        <f t="shared" si="71"/>
        <v>1.7</v>
      </c>
      <c r="AQ583" s="1136" t="str">
        <f t="shared" si="72"/>
        <v>1-5-1S83°</v>
      </c>
      <c r="AR583" s="1136" t="str">
        <f t="shared" si="73"/>
        <v>30</v>
      </c>
      <c r="AS583" s="1136" t="str">
        <f t="shared" si="74"/>
        <v>220/220/OFF</v>
      </c>
      <c r="AT583" s="1136" t="str">
        <f t="shared" si="75"/>
        <v>1-5-1S83°</v>
      </c>
      <c r="AV583" s="1136" t="str">
        <f t="shared" si="76"/>
        <v>112.3.13</v>
      </c>
      <c r="AW583" s="1438">
        <f t="shared" si="77"/>
        <v>44998</v>
      </c>
    </row>
    <row r="584" spans="1:49">
      <c r="A584" s="1135" t="s">
        <v>3519</v>
      </c>
      <c r="B584" s="1135" t="s">
        <v>1877</v>
      </c>
      <c r="C584" s="1135">
        <v>500</v>
      </c>
      <c r="D584" s="1135">
        <v>1.68</v>
      </c>
      <c r="E584" s="1135" t="s">
        <v>15183</v>
      </c>
      <c r="F584" s="1135" t="s">
        <v>1078</v>
      </c>
      <c r="G584" s="1135" t="s">
        <v>2686</v>
      </c>
      <c r="H584" s="1135" t="s">
        <v>1384</v>
      </c>
      <c r="I584" s="1135" t="s">
        <v>126</v>
      </c>
      <c r="J584" s="1135">
        <v>0.2</v>
      </c>
      <c r="K584" s="1135" t="s">
        <v>3520</v>
      </c>
      <c r="L584" s="1135" t="s">
        <v>1881</v>
      </c>
      <c r="M584" s="1135">
        <v>76.099999999999994</v>
      </c>
      <c r="N584" s="1135" t="s">
        <v>1039</v>
      </c>
      <c r="O584" s="1135">
        <v>1.9024999999999999</v>
      </c>
      <c r="P584" s="1135">
        <v>1.522</v>
      </c>
      <c r="Q584" s="1135">
        <v>4</v>
      </c>
      <c r="R584" s="1135">
        <v>19</v>
      </c>
      <c r="T584" s="1135">
        <v>13</v>
      </c>
      <c r="U584" s="1135">
        <v>4</v>
      </c>
      <c r="V584" s="1135" t="s">
        <v>663</v>
      </c>
      <c r="W584" s="1135" t="s">
        <v>2179</v>
      </c>
      <c r="X584" s="1135">
        <v>0</v>
      </c>
      <c r="Y584" s="1135">
        <v>2.5</v>
      </c>
      <c r="Z584" s="1135">
        <v>2</v>
      </c>
      <c r="AA584" s="1135" t="s">
        <v>3521</v>
      </c>
      <c r="AH584" s="1135" t="s">
        <v>489</v>
      </c>
      <c r="AM584" s="1136" t="s">
        <v>10304</v>
      </c>
      <c r="AN584" s="1136" t="s">
        <v>10305</v>
      </c>
      <c r="AO584" s="1136">
        <f t="shared" si="70"/>
        <v>500</v>
      </c>
      <c r="AP584" s="1136">
        <f t="shared" si="71"/>
        <v>1.68</v>
      </c>
      <c r="AQ584" s="1136" t="str">
        <f t="shared" si="72"/>
        <v>1-4-1S83°</v>
      </c>
      <c r="AR584" s="1136" t="str">
        <f t="shared" si="73"/>
        <v>30</v>
      </c>
      <c r="AS584" s="1136" t="str">
        <f t="shared" si="74"/>
        <v>220/220/OFF</v>
      </c>
      <c r="AT584" s="1136" t="str">
        <f t="shared" si="75"/>
        <v>1-4-1S83°</v>
      </c>
      <c r="AV584" s="1136" t="str">
        <f t="shared" si="76"/>
        <v>112.2.3</v>
      </c>
      <c r="AW584" s="1438">
        <f t="shared" si="77"/>
        <v>44960</v>
      </c>
    </row>
    <row r="585" spans="1:49">
      <c r="A585" s="1135" t="s">
        <v>3522</v>
      </c>
      <c r="B585" s="1135" t="s">
        <v>1909</v>
      </c>
      <c r="C585" s="1135">
        <v>650</v>
      </c>
      <c r="D585" s="1135">
        <v>1.7350000000000001</v>
      </c>
      <c r="E585" s="1135" t="s">
        <v>15192</v>
      </c>
      <c r="F585" s="1135" t="s">
        <v>1048</v>
      </c>
      <c r="G585" s="1135" t="s">
        <v>1861</v>
      </c>
      <c r="H585" s="1135" t="s">
        <v>1887</v>
      </c>
      <c r="I585" s="1135" t="s">
        <v>126</v>
      </c>
      <c r="J585" s="1135">
        <v>0.9</v>
      </c>
      <c r="K585" s="1135" t="s">
        <v>3499</v>
      </c>
      <c r="L585" s="1135" t="s">
        <v>1911</v>
      </c>
      <c r="M585" s="1135">
        <v>75.099999999999994</v>
      </c>
      <c r="N585" s="1135" t="s">
        <v>1039</v>
      </c>
      <c r="O585" s="1135">
        <v>1.8774999999999999</v>
      </c>
      <c r="P585" s="1135">
        <v>1.502</v>
      </c>
      <c r="Q585" s="1135">
        <v>4</v>
      </c>
      <c r="R585" s="1135">
        <v>19</v>
      </c>
      <c r="T585" s="1135">
        <v>21</v>
      </c>
      <c r="U585" s="1135">
        <v>3.5</v>
      </c>
      <c r="V585" s="1135" t="s">
        <v>663</v>
      </c>
      <c r="W585" s="1135">
        <v>110</v>
      </c>
      <c r="X585" s="1135" t="s">
        <v>2744</v>
      </c>
      <c r="Y585" s="1135">
        <v>1.6</v>
      </c>
      <c r="Z585" s="1135">
        <v>4</v>
      </c>
      <c r="AA585" s="1135" t="s">
        <v>3523</v>
      </c>
      <c r="AB585" s="1135" t="s">
        <v>1075</v>
      </c>
      <c r="AH585" s="1135" t="s">
        <v>944</v>
      </c>
      <c r="AM585" s="1136" t="s">
        <v>10306</v>
      </c>
      <c r="AN585" s="1136" t="s">
        <v>10307</v>
      </c>
      <c r="AO585" s="1136">
        <f t="shared" si="70"/>
        <v>650</v>
      </c>
      <c r="AP585" s="1136">
        <f t="shared" si="71"/>
        <v>1.7350000000000001</v>
      </c>
      <c r="AQ585" s="1136" t="str">
        <f t="shared" si="72"/>
        <v>1-4-1S91°</v>
      </c>
      <c r="AR585" s="1136" t="str">
        <f t="shared" si="73"/>
        <v>31</v>
      </c>
      <c r="AS585" s="1136" t="str">
        <f t="shared" si="74"/>
        <v>270/270/OFF</v>
      </c>
      <c r="AT585" s="1136" t="str">
        <f t="shared" si="75"/>
        <v>1-4-1S91°</v>
      </c>
      <c r="AV585" s="1136" t="str">
        <f t="shared" si="76"/>
        <v>112.2.9</v>
      </c>
      <c r="AW585" s="1438">
        <f t="shared" si="77"/>
        <v>44966</v>
      </c>
    </row>
    <row r="586" spans="1:49">
      <c r="A586" s="1135" t="s">
        <v>3524</v>
      </c>
      <c r="B586" s="1135" t="s">
        <v>1909</v>
      </c>
      <c r="C586" s="1135">
        <v>650</v>
      </c>
      <c r="D586" s="1135">
        <v>1.7350000000000001</v>
      </c>
      <c r="E586" s="1135" t="s">
        <v>15192</v>
      </c>
      <c r="F586" s="1135" t="s">
        <v>1048</v>
      </c>
      <c r="G586" s="1135" t="s">
        <v>1861</v>
      </c>
      <c r="H586" s="1135" t="s">
        <v>1887</v>
      </c>
      <c r="I586" s="1135" t="s">
        <v>126</v>
      </c>
      <c r="J586" s="1135">
        <v>0.9</v>
      </c>
      <c r="K586" s="1135" t="s">
        <v>3499</v>
      </c>
      <c r="L586" s="1135" t="s">
        <v>1911</v>
      </c>
      <c r="M586" s="1135">
        <v>75.099999999999994</v>
      </c>
      <c r="N586" s="1135" t="s">
        <v>1039</v>
      </c>
      <c r="O586" s="1135">
        <v>1.8774999999999999</v>
      </c>
      <c r="P586" s="1135">
        <v>1.502</v>
      </c>
      <c r="Q586" s="1135">
        <v>4</v>
      </c>
      <c r="R586" s="1135">
        <v>19</v>
      </c>
      <c r="T586" s="1135">
        <v>21</v>
      </c>
      <c r="U586" s="1135">
        <v>3.5</v>
      </c>
      <c r="V586" s="1135" t="s">
        <v>663</v>
      </c>
      <c r="W586" s="1135">
        <v>110</v>
      </c>
      <c r="X586" s="1135" t="s">
        <v>3508</v>
      </c>
      <c r="Y586" s="1135">
        <v>1.6</v>
      </c>
      <c r="Z586" s="1135">
        <v>4</v>
      </c>
      <c r="AA586" s="1135" t="s">
        <v>1654</v>
      </c>
      <c r="AB586" s="1135" t="s">
        <v>1075</v>
      </c>
      <c r="AH586" s="1135" t="s">
        <v>2521</v>
      </c>
      <c r="AM586" s="1136" t="s">
        <v>10308</v>
      </c>
      <c r="AN586" s="1136" t="s">
        <v>10309</v>
      </c>
      <c r="AO586" s="1136">
        <f t="shared" si="70"/>
        <v>650</v>
      </c>
      <c r="AP586" s="1136">
        <f t="shared" si="71"/>
        <v>1.7350000000000001</v>
      </c>
      <c r="AQ586" s="1136" t="str">
        <f t="shared" si="72"/>
        <v>1-4-1S91°</v>
      </c>
      <c r="AR586" s="1136" t="str">
        <f t="shared" si="73"/>
        <v>31</v>
      </c>
      <c r="AS586" s="1136" t="str">
        <f t="shared" si="74"/>
        <v>270/270/OFF</v>
      </c>
      <c r="AT586" s="1136" t="str">
        <f t="shared" si="75"/>
        <v>1-4-1S91°</v>
      </c>
      <c r="AV586" s="1136" t="str">
        <f t="shared" si="76"/>
        <v>112.2.6</v>
      </c>
      <c r="AW586" s="1438">
        <f t="shared" si="77"/>
        <v>44963</v>
      </c>
    </row>
    <row r="587" spans="1:49">
      <c r="A587" s="1135" t="s">
        <v>3525</v>
      </c>
      <c r="B587" s="1135" t="s">
        <v>1877</v>
      </c>
      <c r="C587" s="1135">
        <v>500</v>
      </c>
      <c r="D587" s="1135">
        <v>1.69</v>
      </c>
      <c r="E587" s="1135" t="s">
        <v>15183</v>
      </c>
      <c r="F587" s="1135" t="s">
        <v>2095</v>
      </c>
      <c r="G587" s="1135" t="s">
        <v>3526</v>
      </c>
      <c r="H587" s="1135" t="s">
        <v>2389</v>
      </c>
      <c r="I587" s="1135" t="s">
        <v>126</v>
      </c>
      <c r="J587" s="1135">
        <v>0.3</v>
      </c>
      <c r="K587" s="1135" t="s">
        <v>3399</v>
      </c>
      <c r="L587" s="1135" t="s">
        <v>1881</v>
      </c>
      <c r="M587" s="1135">
        <v>75</v>
      </c>
      <c r="N587" s="1135" t="s">
        <v>1039</v>
      </c>
      <c r="O587" s="1135">
        <v>1.875</v>
      </c>
      <c r="P587" s="1135">
        <v>1.5</v>
      </c>
      <c r="Q587" s="1135">
        <v>4</v>
      </c>
      <c r="R587" s="1135">
        <v>21</v>
      </c>
      <c r="T587" s="1135">
        <v>13</v>
      </c>
      <c r="U587" s="1135" t="s">
        <v>3401</v>
      </c>
      <c r="V587" s="1135" t="s">
        <v>663</v>
      </c>
      <c r="W587" s="1135" t="s">
        <v>3527</v>
      </c>
      <c r="X587" s="1135">
        <v>10</v>
      </c>
      <c r="Y587" s="1135">
        <v>2.5</v>
      </c>
      <c r="Z587" s="1135">
        <v>2</v>
      </c>
      <c r="AA587" s="1135" t="s">
        <v>1654</v>
      </c>
      <c r="AH587" s="1135" t="s">
        <v>959</v>
      </c>
      <c r="AM587" s="1136" t="s">
        <v>10310</v>
      </c>
      <c r="AN587" s="1136" t="s">
        <v>10311</v>
      </c>
      <c r="AO587" s="1136">
        <f t="shared" ref="AO587:AO650" si="78">C587</f>
        <v>500</v>
      </c>
      <c r="AP587" s="1136">
        <f t="shared" ref="AP587:AP650" si="79">D587</f>
        <v>1.69</v>
      </c>
      <c r="AQ587" s="1136" t="str">
        <f t="shared" ref="AQ587:AQ650" si="80">E587</f>
        <v>1-4-1S83°</v>
      </c>
      <c r="AR587" s="1136" t="str">
        <f t="shared" ref="AR587:AR650" si="81">F587</f>
        <v>29.9</v>
      </c>
      <c r="AS587" s="1136" t="str">
        <f t="shared" ref="AS587:AS650" si="82">H587</f>
        <v>205/205/OFF</v>
      </c>
      <c r="AT587" s="1136" t="str">
        <f t="shared" ref="AT587:AT650" si="83">E587</f>
        <v>1-4-1S83°</v>
      </c>
      <c r="AV587" s="1136" t="str">
        <f t="shared" si="76"/>
        <v>112.2.6</v>
      </c>
      <c r="AW587" s="1438">
        <f t="shared" si="77"/>
        <v>44963</v>
      </c>
    </row>
    <row r="588" spans="1:49">
      <c r="A588" s="1135" t="s">
        <v>3528</v>
      </c>
      <c r="B588" s="1135" t="s">
        <v>884</v>
      </c>
      <c r="C588" s="1135">
        <v>550</v>
      </c>
      <c r="D588" s="1135">
        <v>1.67</v>
      </c>
      <c r="E588" s="1135" t="s">
        <v>15189</v>
      </c>
      <c r="F588" s="1135" t="s">
        <v>1078</v>
      </c>
      <c r="G588" s="1135" t="s">
        <v>1034</v>
      </c>
      <c r="H588" s="1135" t="s">
        <v>1111</v>
      </c>
      <c r="I588" s="1135" t="s">
        <v>639</v>
      </c>
      <c r="J588" s="1135">
        <v>0.9</v>
      </c>
      <c r="K588" s="1135" t="s">
        <v>3513</v>
      </c>
      <c r="L588" s="1135" t="s">
        <v>3514</v>
      </c>
      <c r="M588" s="1135">
        <v>78</v>
      </c>
      <c r="N588" s="1135" t="s">
        <v>1039</v>
      </c>
      <c r="O588" s="1135">
        <v>1.9500000000000002</v>
      </c>
      <c r="P588" s="1135">
        <v>1.56</v>
      </c>
      <c r="Q588" s="1135">
        <v>3</v>
      </c>
      <c r="R588" s="1135">
        <v>29.5</v>
      </c>
      <c r="T588" s="1135">
        <v>9.6</v>
      </c>
      <c r="U588" s="1135">
        <v>6.8</v>
      </c>
      <c r="V588" s="1135" t="s">
        <v>663</v>
      </c>
      <c r="W588" s="1135">
        <v>135</v>
      </c>
      <c r="X588" s="1135">
        <v>65</v>
      </c>
      <c r="Y588" s="1135">
        <v>1.4</v>
      </c>
      <c r="Z588" s="1135">
        <v>4</v>
      </c>
      <c r="AA588" s="1135" t="s">
        <v>3529</v>
      </c>
      <c r="AH588" s="1135" t="s">
        <v>1682</v>
      </c>
      <c r="AM588" s="1136" t="s">
        <v>10312</v>
      </c>
      <c r="AN588" s="1136" t="s">
        <v>10313</v>
      </c>
      <c r="AO588" s="1136">
        <f t="shared" si="78"/>
        <v>550</v>
      </c>
      <c r="AP588" s="1136">
        <f t="shared" si="79"/>
        <v>1.67</v>
      </c>
      <c r="AQ588" s="1136" t="str">
        <f t="shared" si="80"/>
        <v>1-5-1S83°</v>
      </c>
      <c r="AR588" s="1136" t="str">
        <f t="shared" si="81"/>
        <v>30</v>
      </c>
      <c r="AS588" s="1136" t="str">
        <f t="shared" si="82"/>
        <v>200/200/OFF</v>
      </c>
      <c r="AT588" s="1136" t="str">
        <f t="shared" si="83"/>
        <v>1-5-1S83°</v>
      </c>
      <c r="AV588" s="1136" t="str">
        <f t="shared" si="76"/>
        <v>112.2.8</v>
      </c>
      <c r="AW588" s="1438">
        <f t="shared" si="77"/>
        <v>44965</v>
      </c>
    </row>
    <row r="589" spans="1:49">
      <c r="A589" s="1135" t="s">
        <v>3530</v>
      </c>
      <c r="B589" s="1135" t="s">
        <v>2196</v>
      </c>
      <c r="C589" s="1135">
        <v>600</v>
      </c>
      <c r="D589" s="1135">
        <v>1.69</v>
      </c>
      <c r="E589" s="1135" t="s">
        <v>15185</v>
      </c>
      <c r="F589" s="1135" t="s">
        <v>1078</v>
      </c>
      <c r="G589" s="1135" t="s">
        <v>1861</v>
      </c>
      <c r="H589" s="1135" t="s">
        <v>1473</v>
      </c>
      <c r="I589" s="1135" t="s">
        <v>1206</v>
      </c>
      <c r="J589" s="1135">
        <v>1</v>
      </c>
      <c r="K589" s="1135" t="s">
        <v>3531</v>
      </c>
      <c r="L589" s="1135" t="s">
        <v>2198</v>
      </c>
      <c r="M589" s="1135">
        <v>75</v>
      </c>
      <c r="N589" s="1135" t="s">
        <v>1039</v>
      </c>
      <c r="O589" s="1135">
        <v>1.875</v>
      </c>
      <c r="P589" s="1135">
        <v>1.5</v>
      </c>
      <c r="Q589" s="1135">
        <v>4</v>
      </c>
      <c r="R589" s="1135">
        <v>23.3</v>
      </c>
      <c r="T589" s="1135">
        <v>20.5</v>
      </c>
      <c r="U589" s="1135">
        <v>3.7</v>
      </c>
      <c r="V589" s="1135" t="s">
        <v>663</v>
      </c>
      <c r="W589" s="1135">
        <v>105</v>
      </c>
      <c r="X589" s="1135">
        <v>85</v>
      </c>
      <c r="Y589" s="1135">
        <v>1.9</v>
      </c>
      <c r="Z589" s="1135">
        <v>4.5</v>
      </c>
      <c r="AA589" s="1135" t="s">
        <v>3532</v>
      </c>
      <c r="AH589" s="1135" t="s">
        <v>735</v>
      </c>
      <c r="AM589" s="1136" t="s">
        <v>10314</v>
      </c>
      <c r="AN589" s="1136" t="s">
        <v>10315</v>
      </c>
      <c r="AO589" s="1136">
        <f t="shared" si="78"/>
        <v>600</v>
      </c>
      <c r="AP589" s="1136">
        <f t="shared" si="79"/>
        <v>1.69</v>
      </c>
      <c r="AQ589" s="1136" t="str">
        <f t="shared" si="80"/>
        <v>2-5-1S83°</v>
      </c>
      <c r="AR589" s="1136" t="str">
        <f t="shared" si="81"/>
        <v>30</v>
      </c>
      <c r="AS589" s="1136" t="str">
        <f t="shared" si="82"/>
        <v>167/OFF</v>
      </c>
      <c r="AT589" s="1136" t="str">
        <f t="shared" si="83"/>
        <v>2-5-1S83°</v>
      </c>
      <c r="AV589" s="1136" t="str">
        <f t="shared" si="76"/>
        <v>112.2.14</v>
      </c>
      <c r="AW589" s="1438">
        <f t="shared" si="77"/>
        <v>44971</v>
      </c>
    </row>
    <row r="590" spans="1:49">
      <c r="A590" s="1135" t="s">
        <v>3533</v>
      </c>
      <c r="B590" s="1135" t="s">
        <v>884</v>
      </c>
      <c r="C590" s="1135">
        <v>550</v>
      </c>
      <c r="D590" s="1135">
        <v>1.75</v>
      </c>
      <c r="E590" s="1135" t="s">
        <v>15189</v>
      </c>
      <c r="F590" s="1135" t="s">
        <v>1078</v>
      </c>
      <c r="G590" s="1135" t="s">
        <v>1034</v>
      </c>
      <c r="H590" s="1135" t="s">
        <v>2389</v>
      </c>
      <c r="I590" s="1135" t="s">
        <v>639</v>
      </c>
      <c r="J590" s="1135">
        <v>0.9</v>
      </c>
      <c r="K590" s="1135" t="s">
        <v>3534</v>
      </c>
      <c r="L590" s="1135" t="s">
        <v>3535</v>
      </c>
      <c r="M590" s="1135">
        <v>78</v>
      </c>
      <c r="N590" s="1135" t="s">
        <v>1039</v>
      </c>
      <c r="O590" s="1135">
        <v>1.9500000000000002</v>
      </c>
      <c r="P590" s="1135">
        <v>1.56</v>
      </c>
      <c r="Q590" s="1135">
        <v>3</v>
      </c>
      <c r="R590" s="1135">
        <v>27</v>
      </c>
      <c r="T590" s="1135">
        <v>9.6</v>
      </c>
      <c r="U590" s="1135">
        <v>6.8</v>
      </c>
      <c r="V590" s="1135" t="s">
        <v>663</v>
      </c>
      <c r="W590" s="1135">
        <v>135</v>
      </c>
      <c r="X590" s="1135">
        <v>65</v>
      </c>
      <c r="Y590" s="1135">
        <v>1.4</v>
      </c>
      <c r="Z590" s="1135">
        <v>4</v>
      </c>
      <c r="AA590" s="1135" t="s">
        <v>3536</v>
      </c>
      <c r="AH590" s="1135" t="s">
        <v>843</v>
      </c>
      <c r="AM590" s="1136" t="s">
        <v>10316</v>
      </c>
      <c r="AN590" s="1136" t="s">
        <v>10317</v>
      </c>
      <c r="AO590" s="1136">
        <f t="shared" si="78"/>
        <v>550</v>
      </c>
      <c r="AP590" s="1136">
        <f t="shared" si="79"/>
        <v>1.75</v>
      </c>
      <c r="AQ590" s="1136" t="str">
        <f t="shared" si="80"/>
        <v>1-5-1S83°</v>
      </c>
      <c r="AR590" s="1136" t="str">
        <f t="shared" si="81"/>
        <v>30</v>
      </c>
      <c r="AS590" s="1136" t="str">
        <f t="shared" si="82"/>
        <v>205/205/OFF</v>
      </c>
      <c r="AT590" s="1136" t="str">
        <f t="shared" si="83"/>
        <v>1-5-1S83°</v>
      </c>
      <c r="AV590" s="1136" t="str">
        <f t="shared" si="76"/>
        <v>112.2.17</v>
      </c>
      <c r="AW590" s="1438">
        <f t="shared" si="77"/>
        <v>44974</v>
      </c>
    </row>
    <row r="591" spans="1:49">
      <c r="A591" s="1135" t="s">
        <v>3537</v>
      </c>
      <c r="B591" s="1135" t="s">
        <v>455</v>
      </c>
      <c r="C591" s="1135">
        <v>600</v>
      </c>
      <c r="D591" s="1135">
        <v>1.71</v>
      </c>
      <c r="E591" s="1135" t="s">
        <v>15183</v>
      </c>
      <c r="F591" s="1135" t="s">
        <v>1867</v>
      </c>
      <c r="G591" s="1135" t="s">
        <v>1861</v>
      </c>
      <c r="H591" s="1135" t="s">
        <v>1134</v>
      </c>
      <c r="I591" s="1135" t="s">
        <v>126</v>
      </c>
      <c r="J591" s="1135">
        <v>0.9</v>
      </c>
      <c r="K591" s="1135" t="s">
        <v>3538</v>
      </c>
      <c r="L591" s="1135" t="s">
        <v>1870</v>
      </c>
      <c r="M591" s="1135">
        <v>74.8</v>
      </c>
      <c r="N591" s="1135" t="s">
        <v>1039</v>
      </c>
      <c r="O591" s="1135">
        <v>1.87</v>
      </c>
      <c r="P591" s="1135">
        <v>1.496</v>
      </c>
      <c r="Q591" s="1135">
        <v>4</v>
      </c>
      <c r="R591" s="1135" t="s">
        <v>3539</v>
      </c>
      <c r="T591" s="1135">
        <v>18.600000000000001</v>
      </c>
      <c r="U591" s="1135">
        <v>3.5</v>
      </c>
      <c r="V591" s="1135" t="s">
        <v>663</v>
      </c>
      <c r="W591" s="1135">
        <v>105</v>
      </c>
      <c r="X591" s="1135">
        <v>80</v>
      </c>
      <c r="Y591" s="1135">
        <v>2</v>
      </c>
      <c r="Z591" s="1135">
        <v>4.5</v>
      </c>
      <c r="AA591" s="1135" t="s">
        <v>3518</v>
      </c>
      <c r="AH591" s="1135" t="s">
        <v>1052</v>
      </c>
      <c r="AM591" s="1136" t="s">
        <v>10318</v>
      </c>
      <c r="AN591" s="1136" t="s">
        <v>10319</v>
      </c>
      <c r="AO591" s="1136">
        <f t="shared" si="78"/>
        <v>600</v>
      </c>
      <c r="AP591" s="1136">
        <f t="shared" si="79"/>
        <v>1.71</v>
      </c>
      <c r="AQ591" s="1136" t="str">
        <f t="shared" si="80"/>
        <v>1-4-1S83°</v>
      </c>
      <c r="AR591" s="1136" t="str">
        <f t="shared" si="81"/>
        <v>30.2</v>
      </c>
      <c r="AS591" s="1136" t="str">
        <f t="shared" si="82"/>
        <v>240/240/OFF</v>
      </c>
      <c r="AT591" s="1136" t="str">
        <f t="shared" si="83"/>
        <v>1-4-1S83°</v>
      </c>
      <c r="AV591" s="1136" t="str">
        <f t="shared" si="76"/>
        <v>112.3.13</v>
      </c>
      <c r="AW591" s="1438">
        <f t="shared" si="77"/>
        <v>44998</v>
      </c>
    </row>
    <row r="592" spans="1:49">
      <c r="A592" s="1135" t="s">
        <v>3540</v>
      </c>
      <c r="B592" s="1135" t="s">
        <v>874</v>
      </c>
      <c r="C592" s="1135">
        <v>650</v>
      </c>
      <c r="D592" s="1135">
        <v>1.76</v>
      </c>
      <c r="E592" s="1135" t="s">
        <v>15189</v>
      </c>
      <c r="F592" s="1135" t="s">
        <v>1048</v>
      </c>
      <c r="G592" s="1135" t="s">
        <v>1034</v>
      </c>
      <c r="H592" s="1135" t="s">
        <v>1368</v>
      </c>
      <c r="I592" s="1135" t="s">
        <v>126</v>
      </c>
      <c r="J592" s="1135">
        <v>1.1000000000000001</v>
      </c>
      <c r="K592" s="1135" t="s">
        <v>3541</v>
      </c>
      <c r="L592" s="1135" t="s">
        <v>1874</v>
      </c>
      <c r="M592" s="1135">
        <v>75.400000000000006</v>
      </c>
      <c r="N592" s="1135" t="s">
        <v>1039</v>
      </c>
      <c r="O592" s="1135">
        <v>1.8850000000000002</v>
      </c>
      <c r="P592" s="1135">
        <v>1.5080000000000002</v>
      </c>
      <c r="Q592" s="1135">
        <v>3</v>
      </c>
      <c r="R592" s="1135">
        <v>24</v>
      </c>
      <c r="T592" s="1135">
        <v>18</v>
      </c>
      <c r="U592" s="1135">
        <v>6</v>
      </c>
      <c r="V592" s="1135" t="s">
        <v>663</v>
      </c>
      <c r="W592" s="1135">
        <v>120</v>
      </c>
      <c r="X592" s="1135">
        <v>80</v>
      </c>
      <c r="Y592" s="1135">
        <v>2</v>
      </c>
      <c r="Z592" s="1135">
        <v>6</v>
      </c>
      <c r="AA592" s="1135" t="s">
        <v>3542</v>
      </c>
      <c r="AH592" s="1135" t="s">
        <v>630</v>
      </c>
      <c r="AM592" s="1136" t="s">
        <v>10320</v>
      </c>
      <c r="AN592" s="1136" t="s">
        <v>10321</v>
      </c>
      <c r="AO592" s="1136">
        <f t="shared" si="78"/>
        <v>650</v>
      </c>
      <c r="AP592" s="1136">
        <f t="shared" si="79"/>
        <v>1.76</v>
      </c>
      <c r="AQ592" s="1136" t="str">
        <f t="shared" si="80"/>
        <v>1-5-1S83°</v>
      </c>
      <c r="AR592" s="1136" t="str">
        <f t="shared" si="81"/>
        <v>31</v>
      </c>
      <c r="AS592" s="1136" t="str">
        <f t="shared" si="82"/>
        <v>210/210/OFF</v>
      </c>
      <c r="AT592" s="1136" t="str">
        <f t="shared" si="83"/>
        <v>1-5-1S83°</v>
      </c>
      <c r="AV592" s="1136" t="str">
        <f t="shared" si="76"/>
        <v>112.3.2</v>
      </c>
      <c r="AW592" s="1438">
        <f t="shared" si="77"/>
        <v>44987</v>
      </c>
    </row>
    <row r="593" spans="1:49">
      <c r="A593" s="1135" t="s">
        <v>3543</v>
      </c>
      <c r="B593" s="1135" t="s">
        <v>1977</v>
      </c>
      <c r="C593" s="1135">
        <v>650</v>
      </c>
      <c r="D593" s="1135">
        <v>1.79</v>
      </c>
      <c r="E593" s="1135" t="s">
        <v>15183</v>
      </c>
      <c r="F593" s="1135" t="s">
        <v>1078</v>
      </c>
      <c r="G593" s="1135" t="s">
        <v>1861</v>
      </c>
      <c r="H593" s="1135" t="s">
        <v>2353</v>
      </c>
      <c r="I593" s="1135" t="s">
        <v>126</v>
      </c>
      <c r="J593" s="1135">
        <v>1.5</v>
      </c>
      <c r="K593" s="1135" t="s">
        <v>3544</v>
      </c>
      <c r="L593" s="1135" t="s">
        <v>1979</v>
      </c>
      <c r="M593" s="1135">
        <v>75.2</v>
      </c>
      <c r="N593" s="1135" t="s">
        <v>1039</v>
      </c>
      <c r="O593" s="1135">
        <v>1.8800000000000001</v>
      </c>
      <c r="P593" s="1135">
        <v>1.504</v>
      </c>
      <c r="Q593" s="1135">
        <v>4</v>
      </c>
      <c r="R593" s="1135">
        <v>23.5</v>
      </c>
      <c r="T593" s="1135">
        <v>32.5</v>
      </c>
      <c r="U593" s="1135">
        <v>3.4</v>
      </c>
      <c r="V593" s="1135" t="s">
        <v>1980</v>
      </c>
      <c r="W593" s="1135">
        <v>105</v>
      </c>
      <c r="X593" s="1135">
        <v>75</v>
      </c>
      <c r="Y593" s="1135">
        <v>1.2</v>
      </c>
      <c r="Z593" s="1135">
        <v>5.5</v>
      </c>
      <c r="AA593" s="1135" t="s">
        <v>3545</v>
      </c>
      <c r="AH593" s="1135" t="s">
        <v>1682</v>
      </c>
      <c r="AM593" s="1136" t="s">
        <v>10322</v>
      </c>
      <c r="AN593" s="1136" t="s">
        <v>10323</v>
      </c>
      <c r="AO593" s="1136">
        <f t="shared" si="78"/>
        <v>650</v>
      </c>
      <c r="AP593" s="1136">
        <f t="shared" si="79"/>
        <v>1.79</v>
      </c>
      <c r="AQ593" s="1136" t="str">
        <f t="shared" si="80"/>
        <v>1-4-1S83°</v>
      </c>
      <c r="AR593" s="1136" t="str">
        <f t="shared" si="81"/>
        <v>30</v>
      </c>
      <c r="AS593" s="1136" t="str">
        <f t="shared" si="82"/>
        <v>275/275/OFF</v>
      </c>
      <c r="AT593" s="1136" t="str">
        <f t="shared" si="83"/>
        <v>1-4-1S83°</v>
      </c>
      <c r="AV593" s="1136" t="str">
        <f t="shared" si="76"/>
        <v>112.3.1</v>
      </c>
      <c r="AW593" s="1438">
        <f t="shared" si="77"/>
        <v>44986</v>
      </c>
    </row>
    <row r="594" spans="1:49">
      <c r="A594" s="1135" t="s">
        <v>3546</v>
      </c>
      <c r="B594" s="1135" t="s">
        <v>776</v>
      </c>
      <c r="C594" s="1135">
        <v>600</v>
      </c>
      <c r="D594" s="1135">
        <v>1.68</v>
      </c>
      <c r="E594" s="1135" t="s">
        <v>15183</v>
      </c>
      <c r="F594" s="1135" t="s">
        <v>1867</v>
      </c>
      <c r="G594" s="1135" t="s">
        <v>1095</v>
      </c>
      <c r="H594" s="1135" t="s">
        <v>2103</v>
      </c>
      <c r="I594" s="1135" t="s">
        <v>126</v>
      </c>
      <c r="J594" s="1135">
        <v>1</v>
      </c>
      <c r="K594" s="1135" t="s">
        <v>2281</v>
      </c>
      <c r="L594" s="1135" t="s">
        <v>2027</v>
      </c>
      <c r="M594" s="1135">
        <v>74.5</v>
      </c>
      <c r="N594" s="1135" t="s">
        <v>1039</v>
      </c>
      <c r="O594" s="1135">
        <v>1.8625</v>
      </c>
      <c r="P594" s="1135">
        <v>1.49</v>
      </c>
      <c r="Q594" s="1135">
        <v>4</v>
      </c>
      <c r="R594" s="1135">
        <v>22.3</v>
      </c>
      <c r="T594" s="1135">
        <v>22</v>
      </c>
      <c r="U594" s="1135">
        <v>3.3</v>
      </c>
      <c r="V594" s="1135" t="s">
        <v>663</v>
      </c>
      <c r="W594" s="1135">
        <v>110</v>
      </c>
      <c r="X594" s="1135">
        <v>85</v>
      </c>
      <c r="Y594" s="1135">
        <v>2</v>
      </c>
      <c r="Z594" s="1135">
        <v>4.5</v>
      </c>
      <c r="AA594" s="1135" t="s">
        <v>3547</v>
      </c>
      <c r="AH594" s="1135" t="s">
        <v>459</v>
      </c>
      <c r="AM594" s="1136" t="s">
        <v>10324</v>
      </c>
      <c r="AN594" s="1136" t="s">
        <v>10325</v>
      </c>
      <c r="AO594" s="1136">
        <f t="shared" si="78"/>
        <v>600</v>
      </c>
      <c r="AP594" s="1136">
        <f t="shared" si="79"/>
        <v>1.68</v>
      </c>
      <c r="AQ594" s="1136" t="str">
        <f t="shared" si="80"/>
        <v>1-4-1S83°</v>
      </c>
      <c r="AR594" s="1136" t="str">
        <f t="shared" si="81"/>
        <v>30.2</v>
      </c>
      <c r="AS594" s="1136" t="str">
        <f t="shared" si="82"/>
        <v>265/265/OFF</v>
      </c>
      <c r="AT594" s="1136" t="str">
        <f t="shared" si="83"/>
        <v>1-4-1S83°</v>
      </c>
      <c r="AV594" s="1136" t="str">
        <f t="shared" si="76"/>
        <v>112.2.24</v>
      </c>
      <c r="AW594" s="1438">
        <f t="shared" si="77"/>
        <v>44981</v>
      </c>
    </row>
    <row r="595" spans="1:49">
      <c r="A595" s="1135" t="s">
        <v>3548</v>
      </c>
      <c r="B595" s="1135" t="s">
        <v>2607</v>
      </c>
      <c r="C595" s="1135">
        <v>500</v>
      </c>
      <c r="D595" s="1135">
        <v>1.78</v>
      </c>
      <c r="E595" s="1135" t="s">
        <v>15185</v>
      </c>
      <c r="F595" s="1135" t="s">
        <v>1078</v>
      </c>
      <c r="G595" s="1135" t="s">
        <v>1034</v>
      </c>
      <c r="H595" s="1135" t="s">
        <v>2927</v>
      </c>
      <c r="I595" s="1135" t="s">
        <v>1206</v>
      </c>
      <c r="J595" s="1135">
        <v>0.6</v>
      </c>
      <c r="K595" s="1135" t="s">
        <v>3549</v>
      </c>
      <c r="L595" s="1135" t="s">
        <v>2608</v>
      </c>
      <c r="M595" s="1135">
        <v>75.5</v>
      </c>
      <c r="N595" s="1135" t="s">
        <v>1039</v>
      </c>
      <c r="O595" s="1135">
        <v>1.8875000000000002</v>
      </c>
      <c r="P595" s="1135">
        <v>1.51</v>
      </c>
      <c r="Q595" s="1135">
        <v>3</v>
      </c>
      <c r="R595" s="1135">
        <v>23</v>
      </c>
      <c r="T595" s="1135">
        <v>9</v>
      </c>
      <c r="U595" s="1135">
        <v>5.5</v>
      </c>
      <c r="V595" s="1135" t="s">
        <v>663</v>
      </c>
      <c r="W595" s="1135">
        <v>100</v>
      </c>
      <c r="X595" s="1135">
        <v>75</v>
      </c>
      <c r="Y595" s="1135">
        <v>2</v>
      </c>
      <c r="Z595" s="1135">
        <v>4</v>
      </c>
      <c r="AA595" s="1135" t="s">
        <v>3550</v>
      </c>
      <c r="AH595" s="1135" t="s">
        <v>1897</v>
      </c>
      <c r="AM595" s="1136" t="s">
        <v>10326</v>
      </c>
      <c r="AN595" s="1136" t="s">
        <v>10327</v>
      </c>
      <c r="AO595" s="1136">
        <f t="shared" si="78"/>
        <v>500</v>
      </c>
      <c r="AP595" s="1136">
        <f t="shared" si="79"/>
        <v>1.78</v>
      </c>
      <c r="AQ595" s="1136" t="str">
        <f t="shared" si="80"/>
        <v>2-5-1S83°</v>
      </c>
      <c r="AR595" s="1136" t="str">
        <f t="shared" si="81"/>
        <v>30</v>
      </c>
      <c r="AS595" s="1136" t="str">
        <f t="shared" si="82"/>
        <v>150/OFF</v>
      </c>
      <c r="AT595" s="1136" t="str">
        <f t="shared" si="83"/>
        <v>2-5-1S83°</v>
      </c>
      <c r="AV595" s="1136" t="str">
        <f t="shared" si="76"/>
        <v>110.5.24</v>
      </c>
      <c r="AW595" s="1438">
        <f t="shared" si="77"/>
        <v>44340</v>
      </c>
    </row>
    <row r="596" spans="1:49">
      <c r="A596" s="1135" t="s">
        <v>3551</v>
      </c>
      <c r="B596" s="1135" t="s">
        <v>2638</v>
      </c>
      <c r="C596" s="1135">
        <v>500</v>
      </c>
      <c r="D596" s="1135">
        <v>1.66</v>
      </c>
      <c r="E596" s="1135" t="s">
        <v>15183</v>
      </c>
      <c r="F596" s="1135" t="s">
        <v>1078</v>
      </c>
      <c r="G596" s="1135" t="s">
        <v>1034</v>
      </c>
      <c r="H596" s="1135" t="s">
        <v>2639</v>
      </c>
      <c r="I596" s="1135" t="s">
        <v>639</v>
      </c>
      <c r="J596" s="1135">
        <v>1.3</v>
      </c>
      <c r="K596" s="1135" t="s">
        <v>3552</v>
      </c>
      <c r="L596" s="1135" t="s">
        <v>2641</v>
      </c>
      <c r="M596" s="1135">
        <v>77.599999999999994</v>
      </c>
      <c r="N596" s="1135" t="s">
        <v>1039</v>
      </c>
      <c r="O596" s="1135">
        <v>1.94</v>
      </c>
      <c r="P596" s="1135">
        <v>1.5519999999999998</v>
      </c>
      <c r="Q596" s="1135">
        <v>3</v>
      </c>
      <c r="R596" s="1135">
        <v>25.1</v>
      </c>
      <c r="T596" s="1135">
        <v>49.4</v>
      </c>
      <c r="U596" s="1135">
        <v>3.8</v>
      </c>
      <c r="V596" s="1135" t="s">
        <v>663</v>
      </c>
      <c r="W596" s="1135">
        <v>100</v>
      </c>
      <c r="X596" s="1135">
        <v>10</v>
      </c>
      <c r="Y596" s="1135">
        <v>1.3</v>
      </c>
      <c r="Z596" s="1135">
        <v>6</v>
      </c>
      <c r="AA596" s="1135" t="s">
        <v>3553</v>
      </c>
      <c r="AH596" s="1135" t="s">
        <v>472</v>
      </c>
      <c r="AM596" s="1136" t="s">
        <v>10328</v>
      </c>
      <c r="AN596" s="1136" t="s">
        <v>10329</v>
      </c>
      <c r="AO596" s="1136">
        <f t="shared" si="78"/>
        <v>500</v>
      </c>
      <c r="AP596" s="1136">
        <f t="shared" si="79"/>
        <v>1.66</v>
      </c>
      <c r="AQ596" s="1136" t="str">
        <f t="shared" si="80"/>
        <v>1-4-1S83°</v>
      </c>
      <c r="AR596" s="1136" t="str">
        <f t="shared" si="81"/>
        <v>30</v>
      </c>
      <c r="AS596" s="1136" t="str">
        <f t="shared" si="82"/>
        <v>260/270/OFF</v>
      </c>
      <c r="AT596" s="1136" t="str">
        <f t="shared" si="83"/>
        <v>1-4-1S83°</v>
      </c>
      <c r="AV596" s="1136" t="str">
        <f t="shared" si="76"/>
        <v>110.5.27</v>
      </c>
      <c r="AW596" s="1438">
        <f t="shared" si="77"/>
        <v>44343</v>
      </c>
    </row>
    <row r="597" spans="1:49">
      <c r="A597" s="1135" t="s">
        <v>3554</v>
      </c>
      <c r="B597" s="1135" t="s">
        <v>2771</v>
      </c>
      <c r="C597" s="1135">
        <v>600</v>
      </c>
      <c r="D597" s="1135">
        <v>1.72</v>
      </c>
      <c r="E597" s="1135" t="s">
        <v>15183</v>
      </c>
      <c r="F597" s="1135" t="s">
        <v>1608</v>
      </c>
      <c r="G597" s="1135" t="s">
        <v>1034</v>
      </c>
      <c r="H597" s="1135" t="s">
        <v>3211</v>
      </c>
      <c r="I597" s="1135" t="s">
        <v>639</v>
      </c>
      <c r="J597" s="1135">
        <v>0.8</v>
      </c>
      <c r="K597" s="1135" t="s">
        <v>3555</v>
      </c>
      <c r="L597" s="1135" t="s">
        <v>2382</v>
      </c>
      <c r="M597" s="1135">
        <v>77</v>
      </c>
      <c r="N597" s="1135" t="s">
        <v>1039</v>
      </c>
      <c r="O597" s="1135">
        <v>1.925</v>
      </c>
      <c r="P597" s="1135">
        <v>1.54</v>
      </c>
      <c r="Q597" s="1135">
        <v>3</v>
      </c>
      <c r="R597" s="1135">
        <v>29</v>
      </c>
      <c r="T597" s="1135">
        <v>9</v>
      </c>
      <c r="U597" s="1135">
        <v>6.6</v>
      </c>
      <c r="V597" s="1135" t="s">
        <v>663</v>
      </c>
      <c r="W597" s="1135">
        <v>125</v>
      </c>
      <c r="X597" s="1135">
        <v>50</v>
      </c>
      <c r="Y597" s="1135">
        <v>2</v>
      </c>
      <c r="Z597" s="1135">
        <v>3.1</v>
      </c>
      <c r="AA597" s="1135" t="s">
        <v>1498</v>
      </c>
      <c r="AH597" s="1135" t="s">
        <v>459</v>
      </c>
      <c r="AM597" s="1136" t="s">
        <v>10330</v>
      </c>
      <c r="AN597" s="1136" t="s">
        <v>10331</v>
      </c>
      <c r="AO597" s="1136">
        <f t="shared" si="78"/>
        <v>600</v>
      </c>
      <c r="AP597" s="1136">
        <f t="shared" si="79"/>
        <v>1.72</v>
      </c>
      <c r="AQ597" s="1136" t="str">
        <f t="shared" si="80"/>
        <v>1-4-1S83°</v>
      </c>
      <c r="AR597" s="1136" t="str">
        <f t="shared" si="81"/>
        <v>32</v>
      </c>
      <c r="AS597" s="1136" t="str">
        <f t="shared" si="82"/>
        <v>204/204/OFF</v>
      </c>
      <c r="AT597" s="1136" t="str">
        <f t="shared" si="83"/>
        <v>1-4-1S83°</v>
      </c>
      <c r="AV597" s="1136" t="str">
        <f t="shared" si="76"/>
        <v>110.5.31</v>
      </c>
      <c r="AW597" s="1438">
        <f t="shared" si="77"/>
        <v>44347</v>
      </c>
    </row>
    <row r="598" spans="1:49">
      <c r="A598" s="1135" t="s">
        <v>3556</v>
      </c>
      <c r="B598" s="1135" t="s">
        <v>425</v>
      </c>
      <c r="C598" s="1135">
        <v>700</v>
      </c>
      <c r="D598" s="1135">
        <v>1.76</v>
      </c>
      <c r="E598" s="1135" t="s">
        <v>15183</v>
      </c>
      <c r="F598" s="1135" t="s">
        <v>1048</v>
      </c>
      <c r="G598" s="1135" t="s">
        <v>1861</v>
      </c>
      <c r="H598" s="1135" t="s">
        <v>2802</v>
      </c>
      <c r="I598" s="1135" t="s">
        <v>126</v>
      </c>
      <c r="J598" s="1135">
        <v>1.7</v>
      </c>
      <c r="K598" s="1135" t="s">
        <v>3411</v>
      </c>
      <c r="L598" s="1135" t="s">
        <v>2032</v>
      </c>
      <c r="M598" s="1135">
        <v>73</v>
      </c>
      <c r="N598" s="1135" t="s">
        <v>1039</v>
      </c>
      <c r="O598" s="1135">
        <v>1.8250000000000002</v>
      </c>
      <c r="P598" s="1135">
        <v>1.46</v>
      </c>
      <c r="Q598" s="1135">
        <v>4</v>
      </c>
      <c r="R598" s="1135">
        <v>21.6</v>
      </c>
      <c r="T598" s="1135">
        <v>32</v>
      </c>
      <c r="U598" s="1135">
        <v>3.5</v>
      </c>
      <c r="V598" s="1135" t="s">
        <v>663</v>
      </c>
      <c r="W598" s="1135">
        <v>110</v>
      </c>
      <c r="X598" s="1135">
        <v>60</v>
      </c>
      <c r="Y598" s="1135">
        <v>1.5</v>
      </c>
      <c r="Z598" s="1135">
        <v>5.5</v>
      </c>
      <c r="AA598" s="1135" t="s">
        <v>1498</v>
      </c>
      <c r="AH598" s="1135" t="s">
        <v>1332</v>
      </c>
      <c r="AM598" s="1136" t="s">
        <v>10332</v>
      </c>
      <c r="AN598" s="1136" t="s">
        <v>10333</v>
      </c>
      <c r="AO598" s="1136">
        <f t="shared" si="78"/>
        <v>700</v>
      </c>
      <c r="AP598" s="1136">
        <f t="shared" si="79"/>
        <v>1.76</v>
      </c>
      <c r="AQ598" s="1136" t="str">
        <f t="shared" si="80"/>
        <v>1-4-1S83°</v>
      </c>
      <c r="AR598" s="1136" t="str">
        <f t="shared" si="81"/>
        <v>31</v>
      </c>
      <c r="AS598" s="1136" t="str">
        <f t="shared" si="82"/>
        <v>295/295/OFF</v>
      </c>
      <c r="AT598" s="1136" t="str">
        <f t="shared" si="83"/>
        <v>1-4-1S83°</v>
      </c>
      <c r="AV598" s="1136" t="str">
        <f t="shared" si="76"/>
        <v>110.5.31</v>
      </c>
      <c r="AW598" s="1438">
        <f t="shared" si="77"/>
        <v>44347</v>
      </c>
    </row>
    <row r="599" spans="1:49">
      <c r="A599" s="1135" t="s">
        <v>3557</v>
      </c>
      <c r="B599" s="1135" t="s">
        <v>2107</v>
      </c>
      <c r="C599" s="1135">
        <v>650</v>
      </c>
      <c r="D599" s="1135">
        <v>1.67</v>
      </c>
      <c r="E599" s="1135" t="s">
        <v>15183</v>
      </c>
      <c r="F599" s="1135" t="s">
        <v>1048</v>
      </c>
      <c r="G599" s="1135" t="s">
        <v>1034</v>
      </c>
      <c r="H599" s="1135" t="s">
        <v>3558</v>
      </c>
      <c r="I599" s="1135" t="s">
        <v>126</v>
      </c>
      <c r="J599" s="1135">
        <v>1.4</v>
      </c>
      <c r="K599" s="1135" t="s">
        <v>3405</v>
      </c>
      <c r="L599" s="1135" t="s">
        <v>2018</v>
      </c>
      <c r="M599" s="1135">
        <v>75.400000000000006</v>
      </c>
      <c r="N599" s="1135" t="s">
        <v>1039</v>
      </c>
      <c r="O599" s="1135">
        <v>1.8850000000000002</v>
      </c>
      <c r="P599" s="1135">
        <v>1.5080000000000002</v>
      </c>
      <c r="Q599" s="1135">
        <v>3</v>
      </c>
      <c r="R599" s="1135">
        <v>29</v>
      </c>
      <c r="T599" s="1135" t="s">
        <v>3559</v>
      </c>
      <c r="U599" s="1135">
        <v>6</v>
      </c>
      <c r="V599" s="1135" t="s">
        <v>663</v>
      </c>
      <c r="W599" s="1135">
        <v>120</v>
      </c>
      <c r="X599" s="1135">
        <v>80</v>
      </c>
      <c r="Y599" s="1135">
        <v>2</v>
      </c>
      <c r="Z599" s="1135">
        <v>5</v>
      </c>
      <c r="AA599" s="1135" t="s">
        <v>1498</v>
      </c>
      <c r="AH599" s="1135" t="s">
        <v>2521</v>
      </c>
      <c r="AM599" s="1136" t="s">
        <v>10334</v>
      </c>
      <c r="AN599" s="1136" t="s">
        <v>10335</v>
      </c>
      <c r="AO599" s="1136">
        <f t="shared" si="78"/>
        <v>650</v>
      </c>
      <c r="AP599" s="1136">
        <f t="shared" si="79"/>
        <v>1.67</v>
      </c>
      <c r="AQ599" s="1136" t="str">
        <f t="shared" si="80"/>
        <v>1-4-1S83°</v>
      </c>
      <c r="AR599" s="1136" t="str">
        <f t="shared" si="81"/>
        <v>31</v>
      </c>
      <c r="AS599" s="1136" t="str">
        <f t="shared" si="82"/>
        <v>231/231/OFF</v>
      </c>
      <c r="AT599" s="1136" t="str">
        <f t="shared" si="83"/>
        <v>1-4-1S83°</v>
      </c>
      <c r="AV599" s="1136" t="str">
        <f t="shared" si="76"/>
        <v>110.5.31</v>
      </c>
      <c r="AW599" s="1438">
        <f t="shared" si="77"/>
        <v>44347</v>
      </c>
    </row>
    <row r="600" spans="1:49">
      <c r="A600" s="1135" t="s">
        <v>3560</v>
      </c>
      <c r="B600" s="1135" t="s">
        <v>1985</v>
      </c>
      <c r="C600" s="1135">
        <v>600</v>
      </c>
      <c r="D600" s="1135">
        <v>1.68</v>
      </c>
      <c r="E600" s="1135" t="s">
        <v>15183</v>
      </c>
      <c r="F600" s="1135" t="s">
        <v>1078</v>
      </c>
      <c r="G600" s="1135" t="s">
        <v>2716</v>
      </c>
      <c r="H600" s="1135" t="s">
        <v>1134</v>
      </c>
      <c r="I600" s="1135" t="s">
        <v>126</v>
      </c>
      <c r="J600" s="1135">
        <v>0.7</v>
      </c>
      <c r="K600" s="1135" t="s">
        <v>3561</v>
      </c>
      <c r="L600" s="1135" t="s">
        <v>3231</v>
      </c>
      <c r="M600" s="1135">
        <v>74.599999999999994</v>
      </c>
      <c r="N600" s="1135" t="s">
        <v>1039</v>
      </c>
      <c r="O600" s="1135">
        <v>1.865</v>
      </c>
      <c r="P600" s="1135">
        <v>1.492</v>
      </c>
      <c r="Q600" s="1135">
        <v>3.5</v>
      </c>
      <c r="R600" s="1135">
        <v>29</v>
      </c>
      <c r="T600" s="1135">
        <v>12.5</v>
      </c>
      <c r="U600" s="1135">
        <v>5.0999999999999996</v>
      </c>
      <c r="V600" s="1135" t="s">
        <v>663</v>
      </c>
      <c r="W600" s="1135">
        <v>95</v>
      </c>
      <c r="X600" s="1135">
        <v>60</v>
      </c>
      <c r="Y600" s="1135">
        <v>1.8</v>
      </c>
      <c r="Z600" s="1135">
        <v>4.5</v>
      </c>
      <c r="AA600" s="1135" t="s">
        <v>1498</v>
      </c>
      <c r="AH600" s="1135" t="s">
        <v>662</v>
      </c>
      <c r="AM600" s="1136" t="s">
        <v>10336</v>
      </c>
      <c r="AN600" s="1136" t="s">
        <v>10337</v>
      </c>
      <c r="AO600" s="1136">
        <f t="shared" si="78"/>
        <v>600</v>
      </c>
      <c r="AP600" s="1136">
        <f t="shared" si="79"/>
        <v>1.68</v>
      </c>
      <c r="AQ600" s="1136" t="str">
        <f t="shared" si="80"/>
        <v>1-4-1S83°</v>
      </c>
      <c r="AR600" s="1136" t="str">
        <f t="shared" si="81"/>
        <v>30</v>
      </c>
      <c r="AS600" s="1136" t="str">
        <f t="shared" si="82"/>
        <v>240/240/OFF</v>
      </c>
      <c r="AT600" s="1136" t="str">
        <f t="shared" si="83"/>
        <v>1-4-1S83°</v>
      </c>
      <c r="AV600" s="1136" t="str">
        <f t="shared" si="76"/>
        <v>110.5.31</v>
      </c>
      <c r="AW600" s="1438">
        <f t="shared" si="77"/>
        <v>44347</v>
      </c>
    </row>
    <row r="601" spans="1:49">
      <c r="A601" s="1135" t="s">
        <v>3562</v>
      </c>
      <c r="B601" s="1135" t="s">
        <v>1917</v>
      </c>
      <c r="C601" s="1135">
        <v>500</v>
      </c>
      <c r="D601" s="1135">
        <v>1.75</v>
      </c>
      <c r="E601" s="1135" t="s">
        <v>15189</v>
      </c>
      <c r="F601" s="1135" t="s">
        <v>1078</v>
      </c>
      <c r="G601" s="1135" t="s">
        <v>1110</v>
      </c>
      <c r="H601" s="1135" t="s">
        <v>1421</v>
      </c>
      <c r="I601" s="1135" t="s">
        <v>126</v>
      </c>
      <c r="J601" s="1135">
        <v>0.7</v>
      </c>
      <c r="K601" s="1135" t="s">
        <v>3563</v>
      </c>
      <c r="L601" s="1135" t="s">
        <v>1919</v>
      </c>
      <c r="M601" s="1135">
        <v>73.8</v>
      </c>
      <c r="N601" s="1135" t="s">
        <v>1039</v>
      </c>
      <c r="O601" s="1135">
        <v>1.845</v>
      </c>
      <c r="P601" s="1135">
        <v>1.476</v>
      </c>
      <c r="Q601" s="1135">
        <v>3.5</v>
      </c>
      <c r="R601" s="1135">
        <v>18.5</v>
      </c>
      <c r="T601" s="1135">
        <v>21</v>
      </c>
      <c r="U601" s="1135">
        <v>3.8</v>
      </c>
      <c r="V601" s="1135" t="s">
        <v>663</v>
      </c>
      <c r="W601" s="1135">
        <v>110</v>
      </c>
      <c r="X601" s="1135">
        <v>85</v>
      </c>
      <c r="Y601" s="1135">
        <v>1.9</v>
      </c>
      <c r="Z601" s="1135">
        <v>4</v>
      </c>
      <c r="AA601" s="1135" t="s">
        <v>3564</v>
      </c>
      <c r="AH601" s="1135" t="s">
        <v>3122</v>
      </c>
      <c r="AM601" s="1136" t="s">
        <v>10338</v>
      </c>
      <c r="AN601" s="1136" t="s">
        <v>10339</v>
      </c>
      <c r="AO601" s="1136">
        <f t="shared" si="78"/>
        <v>500</v>
      </c>
      <c r="AP601" s="1136">
        <f t="shared" si="79"/>
        <v>1.75</v>
      </c>
      <c r="AQ601" s="1136" t="str">
        <f t="shared" si="80"/>
        <v>1-5-1S83°</v>
      </c>
      <c r="AR601" s="1136" t="str">
        <f t="shared" si="81"/>
        <v>30</v>
      </c>
      <c r="AS601" s="1136" t="str">
        <f t="shared" si="82"/>
        <v>232/232/OFF</v>
      </c>
      <c r="AT601" s="1136" t="str">
        <f t="shared" si="83"/>
        <v>1-5-1S83°</v>
      </c>
      <c r="AV601" s="1136" t="str">
        <f t="shared" si="76"/>
        <v>110.6.1</v>
      </c>
      <c r="AW601" s="1438">
        <f t="shared" si="77"/>
        <v>44348</v>
      </c>
    </row>
    <row r="602" spans="1:49">
      <c r="A602" s="1135" t="s">
        <v>3565</v>
      </c>
      <c r="B602" s="1135" t="s">
        <v>1993</v>
      </c>
      <c r="C602" s="1135">
        <v>650</v>
      </c>
      <c r="D602" s="1135">
        <v>1.67</v>
      </c>
      <c r="E602" s="1135" t="s">
        <v>15183</v>
      </c>
      <c r="F602" s="1135" t="s">
        <v>1048</v>
      </c>
      <c r="G602" s="1135" t="s">
        <v>1034</v>
      </c>
      <c r="H602" s="1135" t="s">
        <v>1134</v>
      </c>
      <c r="I602" s="1135" t="s">
        <v>126</v>
      </c>
      <c r="J602" s="1135">
        <v>0.7</v>
      </c>
      <c r="K602" s="1135" t="s">
        <v>3405</v>
      </c>
      <c r="L602" s="1135" t="s">
        <v>2018</v>
      </c>
      <c r="M602" s="1135">
        <v>76.099999999999994</v>
      </c>
      <c r="N602" s="1135" t="s">
        <v>1039</v>
      </c>
      <c r="O602" s="1135">
        <v>1.9024999999999999</v>
      </c>
      <c r="P602" s="1135">
        <v>1.522</v>
      </c>
      <c r="Q602" s="1135">
        <v>3</v>
      </c>
      <c r="R602" s="1135">
        <v>30</v>
      </c>
      <c r="T602" s="1135">
        <v>14</v>
      </c>
      <c r="U602" s="1135">
        <v>5.5</v>
      </c>
      <c r="V602" s="1135" t="s">
        <v>663</v>
      </c>
      <c r="W602" s="1135">
        <v>70</v>
      </c>
      <c r="X602" s="1135">
        <v>10</v>
      </c>
      <c r="Y602" s="1135">
        <v>1.8</v>
      </c>
      <c r="Z602" s="1135">
        <v>5.5</v>
      </c>
      <c r="AA602" s="1135" t="s">
        <v>3566</v>
      </c>
      <c r="AH602" s="1135" t="s">
        <v>940</v>
      </c>
      <c r="AM602" s="1136" t="s">
        <v>10340</v>
      </c>
      <c r="AN602" s="1136" t="s">
        <v>10341</v>
      </c>
      <c r="AO602" s="1136">
        <f t="shared" si="78"/>
        <v>650</v>
      </c>
      <c r="AP602" s="1136">
        <f t="shared" si="79"/>
        <v>1.67</v>
      </c>
      <c r="AQ602" s="1136" t="str">
        <f t="shared" si="80"/>
        <v>1-4-1S83°</v>
      </c>
      <c r="AR602" s="1136" t="str">
        <f t="shared" si="81"/>
        <v>31</v>
      </c>
      <c r="AS602" s="1136" t="str">
        <f t="shared" si="82"/>
        <v>240/240/OFF</v>
      </c>
      <c r="AT602" s="1136" t="str">
        <f t="shared" si="83"/>
        <v>1-4-1S83°</v>
      </c>
      <c r="AV602" s="1136" t="str">
        <f t="shared" si="76"/>
        <v>110.6.4</v>
      </c>
      <c r="AW602" s="1438">
        <f t="shared" si="77"/>
        <v>44351</v>
      </c>
    </row>
    <row r="603" spans="1:49">
      <c r="A603" s="1135" t="s">
        <v>3567</v>
      </c>
      <c r="B603" s="1135" t="s">
        <v>1993</v>
      </c>
      <c r="C603" s="1135">
        <v>650</v>
      </c>
      <c r="D603" s="1135">
        <v>1.675</v>
      </c>
      <c r="E603" s="1135" t="s">
        <v>15183</v>
      </c>
      <c r="F603" s="1135" t="s">
        <v>1048</v>
      </c>
      <c r="G603" s="1135" t="s">
        <v>1034</v>
      </c>
      <c r="H603" s="1135" t="s">
        <v>3558</v>
      </c>
      <c r="I603" s="1135" t="s">
        <v>126</v>
      </c>
      <c r="J603" s="1135">
        <v>1.4</v>
      </c>
      <c r="K603" s="1135" t="s">
        <v>3405</v>
      </c>
      <c r="L603" s="1135" t="s">
        <v>2018</v>
      </c>
      <c r="M603" s="1135">
        <v>75.400000000000006</v>
      </c>
      <c r="N603" s="1135" t="s">
        <v>1039</v>
      </c>
      <c r="O603" s="1135">
        <v>1.8850000000000002</v>
      </c>
      <c r="P603" s="1135">
        <v>1.5080000000000002</v>
      </c>
      <c r="Q603" s="1135" t="s">
        <v>1099</v>
      </c>
      <c r="R603" s="1135">
        <v>29</v>
      </c>
      <c r="T603" s="1135">
        <v>12</v>
      </c>
      <c r="U603" s="1135">
        <v>6</v>
      </c>
      <c r="V603" s="1135" t="s">
        <v>663</v>
      </c>
      <c r="W603" s="1135">
        <v>120</v>
      </c>
      <c r="X603" s="1135">
        <v>80</v>
      </c>
      <c r="Y603" s="1135">
        <v>2</v>
      </c>
      <c r="Z603" s="1135">
        <v>5</v>
      </c>
      <c r="AA603" s="1135" t="s">
        <v>3568</v>
      </c>
      <c r="AH603" s="1135" t="s">
        <v>633</v>
      </c>
      <c r="AM603" s="1136" t="s">
        <v>10342</v>
      </c>
      <c r="AN603" s="1136" t="s">
        <v>10343</v>
      </c>
      <c r="AO603" s="1136">
        <f t="shared" si="78"/>
        <v>650</v>
      </c>
      <c r="AP603" s="1136">
        <f t="shared" si="79"/>
        <v>1.675</v>
      </c>
      <c r="AQ603" s="1136" t="str">
        <f t="shared" si="80"/>
        <v>1-4-1S83°</v>
      </c>
      <c r="AR603" s="1136" t="str">
        <f t="shared" si="81"/>
        <v>31</v>
      </c>
      <c r="AS603" s="1136" t="str">
        <f t="shared" si="82"/>
        <v>231/231/OFF</v>
      </c>
      <c r="AT603" s="1136" t="str">
        <f t="shared" si="83"/>
        <v>1-4-1S83°</v>
      </c>
      <c r="AV603" s="1136" t="str">
        <f t="shared" si="76"/>
        <v>110.6.7</v>
      </c>
      <c r="AW603" s="1438">
        <f t="shared" si="77"/>
        <v>44354</v>
      </c>
    </row>
    <row r="604" spans="1:49">
      <c r="A604" s="1135" t="s">
        <v>3569</v>
      </c>
      <c r="B604" s="1135" t="s">
        <v>455</v>
      </c>
      <c r="C604" s="1135">
        <v>700</v>
      </c>
      <c r="D604" s="1135">
        <v>1.7050000000000001</v>
      </c>
      <c r="E604" s="1135" t="s">
        <v>15183</v>
      </c>
      <c r="F604" s="1135" t="s">
        <v>1867</v>
      </c>
      <c r="G604" s="1135" t="s">
        <v>3570</v>
      </c>
      <c r="H604" s="1135" t="s">
        <v>1049</v>
      </c>
      <c r="I604" s="1135" t="s">
        <v>126</v>
      </c>
      <c r="J604" s="1135">
        <v>0.4</v>
      </c>
      <c r="K604" s="1135" t="s">
        <v>3571</v>
      </c>
      <c r="L604" s="1135" t="s">
        <v>1870</v>
      </c>
      <c r="M604" s="1135">
        <v>74.599999999999994</v>
      </c>
      <c r="N604" s="1135" t="s">
        <v>1039</v>
      </c>
      <c r="O604" s="1135">
        <v>1.865</v>
      </c>
      <c r="P604" s="1135">
        <v>1.492</v>
      </c>
      <c r="Q604" s="1135">
        <v>4</v>
      </c>
      <c r="R604" s="1135">
        <v>20.3</v>
      </c>
      <c r="T604" s="1135">
        <v>21.1</v>
      </c>
      <c r="U604" s="1135">
        <v>3.9</v>
      </c>
      <c r="V604" s="1135" t="s">
        <v>663</v>
      </c>
      <c r="W604" s="1135" t="s">
        <v>2803</v>
      </c>
      <c r="X604" s="1135">
        <v>10</v>
      </c>
      <c r="Y604" s="1135">
        <v>1.8</v>
      </c>
      <c r="Z604" s="1135">
        <v>4.5</v>
      </c>
      <c r="AA604" s="1135" t="s">
        <v>3572</v>
      </c>
      <c r="AH604" s="1135" t="s">
        <v>1237</v>
      </c>
      <c r="AM604" s="1136" t="s">
        <v>10344</v>
      </c>
      <c r="AN604" s="1136" t="s">
        <v>10345</v>
      </c>
      <c r="AO604" s="1136">
        <f t="shared" si="78"/>
        <v>700</v>
      </c>
      <c r="AP604" s="1136">
        <f t="shared" si="79"/>
        <v>1.7050000000000001</v>
      </c>
      <c r="AQ604" s="1136" t="str">
        <f t="shared" si="80"/>
        <v>1-4-1S83°</v>
      </c>
      <c r="AR604" s="1136" t="str">
        <f t="shared" si="81"/>
        <v>30.2</v>
      </c>
      <c r="AS604" s="1136" t="str">
        <f t="shared" si="82"/>
        <v>260/260/OFF</v>
      </c>
      <c r="AT604" s="1136" t="str">
        <f t="shared" si="83"/>
        <v>1-4-1S83°</v>
      </c>
      <c r="AV604" s="1136" t="str">
        <f t="shared" si="76"/>
        <v>110.6.8</v>
      </c>
      <c r="AW604" s="1438">
        <f t="shared" si="77"/>
        <v>44355</v>
      </c>
    </row>
    <row r="605" spans="1:49">
      <c r="A605" s="1135" t="s">
        <v>3573</v>
      </c>
      <c r="B605" s="1135" t="s">
        <v>425</v>
      </c>
      <c r="C605" s="1135">
        <v>600</v>
      </c>
      <c r="D605" s="1135">
        <v>1.79</v>
      </c>
      <c r="E605" s="1135" t="s">
        <v>15185</v>
      </c>
      <c r="F605" s="1135" t="s">
        <v>1213</v>
      </c>
      <c r="G605" s="1135" t="s">
        <v>1095</v>
      </c>
      <c r="H605" s="1135" t="s">
        <v>3443</v>
      </c>
      <c r="I605" s="1135" t="s">
        <v>1206</v>
      </c>
      <c r="J605" s="1135">
        <v>0.3</v>
      </c>
      <c r="K605" s="1135" t="s">
        <v>3389</v>
      </c>
      <c r="L605" s="1135" t="s">
        <v>2032</v>
      </c>
      <c r="M605" s="1135">
        <v>73</v>
      </c>
      <c r="N605" s="1135" t="s">
        <v>1039</v>
      </c>
      <c r="O605" s="1135">
        <v>1.8250000000000002</v>
      </c>
      <c r="P605" s="1135">
        <v>1.46</v>
      </c>
      <c r="Q605" s="1135">
        <v>4</v>
      </c>
      <c r="R605" s="1135">
        <v>21.6</v>
      </c>
      <c r="T605" s="1135" t="s">
        <v>3574</v>
      </c>
      <c r="U605" s="1135">
        <v>3.7</v>
      </c>
      <c r="V605" s="1135" t="s">
        <v>663</v>
      </c>
      <c r="W605" s="1135">
        <v>30</v>
      </c>
      <c r="X605" s="1135">
        <v>10</v>
      </c>
      <c r="Y605" s="1135">
        <v>1.2</v>
      </c>
      <c r="Z605" s="1135">
        <v>6</v>
      </c>
      <c r="AA605" s="1135" t="s">
        <v>3545</v>
      </c>
      <c r="AH605" s="1135" t="s">
        <v>1147</v>
      </c>
      <c r="AM605" s="1136" t="s">
        <v>10346</v>
      </c>
      <c r="AN605" s="1136" t="s">
        <v>10347</v>
      </c>
      <c r="AO605" s="1136">
        <f t="shared" si="78"/>
        <v>600</v>
      </c>
      <c r="AP605" s="1136">
        <f t="shared" si="79"/>
        <v>1.79</v>
      </c>
      <c r="AQ605" s="1136" t="str">
        <f t="shared" si="80"/>
        <v>2-5-1S83°</v>
      </c>
      <c r="AR605" s="1136" t="str">
        <f t="shared" si="81"/>
        <v>29</v>
      </c>
      <c r="AS605" s="1136" t="str">
        <f t="shared" si="82"/>
        <v>164/OFF</v>
      </c>
      <c r="AT605" s="1136" t="str">
        <f t="shared" si="83"/>
        <v>2-5-1S83°</v>
      </c>
      <c r="AV605" s="1136" t="str">
        <f t="shared" si="76"/>
        <v>112.3.1</v>
      </c>
      <c r="AW605" s="1438">
        <f t="shared" si="77"/>
        <v>44986</v>
      </c>
    </row>
    <row r="606" spans="1:49">
      <c r="A606" s="1135" t="s">
        <v>3575</v>
      </c>
      <c r="B606" s="1135" t="s">
        <v>425</v>
      </c>
      <c r="C606" s="1135">
        <v>650</v>
      </c>
      <c r="D606" s="1135">
        <v>1.7749999999999999</v>
      </c>
      <c r="E606" s="1135" t="s">
        <v>15185</v>
      </c>
      <c r="F606" s="1135" t="s">
        <v>1213</v>
      </c>
      <c r="G606" s="1135" t="s">
        <v>1861</v>
      </c>
      <c r="H606" s="1135" t="s">
        <v>3576</v>
      </c>
      <c r="I606" s="1135" t="s">
        <v>1206</v>
      </c>
      <c r="J606" s="1135">
        <v>0.5</v>
      </c>
      <c r="K606" s="1135" t="s">
        <v>3389</v>
      </c>
      <c r="L606" s="1135" t="s">
        <v>2032</v>
      </c>
      <c r="M606" s="1135">
        <v>74.5</v>
      </c>
      <c r="N606" s="1135" t="s">
        <v>1039</v>
      </c>
      <c r="O606" s="1135">
        <v>1.8625</v>
      </c>
      <c r="P606" s="1135">
        <v>1.49</v>
      </c>
      <c r="Q606" s="1135">
        <v>4</v>
      </c>
      <c r="R606" s="1135">
        <v>22</v>
      </c>
      <c r="T606" s="1135">
        <v>19.5</v>
      </c>
      <c r="U606" s="1135">
        <v>2.2999999999999998</v>
      </c>
      <c r="V606" s="1135" t="s">
        <v>663</v>
      </c>
      <c r="W606" s="1135">
        <v>40</v>
      </c>
      <c r="X606" s="1135">
        <v>10</v>
      </c>
      <c r="Y606" s="1135">
        <v>1.2</v>
      </c>
      <c r="Z606" s="1135">
        <v>4</v>
      </c>
      <c r="AA606" s="1135" t="s">
        <v>3577</v>
      </c>
      <c r="AH606" s="1135" t="s">
        <v>876</v>
      </c>
      <c r="AM606" s="1136" t="s">
        <v>10348</v>
      </c>
      <c r="AN606" s="1136" t="s">
        <v>10349</v>
      </c>
      <c r="AO606" s="1136">
        <f t="shared" si="78"/>
        <v>650</v>
      </c>
      <c r="AP606" s="1136">
        <f t="shared" si="79"/>
        <v>1.7749999999999999</v>
      </c>
      <c r="AQ606" s="1136" t="str">
        <f t="shared" si="80"/>
        <v>2-5-1S83°</v>
      </c>
      <c r="AR606" s="1136" t="str">
        <f t="shared" si="81"/>
        <v>29</v>
      </c>
      <c r="AS606" s="1136" t="str">
        <f t="shared" si="82"/>
        <v>170/160</v>
      </c>
      <c r="AT606" s="1136" t="str">
        <f t="shared" si="83"/>
        <v>2-5-1S83°</v>
      </c>
      <c r="AV606" s="1136" t="str">
        <f t="shared" si="76"/>
        <v>112.3.3</v>
      </c>
      <c r="AW606" s="1438">
        <f t="shared" si="77"/>
        <v>44988</v>
      </c>
    </row>
    <row r="607" spans="1:49">
      <c r="A607" s="1135" t="s">
        <v>3578</v>
      </c>
      <c r="B607" s="1135" t="s">
        <v>631</v>
      </c>
      <c r="C607" s="1135">
        <v>500</v>
      </c>
      <c r="D607" s="1135">
        <v>1.69</v>
      </c>
      <c r="E607" s="1135" t="s">
        <v>15185</v>
      </c>
      <c r="F607" s="1135" t="s">
        <v>1048</v>
      </c>
      <c r="G607" s="1135" t="s">
        <v>1034</v>
      </c>
      <c r="H607" s="1135" t="s">
        <v>3394</v>
      </c>
      <c r="I607" s="1135" t="s">
        <v>639</v>
      </c>
      <c r="J607" s="1135">
        <v>1.6</v>
      </c>
      <c r="K607" s="1135" t="s">
        <v>3285</v>
      </c>
      <c r="L607" s="1135" t="s">
        <v>2126</v>
      </c>
      <c r="M607" s="1135">
        <v>77</v>
      </c>
      <c r="N607" s="1135" t="s">
        <v>1039</v>
      </c>
      <c r="O607" s="1135">
        <v>1.925</v>
      </c>
      <c r="P607" s="1135">
        <v>1.54</v>
      </c>
      <c r="Q607" s="1135">
        <v>4</v>
      </c>
      <c r="R607" s="1135">
        <v>22</v>
      </c>
      <c r="T607" s="1135">
        <v>9</v>
      </c>
      <c r="U607" s="1135">
        <v>3.5</v>
      </c>
      <c r="V607" s="1135" t="s">
        <v>663</v>
      </c>
      <c r="W607" s="1135">
        <v>140</v>
      </c>
      <c r="X607" s="1135">
        <v>80</v>
      </c>
      <c r="Y607" s="1135">
        <v>2.1</v>
      </c>
      <c r="Z607" s="1135">
        <v>2.5</v>
      </c>
      <c r="AA607" s="1135" t="s">
        <v>3577</v>
      </c>
      <c r="AH607" s="1135" t="s">
        <v>924</v>
      </c>
      <c r="AM607" s="1136" t="s">
        <v>10350</v>
      </c>
      <c r="AN607" s="1136" t="s">
        <v>10351</v>
      </c>
      <c r="AO607" s="1136">
        <f t="shared" si="78"/>
        <v>500</v>
      </c>
      <c r="AP607" s="1136">
        <f t="shared" si="79"/>
        <v>1.69</v>
      </c>
      <c r="AQ607" s="1136" t="str">
        <f t="shared" si="80"/>
        <v>2-5-1S83°</v>
      </c>
      <c r="AR607" s="1136" t="str">
        <f t="shared" si="81"/>
        <v>31</v>
      </c>
      <c r="AS607" s="1136" t="str">
        <f t="shared" si="82"/>
        <v>158/160</v>
      </c>
      <c r="AT607" s="1136" t="str">
        <f t="shared" si="83"/>
        <v>2-5-1S83°</v>
      </c>
      <c r="AV607" s="1136" t="str">
        <f t="shared" si="76"/>
        <v>112.3.3</v>
      </c>
      <c r="AW607" s="1438">
        <f t="shared" si="77"/>
        <v>44988</v>
      </c>
    </row>
    <row r="608" spans="1:49">
      <c r="A608" s="1135" t="s">
        <v>3579</v>
      </c>
      <c r="B608" s="1135" t="s">
        <v>1985</v>
      </c>
      <c r="C608" s="1135">
        <v>600</v>
      </c>
      <c r="D608" s="1135">
        <v>1.67</v>
      </c>
      <c r="E608" s="1135" t="s">
        <v>15183</v>
      </c>
      <c r="F608" s="1135" t="s">
        <v>1078</v>
      </c>
      <c r="G608" s="1135" t="s">
        <v>1034</v>
      </c>
      <c r="H608" s="1135" t="s">
        <v>1320</v>
      </c>
      <c r="I608" s="1135" t="s">
        <v>126</v>
      </c>
      <c r="J608" s="1135">
        <v>0.7</v>
      </c>
      <c r="K608" s="1135" t="s">
        <v>3580</v>
      </c>
      <c r="L608" s="1135" t="s">
        <v>1987</v>
      </c>
      <c r="M608" s="1135">
        <v>74.599999999999994</v>
      </c>
      <c r="N608" s="1135" t="s">
        <v>1039</v>
      </c>
      <c r="O608" s="1135">
        <v>1.865</v>
      </c>
      <c r="P608" s="1135">
        <v>1.492</v>
      </c>
      <c r="Q608" s="1135">
        <v>3.5</v>
      </c>
      <c r="R608" s="1135">
        <v>29</v>
      </c>
      <c r="T608" s="1135">
        <v>12.5</v>
      </c>
      <c r="U608" s="1135">
        <v>5.0999999999999996</v>
      </c>
      <c r="V608" s="1135" t="s">
        <v>663</v>
      </c>
      <c r="W608" s="1135">
        <v>95</v>
      </c>
      <c r="X608" s="1135">
        <v>60</v>
      </c>
      <c r="Y608" s="1135">
        <v>1.8</v>
      </c>
      <c r="Z608" s="1135">
        <v>4.5</v>
      </c>
      <c r="AA608" s="1135" t="s">
        <v>3518</v>
      </c>
      <c r="AH608" s="1135" t="s">
        <v>459</v>
      </c>
      <c r="AM608" s="1136" t="s">
        <v>10352</v>
      </c>
      <c r="AN608" s="1136" t="s">
        <v>10353</v>
      </c>
      <c r="AO608" s="1136">
        <f t="shared" si="78"/>
        <v>600</v>
      </c>
      <c r="AP608" s="1136">
        <f t="shared" si="79"/>
        <v>1.67</v>
      </c>
      <c r="AQ608" s="1136" t="str">
        <f t="shared" si="80"/>
        <v>1-4-1S83°</v>
      </c>
      <c r="AR608" s="1136" t="str">
        <f t="shared" si="81"/>
        <v>30</v>
      </c>
      <c r="AS608" s="1136" t="str">
        <f t="shared" si="82"/>
        <v>230/230/OFF</v>
      </c>
      <c r="AT608" s="1136" t="str">
        <f t="shared" si="83"/>
        <v>1-4-1S83°</v>
      </c>
      <c r="AV608" s="1136" t="str">
        <f t="shared" si="76"/>
        <v>112.3.13</v>
      </c>
      <c r="AW608" s="1438">
        <f t="shared" si="77"/>
        <v>44998</v>
      </c>
    </row>
    <row r="609" spans="1:49">
      <c r="A609" s="1135" t="s">
        <v>3581</v>
      </c>
      <c r="B609" s="1135" t="s">
        <v>425</v>
      </c>
      <c r="C609" s="1135">
        <v>700</v>
      </c>
      <c r="D609" s="1135">
        <v>1.79</v>
      </c>
      <c r="E609" s="1135" t="s">
        <v>15183</v>
      </c>
      <c r="F609" s="1135" t="s">
        <v>1048</v>
      </c>
      <c r="G609" s="1135" t="s">
        <v>1861</v>
      </c>
      <c r="H609" s="1135" t="s">
        <v>2970</v>
      </c>
      <c r="I609" s="1135" t="s">
        <v>126</v>
      </c>
      <c r="J609" s="1135">
        <v>1.9</v>
      </c>
      <c r="K609" s="1135" t="s">
        <v>3582</v>
      </c>
      <c r="L609" s="1135" t="s">
        <v>2032</v>
      </c>
      <c r="M609" s="1135">
        <v>73</v>
      </c>
      <c r="N609" s="1135" t="s">
        <v>1039</v>
      </c>
      <c r="O609" s="1135">
        <v>1.8250000000000002</v>
      </c>
      <c r="P609" s="1135">
        <v>1.46</v>
      </c>
      <c r="Q609" s="1135">
        <v>4</v>
      </c>
      <c r="R609" s="1135">
        <v>21.6</v>
      </c>
      <c r="T609" s="1135">
        <v>32</v>
      </c>
      <c r="U609" s="1135">
        <v>3.5</v>
      </c>
      <c r="V609" s="1135" t="s">
        <v>663</v>
      </c>
      <c r="W609" s="1135">
        <v>110</v>
      </c>
      <c r="X609" s="1135">
        <v>60</v>
      </c>
      <c r="Y609" s="1135">
        <v>1.5</v>
      </c>
      <c r="Z609" s="1135">
        <v>5.5</v>
      </c>
      <c r="AA609" s="1135" t="s">
        <v>3518</v>
      </c>
      <c r="AB609" s="1135" t="s">
        <v>1075</v>
      </c>
      <c r="AH609" s="1135" t="s">
        <v>474</v>
      </c>
      <c r="AM609" s="1136" t="s">
        <v>10354</v>
      </c>
      <c r="AN609" s="1136" t="s">
        <v>10355</v>
      </c>
      <c r="AO609" s="1136">
        <f t="shared" si="78"/>
        <v>700</v>
      </c>
      <c r="AP609" s="1136">
        <f t="shared" si="79"/>
        <v>1.79</v>
      </c>
      <c r="AQ609" s="1136" t="str">
        <f t="shared" si="80"/>
        <v>1-4-1S83°</v>
      </c>
      <c r="AR609" s="1136" t="str">
        <f t="shared" si="81"/>
        <v>31</v>
      </c>
      <c r="AS609" s="1136" t="str">
        <f t="shared" si="82"/>
        <v>290/290/OFF</v>
      </c>
      <c r="AT609" s="1136" t="str">
        <f t="shared" si="83"/>
        <v>1-4-1S83°</v>
      </c>
      <c r="AV609" s="1136" t="str">
        <f t="shared" si="76"/>
        <v>112.3.13</v>
      </c>
      <c r="AW609" s="1438">
        <f t="shared" si="77"/>
        <v>44998</v>
      </c>
    </row>
    <row r="610" spans="1:49">
      <c r="A610" s="1135" t="s">
        <v>3583</v>
      </c>
      <c r="B610" s="1135" t="s">
        <v>631</v>
      </c>
      <c r="C610" s="1135">
        <v>500</v>
      </c>
      <c r="D610" s="1135">
        <v>1.7070000000000001</v>
      </c>
      <c r="E610" s="1135" t="s">
        <v>15185</v>
      </c>
      <c r="F610" s="1135" t="s">
        <v>1048</v>
      </c>
      <c r="G610" s="1135" t="s">
        <v>1034</v>
      </c>
      <c r="H610" s="1135" t="s">
        <v>3394</v>
      </c>
      <c r="I610" s="1135" t="s">
        <v>639</v>
      </c>
      <c r="J610" s="1135">
        <v>1.6</v>
      </c>
      <c r="K610" s="1135" t="s">
        <v>2309</v>
      </c>
      <c r="L610" s="1135" t="s">
        <v>2126</v>
      </c>
      <c r="M610" s="1135">
        <v>77</v>
      </c>
      <c r="N610" s="1135" t="s">
        <v>1039</v>
      </c>
      <c r="O610" s="1135">
        <v>1.925</v>
      </c>
      <c r="P610" s="1135">
        <v>1.54</v>
      </c>
      <c r="Q610" s="1135">
        <v>4</v>
      </c>
      <c r="R610" s="1135">
        <v>22</v>
      </c>
      <c r="T610" s="1135">
        <v>9</v>
      </c>
      <c r="U610" s="1135">
        <v>3.5</v>
      </c>
      <c r="V610" s="1135" t="s">
        <v>663</v>
      </c>
      <c r="W610" s="1135">
        <v>140</v>
      </c>
      <c r="X610" s="1135">
        <v>80</v>
      </c>
      <c r="Y610" s="1135">
        <v>2.1</v>
      </c>
      <c r="Z610" s="1135">
        <v>2.5</v>
      </c>
      <c r="AA610" s="1135" t="s">
        <v>3584</v>
      </c>
      <c r="AH610" s="1135" t="s">
        <v>749</v>
      </c>
      <c r="AM610" s="1136" t="s">
        <v>10356</v>
      </c>
      <c r="AN610" s="1136" t="s">
        <v>10357</v>
      </c>
      <c r="AO610" s="1136">
        <f t="shared" si="78"/>
        <v>500</v>
      </c>
      <c r="AP610" s="1136">
        <f t="shared" si="79"/>
        <v>1.7070000000000001</v>
      </c>
      <c r="AQ610" s="1136" t="str">
        <f t="shared" si="80"/>
        <v>2-5-1S83°</v>
      </c>
      <c r="AR610" s="1136" t="str">
        <f t="shared" si="81"/>
        <v>31</v>
      </c>
      <c r="AS610" s="1136" t="str">
        <f t="shared" si="82"/>
        <v>158/160</v>
      </c>
      <c r="AT610" s="1136" t="str">
        <f t="shared" si="83"/>
        <v>2-5-1S83°</v>
      </c>
      <c r="AV610" s="1136" t="str">
        <f t="shared" si="76"/>
        <v>112.3.15</v>
      </c>
      <c r="AW610" s="1438">
        <f t="shared" si="77"/>
        <v>45000</v>
      </c>
    </row>
    <row r="611" spans="1:49">
      <c r="A611" s="1135" t="s">
        <v>3585</v>
      </c>
      <c r="B611" s="1135" t="s">
        <v>2005</v>
      </c>
      <c r="C611" s="1135">
        <v>650</v>
      </c>
      <c r="D611" s="1135">
        <v>1.7350000000000001</v>
      </c>
      <c r="E611" s="1135" t="s">
        <v>15183</v>
      </c>
      <c r="F611" s="1135" t="s">
        <v>1078</v>
      </c>
      <c r="G611" s="1135">
        <v>5</v>
      </c>
      <c r="H611" s="1135" t="s">
        <v>1123</v>
      </c>
      <c r="I611" s="1135" t="s">
        <v>126</v>
      </c>
      <c r="J611" s="1135">
        <v>1.3</v>
      </c>
      <c r="K611" s="1135" t="s">
        <v>3586</v>
      </c>
      <c r="L611" s="1135" t="s">
        <v>2007</v>
      </c>
      <c r="M611" s="1135">
        <v>75</v>
      </c>
      <c r="N611" s="1135" t="s">
        <v>1039</v>
      </c>
      <c r="O611" s="1135">
        <v>1.875</v>
      </c>
      <c r="P611" s="1135">
        <v>1.5</v>
      </c>
      <c r="Q611" s="1135">
        <v>4</v>
      </c>
      <c r="R611" s="1135">
        <v>23</v>
      </c>
      <c r="T611" s="1135">
        <v>26.5</v>
      </c>
      <c r="U611" s="1135">
        <v>3.8</v>
      </c>
      <c r="V611" s="1135" t="s">
        <v>663</v>
      </c>
      <c r="W611" s="1135">
        <v>100</v>
      </c>
      <c r="X611" s="1135">
        <v>45</v>
      </c>
      <c r="Y611" s="1135">
        <v>1.6</v>
      </c>
      <c r="Z611" s="1135">
        <v>5</v>
      </c>
      <c r="AA611" s="1135" t="s">
        <v>3584</v>
      </c>
      <c r="AH611" s="1135" t="s">
        <v>1931</v>
      </c>
      <c r="AM611" s="1136" t="s">
        <v>10358</v>
      </c>
      <c r="AN611" s="1136" t="s">
        <v>10359</v>
      </c>
      <c r="AO611" s="1136">
        <f t="shared" si="78"/>
        <v>650</v>
      </c>
      <c r="AP611" s="1136">
        <f t="shared" si="79"/>
        <v>1.7350000000000001</v>
      </c>
      <c r="AQ611" s="1136" t="str">
        <f t="shared" si="80"/>
        <v>1-4-1S83°</v>
      </c>
      <c r="AR611" s="1136" t="str">
        <f t="shared" si="81"/>
        <v>30</v>
      </c>
      <c r="AS611" s="1136" t="str">
        <f t="shared" si="82"/>
        <v>250/250/OFF</v>
      </c>
      <c r="AT611" s="1136" t="str">
        <f t="shared" si="83"/>
        <v>1-4-1S83°</v>
      </c>
      <c r="AV611" s="1136" t="str">
        <f t="shared" si="76"/>
        <v>112.3.15</v>
      </c>
      <c r="AW611" s="1438">
        <f t="shared" si="77"/>
        <v>45000</v>
      </c>
    </row>
    <row r="612" spans="1:49">
      <c r="A612" s="1135" t="s">
        <v>3587</v>
      </c>
      <c r="B612" s="1135" t="s">
        <v>638</v>
      </c>
      <c r="C612" s="1135">
        <v>500</v>
      </c>
      <c r="D612" s="1135">
        <v>1.75</v>
      </c>
      <c r="E612" s="1135" t="s">
        <v>15183</v>
      </c>
      <c r="F612" s="1135" t="s">
        <v>1048</v>
      </c>
      <c r="G612" s="1135" t="s">
        <v>1110</v>
      </c>
      <c r="H612" s="1135" t="s">
        <v>1171</v>
      </c>
      <c r="I612" s="1135" t="s">
        <v>126</v>
      </c>
      <c r="J612" s="1135">
        <v>1.8</v>
      </c>
      <c r="K612" s="1135" t="s">
        <v>3381</v>
      </c>
      <c r="L612" s="1135" t="s">
        <v>2081</v>
      </c>
      <c r="M612" s="1135">
        <v>75</v>
      </c>
      <c r="N612" s="1135" t="s">
        <v>1039</v>
      </c>
      <c r="O612" s="1135">
        <v>1.875</v>
      </c>
      <c r="P612" s="1135">
        <v>1.5</v>
      </c>
      <c r="Q612" s="1135">
        <v>3</v>
      </c>
      <c r="R612" s="1135">
        <v>23</v>
      </c>
      <c r="T612" s="1135" t="s">
        <v>3382</v>
      </c>
      <c r="U612" s="1135">
        <v>3.5</v>
      </c>
      <c r="V612" s="1135" t="s">
        <v>663</v>
      </c>
      <c r="W612" s="1135">
        <v>120</v>
      </c>
      <c r="X612" s="1135">
        <v>80</v>
      </c>
      <c r="Y612" s="1135">
        <v>1.8</v>
      </c>
      <c r="Z612" s="1135">
        <v>5.5</v>
      </c>
      <c r="AA612" s="1135" t="s">
        <v>3588</v>
      </c>
      <c r="AH612" s="1135" t="s">
        <v>811</v>
      </c>
      <c r="AM612" s="1136" t="s">
        <v>10360</v>
      </c>
      <c r="AN612" s="1136" t="s">
        <v>10361</v>
      </c>
      <c r="AO612" s="1136">
        <f t="shared" si="78"/>
        <v>500</v>
      </c>
      <c r="AP612" s="1136">
        <f t="shared" si="79"/>
        <v>1.75</v>
      </c>
      <c r="AQ612" s="1136" t="str">
        <f t="shared" si="80"/>
        <v>1-4-1S83°</v>
      </c>
      <c r="AR612" s="1136" t="str">
        <f t="shared" si="81"/>
        <v>31</v>
      </c>
      <c r="AS612" s="1136" t="str">
        <f t="shared" si="82"/>
        <v>245/245/OFF</v>
      </c>
      <c r="AT612" s="1136" t="str">
        <f t="shared" si="83"/>
        <v>1-4-1S83°</v>
      </c>
      <c r="AV612" s="1136" t="str">
        <f t="shared" si="76"/>
        <v>112.3.27</v>
      </c>
      <c r="AW612" s="1438">
        <f t="shared" si="77"/>
        <v>45012</v>
      </c>
    </row>
    <row r="613" spans="1:49">
      <c r="A613" s="1135" t="s">
        <v>3589</v>
      </c>
      <c r="B613" s="1135" t="s">
        <v>1917</v>
      </c>
      <c r="C613" s="1135">
        <v>450</v>
      </c>
      <c r="D613" s="1135">
        <v>1.7549999999999999</v>
      </c>
      <c r="E613" s="1135" t="s">
        <v>15189</v>
      </c>
      <c r="F613" s="1135" t="s">
        <v>1078</v>
      </c>
      <c r="G613" s="1135" t="s">
        <v>1110</v>
      </c>
      <c r="H613" s="1135" t="s">
        <v>1320</v>
      </c>
      <c r="I613" s="1135" t="s">
        <v>126</v>
      </c>
      <c r="J613" s="1135">
        <v>0.7</v>
      </c>
      <c r="K613" s="1135" t="s">
        <v>3590</v>
      </c>
      <c r="L613" s="1135" t="s">
        <v>1919</v>
      </c>
      <c r="M613" s="1135">
        <v>73.8</v>
      </c>
      <c r="N613" s="1135" t="s">
        <v>1039</v>
      </c>
      <c r="O613" s="1135">
        <v>1.845</v>
      </c>
      <c r="P613" s="1135">
        <v>1.476</v>
      </c>
      <c r="Q613" s="1135">
        <v>3.5</v>
      </c>
      <c r="R613" s="1135">
        <v>18.5</v>
      </c>
      <c r="T613" s="1135">
        <v>21</v>
      </c>
      <c r="U613" s="1135">
        <v>3.8</v>
      </c>
      <c r="V613" s="1135" t="s">
        <v>663</v>
      </c>
      <c r="W613" s="1135">
        <v>110</v>
      </c>
      <c r="X613" s="1135">
        <v>85</v>
      </c>
      <c r="Y613" s="1135">
        <v>1.9</v>
      </c>
      <c r="Z613" s="1135">
        <v>4</v>
      </c>
      <c r="AA613" s="1135" t="s">
        <v>3591</v>
      </c>
      <c r="AH613" s="1135" t="s">
        <v>1921</v>
      </c>
      <c r="AM613" s="1136" t="s">
        <v>10362</v>
      </c>
      <c r="AN613" s="1136" t="s">
        <v>10363</v>
      </c>
      <c r="AO613" s="1136">
        <f t="shared" si="78"/>
        <v>450</v>
      </c>
      <c r="AP613" s="1136">
        <f t="shared" si="79"/>
        <v>1.7549999999999999</v>
      </c>
      <c r="AQ613" s="1136" t="str">
        <f t="shared" si="80"/>
        <v>1-5-1S83°</v>
      </c>
      <c r="AR613" s="1136" t="str">
        <f t="shared" si="81"/>
        <v>30</v>
      </c>
      <c r="AS613" s="1136" t="str">
        <f t="shared" si="82"/>
        <v>230/230/OFF</v>
      </c>
      <c r="AT613" s="1136" t="str">
        <f t="shared" si="83"/>
        <v>1-5-1S83°</v>
      </c>
      <c r="AV613" s="1136" t="str">
        <f t="shared" si="76"/>
        <v>112.3.24</v>
      </c>
      <c r="AW613" s="1438">
        <f t="shared" si="77"/>
        <v>45009</v>
      </c>
    </row>
    <row r="614" spans="1:49">
      <c r="A614" s="1135" t="s">
        <v>3592</v>
      </c>
      <c r="B614" s="1135" t="s">
        <v>425</v>
      </c>
      <c r="C614" s="1135">
        <v>600</v>
      </c>
      <c r="D614" s="1135">
        <v>1.76</v>
      </c>
      <c r="E614" s="1135" t="s">
        <v>15185</v>
      </c>
      <c r="F614" s="1135" t="s">
        <v>1078</v>
      </c>
      <c r="G614" s="1135" t="s">
        <v>1861</v>
      </c>
      <c r="H614" s="1135" t="s">
        <v>1260</v>
      </c>
      <c r="I614" s="1135" t="s">
        <v>1206</v>
      </c>
      <c r="J614" s="1135">
        <v>1.5</v>
      </c>
      <c r="K614" s="1135" t="s">
        <v>3593</v>
      </c>
      <c r="L614" s="1135" t="s">
        <v>2032</v>
      </c>
      <c r="M614" s="1135">
        <v>74.599999999999994</v>
      </c>
      <c r="N614" s="1135" t="s">
        <v>1039</v>
      </c>
      <c r="O614" s="1135">
        <v>1.865</v>
      </c>
      <c r="P614" s="1135">
        <v>1.492</v>
      </c>
      <c r="Q614" s="1135">
        <v>4</v>
      </c>
      <c r="R614" s="1135">
        <v>22</v>
      </c>
      <c r="T614" s="1135">
        <v>32</v>
      </c>
      <c r="U614" s="1135">
        <v>3.4</v>
      </c>
      <c r="V614" s="1135" t="s">
        <v>663</v>
      </c>
      <c r="W614" s="1135">
        <v>110</v>
      </c>
      <c r="X614" s="1135">
        <v>60</v>
      </c>
      <c r="Y614" s="1135">
        <v>2</v>
      </c>
      <c r="Z614" s="1135">
        <v>6</v>
      </c>
      <c r="AA614" s="1135" t="s">
        <v>1659</v>
      </c>
      <c r="AH614" s="1135" t="s">
        <v>1511</v>
      </c>
      <c r="AM614" s="1136" t="s">
        <v>10364</v>
      </c>
      <c r="AN614" s="1136" t="s">
        <v>10365</v>
      </c>
      <c r="AO614" s="1136">
        <f t="shared" si="78"/>
        <v>600</v>
      </c>
      <c r="AP614" s="1136">
        <f t="shared" si="79"/>
        <v>1.76</v>
      </c>
      <c r="AQ614" s="1136" t="str">
        <f t="shared" si="80"/>
        <v>2-5-1S83°</v>
      </c>
      <c r="AR614" s="1136" t="str">
        <f t="shared" si="81"/>
        <v>30</v>
      </c>
      <c r="AS614" s="1136" t="str">
        <f t="shared" si="82"/>
        <v>170/OFF</v>
      </c>
      <c r="AT614" s="1136" t="str">
        <f t="shared" si="83"/>
        <v>2-5-1S83°</v>
      </c>
      <c r="AV614" s="1136" t="str">
        <f t="shared" si="76"/>
        <v>112.3.20</v>
      </c>
      <c r="AW614" s="1438">
        <f t="shared" si="77"/>
        <v>45005</v>
      </c>
    </row>
    <row r="615" spans="1:49">
      <c r="A615" s="1135" t="s">
        <v>3594</v>
      </c>
      <c r="B615" s="1135" t="s">
        <v>455</v>
      </c>
      <c r="C615" s="1135">
        <v>600</v>
      </c>
      <c r="D615" s="1135">
        <v>1.71</v>
      </c>
      <c r="E615" s="1135" t="s">
        <v>15183</v>
      </c>
      <c r="F615" s="1135" t="s">
        <v>1867</v>
      </c>
      <c r="G615" s="1135" t="s">
        <v>1861</v>
      </c>
      <c r="H615" s="1135" t="s">
        <v>1123</v>
      </c>
      <c r="I615" s="1135" t="s">
        <v>126</v>
      </c>
      <c r="J615" s="1135">
        <v>0.9</v>
      </c>
      <c r="K615" s="1135" t="s">
        <v>3595</v>
      </c>
      <c r="L615" s="1135" t="s">
        <v>1870</v>
      </c>
      <c r="M615" s="1135">
        <v>74.8</v>
      </c>
      <c r="N615" s="1135" t="s">
        <v>1039</v>
      </c>
      <c r="O615" s="1135">
        <v>1.87</v>
      </c>
      <c r="P615" s="1135">
        <v>1.496</v>
      </c>
      <c r="Q615" s="1135">
        <v>4</v>
      </c>
      <c r="R615" s="1135">
        <v>23</v>
      </c>
      <c r="T615" s="1135">
        <v>18.600000000000001</v>
      </c>
      <c r="U615" s="1135">
        <v>3.5</v>
      </c>
      <c r="V615" s="1135" t="s">
        <v>663</v>
      </c>
      <c r="W615" s="1135">
        <v>105</v>
      </c>
      <c r="X615" s="1135">
        <v>80</v>
      </c>
      <c r="Y615" s="1135">
        <v>2</v>
      </c>
      <c r="Z615" s="1135">
        <v>4.5</v>
      </c>
      <c r="AA615" s="1135" t="s">
        <v>3591</v>
      </c>
      <c r="AH615" s="1135" t="s">
        <v>977</v>
      </c>
      <c r="AM615" s="1136" t="s">
        <v>10366</v>
      </c>
      <c r="AN615" s="1136" t="s">
        <v>10367</v>
      </c>
      <c r="AO615" s="1136">
        <f t="shared" si="78"/>
        <v>600</v>
      </c>
      <c r="AP615" s="1136">
        <f t="shared" si="79"/>
        <v>1.71</v>
      </c>
      <c r="AQ615" s="1136" t="str">
        <f t="shared" si="80"/>
        <v>1-4-1S83°</v>
      </c>
      <c r="AR615" s="1136" t="str">
        <f t="shared" si="81"/>
        <v>30.2</v>
      </c>
      <c r="AS615" s="1136" t="str">
        <f t="shared" si="82"/>
        <v>250/250/OFF</v>
      </c>
      <c r="AT615" s="1136" t="str">
        <f t="shared" si="83"/>
        <v>1-4-1S83°</v>
      </c>
      <c r="AV615" s="1136" t="str">
        <f t="shared" si="76"/>
        <v>112.3.24</v>
      </c>
      <c r="AW615" s="1438">
        <f t="shared" si="77"/>
        <v>45009</v>
      </c>
    </row>
    <row r="616" spans="1:49">
      <c r="A616" s="1135" t="s">
        <v>3596</v>
      </c>
      <c r="B616" s="1135" t="s">
        <v>425</v>
      </c>
      <c r="C616" s="1135">
        <v>700</v>
      </c>
      <c r="D616" s="1135">
        <v>1.79</v>
      </c>
      <c r="E616" s="1135" t="s">
        <v>15183</v>
      </c>
      <c r="F616" s="1135" t="s">
        <v>1048</v>
      </c>
      <c r="G616" s="1135" t="s">
        <v>1861</v>
      </c>
      <c r="H616" s="1135" t="s">
        <v>2970</v>
      </c>
      <c r="I616" s="1135" t="s">
        <v>126</v>
      </c>
      <c r="J616" s="1135">
        <v>1.9</v>
      </c>
      <c r="K616" s="1135" t="s">
        <v>3582</v>
      </c>
      <c r="L616" s="1135" t="s">
        <v>2032</v>
      </c>
      <c r="M616" s="1135">
        <v>73</v>
      </c>
      <c r="N616" s="1135" t="s">
        <v>1039</v>
      </c>
      <c r="O616" s="1135">
        <v>1.8250000000000002</v>
      </c>
      <c r="P616" s="1135">
        <v>1.46</v>
      </c>
      <c r="Q616" s="1135">
        <v>4</v>
      </c>
      <c r="R616" s="1135">
        <v>21.6</v>
      </c>
      <c r="T616" s="1135">
        <v>32</v>
      </c>
      <c r="U616" s="1135">
        <v>3.5</v>
      </c>
      <c r="V616" s="1135" t="s">
        <v>663</v>
      </c>
      <c r="W616" s="1135">
        <v>110</v>
      </c>
      <c r="X616" s="1135">
        <v>60</v>
      </c>
      <c r="Y616" s="1135">
        <v>1.5</v>
      </c>
      <c r="Z616" s="1135">
        <v>5.5</v>
      </c>
      <c r="AA616" s="1135" t="s">
        <v>3518</v>
      </c>
      <c r="AB616" s="1135" t="s">
        <v>1075</v>
      </c>
      <c r="AH616" s="1135" t="s">
        <v>789</v>
      </c>
      <c r="AM616" s="1136" t="s">
        <v>10368</v>
      </c>
      <c r="AN616" s="1136" t="s">
        <v>10369</v>
      </c>
      <c r="AO616" s="1136">
        <f t="shared" si="78"/>
        <v>700</v>
      </c>
      <c r="AP616" s="1136">
        <f t="shared" si="79"/>
        <v>1.79</v>
      </c>
      <c r="AQ616" s="1136" t="str">
        <f t="shared" si="80"/>
        <v>1-4-1S83°</v>
      </c>
      <c r="AR616" s="1136" t="str">
        <f t="shared" si="81"/>
        <v>31</v>
      </c>
      <c r="AS616" s="1136" t="str">
        <f t="shared" si="82"/>
        <v>290/290/OFF</v>
      </c>
      <c r="AT616" s="1136" t="str">
        <f t="shared" si="83"/>
        <v>1-4-1S83°</v>
      </c>
      <c r="AV616" s="1136" t="str">
        <f t="shared" si="76"/>
        <v>112.3.13</v>
      </c>
      <c r="AW616" s="1438">
        <f t="shared" si="77"/>
        <v>44998</v>
      </c>
    </row>
    <row r="617" spans="1:49">
      <c r="A617" s="1135" t="s">
        <v>3597</v>
      </c>
      <c r="B617" s="1135" t="s">
        <v>425</v>
      </c>
      <c r="C617" s="1135">
        <v>650</v>
      </c>
      <c r="D617" s="1135">
        <v>1.7749999999999999</v>
      </c>
      <c r="E617" s="1135" t="s">
        <v>15185</v>
      </c>
      <c r="F617" s="1135" t="s">
        <v>1213</v>
      </c>
      <c r="G617" s="1135" t="s">
        <v>1861</v>
      </c>
      <c r="H617" s="1135" t="s">
        <v>3576</v>
      </c>
      <c r="I617" s="1135" t="s">
        <v>1206</v>
      </c>
      <c r="J617" s="1135">
        <v>0.5</v>
      </c>
      <c r="K617" s="1135" t="s">
        <v>3582</v>
      </c>
      <c r="L617" s="1135" t="s">
        <v>2032</v>
      </c>
      <c r="M617" s="1135">
        <v>74.5</v>
      </c>
      <c r="N617" s="1135" t="s">
        <v>1039</v>
      </c>
      <c r="O617" s="1135">
        <v>1.8625</v>
      </c>
      <c r="P617" s="1135">
        <v>1.49</v>
      </c>
      <c r="Q617" s="1135">
        <v>4</v>
      </c>
      <c r="R617" s="1135">
        <v>22</v>
      </c>
      <c r="T617" s="1135">
        <v>19.5</v>
      </c>
      <c r="U617" s="1135">
        <v>2.2999999999999998</v>
      </c>
      <c r="V617" s="1135" t="s">
        <v>663</v>
      </c>
      <c r="W617" s="1135">
        <v>40</v>
      </c>
      <c r="X617" s="1135">
        <v>10</v>
      </c>
      <c r="Y617" s="1135">
        <v>1.2</v>
      </c>
      <c r="Z617" s="1135">
        <v>4</v>
      </c>
      <c r="AA617" s="1135" t="s">
        <v>3598</v>
      </c>
      <c r="AH617" s="1135" t="s">
        <v>924</v>
      </c>
      <c r="AM617" s="1136" t="s">
        <v>10370</v>
      </c>
      <c r="AN617" s="1136" t="s">
        <v>10371</v>
      </c>
      <c r="AO617" s="1136">
        <f t="shared" si="78"/>
        <v>650</v>
      </c>
      <c r="AP617" s="1136">
        <f t="shared" si="79"/>
        <v>1.7749999999999999</v>
      </c>
      <c r="AQ617" s="1136" t="str">
        <f t="shared" si="80"/>
        <v>2-5-1S83°</v>
      </c>
      <c r="AR617" s="1136" t="str">
        <f t="shared" si="81"/>
        <v>29</v>
      </c>
      <c r="AS617" s="1136" t="str">
        <f t="shared" si="82"/>
        <v>170/160</v>
      </c>
      <c r="AT617" s="1136" t="str">
        <f t="shared" si="83"/>
        <v>2-5-1S83°</v>
      </c>
      <c r="AV617" s="1136" t="str">
        <f t="shared" si="76"/>
        <v>112.4.6</v>
      </c>
      <c r="AW617" s="1438">
        <f t="shared" si="77"/>
        <v>45022</v>
      </c>
    </row>
    <row r="618" spans="1:49">
      <c r="A618" s="1135" t="s">
        <v>3599</v>
      </c>
      <c r="B618" s="1135" t="s">
        <v>425</v>
      </c>
      <c r="C618" s="1135">
        <v>600</v>
      </c>
      <c r="D618" s="1135">
        <v>1.79</v>
      </c>
      <c r="E618" s="1135" t="s">
        <v>15185</v>
      </c>
      <c r="F618" s="1135" t="s">
        <v>1213</v>
      </c>
      <c r="G618" s="1135" t="s">
        <v>1095</v>
      </c>
      <c r="H618" s="1135" t="s">
        <v>3443</v>
      </c>
      <c r="I618" s="1135" t="s">
        <v>1206</v>
      </c>
      <c r="J618" s="1135">
        <v>0.3</v>
      </c>
      <c r="K618" s="1135" t="s">
        <v>3582</v>
      </c>
      <c r="L618" s="1135" t="s">
        <v>2032</v>
      </c>
      <c r="M618" s="1135">
        <v>73</v>
      </c>
      <c r="N618" s="1135" t="s">
        <v>1039</v>
      </c>
      <c r="O618" s="1135">
        <v>1.8250000000000002</v>
      </c>
      <c r="P618" s="1135">
        <v>1.46</v>
      </c>
      <c r="Q618" s="1135">
        <v>4</v>
      </c>
      <c r="R618" s="1135">
        <v>21.6</v>
      </c>
      <c r="T618" s="1135">
        <v>34</v>
      </c>
      <c r="U618" s="1135">
        <v>3.7</v>
      </c>
      <c r="V618" s="1135" t="s">
        <v>663</v>
      </c>
      <c r="W618" s="1135">
        <v>30</v>
      </c>
      <c r="X618" s="1135">
        <v>10</v>
      </c>
      <c r="Y618" s="1135">
        <v>1.2</v>
      </c>
      <c r="Z618" s="1135">
        <v>6</v>
      </c>
      <c r="AA618" s="1135" t="s">
        <v>3600</v>
      </c>
      <c r="AH618" s="1135" t="s">
        <v>3122</v>
      </c>
      <c r="AM618" s="1136" t="s">
        <v>10372</v>
      </c>
      <c r="AN618" s="1136" t="s">
        <v>10373</v>
      </c>
      <c r="AO618" s="1136">
        <f t="shared" si="78"/>
        <v>600</v>
      </c>
      <c r="AP618" s="1136">
        <f t="shared" si="79"/>
        <v>1.79</v>
      </c>
      <c r="AQ618" s="1136" t="str">
        <f t="shared" si="80"/>
        <v>2-5-1S83°</v>
      </c>
      <c r="AR618" s="1136" t="str">
        <f t="shared" si="81"/>
        <v>29</v>
      </c>
      <c r="AS618" s="1136" t="str">
        <f t="shared" si="82"/>
        <v>164/OFF</v>
      </c>
      <c r="AT618" s="1136" t="str">
        <f t="shared" si="83"/>
        <v>2-5-1S83°</v>
      </c>
      <c r="AV618" s="1136" t="str">
        <f t="shared" si="76"/>
        <v>112.4.7</v>
      </c>
      <c r="AW618" s="1438">
        <f t="shared" si="77"/>
        <v>45023</v>
      </c>
    </row>
    <row r="619" spans="1:49">
      <c r="A619" s="1135" t="s">
        <v>3601</v>
      </c>
      <c r="B619" s="1135" t="s">
        <v>1899</v>
      </c>
      <c r="C619" s="1135">
        <v>600</v>
      </c>
      <c r="D619" s="1135">
        <v>1.7</v>
      </c>
      <c r="E619" s="1135" t="s">
        <v>15183</v>
      </c>
      <c r="F619" s="1135" t="s">
        <v>1563</v>
      </c>
      <c r="G619" s="1135" t="s">
        <v>1034</v>
      </c>
      <c r="H619" s="1135" t="s">
        <v>2103</v>
      </c>
      <c r="I619" s="1135" t="s">
        <v>126</v>
      </c>
      <c r="J619" s="1135">
        <v>0.7</v>
      </c>
      <c r="K619" s="1135" t="s">
        <v>3602</v>
      </c>
      <c r="L619" s="1135" t="s">
        <v>1902</v>
      </c>
      <c r="M619" s="1135">
        <v>76.8</v>
      </c>
      <c r="N619" s="1135" t="s">
        <v>1039</v>
      </c>
      <c r="O619" s="1135">
        <v>1.92</v>
      </c>
      <c r="P619" s="1135">
        <v>1.536</v>
      </c>
      <c r="Q619" s="1135">
        <v>4</v>
      </c>
      <c r="R619" s="1135">
        <v>20.3</v>
      </c>
      <c r="T619" s="1135">
        <v>18</v>
      </c>
      <c r="U619" s="1135">
        <v>3.5</v>
      </c>
      <c r="V619" s="1135" t="s">
        <v>663</v>
      </c>
      <c r="W619" s="1135">
        <v>120</v>
      </c>
      <c r="X619" s="1135">
        <v>80</v>
      </c>
      <c r="Y619" s="1135">
        <v>1.5</v>
      </c>
      <c r="Z619" s="1135">
        <v>4</v>
      </c>
      <c r="AA619" s="1135" t="s">
        <v>2127</v>
      </c>
      <c r="AH619" s="1135" t="s">
        <v>1280</v>
      </c>
      <c r="AM619" s="1136" t="s">
        <v>10374</v>
      </c>
      <c r="AN619" s="1136" t="s">
        <v>10375</v>
      </c>
      <c r="AO619" s="1136">
        <f t="shared" si="78"/>
        <v>600</v>
      </c>
      <c r="AP619" s="1136">
        <f t="shared" si="79"/>
        <v>1.7</v>
      </c>
      <c r="AQ619" s="1136" t="str">
        <f t="shared" si="80"/>
        <v>1-4-1S83°</v>
      </c>
      <c r="AR619" s="1136" t="str">
        <f t="shared" si="81"/>
        <v>30.5</v>
      </c>
      <c r="AS619" s="1136" t="str">
        <f t="shared" si="82"/>
        <v>265/265/OFF</v>
      </c>
      <c r="AT619" s="1136" t="str">
        <f t="shared" si="83"/>
        <v>1-4-1S83°</v>
      </c>
      <c r="AV619" s="1136" t="str">
        <f t="shared" si="76"/>
        <v>111.4.11</v>
      </c>
      <c r="AW619" s="1438">
        <f t="shared" si="77"/>
        <v>44662</v>
      </c>
    </row>
    <row r="620" spans="1:49">
      <c r="A620" s="1135" t="s">
        <v>3603</v>
      </c>
      <c r="B620" s="1135" t="s">
        <v>776</v>
      </c>
      <c r="C620" s="1135">
        <v>600</v>
      </c>
      <c r="D620" s="1135">
        <v>1.7</v>
      </c>
      <c r="E620" s="1135" t="s">
        <v>15183</v>
      </c>
      <c r="F620" s="1135" t="s">
        <v>1867</v>
      </c>
      <c r="G620" s="1135" t="s">
        <v>1095</v>
      </c>
      <c r="H620" s="1135" t="s">
        <v>2103</v>
      </c>
      <c r="I620" s="1135" t="s">
        <v>126</v>
      </c>
      <c r="J620" s="1135">
        <v>0.9</v>
      </c>
      <c r="K620" s="1135" t="s">
        <v>2281</v>
      </c>
      <c r="L620" s="1135" t="s">
        <v>2027</v>
      </c>
      <c r="M620" s="1135">
        <v>74.5</v>
      </c>
      <c r="N620" s="1135" t="s">
        <v>1039</v>
      </c>
      <c r="O620" s="1135">
        <v>1.8625</v>
      </c>
      <c r="P620" s="1135">
        <v>1.49</v>
      </c>
      <c r="Q620" s="1135">
        <v>4</v>
      </c>
      <c r="R620" s="1135">
        <v>22.3</v>
      </c>
      <c r="T620" s="1135">
        <v>22</v>
      </c>
      <c r="U620" s="1135">
        <v>3.3</v>
      </c>
      <c r="V620" s="1135" t="s">
        <v>663</v>
      </c>
      <c r="W620" s="1135">
        <v>110</v>
      </c>
      <c r="X620" s="1135">
        <v>85</v>
      </c>
      <c r="Y620" s="1135">
        <v>2</v>
      </c>
      <c r="Z620" s="1135">
        <v>4.5</v>
      </c>
      <c r="AA620" s="1135" t="s">
        <v>3604</v>
      </c>
      <c r="AH620" s="1135" t="s">
        <v>1084</v>
      </c>
      <c r="AM620" s="1136" t="s">
        <v>10376</v>
      </c>
      <c r="AN620" s="1136" t="s">
        <v>10377</v>
      </c>
      <c r="AO620" s="1136">
        <f t="shared" si="78"/>
        <v>600</v>
      </c>
      <c r="AP620" s="1136">
        <f t="shared" si="79"/>
        <v>1.7</v>
      </c>
      <c r="AQ620" s="1136" t="str">
        <f t="shared" si="80"/>
        <v>1-4-1S83°</v>
      </c>
      <c r="AR620" s="1136" t="str">
        <f t="shared" si="81"/>
        <v>30.2</v>
      </c>
      <c r="AS620" s="1136" t="str">
        <f t="shared" si="82"/>
        <v>265/265/OFF</v>
      </c>
      <c r="AT620" s="1136" t="str">
        <f t="shared" si="83"/>
        <v>1-4-1S83°</v>
      </c>
      <c r="AV620" s="1136" t="str">
        <f t="shared" si="76"/>
        <v>112.4.12</v>
      </c>
      <c r="AW620" s="1438">
        <f t="shared" si="77"/>
        <v>45028</v>
      </c>
    </row>
    <row r="621" spans="1:49">
      <c r="A621" s="1135" t="s">
        <v>3605</v>
      </c>
      <c r="B621" s="1135" t="s">
        <v>478</v>
      </c>
      <c r="C621" s="1135">
        <v>550</v>
      </c>
      <c r="D621" s="1135">
        <v>1.68</v>
      </c>
      <c r="E621" s="1135" t="s">
        <v>15183</v>
      </c>
      <c r="F621" s="1135" t="s">
        <v>1078</v>
      </c>
      <c r="G621" s="1135" t="s">
        <v>1861</v>
      </c>
      <c r="H621" s="1135" t="s">
        <v>1743</v>
      </c>
      <c r="I621" s="1135" t="s">
        <v>126</v>
      </c>
      <c r="J621" s="1135">
        <v>0.7</v>
      </c>
      <c r="K621" s="1135" t="s">
        <v>3488</v>
      </c>
      <c r="L621" s="1135" t="s">
        <v>1905</v>
      </c>
      <c r="M621" s="1135">
        <v>74.599999999999994</v>
      </c>
      <c r="N621" s="1135" t="s">
        <v>1039</v>
      </c>
      <c r="O621" s="1135">
        <v>1.865</v>
      </c>
      <c r="P621" s="1135">
        <v>1.492</v>
      </c>
      <c r="Q621" s="1135">
        <v>3.5</v>
      </c>
      <c r="R621" s="1135" t="s">
        <v>3606</v>
      </c>
      <c r="T621" s="1135">
        <v>12.5</v>
      </c>
      <c r="U621" s="1135">
        <v>5.0999999999999996</v>
      </c>
      <c r="V621" s="1135" t="s">
        <v>663</v>
      </c>
      <c r="W621" s="1135">
        <v>95</v>
      </c>
      <c r="X621" s="1135">
        <v>60</v>
      </c>
      <c r="Y621" s="1135">
        <v>1.8</v>
      </c>
      <c r="Z621" s="1135">
        <v>4.5</v>
      </c>
      <c r="AA621" s="1135" t="s">
        <v>3607</v>
      </c>
      <c r="AH621" s="1135" t="s">
        <v>630</v>
      </c>
      <c r="AM621" s="1136" t="s">
        <v>10378</v>
      </c>
      <c r="AN621" s="1136" t="s">
        <v>10379</v>
      </c>
      <c r="AO621" s="1136">
        <f t="shared" si="78"/>
        <v>550</v>
      </c>
      <c r="AP621" s="1136">
        <f t="shared" si="79"/>
        <v>1.68</v>
      </c>
      <c r="AQ621" s="1136" t="str">
        <f t="shared" si="80"/>
        <v>1-4-1S83°</v>
      </c>
      <c r="AR621" s="1136" t="str">
        <f t="shared" si="81"/>
        <v>30</v>
      </c>
      <c r="AS621" s="1136" t="str">
        <f t="shared" si="82"/>
        <v>225/225/OFF</v>
      </c>
      <c r="AT621" s="1136" t="str">
        <f t="shared" si="83"/>
        <v>1-4-1S83°</v>
      </c>
      <c r="AV621" s="1136" t="str">
        <f t="shared" si="76"/>
        <v>112.4.17</v>
      </c>
      <c r="AW621" s="1438">
        <f t="shared" si="77"/>
        <v>45033</v>
      </c>
    </row>
    <row r="622" spans="1:49">
      <c r="A622" s="1135" t="s">
        <v>3608</v>
      </c>
      <c r="B622" s="1135" t="s">
        <v>478</v>
      </c>
      <c r="C622" s="1135">
        <v>550</v>
      </c>
      <c r="D622" s="1135">
        <v>1.69</v>
      </c>
      <c r="E622" s="1135" t="s">
        <v>15183</v>
      </c>
      <c r="F622" s="1135" t="s">
        <v>1078</v>
      </c>
      <c r="G622" s="1135" t="s">
        <v>1861</v>
      </c>
      <c r="H622" s="1135" t="s">
        <v>1743</v>
      </c>
      <c r="I622" s="1135" t="s">
        <v>126</v>
      </c>
      <c r="J622" s="1135">
        <v>0.7</v>
      </c>
      <c r="K622" s="1135" t="s">
        <v>3609</v>
      </c>
      <c r="L622" s="1135" t="s">
        <v>1905</v>
      </c>
      <c r="M622" s="1135">
        <v>74.599999999999994</v>
      </c>
      <c r="N622" s="1135" t="s">
        <v>1039</v>
      </c>
      <c r="O622" s="1135">
        <v>1.865</v>
      </c>
      <c r="P622" s="1135">
        <v>1.492</v>
      </c>
      <c r="Q622" s="1135">
        <v>3.5</v>
      </c>
      <c r="R622" s="1135" t="s">
        <v>3606</v>
      </c>
      <c r="T622" s="1135">
        <v>12.5</v>
      </c>
      <c r="U622" s="1135">
        <v>5.0999999999999996</v>
      </c>
      <c r="V622" s="1135" t="s">
        <v>663</v>
      </c>
      <c r="W622" s="1135">
        <v>95</v>
      </c>
      <c r="X622" s="1135">
        <v>60</v>
      </c>
      <c r="Y622" s="1135">
        <v>1.8</v>
      </c>
      <c r="Z622" s="1135">
        <v>4.5</v>
      </c>
      <c r="AA622" s="1135" t="s">
        <v>3610</v>
      </c>
      <c r="AH622" s="1135" t="s">
        <v>1546</v>
      </c>
      <c r="AM622" s="1136" t="s">
        <v>10380</v>
      </c>
      <c r="AN622" s="1136" t="s">
        <v>10381</v>
      </c>
      <c r="AO622" s="1136">
        <f t="shared" si="78"/>
        <v>550</v>
      </c>
      <c r="AP622" s="1136">
        <f t="shared" si="79"/>
        <v>1.69</v>
      </c>
      <c r="AQ622" s="1136" t="str">
        <f t="shared" si="80"/>
        <v>1-4-1S83°</v>
      </c>
      <c r="AR622" s="1136" t="str">
        <f t="shared" si="81"/>
        <v>30</v>
      </c>
      <c r="AS622" s="1136" t="str">
        <f t="shared" si="82"/>
        <v>225/225/OFF</v>
      </c>
      <c r="AT622" s="1136" t="str">
        <f t="shared" si="83"/>
        <v>1-4-1S83°</v>
      </c>
      <c r="AV622" s="1136" t="str">
        <f t="shared" si="76"/>
        <v>112.4.21</v>
      </c>
      <c r="AW622" s="1438">
        <f t="shared" si="77"/>
        <v>45037</v>
      </c>
    </row>
    <row r="623" spans="1:49">
      <c r="A623" s="1135" t="s">
        <v>3611</v>
      </c>
      <c r="B623" s="1135" t="s">
        <v>631</v>
      </c>
      <c r="C623" s="1135">
        <v>500</v>
      </c>
      <c r="D623" s="1135">
        <v>1.67</v>
      </c>
      <c r="E623" s="1135" t="s">
        <v>15185</v>
      </c>
      <c r="F623" s="1135" t="s">
        <v>3612</v>
      </c>
      <c r="G623" s="1135" t="s">
        <v>1034</v>
      </c>
      <c r="H623" s="1135" t="s">
        <v>2476</v>
      </c>
      <c r="I623" s="1135" t="s">
        <v>1261</v>
      </c>
      <c r="J623" s="1135">
        <v>1.1000000000000001</v>
      </c>
      <c r="K623" s="1135" t="s">
        <v>3613</v>
      </c>
      <c r="L623" s="1135" t="s">
        <v>2126</v>
      </c>
      <c r="M623" s="1135">
        <v>76.7</v>
      </c>
      <c r="N623" s="1135" t="s">
        <v>1039</v>
      </c>
      <c r="O623" s="1135">
        <v>1.9175000000000002</v>
      </c>
      <c r="P623" s="1135">
        <v>1.534</v>
      </c>
      <c r="Q623" s="1135">
        <v>4</v>
      </c>
      <c r="R623" s="1135">
        <v>23.5</v>
      </c>
      <c r="T623" s="1135">
        <v>20.7</v>
      </c>
      <c r="U623" s="1135">
        <v>4</v>
      </c>
      <c r="V623" s="1135" t="s">
        <v>663</v>
      </c>
      <c r="W623" s="1135">
        <v>120</v>
      </c>
      <c r="X623" s="1135">
        <v>80</v>
      </c>
      <c r="Y623" s="1135">
        <v>1</v>
      </c>
      <c r="Z623" s="1135">
        <v>5</v>
      </c>
      <c r="AA623" s="1135" t="s">
        <v>3610</v>
      </c>
      <c r="AH623" s="1135" t="s">
        <v>1042</v>
      </c>
      <c r="AM623" s="1136" t="s">
        <v>10382</v>
      </c>
      <c r="AN623" s="1136" t="s">
        <v>10383</v>
      </c>
      <c r="AO623" s="1136">
        <f t="shared" si="78"/>
        <v>500</v>
      </c>
      <c r="AP623" s="1136">
        <f t="shared" si="79"/>
        <v>1.67</v>
      </c>
      <c r="AQ623" s="1136" t="str">
        <f t="shared" si="80"/>
        <v>2-5-1S83°</v>
      </c>
      <c r="AR623" s="1136" t="str">
        <f t="shared" si="81"/>
        <v>29.7</v>
      </c>
      <c r="AS623" s="1136" t="str">
        <f t="shared" si="82"/>
        <v>161/OFF</v>
      </c>
      <c r="AT623" s="1136" t="str">
        <f t="shared" si="83"/>
        <v>2-5-1S83°</v>
      </c>
      <c r="AV623" s="1136" t="str">
        <f t="shared" si="76"/>
        <v>112.4.21</v>
      </c>
      <c r="AW623" s="1438">
        <f t="shared" si="77"/>
        <v>45037</v>
      </c>
    </row>
    <row r="624" spans="1:49">
      <c r="A624" s="1135" t="s">
        <v>3614</v>
      </c>
      <c r="B624" s="1135" t="s">
        <v>1909</v>
      </c>
      <c r="C624" s="1135">
        <v>650</v>
      </c>
      <c r="D624" s="1135">
        <v>1.7350000000000001</v>
      </c>
      <c r="E624" s="1135" t="s">
        <v>15192</v>
      </c>
      <c r="F624" s="1135" t="s">
        <v>1048</v>
      </c>
      <c r="G624" s="1135" t="s">
        <v>1861</v>
      </c>
      <c r="H624" s="1135" t="s">
        <v>1887</v>
      </c>
      <c r="I624" s="1135" t="s">
        <v>126</v>
      </c>
      <c r="J624" s="1135">
        <v>0.9</v>
      </c>
      <c r="K624" s="1135" t="s">
        <v>3615</v>
      </c>
      <c r="L624" s="1135" t="s">
        <v>1911</v>
      </c>
      <c r="M624" s="1135">
        <v>75.099999999999994</v>
      </c>
      <c r="N624" s="1135" t="s">
        <v>1039</v>
      </c>
      <c r="O624" s="1135">
        <v>1.8774999999999999</v>
      </c>
      <c r="P624" s="1135">
        <v>1.502</v>
      </c>
      <c r="Q624" s="1135">
        <v>4</v>
      </c>
      <c r="R624" s="1135">
        <v>19</v>
      </c>
      <c r="T624" s="1135">
        <v>21</v>
      </c>
      <c r="U624" s="1135">
        <v>3.5</v>
      </c>
      <c r="V624" s="1135" t="s">
        <v>663</v>
      </c>
      <c r="W624" s="1135">
        <v>110</v>
      </c>
      <c r="X624" s="1135" t="s">
        <v>2744</v>
      </c>
      <c r="Y624" s="1135">
        <v>1.6</v>
      </c>
      <c r="Z624" s="1135">
        <v>4</v>
      </c>
      <c r="AA624" s="1135" t="s">
        <v>3616</v>
      </c>
      <c r="AB624" s="1135" t="s">
        <v>1075</v>
      </c>
      <c r="AH624" s="1135" t="s">
        <v>940</v>
      </c>
      <c r="AI624" s="1135">
        <v>94.94</v>
      </c>
      <c r="AJ624" s="1135">
        <v>-0.43</v>
      </c>
      <c r="AK624" s="1135">
        <v>1.87</v>
      </c>
      <c r="AM624" s="1136" t="s">
        <v>10384</v>
      </c>
      <c r="AN624" s="1136" t="s">
        <v>10385</v>
      </c>
      <c r="AO624" s="1136">
        <f t="shared" si="78"/>
        <v>650</v>
      </c>
      <c r="AP624" s="1136">
        <f t="shared" si="79"/>
        <v>1.7350000000000001</v>
      </c>
      <c r="AQ624" s="1136" t="str">
        <f t="shared" si="80"/>
        <v>1-4-1S91°</v>
      </c>
      <c r="AR624" s="1136" t="str">
        <f t="shared" si="81"/>
        <v>31</v>
      </c>
      <c r="AS624" s="1136" t="str">
        <f t="shared" si="82"/>
        <v>270/270/OFF</v>
      </c>
      <c r="AT624" s="1136" t="str">
        <f t="shared" si="83"/>
        <v>1-4-1S91°</v>
      </c>
      <c r="AV624" s="1136" t="str">
        <f t="shared" si="76"/>
        <v>112.4.28</v>
      </c>
      <c r="AW624" s="1438">
        <f t="shared" si="77"/>
        <v>45044</v>
      </c>
    </row>
    <row r="625" spans="1:49">
      <c r="A625" s="1135" t="s">
        <v>3617</v>
      </c>
      <c r="B625" s="1135" t="s">
        <v>631</v>
      </c>
      <c r="C625" s="1135">
        <v>500</v>
      </c>
      <c r="D625" s="1135">
        <v>1.7070000000000001</v>
      </c>
      <c r="E625" s="1135" t="s">
        <v>15185</v>
      </c>
      <c r="F625" s="1135" t="s">
        <v>1048</v>
      </c>
      <c r="G625" s="1135" t="s">
        <v>1034</v>
      </c>
      <c r="H625" s="1135" t="s">
        <v>3394</v>
      </c>
      <c r="I625" s="1135" t="s">
        <v>639</v>
      </c>
      <c r="J625" s="1135">
        <v>1.6</v>
      </c>
      <c r="K625" s="1135" t="s">
        <v>3613</v>
      </c>
      <c r="L625" s="1135" t="s">
        <v>2126</v>
      </c>
      <c r="M625" s="1135">
        <v>77</v>
      </c>
      <c r="N625" s="1135" t="s">
        <v>1039</v>
      </c>
      <c r="O625" s="1135">
        <v>1.925</v>
      </c>
      <c r="P625" s="1135">
        <v>1.54</v>
      </c>
      <c r="Q625" s="1135">
        <v>4</v>
      </c>
      <c r="R625" s="1135">
        <v>22</v>
      </c>
      <c r="T625" s="1135">
        <v>9</v>
      </c>
      <c r="U625" s="1135">
        <v>3.5</v>
      </c>
      <c r="V625" s="1135" t="s">
        <v>663</v>
      </c>
      <c r="W625" s="1135">
        <v>140</v>
      </c>
      <c r="X625" s="1135">
        <v>80</v>
      </c>
      <c r="Y625" s="1135">
        <v>2.1</v>
      </c>
      <c r="Z625" s="1135">
        <v>2.5</v>
      </c>
      <c r="AA625" s="1135" t="s">
        <v>3618</v>
      </c>
      <c r="AH625" s="1135" t="s">
        <v>1147</v>
      </c>
      <c r="AI625" s="1135">
        <v>90.98</v>
      </c>
      <c r="AJ625" s="1135">
        <v>-0.22</v>
      </c>
      <c r="AK625" s="1135">
        <v>2.9</v>
      </c>
      <c r="AM625" s="1136" t="s">
        <v>10386</v>
      </c>
      <c r="AN625" s="1136" t="s">
        <v>10387</v>
      </c>
      <c r="AO625" s="1136">
        <f t="shared" si="78"/>
        <v>500</v>
      </c>
      <c r="AP625" s="1136">
        <f t="shared" si="79"/>
        <v>1.7070000000000001</v>
      </c>
      <c r="AQ625" s="1136" t="str">
        <f t="shared" si="80"/>
        <v>2-5-1S83°</v>
      </c>
      <c r="AR625" s="1136" t="str">
        <f t="shared" si="81"/>
        <v>31</v>
      </c>
      <c r="AS625" s="1136" t="str">
        <f t="shared" si="82"/>
        <v>158/160</v>
      </c>
      <c r="AT625" s="1136" t="str">
        <f t="shared" si="83"/>
        <v>2-5-1S83°</v>
      </c>
      <c r="AV625" s="1136" t="str">
        <f t="shared" si="76"/>
        <v>112.5.2</v>
      </c>
      <c r="AW625" s="1438">
        <f t="shared" si="77"/>
        <v>45048</v>
      </c>
    </row>
    <row r="626" spans="1:49">
      <c r="A626" s="1135" t="s">
        <v>3619</v>
      </c>
      <c r="B626" s="1135" t="s">
        <v>1917</v>
      </c>
      <c r="C626" s="1135">
        <v>450</v>
      </c>
      <c r="D626" s="1135">
        <v>1.7549999999999999</v>
      </c>
      <c r="E626" s="1135" t="s">
        <v>15189</v>
      </c>
      <c r="F626" s="1135" t="s">
        <v>1078</v>
      </c>
      <c r="G626" s="1135" t="s">
        <v>1110</v>
      </c>
      <c r="H626" s="1135" t="s">
        <v>1320</v>
      </c>
      <c r="I626" s="1135" t="s">
        <v>126</v>
      </c>
      <c r="J626" s="1135">
        <v>0.7</v>
      </c>
      <c r="K626" s="1135" t="s">
        <v>3620</v>
      </c>
      <c r="L626" s="1135" t="s">
        <v>1919</v>
      </c>
      <c r="M626" s="1135">
        <v>73.8</v>
      </c>
      <c r="N626" s="1135" t="s">
        <v>1039</v>
      </c>
      <c r="O626" s="1135">
        <v>1.845</v>
      </c>
      <c r="P626" s="1135">
        <v>1.476</v>
      </c>
      <c r="Q626" s="1135">
        <v>3.5</v>
      </c>
      <c r="R626" s="1135">
        <v>18.5</v>
      </c>
      <c r="T626" s="1135">
        <v>21</v>
      </c>
      <c r="U626" s="1135">
        <v>3.8</v>
      </c>
      <c r="V626" s="1135" t="s">
        <v>663</v>
      </c>
      <c r="W626" s="1135">
        <v>110</v>
      </c>
      <c r="X626" s="1135">
        <v>85</v>
      </c>
      <c r="Y626" s="1135">
        <v>1.9</v>
      </c>
      <c r="Z626" s="1135">
        <v>4</v>
      </c>
      <c r="AA626" s="1135" t="s">
        <v>3621</v>
      </c>
      <c r="AH626" s="1135" t="s">
        <v>833</v>
      </c>
      <c r="AI626" s="1135">
        <v>85.99</v>
      </c>
      <c r="AJ626" s="1135">
        <v>0.42</v>
      </c>
      <c r="AK626" s="1135">
        <v>8.1300000000000008</v>
      </c>
      <c r="AM626" s="1136" t="s">
        <v>10388</v>
      </c>
      <c r="AN626" s="1136" t="s">
        <v>10389</v>
      </c>
      <c r="AO626" s="1136">
        <f t="shared" si="78"/>
        <v>450</v>
      </c>
      <c r="AP626" s="1136">
        <f t="shared" si="79"/>
        <v>1.7549999999999999</v>
      </c>
      <c r="AQ626" s="1136" t="str">
        <f t="shared" si="80"/>
        <v>1-5-1S83°</v>
      </c>
      <c r="AR626" s="1136" t="str">
        <f t="shared" si="81"/>
        <v>30</v>
      </c>
      <c r="AS626" s="1136" t="str">
        <f t="shared" si="82"/>
        <v>230/230/OFF</v>
      </c>
      <c r="AT626" s="1136" t="str">
        <f t="shared" si="83"/>
        <v>1-5-1S83°</v>
      </c>
      <c r="AV626" s="1136" t="str">
        <f t="shared" si="76"/>
        <v>112.5.3</v>
      </c>
      <c r="AW626" s="1438">
        <f t="shared" si="77"/>
        <v>45049</v>
      </c>
    </row>
    <row r="627" spans="1:49">
      <c r="A627" s="1135" t="s">
        <v>3622</v>
      </c>
      <c r="B627" s="1135" t="s">
        <v>2393</v>
      </c>
      <c r="C627" s="1135">
        <v>600</v>
      </c>
      <c r="D627" s="1135">
        <v>1.69</v>
      </c>
      <c r="E627" s="1135" t="s">
        <v>15183</v>
      </c>
      <c r="F627" s="1135" t="s">
        <v>1078</v>
      </c>
      <c r="G627" s="1135" t="s">
        <v>1034</v>
      </c>
      <c r="H627" s="1135" t="s">
        <v>3623</v>
      </c>
      <c r="I627" s="1135" t="s">
        <v>126</v>
      </c>
      <c r="J627" s="1135">
        <v>0.6</v>
      </c>
      <c r="K627" s="1135" t="s">
        <v>2394</v>
      </c>
      <c r="L627" s="1135" t="s">
        <v>2395</v>
      </c>
      <c r="M627" s="1135">
        <v>74.400000000000006</v>
      </c>
      <c r="N627" s="1135" t="s">
        <v>1039</v>
      </c>
      <c r="O627" s="1135">
        <v>1.8600000000000003</v>
      </c>
      <c r="P627" s="1135">
        <v>1.4880000000000002</v>
      </c>
      <c r="Q627" s="1135">
        <v>3.5</v>
      </c>
      <c r="R627" s="1135">
        <v>23.5</v>
      </c>
      <c r="T627" s="1135">
        <v>13.8</v>
      </c>
      <c r="U627" s="1135">
        <v>2.9</v>
      </c>
      <c r="V627" s="1135" t="s">
        <v>663</v>
      </c>
      <c r="W627" s="1135">
        <v>80</v>
      </c>
      <c r="X627" s="1135">
        <v>40</v>
      </c>
      <c r="Y627" s="1135">
        <v>1.5</v>
      </c>
      <c r="Z627" s="1135" t="s">
        <v>1034</v>
      </c>
      <c r="AA627" s="1135" t="s">
        <v>3618</v>
      </c>
      <c r="AH627" s="1135" t="s">
        <v>459</v>
      </c>
      <c r="AI627" s="1135">
        <v>87.66</v>
      </c>
      <c r="AJ627" s="1135">
        <v>-1.72</v>
      </c>
      <c r="AK627" s="1135">
        <v>-2.23</v>
      </c>
      <c r="AM627" s="1136" t="s">
        <v>10390</v>
      </c>
      <c r="AN627" s="1136" t="s">
        <v>10391</v>
      </c>
      <c r="AO627" s="1136">
        <f t="shared" si="78"/>
        <v>600</v>
      </c>
      <c r="AP627" s="1136">
        <f t="shared" si="79"/>
        <v>1.69</v>
      </c>
      <c r="AQ627" s="1136" t="str">
        <f t="shared" si="80"/>
        <v>1-4-1S83°</v>
      </c>
      <c r="AR627" s="1136" t="str">
        <f t="shared" si="81"/>
        <v>30</v>
      </c>
      <c r="AS627" s="1136" t="str">
        <f t="shared" si="82"/>
        <v>250/250/130</v>
      </c>
      <c r="AT627" s="1136" t="str">
        <f t="shared" si="83"/>
        <v>1-4-1S83°</v>
      </c>
      <c r="AV627" s="1136" t="str">
        <f t="shared" si="76"/>
        <v>112.5.2</v>
      </c>
      <c r="AW627" s="1438">
        <f t="shared" si="77"/>
        <v>45048</v>
      </c>
    </row>
    <row r="628" spans="1:49">
      <c r="A628" s="1135" t="s">
        <v>3624</v>
      </c>
      <c r="B628" s="1135" t="s">
        <v>455</v>
      </c>
      <c r="C628" s="1135">
        <v>600</v>
      </c>
      <c r="D628" s="1135">
        <v>1.71</v>
      </c>
      <c r="E628" s="1135" t="s">
        <v>15183</v>
      </c>
      <c r="F628" s="1135" t="s">
        <v>1867</v>
      </c>
      <c r="G628" s="1135" t="s">
        <v>1861</v>
      </c>
      <c r="H628" s="1135" t="s">
        <v>1123</v>
      </c>
      <c r="I628" s="1135" t="s">
        <v>126</v>
      </c>
      <c r="J628" s="1135">
        <v>0.9</v>
      </c>
      <c r="K628" s="1135" t="s">
        <v>3625</v>
      </c>
      <c r="L628" s="1135" t="s">
        <v>1870</v>
      </c>
      <c r="M628" s="1135">
        <v>74.8</v>
      </c>
      <c r="N628" s="1135" t="s">
        <v>1039</v>
      </c>
      <c r="O628" s="1135">
        <v>1.87</v>
      </c>
      <c r="P628" s="1135">
        <v>1.496</v>
      </c>
      <c r="Q628" s="1135">
        <v>4</v>
      </c>
      <c r="R628" s="1135">
        <v>23</v>
      </c>
      <c r="T628" s="1135">
        <v>18.600000000000001</v>
      </c>
      <c r="U628" s="1135">
        <v>3.5</v>
      </c>
      <c r="V628" s="1135" t="s">
        <v>663</v>
      </c>
      <c r="W628" s="1135">
        <v>105</v>
      </c>
      <c r="X628" s="1135">
        <v>80</v>
      </c>
      <c r="Y628" s="1135">
        <v>2</v>
      </c>
      <c r="Z628" s="1135">
        <v>4.5</v>
      </c>
      <c r="AA628" s="1135" t="s">
        <v>1667</v>
      </c>
      <c r="AH628" s="1135" t="s">
        <v>1084</v>
      </c>
      <c r="AI628" s="1135">
        <v>93.15</v>
      </c>
      <c r="AJ628" s="1135">
        <v>-0.35</v>
      </c>
      <c r="AK628" s="1135">
        <v>0.53</v>
      </c>
      <c r="AM628" s="1136" t="s">
        <v>10392</v>
      </c>
      <c r="AN628" s="1136" t="s">
        <v>10393</v>
      </c>
      <c r="AO628" s="1136">
        <f t="shared" si="78"/>
        <v>600</v>
      </c>
      <c r="AP628" s="1136">
        <f t="shared" si="79"/>
        <v>1.71</v>
      </c>
      <c r="AQ628" s="1136" t="str">
        <f t="shared" si="80"/>
        <v>1-4-1S83°</v>
      </c>
      <c r="AR628" s="1136" t="str">
        <f t="shared" si="81"/>
        <v>30.2</v>
      </c>
      <c r="AS628" s="1136" t="str">
        <f t="shared" si="82"/>
        <v>250/250/OFF</v>
      </c>
      <c r="AT628" s="1136" t="str">
        <f t="shared" si="83"/>
        <v>1-4-1S83°</v>
      </c>
      <c r="AV628" s="1136" t="str">
        <f t="shared" si="76"/>
        <v>112.5.8</v>
      </c>
      <c r="AW628" s="1438">
        <f t="shared" si="77"/>
        <v>45054</v>
      </c>
    </row>
    <row r="629" spans="1:49">
      <c r="A629" s="1135" t="s">
        <v>3626</v>
      </c>
      <c r="B629" s="1135" t="s">
        <v>1877</v>
      </c>
      <c r="C629" s="1135">
        <v>650</v>
      </c>
      <c r="D629" s="1135">
        <v>1.66</v>
      </c>
      <c r="E629" s="1135" t="s">
        <v>15189</v>
      </c>
      <c r="F629" s="1135" t="s">
        <v>1267</v>
      </c>
      <c r="G629" s="1135" t="s">
        <v>1861</v>
      </c>
      <c r="H629" s="1135" t="s">
        <v>1049</v>
      </c>
      <c r="I629" s="1135" t="s">
        <v>126</v>
      </c>
      <c r="J629" s="1135">
        <v>0.8</v>
      </c>
      <c r="K629" s="1135" t="s">
        <v>1880</v>
      </c>
      <c r="L629" s="1135" t="s">
        <v>1881</v>
      </c>
      <c r="M629" s="1135">
        <v>76</v>
      </c>
      <c r="N629" s="1135" t="s">
        <v>1039</v>
      </c>
      <c r="O629" s="1135">
        <v>1.9000000000000001</v>
      </c>
      <c r="P629" s="1135">
        <v>1.52</v>
      </c>
      <c r="Q629" s="1135">
        <v>4</v>
      </c>
      <c r="R629" s="1135">
        <v>23</v>
      </c>
      <c r="T629" s="1135">
        <v>11.5</v>
      </c>
      <c r="U629" s="1135">
        <v>3.9</v>
      </c>
      <c r="V629" s="1135" t="s">
        <v>663</v>
      </c>
      <c r="W629" s="1135">
        <v>120</v>
      </c>
      <c r="X629" s="1135">
        <v>85</v>
      </c>
      <c r="Y629" s="1135">
        <v>2</v>
      </c>
      <c r="Z629" s="1135">
        <v>2.5</v>
      </c>
      <c r="AA629" s="1135" t="s">
        <v>3627</v>
      </c>
      <c r="AH629" s="1135" t="s">
        <v>699</v>
      </c>
      <c r="AM629" s="1136" t="s">
        <v>10394</v>
      </c>
      <c r="AN629" s="1136" t="s">
        <v>10395</v>
      </c>
      <c r="AO629" s="1136">
        <f t="shared" si="78"/>
        <v>650</v>
      </c>
      <c r="AP629" s="1136">
        <f t="shared" si="79"/>
        <v>1.66</v>
      </c>
      <c r="AQ629" s="1136" t="str">
        <f t="shared" si="80"/>
        <v>1-5-1S83°</v>
      </c>
      <c r="AR629" s="1136" t="str">
        <f t="shared" si="81"/>
        <v>28.5</v>
      </c>
      <c r="AS629" s="1136" t="str">
        <f t="shared" si="82"/>
        <v>260/260/OFF</v>
      </c>
      <c r="AT629" s="1136" t="str">
        <f t="shared" si="83"/>
        <v>1-5-1S83°</v>
      </c>
      <c r="AV629" s="1136" t="str">
        <f t="shared" si="76"/>
        <v>110.6.11</v>
      </c>
      <c r="AW629" s="1438">
        <f t="shared" si="77"/>
        <v>44358</v>
      </c>
    </row>
    <row r="630" spans="1:49">
      <c r="A630" s="1135" t="s">
        <v>3628</v>
      </c>
      <c r="B630" s="1135" t="s">
        <v>3249</v>
      </c>
      <c r="C630" s="1135">
        <v>550</v>
      </c>
      <c r="D630" s="1135">
        <v>1.75</v>
      </c>
      <c r="E630" s="1135" t="s">
        <v>15189</v>
      </c>
      <c r="F630" s="1135" t="s">
        <v>1078</v>
      </c>
      <c r="G630" s="1135" t="s">
        <v>1034</v>
      </c>
      <c r="H630" s="1135" t="s">
        <v>1103</v>
      </c>
      <c r="I630" s="1135" t="s">
        <v>639</v>
      </c>
      <c r="J630" s="1135">
        <v>0.8</v>
      </c>
      <c r="K630" s="1135" t="s">
        <v>3629</v>
      </c>
      <c r="L630" s="1135" t="s">
        <v>3535</v>
      </c>
      <c r="M630" s="1135">
        <v>78</v>
      </c>
      <c r="N630" s="1135" t="s">
        <v>1039</v>
      </c>
      <c r="O630" s="1135">
        <v>1.9500000000000002</v>
      </c>
      <c r="P630" s="1135">
        <v>1.56</v>
      </c>
      <c r="Q630" s="1135">
        <v>3</v>
      </c>
      <c r="R630" s="1135">
        <v>30</v>
      </c>
      <c r="T630" s="1135">
        <v>9.6</v>
      </c>
      <c r="U630" s="1135">
        <v>6.8</v>
      </c>
      <c r="V630" s="1135" t="s">
        <v>663</v>
      </c>
      <c r="W630" s="1135">
        <v>135</v>
      </c>
      <c r="X630" s="1135">
        <v>65</v>
      </c>
      <c r="Y630" s="1135">
        <v>1.4</v>
      </c>
      <c r="Z630" s="1135">
        <v>4</v>
      </c>
      <c r="AA630" s="1135" t="s">
        <v>3630</v>
      </c>
      <c r="AH630" s="1135" t="s">
        <v>1778</v>
      </c>
      <c r="AM630" s="1136" t="s">
        <v>10396</v>
      </c>
      <c r="AN630" s="1136" t="s">
        <v>10397</v>
      </c>
      <c r="AO630" s="1136">
        <f t="shared" si="78"/>
        <v>550</v>
      </c>
      <c r="AP630" s="1136">
        <f t="shared" si="79"/>
        <v>1.75</v>
      </c>
      <c r="AQ630" s="1136" t="str">
        <f t="shared" si="80"/>
        <v>1-5-1S83°</v>
      </c>
      <c r="AR630" s="1136" t="str">
        <f t="shared" si="81"/>
        <v>30</v>
      </c>
      <c r="AS630" s="1136" t="str">
        <f t="shared" si="82"/>
        <v>195/195/OFF</v>
      </c>
      <c r="AT630" s="1136" t="str">
        <f t="shared" si="83"/>
        <v>1-5-1S83°</v>
      </c>
      <c r="AV630" s="1136" t="str">
        <f t="shared" si="76"/>
        <v>110.6.15</v>
      </c>
      <c r="AW630" s="1438">
        <f t="shared" si="77"/>
        <v>44362</v>
      </c>
    </row>
    <row r="631" spans="1:49">
      <c r="A631" s="1135" t="s">
        <v>3631</v>
      </c>
      <c r="B631" s="1135" t="s">
        <v>2005</v>
      </c>
      <c r="C631" s="1135">
        <v>650</v>
      </c>
      <c r="D631" s="1135">
        <v>1.7350000000000001</v>
      </c>
      <c r="E631" s="1135" t="s">
        <v>15183</v>
      </c>
      <c r="F631" s="1135" t="s">
        <v>1078</v>
      </c>
      <c r="G631" s="1135">
        <v>5</v>
      </c>
      <c r="H631" s="1135" t="s">
        <v>1155</v>
      </c>
      <c r="I631" s="1135" t="s">
        <v>126</v>
      </c>
      <c r="J631" s="1135">
        <v>1.2</v>
      </c>
      <c r="K631" s="1135" t="s">
        <v>2122</v>
      </c>
      <c r="L631" s="1135" t="s">
        <v>2007</v>
      </c>
      <c r="M631" s="1135">
        <v>75</v>
      </c>
      <c r="N631" s="1135" t="s">
        <v>1039</v>
      </c>
      <c r="O631" s="1135">
        <v>1.875</v>
      </c>
      <c r="P631" s="1135">
        <v>1.5</v>
      </c>
      <c r="Q631" s="1135">
        <v>4</v>
      </c>
      <c r="R631" s="1135">
        <v>23</v>
      </c>
      <c r="T631" s="1135">
        <v>26.5</v>
      </c>
      <c r="U631" s="1135">
        <v>3.8</v>
      </c>
      <c r="V631" s="1135" t="s">
        <v>663</v>
      </c>
      <c r="W631" s="1135">
        <v>100</v>
      </c>
      <c r="X631" s="1135">
        <v>45</v>
      </c>
      <c r="Y631" s="1135">
        <v>1.6</v>
      </c>
      <c r="Z631" s="1135">
        <v>5</v>
      </c>
      <c r="AA631" s="1135" t="s">
        <v>3630</v>
      </c>
      <c r="AH631" s="1135" t="s">
        <v>747</v>
      </c>
      <c r="AM631" s="1136" t="s">
        <v>10398</v>
      </c>
      <c r="AN631" s="1136" t="s">
        <v>10399</v>
      </c>
      <c r="AO631" s="1136">
        <f t="shared" si="78"/>
        <v>650</v>
      </c>
      <c r="AP631" s="1136">
        <f t="shared" si="79"/>
        <v>1.7350000000000001</v>
      </c>
      <c r="AQ631" s="1136" t="str">
        <f t="shared" si="80"/>
        <v>1-4-1S83°</v>
      </c>
      <c r="AR631" s="1136" t="str">
        <f t="shared" si="81"/>
        <v>30</v>
      </c>
      <c r="AS631" s="1136" t="str">
        <f t="shared" si="82"/>
        <v>255/255/OFF</v>
      </c>
      <c r="AT631" s="1136" t="str">
        <f t="shared" si="83"/>
        <v>1-4-1S83°</v>
      </c>
      <c r="AV631" s="1136" t="str">
        <f t="shared" si="76"/>
        <v>110.6.15</v>
      </c>
      <c r="AW631" s="1438">
        <f t="shared" si="77"/>
        <v>44362</v>
      </c>
    </row>
    <row r="632" spans="1:49">
      <c r="A632" s="1135" t="s">
        <v>3632</v>
      </c>
      <c r="B632" s="1135" t="s">
        <v>1877</v>
      </c>
      <c r="C632" s="1135">
        <v>620</v>
      </c>
      <c r="D632" s="1135">
        <v>1.65</v>
      </c>
      <c r="E632" s="1135" t="s">
        <v>15189</v>
      </c>
      <c r="F632" s="1135" t="s">
        <v>1078</v>
      </c>
      <c r="G632" s="1135" t="s">
        <v>2686</v>
      </c>
      <c r="H632" s="1135" t="s">
        <v>1123</v>
      </c>
      <c r="I632" s="1135" t="s">
        <v>126</v>
      </c>
      <c r="J632" s="1135">
        <v>0.35</v>
      </c>
      <c r="K632" s="1135" t="s">
        <v>1880</v>
      </c>
      <c r="L632" s="1135" t="s">
        <v>1881</v>
      </c>
      <c r="M632" s="1135">
        <v>76.099999999999994</v>
      </c>
      <c r="N632" s="1135" t="s">
        <v>1039</v>
      </c>
      <c r="O632" s="1135">
        <v>1.9024999999999999</v>
      </c>
      <c r="P632" s="1135">
        <v>1.522</v>
      </c>
      <c r="Q632" s="1135">
        <v>4</v>
      </c>
      <c r="R632" s="1135">
        <v>19</v>
      </c>
      <c r="T632" s="1135">
        <v>13</v>
      </c>
      <c r="U632" s="1135">
        <v>4</v>
      </c>
      <c r="V632" s="1135" t="s">
        <v>663</v>
      </c>
      <c r="W632" s="1135" t="s">
        <v>3633</v>
      </c>
      <c r="X632" s="1135">
        <v>10</v>
      </c>
      <c r="Y632" s="1135">
        <v>2.5</v>
      </c>
      <c r="Z632" s="1135">
        <v>2</v>
      </c>
      <c r="AA632" s="1135" t="s">
        <v>3630</v>
      </c>
      <c r="AH632" s="1135" t="s">
        <v>1057</v>
      </c>
      <c r="AM632" s="1136" t="s">
        <v>10400</v>
      </c>
      <c r="AN632" s="1136" t="s">
        <v>10401</v>
      </c>
      <c r="AO632" s="1136">
        <f t="shared" si="78"/>
        <v>620</v>
      </c>
      <c r="AP632" s="1136">
        <f t="shared" si="79"/>
        <v>1.65</v>
      </c>
      <c r="AQ632" s="1136" t="str">
        <f t="shared" si="80"/>
        <v>1-5-1S83°</v>
      </c>
      <c r="AR632" s="1136" t="str">
        <f t="shared" si="81"/>
        <v>30</v>
      </c>
      <c r="AS632" s="1136" t="str">
        <f t="shared" si="82"/>
        <v>250/250/OFF</v>
      </c>
      <c r="AT632" s="1136" t="str">
        <f t="shared" si="83"/>
        <v>1-5-1S83°</v>
      </c>
      <c r="AV632" s="1136" t="str">
        <f t="shared" si="76"/>
        <v>110.6.15</v>
      </c>
      <c r="AW632" s="1438">
        <f t="shared" si="77"/>
        <v>44362</v>
      </c>
    </row>
    <row r="633" spans="1:49">
      <c r="A633" s="1135" t="s">
        <v>3634</v>
      </c>
      <c r="B633" s="1135" t="s">
        <v>776</v>
      </c>
      <c r="C633" s="1135">
        <v>600</v>
      </c>
      <c r="D633" s="1135">
        <v>1.68</v>
      </c>
      <c r="E633" s="1135" t="s">
        <v>15183</v>
      </c>
      <c r="F633" s="1135" t="s">
        <v>1867</v>
      </c>
      <c r="G633" s="1135" t="s">
        <v>1034</v>
      </c>
      <c r="H633" s="1135" t="s">
        <v>1155</v>
      </c>
      <c r="I633" s="1135" t="s">
        <v>126</v>
      </c>
      <c r="J633" s="1135">
        <v>1</v>
      </c>
      <c r="K633" s="1135" t="s">
        <v>3635</v>
      </c>
      <c r="L633" s="1135" t="s">
        <v>2027</v>
      </c>
      <c r="M633" s="1135">
        <v>74.5</v>
      </c>
      <c r="N633" s="1135" t="s">
        <v>1039</v>
      </c>
      <c r="O633" s="1135">
        <v>1.8625</v>
      </c>
      <c r="P633" s="1135">
        <v>1.49</v>
      </c>
      <c r="Q633" s="1135" t="s">
        <v>1371</v>
      </c>
      <c r="R633" s="1135">
        <v>22.3</v>
      </c>
      <c r="T633" s="1135">
        <v>22</v>
      </c>
      <c r="U633" s="1135">
        <v>3.3</v>
      </c>
      <c r="V633" s="1135" t="s">
        <v>663</v>
      </c>
      <c r="W633" s="1135">
        <v>110</v>
      </c>
      <c r="X633" s="1135">
        <v>85</v>
      </c>
      <c r="Y633" s="1135">
        <v>2</v>
      </c>
      <c r="Z633" s="1135" t="s">
        <v>1082</v>
      </c>
      <c r="AA633" s="1135" t="s">
        <v>3636</v>
      </c>
      <c r="AH633" s="1135" t="s">
        <v>489</v>
      </c>
      <c r="AM633" s="1136" t="s">
        <v>10402</v>
      </c>
      <c r="AN633" s="1136" t="s">
        <v>10403</v>
      </c>
      <c r="AO633" s="1136">
        <f t="shared" si="78"/>
        <v>600</v>
      </c>
      <c r="AP633" s="1136">
        <f t="shared" si="79"/>
        <v>1.68</v>
      </c>
      <c r="AQ633" s="1136" t="str">
        <f t="shared" si="80"/>
        <v>1-4-1S83°</v>
      </c>
      <c r="AR633" s="1136" t="str">
        <f t="shared" si="81"/>
        <v>30.2</v>
      </c>
      <c r="AS633" s="1136" t="str">
        <f t="shared" si="82"/>
        <v>255/255/OFF</v>
      </c>
      <c r="AT633" s="1136" t="str">
        <f t="shared" si="83"/>
        <v>1-4-1S83°</v>
      </c>
      <c r="AV633" s="1136" t="str">
        <f t="shared" si="76"/>
        <v>110.6.17</v>
      </c>
      <c r="AW633" s="1438">
        <f t="shared" si="77"/>
        <v>44364</v>
      </c>
    </row>
    <row r="634" spans="1:49">
      <c r="A634" s="1135" t="s">
        <v>3637</v>
      </c>
      <c r="B634" s="1135" t="s">
        <v>425</v>
      </c>
      <c r="C634" s="1135">
        <v>700</v>
      </c>
      <c r="D634" s="1135">
        <v>1.7649999999999999</v>
      </c>
      <c r="E634" s="1135" t="s">
        <v>15183</v>
      </c>
      <c r="F634" s="1135" t="s">
        <v>1991</v>
      </c>
      <c r="G634" s="1135" t="s">
        <v>1861</v>
      </c>
      <c r="H634" s="1135" t="s">
        <v>3321</v>
      </c>
      <c r="I634" s="1135" t="s">
        <v>639</v>
      </c>
      <c r="J634" s="1135">
        <v>4</v>
      </c>
      <c r="K634" s="1135" t="s">
        <v>3332</v>
      </c>
      <c r="L634" s="1135" t="s">
        <v>2032</v>
      </c>
      <c r="M634" s="1135">
        <v>75.599999999999994</v>
      </c>
      <c r="N634" s="1135" t="s">
        <v>1039</v>
      </c>
      <c r="O634" s="1135">
        <v>1.89</v>
      </c>
      <c r="P634" s="1135">
        <v>1.512</v>
      </c>
      <c r="Q634" s="1135">
        <v>3.5</v>
      </c>
      <c r="R634" s="1135">
        <v>18.600000000000001</v>
      </c>
      <c r="T634" s="1135">
        <v>18.8</v>
      </c>
      <c r="U634" s="1135">
        <v>2.9</v>
      </c>
      <c r="V634" s="1135" t="s">
        <v>663</v>
      </c>
      <c r="W634" s="1135">
        <v>150</v>
      </c>
      <c r="X634" s="1135" t="s">
        <v>2496</v>
      </c>
      <c r="Y634" s="1135">
        <v>2.1</v>
      </c>
      <c r="Z634" s="1135">
        <v>4</v>
      </c>
      <c r="AA634" s="1135" t="s">
        <v>1404</v>
      </c>
      <c r="AB634" s="1135" t="s">
        <v>1075</v>
      </c>
      <c r="AH634" s="1135" t="s">
        <v>959</v>
      </c>
      <c r="AM634" s="1136" t="s">
        <v>10404</v>
      </c>
      <c r="AN634" s="1136" t="s">
        <v>10405</v>
      </c>
      <c r="AO634" s="1136">
        <f t="shared" si="78"/>
        <v>700</v>
      </c>
      <c r="AP634" s="1136">
        <f t="shared" si="79"/>
        <v>1.7649999999999999</v>
      </c>
      <c r="AQ634" s="1136" t="str">
        <f t="shared" si="80"/>
        <v>1-4-1S83°</v>
      </c>
      <c r="AR634" s="1136" t="str">
        <f t="shared" si="81"/>
        <v>30.8</v>
      </c>
      <c r="AS634" s="1136" t="str">
        <f t="shared" si="82"/>
        <v>285/285/149</v>
      </c>
      <c r="AT634" s="1136" t="str">
        <f t="shared" si="83"/>
        <v>1-4-1S83°</v>
      </c>
      <c r="AV634" s="1136" t="str">
        <f t="shared" si="76"/>
        <v>110.6.21</v>
      </c>
      <c r="AW634" s="1438">
        <f t="shared" si="77"/>
        <v>44368</v>
      </c>
    </row>
    <row r="635" spans="1:49">
      <c r="A635" s="1135" t="s">
        <v>3638</v>
      </c>
      <c r="B635" s="1135" t="s">
        <v>1993</v>
      </c>
      <c r="C635" s="1135">
        <v>650</v>
      </c>
      <c r="D635" s="1135">
        <v>1.7050000000000001</v>
      </c>
      <c r="E635" s="1135" t="s">
        <v>15189</v>
      </c>
      <c r="F635" s="1135" t="s">
        <v>1048</v>
      </c>
      <c r="G635" s="1135" t="s">
        <v>1034</v>
      </c>
      <c r="H635" s="1135" t="s">
        <v>1743</v>
      </c>
      <c r="I635" s="1135" t="s">
        <v>126</v>
      </c>
      <c r="J635" s="1135">
        <v>1.4</v>
      </c>
      <c r="K635" s="1135" t="s">
        <v>3639</v>
      </c>
      <c r="L635" s="1135" t="s">
        <v>2018</v>
      </c>
      <c r="M635" s="1135">
        <v>75.400000000000006</v>
      </c>
      <c r="N635" s="1135" t="s">
        <v>1039</v>
      </c>
      <c r="O635" s="1135">
        <v>1.8850000000000002</v>
      </c>
      <c r="P635" s="1135">
        <v>1.5080000000000002</v>
      </c>
      <c r="Q635" s="1135" t="s">
        <v>1099</v>
      </c>
      <c r="R635" s="1135">
        <v>29</v>
      </c>
      <c r="T635" s="1135">
        <v>12</v>
      </c>
      <c r="U635" s="1135">
        <v>6</v>
      </c>
      <c r="V635" s="1135" t="s">
        <v>663</v>
      </c>
      <c r="W635" s="1135">
        <v>120</v>
      </c>
      <c r="X635" s="1135">
        <v>80</v>
      </c>
      <c r="Y635" s="1135">
        <v>2</v>
      </c>
      <c r="Z635" s="1135">
        <v>5</v>
      </c>
      <c r="AA635" s="1135" t="s">
        <v>3640</v>
      </c>
      <c r="AH635" s="1135" t="s">
        <v>472</v>
      </c>
      <c r="AM635" s="1136" t="s">
        <v>10406</v>
      </c>
      <c r="AN635" s="1136" t="s">
        <v>10407</v>
      </c>
      <c r="AO635" s="1136">
        <f t="shared" si="78"/>
        <v>650</v>
      </c>
      <c r="AP635" s="1136">
        <f t="shared" si="79"/>
        <v>1.7050000000000001</v>
      </c>
      <c r="AQ635" s="1136" t="str">
        <f t="shared" si="80"/>
        <v>1-5-1S83°</v>
      </c>
      <c r="AR635" s="1136" t="str">
        <f t="shared" si="81"/>
        <v>31</v>
      </c>
      <c r="AS635" s="1136" t="str">
        <f t="shared" si="82"/>
        <v>225/225/OFF</v>
      </c>
      <c r="AT635" s="1136" t="str">
        <f t="shared" si="83"/>
        <v>1-5-1S83°</v>
      </c>
      <c r="AV635" s="1136" t="str">
        <f t="shared" si="76"/>
        <v>110.6.22</v>
      </c>
      <c r="AW635" s="1438">
        <f t="shared" si="77"/>
        <v>44369</v>
      </c>
    </row>
    <row r="636" spans="1:49">
      <c r="A636" s="1135" t="s">
        <v>3641</v>
      </c>
      <c r="B636" s="1135" t="s">
        <v>425</v>
      </c>
      <c r="C636" s="1135">
        <v>650</v>
      </c>
      <c r="D636" s="1135">
        <v>1.7350000000000001</v>
      </c>
      <c r="E636" s="1135" t="s">
        <v>15183</v>
      </c>
      <c r="F636" s="1135" t="s">
        <v>1991</v>
      </c>
      <c r="G636" s="1135" t="s">
        <v>1861</v>
      </c>
      <c r="H636" s="1135" t="s">
        <v>3408</v>
      </c>
      <c r="I636" s="1135" t="s">
        <v>126</v>
      </c>
      <c r="J636" s="1135">
        <v>1.7</v>
      </c>
      <c r="K636" s="1135" t="s">
        <v>3226</v>
      </c>
      <c r="L636" s="1135" t="s">
        <v>2032</v>
      </c>
      <c r="M636" s="1135">
        <v>77</v>
      </c>
      <c r="N636" s="1135" t="s">
        <v>1039</v>
      </c>
      <c r="O636" s="1135">
        <v>1.925</v>
      </c>
      <c r="P636" s="1135">
        <v>1.54</v>
      </c>
      <c r="Q636" s="1135">
        <v>4.2</v>
      </c>
      <c r="R636" s="1135">
        <v>24</v>
      </c>
      <c r="T636" s="1135">
        <v>19</v>
      </c>
      <c r="U636" s="1135">
        <v>1.8</v>
      </c>
      <c r="V636" s="1135" t="s">
        <v>663</v>
      </c>
      <c r="W636" s="1135">
        <v>110</v>
      </c>
      <c r="X636" s="1135">
        <v>60</v>
      </c>
      <c r="Y636" s="1135">
        <v>1.7</v>
      </c>
      <c r="Z636" s="1135">
        <v>3.5</v>
      </c>
      <c r="AA636" s="1135" t="s">
        <v>1503</v>
      </c>
      <c r="AB636" s="1135" t="s">
        <v>1075</v>
      </c>
      <c r="AH636" s="1135" t="s">
        <v>789</v>
      </c>
      <c r="AM636" s="1136" t="s">
        <v>10408</v>
      </c>
      <c r="AN636" s="1136" t="s">
        <v>10409</v>
      </c>
      <c r="AO636" s="1136">
        <f t="shared" si="78"/>
        <v>650</v>
      </c>
      <c r="AP636" s="1136">
        <f t="shared" si="79"/>
        <v>1.7350000000000001</v>
      </c>
      <c r="AQ636" s="1136" t="str">
        <f t="shared" si="80"/>
        <v>1-4-1S83°</v>
      </c>
      <c r="AR636" s="1136" t="str">
        <f t="shared" si="81"/>
        <v>30.8</v>
      </c>
      <c r="AS636" s="1136" t="str">
        <f t="shared" si="82"/>
        <v>290/290/165</v>
      </c>
      <c r="AT636" s="1136" t="str">
        <f t="shared" si="83"/>
        <v>1-4-1S83°</v>
      </c>
      <c r="AV636" s="1136" t="str">
        <f t="shared" si="76"/>
        <v>110.7.2</v>
      </c>
      <c r="AW636" s="1438">
        <f t="shared" si="77"/>
        <v>44379</v>
      </c>
    </row>
    <row r="637" spans="1:49">
      <c r="A637" s="1135" t="s">
        <v>3642</v>
      </c>
      <c r="B637" s="1135" t="s">
        <v>1877</v>
      </c>
      <c r="C637" s="1135">
        <v>620</v>
      </c>
      <c r="D637" s="1135">
        <v>1.65</v>
      </c>
      <c r="E637" s="1135" t="s">
        <v>15189</v>
      </c>
      <c r="F637" s="1135" t="s">
        <v>1078</v>
      </c>
      <c r="G637" s="1135" t="s">
        <v>1878</v>
      </c>
      <c r="H637" s="1135" t="s">
        <v>1123</v>
      </c>
      <c r="I637" s="1135" t="s">
        <v>126</v>
      </c>
      <c r="J637" s="1135">
        <v>0.3</v>
      </c>
      <c r="K637" s="1135" t="s">
        <v>1880</v>
      </c>
      <c r="L637" s="1135" t="s">
        <v>1881</v>
      </c>
      <c r="M637" s="1135">
        <v>76.099999999999994</v>
      </c>
      <c r="N637" s="1135" t="s">
        <v>1039</v>
      </c>
      <c r="O637" s="1135">
        <v>1.9024999999999999</v>
      </c>
      <c r="P637" s="1135">
        <v>1.522</v>
      </c>
      <c r="Q637" s="1135">
        <v>4</v>
      </c>
      <c r="R637" s="1135">
        <v>19</v>
      </c>
      <c r="T637" s="1135">
        <v>13</v>
      </c>
      <c r="U637" s="1135">
        <v>4</v>
      </c>
      <c r="V637" s="1135" t="s">
        <v>663</v>
      </c>
      <c r="W637" s="1135" t="s">
        <v>2803</v>
      </c>
      <c r="X637" s="1135">
        <v>10</v>
      </c>
      <c r="Y637" s="1135">
        <v>2.5</v>
      </c>
      <c r="Z637" s="1135">
        <v>2</v>
      </c>
      <c r="AA637" s="1135" t="s">
        <v>1503</v>
      </c>
      <c r="AH637" s="1135" t="s">
        <v>872</v>
      </c>
      <c r="AM637" s="1136" t="s">
        <v>10410</v>
      </c>
      <c r="AN637" s="1136" t="s">
        <v>10411</v>
      </c>
      <c r="AO637" s="1136">
        <f t="shared" si="78"/>
        <v>620</v>
      </c>
      <c r="AP637" s="1136">
        <f t="shared" si="79"/>
        <v>1.65</v>
      </c>
      <c r="AQ637" s="1136" t="str">
        <f t="shared" si="80"/>
        <v>1-5-1S83°</v>
      </c>
      <c r="AR637" s="1136" t="str">
        <f t="shared" si="81"/>
        <v>30</v>
      </c>
      <c r="AS637" s="1136" t="str">
        <f t="shared" si="82"/>
        <v>250/250/OFF</v>
      </c>
      <c r="AT637" s="1136" t="str">
        <f t="shared" si="83"/>
        <v>1-5-1S83°</v>
      </c>
      <c r="AV637" s="1136" t="str">
        <f t="shared" si="76"/>
        <v>110.7.2</v>
      </c>
      <c r="AW637" s="1438">
        <f t="shared" si="77"/>
        <v>44379</v>
      </c>
    </row>
    <row r="638" spans="1:49">
      <c r="A638" s="1135" t="s">
        <v>3643</v>
      </c>
      <c r="B638" s="1135" t="s">
        <v>884</v>
      </c>
      <c r="C638" s="1135">
        <v>550</v>
      </c>
      <c r="D638" s="1135">
        <v>1.75</v>
      </c>
      <c r="E638" s="1135" t="s">
        <v>15189</v>
      </c>
      <c r="F638" s="1135" t="s">
        <v>1078</v>
      </c>
      <c r="G638" s="1135" t="s">
        <v>1034</v>
      </c>
      <c r="H638" s="1135" t="s">
        <v>1103</v>
      </c>
      <c r="I638" s="1135" t="s">
        <v>639</v>
      </c>
      <c r="J638" s="1135">
        <v>0.8</v>
      </c>
      <c r="K638" s="1135" t="s">
        <v>3644</v>
      </c>
      <c r="L638" s="1135" t="s">
        <v>1857</v>
      </c>
      <c r="M638" s="1135">
        <v>78</v>
      </c>
      <c r="N638" s="1135" t="s">
        <v>1039</v>
      </c>
      <c r="O638" s="1135">
        <v>1.9500000000000002</v>
      </c>
      <c r="P638" s="1135">
        <v>1.56</v>
      </c>
      <c r="Q638" s="1135">
        <v>3</v>
      </c>
      <c r="R638" s="1135">
        <v>30</v>
      </c>
      <c r="T638" s="1135">
        <v>9.6</v>
      </c>
      <c r="U638" s="1135">
        <v>6.8</v>
      </c>
      <c r="V638" s="1135" t="s">
        <v>663</v>
      </c>
      <c r="W638" s="1135" t="s">
        <v>3645</v>
      </c>
      <c r="X638" s="1135" t="s">
        <v>3646</v>
      </c>
      <c r="Y638" s="1135">
        <v>1.4</v>
      </c>
      <c r="Z638" s="1135">
        <v>4</v>
      </c>
      <c r="AA638" s="1135" t="s">
        <v>3647</v>
      </c>
      <c r="AH638" s="1135" t="s">
        <v>843</v>
      </c>
      <c r="AM638" s="1136" t="s">
        <v>10412</v>
      </c>
      <c r="AN638" s="1136" t="s">
        <v>10413</v>
      </c>
      <c r="AO638" s="1136">
        <f t="shared" si="78"/>
        <v>550</v>
      </c>
      <c r="AP638" s="1136">
        <f t="shared" si="79"/>
        <v>1.75</v>
      </c>
      <c r="AQ638" s="1136" t="str">
        <f t="shared" si="80"/>
        <v>1-5-1S83°</v>
      </c>
      <c r="AR638" s="1136" t="str">
        <f t="shared" si="81"/>
        <v>30</v>
      </c>
      <c r="AS638" s="1136" t="str">
        <f t="shared" si="82"/>
        <v>195/195/OFF</v>
      </c>
      <c r="AT638" s="1136" t="str">
        <f t="shared" si="83"/>
        <v>1-5-1S83°</v>
      </c>
      <c r="AV638" s="1136" t="str">
        <f t="shared" si="76"/>
        <v>110.7.5</v>
      </c>
      <c r="AW638" s="1438">
        <f t="shared" si="77"/>
        <v>44382</v>
      </c>
    </row>
    <row r="639" spans="1:49">
      <c r="A639" s="1135" t="s">
        <v>3648</v>
      </c>
      <c r="B639" s="1135" t="s">
        <v>1985</v>
      </c>
      <c r="C639" s="1135">
        <v>600</v>
      </c>
      <c r="D639" s="1135">
        <v>1.67</v>
      </c>
      <c r="E639" s="1135" t="s">
        <v>15183</v>
      </c>
      <c r="F639" s="1135" t="s">
        <v>1078</v>
      </c>
      <c r="G639" s="1135" t="s">
        <v>1034</v>
      </c>
      <c r="H639" s="1135" t="s">
        <v>1320</v>
      </c>
      <c r="I639" s="1135" t="s">
        <v>126</v>
      </c>
      <c r="J639" s="1135">
        <v>0.7</v>
      </c>
      <c r="K639" s="1135" t="s">
        <v>3649</v>
      </c>
      <c r="L639" s="1135" t="s">
        <v>1987</v>
      </c>
      <c r="M639" s="1135">
        <v>74.599999999999994</v>
      </c>
      <c r="N639" s="1135" t="s">
        <v>1039</v>
      </c>
      <c r="O639" s="1135">
        <v>1.865</v>
      </c>
      <c r="P639" s="1135">
        <v>1.492</v>
      </c>
      <c r="Q639" s="1135">
        <v>3.5</v>
      </c>
      <c r="R639" s="1135">
        <v>29</v>
      </c>
      <c r="T639" s="1135">
        <v>12.5</v>
      </c>
      <c r="U639" s="1135">
        <v>5.0999999999999996</v>
      </c>
      <c r="V639" s="1135" t="s">
        <v>663</v>
      </c>
      <c r="W639" s="1135">
        <v>95</v>
      </c>
      <c r="X639" s="1135">
        <v>60</v>
      </c>
      <c r="Y639" s="1135">
        <v>1.8</v>
      </c>
      <c r="Z639" s="1135">
        <v>4.5</v>
      </c>
      <c r="AA639" s="1135" t="s">
        <v>3650</v>
      </c>
      <c r="AH639" s="1135" t="s">
        <v>1052</v>
      </c>
      <c r="AI639" s="1135">
        <v>93.78</v>
      </c>
      <c r="AJ639" s="1135">
        <v>-1.53</v>
      </c>
      <c r="AK639" s="1135">
        <v>4.28</v>
      </c>
      <c r="AM639" s="1136" t="s">
        <v>10414</v>
      </c>
      <c r="AN639" s="1136" t="s">
        <v>10415</v>
      </c>
      <c r="AO639" s="1136">
        <f t="shared" si="78"/>
        <v>600</v>
      </c>
      <c r="AP639" s="1136">
        <f t="shared" si="79"/>
        <v>1.67</v>
      </c>
      <c r="AQ639" s="1136" t="str">
        <f t="shared" si="80"/>
        <v>1-4-1S83°</v>
      </c>
      <c r="AR639" s="1136" t="str">
        <f t="shared" si="81"/>
        <v>30</v>
      </c>
      <c r="AS639" s="1136" t="str">
        <f t="shared" si="82"/>
        <v>230/230/OFF</v>
      </c>
      <c r="AT639" s="1136" t="str">
        <f t="shared" si="83"/>
        <v>1-4-1S83°</v>
      </c>
      <c r="AV639" s="1136" t="str">
        <f t="shared" si="76"/>
        <v>112.5.11</v>
      </c>
      <c r="AW639" s="1438">
        <f t="shared" si="77"/>
        <v>45057</v>
      </c>
    </row>
    <row r="640" spans="1:49">
      <c r="A640" s="1135" t="s">
        <v>3651</v>
      </c>
      <c r="B640" s="1135" t="s">
        <v>1909</v>
      </c>
      <c r="C640" s="1135">
        <v>650</v>
      </c>
      <c r="D640" s="1135">
        <v>1.7350000000000001</v>
      </c>
      <c r="E640" s="1135" t="s">
        <v>15192</v>
      </c>
      <c r="F640" s="1135" t="s">
        <v>1048</v>
      </c>
      <c r="G640" s="1135" t="s">
        <v>1861</v>
      </c>
      <c r="H640" s="1135" t="s">
        <v>1887</v>
      </c>
      <c r="I640" s="1135" t="s">
        <v>126</v>
      </c>
      <c r="J640" s="1135">
        <v>0.9</v>
      </c>
      <c r="K640" s="1135" t="s">
        <v>3615</v>
      </c>
      <c r="L640" s="1135" t="s">
        <v>1911</v>
      </c>
      <c r="M640" s="1135">
        <v>75.099999999999994</v>
      </c>
      <c r="N640" s="1135" t="s">
        <v>1039</v>
      </c>
      <c r="O640" s="1135">
        <v>1.8774999999999999</v>
      </c>
      <c r="P640" s="1135">
        <v>1.502</v>
      </c>
      <c r="Q640" s="1135">
        <v>4</v>
      </c>
      <c r="R640" s="1135">
        <v>19</v>
      </c>
      <c r="T640" s="1135">
        <v>21</v>
      </c>
      <c r="U640" s="1135">
        <v>3.5</v>
      </c>
      <c r="V640" s="1135" t="s">
        <v>663</v>
      </c>
      <c r="W640" s="1135">
        <v>110</v>
      </c>
      <c r="X640" s="1135" t="s">
        <v>2744</v>
      </c>
      <c r="Y640" s="1135">
        <v>1.6</v>
      </c>
      <c r="Z640" s="1135">
        <v>4</v>
      </c>
      <c r="AA640" s="1135" t="s">
        <v>3652</v>
      </c>
      <c r="AB640" s="1135" t="s">
        <v>1075</v>
      </c>
      <c r="AH640" s="1135" t="s">
        <v>472</v>
      </c>
      <c r="AI640" s="1135">
        <v>94.64</v>
      </c>
      <c r="AJ640" s="1135">
        <v>-0.37</v>
      </c>
      <c r="AK640" s="1135">
        <v>1.69</v>
      </c>
      <c r="AM640" s="1136" t="s">
        <v>10416</v>
      </c>
      <c r="AN640" s="1136" t="s">
        <v>10417</v>
      </c>
      <c r="AO640" s="1136">
        <f t="shared" si="78"/>
        <v>650</v>
      </c>
      <c r="AP640" s="1136">
        <f t="shared" si="79"/>
        <v>1.7350000000000001</v>
      </c>
      <c r="AQ640" s="1136" t="str">
        <f t="shared" si="80"/>
        <v>1-4-1S91°</v>
      </c>
      <c r="AR640" s="1136" t="str">
        <f t="shared" si="81"/>
        <v>31</v>
      </c>
      <c r="AS640" s="1136" t="str">
        <f t="shared" si="82"/>
        <v>270/270/OFF</v>
      </c>
      <c r="AT640" s="1136" t="str">
        <f t="shared" si="83"/>
        <v>1-4-1S91°</v>
      </c>
      <c r="AV640" s="1136" t="str">
        <f t="shared" si="76"/>
        <v>112.5.9</v>
      </c>
      <c r="AW640" s="1438">
        <f t="shared" si="77"/>
        <v>45055</v>
      </c>
    </row>
    <row r="641" spans="1:49">
      <c r="A641" s="1135" t="s">
        <v>3653</v>
      </c>
      <c r="B641" s="1135" t="s">
        <v>2301</v>
      </c>
      <c r="C641" s="1135">
        <v>650</v>
      </c>
      <c r="D641" s="1135">
        <v>1.7350000000000001</v>
      </c>
      <c r="E641" s="1135" t="s">
        <v>15192</v>
      </c>
      <c r="F641" s="1135" t="s">
        <v>1048</v>
      </c>
      <c r="G641" s="1135" t="s">
        <v>1861</v>
      </c>
      <c r="H641" s="1135" t="s">
        <v>1887</v>
      </c>
      <c r="I641" s="1135" t="s">
        <v>126</v>
      </c>
      <c r="J641" s="1135">
        <v>0.9</v>
      </c>
      <c r="K641" s="1135" t="s">
        <v>3615</v>
      </c>
      <c r="L641" s="1135" t="s">
        <v>1911</v>
      </c>
      <c r="M641" s="1135">
        <v>75.099999999999994</v>
      </c>
      <c r="N641" s="1135" t="s">
        <v>1039</v>
      </c>
      <c r="O641" s="1135">
        <v>1.8774999999999999</v>
      </c>
      <c r="P641" s="1135">
        <v>1.502</v>
      </c>
      <c r="Q641" s="1135">
        <v>4</v>
      </c>
      <c r="R641" s="1135">
        <v>19</v>
      </c>
      <c r="T641" s="1135">
        <v>21</v>
      </c>
      <c r="U641" s="1135">
        <v>3.5</v>
      </c>
      <c r="V641" s="1135" t="s">
        <v>663</v>
      </c>
      <c r="W641" s="1135">
        <v>110</v>
      </c>
      <c r="X641" s="1135" t="s">
        <v>2744</v>
      </c>
      <c r="Y641" s="1135">
        <v>1.6</v>
      </c>
      <c r="Z641" s="1135">
        <v>4</v>
      </c>
      <c r="AA641" s="1135" t="s">
        <v>3654</v>
      </c>
      <c r="AH641" s="1135" t="s">
        <v>1237</v>
      </c>
      <c r="AI641" s="1135">
        <v>95.07</v>
      </c>
      <c r="AJ641" s="1135">
        <v>-0.46</v>
      </c>
      <c r="AK641" s="1135">
        <v>1.67</v>
      </c>
      <c r="AM641" s="1136" t="s">
        <v>10418</v>
      </c>
      <c r="AN641" s="1136" t="s">
        <v>10419</v>
      </c>
      <c r="AO641" s="1136">
        <f t="shared" si="78"/>
        <v>650</v>
      </c>
      <c r="AP641" s="1136">
        <f t="shared" si="79"/>
        <v>1.7350000000000001</v>
      </c>
      <c r="AQ641" s="1136" t="str">
        <f t="shared" si="80"/>
        <v>1-4-1S91°</v>
      </c>
      <c r="AR641" s="1136" t="str">
        <f t="shared" si="81"/>
        <v>31</v>
      </c>
      <c r="AS641" s="1136" t="str">
        <f t="shared" si="82"/>
        <v>270/270/OFF</v>
      </c>
      <c r="AT641" s="1136" t="str">
        <f t="shared" si="83"/>
        <v>1-4-1S91°</v>
      </c>
      <c r="AV641" s="1136" t="str">
        <f t="shared" si="76"/>
        <v>112.5.10</v>
      </c>
      <c r="AW641" s="1438">
        <f t="shared" si="77"/>
        <v>45056</v>
      </c>
    </row>
    <row r="642" spans="1:49">
      <c r="A642" s="1135" t="s">
        <v>3655</v>
      </c>
      <c r="B642" s="1135" t="s">
        <v>1877</v>
      </c>
      <c r="C642" s="1135">
        <v>500</v>
      </c>
      <c r="D642" s="1135">
        <v>1.68</v>
      </c>
      <c r="E642" s="1135" t="s">
        <v>15183</v>
      </c>
      <c r="F642" s="1135" t="s">
        <v>1078</v>
      </c>
      <c r="G642" s="1135" t="s">
        <v>2686</v>
      </c>
      <c r="H642" s="1135" t="s">
        <v>1384</v>
      </c>
      <c r="I642" s="1135" t="s">
        <v>126</v>
      </c>
      <c r="J642" s="1135">
        <v>0.2</v>
      </c>
      <c r="K642" s="1135" t="s">
        <v>3656</v>
      </c>
      <c r="L642" s="1135" t="s">
        <v>1881</v>
      </c>
      <c r="M642" s="1135">
        <v>76.099999999999994</v>
      </c>
      <c r="N642" s="1135" t="s">
        <v>1039</v>
      </c>
      <c r="O642" s="1135">
        <v>1.9024999999999999</v>
      </c>
      <c r="P642" s="1135">
        <v>1.522</v>
      </c>
      <c r="Q642" s="1135">
        <v>4</v>
      </c>
      <c r="R642" s="1135">
        <v>19</v>
      </c>
      <c r="T642" s="1135">
        <v>13</v>
      </c>
      <c r="U642" s="1135">
        <v>4</v>
      </c>
      <c r="V642" s="1135" t="s">
        <v>663</v>
      </c>
      <c r="W642" s="1135" t="s">
        <v>2179</v>
      </c>
      <c r="X642" s="1135">
        <v>0</v>
      </c>
      <c r="Y642" s="1135">
        <v>2.5</v>
      </c>
      <c r="Z642" s="1135">
        <v>2</v>
      </c>
      <c r="AA642" s="1135" t="s">
        <v>3657</v>
      </c>
      <c r="AH642" s="1135" t="s">
        <v>474</v>
      </c>
      <c r="AI642" s="1135">
        <v>94.64</v>
      </c>
      <c r="AJ642" s="1135">
        <v>-0.41</v>
      </c>
      <c r="AK642" s="1135">
        <v>1.06</v>
      </c>
      <c r="AM642" s="1136" t="s">
        <v>10420</v>
      </c>
      <c r="AN642" s="1136" t="s">
        <v>10421</v>
      </c>
      <c r="AO642" s="1136">
        <f t="shared" si="78"/>
        <v>500</v>
      </c>
      <c r="AP642" s="1136">
        <f t="shared" si="79"/>
        <v>1.68</v>
      </c>
      <c r="AQ642" s="1136" t="str">
        <f t="shared" si="80"/>
        <v>1-4-1S83°</v>
      </c>
      <c r="AR642" s="1136" t="str">
        <f t="shared" si="81"/>
        <v>30</v>
      </c>
      <c r="AS642" s="1136" t="str">
        <f t="shared" si="82"/>
        <v>220/220/OFF</v>
      </c>
      <c r="AT642" s="1136" t="str">
        <f t="shared" si="83"/>
        <v>1-4-1S83°</v>
      </c>
      <c r="AV642" s="1136" t="str">
        <f t="shared" ref="AV642:AV705" si="84">AA642</f>
        <v>112.5.12</v>
      </c>
      <c r="AW642" s="1438">
        <f t="shared" si="77"/>
        <v>45058</v>
      </c>
    </row>
    <row r="643" spans="1:49">
      <c r="A643" s="1135" t="s">
        <v>3658</v>
      </c>
      <c r="B643" s="1135" t="s">
        <v>455</v>
      </c>
      <c r="C643" s="1135">
        <v>650</v>
      </c>
      <c r="D643" s="1135">
        <v>1.7</v>
      </c>
      <c r="E643" s="1135" t="s">
        <v>15182</v>
      </c>
      <c r="F643" s="1135" t="s">
        <v>663</v>
      </c>
      <c r="G643" s="1135" t="s">
        <v>1861</v>
      </c>
      <c r="H643" s="1135" t="s">
        <v>2453</v>
      </c>
      <c r="I643" s="1135" t="s">
        <v>126</v>
      </c>
      <c r="J643" s="1135">
        <v>0.9</v>
      </c>
      <c r="K643" s="1135" t="s">
        <v>3659</v>
      </c>
      <c r="L643" s="1135" t="s">
        <v>1870</v>
      </c>
      <c r="M643" s="1135">
        <v>74.8</v>
      </c>
      <c r="N643" s="1135" t="s">
        <v>1039</v>
      </c>
      <c r="O643" s="1135">
        <v>1.87</v>
      </c>
      <c r="P643" s="1135">
        <v>1.496</v>
      </c>
      <c r="Q643" s="1135">
        <v>4</v>
      </c>
      <c r="R643" s="1135">
        <v>23</v>
      </c>
      <c r="T643" s="1135">
        <v>18.600000000000001</v>
      </c>
      <c r="U643" s="1135">
        <v>3.5</v>
      </c>
      <c r="V643" s="1135" t="s">
        <v>663</v>
      </c>
      <c r="W643" s="1135">
        <v>105</v>
      </c>
      <c r="X643" s="1135" t="s">
        <v>1157</v>
      </c>
      <c r="Y643" s="1135">
        <v>2</v>
      </c>
      <c r="Z643" s="1135">
        <v>4.5</v>
      </c>
      <c r="AA643" s="1135" t="s">
        <v>1674</v>
      </c>
      <c r="AB643" s="1135" t="s">
        <v>1075</v>
      </c>
      <c r="AH643" s="1135" t="s">
        <v>1117</v>
      </c>
      <c r="AI643" s="1135">
        <v>89.83</v>
      </c>
      <c r="AJ643" s="1135">
        <v>-0.09</v>
      </c>
      <c r="AK643" s="1135">
        <v>-0.08</v>
      </c>
      <c r="AM643" s="1136" t="s">
        <v>10422</v>
      </c>
      <c r="AN643" s="1136" t="s">
        <v>10423</v>
      </c>
      <c r="AO643" s="1136">
        <f t="shared" si="78"/>
        <v>650</v>
      </c>
      <c r="AP643" s="1136">
        <f t="shared" si="79"/>
        <v>1.7</v>
      </c>
      <c r="AQ643" s="1136" t="str">
        <f t="shared" si="80"/>
        <v>1-4-1S85°</v>
      </c>
      <c r="AR643" s="1136" t="str">
        <f t="shared" si="81"/>
        <v>NA</v>
      </c>
      <c r="AS643" s="1136" t="str">
        <f t="shared" si="82"/>
        <v>174/OFF</v>
      </c>
      <c r="AT643" s="1136" t="str">
        <f t="shared" si="83"/>
        <v>1-4-1S85°</v>
      </c>
      <c r="AV643" s="1136" t="str">
        <f t="shared" si="84"/>
        <v>112.6.1</v>
      </c>
      <c r="AW643" s="1438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35" t="s">
        <v>3660</v>
      </c>
      <c r="B644" s="1135" t="s">
        <v>455</v>
      </c>
      <c r="C644" s="1135">
        <v>650</v>
      </c>
      <c r="D644" s="1135">
        <v>1.71</v>
      </c>
      <c r="E644" s="1135" t="s">
        <v>15183</v>
      </c>
      <c r="F644" s="1135" t="s">
        <v>1078</v>
      </c>
      <c r="G644" s="1135" t="s">
        <v>1861</v>
      </c>
      <c r="H644" s="1135" t="s">
        <v>1925</v>
      </c>
      <c r="I644" s="1135" t="s">
        <v>126</v>
      </c>
      <c r="J644" s="1135">
        <v>1.1000000000000001</v>
      </c>
      <c r="K644" s="1135" t="s">
        <v>3661</v>
      </c>
      <c r="L644" s="1135" t="s">
        <v>2198</v>
      </c>
      <c r="M644" s="1135">
        <v>77</v>
      </c>
      <c r="N644" s="1135" t="s">
        <v>1039</v>
      </c>
      <c r="O644" s="1135">
        <v>1.925</v>
      </c>
      <c r="P644" s="1135">
        <v>1.54</v>
      </c>
      <c r="Q644" s="1135">
        <v>4.2</v>
      </c>
      <c r="R644" s="1135">
        <v>24</v>
      </c>
      <c r="T644" s="1135">
        <v>9</v>
      </c>
      <c r="U644" s="1135">
        <v>2.2000000000000002</v>
      </c>
      <c r="V644" s="1135" t="s">
        <v>663</v>
      </c>
      <c r="W644" s="1135">
        <v>110</v>
      </c>
      <c r="X644" s="1135" t="s">
        <v>1224</v>
      </c>
      <c r="Y644" s="1135">
        <v>2.1</v>
      </c>
      <c r="Z644" s="1135">
        <v>2.5</v>
      </c>
      <c r="AA644" s="1135" t="s">
        <v>1674</v>
      </c>
      <c r="AB644" s="1135" t="s">
        <v>1075</v>
      </c>
      <c r="AH644" s="1135" t="s">
        <v>1280</v>
      </c>
      <c r="AI644" s="1135">
        <v>90.15</v>
      </c>
      <c r="AJ644" s="1135">
        <v>-1.23</v>
      </c>
      <c r="AK644" s="1135">
        <v>3.78</v>
      </c>
      <c r="AM644" s="1136" t="s">
        <v>10424</v>
      </c>
      <c r="AN644" s="1136" t="s">
        <v>10425</v>
      </c>
      <c r="AO644" s="1136">
        <f t="shared" si="78"/>
        <v>650</v>
      </c>
      <c r="AP644" s="1136">
        <f t="shared" si="79"/>
        <v>1.71</v>
      </c>
      <c r="AQ644" s="1136" t="str">
        <f t="shared" si="80"/>
        <v>1-4-1S83°</v>
      </c>
      <c r="AR644" s="1136" t="str">
        <f t="shared" si="81"/>
        <v>30</v>
      </c>
      <c r="AS644" s="1136" t="str">
        <f t="shared" si="82"/>
        <v>260/260/165</v>
      </c>
      <c r="AT644" s="1136" t="str">
        <f t="shared" si="83"/>
        <v>1-4-1S83°</v>
      </c>
      <c r="AV644" s="1136" t="str">
        <f t="shared" si="84"/>
        <v>112.6.1</v>
      </c>
      <c r="AW644" s="1438">
        <f t="shared" si="85"/>
        <v>45078</v>
      </c>
    </row>
    <row r="645" spans="1:49">
      <c r="A645" s="1135" t="s">
        <v>3662</v>
      </c>
      <c r="B645" s="1135" t="s">
        <v>3663</v>
      </c>
      <c r="C645" s="1135">
        <v>600</v>
      </c>
      <c r="D645" s="1135">
        <v>1.7</v>
      </c>
      <c r="E645" s="1135" t="s">
        <v>15182</v>
      </c>
      <c r="F645" s="1135" t="s">
        <v>663</v>
      </c>
      <c r="G645" s="1135" t="s">
        <v>1861</v>
      </c>
      <c r="H645" s="1135" t="s">
        <v>3664</v>
      </c>
      <c r="I645" s="1135" t="s">
        <v>126</v>
      </c>
      <c r="J645" s="1135">
        <v>0.8</v>
      </c>
      <c r="K645" s="1135" t="s">
        <v>3665</v>
      </c>
      <c r="L645" s="1135" t="s">
        <v>3666</v>
      </c>
      <c r="M645" s="1135">
        <v>78</v>
      </c>
      <c r="N645" s="1135" t="s">
        <v>1039</v>
      </c>
      <c r="O645" s="1135">
        <v>1.9500000000000002</v>
      </c>
      <c r="P645" s="1135">
        <v>1.56</v>
      </c>
      <c r="Q645" s="1135">
        <v>4</v>
      </c>
      <c r="R645" s="1135">
        <v>20</v>
      </c>
      <c r="T645" s="1135">
        <v>9</v>
      </c>
      <c r="U645" s="1135">
        <v>3</v>
      </c>
      <c r="V645" s="1135" t="s">
        <v>663</v>
      </c>
      <c r="W645" s="1135">
        <v>100</v>
      </c>
      <c r="X645" s="1135">
        <v>80</v>
      </c>
      <c r="Y645" s="1135">
        <v>1.2</v>
      </c>
      <c r="Z645" s="1135">
        <v>2.5</v>
      </c>
      <c r="AA645" s="1135" t="s">
        <v>1674</v>
      </c>
      <c r="AH645" s="1135" t="s">
        <v>887</v>
      </c>
      <c r="AI645" s="1135">
        <v>91.5</v>
      </c>
      <c r="AJ645" s="1135">
        <v>-0.79</v>
      </c>
      <c r="AK645" s="1135">
        <v>0.77</v>
      </c>
      <c r="AM645" s="1136" t="s">
        <v>10426</v>
      </c>
      <c r="AN645" s="1136" t="s">
        <v>10427</v>
      </c>
      <c r="AO645" s="1136">
        <f t="shared" si="78"/>
        <v>600</v>
      </c>
      <c r="AP645" s="1136">
        <f t="shared" si="79"/>
        <v>1.7</v>
      </c>
      <c r="AQ645" s="1136" t="str">
        <f t="shared" si="80"/>
        <v>1-4-1S85°</v>
      </c>
      <c r="AR645" s="1136" t="str">
        <f t="shared" si="81"/>
        <v>NA</v>
      </c>
      <c r="AS645" s="1136" t="str">
        <f t="shared" si="82"/>
        <v>165/150</v>
      </c>
      <c r="AT645" s="1136" t="str">
        <f t="shared" si="83"/>
        <v>1-4-1S85°</v>
      </c>
      <c r="AV645" s="1136" t="str">
        <f t="shared" si="84"/>
        <v>112.6.1</v>
      </c>
      <c r="AW645" s="1438">
        <f t="shared" si="85"/>
        <v>45078</v>
      </c>
    </row>
    <row r="646" spans="1:49">
      <c r="A646" s="1135" t="s">
        <v>3667</v>
      </c>
      <c r="B646" s="1135" t="s">
        <v>776</v>
      </c>
      <c r="C646" s="1135">
        <v>600</v>
      </c>
      <c r="D646" s="1135">
        <v>1.67</v>
      </c>
      <c r="E646" s="1135" t="s">
        <v>15184</v>
      </c>
      <c r="F646" s="1135" t="s">
        <v>663</v>
      </c>
      <c r="G646" s="1135" t="s">
        <v>1095</v>
      </c>
      <c r="H646" s="1135" t="s">
        <v>2286</v>
      </c>
      <c r="I646" s="1135" t="s">
        <v>126</v>
      </c>
      <c r="J646" s="1135">
        <v>1</v>
      </c>
      <c r="K646" s="1135" t="s">
        <v>3668</v>
      </c>
      <c r="L646" s="1135" t="s">
        <v>2027</v>
      </c>
      <c r="M646" s="1135">
        <v>74.5</v>
      </c>
      <c r="N646" s="1135" t="s">
        <v>1039</v>
      </c>
      <c r="O646" s="1135">
        <v>1.8625</v>
      </c>
      <c r="P646" s="1135">
        <v>1.49</v>
      </c>
      <c r="Q646" s="1135">
        <v>4</v>
      </c>
      <c r="R646" s="1135">
        <v>22.3</v>
      </c>
      <c r="T646" s="1135">
        <v>22</v>
      </c>
      <c r="U646" s="1135">
        <v>3.3</v>
      </c>
      <c r="V646" s="1135" t="s">
        <v>663</v>
      </c>
      <c r="W646" s="1135">
        <v>110</v>
      </c>
      <c r="X646" s="1135">
        <v>85</v>
      </c>
      <c r="Y646" s="1135">
        <v>2</v>
      </c>
      <c r="Z646" s="1135">
        <v>4.5</v>
      </c>
      <c r="AA646" s="1135" t="s">
        <v>1674</v>
      </c>
      <c r="AH646" s="1135" t="s">
        <v>842</v>
      </c>
      <c r="AI646" s="1135">
        <v>93.1</v>
      </c>
      <c r="AJ646" s="1135">
        <v>-0.3</v>
      </c>
      <c r="AK646" s="1135">
        <v>1.25</v>
      </c>
      <c r="AM646" s="1136" t="s">
        <v>10428</v>
      </c>
      <c r="AN646" s="1136" t="s">
        <v>10429</v>
      </c>
      <c r="AO646" s="1136">
        <f t="shared" si="78"/>
        <v>600</v>
      </c>
      <c r="AP646" s="1136">
        <f t="shared" si="79"/>
        <v>1.67</v>
      </c>
      <c r="AQ646" s="1136" t="str">
        <f t="shared" si="80"/>
        <v>1-5-1S85°</v>
      </c>
      <c r="AR646" s="1136" t="str">
        <f t="shared" si="81"/>
        <v>NA</v>
      </c>
      <c r="AS646" s="1136" t="str">
        <f t="shared" si="82"/>
        <v>180/OFF</v>
      </c>
      <c r="AT646" s="1136" t="str">
        <f t="shared" si="83"/>
        <v>1-5-1S85°</v>
      </c>
      <c r="AV646" s="1136" t="str">
        <f t="shared" si="84"/>
        <v>112.6.1</v>
      </c>
      <c r="AW646" s="1438">
        <f t="shared" si="85"/>
        <v>45078</v>
      </c>
    </row>
    <row r="647" spans="1:49">
      <c r="A647" s="1135" t="s">
        <v>3669</v>
      </c>
      <c r="B647" s="1135" t="s">
        <v>2041</v>
      </c>
      <c r="C647" s="1135">
        <v>600</v>
      </c>
      <c r="D647" s="1135">
        <v>1.74</v>
      </c>
      <c r="E647" s="1135" t="s">
        <v>15183</v>
      </c>
      <c r="F647" s="1135" t="s">
        <v>2328</v>
      </c>
      <c r="G647" s="1135" t="s">
        <v>1095</v>
      </c>
      <c r="H647" s="1135" t="s">
        <v>2329</v>
      </c>
      <c r="I647" s="1135" t="s">
        <v>639</v>
      </c>
      <c r="J647" s="1135">
        <v>0.7</v>
      </c>
      <c r="K647" s="1135" t="s">
        <v>3670</v>
      </c>
      <c r="L647" s="1135" t="s">
        <v>2044</v>
      </c>
      <c r="M647" s="1135">
        <v>77</v>
      </c>
      <c r="N647" s="1135" t="s">
        <v>1039</v>
      </c>
      <c r="O647" s="1135">
        <v>1.925</v>
      </c>
      <c r="P647" s="1135">
        <v>1.54</v>
      </c>
      <c r="Q647" s="1135">
        <v>3</v>
      </c>
      <c r="R647" s="1135">
        <v>24</v>
      </c>
      <c r="T647" s="1135">
        <v>29</v>
      </c>
      <c r="U647" s="1135">
        <v>2.9</v>
      </c>
      <c r="V647" s="1135" t="s">
        <v>663</v>
      </c>
      <c r="W647" s="1135">
        <v>30</v>
      </c>
      <c r="X647" s="1135">
        <v>10</v>
      </c>
      <c r="Y647" s="1135">
        <v>1.5</v>
      </c>
      <c r="Z647" s="1135">
        <v>5.5</v>
      </c>
      <c r="AA647" s="1135" t="s">
        <v>3671</v>
      </c>
      <c r="AH647" s="1135" t="s">
        <v>1576</v>
      </c>
      <c r="AI647" s="1135">
        <v>71.39</v>
      </c>
      <c r="AJ647" s="1135">
        <v>6.39</v>
      </c>
      <c r="AK647" s="1135">
        <v>1.43</v>
      </c>
      <c r="AM647" s="1136" t="s">
        <v>10430</v>
      </c>
      <c r="AN647" s="1136" t="s">
        <v>10431</v>
      </c>
      <c r="AO647" s="1136">
        <f t="shared" si="78"/>
        <v>600</v>
      </c>
      <c r="AP647" s="1136">
        <f t="shared" si="79"/>
        <v>1.74</v>
      </c>
      <c r="AQ647" s="1136" t="str">
        <f t="shared" si="80"/>
        <v>1-4-1S83°</v>
      </c>
      <c r="AR647" s="1136" t="str">
        <f t="shared" si="81"/>
        <v>33.5</v>
      </c>
      <c r="AS647" s="1136" t="str">
        <f t="shared" si="82"/>
        <v>290/290/130</v>
      </c>
      <c r="AT647" s="1136" t="str">
        <f t="shared" si="83"/>
        <v>1-4-1S83°</v>
      </c>
      <c r="AV647" s="1136" t="str">
        <f t="shared" si="84"/>
        <v>112.6.12</v>
      </c>
      <c r="AW647" s="1438">
        <f t="shared" si="85"/>
        <v>45089</v>
      </c>
    </row>
    <row r="648" spans="1:49">
      <c r="A648" s="1135" t="s">
        <v>3672</v>
      </c>
      <c r="B648" s="1135" t="s">
        <v>631</v>
      </c>
      <c r="C648" s="1135">
        <v>500</v>
      </c>
      <c r="D648" s="1135">
        <v>1.7</v>
      </c>
      <c r="E648" s="1135" t="s">
        <v>15185</v>
      </c>
      <c r="F648" s="1135" t="s">
        <v>1069</v>
      </c>
      <c r="G648" s="1135" t="s">
        <v>1034</v>
      </c>
      <c r="H648" s="1135" t="s">
        <v>1578</v>
      </c>
      <c r="I648" s="1135" t="s">
        <v>1206</v>
      </c>
      <c r="J648" s="1135">
        <v>1.1000000000000001</v>
      </c>
      <c r="K648" s="1135" t="s">
        <v>3673</v>
      </c>
      <c r="L648" s="1135" t="s">
        <v>2126</v>
      </c>
      <c r="M648" s="1135">
        <v>76.7</v>
      </c>
      <c r="N648" s="1135" t="s">
        <v>1039</v>
      </c>
      <c r="O648" s="1135">
        <v>1.9175000000000002</v>
      </c>
      <c r="P648" s="1135">
        <v>1.534</v>
      </c>
      <c r="Q648" s="1135">
        <v>4</v>
      </c>
      <c r="R648" s="1135">
        <v>23.5</v>
      </c>
      <c r="T648" s="1135">
        <v>20.7</v>
      </c>
      <c r="U648" s="1135">
        <v>4</v>
      </c>
      <c r="V648" s="1135" t="s">
        <v>663</v>
      </c>
      <c r="W648" s="1135">
        <v>120</v>
      </c>
      <c r="X648" s="1135">
        <v>80</v>
      </c>
      <c r="Y648" s="1135">
        <v>1</v>
      </c>
      <c r="Z648" s="1135">
        <v>5</v>
      </c>
      <c r="AA648" s="1135" t="s">
        <v>3674</v>
      </c>
      <c r="AH648" s="1135" t="s">
        <v>1511</v>
      </c>
      <c r="AI648" s="1135">
        <v>92.43</v>
      </c>
      <c r="AJ648" s="1135">
        <v>-0.28000000000000003</v>
      </c>
      <c r="AK648" s="1135">
        <v>1.59</v>
      </c>
      <c r="AM648" s="1136" t="s">
        <v>10432</v>
      </c>
      <c r="AN648" s="1136" t="s">
        <v>10433</v>
      </c>
      <c r="AO648" s="1136">
        <f t="shared" si="78"/>
        <v>500</v>
      </c>
      <c r="AP648" s="1136">
        <f t="shared" si="79"/>
        <v>1.7</v>
      </c>
      <c r="AQ648" s="1136" t="str">
        <f t="shared" si="80"/>
        <v>2-5-1S83°</v>
      </c>
      <c r="AR648" s="1136" t="str">
        <f t="shared" si="81"/>
        <v>31.5</v>
      </c>
      <c r="AS648" s="1136" t="str">
        <f t="shared" si="82"/>
        <v>165/OFF</v>
      </c>
      <c r="AT648" s="1136" t="str">
        <f t="shared" si="83"/>
        <v>2-5-1S83°</v>
      </c>
      <c r="AV648" s="1136" t="str">
        <f t="shared" si="84"/>
        <v>112.6.26</v>
      </c>
      <c r="AW648" s="1438">
        <f t="shared" si="85"/>
        <v>45103</v>
      </c>
    </row>
    <row r="649" spans="1:49">
      <c r="A649" s="1135" t="s">
        <v>3675</v>
      </c>
      <c r="B649" s="1135" t="s">
        <v>631</v>
      </c>
      <c r="C649" s="1135">
        <v>500</v>
      </c>
      <c r="D649" s="1135">
        <v>1.7070000000000001</v>
      </c>
      <c r="E649" s="1135" t="s">
        <v>15185</v>
      </c>
      <c r="F649" s="1135" t="s">
        <v>1078</v>
      </c>
      <c r="G649" s="1135" t="s">
        <v>1034</v>
      </c>
      <c r="H649" s="1135" t="s">
        <v>3394</v>
      </c>
      <c r="I649" s="1135" t="s">
        <v>639</v>
      </c>
      <c r="J649" s="1135">
        <v>1.2</v>
      </c>
      <c r="K649" s="1135" t="s">
        <v>3673</v>
      </c>
      <c r="L649" s="1135" t="s">
        <v>2126</v>
      </c>
      <c r="M649" s="1135">
        <v>77</v>
      </c>
      <c r="N649" s="1135" t="s">
        <v>1039</v>
      </c>
      <c r="O649" s="1135">
        <v>1.925</v>
      </c>
      <c r="P649" s="1135">
        <v>1.54</v>
      </c>
      <c r="Q649" s="1135">
        <v>4</v>
      </c>
      <c r="R649" s="1135">
        <v>22</v>
      </c>
      <c r="T649" s="1135">
        <v>9</v>
      </c>
      <c r="U649" s="1135">
        <v>3.5</v>
      </c>
      <c r="V649" s="1135" t="s">
        <v>663</v>
      </c>
      <c r="W649" s="1135">
        <v>140</v>
      </c>
      <c r="X649" s="1135">
        <v>80</v>
      </c>
      <c r="Y649" s="1135">
        <v>2.1</v>
      </c>
      <c r="Z649" s="1135">
        <v>2.5</v>
      </c>
      <c r="AA649" s="1135" t="s">
        <v>3676</v>
      </c>
      <c r="AH649" s="1135" t="s">
        <v>735</v>
      </c>
      <c r="AI649" s="1135">
        <v>91</v>
      </c>
      <c r="AJ649" s="1135">
        <v>-0.43</v>
      </c>
      <c r="AK649" s="1135">
        <v>1.99</v>
      </c>
      <c r="AM649" s="1136" t="s">
        <v>10434</v>
      </c>
      <c r="AN649" s="1136" t="s">
        <v>10435</v>
      </c>
      <c r="AO649" s="1136">
        <f t="shared" si="78"/>
        <v>500</v>
      </c>
      <c r="AP649" s="1136">
        <f t="shared" si="79"/>
        <v>1.7070000000000001</v>
      </c>
      <c r="AQ649" s="1136" t="str">
        <f t="shared" si="80"/>
        <v>2-5-1S83°</v>
      </c>
      <c r="AR649" s="1136" t="str">
        <f t="shared" si="81"/>
        <v>30</v>
      </c>
      <c r="AS649" s="1136" t="str">
        <f t="shared" si="82"/>
        <v>158/160</v>
      </c>
      <c r="AT649" s="1136" t="str">
        <f t="shared" si="83"/>
        <v>2-5-1S83°</v>
      </c>
      <c r="AV649" s="1136" t="str">
        <f t="shared" si="84"/>
        <v>112.6.5</v>
      </c>
      <c r="AW649" s="1438">
        <f t="shared" si="85"/>
        <v>45082</v>
      </c>
    </row>
    <row r="650" spans="1:49">
      <c r="A650" s="1135" t="s">
        <v>3677</v>
      </c>
      <c r="B650" s="1135" t="s">
        <v>2210</v>
      </c>
      <c r="C650" s="1135">
        <v>600</v>
      </c>
      <c r="D650" s="1135">
        <v>1.72</v>
      </c>
      <c r="E650" s="1135" t="s">
        <v>15185</v>
      </c>
      <c r="F650" s="1135" t="s">
        <v>1078</v>
      </c>
      <c r="G650" s="1135" t="s">
        <v>1861</v>
      </c>
      <c r="H650" s="1135" t="s">
        <v>2046</v>
      </c>
      <c r="I650" s="1135" t="s">
        <v>1261</v>
      </c>
      <c r="J650" s="1135">
        <v>1</v>
      </c>
      <c r="K650" s="1135" t="s">
        <v>3678</v>
      </c>
      <c r="L650" s="1135" t="s">
        <v>2198</v>
      </c>
      <c r="M650" s="1135">
        <v>74.8</v>
      </c>
      <c r="N650" s="1135" t="s">
        <v>1039</v>
      </c>
      <c r="O650" s="1135">
        <v>1.87</v>
      </c>
      <c r="P650" s="1135">
        <v>1.496</v>
      </c>
      <c r="Q650" s="1135">
        <v>4</v>
      </c>
      <c r="R650" s="1135">
        <v>20</v>
      </c>
      <c r="T650" s="1135">
        <v>18.600000000000001</v>
      </c>
      <c r="U650" s="1135">
        <v>3.5</v>
      </c>
      <c r="V650" s="1135" t="s">
        <v>663</v>
      </c>
      <c r="W650" s="1135">
        <v>105</v>
      </c>
      <c r="X650" s="1135">
        <v>80</v>
      </c>
      <c r="Y650" s="1135">
        <v>2</v>
      </c>
      <c r="Z650" s="1135">
        <v>4.5</v>
      </c>
      <c r="AA650" s="1135" t="s">
        <v>3679</v>
      </c>
      <c r="AH650" s="1135" t="s">
        <v>661</v>
      </c>
      <c r="AI650" s="1135">
        <v>93.6</v>
      </c>
      <c r="AJ650" s="1135">
        <v>-0.56000000000000005</v>
      </c>
      <c r="AK650" s="1135">
        <v>3.53</v>
      </c>
      <c r="AM650" s="1136" t="s">
        <v>10436</v>
      </c>
      <c r="AN650" s="1136" t="s">
        <v>10437</v>
      </c>
      <c r="AO650" s="1136">
        <f t="shared" si="78"/>
        <v>600</v>
      </c>
      <c r="AP650" s="1136">
        <f t="shared" si="79"/>
        <v>1.72</v>
      </c>
      <c r="AQ650" s="1136" t="str">
        <f t="shared" si="80"/>
        <v>2-5-1S83°</v>
      </c>
      <c r="AR650" s="1136" t="str">
        <f t="shared" si="81"/>
        <v>30</v>
      </c>
      <c r="AS650" s="1136" t="str">
        <f t="shared" si="82"/>
        <v>166/OFF</v>
      </c>
      <c r="AT650" s="1136" t="str">
        <f t="shared" si="83"/>
        <v>2-5-1S83°</v>
      </c>
      <c r="AV650" s="1136" t="str">
        <f t="shared" si="84"/>
        <v>112.6.6</v>
      </c>
      <c r="AW650" s="1438">
        <f t="shared" si="85"/>
        <v>45083</v>
      </c>
    </row>
    <row r="651" spans="1:49">
      <c r="A651" s="1135" t="s">
        <v>3680</v>
      </c>
      <c r="B651" s="1135" t="s">
        <v>1936</v>
      </c>
      <c r="C651" s="1135">
        <v>500</v>
      </c>
      <c r="D651" s="1135">
        <v>1.7</v>
      </c>
      <c r="E651" s="1135" t="s">
        <v>15189</v>
      </c>
      <c r="F651" s="1135" t="s">
        <v>1078</v>
      </c>
      <c r="G651" s="1135" t="s">
        <v>1110</v>
      </c>
      <c r="H651" s="1135" t="s">
        <v>1384</v>
      </c>
      <c r="I651" s="1135" t="s">
        <v>126</v>
      </c>
      <c r="J651" s="1135">
        <v>0.8</v>
      </c>
      <c r="K651" s="1135" t="s">
        <v>3681</v>
      </c>
      <c r="L651" s="1135" t="s">
        <v>1938</v>
      </c>
      <c r="M651" s="1135">
        <v>77.099999999999994</v>
      </c>
      <c r="N651" s="1135" t="s">
        <v>1039</v>
      </c>
      <c r="O651" s="1135">
        <v>1.9275</v>
      </c>
      <c r="P651" s="1135">
        <v>1.5419999999999998</v>
      </c>
      <c r="Q651" s="1135">
        <v>4</v>
      </c>
      <c r="R651" s="1135">
        <v>23</v>
      </c>
      <c r="T651" s="1135">
        <v>18</v>
      </c>
      <c r="U651" s="1135">
        <v>4</v>
      </c>
      <c r="V651" s="1135" t="s">
        <v>663</v>
      </c>
      <c r="W651" s="1135">
        <v>110</v>
      </c>
      <c r="X651" s="1135">
        <v>70</v>
      </c>
      <c r="Y651" s="1135">
        <v>1.8</v>
      </c>
      <c r="Z651" s="1135">
        <v>4.5</v>
      </c>
      <c r="AA651" s="1135" t="s">
        <v>3682</v>
      </c>
      <c r="AH651" s="1135" t="s">
        <v>662</v>
      </c>
      <c r="AI651" s="1135">
        <v>94.24</v>
      </c>
      <c r="AJ651" s="1135">
        <v>-0.25</v>
      </c>
      <c r="AK651" s="1135">
        <v>0.84</v>
      </c>
      <c r="AM651" s="1136" t="s">
        <v>10438</v>
      </c>
      <c r="AN651" s="1136" t="s">
        <v>10439</v>
      </c>
      <c r="AO651" s="1136">
        <f t="shared" ref="AO651:AO714" si="86">C651</f>
        <v>500</v>
      </c>
      <c r="AP651" s="1136">
        <f t="shared" ref="AP651:AP714" si="87">D651</f>
        <v>1.7</v>
      </c>
      <c r="AQ651" s="1136" t="str">
        <f t="shared" ref="AQ651:AQ714" si="88">E651</f>
        <v>1-5-1S83°</v>
      </c>
      <c r="AR651" s="1136" t="str">
        <f t="shared" ref="AR651:AR714" si="89">F651</f>
        <v>30</v>
      </c>
      <c r="AS651" s="1136" t="str">
        <f t="shared" ref="AS651:AS714" si="90">H651</f>
        <v>220/220/OFF</v>
      </c>
      <c r="AT651" s="1136" t="str">
        <f t="shared" ref="AT651:AT714" si="91">E651</f>
        <v>1-5-1S83°</v>
      </c>
      <c r="AV651" s="1136" t="str">
        <f t="shared" si="84"/>
        <v>112.6.7</v>
      </c>
      <c r="AW651" s="1438">
        <f t="shared" si="85"/>
        <v>45084</v>
      </c>
    </row>
    <row r="652" spans="1:49">
      <c r="A652" s="1135" t="s">
        <v>3683</v>
      </c>
      <c r="B652" s="1135" t="s">
        <v>1952</v>
      </c>
      <c r="C652" s="1135">
        <v>620</v>
      </c>
      <c r="D652" s="1135">
        <v>1.69</v>
      </c>
      <c r="E652" s="1135" t="s">
        <v>15183</v>
      </c>
      <c r="F652" s="1135" t="s">
        <v>1069</v>
      </c>
      <c r="G652" s="1135" t="s">
        <v>1961</v>
      </c>
      <c r="H652" s="1135" t="s">
        <v>1320</v>
      </c>
      <c r="I652" s="1135" t="s">
        <v>126</v>
      </c>
      <c r="J652" s="1135">
        <v>0.8</v>
      </c>
      <c r="K652" s="1135" t="s">
        <v>3684</v>
      </c>
      <c r="L652" s="1135" t="s">
        <v>1954</v>
      </c>
      <c r="M652" s="1135">
        <v>74</v>
      </c>
      <c r="N652" s="1135" t="s">
        <v>1039</v>
      </c>
      <c r="O652" s="1135">
        <v>1.85</v>
      </c>
      <c r="P652" s="1135">
        <v>1.48</v>
      </c>
      <c r="Q652" s="1135">
        <v>3</v>
      </c>
      <c r="R652" s="1135">
        <v>26</v>
      </c>
      <c r="T652" s="1135">
        <v>13.8</v>
      </c>
      <c r="U652" s="1135">
        <v>5.0999999999999996</v>
      </c>
      <c r="V652" s="1135" t="s">
        <v>663</v>
      </c>
      <c r="W652" s="1135">
        <v>100</v>
      </c>
      <c r="X652" s="1135">
        <v>60</v>
      </c>
      <c r="Y652" s="1135">
        <v>1.8</v>
      </c>
      <c r="Z652" s="1135">
        <v>4</v>
      </c>
      <c r="AA652" s="1135" t="s">
        <v>3685</v>
      </c>
      <c r="AB652" s="1135" t="s">
        <v>3686</v>
      </c>
      <c r="AH652" s="1135" t="s">
        <v>1060</v>
      </c>
      <c r="AI652" s="1135">
        <v>93.65</v>
      </c>
      <c r="AJ652" s="1135">
        <v>-1.36</v>
      </c>
      <c r="AK652" s="1135">
        <v>3.47</v>
      </c>
      <c r="AM652" s="1136" t="s">
        <v>10440</v>
      </c>
      <c r="AN652" s="1136" t="s">
        <v>10441</v>
      </c>
      <c r="AO652" s="1136">
        <f t="shared" si="86"/>
        <v>620</v>
      </c>
      <c r="AP652" s="1136">
        <f t="shared" si="87"/>
        <v>1.69</v>
      </c>
      <c r="AQ652" s="1136" t="str">
        <f t="shared" si="88"/>
        <v>1-4-1S83°</v>
      </c>
      <c r="AR652" s="1136" t="str">
        <f t="shared" si="89"/>
        <v>31.5</v>
      </c>
      <c r="AS652" s="1136" t="str">
        <f t="shared" si="90"/>
        <v>230/230/OFF</v>
      </c>
      <c r="AT652" s="1136" t="str">
        <f t="shared" si="91"/>
        <v>1-4-1S83°</v>
      </c>
      <c r="AV652" s="1136" t="str">
        <f t="shared" si="84"/>
        <v>112.6.9</v>
      </c>
      <c r="AW652" s="1438">
        <f t="shared" si="85"/>
        <v>45086</v>
      </c>
    </row>
    <row r="653" spans="1:49">
      <c r="A653" s="1135" t="s">
        <v>3687</v>
      </c>
      <c r="B653" s="1135" t="s">
        <v>455</v>
      </c>
      <c r="C653" s="1135" t="s">
        <v>3688</v>
      </c>
      <c r="D653" s="1135">
        <v>1.7</v>
      </c>
      <c r="E653" s="1135" t="s">
        <v>15182</v>
      </c>
      <c r="F653" s="1135" t="s">
        <v>663</v>
      </c>
      <c r="G653" s="1135" t="s">
        <v>1861</v>
      </c>
      <c r="H653" s="1135" t="s">
        <v>1765</v>
      </c>
      <c r="I653" s="1135" t="s">
        <v>126</v>
      </c>
      <c r="J653" s="1135">
        <v>0.9</v>
      </c>
      <c r="K653" s="1135" t="s">
        <v>3689</v>
      </c>
      <c r="L653" s="1135" t="s">
        <v>1870</v>
      </c>
      <c r="M653" s="1135">
        <v>74.8</v>
      </c>
      <c r="N653" s="1135" t="s">
        <v>1039</v>
      </c>
      <c r="O653" s="1135">
        <v>1.87</v>
      </c>
      <c r="P653" s="1135">
        <v>1.496</v>
      </c>
      <c r="Q653" s="1135">
        <v>4</v>
      </c>
      <c r="R653" s="1135">
        <v>23</v>
      </c>
      <c r="T653" s="1135">
        <v>18.600000000000001</v>
      </c>
      <c r="U653" s="1135">
        <v>3.5</v>
      </c>
      <c r="V653" s="1135" t="s">
        <v>663</v>
      </c>
      <c r="W653" s="1135">
        <v>105</v>
      </c>
      <c r="X653" s="1135">
        <v>80</v>
      </c>
      <c r="Y653" s="1135">
        <v>2</v>
      </c>
      <c r="Z653" s="1135">
        <v>4.5</v>
      </c>
      <c r="AA653" s="1135" t="s">
        <v>3685</v>
      </c>
      <c r="AB653" s="1135" t="s">
        <v>3690</v>
      </c>
      <c r="AH653" s="1135" t="s">
        <v>749</v>
      </c>
      <c r="AI653" s="1135">
        <v>94.84</v>
      </c>
      <c r="AJ653" s="1135">
        <v>-0.05</v>
      </c>
      <c r="AK653" s="1135">
        <v>0.49</v>
      </c>
      <c r="AM653" s="1136" t="s">
        <v>10442</v>
      </c>
      <c r="AN653" s="1136" t="s">
        <v>10443</v>
      </c>
      <c r="AO653" s="1136" t="str">
        <f t="shared" si="86"/>
        <v>650↓600-6/14</v>
      </c>
      <c r="AP653" s="1136">
        <f t="shared" si="87"/>
        <v>1.7</v>
      </c>
      <c r="AQ653" s="1136" t="str">
        <f t="shared" si="88"/>
        <v>1-4-1S85°</v>
      </c>
      <c r="AR653" s="1136" t="str">
        <f t="shared" si="89"/>
        <v>NA</v>
      </c>
      <c r="AS653" s="1136" t="str">
        <f t="shared" si="90"/>
        <v>172/OFF</v>
      </c>
      <c r="AT653" s="1136" t="str">
        <f t="shared" si="91"/>
        <v>1-4-1S85°</v>
      </c>
      <c r="AV653" s="1136" t="str">
        <f t="shared" si="84"/>
        <v>112.6.9</v>
      </c>
      <c r="AW653" s="1438">
        <f t="shared" si="85"/>
        <v>45086</v>
      </c>
    </row>
    <row r="654" spans="1:49">
      <c r="A654" s="1135" t="s">
        <v>3691</v>
      </c>
      <c r="B654" s="1135" t="s">
        <v>2196</v>
      </c>
      <c r="C654" s="1135">
        <v>600</v>
      </c>
      <c r="D654" s="1135">
        <v>1.71</v>
      </c>
      <c r="E654" s="1135" t="s">
        <v>15185</v>
      </c>
      <c r="F654" s="1135" t="s">
        <v>1078</v>
      </c>
      <c r="G654" s="1135" t="s">
        <v>1861</v>
      </c>
      <c r="H654" s="1135" t="s">
        <v>1578</v>
      </c>
      <c r="I654" s="1135" t="s">
        <v>1261</v>
      </c>
      <c r="J654" s="1135">
        <v>1</v>
      </c>
      <c r="K654" s="1135" t="s">
        <v>3531</v>
      </c>
      <c r="L654" s="1135" t="s">
        <v>2198</v>
      </c>
      <c r="M654" s="1135">
        <v>75</v>
      </c>
      <c r="N654" s="1135" t="s">
        <v>1039</v>
      </c>
      <c r="O654" s="1135">
        <v>1.875</v>
      </c>
      <c r="P654" s="1135">
        <v>1.5</v>
      </c>
      <c r="Q654" s="1135">
        <v>4</v>
      </c>
      <c r="R654" s="1135">
        <v>23.3</v>
      </c>
      <c r="T654" s="1135">
        <v>20.5</v>
      </c>
      <c r="U654" s="1135">
        <v>3.7</v>
      </c>
      <c r="V654" s="1135" t="s">
        <v>663</v>
      </c>
      <c r="W654" s="1135">
        <v>105</v>
      </c>
      <c r="X654" s="1135">
        <v>85</v>
      </c>
      <c r="Y654" s="1135">
        <v>1.9</v>
      </c>
      <c r="Z654" s="1135">
        <v>4.5</v>
      </c>
      <c r="AA654" s="1135" t="s">
        <v>3692</v>
      </c>
      <c r="AH654" s="1135" t="s">
        <v>1147</v>
      </c>
      <c r="AI654" s="1135">
        <v>93.66</v>
      </c>
      <c r="AJ654" s="1135">
        <v>-0.08</v>
      </c>
      <c r="AK654" s="1135">
        <v>3.51</v>
      </c>
      <c r="AM654" s="1136" t="s">
        <v>10444</v>
      </c>
      <c r="AN654" s="1136" t="s">
        <v>10445</v>
      </c>
      <c r="AO654" s="1136">
        <f t="shared" si="86"/>
        <v>600</v>
      </c>
      <c r="AP654" s="1136">
        <f t="shared" si="87"/>
        <v>1.71</v>
      </c>
      <c r="AQ654" s="1136" t="str">
        <f t="shared" si="88"/>
        <v>2-5-1S83°</v>
      </c>
      <c r="AR654" s="1136" t="str">
        <f t="shared" si="89"/>
        <v>30</v>
      </c>
      <c r="AS654" s="1136" t="str">
        <f t="shared" si="90"/>
        <v>165/OFF</v>
      </c>
      <c r="AT654" s="1136" t="str">
        <f t="shared" si="91"/>
        <v>2-5-1S83°</v>
      </c>
      <c r="AV654" s="1136" t="str">
        <f t="shared" si="84"/>
        <v>112.6.14</v>
      </c>
      <c r="AW654" s="1438">
        <f t="shared" si="85"/>
        <v>45091</v>
      </c>
    </row>
    <row r="655" spans="1:49">
      <c r="A655" s="1135" t="s">
        <v>3693</v>
      </c>
      <c r="B655" s="1135" t="s">
        <v>455</v>
      </c>
      <c r="C655" s="1135">
        <v>650</v>
      </c>
      <c r="D655" s="1135">
        <v>1.71</v>
      </c>
      <c r="E655" s="1135" t="s">
        <v>15183</v>
      </c>
      <c r="F655" s="1135" t="s">
        <v>1078</v>
      </c>
      <c r="G655" s="1135" t="s">
        <v>1861</v>
      </c>
      <c r="H655" s="1135" t="s">
        <v>1925</v>
      </c>
      <c r="I655" s="1135" t="s">
        <v>126</v>
      </c>
      <c r="J655" s="1135">
        <v>1.1000000000000001</v>
      </c>
      <c r="K655" s="1135" t="s">
        <v>3694</v>
      </c>
      <c r="L655" s="1135" t="s">
        <v>1870</v>
      </c>
      <c r="M655" s="1135">
        <v>77</v>
      </c>
      <c r="N655" s="1135" t="s">
        <v>1039</v>
      </c>
      <c r="O655" s="1135">
        <v>1.925</v>
      </c>
      <c r="P655" s="1135">
        <v>1.54</v>
      </c>
      <c r="Q655" s="1135">
        <v>4.2</v>
      </c>
      <c r="R655" s="1135">
        <v>24</v>
      </c>
      <c r="T655" s="1135">
        <v>9</v>
      </c>
      <c r="U655" s="1135">
        <v>2.2000000000000002</v>
      </c>
      <c r="V655" s="1135" t="s">
        <v>663</v>
      </c>
      <c r="W655" s="1135">
        <v>110</v>
      </c>
      <c r="X655" s="1135" t="s">
        <v>1224</v>
      </c>
      <c r="Y655" s="1135">
        <v>2.1</v>
      </c>
      <c r="Z655" s="1135">
        <v>2.5</v>
      </c>
      <c r="AA655" s="1135" t="s">
        <v>1685</v>
      </c>
      <c r="AB655" s="1135" t="s">
        <v>1075</v>
      </c>
      <c r="AH655" s="1135" t="s">
        <v>3695</v>
      </c>
      <c r="AI655" s="1135">
        <v>92.26</v>
      </c>
      <c r="AJ655" s="1135">
        <v>-0.18</v>
      </c>
      <c r="AK655" s="1135">
        <v>0.35</v>
      </c>
      <c r="AM655" s="1136" t="s">
        <v>10446</v>
      </c>
      <c r="AN655" s="1136" t="s">
        <v>10447</v>
      </c>
      <c r="AO655" s="1136">
        <f t="shared" si="86"/>
        <v>650</v>
      </c>
      <c r="AP655" s="1136">
        <f t="shared" si="87"/>
        <v>1.71</v>
      </c>
      <c r="AQ655" s="1136" t="str">
        <f t="shared" si="88"/>
        <v>1-4-1S83°</v>
      </c>
      <c r="AR655" s="1136" t="str">
        <f t="shared" si="89"/>
        <v>30</v>
      </c>
      <c r="AS655" s="1136" t="str">
        <f t="shared" si="90"/>
        <v>260/260/165</v>
      </c>
      <c r="AT655" s="1136" t="str">
        <f t="shared" si="91"/>
        <v>1-4-1S83°</v>
      </c>
      <c r="AV655" s="1136" t="str">
        <f t="shared" si="84"/>
        <v>112.6.16</v>
      </c>
      <c r="AW655" s="1438">
        <f t="shared" si="85"/>
        <v>45093</v>
      </c>
    </row>
    <row r="656" spans="1:49">
      <c r="A656" s="1135" t="s">
        <v>3696</v>
      </c>
      <c r="B656" s="1135" t="s">
        <v>425</v>
      </c>
      <c r="C656" s="1135">
        <v>600</v>
      </c>
      <c r="D656" s="1135">
        <v>1.76</v>
      </c>
      <c r="E656" s="1135" t="s">
        <v>15185</v>
      </c>
      <c r="F656" s="1135" t="s">
        <v>1078</v>
      </c>
      <c r="G656" s="1135" t="s">
        <v>1861</v>
      </c>
      <c r="H656" s="1135" t="s">
        <v>2420</v>
      </c>
      <c r="I656" s="1135" t="s">
        <v>1206</v>
      </c>
      <c r="J656" s="1135">
        <v>1.5</v>
      </c>
      <c r="K656" s="1135" t="s">
        <v>3582</v>
      </c>
      <c r="L656" s="1135" t="s">
        <v>2032</v>
      </c>
      <c r="M656" s="1135">
        <v>74.599999999999994</v>
      </c>
      <c r="N656" s="1135" t="s">
        <v>1039</v>
      </c>
      <c r="O656" s="1135">
        <v>1.865</v>
      </c>
      <c r="P656" s="1135">
        <v>1.492</v>
      </c>
      <c r="Q656" s="1135">
        <v>4</v>
      </c>
      <c r="R656" s="1135">
        <v>22</v>
      </c>
      <c r="T656" s="1135">
        <v>32</v>
      </c>
      <c r="U656" s="1135">
        <v>3.4</v>
      </c>
      <c r="V656" s="1135" t="s">
        <v>663</v>
      </c>
      <c r="W656" s="1135">
        <v>110</v>
      </c>
      <c r="X656" s="1135">
        <v>60</v>
      </c>
      <c r="Y656" s="1135">
        <v>2</v>
      </c>
      <c r="Z656" s="1135">
        <v>6</v>
      </c>
      <c r="AA656" s="1135" t="s">
        <v>3674</v>
      </c>
      <c r="AH656" s="1135" t="s">
        <v>876</v>
      </c>
      <c r="AI656" s="1135">
        <v>91.68</v>
      </c>
      <c r="AJ656" s="1135">
        <v>-0.11</v>
      </c>
      <c r="AK656" s="1135">
        <v>0.18</v>
      </c>
      <c r="AM656" s="1136" t="s">
        <v>10448</v>
      </c>
      <c r="AN656" s="1136" t="s">
        <v>10449</v>
      </c>
      <c r="AO656" s="1136">
        <f t="shared" si="86"/>
        <v>600</v>
      </c>
      <c r="AP656" s="1136">
        <f t="shared" si="87"/>
        <v>1.76</v>
      </c>
      <c r="AQ656" s="1136" t="str">
        <f t="shared" si="88"/>
        <v>2-5-1S83°</v>
      </c>
      <c r="AR656" s="1136" t="str">
        <f t="shared" si="89"/>
        <v>30</v>
      </c>
      <c r="AS656" s="1136" t="str">
        <f t="shared" si="90"/>
        <v>173/OFF</v>
      </c>
      <c r="AT656" s="1136" t="str">
        <f t="shared" si="91"/>
        <v>2-5-1S83°</v>
      </c>
      <c r="AV656" s="1136" t="str">
        <f t="shared" si="84"/>
        <v>112.6.26</v>
      </c>
      <c r="AW656" s="1438">
        <f t="shared" si="85"/>
        <v>45103</v>
      </c>
    </row>
    <row r="657" spans="1:49">
      <c r="A657" s="1135" t="s">
        <v>3697</v>
      </c>
      <c r="B657" s="1135" t="s">
        <v>1909</v>
      </c>
      <c r="C657" s="1135">
        <v>650</v>
      </c>
      <c r="D657" s="1135">
        <v>1.7350000000000001</v>
      </c>
      <c r="E657" s="1135" t="s">
        <v>15192</v>
      </c>
      <c r="F657" s="1135" t="s">
        <v>1048</v>
      </c>
      <c r="G657" s="1135" t="s">
        <v>1861</v>
      </c>
      <c r="H657" s="1135" t="s">
        <v>1887</v>
      </c>
      <c r="I657" s="1135" t="s">
        <v>126</v>
      </c>
      <c r="J657" s="1135">
        <v>0.9</v>
      </c>
      <c r="K657" s="1135" t="s">
        <v>3698</v>
      </c>
      <c r="L657" s="1135" t="s">
        <v>1911</v>
      </c>
      <c r="M657" s="1135">
        <v>75.099999999999994</v>
      </c>
      <c r="N657" s="1135" t="s">
        <v>1039</v>
      </c>
      <c r="O657" s="1135">
        <v>1.8774999999999999</v>
      </c>
      <c r="P657" s="1135">
        <v>1.502</v>
      </c>
      <c r="Q657" s="1135">
        <v>4</v>
      </c>
      <c r="R657" s="1135">
        <v>19</v>
      </c>
      <c r="T657" s="1135">
        <v>21</v>
      </c>
      <c r="U657" s="1135">
        <v>3.5</v>
      </c>
      <c r="V657" s="1135" t="s">
        <v>663</v>
      </c>
      <c r="W657" s="1135">
        <v>110</v>
      </c>
      <c r="X657" s="1135" t="s">
        <v>2744</v>
      </c>
      <c r="Y657" s="1135">
        <v>1.6</v>
      </c>
      <c r="Z657" s="1135">
        <v>4</v>
      </c>
      <c r="AA657" s="1135" t="s">
        <v>3699</v>
      </c>
      <c r="AB657" s="1135" t="s">
        <v>1075</v>
      </c>
      <c r="AH657" s="1135" t="s">
        <v>1237</v>
      </c>
      <c r="AI657" s="1135">
        <v>95.09</v>
      </c>
      <c r="AJ657" s="1135">
        <v>-0.51</v>
      </c>
      <c r="AK657" s="1135">
        <v>2.09</v>
      </c>
      <c r="AM657" s="1136" t="s">
        <v>10450</v>
      </c>
      <c r="AN657" s="1136" t="s">
        <v>10451</v>
      </c>
      <c r="AO657" s="1136">
        <f t="shared" si="86"/>
        <v>650</v>
      </c>
      <c r="AP657" s="1136">
        <f t="shared" si="87"/>
        <v>1.7350000000000001</v>
      </c>
      <c r="AQ657" s="1136" t="str">
        <f t="shared" si="88"/>
        <v>1-4-1S91°</v>
      </c>
      <c r="AR657" s="1136" t="str">
        <f t="shared" si="89"/>
        <v>31</v>
      </c>
      <c r="AS657" s="1136" t="str">
        <f t="shared" si="90"/>
        <v>270/270/OFF</v>
      </c>
      <c r="AT657" s="1136" t="str">
        <f t="shared" si="91"/>
        <v>1-4-1S91°</v>
      </c>
      <c r="AV657" s="1136" t="str">
        <f t="shared" si="84"/>
        <v>112.6.19</v>
      </c>
      <c r="AW657" s="1438">
        <f t="shared" si="85"/>
        <v>45096</v>
      </c>
    </row>
    <row r="658" spans="1:49">
      <c r="A658" s="1135" t="s">
        <v>3700</v>
      </c>
      <c r="B658" s="1135" t="s">
        <v>455</v>
      </c>
      <c r="C658" s="1135">
        <v>600</v>
      </c>
      <c r="D658" s="1135">
        <v>1.71</v>
      </c>
      <c r="E658" s="1135" t="s">
        <v>15183</v>
      </c>
      <c r="F658" s="1135" t="s">
        <v>1867</v>
      </c>
      <c r="G658" s="1135" t="s">
        <v>1861</v>
      </c>
      <c r="H658" s="1135" t="s">
        <v>1123</v>
      </c>
      <c r="I658" s="1135" t="s">
        <v>126</v>
      </c>
      <c r="J658" s="1135">
        <v>0.8</v>
      </c>
      <c r="K658" s="1135" t="s">
        <v>3595</v>
      </c>
      <c r="L658" s="1135" t="s">
        <v>1870</v>
      </c>
      <c r="M658" s="1135">
        <v>74.8</v>
      </c>
      <c r="N658" s="1135" t="s">
        <v>1039</v>
      </c>
      <c r="O658" s="1135">
        <v>1.87</v>
      </c>
      <c r="P658" s="1135">
        <v>1.496</v>
      </c>
      <c r="Q658" s="1135">
        <v>4</v>
      </c>
      <c r="R658" s="1135">
        <v>23</v>
      </c>
      <c r="T658" s="1135">
        <v>18.600000000000001</v>
      </c>
      <c r="U658" s="1135">
        <v>3.5</v>
      </c>
      <c r="V658" s="1135" t="s">
        <v>663</v>
      </c>
      <c r="W658" s="1135">
        <v>105</v>
      </c>
      <c r="X658" s="1135">
        <v>80</v>
      </c>
      <c r="Y658" s="1135">
        <v>2</v>
      </c>
      <c r="Z658" s="1135">
        <v>4.5</v>
      </c>
      <c r="AA658" s="1135" t="s">
        <v>3699</v>
      </c>
      <c r="AH658" s="1135" t="s">
        <v>1052</v>
      </c>
      <c r="AI658" s="1135">
        <v>94.73</v>
      </c>
      <c r="AJ658" s="1135">
        <v>-0.55000000000000004</v>
      </c>
      <c r="AK658" s="1135">
        <v>0.68</v>
      </c>
      <c r="AM658" s="1136" t="s">
        <v>10452</v>
      </c>
      <c r="AN658" s="1136" t="s">
        <v>10453</v>
      </c>
      <c r="AO658" s="1136">
        <f t="shared" si="86"/>
        <v>600</v>
      </c>
      <c r="AP658" s="1136">
        <f t="shared" si="87"/>
        <v>1.71</v>
      </c>
      <c r="AQ658" s="1136" t="str">
        <f t="shared" si="88"/>
        <v>1-4-1S83°</v>
      </c>
      <c r="AR658" s="1136" t="str">
        <f t="shared" si="89"/>
        <v>30.2</v>
      </c>
      <c r="AS658" s="1136" t="str">
        <f t="shared" si="90"/>
        <v>250/250/OFF</v>
      </c>
      <c r="AT658" s="1136" t="str">
        <f t="shared" si="91"/>
        <v>1-4-1S83°</v>
      </c>
      <c r="AV658" s="1136" t="str">
        <f t="shared" si="84"/>
        <v>112.6.19</v>
      </c>
      <c r="AW658" s="1438">
        <f t="shared" si="85"/>
        <v>45096</v>
      </c>
    </row>
    <row r="659" spans="1:49">
      <c r="A659" s="1135" t="s">
        <v>3701</v>
      </c>
      <c r="B659" s="1135" t="s">
        <v>1909</v>
      </c>
      <c r="C659" s="1135">
        <v>650</v>
      </c>
      <c r="D659" s="1135">
        <v>1.7350000000000001</v>
      </c>
      <c r="E659" s="1135" t="s">
        <v>15192</v>
      </c>
      <c r="F659" s="1135" t="s">
        <v>1048</v>
      </c>
      <c r="G659" s="1135" t="s">
        <v>1861</v>
      </c>
      <c r="H659" s="1135" t="s">
        <v>1887</v>
      </c>
      <c r="I659" s="1135" t="s">
        <v>126</v>
      </c>
      <c r="J659" s="1135">
        <v>0.9</v>
      </c>
      <c r="K659" s="1135" t="s">
        <v>3702</v>
      </c>
      <c r="L659" s="1135" t="s">
        <v>1911</v>
      </c>
      <c r="M659" s="1135">
        <v>75.099999999999994</v>
      </c>
      <c r="N659" s="1135" t="s">
        <v>1039</v>
      </c>
      <c r="O659" s="1135">
        <v>1.8774999999999999</v>
      </c>
      <c r="P659" s="1135">
        <v>1.502</v>
      </c>
      <c r="Q659" s="1135">
        <v>4</v>
      </c>
      <c r="R659" s="1135">
        <v>19</v>
      </c>
      <c r="T659" s="1135">
        <v>21</v>
      </c>
      <c r="U659" s="1135">
        <v>3.5</v>
      </c>
      <c r="V659" s="1135" t="s">
        <v>663</v>
      </c>
      <c r="W659" s="1135">
        <v>110</v>
      </c>
      <c r="X659" s="1135" t="s">
        <v>2744</v>
      </c>
      <c r="Y659" s="1135">
        <v>1.6</v>
      </c>
      <c r="Z659" s="1135">
        <v>4</v>
      </c>
      <c r="AA659" s="1135" t="s">
        <v>3703</v>
      </c>
      <c r="AB659" s="1135" t="s">
        <v>1075</v>
      </c>
      <c r="AH659" s="1135" t="s">
        <v>489</v>
      </c>
      <c r="AI659" s="1135">
        <v>94.93</v>
      </c>
      <c r="AJ659" s="1135">
        <v>-1.03</v>
      </c>
      <c r="AK659" s="1135">
        <v>2.2200000000000002</v>
      </c>
      <c r="AM659" s="1136" t="s">
        <v>10454</v>
      </c>
      <c r="AN659" s="1136" t="s">
        <v>10455</v>
      </c>
      <c r="AO659" s="1136">
        <f t="shared" si="86"/>
        <v>650</v>
      </c>
      <c r="AP659" s="1136">
        <f t="shared" si="87"/>
        <v>1.7350000000000001</v>
      </c>
      <c r="AQ659" s="1136" t="str">
        <f t="shared" si="88"/>
        <v>1-4-1S91°</v>
      </c>
      <c r="AR659" s="1136" t="str">
        <f t="shared" si="89"/>
        <v>31</v>
      </c>
      <c r="AS659" s="1136" t="str">
        <f t="shared" si="90"/>
        <v>270/270/OFF</v>
      </c>
      <c r="AT659" s="1136" t="str">
        <f t="shared" si="91"/>
        <v>1-4-1S91°</v>
      </c>
      <c r="AV659" s="1136" t="str">
        <f t="shared" si="84"/>
        <v>112.6.28</v>
      </c>
      <c r="AW659" s="1438">
        <f t="shared" si="85"/>
        <v>45105</v>
      </c>
    </row>
    <row r="660" spans="1:49">
      <c r="A660" s="1135" t="s">
        <v>3704</v>
      </c>
      <c r="B660" s="1135" t="s">
        <v>425</v>
      </c>
      <c r="C660" s="1135">
        <v>700</v>
      </c>
      <c r="D660" s="1135">
        <v>1.79</v>
      </c>
      <c r="E660" s="1135" t="s">
        <v>15183</v>
      </c>
      <c r="F660" s="1135" t="s">
        <v>1048</v>
      </c>
      <c r="G660" s="1135" t="s">
        <v>1861</v>
      </c>
      <c r="H660" s="1135" t="s">
        <v>2970</v>
      </c>
      <c r="I660" s="1135" t="s">
        <v>126</v>
      </c>
      <c r="J660" s="1135">
        <v>1.9</v>
      </c>
      <c r="K660" s="1135" t="s">
        <v>3582</v>
      </c>
      <c r="L660" s="1135" t="s">
        <v>2032</v>
      </c>
      <c r="M660" s="1135">
        <v>73</v>
      </c>
      <c r="N660" s="1135" t="s">
        <v>1039</v>
      </c>
      <c r="O660" s="1135">
        <v>1.8250000000000002</v>
      </c>
      <c r="P660" s="1135">
        <v>1.46</v>
      </c>
      <c r="Q660" s="1135">
        <v>4</v>
      </c>
      <c r="R660" s="1135">
        <v>21.6</v>
      </c>
      <c r="T660" s="1135">
        <v>32</v>
      </c>
      <c r="U660" s="1135">
        <v>3.5</v>
      </c>
      <c r="V660" s="1135" t="s">
        <v>663</v>
      </c>
      <c r="W660" s="1135">
        <v>110</v>
      </c>
      <c r="X660" s="1135">
        <v>60</v>
      </c>
      <c r="Y660" s="1135">
        <v>1.5</v>
      </c>
      <c r="Z660" s="1135">
        <v>5.5</v>
      </c>
      <c r="AA660" s="1135" t="s">
        <v>3705</v>
      </c>
      <c r="AB660" s="1135" t="s">
        <v>1075</v>
      </c>
      <c r="AH660" s="1135" t="s">
        <v>747</v>
      </c>
      <c r="AI660" s="1135">
        <v>91.67</v>
      </c>
      <c r="AJ660" s="1135">
        <v>-0.21</v>
      </c>
      <c r="AK660" s="1135">
        <v>0.73</v>
      </c>
      <c r="AM660" s="1136" t="s">
        <v>10456</v>
      </c>
      <c r="AN660" s="1136" t="s">
        <v>10457</v>
      </c>
      <c r="AO660" s="1136">
        <f t="shared" si="86"/>
        <v>700</v>
      </c>
      <c r="AP660" s="1136">
        <f t="shared" si="87"/>
        <v>1.79</v>
      </c>
      <c r="AQ660" s="1136" t="str">
        <f t="shared" si="88"/>
        <v>1-4-1S83°</v>
      </c>
      <c r="AR660" s="1136" t="str">
        <f t="shared" si="89"/>
        <v>31</v>
      </c>
      <c r="AS660" s="1136" t="str">
        <f t="shared" si="90"/>
        <v>290/290/OFF</v>
      </c>
      <c r="AT660" s="1136" t="str">
        <f t="shared" si="91"/>
        <v>1-4-1S83°</v>
      </c>
      <c r="AV660" s="1136" t="str">
        <f t="shared" si="84"/>
        <v>112.6.30</v>
      </c>
      <c r="AW660" s="1438">
        <f t="shared" si="85"/>
        <v>45107</v>
      </c>
    </row>
    <row r="661" spans="1:49">
      <c r="A661" s="1135" t="s">
        <v>3706</v>
      </c>
      <c r="B661" s="1135" t="s">
        <v>1985</v>
      </c>
      <c r="C661" s="1135">
        <v>600</v>
      </c>
      <c r="D661" s="1135">
        <v>1.67</v>
      </c>
      <c r="E661" s="1135" t="s">
        <v>15183</v>
      </c>
      <c r="F661" s="1135" t="s">
        <v>1078</v>
      </c>
      <c r="G661" s="1135" t="s">
        <v>1034</v>
      </c>
      <c r="H661" s="1135" t="s">
        <v>1320</v>
      </c>
      <c r="I661" s="1135" t="s">
        <v>126</v>
      </c>
      <c r="J661" s="1135">
        <v>0.7</v>
      </c>
      <c r="K661" s="1135" t="s">
        <v>3649</v>
      </c>
      <c r="L661" s="1135" t="s">
        <v>1987</v>
      </c>
      <c r="M661" s="1135">
        <v>74.599999999999994</v>
      </c>
      <c r="N661" s="1135" t="s">
        <v>1039</v>
      </c>
      <c r="O661" s="1135">
        <v>1.865</v>
      </c>
      <c r="P661" s="1135">
        <v>1.492</v>
      </c>
      <c r="Q661" s="1135">
        <v>3.5</v>
      </c>
      <c r="R661" s="1135">
        <v>29</v>
      </c>
      <c r="T661" s="1135">
        <v>12.5</v>
      </c>
      <c r="U661" s="1135">
        <v>5.0999999999999996</v>
      </c>
      <c r="V661" s="1135" t="s">
        <v>663</v>
      </c>
      <c r="W661" s="1135">
        <v>95</v>
      </c>
      <c r="X661" s="1135">
        <v>60</v>
      </c>
      <c r="Y661" s="1135">
        <v>1.8</v>
      </c>
      <c r="Z661" s="1135">
        <v>4.5</v>
      </c>
      <c r="AA661" s="1135" t="s">
        <v>3705</v>
      </c>
      <c r="AB661" s="1135" t="s">
        <v>3707</v>
      </c>
      <c r="AH661" s="1135" t="s">
        <v>977</v>
      </c>
      <c r="AI661" s="1135">
        <v>93.28</v>
      </c>
      <c r="AJ661" s="1135">
        <v>-1.24</v>
      </c>
      <c r="AK661" s="1135">
        <v>4</v>
      </c>
      <c r="AM661" s="1136" t="s">
        <v>10458</v>
      </c>
      <c r="AN661" s="1136" t="s">
        <v>10459</v>
      </c>
      <c r="AO661" s="1136">
        <f t="shared" si="86"/>
        <v>600</v>
      </c>
      <c r="AP661" s="1136">
        <f t="shared" si="87"/>
        <v>1.67</v>
      </c>
      <c r="AQ661" s="1136" t="str">
        <f t="shared" si="88"/>
        <v>1-4-1S83°</v>
      </c>
      <c r="AR661" s="1136" t="str">
        <f t="shared" si="89"/>
        <v>30</v>
      </c>
      <c r="AS661" s="1136" t="str">
        <f t="shared" si="90"/>
        <v>230/230/OFF</v>
      </c>
      <c r="AT661" s="1136" t="str">
        <f t="shared" si="91"/>
        <v>1-4-1S83°</v>
      </c>
      <c r="AV661" s="1136" t="str">
        <f t="shared" si="84"/>
        <v>112.6.30</v>
      </c>
      <c r="AW661" s="1438">
        <f t="shared" si="85"/>
        <v>45107</v>
      </c>
    </row>
    <row r="662" spans="1:49">
      <c r="A662" s="1135" t="s">
        <v>3708</v>
      </c>
      <c r="B662" s="1135" t="s">
        <v>1993</v>
      </c>
      <c r="C662" s="1135">
        <v>600</v>
      </c>
      <c r="D662" s="1135">
        <v>1.75</v>
      </c>
      <c r="E662" s="1135" t="s">
        <v>15189</v>
      </c>
      <c r="F662" s="1135" t="s">
        <v>1048</v>
      </c>
      <c r="G662" s="1135" t="s">
        <v>1034</v>
      </c>
      <c r="H662" s="1135" t="s">
        <v>2389</v>
      </c>
      <c r="I662" s="1135" t="s">
        <v>126</v>
      </c>
      <c r="J662" s="1135">
        <v>1.4</v>
      </c>
      <c r="K662" s="1135" t="s">
        <v>3709</v>
      </c>
      <c r="L662" s="1135" t="s">
        <v>1874</v>
      </c>
      <c r="M662" s="1135">
        <v>75.400000000000006</v>
      </c>
      <c r="N662" s="1135" t="s">
        <v>1039</v>
      </c>
      <c r="O662" s="1135">
        <v>1.8850000000000002</v>
      </c>
      <c r="P662" s="1135">
        <v>1.5080000000000002</v>
      </c>
      <c r="Q662" s="1135">
        <v>3</v>
      </c>
      <c r="R662" s="1135" t="s">
        <v>3710</v>
      </c>
      <c r="T662" s="1135">
        <v>18</v>
      </c>
      <c r="U662" s="1135">
        <v>6</v>
      </c>
      <c r="V662" s="1135" t="s">
        <v>663</v>
      </c>
      <c r="W662" s="1135">
        <v>120</v>
      </c>
      <c r="X662" s="1135">
        <v>80</v>
      </c>
      <c r="Y662" s="1135">
        <v>2</v>
      </c>
      <c r="Z662" s="1135">
        <v>6</v>
      </c>
      <c r="AA662" s="1135" t="s">
        <v>3711</v>
      </c>
      <c r="AH662" s="1135" t="s">
        <v>843</v>
      </c>
      <c r="AI662" s="1135">
        <v>92.25</v>
      </c>
      <c r="AJ662" s="1135">
        <v>-1.06</v>
      </c>
      <c r="AK662" s="1135">
        <v>3.66</v>
      </c>
      <c r="AM662" s="1136" t="s">
        <v>10460</v>
      </c>
      <c r="AN662" s="1136" t="s">
        <v>10461</v>
      </c>
      <c r="AO662" s="1136">
        <f t="shared" si="86"/>
        <v>600</v>
      </c>
      <c r="AP662" s="1136">
        <f t="shared" si="87"/>
        <v>1.75</v>
      </c>
      <c r="AQ662" s="1136" t="str">
        <f t="shared" si="88"/>
        <v>1-5-1S83°</v>
      </c>
      <c r="AR662" s="1136" t="str">
        <f t="shared" si="89"/>
        <v>31</v>
      </c>
      <c r="AS662" s="1136" t="str">
        <f t="shared" si="90"/>
        <v>205/205/OFF</v>
      </c>
      <c r="AT662" s="1136" t="str">
        <f t="shared" si="91"/>
        <v>1-5-1S83°</v>
      </c>
      <c r="AV662" s="1136" t="str">
        <f t="shared" si="84"/>
        <v>112.7.7</v>
      </c>
      <c r="AW662" s="1438">
        <f t="shared" si="85"/>
        <v>45114</v>
      </c>
    </row>
    <row r="663" spans="1:49">
      <c r="A663" s="1135" t="s">
        <v>3712</v>
      </c>
      <c r="B663" s="1135" t="s">
        <v>1877</v>
      </c>
      <c r="C663" s="1135">
        <v>620</v>
      </c>
      <c r="D663" s="1135">
        <v>1.65</v>
      </c>
      <c r="E663" s="1135" t="s">
        <v>15189</v>
      </c>
      <c r="F663" s="1135" t="s">
        <v>1078</v>
      </c>
      <c r="G663" s="1135" t="s">
        <v>1878</v>
      </c>
      <c r="H663" s="1135" t="s">
        <v>1123</v>
      </c>
      <c r="I663" s="1135" t="s">
        <v>126</v>
      </c>
      <c r="J663" s="1135">
        <v>0.3</v>
      </c>
      <c r="K663" s="1135" t="s">
        <v>1880</v>
      </c>
      <c r="L663" s="1135" t="s">
        <v>1881</v>
      </c>
      <c r="M663" s="1135">
        <v>76.099999999999994</v>
      </c>
      <c r="N663" s="1135" t="s">
        <v>1039</v>
      </c>
      <c r="O663" s="1135">
        <v>1.9024999999999999</v>
      </c>
      <c r="P663" s="1135">
        <v>1.522</v>
      </c>
      <c r="Q663" s="1135">
        <v>4</v>
      </c>
      <c r="R663" s="1135">
        <v>19</v>
      </c>
      <c r="T663" s="1135">
        <v>13</v>
      </c>
      <c r="U663" s="1135">
        <v>4</v>
      </c>
      <c r="V663" s="1135" t="s">
        <v>663</v>
      </c>
      <c r="W663" s="1135" t="s">
        <v>2803</v>
      </c>
      <c r="X663" s="1135">
        <v>10</v>
      </c>
      <c r="Y663" s="1135">
        <v>2.5</v>
      </c>
      <c r="Z663" s="1135">
        <v>2</v>
      </c>
      <c r="AA663" s="1135" t="s">
        <v>3713</v>
      </c>
      <c r="AH663" s="1135" t="s">
        <v>1084</v>
      </c>
      <c r="AM663" s="1136" t="s">
        <v>10462</v>
      </c>
      <c r="AN663" s="1136" t="s">
        <v>10463</v>
      </c>
      <c r="AO663" s="1136">
        <f t="shared" si="86"/>
        <v>620</v>
      </c>
      <c r="AP663" s="1136">
        <f t="shared" si="87"/>
        <v>1.65</v>
      </c>
      <c r="AQ663" s="1136" t="str">
        <f t="shared" si="88"/>
        <v>1-5-1S83°</v>
      </c>
      <c r="AR663" s="1136" t="str">
        <f t="shared" si="89"/>
        <v>30</v>
      </c>
      <c r="AS663" s="1136" t="str">
        <f t="shared" si="90"/>
        <v>250/250/OFF</v>
      </c>
      <c r="AT663" s="1136" t="str">
        <f t="shared" si="91"/>
        <v>1-5-1S83°</v>
      </c>
      <c r="AV663" s="1136" t="str">
        <f t="shared" si="84"/>
        <v>110.7.8</v>
      </c>
      <c r="AW663" s="1438">
        <f t="shared" si="85"/>
        <v>44385</v>
      </c>
    </row>
    <row r="664" spans="1:49">
      <c r="A664" s="1135" t="s">
        <v>3714</v>
      </c>
      <c r="B664" s="1135" t="s">
        <v>455</v>
      </c>
      <c r="C664" s="1135">
        <v>650</v>
      </c>
      <c r="D664" s="1135">
        <v>1.7</v>
      </c>
      <c r="E664" s="1135" t="s">
        <v>15183</v>
      </c>
      <c r="F664" s="1135" t="s">
        <v>1078</v>
      </c>
      <c r="G664" s="1135" t="s">
        <v>1861</v>
      </c>
      <c r="H664" s="1135" t="s">
        <v>1925</v>
      </c>
      <c r="I664" s="1135" t="s">
        <v>126</v>
      </c>
      <c r="J664" s="1135">
        <v>1.1000000000000001</v>
      </c>
      <c r="K664" s="1135" t="s">
        <v>2578</v>
      </c>
      <c r="L664" s="1135" t="s">
        <v>1870</v>
      </c>
      <c r="M664" s="1135">
        <v>77</v>
      </c>
      <c r="N664" s="1135" t="s">
        <v>1039</v>
      </c>
      <c r="O664" s="1135">
        <v>1.925</v>
      </c>
      <c r="P664" s="1135">
        <v>1.54</v>
      </c>
      <c r="Q664" s="1135">
        <v>4.2</v>
      </c>
      <c r="R664" s="1135">
        <v>24</v>
      </c>
      <c r="T664" s="1135">
        <v>9</v>
      </c>
      <c r="U664" s="1135">
        <v>2.2000000000000002</v>
      </c>
      <c r="V664" s="1135" t="s">
        <v>663</v>
      </c>
      <c r="W664" s="1135">
        <v>110</v>
      </c>
      <c r="X664" s="1135" t="s">
        <v>1224</v>
      </c>
      <c r="Y664" s="1135">
        <v>2.1</v>
      </c>
      <c r="Z664" s="1135">
        <v>2.5</v>
      </c>
      <c r="AA664" s="1135" t="s">
        <v>3713</v>
      </c>
      <c r="AB664" s="1135" t="s">
        <v>1075</v>
      </c>
      <c r="AH664" s="1135" t="s">
        <v>940</v>
      </c>
      <c r="AM664" s="1136" t="s">
        <v>10464</v>
      </c>
      <c r="AN664" s="1136" t="s">
        <v>10465</v>
      </c>
      <c r="AO664" s="1136">
        <f t="shared" si="86"/>
        <v>650</v>
      </c>
      <c r="AP664" s="1136">
        <f t="shared" si="87"/>
        <v>1.7</v>
      </c>
      <c r="AQ664" s="1136" t="str">
        <f t="shared" si="88"/>
        <v>1-4-1S83°</v>
      </c>
      <c r="AR664" s="1136" t="str">
        <f t="shared" si="89"/>
        <v>30</v>
      </c>
      <c r="AS664" s="1136" t="str">
        <f t="shared" si="90"/>
        <v>260/260/165</v>
      </c>
      <c r="AT664" s="1136" t="str">
        <f t="shared" si="91"/>
        <v>1-4-1S83°</v>
      </c>
      <c r="AV664" s="1136" t="str">
        <f t="shared" si="84"/>
        <v>110.7.8</v>
      </c>
      <c r="AW664" s="1438">
        <f t="shared" si="85"/>
        <v>44385</v>
      </c>
    </row>
    <row r="665" spans="1:49">
      <c r="A665" s="1135" t="s">
        <v>3715</v>
      </c>
      <c r="B665" s="1135" t="s">
        <v>1877</v>
      </c>
      <c r="C665" s="1135">
        <v>620</v>
      </c>
      <c r="D665" s="1135">
        <v>1.65</v>
      </c>
      <c r="E665" s="1135" t="s">
        <v>15189</v>
      </c>
      <c r="F665" s="1135" t="s">
        <v>1078</v>
      </c>
      <c r="G665" s="1135" t="s">
        <v>3716</v>
      </c>
      <c r="H665" s="1135" t="s">
        <v>1123</v>
      </c>
      <c r="I665" s="1135" t="s">
        <v>126</v>
      </c>
      <c r="J665" s="1135">
        <v>0.2</v>
      </c>
      <c r="K665" s="1135" t="s">
        <v>1880</v>
      </c>
      <c r="L665" s="1135" t="s">
        <v>1881</v>
      </c>
      <c r="M665" s="1135">
        <v>76.099999999999994</v>
      </c>
      <c r="N665" s="1135" t="s">
        <v>1039</v>
      </c>
      <c r="O665" s="1135">
        <v>1.9024999999999999</v>
      </c>
      <c r="P665" s="1135">
        <v>1.522</v>
      </c>
      <c r="Q665" s="1135">
        <v>4</v>
      </c>
      <c r="R665" s="1135">
        <v>19</v>
      </c>
      <c r="T665" s="1135">
        <v>13</v>
      </c>
      <c r="U665" s="1135">
        <v>4</v>
      </c>
      <c r="V665" s="1135" t="s">
        <v>663</v>
      </c>
      <c r="W665" s="1135" t="s">
        <v>2179</v>
      </c>
      <c r="X665" s="1135">
        <v>0</v>
      </c>
      <c r="Y665" s="1135">
        <v>2.5</v>
      </c>
      <c r="Z665" s="1135">
        <v>2</v>
      </c>
      <c r="AA665" s="1135" t="s">
        <v>3717</v>
      </c>
      <c r="AH665" s="1135" t="s">
        <v>3718</v>
      </c>
      <c r="AM665" s="1136" t="s">
        <v>10466</v>
      </c>
      <c r="AN665" s="1136" t="s">
        <v>10467</v>
      </c>
      <c r="AO665" s="1136">
        <f t="shared" si="86"/>
        <v>620</v>
      </c>
      <c r="AP665" s="1136">
        <f t="shared" si="87"/>
        <v>1.65</v>
      </c>
      <c r="AQ665" s="1136" t="str">
        <f t="shared" si="88"/>
        <v>1-5-1S83°</v>
      </c>
      <c r="AR665" s="1136" t="str">
        <f t="shared" si="89"/>
        <v>30</v>
      </c>
      <c r="AS665" s="1136" t="str">
        <f t="shared" si="90"/>
        <v>250/250/OFF</v>
      </c>
      <c r="AT665" s="1136" t="str">
        <f t="shared" si="91"/>
        <v>1-5-1S83°</v>
      </c>
      <c r="AV665" s="1136" t="str">
        <f t="shared" si="84"/>
        <v>110.7.14</v>
      </c>
      <c r="AW665" s="1438">
        <f t="shared" si="85"/>
        <v>44391</v>
      </c>
    </row>
    <row r="666" spans="1:49">
      <c r="A666" s="1135" t="s">
        <v>3719</v>
      </c>
      <c r="B666" s="1135" t="s">
        <v>2771</v>
      </c>
      <c r="C666" s="1135">
        <v>600</v>
      </c>
      <c r="D666" s="1135">
        <v>1.73</v>
      </c>
      <c r="E666" s="1135" t="s">
        <v>15183</v>
      </c>
      <c r="F666" s="1135" t="s">
        <v>1608</v>
      </c>
      <c r="G666" s="1135" t="s">
        <v>1034</v>
      </c>
      <c r="H666" s="1135" t="s">
        <v>2389</v>
      </c>
      <c r="I666" s="1135" t="s">
        <v>639</v>
      </c>
      <c r="J666" s="1135">
        <v>0.9</v>
      </c>
      <c r="K666" s="1135" t="s">
        <v>3720</v>
      </c>
      <c r="L666" s="1135" t="s">
        <v>2382</v>
      </c>
      <c r="M666" s="1135">
        <v>77</v>
      </c>
      <c r="N666" s="1135" t="s">
        <v>1039</v>
      </c>
      <c r="O666" s="1135">
        <v>1.925</v>
      </c>
      <c r="P666" s="1135">
        <v>1.54</v>
      </c>
      <c r="Q666" s="1135">
        <v>3</v>
      </c>
      <c r="R666" s="1135">
        <v>29</v>
      </c>
      <c r="T666" s="1135">
        <v>9</v>
      </c>
      <c r="U666" s="1135">
        <v>6.6</v>
      </c>
      <c r="V666" s="1135" t="s">
        <v>663</v>
      </c>
      <c r="W666" s="1135">
        <v>125</v>
      </c>
      <c r="X666" s="1135">
        <v>50</v>
      </c>
      <c r="Y666" s="1135">
        <v>2</v>
      </c>
      <c r="Z666" s="1135">
        <v>3.1</v>
      </c>
      <c r="AA666" s="1135" t="s">
        <v>3721</v>
      </c>
      <c r="AH666" s="1135" t="s">
        <v>1057</v>
      </c>
      <c r="AM666" s="1136" t="s">
        <v>10468</v>
      </c>
      <c r="AN666" s="1136" t="s">
        <v>10469</v>
      </c>
      <c r="AO666" s="1136">
        <f t="shared" si="86"/>
        <v>600</v>
      </c>
      <c r="AP666" s="1136">
        <f t="shared" si="87"/>
        <v>1.73</v>
      </c>
      <c r="AQ666" s="1136" t="str">
        <f t="shared" si="88"/>
        <v>1-4-1S83°</v>
      </c>
      <c r="AR666" s="1136" t="str">
        <f t="shared" si="89"/>
        <v>32</v>
      </c>
      <c r="AS666" s="1136" t="str">
        <f t="shared" si="90"/>
        <v>205/205/OFF</v>
      </c>
      <c r="AT666" s="1136" t="str">
        <f t="shared" si="91"/>
        <v>1-4-1S83°</v>
      </c>
      <c r="AV666" s="1136" t="str">
        <f t="shared" si="84"/>
        <v>110.7.13</v>
      </c>
      <c r="AW666" s="1438">
        <f t="shared" si="85"/>
        <v>44390</v>
      </c>
    </row>
    <row r="667" spans="1:49">
      <c r="A667" s="1135" t="s">
        <v>3722</v>
      </c>
      <c r="B667" s="1135" t="s">
        <v>2393</v>
      </c>
      <c r="C667" s="1135">
        <v>600</v>
      </c>
      <c r="D667" s="1135">
        <v>1.72</v>
      </c>
      <c r="E667" s="1135" t="s">
        <v>15183</v>
      </c>
      <c r="F667" s="1135" t="s">
        <v>1078</v>
      </c>
      <c r="G667" s="1135" t="s">
        <v>1034</v>
      </c>
      <c r="H667" s="1135" t="s">
        <v>1887</v>
      </c>
      <c r="I667" s="1135" t="s">
        <v>126</v>
      </c>
      <c r="J667" s="1135">
        <v>0.8</v>
      </c>
      <c r="K667" s="1135" t="s">
        <v>3723</v>
      </c>
      <c r="L667" s="1135" t="s">
        <v>3254</v>
      </c>
      <c r="M667" s="1135">
        <v>73.5</v>
      </c>
      <c r="N667" s="1135" t="s">
        <v>1039</v>
      </c>
      <c r="O667" s="1135">
        <v>1.8375000000000001</v>
      </c>
      <c r="P667" s="1135">
        <v>1.47</v>
      </c>
      <c r="Q667" s="1135">
        <v>3.5</v>
      </c>
      <c r="R667" s="1135">
        <v>20</v>
      </c>
      <c r="T667" s="1135">
        <v>21</v>
      </c>
      <c r="U667" s="1135">
        <v>3.2</v>
      </c>
      <c r="V667" s="1135" t="s">
        <v>663</v>
      </c>
      <c r="W667" s="1135">
        <v>100</v>
      </c>
      <c r="X667" s="1135">
        <v>50</v>
      </c>
      <c r="Y667" s="1135">
        <v>2.5</v>
      </c>
      <c r="Z667" s="1135">
        <v>4.4000000000000004</v>
      </c>
      <c r="AA667" s="1135" t="s">
        <v>3724</v>
      </c>
      <c r="AH667" s="1135" t="s">
        <v>1088</v>
      </c>
      <c r="AM667" s="1136" t="s">
        <v>10470</v>
      </c>
      <c r="AN667" s="1136" t="s">
        <v>10471</v>
      </c>
      <c r="AO667" s="1136">
        <f t="shared" si="86"/>
        <v>600</v>
      </c>
      <c r="AP667" s="1136">
        <f t="shared" si="87"/>
        <v>1.72</v>
      </c>
      <c r="AQ667" s="1136" t="str">
        <f t="shared" si="88"/>
        <v>1-4-1S83°</v>
      </c>
      <c r="AR667" s="1136" t="str">
        <f t="shared" si="89"/>
        <v>30</v>
      </c>
      <c r="AS667" s="1136" t="str">
        <f t="shared" si="90"/>
        <v>270/270/OFF</v>
      </c>
      <c r="AT667" s="1136" t="str">
        <f t="shared" si="91"/>
        <v>1-4-1S83°</v>
      </c>
      <c r="AV667" s="1136" t="str">
        <f t="shared" si="84"/>
        <v>110.7.17</v>
      </c>
      <c r="AW667" s="1438">
        <f t="shared" si="85"/>
        <v>44394</v>
      </c>
    </row>
    <row r="668" spans="1:49">
      <c r="A668" s="1135" t="s">
        <v>3725</v>
      </c>
      <c r="B668" s="1135" t="s">
        <v>2607</v>
      </c>
      <c r="C668" s="1135">
        <v>550</v>
      </c>
      <c r="D668" s="1135">
        <v>1.78</v>
      </c>
      <c r="E668" s="1135" t="s">
        <v>15183</v>
      </c>
      <c r="F668" s="1135" t="s">
        <v>1078</v>
      </c>
      <c r="G668" s="1135" t="s">
        <v>1034</v>
      </c>
      <c r="H668" s="1135" t="s">
        <v>1384</v>
      </c>
      <c r="I668" s="1135" t="s">
        <v>126</v>
      </c>
      <c r="J668" s="1135">
        <v>0.6</v>
      </c>
      <c r="K668" s="1135" t="s">
        <v>3549</v>
      </c>
      <c r="L668" s="1135" t="s">
        <v>2608</v>
      </c>
      <c r="M668" s="1135">
        <v>75.5</v>
      </c>
      <c r="N668" s="1135" t="s">
        <v>1039</v>
      </c>
      <c r="O668" s="1135">
        <v>1.8875000000000002</v>
      </c>
      <c r="P668" s="1135">
        <v>1.51</v>
      </c>
      <c r="Q668" s="1135">
        <v>3</v>
      </c>
      <c r="R668" s="1135">
        <v>23</v>
      </c>
      <c r="T668" s="1135">
        <v>9</v>
      </c>
      <c r="U668" s="1135">
        <v>5.5</v>
      </c>
      <c r="V668" s="1135" t="s">
        <v>663</v>
      </c>
      <c r="W668" s="1135">
        <v>100</v>
      </c>
      <c r="X668" s="1135">
        <v>75</v>
      </c>
      <c r="Y668" s="1135">
        <v>2</v>
      </c>
      <c r="Z668" s="1135">
        <v>4</v>
      </c>
      <c r="AA668" s="1135" t="s">
        <v>3726</v>
      </c>
      <c r="AH668" s="1135" t="s">
        <v>747</v>
      </c>
      <c r="AM668" s="1136" t="s">
        <v>10472</v>
      </c>
      <c r="AN668" s="1136" t="s">
        <v>10473</v>
      </c>
      <c r="AO668" s="1136">
        <f t="shared" si="86"/>
        <v>550</v>
      </c>
      <c r="AP668" s="1136">
        <f t="shared" si="87"/>
        <v>1.78</v>
      </c>
      <c r="AQ668" s="1136" t="str">
        <f t="shared" si="88"/>
        <v>1-4-1S83°</v>
      </c>
      <c r="AR668" s="1136" t="str">
        <f t="shared" si="89"/>
        <v>30</v>
      </c>
      <c r="AS668" s="1136" t="str">
        <f t="shared" si="90"/>
        <v>220/220/OFF</v>
      </c>
      <c r="AT668" s="1136" t="str">
        <f t="shared" si="91"/>
        <v>1-4-1S83°</v>
      </c>
      <c r="AV668" s="1136" t="str">
        <f t="shared" si="84"/>
        <v>110.7.21</v>
      </c>
      <c r="AW668" s="1438">
        <f t="shared" si="85"/>
        <v>44398</v>
      </c>
    </row>
    <row r="669" spans="1:49">
      <c r="A669" s="1135" t="s">
        <v>3727</v>
      </c>
      <c r="B669" s="1135" t="s">
        <v>1993</v>
      </c>
      <c r="C669" s="1135">
        <v>650</v>
      </c>
      <c r="D669" s="1135">
        <v>1.78</v>
      </c>
      <c r="E669" s="1135" t="s">
        <v>15189</v>
      </c>
      <c r="F669" s="1135" t="s">
        <v>1048</v>
      </c>
      <c r="G669" s="1135" t="s">
        <v>1034</v>
      </c>
      <c r="H669" s="1135" t="s">
        <v>1743</v>
      </c>
      <c r="I669" s="1135" t="s">
        <v>126</v>
      </c>
      <c r="J669" s="1135">
        <v>1.4</v>
      </c>
      <c r="K669" s="1135" t="s">
        <v>3728</v>
      </c>
      <c r="L669" s="1135" t="s">
        <v>2058</v>
      </c>
      <c r="M669" s="1135">
        <v>75.400000000000006</v>
      </c>
      <c r="N669" s="1135" t="s">
        <v>1039</v>
      </c>
      <c r="O669" s="1135">
        <v>1.8850000000000002</v>
      </c>
      <c r="P669" s="1135">
        <v>1.5080000000000002</v>
      </c>
      <c r="Q669" s="1135" t="s">
        <v>1099</v>
      </c>
      <c r="R669" s="1135">
        <v>29</v>
      </c>
      <c r="T669" s="1135">
        <v>18</v>
      </c>
      <c r="U669" s="1135">
        <v>6</v>
      </c>
      <c r="V669" s="1135" t="s">
        <v>663</v>
      </c>
      <c r="W669" s="1135">
        <v>120</v>
      </c>
      <c r="X669" s="1135">
        <v>80</v>
      </c>
      <c r="Y669" s="1135">
        <v>2</v>
      </c>
      <c r="Z669" s="1135">
        <v>6</v>
      </c>
      <c r="AA669" s="1135" t="s">
        <v>1514</v>
      </c>
      <c r="AH669" s="1135" t="s">
        <v>1052</v>
      </c>
      <c r="AM669" s="1136" t="s">
        <v>10474</v>
      </c>
      <c r="AN669" s="1136" t="s">
        <v>10475</v>
      </c>
      <c r="AO669" s="1136">
        <f t="shared" si="86"/>
        <v>650</v>
      </c>
      <c r="AP669" s="1136">
        <f t="shared" si="87"/>
        <v>1.78</v>
      </c>
      <c r="AQ669" s="1136" t="str">
        <f t="shared" si="88"/>
        <v>1-5-1S83°</v>
      </c>
      <c r="AR669" s="1136" t="str">
        <f t="shared" si="89"/>
        <v>31</v>
      </c>
      <c r="AS669" s="1136" t="str">
        <f t="shared" si="90"/>
        <v>225/225/OFF</v>
      </c>
      <c r="AT669" s="1136" t="str">
        <f t="shared" si="91"/>
        <v>1-5-1S83°</v>
      </c>
      <c r="AV669" s="1136" t="str">
        <f t="shared" si="84"/>
        <v>110.8.3</v>
      </c>
      <c r="AW669" s="1438">
        <f t="shared" si="85"/>
        <v>44411</v>
      </c>
    </row>
    <row r="670" spans="1:49">
      <c r="A670" s="1135" t="s">
        <v>3729</v>
      </c>
      <c r="B670" s="1135" t="s">
        <v>3295</v>
      </c>
      <c r="C670" s="1135">
        <v>450</v>
      </c>
      <c r="D670" s="1135">
        <v>1.7849999999999999</v>
      </c>
      <c r="E670" s="1135" t="s">
        <v>15183</v>
      </c>
      <c r="F670" s="1135" t="s">
        <v>1048</v>
      </c>
      <c r="G670" s="1135" t="s">
        <v>1110</v>
      </c>
      <c r="H670" s="1135" t="s">
        <v>1368</v>
      </c>
      <c r="I670" s="1135" t="s">
        <v>1036</v>
      </c>
      <c r="J670" s="1135">
        <v>1.2</v>
      </c>
      <c r="K670" s="1135" t="s">
        <v>3296</v>
      </c>
      <c r="L670" s="1135" t="s">
        <v>3297</v>
      </c>
      <c r="M670" s="1135">
        <v>72.5</v>
      </c>
      <c r="N670" s="1135" t="s">
        <v>1039</v>
      </c>
      <c r="O670" s="1135">
        <v>1.8125</v>
      </c>
      <c r="P670" s="1135">
        <v>1.45</v>
      </c>
      <c r="Q670" s="1135" t="s">
        <v>2495</v>
      </c>
      <c r="R670" s="1135">
        <v>23.5</v>
      </c>
      <c r="T670" s="1135">
        <v>14.5</v>
      </c>
      <c r="U670" s="1135">
        <v>3.9</v>
      </c>
      <c r="V670" s="1135" t="s">
        <v>663</v>
      </c>
      <c r="W670" s="1135">
        <v>165</v>
      </c>
      <c r="X670" s="1135">
        <v>80</v>
      </c>
      <c r="Y670" s="1135">
        <v>2.5</v>
      </c>
      <c r="Z670" s="1135" t="s">
        <v>2560</v>
      </c>
      <c r="AA670" s="1135" t="s">
        <v>3730</v>
      </c>
      <c r="AH670" s="1135" t="s">
        <v>863</v>
      </c>
      <c r="AM670" s="1136" t="s">
        <v>10476</v>
      </c>
      <c r="AN670" s="1136" t="s">
        <v>10477</v>
      </c>
      <c r="AO670" s="1136">
        <f t="shared" si="86"/>
        <v>450</v>
      </c>
      <c r="AP670" s="1136">
        <f t="shared" si="87"/>
        <v>1.7849999999999999</v>
      </c>
      <c r="AQ670" s="1136" t="str">
        <f t="shared" si="88"/>
        <v>1-4-1S83°</v>
      </c>
      <c r="AR670" s="1136" t="str">
        <f t="shared" si="89"/>
        <v>31</v>
      </c>
      <c r="AS670" s="1136" t="str">
        <f t="shared" si="90"/>
        <v>210/210/OFF</v>
      </c>
      <c r="AT670" s="1136" t="str">
        <f t="shared" si="91"/>
        <v>1-4-1S83°</v>
      </c>
      <c r="AV670" s="1136" t="str">
        <f t="shared" si="84"/>
        <v>110.8.4</v>
      </c>
      <c r="AW670" s="1438">
        <f t="shared" si="85"/>
        <v>44412</v>
      </c>
    </row>
    <row r="671" spans="1:49">
      <c r="A671" s="1135" t="s">
        <v>3731</v>
      </c>
      <c r="B671" s="1135" t="s">
        <v>425</v>
      </c>
      <c r="C671" s="1135">
        <v>700</v>
      </c>
      <c r="D671" s="1135">
        <v>1.7649999999999999</v>
      </c>
      <c r="E671" s="1135" t="s">
        <v>15183</v>
      </c>
      <c r="F671" s="1135" t="s">
        <v>1991</v>
      </c>
      <c r="G671" s="1135" t="s">
        <v>1861</v>
      </c>
      <c r="H671" s="1135" t="s">
        <v>3321</v>
      </c>
      <c r="I671" s="1135" t="s">
        <v>639</v>
      </c>
      <c r="J671" s="1135">
        <v>4</v>
      </c>
      <c r="K671" s="1135" t="s">
        <v>3332</v>
      </c>
      <c r="L671" s="1135" t="s">
        <v>2032</v>
      </c>
      <c r="M671" s="1135">
        <v>75.599999999999994</v>
      </c>
      <c r="N671" s="1135" t="s">
        <v>1039</v>
      </c>
      <c r="O671" s="1135">
        <v>1.89</v>
      </c>
      <c r="P671" s="1135">
        <v>1.512</v>
      </c>
      <c r="Q671" s="1135">
        <v>3.5</v>
      </c>
      <c r="R671" s="1135">
        <v>18.600000000000001</v>
      </c>
      <c r="T671" s="1135">
        <v>18.8</v>
      </c>
      <c r="U671" s="1135">
        <v>2.9</v>
      </c>
      <c r="V671" s="1135" t="s">
        <v>663</v>
      </c>
      <c r="W671" s="1135">
        <v>150</v>
      </c>
      <c r="X671" s="1135" t="s">
        <v>2496</v>
      </c>
      <c r="Y671" s="1135">
        <v>2.1</v>
      </c>
      <c r="Z671" s="1135">
        <v>4</v>
      </c>
      <c r="AA671" s="1135" t="s">
        <v>3730</v>
      </c>
      <c r="AB671" s="1135" t="s">
        <v>1075</v>
      </c>
      <c r="AH671" s="1135" t="s">
        <v>630</v>
      </c>
      <c r="AM671" s="1136" t="s">
        <v>10478</v>
      </c>
      <c r="AN671" s="1136" t="s">
        <v>10479</v>
      </c>
      <c r="AO671" s="1136">
        <f t="shared" si="86"/>
        <v>700</v>
      </c>
      <c r="AP671" s="1136">
        <f t="shared" si="87"/>
        <v>1.7649999999999999</v>
      </c>
      <c r="AQ671" s="1136" t="str">
        <f t="shared" si="88"/>
        <v>1-4-1S83°</v>
      </c>
      <c r="AR671" s="1136" t="str">
        <f t="shared" si="89"/>
        <v>30.8</v>
      </c>
      <c r="AS671" s="1136" t="str">
        <f t="shared" si="90"/>
        <v>285/285/149</v>
      </c>
      <c r="AT671" s="1136" t="str">
        <f t="shared" si="91"/>
        <v>1-4-1S83°</v>
      </c>
      <c r="AV671" s="1136" t="str">
        <f t="shared" si="84"/>
        <v>110.8.4</v>
      </c>
      <c r="AW671" s="1438">
        <f t="shared" si="85"/>
        <v>44412</v>
      </c>
    </row>
    <row r="672" spans="1:49">
      <c r="A672" s="1135" t="s">
        <v>3732</v>
      </c>
      <c r="B672" s="1135" t="s">
        <v>1877</v>
      </c>
      <c r="C672" s="1135">
        <v>620</v>
      </c>
      <c r="D672" s="1135">
        <v>1.65</v>
      </c>
      <c r="E672" s="1135" t="s">
        <v>15189</v>
      </c>
      <c r="F672" s="1135" t="s">
        <v>1078</v>
      </c>
      <c r="G672" s="1135" t="s">
        <v>1878</v>
      </c>
      <c r="H672" s="1135" t="s">
        <v>1123</v>
      </c>
      <c r="I672" s="1135" t="s">
        <v>126</v>
      </c>
      <c r="J672" s="1135">
        <v>0.3</v>
      </c>
      <c r="K672" s="1135" t="s">
        <v>1880</v>
      </c>
      <c r="L672" s="1135" t="s">
        <v>1881</v>
      </c>
      <c r="M672" s="1135">
        <v>76.099999999999994</v>
      </c>
      <c r="N672" s="1135" t="s">
        <v>1039</v>
      </c>
      <c r="O672" s="1135">
        <v>1.9024999999999999</v>
      </c>
      <c r="P672" s="1135">
        <v>1.522</v>
      </c>
      <c r="Q672" s="1135">
        <v>4</v>
      </c>
      <c r="R672" s="1135">
        <v>19</v>
      </c>
      <c r="T672" s="1135">
        <v>13</v>
      </c>
      <c r="U672" s="1135">
        <v>4</v>
      </c>
      <c r="V672" s="1135" t="s">
        <v>663</v>
      </c>
      <c r="W672" s="1135" t="s">
        <v>2803</v>
      </c>
      <c r="X672" s="1135">
        <v>10</v>
      </c>
      <c r="Y672" s="1135">
        <v>2.5</v>
      </c>
      <c r="Z672" s="1135">
        <v>2</v>
      </c>
      <c r="AA672" s="1135" t="s">
        <v>3733</v>
      </c>
      <c r="AH672" s="1135" t="s">
        <v>1237</v>
      </c>
      <c r="AM672" s="1136" t="s">
        <v>10480</v>
      </c>
      <c r="AN672" s="1136" t="s">
        <v>10481</v>
      </c>
      <c r="AO672" s="1136">
        <f t="shared" si="86"/>
        <v>620</v>
      </c>
      <c r="AP672" s="1136">
        <f t="shared" si="87"/>
        <v>1.65</v>
      </c>
      <c r="AQ672" s="1136" t="str">
        <f t="shared" si="88"/>
        <v>1-5-1S83°</v>
      </c>
      <c r="AR672" s="1136" t="str">
        <f t="shared" si="89"/>
        <v>30</v>
      </c>
      <c r="AS672" s="1136" t="str">
        <f t="shared" si="90"/>
        <v>250/250/OFF</v>
      </c>
      <c r="AT672" s="1136" t="str">
        <f t="shared" si="91"/>
        <v>1-5-1S83°</v>
      </c>
      <c r="AV672" s="1136" t="str">
        <f t="shared" si="84"/>
        <v>110.8.6</v>
      </c>
      <c r="AW672" s="1438">
        <f t="shared" si="85"/>
        <v>44414</v>
      </c>
    </row>
    <row r="673" spans="1:49">
      <c r="A673" s="1135" t="s">
        <v>3734</v>
      </c>
      <c r="B673" s="1135" t="s">
        <v>1909</v>
      </c>
      <c r="C673" s="1135">
        <v>650</v>
      </c>
      <c r="D673" s="1135">
        <v>1.7350000000000001</v>
      </c>
      <c r="E673" s="1135" t="s">
        <v>15192</v>
      </c>
      <c r="F673" s="1135" t="s">
        <v>1048</v>
      </c>
      <c r="G673" s="1135" t="s">
        <v>1861</v>
      </c>
      <c r="H673" s="1135" t="s">
        <v>1887</v>
      </c>
      <c r="I673" s="1135" t="s">
        <v>126</v>
      </c>
      <c r="J673" s="1135">
        <v>0.9</v>
      </c>
      <c r="K673" s="1135" t="s">
        <v>1910</v>
      </c>
      <c r="L673" s="1135" t="s">
        <v>1911</v>
      </c>
      <c r="M673" s="1135">
        <v>75.099999999999994</v>
      </c>
      <c r="N673" s="1135" t="s">
        <v>1039</v>
      </c>
      <c r="O673" s="1135">
        <v>1.8774999999999999</v>
      </c>
      <c r="P673" s="1135">
        <v>1.502</v>
      </c>
      <c r="Q673" s="1135">
        <v>4</v>
      </c>
      <c r="R673" s="1135">
        <v>19</v>
      </c>
      <c r="T673" s="1135">
        <v>21</v>
      </c>
      <c r="U673" s="1135">
        <v>3.5</v>
      </c>
      <c r="V673" s="1135" t="s">
        <v>663</v>
      </c>
      <c r="W673" s="1135">
        <v>110</v>
      </c>
      <c r="X673" s="1135" t="s">
        <v>2744</v>
      </c>
      <c r="Y673" s="1135">
        <v>1.6</v>
      </c>
      <c r="Z673" s="1135">
        <v>4</v>
      </c>
      <c r="AA673" s="1135" t="s">
        <v>3735</v>
      </c>
      <c r="AB673" s="1135" t="s">
        <v>1075</v>
      </c>
      <c r="AH673" s="1135" t="s">
        <v>489</v>
      </c>
      <c r="AI673" s="1135">
        <v>94.72</v>
      </c>
      <c r="AJ673" s="1135">
        <v>-0.14000000000000001</v>
      </c>
      <c r="AK673" s="1135">
        <v>1.06</v>
      </c>
      <c r="AM673" s="1136" t="s">
        <v>10482</v>
      </c>
      <c r="AN673" s="1136" t="s">
        <v>10483</v>
      </c>
      <c r="AO673" s="1136">
        <f t="shared" si="86"/>
        <v>650</v>
      </c>
      <c r="AP673" s="1136">
        <f t="shared" si="87"/>
        <v>1.7350000000000001</v>
      </c>
      <c r="AQ673" s="1136" t="str">
        <f t="shared" si="88"/>
        <v>1-4-1S91°</v>
      </c>
      <c r="AR673" s="1136" t="str">
        <f t="shared" si="89"/>
        <v>31</v>
      </c>
      <c r="AS673" s="1136" t="str">
        <f t="shared" si="90"/>
        <v>270/270/OFF</v>
      </c>
      <c r="AT673" s="1136" t="str">
        <f t="shared" si="91"/>
        <v>1-4-1S91°</v>
      </c>
      <c r="AV673" s="1136" t="str">
        <f t="shared" si="84"/>
        <v>112.7.27</v>
      </c>
      <c r="AW673" s="1438">
        <f t="shared" si="85"/>
        <v>45134</v>
      </c>
    </row>
    <row r="674" spans="1:49">
      <c r="A674" s="1135" t="s">
        <v>3736</v>
      </c>
      <c r="B674" s="1135" t="s">
        <v>455</v>
      </c>
      <c r="C674" s="1135">
        <v>650</v>
      </c>
      <c r="D674" s="1135">
        <v>1.69</v>
      </c>
      <c r="E674" s="1135" t="s">
        <v>15183</v>
      </c>
      <c r="F674" s="1135" t="s">
        <v>1078</v>
      </c>
      <c r="G674" s="1135" t="s">
        <v>1861</v>
      </c>
      <c r="H674" s="1135" t="s">
        <v>1925</v>
      </c>
      <c r="I674" s="1135" t="s">
        <v>126</v>
      </c>
      <c r="J674" s="1135">
        <v>1.1000000000000001</v>
      </c>
      <c r="K674" s="1135" t="s">
        <v>3737</v>
      </c>
      <c r="L674" s="1135" t="s">
        <v>1870</v>
      </c>
      <c r="M674" s="1135">
        <v>77</v>
      </c>
      <c r="N674" s="1135" t="s">
        <v>1039</v>
      </c>
      <c r="O674" s="1135">
        <v>1.925</v>
      </c>
      <c r="P674" s="1135">
        <v>1.54</v>
      </c>
      <c r="Q674" s="1135">
        <v>4.2</v>
      </c>
      <c r="R674" s="1135">
        <v>24</v>
      </c>
      <c r="T674" s="1135">
        <v>9</v>
      </c>
      <c r="U674" s="1135">
        <v>2.2000000000000002</v>
      </c>
      <c r="V674" s="1135" t="s">
        <v>663</v>
      </c>
      <c r="W674" s="1135">
        <v>110</v>
      </c>
      <c r="X674" s="1135" t="s">
        <v>1224</v>
      </c>
      <c r="Y674" s="1135">
        <v>2.1</v>
      </c>
      <c r="Z674" s="1135">
        <v>2.5</v>
      </c>
      <c r="AA674" s="1135" t="s">
        <v>1693</v>
      </c>
      <c r="AB674" s="1135" t="s">
        <v>1075</v>
      </c>
      <c r="AH674" s="1135" t="s">
        <v>474</v>
      </c>
      <c r="AI674" s="1135">
        <v>92.15</v>
      </c>
      <c r="AJ674" s="1135">
        <v>0.08</v>
      </c>
      <c r="AK674" s="1135">
        <v>-0.09</v>
      </c>
      <c r="AM674" s="1136" t="s">
        <v>10484</v>
      </c>
      <c r="AN674" s="1136" t="s">
        <v>10485</v>
      </c>
      <c r="AO674" s="1136">
        <f t="shared" si="86"/>
        <v>650</v>
      </c>
      <c r="AP674" s="1136">
        <f t="shared" si="87"/>
        <v>1.69</v>
      </c>
      <c r="AQ674" s="1136" t="str">
        <f t="shared" si="88"/>
        <v>1-4-1S83°</v>
      </c>
      <c r="AR674" s="1136" t="str">
        <f t="shared" si="89"/>
        <v>30</v>
      </c>
      <c r="AS674" s="1136" t="str">
        <f t="shared" si="90"/>
        <v>260/260/165</v>
      </c>
      <c r="AT674" s="1136" t="str">
        <f t="shared" si="91"/>
        <v>1-4-1S83°</v>
      </c>
      <c r="AV674" s="1136" t="str">
        <f t="shared" si="84"/>
        <v>112.7.11</v>
      </c>
      <c r="AW674" s="1438">
        <f t="shared" si="85"/>
        <v>45118</v>
      </c>
    </row>
    <row r="675" spans="1:49">
      <c r="A675" s="1135" t="s">
        <v>3738</v>
      </c>
      <c r="B675" s="1135" t="s">
        <v>1909</v>
      </c>
      <c r="C675" s="1135">
        <v>650</v>
      </c>
      <c r="D675" s="1135">
        <v>1.7350000000000001</v>
      </c>
      <c r="E675" s="1135" t="s">
        <v>15192</v>
      </c>
      <c r="F675" s="1135" t="s">
        <v>1048</v>
      </c>
      <c r="G675" s="1135" t="s">
        <v>1861</v>
      </c>
      <c r="H675" s="1135" t="s">
        <v>1887</v>
      </c>
      <c r="I675" s="1135" t="s">
        <v>126</v>
      </c>
      <c r="J675" s="1135">
        <v>0.9</v>
      </c>
      <c r="K675" s="1135" t="s">
        <v>3739</v>
      </c>
      <c r="L675" s="1135" t="s">
        <v>1911</v>
      </c>
      <c r="M675" s="1135">
        <v>75.099999999999994</v>
      </c>
      <c r="N675" s="1135" t="s">
        <v>1039</v>
      </c>
      <c r="O675" s="1135">
        <v>1.8774999999999999</v>
      </c>
      <c r="P675" s="1135">
        <v>1.502</v>
      </c>
      <c r="Q675" s="1135">
        <v>4</v>
      </c>
      <c r="R675" s="1135">
        <v>19</v>
      </c>
      <c r="T675" s="1135">
        <v>21</v>
      </c>
      <c r="U675" s="1135">
        <v>3.5</v>
      </c>
      <c r="V675" s="1135" t="s">
        <v>663</v>
      </c>
      <c r="W675" s="1135">
        <v>110</v>
      </c>
      <c r="X675" s="1135" t="s">
        <v>2744</v>
      </c>
      <c r="Y675" s="1135">
        <v>1.6</v>
      </c>
      <c r="Z675" s="1135">
        <v>4</v>
      </c>
      <c r="AA675" s="1135" t="s">
        <v>3740</v>
      </c>
      <c r="AB675" s="1135" t="s">
        <v>1075</v>
      </c>
      <c r="AH675" s="1135" t="s">
        <v>1332</v>
      </c>
      <c r="AI675" s="1135">
        <v>94.96</v>
      </c>
      <c r="AJ675" s="1135">
        <v>-0.34</v>
      </c>
      <c r="AK675" s="1135">
        <v>2.2599999999999998</v>
      </c>
      <c r="AM675" s="1136" t="s">
        <v>10486</v>
      </c>
      <c r="AN675" s="1136" t="s">
        <v>10487</v>
      </c>
      <c r="AO675" s="1136">
        <f t="shared" si="86"/>
        <v>650</v>
      </c>
      <c r="AP675" s="1136">
        <f t="shared" si="87"/>
        <v>1.7350000000000001</v>
      </c>
      <c r="AQ675" s="1136" t="str">
        <f t="shared" si="88"/>
        <v>1-4-1S91°</v>
      </c>
      <c r="AR675" s="1136" t="str">
        <f t="shared" si="89"/>
        <v>31</v>
      </c>
      <c r="AS675" s="1136" t="str">
        <f t="shared" si="90"/>
        <v>270/270/OFF</v>
      </c>
      <c r="AT675" s="1136" t="str">
        <f t="shared" si="91"/>
        <v>1-4-1S91°</v>
      </c>
      <c r="AV675" s="1136" t="str">
        <f t="shared" si="84"/>
        <v>112.7.12</v>
      </c>
      <c r="AW675" s="1438">
        <f t="shared" si="85"/>
        <v>45119</v>
      </c>
    </row>
    <row r="676" spans="1:49">
      <c r="A676" s="1135" t="s">
        <v>3741</v>
      </c>
      <c r="B676" s="1135" t="s">
        <v>455</v>
      </c>
      <c r="C676" s="1135">
        <v>600</v>
      </c>
      <c r="D676" s="1135">
        <v>1.698</v>
      </c>
      <c r="E676" s="1135" t="s">
        <v>15185</v>
      </c>
      <c r="F676" s="1135" t="s">
        <v>1078</v>
      </c>
      <c r="G676" s="1135" t="s">
        <v>1861</v>
      </c>
      <c r="H676" s="1135" t="s">
        <v>2046</v>
      </c>
      <c r="I676" s="1135" t="s">
        <v>1261</v>
      </c>
      <c r="J676" s="1135">
        <v>1</v>
      </c>
      <c r="K676" s="1135" t="s">
        <v>3742</v>
      </c>
      <c r="L676" s="1135" t="s">
        <v>1870</v>
      </c>
      <c r="M676" s="1135">
        <v>74.8</v>
      </c>
      <c r="N676" s="1135" t="s">
        <v>1039</v>
      </c>
      <c r="O676" s="1135">
        <v>1.87</v>
      </c>
      <c r="P676" s="1135">
        <v>1.496</v>
      </c>
      <c r="Q676" s="1135">
        <v>4</v>
      </c>
      <c r="R676" s="1135">
        <v>23</v>
      </c>
      <c r="T676" s="1135">
        <v>18.600000000000001</v>
      </c>
      <c r="U676" s="1135">
        <v>3.5</v>
      </c>
      <c r="V676" s="1135" t="s">
        <v>663</v>
      </c>
      <c r="W676" s="1135">
        <v>105</v>
      </c>
      <c r="X676" s="1135">
        <v>80</v>
      </c>
      <c r="Y676" s="1135">
        <v>2</v>
      </c>
      <c r="Z676" s="1135">
        <v>4.5</v>
      </c>
      <c r="AA676" s="1135" t="s">
        <v>1690</v>
      </c>
      <c r="AH676" s="1135" t="s">
        <v>1147</v>
      </c>
      <c r="AI676" s="1135" t="s">
        <v>1691</v>
      </c>
      <c r="AJ676" s="1135" t="s">
        <v>1691</v>
      </c>
      <c r="AK676" s="1135" t="s">
        <v>1691</v>
      </c>
      <c r="AM676" s="1136" t="s">
        <v>10488</v>
      </c>
      <c r="AN676" s="1136" t="s">
        <v>10489</v>
      </c>
      <c r="AO676" s="1136">
        <f t="shared" si="86"/>
        <v>600</v>
      </c>
      <c r="AP676" s="1136">
        <f t="shared" si="87"/>
        <v>1.698</v>
      </c>
      <c r="AQ676" s="1136" t="str">
        <f t="shared" si="88"/>
        <v>2-5-1S83°</v>
      </c>
      <c r="AR676" s="1136" t="str">
        <f t="shared" si="89"/>
        <v>30</v>
      </c>
      <c r="AS676" s="1136" t="str">
        <f t="shared" si="90"/>
        <v>166/OFF</v>
      </c>
      <c r="AT676" s="1136" t="str">
        <f t="shared" si="91"/>
        <v>2-5-1S83°</v>
      </c>
      <c r="AV676" s="1136" t="str">
        <f t="shared" si="84"/>
        <v>112.7.10</v>
      </c>
      <c r="AW676" s="1438">
        <f t="shared" si="85"/>
        <v>45117</v>
      </c>
    </row>
    <row r="677" spans="1:49">
      <c r="A677" s="1135" t="s">
        <v>3743</v>
      </c>
      <c r="B677" s="1135" t="s">
        <v>631</v>
      </c>
      <c r="C677" s="1135">
        <v>500</v>
      </c>
      <c r="D677" s="1135">
        <v>1.7070000000000001</v>
      </c>
      <c r="E677" s="1135" t="s">
        <v>15185</v>
      </c>
      <c r="F677" s="1135" t="s">
        <v>1078</v>
      </c>
      <c r="G677" s="1135" t="s">
        <v>1034</v>
      </c>
      <c r="H677" s="1135" t="s">
        <v>3394</v>
      </c>
      <c r="I677" s="1135" t="s">
        <v>639</v>
      </c>
      <c r="J677" s="1135">
        <v>1.2</v>
      </c>
      <c r="K677" s="1135" t="s">
        <v>3673</v>
      </c>
      <c r="L677" s="1135" t="s">
        <v>2126</v>
      </c>
      <c r="M677" s="1135">
        <v>77</v>
      </c>
      <c r="N677" s="1135" t="s">
        <v>1039</v>
      </c>
      <c r="O677" s="1135">
        <v>1.925</v>
      </c>
      <c r="P677" s="1135">
        <v>1.54</v>
      </c>
      <c r="Q677" s="1135">
        <v>4</v>
      </c>
      <c r="R677" s="1135">
        <v>22</v>
      </c>
      <c r="T677" s="1135">
        <v>9</v>
      </c>
      <c r="U677" s="1135">
        <v>3.5</v>
      </c>
      <c r="V677" s="1135" t="s">
        <v>663</v>
      </c>
      <c r="W677" s="1135">
        <v>140</v>
      </c>
      <c r="X677" s="1135">
        <v>80</v>
      </c>
      <c r="Y677" s="1135">
        <v>2.1</v>
      </c>
      <c r="Z677" s="1135">
        <v>2.5</v>
      </c>
      <c r="AA677" s="1135" t="s">
        <v>3740</v>
      </c>
      <c r="AH677" s="1135" t="s">
        <v>842</v>
      </c>
      <c r="AI677" s="1135">
        <v>91.9</v>
      </c>
      <c r="AJ677" s="1135">
        <v>-0.15</v>
      </c>
      <c r="AK677" s="1135">
        <v>1.92</v>
      </c>
      <c r="AM677" s="1136" t="s">
        <v>10490</v>
      </c>
      <c r="AN677" s="1136" t="s">
        <v>10491</v>
      </c>
      <c r="AO677" s="1136">
        <f t="shared" si="86"/>
        <v>500</v>
      </c>
      <c r="AP677" s="1136">
        <f t="shared" si="87"/>
        <v>1.7070000000000001</v>
      </c>
      <c r="AQ677" s="1136" t="str">
        <f t="shared" si="88"/>
        <v>2-5-1S83°</v>
      </c>
      <c r="AR677" s="1136" t="str">
        <f t="shared" si="89"/>
        <v>30</v>
      </c>
      <c r="AS677" s="1136" t="str">
        <f t="shared" si="90"/>
        <v>158/160</v>
      </c>
      <c r="AT677" s="1136" t="str">
        <f t="shared" si="91"/>
        <v>2-5-1S83°</v>
      </c>
      <c r="AV677" s="1136" t="str">
        <f t="shared" si="84"/>
        <v>112.7.12</v>
      </c>
      <c r="AW677" s="1438">
        <f t="shared" si="85"/>
        <v>45119</v>
      </c>
    </row>
    <row r="678" spans="1:49">
      <c r="A678" s="1135" t="s">
        <v>3744</v>
      </c>
      <c r="B678" s="1135" t="s">
        <v>1952</v>
      </c>
      <c r="C678" s="1135">
        <v>620</v>
      </c>
      <c r="D678" s="1135">
        <v>1.7</v>
      </c>
      <c r="E678" s="1135" t="s">
        <v>15183</v>
      </c>
      <c r="F678" s="1135" t="s">
        <v>1069</v>
      </c>
      <c r="G678" s="1135" t="s">
        <v>1961</v>
      </c>
      <c r="H678" s="1135" t="s">
        <v>1320</v>
      </c>
      <c r="I678" s="1135" t="s">
        <v>126</v>
      </c>
      <c r="J678" s="1135">
        <v>0.9</v>
      </c>
      <c r="K678" s="1135" t="s">
        <v>1953</v>
      </c>
      <c r="L678" s="1135" t="s">
        <v>1954</v>
      </c>
      <c r="M678" s="1135">
        <v>74</v>
      </c>
      <c r="N678" s="1135" t="s">
        <v>1039</v>
      </c>
      <c r="O678" s="1135">
        <v>1.85</v>
      </c>
      <c r="P678" s="1135">
        <v>1.48</v>
      </c>
      <c r="Q678" s="1135">
        <v>3</v>
      </c>
      <c r="R678" s="1135" t="s">
        <v>3745</v>
      </c>
      <c r="T678" s="1135">
        <v>13.8</v>
      </c>
      <c r="U678" s="1135">
        <v>5.0999999999999996</v>
      </c>
      <c r="V678" s="1135" t="s">
        <v>663</v>
      </c>
      <c r="W678" s="1135">
        <v>100</v>
      </c>
      <c r="X678" s="1135">
        <v>60</v>
      </c>
      <c r="Y678" s="1135">
        <v>1.8</v>
      </c>
      <c r="Z678" s="1135">
        <v>4</v>
      </c>
      <c r="AA678" s="1135" t="s">
        <v>3746</v>
      </c>
      <c r="AB678" s="1135" t="s">
        <v>3747</v>
      </c>
      <c r="AH678" s="1135" t="s">
        <v>969</v>
      </c>
      <c r="AI678" s="1135">
        <v>94.02</v>
      </c>
      <c r="AJ678" s="1135">
        <v>-0.71</v>
      </c>
      <c r="AK678" s="1135">
        <v>3.64</v>
      </c>
      <c r="AM678" s="1136" t="s">
        <v>10492</v>
      </c>
      <c r="AN678" s="1136" t="s">
        <v>10493</v>
      </c>
      <c r="AO678" s="1136">
        <f t="shared" si="86"/>
        <v>620</v>
      </c>
      <c r="AP678" s="1136">
        <f t="shared" si="87"/>
        <v>1.7</v>
      </c>
      <c r="AQ678" s="1136" t="str">
        <f t="shared" si="88"/>
        <v>1-4-1S83°</v>
      </c>
      <c r="AR678" s="1136" t="str">
        <f t="shared" si="89"/>
        <v>31.5</v>
      </c>
      <c r="AS678" s="1136" t="str">
        <f t="shared" si="90"/>
        <v>230/230/OFF</v>
      </c>
      <c r="AT678" s="1136" t="str">
        <f t="shared" si="91"/>
        <v>1-4-1S83°</v>
      </c>
      <c r="AV678" s="1136" t="str">
        <f t="shared" si="84"/>
        <v>112.7.18</v>
      </c>
      <c r="AW678" s="1438">
        <f t="shared" si="85"/>
        <v>45125</v>
      </c>
    </row>
    <row r="679" spans="1:49">
      <c r="A679" s="1135" t="s">
        <v>3748</v>
      </c>
      <c r="B679" s="1135" t="s">
        <v>1909</v>
      </c>
      <c r="C679" s="1135">
        <v>650</v>
      </c>
      <c r="D679" s="1135">
        <v>1.7350000000000001</v>
      </c>
      <c r="E679" s="1135" t="s">
        <v>15192</v>
      </c>
      <c r="F679" s="1135" t="s">
        <v>1048</v>
      </c>
      <c r="G679" s="1135" t="s">
        <v>1861</v>
      </c>
      <c r="H679" s="1135" t="s">
        <v>1887</v>
      </c>
      <c r="I679" s="1135" t="s">
        <v>126</v>
      </c>
      <c r="J679" s="1135">
        <v>0.9</v>
      </c>
      <c r="K679" s="1135" t="s">
        <v>3749</v>
      </c>
      <c r="L679" s="1135" t="s">
        <v>1911</v>
      </c>
      <c r="M679" s="1135">
        <v>75.099999999999994</v>
      </c>
      <c r="N679" s="1135" t="s">
        <v>1039</v>
      </c>
      <c r="O679" s="1135">
        <v>1.8774999999999999</v>
      </c>
      <c r="P679" s="1135">
        <v>1.502</v>
      </c>
      <c r="Q679" s="1135">
        <v>4</v>
      </c>
      <c r="R679" s="1135">
        <v>19</v>
      </c>
      <c r="T679" s="1135">
        <v>21</v>
      </c>
      <c r="U679" s="1135">
        <v>3.5</v>
      </c>
      <c r="V679" s="1135" t="s">
        <v>663</v>
      </c>
      <c r="W679" s="1135">
        <v>110</v>
      </c>
      <c r="X679" s="1135" t="s">
        <v>2744</v>
      </c>
      <c r="Y679" s="1135">
        <v>1.6</v>
      </c>
      <c r="Z679" s="1135">
        <v>4</v>
      </c>
      <c r="AA679" s="1135" t="s">
        <v>3750</v>
      </c>
      <c r="AB679" s="1135" t="s">
        <v>1075</v>
      </c>
      <c r="AH679" s="1135" t="s">
        <v>1280</v>
      </c>
      <c r="AI679" s="1135">
        <v>94.93</v>
      </c>
      <c r="AJ679" s="1135">
        <v>-0.68</v>
      </c>
      <c r="AK679" s="1135">
        <v>2.35</v>
      </c>
      <c r="AM679" s="1136" t="s">
        <v>10494</v>
      </c>
      <c r="AN679" s="1136" t="s">
        <v>10495</v>
      </c>
      <c r="AO679" s="1136">
        <f t="shared" si="86"/>
        <v>650</v>
      </c>
      <c r="AP679" s="1136">
        <f t="shared" si="87"/>
        <v>1.7350000000000001</v>
      </c>
      <c r="AQ679" s="1136" t="str">
        <f t="shared" si="88"/>
        <v>1-4-1S91°</v>
      </c>
      <c r="AR679" s="1136" t="str">
        <f t="shared" si="89"/>
        <v>31</v>
      </c>
      <c r="AS679" s="1136" t="str">
        <f t="shared" si="90"/>
        <v>270/270/OFF</v>
      </c>
      <c r="AT679" s="1136" t="str">
        <f t="shared" si="91"/>
        <v>1-4-1S91°</v>
      </c>
      <c r="AV679" s="1136" t="str">
        <f t="shared" si="84"/>
        <v>112.7.14</v>
      </c>
      <c r="AW679" s="1438">
        <f t="shared" si="85"/>
        <v>45121</v>
      </c>
    </row>
    <row r="680" spans="1:49">
      <c r="A680" s="1135" t="s">
        <v>3751</v>
      </c>
      <c r="B680" s="1135" t="s">
        <v>455</v>
      </c>
      <c r="C680" s="1135" t="s">
        <v>3752</v>
      </c>
      <c r="D680" s="1135">
        <v>1.714</v>
      </c>
      <c r="E680" s="1135" t="s">
        <v>15185</v>
      </c>
      <c r="F680" s="1135" t="s">
        <v>3753</v>
      </c>
      <c r="G680" s="1135" t="s">
        <v>1861</v>
      </c>
      <c r="H680" s="1135" t="s">
        <v>1357</v>
      </c>
      <c r="I680" s="1135" t="s">
        <v>1206</v>
      </c>
      <c r="J680" s="1135">
        <v>1</v>
      </c>
      <c r="K680" s="1135" t="s">
        <v>3595</v>
      </c>
      <c r="L680" s="1135" t="s">
        <v>1870</v>
      </c>
      <c r="M680" s="1135">
        <v>74.8</v>
      </c>
      <c r="N680" s="1135" t="s">
        <v>1039</v>
      </c>
      <c r="O680" s="1135">
        <v>1.87</v>
      </c>
      <c r="P680" s="1135">
        <v>1.496</v>
      </c>
      <c r="Q680" s="1135">
        <v>4</v>
      </c>
      <c r="R680" s="1135">
        <v>23</v>
      </c>
      <c r="T680" s="1135">
        <v>18.600000000000001</v>
      </c>
      <c r="U680" s="1135">
        <v>3.5</v>
      </c>
      <c r="V680" s="1135" t="s">
        <v>663</v>
      </c>
      <c r="W680" s="1135">
        <v>105</v>
      </c>
      <c r="X680" s="1135">
        <v>80</v>
      </c>
      <c r="Y680" s="1135">
        <v>2</v>
      </c>
      <c r="Z680" s="1135">
        <v>4.5</v>
      </c>
      <c r="AA680" s="1135" t="s">
        <v>3754</v>
      </c>
      <c r="AH680" s="1135" t="s">
        <v>833</v>
      </c>
      <c r="AI680" s="1135">
        <v>94.86</v>
      </c>
      <c r="AJ680" s="1135">
        <v>-0.03</v>
      </c>
      <c r="AK680" s="1135">
        <v>0.65</v>
      </c>
      <c r="AM680" s="1136" t="s">
        <v>10496</v>
      </c>
      <c r="AN680" s="1136" t="s">
        <v>10497</v>
      </c>
      <c r="AO680" s="1136" t="str">
        <f t="shared" si="86"/>
        <v>600↓550-8/8</v>
      </c>
      <c r="AP680" s="1136">
        <f t="shared" si="87"/>
        <v>1.714</v>
      </c>
      <c r="AQ680" s="1136" t="str">
        <f t="shared" si="88"/>
        <v>2-5-1S83°</v>
      </c>
      <c r="AR680" s="1136" t="str">
        <f t="shared" si="89"/>
        <v>31.4</v>
      </c>
      <c r="AS680" s="1136" t="str">
        <f t="shared" si="90"/>
        <v>163/OFF</v>
      </c>
      <c r="AT680" s="1136" t="str">
        <f t="shared" si="91"/>
        <v>2-5-1S83°</v>
      </c>
      <c r="AV680" s="1136" t="str">
        <f t="shared" si="84"/>
        <v>112.7.20</v>
      </c>
      <c r="AW680" s="1438">
        <f t="shared" si="85"/>
        <v>45127</v>
      </c>
    </row>
    <row r="681" spans="1:49">
      <c r="A681" s="1135" t="s">
        <v>3755</v>
      </c>
      <c r="B681" s="1135" t="s">
        <v>1909</v>
      </c>
      <c r="C681" s="1135">
        <v>650</v>
      </c>
      <c r="D681" s="1135">
        <v>1.7350000000000001</v>
      </c>
      <c r="E681" s="1135" t="s">
        <v>15192</v>
      </c>
      <c r="F681" s="1135" t="s">
        <v>1048</v>
      </c>
      <c r="G681" s="1135" t="s">
        <v>1861</v>
      </c>
      <c r="H681" s="1135" t="s">
        <v>1887</v>
      </c>
      <c r="I681" s="1135" t="s">
        <v>126</v>
      </c>
      <c r="J681" s="1135">
        <v>0.9</v>
      </c>
      <c r="K681" s="1135" t="s">
        <v>1910</v>
      </c>
      <c r="L681" s="1135" t="s">
        <v>1911</v>
      </c>
      <c r="M681" s="1135">
        <v>75.099999999999994</v>
      </c>
      <c r="N681" s="1135" t="s">
        <v>1039</v>
      </c>
      <c r="O681" s="1135">
        <v>1.8774999999999999</v>
      </c>
      <c r="P681" s="1135">
        <v>1.502</v>
      </c>
      <c r="Q681" s="1135">
        <v>4</v>
      </c>
      <c r="R681" s="1135">
        <v>19</v>
      </c>
      <c r="T681" s="1135">
        <v>21</v>
      </c>
      <c r="U681" s="1135">
        <v>3.5</v>
      </c>
      <c r="V681" s="1135" t="s">
        <v>663</v>
      </c>
      <c r="W681" s="1135">
        <v>110</v>
      </c>
      <c r="X681" s="1135" t="s">
        <v>2744</v>
      </c>
      <c r="Y681" s="1135">
        <v>1.6</v>
      </c>
      <c r="Z681" s="1135">
        <v>4</v>
      </c>
      <c r="AA681" s="1135" t="s">
        <v>1701</v>
      </c>
      <c r="AB681" s="1135" t="s">
        <v>1075</v>
      </c>
      <c r="AH681" s="1135" t="s">
        <v>699</v>
      </c>
      <c r="AI681" s="1135">
        <v>94.79</v>
      </c>
      <c r="AJ681" s="1135">
        <v>-0.54</v>
      </c>
      <c r="AK681" s="1135">
        <v>1.74</v>
      </c>
      <c r="AM681" s="1136" t="s">
        <v>10498</v>
      </c>
      <c r="AN681" s="1136" t="s">
        <v>10499</v>
      </c>
      <c r="AO681" s="1136">
        <f t="shared" si="86"/>
        <v>650</v>
      </c>
      <c r="AP681" s="1136">
        <f t="shared" si="87"/>
        <v>1.7350000000000001</v>
      </c>
      <c r="AQ681" s="1136" t="str">
        <f t="shared" si="88"/>
        <v>1-4-1S91°</v>
      </c>
      <c r="AR681" s="1136" t="str">
        <f t="shared" si="89"/>
        <v>31</v>
      </c>
      <c r="AS681" s="1136" t="str">
        <f t="shared" si="90"/>
        <v>270/270/OFF</v>
      </c>
      <c r="AT681" s="1136" t="str">
        <f t="shared" si="91"/>
        <v>1-4-1S91°</v>
      </c>
      <c r="AV681" s="1136" t="str">
        <f t="shared" si="84"/>
        <v>112.7.21</v>
      </c>
      <c r="AW681" s="1438">
        <f t="shared" si="85"/>
        <v>45128</v>
      </c>
    </row>
    <row r="682" spans="1:49">
      <c r="A682" s="1135" t="s">
        <v>3756</v>
      </c>
      <c r="B682" s="1135" t="s">
        <v>1909</v>
      </c>
      <c r="C682" s="1135">
        <v>650</v>
      </c>
      <c r="D682" s="1135">
        <v>1.7350000000000001</v>
      </c>
      <c r="E682" s="1135" t="s">
        <v>15192</v>
      </c>
      <c r="F682" s="1135" t="s">
        <v>1048</v>
      </c>
      <c r="G682" s="1135" t="s">
        <v>1861</v>
      </c>
      <c r="H682" s="1135" t="s">
        <v>1887</v>
      </c>
      <c r="I682" s="1135" t="s">
        <v>126</v>
      </c>
      <c r="J682" s="1135">
        <v>0.9</v>
      </c>
      <c r="K682" s="1135" t="s">
        <v>1910</v>
      </c>
      <c r="L682" s="1135" t="s">
        <v>1911</v>
      </c>
      <c r="M682" s="1135">
        <v>75.099999999999994</v>
      </c>
      <c r="N682" s="1135" t="s">
        <v>1039</v>
      </c>
      <c r="O682" s="1135">
        <v>1.8774999999999999</v>
      </c>
      <c r="P682" s="1135">
        <v>1.502</v>
      </c>
      <c r="Q682" s="1135">
        <v>4</v>
      </c>
      <c r="R682" s="1135">
        <v>19</v>
      </c>
      <c r="T682" s="1135">
        <v>21</v>
      </c>
      <c r="U682" s="1135">
        <v>3.5</v>
      </c>
      <c r="V682" s="1135" t="s">
        <v>663</v>
      </c>
      <c r="W682" s="1135">
        <v>110</v>
      </c>
      <c r="X682" s="1135" t="s">
        <v>2744</v>
      </c>
      <c r="Y682" s="1135">
        <v>1.6</v>
      </c>
      <c r="Z682" s="1135">
        <v>4</v>
      </c>
      <c r="AA682" s="1135" t="s">
        <v>1701</v>
      </c>
      <c r="AB682" s="1135" t="s">
        <v>1075</v>
      </c>
      <c r="AH682" s="1135" t="s">
        <v>488</v>
      </c>
      <c r="AI682" s="1135">
        <v>94.28</v>
      </c>
      <c r="AJ682" s="1135">
        <v>-0.18</v>
      </c>
      <c r="AK682" s="1135">
        <v>1.53</v>
      </c>
      <c r="AM682" s="1136" t="s">
        <v>10500</v>
      </c>
      <c r="AN682" s="1136" t="s">
        <v>10501</v>
      </c>
      <c r="AO682" s="1136">
        <f t="shared" si="86"/>
        <v>650</v>
      </c>
      <c r="AP682" s="1136">
        <f t="shared" si="87"/>
        <v>1.7350000000000001</v>
      </c>
      <c r="AQ682" s="1136" t="str">
        <f t="shared" si="88"/>
        <v>1-4-1S91°</v>
      </c>
      <c r="AR682" s="1136" t="str">
        <f t="shared" si="89"/>
        <v>31</v>
      </c>
      <c r="AS682" s="1136" t="str">
        <f t="shared" si="90"/>
        <v>270/270/OFF</v>
      </c>
      <c r="AT682" s="1136" t="str">
        <f t="shared" si="91"/>
        <v>1-4-1S91°</v>
      </c>
      <c r="AV682" s="1136" t="str">
        <f t="shared" si="84"/>
        <v>112.7.21</v>
      </c>
      <c r="AW682" s="1438">
        <f t="shared" si="85"/>
        <v>45128</v>
      </c>
    </row>
    <row r="683" spans="1:49">
      <c r="A683" s="1135" t="s">
        <v>3757</v>
      </c>
      <c r="B683" s="1135" t="s">
        <v>1936</v>
      </c>
      <c r="C683" s="1135">
        <v>500</v>
      </c>
      <c r="D683" s="1135">
        <v>1.7</v>
      </c>
      <c r="E683" s="1135" t="s">
        <v>15189</v>
      </c>
      <c r="F683" s="1135" t="s">
        <v>1078</v>
      </c>
      <c r="G683" s="1135" t="s">
        <v>1110</v>
      </c>
      <c r="H683" s="1135" t="s">
        <v>1384</v>
      </c>
      <c r="I683" s="1135" t="s">
        <v>126</v>
      </c>
      <c r="J683" s="1135">
        <v>0.8</v>
      </c>
      <c r="K683" s="1135" t="s">
        <v>3681</v>
      </c>
      <c r="L683" s="1135" t="s">
        <v>1938</v>
      </c>
      <c r="M683" s="1135">
        <v>77.099999999999994</v>
      </c>
      <c r="N683" s="1135" t="s">
        <v>1039</v>
      </c>
      <c r="O683" s="1135">
        <v>1.9275</v>
      </c>
      <c r="P683" s="1135">
        <v>1.5419999999999998</v>
      </c>
      <c r="Q683" s="1135">
        <v>4</v>
      </c>
      <c r="R683" s="1135">
        <v>23</v>
      </c>
      <c r="T683" s="1135">
        <v>18</v>
      </c>
      <c r="U683" s="1135">
        <v>4</v>
      </c>
      <c r="V683" s="1135" t="s">
        <v>663</v>
      </c>
      <c r="W683" s="1135">
        <v>110</v>
      </c>
      <c r="X683" s="1135">
        <v>70</v>
      </c>
      <c r="Y683" s="1135">
        <v>1.8</v>
      </c>
      <c r="Z683" s="1135">
        <v>4.5</v>
      </c>
      <c r="AA683" s="1135" t="s">
        <v>3758</v>
      </c>
      <c r="AH683" s="1135" t="s">
        <v>1042</v>
      </c>
      <c r="AI683" s="1135">
        <v>95.08</v>
      </c>
      <c r="AJ683" s="1135">
        <v>-0.18</v>
      </c>
      <c r="AK683" s="1135">
        <v>0.9</v>
      </c>
      <c r="AM683" s="1136" t="s">
        <v>10502</v>
      </c>
      <c r="AN683" s="1136" t="s">
        <v>10503</v>
      </c>
      <c r="AO683" s="1136">
        <f t="shared" si="86"/>
        <v>500</v>
      </c>
      <c r="AP683" s="1136">
        <f t="shared" si="87"/>
        <v>1.7</v>
      </c>
      <c r="AQ683" s="1136" t="str">
        <f t="shared" si="88"/>
        <v>1-5-1S83°</v>
      </c>
      <c r="AR683" s="1136" t="str">
        <f t="shared" si="89"/>
        <v>30</v>
      </c>
      <c r="AS683" s="1136" t="str">
        <f t="shared" si="90"/>
        <v>220/220/OFF</v>
      </c>
      <c r="AT683" s="1136" t="str">
        <f t="shared" si="91"/>
        <v>1-5-1S83°</v>
      </c>
      <c r="AV683" s="1136" t="str">
        <f t="shared" si="84"/>
        <v>112.7.28</v>
      </c>
      <c r="AW683" s="1438">
        <f t="shared" si="85"/>
        <v>45135</v>
      </c>
    </row>
    <row r="684" spans="1:49">
      <c r="A684" s="1135" t="s">
        <v>3759</v>
      </c>
      <c r="B684" s="1135" t="s">
        <v>425</v>
      </c>
      <c r="C684" s="1135">
        <v>650</v>
      </c>
      <c r="D684" s="1135">
        <v>1.7749999999999999</v>
      </c>
      <c r="E684" s="1135" t="s">
        <v>15185</v>
      </c>
      <c r="F684" s="1135" t="s">
        <v>1078</v>
      </c>
      <c r="G684" s="1135" t="s">
        <v>1861</v>
      </c>
      <c r="H684" s="1135" t="s">
        <v>3576</v>
      </c>
      <c r="I684" s="1135" t="s">
        <v>1206</v>
      </c>
      <c r="J684" s="1135">
        <v>0.6</v>
      </c>
      <c r="K684" s="1135" t="s">
        <v>3760</v>
      </c>
      <c r="L684" s="1135" t="s">
        <v>2032</v>
      </c>
      <c r="M684" s="1135">
        <v>74.5</v>
      </c>
      <c r="N684" s="1135" t="s">
        <v>1039</v>
      </c>
      <c r="O684" s="1135">
        <v>1.8625</v>
      </c>
      <c r="P684" s="1135">
        <v>1.49</v>
      </c>
      <c r="Q684" s="1135">
        <v>4</v>
      </c>
      <c r="R684" s="1135">
        <v>22</v>
      </c>
      <c r="T684" s="1135">
        <v>19.5</v>
      </c>
      <c r="U684" s="1135">
        <v>2.2999999999999998</v>
      </c>
      <c r="V684" s="1135" t="s">
        <v>663</v>
      </c>
      <c r="W684" s="1135">
        <v>40</v>
      </c>
      <c r="X684" s="1135">
        <v>10</v>
      </c>
      <c r="Y684" s="1135">
        <v>1.2</v>
      </c>
      <c r="Z684" s="1135">
        <v>4</v>
      </c>
      <c r="AA684" s="1135" t="s">
        <v>1705</v>
      </c>
      <c r="AH684" s="1135" t="s">
        <v>864</v>
      </c>
      <c r="AI684" s="1135">
        <v>95.43</v>
      </c>
      <c r="AJ684" s="1135">
        <v>-0.32</v>
      </c>
      <c r="AK684" s="1135">
        <v>0.18</v>
      </c>
      <c r="AM684" s="1136" t="s">
        <v>10504</v>
      </c>
      <c r="AN684" s="1136" t="s">
        <v>10505</v>
      </c>
      <c r="AO684" s="1136">
        <f t="shared" si="86"/>
        <v>650</v>
      </c>
      <c r="AP684" s="1136">
        <f t="shared" si="87"/>
        <v>1.7749999999999999</v>
      </c>
      <c r="AQ684" s="1136" t="str">
        <f t="shared" si="88"/>
        <v>2-5-1S83°</v>
      </c>
      <c r="AR684" s="1136" t="str">
        <f t="shared" si="89"/>
        <v>30</v>
      </c>
      <c r="AS684" s="1136" t="str">
        <f t="shared" si="90"/>
        <v>170/160</v>
      </c>
      <c r="AT684" s="1136" t="str">
        <f t="shared" si="91"/>
        <v>2-5-1S83°</v>
      </c>
      <c r="AV684" s="1136" t="str">
        <f t="shared" si="84"/>
        <v>112.8.1</v>
      </c>
      <c r="AW684" s="1438">
        <f t="shared" si="85"/>
        <v>45139</v>
      </c>
    </row>
    <row r="685" spans="1:49">
      <c r="A685" s="1135" t="s">
        <v>3761</v>
      </c>
      <c r="B685" s="1135" t="s">
        <v>3295</v>
      </c>
      <c r="C685" s="1135">
        <v>450</v>
      </c>
      <c r="D685" s="1135">
        <v>1.84</v>
      </c>
      <c r="E685" s="1135" t="s">
        <v>15183</v>
      </c>
      <c r="F685" s="1135" t="s">
        <v>1048</v>
      </c>
      <c r="G685" s="1135" t="s">
        <v>1110</v>
      </c>
      <c r="H685" s="1135" t="s">
        <v>1368</v>
      </c>
      <c r="I685" s="1135" t="s">
        <v>1036</v>
      </c>
      <c r="J685" s="1135">
        <v>1.4</v>
      </c>
      <c r="K685" s="1135" t="s">
        <v>3762</v>
      </c>
      <c r="L685" s="1135" t="s">
        <v>3763</v>
      </c>
      <c r="M685" s="1135">
        <v>72.5</v>
      </c>
      <c r="N685" s="1135" t="s">
        <v>1039</v>
      </c>
      <c r="O685" s="1135">
        <v>1.8125</v>
      </c>
      <c r="P685" s="1135">
        <v>1.45</v>
      </c>
      <c r="Q685" s="1135">
        <v>3.5</v>
      </c>
      <c r="R685" s="1135">
        <v>23.5</v>
      </c>
      <c r="T685" s="1135">
        <v>14.5</v>
      </c>
      <c r="U685" s="1135">
        <v>3.9</v>
      </c>
      <c r="V685" s="1135" t="s">
        <v>663</v>
      </c>
      <c r="W685" s="1135">
        <v>165</v>
      </c>
      <c r="X685" s="1135">
        <v>80</v>
      </c>
      <c r="Y685" s="1135">
        <v>2.5</v>
      </c>
      <c r="Z685" s="1135">
        <v>4.5</v>
      </c>
      <c r="AA685" s="1135" t="s">
        <v>3764</v>
      </c>
      <c r="AH685" s="1135" t="s">
        <v>795</v>
      </c>
      <c r="AI685" s="1135">
        <v>91.8</v>
      </c>
      <c r="AJ685" s="1135">
        <v>-0.1</v>
      </c>
      <c r="AK685" s="1135">
        <v>5</v>
      </c>
      <c r="AM685" s="1136" t="s">
        <v>10506</v>
      </c>
      <c r="AN685" s="1136" t="s">
        <v>10507</v>
      </c>
      <c r="AO685" s="1136">
        <f t="shared" si="86"/>
        <v>450</v>
      </c>
      <c r="AP685" s="1136">
        <f t="shared" si="87"/>
        <v>1.84</v>
      </c>
      <c r="AQ685" s="1136" t="str">
        <f t="shared" si="88"/>
        <v>1-4-1S83°</v>
      </c>
      <c r="AR685" s="1136" t="str">
        <f t="shared" si="89"/>
        <v>31</v>
      </c>
      <c r="AS685" s="1136" t="str">
        <f t="shared" si="90"/>
        <v>210/210/OFF</v>
      </c>
      <c r="AT685" s="1136" t="str">
        <f t="shared" si="91"/>
        <v>1-4-1S83°</v>
      </c>
      <c r="AV685" s="1136" t="str">
        <f t="shared" si="84"/>
        <v>112.7.31</v>
      </c>
      <c r="AW685" s="1438">
        <f t="shared" si="85"/>
        <v>45138</v>
      </c>
    </row>
    <row r="686" spans="1:49">
      <c r="A686" s="1135" t="s">
        <v>3765</v>
      </c>
      <c r="B686" s="1135" t="s">
        <v>1936</v>
      </c>
      <c r="C686" s="1135">
        <v>500</v>
      </c>
      <c r="D686" s="1135">
        <v>1.7</v>
      </c>
      <c r="E686" s="1135" t="s">
        <v>15189</v>
      </c>
      <c r="F686" s="1135" t="s">
        <v>1078</v>
      </c>
      <c r="G686" s="1135" t="s">
        <v>1110</v>
      </c>
      <c r="H686" s="1135" t="s">
        <v>1384</v>
      </c>
      <c r="I686" s="1135" t="s">
        <v>126</v>
      </c>
      <c r="J686" s="1135">
        <v>0.8</v>
      </c>
      <c r="K686" s="1135" t="s">
        <v>3766</v>
      </c>
      <c r="L686" s="1135" t="s">
        <v>1938</v>
      </c>
      <c r="M686" s="1135">
        <v>77.099999999999994</v>
      </c>
      <c r="N686" s="1135" t="s">
        <v>1039</v>
      </c>
      <c r="O686" s="1135">
        <v>1.9275</v>
      </c>
      <c r="P686" s="1135">
        <v>1.5419999999999998</v>
      </c>
      <c r="Q686" s="1135" t="s">
        <v>3767</v>
      </c>
      <c r="R686" s="1135" t="s">
        <v>3768</v>
      </c>
      <c r="T686" s="1135">
        <v>18</v>
      </c>
      <c r="U686" s="1135">
        <v>4</v>
      </c>
      <c r="V686" s="1135" t="s">
        <v>663</v>
      </c>
      <c r="W686" s="1135">
        <v>110</v>
      </c>
      <c r="X686" s="1135">
        <v>70</v>
      </c>
      <c r="Y686" s="1135">
        <v>1.8</v>
      </c>
      <c r="Z686" s="1135">
        <v>4.5</v>
      </c>
      <c r="AA686" s="1135" t="s">
        <v>3769</v>
      </c>
      <c r="AH686" s="1135" t="s">
        <v>661</v>
      </c>
      <c r="AI686" s="1135">
        <v>94.85</v>
      </c>
      <c r="AJ686" s="1135">
        <v>-0.56999999999999995</v>
      </c>
      <c r="AK686" s="1135">
        <v>1</v>
      </c>
      <c r="AM686" s="1136" t="s">
        <v>10508</v>
      </c>
      <c r="AN686" s="1136" t="s">
        <v>10509</v>
      </c>
      <c r="AO686" s="1136">
        <f t="shared" si="86"/>
        <v>500</v>
      </c>
      <c r="AP686" s="1136">
        <f t="shared" si="87"/>
        <v>1.7</v>
      </c>
      <c r="AQ686" s="1136" t="str">
        <f t="shared" si="88"/>
        <v>1-5-1S83°</v>
      </c>
      <c r="AR686" s="1136" t="str">
        <f t="shared" si="89"/>
        <v>30</v>
      </c>
      <c r="AS686" s="1136" t="str">
        <f t="shared" si="90"/>
        <v>220/220/OFF</v>
      </c>
      <c r="AT686" s="1136" t="str">
        <f t="shared" si="91"/>
        <v>1-5-1S83°</v>
      </c>
      <c r="AV686" s="1136" t="str">
        <f t="shared" si="84"/>
        <v>112.8.4</v>
      </c>
      <c r="AW686" s="1438">
        <f t="shared" si="85"/>
        <v>45142</v>
      </c>
    </row>
    <row r="687" spans="1:49">
      <c r="A687" s="1135" t="s">
        <v>3770</v>
      </c>
      <c r="B687" s="1135" t="s">
        <v>1977</v>
      </c>
      <c r="C687" s="1135">
        <v>600</v>
      </c>
      <c r="D687" s="1135">
        <v>1.82</v>
      </c>
      <c r="E687" s="1135" t="s">
        <v>15183</v>
      </c>
      <c r="F687" s="1135" t="s">
        <v>1078</v>
      </c>
      <c r="G687" s="1135" t="s">
        <v>1861</v>
      </c>
      <c r="H687" s="1135" t="s">
        <v>1049</v>
      </c>
      <c r="I687" s="1135" t="s">
        <v>126</v>
      </c>
      <c r="J687" s="1135">
        <v>1.7</v>
      </c>
      <c r="K687" s="1135" t="s">
        <v>3771</v>
      </c>
      <c r="L687" s="1135" t="s">
        <v>1979</v>
      </c>
      <c r="M687" s="1135">
        <v>75.2</v>
      </c>
      <c r="N687" s="1135" t="s">
        <v>1039</v>
      </c>
      <c r="O687" s="1135">
        <v>1.8800000000000001</v>
      </c>
      <c r="P687" s="1135">
        <v>1.504</v>
      </c>
      <c r="Q687" s="1135" t="s">
        <v>3772</v>
      </c>
      <c r="R687" s="1135" t="s">
        <v>3773</v>
      </c>
      <c r="T687" s="1135">
        <v>32.5</v>
      </c>
      <c r="U687" s="1135">
        <v>3.4</v>
      </c>
      <c r="V687" s="1135" t="s">
        <v>1980</v>
      </c>
      <c r="W687" s="1135">
        <v>105</v>
      </c>
      <c r="X687" s="1135">
        <v>75</v>
      </c>
      <c r="Y687" s="1135">
        <v>1.2</v>
      </c>
      <c r="Z687" s="1135">
        <v>5.5</v>
      </c>
      <c r="AA687" s="1135" t="s">
        <v>3774</v>
      </c>
      <c r="AH687" s="1135" t="s">
        <v>1280</v>
      </c>
      <c r="AI687" s="1135">
        <v>15.22</v>
      </c>
      <c r="AJ687" s="1135">
        <v>0.41</v>
      </c>
      <c r="AK687" s="1135">
        <v>1.24</v>
      </c>
      <c r="AM687" s="1136" t="s">
        <v>10510</v>
      </c>
      <c r="AN687" s="1136" t="s">
        <v>10511</v>
      </c>
      <c r="AO687" s="1136">
        <f t="shared" si="86"/>
        <v>600</v>
      </c>
      <c r="AP687" s="1136">
        <f t="shared" si="87"/>
        <v>1.82</v>
      </c>
      <c r="AQ687" s="1136" t="str">
        <f t="shared" si="88"/>
        <v>1-4-1S83°</v>
      </c>
      <c r="AR687" s="1136" t="str">
        <f t="shared" si="89"/>
        <v>30</v>
      </c>
      <c r="AS687" s="1136" t="str">
        <f t="shared" si="90"/>
        <v>260/260/OFF</v>
      </c>
      <c r="AT687" s="1136" t="str">
        <f t="shared" si="91"/>
        <v>1-4-1S83°</v>
      </c>
      <c r="AV687" s="1136" t="str">
        <f t="shared" si="84"/>
        <v>112.8.10</v>
      </c>
      <c r="AW687" s="1438">
        <f t="shared" si="85"/>
        <v>45148</v>
      </c>
    </row>
    <row r="688" spans="1:49">
      <c r="A688" s="1135" t="s">
        <v>3775</v>
      </c>
      <c r="B688" s="1135" t="s">
        <v>425</v>
      </c>
      <c r="C688" s="1135">
        <v>700</v>
      </c>
      <c r="D688" s="1135">
        <v>1.7649999999999999</v>
      </c>
      <c r="E688" s="1135" t="s">
        <v>15183</v>
      </c>
      <c r="F688" s="1135" t="s">
        <v>1048</v>
      </c>
      <c r="G688" s="1135" t="s">
        <v>1861</v>
      </c>
      <c r="H688" s="1135" t="s">
        <v>1900</v>
      </c>
      <c r="I688" s="1135" t="s">
        <v>126</v>
      </c>
      <c r="J688" s="1135">
        <v>1.9</v>
      </c>
      <c r="K688" s="1135" t="s">
        <v>1958</v>
      </c>
      <c r="L688" s="1135" t="s">
        <v>1889</v>
      </c>
      <c r="M688" s="1135" t="s">
        <v>3776</v>
      </c>
      <c r="N688" s="1135" t="s">
        <v>1039</v>
      </c>
      <c r="O688" s="1135" t="e">
        <v>#VALUE!</v>
      </c>
      <c r="P688" s="1135" t="e">
        <v>#VALUE!</v>
      </c>
      <c r="Q688" s="1135">
        <v>4</v>
      </c>
      <c r="R688" s="1135">
        <v>21.6</v>
      </c>
      <c r="T688" s="1135">
        <v>32</v>
      </c>
      <c r="U688" s="1135">
        <v>3.5</v>
      </c>
      <c r="V688" s="1135" t="s">
        <v>663</v>
      </c>
      <c r="W688" s="1135">
        <v>110</v>
      </c>
      <c r="X688" s="1135">
        <v>60</v>
      </c>
      <c r="Y688" s="1135">
        <v>1.5</v>
      </c>
      <c r="Z688" s="1135">
        <v>5.5</v>
      </c>
      <c r="AA688" s="1135" t="s">
        <v>3777</v>
      </c>
      <c r="AB688" s="1135" t="s">
        <v>1075</v>
      </c>
      <c r="AH688" s="1135" t="s">
        <v>634</v>
      </c>
      <c r="AI688" s="1135">
        <v>91.71</v>
      </c>
      <c r="AJ688" s="1135">
        <v>-0.8</v>
      </c>
      <c r="AK688" s="1135">
        <v>5.0199999999999996</v>
      </c>
      <c r="AM688" s="1136" t="s">
        <v>10512</v>
      </c>
      <c r="AN688" s="1136" t="s">
        <v>10513</v>
      </c>
      <c r="AO688" s="1136">
        <f t="shared" si="86"/>
        <v>700</v>
      </c>
      <c r="AP688" s="1136">
        <f t="shared" si="87"/>
        <v>1.7649999999999999</v>
      </c>
      <c r="AQ688" s="1136" t="str">
        <f t="shared" si="88"/>
        <v>1-4-1S83°</v>
      </c>
      <c r="AR688" s="1136" t="str">
        <f t="shared" si="89"/>
        <v>31</v>
      </c>
      <c r="AS688" s="1136" t="str">
        <f t="shared" si="90"/>
        <v>280/280/OFF</v>
      </c>
      <c r="AT688" s="1136" t="str">
        <f t="shared" si="91"/>
        <v>1-4-1S83°</v>
      </c>
      <c r="AV688" s="1136" t="str">
        <f t="shared" si="84"/>
        <v>112.8.15</v>
      </c>
      <c r="AW688" s="1438">
        <f t="shared" si="85"/>
        <v>45153</v>
      </c>
    </row>
    <row r="689" spans="1:49">
      <c r="A689" s="1135" t="s">
        <v>3778</v>
      </c>
      <c r="B689" s="1135" t="s">
        <v>631</v>
      </c>
      <c r="C689" s="1135">
        <v>550</v>
      </c>
      <c r="D689" s="1135">
        <v>1.68</v>
      </c>
      <c r="E689" s="1135" t="s">
        <v>15185</v>
      </c>
      <c r="F689" s="1135" t="s">
        <v>3779</v>
      </c>
      <c r="G689" s="1135" t="s">
        <v>1034</v>
      </c>
      <c r="H689" s="1135" t="s">
        <v>3780</v>
      </c>
      <c r="I689" s="1135" t="s">
        <v>639</v>
      </c>
      <c r="J689" s="1135">
        <v>1.3</v>
      </c>
      <c r="K689" s="1135" t="s">
        <v>2162</v>
      </c>
      <c r="L689" s="1135" t="s">
        <v>2126</v>
      </c>
      <c r="M689" s="1135">
        <v>77</v>
      </c>
      <c r="N689" s="1135" t="s">
        <v>1039</v>
      </c>
      <c r="O689" s="1135">
        <v>1.925</v>
      </c>
      <c r="P689" s="1135">
        <v>1.54</v>
      </c>
      <c r="Q689" s="1135">
        <v>4</v>
      </c>
      <c r="R689" s="1135">
        <v>22</v>
      </c>
      <c r="T689" s="1135">
        <v>9</v>
      </c>
      <c r="U689" s="1135">
        <v>3.5</v>
      </c>
      <c r="V689" s="1135" t="s">
        <v>663</v>
      </c>
      <c r="W689" s="1135">
        <v>140</v>
      </c>
      <c r="X689" s="1135">
        <v>80</v>
      </c>
      <c r="Y689" s="1135">
        <v>2.1</v>
      </c>
      <c r="Z689" s="1135">
        <v>2.5</v>
      </c>
      <c r="AA689" s="1135" t="s">
        <v>3781</v>
      </c>
      <c r="AH689" s="1135" t="s">
        <v>1042</v>
      </c>
      <c r="AI689" s="1135">
        <v>91.39</v>
      </c>
      <c r="AJ689" s="1135">
        <v>-0.5</v>
      </c>
      <c r="AK689" s="1135">
        <v>3.19</v>
      </c>
      <c r="AM689" s="1136" t="s">
        <v>10514</v>
      </c>
      <c r="AN689" s="1136" t="s">
        <v>10515</v>
      </c>
      <c r="AO689" s="1136">
        <f t="shared" si="86"/>
        <v>550</v>
      </c>
      <c r="AP689" s="1136">
        <f t="shared" si="87"/>
        <v>1.68</v>
      </c>
      <c r="AQ689" s="1136" t="str">
        <f t="shared" si="88"/>
        <v>2-5-1S83°</v>
      </c>
      <c r="AR689" s="1136" t="str">
        <f t="shared" si="89"/>
        <v>30.6</v>
      </c>
      <c r="AS689" s="1136" t="str">
        <f t="shared" si="90"/>
        <v>161/160</v>
      </c>
      <c r="AT689" s="1136" t="str">
        <f t="shared" si="91"/>
        <v>2-5-1S83°</v>
      </c>
      <c r="AV689" s="1136" t="str">
        <f t="shared" si="84"/>
        <v>112.8.21</v>
      </c>
      <c r="AW689" s="1438">
        <f t="shared" si="85"/>
        <v>45159</v>
      </c>
    </row>
    <row r="690" spans="1:49">
      <c r="A690" s="1135" t="s">
        <v>3782</v>
      </c>
      <c r="B690" s="1135" t="s">
        <v>1917</v>
      </c>
      <c r="C690" s="1135">
        <v>500</v>
      </c>
      <c r="D690" s="1135">
        <v>1.76</v>
      </c>
      <c r="E690" s="1135" t="s">
        <v>15189</v>
      </c>
      <c r="F690" s="1135" t="s">
        <v>1078</v>
      </c>
      <c r="G690" s="1135" t="s">
        <v>1110</v>
      </c>
      <c r="H690" s="1135" t="s">
        <v>1320</v>
      </c>
      <c r="I690" s="1135" t="s">
        <v>126</v>
      </c>
      <c r="J690" s="1135">
        <v>0.8</v>
      </c>
      <c r="K690" s="1135" t="s">
        <v>3620</v>
      </c>
      <c r="L690" s="1135" t="s">
        <v>1919</v>
      </c>
      <c r="M690" s="1135">
        <v>73.8</v>
      </c>
      <c r="N690" s="1135" t="s">
        <v>1039</v>
      </c>
      <c r="O690" s="1135">
        <v>1.845</v>
      </c>
      <c r="P690" s="1135">
        <v>1.476</v>
      </c>
      <c r="Q690" s="1135">
        <v>3.5</v>
      </c>
      <c r="R690" s="1135">
        <v>18.5</v>
      </c>
      <c r="T690" s="1135">
        <v>21</v>
      </c>
      <c r="U690" s="1135">
        <v>3.8</v>
      </c>
      <c r="V690" s="1135" t="s">
        <v>663</v>
      </c>
      <c r="W690" s="1135">
        <v>110</v>
      </c>
      <c r="X690" s="1135">
        <v>85</v>
      </c>
      <c r="Y690" s="1135">
        <v>1.9</v>
      </c>
      <c r="Z690" s="1135">
        <v>4</v>
      </c>
      <c r="AA690" s="1135" t="s">
        <v>3783</v>
      </c>
      <c r="AH690" s="1135" t="s">
        <v>887</v>
      </c>
      <c r="AI690" s="1135">
        <v>85.19</v>
      </c>
      <c r="AJ690" s="1135">
        <v>0.71</v>
      </c>
      <c r="AK690" s="1135">
        <v>8.5399999999999991</v>
      </c>
      <c r="AM690" s="1136" t="s">
        <v>10516</v>
      </c>
      <c r="AN690" s="1136" t="s">
        <v>10517</v>
      </c>
      <c r="AO690" s="1136">
        <f t="shared" si="86"/>
        <v>500</v>
      </c>
      <c r="AP690" s="1136">
        <f t="shared" si="87"/>
        <v>1.76</v>
      </c>
      <c r="AQ690" s="1136" t="str">
        <f t="shared" si="88"/>
        <v>1-5-1S83°</v>
      </c>
      <c r="AR690" s="1136" t="str">
        <f t="shared" si="89"/>
        <v>30</v>
      </c>
      <c r="AS690" s="1136" t="str">
        <f t="shared" si="90"/>
        <v>230/230/OFF</v>
      </c>
      <c r="AT690" s="1136" t="str">
        <f t="shared" si="91"/>
        <v>1-5-1S83°</v>
      </c>
      <c r="AV690" s="1136" t="str">
        <f t="shared" si="84"/>
        <v>112.8.18</v>
      </c>
      <c r="AW690" s="1438">
        <f t="shared" si="85"/>
        <v>45156</v>
      </c>
    </row>
    <row r="691" spans="1:49">
      <c r="A691" s="1135" t="s">
        <v>3784</v>
      </c>
      <c r="B691" s="1135" t="s">
        <v>776</v>
      </c>
      <c r="C691" s="1135">
        <v>500</v>
      </c>
      <c r="D691" s="1135">
        <v>1.75</v>
      </c>
      <c r="E691" s="1135" t="s">
        <v>15184</v>
      </c>
      <c r="F691" s="1135" t="s">
        <v>1048</v>
      </c>
      <c r="G691" s="1135">
        <v>3</v>
      </c>
      <c r="H691" s="1135" t="s">
        <v>1123</v>
      </c>
      <c r="I691" s="1135" t="s">
        <v>126</v>
      </c>
      <c r="J691" s="1135">
        <v>0.3</v>
      </c>
      <c r="K691" s="1135" t="s">
        <v>3785</v>
      </c>
      <c r="L691" s="1135" t="s">
        <v>2027</v>
      </c>
      <c r="M691" s="1135">
        <v>73.8</v>
      </c>
      <c r="N691" s="1135" t="s">
        <v>1039</v>
      </c>
      <c r="O691" s="1135">
        <v>1.845</v>
      </c>
      <c r="P691" s="1135">
        <v>1.476</v>
      </c>
      <c r="Q691" s="1135">
        <v>4</v>
      </c>
      <c r="R691" s="1135">
        <v>23</v>
      </c>
      <c r="T691" s="1135">
        <v>29</v>
      </c>
      <c r="U691" s="1135">
        <v>3</v>
      </c>
      <c r="V691" s="1135" t="s">
        <v>663</v>
      </c>
      <c r="W691" s="1135" t="s">
        <v>2179</v>
      </c>
      <c r="X691" s="1135">
        <v>0</v>
      </c>
      <c r="Y691" s="1135">
        <v>1.8</v>
      </c>
      <c r="Z691" s="1135">
        <v>4.5</v>
      </c>
      <c r="AA691" s="1135" t="s">
        <v>3786</v>
      </c>
      <c r="AH691" s="1135" t="s">
        <v>784</v>
      </c>
      <c r="AI691" s="1135">
        <v>94.72</v>
      </c>
      <c r="AJ691" s="1135">
        <v>-0.31</v>
      </c>
      <c r="AK691" s="1135">
        <v>1.33</v>
      </c>
      <c r="AM691" s="1136" t="s">
        <v>10518</v>
      </c>
      <c r="AN691" s="1136" t="s">
        <v>9520</v>
      </c>
      <c r="AO691" s="1136">
        <f t="shared" si="86"/>
        <v>500</v>
      </c>
      <c r="AP691" s="1136">
        <f t="shared" si="87"/>
        <v>1.75</v>
      </c>
      <c r="AQ691" s="1136" t="str">
        <f t="shared" si="88"/>
        <v>1-5-1S85°</v>
      </c>
      <c r="AR691" s="1136" t="str">
        <f t="shared" si="89"/>
        <v>31</v>
      </c>
      <c r="AS691" s="1136" t="str">
        <f t="shared" si="90"/>
        <v>250/250/OFF</v>
      </c>
      <c r="AT691" s="1136" t="str">
        <f t="shared" si="91"/>
        <v>1-5-1S85°</v>
      </c>
      <c r="AV691" s="1136" t="str">
        <f t="shared" si="84"/>
        <v>112.8.17</v>
      </c>
      <c r="AW691" s="1438">
        <f t="shared" si="85"/>
        <v>45155</v>
      </c>
    </row>
    <row r="692" spans="1:49">
      <c r="A692" s="1135" t="s">
        <v>3787</v>
      </c>
      <c r="B692" s="1135" t="s">
        <v>2301</v>
      </c>
      <c r="C692" s="1135">
        <v>650</v>
      </c>
      <c r="D692" s="1135">
        <v>1.7350000000000001</v>
      </c>
      <c r="E692" s="1135" t="s">
        <v>15192</v>
      </c>
      <c r="F692" s="1135" t="s">
        <v>1048</v>
      </c>
      <c r="G692" s="1135" t="s">
        <v>1861</v>
      </c>
      <c r="H692" s="1135" t="s">
        <v>1887</v>
      </c>
      <c r="I692" s="1135" t="s">
        <v>126</v>
      </c>
      <c r="J692" s="1135">
        <v>0.9</v>
      </c>
      <c r="K692" s="1135" t="s">
        <v>1910</v>
      </c>
      <c r="L692" s="1135" t="s">
        <v>1911</v>
      </c>
      <c r="M692" s="1135">
        <v>75.099999999999994</v>
      </c>
      <c r="N692" s="1135" t="s">
        <v>1039</v>
      </c>
      <c r="O692" s="1135">
        <v>1.8774999999999999</v>
      </c>
      <c r="P692" s="1135">
        <v>1.502</v>
      </c>
      <c r="Q692" s="1135">
        <v>4</v>
      </c>
      <c r="R692" s="1135">
        <v>19</v>
      </c>
      <c r="T692" s="1135">
        <v>21</v>
      </c>
      <c r="U692" s="1135">
        <v>3.5</v>
      </c>
      <c r="V692" s="1135" t="s">
        <v>663</v>
      </c>
      <c r="W692" s="1135">
        <v>110</v>
      </c>
      <c r="X692" s="1135">
        <v>65</v>
      </c>
      <c r="Y692" s="1135">
        <v>1.6</v>
      </c>
      <c r="Z692" s="1135">
        <v>4</v>
      </c>
      <c r="AA692" s="1135" t="s">
        <v>3783</v>
      </c>
      <c r="AH692" s="1135" t="s">
        <v>633</v>
      </c>
      <c r="AI692" s="1135">
        <v>94.73</v>
      </c>
      <c r="AJ692" s="1135">
        <v>-0.57999999999999996</v>
      </c>
      <c r="AK692" s="1135">
        <v>1.78</v>
      </c>
      <c r="AM692" s="1136" t="s">
        <v>10519</v>
      </c>
      <c r="AN692" s="1136" t="s">
        <v>10520</v>
      </c>
      <c r="AO692" s="1136">
        <f t="shared" si="86"/>
        <v>650</v>
      </c>
      <c r="AP692" s="1136">
        <f t="shared" si="87"/>
        <v>1.7350000000000001</v>
      </c>
      <c r="AQ692" s="1136" t="str">
        <f t="shared" si="88"/>
        <v>1-4-1S91°</v>
      </c>
      <c r="AR692" s="1136" t="str">
        <f t="shared" si="89"/>
        <v>31</v>
      </c>
      <c r="AS692" s="1136" t="str">
        <f t="shared" si="90"/>
        <v>270/270/OFF</v>
      </c>
      <c r="AT692" s="1136" t="str">
        <f t="shared" si="91"/>
        <v>1-4-1S91°</v>
      </c>
      <c r="AV692" s="1136" t="str">
        <f t="shared" si="84"/>
        <v>112.8.18</v>
      </c>
      <c r="AW692" s="1438">
        <f t="shared" si="85"/>
        <v>45156</v>
      </c>
    </row>
    <row r="693" spans="1:49">
      <c r="A693" s="1135" t="s">
        <v>3788</v>
      </c>
      <c r="B693" s="1135" t="s">
        <v>2210</v>
      </c>
      <c r="C693" s="1135">
        <v>650</v>
      </c>
      <c r="D693" s="1135">
        <v>1.7050000000000001</v>
      </c>
      <c r="E693" s="1135" t="s">
        <v>15183</v>
      </c>
      <c r="F693" s="1135" t="s">
        <v>1867</v>
      </c>
      <c r="G693" s="1135" t="s">
        <v>1861</v>
      </c>
      <c r="H693" s="1135" t="s">
        <v>1155</v>
      </c>
      <c r="I693" s="1135" t="s">
        <v>126</v>
      </c>
      <c r="J693" s="1135">
        <v>1</v>
      </c>
      <c r="K693" s="1135" t="s">
        <v>3742</v>
      </c>
      <c r="L693" s="1135" t="s">
        <v>1870</v>
      </c>
      <c r="M693" s="1135">
        <v>74.8</v>
      </c>
      <c r="N693" s="1135" t="s">
        <v>1039</v>
      </c>
      <c r="O693" s="1135">
        <v>1.87</v>
      </c>
      <c r="P693" s="1135">
        <v>1.496</v>
      </c>
      <c r="Q693" s="1135">
        <v>4</v>
      </c>
      <c r="R693" s="1135">
        <v>23</v>
      </c>
      <c r="T693" s="1135">
        <v>18.600000000000001</v>
      </c>
      <c r="U693" s="1135">
        <v>3.5</v>
      </c>
      <c r="V693" s="1135" t="s">
        <v>663</v>
      </c>
      <c r="W693" s="1135">
        <v>105</v>
      </c>
      <c r="X693" s="1135">
        <v>80</v>
      </c>
      <c r="Y693" s="1135">
        <v>2</v>
      </c>
      <c r="Z693" s="1135">
        <v>4.5</v>
      </c>
      <c r="AA693" s="1135" t="s">
        <v>3789</v>
      </c>
      <c r="AH693" s="1135" t="s">
        <v>843</v>
      </c>
      <c r="AI693" s="1135">
        <v>92.74</v>
      </c>
      <c r="AJ693" s="1135">
        <v>0.5</v>
      </c>
      <c r="AK693" s="1135">
        <v>0.52</v>
      </c>
      <c r="AM693" s="1136" t="s">
        <v>10521</v>
      </c>
      <c r="AN693" s="1136" t="s">
        <v>10522</v>
      </c>
      <c r="AO693" s="1136">
        <f t="shared" si="86"/>
        <v>650</v>
      </c>
      <c r="AP693" s="1136">
        <f t="shared" si="87"/>
        <v>1.7050000000000001</v>
      </c>
      <c r="AQ693" s="1136" t="str">
        <f t="shared" si="88"/>
        <v>1-4-1S83°</v>
      </c>
      <c r="AR693" s="1136" t="str">
        <f t="shared" si="89"/>
        <v>30.2</v>
      </c>
      <c r="AS693" s="1136" t="str">
        <f t="shared" si="90"/>
        <v>255/255/OFF</v>
      </c>
      <c r="AT693" s="1136" t="str">
        <f t="shared" si="91"/>
        <v>1-4-1S83°</v>
      </c>
      <c r="AV693" s="1136" t="str">
        <f t="shared" si="84"/>
        <v>112.8.22</v>
      </c>
      <c r="AW693" s="1438">
        <f t="shared" si="85"/>
        <v>45160</v>
      </c>
    </row>
    <row r="694" spans="1:49">
      <c r="A694" s="1135" t="s">
        <v>3790</v>
      </c>
      <c r="B694" s="1135" t="s">
        <v>1993</v>
      </c>
      <c r="C694" s="1135">
        <v>600</v>
      </c>
      <c r="D694" s="1135">
        <v>1.75</v>
      </c>
      <c r="E694" s="1135" t="s">
        <v>15189</v>
      </c>
      <c r="F694" s="1135" t="s">
        <v>1048</v>
      </c>
      <c r="G694" s="1135" t="s">
        <v>1034</v>
      </c>
      <c r="H694" s="1135" t="s">
        <v>2389</v>
      </c>
      <c r="I694" s="1135" t="s">
        <v>126</v>
      </c>
      <c r="J694" s="1135">
        <v>1.4</v>
      </c>
      <c r="K694" s="1135" t="s">
        <v>3541</v>
      </c>
      <c r="L694" s="1135" t="s">
        <v>1874</v>
      </c>
      <c r="M694" s="1135">
        <v>75.400000000000006</v>
      </c>
      <c r="N694" s="1135" t="s">
        <v>1039</v>
      </c>
      <c r="O694" s="1135">
        <v>1.8850000000000002</v>
      </c>
      <c r="P694" s="1135">
        <v>1.5080000000000002</v>
      </c>
      <c r="Q694" s="1135">
        <v>3</v>
      </c>
      <c r="R694" s="1135">
        <v>27</v>
      </c>
      <c r="T694" s="1135">
        <v>18</v>
      </c>
      <c r="U694" s="1135">
        <v>6</v>
      </c>
      <c r="V694" s="1135" t="s">
        <v>663</v>
      </c>
      <c r="W694" s="1135">
        <v>120</v>
      </c>
      <c r="X694" s="1135">
        <v>80</v>
      </c>
      <c r="Y694" s="1135">
        <v>2</v>
      </c>
      <c r="Z694" s="1135">
        <v>6</v>
      </c>
      <c r="AA694" s="1135" t="s">
        <v>3791</v>
      </c>
      <c r="AH694" s="1135" t="s">
        <v>630</v>
      </c>
      <c r="AI694" s="1135">
        <v>93.02</v>
      </c>
      <c r="AJ694" s="1135">
        <v>-0.44</v>
      </c>
      <c r="AK694" s="1135">
        <v>2.35</v>
      </c>
      <c r="AM694" s="1136" t="s">
        <v>10523</v>
      </c>
      <c r="AN694" s="1136" t="s">
        <v>10524</v>
      </c>
      <c r="AO694" s="1136">
        <f t="shared" si="86"/>
        <v>600</v>
      </c>
      <c r="AP694" s="1136">
        <f t="shared" si="87"/>
        <v>1.75</v>
      </c>
      <c r="AQ694" s="1136" t="str">
        <f t="shared" si="88"/>
        <v>1-5-1S83°</v>
      </c>
      <c r="AR694" s="1136" t="str">
        <f t="shared" si="89"/>
        <v>31</v>
      </c>
      <c r="AS694" s="1136" t="str">
        <f t="shared" si="90"/>
        <v>205/205/OFF</v>
      </c>
      <c r="AT694" s="1136" t="str">
        <f t="shared" si="91"/>
        <v>1-5-1S83°</v>
      </c>
      <c r="AV694" s="1136" t="str">
        <f t="shared" si="84"/>
        <v>112.8.24</v>
      </c>
      <c r="AW694" s="1438">
        <f t="shared" si="85"/>
        <v>45162</v>
      </c>
    </row>
    <row r="695" spans="1:49">
      <c r="A695" s="1135" t="s">
        <v>3792</v>
      </c>
      <c r="B695" s="1135" t="s">
        <v>1917</v>
      </c>
      <c r="C695" s="1135">
        <v>500</v>
      </c>
      <c r="D695" s="1135">
        <v>1.76</v>
      </c>
      <c r="E695" s="1135" t="s">
        <v>15189</v>
      </c>
      <c r="F695" s="1135" t="s">
        <v>1078</v>
      </c>
      <c r="G695" s="1135" t="s">
        <v>1110</v>
      </c>
      <c r="H695" s="1135" t="s">
        <v>1320</v>
      </c>
      <c r="I695" s="1135" t="s">
        <v>126</v>
      </c>
      <c r="J695" s="1135">
        <v>0.8</v>
      </c>
      <c r="K695" s="1135" t="s">
        <v>3793</v>
      </c>
      <c r="L695" s="1135" t="s">
        <v>1919</v>
      </c>
      <c r="M695" s="1135">
        <v>73.8</v>
      </c>
      <c r="N695" s="1135" t="s">
        <v>1039</v>
      </c>
      <c r="O695" s="1135">
        <v>1.845</v>
      </c>
      <c r="P695" s="1135">
        <v>1.476</v>
      </c>
      <c r="Q695" s="1135">
        <v>3.5</v>
      </c>
      <c r="R695" s="1135">
        <v>18.5</v>
      </c>
      <c r="T695" s="1135">
        <v>21</v>
      </c>
      <c r="U695" s="1135">
        <v>3.8</v>
      </c>
      <c r="V695" s="1135" t="s">
        <v>663</v>
      </c>
      <c r="W695" s="1135">
        <v>110</v>
      </c>
      <c r="X695" s="1135">
        <v>85</v>
      </c>
      <c r="Y695" s="1135">
        <v>1.9</v>
      </c>
      <c r="Z695" s="1135">
        <v>4</v>
      </c>
      <c r="AA695" s="1135" t="s">
        <v>1710</v>
      </c>
      <c r="AH695" s="1135" t="s">
        <v>666</v>
      </c>
      <c r="AI695" s="1135">
        <v>85.63</v>
      </c>
      <c r="AJ695" s="1135">
        <v>0.61</v>
      </c>
      <c r="AK695" s="1135">
        <v>8.36</v>
      </c>
      <c r="AM695" s="1136" t="s">
        <v>10525</v>
      </c>
      <c r="AN695" s="1136" t="s">
        <v>10526</v>
      </c>
      <c r="AO695" s="1136">
        <f t="shared" si="86"/>
        <v>500</v>
      </c>
      <c r="AP695" s="1136">
        <f t="shared" si="87"/>
        <v>1.76</v>
      </c>
      <c r="AQ695" s="1136" t="str">
        <f t="shared" si="88"/>
        <v>1-5-1S83°</v>
      </c>
      <c r="AR695" s="1136" t="str">
        <f t="shared" si="89"/>
        <v>30</v>
      </c>
      <c r="AS695" s="1136" t="str">
        <f t="shared" si="90"/>
        <v>230/230/OFF</v>
      </c>
      <c r="AT695" s="1136" t="str">
        <f t="shared" si="91"/>
        <v>1-5-1S83°</v>
      </c>
      <c r="AV695" s="1136" t="str">
        <f t="shared" si="84"/>
        <v>112.8.28</v>
      </c>
      <c r="AW695" s="1438">
        <f t="shared" si="85"/>
        <v>45166</v>
      </c>
    </row>
    <row r="696" spans="1:49">
      <c r="A696" s="1135" t="s">
        <v>3794</v>
      </c>
      <c r="B696" s="1135" t="s">
        <v>425</v>
      </c>
      <c r="C696" s="1135">
        <v>600</v>
      </c>
      <c r="D696" s="1135">
        <v>1.79</v>
      </c>
      <c r="E696" s="1135" t="s">
        <v>15185</v>
      </c>
      <c r="F696" s="1135" t="s">
        <v>1078</v>
      </c>
      <c r="G696" s="1135" t="s">
        <v>1861</v>
      </c>
      <c r="H696" s="1135" t="s">
        <v>1774</v>
      </c>
      <c r="I696" s="1135" t="s">
        <v>1206</v>
      </c>
      <c r="J696" s="1135">
        <v>1.4</v>
      </c>
      <c r="K696" s="1135" t="s">
        <v>3760</v>
      </c>
      <c r="L696" s="1135" t="s">
        <v>2032</v>
      </c>
      <c r="M696" s="1135">
        <v>74.599999999999994</v>
      </c>
      <c r="N696" s="1135" t="s">
        <v>1039</v>
      </c>
      <c r="O696" s="1135">
        <v>1.865</v>
      </c>
      <c r="P696" s="1135">
        <v>1.492</v>
      </c>
      <c r="Q696" s="1135">
        <v>4</v>
      </c>
      <c r="R696" s="1135">
        <v>22</v>
      </c>
      <c r="T696" s="1135">
        <v>32</v>
      </c>
      <c r="U696" s="1135">
        <v>3.4</v>
      </c>
      <c r="V696" s="1135" t="s">
        <v>663</v>
      </c>
      <c r="W696" s="1135">
        <v>110</v>
      </c>
      <c r="X696" s="1135">
        <v>60</v>
      </c>
      <c r="Y696" s="1135">
        <v>2</v>
      </c>
      <c r="Z696" s="1135">
        <v>6</v>
      </c>
      <c r="AA696" s="1135" t="s">
        <v>3795</v>
      </c>
      <c r="AH696" s="1135" t="s">
        <v>842</v>
      </c>
      <c r="AI696" s="1135">
        <v>91.75</v>
      </c>
      <c r="AJ696" s="1135">
        <v>-0.21</v>
      </c>
      <c r="AK696" s="1135">
        <v>0.67</v>
      </c>
      <c r="AM696" s="1136" t="s">
        <v>10527</v>
      </c>
      <c r="AN696" s="1136" t="s">
        <v>10528</v>
      </c>
      <c r="AO696" s="1136">
        <f t="shared" si="86"/>
        <v>600</v>
      </c>
      <c r="AP696" s="1136">
        <f t="shared" si="87"/>
        <v>1.79</v>
      </c>
      <c r="AQ696" s="1136" t="str">
        <f t="shared" si="88"/>
        <v>2-5-1S83°</v>
      </c>
      <c r="AR696" s="1136" t="str">
        <f t="shared" si="89"/>
        <v>30</v>
      </c>
      <c r="AS696" s="1136" t="str">
        <f t="shared" si="90"/>
        <v>171/OFF</v>
      </c>
      <c r="AT696" s="1136" t="str">
        <f t="shared" si="91"/>
        <v>2-5-1S83°</v>
      </c>
      <c r="AV696" s="1136" t="str">
        <f t="shared" si="84"/>
        <v>112.8.29</v>
      </c>
      <c r="AW696" s="1438">
        <f t="shared" si="85"/>
        <v>45167</v>
      </c>
    </row>
    <row r="697" spans="1:49">
      <c r="A697" s="1135" t="s">
        <v>3796</v>
      </c>
      <c r="B697" s="1135" t="s">
        <v>478</v>
      </c>
      <c r="C697" s="1135">
        <v>600</v>
      </c>
      <c r="D697" s="1135">
        <v>1.69</v>
      </c>
      <c r="E697" s="1135" t="s">
        <v>15183</v>
      </c>
      <c r="F697" s="1135" t="s">
        <v>1078</v>
      </c>
      <c r="G697" s="1135" t="s">
        <v>1861</v>
      </c>
      <c r="H697" s="1135" t="s">
        <v>1239</v>
      </c>
      <c r="I697" s="1135" t="s">
        <v>126</v>
      </c>
      <c r="J697" s="1135">
        <v>0.8</v>
      </c>
      <c r="K697" s="1135" t="s">
        <v>3609</v>
      </c>
      <c r="L697" s="1135" t="s">
        <v>1905</v>
      </c>
      <c r="M697" s="1135">
        <v>74.599999999999994</v>
      </c>
      <c r="N697" s="1135" t="s">
        <v>1039</v>
      </c>
      <c r="O697" s="1135">
        <v>1.865</v>
      </c>
      <c r="P697" s="1135">
        <v>1.492</v>
      </c>
      <c r="Q697" s="1135">
        <v>3.5</v>
      </c>
      <c r="R697" s="1135">
        <v>27</v>
      </c>
      <c r="T697" s="1135">
        <v>12.5</v>
      </c>
      <c r="U697" s="1135">
        <v>5.0999999999999996</v>
      </c>
      <c r="V697" s="1135" t="s">
        <v>663</v>
      </c>
      <c r="W697" s="1135">
        <v>95</v>
      </c>
      <c r="X697" s="1135">
        <v>60</v>
      </c>
      <c r="Y697" s="1135">
        <v>1.8</v>
      </c>
      <c r="Z697" s="1135">
        <v>4.5</v>
      </c>
      <c r="AA697" s="1135" t="s">
        <v>3797</v>
      </c>
      <c r="AB697" s="1135" t="s">
        <v>3798</v>
      </c>
      <c r="AH697" s="1135" t="s">
        <v>1237</v>
      </c>
      <c r="AI697" s="1135">
        <v>93.23</v>
      </c>
      <c r="AJ697" s="1135">
        <v>-1.29</v>
      </c>
      <c r="AK697" s="1135">
        <v>3.91</v>
      </c>
      <c r="AM697" s="1136" t="s">
        <v>10529</v>
      </c>
      <c r="AN697" s="1136" t="s">
        <v>10530</v>
      </c>
      <c r="AO697" s="1136">
        <f t="shared" si="86"/>
        <v>600</v>
      </c>
      <c r="AP697" s="1136">
        <f t="shared" si="87"/>
        <v>1.69</v>
      </c>
      <c r="AQ697" s="1136" t="str">
        <f t="shared" si="88"/>
        <v>1-4-1S83°</v>
      </c>
      <c r="AR697" s="1136" t="str">
        <f t="shared" si="89"/>
        <v>30</v>
      </c>
      <c r="AS697" s="1136" t="str">
        <f t="shared" si="90"/>
        <v>235/235/OFF</v>
      </c>
      <c r="AT697" s="1136" t="str">
        <f t="shared" si="91"/>
        <v>1-4-1S83°</v>
      </c>
      <c r="AV697" s="1136" t="str">
        <f t="shared" si="84"/>
        <v>112.8.31</v>
      </c>
      <c r="AW697" s="1438">
        <f t="shared" si="85"/>
        <v>45169</v>
      </c>
    </row>
    <row r="698" spans="1:49">
      <c r="A698" s="1135" t="s">
        <v>3799</v>
      </c>
      <c r="B698" s="1135" t="s">
        <v>1917</v>
      </c>
      <c r="C698" s="1135">
        <v>500</v>
      </c>
      <c r="D698" s="1135">
        <v>1.75</v>
      </c>
      <c r="E698" s="1135" t="s">
        <v>15189</v>
      </c>
      <c r="F698" s="1135" t="s">
        <v>1078</v>
      </c>
      <c r="G698" s="1135" t="s">
        <v>1110</v>
      </c>
      <c r="H698" s="1135" t="s">
        <v>1421</v>
      </c>
      <c r="I698" s="1135" t="s">
        <v>126</v>
      </c>
      <c r="J698" s="1135">
        <v>0.7</v>
      </c>
      <c r="K698" s="1135" t="s">
        <v>3174</v>
      </c>
      <c r="L698" s="1135" t="s">
        <v>1919</v>
      </c>
      <c r="M698" s="1135">
        <v>73.8</v>
      </c>
      <c r="N698" s="1135" t="s">
        <v>1039</v>
      </c>
      <c r="O698" s="1135">
        <v>1.845</v>
      </c>
      <c r="P698" s="1135">
        <v>1.476</v>
      </c>
      <c r="Q698" s="1135">
        <v>3.5</v>
      </c>
      <c r="R698" s="1135">
        <v>18.5</v>
      </c>
      <c r="T698" s="1135">
        <v>21</v>
      </c>
      <c r="U698" s="1135">
        <v>3.8</v>
      </c>
      <c r="V698" s="1135" t="s">
        <v>663</v>
      </c>
      <c r="W698" s="1135">
        <v>110</v>
      </c>
      <c r="X698" s="1135">
        <v>85</v>
      </c>
      <c r="Y698" s="1135">
        <v>1.9</v>
      </c>
      <c r="Z698" s="1135">
        <v>4</v>
      </c>
      <c r="AA698" s="1135" t="s">
        <v>3800</v>
      </c>
      <c r="AH698" s="1135" t="s">
        <v>924</v>
      </c>
      <c r="AM698" s="1136" t="s">
        <v>10531</v>
      </c>
      <c r="AN698" s="1136" t="s">
        <v>10532</v>
      </c>
      <c r="AO698" s="1136">
        <f t="shared" si="86"/>
        <v>500</v>
      </c>
      <c r="AP698" s="1136">
        <f t="shared" si="87"/>
        <v>1.75</v>
      </c>
      <c r="AQ698" s="1136" t="str">
        <f t="shared" si="88"/>
        <v>1-5-1S83°</v>
      </c>
      <c r="AR698" s="1136" t="str">
        <f t="shared" si="89"/>
        <v>30</v>
      </c>
      <c r="AS698" s="1136" t="str">
        <f t="shared" si="90"/>
        <v>232/232/OFF</v>
      </c>
      <c r="AT698" s="1136" t="str">
        <f t="shared" si="91"/>
        <v>1-5-1S83°</v>
      </c>
      <c r="AV698" s="1136" t="str">
        <f t="shared" si="84"/>
        <v>110.8.16</v>
      </c>
      <c r="AW698" s="1438">
        <f t="shared" si="85"/>
        <v>44424</v>
      </c>
    </row>
    <row r="699" spans="1:49">
      <c r="A699" s="1135" t="s">
        <v>3801</v>
      </c>
      <c r="B699" s="1135" t="s">
        <v>2107</v>
      </c>
      <c r="C699" s="1135">
        <v>650</v>
      </c>
      <c r="D699" s="1135">
        <v>1.78</v>
      </c>
      <c r="E699" s="1135" t="s">
        <v>15189</v>
      </c>
      <c r="F699" s="1135" t="s">
        <v>1048</v>
      </c>
      <c r="G699" s="1135" t="s">
        <v>1034</v>
      </c>
      <c r="H699" s="1135" t="s">
        <v>1743</v>
      </c>
      <c r="I699" s="1135" t="s">
        <v>126</v>
      </c>
      <c r="J699" s="1135">
        <v>1.3</v>
      </c>
      <c r="K699" s="1135" t="s">
        <v>3728</v>
      </c>
      <c r="L699" s="1135" t="s">
        <v>2058</v>
      </c>
      <c r="M699" s="1135">
        <v>75.400000000000006</v>
      </c>
      <c r="N699" s="1135" t="s">
        <v>1039</v>
      </c>
      <c r="O699" s="1135">
        <v>1.8850000000000002</v>
      </c>
      <c r="P699" s="1135">
        <v>1.5080000000000002</v>
      </c>
      <c r="Q699" s="1135">
        <v>3</v>
      </c>
      <c r="R699" s="1135">
        <v>29</v>
      </c>
      <c r="T699" s="1135">
        <v>18</v>
      </c>
      <c r="U699" s="1135">
        <v>6</v>
      </c>
      <c r="V699" s="1135" t="s">
        <v>663</v>
      </c>
      <c r="W699" s="1135">
        <v>120</v>
      </c>
      <c r="X699" s="1135">
        <v>80</v>
      </c>
      <c r="Y699" s="1135">
        <v>2</v>
      </c>
      <c r="Z699" s="1135">
        <v>6</v>
      </c>
      <c r="AA699" s="1135" t="s">
        <v>3802</v>
      </c>
      <c r="AH699" s="1135" t="s">
        <v>629</v>
      </c>
      <c r="AM699" s="1136" t="s">
        <v>10533</v>
      </c>
      <c r="AN699" s="1136" t="s">
        <v>10534</v>
      </c>
      <c r="AO699" s="1136">
        <f t="shared" si="86"/>
        <v>650</v>
      </c>
      <c r="AP699" s="1136">
        <f t="shared" si="87"/>
        <v>1.78</v>
      </c>
      <c r="AQ699" s="1136" t="str">
        <f t="shared" si="88"/>
        <v>1-5-1S83°</v>
      </c>
      <c r="AR699" s="1136" t="str">
        <f t="shared" si="89"/>
        <v>31</v>
      </c>
      <c r="AS699" s="1136" t="str">
        <f t="shared" si="90"/>
        <v>225/225/OFF</v>
      </c>
      <c r="AT699" s="1136" t="str">
        <f t="shared" si="91"/>
        <v>1-5-1S83°</v>
      </c>
      <c r="AV699" s="1136" t="str">
        <f t="shared" si="84"/>
        <v>110.8.20</v>
      </c>
      <c r="AW699" s="1438">
        <f t="shared" si="85"/>
        <v>44428</v>
      </c>
    </row>
    <row r="700" spans="1:49">
      <c r="A700" s="1135" t="s">
        <v>3803</v>
      </c>
      <c r="B700" s="1135" t="s">
        <v>425</v>
      </c>
      <c r="C700" s="1135">
        <v>700</v>
      </c>
      <c r="D700" s="1135">
        <v>1.7849999999999999</v>
      </c>
      <c r="E700" s="1135" t="s">
        <v>15183</v>
      </c>
      <c r="F700" s="1135" t="s">
        <v>1991</v>
      </c>
      <c r="G700" s="1135" t="s">
        <v>1861</v>
      </c>
      <c r="H700" s="1135" t="s">
        <v>3804</v>
      </c>
      <c r="I700" s="1135" t="s">
        <v>639</v>
      </c>
      <c r="J700" s="1135">
        <v>4</v>
      </c>
      <c r="K700" s="1135" t="s">
        <v>3462</v>
      </c>
      <c r="L700" s="1135" t="s">
        <v>1889</v>
      </c>
      <c r="M700" s="1135">
        <v>75.599999999999994</v>
      </c>
      <c r="N700" s="1135" t="s">
        <v>1039</v>
      </c>
      <c r="O700" s="1135">
        <v>1.89</v>
      </c>
      <c r="P700" s="1135">
        <v>1.512</v>
      </c>
      <c r="Q700" s="1135">
        <v>3.5</v>
      </c>
      <c r="R700" s="1135">
        <v>18.600000000000001</v>
      </c>
      <c r="T700" s="1135">
        <v>18.8</v>
      </c>
      <c r="U700" s="1135">
        <v>2.9</v>
      </c>
      <c r="V700" s="1135" t="s">
        <v>663</v>
      </c>
      <c r="W700" s="1135">
        <v>150</v>
      </c>
      <c r="X700" s="1135" t="s">
        <v>2496</v>
      </c>
      <c r="Y700" s="1135">
        <v>2.1</v>
      </c>
      <c r="Z700" s="1135">
        <v>4</v>
      </c>
      <c r="AA700" s="1135" t="s">
        <v>3805</v>
      </c>
      <c r="AB700" s="1135" t="s">
        <v>1075</v>
      </c>
      <c r="AH700" s="1135" t="s">
        <v>959</v>
      </c>
      <c r="AM700" s="1136" t="s">
        <v>10535</v>
      </c>
      <c r="AN700" s="1136" t="s">
        <v>10536</v>
      </c>
      <c r="AO700" s="1136">
        <f t="shared" si="86"/>
        <v>700</v>
      </c>
      <c r="AP700" s="1136">
        <f t="shared" si="87"/>
        <v>1.7849999999999999</v>
      </c>
      <c r="AQ700" s="1136" t="str">
        <f t="shared" si="88"/>
        <v>1-4-1S83°</v>
      </c>
      <c r="AR700" s="1136" t="str">
        <f t="shared" si="89"/>
        <v>30.8</v>
      </c>
      <c r="AS700" s="1136" t="str">
        <f t="shared" si="90"/>
        <v>287/287/149</v>
      </c>
      <c r="AT700" s="1136" t="str">
        <f t="shared" si="91"/>
        <v>1-4-1S83°</v>
      </c>
      <c r="AV700" s="1136" t="str">
        <f t="shared" si="84"/>
        <v>110.8.23</v>
      </c>
      <c r="AW700" s="1438">
        <f t="shared" si="85"/>
        <v>44431</v>
      </c>
    </row>
    <row r="701" spans="1:49">
      <c r="A701" s="1135" t="s">
        <v>3806</v>
      </c>
      <c r="B701" s="1135" t="s">
        <v>1899</v>
      </c>
      <c r="C701" s="1135">
        <v>600</v>
      </c>
      <c r="D701" s="1135">
        <v>1.69</v>
      </c>
      <c r="E701" s="1135" t="s">
        <v>15183</v>
      </c>
      <c r="F701" s="1135" t="s">
        <v>1563</v>
      </c>
      <c r="G701" s="1135" t="s">
        <v>1034</v>
      </c>
      <c r="H701" s="1135" t="s">
        <v>1900</v>
      </c>
      <c r="I701" s="1135" t="s">
        <v>126</v>
      </c>
      <c r="J701" s="1135">
        <v>0.7</v>
      </c>
      <c r="K701" s="1135" t="s">
        <v>3200</v>
      </c>
      <c r="L701" s="1135" t="s">
        <v>1902</v>
      </c>
      <c r="M701" s="1135">
        <v>76.8</v>
      </c>
      <c r="N701" s="1135" t="s">
        <v>1039</v>
      </c>
      <c r="O701" s="1135">
        <v>1.92</v>
      </c>
      <c r="P701" s="1135">
        <v>1.536</v>
      </c>
      <c r="Q701" s="1135">
        <v>4</v>
      </c>
      <c r="R701" s="1135">
        <v>20.3</v>
      </c>
      <c r="T701" s="1135">
        <v>18</v>
      </c>
      <c r="U701" s="1135">
        <v>3.5</v>
      </c>
      <c r="V701" s="1135" t="s">
        <v>663</v>
      </c>
      <c r="W701" s="1135">
        <v>120</v>
      </c>
      <c r="X701" s="1135">
        <v>80</v>
      </c>
      <c r="Y701" s="1135">
        <v>1.5</v>
      </c>
      <c r="Z701" s="1135">
        <v>4</v>
      </c>
      <c r="AA701" s="1135" t="s">
        <v>3807</v>
      </c>
      <c r="AH701" s="1135" t="s">
        <v>1546</v>
      </c>
      <c r="AM701" s="1136" t="s">
        <v>10537</v>
      </c>
      <c r="AN701" s="1136" t="s">
        <v>10538</v>
      </c>
      <c r="AO701" s="1136">
        <f t="shared" si="86"/>
        <v>600</v>
      </c>
      <c r="AP701" s="1136">
        <f t="shared" si="87"/>
        <v>1.69</v>
      </c>
      <c r="AQ701" s="1136" t="str">
        <f t="shared" si="88"/>
        <v>1-4-1S83°</v>
      </c>
      <c r="AR701" s="1136" t="str">
        <f t="shared" si="89"/>
        <v>30.5</v>
      </c>
      <c r="AS701" s="1136" t="str">
        <f t="shared" si="90"/>
        <v>280/280/OFF</v>
      </c>
      <c r="AT701" s="1136" t="str">
        <f t="shared" si="91"/>
        <v>1-4-1S83°</v>
      </c>
      <c r="AV701" s="1136" t="str">
        <f t="shared" si="84"/>
        <v>110.8.26</v>
      </c>
      <c r="AW701" s="1438">
        <f t="shared" si="85"/>
        <v>44434</v>
      </c>
    </row>
    <row r="702" spans="1:49">
      <c r="A702" s="1135" t="s">
        <v>3808</v>
      </c>
      <c r="B702" s="1135" t="s">
        <v>1917</v>
      </c>
      <c r="C702" s="1135">
        <v>500</v>
      </c>
      <c r="D702" s="1135">
        <v>1.75</v>
      </c>
      <c r="E702" s="1135" t="s">
        <v>15189</v>
      </c>
      <c r="F702" s="1135" t="s">
        <v>1078</v>
      </c>
      <c r="G702" s="1135" t="s">
        <v>1110</v>
      </c>
      <c r="H702" s="1135" t="s">
        <v>1421</v>
      </c>
      <c r="I702" s="1135" t="s">
        <v>126</v>
      </c>
      <c r="J702" s="1135">
        <v>0.7</v>
      </c>
      <c r="K702" s="1135" t="s">
        <v>3809</v>
      </c>
      <c r="L702" s="1135" t="s">
        <v>1919</v>
      </c>
      <c r="M702" s="1135">
        <v>73.8</v>
      </c>
      <c r="N702" s="1135" t="s">
        <v>1039</v>
      </c>
      <c r="O702" s="1135">
        <v>1.845</v>
      </c>
      <c r="P702" s="1135">
        <v>1.476</v>
      </c>
      <c r="Q702" s="1135">
        <v>3.5</v>
      </c>
      <c r="R702" s="1135">
        <v>18.5</v>
      </c>
      <c r="T702" s="1135">
        <v>21</v>
      </c>
      <c r="U702" s="1135">
        <v>3.8</v>
      </c>
      <c r="V702" s="1135" t="s">
        <v>663</v>
      </c>
      <c r="W702" s="1135">
        <v>110</v>
      </c>
      <c r="X702" s="1135">
        <v>85</v>
      </c>
      <c r="Y702" s="1135">
        <v>1.9</v>
      </c>
      <c r="Z702" s="1135">
        <v>4</v>
      </c>
      <c r="AA702" s="1135" t="s">
        <v>3810</v>
      </c>
      <c r="AH702" s="1135" t="s">
        <v>876</v>
      </c>
      <c r="AM702" s="1136" t="s">
        <v>10539</v>
      </c>
      <c r="AN702" s="1136" t="s">
        <v>10540</v>
      </c>
      <c r="AO702" s="1136">
        <f t="shared" si="86"/>
        <v>500</v>
      </c>
      <c r="AP702" s="1136">
        <f t="shared" si="87"/>
        <v>1.75</v>
      </c>
      <c r="AQ702" s="1136" t="str">
        <f t="shared" si="88"/>
        <v>1-5-1S83°</v>
      </c>
      <c r="AR702" s="1136" t="str">
        <f t="shared" si="89"/>
        <v>30</v>
      </c>
      <c r="AS702" s="1136" t="str">
        <f t="shared" si="90"/>
        <v>232/232/OFF</v>
      </c>
      <c r="AT702" s="1136" t="str">
        <f t="shared" si="91"/>
        <v>1-5-1S83°</v>
      </c>
      <c r="AV702" s="1136" t="str">
        <f t="shared" si="84"/>
        <v>110.9.3</v>
      </c>
      <c r="AW702" s="1438">
        <f t="shared" si="85"/>
        <v>44442</v>
      </c>
    </row>
    <row r="703" spans="1:49">
      <c r="A703" s="1135" t="s">
        <v>3811</v>
      </c>
      <c r="B703" s="1135" t="s">
        <v>425</v>
      </c>
      <c r="C703" s="1135">
        <v>700</v>
      </c>
      <c r="D703" s="1135">
        <v>1.77</v>
      </c>
      <c r="E703" s="1135" t="s">
        <v>15183</v>
      </c>
      <c r="F703" s="1135" t="s">
        <v>1563</v>
      </c>
      <c r="G703" s="1135" t="s">
        <v>1861</v>
      </c>
      <c r="H703" s="1135" t="s">
        <v>3237</v>
      </c>
      <c r="I703" s="1135" t="s">
        <v>126</v>
      </c>
      <c r="J703" s="1135">
        <v>0.4</v>
      </c>
      <c r="K703" s="1135" t="s">
        <v>3812</v>
      </c>
      <c r="L703" s="1135" t="s">
        <v>2032</v>
      </c>
      <c r="M703" s="1135">
        <v>74.5</v>
      </c>
      <c r="N703" s="1135" t="s">
        <v>1039</v>
      </c>
      <c r="O703" s="1135">
        <v>1.8625</v>
      </c>
      <c r="P703" s="1135">
        <v>1.49</v>
      </c>
      <c r="Q703" s="1135">
        <v>4</v>
      </c>
      <c r="R703" s="1135">
        <v>22</v>
      </c>
      <c r="T703" s="1135">
        <v>19.5</v>
      </c>
      <c r="U703" s="1135">
        <v>2.2999999999999998</v>
      </c>
      <c r="V703" s="1135" t="s">
        <v>663</v>
      </c>
      <c r="W703" s="1135" t="s">
        <v>3813</v>
      </c>
      <c r="X703" s="1135">
        <v>10</v>
      </c>
      <c r="Y703" s="1135">
        <v>1.2</v>
      </c>
      <c r="Z703" s="1135">
        <v>4</v>
      </c>
      <c r="AA703" s="1135" t="s">
        <v>3810</v>
      </c>
      <c r="AH703" s="1135" t="s">
        <v>1088</v>
      </c>
      <c r="AM703" s="1136" t="s">
        <v>10541</v>
      </c>
      <c r="AN703" s="1136" t="s">
        <v>10542</v>
      </c>
      <c r="AO703" s="1136">
        <f t="shared" si="86"/>
        <v>700</v>
      </c>
      <c r="AP703" s="1136">
        <f t="shared" si="87"/>
        <v>1.77</v>
      </c>
      <c r="AQ703" s="1136" t="str">
        <f t="shared" si="88"/>
        <v>1-4-1S83°</v>
      </c>
      <c r="AR703" s="1136" t="str">
        <f t="shared" si="89"/>
        <v>30.5</v>
      </c>
      <c r="AS703" s="1136" t="str">
        <f t="shared" si="90"/>
        <v>300/300/160</v>
      </c>
      <c r="AT703" s="1136" t="str">
        <f t="shared" si="91"/>
        <v>1-4-1S83°</v>
      </c>
      <c r="AV703" s="1136" t="str">
        <f t="shared" si="84"/>
        <v>110.9.3</v>
      </c>
      <c r="AW703" s="1438">
        <f t="shared" si="85"/>
        <v>44442</v>
      </c>
    </row>
    <row r="704" spans="1:49">
      <c r="A704" s="1135" t="s">
        <v>3814</v>
      </c>
      <c r="B704" s="1135" t="s">
        <v>455</v>
      </c>
      <c r="C704" s="1135">
        <v>700</v>
      </c>
      <c r="D704" s="1135">
        <v>1.7050000000000001</v>
      </c>
      <c r="E704" s="1135" t="s">
        <v>15183</v>
      </c>
      <c r="F704" s="1135" t="s">
        <v>1867</v>
      </c>
      <c r="G704" s="1135" t="s">
        <v>1878</v>
      </c>
      <c r="H704" s="1135" t="s">
        <v>1049</v>
      </c>
      <c r="I704" s="1135" t="s">
        <v>126</v>
      </c>
      <c r="J704" s="1135">
        <v>0.3</v>
      </c>
      <c r="K704" s="1135" t="s">
        <v>3815</v>
      </c>
      <c r="L704" s="1135" t="s">
        <v>1870</v>
      </c>
      <c r="M704" s="1135">
        <v>74.599999999999994</v>
      </c>
      <c r="N704" s="1135" t="s">
        <v>1039</v>
      </c>
      <c r="O704" s="1135">
        <v>1.865</v>
      </c>
      <c r="P704" s="1135">
        <v>1.492</v>
      </c>
      <c r="Q704" s="1135">
        <v>4</v>
      </c>
      <c r="R704" s="1135">
        <v>20.3</v>
      </c>
      <c r="T704" s="1135">
        <v>21.1</v>
      </c>
      <c r="U704" s="1135">
        <v>3.9</v>
      </c>
      <c r="V704" s="1135" t="s">
        <v>663</v>
      </c>
      <c r="W704" s="1135">
        <v>30</v>
      </c>
      <c r="X704" s="1135">
        <v>10</v>
      </c>
      <c r="Y704" s="1135">
        <v>1.8</v>
      </c>
      <c r="Z704" s="1135">
        <v>4.5</v>
      </c>
      <c r="AA704" s="1135" t="s">
        <v>3816</v>
      </c>
      <c r="AH704" s="1135" t="s">
        <v>969</v>
      </c>
      <c r="AM704" s="1136" t="s">
        <v>10543</v>
      </c>
      <c r="AN704" s="1136" t="s">
        <v>10544</v>
      </c>
      <c r="AO704" s="1136">
        <f t="shared" si="86"/>
        <v>700</v>
      </c>
      <c r="AP704" s="1136">
        <f t="shared" si="87"/>
        <v>1.7050000000000001</v>
      </c>
      <c r="AQ704" s="1136" t="str">
        <f t="shared" si="88"/>
        <v>1-4-1S83°</v>
      </c>
      <c r="AR704" s="1136" t="str">
        <f t="shared" si="89"/>
        <v>30.2</v>
      </c>
      <c r="AS704" s="1136" t="str">
        <f t="shared" si="90"/>
        <v>260/260/OFF</v>
      </c>
      <c r="AT704" s="1136" t="str">
        <f t="shared" si="91"/>
        <v>1-4-1S83°</v>
      </c>
      <c r="AV704" s="1136" t="str">
        <f t="shared" si="84"/>
        <v>110.9.8</v>
      </c>
      <c r="AW704" s="1438">
        <f t="shared" si="85"/>
        <v>44447</v>
      </c>
    </row>
    <row r="705" spans="1:49">
      <c r="A705" s="1135" t="s">
        <v>3817</v>
      </c>
      <c r="B705" s="1135" t="s">
        <v>455</v>
      </c>
      <c r="C705" s="1135">
        <v>700</v>
      </c>
      <c r="D705" s="1135">
        <v>1.6779999999999999</v>
      </c>
      <c r="E705" s="1135" t="s">
        <v>15183</v>
      </c>
      <c r="F705" s="1135" t="s">
        <v>1867</v>
      </c>
      <c r="G705" s="1135" t="s">
        <v>1861</v>
      </c>
      <c r="H705" s="1135" t="s">
        <v>2574</v>
      </c>
      <c r="I705" s="1135" t="s">
        <v>126</v>
      </c>
      <c r="J705" s="1135">
        <v>0.9</v>
      </c>
      <c r="K705" s="1135" t="s">
        <v>3815</v>
      </c>
      <c r="L705" s="1135" t="s">
        <v>1870</v>
      </c>
      <c r="M705" s="1135">
        <v>76</v>
      </c>
      <c r="N705" s="1135" t="s">
        <v>1039</v>
      </c>
      <c r="O705" s="1135">
        <v>1.9000000000000001</v>
      </c>
      <c r="P705" s="1135">
        <v>1.52</v>
      </c>
      <c r="Q705" s="1135">
        <v>4</v>
      </c>
      <c r="R705" s="1135">
        <v>23</v>
      </c>
      <c r="T705" s="1135">
        <v>19</v>
      </c>
      <c r="U705" s="1135">
        <v>3.8</v>
      </c>
      <c r="V705" s="1135" t="s">
        <v>663</v>
      </c>
      <c r="W705" s="1135">
        <v>110</v>
      </c>
      <c r="X705" s="1135">
        <v>70</v>
      </c>
      <c r="Y705" s="1135">
        <v>2</v>
      </c>
      <c r="Z705" s="1135">
        <v>4.5</v>
      </c>
      <c r="AA705" s="1135" t="s">
        <v>3816</v>
      </c>
      <c r="AH705" s="1135" t="s">
        <v>629</v>
      </c>
      <c r="AM705" s="1136" t="s">
        <v>10545</v>
      </c>
      <c r="AN705" s="1136" t="s">
        <v>10546</v>
      </c>
      <c r="AO705" s="1136">
        <f t="shared" si="86"/>
        <v>700</v>
      </c>
      <c r="AP705" s="1136">
        <f t="shared" si="87"/>
        <v>1.6779999999999999</v>
      </c>
      <c r="AQ705" s="1136" t="str">
        <f t="shared" si="88"/>
        <v>1-4-1S83°</v>
      </c>
      <c r="AR705" s="1136" t="str">
        <f t="shared" si="89"/>
        <v>30.2</v>
      </c>
      <c r="AS705" s="1136" t="str">
        <f t="shared" si="90"/>
        <v>251/251/OFF</v>
      </c>
      <c r="AT705" s="1136" t="str">
        <f t="shared" si="91"/>
        <v>1-4-1S83°</v>
      </c>
      <c r="AV705" s="1136" t="str">
        <f t="shared" si="84"/>
        <v>110.9.8</v>
      </c>
      <c r="AW705" s="1438">
        <f t="shared" si="85"/>
        <v>44447</v>
      </c>
    </row>
    <row r="706" spans="1:49">
      <c r="A706" s="1135" t="s">
        <v>3818</v>
      </c>
      <c r="B706" s="1135" t="s">
        <v>455</v>
      </c>
      <c r="C706" s="1135" t="s">
        <v>3819</v>
      </c>
      <c r="D706" s="1135">
        <v>1.6850000000000001</v>
      </c>
      <c r="E706" s="1135" t="s">
        <v>15183</v>
      </c>
      <c r="F706" s="1135" t="s">
        <v>1867</v>
      </c>
      <c r="G706" s="1135" t="s">
        <v>1861</v>
      </c>
      <c r="H706" s="1135" t="s">
        <v>3820</v>
      </c>
      <c r="I706" s="1135" t="s">
        <v>126</v>
      </c>
      <c r="J706" s="1135">
        <v>0.9</v>
      </c>
      <c r="K706" s="1135" t="s">
        <v>2604</v>
      </c>
      <c r="L706" s="1135" t="s">
        <v>1870</v>
      </c>
      <c r="M706" s="1135">
        <v>75</v>
      </c>
      <c r="N706" s="1135" t="s">
        <v>1039</v>
      </c>
      <c r="O706" s="1135">
        <v>1.875</v>
      </c>
      <c r="P706" s="1135">
        <v>1.5</v>
      </c>
      <c r="Q706" s="1135">
        <v>4</v>
      </c>
      <c r="R706" s="1135">
        <v>23</v>
      </c>
      <c r="T706" s="1135">
        <v>19</v>
      </c>
      <c r="U706" s="1135">
        <v>3.8</v>
      </c>
      <c r="V706" s="1135" t="s">
        <v>663</v>
      </c>
      <c r="W706" s="1135">
        <v>110</v>
      </c>
      <c r="X706" s="1135">
        <v>70</v>
      </c>
      <c r="Y706" s="1135">
        <v>2</v>
      </c>
      <c r="Z706" s="1135">
        <v>4.5</v>
      </c>
      <c r="AA706" s="1135" t="s">
        <v>3821</v>
      </c>
      <c r="AH706" s="1135" t="s">
        <v>1060</v>
      </c>
      <c r="AM706" s="1136" t="s">
        <v>10547</v>
      </c>
      <c r="AN706" s="1136" t="s">
        <v>10548</v>
      </c>
      <c r="AO706" s="1136" t="str">
        <f t="shared" si="86"/>
        <v>700↓650</v>
      </c>
      <c r="AP706" s="1136">
        <f t="shared" si="87"/>
        <v>1.6850000000000001</v>
      </c>
      <c r="AQ706" s="1136" t="str">
        <f t="shared" si="88"/>
        <v>1-4-1S83°</v>
      </c>
      <c r="AR706" s="1136" t="str">
        <f t="shared" si="89"/>
        <v>30.2</v>
      </c>
      <c r="AS706" s="1136" t="str">
        <f t="shared" si="90"/>
        <v>244/244/OFF</v>
      </c>
      <c r="AT706" s="1136" t="str">
        <f t="shared" si="91"/>
        <v>1-4-1S83°</v>
      </c>
      <c r="AV706" s="1136" t="str">
        <f t="shared" ref="AV706:AV769" si="92">AA706</f>
        <v>110.9.9</v>
      </c>
      <c r="AW706" s="1438">
        <f t="shared" si="85"/>
        <v>44448</v>
      </c>
    </row>
    <row r="707" spans="1:49">
      <c r="A707" s="1135" t="s">
        <v>3822</v>
      </c>
      <c r="B707" s="1135" t="s">
        <v>1877</v>
      </c>
      <c r="C707" s="1135">
        <v>620</v>
      </c>
      <c r="D707" s="1135">
        <v>1.65</v>
      </c>
      <c r="E707" s="1135" t="s">
        <v>15189</v>
      </c>
      <c r="F707" s="1135" t="s">
        <v>1078</v>
      </c>
      <c r="G707" s="1135" t="s">
        <v>1878</v>
      </c>
      <c r="H707" s="1135" t="s">
        <v>1123</v>
      </c>
      <c r="I707" s="1135" t="s">
        <v>126</v>
      </c>
      <c r="J707" s="1135">
        <v>0.3</v>
      </c>
      <c r="K707" s="1135" t="s">
        <v>1880</v>
      </c>
      <c r="L707" s="1135" t="s">
        <v>1881</v>
      </c>
      <c r="M707" s="1135">
        <v>76.099999999999994</v>
      </c>
      <c r="N707" s="1135" t="s">
        <v>1039</v>
      </c>
      <c r="O707" s="1135">
        <v>1.9024999999999999</v>
      </c>
      <c r="P707" s="1135">
        <v>1.522</v>
      </c>
      <c r="Q707" s="1135">
        <v>4</v>
      </c>
      <c r="R707" s="1135">
        <v>19</v>
      </c>
      <c r="T707" s="1135">
        <v>13</v>
      </c>
      <c r="U707" s="1135">
        <v>4</v>
      </c>
      <c r="V707" s="1135" t="s">
        <v>663</v>
      </c>
      <c r="W707" s="1135">
        <v>30</v>
      </c>
      <c r="X707" s="1135">
        <v>10</v>
      </c>
      <c r="Y707" s="1135">
        <v>2.5</v>
      </c>
      <c r="Z707" s="1135">
        <v>2</v>
      </c>
      <c r="AA707" s="1135" t="s">
        <v>1530</v>
      </c>
      <c r="AH707" s="1135" t="s">
        <v>1682</v>
      </c>
      <c r="AM707" s="1136" t="s">
        <v>10549</v>
      </c>
      <c r="AN707" s="1136" t="s">
        <v>10550</v>
      </c>
      <c r="AO707" s="1136">
        <f t="shared" si="86"/>
        <v>620</v>
      </c>
      <c r="AP707" s="1136">
        <f t="shared" si="87"/>
        <v>1.65</v>
      </c>
      <c r="AQ707" s="1136" t="str">
        <f t="shared" si="88"/>
        <v>1-5-1S83°</v>
      </c>
      <c r="AR707" s="1136" t="str">
        <f t="shared" si="89"/>
        <v>30</v>
      </c>
      <c r="AS707" s="1136" t="str">
        <f t="shared" si="90"/>
        <v>250/250/OFF</v>
      </c>
      <c r="AT707" s="1136" t="str">
        <f t="shared" si="91"/>
        <v>1-5-1S83°</v>
      </c>
      <c r="AV707" s="1136" t="str">
        <f t="shared" si="92"/>
        <v>110.9.13</v>
      </c>
      <c r="AW707" s="1438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35" t="s">
        <v>3823</v>
      </c>
      <c r="B708" s="1135" t="s">
        <v>1877</v>
      </c>
      <c r="C708" s="1135">
        <v>500</v>
      </c>
      <c r="D708" s="1135">
        <v>1.68</v>
      </c>
      <c r="E708" s="1135" t="s">
        <v>15183</v>
      </c>
      <c r="F708" s="1135" t="s">
        <v>1078</v>
      </c>
      <c r="G708" s="1135" t="s">
        <v>2686</v>
      </c>
      <c r="H708" s="1135" t="s">
        <v>1384</v>
      </c>
      <c r="I708" s="1135" t="s">
        <v>126</v>
      </c>
      <c r="J708" s="1135">
        <v>0.2</v>
      </c>
      <c r="K708" s="1135" t="s">
        <v>3824</v>
      </c>
      <c r="L708" s="1135" t="s">
        <v>3825</v>
      </c>
      <c r="M708" s="1135">
        <v>76.099999999999994</v>
      </c>
      <c r="N708" s="1135" t="s">
        <v>1039</v>
      </c>
      <c r="O708" s="1135">
        <v>1.9024999999999999</v>
      </c>
      <c r="P708" s="1135">
        <v>1.522</v>
      </c>
      <c r="Q708" s="1135">
        <v>4</v>
      </c>
      <c r="R708" s="1135">
        <v>19</v>
      </c>
      <c r="T708" s="1135">
        <v>13</v>
      </c>
      <c r="U708" s="1135">
        <v>4</v>
      </c>
      <c r="V708" s="1135" t="s">
        <v>663</v>
      </c>
      <c r="W708" s="1135" t="s">
        <v>2179</v>
      </c>
      <c r="X708" s="1135">
        <v>0</v>
      </c>
      <c r="Y708" s="1135">
        <v>2.5</v>
      </c>
      <c r="Z708" s="1135">
        <v>2</v>
      </c>
      <c r="AA708" s="1135" t="s">
        <v>3826</v>
      </c>
      <c r="AH708" s="1135" t="s">
        <v>474</v>
      </c>
      <c r="AI708" s="1135">
        <v>94.14</v>
      </c>
      <c r="AJ708" s="1135">
        <v>-0.04</v>
      </c>
      <c r="AK708" s="1135">
        <v>0.69</v>
      </c>
      <c r="AM708" s="1136" t="s">
        <v>10551</v>
      </c>
      <c r="AN708" s="1136" t="s">
        <v>10421</v>
      </c>
      <c r="AO708" s="1136">
        <f t="shared" si="86"/>
        <v>500</v>
      </c>
      <c r="AP708" s="1136">
        <f t="shared" si="87"/>
        <v>1.68</v>
      </c>
      <c r="AQ708" s="1136" t="str">
        <f t="shared" si="88"/>
        <v>1-4-1S83°</v>
      </c>
      <c r="AR708" s="1136" t="str">
        <f t="shared" si="89"/>
        <v>30</v>
      </c>
      <c r="AS708" s="1136" t="str">
        <f t="shared" si="90"/>
        <v>220/220/OFF</v>
      </c>
      <c r="AT708" s="1136" t="str">
        <f t="shared" si="91"/>
        <v>1-4-1S83°</v>
      </c>
      <c r="AV708" s="1136" t="str">
        <f t="shared" si="92"/>
        <v>112.9.4</v>
      </c>
      <c r="AW708" s="1438">
        <f t="shared" si="93"/>
        <v>45173</v>
      </c>
    </row>
    <row r="709" spans="1:49">
      <c r="A709" s="1135" t="s">
        <v>3827</v>
      </c>
      <c r="B709" s="1135" t="s">
        <v>455</v>
      </c>
      <c r="C709" s="1135">
        <v>650</v>
      </c>
      <c r="D709" s="1135">
        <v>1.7</v>
      </c>
      <c r="E709" s="1135" t="s">
        <v>15183</v>
      </c>
      <c r="F709" s="1135" t="s">
        <v>1078</v>
      </c>
      <c r="G709" s="1135" t="s">
        <v>1861</v>
      </c>
      <c r="H709" s="1135" t="s">
        <v>1925</v>
      </c>
      <c r="I709" s="1135" t="s">
        <v>126</v>
      </c>
      <c r="J709" s="1135">
        <v>1.1000000000000001</v>
      </c>
      <c r="K709" s="1135" t="s">
        <v>3828</v>
      </c>
      <c r="L709" s="1135" t="s">
        <v>1870</v>
      </c>
      <c r="M709" s="1135">
        <v>77</v>
      </c>
      <c r="N709" s="1135" t="s">
        <v>1039</v>
      </c>
      <c r="O709" s="1135">
        <v>1.925</v>
      </c>
      <c r="P709" s="1135">
        <v>1.54</v>
      </c>
      <c r="Q709" s="1135">
        <v>4.2</v>
      </c>
      <c r="R709" s="1135">
        <v>24</v>
      </c>
      <c r="T709" s="1135">
        <v>9</v>
      </c>
      <c r="U709" s="1135">
        <v>2.2000000000000002</v>
      </c>
      <c r="V709" s="1135" t="s">
        <v>663</v>
      </c>
      <c r="W709" s="1135">
        <v>110</v>
      </c>
      <c r="X709" s="1135">
        <v>85</v>
      </c>
      <c r="Y709" s="1135">
        <v>2.1</v>
      </c>
      <c r="Z709" s="1135">
        <v>2.5</v>
      </c>
      <c r="AA709" s="1135" t="s">
        <v>3829</v>
      </c>
      <c r="AB709" s="1135" t="s">
        <v>1075</v>
      </c>
      <c r="AH709" s="1135" t="s">
        <v>1057</v>
      </c>
      <c r="AI709" s="1135">
        <v>92.05</v>
      </c>
      <c r="AJ709" s="1135">
        <v>-0.14000000000000001</v>
      </c>
      <c r="AK709" s="1135">
        <v>0.63</v>
      </c>
      <c r="AM709" s="1136" t="s">
        <v>10552</v>
      </c>
      <c r="AN709" s="1136" t="s">
        <v>10553</v>
      </c>
      <c r="AO709" s="1136">
        <f t="shared" si="86"/>
        <v>650</v>
      </c>
      <c r="AP709" s="1136">
        <f t="shared" si="87"/>
        <v>1.7</v>
      </c>
      <c r="AQ709" s="1136" t="str">
        <f t="shared" si="88"/>
        <v>1-4-1S83°</v>
      </c>
      <c r="AR709" s="1136" t="str">
        <f t="shared" si="89"/>
        <v>30</v>
      </c>
      <c r="AS709" s="1136" t="str">
        <f t="shared" si="90"/>
        <v>260/260/165</v>
      </c>
      <c r="AT709" s="1136" t="str">
        <f t="shared" si="91"/>
        <v>1-4-1S83°</v>
      </c>
      <c r="AV709" s="1136" t="str">
        <f t="shared" si="92"/>
        <v>112.9.1</v>
      </c>
      <c r="AW709" s="1438">
        <f t="shared" si="93"/>
        <v>45170</v>
      </c>
    </row>
    <row r="710" spans="1:49">
      <c r="A710" s="1135" t="s">
        <v>3830</v>
      </c>
      <c r="B710" s="1135" t="s">
        <v>478</v>
      </c>
      <c r="C710" s="1135">
        <v>550</v>
      </c>
      <c r="D710" s="1135">
        <v>1.7</v>
      </c>
      <c r="E710" s="1135" t="s">
        <v>15183</v>
      </c>
      <c r="F710" s="1135" t="s">
        <v>1078</v>
      </c>
      <c r="G710" s="1135" t="s">
        <v>1861</v>
      </c>
      <c r="H710" s="1135" t="s">
        <v>1743</v>
      </c>
      <c r="I710" s="1135" t="s">
        <v>126</v>
      </c>
      <c r="J710" s="1135">
        <v>0.8</v>
      </c>
      <c r="K710" s="1135" t="s">
        <v>1904</v>
      </c>
      <c r="L710" s="1135" t="s">
        <v>1905</v>
      </c>
      <c r="M710" s="1135">
        <v>74.599999999999994</v>
      </c>
      <c r="N710" s="1135" t="s">
        <v>1039</v>
      </c>
      <c r="O710" s="1135">
        <v>1.865</v>
      </c>
      <c r="P710" s="1135">
        <v>1.492</v>
      </c>
      <c r="Q710" s="1135">
        <v>3.5</v>
      </c>
      <c r="R710" s="1135">
        <v>27</v>
      </c>
      <c r="T710" s="1135">
        <v>12.5</v>
      </c>
      <c r="U710" s="1135">
        <v>5.0999999999999996</v>
      </c>
      <c r="V710" s="1135" t="s">
        <v>663</v>
      </c>
      <c r="W710" s="1135">
        <v>95</v>
      </c>
      <c r="X710" s="1135">
        <v>60</v>
      </c>
      <c r="Y710" s="1135">
        <v>1.8</v>
      </c>
      <c r="Z710" s="1135">
        <v>4.5</v>
      </c>
      <c r="AA710" s="1135" t="s">
        <v>3831</v>
      </c>
      <c r="AB710" s="1135" t="s">
        <v>3832</v>
      </c>
      <c r="AH710" s="1135" t="s">
        <v>872</v>
      </c>
      <c r="AI710" s="1135">
        <v>93.64</v>
      </c>
      <c r="AJ710" s="1135">
        <v>-0.71</v>
      </c>
      <c r="AK710" s="1135">
        <v>2.86</v>
      </c>
      <c r="AM710" s="1136" t="s">
        <v>10554</v>
      </c>
      <c r="AN710" s="1136" t="s">
        <v>10555</v>
      </c>
      <c r="AO710" s="1136">
        <f t="shared" si="86"/>
        <v>550</v>
      </c>
      <c r="AP710" s="1136">
        <f t="shared" si="87"/>
        <v>1.7</v>
      </c>
      <c r="AQ710" s="1136" t="str">
        <f t="shared" si="88"/>
        <v>1-4-1S83°</v>
      </c>
      <c r="AR710" s="1136" t="str">
        <f t="shared" si="89"/>
        <v>30</v>
      </c>
      <c r="AS710" s="1136" t="str">
        <f t="shared" si="90"/>
        <v>225/225/OFF</v>
      </c>
      <c r="AT710" s="1136" t="str">
        <f t="shared" si="91"/>
        <v>1-4-1S83°</v>
      </c>
      <c r="AV710" s="1136" t="str">
        <f t="shared" si="92"/>
        <v>112.9.12</v>
      </c>
      <c r="AW710" s="1438">
        <f t="shared" si="93"/>
        <v>45181</v>
      </c>
    </row>
    <row r="711" spans="1:49">
      <c r="A711" s="1135" t="s">
        <v>3833</v>
      </c>
      <c r="B711" s="1135" t="s">
        <v>455</v>
      </c>
      <c r="C711" s="1135">
        <v>650</v>
      </c>
      <c r="D711" s="1135">
        <v>1.7</v>
      </c>
      <c r="E711" s="1135" t="s">
        <v>15183</v>
      </c>
      <c r="F711" s="1135" t="s">
        <v>1867</v>
      </c>
      <c r="G711" s="1135" t="s">
        <v>1861</v>
      </c>
      <c r="H711" s="1135" t="s">
        <v>1049</v>
      </c>
      <c r="I711" s="1135" t="s">
        <v>126</v>
      </c>
      <c r="J711" s="1135">
        <v>0.9</v>
      </c>
      <c r="K711" s="1135" t="s">
        <v>3834</v>
      </c>
      <c r="L711" s="1135" t="s">
        <v>1915</v>
      </c>
      <c r="M711" s="1135">
        <v>74.8</v>
      </c>
      <c r="N711" s="1135" t="s">
        <v>1039</v>
      </c>
      <c r="O711" s="1135">
        <v>1.87</v>
      </c>
      <c r="P711" s="1135">
        <v>1.496</v>
      </c>
      <c r="Q711" s="1135">
        <v>4</v>
      </c>
      <c r="R711" s="1135">
        <v>23</v>
      </c>
      <c r="T711" s="1135">
        <v>18.600000000000001</v>
      </c>
      <c r="U711" s="1135">
        <v>3.5</v>
      </c>
      <c r="V711" s="1135" t="s">
        <v>663</v>
      </c>
      <c r="W711" s="1135">
        <v>105</v>
      </c>
      <c r="X711" s="1135">
        <v>80</v>
      </c>
      <c r="Y711" s="1135">
        <v>2</v>
      </c>
      <c r="Z711" s="1135">
        <v>4.5</v>
      </c>
      <c r="AA711" s="1135" t="s">
        <v>3831</v>
      </c>
      <c r="AH711" s="1135" t="s">
        <v>944</v>
      </c>
      <c r="AI711" s="1135">
        <v>32.32</v>
      </c>
      <c r="AJ711" s="1135">
        <v>-0.13</v>
      </c>
      <c r="AK711" s="1135">
        <v>0.51</v>
      </c>
      <c r="AM711" s="1136" t="s">
        <v>10556</v>
      </c>
      <c r="AN711" s="1136" t="s">
        <v>10557</v>
      </c>
      <c r="AO711" s="1136">
        <f t="shared" si="86"/>
        <v>650</v>
      </c>
      <c r="AP711" s="1136">
        <f t="shared" si="87"/>
        <v>1.7</v>
      </c>
      <c r="AQ711" s="1136" t="str">
        <f t="shared" si="88"/>
        <v>1-4-1S83°</v>
      </c>
      <c r="AR711" s="1136" t="str">
        <f t="shared" si="89"/>
        <v>30.2</v>
      </c>
      <c r="AS711" s="1136" t="str">
        <f t="shared" si="90"/>
        <v>260/260/OFF</v>
      </c>
      <c r="AT711" s="1136" t="str">
        <f t="shared" si="91"/>
        <v>1-4-1S83°</v>
      </c>
      <c r="AV711" s="1136" t="str">
        <f t="shared" si="92"/>
        <v>112.9.12</v>
      </c>
      <c r="AW711" s="1438">
        <f t="shared" si="93"/>
        <v>45181</v>
      </c>
    </row>
    <row r="712" spans="1:49">
      <c r="A712" s="1135" t="s">
        <v>3835</v>
      </c>
      <c r="B712" s="1135" t="s">
        <v>2005</v>
      </c>
      <c r="C712" s="1135">
        <v>650</v>
      </c>
      <c r="D712" s="1135">
        <v>1.7450000000000001</v>
      </c>
      <c r="E712" s="1135" t="s">
        <v>15185</v>
      </c>
      <c r="F712" s="1135" t="s">
        <v>1048</v>
      </c>
      <c r="G712" s="1135">
        <v>5</v>
      </c>
      <c r="H712" s="1135" t="s">
        <v>1166</v>
      </c>
      <c r="I712" s="1135" t="s">
        <v>1261</v>
      </c>
      <c r="J712" s="1135">
        <v>1.2</v>
      </c>
      <c r="K712" s="1135" t="s">
        <v>3836</v>
      </c>
      <c r="L712" s="1135" t="s">
        <v>2007</v>
      </c>
      <c r="M712" s="1135">
        <v>75</v>
      </c>
      <c r="N712" s="1135" t="s">
        <v>1039</v>
      </c>
      <c r="O712" s="1135">
        <v>1.875</v>
      </c>
      <c r="P712" s="1135">
        <v>1.5</v>
      </c>
      <c r="Q712" s="1135">
        <v>4</v>
      </c>
      <c r="R712" s="1135">
        <v>23</v>
      </c>
      <c r="T712" s="1135">
        <v>26.5</v>
      </c>
      <c r="U712" s="1135">
        <v>3.8</v>
      </c>
      <c r="V712" s="1135" t="s">
        <v>663</v>
      </c>
      <c r="W712" s="1135">
        <v>100</v>
      </c>
      <c r="X712" s="1135">
        <v>45</v>
      </c>
      <c r="Y712" s="1135">
        <v>1.6</v>
      </c>
      <c r="Z712" s="1135">
        <v>5</v>
      </c>
      <c r="AA712" s="1135" t="s">
        <v>3837</v>
      </c>
      <c r="AH712" s="1135" t="s">
        <v>1117</v>
      </c>
      <c r="AI712" s="1135" t="s">
        <v>1691</v>
      </c>
      <c r="AJ712" s="1135" t="s">
        <v>1691</v>
      </c>
      <c r="AK712" s="1135" t="s">
        <v>1691</v>
      </c>
      <c r="AM712" s="1136" t="s">
        <v>10558</v>
      </c>
      <c r="AN712" s="1136" t="s">
        <v>10559</v>
      </c>
      <c r="AO712" s="1136">
        <f t="shared" si="86"/>
        <v>650</v>
      </c>
      <c r="AP712" s="1136">
        <f t="shared" si="87"/>
        <v>1.7450000000000001</v>
      </c>
      <c r="AQ712" s="1136" t="str">
        <f t="shared" si="88"/>
        <v>2-5-1S83°</v>
      </c>
      <c r="AR712" s="1136" t="str">
        <f t="shared" si="89"/>
        <v>31</v>
      </c>
      <c r="AS712" s="1136" t="str">
        <f t="shared" si="90"/>
        <v>168/OFF</v>
      </c>
      <c r="AT712" s="1136" t="str">
        <f t="shared" si="91"/>
        <v>2-5-1S83°</v>
      </c>
      <c r="AV712" s="1136" t="str">
        <f t="shared" si="92"/>
        <v>112.9.13</v>
      </c>
      <c r="AW712" s="1438">
        <f t="shared" si="93"/>
        <v>45182</v>
      </c>
    </row>
    <row r="713" spans="1:49">
      <c r="A713" s="1135" t="s">
        <v>3838</v>
      </c>
      <c r="B713" s="1135" t="s">
        <v>2041</v>
      </c>
      <c r="C713" s="1135">
        <v>550</v>
      </c>
      <c r="D713" s="1135">
        <v>1.71</v>
      </c>
      <c r="E713" s="1135" t="s">
        <v>15190</v>
      </c>
      <c r="F713" s="1135" t="s">
        <v>1563</v>
      </c>
      <c r="G713" s="1135" t="s">
        <v>1095</v>
      </c>
      <c r="H713" s="1135" t="s">
        <v>2042</v>
      </c>
      <c r="I713" s="1135" t="s">
        <v>639</v>
      </c>
      <c r="J713" s="1135">
        <v>0.5</v>
      </c>
      <c r="K713" s="1135" t="s">
        <v>3839</v>
      </c>
      <c r="L713" s="1135" t="s">
        <v>2044</v>
      </c>
      <c r="M713" s="1135">
        <v>77</v>
      </c>
      <c r="N713" s="1135" t="s">
        <v>1039</v>
      </c>
      <c r="O713" s="1135">
        <v>1.925</v>
      </c>
      <c r="P713" s="1135">
        <v>1.54</v>
      </c>
      <c r="Q713" s="1135">
        <v>3</v>
      </c>
      <c r="R713" s="1135">
        <v>24</v>
      </c>
      <c r="T713" s="1135">
        <v>29</v>
      </c>
      <c r="U713" s="1135">
        <v>2.9</v>
      </c>
      <c r="V713" s="1135" t="s">
        <v>663</v>
      </c>
      <c r="W713" s="1135">
        <v>30</v>
      </c>
      <c r="X713" s="1135">
        <v>10</v>
      </c>
      <c r="Y713" s="1135">
        <v>1.5</v>
      </c>
      <c r="Z713" s="1135">
        <v>5.5</v>
      </c>
      <c r="AA713" s="1135" t="s">
        <v>3840</v>
      </c>
      <c r="AH713" s="1135" t="s">
        <v>472</v>
      </c>
      <c r="AI713" s="1135">
        <v>69.8</v>
      </c>
      <c r="AJ713" s="1135">
        <v>0.31</v>
      </c>
      <c r="AK713" s="1135">
        <v>1.36</v>
      </c>
      <c r="AM713" s="1136" t="s">
        <v>10560</v>
      </c>
      <c r="AN713" s="1136" t="s">
        <v>10561</v>
      </c>
      <c r="AO713" s="1136">
        <f t="shared" si="86"/>
        <v>550</v>
      </c>
      <c r="AP713" s="1136">
        <f t="shared" si="87"/>
        <v>1.71</v>
      </c>
      <c r="AQ713" s="1136" t="str">
        <f t="shared" si="88"/>
        <v>1-4-1S87°</v>
      </c>
      <c r="AR713" s="1136" t="str">
        <f t="shared" si="89"/>
        <v>30.5</v>
      </c>
      <c r="AS713" s="1136" t="str">
        <f t="shared" si="90"/>
        <v>265/265/130</v>
      </c>
      <c r="AT713" s="1136" t="str">
        <f t="shared" si="91"/>
        <v>1-4-1S87°</v>
      </c>
      <c r="AV713" s="1136" t="str">
        <f t="shared" si="92"/>
        <v>112.9.15</v>
      </c>
      <c r="AW713" s="1438">
        <f t="shared" si="93"/>
        <v>45184</v>
      </c>
    </row>
    <row r="714" spans="1:49">
      <c r="A714" s="1135" t="s">
        <v>3841</v>
      </c>
      <c r="B714" s="1135" t="s">
        <v>1877</v>
      </c>
      <c r="C714" s="1135" t="s">
        <v>3842</v>
      </c>
      <c r="D714" s="1135">
        <v>1.68</v>
      </c>
      <c r="E714" s="1135" t="s">
        <v>15183</v>
      </c>
      <c r="F714" s="1135" t="s">
        <v>2095</v>
      </c>
      <c r="G714" s="1135" t="s">
        <v>3526</v>
      </c>
      <c r="H714" s="1135" t="s">
        <v>1384</v>
      </c>
      <c r="I714" s="1135" t="s">
        <v>126</v>
      </c>
      <c r="J714" s="1135">
        <v>0.3</v>
      </c>
      <c r="K714" s="1135" t="s">
        <v>3824</v>
      </c>
      <c r="L714" s="1135" t="s">
        <v>3825</v>
      </c>
      <c r="M714" s="1135">
        <v>75</v>
      </c>
      <c r="N714" s="1135" t="s">
        <v>1039</v>
      </c>
      <c r="O714" s="1135">
        <v>1.875</v>
      </c>
      <c r="P714" s="1135">
        <v>1.5</v>
      </c>
      <c r="Q714" s="1135">
        <v>4</v>
      </c>
      <c r="R714" s="1135">
        <v>21</v>
      </c>
      <c r="T714" s="1135">
        <v>13</v>
      </c>
      <c r="U714" s="1135">
        <v>4</v>
      </c>
      <c r="V714" s="1135" t="s">
        <v>663</v>
      </c>
      <c r="W714" s="1135">
        <v>30</v>
      </c>
      <c r="X714" s="1135">
        <v>10</v>
      </c>
      <c r="Y714" s="1135">
        <v>2.5</v>
      </c>
      <c r="Z714" s="1135">
        <v>2</v>
      </c>
      <c r="AA714" s="1135" t="s">
        <v>3840</v>
      </c>
      <c r="AH714" s="1135" t="s">
        <v>459</v>
      </c>
      <c r="AI714" s="1135">
        <v>94.15</v>
      </c>
      <c r="AJ714" s="1135">
        <v>-0.23</v>
      </c>
      <c r="AK714" s="1135">
        <v>0.69</v>
      </c>
      <c r="AM714" s="1136" t="s">
        <v>10562</v>
      </c>
      <c r="AN714" s="1136" t="s">
        <v>10563</v>
      </c>
      <c r="AO714" s="1136" t="str">
        <f t="shared" si="86"/>
        <v>500↑550-11/3(A15)</v>
      </c>
      <c r="AP714" s="1136">
        <f t="shared" si="87"/>
        <v>1.68</v>
      </c>
      <c r="AQ714" s="1136" t="str">
        <f t="shared" si="88"/>
        <v>1-4-1S83°</v>
      </c>
      <c r="AR714" s="1136" t="str">
        <f t="shared" si="89"/>
        <v>29.9</v>
      </c>
      <c r="AS714" s="1136" t="str">
        <f t="shared" si="90"/>
        <v>220/220/OFF</v>
      </c>
      <c r="AT714" s="1136" t="str">
        <f t="shared" si="91"/>
        <v>1-4-1S83°</v>
      </c>
      <c r="AV714" s="1136" t="str">
        <f t="shared" si="92"/>
        <v>112.9.15</v>
      </c>
      <c r="AW714" s="1438">
        <f t="shared" si="93"/>
        <v>45184</v>
      </c>
    </row>
    <row r="715" spans="1:49">
      <c r="A715" s="1135" t="s">
        <v>3843</v>
      </c>
      <c r="B715" s="1135" t="s">
        <v>3844</v>
      </c>
      <c r="C715" s="1135" t="s">
        <v>3845</v>
      </c>
      <c r="D715" s="1135">
        <v>1.77</v>
      </c>
      <c r="E715" s="1135" t="s">
        <v>15185</v>
      </c>
      <c r="F715" s="1135" t="s">
        <v>1078</v>
      </c>
      <c r="G715" s="1135" t="s">
        <v>1861</v>
      </c>
      <c r="H715" s="1135" t="s">
        <v>1282</v>
      </c>
      <c r="I715" s="1135" t="s">
        <v>1206</v>
      </c>
      <c r="J715" s="1135">
        <v>1.7</v>
      </c>
      <c r="K715" s="1135" t="s">
        <v>3846</v>
      </c>
      <c r="L715" s="1135" t="s">
        <v>2062</v>
      </c>
      <c r="M715" s="1135">
        <v>74.599999999999994</v>
      </c>
      <c r="N715" s="1135" t="s">
        <v>1039</v>
      </c>
      <c r="O715" s="1135">
        <v>1.865</v>
      </c>
      <c r="P715" s="1135">
        <v>1.492</v>
      </c>
      <c r="Q715" s="1135">
        <v>4</v>
      </c>
      <c r="R715" s="1135">
        <v>22</v>
      </c>
      <c r="T715" s="1135">
        <v>32</v>
      </c>
      <c r="U715" s="1135">
        <v>3.4</v>
      </c>
      <c r="V715" s="1135" t="s">
        <v>663</v>
      </c>
      <c r="W715" s="1135">
        <v>110</v>
      </c>
      <c r="X715" s="1135">
        <v>60</v>
      </c>
      <c r="Y715" s="1135">
        <v>2</v>
      </c>
      <c r="Z715" s="1135">
        <v>6</v>
      </c>
      <c r="AA715" s="1135" t="s">
        <v>3840</v>
      </c>
      <c r="AH715" s="1135" t="s">
        <v>1921</v>
      </c>
      <c r="AI715" s="1135">
        <v>91.68</v>
      </c>
      <c r="AJ715" s="1135">
        <v>-0.39</v>
      </c>
      <c r="AK715" s="1135">
        <v>0.78</v>
      </c>
      <c r="AM715" s="1136" t="s">
        <v>10564</v>
      </c>
      <c r="AN715" s="1136" t="s">
        <v>10565</v>
      </c>
      <c r="AO715" s="1136" t="str">
        <f t="shared" ref="AO715:AO778" si="94">C715</f>
        <v>650↑700-11/7</v>
      </c>
      <c r="AP715" s="1136">
        <f t="shared" ref="AP715:AP778" si="95">D715</f>
        <v>1.77</v>
      </c>
      <c r="AQ715" s="1136" t="str">
        <f t="shared" ref="AQ715:AQ778" si="96">E715</f>
        <v>2-5-1S83°</v>
      </c>
      <c r="AR715" s="1136" t="str">
        <f t="shared" ref="AR715:AR778" si="97">F715</f>
        <v>30</v>
      </c>
      <c r="AS715" s="1136" t="str">
        <f t="shared" ref="AS715:AS778" si="98">H715</f>
        <v>177/OFF</v>
      </c>
      <c r="AT715" s="1136" t="str">
        <f t="shared" ref="AT715:AT778" si="99">E715</f>
        <v>2-5-1S83°</v>
      </c>
      <c r="AV715" s="1136" t="str">
        <f t="shared" si="92"/>
        <v>112.9.15</v>
      </c>
      <c r="AW715" s="1438">
        <f t="shared" si="93"/>
        <v>45184</v>
      </c>
    </row>
    <row r="716" spans="1:49">
      <c r="A716" s="1135" t="s">
        <v>3847</v>
      </c>
      <c r="B716" s="1135" t="s">
        <v>1985</v>
      </c>
      <c r="C716" s="1135">
        <v>550</v>
      </c>
      <c r="D716" s="1135">
        <v>1.7</v>
      </c>
      <c r="E716" s="1135" t="s">
        <v>15183</v>
      </c>
      <c r="F716" s="1135" t="s">
        <v>1078</v>
      </c>
      <c r="G716" s="1135" t="s">
        <v>1034</v>
      </c>
      <c r="H716" s="1135" t="s">
        <v>1743</v>
      </c>
      <c r="I716" s="1135" t="s">
        <v>126</v>
      </c>
      <c r="J716" s="1135">
        <v>0.7</v>
      </c>
      <c r="K716" s="1135" t="s">
        <v>3848</v>
      </c>
      <c r="L716" s="1135" t="s">
        <v>1987</v>
      </c>
      <c r="M716" s="1135">
        <v>74.599999999999994</v>
      </c>
      <c r="N716" s="1135" t="s">
        <v>1039</v>
      </c>
      <c r="O716" s="1135">
        <v>1.865</v>
      </c>
      <c r="P716" s="1135">
        <v>1.492</v>
      </c>
      <c r="Q716" s="1135">
        <v>3.5</v>
      </c>
      <c r="R716" s="1135">
        <v>29</v>
      </c>
      <c r="T716" s="1135">
        <v>12.5</v>
      </c>
      <c r="U716" s="1135">
        <v>5.0999999999999996</v>
      </c>
      <c r="V716" s="1135" t="s">
        <v>663</v>
      </c>
      <c r="W716" s="1135">
        <v>95</v>
      </c>
      <c r="X716" s="1135">
        <v>60</v>
      </c>
      <c r="Y716" s="1135">
        <v>1.8</v>
      </c>
      <c r="Z716" s="1135">
        <v>4.5</v>
      </c>
      <c r="AA716" s="1135" t="s">
        <v>3849</v>
      </c>
      <c r="AB716" s="1135" t="s">
        <v>3850</v>
      </c>
      <c r="AH716" s="1135" t="s">
        <v>488</v>
      </c>
      <c r="AI716" s="1135">
        <v>92.67</v>
      </c>
      <c r="AJ716" s="1135">
        <v>-1.1399999999999999</v>
      </c>
      <c r="AK716" s="1135">
        <v>3.58</v>
      </c>
      <c r="AM716" s="1136" t="s">
        <v>10566</v>
      </c>
      <c r="AN716" s="1136" t="s">
        <v>10567</v>
      </c>
      <c r="AO716" s="1136">
        <f t="shared" si="94"/>
        <v>550</v>
      </c>
      <c r="AP716" s="1136">
        <f t="shared" si="95"/>
        <v>1.7</v>
      </c>
      <c r="AQ716" s="1136" t="str">
        <f t="shared" si="96"/>
        <v>1-4-1S83°</v>
      </c>
      <c r="AR716" s="1136" t="str">
        <f t="shared" si="97"/>
        <v>30</v>
      </c>
      <c r="AS716" s="1136" t="str">
        <f t="shared" si="98"/>
        <v>225/225/OFF</v>
      </c>
      <c r="AT716" s="1136" t="str">
        <f t="shared" si="99"/>
        <v>1-4-1S83°</v>
      </c>
      <c r="AV716" s="1136" t="str">
        <f t="shared" si="92"/>
        <v>112.9.18</v>
      </c>
      <c r="AW716" s="1438">
        <f t="shared" si="93"/>
        <v>45187</v>
      </c>
    </row>
    <row r="717" spans="1:49">
      <c r="A717" s="1135" t="s">
        <v>3851</v>
      </c>
      <c r="B717" s="1135" t="s">
        <v>2210</v>
      </c>
      <c r="C717" s="1135">
        <v>650</v>
      </c>
      <c r="D717" s="1135">
        <v>1.7050000000000001</v>
      </c>
      <c r="E717" s="1135" t="s">
        <v>15183</v>
      </c>
      <c r="F717" s="1135" t="s">
        <v>1867</v>
      </c>
      <c r="G717" s="1135" t="s">
        <v>1861</v>
      </c>
      <c r="H717" s="1135" t="s">
        <v>1123</v>
      </c>
      <c r="I717" s="1135" t="s">
        <v>126</v>
      </c>
      <c r="J717" s="1135">
        <v>0.4</v>
      </c>
      <c r="K717" s="1135" t="s">
        <v>3852</v>
      </c>
      <c r="L717" s="1135" t="s">
        <v>1870</v>
      </c>
      <c r="M717" s="1135">
        <v>74.599999999999994</v>
      </c>
      <c r="N717" s="1135" t="s">
        <v>1039</v>
      </c>
      <c r="O717" s="1135">
        <v>1.865</v>
      </c>
      <c r="P717" s="1135">
        <v>1.492</v>
      </c>
      <c r="Q717" s="1135">
        <v>4</v>
      </c>
      <c r="R717" s="1135">
        <v>20.3</v>
      </c>
      <c r="T717" s="1135">
        <v>21.1</v>
      </c>
      <c r="U717" s="1135">
        <v>3.9</v>
      </c>
      <c r="V717" s="1135" t="s">
        <v>663</v>
      </c>
      <c r="W717" s="1135">
        <v>30</v>
      </c>
      <c r="X717" s="1135">
        <v>10</v>
      </c>
      <c r="Y717" s="1135">
        <v>1.8</v>
      </c>
      <c r="Z717" s="1135">
        <v>4.5</v>
      </c>
      <c r="AA717" s="1135" t="s">
        <v>3853</v>
      </c>
      <c r="AH717" s="1135" t="s">
        <v>630</v>
      </c>
      <c r="AI717" s="1135">
        <v>93.08</v>
      </c>
      <c r="AJ717" s="1135">
        <v>-0.13</v>
      </c>
      <c r="AK717" s="1135">
        <v>0.98</v>
      </c>
      <c r="AM717" s="1136" t="s">
        <v>10568</v>
      </c>
      <c r="AN717" s="1136" t="s">
        <v>10569</v>
      </c>
      <c r="AO717" s="1136">
        <f t="shared" si="94"/>
        <v>650</v>
      </c>
      <c r="AP717" s="1136">
        <f t="shared" si="95"/>
        <v>1.7050000000000001</v>
      </c>
      <c r="AQ717" s="1136" t="str">
        <f t="shared" si="96"/>
        <v>1-4-1S83°</v>
      </c>
      <c r="AR717" s="1136" t="str">
        <f t="shared" si="97"/>
        <v>30.2</v>
      </c>
      <c r="AS717" s="1136" t="str">
        <f t="shared" si="98"/>
        <v>250/250/OFF</v>
      </c>
      <c r="AT717" s="1136" t="str">
        <f t="shared" si="99"/>
        <v>1-4-1S83°</v>
      </c>
      <c r="AV717" s="1136" t="str">
        <f t="shared" si="92"/>
        <v>112.9.20</v>
      </c>
      <c r="AW717" s="1438">
        <f t="shared" si="93"/>
        <v>45189</v>
      </c>
    </row>
    <row r="718" spans="1:49">
      <c r="A718" s="1135" t="s">
        <v>3854</v>
      </c>
      <c r="B718" s="1135" t="s">
        <v>1909</v>
      </c>
      <c r="C718" s="1135">
        <v>650</v>
      </c>
      <c r="D718" s="1135">
        <v>1.7350000000000001</v>
      </c>
      <c r="E718" s="1135" t="s">
        <v>15192</v>
      </c>
      <c r="F718" s="1135" t="s">
        <v>1048</v>
      </c>
      <c r="G718" s="1135" t="s">
        <v>1861</v>
      </c>
      <c r="H718" s="1135" t="s">
        <v>1887</v>
      </c>
      <c r="I718" s="1135" t="s">
        <v>126</v>
      </c>
      <c r="J718" s="1135">
        <v>0.9</v>
      </c>
      <c r="K718" s="1135" t="s">
        <v>1910</v>
      </c>
      <c r="L718" s="1135" t="s">
        <v>1911</v>
      </c>
      <c r="M718" s="1135">
        <v>75.099999999999994</v>
      </c>
      <c r="N718" s="1135" t="s">
        <v>1039</v>
      </c>
      <c r="O718" s="1135">
        <v>1.8774999999999999</v>
      </c>
      <c r="P718" s="1135">
        <v>1.502</v>
      </c>
      <c r="Q718" s="1135">
        <v>4</v>
      </c>
      <c r="R718" s="1135">
        <v>19</v>
      </c>
      <c r="T718" s="1135">
        <v>21</v>
      </c>
      <c r="U718" s="1135">
        <v>3.5</v>
      </c>
      <c r="V718" s="1135" t="s">
        <v>663</v>
      </c>
      <c r="W718" s="1135">
        <v>110</v>
      </c>
      <c r="X718" s="1135" t="s">
        <v>2744</v>
      </c>
      <c r="Y718" s="1135">
        <v>1.6</v>
      </c>
      <c r="Z718" s="1135">
        <v>4</v>
      </c>
      <c r="AA718" s="1135" t="s">
        <v>3855</v>
      </c>
      <c r="AB718" s="1135" t="s">
        <v>1075</v>
      </c>
      <c r="AH718" s="1135" t="s">
        <v>472</v>
      </c>
      <c r="AI718" s="1135">
        <v>94.73</v>
      </c>
      <c r="AJ718" s="1135">
        <v>-0.7</v>
      </c>
      <c r="AK718" s="1135">
        <v>1.43</v>
      </c>
      <c r="AM718" s="1136" t="s">
        <v>10570</v>
      </c>
      <c r="AN718" s="1136" t="s">
        <v>10571</v>
      </c>
      <c r="AO718" s="1136">
        <f t="shared" si="94"/>
        <v>650</v>
      </c>
      <c r="AP718" s="1136">
        <f t="shared" si="95"/>
        <v>1.7350000000000001</v>
      </c>
      <c r="AQ718" s="1136" t="str">
        <f t="shared" si="96"/>
        <v>1-4-1S91°</v>
      </c>
      <c r="AR718" s="1136" t="str">
        <f t="shared" si="97"/>
        <v>31</v>
      </c>
      <c r="AS718" s="1136" t="str">
        <f t="shared" si="98"/>
        <v>270/270/OFF</v>
      </c>
      <c r="AT718" s="1136" t="str">
        <f t="shared" si="99"/>
        <v>1-4-1S91°</v>
      </c>
      <c r="AV718" s="1136" t="str">
        <f t="shared" si="92"/>
        <v>112.10.6</v>
      </c>
      <c r="AW718" s="1438">
        <f t="shared" si="93"/>
        <v>45205</v>
      </c>
    </row>
    <row r="719" spans="1:49">
      <c r="A719" s="1135" t="s">
        <v>3856</v>
      </c>
      <c r="B719" s="1135" t="s">
        <v>425</v>
      </c>
      <c r="C719" s="1135">
        <v>600</v>
      </c>
      <c r="D719" s="1135">
        <v>1.7749999999999999</v>
      </c>
      <c r="E719" s="1135" t="s">
        <v>15185</v>
      </c>
      <c r="F719" s="1135" t="s">
        <v>3857</v>
      </c>
      <c r="G719" s="1135" t="s">
        <v>1861</v>
      </c>
      <c r="H719" s="1135" t="s">
        <v>3858</v>
      </c>
      <c r="I719" s="1135" t="s">
        <v>1206</v>
      </c>
      <c r="J719" s="1135">
        <v>0.7</v>
      </c>
      <c r="K719" s="1135" t="s">
        <v>2031</v>
      </c>
      <c r="L719" s="1135" t="s">
        <v>2032</v>
      </c>
      <c r="M719" s="1135">
        <v>74.5</v>
      </c>
      <c r="N719" s="1135" t="s">
        <v>1039</v>
      </c>
      <c r="O719" s="1135">
        <v>1.8625</v>
      </c>
      <c r="P719" s="1135">
        <v>1.49</v>
      </c>
      <c r="Q719" s="1135">
        <v>4</v>
      </c>
      <c r="R719" s="1135">
        <v>22</v>
      </c>
      <c r="T719" s="1135">
        <v>19.5</v>
      </c>
      <c r="U719" s="1135">
        <v>2.2999999999999998</v>
      </c>
      <c r="V719" s="1135" t="s">
        <v>663</v>
      </c>
      <c r="W719" s="1135">
        <v>40</v>
      </c>
      <c r="X719" s="1135">
        <v>10</v>
      </c>
      <c r="Y719" s="1135">
        <v>1.2</v>
      </c>
      <c r="Z719" s="1135">
        <v>4</v>
      </c>
      <c r="AA719" s="1135" t="s">
        <v>3855</v>
      </c>
      <c r="AH719" s="1135" t="s">
        <v>1737</v>
      </c>
      <c r="AI719" s="1135">
        <v>92.56</v>
      </c>
      <c r="AJ719" s="1135">
        <v>-1.07</v>
      </c>
      <c r="AK719" s="1135">
        <v>1.37</v>
      </c>
      <c r="AM719" s="1136" t="s">
        <v>10572</v>
      </c>
      <c r="AN719" s="1136" t="s">
        <v>10573</v>
      </c>
      <c r="AO719" s="1136">
        <f t="shared" si="94"/>
        <v>600</v>
      </c>
      <c r="AP719" s="1136">
        <f t="shared" si="95"/>
        <v>1.7749999999999999</v>
      </c>
      <c r="AQ719" s="1136" t="str">
        <f t="shared" si="96"/>
        <v>2-5-1S83°</v>
      </c>
      <c r="AR719" s="1136" t="str">
        <f t="shared" si="97"/>
        <v>29.2</v>
      </c>
      <c r="AS719" s="1136" t="str">
        <f t="shared" si="98"/>
        <v>167/160</v>
      </c>
      <c r="AT719" s="1136" t="str">
        <f t="shared" si="99"/>
        <v>2-5-1S83°</v>
      </c>
      <c r="AV719" s="1136" t="str">
        <f t="shared" si="92"/>
        <v>112.10.6</v>
      </c>
      <c r="AW719" s="1438">
        <f t="shared" si="93"/>
        <v>45205</v>
      </c>
    </row>
    <row r="720" spans="1:49">
      <c r="A720" s="1135" t="s">
        <v>3859</v>
      </c>
      <c r="B720" s="1135" t="s">
        <v>1936</v>
      </c>
      <c r="C720" s="1135">
        <v>500</v>
      </c>
      <c r="D720" s="1135">
        <v>1.7</v>
      </c>
      <c r="E720" s="1135" t="s">
        <v>15189</v>
      </c>
      <c r="F720" s="1135" t="s">
        <v>1078</v>
      </c>
      <c r="G720" s="1135" t="s">
        <v>1110</v>
      </c>
      <c r="H720" s="1135" t="s">
        <v>1384</v>
      </c>
      <c r="I720" s="1135" t="s">
        <v>126</v>
      </c>
      <c r="J720" s="1135">
        <v>0.8</v>
      </c>
      <c r="K720" s="1135" t="s">
        <v>3860</v>
      </c>
      <c r="L720" s="1135" t="s">
        <v>1938</v>
      </c>
      <c r="M720" s="1135">
        <v>77.099999999999994</v>
      </c>
      <c r="N720" s="1135" t="s">
        <v>1039</v>
      </c>
      <c r="O720" s="1135">
        <v>1.9275</v>
      </c>
      <c r="P720" s="1135">
        <v>1.5419999999999998</v>
      </c>
      <c r="Q720" s="1135">
        <v>3.5</v>
      </c>
      <c r="R720" s="1135" t="s">
        <v>3861</v>
      </c>
      <c r="T720" s="1135">
        <v>18</v>
      </c>
      <c r="U720" s="1135">
        <v>4</v>
      </c>
      <c r="V720" s="1135" t="s">
        <v>663</v>
      </c>
      <c r="W720" s="1135">
        <v>110</v>
      </c>
      <c r="X720" s="1135">
        <v>70</v>
      </c>
      <c r="Y720" s="1135">
        <v>1.8</v>
      </c>
      <c r="Z720" s="1135">
        <v>4.5</v>
      </c>
      <c r="AA720" s="1135" t="s">
        <v>3862</v>
      </c>
      <c r="AH720" s="1135" t="s">
        <v>842</v>
      </c>
      <c r="AI720" s="1135">
        <v>94.75</v>
      </c>
      <c r="AJ720" s="1135">
        <v>-0.23</v>
      </c>
      <c r="AK720" s="1135">
        <v>0.76</v>
      </c>
      <c r="AM720" s="1136" t="s">
        <v>10574</v>
      </c>
      <c r="AN720" s="1136" t="s">
        <v>10575</v>
      </c>
      <c r="AO720" s="1136">
        <f t="shared" si="94"/>
        <v>500</v>
      </c>
      <c r="AP720" s="1136">
        <f t="shared" si="95"/>
        <v>1.7</v>
      </c>
      <c r="AQ720" s="1136" t="str">
        <f t="shared" si="96"/>
        <v>1-5-1S83°</v>
      </c>
      <c r="AR720" s="1136" t="str">
        <f t="shared" si="97"/>
        <v>30</v>
      </c>
      <c r="AS720" s="1136" t="str">
        <f t="shared" si="98"/>
        <v>220/220/OFF</v>
      </c>
      <c r="AT720" s="1136" t="str">
        <f t="shared" si="99"/>
        <v>1-5-1S83°</v>
      </c>
      <c r="AV720" s="1136" t="str">
        <f t="shared" si="92"/>
        <v>112.10.12</v>
      </c>
      <c r="AW720" s="1438">
        <f t="shared" si="93"/>
        <v>45211</v>
      </c>
    </row>
    <row r="721" spans="1:49">
      <c r="A721" s="1135" t="s">
        <v>3863</v>
      </c>
      <c r="B721" s="1135" t="s">
        <v>1877</v>
      </c>
      <c r="C721" s="1135">
        <v>500</v>
      </c>
      <c r="D721" s="1135">
        <v>1.68</v>
      </c>
      <c r="E721" s="1135" t="s">
        <v>15183</v>
      </c>
      <c r="F721" s="1135" t="s">
        <v>1078</v>
      </c>
      <c r="G721" s="1135" t="s">
        <v>2686</v>
      </c>
      <c r="H721" s="1135" t="s">
        <v>1384</v>
      </c>
      <c r="I721" s="1135" t="s">
        <v>126</v>
      </c>
      <c r="J721" s="1135">
        <v>0.2</v>
      </c>
      <c r="K721" s="1135" t="s">
        <v>3824</v>
      </c>
      <c r="L721" s="1135" t="s">
        <v>3825</v>
      </c>
      <c r="M721" s="1135">
        <v>76.099999999999994</v>
      </c>
      <c r="N721" s="1135" t="s">
        <v>1039</v>
      </c>
      <c r="O721" s="1135">
        <v>1.9024999999999999</v>
      </c>
      <c r="P721" s="1135">
        <v>1.522</v>
      </c>
      <c r="Q721" s="1135">
        <v>4</v>
      </c>
      <c r="R721" s="1135" t="s">
        <v>3864</v>
      </c>
      <c r="T721" s="1135">
        <v>13</v>
      </c>
      <c r="U721" s="1135">
        <v>4</v>
      </c>
      <c r="V721" s="1135" t="s">
        <v>663</v>
      </c>
      <c r="W721" s="1135" t="s">
        <v>2179</v>
      </c>
      <c r="X721" s="1135">
        <v>0</v>
      </c>
      <c r="Y721" s="1135">
        <v>2.5</v>
      </c>
      <c r="Z721" s="1135">
        <v>2</v>
      </c>
      <c r="AA721" s="1135" t="s">
        <v>1716</v>
      </c>
      <c r="AH721" s="1135" t="s">
        <v>699</v>
      </c>
      <c r="AI721" s="1135">
        <v>94.22</v>
      </c>
      <c r="AJ721" s="1135">
        <v>-0.31</v>
      </c>
      <c r="AK721" s="1135">
        <v>1.1200000000000001</v>
      </c>
      <c r="AM721" s="1136" t="s">
        <v>10576</v>
      </c>
      <c r="AN721" s="1136" t="s">
        <v>10577</v>
      </c>
      <c r="AO721" s="1136">
        <f t="shared" si="94"/>
        <v>500</v>
      </c>
      <c r="AP721" s="1136">
        <f t="shared" si="95"/>
        <v>1.68</v>
      </c>
      <c r="AQ721" s="1136" t="str">
        <f t="shared" si="96"/>
        <v>1-4-1S83°</v>
      </c>
      <c r="AR721" s="1136" t="str">
        <f t="shared" si="97"/>
        <v>30</v>
      </c>
      <c r="AS721" s="1136" t="str">
        <f t="shared" si="98"/>
        <v>220/220/OFF</v>
      </c>
      <c r="AT721" s="1136" t="str">
        <f t="shared" si="99"/>
        <v>1-4-1S83°</v>
      </c>
      <c r="AV721" s="1136" t="str">
        <f t="shared" si="92"/>
        <v>112.10.16</v>
      </c>
      <c r="AW721" s="1438">
        <f t="shared" si="93"/>
        <v>45215</v>
      </c>
    </row>
    <row r="722" spans="1:49">
      <c r="A722" s="1135" t="s">
        <v>3865</v>
      </c>
      <c r="B722" s="1135" t="s">
        <v>478</v>
      </c>
      <c r="C722" s="1135">
        <v>550</v>
      </c>
      <c r="D722" s="1135">
        <v>1.7</v>
      </c>
      <c r="E722" s="1135" t="s">
        <v>15183</v>
      </c>
      <c r="F722" s="1135" t="s">
        <v>1078</v>
      </c>
      <c r="G722" s="1135" t="s">
        <v>1861</v>
      </c>
      <c r="H722" s="1135" t="s">
        <v>1743</v>
      </c>
      <c r="I722" s="1135" t="s">
        <v>126</v>
      </c>
      <c r="J722" s="1135">
        <v>0.8</v>
      </c>
      <c r="K722" s="1135" t="s">
        <v>1904</v>
      </c>
      <c r="L722" s="1135" t="s">
        <v>1905</v>
      </c>
      <c r="M722" s="1135">
        <v>74.599999999999994</v>
      </c>
      <c r="N722" s="1135" t="s">
        <v>1039</v>
      </c>
      <c r="O722" s="1135">
        <v>1.865</v>
      </c>
      <c r="P722" s="1135">
        <v>1.492</v>
      </c>
      <c r="Q722" s="1135">
        <v>3.5</v>
      </c>
      <c r="R722" s="1135">
        <v>27</v>
      </c>
      <c r="T722" s="1135">
        <v>12.5</v>
      </c>
      <c r="U722" s="1135">
        <v>5.0999999999999996</v>
      </c>
      <c r="V722" s="1135" t="s">
        <v>663</v>
      </c>
      <c r="W722" s="1135">
        <v>95</v>
      </c>
      <c r="X722" s="1135">
        <v>60</v>
      </c>
      <c r="Y722" s="1135">
        <v>1.8</v>
      </c>
      <c r="Z722" s="1135">
        <v>4.5</v>
      </c>
      <c r="AA722" s="1135" t="s">
        <v>1716</v>
      </c>
      <c r="AB722" s="1135" t="s">
        <v>3866</v>
      </c>
      <c r="AH722" s="1135" t="s">
        <v>488</v>
      </c>
      <c r="AI722" s="1135">
        <v>93.42</v>
      </c>
      <c r="AJ722" s="1135">
        <v>-0.9</v>
      </c>
      <c r="AK722" s="1135">
        <v>3.37</v>
      </c>
      <c r="AM722" s="1136" t="s">
        <v>10578</v>
      </c>
      <c r="AN722" s="1136" t="s">
        <v>10579</v>
      </c>
      <c r="AO722" s="1136">
        <f t="shared" si="94"/>
        <v>550</v>
      </c>
      <c r="AP722" s="1136">
        <f t="shared" si="95"/>
        <v>1.7</v>
      </c>
      <c r="AQ722" s="1136" t="str">
        <f t="shared" si="96"/>
        <v>1-4-1S83°</v>
      </c>
      <c r="AR722" s="1136" t="str">
        <f t="shared" si="97"/>
        <v>30</v>
      </c>
      <c r="AS722" s="1136" t="str">
        <f t="shared" si="98"/>
        <v>225/225/OFF</v>
      </c>
      <c r="AT722" s="1136" t="str">
        <f t="shared" si="99"/>
        <v>1-4-1S83°</v>
      </c>
      <c r="AV722" s="1136" t="str">
        <f t="shared" si="92"/>
        <v>112.10.16</v>
      </c>
      <c r="AW722" s="1438">
        <f t="shared" si="93"/>
        <v>45215</v>
      </c>
    </row>
    <row r="723" spans="1:49">
      <c r="A723" s="1135" t="s">
        <v>3867</v>
      </c>
      <c r="B723" s="1135" t="s">
        <v>1993</v>
      </c>
      <c r="C723" s="1135">
        <v>650</v>
      </c>
      <c r="D723" s="1135">
        <v>1.78</v>
      </c>
      <c r="E723" s="1135" t="s">
        <v>15189</v>
      </c>
      <c r="F723" s="1135" t="s">
        <v>1078</v>
      </c>
      <c r="G723" s="1135" t="s">
        <v>1034</v>
      </c>
      <c r="H723" s="1135" t="s">
        <v>1743</v>
      </c>
      <c r="I723" s="1135" t="s">
        <v>126</v>
      </c>
      <c r="J723" s="1135">
        <v>1.5</v>
      </c>
      <c r="K723" s="1135" t="s">
        <v>3868</v>
      </c>
      <c r="L723" s="1135" t="s">
        <v>1874</v>
      </c>
      <c r="M723" s="1135">
        <v>75.400000000000006</v>
      </c>
      <c r="N723" s="1135" t="s">
        <v>1039</v>
      </c>
      <c r="O723" s="1135">
        <v>1.8850000000000002</v>
      </c>
      <c r="P723" s="1135">
        <v>1.5080000000000002</v>
      </c>
      <c r="Q723" s="1135">
        <v>3</v>
      </c>
      <c r="R723" s="1135">
        <v>27</v>
      </c>
      <c r="T723" s="1135">
        <v>18</v>
      </c>
      <c r="U723" s="1135">
        <v>6</v>
      </c>
      <c r="V723" s="1135" t="s">
        <v>663</v>
      </c>
      <c r="W723" s="1135">
        <v>120</v>
      </c>
      <c r="X723" s="1135">
        <v>80</v>
      </c>
      <c r="Y723" s="1135">
        <v>2</v>
      </c>
      <c r="Z723" s="1135">
        <v>6</v>
      </c>
      <c r="AA723" s="1135" t="s">
        <v>1719</v>
      </c>
      <c r="AH723" s="1135" t="s">
        <v>745</v>
      </c>
      <c r="AI723" s="1135">
        <v>92.75</v>
      </c>
      <c r="AJ723" s="1135">
        <v>-0.35</v>
      </c>
      <c r="AK723" s="1135">
        <v>3.02</v>
      </c>
      <c r="AM723" s="1136" t="s">
        <v>10580</v>
      </c>
      <c r="AN723" s="1136" t="s">
        <v>10581</v>
      </c>
      <c r="AO723" s="1136">
        <f t="shared" si="94"/>
        <v>650</v>
      </c>
      <c r="AP723" s="1136">
        <f t="shared" si="95"/>
        <v>1.78</v>
      </c>
      <c r="AQ723" s="1136" t="str">
        <f t="shared" si="96"/>
        <v>1-5-1S83°</v>
      </c>
      <c r="AR723" s="1136" t="str">
        <f t="shared" si="97"/>
        <v>30</v>
      </c>
      <c r="AS723" s="1136" t="str">
        <f t="shared" si="98"/>
        <v>225/225/OFF</v>
      </c>
      <c r="AT723" s="1136" t="str">
        <f t="shared" si="99"/>
        <v>1-5-1S83°</v>
      </c>
      <c r="AV723" s="1136" t="str">
        <f t="shared" si="92"/>
        <v>112.10.19</v>
      </c>
      <c r="AW723" s="1438">
        <f t="shared" si="93"/>
        <v>45218</v>
      </c>
    </row>
    <row r="724" spans="1:49">
      <c r="A724" s="1135" t="s">
        <v>3869</v>
      </c>
      <c r="B724" s="1135" t="s">
        <v>1877</v>
      </c>
      <c r="C724" s="1135">
        <v>500</v>
      </c>
      <c r="D724" s="1135">
        <v>1.68</v>
      </c>
      <c r="E724" s="1135" t="s">
        <v>15183</v>
      </c>
      <c r="F724" s="1135" t="s">
        <v>2095</v>
      </c>
      <c r="G724" s="1135" t="s">
        <v>3526</v>
      </c>
      <c r="H724" s="1135" t="s">
        <v>1384</v>
      </c>
      <c r="I724" s="1135" t="s">
        <v>126</v>
      </c>
      <c r="J724" s="1135">
        <v>0.3</v>
      </c>
      <c r="K724" s="1135" t="s">
        <v>3824</v>
      </c>
      <c r="L724" s="1135" t="s">
        <v>3825</v>
      </c>
      <c r="M724" s="1135">
        <v>75</v>
      </c>
      <c r="N724" s="1135" t="s">
        <v>1039</v>
      </c>
      <c r="O724" s="1135">
        <v>1.875</v>
      </c>
      <c r="P724" s="1135">
        <v>1.5</v>
      </c>
      <c r="Q724" s="1135">
        <v>4</v>
      </c>
      <c r="R724" s="1135">
        <v>21</v>
      </c>
      <c r="T724" s="1135">
        <v>13</v>
      </c>
      <c r="U724" s="1135">
        <v>4</v>
      </c>
      <c r="V724" s="1135" t="s">
        <v>663</v>
      </c>
      <c r="W724" s="1135">
        <v>30</v>
      </c>
      <c r="X724" s="1135">
        <v>10</v>
      </c>
      <c r="Y724" s="1135">
        <v>2.5</v>
      </c>
      <c r="Z724" s="1135">
        <v>2</v>
      </c>
      <c r="AA724" s="1135" t="s">
        <v>3870</v>
      </c>
      <c r="AH724" s="1135" t="s">
        <v>969</v>
      </c>
      <c r="AI724" s="1135">
        <v>94.06</v>
      </c>
      <c r="AJ724" s="1135">
        <v>-0.54</v>
      </c>
      <c r="AK724" s="1135">
        <v>1.1299999999999999</v>
      </c>
      <c r="AM724" s="1136" t="s">
        <v>10582</v>
      </c>
      <c r="AN724" s="1136" t="s">
        <v>10583</v>
      </c>
      <c r="AO724" s="1136">
        <f t="shared" si="94"/>
        <v>500</v>
      </c>
      <c r="AP724" s="1136">
        <f t="shared" si="95"/>
        <v>1.68</v>
      </c>
      <c r="AQ724" s="1136" t="str">
        <f t="shared" si="96"/>
        <v>1-4-1S83°</v>
      </c>
      <c r="AR724" s="1136" t="str">
        <f t="shared" si="97"/>
        <v>29.9</v>
      </c>
      <c r="AS724" s="1136" t="str">
        <f t="shared" si="98"/>
        <v>220/220/OFF</v>
      </c>
      <c r="AT724" s="1136" t="str">
        <f t="shared" si="99"/>
        <v>1-4-1S83°</v>
      </c>
      <c r="AV724" s="1136" t="str">
        <f t="shared" si="92"/>
        <v>112.10.20</v>
      </c>
      <c r="AW724" s="1438">
        <f t="shared" si="93"/>
        <v>45219</v>
      </c>
    </row>
    <row r="725" spans="1:49">
      <c r="A725" s="1135" t="s">
        <v>3871</v>
      </c>
      <c r="B725" s="1135" t="s">
        <v>631</v>
      </c>
      <c r="C725" s="1135">
        <v>550</v>
      </c>
      <c r="D725" s="1135">
        <v>1.68</v>
      </c>
      <c r="E725" s="1135" t="s">
        <v>15185</v>
      </c>
      <c r="F725" s="1135" t="s">
        <v>3779</v>
      </c>
      <c r="G725" s="1135" t="s">
        <v>1034</v>
      </c>
      <c r="H725" s="1135" t="s">
        <v>3872</v>
      </c>
      <c r="I725" s="1135" t="s">
        <v>639</v>
      </c>
      <c r="J725" s="1135">
        <v>1.4</v>
      </c>
      <c r="K725" s="1135" t="s">
        <v>2162</v>
      </c>
      <c r="L725" s="1135" t="s">
        <v>2126</v>
      </c>
      <c r="M725" s="1135">
        <v>77</v>
      </c>
      <c r="N725" s="1135" t="s">
        <v>1039</v>
      </c>
      <c r="O725" s="1135">
        <v>1.925</v>
      </c>
      <c r="P725" s="1135">
        <v>1.54</v>
      </c>
      <c r="Q725" s="1135" t="s">
        <v>3873</v>
      </c>
      <c r="R725" s="1135">
        <v>22</v>
      </c>
      <c r="T725" s="1135">
        <v>9</v>
      </c>
      <c r="U725" s="1135" t="s">
        <v>3874</v>
      </c>
      <c r="V725" s="1135" t="s">
        <v>663</v>
      </c>
      <c r="W725" s="1135">
        <v>140</v>
      </c>
      <c r="X725" s="1135">
        <v>80</v>
      </c>
      <c r="Y725" s="1135">
        <v>2.1</v>
      </c>
      <c r="Z725" s="1135">
        <v>2.5</v>
      </c>
      <c r="AA725" s="1135" t="s">
        <v>3875</v>
      </c>
      <c r="AH725" s="1135" t="s">
        <v>2084</v>
      </c>
      <c r="AI725" s="1135">
        <v>91.11</v>
      </c>
      <c r="AJ725" s="1135">
        <v>-0.66</v>
      </c>
      <c r="AK725" s="1135">
        <v>3.98</v>
      </c>
      <c r="AM725" s="1136" t="s">
        <v>10584</v>
      </c>
      <c r="AN725" s="1136" t="s">
        <v>10585</v>
      </c>
      <c r="AO725" s="1136">
        <f t="shared" si="94"/>
        <v>550</v>
      </c>
      <c r="AP725" s="1136">
        <f t="shared" si="95"/>
        <v>1.68</v>
      </c>
      <c r="AQ725" s="1136" t="str">
        <f t="shared" si="96"/>
        <v>2-5-1S83°</v>
      </c>
      <c r="AR725" s="1136" t="str">
        <f t="shared" si="97"/>
        <v>30.6</v>
      </c>
      <c r="AS725" s="1136" t="str">
        <f t="shared" si="98"/>
        <v>157/160</v>
      </c>
      <c r="AT725" s="1136" t="str">
        <f t="shared" si="99"/>
        <v>2-5-1S83°</v>
      </c>
      <c r="AV725" s="1136" t="str">
        <f t="shared" si="92"/>
        <v>112.10.24</v>
      </c>
      <c r="AW725" s="1438">
        <f t="shared" si="93"/>
        <v>45223</v>
      </c>
    </row>
    <row r="726" spans="1:49">
      <c r="A726" s="1135" t="s">
        <v>3876</v>
      </c>
      <c r="B726" s="1135" t="s">
        <v>799</v>
      </c>
      <c r="C726" s="1135">
        <v>650</v>
      </c>
      <c r="D726" s="1135">
        <v>1.736</v>
      </c>
      <c r="E726" s="1135" t="s">
        <v>15185</v>
      </c>
      <c r="F726" s="1135" t="s">
        <v>1069</v>
      </c>
      <c r="G726" s="1135">
        <v>5</v>
      </c>
      <c r="H726" s="1135" t="s">
        <v>1578</v>
      </c>
      <c r="I726" s="1135" t="s">
        <v>1206</v>
      </c>
      <c r="J726" s="1135">
        <v>1.2</v>
      </c>
      <c r="K726" s="1135" t="s">
        <v>3877</v>
      </c>
      <c r="L726" s="1135" t="s">
        <v>2007</v>
      </c>
      <c r="M726" s="1135">
        <v>75</v>
      </c>
      <c r="N726" s="1135" t="s">
        <v>1039</v>
      </c>
      <c r="O726" s="1135">
        <v>1.875</v>
      </c>
      <c r="P726" s="1135">
        <v>1.5</v>
      </c>
      <c r="Q726" s="1135">
        <v>4</v>
      </c>
      <c r="R726" s="1135">
        <v>23</v>
      </c>
      <c r="T726" s="1135">
        <v>26.5</v>
      </c>
      <c r="U726" s="1135">
        <v>3.8</v>
      </c>
      <c r="V726" s="1135" t="s">
        <v>663</v>
      </c>
      <c r="W726" s="1135">
        <v>100</v>
      </c>
      <c r="X726" s="1135">
        <v>45</v>
      </c>
      <c r="Y726" s="1135">
        <v>1.6</v>
      </c>
      <c r="Z726" s="1135">
        <v>5</v>
      </c>
      <c r="AA726" s="1135" t="s">
        <v>1716</v>
      </c>
      <c r="AH726" s="1135" t="s">
        <v>864</v>
      </c>
      <c r="AI726" s="1135">
        <v>92.75</v>
      </c>
      <c r="AJ726" s="1135">
        <v>-0.62</v>
      </c>
      <c r="AK726" s="1135">
        <v>4.3</v>
      </c>
      <c r="AM726" s="1136" t="s">
        <v>10586</v>
      </c>
      <c r="AN726" s="1136" t="s">
        <v>10587</v>
      </c>
      <c r="AO726" s="1136">
        <f t="shared" si="94"/>
        <v>650</v>
      </c>
      <c r="AP726" s="1136">
        <f t="shared" si="95"/>
        <v>1.736</v>
      </c>
      <c r="AQ726" s="1136" t="str">
        <f t="shared" si="96"/>
        <v>2-5-1S83°</v>
      </c>
      <c r="AR726" s="1136" t="str">
        <f t="shared" si="97"/>
        <v>31.5</v>
      </c>
      <c r="AS726" s="1136" t="str">
        <f t="shared" si="98"/>
        <v>165/OFF</v>
      </c>
      <c r="AT726" s="1136" t="str">
        <f t="shared" si="99"/>
        <v>2-5-1S83°</v>
      </c>
      <c r="AV726" s="1136" t="str">
        <f t="shared" si="92"/>
        <v>112.10.16</v>
      </c>
      <c r="AW726" s="1438">
        <f t="shared" si="93"/>
        <v>45215</v>
      </c>
    </row>
    <row r="727" spans="1:49">
      <c r="A727" s="1135" t="s">
        <v>3878</v>
      </c>
      <c r="B727" s="1135" t="s">
        <v>455</v>
      </c>
      <c r="C727" s="1135">
        <v>700</v>
      </c>
      <c r="D727" s="1135">
        <v>1.72</v>
      </c>
      <c r="E727" s="1135" t="s">
        <v>15183</v>
      </c>
      <c r="F727" s="1135" t="s">
        <v>1867</v>
      </c>
      <c r="G727" s="1135" t="s">
        <v>1929</v>
      </c>
      <c r="H727" s="1135" t="s">
        <v>1049</v>
      </c>
      <c r="I727" s="1135" t="s">
        <v>126</v>
      </c>
      <c r="J727" s="1135">
        <v>0.3</v>
      </c>
      <c r="K727" s="1135" t="s">
        <v>3852</v>
      </c>
      <c r="L727" s="1135" t="s">
        <v>1870</v>
      </c>
      <c r="M727" s="1135">
        <v>74.599999999999994</v>
      </c>
      <c r="N727" s="1135" t="s">
        <v>1039</v>
      </c>
      <c r="O727" s="1135">
        <v>1.865</v>
      </c>
      <c r="P727" s="1135">
        <v>1.492</v>
      </c>
      <c r="Q727" s="1135">
        <v>4</v>
      </c>
      <c r="R727" s="1135">
        <v>20.3</v>
      </c>
      <c r="T727" s="1135">
        <v>21.1</v>
      </c>
      <c r="U727" s="1135">
        <v>3.9</v>
      </c>
      <c r="V727" s="1135" t="s">
        <v>663</v>
      </c>
      <c r="W727" s="1135">
        <v>30</v>
      </c>
      <c r="X727" s="1135">
        <v>10</v>
      </c>
      <c r="Y727" s="1135">
        <v>1.8</v>
      </c>
      <c r="Z727" s="1135">
        <v>4.5</v>
      </c>
      <c r="AA727" s="1135" t="s">
        <v>3875</v>
      </c>
      <c r="AH727" s="1135" t="s">
        <v>843</v>
      </c>
      <c r="AI727" s="1135">
        <v>92.44</v>
      </c>
      <c r="AJ727" s="1135">
        <v>-0.13</v>
      </c>
      <c r="AK727" s="1135">
        <v>0.6</v>
      </c>
      <c r="AM727" s="1136" t="s">
        <v>10588</v>
      </c>
      <c r="AN727" s="1136" t="s">
        <v>10589</v>
      </c>
      <c r="AO727" s="1136">
        <f t="shared" si="94"/>
        <v>700</v>
      </c>
      <c r="AP727" s="1136">
        <f t="shared" si="95"/>
        <v>1.72</v>
      </c>
      <c r="AQ727" s="1136" t="str">
        <f t="shared" si="96"/>
        <v>1-4-1S83°</v>
      </c>
      <c r="AR727" s="1136" t="str">
        <f t="shared" si="97"/>
        <v>30.2</v>
      </c>
      <c r="AS727" s="1136" t="str">
        <f t="shared" si="98"/>
        <v>260/260/OFF</v>
      </c>
      <c r="AT727" s="1136" t="str">
        <f t="shared" si="99"/>
        <v>1-4-1S83°</v>
      </c>
      <c r="AV727" s="1136" t="str">
        <f t="shared" si="92"/>
        <v>112.10.24</v>
      </c>
      <c r="AW727" s="1438">
        <f t="shared" si="93"/>
        <v>45223</v>
      </c>
    </row>
    <row r="728" spans="1:49">
      <c r="A728" s="1135" t="s">
        <v>3879</v>
      </c>
      <c r="B728" s="1135" t="s">
        <v>874</v>
      </c>
      <c r="C728" s="1135">
        <v>650</v>
      </c>
      <c r="D728" s="1135">
        <v>1.8149999999999999</v>
      </c>
      <c r="E728" s="1135" t="s">
        <v>15189</v>
      </c>
      <c r="F728" s="1135" t="s">
        <v>1078</v>
      </c>
      <c r="G728" s="1135" t="s">
        <v>1034</v>
      </c>
      <c r="H728" s="1135" t="s">
        <v>1384</v>
      </c>
      <c r="I728" s="1135" t="s">
        <v>126</v>
      </c>
      <c r="J728" s="1135">
        <v>1.4</v>
      </c>
      <c r="K728" s="1135" t="s">
        <v>3880</v>
      </c>
      <c r="L728" s="1135" t="s">
        <v>1874</v>
      </c>
      <c r="M728" s="1135">
        <v>75.400000000000006</v>
      </c>
      <c r="N728" s="1135" t="s">
        <v>1039</v>
      </c>
      <c r="O728" s="1135">
        <v>1.8850000000000002</v>
      </c>
      <c r="P728" s="1135">
        <v>1.5080000000000002</v>
      </c>
      <c r="Q728" s="1135">
        <v>3</v>
      </c>
      <c r="R728" s="1135">
        <v>24</v>
      </c>
      <c r="T728" s="1135">
        <v>18</v>
      </c>
      <c r="U728" s="1135">
        <v>6</v>
      </c>
      <c r="V728" s="1135" t="s">
        <v>663</v>
      </c>
      <c r="W728" s="1135">
        <v>120</v>
      </c>
      <c r="X728" s="1135">
        <v>80</v>
      </c>
      <c r="Y728" s="1135">
        <v>2</v>
      </c>
      <c r="Z728" s="1135">
        <v>6</v>
      </c>
      <c r="AA728" s="1135" t="s">
        <v>3881</v>
      </c>
      <c r="AH728" s="1135" t="s">
        <v>1060</v>
      </c>
      <c r="AI728" s="1135">
        <v>89.31</v>
      </c>
      <c r="AJ728" s="1135">
        <v>-0.3</v>
      </c>
      <c r="AK728" s="1135">
        <v>2.69</v>
      </c>
      <c r="AM728" s="1136" t="s">
        <v>10590</v>
      </c>
      <c r="AN728" s="1136" t="s">
        <v>10591</v>
      </c>
      <c r="AO728" s="1136">
        <f t="shared" si="94"/>
        <v>650</v>
      </c>
      <c r="AP728" s="1136">
        <f t="shared" si="95"/>
        <v>1.8149999999999999</v>
      </c>
      <c r="AQ728" s="1136" t="str">
        <f t="shared" si="96"/>
        <v>1-5-1S83°</v>
      </c>
      <c r="AR728" s="1136" t="str">
        <f t="shared" si="97"/>
        <v>30</v>
      </c>
      <c r="AS728" s="1136" t="str">
        <f t="shared" si="98"/>
        <v>220/220/OFF</v>
      </c>
      <c r="AT728" s="1136" t="str">
        <f t="shared" si="99"/>
        <v>1-5-1S83°</v>
      </c>
      <c r="AV728" s="1136" t="str">
        <f t="shared" si="92"/>
        <v>112.10.31</v>
      </c>
      <c r="AW728" s="1438">
        <f t="shared" si="93"/>
        <v>45230</v>
      </c>
    </row>
    <row r="729" spans="1:49">
      <c r="A729" s="1135" t="s">
        <v>3882</v>
      </c>
      <c r="B729" s="1135" t="s">
        <v>2393</v>
      </c>
      <c r="C729" s="1135">
        <v>600</v>
      </c>
      <c r="D729" s="1135">
        <v>1.71</v>
      </c>
      <c r="E729" s="1135" t="s">
        <v>15183</v>
      </c>
      <c r="F729" s="1135" t="s">
        <v>1608</v>
      </c>
      <c r="G729" s="1135" t="s">
        <v>1095</v>
      </c>
      <c r="H729" s="1135" t="s">
        <v>3883</v>
      </c>
      <c r="I729" s="1135" t="s">
        <v>126</v>
      </c>
      <c r="J729" s="1135">
        <v>0.7</v>
      </c>
      <c r="K729" s="1135" t="s">
        <v>3884</v>
      </c>
      <c r="L729" s="1135" t="s">
        <v>2395</v>
      </c>
      <c r="M729" s="1135">
        <v>74.400000000000006</v>
      </c>
      <c r="N729" s="1135" t="s">
        <v>1039</v>
      </c>
      <c r="O729" s="1135">
        <v>1.8600000000000003</v>
      </c>
      <c r="P729" s="1135">
        <v>1.4880000000000002</v>
      </c>
      <c r="Q729" s="1135">
        <v>3.5</v>
      </c>
      <c r="R729" s="1135">
        <v>23.5</v>
      </c>
      <c r="T729" s="1135">
        <v>13.8</v>
      </c>
      <c r="U729" s="1135">
        <v>2.9</v>
      </c>
      <c r="V729" s="1135" t="s">
        <v>663</v>
      </c>
      <c r="W729" s="1135">
        <v>80</v>
      </c>
      <c r="X729" s="1135">
        <v>40</v>
      </c>
      <c r="Y729" s="1135">
        <v>1.5</v>
      </c>
      <c r="Z729" s="1135" t="s">
        <v>1034</v>
      </c>
      <c r="AA729" s="1135" t="s">
        <v>3885</v>
      </c>
      <c r="AH729" s="1135" t="s">
        <v>1084</v>
      </c>
      <c r="AI729" s="1135">
        <v>86.69</v>
      </c>
      <c r="AJ729" s="1135">
        <v>-1.86</v>
      </c>
      <c r="AK729" s="1135">
        <v>-1.85</v>
      </c>
      <c r="AM729" s="1136" t="s">
        <v>10592</v>
      </c>
      <c r="AN729" s="1136" t="s">
        <v>10593</v>
      </c>
      <c r="AO729" s="1136">
        <f t="shared" si="94"/>
        <v>600</v>
      </c>
      <c r="AP729" s="1136">
        <f t="shared" si="95"/>
        <v>1.71</v>
      </c>
      <c r="AQ729" s="1136" t="str">
        <f t="shared" si="96"/>
        <v>1-4-1S83°</v>
      </c>
      <c r="AR729" s="1136" t="str">
        <f t="shared" si="97"/>
        <v>32</v>
      </c>
      <c r="AS729" s="1136" t="str">
        <f t="shared" si="98"/>
        <v>255/255/130</v>
      </c>
      <c r="AT729" s="1136" t="str">
        <f t="shared" si="99"/>
        <v>1-4-1S83°</v>
      </c>
      <c r="AV729" s="1136" t="str">
        <f t="shared" si="92"/>
        <v>112.11.3</v>
      </c>
      <c r="AW729" s="1438">
        <f t="shared" si="93"/>
        <v>45233</v>
      </c>
    </row>
    <row r="730" spans="1:49">
      <c r="A730" s="1135" t="s">
        <v>3886</v>
      </c>
      <c r="B730" s="1135" t="s">
        <v>455</v>
      </c>
      <c r="C730" s="1135">
        <v>650</v>
      </c>
      <c r="D730" s="1135">
        <v>1.7150000000000001</v>
      </c>
      <c r="E730" s="1135" t="s">
        <v>15183</v>
      </c>
      <c r="F730" s="1135" t="s">
        <v>1078</v>
      </c>
      <c r="G730" s="1135" t="s">
        <v>1861</v>
      </c>
      <c r="H730" s="1135" t="s">
        <v>1925</v>
      </c>
      <c r="I730" s="1135" t="s">
        <v>126</v>
      </c>
      <c r="J730" s="1135">
        <v>1.1000000000000001</v>
      </c>
      <c r="K730" s="1135" t="s">
        <v>3828</v>
      </c>
      <c r="L730" s="1135" t="s">
        <v>1870</v>
      </c>
      <c r="M730" s="1135">
        <v>77</v>
      </c>
      <c r="N730" s="1135" t="s">
        <v>1039</v>
      </c>
      <c r="O730" s="1135">
        <v>1.925</v>
      </c>
      <c r="P730" s="1135">
        <v>1.54</v>
      </c>
      <c r="Q730" s="1135">
        <v>4.2</v>
      </c>
      <c r="R730" s="1135">
        <v>24</v>
      </c>
      <c r="T730" s="1135">
        <v>9</v>
      </c>
      <c r="U730" s="1135">
        <v>2.2000000000000002</v>
      </c>
      <c r="V730" s="1135" t="s">
        <v>663</v>
      </c>
      <c r="W730" s="1135">
        <v>110</v>
      </c>
      <c r="X730" s="1135">
        <v>85</v>
      </c>
      <c r="Y730" s="1135">
        <v>2.1</v>
      </c>
      <c r="Z730" s="1135">
        <v>2.5</v>
      </c>
      <c r="AA730" s="1135" t="s">
        <v>3887</v>
      </c>
      <c r="AH730" s="1135" t="s">
        <v>1088</v>
      </c>
      <c r="AI730" s="1135">
        <v>92.54</v>
      </c>
      <c r="AJ730" s="1135">
        <v>-0.19</v>
      </c>
      <c r="AK730" s="1135">
        <v>0.48</v>
      </c>
      <c r="AM730" s="1136" t="s">
        <v>10594</v>
      </c>
      <c r="AN730" s="1136" t="s">
        <v>10595</v>
      </c>
      <c r="AO730" s="1136">
        <f t="shared" si="94"/>
        <v>650</v>
      </c>
      <c r="AP730" s="1136">
        <f t="shared" si="95"/>
        <v>1.7150000000000001</v>
      </c>
      <c r="AQ730" s="1136" t="str">
        <f t="shared" si="96"/>
        <v>1-4-1S83°</v>
      </c>
      <c r="AR730" s="1136" t="str">
        <f t="shared" si="97"/>
        <v>30</v>
      </c>
      <c r="AS730" s="1136" t="str">
        <f t="shared" si="98"/>
        <v>260/260/165</v>
      </c>
      <c r="AT730" s="1136" t="str">
        <f t="shared" si="99"/>
        <v>1-4-1S83°</v>
      </c>
      <c r="AV730" s="1136" t="str">
        <f t="shared" si="92"/>
        <v>112.11.6</v>
      </c>
      <c r="AW730" s="1438">
        <f t="shared" si="93"/>
        <v>45236</v>
      </c>
    </row>
    <row r="731" spans="1:49">
      <c r="A731" s="1135" t="s">
        <v>3888</v>
      </c>
      <c r="B731" s="1135" t="s">
        <v>1985</v>
      </c>
      <c r="C731" s="1135">
        <v>600</v>
      </c>
      <c r="D731" s="1135">
        <v>1.68</v>
      </c>
      <c r="E731" s="1135" t="s">
        <v>15183</v>
      </c>
      <c r="F731" s="1135" t="s">
        <v>1078</v>
      </c>
      <c r="G731" s="1135" t="s">
        <v>1034</v>
      </c>
      <c r="H731" s="1135" t="s">
        <v>1320</v>
      </c>
      <c r="I731" s="1135" t="s">
        <v>126</v>
      </c>
      <c r="J731" s="1135">
        <v>0.7</v>
      </c>
      <c r="K731" s="1135" t="s">
        <v>1986</v>
      </c>
      <c r="L731" s="1135" t="s">
        <v>1987</v>
      </c>
      <c r="M731" s="1135">
        <v>74.599999999999994</v>
      </c>
      <c r="N731" s="1135" t="s">
        <v>1039</v>
      </c>
      <c r="O731" s="1135">
        <v>1.865</v>
      </c>
      <c r="P731" s="1135">
        <v>1.492</v>
      </c>
      <c r="Q731" s="1135">
        <v>3.5</v>
      </c>
      <c r="R731" s="1135">
        <v>29</v>
      </c>
      <c r="T731" s="1135">
        <v>12.5</v>
      </c>
      <c r="U731" s="1135">
        <v>5.0999999999999996</v>
      </c>
      <c r="V731" s="1135" t="s">
        <v>663</v>
      </c>
      <c r="W731" s="1135">
        <v>95</v>
      </c>
      <c r="X731" s="1135">
        <v>60</v>
      </c>
      <c r="Y731" s="1135">
        <v>1.8</v>
      </c>
      <c r="Z731" s="1135">
        <v>4.5</v>
      </c>
      <c r="AA731" s="1135" t="s">
        <v>3887</v>
      </c>
      <c r="AB731" s="1135" t="s">
        <v>3889</v>
      </c>
      <c r="AH731" s="1135" t="s">
        <v>634</v>
      </c>
      <c r="AI731" s="1135">
        <v>93.53</v>
      </c>
      <c r="AJ731" s="1135">
        <v>-0.97</v>
      </c>
      <c r="AK731" s="1135">
        <v>2.96</v>
      </c>
      <c r="AM731" s="1136" t="s">
        <v>10596</v>
      </c>
      <c r="AN731" s="1136" t="s">
        <v>10597</v>
      </c>
      <c r="AO731" s="1136">
        <f t="shared" si="94"/>
        <v>600</v>
      </c>
      <c r="AP731" s="1136">
        <f t="shared" si="95"/>
        <v>1.68</v>
      </c>
      <c r="AQ731" s="1136" t="str">
        <f t="shared" si="96"/>
        <v>1-4-1S83°</v>
      </c>
      <c r="AR731" s="1136" t="str">
        <f t="shared" si="97"/>
        <v>30</v>
      </c>
      <c r="AS731" s="1136" t="str">
        <f t="shared" si="98"/>
        <v>230/230/OFF</v>
      </c>
      <c r="AT731" s="1136" t="str">
        <f t="shared" si="99"/>
        <v>1-4-1S83°</v>
      </c>
      <c r="AV731" s="1136" t="str">
        <f t="shared" si="92"/>
        <v>112.11.6</v>
      </c>
      <c r="AW731" s="1438">
        <f t="shared" si="93"/>
        <v>45236</v>
      </c>
    </row>
    <row r="732" spans="1:49">
      <c r="A732" s="1135" t="s">
        <v>3890</v>
      </c>
      <c r="B732" s="1135" t="s">
        <v>2607</v>
      </c>
      <c r="C732" s="1135">
        <v>500</v>
      </c>
      <c r="D732" s="1135">
        <v>1.78</v>
      </c>
      <c r="E732" s="1135" t="s">
        <v>15185</v>
      </c>
      <c r="F732" s="1135" t="s">
        <v>1048</v>
      </c>
      <c r="G732" s="1135" t="s">
        <v>1034</v>
      </c>
      <c r="H732" s="1135" t="s">
        <v>2927</v>
      </c>
      <c r="I732" s="1135" t="s">
        <v>1206</v>
      </c>
      <c r="J732" s="1135">
        <v>0.5</v>
      </c>
      <c r="K732" s="1135" t="s">
        <v>3891</v>
      </c>
      <c r="L732" s="1135" t="s">
        <v>3892</v>
      </c>
      <c r="M732" s="1135">
        <v>75.5</v>
      </c>
      <c r="N732" s="1135" t="s">
        <v>1039</v>
      </c>
      <c r="O732" s="1135">
        <v>1.8875000000000002</v>
      </c>
      <c r="P732" s="1135">
        <v>1.51</v>
      </c>
      <c r="Q732" s="1135">
        <v>3</v>
      </c>
      <c r="R732" s="1135">
        <v>23</v>
      </c>
      <c r="T732" s="1135">
        <v>9</v>
      </c>
      <c r="U732" s="1135">
        <v>5.5</v>
      </c>
      <c r="V732" s="1135" t="s">
        <v>663</v>
      </c>
      <c r="W732" s="1135">
        <v>100</v>
      </c>
      <c r="X732" s="1135">
        <v>75</v>
      </c>
      <c r="Y732" s="1135">
        <v>2</v>
      </c>
      <c r="Z732" s="1135">
        <v>4</v>
      </c>
      <c r="AA732" s="1135" t="s">
        <v>3893</v>
      </c>
      <c r="AH732" s="1135" t="s">
        <v>3161</v>
      </c>
      <c r="AM732" s="1136" t="s">
        <v>10598</v>
      </c>
      <c r="AN732" s="1136" t="s">
        <v>10599</v>
      </c>
      <c r="AO732" s="1136">
        <f t="shared" si="94"/>
        <v>500</v>
      </c>
      <c r="AP732" s="1136">
        <f t="shared" si="95"/>
        <v>1.78</v>
      </c>
      <c r="AQ732" s="1136" t="str">
        <f t="shared" si="96"/>
        <v>2-5-1S83°</v>
      </c>
      <c r="AR732" s="1136" t="str">
        <f t="shared" si="97"/>
        <v>31</v>
      </c>
      <c r="AS732" s="1136" t="str">
        <f t="shared" si="98"/>
        <v>150/OFF</v>
      </c>
      <c r="AT732" s="1136" t="str">
        <f t="shared" si="99"/>
        <v>2-5-1S83°</v>
      </c>
      <c r="AV732" s="1136" t="str">
        <f t="shared" si="92"/>
        <v>110.9.16</v>
      </c>
      <c r="AW732" s="1438">
        <f t="shared" si="93"/>
        <v>44455</v>
      </c>
    </row>
    <row r="733" spans="1:49">
      <c r="A733" s="1135" t="s">
        <v>3894</v>
      </c>
      <c r="B733" s="1135" t="s">
        <v>455</v>
      </c>
      <c r="C733" s="1135">
        <v>650</v>
      </c>
      <c r="D733" s="1135">
        <v>1.6850000000000001</v>
      </c>
      <c r="E733" s="1135" t="s">
        <v>15183</v>
      </c>
      <c r="F733" s="1135" t="s">
        <v>1867</v>
      </c>
      <c r="G733" s="1135" t="s">
        <v>1861</v>
      </c>
      <c r="H733" s="1135" t="s">
        <v>3895</v>
      </c>
      <c r="I733" s="1135" t="s">
        <v>126</v>
      </c>
      <c r="J733" s="1135">
        <v>0.8</v>
      </c>
      <c r="K733" s="1135" t="s">
        <v>2604</v>
      </c>
      <c r="L733" s="1135" t="s">
        <v>1870</v>
      </c>
      <c r="M733" s="1135">
        <v>75</v>
      </c>
      <c r="N733" s="1135" t="s">
        <v>1039</v>
      </c>
      <c r="O733" s="1135">
        <v>1.875</v>
      </c>
      <c r="P733" s="1135">
        <v>1.5</v>
      </c>
      <c r="Q733" s="1135">
        <v>4</v>
      </c>
      <c r="R733" s="1135">
        <v>23</v>
      </c>
      <c r="T733" s="1135">
        <v>19</v>
      </c>
      <c r="U733" s="1135">
        <v>3.8</v>
      </c>
      <c r="V733" s="1135" t="s">
        <v>663</v>
      </c>
      <c r="W733" s="1135">
        <v>110</v>
      </c>
      <c r="X733" s="1135">
        <v>70</v>
      </c>
      <c r="Y733" s="1135">
        <v>2</v>
      </c>
      <c r="Z733" s="1135">
        <v>4.5</v>
      </c>
      <c r="AA733" s="1135" t="s">
        <v>3896</v>
      </c>
      <c r="AH733" s="1135" t="s">
        <v>634</v>
      </c>
      <c r="AM733" s="1136" t="s">
        <v>10600</v>
      </c>
      <c r="AN733" s="1136" t="s">
        <v>10601</v>
      </c>
      <c r="AO733" s="1136">
        <f t="shared" si="94"/>
        <v>650</v>
      </c>
      <c r="AP733" s="1136">
        <f t="shared" si="95"/>
        <v>1.6850000000000001</v>
      </c>
      <c r="AQ733" s="1136" t="str">
        <f t="shared" si="96"/>
        <v>1-4-1S83°</v>
      </c>
      <c r="AR733" s="1136" t="str">
        <f t="shared" si="97"/>
        <v>30.2</v>
      </c>
      <c r="AS733" s="1136" t="str">
        <f t="shared" si="98"/>
        <v>241/241/OFF</v>
      </c>
      <c r="AT733" s="1136" t="str">
        <f t="shared" si="99"/>
        <v>1-4-1S83°</v>
      </c>
      <c r="AV733" s="1136" t="str">
        <f t="shared" si="92"/>
        <v>110.9.15</v>
      </c>
      <c r="AW733" s="1438">
        <f t="shared" si="93"/>
        <v>44454</v>
      </c>
    </row>
    <row r="734" spans="1:49">
      <c r="A734" s="1135" t="s">
        <v>3897</v>
      </c>
      <c r="B734" s="1135" t="s">
        <v>1985</v>
      </c>
      <c r="C734" s="1135">
        <v>600</v>
      </c>
      <c r="D734" s="1135">
        <v>1.67</v>
      </c>
      <c r="E734" s="1135" t="s">
        <v>15183</v>
      </c>
      <c r="F734" s="1135" t="s">
        <v>1078</v>
      </c>
      <c r="G734" s="1135" t="s">
        <v>2716</v>
      </c>
      <c r="H734" s="1135" t="s">
        <v>1134</v>
      </c>
      <c r="I734" s="1135" t="s">
        <v>126</v>
      </c>
      <c r="J734" s="1135">
        <v>0.6</v>
      </c>
      <c r="K734" s="1135" t="s">
        <v>3898</v>
      </c>
      <c r="L734" s="1135" t="s">
        <v>3231</v>
      </c>
      <c r="M734" s="1135">
        <v>74.599999999999994</v>
      </c>
      <c r="N734" s="1135" t="s">
        <v>1039</v>
      </c>
      <c r="O734" s="1135">
        <v>1.865</v>
      </c>
      <c r="P734" s="1135">
        <v>1.492</v>
      </c>
      <c r="Q734" s="1135">
        <v>3.5</v>
      </c>
      <c r="R734" s="1135">
        <v>29</v>
      </c>
      <c r="T734" s="1135">
        <v>12.5</v>
      </c>
      <c r="U734" s="1135">
        <v>5.0999999999999996</v>
      </c>
      <c r="V734" s="1135" t="s">
        <v>663</v>
      </c>
      <c r="W734" s="1135">
        <v>95</v>
      </c>
      <c r="X734" s="1135">
        <v>60</v>
      </c>
      <c r="Y734" s="1135">
        <v>1.8</v>
      </c>
      <c r="Z734" s="1135">
        <v>4.5</v>
      </c>
      <c r="AA734" s="1135" t="s">
        <v>3468</v>
      </c>
      <c r="AH734" s="1135" t="s">
        <v>1921</v>
      </c>
      <c r="AM734" s="1136" t="s">
        <v>10602</v>
      </c>
      <c r="AN734" s="1136" t="s">
        <v>10603</v>
      </c>
      <c r="AO734" s="1136">
        <f t="shared" si="94"/>
        <v>600</v>
      </c>
      <c r="AP734" s="1136">
        <f t="shared" si="95"/>
        <v>1.67</v>
      </c>
      <c r="AQ734" s="1136" t="str">
        <f t="shared" si="96"/>
        <v>1-4-1S83°</v>
      </c>
      <c r="AR734" s="1136" t="str">
        <f t="shared" si="97"/>
        <v>30</v>
      </c>
      <c r="AS734" s="1136" t="str">
        <f t="shared" si="98"/>
        <v>240/240/OFF</v>
      </c>
      <c r="AT734" s="1136" t="str">
        <f t="shared" si="99"/>
        <v>1-4-1S83°</v>
      </c>
      <c r="AV734" s="1136" t="str">
        <f t="shared" si="92"/>
        <v>110.9.17</v>
      </c>
      <c r="AW734" s="1438">
        <f t="shared" si="93"/>
        <v>44456</v>
      </c>
    </row>
    <row r="735" spans="1:49">
      <c r="A735" s="1135" t="s">
        <v>3899</v>
      </c>
      <c r="B735" s="1135" t="s">
        <v>2068</v>
      </c>
      <c r="C735" s="1135">
        <v>500</v>
      </c>
      <c r="D735" s="1135">
        <v>1.62</v>
      </c>
      <c r="E735" s="1135" t="s">
        <v>15183</v>
      </c>
      <c r="F735" s="1135" t="s">
        <v>1608</v>
      </c>
      <c r="G735" s="1135" t="s">
        <v>1861</v>
      </c>
      <c r="H735" s="1135" t="s">
        <v>1384</v>
      </c>
      <c r="I735" s="1135" t="s">
        <v>126</v>
      </c>
      <c r="J735" s="1135">
        <v>0.7</v>
      </c>
      <c r="K735" s="1135" t="s">
        <v>2099</v>
      </c>
      <c r="L735" s="1135" t="s">
        <v>2070</v>
      </c>
      <c r="M735" s="1135">
        <v>77.599999999999994</v>
      </c>
      <c r="N735" s="1135" t="s">
        <v>1039</v>
      </c>
      <c r="O735" s="1135">
        <v>1.94</v>
      </c>
      <c r="P735" s="1135">
        <v>1.5519999999999998</v>
      </c>
      <c r="Q735" s="1135">
        <v>4</v>
      </c>
      <c r="R735" s="1135">
        <v>23</v>
      </c>
      <c r="T735" s="1135">
        <v>21</v>
      </c>
      <c r="U735" s="1135">
        <v>3.7</v>
      </c>
      <c r="V735" s="1135" t="s">
        <v>663</v>
      </c>
      <c r="W735" s="1135">
        <v>105</v>
      </c>
      <c r="X735" s="1135">
        <v>65</v>
      </c>
      <c r="Y735" s="1135">
        <v>1.6</v>
      </c>
      <c r="Z735" s="1135">
        <v>4.5</v>
      </c>
      <c r="AA735" s="1135" t="s">
        <v>3900</v>
      </c>
      <c r="AH735" s="1135" t="s">
        <v>489</v>
      </c>
      <c r="AM735" s="1136" t="s">
        <v>10604</v>
      </c>
      <c r="AN735" s="1136" t="s">
        <v>10605</v>
      </c>
      <c r="AO735" s="1136">
        <f t="shared" si="94"/>
        <v>500</v>
      </c>
      <c r="AP735" s="1136">
        <f t="shared" si="95"/>
        <v>1.62</v>
      </c>
      <c r="AQ735" s="1136" t="str">
        <f t="shared" si="96"/>
        <v>1-4-1S83°</v>
      </c>
      <c r="AR735" s="1136" t="str">
        <f t="shared" si="97"/>
        <v>32</v>
      </c>
      <c r="AS735" s="1136" t="str">
        <f t="shared" si="98"/>
        <v>220/220/OFF</v>
      </c>
      <c r="AT735" s="1136" t="str">
        <f t="shared" si="99"/>
        <v>1-4-1S83°</v>
      </c>
      <c r="AV735" s="1136" t="str">
        <f t="shared" si="92"/>
        <v>110.9.28</v>
      </c>
      <c r="AW735" s="1438">
        <f t="shared" si="93"/>
        <v>44467</v>
      </c>
    </row>
    <row r="736" spans="1:49">
      <c r="A736" s="1135" t="s">
        <v>3901</v>
      </c>
      <c r="B736" s="1135" t="s">
        <v>425</v>
      </c>
      <c r="C736" s="1135">
        <v>700</v>
      </c>
      <c r="D736" s="1135">
        <v>1.78</v>
      </c>
      <c r="E736" s="1135" t="s">
        <v>15183</v>
      </c>
      <c r="F736" s="1135" t="s">
        <v>1563</v>
      </c>
      <c r="G736" s="1135" t="s">
        <v>1861</v>
      </c>
      <c r="H736" s="1135" t="s">
        <v>3237</v>
      </c>
      <c r="I736" s="1135" t="s">
        <v>126</v>
      </c>
      <c r="J736" s="1135">
        <v>0.4</v>
      </c>
      <c r="K736" s="1135" t="s">
        <v>3812</v>
      </c>
      <c r="L736" s="1135" t="s">
        <v>2032</v>
      </c>
      <c r="M736" s="1135">
        <v>74.5</v>
      </c>
      <c r="N736" s="1135" t="s">
        <v>1039</v>
      </c>
      <c r="O736" s="1135">
        <v>1.8625</v>
      </c>
      <c r="P736" s="1135">
        <v>1.49</v>
      </c>
      <c r="Q736" s="1135">
        <v>4</v>
      </c>
      <c r="R736" s="1135">
        <v>22</v>
      </c>
      <c r="T736" s="1135">
        <v>19.5</v>
      </c>
      <c r="U736" s="1135">
        <v>2.2999999999999998</v>
      </c>
      <c r="V736" s="1135" t="s">
        <v>663</v>
      </c>
      <c r="W736" s="1135" t="s">
        <v>3813</v>
      </c>
      <c r="X736" s="1135">
        <v>10</v>
      </c>
      <c r="Y736" s="1135">
        <v>1.2</v>
      </c>
      <c r="Z736" s="1135">
        <v>4</v>
      </c>
      <c r="AA736" s="1135" t="s">
        <v>3896</v>
      </c>
      <c r="AH736" s="1135" t="s">
        <v>789</v>
      </c>
      <c r="AM736" s="1136" t="s">
        <v>10606</v>
      </c>
      <c r="AN736" s="1136" t="s">
        <v>10607</v>
      </c>
      <c r="AO736" s="1136">
        <f t="shared" si="94"/>
        <v>700</v>
      </c>
      <c r="AP736" s="1136">
        <f t="shared" si="95"/>
        <v>1.78</v>
      </c>
      <c r="AQ736" s="1136" t="str">
        <f t="shared" si="96"/>
        <v>1-4-1S83°</v>
      </c>
      <c r="AR736" s="1136" t="str">
        <f t="shared" si="97"/>
        <v>30.5</v>
      </c>
      <c r="AS736" s="1136" t="str">
        <f t="shared" si="98"/>
        <v>300/300/160</v>
      </c>
      <c r="AT736" s="1136" t="str">
        <f t="shared" si="99"/>
        <v>1-4-1S83°</v>
      </c>
      <c r="AV736" s="1136" t="str">
        <f t="shared" si="92"/>
        <v>110.9.15</v>
      </c>
      <c r="AW736" s="1438">
        <f t="shared" si="93"/>
        <v>44454</v>
      </c>
    </row>
    <row r="737" spans="1:49">
      <c r="A737" s="1135" t="s">
        <v>3902</v>
      </c>
      <c r="B737" s="1135" t="s">
        <v>455</v>
      </c>
      <c r="C737" s="1135">
        <v>650</v>
      </c>
      <c r="D737" s="1135">
        <v>1.675</v>
      </c>
      <c r="E737" s="1135" t="s">
        <v>15183</v>
      </c>
      <c r="F737" s="1135" t="s">
        <v>1867</v>
      </c>
      <c r="G737" s="1135" t="s">
        <v>1861</v>
      </c>
      <c r="H737" s="1135" t="s">
        <v>3895</v>
      </c>
      <c r="I737" s="1135" t="s">
        <v>126</v>
      </c>
      <c r="J737" s="1135">
        <v>0.9</v>
      </c>
      <c r="K737" s="1135" t="s">
        <v>2604</v>
      </c>
      <c r="L737" s="1135" t="s">
        <v>1870</v>
      </c>
      <c r="M737" s="1135">
        <v>76</v>
      </c>
      <c r="N737" s="1135" t="s">
        <v>1039</v>
      </c>
      <c r="O737" s="1135">
        <v>1.9000000000000001</v>
      </c>
      <c r="P737" s="1135">
        <v>1.52</v>
      </c>
      <c r="Q737" s="1135">
        <v>4</v>
      </c>
      <c r="R737" s="1135">
        <v>23</v>
      </c>
      <c r="T737" s="1135">
        <v>19</v>
      </c>
      <c r="U737" s="1135">
        <v>3.8</v>
      </c>
      <c r="V737" s="1135" t="s">
        <v>663</v>
      </c>
      <c r="W737" s="1135">
        <v>110</v>
      </c>
      <c r="X737" s="1135">
        <v>70</v>
      </c>
      <c r="Y737" s="1135">
        <v>2</v>
      </c>
      <c r="Z737" s="1135">
        <v>4.5</v>
      </c>
      <c r="AA737" s="1135" t="s">
        <v>3903</v>
      </c>
      <c r="AH737" s="1135" t="s">
        <v>784</v>
      </c>
      <c r="AM737" s="1136" t="s">
        <v>10608</v>
      </c>
      <c r="AN737" s="1136" t="s">
        <v>10609</v>
      </c>
      <c r="AO737" s="1136">
        <f t="shared" si="94"/>
        <v>650</v>
      </c>
      <c r="AP737" s="1136">
        <f t="shared" si="95"/>
        <v>1.675</v>
      </c>
      <c r="AQ737" s="1136" t="str">
        <f t="shared" si="96"/>
        <v>1-4-1S83°</v>
      </c>
      <c r="AR737" s="1136" t="str">
        <f t="shared" si="97"/>
        <v>30.2</v>
      </c>
      <c r="AS737" s="1136" t="str">
        <f t="shared" si="98"/>
        <v>241/241/OFF</v>
      </c>
      <c r="AT737" s="1136" t="str">
        <f t="shared" si="99"/>
        <v>1-4-1S83°</v>
      </c>
      <c r="AV737" s="1136" t="str">
        <f t="shared" si="92"/>
        <v>110.9.22</v>
      </c>
      <c r="AW737" s="1438">
        <f t="shared" si="93"/>
        <v>44461</v>
      </c>
    </row>
    <row r="738" spans="1:49">
      <c r="A738" s="1135" t="s">
        <v>3904</v>
      </c>
      <c r="B738" s="1135" t="s">
        <v>1936</v>
      </c>
      <c r="C738" s="1135">
        <v>500</v>
      </c>
      <c r="D738" s="1135">
        <v>1.69</v>
      </c>
      <c r="E738" s="1135" t="s">
        <v>15189</v>
      </c>
      <c r="F738" s="1135" t="s">
        <v>1078</v>
      </c>
      <c r="G738" s="1135" t="s">
        <v>1110</v>
      </c>
      <c r="H738" s="1135" t="s">
        <v>1743</v>
      </c>
      <c r="I738" s="1135" t="s">
        <v>126</v>
      </c>
      <c r="J738" s="1135">
        <v>0.7</v>
      </c>
      <c r="K738" s="1135" t="s">
        <v>3905</v>
      </c>
      <c r="L738" s="1135" t="s">
        <v>1938</v>
      </c>
      <c r="M738" s="1135">
        <v>77.099999999999994</v>
      </c>
      <c r="N738" s="1135" t="s">
        <v>1039</v>
      </c>
      <c r="O738" s="1135">
        <v>1.9275</v>
      </c>
      <c r="P738" s="1135">
        <v>1.5419999999999998</v>
      </c>
      <c r="Q738" s="1135">
        <v>4</v>
      </c>
      <c r="R738" s="1135">
        <v>23</v>
      </c>
      <c r="T738" s="1135">
        <v>18</v>
      </c>
      <c r="U738" s="1135">
        <v>4</v>
      </c>
      <c r="V738" s="1135" t="s">
        <v>663</v>
      </c>
      <c r="W738" s="1135">
        <v>110</v>
      </c>
      <c r="X738" s="1135">
        <v>70</v>
      </c>
      <c r="Y738" s="1135">
        <v>1.8</v>
      </c>
      <c r="Z738" s="1135">
        <v>4.5</v>
      </c>
      <c r="AA738" s="1135" t="s">
        <v>3906</v>
      </c>
      <c r="AH738" s="1135" t="s">
        <v>661</v>
      </c>
      <c r="AM738" s="1136" t="s">
        <v>10610</v>
      </c>
      <c r="AN738" s="1136" t="s">
        <v>9444</v>
      </c>
      <c r="AO738" s="1136">
        <f t="shared" si="94"/>
        <v>500</v>
      </c>
      <c r="AP738" s="1136">
        <f t="shared" si="95"/>
        <v>1.69</v>
      </c>
      <c r="AQ738" s="1136" t="str">
        <f t="shared" si="96"/>
        <v>1-5-1S83°</v>
      </c>
      <c r="AR738" s="1136" t="str">
        <f t="shared" si="97"/>
        <v>30</v>
      </c>
      <c r="AS738" s="1136" t="str">
        <f t="shared" si="98"/>
        <v>225/225/OFF</v>
      </c>
      <c r="AT738" s="1136" t="str">
        <f t="shared" si="99"/>
        <v>1-5-1S83°</v>
      </c>
      <c r="AV738" s="1136" t="str">
        <f t="shared" si="92"/>
        <v>110.9.24</v>
      </c>
      <c r="AW738" s="1438">
        <f t="shared" si="93"/>
        <v>44463</v>
      </c>
    </row>
    <row r="739" spans="1:49">
      <c r="A739" s="1135" t="s">
        <v>3907</v>
      </c>
      <c r="B739" s="1135" t="s">
        <v>455</v>
      </c>
      <c r="C739" s="1135">
        <v>700</v>
      </c>
      <c r="D739" s="1135">
        <v>1.6850000000000001</v>
      </c>
      <c r="E739" s="1135" t="s">
        <v>15183</v>
      </c>
      <c r="F739" s="1135" t="s">
        <v>1867</v>
      </c>
      <c r="G739" s="1135" t="s">
        <v>1861</v>
      </c>
      <c r="H739" s="1135" t="s">
        <v>2574</v>
      </c>
      <c r="I739" s="1135" t="s">
        <v>126</v>
      </c>
      <c r="J739" s="1135">
        <v>0.9</v>
      </c>
      <c r="K739" s="1135" t="s">
        <v>3908</v>
      </c>
      <c r="L739" s="1135" t="s">
        <v>1870</v>
      </c>
      <c r="M739" s="1135">
        <v>75</v>
      </c>
      <c r="N739" s="1135" t="s">
        <v>1039</v>
      </c>
      <c r="O739" s="1135">
        <v>1.875</v>
      </c>
      <c r="P739" s="1135">
        <v>1.5</v>
      </c>
      <c r="Q739" s="1135">
        <v>4</v>
      </c>
      <c r="R739" s="1135">
        <v>23</v>
      </c>
      <c r="T739" s="1135">
        <v>19</v>
      </c>
      <c r="U739" s="1135">
        <v>3.8</v>
      </c>
      <c r="V739" s="1135" t="s">
        <v>663</v>
      </c>
      <c r="W739" s="1135">
        <v>110</v>
      </c>
      <c r="X739" s="1135">
        <v>70</v>
      </c>
      <c r="Y739" s="1135">
        <v>2</v>
      </c>
      <c r="Z739" s="1135">
        <v>4.5</v>
      </c>
      <c r="AA739" s="1135" t="s">
        <v>3909</v>
      </c>
      <c r="AH739" s="1135" t="s">
        <v>472</v>
      </c>
      <c r="AM739" s="1136" t="s">
        <v>10611</v>
      </c>
      <c r="AN739" s="1136" t="s">
        <v>10612</v>
      </c>
      <c r="AO739" s="1136">
        <f t="shared" si="94"/>
        <v>700</v>
      </c>
      <c r="AP739" s="1136">
        <f t="shared" si="95"/>
        <v>1.6850000000000001</v>
      </c>
      <c r="AQ739" s="1136" t="str">
        <f t="shared" si="96"/>
        <v>1-4-1S83°</v>
      </c>
      <c r="AR739" s="1136" t="str">
        <f t="shared" si="97"/>
        <v>30.2</v>
      </c>
      <c r="AS739" s="1136" t="str">
        <f t="shared" si="98"/>
        <v>251/251/OFF</v>
      </c>
      <c r="AT739" s="1136" t="str">
        <f t="shared" si="99"/>
        <v>1-4-1S83°</v>
      </c>
      <c r="AV739" s="1136" t="str">
        <f t="shared" si="92"/>
        <v>110.10.1</v>
      </c>
      <c r="AW739" s="1438">
        <f t="shared" si="93"/>
        <v>44470</v>
      </c>
    </row>
    <row r="740" spans="1:49">
      <c r="A740" s="1135" t="s">
        <v>3910</v>
      </c>
      <c r="B740" s="1135" t="s">
        <v>455</v>
      </c>
      <c r="C740" s="1135">
        <v>700</v>
      </c>
      <c r="D740" s="1135">
        <v>1.675</v>
      </c>
      <c r="E740" s="1135" t="s">
        <v>15183</v>
      </c>
      <c r="F740" s="1135" t="s">
        <v>1867</v>
      </c>
      <c r="G740" s="1135" t="s">
        <v>1861</v>
      </c>
      <c r="H740" s="1135" t="s">
        <v>2574</v>
      </c>
      <c r="I740" s="1135" t="s">
        <v>126</v>
      </c>
      <c r="J740" s="1135">
        <v>0.9</v>
      </c>
      <c r="K740" s="1135" t="s">
        <v>1869</v>
      </c>
      <c r="L740" s="1135" t="s">
        <v>1870</v>
      </c>
      <c r="M740" s="1135">
        <v>75</v>
      </c>
      <c r="N740" s="1135" t="s">
        <v>1039</v>
      </c>
      <c r="O740" s="1135">
        <v>1.875</v>
      </c>
      <c r="P740" s="1135">
        <v>1.5</v>
      </c>
      <c r="Q740" s="1135">
        <v>4</v>
      </c>
      <c r="R740" s="1135">
        <v>23</v>
      </c>
      <c r="T740" s="1135">
        <v>19</v>
      </c>
      <c r="U740" s="1135">
        <v>3.8</v>
      </c>
      <c r="V740" s="1135" t="s">
        <v>663</v>
      </c>
      <c r="W740" s="1135">
        <v>110</v>
      </c>
      <c r="X740" s="1135">
        <v>70</v>
      </c>
      <c r="Y740" s="1135">
        <v>2</v>
      </c>
      <c r="Z740" s="1135">
        <v>4.5</v>
      </c>
      <c r="AA740" s="1135" t="s">
        <v>3911</v>
      </c>
      <c r="AH740" s="1135" t="s">
        <v>843</v>
      </c>
      <c r="AM740" s="1136" t="s">
        <v>10613</v>
      </c>
      <c r="AN740" s="1136" t="s">
        <v>10614</v>
      </c>
      <c r="AO740" s="1136">
        <f t="shared" si="94"/>
        <v>700</v>
      </c>
      <c r="AP740" s="1136">
        <f t="shared" si="95"/>
        <v>1.675</v>
      </c>
      <c r="AQ740" s="1136" t="str">
        <f t="shared" si="96"/>
        <v>1-4-1S83°</v>
      </c>
      <c r="AR740" s="1136" t="str">
        <f t="shared" si="97"/>
        <v>30.2</v>
      </c>
      <c r="AS740" s="1136" t="str">
        <f t="shared" si="98"/>
        <v>251/251/OFF</v>
      </c>
      <c r="AT740" s="1136" t="str">
        <f t="shared" si="99"/>
        <v>1-4-1S83°</v>
      </c>
      <c r="AV740" s="1136" t="str">
        <f t="shared" si="92"/>
        <v>110.10.7</v>
      </c>
      <c r="AW740" s="1438">
        <f t="shared" si="93"/>
        <v>44476</v>
      </c>
    </row>
    <row r="741" spans="1:49">
      <c r="A741" s="1135" t="s">
        <v>3912</v>
      </c>
      <c r="B741" s="1135" t="s">
        <v>3249</v>
      </c>
      <c r="C741" s="1135">
        <v>550</v>
      </c>
      <c r="D741" s="1135">
        <v>1.75</v>
      </c>
      <c r="E741" s="1135" t="s">
        <v>15189</v>
      </c>
      <c r="F741" s="1135" t="s">
        <v>1078</v>
      </c>
      <c r="G741" s="1135" t="s">
        <v>1034</v>
      </c>
      <c r="H741" s="1135" t="s">
        <v>1103</v>
      </c>
      <c r="I741" s="1135" t="s">
        <v>639</v>
      </c>
      <c r="J741" s="1135">
        <v>0.8</v>
      </c>
      <c r="K741" s="1135" t="s">
        <v>3913</v>
      </c>
      <c r="L741" s="1135" t="s">
        <v>3535</v>
      </c>
      <c r="M741" s="1135">
        <v>78</v>
      </c>
      <c r="N741" s="1135" t="s">
        <v>1039</v>
      </c>
      <c r="O741" s="1135">
        <v>1.9500000000000002</v>
      </c>
      <c r="P741" s="1135">
        <v>1.56</v>
      </c>
      <c r="Q741" s="1135">
        <v>3</v>
      </c>
      <c r="R741" s="1135">
        <v>30</v>
      </c>
      <c r="T741" s="1135">
        <v>9.6</v>
      </c>
      <c r="U741" s="1135">
        <v>6.8</v>
      </c>
      <c r="V741" s="1135" t="s">
        <v>663</v>
      </c>
      <c r="W741" s="1135">
        <v>135</v>
      </c>
      <c r="X741" s="1135">
        <v>65</v>
      </c>
      <c r="Y741" s="1135">
        <v>1.4</v>
      </c>
      <c r="Z741" s="1135">
        <v>4</v>
      </c>
      <c r="AA741" s="1135" t="s">
        <v>3471</v>
      </c>
      <c r="AH741" s="1135" t="s">
        <v>1057</v>
      </c>
      <c r="AM741" s="1136" t="s">
        <v>10615</v>
      </c>
      <c r="AN741" s="1136" t="s">
        <v>10616</v>
      </c>
      <c r="AO741" s="1136">
        <f t="shared" si="94"/>
        <v>550</v>
      </c>
      <c r="AP741" s="1136">
        <f t="shared" si="95"/>
        <v>1.75</v>
      </c>
      <c r="AQ741" s="1136" t="str">
        <f t="shared" si="96"/>
        <v>1-5-1S83°</v>
      </c>
      <c r="AR741" s="1136" t="str">
        <f t="shared" si="97"/>
        <v>30</v>
      </c>
      <c r="AS741" s="1136" t="str">
        <f t="shared" si="98"/>
        <v>195/195/OFF</v>
      </c>
      <c r="AT741" s="1136" t="str">
        <f t="shared" si="99"/>
        <v>1-5-1S83°</v>
      </c>
      <c r="AV741" s="1136" t="str">
        <f t="shared" si="92"/>
        <v>110.10.12</v>
      </c>
      <c r="AW741" s="1438">
        <f t="shared" si="93"/>
        <v>44481</v>
      </c>
    </row>
    <row r="742" spans="1:49">
      <c r="A742" s="1135" t="s">
        <v>3914</v>
      </c>
      <c r="B742" s="1135" t="s">
        <v>799</v>
      </c>
      <c r="C742" s="1135">
        <v>650</v>
      </c>
      <c r="D742" s="1135">
        <v>1.736</v>
      </c>
      <c r="E742" s="1135" t="s">
        <v>15196</v>
      </c>
      <c r="F742" s="1135" t="s">
        <v>1048</v>
      </c>
      <c r="G742" s="1135">
        <v>5</v>
      </c>
      <c r="H742" s="1135" t="s">
        <v>1357</v>
      </c>
      <c r="I742" s="1135" t="s">
        <v>1206</v>
      </c>
      <c r="J742" s="1135">
        <v>1.4</v>
      </c>
      <c r="K742" s="1135" t="s">
        <v>3915</v>
      </c>
      <c r="L742" s="1135" t="s">
        <v>2007</v>
      </c>
      <c r="M742" s="1135">
        <v>75</v>
      </c>
      <c r="N742" s="1135" t="s">
        <v>1039</v>
      </c>
      <c r="O742" s="1135">
        <v>1.875</v>
      </c>
      <c r="P742" s="1135">
        <v>1.5</v>
      </c>
      <c r="Q742" s="1135">
        <v>4</v>
      </c>
      <c r="R742" s="1135">
        <v>23</v>
      </c>
      <c r="T742" s="1135">
        <v>26.5</v>
      </c>
      <c r="U742" s="1135">
        <v>3.8</v>
      </c>
      <c r="V742" s="1135" t="s">
        <v>663</v>
      </c>
      <c r="W742" s="1135">
        <v>100</v>
      </c>
      <c r="X742" s="1135">
        <v>45</v>
      </c>
      <c r="Y742" s="1135">
        <v>1.6</v>
      </c>
      <c r="Z742" s="1135">
        <v>5</v>
      </c>
      <c r="AA742" s="1135" t="s">
        <v>3887</v>
      </c>
      <c r="AH742" s="1135" t="s">
        <v>700</v>
      </c>
      <c r="AI742" s="1135">
        <v>93.08</v>
      </c>
      <c r="AJ742" s="1135">
        <v>-0.61</v>
      </c>
      <c r="AK742" s="1135">
        <v>3.83</v>
      </c>
      <c r="AM742" s="1136" t="s">
        <v>10617</v>
      </c>
      <c r="AN742" s="1136" t="s">
        <v>10618</v>
      </c>
      <c r="AO742" s="1136">
        <f t="shared" si="94"/>
        <v>650</v>
      </c>
      <c r="AP742" s="1136">
        <f t="shared" si="95"/>
        <v>1.736</v>
      </c>
      <c r="AQ742" s="1136" t="str">
        <f t="shared" si="96"/>
        <v>2-6-1S83°</v>
      </c>
      <c r="AR742" s="1136" t="str">
        <f t="shared" si="97"/>
        <v>31</v>
      </c>
      <c r="AS742" s="1136" t="str">
        <f t="shared" si="98"/>
        <v>163/OFF</v>
      </c>
      <c r="AT742" s="1136" t="str">
        <f t="shared" si="99"/>
        <v>2-6-1S83°</v>
      </c>
      <c r="AV742" s="1136" t="str">
        <f t="shared" si="92"/>
        <v>112.11.6</v>
      </c>
      <c r="AW742" s="1438">
        <f t="shared" si="93"/>
        <v>45236</v>
      </c>
    </row>
    <row r="743" spans="1:49">
      <c r="A743" s="1135" t="s">
        <v>3916</v>
      </c>
      <c r="B743" s="1135" t="s">
        <v>1917</v>
      </c>
      <c r="C743" s="1135">
        <v>500</v>
      </c>
      <c r="D743" s="1135">
        <v>1.77</v>
      </c>
      <c r="E743" s="1135" t="s">
        <v>15189</v>
      </c>
      <c r="F743" s="1135" t="s">
        <v>1078</v>
      </c>
      <c r="G743" s="1135" t="s">
        <v>1110</v>
      </c>
      <c r="H743" s="1135" t="s">
        <v>1320</v>
      </c>
      <c r="I743" s="1135" t="s">
        <v>126</v>
      </c>
      <c r="J743" s="1135">
        <v>0.8</v>
      </c>
      <c r="K743" s="1135" t="s">
        <v>3793</v>
      </c>
      <c r="L743" s="1135" t="s">
        <v>1919</v>
      </c>
      <c r="M743" s="1135">
        <v>73.8</v>
      </c>
      <c r="N743" s="1135" t="s">
        <v>1039</v>
      </c>
      <c r="O743" s="1135">
        <v>1.845</v>
      </c>
      <c r="P743" s="1135">
        <v>1.476</v>
      </c>
      <c r="Q743" s="1135">
        <v>3.5</v>
      </c>
      <c r="R743" s="1135">
        <v>18.5</v>
      </c>
      <c r="T743" s="1135">
        <v>21</v>
      </c>
      <c r="U743" s="1135">
        <v>3.8</v>
      </c>
      <c r="V743" s="1135" t="s">
        <v>663</v>
      </c>
      <c r="W743" s="1135">
        <v>110</v>
      </c>
      <c r="X743" s="1135">
        <v>85</v>
      </c>
      <c r="Y743" s="1135">
        <v>1.9</v>
      </c>
      <c r="Z743" s="1135">
        <v>4</v>
      </c>
      <c r="AA743" s="1135" t="s">
        <v>3917</v>
      </c>
      <c r="AH743" s="1135" t="s">
        <v>661</v>
      </c>
      <c r="AI743" s="1135">
        <v>85.2</v>
      </c>
      <c r="AJ743" s="1135">
        <v>0.69</v>
      </c>
      <c r="AK743" s="1135">
        <v>8.41</v>
      </c>
      <c r="AM743" s="1136" t="s">
        <v>10619</v>
      </c>
      <c r="AN743" s="1136" t="s">
        <v>10620</v>
      </c>
      <c r="AO743" s="1136">
        <f t="shared" si="94"/>
        <v>500</v>
      </c>
      <c r="AP743" s="1136">
        <f t="shared" si="95"/>
        <v>1.77</v>
      </c>
      <c r="AQ743" s="1136" t="str">
        <f t="shared" si="96"/>
        <v>1-5-1S83°</v>
      </c>
      <c r="AR743" s="1136" t="str">
        <f t="shared" si="97"/>
        <v>30</v>
      </c>
      <c r="AS743" s="1136" t="str">
        <f t="shared" si="98"/>
        <v>230/230/OFF</v>
      </c>
      <c r="AT743" s="1136" t="str">
        <f t="shared" si="99"/>
        <v>1-5-1S83°</v>
      </c>
      <c r="AV743" s="1136" t="str">
        <f t="shared" si="92"/>
        <v>112.11.13</v>
      </c>
      <c r="AW743" s="1438">
        <f t="shared" si="93"/>
        <v>45243</v>
      </c>
    </row>
    <row r="744" spans="1:49">
      <c r="A744" s="1135" t="s">
        <v>3918</v>
      </c>
      <c r="B744" s="1135" t="s">
        <v>1936</v>
      </c>
      <c r="C744" s="1135" t="s">
        <v>3919</v>
      </c>
      <c r="D744" s="1135">
        <v>1.7</v>
      </c>
      <c r="E744" s="1135" t="s">
        <v>15189</v>
      </c>
      <c r="F744" s="1135" t="s">
        <v>1078</v>
      </c>
      <c r="G744" s="1135" t="s">
        <v>1110</v>
      </c>
      <c r="H744" s="1135" t="s">
        <v>2731</v>
      </c>
      <c r="I744" s="1135" t="s">
        <v>126</v>
      </c>
      <c r="J744" s="1135">
        <v>0.8</v>
      </c>
      <c r="K744" s="1135" t="s">
        <v>3920</v>
      </c>
      <c r="L744" s="1135" t="s">
        <v>1938</v>
      </c>
      <c r="M744" s="1135">
        <v>77.099999999999994</v>
      </c>
      <c r="N744" s="1135" t="s">
        <v>1039</v>
      </c>
      <c r="O744" s="1135">
        <v>1.9275</v>
      </c>
      <c r="P744" s="1135">
        <v>1.5419999999999998</v>
      </c>
      <c r="Q744" s="1135">
        <v>3.5</v>
      </c>
      <c r="R744" s="1135">
        <v>25</v>
      </c>
      <c r="T744" s="1135">
        <v>18</v>
      </c>
      <c r="U744" s="1135">
        <v>4</v>
      </c>
      <c r="V744" s="1135" t="s">
        <v>663</v>
      </c>
      <c r="W744" s="1135">
        <v>110</v>
      </c>
      <c r="X744" s="1135">
        <v>70</v>
      </c>
      <c r="Y744" s="1135">
        <v>1.8</v>
      </c>
      <c r="Z744" s="1135">
        <v>4.5</v>
      </c>
      <c r="AA744" s="1135" t="s">
        <v>3921</v>
      </c>
      <c r="AH744" s="1135" t="s">
        <v>864</v>
      </c>
      <c r="AI744" s="1135">
        <v>95.38</v>
      </c>
      <c r="AJ744" s="1135">
        <v>-0.65</v>
      </c>
      <c r="AK744" s="1135">
        <v>0.88</v>
      </c>
      <c r="AM744" s="1136" t="s">
        <v>10621</v>
      </c>
      <c r="AN744" s="1136" t="s">
        <v>10622</v>
      </c>
      <c r="AO744" s="1136" t="str">
        <f t="shared" si="94"/>
        <v>550↓500-12/1</v>
      </c>
      <c r="AP744" s="1136">
        <f t="shared" si="95"/>
        <v>1.7</v>
      </c>
      <c r="AQ744" s="1136" t="str">
        <f t="shared" si="96"/>
        <v>1-5-1S83°</v>
      </c>
      <c r="AR744" s="1136" t="str">
        <f t="shared" si="97"/>
        <v>30</v>
      </c>
      <c r="AS744" s="1136" t="str">
        <f t="shared" si="98"/>
        <v>228/228/OFF</v>
      </c>
      <c r="AT744" s="1136" t="str">
        <f t="shared" si="99"/>
        <v>1-5-1S83°</v>
      </c>
      <c r="AV744" s="1136" t="str">
        <f t="shared" si="92"/>
        <v>112.11.17</v>
      </c>
      <c r="AW744" s="1438">
        <f t="shared" si="93"/>
        <v>45247</v>
      </c>
    </row>
    <row r="745" spans="1:49">
      <c r="A745" s="1135" t="s">
        <v>3922</v>
      </c>
      <c r="B745" s="1135" t="s">
        <v>1936</v>
      </c>
      <c r="C745" s="1135">
        <v>550</v>
      </c>
      <c r="D745" s="1135">
        <v>1.7</v>
      </c>
      <c r="E745" s="1135" t="s">
        <v>15189</v>
      </c>
      <c r="F745" s="1135" t="s">
        <v>1078</v>
      </c>
      <c r="G745" s="1135" t="s">
        <v>1110</v>
      </c>
      <c r="H745" s="1135" t="s">
        <v>1320</v>
      </c>
      <c r="I745" s="1135" t="s">
        <v>126</v>
      </c>
      <c r="J745" s="1135">
        <v>0.8</v>
      </c>
      <c r="K745" s="1135" t="s">
        <v>3920</v>
      </c>
      <c r="L745" s="1135" t="s">
        <v>1938</v>
      </c>
      <c r="M745" s="1135">
        <v>77.099999999999994</v>
      </c>
      <c r="N745" s="1135" t="s">
        <v>1039</v>
      </c>
      <c r="O745" s="1135">
        <v>1.9275</v>
      </c>
      <c r="P745" s="1135">
        <v>1.5419999999999998</v>
      </c>
      <c r="Q745" s="1135">
        <v>3.5</v>
      </c>
      <c r="R745" s="1135">
        <v>25</v>
      </c>
      <c r="T745" s="1135">
        <v>18</v>
      </c>
      <c r="U745" s="1135">
        <v>4</v>
      </c>
      <c r="V745" s="1135" t="s">
        <v>663</v>
      </c>
      <c r="W745" s="1135">
        <v>110</v>
      </c>
      <c r="X745" s="1135">
        <v>70</v>
      </c>
      <c r="Y745" s="1135">
        <v>1.8</v>
      </c>
      <c r="Z745" s="1135">
        <v>4.5</v>
      </c>
      <c r="AA745" s="1135" t="s">
        <v>3923</v>
      </c>
      <c r="AH745" s="1135" t="s">
        <v>3924</v>
      </c>
      <c r="AI745" s="1135">
        <v>94.76</v>
      </c>
      <c r="AJ745" s="1135">
        <v>7.0000000000000007E-2</v>
      </c>
      <c r="AK745" s="1135">
        <v>0.72</v>
      </c>
      <c r="AM745" s="1136" t="s">
        <v>10623</v>
      </c>
      <c r="AN745" s="1136" t="s">
        <v>10624</v>
      </c>
      <c r="AO745" s="1136">
        <f t="shared" si="94"/>
        <v>550</v>
      </c>
      <c r="AP745" s="1136">
        <f t="shared" si="95"/>
        <v>1.7</v>
      </c>
      <c r="AQ745" s="1136" t="str">
        <f t="shared" si="96"/>
        <v>1-5-1S83°</v>
      </c>
      <c r="AR745" s="1136" t="str">
        <f t="shared" si="97"/>
        <v>30</v>
      </c>
      <c r="AS745" s="1136" t="str">
        <f t="shared" si="98"/>
        <v>230/230/OFF</v>
      </c>
      <c r="AT745" s="1136" t="str">
        <f t="shared" si="99"/>
        <v>1-5-1S83°</v>
      </c>
      <c r="AV745" s="1136" t="str">
        <f t="shared" si="92"/>
        <v>112.11.16</v>
      </c>
      <c r="AW745" s="1438">
        <f t="shared" si="93"/>
        <v>45246</v>
      </c>
    </row>
    <row r="746" spans="1:49">
      <c r="A746" s="1135" t="s">
        <v>3925</v>
      </c>
      <c r="B746" s="1135" t="s">
        <v>425</v>
      </c>
      <c r="C746" s="1135">
        <v>650</v>
      </c>
      <c r="D746" s="1135">
        <v>1.7749999999999999</v>
      </c>
      <c r="E746" s="1135" t="s">
        <v>15185</v>
      </c>
      <c r="F746" s="1135" t="s">
        <v>1563</v>
      </c>
      <c r="G746" s="1135" t="s">
        <v>1861</v>
      </c>
      <c r="H746" s="1135" t="s">
        <v>3926</v>
      </c>
      <c r="I746" s="1135" t="s">
        <v>1261</v>
      </c>
      <c r="J746" s="1135">
        <v>0.7</v>
      </c>
      <c r="K746" s="1135" t="s">
        <v>3846</v>
      </c>
      <c r="L746" s="1135" t="s">
        <v>2062</v>
      </c>
      <c r="M746" s="1135">
        <v>74.5</v>
      </c>
      <c r="N746" s="1135" t="s">
        <v>1039</v>
      </c>
      <c r="O746" s="1135">
        <v>1.8625</v>
      </c>
      <c r="P746" s="1135">
        <v>1.49</v>
      </c>
      <c r="Q746" s="1135">
        <v>4</v>
      </c>
      <c r="R746" s="1135">
        <v>22</v>
      </c>
      <c r="T746" s="1135">
        <v>19.5</v>
      </c>
      <c r="U746" s="1135">
        <v>2.2999999999999998</v>
      </c>
      <c r="V746" s="1135" t="s">
        <v>663</v>
      </c>
      <c r="W746" s="1135">
        <v>40</v>
      </c>
      <c r="X746" s="1135">
        <v>10</v>
      </c>
      <c r="Y746" s="1135">
        <v>1.2</v>
      </c>
      <c r="Z746" s="1135">
        <v>4</v>
      </c>
      <c r="AA746" s="1135" t="s">
        <v>3927</v>
      </c>
      <c r="AH746" s="1135" t="s">
        <v>3161</v>
      </c>
      <c r="AI746" s="1135">
        <v>91.16</v>
      </c>
      <c r="AJ746" s="1135">
        <v>-0.62</v>
      </c>
      <c r="AK746" s="1135">
        <v>0.96</v>
      </c>
      <c r="AM746" s="1136" t="s">
        <v>10625</v>
      </c>
      <c r="AN746" s="1136" t="s">
        <v>10626</v>
      </c>
      <c r="AO746" s="1136">
        <f t="shared" si="94"/>
        <v>650</v>
      </c>
      <c r="AP746" s="1136">
        <f t="shared" si="95"/>
        <v>1.7749999999999999</v>
      </c>
      <c r="AQ746" s="1136" t="str">
        <f t="shared" si="96"/>
        <v>2-5-1S83°</v>
      </c>
      <c r="AR746" s="1136" t="str">
        <f t="shared" si="97"/>
        <v>30.5</v>
      </c>
      <c r="AS746" s="1136" t="str">
        <f t="shared" si="98"/>
        <v>172/160</v>
      </c>
      <c r="AT746" s="1136" t="str">
        <f t="shared" si="99"/>
        <v>2-5-1S83°</v>
      </c>
      <c r="AV746" s="1136" t="str">
        <f t="shared" si="92"/>
        <v>112.11.15</v>
      </c>
      <c r="AW746" s="1438">
        <f t="shared" si="93"/>
        <v>45245</v>
      </c>
    </row>
    <row r="747" spans="1:49">
      <c r="A747" s="1135" t="s">
        <v>3928</v>
      </c>
      <c r="B747" s="1135" t="s">
        <v>3844</v>
      </c>
      <c r="C747" s="1135">
        <v>700</v>
      </c>
      <c r="D747" s="1135">
        <v>1.76</v>
      </c>
      <c r="E747" s="1135" t="s">
        <v>15185</v>
      </c>
      <c r="F747" s="1135" t="s">
        <v>1563</v>
      </c>
      <c r="G747" s="1135" t="s">
        <v>1861</v>
      </c>
      <c r="H747" s="1135" t="s">
        <v>1282</v>
      </c>
      <c r="I747" s="1135" t="s">
        <v>1261</v>
      </c>
      <c r="J747" s="1135">
        <v>1.6</v>
      </c>
      <c r="K747" s="1135" t="s">
        <v>3846</v>
      </c>
      <c r="L747" s="1135" t="s">
        <v>2062</v>
      </c>
      <c r="M747" s="1135">
        <v>74.599999999999994</v>
      </c>
      <c r="N747" s="1135" t="s">
        <v>1039</v>
      </c>
      <c r="O747" s="1135">
        <v>1.865</v>
      </c>
      <c r="P747" s="1135">
        <v>1.492</v>
      </c>
      <c r="Q747" s="1135">
        <v>4</v>
      </c>
      <c r="R747" s="1135">
        <v>22</v>
      </c>
      <c r="T747" s="1135">
        <v>32</v>
      </c>
      <c r="U747" s="1135">
        <v>3.4</v>
      </c>
      <c r="V747" s="1135" t="s">
        <v>663</v>
      </c>
      <c r="W747" s="1135">
        <v>110</v>
      </c>
      <c r="X747" s="1135">
        <v>60</v>
      </c>
      <c r="Y747" s="1135">
        <v>2</v>
      </c>
      <c r="Z747" s="1135">
        <v>6</v>
      </c>
      <c r="AA747" s="1135" t="s">
        <v>3929</v>
      </c>
      <c r="AH747" s="1135" t="s">
        <v>927</v>
      </c>
      <c r="AI747" s="1135">
        <v>91.37</v>
      </c>
      <c r="AJ747" s="1135">
        <v>-0.32</v>
      </c>
      <c r="AK747" s="1135">
        <v>0.87</v>
      </c>
      <c r="AM747" s="1136" t="s">
        <v>10627</v>
      </c>
      <c r="AN747" s="1136" t="s">
        <v>10628</v>
      </c>
      <c r="AO747" s="1136">
        <f t="shared" si="94"/>
        <v>700</v>
      </c>
      <c r="AP747" s="1136">
        <f t="shared" si="95"/>
        <v>1.76</v>
      </c>
      <c r="AQ747" s="1136" t="str">
        <f t="shared" si="96"/>
        <v>2-5-1S83°</v>
      </c>
      <c r="AR747" s="1136" t="str">
        <f t="shared" si="97"/>
        <v>30.5</v>
      </c>
      <c r="AS747" s="1136" t="str">
        <f t="shared" si="98"/>
        <v>177/OFF</v>
      </c>
      <c r="AT747" s="1136" t="str">
        <f t="shared" si="99"/>
        <v>2-5-1S83°</v>
      </c>
      <c r="AV747" s="1136" t="str">
        <f t="shared" si="92"/>
        <v>112.11.22</v>
      </c>
      <c r="AW747" s="1438">
        <f t="shared" si="93"/>
        <v>45252</v>
      </c>
    </row>
    <row r="748" spans="1:49">
      <c r="A748" s="1135" t="s">
        <v>3930</v>
      </c>
      <c r="B748" s="1135" t="s">
        <v>1909</v>
      </c>
      <c r="C748" s="1135" t="s">
        <v>3931</v>
      </c>
      <c r="D748" s="1135">
        <v>1.7350000000000001</v>
      </c>
      <c r="E748" s="1135" t="s">
        <v>15192</v>
      </c>
      <c r="F748" s="1135" t="s">
        <v>1048</v>
      </c>
      <c r="G748" s="1135" t="s">
        <v>1861</v>
      </c>
      <c r="H748" s="1135" t="s">
        <v>1887</v>
      </c>
      <c r="I748" s="1135" t="s">
        <v>126</v>
      </c>
      <c r="J748" s="1135">
        <v>0.9</v>
      </c>
      <c r="K748" s="1135" t="s">
        <v>1933</v>
      </c>
      <c r="L748" s="1135" t="s">
        <v>1911</v>
      </c>
      <c r="M748" s="1135">
        <v>75.099999999999994</v>
      </c>
      <c r="N748" s="1135" t="s">
        <v>1039</v>
      </c>
      <c r="O748" s="1135">
        <v>1.8774999999999999</v>
      </c>
      <c r="P748" s="1135">
        <v>1.502</v>
      </c>
      <c r="Q748" s="1135">
        <v>4</v>
      </c>
      <c r="R748" s="1135">
        <v>19</v>
      </c>
      <c r="T748" s="1135">
        <v>21</v>
      </c>
      <c r="U748" s="1135">
        <v>3.5</v>
      </c>
      <c r="V748" s="1135" t="s">
        <v>663</v>
      </c>
      <c r="W748" s="1135">
        <v>110</v>
      </c>
      <c r="X748" s="1135" t="s">
        <v>2744</v>
      </c>
      <c r="Y748" s="1135">
        <v>1.6</v>
      </c>
      <c r="Z748" s="1135">
        <v>4</v>
      </c>
      <c r="AA748" s="1135" t="s">
        <v>3921</v>
      </c>
      <c r="AB748" s="1135" t="s">
        <v>1075</v>
      </c>
      <c r="AH748" s="1135" t="s">
        <v>977</v>
      </c>
      <c r="AI748" s="1135">
        <v>95.09</v>
      </c>
      <c r="AJ748" s="1135">
        <v>-0.51</v>
      </c>
      <c r="AK748" s="1135">
        <v>1.29</v>
      </c>
      <c r="AM748" s="1136" t="s">
        <v>10629</v>
      </c>
      <c r="AN748" s="1136" t="s">
        <v>10630</v>
      </c>
      <c r="AO748" s="1136" t="str">
        <f t="shared" si="94"/>
        <v>700↓650-11/28</v>
      </c>
      <c r="AP748" s="1136">
        <f t="shared" si="95"/>
        <v>1.7350000000000001</v>
      </c>
      <c r="AQ748" s="1136" t="str">
        <f t="shared" si="96"/>
        <v>1-4-1S91°</v>
      </c>
      <c r="AR748" s="1136" t="str">
        <f t="shared" si="97"/>
        <v>31</v>
      </c>
      <c r="AS748" s="1136" t="str">
        <f t="shared" si="98"/>
        <v>270/270/OFF</v>
      </c>
      <c r="AT748" s="1136" t="str">
        <f t="shared" si="99"/>
        <v>1-4-1S91°</v>
      </c>
      <c r="AV748" s="1136" t="str">
        <f t="shared" si="92"/>
        <v>112.11.17</v>
      </c>
      <c r="AW748" s="1438">
        <f t="shared" si="93"/>
        <v>45247</v>
      </c>
    </row>
    <row r="749" spans="1:49">
      <c r="A749" s="1135" t="s">
        <v>3932</v>
      </c>
      <c r="B749" s="1135" t="s">
        <v>1993</v>
      </c>
      <c r="C749" s="1135">
        <v>600</v>
      </c>
      <c r="D749" s="1135">
        <v>1.75</v>
      </c>
      <c r="E749" s="1135" t="s">
        <v>15189</v>
      </c>
      <c r="F749" s="1135" t="s">
        <v>1048</v>
      </c>
      <c r="G749" s="1135" t="s">
        <v>1034</v>
      </c>
      <c r="H749" s="1135" t="s">
        <v>2389</v>
      </c>
      <c r="I749" s="1135" t="s">
        <v>126</v>
      </c>
      <c r="J749" s="1135">
        <v>1.6</v>
      </c>
      <c r="K749" s="1135" t="s">
        <v>3933</v>
      </c>
      <c r="L749" s="1135" t="s">
        <v>2058</v>
      </c>
      <c r="M749" s="1135">
        <v>75.400000000000006</v>
      </c>
      <c r="N749" s="1135" t="s">
        <v>1039</v>
      </c>
      <c r="O749" s="1135">
        <v>1.8850000000000002</v>
      </c>
      <c r="P749" s="1135">
        <v>1.5080000000000002</v>
      </c>
      <c r="Q749" s="1135">
        <v>3</v>
      </c>
      <c r="R749" s="1135">
        <v>27</v>
      </c>
      <c r="T749" s="1135">
        <v>18</v>
      </c>
      <c r="U749" s="1135">
        <v>6</v>
      </c>
      <c r="V749" s="1135" t="s">
        <v>663</v>
      </c>
      <c r="W749" s="1135">
        <v>120</v>
      </c>
      <c r="X749" s="1135">
        <v>80</v>
      </c>
      <c r="Y749" s="1135">
        <v>2</v>
      </c>
      <c r="Z749" s="1135">
        <v>6</v>
      </c>
      <c r="AA749" s="1135" t="s">
        <v>3934</v>
      </c>
      <c r="AH749" s="1135" t="s">
        <v>488</v>
      </c>
      <c r="AI749" s="1135">
        <v>92.01</v>
      </c>
      <c r="AJ749" s="1135">
        <v>-0.91</v>
      </c>
      <c r="AK749" s="1135">
        <v>3.27</v>
      </c>
      <c r="AM749" s="1136" t="s">
        <v>10631</v>
      </c>
      <c r="AN749" s="1136" t="s">
        <v>10632</v>
      </c>
      <c r="AO749" s="1136">
        <f t="shared" si="94"/>
        <v>600</v>
      </c>
      <c r="AP749" s="1136">
        <f t="shared" si="95"/>
        <v>1.75</v>
      </c>
      <c r="AQ749" s="1136" t="str">
        <f t="shared" si="96"/>
        <v>1-5-1S83°</v>
      </c>
      <c r="AR749" s="1136" t="str">
        <f t="shared" si="97"/>
        <v>31</v>
      </c>
      <c r="AS749" s="1136" t="str">
        <f t="shared" si="98"/>
        <v>205/205/OFF</v>
      </c>
      <c r="AT749" s="1136" t="str">
        <f t="shared" si="99"/>
        <v>1-5-1S83°</v>
      </c>
      <c r="AV749" s="1136" t="str">
        <f t="shared" si="92"/>
        <v>112.11.29</v>
      </c>
      <c r="AW749" s="1438">
        <f t="shared" si="93"/>
        <v>45259</v>
      </c>
    </row>
    <row r="750" spans="1:49">
      <c r="A750" s="1135" t="s">
        <v>3935</v>
      </c>
      <c r="B750" s="1135" t="s">
        <v>455</v>
      </c>
      <c r="C750" s="1135">
        <v>650</v>
      </c>
      <c r="D750" s="1135">
        <v>1.72</v>
      </c>
      <c r="E750" s="1135" t="s">
        <v>15183</v>
      </c>
      <c r="F750" s="1135" t="s">
        <v>1867</v>
      </c>
      <c r="G750" s="1135" t="s">
        <v>1929</v>
      </c>
      <c r="H750" s="1135" t="s">
        <v>1123</v>
      </c>
      <c r="I750" s="1135" t="s">
        <v>126</v>
      </c>
      <c r="J750" s="1135">
        <v>0.3</v>
      </c>
      <c r="K750" s="1135" t="s">
        <v>3852</v>
      </c>
      <c r="L750" s="1135" t="s">
        <v>1870</v>
      </c>
      <c r="M750" s="1135">
        <v>74.599999999999994</v>
      </c>
      <c r="N750" s="1135" t="s">
        <v>1039</v>
      </c>
      <c r="O750" s="1135">
        <v>1.865</v>
      </c>
      <c r="P750" s="1135">
        <v>1.492</v>
      </c>
      <c r="Q750" s="1135">
        <v>4</v>
      </c>
      <c r="R750" s="1135">
        <v>20.3</v>
      </c>
      <c r="T750" s="1135">
        <v>21.1</v>
      </c>
      <c r="U750" s="1135">
        <v>3.9</v>
      </c>
      <c r="V750" s="1135" t="s">
        <v>663</v>
      </c>
      <c r="W750" s="1135">
        <v>30</v>
      </c>
      <c r="X750" s="1135">
        <v>10</v>
      </c>
      <c r="Y750" s="1135">
        <v>1.8</v>
      </c>
      <c r="Z750" s="1135">
        <v>4.5</v>
      </c>
      <c r="AA750" s="1135" t="s">
        <v>3934</v>
      </c>
      <c r="AH750" s="1135" t="s">
        <v>940</v>
      </c>
      <c r="AI750" s="1135">
        <v>92.89</v>
      </c>
      <c r="AJ750" s="1135">
        <v>-0.36</v>
      </c>
      <c r="AK750" s="1135">
        <v>0.74</v>
      </c>
      <c r="AM750" s="1136" t="s">
        <v>10633</v>
      </c>
      <c r="AN750" s="1136" t="s">
        <v>10634</v>
      </c>
      <c r="AO750" s="1136">
        <f t="shared" si="94"/>
        <v>650</v>
      </c>
      <c r="AP750" s="1136">
        <f t="shared" si="95"/>
        <v>1.72</v>
      </c>
      <c r="AQ750" s="1136" t="str">
        <f t="shared" si="96"/>
        <v>1-4-1S83°</v>
      </c>
      <c r="AR750" s="1136" t="str">
        <f t="shared" si="97"/>
        <v>30.2</v>
      </c>
      <c r="AS750" s="1136" t="str">
        <f t="shared" si="98"/>
        <v>250/250/OFF</v>
      </c>
      <c r="AT750" s="1136" t="str">
        <f t="shared" si="99"/>
        <v>1-4-1S83°</v>
      </c>
      <c r="AV750" s="1136" t="str">
        <f t="shared" si="92"/>
        <v>112.11.29</v>
      </c>
      <c r="AW750" s="1438">
        <f t="shared" si="93"/>
        <v>45259</v>
      </c>
    </row>
    <row r="751" spans="1:49">
      <c r="A751" s="1135" t="s">
        <v>3936</v>
      </c>
      <c r="B751" s="1135" t="s">
        <v>1877</v>
      </c>
      <c r="C751" s="1135">
        <v>500</v>
      </c>
      <c r="D751" s="1135">
        <v>1.68</v>
      </c>
      <c r="E751" s="1135" t="s">
        <v>15183</v>
      </c>
      <c r="F751" s="1135" t="s">
        <v>2095</v>
      </c>
      <c r="G751" s="1135" t="s">
        <v>3937</v>
      </c>
      <c r="H751" s="1135" t="s">
        <v>1384</v>
      </c>
      <c r="I751" s="1135" t="s">
        <v>126</v>
      </c>
      <c r="J751" s="1135">
        <v>0.3</v>
      </c>
      <c r="K751" s="1135" t="s">
        <v>3938</v>
      </c>
      <c r="L751" s="1135" t="s">
        <v>3825</v>
      </c>
      <c r="M751" s="1135">
        <v>75</v>
      </c>
      <c r="N751" s="1135" t="s">
        <v>1039</v>
      </c>
      <c r="O751" s="1135">
        <v>1.875</v>
      </c>
      <c r="P751" s="1135">
        <v>1.5</v>
      </c>
      <c r="Q751" s="1135">
        <v>4</v>
      </c>
      <c r="R751" s="1135">
        <v>21</v>
      </c>
      <c r="T751" s="1135">
        <v>13</v>
      </c>
      <c r="U751" s="1135">
        <v>4</v>
      </c>
      <c r="V751" s="1135" t="s">
        <v>663</v>
      </c>
      <c r="W751" s="1135">
        <v>30</v>
      </c>
      <c r="X751" s="1135">
        <v>10</v>
      </c>
      <c r="Y751" s="1135">
        <v>2.5</v>
      </c>
      <c r="Z751" s="1135">
        <v>2</v>
      </c>
      <c r="AA751" s="1135" t="s">
        <v>3939</v>
      </c>
      <c r="AH751" s="1135" t="s">
        <v>1237</v>
      </c>
      <c r="AI751" s="1135">
        <v>94.16</v>
      </c>
      <c r="AJ751" s="1135">
        <v>-7.0000000000000007E-2</v>
      </c>
      <c r="AK751" s="1135">
        <v>1.74</v>
      </c>
      <c r="AM751" s="1136" t="s">
        <v>10635</v>
      </c>
      <c r="AN751" s="1136" t="s">
        <v>10636</v>
      </c>
      <c r="AO751" s="1136">
        <f t="shared" si="94"/>
        <v>500</v>
      </c>
      <c r="AP751" s="1136">
        <f t="shared" si="95"/>
        <v>1.68</v>
      </c>
      <c r="AQ751" s="1136" t="str">
        <f t="shared" si="96"/>
        <v>1-4-1S83°</v>
      </c>
      <c r="AR751" s="1136" t="str">
        <f t="shared" si="97"/>
        <v>29.9</v>
      </c>
      <c r="AS751" s="1136" t="str">
        <f t="shared" si="98"/>
        <v>220/220/OFF</v>
      </c>
      <c r="AT751" s="1136" t="str">
        <f t="shared" si="99"/>
        <v>1-4-1S83°</v>
      </c>
      <c r="AV751" s="1136" t="str">
        <f t="shared" si="92"/>
        <v>112.12.1</v>
      </c>
      <c r="AW751" s="1438">
        <f t="shared" si="93"/>
        <v>45261</v>
      </c>
    </row>
    <row r="752" spans="1:49">
      <c r="A752" s="1135" t="s">
        <v>3940</v>
      </c>
      <c r="B752" s="1135" t="s">
        <v>1917</v>
      </c>
      <c r="C752" s="1135">
        <v>500</v>
      </c>
      <c r="D752" s="1135">
        <v>1.77</v>
      </c>
      <c r="E752" s="1135" t="s">
        <v>15189</v>
      </c>
      <c r="F752" s="1135" t="s">
        <v>1078</v>
      </c>
      <c r="G752" s="1135" t="s">
        <v>1110</v>
      </c>
      <c r="H752" s="1135" t="s">
        <v>1320</v>
      </c>
      <c r="I752" s="1135" t="s">
        <v>126</v>
      </c>
      <c r="J752" s="1135">
        <v>0.8</v>
      </c>
      <c r="K752" s="1135" t="s">
        <v>3941</v>
      </c>
      <c r="L752" s="1135" t="s">
        <v>1919</v>
      </c>
      <c r="M752" s="1135">
        <v>73.8</v>
      </c>
      <c r="N752" s="1135" t="s">
        <v>1039</v>
      </c>
      <c r="O752" s="1135">
        <v>1.845</v>
      </c>
      <c r="P752" s="1135">
        <v>1.476</v>
      </c>
      <c r="Q752" s="1135">
        <v>3.5</v>
      </c>
      <c r="R752" s="1135">
        <v>18.5</v>
      </c>
      <c r="T752" s="1135">
        <v>21</v>
      </c>
      <c r="U752" s="1135">
        <v>3.8</v>
      </c>
      <c r="V752" s="1135" t="s">
        <v>663</v>
      </c>
      <c r="W752" s="1135">
        <v>110</v>
      </c>
      <c r="X752" s="1135">
        <v>85</v>
      </c>
      <c r="Y752" s="1135">
        <v>1.9</v>
      </c>
      <c r="Z752" s="1135">
        <v>4</v>
      </c>
      <c r="AA752" s="1135" t="s">
        <v>3939</v>
      </c>
      <c r="AH752" s="1135" t="s">
        <v>1272</v>
      </c>
      <c r="AI752" s="1135">
        <v>84.93</v>
      </c>
      <c r="AJ752" s="1135">
        <v>0.76</v>
      </c>
      <c r="AK752" s="1135">
        <v>8.16</v>
      </c>
      <c r="AM752" s="1136" t="s">
        <v>10637</v>
      </c>
      <c r="AN752" s="1136" t="s">
        <v>10638</v>
      </c>
      <c r="AO752" s="1136">
        <f t="shared" si="94"/>
        <v>500</v>
      </c>
      <c r="AP752" s="1136">
        <f t="shared" si="95"/>
        <v>1.77</v>
      </c>
      <c r="AQ752" s="1136" t="str">
        <f t="shared" si="96"/>
        <v>1-5-1S83°</v>
      </c>
      <c r="AR752" s="1136" t="str">
        <f t="shared" si="97"/>
        <v>30</v>
      </c>
      <c r="AS752" s="1136" t="str">
        <f t="shared" si="98"/>
        <v>230/230/OFF</v>
      </c>
      <c r="AT752" s="1136" t="str">
        <f t="shared" si="99"/>
        <v>1-5-1S83°</v>
      </c>
      <c r="AV752" s="1136" t="str">
        <f t="shared" si="92"/>
        <v>112.12.1</v>
      </c>
      <c r="AW752" s="1438">
        <f t="shared" si="93"/>
        <v>45261</v>
      </c>
    </row>
    <row r="753" spans="1:49">
      <c r="A753" s="1135" t="s">
        <v>3942</v>
      </c>
      <c r="B753" s="1135" t="s">
        <v>2107</v>
      </c>
      <c r="C753" s="1135">
        <v>600</v>
      </c>
      <c r="D753" s="1135">
        <v>1.75</v>
      </c>
      <c r="E753" s="1135" t="s">
        <v>15189</v>
      </c>
      <c r="F753" s="1135" t="s">
        <v>1048</v>
      </c>
      <c r="G753" s="1135" t="s">
        <v>1034</v>
      </c>
      <c r="H753" s="1135" t="s">
        <v>2389</v>
      </c>
      <c r="I753" s="1135" t="s">
        <v>126</v>
      </c>
      <c r="J753" s="1135">
        <v>1.6</v>
      </c>
      <c r="K753" s="1135" t="s">
        <v>3933</v>
      </c>
      <c r="L753" s="1135" t="s">
        <v>2058</v>
      </c>
      <c r="M753" s="1135">
        <v>75.400000000000006</v>
      </c>
      <c r="N753" s="1135" t="s">
        <v>1039</v>
      </c>
      <c r="O753" s="1135">
        <v>1.8850000000000002</v>
      </c>
      <c r="P753" s="1135">
        <v>1.5080000000000002</v>
      </c>
      <c r="Q753" s="1135">
        <v>3</v>
      </c>
      <c r="R753" s="1135">
        <v>27</v>
      </c>
      <c r="T753" s="1135">
        <v>18</v>
      </c>
      <c r="U753" s="1135">
        <v>6</v>
      </c>
      <c r="V753" s="1135" t="s">
        <v>663</v>
      </c>
      <c r="W753" s="1135">
        <v>120</v>
      </c>
      <c r="X753" s="1135">
        <v>80</v>
      </c>
      <c r="Y753" s="1135">
        <v>2</v>
      </c>
      <c r="Z753" s="1135">
        <v>6</v>
      </c>
      <c r="AA753" s="1135" t="s">
        <v>3943</v>
      </c>
      <c r="AH753" s="1135" t="s">
        <v>944</v>
      </c>
      <c r="AI753" s="1135">
        <v>92.25</v>
      </c>
      <c r="AJ753" s="1135">
        <v>-1.2</v>
      </c>
      <c r="AK753" s="1135">
        <v>3.42</v>
      </c>
      <c r="AM753" s="1136" t="s">
        <v>10639</v>
      </c>
      <c r="AN753" s="1136" t="s">
        <v>10640</v>
      </c>
      <c r="AO753" s="1136">
        <f t="shared" si="94"/>
        <v>600</v>
      </c>
      <c r="AP753" s="1136">
        <f t="shared" si="95"/>
        <v>1.75</v>
      </c>
      <c r="AQ753" s="1136" t="str">
        <f t="shared" si="96"/>
        <v>1-5-1S83°</v>
      </c>
      <c r="AR753" s="1136" t="str">
        <f t="shared" si="97"/>
        <v>31</v>
      </c>
      <c r="AS753" s="1136" t="str">
        <f t="shared" si="98"/>
        <v>205/205/OFF</v>
      </c>
      <c r="AT753" s="1136" t="str">
        <f t="shared" si="99"/>
        <v>1-5-1S83°</v>
      </c>
      <c r="AV753" s="1136" t="str">
        <f t="shared" si="92"/>
        <v>112.12.5</v>
      </c>
      <c r="AW753" s="1438">
        <f t="shared" si="93"/>
        <v>45265</v>
      </c>
    </row>
    <row r="754" spans="1:49">
      <c r="A754" s="1135" t="s">
        <v>3944</v>
      </c>
      <c r="B754" s="1135" t="s">
        <v>776</v>
      </c>
      <c r="C754" s="1135">
        <v>500</v>
      </c>
      <c r="D754" s="1135">
        <v>1.7050000000000001</v>
      </c>
      <c r="E754" s="1135" t="s">
        <v>15184</v>
      </c>
      <c r="F754" s="1135" t="s">
        <v>663</v>
      </c>
      <c r="G754" s="1135" t="s">
        <v>1095</v>
      </c>
      <c r="H754" s="1135" t="s">
        <v>3219</v>
      </c>
      <c r="I754" s="1135" t="s">
        <v>126</v>
      </c>
      <c r="J754" s="1135">
        <v>0.7</v>
      </c>
      <c r="K754" s="1135" t="s">
        <v>3945</v>
      </c>
      <c r="L754" s="1135" t="s">
        <v>2027</v>
      </c>
      <c r="M754" s="1135">
        <v>74.5</v>
      </c>
      <c r="N754" s="1135" t="s">
        <v>1039</v>
      </c>
      <c r="O754" s="1135">
        <v>1.8625</v>
      </c>
      <c r="P754" s="1135">
        <v>1.49</v>
      </c>
      <c r="Q754" s="1135">
        <v>4</v>
      </c>
      <c r="R754" s="1135">
        <v>22.3</v>
      </c>
      <c r="T754" s="1135">
        <v>22</v>
      </c>
      <c r="U754" s="1135">
        <v>3.3</v>
      </c>
      <c r="V754" s="1135" t="s">
        <v>663</v>
      </c>
      <c r="W754" s="1135">
        <v>110</v>
      </c>
      <c r="X754" s="1135">
        <v>85</v>
      </c>
      <c r="Y754" s="1135">
        <v>2</v>
      </c>
      <c r="Z754" s="1135">
        <v>4.5</v>
      </c>
      <c r="AA754" s="1135" t="s">
        <v>3946</v>
      </c>
      <c r="AH754" s="1135" t="s">
        <v>924</v>
      </c>
      <c r="AI754" s="1135">
        <v>94.39</v>
      </c>
      <c r="AJ754" s="1135">
        <v>-0.57999999999999996</v>
      </c>
      <c r="AK754" s="1135">
        <v>2.0099999999999998</v>
      </c>
      <c r="AM754" s="1136" t="s">
        <v>10641</v>
      </c>
      <c r="AN754" s="1136" t="s">
        <v>10642</v>
      </c>
      <c r="AO754" s="1136">
        <f t="shared" si="94"/>
        <v>500</v>
      </c>
      <c r="AP754" s="1136">
        <f t="shared" si="95"/>
        <v>1.7050000000000001</v>
      </c>
      <c r="AQ754" s="1136" t="str">
        <f t="shared" si="96"/>
        <v>1-5-1S85°</v>
      </c>
      <c r="AR754" s="1136" t="str">
        <f t="shared" si="97"/>
        <v>NA</v>
      </c>
      <c r="AS754" s="1136" t="str">
        <f t="shared" si="98"/>
        <v>169/OFF</v>
      </c>
      <c r="AT754" s="1136" t="str">
        <f t="shared" si="99"/>
        <v>1-5-1S85°</v>
      </c>
      <c r="AV754" s="1136" t="str">
        <f t="shared" si="92"/>
        <v>112.12.8</v>
      </c>
      <c r="AW754" s="1438">
        <f t="shared" si="93"/>
        <v>45268</v>
      </c>
    </row>
    <row r="755" spans="1:49">
      <c r="A755" s="1135" t="s">
        <v>3947</v>
      </c>
      <c r="B755" s="1135" t="s">
        <v>425</v>
      </c>
      <c r="C755" s="1135">
        <v>700</v>
      </c>
      <c r="D755" s="1135">
        <v>1.7749999999999999</v>
      </c>
      <c r="E755" s="1135" t="s">
        <v>15185</v>
      </c>
      <c r="F755" s="1135" t="s">
        <v>1563</v>
      </c>
      <c r="G755" s="1135" t="s">
        <v>1861</v>
      </c>
      <c r="H755" s="1135" t="s">
        <v>3948</v>
      </c>
      <c r="I755" s="1135" t="s">
        <v>1261</v>
      </c>
      <c r="J755" s="1135">
        <v>0.6</v>
      </c>
      <c r="K755" s="1135" t="s">
        <v>3846</v>
      </c>
      <c r="L755" s="1135" t="s">
        <v>2062</v>
      </c>
      <c r="M755" s="1135">
        <v>74.5</v>
      </c>
      <c r="N755" s="1135" t="s">
        <v>1039</v>
      </c>
      <c r="O755" s="1135">
        <v>1.8625</v>
      </c>
      <c r="P755" s="1135">
        <v>1.49</v>
      </c>
      <c r="Q755" s="1135">
        <v>4</v>
      </c>
      <c r="R755" s="1135">
        <v>22</v>
      </c>
      <c r="T755" s="1135">
        <v>19.5</v>
      </c>
      <c r="U755" s="1135">
        <v>2.2999999999999998</v>
      </c>
      <c r="V755" s="1135" t="s">
        <v>663</v>
      </c>
      <c r="W755" s="1135">
        <v>40</v>
      </c>
      <c r="X755" s="1135">
        <v>10</v>
      </c>
      <c r="Y755" s="1135">
        <v>1.2</v>
      </c>
      <c r="Z755" s="1135">
        <v>4</v>
      </c>
      <c r="AA755" s="1135" t="s">
        <v>3949</v>
      </c>
      <c r="AH755" s="1135" t="s">
        <v>973</v>
      </c>
      <c r="AI755" s="1135">
        <v>90.89</v>
      </c>
      <c r="AJ755" s="1135">
        <v>-0.1</v>
      </c>
      <c r="AK755" s="1135">
        <v>0.85</v>
      </c>
      <c r="AM755" s="1136" t="s">
        <v>10643</v>
      </c>
      <c r="AN755" s="1136" t="s">
        <v>10644</v>
      </c>
      <c r="AO755" s="1136">
        <f t="shared" si="94"/>
        <v>700</v>
      </c>
      <c r="AP755" s="1136">
        <f t="shared" si="95"/>
        <v>1.7749999999999999</v>
      </c>
      <c r="AQ755" s="1136" t="str">
        <f t="shared" si="96"/>
        <v>2-5-1S83°</v>
      </c>
      <c r="AR755" s="1136" t="str">
        <f t="shared" si="97"/>
        <v>30.5</v>
      </c>
      <c r="AS755" s="1136" t="str">
        <f t="shared" si="98"/>
        <v>177/160</v>
      </c>
      <c r="AT755" s="1136" t="str">
        <f t="shared" si="99"/>
        <v>2-5-1S83°</v>
      </c>
      <c r="AV755" s="1136" t="str">
        <f t="shared" si="92"/>
        <v>112.12.12</v>
      </c>
      <c r="AW755" s="1438">
        <f t="shared" si="93"/>
        <v>45272</v>
      </c>
    </row>
    <row r="756" spans="1:49">
      <c r="A756" s="1135" t="s">
        <v>3950</v>
      </c>
      <c r="B756" s="1135" t="s">
        <v>478</v>
      </c>
      <c r="C756" s="1135">
        <v>600</v>
      </c>
      <c r="D756" s="1135">
        <v>1.7</v>
      </c>
      <c r="E756" s="1135" t="s">
        <v>15183</v>
      </c>
      <c r="F756" s="1135" t="s">
        <v>1078</v>
      </c>
      <c r="G756" s="1135" t="s">
        <v>1861</v>
      </c>
      <c r="H756" s="1135" t="s">
        <v>1320</v>
      </c>
      <c r="I756" s="1135" t="s">
        <v>126</v>
      </c>
      <c r="J756" s="1135">
        <v>0.7</v>
      </c>
      <c r="K756" s="1135" t="s">
        <v>1904</v>
      </c>
      <c r="L756" s="1135" t="s">
        <v>1905</v>
      </c>
      <c r="M756" s="1135">
        <v>74.599999999999994</v>
      </c>
      <c r="N756" s="1135" t="s">
        <v>1039</v>
      </c>
      <c r="O756" s="1135">
        <v>1.865</v>
      </c>
      <c r="P756" s="1135">
        <v>1.492</v>
      </c>
      <c r="Q756" s="1135">
        <v>3.5</v>
      </c>
      <c r="R756" s="1135">
        <v>27</v>
      </c>
      <c r="T756" s="1135">
        <v>12.5</v>
      </c>
      <c r="U756" s="1135">
        <v>5.0999999999999996</v>
      </c>
      <c r="V756" s="1135" t="s">
        <v>663</v>
      </c>
      <c r="W756" s="1135">
        <v>95</v>
      </c>
      <c r="X756" s="1135">
        <v>60</v>
      </c>
      <c r="Y756" s="1135">
        <v>1.8</v>
      </c>
      <c r="Z756" s="1135">
        <v>4.5</v>
      </c>
      <c r="AA756" s="1135" t="s">
        <v>3951</v>
      </c>
      <c r="AB756" s="1135" t="s">
        <v>3952</v>
      </c>
      <c r="AH756" s="1135" t="s">
        <v>969</v>
      </c>
      <c r="AI756" s="1135">
        <v>93.08</v>
      </c>
      <c r="AJ756" s="1135">
        <v>-0.96</v>
      </c>
      <c r="AK756" s="1135">
        <v>3.15</v>
      </c>
      <c r="AM756" s="1136" t="s">
        <v>10645</v>
      </c>
      <c r="AN756" s="1136" t="s">
        <v>10646</v>
      </c>
      <c r="AO756" s="1136">
        <f t="shared" si="94"/>
        <v>600</v>
      </c>
      <c r="AP756" s="1136">
        <f t="shared" si="95"/>
        <v>1.7</v>
      </c>
      <c r="AQ756" s="1136" t="str">
        <f t="shared" si="96"/>
        <v>1-4-1S83°</v>
      </c>
      <c r="AR756" s="1136" t="str">
        <f t="shared" si="97"/>
        <v>30</v>
      </c>
      <c r="AS756" s="1136" t="str">
        <f t="shared" si="98"/>
        <v>230/230/OFF</v>
      </c>
      <c r="AT756" s="1136" t="str">
        <f t="shared" si="99"/>
        <v>1-4-1S83°</v>
      </c>
      <c r="AV756" s="1136" t="str">
        <f t="shared" si="92"/>
        <v>112.12.14</v>
      </c>
      <c r="AW756" s="1438">
        <f t="shared" si="93"/>
        <v>45274</v>
      </c>
    </row>
    <row r="757" spans="1:49">
      <c r="A757" s="1135" t="s">
        <v>3953</v>
      </c>
      <c r="B757" s="1135" t="s">
        <v>776</v>
      </c>
      <c r="C757" s="1135">
        <v>500</v>
      </c>
      <c r="D757" s="1135">
        <v>1.7050000000000001</v>
      </c>
      <c r="E757" s="1135" t="s">
        <v>15184</v>
      </c>
      <c r="F757" s="1135" t="s">
        <v>663</v>
      </c>
      <c r="G757" s="1135" t="s">
        <v>1095</v>
      </c>
      <c r="H757" s="1135" t="s">
        <v>3219</v>
      </c>
      <c r="I757" s="1135" t="s">
        <v>126</v>
      </c>
      <c r="J757" s="1135">
        <v>0.7</v>
      </c>
      <c r="K757" s="1135" t="s">
        <v>3954</v>
      </c>
      <c r="L757" s="1135" t="s">
        <v>2027</v>
      </c>
      <c r="M757" s="1135">
        <v>74.5</v>
      </c>
      <c r="N757" s="1135" t="s">
        <v>1039</v>
      </c>
      <c r="O757" s="1135">
        <v>1.8625</v>
      </c>
      <c r="P757" s="1135">
        <v>1.49</v>
      </c>
      <c r="Q757" s="1135">
        <v>4</v>
      </c>
      <c r="R757" s="1135">
        <v>22.3</v>
      </c>
      <c r="T757" s="1135">
        <v>22</v>
      </c>
      <c r="U757" s="1135">
        <v>3.3</v>
      </c>
      <c r="V757" s="1135" t="s">
        <v>663</v>
      </c>
      <c r="W757" s="1135">
        <v>110</v>
      </c>
      <c r="X757" s="1135">
        <v>85</v>
      </c>
      <c r="Y757" s="1135">
        <v>2</v>
      </c>
      <c r="Z757" s="1135">
        <v>4.5</v>
      </c>
      <c r="AA757" s="1135" t="s">
        <v>1835</v>
      </c>
      <c r="AH757" s="1135" t="s">
        <v>700</v>
      </c>
      <c r="AI757" s="1135">
        <v>94.73</v>
      </c>
      <c r="AJ757" s="1135">
        <v>-0.32</v>
      </c>
      <c r="AK757" s="1135">
        <v>1.99</v>
      </c>
      <c r="AM757" s="1136" t="s">
        <v>10647</v>
      </c>
      <c r="AN757" s="1136" t="s">
        <v>10648</v>
      </c>
      <c r="AO757" s="1136">
        <f t="shared" si="94"/>
        <v>500</v>
      </c>
      <c r="AP757" s="1136">
        <f t="shared" si="95"/>
        <v>1.7050000000000001</v>
      </c>
      <c r="AQ757" s="1136" t="str">
        <f t="shared" si="96"/>
        <v>1-5-1S85°</v>
      </c>
      <c r="AR757" s="1136" t="str">
        <f t="shared" si="97"/>
        <v>NA</v>
      </c>
      <c r="AS757" s="1136" t="str">
        <f t="shared" si="98"/>
        <v>169/OFF</v>
      </c>
      <c r="AT757" s="1136" t="str">
        <f t="shared" si="99"/>
        <v>1-5-1S85°</v>
      </c>
      <c r="AV757" s="1136" t="str">
        <f t="shared" si="92"/>
        <v>112.12.13</v>
      </c>
      <c r="AW757" s="1438">
        <f t="shared" si="93"/>
        <v>45273</v>
      </c>
    </row>
    <row r="758" spans="1:49">
      <c r="A758" s="1135" t="s">
        <v>3955</v>
      </c>
      <c r="B758" s="1135" t="s">
        <v>2196</v>
      </c>
      <c r="C758" s="1135">
        <v>650</v>
      </c>
      <c r="D758" s="1135">
        <v>1.7</v>
      </c>
      <c r="E758" s="1135" t="s">
        <v>15183</v>
      </c>
      <c r="F758" s="1135" t="s">
        <v>1867</v>
      </c>
      <c r="G758" s="1135" t="s">
        <v>1861</v>
      </c>
      <c r="H758" s="1135" t="s">
        <v>1049</v>
      </c>
      <c r="I758" s="1135" t="s">
        <v>126</v>
      </c>
      <c r="J758" s="1135">
        <v>0.9</v>
      </c>
      <c r="K758" s="1135" t="s">
        <v>3956</v>
      </c>
      <c r="L758" s="1135" t="s">
        <v>1915</v>
      </c>
      <c r="M758" s="1135">
        <v>74.8</v>
      </c>
      <c r="N758" s="1135" t="s">
        <v>1039</v>
      </c>
      <c r="O758" s="1135">
        <v>1.87</v>
      </c>
      <c r="P758" s="1135">
        <v>1.496</v>
      </c>
      <c r="Q758" s="1135">
        <v>4</v>
      </c>
      <c r="R758" s="1135">
        <v>22</v>
      </c>
      <c r="T758" s="1135">
        <v>18.600000000000001</v>
      </c>
      <c r="U758" s="1135">
        <v>3.5</v>
      </c>
      <c r="V758" s="1135" t="s">
        <v>663</v>
      </c>
      <c r="W758" s="1135">
        <v>105</v>
      </c>
      <c r="X758" s="1135">
        <v>80</v>
      </c>
      <c r="Y758" s="1135">
        <v>2</v>
      </c>
      <c r="Z758" s="1135">
        <v>4.5</v>
      </c>
      <c r="AA758" s="1135" t="s">
        <v>3957</v>
      </c>
      <c r="AH758" s="1135" t="s">
        <v>784</v>
      </c>
      <c r="AI758" s="1135">
        <v>93.46</v>
      </c>
      <c r="AJ758" s="1135">
        <v>-0.98</v>
      </c>
      <c r="AK758" s="1135">
        <v>0.93</v>
      </c>
      <c r="AM758" s="1136" t="s">
        <v>10649</v>
      </c>
      <c r="AN758" s="1136" t="s">
        <v>10650</v>
      </c>
      <c r="AO758" s="1136">
        <f t="shared" si="94"/>
        <v>650</v>
      </c>
      <c r="AP758" s="1136">
        <f t="shared" si="95"/>
        <v>1.7</v>
      </c>
      <c r="AQ758" s="1136" t="str">
        <f t="shared" si="96"/>
        <v>1-4-1S83°</v>
      </c>
      <c r="AR758" s="1136" t="str">
        <f t="shared" si="97"/>
        <v>30.2</v>
      </c>
      <c r="AS758" s="1136" t="str">
        <f t="shared" si="98"/>
        <v>260/260/OFF</v>
      </c>
      <c r="AT758" s="1136" t="str">
        <f t="shared" si="99"/>
        <v>1-4-1S83°</v>
      </c>
      <c r="AV758" s="1136" t="str">
        <f t="shared" si="92"/>
        <v>112.12.20</v>
      </c>
      <c r="AW758" s="1438">
        <f t="shared" si="93"/>
        <v>45280</v>
      </c>
    </row>
    <row r="759" spans="1:49">
      <c r="A759" s="1135" t="s">
        <v>3958</v>
      </c>
      <c r="B759" s="1135" t="s">
        <v>425</v>
      </c>
      <c r="C759" s="1135">
        <v>700</v>
      </c>
      <c r="D759" s="1135">
        <v>1.7649999999999999</v>
      </c>
      <c r="E759" s="1135" t="s">
        <v>15183</v>
      </c>
      <c r="F759" s="1135" t="s">
        <v>1048</v>
      </c>
      <c r="G759" s="1135" t="s">
        <v>1861</v>
      </c>
      <c r="H759" s="1135" t="s">
        <v>1900</v>
      </c>
      <c r="I759" s="1135" t="s">
        <v>126</v>
      </c>
      <c r="J759" s="1135">
        <v>1.9</v>
      </c>
      <c r="K759" s="1135" t="s">
        <v>1958</v>
      </c>
      <c r="L759" s="1135" t="s">
        <v>1889</v>
      </c>
      <c r="M759" s="1135">
        <v>75</v>
      </c>
      <c r="N759" s="1135" t="s">
        <v>1039</v>
      </c>
      <c r="O759" s="1135">
        <v>1.875</v>
      </c>
      <c r="P759" s="1135">
        <v>1.5</v>
      </c>
      <c r="Q759" s="1135">
        <v>4</v>
      </c>
      <c r="R759" s="1135">
        <v>21.6</v>
      </c>
      <c r="T759" s="1135">
        <v>32</v>
      </c>
      <c r="U759" s="1135">
        <v>3.5</v>
      </c>
      <c r="V759" s="1135" t="s">
        <v>663</v>
      </c>
      <c r="W759" s="1135">
        <v>110</v>
      </c>
      <c r="X759" s="1135">
        <v>60</v>
      </c>
      <c r="Y759" s="1135">
        <v>1.5</v>
      </c>
      <c r="Z759" s="1135">
        <v>5.5</v>
      </c>
      <c r="AA759" s="1135" t="s">
        <v>3957</v>
      </c>
      <c r="AB759" s="1135" t="s">
        <v>1075</v>
      </c>
      <c r="AH759" s="1135" t="s">
        <v>1088</v>
      </c>
      <c r="AI759" s="1135">
        <v>92.33</v>
      </c>
      <c r="AJ759" s="1135">
        <v>-0.72</v>
      </c>
      <c r="AK759" s="1135">
        <v>4.16</v>
      </c>
      <c r="AM759" s="1136" t="s">
        <v>10651</v>
      </c>
      <c r="AN759" s="1136" t="s">
        <v>10652</v>
      </c>
      <c r="AO759" s="1136">
        <f t="shared" si="94"/>
        <v>700</v>
      </c>
      <c r="AP759" s="1136">
        <f t="shared" si="95"/>
        <v>1.7649999999999999</v>
      </c>
      <c r="AQ759" s="1136" t="str">
        <f t="shared" si="96"/>
        <v>1-4-1S83°</v>
      </c>
      <c r="AR759" s="1136" t="str">
        <f t="shared" si="97"/>
        <v>31</v>
      </c>
      <c r="AS759" s="1136" t="str">
        <f t="shared" si="98"/>
        <v>280/280/OFF</v>
      </c>
      <c r="AT759" s="1136" t="str">
        <f t="shared" si="99"/>
        <v>1-4-1S83°</v>
      </c>
      <c r="AV759" s="1136" t="str">
        <f t="shared" si="92"/>
        <v>112.12.20</v>
      </c>
      <c r="AW759" s="1438">
        <f t="shared" si="93"/>
        <v>45280</v>
      </c>
    </row>
    <row r="760" spans="1:49">
      <c r="A760" s="1135" t="s">
        <v>3959</v>
      </c>
      <c r="B760" s="1135" t="s">
        <v>425</v>
      </c>
      <c r="C760" s="1135">
        <v>700</v>
      </c>
      <c r="D760" s="1135">
        <v>1.7649999999999999</v>
      </c>
      <c r="E760" s="1135" t="s">
        <v>15183</v>
      </c>
      <c r="F760" s="1135" t="s">
        <v>1048</v>
      </c>
      <c r="G760" s="1135" t="s">
        <v>1861</v>
      </c>
      <c r="H760" s="1135" t="s">
        <v>1900</v>
      </c>
      <c r="I760" s="1135" t="s">
        <v>126</v>
      </c>
      <c r="J760" s="1135">
        <v>1.9</v>
      </c>
      <c r="K760" s="1135" t="s">
        <v>1958</v>
      </c>
      <c r="L760" s="1135" t="s">
        <v>1889</v>
      </c>
      <c r="M760" s="1135">
        <v>73</v>
      </c>
      <c r="N760" s="1135" t="s">
        <v>1039</v>
      </c>
      <c r="O760" s="1135">
        <v>1.8250000000000002</v>
      </c>
      <c r="P760" s="1135">
        <v>1.46</v>
      </c>
      <c r="Q760" s="1135">
        <v>4</v>
      </c>
      <c r="R760" s="1135">
        <v>21.6</v>
      </c>
      <c r="T760" s="1135">
        <v>32</v>
      </c>
      <c r="U760" s="1135">
        <v>3.5</v>
      </c>
      <c r="V760" s="1135" t="s">
        <v>663</v>
      </c>
      <c r="W760" s="1135">
        <v>110</v>
      </c>
      <c r="X760" s="1135">
        <v>60</v>
      </c>
      <c r="Y760" s="1135">
        <v>1.5</v>
      </c>
      <c r="Z760" s="1135">
        <v>5.5</v>
      </c>
      <c r="AA760" s="1135" t="s">
        <v>3957</v>
      </c>
      <c r="AB760" s="1135" t="s">
        <v>1075</v>
      </c>
      <c r="AH760" s="1135" t="s">
        <v>1088</v>
      </c>
      <c r="AI760" s="1135">
        <v>92.33</v>
      </c>
      <c r="AJ760" s="1135">
        <v>-0.72</v>
      </c>
      <c r="AK760" s="1135">
        <v>4.16</v>
      </c>
      <c r="AM760" s="1136" t="s">
        <v>10651</v>
      </c>
      <c r="AN760" s="1136" t="s">
        <v>10653</v>
      </c>
      <c r="AO760" s="1136">
        <f t="shared" si="94"/>
        <v>700</v>
      </c>
      <c r="AP760" s="1136">
        <f t="shared" si="95"/>
        <v>1.7649999999999999</v>
      </c>
      <c r="AQ760" s="1136" t="str">
        <f t="shared" si="96"/>
        <v>1-4-1S83°</v>
      </c>
      <c r="AR760" s="1136" t="str">
        <f t="shared" si="97"/>
        <v>31</v>
      </c>
      <c r="AS760" s="1136" t="str">
        <f t="shared" si="98"/>
        <v>280/280/OFF</v>
      </c>
      <c r="AT760" s="1136" t="str">
        <f t="shared" si="99"/>
        <v>1-4-1S83°</v>
      </c>
      <c r="AV760" s="1136" t="str">
        <f t="shared" si="92"/>
        <v>112.12.20</v>
      </c>
      <c r="AW760" s="1438">
        <f t="shared" si="93"/>
        <v>45280</v>
      </c>
    </row>
    <row r="761" spans="1:49">
      <c r="A761" s="1135" t="s">
        <v>3960</v>
      </c>
      <c r="B761" s="1135" t="s">
        <v>2301</v>
      </c>
      <c r="C761" s="1135">
        <v>650</v>
      </c>
      <c r="D761" s="1135">
        <v>1.7350000000000001</v>
      </c>
      <c r="E761" s="1135" t="s">
        <v>15192</v>
      </c>
      <c r="F761" s="1135" t="s">
        <v>1048</v>
      </c>
      <c r="G761" s="1135" t="s">
        <v>1861</v>
      </c>
      <c r="H761" s="1135" t="s">
        <v>1887</v>
      </c>
      <c r="I761" s="1135" t="s">
        <v>126</v>
      </c>
      <c r="J761" s="1135">
        <v>0.9</v>
      </c>
      <c r="K761" s="1135" t="s">
        <v>1933</v>
      </c>
      <c r="L761" s="1135" t="s">
        <v>1911</v>
      </c>
      <c r="M761" s="1135">
        <v>75.099999999999994</v>
      </c>
      <c r="N761" s="1135" t="s">
        <v>1039</v>
      </c>
      <c r="O761" s="1135">
        <v>1.8774999999999999</v>
      </c>
      <c r="P761" s="1135">
        <v>1.502</v>
      </c>
      <c r="Q761" s="1135">
        <v>4</v>
      </c>
      <c r="R761" s="1135">
        <v>19</v>
      </c>
      <c r="T761" s="1135">
        <v>21</v>
      </c>
      <c r="U761" s="1135">
        <v>3.5</v>
      </c>
      <c r="V761" s="1135" t="s">
        <v>663</v>
      </c>
      <c r="W761" s="1135">
        <v>110</v>
      </c>
      <c r="X761" s="1135">
        <v>65</v>
      </c>
      <c r="Y761" s="1135">
        <v>1.6</v>
      </c>
      <c r="Z761" s="1135">
        <v>4</v>
      </c>
      <c r="AA761" s="1135" t="s">
        <v>3957</v>
      </c>
      <c r="AH761" s="1135" t="s">
        <v>488</v>
      </c>
      <c r="AI761" s="1135">
        <v>95.18</v>
      </c>
      <c r="AJ761" s="1135">
        <v>-1.27</v>
      </c>
      <c r="AK761" s="1135">
        <v>1.64</v>
      </c>
      <c r="AM761" s="1136" t="s">
        <v>10654</v>
      </c>
      <c r="AN761" s="1136" t="s">
        <v>10655</v>
      </c>
      <c r="AO761" s="1136">
        <f t="shared" si="94"/>
        <v>650</v>
      </c>
      <c r="AP761" s="1136">
        <f t="shared" si="95"/>
        <v>1.7350000000000001</v>
      </c>
      <c r="AQ761" s="1136" t="str">
        <f t="shared" si="96"/>
        <v>1-4-1S91°</v>
      </c>
      <c r="AR761" s="1136" t="str">
        <f t="shared" si="97"/>
        <v>31</v>
      </c>
      <c r="AS761" s="1136" t="str">
        <f t="shared" si="98"/>
        <v>270/270/OFF</v>
      </c>
      <c r="AT761" s="1136" t="str">
        <f t="shared" si="99"/>
        <v>1-4-1S91°</v>
      </c>
      <c r="AV761" s="1136" t="str">
        <f t="shared" si="92"/>
        <v>112.12.20</v>
      </c>
      <c r="AW761" s="1438">
        <f t="shared" si="93"/>
        <v>45280</v>
      </c>
    </row>
    <row r="762" spans="1:49">
      <c r="A762" s="1135" t="s">
        <v>3961</v>
      </c>
      <c r="B762" s="1135" t="s">
        <v>1936</v>
      </c>
      <c r="C762" s="1135" t="s">
        <v>3962</v>
      </c>
      <c r="D762" s="1135">
        <v>1.7</v>
      </c>
      <c r="E762" s="1135" t="s">
        <v>15189</v>
      </c>
      <c r="F762" s="1135" t="s">
        <v>1078</v>
      </c>
      <c r="G762" s="1135" t="s">
        <v>1110</v>
      </c>
      <c r="H762" s="1135" t="s">
        <v>1743</v>
      </c>
      <c r="I762" s="1135" t="s">
        <v>126</v>
      </c>
      <c r="J762" s="1135">
        <v>0.8</v>
      </c>
      <c r="K762" s="1135" t="s">
        <v>1937</v>
      </c>
      <c r="L762" s="1135" t="s">
        <v>1938</v>
      </c>
      <c r="M762" s="1135">
        <v>77.099999999999994</v>
      </c>
      <c r="N762" s="1135" t="s">
        <v>1039</v>
      </c>
      <c r="O762" s="1135">
        <v>1.9275</v>
      </c>
      <c r="P762" s="1135">
        <v>1.5419999999999998</v>
      </c>
      <c r="Q762" s="1135">
        <v>3.5</v>
      </c>
      <c r="R762" s="1135">
        <v>25</v>
      </c>
      <c r="T762" s="1135">
        <v>18</v>
      </c>
      <c r="U762" s="1135">
        <v>4</v>
      </c>
      <c r="V762" s="1135" t="s">
        <v>663</v>
      </c>
      <c r="W762" s="1135">
        <v>110</v>
      </c>
      <c r="X762" s="1135">
        <v>70</v>
      </c>
      <c r="Y762" s="1135">
        <v>1.8</v>
      </c>
      <c r="Z762" s="1135">
        <v>4.5</v>
      </c>
      <c r="AA762" s="1135" t="s">
        <v>3963</v>
      </c>
      <c r="AH762" s="1135" t="s">
        <v>661</v>
      </c>
      <c r="AI762" s="1135">
        <v>94.3</v>
      </c>
      <c r="AJ762" s="1135">
        <v>-0.7</v>
      </c>
      <c r="AK762" s="1135">
        <v>1.19</v>
      </c>
      <c r="AM762" s="1136" t="s">
        <v>10656</v>
      </c>
      <c r="AN762" s="1136" t="s">
        <v>10657</v>
      </c>
      <c r="AO762" s="1136" t="str">
        <f t="shared" si="94"/>
        <v>550↓500-1/4</v>
      </c>
      <c r="AP762" s="1136">
        <f t="shared" si="95"/>
        <v>1.7</v>
      </c>
      <c r="AQ762" s="1136" t="str">
        <f t="shared" si="96"/>
        <v>1-5-1S83°</v>
      </c>
      <c r="AR762" s="1136" t="str">
        <f t="shared" si="97"/>
        <v>30</v>
      </c>
      <c r="AS762" s="1136" t="str">
        <f t="shared" si="98"/>
        <v>225/225/OFF</v>
      </c>
      <c r="AT762" s="1136" t="str">
        <f t="shared" si="99"/>
        <v>1-5-1S83°</v>
      </c>
      <c r="AV762" s="1136" t="str">
        <f t="shared" si="92"/>
        <v>112.12.27</v>
      </c>
      <c r="AW762" s="1438">
        <f t="shared" si="93"/>
        <v>45287</v>
      </c>
    </row>
    <row r="763" spans="1:49">
      <c r="A763" s="1135" t="s">
        <v>3964</v>
      </c>
      <c r="B763" s="1135" t="s">
        <v>455</v>
      </c>
      <c r="C763" s="1135">
        <v>600</v>
      </c>
      <c r="D763" s="1135">
        <v>1.74</v>
      </c>
      <c r="E763" s="1135" t="s">
        <v>15187</v>
      </c>
      <c r="F763" s="1135" t="s">
        <v>1069</v>
      </c>
      <c r="G763" s="1135" t="s">
        <v>1861</v>
      </c>
      <c r="H763" s="1135" t="s">
        <v>1320</v>
      </c>
      <c r="I763" s="1135" t="s">
        <v>126</v>
      </c>
      <c r="J763" s="1135">
        <v>0.8</v>
      </c>
      <c r="K763" s="1135" t="s">
        <v>3965</v>
      </c>
      <c r="L763" s="1135" t="s">
        <v>1870</v>
      </c>
      <c r="M763" s="1135">
        <v>75</v>
      </c>
      <c r="N763" s="1135" t="s">
        <v>1039</v>
      </c>
      <c r="O763" s="1135">
        <v>1.875</v>
      </c>
      <c r="P763" s="1135">
        <v>1.5</v>
      </c>
      <c r="Q763" s="1135">
        <v>4</v>
      </c>
      <c r="R763" s="1135">
        <v>23</v>
      </c>
      <c r="T763" s="1135">
        <v>19</v>
      </c>
      <c r="U763" s="1135">
        <v>3.8</v>
      </c>
      <c r="V763" s="1135" t="s">
        <v>663</v>
      </c>
      <c r="W763" s="1135">
        <v>110</v>
      </c>
      <c r="X763" s="1135">
        <v>70</v>
      </c>
      <c r="Y763" s="1135">
        <v>2</v>
      </c>
      <c r="Z763" s="1135">
        <v>4.5</v>
      </c>
      <c r="AA763" s="1135" t="s">
        <v>3966</v>
      </c>
      <c r="AH763" s="1135" t="s">
        <v>472</v>
      </c>
      <c r="AI763" s="1135">
        <v>93.47</v>
      </c>
      <c r="AJ763" s="1135">
        <v>-0.5</v>
      </c>
      <c r="AK763" s="1135">
        <v>3.33</v>
      </c>
      <c r="AM763" s="1136" t="s">
        <v>10658</v>
      </c>
      <c r="AN763" s="1136" t="s">
        <v>10659</v>
      </c>
      <c r="AO763" s="1136">
        <f t="shared" si="94"/>
        <v>600</v>
      </c>
      <c r="AP763" s="1136">
        <f t="shared" si="95"/>
        <v>1.74</v>
      </c>
      <c r="AQ763" s="1136" t="str">
        <f t="shared" si="96"/>
        <v>1-4-1S撚S83°</v>
      </c>
      <c r="AR763" s="1136" t="str">
        <f t="shared" si="97"/>
        <v>31.5</v>
      </c>
      <c r="AS763" s="1136" t="str">
        <f t="shared" si="98"/>
        <v>230/230/OFF</v>
      </c>
      <c r="AT763" s="1136" t="str">
        <f t="shared" si="99"/>
        <v>1-4-1S撚S83°</v>
      </c>
      <c r="AV763" s="1136" t="str">
        <f t="shared" si="92"/>
        <v>112.12.26</v>
      </c>
      <c r="AW763" s="1438">
        <f t="shared" si="93"/>
        <v>45286</v>
      </c>
    </row>
    <row r="764" spans="1:49">
      <c r="A764" s="1135" t="s">
        <v>3967</v>
      </c>
      <c r="B764" s="1135" t="s">
        <v>455</v>
      </c>
      <c r="C764" s="1135">
        <v>600</v>
      </c>
      <c r="D764" s="1135">
        <v>1.74</v>
      </c>
      <c r="E764" s="1135" t="s">
        <v>15187</v>
      </c>
      <c r="F764" s="1135" t="s">
        <v>1069</v>
      </c>
      <c r="G764" s="1135" t="s">
        <v>1861</v>
      </c>
      <c r="H764" s="1135" t="s">
        <v>1320</v>
      </c>
      <c r="I764" s="1135" t="s">
        <v>126</v>
      </c>
      <c r="J764" s="1135">
        <v>0.8</v>
      </c>
      <c r="K764" s="1135" t="s">
        <v>3965</v>
      </c>
      <c r="L764" s="1135" t="s">
        <v>1870</v>
      </c>
      <c r="M764" s="1135">
        <v>77</v>
      </c>
      <c r="N764" s="1135" t="s">
        <v>1039</v>
      </c>
      <c r="O764" s="1135">
        <v>1.925</v>
      </c>
      <c r="P764" s="1135">
        <v>1.54</v>
      </c>
      <c r="Q764" s="1135">
        <v>4.2</v>
      </c>
      <c r="R764" s="1135">
        <v>24</v>
      </c>
      <c r="T764" s="1135">
        <v>9</v>
      </c>
      <c r="U764" s="1135">
        <v>2.2000000000000002</v>
      </c>
      <c r="V764" s="1135" t="s">
        <v>663</v>
      </c>
      <c r="W764" s="1135">
        <v>110</v>
      </c>
      <c r="X764" s="1135" t="s">
        <v>1224</v>
      </c>
      <c r="Y764" s="1135">
        <v>2.1</v>
      </c>
      <c r="Z764" s="1135">
        <v>2.5</v>
      </c>
      <c r="AB764" s="1135" t="s">
        <v>1075</v>
      </c>
      <c r="AM764" s="1136" t="s">
        <v>10658</v>
      </c>
      <c r="AN764" s="1136" t="s">
        <v>10660</v>
      </c>
      <c r="AO764" s="1136">
        <f t="shared" si="94"/>
        <v>600</v>
      </c>
      <c r="AP764" s="1136">
        <f t="shared" si="95"/>
        <v>1.74</v>
      </c>
      <c r="AQ764" s="1136" t="str">
        <f t="shared" si="96"/>
        <v>1-4-1S撚S83°</v>
      </c>
      <c r="AR764" s="1136" t="str">
        <f t="shared" si="97"/>
        <v>31.5</v>
      </c>
      <c r="AS764" s="1136" t="str">
        <f t="shared" si="98"/>
        <v>230/230/OFF</v>
      </c>
      <c r="AT764" s="1136" t="str">
        <f t="shared" si="99"/>
        <v>1-4-1S撚S83°</v>
      </c>
      <c r="AV764" s="1136">
        <f t="shared" si="92"/>
        <v>0</v>
      </c>
      <c r="AW764" s="1438" t="e">
        <f t="shared" si="93"/>
        <v>#VALUE!</v>
      </c>
    </row>
    <row r="765" spans="1:49">
      <c r="A765" s="1135" t="s">
        <v>3968</v>
      </c>
      <c r="B765" s="1135" t="s">
        <v>455</v>
      </c>
      <c r="C765" s="1135">
        <v>650</v>
      </c>
      <c r="D765" s="1135">
        <v>1.7150000000000001</v>
      </c>
      <c r="E765" s="1135" t="s">
        <v>15183</v>
      </c>
      <c r="F765" s="1135" t="s">
        <v>1078</v>
      </c>
      <c r="G765" s="1135" t="s">
        <v>1861</v>
      </c>
      <c r="H765" s="1135" t="s">
        <v>1925</v>
      </c>
      <c r="I765" s="1135" t="s">
        <v>126</v>
      </c>
      <c r="J765" s="1135">
        <v>1.1000000000000001</v>
      </c>
      <c r="K765" s="1135" t="s">
        <v>3969</v>
      </c>
      <c r="L765" s="1135" t="s">
        <v>1915</v>
      </c>
      <c r="M765" s="1135">
        <v>77</v>
      </c>
      <c r="N765" s="1135" t="s">
        <v>1039</v>
      </c>
      <c r="O765" s="1135">
        <v>1.925</v>
      </c>
      <c r="P765" s="1135">
        <v>1.54</v>
      </c>
      <c r="Q765" s="1135">
        <v>4.2</v>
      </c>
      <c r="R765" s="1135">
        <v>24</v>
      </c>
      <c r="T765" s="1135">
        <v>9</v>
      </c>
      <c r="U765" s="1135">
        <v>2.2000000000000002</v>
      </c>
      <c r="V765" s="1135" t="s">
        <v>663</v>
      </c>
      <c r="W765" s="1135">
        <v>110</v>
      </c>
      <c r="X765" s="1135">
        <v>85</v>
      </c>
      <c r="Y765" s="1135">
        <v>2.1</v>
      </c>
      <c r="Z765" s="1135">
        <v>2.5</v>
      </c>
      <c r="AA765" s="1135" t="s">
        <v>3970</v>
      </c>
      <c r="AH765" s="1135" t="s">
        <v>944</v>
      </c>
      <c r="AI765" s="1135">
        <v>91.51</v>
      </c>
      <c r="AJ765" s="1135">
        <v>-0.11</v>
      </c>
      <c r="AK765" s="1135">
        <v>0.85</v>
      </c>
      <c r="AM765" s="1136" t="s">
        <v>10661</v>
      </c>
      <c r="AN765" s="1136" t="s">
        <v>10662</v>
      </c>
      <c r="AO765" s="1136">
        <f t="shared" si="94"/>
        <v>650</v>
      </c>
      <c r="AP765" s="1136">
        <f t="shared" si="95"/>
        <v>1.7150000000000001</v>
      </c>
      <c r="AQ765" s="1136" t="str">
        <f t="shared" si="96"/>
        <v>1-4-1S83°</v>
      </c>
      <c r="AR765" s="1136" t="str">
        <f t="shared" si="97"/>
        <v>30</v>
      </c>
      <c r="AS765" s="1136" t="str">
        <f t="shared" si="98"/>
        <v>260/260/165</v>
      </c>
      <c r="AT765" s="1136" t="str">
        <f t="shared" si="99"/>
        <v>1-4-1S83°</v>
      </c>
      <c r="AV765" s="1136" t="str">
        <f t="shared" si="92"/>
        <v>112.12.28</v>
      </c>
      <c r="AW765" s="1438">
        <f t="shared" si="93"/>
        <v>45288</v>
      </c>
    </row>
    <row r="766" spans="1:49">
      <c r="A766" s="1135" t="s">
        <v>3971</v>
      </c>
      <c r="B766" s="1135" t="s">
        <v>478</v>
      </c>
      <c r="C766" s="1135">
        <v>600</v>
      </c>
      <c r="D766" s="1135">
        <v>1.7</v>
      </c>
      <c r="E766" s="1135" t="s">
        <v>15183</v>
      </c>
      <c r="F766" s="1135" t="s">
        <v>1078</v>
      </c>
      <c r="G766" s="1135" t="s">
        <v>1861</v>
      </c>
      <c r="H766" s="1135" t="s">
        <v>1320</v>
      </c>
      <c r="I766" s="1135" t="s">
        <v>126</v>
      </c>
      <c r="J766" s="1135">
        <v>0.7</v>
      </c>
      <c r="K766" s="1135" t="s">
        <v>3972</v>
      </c>
      <c r="L766" s="1135" t="s">
        <v>1905</v>
      </c>
      <c r="M766" s="1135">
        <v>74.599999999999994</v>
      </c>
      <c r="N766" s="1135" t="s">
        <v>1039</v>
      </c>
      <c r="O766" s="1135">
        <v>1.865</v>
      </c>
      <c r="P766" s="1135">
        <v>1.492</v>
      </c>
      <c r="Q766" s="1135">
        <v>3.5</v>
      </c>
      <c r="R766" s="1135">
        <v>27</v>
      </c>
      <c r="T766" s="1135">
        <v>12.5</v>
      </c>
      <c r="U766" s="1135">
        <v>5.0999999999999996</v>
      </c>
      <c r="V766" s="1135" t="s">
        <v>663</v>
      </c>
      <c r="W766" s="1135">
        <v>95</v>
      </c>
      <c r="X766" s="1135">
        <v>60</v>
      </c>
      <c r="Y766" s="1135">
        <v>1.8</v>
      </c>
      <c r="Z766" s="1135">
        <v>4.5</v>
      </c>
      <c r="AA766" s="1135" t="s">
        <v>3973</v>
      </c>
      <c r="AB766" s="1135" t="s">
        <v>3974</v>
      </c>
      <c r="AH766" s="1135" t="s">
        <v>634</v>
      </c>
      <c r="AI766" s="1135">
        <v>92.51</v>
      </c>
      <c r="AJ766" s="1135">
        <v>-1.02</v>
      </c>
      <c r="AK766" s="1135">
        <v>3.44</v>
      </c>
      <c r="AM766" s="1136" t="s">
        <v>10663</v>
      </c>
      <c r="AN766" s="1136" t="s">
        <v>10664</v>
      </c>
      <c r="AO766" s="1136">
        <f t="shared" si="94"/>
        <v>600</v>
      </c>
      <c r="AP766" s="1136">
        <f t="shared" si="95"/>
        <v>1.7</v>
      </c>
      <c r="AQ766" s="1136" t="str">
        <f t="shared" si="96"/>
        <v>1-4-1S83°</v>
      </c>
      <c r="AR766" s="1136" t="str">
        <f t="shared" si="97"/>
        <v>30</v>
      </c>
      <c r="AS766" s="1136" t="str">
        <f t="shared" si="98"/>
        <v>230/230/OFF</v>
      </c>
      <c r="AT766" s="1136" t="str">
        <f t="shared" si="99"/>
        <v>1-4-1S83°</v>
      </c>
      <c r="AV766" s="1136" t="str">
        <f t="shared" si="92"/>
        <v>112.12.29</v>
      </c>
      <c r="AW766" s="1438">
        <f t="shared" si="93"/>
        <v>45289</v>
      </c>
    </row>
    <row r="767" spans="1:49">
      <c r="A767" s="1135" t="s">
        <v>3975</v>
      </c>
      <c r="B767" s="1135" t="s">
        <v>1909</v>
      </c>
      <c r="C767" s="1135">
        <v>650</v>
      </c>
      <c r="D767" s="1135">
        <v>1.7350000000000001</v>
      </c>
      <c r="E767" s="1135" t="s">
        <v>15192</v>
      </c>
      <c r="F767" s="1135" t="s">
        <v>1048</v>
      </c>
      <c r="G767" s="1135" t="s">
        <v>1861</v>
      </c>
      <c r="H767" s="1135" t="s">
        <v>1887</v>
      </c>
      <c r="I767" s="1135" t="s">
        <v>126</v>
      </c>
      <c r="J767" s="1135">
        <v>0.9</v>
      </c>
      <c r="K767" s="1135" t="s">
        <v>1933</v>
      </c>
      <c r="L767" s="1135" t="s">
        <v>1911</v>
      </c>
      <c r="M767" s="1135">
        <v>75.099999999999994</v>
      </c>
      <c r="N767" s="1135" t="s">
        <v>1039</v>
      </c>
      <c r="O767" s="1135">
        <v>1.8774999999999999</v>
      </c>
      <c r="P767" s="1135">
        <v>1.502</v>
      </c>
      <c r="Q767" s="1135">
        <v>4</v>
      </c>
      <c r="R767" s="1135">
        <v>19</v>
      </c>
      <c r="T767" s="1135">
        <v>21</v>
      </c>
      <c r="U767" s="1135">
        <v>3.5</v>
      </c>
      <c r="V767" s="1135" t="s">
        <v>663</v>
      </c>
      <c r="W767" s="1135">
        <v>110</v>
      </c>
      <c r="X767" s="1135">
        <v>65</v>
      </c>
      <c r="Y767" s="1135">
        <v>1.6</v>
      </c>
      <c r="Z767" s="1135">
        <v>4</v>
      </c>
      <c r="AA767" s="1135" t="s">
        <v>3976</v>
      </c>
      <c r="AH767" s="1135" t="s">
        <v>1057</v>
      </c>
      <c r="AI767" s="1135">
        <v>94.77</v>
      </c>
      <c r="AJ767" s="1135">
        <v>-0.3</v>
      </c>
      <c r="AK767" s="1135">
        <v>1.44</v>
      </c>
      <c r="AM767" s="1136" t="s">
        <v>10665</v>
      </c>
      <c r="AN767" s="1136" t="s">
        <v>10666</v>
      </c>
      <c r="AO767" s="1136">
        <f t="shared" si="94"/>
        <v>650</v>
      </c>
      <c r="AP767" s="1136">
        <f t="shared" si="95"/>
        <v>1.7350000000000001</v>
      </c>
      <c r="AQ767" s="1136" t="str">
        <f t="shared" si="96"/>
        <v>1-4-1S91°</v>
      </c>
      <c r="AR767" s="1136" t="str">
        <f t="shared" si="97"/>
        <v>31</v>
      </c>
      <c r="AS767" s="1136" t="str">
        <f t="shared" si="98"/>
        <v>270/270/OFF</v>
      </c>
      <c r="AT767" s="1136" t="str">
        <f t="shared" si="99"/>
        <v>1-4-1S91°</v>
      </c>
      <c r="AV767" s="1136" t="str">
        <f t="shared" si="92"/>
        <v>113.1.3</v>
      </c>
      <c r="AW767" s="1438">
        <f t="shared" si="93"/>
        <v>45294</v>
      </c>
    </row>
    <row r="768" spans="1:49">
      <c r="A768" s="1135" t="s">
        <v>3977</v>
      </c>
      <c r="B768" s="1135" t="s">
        <v>631</v>
      </c>
      <c r="C768" s="1135">
        <v>550</v>
      </c>
      <c r="D768" s="1135">
        <v>1.71</v>
      </c>
      <c r="E768" s="1135" t="s">
        <v>15183</v>
      </c>
      <c r="F768" s="1135" t="s">
        <v>1867</v>
      </c>
      <c r="G768" s="1135" t="s">
        <v>1110</v>
      </c>
      <c r="H768" s="1135" t="s">
        <v>1123</v>
      </c>
      <c r="I768" s="1135" t="s">
        <v>126</v>
      </c>
      <c r="J768" s="1135">
        <v>1</v>
      </c>
      <c r="K768" s="1135" t="s">
        <v>1894</v>
      </c>
      <c r="L768" s="1135" t="s">
        <v>1895</v>
      </c>
      <c r="M768" s="1135">
        <v>76.7</v>
      </c>
      <c r="N768" s="1135" t="s">
        <v>1039</v>
      </c>
      <c r="O768" s="1135">
        <v>1.9175000000000002</v>
      </c>
      <c r="P768" s="1135">
        <v>1.534</v>
      </c>
      <c r="Q768" s="1135">
        <v>4</v>
      </c>
      <c r="R768" s="1135">
        <v>23.5</v>
      </c>
      <c r="T768" s="1135">
        <v>20.7</v>
      </c>
      <c r="U768" s="1135">
        <v>3.6</v>
      </c>
      <c r="V768" s="1135" t="s">
        <v>663</v>
      </c>
      <c r="W768" s="1135">
        <v>120</v>
      </c>
      <c r="X768" s="1135">
        <v>80</v>
      </c>
      <c r="Y768" s="1135">
        <v>1</v>
      </c>
      <c r="Z768" s="1135">
        <v>5</v>
      </c>
      <c r="AA768" s="1135" t="s">
        <v>3978</v>
      </c>
      <c r="AH768" s="1135" t="s">
        <v>745</v>
      </c>
      <c r="AM768" s="1136" t="s">
        <v>10667</v>
      </c>
      <c r="AN768" s="1136" t="s">
        <v>10668</v>
      </c>
      <c r="AO768" s="1136">
        <f t="shared" si="94"/>
        <v>550</v>
      </c>
      <c r="AP768" s="1136">
        <f t="shared" si="95"/>
        <v>1.71</v>
      </c>
      <c r="AQ768" s="1136" t="str">
        <f t="shared" si="96"/>
        <v>1-4-1S83°</v>
      </c>
      <c r="AR768" s="1136" t="str">
        <f t="shared" si="97"/>
        <v>30.2</v>
      </c>
      <c r="AS768" s="1136" t="str">
        <f t="shared" si="98"/>
        <v>250/250/OFF</v>
      </c>
      <c r="AT768" s="1136" t="str">
        <f t="shared" si="99"/>
        <v>1-4-1S83°</v>
      </c>
      <c r="AV768" s="1136" t="str">
        <f t="shared" si="92"/>
        <v>110.10.13</v>
      </c>
      <c r="AW768" s="1438">
        <f t="shared" si="93"/>
        <v>44482</v>
      </c>
    </row>
    <row r="769" spans="1:49">
      <c r="A769" s="1135" t="s">
        <v>3979</v>
      </c>
      <c r="B769" s="1135" t="s">
        <v>455</v>
      </c>
      <c r="C769" s="1135">
        <v>700</v>
      </c>
      <c r="D769" s="1135">
        <v>1.68</v>
      </c>
      <c r="E769" s="1135" t="s">
        <v>15183</v>
      </c>
      <c r="F769" s="1135" t="s">
        <v>1867</v>
      </c>
      <c r="G769" s="1135" t="s">
        <v>1861</v>
      </c>
      <c r="H769" s="1135" t="s">
        <v>3980</v>
      </c>
      <c r="I769" s="1135" t="s">
        <v>126</v>
      </c>
      <c r="J769" s="1135">
        <v>0.9</v>
      </c>
      <c r="K769" s="1135" t="s">
        <v>1869</v>
      </c>
      <c r="L769" s="1135" t="s">
        <v>1870</v>
      </c>
      <c r="M769" s="1135">
        <v>75</v>
      </c>
      <c r="N769" s="1135" t="s">
        <v>1039</v>
      </c>
      <c r="O769" s="1135">
        <v>1.875</v>
      </c>
      <c r="P769" s="1135">
        <v>1.5</v>
      </c>
      <c r="Q769" s="1135">
        <v>4</v>
      </c>
      <c r="R769" s="1135">
        <v>23</v>
      </c>
      <c r="T769" s="1135">
        <v>19</v>
      </c>
      <c r="U769" s="1135">
        <v>3.8</v>
      </c>
      <c r="V769" s="1135" t="s">
        <v>663</v>
      </c>
      <c r="W769" s="1135">
        <v>110</v>
      </c>
      <c r="X769" s="1135">
        <v>70</v>
      </c>
      <c r="Y769" s="1135">
        <v>2</v>
      </c>
      <c r="Z769" s="1135">
        <v>4.5</v>
      </c>
      <c r="AA769" s="1135" t="s">
        <v>3978</v>
      </c>
      <c r="AH769" s="1135" t="s">
        <v>944</v>
      </c>
      <c r="AM769" s="1136" t="s">
        <v>10669</v>
      </c>
      <c r="AN769" s="1136" t="s">
        <v>10670</v>
      </c>
      <c r="AO769" s="1136">
        <f t="shared" si="94"/>
        <v>700</v>
      </c>
      <c r="AP769" s="1136">
        <f t="shared" si="95"/>
        <v>1.68</v>
      </c>
      <c r="AQ769" s="1136" t="str">
        <f t="shared" si="96"/>
        <v>1-4-1S83°</v>
      </c>
      <c r="AR769" s="1136" t="str">
        <f t="shared" si="97"/>
        <v>30.2</v>
      </c>
      <c r="AS769" s="1136" t="str">
        <f t="shared" si="98"/>
        <v>248/248/OFF</v>
      </c>
      <c r="AT769" s="1136" t="str">
        <f t="shared" si="99"/>
        <v>1-4-1S83°</v>
      </c>
      <c r="AV769" s="1136" t="str">
        <f t="shared" si="92"/>
        <v>110.10.13</v>
      </c>
      <c r="AW769" s="1438">
        <f t="shared" si="93"/>
        <v>44482</v>
      </c>
    </row>
    <row r="770" spans="1:49">
      <c r="A770" s="1135" t="s">
        <v>3981</v>
      </c>
      <c r="B770" s="1135" t="s">
        <v>455</v>
      </c>
      <c r="C770" s="1135">
        <v>700</v>
      </c>
      <c r="D770" s="1135">
        <v>1.6779999999999999</v>
      </c>
      <c r="E770" s="1135" t="s">
        <v>15183</v>
      </c>
      <c r="F770" s="1135" t="s">
        <v>1867</v>
      </c>
      <c r="G770" s="1135" t="s">
        <v>1861</v>
      </c>
      <c r="H770" s="1135" t="s">
        <v>2574</v>
      </c>
      <c r="I770" s="1135" t="s">
        <v>126</v>
      </c>
      <c r="J770" s="1135">
        <v>0.9</v>
      </c>
      <c r="K770" s="1135" t="s">
        <v>3908</v>
      </c>
      <c r="L770" s="1135" t="s">
        <v>1870</v>
      </c>
      <c r="M770" s="1135">
        <v>76</v>
      </c>
      <c r="N770" s="1135" t="s">
        <v>1039</v>
      </c>
      <c r="O770" s="1135">
        <v>1.9000000000000001</v>
      </c>
      <c r="P770" s="1135">
        <v>1.52</v>
      </c>
      <c r="Q770" s="1135">
        <v>4</v>
      </c>
      <c r="R770" s="1135">
        <v>23</v>
      </c>
      <c r="T770" s="1135">
        <v>19</v>
      </c>
      <c r="U770" s="1135">
        <v>3.8</v>
      </c>
      <c r="V770" s="1135" t="s">
        <v>663</v>
      </c>
      <c r="W770" s="1135">
        <v>110</v>
      </c>
      <c r="X770" s="1135">
        <v>70</v>
      </c>
      <c r="Y770" s="1135">
        <v>2</v>
      </c>
      <c r="Z770" s="1135">
        <v>4.5</v>
      </c>
      <c r="AA770" s="1135" t="s">
        <v>3982</v>
      </c>
      <c r="AH770" s="1135" t="s">
        <v>1084</v>
      </c>
      <c r="AM770" s="1136" t="s">
        <v>10671</v>
      </c>
      <c r="AN770" s="1136" t="s">
        <v>10672</v>
      </c>
      <c r="AO770" s="1136">
        <f t="shared" si="94"/>
        <v>700</v>
      </c>
      <c r="AP770" s="1136">
        <f t="shared" si="95"/>
        <v>1.6779999999999999</v>
      </c>
      <c r="AQ770" s="1136" t="str">
        <f t="shared" si="96"/>
        <v>1-4-1S83°</v>
      </c>
      <c r="AR770" s="1136" t="str">
        <f t="shared" si="97"/>
        <v>30.2</v>
      </c>
      <c r="AS770" s="1136" t="str">
        <f t="shared" si="98"/>
        <v>251/251/OFF</v>
      </c>
      <c r="AT770" s="1136" t="str">
        <f t="shared" si="99"/>
        <v>1-4-1S83°</v>
      </c>
      <c r="AV770" s="1136" t="str">
        <f t="shared" ref="AV770:AV833" si="100">AA770</f>
        <v>110.10.14</v>
      </c>
      <c r="AW770" s="1438">
        <f t="shared" si="93"/>
        <v>44483</v>
      </c>
    </row>
    <row r="771" spans="1:49">
      <c r="A771" s="1135" t="s">
        <v>3983</v>
      </c>
      <c r="B771" s="1135" t="s">
        <v>1886</v>
      </c>
      <c r="C771" s="1135">
        <v>600</v>
      </c>
      <c r="D771" s="1135">
        <v>1.7949999999999999</v>
      </c>
      <c r="E771" s="1135" t="s">
        <v>15183</v>
      </c>
      <c r="F771" s="1135" t="s">
        <v>1991</v>
      </c>
      <c r="G771" s="1135" t="s">
        <v>1861</v>
      </c>
      <c r="H771" s="1135" t="s">
        <v>1155</v>
      </c>
      <c r="I771" s="1135" t="s">
        <v>126</v>
      </c>
      <c r="J771" s="1135">
        <v>0.3</v>
      </c>
      <c r="K771" s="1135" t="s">
        <v>3470</v>
      </c>
      <c r="L771" s="1135" t="s">
        <v>1889</v>
      </c>
      <c r="M771" s="1135">
        <v>73</v>
      </c>
      <c r="N771" s="1135" t="s">
        <v>1039</v>
      </c>
      <c r="O771" s="1135">
        <v>1.8250000000000002</v>
      </c>
      <c r="P771" s="1135">
        <v>1.46</v>
      </c>
      <c r="Q771" s="1135">
        <v>4</v>
      </c>
      <c r="R771" s="1135">
        <v>21.6</v>
      </c>
      <c r="T771" s="1135">
        <v>32</v>
      </c>
      <c r="U771" s="1135">
        <v>3.7</v>
      </c>
      <c r="V771" s="1135" t="s">
        <v>663</v>
      </c>
      <c r="W771" s="1135">
        <v>30</v>
      </c>
      <c r="X771" s="1135">
        <v>10</v>
      </c>
      <c r="Y771" s="1135">
        <v>1.2</v>
      </c>
      <c r="Z771" s="1135">
        <v>6</v>
      </c>
      <c r="AA771" s="1135" t="s">
        <v>3982</v>
      </c>
      <c r="AH771" s="1135" t="s">
        <v>1865</v>
      </c>
      <c r="AM771" s="1136" t="s">
        <v>10673</v>
      </c>
      <c r="AN771" s="1136" t="s">
        <v>10674</v>
      </c>
      <c r="AO771" s="1136">
        <f t="shared" si="94"/>
        <v>600</v>
      </c>
      <c r="AP771" s="1136">
        <f t="shared" si="95"/>
        <v>1.7949999999999999</v>
      </c>
      <c r="AQ771" s="1136" t="str">
        <f t="shared" si="96"/>
        <v>1-4-1S83°</v>
      </c>
      <c r="AR771" s="1136" t="str">
        <f t="shared" si="97"/>
        <v>30.8</v>
      </c>
      <c r="AS771" s="1136" t="str">
        <f t="shared" si="98"/>
        <v>255/255/OFF</v>
      </c>
      <c r="AT771" s="1136" t="str">
        <f t="shared" si="99"/>
        <v>1-4-1S83°</v>
      </c>
      <c r="AV771" s="1136" t="str">
        <f t="shared" si="100"/>
        <v>110.10.14</v>
      </c>
      <c r="AW771" s="1438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35" t="s">
        <v>3984</v>
      </c>
      <c r="B772" s="1135" t="s">
        <v>1917</v>
      </c>
      <c r="C772" s="1135">
        <v>500</v>
      </c>
      <c r="D772" s="1135">
        <v>1.7549999999999999</v>
      </c>
      <c r="E772" s="1135" t="s">
        <v>15189</v>
      </c>
      <c r="F772" s="1135" t="s">
        <v>1078</v>
      </c>
      <c r="G772" s="1135" t="s">
        <v>1110</v>
      </c>
      <c r="H772" s="1135" t="s">
        <v>1320</v>
      </c>
      <c r="I772" s="1135" t="s">
        <v>126</v>
      </c>
      <c r="J772" s="1135">
        <v>0.7</v>
      </c>
      <c r="K772" s="1135" t="s">
        <v>3985</v>
      </c>
      <c r="L772" s="1135" t="s">
        <v>1919</v>
      </c>
      <c r="M772" s="1135">
        <v>73.8</v>
      </c>
      <c r="N772" s="1135" t="s">
        <v>1039</v>
      </c>
      <c r="O772" s="1135">
        <v>1.845</v>
      </c>
      <c r="P772" s="1135">
        <v>1.476</v>
      </c>
      <c r="Q772" s="1135">
        <v>3.5</v>
      </c>
      <c r="R772" s="1135">
        <v>18.5</v>
      </c>
      <c r="T772" s="1135">
        <v>21</v>
      </c>
      <c r="U772" s="1135">
        <v>3.8</v>
      </c>
      <c r="V772" s="1135" t="s">
        <v>663</v>
      </c>
      <c r="W772" s="1135">
        <v>110</v>
      </c>
      <c r="X772" s="1135">
        <v>85</v>
      </c>
      <c r="Y772" s="1135">
        <v>1.9</v>
      </c>
      <c r="Z772" s="1135">
        <v>4</v>
      </c>
      <c r="AA772" s="1135" t="s">
        <v>3986</v>
      </c>
      <c r="AH772" s="1135" t="s">
        <v>864</v>
      </c>
      <c r="AM772" s="1136" t="s">
        <v>10675</v>
      </c>
      <c r="AN772" s="1136" t="s">
        <v>10676</v>
      </c>
      <c r="AO772" s="1136">
        <f t="shared" si="94"/>
        <v>500</v>
      </c>
      <c r="AP772" s="1136">
        <f t="shared" si="95"/>
        <v>1.7549999999999999</v>
      </c>
      <c r="AQ772" s="1136" t="str">
        <f t="shared" si="96"/>
        <v>1-5-1S83°</v>
      </c>
      <c r="AR772" s="1136" t="str">
        <f t="shared" si="97"/>
        <v>30</v>
      </c>
      <c r="AS772" s="1136" t="str">
        <f t="shared" si="98"/>
        <v>230/230/OFF</v>
      </c>
      <c r="AT772" s="1136" t="str">
        <f t="shared" si="99"/>
        <v>1-5-1S83°</v>
      </c>
      <c r="AV772" s="1136" t="str">
        <f t="shared" si="100"/>
        <v>110.10.20</v>
      </c>
      <c r="AW772" s="1438">
        <f t="shared" si="101"/>
        <v>44489</v>
      </c>
    </row>
    <row r="773" spans="1:49">
      <c r="A773" s="1135" t="s">
        <v>3987</v>
      </c>
      <c r="B773" s="1135" t="s">
        <v>1886</v>
      </c>
      <c r="C773" s="1135">
        <v>600</v>
      </c>
      <c r="D773" s="1135">
        <v>1.79</v>
      </c>
      <c r="E773" s="1135" t="s">
        <v>15183</v>
      </c>
      <c r="F773" s="1135" t="s">
        <v>1991</v>
      </c>
      <c r="G773" s="1135" t="s">
        <v>1861</v>
      </c>
      <c r="H773" s="1135" t="s">
        <v>1171</v>
      </c>
      <c r="I773" s="1135" t="s">
        <v>126</v>
      </c>
      <c r="J773" s="1135">
        <v>0.3</v>
      </c>
      <c r="K773" s="1135" t="s">
        <v>1888</v>
      </c>
      <c r="L773" s="1135" t="s">
        <v>1889</v>
      </c>
      <c r="M773" s="1135">
        <v>73</v>
      </c>
      <c r="N773" s="1135" t="s">
        <v>1039</v>
      </c>
      <c r="O773" s="1135">
        <v>1.8250000000000002</v>
      </c>
      <c r="P773" s="1135">
        <v>1.46</v>
      </c>
      <c r="Q773" s="1135">
        <v>4</v>
      </c>
      <c r="R773" s="1135">
        <v>21.6</v>
      </c>
      <c r="T773" s="1135">
        <v>32</v>
      </c>
      <c r="U773" s="1135">
        <v>3.7</v>
      </c>
      <c r="V773" s="1135" t="s">
        <v>663</v>
      </c>
      <c r="W773" s="1135">
        <v>30</v>
      </c>
      <c r="X773" s="1135">
        <v>10</v>
      </c>
      <c r="Y773" s="1135">
        <v>1.2</v>
      </c>
      <c r="Z773" s="1135">
        <v>6</v>
      </c>
      <c r="AA773" s="1135" t="s">
        <v>3988</v>
      </c>
      <c r="AH773" s="1135" t="s">
        <v>814</v>
      </c>
      <c r="AM773" s="1136" t="s">
        <v>10677</v>
      </c>
      <c r="AN773" s="1136" t="s">
        <v>10678</v>
      </c>
      <c r="AO773" s="1136">
        <f t="shared" si="94"/>
        <v>600</v>
      </c>
      <c r="AP773" s="1136">
        <f t="shared" si="95"/>
        <v>1.79</v>
      </c>
      <c r="AQ773" s="1136" t="str">
        <f t="shared" si="96"/>
        <v>1-4-1S83°</v>
      </c>
      <c r="AR773" s="1136" t="str">
        <f t="shared" si="97"/>
        <v>30.8</v>
      </c>
      <c r="AS773" s="1136" t="str">
        <f t="shared" si="98"/>
        <v>245/245/OFF</v>
      </c>
      <c r="AT773" s="1136" t="str">
        <f t="shared" si="99"/>
        <v>1-4-1S83°</v>
      </c>
      <c r="AV773" s="1136" t="str">
        <f t="shared" si="100"/>
        <v>110.10.22</v>
      </c>
      <c r="AW773" s="1438">
        <f t="shared" si="101"/>
        <v>44491</v>
      </c>
    </row>
    <row r="774" spans="1:49">
      <c r="A774" s="1135" t="s">
        <v>3989</v>
      </c>
      <c r="B774" s="1135" t="s">
        <v>2638</v>
      </c>
      <c r="C774" s="1135">
        <v>500</v>
      </c>
      <c r="D774" s="1135">
        <v>1.66</v>
      </c>
      <c r="E774" s="1135" t="s">
        <v>15183</v>
      </c>
      <c r="F774" s="1135" t="s">
        <v>1078</v>
      </c>
      <c r="G774" s="1135" t="s">
        <v>1034</v>
      </c>
      <c r="H774" s="1135" t="s">
        <v>2639</v>
      </c>
      <c r="I774" s="1135" t="s">
        <v>639</v>
      </c>
      <c r="J774" s="1135">
        <v>1.2</v>
      </c>
      <c r="K774" s="1135" t="s">
        <v>3990</v>
      </c>
      <c r="L774" s="1135" t="s">
        <v>2641</v>
      </c>
      <c r="M774" s="1135">
        <v>77.599999999999994</v>
      </c>
      <c r="N774" s="1135" t="s">
        <v>1039</v>
      </c>
      <c r="O774" s="1135">
        <v>1.94</v>
      </c>
      <c r="P774" s="1135">
        <v>1.5519999999999998</v>
      </c>
      <c r="Q774" s="1135">
        <v>3</v>
      </c>
      <c r="R774" s="1135">
        <v>25.1</v>
      </c>
      <c r="T774" s="1135">
        <v>49.4</v>
      </c>
      <c r="U774" s="1135">
        <v>3.8</v>
      </c>
      <c r="V774" s="1135" t="s">
        <v>663</v>
      </c>
      <c r="W774" s="1135">
        <v>100</v>
      </c>
      <c r="X774" s="1135">
        <v>10</v>
      </c>
      <c r="Y774" s="1135">
        <v>1.3</v>
      </c>
      <c r="Z774" s="1135">
        <v>6</v>
      </c>
      <c r="AA774" s="1135" t="s">
        <v>3991</v>
      </c>
      <c r="AH774" s="1135" t="s">
        <v>969</v>
      </c>
      <c r="AM774" s="1136" t="s">
        <v>10679</v>
      </c>
      <c r="AN774" s="1136" t="s">
        <v>10680</v>
      </c>
      <c r="AO774" s="1136">
        <f t="shared" si="94"/>
        <v>500</v>
      </c>
      <c r="AP774" s="1136">
        <f t="shared" si="95"/>
        <v>1.66</v>
      </c>
      <c r="AQ774" s="1136" t="str">
        <f t="shared" si="96"/>
        <v>1-4-1S83°</v>
      </c>
      <c r="AR774" s="1136" t="str">
        <f t="shared" si="97"/>
        <v>30</v>
      </c>
      <c r="AS774" s="1136" t="str">
        <f t="shared" si="98"/>
        <v>260/270/OFF</v>
      </c>
      <c r="AT774" s="1136" t="str">
        <f t="shared" si="99"/>
        <v>1-4-1S83°</v>
      </c>
      <c r="AV774" s="1136" t="str">
        <f t="shared" si="100"/>
        <v>110.10.29</v>
      </c>
      <c r="AW774" s="1438">
        <f t="shared" si="101"/>
        <v>44498</v>
      </c>
    </row>
    <row r="775" spans="1:49">
      <c r="A775" s="1135" t="s">
        <v>3992</v>
      </c>
      <c r="B775" s="1135" t="s">
        <v>2068</v>
      </c>
      <c r="C775" s="1135">
        <v>500</v>
      </c>
      <c r="D775" s="1135">
        <v>1.62</v>
      </c>
      <c r="E775" s="1135" t="s">
        <v>15183</v>
      </c>
      <c r="F775" s="1135" t="s">
        <v>1608</v>
      </c>
      <c r="G775" s="1135" t="s">
        <v>1861</v>
      </c>
      <c r="H775" s="1135" t="s">
        <v>1384</v>
      </c>
      <c r="I775" s="1135" t="s">
        <v>126</v>
      </c>
      <c r="J775" s="1135">
        <v>0.7</v>
      </c>
      <c r="K775" s="1135" t="s">
        <v>2099</v>
      </c>
      <c r="L775" s="1135" t="s">
        <v>2070</v>
      </c>
      <c r="M775" s="1135">
        <v>77.599999999999994</v>
      </c>
      <c r="N775" s="1135" t="s">
        <v>1039</v>
      </c>
      <c r="O775" s="1135">
        <v>1.94</v>
      </c>
      <c r="P775" s="1135">
        <v>1.5519999999999998</v>
      </c>
      <c r="Q775" s="1135">
        <v>4</v>
      </c>
      <c r="R775" s="1135">
        <v>23</v>
      </c>
      <c r="T775" s="1135">
        <v>21</v>
      </c>
      <c r="U775" s="1135">
        <v>3.7</v>
      </c>
      <c r="V775" s="1135" t="s">
        <v>663</v>
      </c>
      <c r="W775" s="1135">
        <v>105</v>
      </c>
      <c r="X775" s="1135">
        <v>65</v>
      </c>
      <c r="Y775" s="1135">
        <v>1.6</v>
      </c>
      <c r="Z775" s="1135">
        <v>4.5</v>
      </c>
      <c r="AA775" s="1135" t="s">
        <v>3991</v>
      </c>
      <c r="AH775" s="1135" t="s">
        <v>1682</v>
      </c>
      <c r="AM775" s="1136" t="s">
        <v>10681</v>
      </c>
      <c r="AN775" s="1136" t="s">
        <v>10682</v>
      </c>
      <c r="AO775" s="1136">
        <f t="shared" si="94"/>
        <v>500</v>
      </c>
      <c r="AP775" s="1136">
        <f t="shared" si="95"/>
        <v>1.62</v>
      </c>
      <c r="AQ775" s="1136" t="str">
        <f t="shared" si="96"/>
        <v>1-4-1S83°</v>
      </c>
      <c r="AR775" s="1136" t="str">
        <f t="shared" si="97"/>
        <v>32</v>
      </c>
      <c r="AS775" s="1136" t="str">
        <f t="shared" si="98"/>
        <v>220/220/OFF</v>
      </c>
      <c r="AT775" s="1136" t="str">
        <f t="shared" si="99"/>
        <v>1-4-1S83°</v>
      </c>
      <c r="AV775" s="1136" t="str">
        <f t="shared" si="100"/>
        <v>110.10.29</v>
      </c>
      <c r="AW775" s="1438">
        <f t="shared" si="101"/>
        <v>44498</v>
      </c>
    </row>
    <row r="776" spans="1:49">
      <c r="A776" s="1135" t="s">
        <v>3993</v>
      </c>
      <c r="B776" s="1135" t="s">
        <v>776</v>
      </c>
      <c r="C776" s="1135">
        <v>500</v>
      </c>
      <c r="D776" s="1135">
        <v>1.7</v>
      </c>
      <c r="E776" s="1135" t="s">
        <v>15185</v>
      </c>
      <c r="F776" s="1135" t="s">
        <v>1078</v>
      </c>
      <c r="G776" s="1135" t="s">
        <v>1095</v>
      </c>
      <c r="H776" s="1135" t="s">
        <v>1564</v>
      </c>
      <c r="I776" s="1135" t="s">
        <v>1261</v>
      </c>
      <c r="J776" s="1135">
        <v>0.9</v>
      </c>
      <c r="K776" s="1135" t="s">
        <v>3954</v>
      </c>
      <c r="L776" s="1135" t="s">
        <v>2027</v>
      </c>
      <c r="M776" s="1135">
        <v>74.5</v>
      </c>
      <c r="N776" s="1135" t="s">
        <v>1039</v>
      </c>
      <c r="O776" s="1135">
        <v>1.8625</v>
      </c>
      <c r="P776" s="1135">
        <v>1.49</v>
      </c>
      <c r="Q776" s="1135">
        <v>4</v>
      </c>
      <c r="R776" s="1135">
        <v>22.3</v>
      </c>
      <c r="T776" s="1135">
        <v>22</v>
      </c>
      <c r="U776" s="1135">
        <v>3.3</v>
      </c>
      <c r="V776" s="1135" t="s">
        <v>663</v>
      </c>
      <c r="W776" s="1135">
        <v>110</v>
      </c>
      <c r="X776" s="1135">
        <v>85</v>
      </c>
      <c r="Y776" s="1135">
        <v>2</v>
      </c>
      <c r="Z776" s="1135">
        <v>4.5</v>
      </c>
      <c r="AA776" s="1135" t="s">
        <v>3994</v>
      </c>
      <c r="AH776" s="1135" t="s">
        <v>842</v>
      </c>
      <c r="AI776" s="1135">
        <v>94.45</v>
      </c>
      <c r="AJ776" s="1135">
        <v>-0.33</v>
      </c>
      <c r="AK776" s="1135">
        <v>1.61</v>
      </c>
      <c r="AM776" s="1136" t="s">
        <v>10683</v>
      </c>
      <c r="AN776" s="1136" t="s">
        <v>10684</v>
      </c>
      <c r="AO776" s="1136">
        <f t="shared" si="94"/>
        <v>500</v>
      </c>
      <c r="AP776" s="1136">
        <f t="shared" si="95"/>
        <v>1.7</v>
      </c>
      <c r="AQ776" s="1136" t="str">
        <f t="shared" si="96"/>
        <v>2-5-1S83°</v>
      </c>
      <c r="AR776" s="1136" t="str">
        <f t="shared" si="97"/>
        <v>30</v>
      </c>
      <c r="AS776" s="1136" t="str">
        <f t="shared" si="98"/>
        <v>160/OFF</v>
      </c>
      <c r="AT776" s="1136" t="str">
        <f t="shared" si="99"/>
        <v>2-5-1S83°</v>
      </c>
      <c r="AV776" s="1136" t="str">
        <f t="shared" si="100"/>
        <v>113.1.4</v>
      </c>
      <c r="AW776" s="1438">
        <f t="shared" si="101"/>
        <v>45295</v>
      </c>
    </row>
    <row r="777" spans="1:49">
      <c r="A777" s="1135" t="s">
        <v>3995</v>
      </c>
      <c r="B777" s="1135" t="s">
        <v>1899</v>
      </c>
      <c r="C777" s="1135">
        <v>600</v>
      </c>
      <c r="D777" s="1135">
        <v>1.7</v>
      </c>
      <c r="E777" s="1135" t="s">
        <v>15183</v>
      </c>
      <c r="F777" s="1135" t="s">
        <v>1563</v>
      </c>
      <c r="G777" s="1135" t="s">
        <v>1034</v>
      </c>
      <c r="H777" s="1135" t="s">
        <v>2103</v>
      </c>
      <c r="I777" s="1135" t="s">
        <v>126</v>
      </c>
      <c r="J777" s="1135">
        <v>0.7</v>
      </c>
      <c r="K777" s="1135" t="s">
        <v>3602</v>
      </c>
      <c r="L777" s="1135" t="s">
        <v>1902</v>
      </c>
      <c r="M777" s="1135">
        <v>76.8</v>
      </c>
      <c r="N777" s="1135" t="s">
        <v>1039</v>
      </c>
      <c r="O777" s="1135">
        <v>1.92</v>
      </c>
      <c r="P777" s="1135">
        <v>1.536</v>
      </c>
      <c r="Q777" s="1135">
        <v>4</v>
      </c>
      <c r="R777" s="1135">
        <v>20.3</v>
      </c>
      <c r="T777" s="1135">
        <v>18</v>
      </c>
      <c r="U777" s="1135">
        <v>3.5</v>
      </c>
      <c r="V777" s="1135" t="s">
        <v>663</v>
      </c>
      <c r="W777" s="1135">
        <v>120</v>
      </c>
      <c r="X777" s="1135">
        <v>80</v>
      </c>
      <c r="Y777" s="1135">
        <v>1.5</v>
      </c>
      <c r="Z777" s="1135">
        <v>4</v>
      </c>
      <c r="AA777" s="1135" t="s">
        <v>3996</v>
      </c>
      <c r="AH777" s="1135" t="s">
        <v>789</v>
      </c>
      <c r="AI777" s="1135">
        <v>92.89</v>
      </c>
      <c r="AJ777" s="1135">
        <v>-0.3</v>
      </c>
      <c r="AK777" s="1135">
        <v>0.7</v>
      </c>
      <c r="AM777" s="1136" t="s">
        <v>10685</v>
      </c>
      <c r="AN777" s="1136" t="s">
        <v>10686</v>
      </c>
      <c r="AO777" s="1136">
        <f t="shared" si="94"/>
        <v>600</v>
      </c>
      <c r="AP777" s="1136">
        <f t="shared" si="95"/>
        <v>1.7</v>
      </c>
      <c r="AQ777" s="1136" t="str">
        <f t="shared" si="96"/>
        <v>1-4-1S83°</v>
      </c>
      <c r="AR777" s="1136" t="str">
        <f t="shared" si="97"/>
        <v>30.5</v>
      </c>
      <c r="AS777" s="1136" t="str">
        <f t="shared" si="98"/>
        <v>265/265/OFF</v>
      </c>
      <c r="AT777" s="1136" t="str">
        <f t="shared" si="99"/>
        <v>1-4-1S83°</v>
      </c>
      <c r="AV777" s="1136" t="str">
        <f t="shared" si="100"/>
        <v>113.1.5</v>
      </c>
      <c r="AW777" s="1438">
        <f t="shared" si="101"/>
        <v>45296</v>
      </c>
    </row>
    <row r="778" spans="1:49">
      <c r="A778" s="1135" t="s">
        <v>3997</v>
      </c>
      <c r="B778" s="1135" t="s">
        <v>478</v>
      </c>
      <c r="C778" s="1135">
        <v>600</v>
      </c>
      <c r="D778" s="1135">
        <v>1.7</v>
      </c>
      <c r="E778" s="1135" t="s">
        <v>15183</v>
      </c>
      <c r="F778" s="1135" t="s">
        <v>1078</v>
      </c>
      <c r="G778" s="1135" t="s">
        <v>1861</v>
      </c>
      <c r="H778" s="1135" t="s">
        <v>1320</v>
      </c>
      <c r="I778" s="1135" t="s">
        <v>126</v>
      </c>
      <c r="J778" s="1135">
        <v>0.7</v>
      </c>
      <c r="K778" s="1135" t="s">
        <v>1945</v>
      </c>
      <c r="L778" s="1135" t="s">
        <v>1905</v>
      </c>
      <c r="M778" s="1135">
        <v>74.599999999999994</v>
      </c>
      <c r="N778" s="1135" t="s">
        <v>1039</v>
      </c>
      <c r="O778" s="1135">
        <v>1.865</v>
      </c>
      <c r="P778" s="1135">
        <v>1.492</v>
      </c>
      <c r="Q778" s="1135">
        <v>3.5</v>
      </c>
      <c r="R778" s="1135">
        <v>27</v>
      </c>
      <c r="T778" s="1135">
        <v>12.5</v>
      </c>
      <c r="U778" s="1135">
        <v>5.0999999999999996</v>
      </c>
      <c r="V778" s="1135" t="s">
        <v>663</v>
      </c>
      <c r="W778" s="1135">
        <v>95</v>
      </c>
      <c r="X778" s="1135">
        <v>60</v>
      </c>
      <c r="Y778" s="1135">
        <v>1.8</v>
      </c>
      <c r="Z778" s="1135">
        <v>4.5</v>
      </c>
      <c r="AA778" s="1135" t="s">
        <v>3998</v>
      </c>
      <c r="AB778" s="1135" t="s">
        <v>3999</v>
      </c>
      <c r="AH778" s="1135" t="s">
        <v>1084</v>
      </c>
      <c r="AI778" s="1135">
        <v>93.08</v>
      </c>
      <c r="AJ778" s="1135">
        <v>-0.8</v>
      </c>
      <c r="AK778" s="1135">
        <v>2.99</v>
      </c>
      <c r="AM778" s="1136" t="s">
        <v>10687</v>
      </c>
      <c r="AN778" s="1136" t="s">
        <v>10688</v>
      </c>
      <c r="AO778" s="1136">
        <f t="shared" si="94"/>
        <v>600</v>
      </c>
      <c r="AP778" s="1136">
        <f t="shared" si="95"/>
        <v>1.7</v>
      </c>
      <c r="AQ778" s="1136" t="str">
        <f t="shared" si="96"/>
        <v>1-4-1S83°</v>
      </c>
      <c r="AR778" s="1136" t="str">
        <f t="shared" si="97"/>
        <v>30</v>
      </c>
      <c r="AS778" s="1136" t="str">
        <f t="shared" si="98"/>
        <v>230/230/OFF</v>
      </c>
      <c r="AT778" s="1136" t="str">
        <f t="shared" si="99"/>
        <v>1-4-1S83°</v>
      </c>
      <c r="AV778" s="1136" t="str">
        <f t="shared" si="100"/>
        <v>113.1.12</v>
      </c>
      <c r="AW778" s="1438">
        <f t="shared" si="101"/>
        <v>45303</v>
      </c>
    </row>
    <row r="779" spans="1:49">
      <c r="A779" s="1135" t="s">
        <v>4000</v>
      </c>
      <c r="B779" s="1135" t="s">
        <v>874</v>
      </c>
      <c r="C779" s="1135">
        <v>650</v>
      </c>
      <c r="D779" s="1135">
        <v>1.76</v>
      </c>
      <c r="E779" s="1135" t="s">
        <v>15189</v>
      </c>
      <c r="F779" s="1135" t="s">
        <v>1048</v>
      </c>
      <c r="G779" s="1135" t="s">
        <v>1034</v>
      </c>
      <c r="H779" s="1135" t="s">
        <v>1368</v>
      </c>
      <c r="I779" s="1135" t="s">
        <v>126</v>
      </c>
      <c r="J779" s="1135">
        <v>1.3</v>
      </c>
      <c r="K779" s="1135" t="s">
        <v>3868</v>
      </c>
      <c r="L779" s="1135" t="s">
        <v>1874</v>
      </c>
      <c r="M779" s="1135">
        <v>75.400000000000006</v>
      </c>
      <c r="N779" s="1135" t="s">
        <v>1039</v>
      </c>
      <c r="O779" s="1135">
        <v>1.8850000000000002</v>
      </c>
      <c r="P779" s="1135">
        <v>1.5080000000000002</v>
      </c>
      <c r="Q779" s="1135">
        <v>3</v>
      </c>
      <c r="R779" s="1135">
        <v>24</v>
      </c>
      <c r="T779" s="1135">
        <v>18</v>
      </c>
      <c r="U779" s="1135">
        <v>6</v>
      </c>
      <c r="V779" s="1135" t="s">
        <v>663</v>
      </c>
      <c r="W779" s="1135">
        <v>120</v>
      </c>
      <c r="X779" s="1135">
        <v>80</v>
      </c>
      <c r="Y779" s="1135">
        <v>2</v>
      </c>
      <c r="Z779" s="1135">
        <v>6</v>
      </c>
      <c r="AA779" s="1135" t="s">
        <v>4001</v>
      </c>
      <c r="AH779" s="1135" t="s">
        <v>747</v>
      </c>
      <c r="AI779" s="1135">
        <v>91.82</v>
      </c>
      <c r="AJ779" s="1135">
        <v>-1.21</v>
      </c>
      <c r="AK779" s="1135">
        <v>3.32</v>
      </c>
      <c r="AM779" s="1136" t="s">
        <v>10689</v>
      </c>
      <c r="AN779" s="1136" t="s">
        <v>10690</v>
      </c>
      <c r="AO779" s="1136">
        <f t="shared" ref="AO779:AO842" si="102">C779</f>
        <v>650</v>
      </c>
      <c r="AP779" s="1136">
        <f t="shared" ref="AP779:AP842" si="103">D779</f>
        <v>1.76</v>
      </c>
      <c r="AQ779" s="1136" t="str">
        <f t="shared" ref="AQ779:AQ842" si="104">E779</f>
        <v>1-5-1S83°</v>
      </c>
      <c r="AR779" s="1136" t="str">
        <f t="shared" ref="AR779:AR842" si="105">F779</f>
        <v>31</v>
      </c>
      <c r="AS779" s="1136" t="str">
        <f t="shared" ref="AS779:AS842" si="106">H779</f>
        <v>210/210/OFF</v>
      </c>
      <c r="AT779" s="1136" t="str">
        <f t="shared" ref="AT779:AT842" si="107">E779</f>
        <v>1-5-1S83°</v>
      </c>
      <c r="AV779" s="1136" t="str">
        <f t="shared" si="100"/>
        <v>113.1.15</v>
      </c>
      <c r="AW779" s="1438">
        <f t="shared" si="101"/>
        <v>45306</v>
      </c>
    </row>
    <row r="780" spans="1:49">
      <c r="A780" s="1135" t="s">
        <v>4002</v>
      </c>
      <c r="B780" s="1135" t="s">
        <v>1877</v>
      </c>
      <c r="C780" s="1135">
        <v>500</v>
      </c>
      <c r="D780" s="1135">
        <v>1.68</v>
      </c>
      <c r="E780" s="1135" t="s">
        <v>15183</v>
      </c>
      <c r="F780" s="1135" t="s">
        <v>2095</v>
      </c>
      <c r="G780" s="1135" t="s">
        <v>1878</v>
      </c>
      <c r="H780" s="1135" t="s">
        <v>1384</v>
      </c>
      <c r="I780" s="1135" t="s">
        <v>126</v>
      </c>
      <c r="J780" s="1135">
        <v>0.3</v>
      </c>
      <c r="K780" s="1135" t="s">
        <v>4003</v>
      </c>
      <c r="L780" s="1135" t="s">
        <v>1881</v>
      </c>
      <c r="M780" s="1135">
        <v>75</v>
      </c>
      <c r="N780" s="1135" t="s">
        <v>1039</v>
      </c>
      <c r="O780" s="1135">
        <v>1.875</v>
      </c>
      <c r="P780" s="1135">
        <v>1.5</v>
      </c>
      <c r="Q780" s="1135">
        <v>4</v>
      </c>
      <c r="R780" s="1135">
        <v>21</v>
      </c>
      <c r="T780" s="1135">
        <v>13</v>
      </c>
      <c r="U780" s="1135">
        <v>4</v>
      </c>
      <c r="V780" s="1135" t="s">
        <v>663</v>
      </c>
      <c r="W780" s="1135">
        <v>30</v>
      </c>
      <c r="X780" s="1135">
        <v>10</v>
      </c>
      <c r="Y780" s="1135">
        <v>2.5</v>
      </c>
      <c r="Z780" s="1135">
        <v>2</v>
      </c>
      <c r="AA780" s="1135" t="s">
        <v>4001</v>
      </c>
      <c r="AH780" s="1135" t="s">
        <v>1088</v>
      </c>
      <c r="AI780" s="1135">
        <v>94.73</v>
      </c>
      <c r="AJ780" s="1135">
        <v>-0.04</v>
      </c>
      <c r="AK780" s="1135">
        <v>0.9</v>
      </c>
      <c r="AM780" s="1136" t="s">
        <v>10691</v>
      </c>
      <c r="AN780" s="1136" t="s">
        <v>10692</v>
      </c>
      <c r="AO780" s="1136">
        <f t="shared" si="102"/>
        <v>500</v>
      </c>
      <c r="AP780" s="1136">
        <f t="shared" si="103"/>
        <v>1.68</v>
      </c>
      <c r="AQ780" s="1136" t="str">
        <f t="shared" si="104"/>
        <v>1-4-1S83°</v>
      </c>
      <c r="AR780" s="1136" t="str">
        <f t="shared" si="105"/>
        <v>29.9</v>
      </c>
      <c r="AS780" s="1136" t="str">
        <f t="shared" si="106"/>
        <v>220/220/OFF</v>
      </c>
      <c r="AT780" s="1136" t="str">
        <f t="shared" si="107"/>
        <v>1-4-1S83°</v>
      </c>
      <c r="AV780" s="1136" t="str">
        <f t="shared" si="100"/>
        <v>113.1.15</v>
      </c>
      <c r="AW780" s="1438">
        <f t="shared" si="101"/>
        <v>45306</v>
      </c>
    </row>
    <row r="781" spans="1:49">
      <c r="A781" s="1135" t="s">
        <v>4004</v>
      </c>
      <c r="B781" s="1135" t="s">
        <v>478</v>
      </c>
      <c r="C781" s="1135">
        <v>600</v>
      </c>
      <c r="D781" s="1135">
        <v>1.68</v>
      </c>
      <c r="E781" s="1135" t="s">
        <v>15183</v>
      </c>
      <c r="F781" s="1135" t="s">
        <v>1078</v>
      </c>
      <c r="G781" s="1135" t="s">
        <v>1861</v>
      </c>
      <c r="H781" s="1135" t="s">
        <v>1320</v>
      </c>
      <c r="I781" s="1135" t="s">
        <v>126</v>
      </c>
      <c r="J781" s="1135">
        <v>0.7</v>
      </c>
      <c r="K781" s="1135" t="s">
        <v>1904</v>
      </c>
      <c r="L781" s="1135" t="s">
        <v>1905</v>
      </c>
      <c r="M781" s="1135">
        <v>74.599999999999994</v>
      </c>
      <c r="N781" s="1135" t="s">
        <v>1039</v>
      </c>
      <c r="O781" s="1135">
        <v>1.865</v>
      </c>
      <c r="P781" s="1135">
        <v>1.492</v>
      </c>
      <c r="Q781" s="1135">
        <v>3.5</v>
      </c>
      <c r="R781" s="1135">
        <v>27</v>
      </c>
      <c r="T781" s="1135">
        <v>12.5</v>
      </c>
      <c r="U781" s="1135">
        <v>5.0999999999999996</v>
      </c>
      <c r="V781" s="1135" t="s">
        <v>663</v>
      </c>
      <c r="W781" s="1135">
        <v>95</v>
      </c>
      <c r="X781" s="1135">
        <v>60</v>
      </c>
      <c r="Y781" s="1135">
        <v>1.8</v>
      </c>
      <c r="Z781" s="1135">
        <v>4.5</v>
      </c>
      <c r="AA781" s="1135" t="s">
        <v>4005</v>
      </c>
      <c r="AB781" s="1135" t="s">
        <v>1955</v>
      </c>
      <c r="AH781" s="1135" t="s">
        <v>1280</v>
      </c>
      <c r="AI781" s="1135">
        <v>93.44</v>
      </c>
      <c r="AJ781" s="1135">
        <v>-1.0900000000000001</v>
      </c>
      <c r="AK781" s="1135">
        <v>3.46</v>
      </c>
      <c r="AM781" s="1136" t="s">
        <v>10693</v>
      </c>
      <c r="AN781" s="1136" t="s">
        <v>10694</v>
      </c>
      <c r="AO781" s="1136">
        <f t="shared" si="102"/>
        <v>600</v>
      </c>
      <c r="AP781" s="1136">
        <f t="shared" si="103"/>
        <v>1.68</v>
      </c>
      <c r="AQ781" s="1136" t="str">
        <f t="shared" si="104"/>
        <v>1-4-1S83°</v>
      </c>
      <c r="AR781" s="1136" t="str">
        <f t="shared" si="105"/>
        <v>30</v>
      </c>
      <c r="AS781" s="1136" t="str">
        <f t="shared" si="106"/>
        <v>230/230/OFF</v>
      </c>
      <c r="AT781" s="1136" t="str">
        <f t="shared" si="107"/>
        <v>1-4-1S83°</v>
      </c>
      <c r="AV781" s="1136" t="str">
        <f t="shared" si="100"/>
        <v>113.1.19</v>
      </c>
      <c r="AW781" s="1438">
        <f t="shared" si="101"/>
        <v>45310</v>
      </c>
    </row>
    <row r="782" spans="1:49">
      <c r="A782" s="1135" t="s">
        <v>4006</v>
      </c>
      <c r="B782" s="1135" t="s">
        <v>1877</v>
      </c>
      <c r="C782" s="1135">
        <v>600</v>
      </c>
      <c r="D782" s="1135">
        <v>1.6850000000000001</v>
      </c>
      <c r="E782" s="1135" t="s">
        <v>15183</v>
      </c>
      <c r="F782" s="1135" t="s">
        <v>1267</v>
      </c>
      <c r="G782" s="1135" t="s">
        <v>1861</v>
      </c>
      <c r="H782" s="1135" t="s">
        <v>1123</v>
      </c>
      <c r="I782" s="1135" t="s">
        <v>126</v>
      </c>
      <c r="J782" s="1135">
        <v>0.8</v>
      </c>
      <c r="K782" s="1135" t="s">
        <v>4003</v>
      </c>
      <c r="L782" s="1135" t="s">
        <v>3825</v>
      </c>
      <c r="M782" s="1135">
        <v>76</v>
      </c>
      <c r="N782" s="1135" t="s">
        <v>1039</v>
      </c>
      <c r="O782" s="1135">
        <v>1.9000000000000001</v>
      </c>
      <c r="P782" s="1135">
        <v>1.52</v>
      </c>
      <c r="Q782" s="1135">
        <v>4</v>
      </c>
      <c r="R782" s="1135">
        <v>23</v>
      </c>
      <c r="T782" s="1135">
        <v>11.5</v>
      </c>
      <c r="U782" s="1135">
        <v>3.9</v>
      </c>
      <c r="V782" s="1135" t="s">
        <v>663</v>
      </c>
      <c r="W782" s="1135">
        <v>120</v>
      </c>
      <c r="X782" s="1135">
        <v>85</v>
      </c>
      <c r="Y782" s="1135">
        <v>2</v>
      </c>
      <c r="Z782" s="1135">
        <v>2.5</v>
      </c>
      <c r="AA782" s="1135" t="s">
        <v>4007</v>
      </c>
      <c r="AH782" s="1135" t="s">
        <v>969</v>
      </c>
      <c r="AI782" s="1135">
        <v>94.53</v>
      </c>
      <c r="AJ782" s="1135">
        <v>-0.27</v>
      </c>
      <c r="AK782" s="1135">
        <v>1.27</v>
      </c>
      <c r="AM782" s="1136" t="s">
        <v>10695</v>
      </c>
      <c r="AN782" s="1136" t="s">
        <v>10696</v>
      </c>
      <c r="AO782" s="1136">
        <f t="shared" si="102"/>
        <v>600</v>
      </c>
      <c r="AP782" s="1136">
        <f t="shared" si="103"/>
        <v>1.6850000000000001</v>
      </c>
      <c r="AQ782" s="1136" t="str">
        <f t="shared" si="104"/>
        <v>1-4-1S83°</v>
      </c>
      <c r="AR782" s="1136" t="str">
        <f t="shared" si="105"/>
        <v>28.5</v>
      </c>
      <c r="AS782" s="1136" t="str">
        <f t="shared" si="106"/>
        <v>250/250/OFF</v>
      </c>
      <c r="AT782" s="1136" t="str">
        <f t="shared" si="107"/>
        <v>1-4-1S83°</v>
      </c>
      <c r="AV782" s="1136" t="str">
        <f t="shared" si="100"/>
        <v>113.1.22</v>
      </c>
      <c r="AW782" s="1438">
        <f t="shared" si="101"/>
        <v>45313</v>
      </c>
    </row>
    <row r="783" spans="1:49">
      <c r="A783" s="1135" t="s">
        <v>4008</v>
      </c>
      <c r="B783" s="1135" t="s">
        <v>799</v>
      </c>
      <c r="C783" s="1135">
        <v>700</v>
      </c>
      <c r="D783" s="1135">
        <v>1.7450000000000001</v>
      </c>
      <c r="E783" s="1135" t="s">
        <v>15183</v>
      </c>
      <c r="F783" s="1135" t="s">
        <v>1078</v>
      </c>
      <c r="G783" s="1135">
        <v>5</v>
      </c>
      <c r="H783" s="1135" t="s">
        <v>1049</v>
      </c>
      <c r="I783" s="1135" t="s">
        <v>126</v>
      </c>
      <c r="J783" s="1135">
        <v>1.3</v>
      </c>
      <c r="K783" s="1135" t="s">
        <v>4009</v>
      </c>
      <c r="L783" s="1135" t="s">
        <v>2037</v>
      </c>
      <c r="M783" s="1135">
        <v>75</v>
      </c>
      <c r="N783" s="1135" t="s">
        <v>1039</v>
      </c>
      <c r="O783" s="1135">
        <v>1.875</v>
      </c>
      <c r="P783" s="1135">
        <v>1.5</v>
      </c>
      <c r="Q783" s="1135">
        <v>4</v>
      </c>
      <c r="R783" s="1135">
        <v>23</v>
      </c>
      <c r="T783" s="1135">
        <v>26.5</v>
      </c>
      <c r="U783" s="1135">
        <v>3.8</v>
      </c>
      <c r="V783" s="1135" t="s">
        <v>663</v>
      </c>
      <c r="W783" s="1135">
        <v>100</v>
      </c>
      <c r="X783" s="1135">
        <v>45</v>
      </c>
      <c r="Y783" s="1135">
        <v>1.6</v>
      </c>
      <c r="Z783" s="1135">
        <v>5</v>
      </c>
      <c r="AA783" s="1135" t="s">
        <v>4010</v>
      </c>
      <c r="AH783" s="1135" t="s">
        <v>977</v>
      </c>
      <c r="AI783" s="1135">
        <v>92.17</v>
      </c>
      <c r="AJ783" s="1135">
        <v>-0.01</v>
      </c>
      <c r="AK783" s="1135">
        <v>0.63</v>
      </c>
      <c r="AM783" s="1136" t="s">
        <v>10697</v>
      </c>
      <c r="AN783" s="1136" t="s">
        <v>10698</v>
      </c>
      <c r="AO783" s="1136">
        <f t="shared" si="102"/>
        <v>700</v>
      </c>
      <c r="AP783" s="1136">
        <f t="shared" si="103"/>
        <v>1.7450000000000001</v>
      </c>
      <c r="AQ783" s="1136" t="str">
        <f t="shared" si="104"/>
        <v>1-4-1S83°</v>
      </c>
      <c r="AR783" s="1136" t="str">
        <f t="shared" si="105"/>
        <v>30</v>
      </c>
      <c r="AS783" s="1136" t="str">
        <f t="shared" si="106"/>
        <v>260/260/OFF</v>
      </c>
      <c r="AT783" s="1136" t="str">
        <f t="shared" si="107"/>
        <v>1-4-1S83°</v>
      </c>
      <c r="AV783" s="1136" t="str">
        <f t="shared" si="100"/>
        <v>113.1.26</v>
      </c>
      <c r="AW783" s="1438">
        <f t="shared" si="101"/>
        <v>45317</v>
      </c>
    </row>
    <row r="784" spans="1:49">
      <c r="A784" s="1135" t="s">
        <v>4011</v>
      </c>
      <c r="B784" s="1135" t="s">
        <v>425</v>
      </c>
      <c r="C784" s="1135">
        <v>700</v>
      </c>
      <c r="D784" s="1135">
        <v>1.8</v>
      </c>
      <c r="E784" s="1135" t="s">
        <v>15183</v>
      </c>
      <c r="F784" s="1135" t="s">
        <v>1048</v>
      </c>
      <c r="G784" s="1135" t="s">
        <v>1861</v>
      </c>
      <c r="H784" s="1135" t="s">
        <v>1900</v>
      </c>
      <c r="I784" s="1135" t="s">
        <v>126</v>
      </c>
      <c r="J784" s="1135">
        <v>1.9</v>
      </c>
      <c r="K784" s="1135" t="s">
        <v>1958</v>
      </c>
      <c r="L784" s="1135" t="s">
        <v>1889</v>
      </c>
      <c r="M784" s="1135">
        <v>73</v>
      </c>
      <c r="N784" s="1135" t="s">
        <v>1039</v>
      </c>
      <c r="O784" s="1135">
        <v>1.8250000000000002</v>
      </c>
      <c r="P784" s="1135">
        <v>1.46</v>
      </c>
      <c r="Q784" s="1135">
        <v>4</v>
      </c>
      <c r="R784" s="1135">
        <v>21.6</v>
      </c>
      <c r="T784" s="1135">
        <v>32</v>
      </c>
      <c r="U784" s="1135">
        <v>3.5</v>
      </c>
      <c r="V784" s="1135" t="s">
        <v>663</v>
      </c>
      <c r="W784" s="1135">
        <v>110</v>
      </c>
      <c r="X784" s="1135">
        <v>60</v>
      </c>
      <c r="Y784" s="1135">
        <v>1.5</v>
      </c>
      <c r="Z784" s="1135">
        <v>5.5</v>
      </c>
      <c r="AA784" s="1135" t="s">
        <v>4012</v>
      </c>
      <c r="AB784" s="1135" t="s">
        <v>1075</v>
      </c>
      <c r="AH784" s="1135" t="s">
        <v>488</v>
      </c>
      <c r="AI784" s="1135">
        <v>92.13</v>
      </c>
      <c r="AJ784" s="1135">
        <v>-7.0000000000000007E-2</v>
      </c>
      <c r="AK784" s="1135">
        <v>4.01</v>
      </c>
      <c r="AM784" s="1136" t="s">
        <v>10699</v>
      </c>
      <c r="AN784" s="1136" t="s">
        <v>10700</v>
      </c>
      <c r="AO784" s="1136">
        <f t="shared" si="102"/>
        <v>700</v>
      </c>
      <c r="AP784" s="1136">
        <f t="shared" si="103"/>
        <v>1.8</v>
      </c>
      <c r="AQ784" s="1136" t="str">
        <f t="shared" si="104"/>
        <v>1-4-1S83°</v>
      </c>
      <c r="AR784" s="1136" t="str">
        <f t="shared" si="105"/>
        <v>31</v>
      </c>
      <c r="AS784" s="1136" t="str">
        <f t="shared" si="106"/>
        <v>280/280/OFF</v>
      </c>
      <c r="AT784" s="1136" t="str">
        <f t="shared" si="107"/>
        <v>1-4-1S83°</v>
      </c>
      <c r="AV784" s="1136" t="str">
        <f t="shared" si="100"/>
        <v>113.1.31</v>
      </c>
      <c r="AW784" s="1438">
        <f t="shared" si="101"/>
        <v>45322</v>
      </c>
    </row>
    <row r="785" spans="1:49">
      <c r="A785" s="1135" t="s">
        <v>4013</v>
      </c>
      <c r="B785" s="1135" t="s">
        <v>776</v>
      </c>
      <c r="C785" s="1135">
        <v>500</v>
      </c>
      <c r="D785" s="1135">
        <v>1.7</v>
      </c>
      <c r="E785" s="1135" t="s">
        <v>15185</v>
      </c>
      <c r="F785" s="1135" t="s">
        <v>1078</v>
      </c>
      <c r="G785" s="1135" t="s">
        <v>1095</v>
      </c>
      <c r="H785" s="1135" t="s">
        <v>1564</v>
      </c>
      <c r="I785" s="1135" t="s">
        <v>1261</v>
      </c>
      <c r="J785" s="1135">
        <v>0.9</v>
      </c>
      <c r="K785" s="1135" t="s">
        <v>2026</v>
      </c>
      <c r="L785" s="1135" t="s">
        <v>2027</v>
      </c>
      <c r="M785" s="1135">
        <v>74.5</v>
      </c>
      <c r="N785" s="1135" t="s">
        <v>1039</v>
      </c>
      <c r="O785" s="1135">
        <v>1.8625</v>
      </c>
      <c r="P785" s="1135">
        <v>1.49</v>
      </c>
      <c r="Q785" s="1135">
        <v>4</v>
      </c>
      <c r="R785" s="1135">
        <v>22.3</v>
      </c>
      <c r="T785" s="1135">
        <v>22</v>
      </c>
      <c r="U785" s="1135">
        <v>3.3</v>
      </c>
      <c r="V785" s="1135" t="s">
        <v>663</v>
      </c>
      <c r="W785" s="1135">
        <v>110</v>
      </c>
      <c r="X785" s="1135">
        <v>85</v>
      </c>
      <c r="Y785" s="1135">
        <v>2</v>
      </c>
      <c r="Z785" s="1135">
        <v>4.5</v>
      </c>
      <c r="AA785" s="1135" t="s">
        <v>4014</v>
      </c>
      <c r="AH785" s="1135" t="s">
        <v>811</v>
      </c>
      <c r="AI785" s="1135">
        <v>94.28</v>
      </c>
      <c r="AJ785" s="1135">
        <v>-0.16</v>
      </c>
      <c r="AK785" s="1135">
        <v>0.99</v>
      </c>
      <c r="AM785" s="1136" t="s">
        <v>10701</v>
      </c>
      <c r="AN785" s="1136" t="s">
        <v>10702</v>
      </c>
      <c r="AO785" s="1136">
        <f t="shared" si="102"/>
        <v>500</v>
      </c>
      <c r="AP785" s="1136">
        <f t="shared" si="103"/>
        <v>1.7</v>
      </c>
      <c r="AQ785" s="1136" t="str">
        <f t="shared" si="104"/>
        <v>2-5-1S83°</v>
      </c>
      <c r="AR785" s="1136" t="str">
        <f t="shared" si="105"/>
        <v>30</v>
      </c>
      <c r="AS785" s="1136" t="str">
        <f t="shared" si="106"/>
        <v>160/OFF</v>
      </c>
      <c r="AT785" s="1136" t="str">
        <f t="shared" si="107"/>
        <v>2-5-1S83°</v>
      </c>
      <c r="AV785" s="1136" t="str">
        <f t="shared" si="100"/>
        <v>113.2.6</v>
      </c>
      <c r="AW785" s="1438">
        <f t="shared" si="101"/>
        <v>45328</v>
      </c>
    </row>
    <row r="786" spans="1:49">
      <c r="A786" s="1135" t="s">
        <v>4015</v>
      </c>
      <c r="B786" s="1135" t="s">
        <v>425</v>
      </c>
      <c r="C786" s="1135">
        <v>650</v>
      </c>
      <c r="D786" s="1135">
        <v>1.7649999999999999</v>
      </c>
      <c r="E786" s="1135" t="s">
        <v>15185</v>
      </c>
      <c r="F786" s="1135" t="s">
        <v>1069</v>
      </c>
      <c r="G786" s="1135" t="s">
        <v>1861</v>
      </c>
      <c r="H786" s="1135" t="s">
        <v>2030</v>
      </c>
      <c r="I786" s="1135" t="s">
        <v>1206</v>
      </c>
      <c r="J786" s="1135">
        <v>1.7</v>
      </c>
      <c r="K786" s="1135" t="s">
        <v>2031</v>
      </c>
      <c r="L786" s="1135" t="s">
        <v>2032</v>
      </c>
      <c r="M786" s="1135">
        <v>74.599999999999994</v>
      </c>
      <c r="N786" s="1135" t="s">
        <v>1039</v>
      </c>
      <c r="O786" s="1135">
        <v>1.865</v>
      </c>
      <c r="P786" s="1135">
        <v>1.492</v>
      </c>
      <c r="Q786" s="1135">
        <v>4</v>
      </c>
      <c r="R786" s="1135">
        <v>22</v>
      </c>
      <c r="T786" s="1135">
        <v>32</v>
      </c>
      <c r="U786" s="1135">
        <v>3.4</v>
      </c>
      <c r="V786" s="1135" t="s">
        <v>663</v>
      </c>
      <c r="W786" s="1135">
        <v>110</v>
      </c>
      <c r="X786" s="1135">
        <v>60</v>
      </c>
      <c r="Y786" s="1135">
        <v>2</v>
      </c>
      <c r="Z786" s="1135">
        <v>6</v>
      </c>
      <c r="AA786" s="1135" t="s">
        <v>4016</v>
      </c>
      <c r="AH786" s="1135" t="s">
        <v>842</v>
      </c>
      <c r="AI786" s="1135">
        <v>93.27</v>
      </c>
      <c r="AJ786" s="1135">
        <v>-0.13</v>
      </c>
      <c r="AK786" s="1135">
        <v>0.75</v>
      </c>
      <c r="AM786" s="1136" t="s">
        <v>10703</v>
      </c>
      <c r="AN786" s="1136" t="s">
        <v>10704</v>
      </c>
      <c r="AO786" s="1136">
        <f t="shared" si="102"/>
        <v>650</v>
      </c>
      <c r="AP786" s="1136">
        <f t="shared" si="103"/>
        <v>1.7649999999999999</v>
      </c>
      <c r="AQ786" s="1136" t="str">
        <f t="shared" si="104"/>
        <v>2-5-1S83°</v>
      </c>
      <c r="AR786" s="1136" t="str">
        <f t="shared" si="105"/>
        <v>31.5</v>
      </c>
      <c r="AS786" s="1136" t="str">
        <f t="shared" si="106"/>
        <v>175/OFF</v>
      </c>
      <c r="AT786" s="1136" t="str">
        <f t="shared" si="107"/>
        <v>2-5-1S83°</v>
      </c>
      <c r="AV786" s="1136" t="str">
        <f t="shared" si="100"/>
        <v>113.1.30</v>
      </c>
      <c r="AW786" s="1438">
        <f t="shared" si="101"/>
        <v>45321</v>
      </c>
    </row>
    <row r="787" spans="1:49">
      <c r="A787" s="1135" t="s">
        <v>4017</v>
      </c>
      <c r="B787" s="1135" t="s">
        <v>1936</v>
      </c>
      <c r="C787" s="1135">
        <v>500</v>
      </c>
      <c r="D787" s="1135">
        <v>1.7</v>
      </c>
      <c r="E787" s="1135" t="s">
        <v>15189</v>
      </c>
      <c r="F787" s="1135" t="s">
        <v>1078</v>
      </c>
      <c r="G787" s="1135" t="s">
        <v>1110</v>
      </c>
      <c r="H787" s="1135" t="s">
        <v>1743</v>
      </c>
      <c r="I787" s="1135" t="s">
        <v>126</v>
      </c>
      <c r="J787" s="1135">
        <v>0.7</v>
      </c>
      <c r="K787" s="1135" t="s">
        <v>1937</v>
      </c>
      <c r="L787" s="1135" t="s">
        <v>1938</v>
      </c>
      <c r="M787" s="1135">
        <v>77.099999999999994</v>
      </c>
      <c r="N787" s="1135" t="s">
        <v>1039</v>
      </c>
      <c r="O787" s="1135">
        <v>1.9275</v>
      </c>
      <c r="P787" s="1135">
        <v>1.5419999999999998</v>
      </c>
      <c r="Q787" s="1135">
        <v>3.5</v>
      </c>
      <c r="R787" s="1135">
        <v>25</v>
      </c>
      <c r="T787" s="1135">
        <v>18</v>
      </c>
      <c r="U787" s="1135">
        <v>4</v>
      </c>
      <c r="V787" s="1135" t="s">
        <v>663</v>
      </c>
      <c r="W787" s="1135">
        <v>110</v>
      </c>
      <c r="X787" s="1135">
        <v>70</v>
      </c>
      <c r="Y787" s="1135">
        <v>1.8</v>
      </c>
      <c r="Z787" s="1135">
        <v>4.5</v>
      </c>
      <c r="AA787" s="1135" t="s">
        <v>1736</v>
      </c>
      <c r="AH787" s="1135" t="s">
        <v>1042</v>
      </c>
      <c r="AI787" s="1135">
        <v>94.88</v>
      </c>
      <c r="AJ787" s="1135">
        <v>-7.0000000000000007E-2</v>
      </c>
      <c r="AK787" s="1135">
        <v>1.05</v>
      </c>
      <c r="AM787" s="1136" t="s">
        <v>10705</v>
      </c>
      <c r="AN787" s="1136" t="s">
        <v>10706</v>
      </c>
      <c r="AO787" s="1136">
        <f t="shared" si="102"/>
        <v>500</v>
      </c>
      <c r="AP787" s="1136">
        <f t="shared" si="103"/>
        <v>1.7</v>
      </c>
      <c r="AQ787" s="1136" t="str">
        <f t="shared" si="104"/>
        <v>1-5-1S83°</v>
      </c>
      <c r="AR787" s="1136" t="str">
        <f t="shared" si="105"/>
        <v>30</v>
      </c>
      <c r="AS787" s="1136" t="str">
        <f t="shared" si="106"/>
        <v>225/225/OFF</v>
      </c>
      <c r="AT787" s="1136" t="str">
        <f t="shared" si="107"/>
        <v>1-5-1S83°</v>
      </c>
      <c r="AV787" s="1136" t="str">
        <f t="shared" si="100"/>
        <v>113.2.2</v>
      </c>
      <c r="AW787" s="1438">
        <f t="shared" si="101"/>
        <v>45324</v>
      </c>
    </row>
    <row r="788" spans="1:49">
      <c r="A788" s="1135" t="s">
        <v>4018</v>
      </c>
      <c r="B788" s="1135" t="s">
        <v>1985</v>
      </c>
      <c r="C788" s="1135">
        <v>600</v>
      </c>
      <c r="D788" s="1135">
        <v>1.68</v>
      </c>
      <c r="E788" s="1135" t="s">
        <v>15183</v>
      </c>
      <c r="F788" s="1135" t="s">
        <v>1078</v>
      </c>
      <c r="G788" s="1135" t="s">
        <v>1034</v>
      </c>
      <c r="H788" s="1135" t="s">
        <v>1320</v>
      </c>
      <c r="I788" s="1135" t="s">
        <v>126</v>
      </c>
      <c r="J788" s="1135">
        <v>0.7</v>
      </c>
      <c r="K788" s="1135" t="s">
        <v>1986</v>
      </c>
      <c r="L788" s="1135" t="s">
        <v>1987</v>
      </c>
      <c r="M788" s="1135">
        <v>74.599999999999994</v>
      </c>
      <c r="N788" s="1135" t="s">
        <v>1039</v>
      </c>
      <c r="O788" s="1135">
        <v>1.865</v>
      </c>
      <c r="P788" s="1135">
        <v>1.492</v>
      </c>
      <c r="Q788" s="1135">
        <v>3.5</v>
      </c>
      <c r="R788" s="1135">
        <v>29</v>
      </c>
      <c r="T788" s="1135">
        <v>12.5</v>
      </c>
      <c r="U788" s="1135">
        <v>5.0999999999999996</v>
      </c>
      <c r="V788" s="1135" t="s">
        <v>663</v>
      </c>
      <c r="W788" s="1135">
        <v>95</v>
      </c>
      <c r="X788" s="1135">
        <v>60</v>
      </c>
      <c r="Y788" s="1135">
        <v>1.8</v>
      </c>
      <c r="Z788" s="1135">
        <v>4.5</v>
      </c>
      <c r="AA788" s="1135" t="s">
        <v>4019</v>
      </c>
      <c r="AB788" s="1135" t="s">
        <v>4020</v>
      </c>
      <c r="AH788" s="1135" t="s">
        <v>633</v>
      </c>
      <c r="AI788" s="1135">
        <v>93.26</v>
      </c>
      <c r="AJ788" s="1135">
        <v>-1.07</v>
      </c>
      <c r="AK788" s="1135">
        <v>3.39</v>
      </c>
      <c r="AM788" s="1136" t="s">
        <v>10707</v>
      </c>
      <c r="AN788" s="1136" t="s">
        <v>10708</v>
      </c>
      <c r="AO788" s="1136">
        <f t="shared" si="102"/>
        <v>600</v>
      </c>
      <c r="AP788" s="1136">
        <f t="shared" si="103"/>
        <v>1.68</v>
      </c>
      <c r="AQ788" s="1136" t="str">
        <f t="shared" si="104"/>
        <v>1-4-1S83°</v>
      </c>
      <c r="AR788" s="1136" t="str">
        <f t="shared" si="105"/>
        <v>30</v>
      </c>
      <c r="AS788" s="1136" t="str">
        <f t="shared" si="106"/>
        <v>230/230/OFF</v>
      </c>
      <c r="AT788" s="1136" t="str">
        <f t="shared" si="107"/>
        <v>1-4-1S83°</v>
      </c>
      <c r="AV788" s="1136" t="str">
        <f t="shared" si="100"/>
        <v>113.2.15</v>
      </c>
      <c r="AW788" s="1438">
        <f t="shared" si="101"/>
        <v>45337</v>
      </c>
    </row>
    <row r="789" spans="1:49">
      <c r="A789" s="1135" t="s">
        <v>4021</v>
      </c>
      <c r="B789" s="1135" t="s">
        <v>776</v>
      </c>
      <c r="C789" s="1135">
        <v>500</v>
      </c>
      <c r="D789" s="1135">
        <v>1.7</v>
      </c>
      <c r="E789" s="1135" t="s">
        <v>15185</v>
      </c>
      <c r="F789" s="1135" t="s">
        <v>1078</v>
      </c>
      <c r="G789" s="1135" t="s">
        <v>1095</v>
      </c>
      <c r="H789" s="1135" t="s">
        <v>1564</v>
      </c>
      <c r="I789" s="1135" t="s">
        <v>1261</v>
      </c>
      <c r="J789" s="1135">
        <v>0.2</v>
      </c>
      <c r="K789" s="1135" t="s">
        <v>2026</v>
      </c>
      <c r="L789" s="1135" t="s">
        <v>2027</v>
      </c>
      <c r="M789" s="1135">
        <v>74.5</v>
      </c>
      <c r="N789" s="1135" t="s">
        <v>1039</v>
      </c>
      <c r="O789" s="1135">
        <v>1.8625</v>
      </c>
      <c r="P789" s="1135">
        <v>1.49</v>
      </c>
      <c r="Q789" s="1135" t="s">
        <v>4022</v>
      </c>
      <c r="R789" s="1135" t="s">
        <v>4023</v>
      </c>
      <c r="T789" s="1135">
        <v>29</v>
      </c>
      <c r="U789" s="1135">
        <v>3</v>
      </c>
      <c r="V789" s="1135" t="s">
        <v>663</v>
      </c>
      <c r="W789" s="1135" t="s">
        <v>2179</v>
      </c>
      <c r="X789" s="1135">
        <v>0</v>
      </c>
      <c r="Y789" s="1135">
        <v>1.8</v>
      </c>
      <c r="Z789" s="1135">
        <v>4.5</v>
      </c>
      <c r="AA789" s="1135" t="s">
        <v>4024</v>
      </c>
      <c r="AH789" s="1135" t="s">
        <v>749</v>
      </c>
      <c r="AI789" s="1135">
        <v>94.47</v>
      </c>
      <c r="AJ789" s="1135">
        <v>-0.33</v>
      </c>
      <c r="AK789" s="1135">
        <v>1.21</v>
      </c>
      <c r="AM789" s="1136" t="s">
        <v>10709</v>
      </c>
      <c r="AN789" s="1136" t="s">
        <v>10710</v>
      </c>
      <c r="AO789" s="1136">
        <f t="shared" si="102"/>
        <v>500</v>
      </c>
      <c r="AP789" s="1136">
        <f t="shared" si="103"/>
        <v>1.7</v>
      </c>
      <c r="AQ789" s="1136" t="str">
        <f t="shared" si="104"/>
        <v>2-5-1S83°</v>
      </c>
      <c r="AR789" s="1136" t="str">
        <f t="shared" si="105"/>
        <v>30</v>
      </c>
      <c r="AS789" s="1136" t="str">
        <f t="shared" si="106"/>
        <v>160/OFF</v>
      </c>
      <c r="AT789" s="1136" t="str">
        <f t="shared" si="107"/>
        <v>2-5-1S83°</v>
      </c>
      <c r="AV789" s="1136" t="str">
        <f t="shared" si="100"/>
        <v>113.2.19</v>
      </c>
      <c r="AW789" s="1438">
        <f t="shared" si="101"/>
        <v>45341</v>
      </c>
    </row>
    <row r="790" spans="1:49">
      <c r="A790" s="1135" t="s">
        <v>4025</v>
      </c>
      <c r="B790" s="1135" t="s">
        <v>425</v>
      </c>
      <c r="C790" s="1135">
        <v>700</v>
      </c>
      <c r="D790" s="1135">
        <v>1.7749999999999999</v>
      </c>
      <c r="E790" s="1135" t="s">
        <v>15185</v>
      </c>
      <c r="F790" s="1135" t="s">
        <v>1563</v>
      </c>
      <c r="G790" s="1135" t="s">
        <v>1861</v>
      </c>
      <c r="H790" s="1135" t="s">
        <v>4026</v>
      </c>
      <c r="I790" s="1135" t="s">
        <v>1261</v>
      </c>
      <c r="J790" s="1135">
        <v>0.6</v>
      </c>
      <c r="K790" s="1135" t="s">
        <v>2061</v>
      </c>
      <c r="L790" s="1135" t="s">
        <v>2062</v>
      </c>
      <c r="M790" s="1135">
        <v>74.5</v>
      </c>
      <c r="N790" s="1135" t="s">
        <v>1039</v>
      </c>
      <c r="O790" s="1135">
        <v>1.8625</v>
      </c>
      <c r="P790" s="1135">
        <v>1.49</v>
      </c>
      <c r="Q790" s="1135">
        <v>4</v>
      </c>
      <c r="R790" s="1135">
        <v>22</v>
      </c>
      <c r="T790" s="1135">
        <v>19.5</v>
      </c>
      <c r="U790" s="1135">
        <v>2.2999999999999998</v>
      </c>
      <c r="V790" s="1135" t="s">
        <v>663</v>
      </c>
      <c r="W790" s="1135">
        <v>40</v>
      </c>
      <c r="X790" s="1135">
        <v>10</v>
      </c>
      <c r="Y790" s="1135">
        <v>1.2</v>
      </c>
      <c r="Z790" s="1135">
        <v>4</v>
      </c>
      <c r="AA790" s="1135" t="s">
        <v>4027</v>
      </c>
      <c r="AH790" s="1135" t="s">
        <v>1865</v>
      </c>
      <c r="AI790" s="1135">
        <v>91.34</v>
      </c>
      <c r="AJ790" s="1135">
        <v>-0.5</v>
      </c>
      <c r="AK790" s="1135">
        <v>0.82</v>
      </c>
      <c r="AM790" s="1136" t="s">
        <v>10711</v>
      </c>
      <c r="AN790" s="1136" t="s">
        <v>10712</v>
      </c>
      <c r="AO790" s="1136">
        <f t="shared" si="102"/>
        <v>700</v>
      </c>
      <c r="AP790" s="1136">
        <f t="shared" si="103"/>
        <v>1.7749999999999999</v>
      </c>
      <c r="AQ790" s="1136" t="str">
        <f t="shared" si="104"/>
        <v>2-5-1S83°</v>
      </c>
      <c r="AR790" s="1136" t="str">
        <f t="shared" si="105"/>
        <v>30.5</v>
      </c>
      <c r="AS790" s="1136" t="str">
        <f t="shared" si="106"/>
        <v>177/170</v>
      </c>
      <c r="AT790" s="1136" t="str">
        <f t="shared" si="107"/>
        <v>2-5-1S83°</v>
      </c>
      <c r="AV790" s="1136" t="str">
        <f t="shared" si="100"/>
        <v>113.2.26</v>
      </c>
      <c r="AW790" s="1438">
        <f t="shared" si="101"/>
        <v>45348</v>
      </c>
    </row>
    <row r="791" spans="1:49">
      <c r="A791" s="1135" t="s">
        <v>4028</v>
      </c>
      <c r="B791" s="1135" t="s">
        <v>425</v>
      </c>
      <c r="C791" s="1135">
        <v>700</v>
      </c>
      <c r="D791" s="1135">
        <v>1.77</v>
      </c>
      <c r="E791" s="1135" t="s">
        <v>15185</v>
      </c>
      <c r="F791" s="1135" t="s">
        <v>2261</v>
      </c>
      <c r="G791" s="1135" t="s">
        <v>1861</v>
      </c>
      <c r="H791" s="1135" t="s">
        <v>1282</v>
      </c>
      <c r="I791" s="1135" t="s">
        <v>1206</v>
      </c>
      <c r="J791" s="1135">
        <v>1.7</v>
      </c>
      <c r="K791" s="1135" t="s">
        <v>2061</v>
      </c>
      <c r="L791" s="1135" t="s">
        <v>2062</v>
      </c>
      <c r="M791" s="1135">
        <v>74.599999999999994</v>
      </c>
      <c r="N791" s="1135" t="s">
        <v>1039</v>
      </c>
      <c r="O791" s="1135">
        <v>1.865</v>
      </c>
      <c r="P791" s="1135">
        <v>1.492</v>
      </c>
      <c r="Q791" s="1135">
        <v>4</v>
      </c>
      <c r="R791" s="1135">
        <v>22</v>
      </c>
      <c r="T791" s="1135">
        <v>32</v>
      </c>
      <c r="U791" s="1135">
        <v>3.4</v>
      </c>
      <c r="V791" s="1135" t="s">
        <v>663</v>
      </c>
      <c r="W791" s="1135">
        <v>110</v>
      </c>
      <c r="X791" s="1135">
        <v>60</v>
      </c>
      <c r="Y791" s="1135">
        <v>2</v>
      </c>
      <c r="Z791" s="1135">
        <v>6</v>
      </c>
      <c r="AA791" s="1135" t="s">
        <v>4029</v>
      </c>
      <c r="AH791" s="1135" t="s">
        <v>1147</v>
      </c>
      <c r="AI791" s="1135">
        <v>91.71</v>
      </c>
      <c r="AJ791" s="1135">
        <v>-0.09</v>
      </c>
      <c r="AK791" s="1135">
        <v>0.59</v>
      </c>
      <c r="AM791" s="1136" t="s">
        <v>10713</v>
      </c>
      <c r="AN791" s="1136" t="s">
        <v>10714</v>
      </c>
      <c r="AO791" s="1136">
        <f t="shared" si="102"/>
        <v>700</v>
      </c>
      <c r="AP791" s="1136">
        <f t="shared" si="103"/>
        <v>1.77</v>
      </c>
      <c r="AQ791" s="1136" t="str">
        <f t="shared" si="104"/>
        <v>2-5-1S83°</v>
      </c>
      <c r="AR791" s="1136" t="str">
        <f t="shared" si="105"/>
        <v>33</v>
      </c>
      <c r="AS791" s="1136" t="str">
        <f t="shared" si="106"/>
        <v>177/OFF</v>
      </c>
      <c r="AT791" s="1136" t="str">
        <f t="shared" si="107"/>
        <v>2-5-1S83°</v>
      </c>
      <c r="AV791" s="1136" t="str">
        <f t="shared" si="100"/>
        <v>113.2.23</v>
      </c>
      <c r="AW791" s="1438">
        <f t="shared" si="101"/>
        <v>45345</v>
      </c>
    </row>
    <row r="792" spans="1:49">
      <c r="A792" s="1135" t="s">
        <v>4030</v>
      </c>
      <c r="B792" s="1135" t="s">
        <v>2210</v>
      </c>
      <c r="C792" s="1135">
        <v>650</v>
      </c>
      <c r="D792" s="1135">
        <v>1.7150000000000001</v>
      </c>
      <c r="E792" s="1135" t="s">
        <v>15183</v>
      </c>
      <c r="F792" s="1135" t="s">
        <v>1867</v>
      </c>
      <c r="G792" s="1135" t="s">
        <v>1861</v>
      </c>
      <c r="H792" s="1135" t="s">
        <v>1123</v>
      </c>
      <c r="I792" s="1135" t="s">
        <v>126</v>
      </c>
      <c r="J792" s="1135">
        <v>0.4</v>
      </c>
      <c r="K792" s="1135" t="s">
        <v>4031</v>
      </c>
      <c r="L792" s="1135" t="s">
        <v>1915</v>
      </c>
      <c r="M792" s="1135">
        <v>74.599999999999994</v>
      </c>
      <c r="N792" s="1135" t="s">
        <v>1039</v>
      </c>
      <c r="O792" s="1135">
        <v>1.865</v>
      </c>
      <c r="P792" s="1135">
        <v>1.492</v>
      </c>
      <c r="Q792" s="1135">
        <v>4</v>
      </c>
      <c r="R792" s="1135">
        <v>20.3</v>
      </c>
      <c r="T792" s="1135">
        <v>21.1</v>
      </c>
      <c r="U792" s="1135">
        <v>3.9</v>
      </c>
      <c r="V792" s="1135" t="s">
        <v>663</v>
      </c>
      <c r="W792" s="1135">
        <v>30</v>
      </c>
      <c r="X792" s="1135">
        <v>10</v>
      </c>
      <c r="Y792" s="1135">
        <v>1.8</v>
      </c>
      <c r="Z792" s="1135">
        <v>4.5</v>
      </c>
      <c r="AA792" s="1135" t="s">
        <v>4029</v>
      </c>
      <c r="AH792" s="1135" t="s">
        <v>1084</v>
      </c>
      <c r="AI792" s="1135">
        <v>93.2</v>
      </c>
      <c r="AJ792" s="1135">
        <v>-0.19</v>
      </c>
      <c r="AK792" s="1135">
        <v>1.05</v>
      </c>
      <c r="AM792" s="1136" t="s">
        <v>10715</v>
      </c>
      <c r="AN792" s="1136" t="s">
        <v>10716</v>
      </c>
      <c r="AO792" s="1136">
        <f t="shared" si="102"/>
        <v>650</v>
      </c>
      <c r="AP792" s="1136">
        <f t="shared" si="103"/>
        <v>1.7150000000000001</v>
      </c>
      <c r="AQ792" s="1136" t="str">
        <f t="shared" si="104"/>
        <v>1-4-1S83°</v>
      </c>
      <c r="AR792" s="1136" t="str">
        <f t="shared" si="105"/>
        <v>30.2</v>
      </c>
      <c r="AS792" s="1136" t="str">
        <f t="shared" si="106"/>
        <v>250/250/OFF</v>
      </c>
      <c r="AT792" s="1136" t="str">
        <f t="shared" si="107"/>
        <v>1-4-1S83°</v>
      </c>
      <c r="AV792" s="1136" t="str">
        <f t="shared" si="100"/>
        <v>113.2.23</v>
      </c>
      <c r="AW792" s="1438">
        <f t="shared" si="101"/>
        <v>45345</v>
      </c>
    </row>
    <row r="793" spans="1:49">
      <c r="A793" s="1135" t="s">
        <v>4032</v>
      </c>
      <c r="B793" s="1135" t="s">
        <v>1977</v>
      </c>
      <c r="C793" s="1135">
        <v>600</v>
      </c>
      <c r="D793" s="1135">
        <v>1.825</v>
      </c>
      <c r="E793" s="1135" t="s">
        <v>15185</v>
      </c>
      <c r="F793" s="1135" t="s">
        <v>1048</v>
      </c>
      <c r="G793" s="1135" t="s">
        <v>1861</v>
      </c>
      <c r="H793" s="1135" t="s">
        <v>1260</v>
      </c>
      <c r="I793" s="1135" t="s">
        <v>126</v>
      </c>
      <c r="J793" s="1135">
        <v>1.7</v>
      </c>
      <c r="K793" s="1135" t="s">
        <v>4033</v>
      </c>
      <c r="L793" s="1135" t="s">
        <v>1979</v>
      </c>
      <c r="M793" s="1135">
        <v>75.2</v>
      </c>
      <c r="N793" s="1135" t="s">
        <v>1039</v>
      </c>
      <c r="O793" s="1135">
        <v>1.8800000000000001</v>
      </c>
      <c r="P793" s="1135">
        <v>1.504</v>
      </c>
      <c r="Q793" s="1135">
        <v>3.5</v>
      </c>
      <c r="R793" s="1135">
        <v>20</v>
      </c>
      <c r="T793" s="1135">
        <v>30</v>
      </c>
      <c r="U793" s="1135">
        <v>3.6</v>
      </c>
      <c r="V793" s="1135" t="s">
        <v>1980</v>
      </c>
      <c r="W793" s="1135">
        <v>105</v>
      </c>
      <c r="X793" s="1135">
        <v>75</v>
      </c>
      <c r="Y793" s="1135">
        <v>1.2</v>
      </c>
      <c r="Z793" s="1135">
        <v>5.5</v>
      </c>
      <c r="AA793" s="1135" t="s">
        <v>4034</v>
      </c>
      <c r="AH793" s="1135" t="s">
        <v>908</v>
      </c>
      <c r="AI793" s="1135">
        <v>14.29</v>
      </c>
      <c r="AJ793" s="1135">
        <v>0.36</v>
      </c>
      <c r="AK793" s="1135">
        <v>1.1399999999999999</v>
      </c>
      <c r="AM793" s="1136" t="s">
        <v>10717</v>
      </c>
      <c r="AN793" s="1136" t="s">
        <v>10718</v>
      </c>
      <c r="AO793" s="1136">
        <f t="shared" si="102"/>
        <v>600</v>
      </c>
      <c r="AP793" s="1136">
        <f t="shared" si="103"/>
        <v>1.825</v>
      </c>
      <c r="AQ793" s="1136" t="str">
        <f t="shared" si="104"/>
        <v>2-5-1S83°</v>
      </c>
      <c r="AR793" s="1136" t="str">
        <f t="shared" si="105"/>
        <v>31</v>
      </c>
      <c r="AS793" s="1136" t="str">
        <f t="shared" si="106"/>
        <v>170/OFF</v>
      </c>
      <c r="AT793" s="1136" t="str">
        <f t="shared" si="107"/>
        <v>2-5-1S83°</v>
      </c>
      <c r="AV793" s="1136" t="str">
        <f t="shared" si="100"/>
        <v>113.3.11</v>
      </c>
      <c r="AW793" s="1438">
        <f t="shared" si="101"/>
        <v>45362</v>
      </c>
    </row>
    <row r="794" spans="1:49">
      <c r="A794" s="1135" t="s">
        <v>4035</v>
      </c>
      <c r="B794" s="1135" t="s">
        <v>455</v>
      </c>
      <c r="C794" s="1135">
        <v>650</v>
      </c>
      <c r="D794" s="1135">
        <v>1.71</v>
      </c>
      <c r="E794" s="1135" t="s">
        <v>15183</v>
      </c>
      <c r="F794" s="1135" t="s">
        <v>1867</v>
      </c>
      <c r="G794" s="1135" t="s">
        <v>1861</v>
      </c>
      <c r="H794" s="1135" t="s">
        <v>1049</v>
      </c>
      <c r="I794" s="1135" t="s">
        <v>126</v>
      </c>
      <c r="J794" s="1135">
        <v>0.9</v>
      </c>
      <c r="K794" s="1135" t="s">
        <v>1914</v>
      </c>
      <c r="L794" s="1135" t="s">
        <v>1915</v>
      </c>
      <c r="M794" s="1135">
        <v>74.8</v>
      </c>
      <c r="N794" s="1135" t="s">
        <v>1039</v>
      </c>
      <c r="O794" s="1135">
        <v>1.87</v>
      </c>
      <c r="P794" s="1135">
        <v>1.496</v>
      </c>
      <c r="Q794" s="1135">
        <v>4</v>
      </c>
      <c r="R794" s="1135">
        <v>23</v>
      </c>
      <c r="T794" s="1135">
        <v>18.600000000000001</v>
      </c>
      <c r="U794" s="1135">
        <v>3.5</v>
      </c>
      <c r="V794" s="1135" t="s">
        <v>663</v>
      </c>
      <c r="W794" s="1135">
        <v>105</v>
      </c>
      <c r="X794" s="1135">
        <v>80</v>
      </c>
      <c r="Y794" s="1135">
        <v>2</v>
      </c>
      <c r="Z794" s="1135">
        <v>4.5</v>
      </c>
      <c r="AA794" s="1135" t="s">
        <v>4034</v>
      </c>
      <c r="AH794" s="1135" t="s">
        <v>940</v>
      </c>
      <c r="AI794" s="1135">
        <v>92.98</v>
      </c>
      <c r="AJ794" s="1135">
        <v>-0.1</v>
      </c>
      <c r="AK794" s="1135">
        <v>0.89</v>
      </c>
      <c r="AM794" s="1136" t="s">
        <v>10719</v>
      </c>
      <c r="AN794" s="1136" t="s">
        <v>10720</v>
      </c>
      <c r="AO794" s="1136">
        <f t="shared" si="102"/>
        <v>650</v>
      </c>
      <c r="AP794" s="1136">
        <f t="shared" si="103"/>
        <v>1.71</v>
      </c>
      <c r="AQ794" s="1136" t="str">
        <f t="shared" si="104"/>
        <v>1-4-1S83°</v>
      </c>
      <c r="AR794" s="1136" t="str">
        <f t="shared" si="105"/>
        <v>30.2</v>
      </c>
      <c r="AS794" s="1136" t="str">
        <f t="shared" si="106"/>
        <v>260/260/OFF</v>
      </c>
      <c r="AT794" s="1136" t="str">
        <f t="shared" si="107"/>
        <v>1-4-1S83°</v>
      </c>
      <c r="AV794" s="1136" t="str">
        <f t="shared" si="100"/>
        <v>113.3.11</v>
      </c>
      <c r="AW794" s="1438">
        <f t="shared" si="101"/>
        <v>45362</v>
      </c>
    </row>
    <row r="795" spans="1:49">
      <c r="A795" s="1135" t="s">
        <v>4036</v>
      </c>
      <c r="B795" s="1135" t="s">
        <v>1909</v>
      </c>
      <c r="C795" s="1135">
        <v>650</v>
      </c>
      <c r="D795" s="1135">
        <v>1.7250000000000001</v>
      </c>
      <c r="E795" s="1135" t="s">
        <v>15192</v>
      </c>
      <c r="F795" s="1135" t="s">
        <v>1048</v>
      </c>
      <c r="G795" s="1135" t="s">
        <v>1861</v>
      </c>
      <c r="H795" s="1135" t="s">
        <v>1887</v>
      </c>
      <c r="I795" s="1135" t="s">
        <v>126</v>
      </c>
      <c r="J795" s="1135">
        <v>0.8</v>
      </c>
      <c r="K795" s="1135" t="s">
        <v>1933</v>
      </c>
      <c r="L795" s="1135" t="s">
        <v>1911</v>
      </c>
      <c r="M795" s="1135">
        <v>75.099999999999994</v>
      </c>
      <c r="N795" s="1135" t="s">
        <v>1039</v>
      </c>
      <c r="O795" s="1135">
        <v>1.8774999999999999</v>
      </c>
      <c r="P795" s="1135">
        <v>1.502</v>
      </c>
      <c r="Q795" s="1135">
        <v>4</v>
      </c>
      <c r="R795" s="1135">
        <v>19</v>
      </c>
      <c r="T795" s="1135">
        <v>21</v>
      </c>
      <c r="U795" s="1135">
        <v>3.5</v>
      </c>
      <c r="V795" s="1135" t="s">
        <v>663</v>
      </c>
      <c r="W795" s="1135">
        <v>110</v>
      </c>
      <c r="X795" s="1135">
        <v>65</v>
      </c>
      <c r="Y795" s="1135">
        <v>1.6</v>
      </c>
      <c r="Z795" s="1135">
        <v>4</v>
      </c>
      <c r="AA795" s="1135" t="s">
        <v>4037</v>
      </c>
      <c r="AH795" s="1135" t="s">
        <v>472</v>
      </c>
      <c r="AI795" s="1135">
        <v>94.85</v>
      </c>
      <c r="AJ795" s="1135">
        <v>-0.7</v>
      </c>
      <c r="AK795" s="1135">
        <v>1.86</v>
      </c>
      <c r="AM795" s="1136" t="s">
        <v>10721</v>
      </c>
      <c r="AN795" s="1136" t="s">
        <v>10722</v>
      </c>
      <c r="AO795" s="1136">
        <f t="shared" si="102"/>
        <v>650</v>
      </c>
      <c r="AP795" s="1136">
        <f t="shared" si="103"/>
        <v>1.7250000000000001</v>
      </c>
      <c r="AQ795" s="1136" t="str">
        <f t="shared" si="104"/>
        <v>1-4-1S91°</v>
      </c>
      <c r="AR795" s="1136" t="str">
        <f t="shared" si="105"/>
        <v>31</v>
      </c>
      <c r="AS795" s="1136" t="str">
        <f t="shared" si="106"/>
        <v>270/270/OFF</v>
      </c>
      <c r="AT795" s="1136" t="str">
        <f t="shared" si="107"/>
        <v>1-4-1S91°</v>
      </c>
      <c r="AV795" s="1136" t="str">
        <f t="shared" si="100"/>
        <v>113.3.14</v>
      </c>
      <c r="AW795" s="1438">
        <f t="shared" si="101"/>
        <v>45365</v>
      </c>
    </row>
    <row r="796" spans="1:49">
      <c r="A796" s="1135" t="s">
        <v>4038</v>
      </c>
      <c r="B796" s="1135" t="s">
        <v>455</v>
      </c>
      <c r="C796" s="1135">
        <v>650</v>
      </c>
      <c r="D796" s="1135">
        <v>1.7</v>
      </c>
      <c r="E796" s="1135" t="s">
        <v>15183</v>
      </c>
      <c r="F796" s="1135" t="s">
        <v>1867</v>
      </c>
      <c r="G796" s="1135" t="s">
        <v>1861</v>
      </c>
      <c r="H796" s="1135" t="s">
        <v>1123</v>
      </c>
      <c r="I796" s="1135" t="s">
        <v>126</v>
      </c>
      <c r="J796" s="1135">
        <v>1</v>
      </c>
      <c r="K796" s="1135" t="s">
        <v>1914</v>
      </c>
      <c r="L796" s="1135" t="s">
        <v>1915</v>
      </c>
      <c r="M796" s="1135">
        <v>74.8</v>
      </c>
      <c r="N796" s="1135" t="s">
        <v>1039</v>
      </c>
      <c r="O796" s="1135">
        <v>1.87</v>
      </c>
      <c r="P796" s="1135">
        <v>1.496</v>
      </c>
      <c r="Q796" s="1135">
        <v>3.5</v>
      </c>
      <c r="R796" s="1135">
        <v>21.5</v>
      </c>
      <c r="T796" s="1135">
        <v>18.600000000000001</v>
      </c>
      <c r="U796" s="1135">
        <v>3.5</v>
      </c>
      <c r="V796" s="1135" t="s">
        <v>663</v>
      </c>
      <c r="W796" s="1135">
        <v>105</v>
      </c>
      <c r="X796" s="1135">
        <v>80</v>
      </c>
      <c r="Y796" s="1135">
        <v>2</v>
      </c>
      <c r="Z796" s="1135">
        <v>4.5</v>
      </c>
      <c r="AA796" s="1135" t="s">
        <v>4039</v>
      </c>
      <c r="AH796" s="1135" t="s">
        <v>789</v>
      </c>
      <c r="AI796" s="1135">
        <v>92.86</v>
      </c>
      <c r="AJ796" s="1135">
        <v>-0.42</v>
      </c>
      <c r="AK796" s="1135">
        <v>1.04</v>
      </c>
      <c r="AM796" s="1136" t="s">
        <v>10723</v>
      </c>
      <c r="AN796" s="1136" t="s">
        <v>10724</v>
      </c>
      <c r="AO796" s="1136">
        <f t="shared" si="102"/>
        <v>650</v>
      </c>
      <c r="AP796" s="1136">
        <f t="shared" si="103"/>
        <v>1.7</v>
      </c>
      <c r="AQ796" s="1136" t="str">
        <f t="shared" si="104"/>
        <v>1-4-1S83°</v>
      </c>
      <c r="AR796" s="1136" t="str">
        <f t="shared" si="105"/>
        <v>30.2</v>
      </c>
      <c r="AS796" s="1136" t="str">
        <f t="shared" si="106"/>
        <v>250/250/OFF</v>
      </c>
      <c r="AT796" s="1136" t="str">
        <f t="shared" si="107"/>
        <v>1-4-1S83°</v>
      </c>
      <c r="AV796" s="1136" t="str">
        <f t="shared" si="100"/>
        <v>113.3.19</v>
      </c>
      <c r="AW796" s="1438">
        <f t="shared" si="101"/>
        <v>45370</v>
      </c>
    </row>
    <row r="797" spans="1:49">
      <c r="A797" s="1135" t="s">
        <v>4040</v>
      </c>
      <c r="B797" s="1135" t="s">
        <v>799</v>
      </c>
      <c r="C797" s="1135">
        <v>700</v>
      </c>
      <c r="D797" s="1135">
        <v>1.7450000000000001</v>
      </c>
      <c r="E797" s="1135" t="s">
        <v>15184</v>
      </c>
      <c r="F797" s="1135" t="s">
        <v>663</v>
      </c>
      <c r="G797" s="1135">
        <v>5</v>
      </c>
      <c r="H797" s="1135" t="s">
        <v>2030</v>
      </c>
      <c r="I797" s="1135" t="s">
        <v>126</v>
      </c>
      <c r="J797" s="1135">
        <v>1.3</v>
      </c>
      <c r="K797" s="1135" t="s">
        <v>2036</v>
      </c>
      <c r="L797" s="1135" t="s">
        <v>2037</v>
      </c>
      <c r="M797" s="1135">
        <v>75</v>
      </c>
      <c r="N797" s="1135" t="s">
        <v>1039</v>
      </c>
      <c r="O797" s="1135">
        <v>1.875</v>
      </c>
      <c r="P797" s="1135">
        <v>1.5</v>
      </c>
      <c r="Q797" s="1135">
        <v>4</v>
      </c>
      <c r="R797" s="1135">
        <v>23</v>
      </c>
      <c r="T797" s="1135">
        <v>26.5</v>
      </c>
      <c r="U797" s="1135">
        <v>3.8</v>
      </c>
      <c r="V797" s="1135" t="s">
        <v>663</v>
      </c>
      <c r="W797" s="1135">
        <v>100</v>
      </c>
      <c r="X797" s="1135">
        <v>45</v>
      </c>
      <c r="Y797" s="1135">
        <v>1.6</v>
      </c>
      <c r="Z797" s="1135">
        <v>5</v>
      </c>
      <c r="AA797" s="1135" t="s">
        <v>4041</v>
      </c>
      <c r="AH797" s="1135" t="s">
        <v>735</v>
      </c>
      <c r="AI797" s="1135">
        <v>91.92</v>
      </c>
      <c r="AJ797" s="1135">
        <v>-0.37</v>
      </c>
      <c r="AK797" s="1135">
        <v>0.87</v>
      </c>
      <c r="AM797" s="1136" t="s">
        <v>10725</v>
      </c>
      <c r="AN797" s="1136" t="s">
        <v>10726</v>
      </c>
      <c r="AO797" s="1136">
        <f t="shared" si="102"/>
        <v>700</v>
      </c>
      <c r="AP797" s="1136">
        <f t="shared" si="103"/>
        <v>1.7450000000000001</v>
      </c>
      <c r="AQ797" s="1136" t="str">
        <f t="shared" si="104"/>
        <v>1-5-1S85°</v>
      </c>
      <c r="AR797" s="1136" t="str">
        <f t="shared" si="105"/>
        <v>NA</v>
      </c>
      <c r="AS797" s="1136" t="str">
        <f t="shared" si="106"/>
        <v>175/OFF</v>
      </c>
      <c r="AT797" s="1136" t="str">
        <f t="shared" si="107"/>
        <v>1-5-1S85°</v>
      </c>
      <c r="AV797" s="1136" t="str">
        <f t="shared" si="100"/>
        <v>113.3.29</v>
      </c>
      <c r="AW797" s="1438">
        <f t="shared" si="101"/>
        <v>45380</v>
      </c>
    </row>
    <row r="798" spans="1:49">
      <c r="A798" s="1135" t="s">
        <v>4042</v>
      </c>
      <c r="B798" s="1135" t="s">
        <v>425</v>
      </c>
      <c r="C798" s="1135" t="s">
        <v>4043</v>
      </c>
      <c r="D798" s="1135">
        <v>1.79</v>
      </c>
      <c r="E798" s="1135" t="s">
        <v>15185</v>
      </c>
      <c r="F798" s="1135" t="s">
        <v>4044</v>
      </c>
      <c r="G798" s="1135" t="s">
        <v>1095</v>
      </c>
      <c r="H798" s="1135" t="s">
        <v>3219</v>
      </c>
      <c r="I798" s="1135" t="s">
        <v>1261</v>
      </c>
      <c r="J798" s="1135">
        <v>0.4</v>
      </c>
      <c r="K798" s="1135" t="s">
        <v>2061</v>
      </c>
      <c r="L798" s="1135" t="s">
        <v>2062</v>
      </c>
      <c r="M798" s="1135">
        <v>73</v>
      </c>
      <c r="N798" s="1135" t="s">
        <v>1039</v>
      </c>
      <c r="O798" s="1135">
        <v>1.8250000000000002</v>
      </c>
      <c r="P798" s="1135">
        <v>1.46</v>
      </c>
      <c r="Q798" s="1135">
        <v>4</v>
      </c>
      <c r="R798" s="1135">
        <v>21.6</v>
      </c>
      <c r="T798" s="1135">
        <v>34</v>
      </c>
      <c r="U798" s="1135">
        <v>3.7</v>
      </c>
      <c r="V798" s="1135" t="s">
        <v>663</v>
      </c>
      <c r="W798" s="1135">
        <v>30</v>
      </c>
      <c r="X798" s="1135">
        <v>10</v>
      </c>
      <c r="Y798" s="1135">
        <v>1.2</v>
      </c>
      <c r="Z798" s="1135">
        <v>6</v>
      </c>
      <c r="AA798" s="1135" t="s">
        <v>4045</v>
      </c>
      <c r="AH798" s="1135" t="s">
        <v>814</v>
      </c>
      <c r="AI798" s="1135">
        <v>92.03</v>
      </c>
      <c r="AJ798" s="1135">
        <v>-0.04</v>
      </c>
      <c r="AK798" s="1135">
        <v>0.83</v>
      </c>
      <c r="AM798" s="1136" t="s">
        <v>10727</v>
      </c>
      <c r="AN798" s="1136" t="s">
        <v>10728</v>
      </c>
      <c r="AO798" s="1136" t="str">
        <f t="shared" si="102"/>
        <v>700↓650-5/9</v>
      </c>
      <c r="AP798" s="1136">
        <f t="shared" si="103"/>
        <v>1.79</v>
      </c>
      <c r="AQ798" s="1136" t="str">
        <f t="shared" si="104"/>
        <v>2-5-1S83°</v>
      </c>
      <c r="AR798" s="1136" t="str">
        <f t="shared" si="105"/>
        <v>30.1</v>
      </c>
      <c r="AS798" s="1136" t="str">
        <f t="shared" si="106"/>
        <v>169/OFF</v>
      </c>
      <c r="AT798" s="1136" t="str">
        <f t="shared" si="107"/>
        <v>2-5-1S83°</v>
      </c>
      <c r="AV798" s="1136" t="str">
        <f t="shared" si="100"/>
        <v>112.3.26</v>
      </c>
      <c r="AW798" s="1438">
        <f t="shared" si="101"/>
        <v>45011</v>
      </c>
    </row>
    <row r="799" spans="1:49">
      <c r="A799" s="1135" t="s">
        <v>4046</v>
      </c>
      <c r="B799" s="1135" t="s">
        <v>3295</v>
      </c>
      <c r="C799" s="1135">
        <v>450</v>
      </c>
      <c r="D799" s="1135">
        <v>1.82</v>
      </c>
      <c r="E799" s="1135" t="s">
        <v>15183</v>
      </c>
      <c r="F799" s="1135" t="s">
        <v>1048</v>
      </c>
      <c r="G799" s="1135" t="s">
        <v>1110</v>
      </c>
      <c r="H799" s="1135" t="s">
        <v>2389</v>
      </c>
      <c r="I799" s="1135" t="s">
        <v>1036</v>
      </c>
      <c r="J799" s="1135">
        <v>1.3</v>
      </c>
      <c r="K799" s="1135" t="s">
        <v>4047</v>
      </c>
      <c r="L799" s="1135" t="s">
        <v>3763</v>
      </c>
      <c r="M799" s="1135">
        <v>72.5</v>
      </c>
      <c r="N799" s="1135" t="s">
        <v>1039</v>
      </c>
      <c r="O799" s="1135">
        <v>1.8125</v>
      </c>
      <c r="P799" s="1135">
        <v>1.45</v>
      </c>
      <c r="Q799" s="1135">
        <v>3.5</v>
      </c>
      <c r="R799" s="1135">
        <v>23.5</v>
      </c>
      <c r="T799" s="1135">
        <v>14.5</v>
      </c>
      <c r="U799" s="1135">
        <v>3.9</v>
      </c>
      <c r="V799" s="1135" t="s">
        <v>663</v>
      </c>
      <c r="W799" s="1135">
        <v>165</v>
      </c>
      <c r="X799" s="1135">
        <v>80</v>
      </c>
      <c r="Y799" s="1135">
        <v>2.5</v>
      </c>
      <c r="Z799" s="1135">
        <v>4.5</v>
      </c>
      <c r="AA799" s="1135" t="s">
        <v>4048</v>
      </c>
      <c r="AH799" s="1135" t="s">
        <v>634</v>
      </c>
      <c r="AI799" s="1135">
        <v>87.84</v>
      </c>
      <c r="AJ799" s="1135">
        <v>-0.65</v>
      </c>
      <c r="AK799" s="1135">
        <v>4.6500000000000004</v>
      </c>
      <c r="AM799" s="1136" t="s">
        <v>10729</v>
      </c>
      <c r="AN799" s="1136" t="s">
        <v>10730</v>
      </c>
      <c r="AO799" s="1136">
        <f t="shared" si="102"/>
        <v>450</v>
      </c>
      <c r="AP799" s="1136">
        <f t="shared" si="103"/>
        <v>1.82</v>
      </c>
      <c r="AQ799" s="1136" t="str">
        <f t="shared" si="104"/>
        <v>1-4-1S83°</v>
      </c>
      <c r="AR799" s="1136" t="str">
        <f t="shared" si="105"/>
        <v>31</v>
      </c>
      <c r="AS799" s="1136" t="str">
        <f t="shared" si="106"/>
        <v>205/205/OFF</v>
      </c>
      <c r="AT799" s="1136" t="str">
        <f t="shared" si="107"/>
        <v>1-4-1S83°</v>
      </c>
      <c r="AV799" s="1136" t="str">
        <f t="shared" si="100"/>
        <v>113.3.25</v>
      </c>
      <c r="AW799" s="1438">
        <f t="shared" si="101"/>
        <v>45376</v>
      </c>
    </row>
    <row r="800" spans="1:49">
      <c r="A800" s="1135" t="s">
        <v>4049</v>
      </c>
      <c r="B800" s="1135" t="s">
        <v>1860</v>
      </c>
      <c r="C800" s="1135">
        <v>700</v>
      </c>
      <c r="D800" s="1135">
        <v>1.8</v>
      </c>
      <c r="E800" s="1135" t="s">
        <v>15185</v>
      </c>
      <c r="F800" s="1135" t="s">
        <v>1412</v>
      </c>
      <c r="G800" s="1135" t="s">
        <v>1861</v>
      </c>
      <c r="H800" s="1135" t="s">
        <v>1035</v>
      </c>
      <c r="I800" s="1135" t="s">
        <v>1167</v>
      </c>
      <c r="J800" s="1135">
        <v>0.6</v>
      </c>
      <c r="K800" s="1135" t="s">
        <v>4050</v>
      </c>
      <c r="L800" s="1135" t="s">
        <v>1863</v>
      </c>
      <c r="M800" s="1135">
        <v>74.8</v>
      </c>
      <c r="N800" s="1135" t="s">
        <v>1039</v>
      </c>
      <c r="O800" s="1135">
        <v>1.87</v>
      </c>
      <c r="P800" s="1135">
        <v>1.496</v>
      </c>
      <c r="Q800" s="1135">
        <v>4</v>
      </c>
      <c r="R800" s="1135">
        <v>18.7</v>
      </c>
      <c r="T800" s="1135">
        <v>40.1</v>
      </c>
      <c r="U800" s="1135">
        <v>3.4</v>
      </c>
      <c r="V800" s="1135" t="s">
        <v>663</v>
      </c>
      <c r="W800" s="1135">
        <v>30</v>
      </c>
      <c r="X800" s="1135">
        <v>10</v>
      </c>
      <c r="Y800" s="1135">
        <v>1.7</v>
      </c>
      <c r="Z800" s="1135">
        <v>5.5</v>
      </c>
      <c r="AA800" s="1135" t="s">
        <v>1768</v>
      </c>
      <c r="AH800" s="1135" t="s">
        <v>1454</v>
      </c>
      <c r="AI800" s="1135">
        <v>14.46</v>
      </c>
      <c r="AJ800" s="1135">
        <v>0.37</v>
      </c>
      <c r="AK800" s="1135">
        <v>1.51</v>
      </c>
      <c r="AM800" s="1136" t="s">
        <v>10731</v>
      </c>
      <c r="AN800" s="1136" t="s">
        <v>10732</v>
      </c>
      <c r="AO800" s="1136">
        <f t="shared" si="102"/>
        <v>700</v>
      </c>
      <c r="AP800" s="1136">
        <f t="shared" si="103"/>
        <v>1.8</v>
      </c>
      <c r="AQ800" s="1136" t="str">
        <f t="shared" si="104"/>
        <v>2-5-1S83°</v>
      </c>
      <c r="AR800" s="1136" t="str">
        <f t="shared" si="105"/>
        <v>30.7</v>
      </c>
      <c r="AS800" s="1136" t="str">
        <f t="shared" si="106"/>
        <v>185/OFF</v>
      </c>
      <c r="AT800" s="1136" t="str">
        <f t="shared" si="107"/>
        <v>2-5-1S83°</v>
      </c>
      <c r="AV800" s="1136" t="str">
        <f t="shared" si="100"/>
        <v>113.4.8</v>
      </c>
      <c r="AW800" s="1438">
        <f t="shared" si="101"/>
        <v>45390</v>
      </c>
    </row>
    <row r="801" spans="1:49">
      <c r="A801" s="1135" t="s">
        <v>4051</v>
      </c>
      <c r="B801" s="1135" t="s">
        <v>884</v>
      </c>
      <c r="C801" s="1135">
        <v>550</v>
      </c>
      <c r="D801" s="1135">
        <v>1.74</v>
      </c>
      <c r="E801" s="1135" t="s">
        <v>15189</v>
      </c>
      <c r="F801" s="1135" t="s">
        <v>1078</v>
      </c>
      <c r="G801" s="1135" t="s">
        <v>1034</v>
      </c>
      <c r="H801" s="1135" t="s">
        <v>1103</v>
      </c>
      <c r="I801" s="1135" t="s">
        <v>639</v>
      </c>
      <c r="J801" s="1135">
        <v>0.9</v>
      </c>
      <c r="K801" s="1135" t="s">
        <v>4052</v>
      </c>
      <c r="L801" s="1135" t="s">
        <v>1857</v>
      </c>
      <c r="M801" s="1135">
        <v>78</v>
      </c>
      <c r="N801" s="1135" t="s">
        <v>1039</v>
      </c>
      <c r="O801" s="1135">
        <v>1.9500000000000002</v>
      </c>
      <c r="P801" s="1135">
        <v>1.56</v>
      </c>
      <c r="Q801" s="1135">
        <v>3</v>
      </c>
      <c r="R801" s="1135">
        <v>30</v>
      </c>
      <c r="T801" s="1135">
        <v>9.6</v>
      </c>
      <c r="U801" s="1135">
        <v>6.8</v>
      </c>
      <c r="V801" s="1135" t="s">
        <v>663</v>
      </c>
      <c r="W801" s="1135">
        <v>135</v>
      </c>
      <c r="X801" s="1135">
        <v>65</v>
      </c>
      <c r="Y801" s="1135">
        <v>1.4</v>
      </c>
      <c r="Z801" s="1135">
        <v>4</v>
      </c>
      <c r="AA801" s="1135" t="s">
        <v>3991</v>
      </c>
      <c r="AH801" s="1135" t="s">
        <v>630</v>
      </c>
      <c r="AM801" s="1136" t="s">
        <v>10733</v>
      </c>
      <c r="AN801" s="1136" t="s">
        <v>10734</v>
      </c>
      <c r="AO801" s="1136">
        <f t="shared" si="102"/>
        <v>550</v>
      </c>
      <c r="AP801" s="1136">
        <f t="shared" si="103"/>
        <v>1.74</v>
      </c>
      <c r="AQ801" s="1136" t="str">
        <f t="shared" si="104"/>
        <v>1-5-1S83°</v>
      </c>
      <c r="AR801" s="1136" t="str">
        <f t="shared" si="105"/>
        <v>30</v>
      </c>
      <c r="AS801" s="1136" t="str">
        <f t="shared" si="106"/>
        <v>195/195/OFF</v>
      </c>
      <c r="AT801" s="1136" t="str">
        <f t="shared" si="107"/>
        <v>1-5-1S83°</v>
      </c>
      <c r="AV801" s="1136" t="str">
        <f t="shared" si="100"/>
        <v>110.10.29</v>
      </c>
      <c r="AW801" s="1438">
        <f t="shared" si="101"/>
        <v>44498</v>
      </c>
    </row>
    <row r="802" spans="1:49">
      <c r="A802" s="1135" t="s">
        <v>4053</v>
      </c>
      <c r="B802" s="1135" t="s">
        <v>1886</v>
      </c>
      <c r="C802" s="1135">
        <v>650</v>
      </c>
      <c r="D802" s="1135">
        <v>1.77</v>
      </c>
      <c r="E802" s="1135" t="s">
        <v>15183</v>
      </c>
      <c r="F802" s="1135" t="s">
        <v>1048</v>
      </c>
      <c r="G802" s="1135" t="s">
        <v>1861</v>
      </c>
      <c r="H802" s="1135" t="s">
        <v>1900</v>
      </c>
      <c r="I802" s="1135" t="s">
        <v>126</v>
      </c>
      <c r="J802" s="1135">
        <v>1.6</v>
      </c>
      <c r="K802" s="1135" t="s">
        <v>1888</v>
      </c>
      <c r="L802" s="1135" t="s">
        <v>1889</v>
      </c>
      <c r="M802" s="1135">
        <v>75</v>
      </c>
      <c r="N802" s="1135" t="s">
        <v>1039</v>
      </c>
      <c r="O802" s="1135">
        <v>1.875</v>
      </c>
      <c r="P802" s="1135">
        <v>1.5</v>
      </c>
      <c r="Q802" s="1135">
        <v>4</v>
      </c>
      <c r="R802" s="1135">
        <v>21.6</v>
      </c>
      <c r="T802" s="1135">
        <v>32</v>
      </c>
      <c r="U802" s="1135">
        <v>3.7</v>
      </c>
      <c r="V802" s="1135" t="s">
        <v>663</v>
      </c>
      <c r="W802" s="1135">
        <v>110</v>
      </c>
      <c r="X802" s="1135">
        <v>60</v>
      </c>
      <c r="Y802" s="1135">
        <v>1.5</v>
      </c>
      <c r="Z802" s="1135">
        <v>5.5</v>
      </c>
      <c r="AA802" s="1135" t="s">
        <v>4054</v>
      </c>
      <c r="AH802" s="1135" t="s">
        <v>3695</v>
      </c>
      <c r="AM802" s="1136" t="s">
        <v>10735</v>
      </c>
      <c r="AN802" s="1136" t="s">
        <v>10736</v>
      </c>
      <c r="AO802" s="1136">
        <f t="shared" si="102"/>
        <v>650</v>
      </c>
      <c r="AP802" s="1136">
        <f t="shared" si="103"/>
        <v>1.77</v>
      </c>
      <c r="AQ802" s="1136" t="str">
        <f t="shared" si="104"/>
        <v>1-4-1S83°</v>
      </c>
      <c r="AR802" s="1136" t="str">
        <f t="shared" si="105"/>
        <v>31</v>
      </c>
      <c r="AS802" s="1136" t="str">
        <f t="shared" si="106"/>
        <v>280/280/OFF</v>
      </c>
      <c r="AT802" s="1136" t="str">
        <f t="shared" si="107"/>
        <v>1-4-1S83°</v>
      </c>
      <c r="AV802" s="1136" t="str">
        <f t="shared" si="100"/>
        <v>110.11.3</v>
      </c>
      <c r="AW802" s="1438">
        <f t="shared" si="101"/>
        <v>44503</v>
      </c>
    </row>
    <row r="803" spans="1:49">
      <c r="A803" s="1135" t="s">
        <v>4055</v>
      </c>
      <c r="B803" s="1135" t="s">
        <v>2068</v>
      </c>
      <c r="C803" s="1135">
        <v>500</v>
      </c>
      <c r="D803" s="1135">
        <v>1.62</v>
      </c>
      <c r="E803" s="1135" t="s">
        <v>15183</v>
      </c>
      <c r="F803" s="1135" t="s">
        <v>1608</v>
      </c>
      <c r="G803" s="1135" t="s">
        <v>1861</v>
      </c>
      <c r="H803" s="1135" t="s">
        <v>1384</v>
      </c>
      <c r="I803" s="1135" t="s">
        <v>126</v>
      </c>
      <c r="J803" s="1135">
        <v>0.7</v>
      </c>
      <c r="K803" s="1135" t="s">
        <v>2099</v>
      </c>
      <c r="L803" s="1135" t="s">
        <v>2070</v>
      </c>
      <c r="M803" s="1135">
        <v>77.599999999999994</v>
      </c>
      <c r="N803" s="1135" t="s">
        <v>1039</v>
      </c>
      <c r="O803" s="1135">
        <v>1.94</v>
      </c>
      <c r="P803" s="1135">
        <v>1.5519999999999998</v>
      </c>
      <c r="Q803" s="1135">
        <v>4</v>
      </c>
      <c r="R803" s="1135">
        <v>23</v>
      </c>
      <c r="T803" s="1135">
        <v>21</v>
      </c>
      <c r="U803" s="1135">
        <v>3.7</v>
      </c>
      <c r="V803" s="1135" t="s">
        <v>663</v>
      </c>
      <c r="W803" s="1135">
        <v>105</v>
      </c>
      <c r="X803" s="1135">
        <v>65</v>
      </c>
      <c r="Y803" s="1135">
        <v>1.6</v>
      </c>
      <c r="Z803" s="1135">
        <v>4.5</v>
      </c>
      <c r="AA803" s="1135" t="s">
        <v>4056</v>
      </c>
      <c r="AH803" s="1135" t="s">
        <v>784</v>
      </c>
      <c r="AM803" s="1136" t="s">
        <v>10737</v>
      </c>
      <c r="AN803" s="1136" t="s">
        <v>10738</v>
      </c>
      <c r="AO803" s="1136">
        <f t="shared" si="102"/>
        <v>500</v>
      </c>
      <c r="AP803" s="1136">
        <f t="shared" si="103"/>
        <v>1.62</v>
      </c>
      <c r="AQ803" s="1136" t="str">
        <f t="shared" si="104"/>
        <v>1-4-1S83°</v>
      </c>
      <c r="AR803" s="1136" t="str">
        <f t="shared" si="105"/>
        <v>32</v>
      </c>
      <c r="AS803" s="1136" t="str">
        <f t="shared" si="106"/>
        <v>220/220/OFF</v>
      </c>
      <c r="AT803" s="1136" t="str">
        <f t="shared" si="107"/>
        <v>1-4-1S83°</v>
      </c>
      <c r="AV803" s="1136" t="str">
        <f t="shared" si="100"/>
        <v>110.11.2</v>
      </c>
      <c r="AW803" s="1438">
        <f t="shared" si="101"/>
        <v>44502</v>
      </c>
    </row>
    <row r="804" spans="1:49">
      <c r="A804" s="1135" t="s">
        <v>4057</v>
      </c>
      <c r="B804" s="1135" t="s">
        <v>1936</v>
      </c>
      <c r="C804" s="1135">
        <v>500</v>
      </c>
      <c r="D804" s="1135">
        <v>1.69</v>
      </c>
      <c r="E804" s="1135" t="s">
        <v>15189</v>
      </c>
      <c r="F804" s="1135" t="s">
        <v>1078</v>
      </c>
      <c r="G804" s="1135" t="s">
        <v>1110</v>
      </c>
      <c r="H804" s="1135" t="s">
        <v>1384</v>
      </c>
      <c r="I804" s="1135" t="s">
        <v>126</v>
      </c>
      <c r="J804" s="1135">
        <v>0.7</v>
      </c>
      <c r="K804" s="1135" t="s">
        <v>4058</v>
      </c>
      <c r="L804" s="1135" t="s">
        <v>1938</v>
      </c>
      <c r="M804" s="1135">
        <v>77.099999999999994</v>
      </c>
      <c r="N804" s="1135" t="s">
        <v>1039</v>
      </c>
      <c r="O804" s="1135">
        <v>1.9275</v>
      </c>
      <c r="P804" s="1135">
        <v>1.5419999999999998</v>
      </c>
      <c r="Q804" s="1135">
        <v>4</v>
      </c>
      <c r="R804" s="1135">
        <v>23</v>
      </c>
      <c r="T804" s="1135">
        <v>18</v>
      </c>
      <c r="U804" s="1135">
        <v>4</v>
      </c>
      <c r="V804" s="1135" t="s">
        <v>663</v>
      </c>
      <c r="W804" s="1135">
        <v>110</v>
      </c>
      <c r="X804" s="1135">
        <v>70</v>
      </c>
      <c r="Y804" s="1135">
        <v>1.8</v>
      </c>
      <c r="Z804" s="1135">
        <v>4.5</v>
      </c>
      <c r="AA804" s="1135" t="s">
        <v>4059</v>
      </c>
      <c r="AH804" s="1135" t="s">
        <v>1580</v>
      </c>
      <c r="AM804" s="1136" t="s">
        <v>10739</v>
      </c>
      <c r="AN804" s="1136" t="s">
        <v>10740</v>
      </c>
      <c r="AO804" s="1136">
        <f t="shared" si="102"/>
        <v>500</v>
      </c>
      <c r="AP804" s="1136">
        <f t="shared" si="103"/>
        <v>1.69</v>
      </c>
      <c r="AQ804" s="1136" t="str">
        <f t="shared" si="104"/>
        <v>1-5-1S83°</v>
      </c>
      <c r="AR804" s="1136" t="str">
        <f t="shared" si="105"/>
        <v>30</v>
      </c>
      <c r="AS804" s="1136" t="str">
        <f t="shared" si="106"/>
        <v>220/220/OFF</v>
      </c>
      <c r="AT804" s="1136" t="str">
        <f t="shared" si="107"/>
        <v>1-5-1S83°</v>
      </c>
      <c r="AV804" s="1136" t="str">
        <f t="shared" si="100"/>
        <v>110.11.5</v>
      </c>
      <c r="AW804" s="1438">
        <f t="shared" si="101"/>
        <v>44505</v>
      </c>
    </row>
    <row r="805" spans="1:49">
      <c r="A805" s="1135" t="s">
        <v>4060</v>
      </c>
      <c r="B805" s="1135" t="s">
        <v>455</v>
      </c>
      <c r="C805" s="1135">
        <v>700</v>
      </c>
      <c r="D805" s="1135">
        <v>1.7050000000000001</v>
      </c>
      <c r="E805" s="1135" t="s">
        <v>15183</v>
      </c>
      <c r="F805" s="1135" t="s">
        <v>1867</v>
      </c>
      <c r="G805" s="1135" t="s">
        <v>1878</v>
      </c>
      <c r="H805" s="1135" t="s">
        <v>4061</v>
      </c>
      <c r="I805" s="1135" t="s">
        <v>126</v>
      </c>
      <c r="J805" s="1135">
        <v>0.4</v>
      </c>
      <c r="K805" s="1135" t="s">
        <v>3908</v>
      </c>
      <c r="L805" s="1135" t="s">
        <v>1870</v>
      </c>
      <c r="M805" s="1135">
        <v>74.599999999999994</v>
      </c>
      <c r="N805" s="1135" t="s">
        <v>1039</v>
      </c>
      <c r="O805" s="1135">
        <v>1.865</v>
      </c>
      <c r="P805" s="1135">
        <v>1.492</v>
      </c>
      <c r="Q805" s="1135">
        <v>4</v>
      </c>
      <c r="R805" s="1135">
        <v>20.3</v>
      </c>
      <c r="T805" s="1135">
        <v>21.1</v>
      </c>
      <c r="U805" s="1135">
        <v>3.9</v>
      </c>
      <c r="V805" s="1135" t="s">
        <v>663</v>
      </c>
      <c r="W805" s="1135">
        <v>30</v>
      </c>
      <c r="X805" s="1135">
        <v>10</v>
      </c>
      <c r="Y805" s="1135">
        <v>1.8</v>
      </c>
      <c r="Z805" s="1135">
        <v>4.5</v>
      </c>
      <c r="AA805" s="1135" t="s">
        <v>4062</v>
      </c>
      <c r="AH805" s="1135" t="s">
        <v>1052</v>
      </c>
      <c r="AM805" s="1136" t="s">
        <v>10741</v>
      </c>
      <c r="AN805" s="1136" t="s">
        <v>10742</v>
      </c>
      <c r="AO805" s="1136">
        <f t="shared" si="102"/>
        <v>700</v>
      </c>
      <c r="AP805" s="1136">
        <f t="shared" si="103"/>
        <v>1.7050000000000001</v>
      </c>
      <c r="AQ805" s="1136" t="str">
        <f t="shared" si="104"/>
        <v>1-4-1S83°</v>
      </c>
      <c r="AR805" s="1136" t="str">
        <f t="shared" si="105"/>
        <v>30.2</v>
      </c>
      <c r="AS805" s="1136" t="str">
        <f t="shared" si="106"/>
        <v>257/257/OFF</v>
      </c>
      <c r="AT805" s="1136" t="str">
        <f t="shared" si="107"/>
        <v>1-4-1S83°</v>
      </c>
      <c r="AV805" s="1136" t="str">
        <f t="shared" si="100"/>
        <v>110.11.10</v>
      </c>
      <c r="AW805" s="1438">
        <f t="shared" si="101"/>
        <v>44510</v>
      </c>
    </row>
    <row r="806" spans="1:49">
      <c r="A806" s="1135" t="s">
        <v>4063</v>
      </c>
      <c r="B806" s="1135" t="s">
        <v>3249</v>
      </c>
      <c r="C806" s="1135">
        <v>550</v>
      </c>
      <c r="D806" s="1135">
        <v>1.75</v>
      </c>
      <c r="E806" s="1135" t="s">
        <v>15189</v>
      </c>
      <c r="F806" s="1135" t="s">
        <v>1078</v>
      </c>
      <c r="G806" s="1135" t="s">
        <v>1034</v>
      </c>
      <c r="H806" s="1135" t="s">
        <v>4064</v>
      </c>
      <c r="I806" s="1135" t="s">
        <v>639</v>
      </c>
      <c r="J806" s="1135">
        <v>0.9</v>
      </c>
      <c r="K806" s="1135" t="s">
        <v>3534</v>
      </c>
      <c r="L806" s="1135" t="s">
        <v>3535</v>
      </c>
      <c r="M806" s="1135">
        <v>78</v>
      </c>
      <c r="N806" s="1135" t="s">
        <v>1039</v>
      </c>
      <c r="O806" s="1135">
        <v>1.9500000000000002</v>
      </c>
      <c r="P806" s="1135">
        <v>1.56</v>
      </c>
      <c r="Q806" s="1135">
        <v>3</v>
      </c>
      <c r="R806" s="1135">
        <v>30</v>
      </c>
      <c r="T806" s="1135">
        <v>9.6</v>
      </c>
      <c r="U806" s="1135">
        <v>6.8</v>
      </c>
      <c r="V806" s="1135" t="s">
        <v>663</v>
      </c>
      <c r="W806" s="1135">
        <v>135</v>
      </c>
      <c r="X806" s="1135">
        <v>65</v>
      </c>
      <c r="Y806" s="1135">
        <v>1.4</v>
      </c>
      <c r="Z806" s="1135">
        <v>4</v>
      </c>
      <c r="AA806" s="1135" t="s">
        <v>4065</v>
      </c>
      <c r="AH806" s="1135" t="s">
        <v>784</v>
      </c>
      <c r="AM806" s="1136" t="s">
        <v>10743</v>
      </c>
      <c r="AN806" s="1136" t="s">
        <v>10744</v>
      </c>
      <c r="AO806" s="1136">
        <f t="shared" si="102"/>
        <v>550</v>
      </c>
      <c r="AP806" s="1136">
        <f t="shared" si="103"/>
        <v>1.75</v>
      </c>
      <c r="AQ806" s="1136" t="str">
        <f t="shared" si="104"/>
        <v>1-5-1S83°</v>
      </c>
      <c r="AR806" s="1136" t="str">
        <f t="shared" si="105"/>
        <v>30</v>
      </c>
      <c r="AS806" s="1136" t="str">
        <f t="shared" si="106"/>
        <v>194/194/OFF</v>
      </c>
      <c r="AT806" s="1136" t="str">
        <f t="shared" si="107"/>
        <v>1-5-1S83°</v>
      </c>
      <c r="AV806" s="1136" t="str">
        <f t="shared" si="100"/>
        <v>110.11.12</v>
      </c>
      <c r="AW806" s="1438">
        <f t="shared" si="101"/>
        <v>44512</v>
      </c>
    </row>
    <row r="807" spans="1:49">
      <c r="A807" s="1135" t="s">
        <v>4066</v>
      </c>
      <c r="B807" s="1135" t="s">
        <v>1993</v>
      </c>
      <c r="C807" s="1135">
        <v>650</v>
      </c>
      <c r="D807" s="1135">
        <v>1.71</v>
      </c>
      <c r="E807" s="1135" t="s">
        <v>15189</v>
      </c>
      <c r="F807" s="1135" t="s">
        <v>1048</v>
      </c>
      <c r="G807" s="1135" t="s">
        <v>1034</v>
      </c>
      <c r="H807" s="1135" t="s">
        <v>1320</v>
      </c>
      <c r="I807" s="1135" t="s">
        <v>126</v>
      </c>
      <c r="J807" s="1135">
        <v>1.3</v>
      </c>
      <c r="K807" s="1135" t="s">
        <v>4067</v>
      </c>
      <c r="L807" s="1135" t="s">
        <v>2018</v>
      </c>
      <c r="M807" s="1135">
        <v>75.400000000000006</v>
      </c>
      <c r="N807" s="1135" t="s">
        <v>1039</v>
      </c>
      <c r="O807" s="1135">
        <v>1.8850000000000002</v>
      </c>
      <c r="P807" s="1135">
        <v>1.5080000000000002</v>
      </c>
      <c r="Q807" s="1135">
        <v>3</v>
      </c>
      <c r="R807" s="1135">
        <v>29</v>
      </c>
      <c r="T807" s="1135">
        <v>18</v>
      </c>
      <c r="U807" s="1135">
        <v>6</v>
      </c>
      <c r="V807" s="1135" t="s">
        <v>663</v>
      </c>
      <c r="W807" s="1135">
        <v>120</v>
      </c>
      <c r="X807" s="1135">
        <v>80</v>
      </c>
      <c r="Y807" s="1135">
        <v>2</v>
      </c>
      <c r="Z807" s="1135">
        <v>6</v>
      </c>
      <c r="AA807" s="1135" t="s">
        <v>4068</v>
      </c>
      <c r="AH807" s="1135" t="s">
        <v>1084</v>
      </c>
      <c r="AM807" s="1136" t="s">
        <v>10745</v>
      </c>
      <c r="AN807" s="1136" t="s">
        <v>10746</v>
      </c>
      <c r="AO807" s="1136">
        <f t="shared" si="102"/>
        <v>650</v>
      </c>
      <c r="AP807" s="1136">
        <f t="shared" si="103"/>
        <v>1.71</v>
      </c>
      <c r="AQ807" s="1136" t="str">
        <f t="shared" si="104"/>
        <v>1-5-1S83°</v>
      </c>
      <c r="AR807" s="1136" t="str">
        <f t="shared" si="105"/>
        <v>31</v>
      </c>
      <c r="AS807" s="1136" t="str">
        <f t="shared" si="106"/>
        <v>230/230/OFF</v>
      </c>
      <c r="AT807" s="1136" t="str">
        <f t="shared" si="107"/>
        <v>1-5-1S83°</v>
      </c>
      <c r="AV807" s="1136" t="str">
        <f t="shared" si="100"/>
        <v>110.11.16</v>
      </c>
      <c r="AW807" s="1438">
        <f t="shared" si="101"/>
        <v>44516</v>
      </c>
    </row>
    <row r="808" spans="1:49">
      <c r="A808" s="1135" t="s">
        <v>4069</v>
      </c>
      <c r="B808" s="1135" t="s">
        <v>2068</v>
      </c>
      <c r="C808" s="1135">
        <v>500</v>
      </c>
      <c r="D808" s="1135">
        <v>1.62</v>
      </c>
      <c r="E808" s="1135" t="s">
        <v>15183</v>
      </c>
      <c r="F808" s="1135" t="s">
        <v>1608</v>
      </c>
      <c r="G808" s="1135" t="s">
        <v>1861</v>
      </c>
      <c r="H808" s="1135" t="s">
        <v>1384</v>
      </c>
      <c r="I808" s="1135" t="s">
        <v>126</v>
      </c>
      <c r="J808" s="1135">
        <v>0.7</v>
      </c>
      <c r="K808" s="1135" t="s">
        <v>2099</v>
      </c>
      <c r="L808" s="1135" t="s">
        <v>2070</v>
      </c>
      <c r="M808" s="1135">
        <v>77.599999999999994</v>
      </c>
      <c r="N808" s="1135" t="s">
        <v>1039</v>
      </c>
      <c r="O808" s="1135">
        <v>1.94</v>
      </c>
      <c r="P808" s="1135">
        <v>1.5519999999999998</v>
      </c>
      <c r="Q808" s="1135">
        <v>4</v>
      </c>
      <c r="R808" s="1135">
        <v>23</v>
      </c>
      <c r="T808" s="1135">
        <v>21</v>
      </c>
      <c r="U808" s="1135">
        <v>3.7</v>
      </c>
      <c r="V808" s="1135" t="s">
        <v>663</v>
      </c>
      <c r="W808" s="1135">
        <v>105</v>
      </c>
      <c r="X808" s="1135">
        <v>65</v>
      </c>
      <c r="Y808" s="1135">
        <v>1.6</v>
      </c>
      <c r="Z808" s="1135">
        <v>4.5</v>
      </c>
      <c r="AA808" s="1135" t="s">
        <v>4070</v>
      </c>
      <c r="AH808" s="1135" t="s">
        <v>1338</v>
      </c>
      <c r="AM808" s="1136" t="s">
        <v>10747</v>
      </c>
      <c r="AN808" s="1136" t="s">
        <v>10748</v>
      </c>
      <c r="AO808" s="1136">
        <f t="shared" si="102"/>
        <v>500</v>
      </c>
      <c r="AP808" s="1136">
        <f t="shared" si="103"/>
        <v>1.62</v>
      </c>
      <c r="AQ808" s="1136" t="str">
        <f t="shared" si="104"/>
        <v>1-4-1S83°</v>
      </c>
      <c r="AR808" s="1136" t="str">
        <f t="shared" si="105"/>
        <v>32</v>
      </c>
      <c r="AS808" s="1136" t="str">
        <f t="shared" si="106"/>
        <v>220/220/OFF</v>
      </c>
      <c r="AT808" s="1136" t="str">
        <f t="shared" si="107"/>
        <v>1-4-1S83°</v>
      </c>
      <c r="AV808" s="1136" t="str">
        <f t="shared" si="100"/>
        <v>110.11.19</v>
      </c>
      <c r="AW808" s="1438">
        <f t="shared" si="101"/>
        <v>44519</v>
      </c>
    </row>
    <row r="809" spans="1:49">
      <c r="A809" s="1135" t="s">
        <v>4071</v>
      </c>
      <c r="B809" s="1135" t="s">
        <v>455</v>
      </c>
      <c r="C809" s="1135">
        <v>600</v>
      </c>
      <c r="D809" s="1135">
        <v>1.665</v>
      </c>
      <c r="E809" s="1135" t="s">
        <v>15183</v>
      </c>
      <c r="F809" s="1135" t="s">
        <v>1867</v>
      </c>
      <c r="G809" s="1135" t="s">
        <v>1861</v>
      </c>
      <c r="H809" s="1135" t="s">
        <v>1134</v>
      </c>
      <c r="I809" s="1135" t="s">
        <v>126</v>
      </c>
      <c r="J809" s="1135">
        <v>0.9</v>
      </c>
      <c r="K809" s="1135" t="s">
        <v>4072</v>
      </c>
      <c r="L809" s="1135" t="s">
        <v>1870</v>
      </c>
      <c r="M809" s="1135">
        <v>74.8</v>
      </c>
      <c r="N809" s="1135" t="s">
        <v>1039</v>
      </c>
      <c r="O809" s="1135">
        <v>1.87</v>
      </c>
      <c r="P809" s="1135">
        <v>1.496</v>
      </c>
      <c r="Q809" s="1135">
        <v>4</v>
      </c>
      <c r="R809" s="1135">
        <v>28</v>
      </c>
      <c r="T809" s="1135">
        <v>18.600000000000001</v>
      </c>
      <c r="U809" s="1135">
        <v>3.5</v>
      </c>
      <c r="V809" s="1135" t="s">
        <v>663</v>
      </c>
      <c r="W809" s="1135">
        <v>105</v>
      </c>
      <c r="X809" s="1135">
        <v>80</v>
      </c>
      <c r="Y809" s="1135">
        <v>2</v>
      </c>
      <c r="Z809" s="1135">
        <v>4.5</v>
      </c>
      <c r="AA809" s="1135" t="s">
        <v>4073</v>
      </c>
      <c r="AH809" s="1135" t="s">
        <v>630</v>
      </c>
      <c r="AM809" s="1136" t="s">
        <v>10749</v>
      </c>
      <c r="AN809" s="1136" t="s">
        <v>10750</v>
      </c>
      <c r="AO809" s="1136">
        <f t="shared" si="102"/>
        <v>600</v>
      </c>
      <c r="AP809" s="1136">
        <f t="shared" si="103"/>
        <v>1.665</v>
      </c>
      <c r="AQ809" s="1136" t="str">
        <f t="shared" si="104"/>
        <v>1-4-1S83°</v>
      </c>
      <c r="AR809" s="1136" t="str">
        <f t="shared" si="105"/>
        <v>30.2</v>
      </c>
      <c r="AS809" s="1136" t="str">
        <f t="shared" si="106"/>
        <v>240/240/OFF</v>
      </c>
      <c r="AT809" s="1136" t="str">
        <f t="shared" si="107"/>
        <v>1-4-1S83°</v>
      </c>
      <c r="AV809" s="1136" t="str">
        <f t="shared" si="100"/>
        <v>110.11.18</v>
      </c>
      <c r="AW809" s="1438">
        <f t="shared" si="101"/>
        <v>44518</v>
      </c>
    </row>
    <row r="810" spans="1:49">
      <c r="A810" s="1135" t="s">
        <v>4074</v>
      </c>
      <c r="B810" s="1135" t="s">
        <v>1993</v>
      </c>
      <c r="C810" s="1135">
        <v>600</v>
      </c>
      <c r="D810" s="1135">
        <v>1.71</v>
      </c>
      <c r="E810" s="1135" t="s">
        <v>15189</v>
      </c>
      <c r="F810" s="1135" t="s">
        <v>1078</v>
      </c>
      <c r="G810" s="1135" t="s">
        <v>1034</v>
      </c>
      <c r="H810" s="1135" t="s">
        <v>1368</v>
      </c>
      <c r="I810" s="1135" t="s">
        <v>126</v>
      </c>
      <c r="J810" s="1135">
        <v>0.6</v>
      </c>
      <c r="K810" s="1135" t="s">
        <v>2204</v>
      </c>
      <c r="L810" s="1135" t="s">
        <v>2018</v>
      </c>
      <c r="M810" s="1135">
        <v>76.099999999999994</v>
      </c>
      <c r="N810" s="1135" t="s">
        <v>1039</v>
      </c>
      <c r="O810" s="1135">
        <v>1.9024999999999999</v>
      </c>
      <c r="P810" s="1135">
        <v>1.522</v>
      </c>
      <c r="Q810" s="1135">
        <v>3</v>
      </c>
      <c r="R810" s="1135">
        <v>30</v>
      </c>
      <c r="T810" s="1135">
        <v>14</v>
      </c>
      <c r="U810" s="1135">
        <v>5.5</v>
      </c>
      <c r="V810" s="1135" t="s">
        <v>663</v>
      </c>
      <c r="W810" s="1135">
        <v>70</v>
      </c>
      <c r="X810" s="1135">
        <v>10</v>
      </c>
      <c r="Y810" s="1135">
        <v>1.8</v>
      </c>
      <c r="Z810" s="1135">
        <v>5.5</v>
      </c>
      <c r="AA810" s="1135" t="s">
        <v>4073</v>
      </c>
      <c r="AH810" s="1135" t="s">
        <v>745</v>
      </c>
      <c r="AM810" s="1136" t="s">
        <v>10751</v>
      </c>
      <c r="AN810" s="1136" t="s">
        <v>10752</v>
      </c>
      <c r="AO810" s="1136">
        <f t="shared" si="102"/>
        <v>600</v>
      </c>
      <c r="AP810" s="1136">
        <f t="shared" si="103"/>
        <v>1.71</v>
      </c>
      <c r="AQ810" s="1136" t="str">
        <f t="shared" si="104"/>
        <v>1-5-1S83°</v>
      </c>
      <c r="AR810" s="1136" t="str">
        <f t="shared" si="105"/>
        <v>30</v>
      </c>
      <c r="AS810" s="1136" t="str">
        <f t="shared" si="106"/>
        <v>210/210/OFF</v>
      </c>
      <c r="AT810" s="1136" t="str">
        <f t="shared" si="107"/>
        <v>1-5-1S83°</v>
      </c>
      <c r="AV810" s="1136" t="str">
        <f t="shared" si="100"/>
        <v>110.11.18</v>
      </c>
      <c r="AW810" s="1438">
        <f t="shared" si="101"/>
        <v>44518</v>
      </c>
    </row>
    <row r="811" spans="1:49">
      <c r="A811" s="1135" t="s">
        <v>4075</v>
      </c>
      <c r="B811" s="1135" t="s">
        <v>1936</v>
      </c>
      <c r="C811" s="1135">
        <v>500</v>
      </c>
      <c r="D811" s="1135">
        <v>1.69</v>
      </c>
      <c r="E811" s="1135" t="s">
        <v>15189</v>
      </c>
      <c r="F811" s="1135" t="s">
        <v>1078</v>
      </c>
      <c r="G811" s="1135" t="s">
        <v>1110</v>
      </c>
      <c r="H811" s="1135" t="s">
        <v>1384</v>
      </c>
      <c r="I811" s="1135" t="s">
        <v>126</v>
      </c>
      <c r="J811" s="1135">
        <v>0.7</v>
      </c>
      <c r="K811" s="1135" t="s">
        <v>2009</v>
      </c>
      <c r="L811" s="1135" t="s">
        <v>1938</v>
      </c>
      <c r="M811" s="1135">
        <v>77.099999999999994</v>
      </c>
      <c r="N811" s="1135" t="s">
        <v>1039</v>
      </c>
      <c r="O811" s="1135">
        <v>1.9275</v>
      </c>
      <c r="P811" s="1135">
        <v>1.5419999999999998</v>
      </c>
      <c r="Q811" s="1135">
        <v>4</v>
      </c>
      <c r="R811" s="1135">
        <v>23</v>
      </c>
      <c r="T811" s="1135">
        <v>18</v>
      </c>
      <c r="U811" s="1135">
        <v>4</v>
      </c>
      <c r="V811" s="1135" t="s">
        <v>663</v>
      </c>
      <c r="W811" s="1135">
        <v>110</v>
      </c>
      <c r="X811" s="1135">
        <v>70</v>
      </c>
      <c r="Y811" s="1135">
        <v>1.8</v>
      </c>
      <c r="Z811" s="1135">
        <v>4.5</v>
      </c>
      <c r="AA811" s="1135" t="s">
        <v>4073</v>
      </c>
      <c r="AH811" s="1135" t="s">
        <v>3307</v>
      </c>
      <c r="AM811" s="1136" t="s">
        <v>10753</v>
      </c>
      <c r="AN811" s="1136" t="s">
        <v>10754</v>
      </c>
      <c r="AO811" s="1136">
        <f t="shared" si="102"/>
        <v>500</v>
      </c>
      <c r="AP811" s="1136">
        <f t="shared" si="103"/>
        <v>1.69</v>
      </c>
      <c r="AQ811" s="1136" t="str">
        <f t="shared" si="104"/>
        <v>1-5-1S83°</v>
      </c>
      <c r="AR811" s="1136" t="str">
        <f t="shared" si="105"/>
        <v>30</v>
      </c>
      <c r="AS811" s="1136" t="str">
        <f t="shared" si="106"/>
        <v>220/220/OFF</v>
      </c>
      <c r="AT811" s="1136" t="str">
        <f t="shared" si="107"/>
        <v>1-5-1S83°</v>
      </c>
      <c r="AV811" s="1136" t="str">
        <f t="shared" si="100"/>
        <v>110.11.18</v>
      </c>
      <c r="AW811" s="1438">
        <f t="shared" si="101"/>
        <v>44518</v>
      </c>
    </row>
    <row r="812" spans="1:49">
      <c r="A812" s="1135" t="s">
        <v>4076</v>
      </c>
      <c r="B812" s="1135" t="s">
        <v>1985</v>
      </c>
      <c r="C812" s="1135">
        <v>600</v>
      </c>
      <c r="D812" s="1135">
        <v>1.67</v>
      </c>
      <c r="E812" s="1135" t="s">
        <v>15183</v>
      </c>
      <c r="F812" s="1135" t="s">
        <v>1078</v>
      </c>
      <c r="G812" s="1135" t="s">
        <v>1034</v>
      </c>
      <c r="H812" s="1135" t="s">
        <v>1134</v>
      </c>
      <c r="I812" s="1135" t="s">
        <v>126</v>
      </c>
      <c r="J812" s="1135">
        <v>0.6</v>
      </c>
      <c r="K812" s="1135" t="s">
        <v>4077</v>
      </c>
      <c r="L812" s="1135" t="s">
        <v>3231</v>
      </c>
      <c r="M812" s="1135">
        <v>74.599999999999994</v>
      </c>
      <c r="N812" s="1135" t="s">
        <v>1039</v>
      </c>
      <c r="O812" s="1135">
        <v>1.865</v>
      </c>
      <c r="P812" s="1135">
        <v>1.492</v>
      </c>
      <c r="Q812" s="1135">
        <v>3.5</v>
      </c>
      <c r="R812" s="1135">
        <v>29</v>
      </c>
      <c r="T812" s="1135">
        <v>12.5</v>
      </c>
      <c r="U812" s="1135">
        <v>5.0999999999999996</v>
      </c>
      <c r="V812" s="1135" t="s">
        <v>663</v>
      </c>
      <c r="W812" s="1135">
        <v>95</v>
      </c>
      <c r="X812" s="1135">
        <v>60</v>
      </c>
      <c r="Y812" s="1135">
        <v>1.8</v>
      </c>
      <c r="Z812" s="1135">
        <v>4.5</v>
      </c>
      <c r="AA812" s="1135" t="s">
        <v>4078</v>
      </c>
      <c r="AH812" s="1135" t="s">
        <v>1092</v>
      </c>
      <c r="AM812" s="1136" t="s">
        <v>10755</v>
      </c>
      <c r="AN812" s="1136" t="s">
        <v>10756</v>
      </c>
      <c r="AO812" s="1136">
        <f t="shared" si="102"/>
        <v>600</v>
      </c>
      <c r="AP812" s="1136">
        <f t="shared" si="103"/>
        <v>1.67</v>
      </c>
      <c r="AQ812" s="1136" t="str">
        <f t="shared" si="104"/>
        <v>1-4-1S83°</v>
      </c>
      <c r="AR812" s="1136" t="str">
        <f t="shared" si="105"/>
        <v>30</v>
      </c>
      <c r="AS812" s="1136" t="str">
        <f t="shared" si="106"/>
        <v>240/240/OFF</v>
      </c>
      <c r="AT812" s="1136" t="str">
        <f t="shared" si="107"/>
        <v>1-4-1S83°</v>
      </c>
      <c r="AV812" s="1136" t="str">
        <f t="shared" si="100"/>
        <v>110.11.29</v>
      </c>
      <c r="AW812" s="1438">
        <f t="shared" si="101"/>
        <v>44529</v>
      </c>
    </row>
    <row r="813" spans="1:49">
      <c r="A813" s="1135" t="s">
        <v>4079</v>
      </c>
      <c r="B813" s="1135" t="s">
        <v>1993</v>
      </c>
      <c r="C813" s="1135">
        <v>650</v>
      </c>
      <c r="D813" s="1135">
        <v>1.78</v>
      </c>
      <c r="E813" s="1135" t="s">
        <v>15189</v>
      </c>
      <c r="F813" s="1135" t="s">
        <v>1048</v>
      </c>
      <c r="G813" s="1135" t="s">
        <v>1034</v>
      </c>
      <c r="H813" s="1135" t="s">
        <v>1743</v>
      </c>
      <c r="I813" s="1135" t="s">
        <v>126</v>
      </c>
      <c r="J813" s="1135">
        <v>1.4</v>
      </c>
      <c r="K813" s="1135" t="s">
        <v>1994</v>
      </c>
      <c r="L813" s="1135" t="s">
        <v>1995</v>
      </c>
      <c r="M813" s="1135">
        <v>75.400000000000006</v>
      </c>
      <c r="N813" s="1135" t="s">
        <v>1039</v>
      </c>
      <c r="O813" s="1135">
        <v>1.8850000000000002</v>
      </c>
      <c r="P813" s="1135">
        <v>1.5080000000000002</v>
      </c>
      <c r="Q813" s="1135">
        <v>3</v>
      </c>
      <c r="R813" s="1135">
        <v>29</v>
      </c>
      <c r="T813" s="1135">
        <v>18</v>
      </c>
      <c r="U813" s="1135">
        <v>6</v>
      </c>
      <c r="V813" s="1135" t="s">
        <v>663</v>
      </c>
      <c r="W813" s="1135">
        <v>120</v>
      </c>
      <c r="X813" s="1135">
        <v>80</v>
      </c>
      <c r="Y813" s="1135">
        <v>2</v>
      </c>
      <c r="Z813" s="1135">
        <v>6</v>
      </c>
      <c r="AA813" s="1135" t="s">
        <v>4080</v>
      </c>
      <c r="AH813" s="1135" t="s">
        <v>699</v>
      </c>
      <c r="AM813" s="1136" t="s">
        <v>10757</v>
      </c>
      <c r="AN813" s="1136" t="s">
        <v>10758</v>
      </c>
      <c r="AO813" s="1136">
        <f t="shared" si="102"/>
        <v>650</v>
      </c>
      <c r="AP813" s="1136">
        <f t="shared" si="103"/>
        <v>1.78</v>
      </c>
      <c r="AQ813" s="1136" t="str">
        <f t="shared" si="104"/>
        <v>1-5-1S83°</v>
      </c>
      <c r="AR813" s="1136" t="str">
        <f t="shared" si="105"/>
        <v>31</v>
      </c>
      <c r="AS813" s="1136" t="str">
        <f t="shared" si="106"/>
        <v>225/225/OFF</v>
      </c>
      <c r="AT813" s="1136" t="str">
        <f t="shared" si="107"/>
        <v>1-5-1S83°</v>
      </c>
      <c r="AV813" s="1136" t="str">
        <f t="shared" si="100"/>
        <v>110.12.2</v>
      </c>
      <c r="AW813" s="1438">
        <f t="shared" si="101"/>
        <v>44532</v>
      </c>
    </row>
    <row r="814" spans="1:49">
      <c r="A814" s="1135" t="s">
        <v>4081</v>
      </c>
      <c r="B814" s="1135" t="s">
        <v>455</v>
      </c>
      <c r="C814" s="1135">
        <v>600</v>
      </c>
      <c r="D814" s="1135">
        <v>1.7</v>
      </c>
      <c r="E814" s="1135" t="s">
        <v>15196</v>
      </c>
      <c r="F814" s="1135" t="s">
        <v>2090</v>
      </c>
      <c r="G814" s="1135" t="s">
        <v>1861</v>
      </c>
      <c r="H814" s="1135" t="s">
        <v>2091</v>
      </c>
      <c r="I814" s="1135" t="s">
        <v>1206</v>
      </c>
      <c r="J814" s="1135">
        <v>0.9</v>
      </c>
      <c r="K814" s="1135" t="s">
        <v>2092</v>
      </c>
      <c r="L814" s="1135" t="s">
        <v>1870</v>
      </c>
      <c r="M814" s="1135">
        <v>77</v>
      </c>
      <c r="N814" s="1135" t="s">
        <v>1039</v>
      </c>
      <c r="O814" s="1135">
        <v>1.925</v>
      </c>
      <c r="P814" s="1135">
        <v>1.54</v>
      </c>
      <c r="Q814" s="1135">
        <v>4.2</v>
      </c>
      <c r="R814" s="1135">
        <v>24</v>
      </c>
      <c r="T814" s="1135">
        <v>9</v>
      </c>
      <c r="U814" s="1135">
        <v>2.2000000000000002</v>
      </c>
      <c r="V814" s="1135" t="s">
        <v>663</v>
      </c>
      <c r="W814" s="1135">
        <v>110</v>
      </c>
      <c r="X814" s="1135">
        <v>85</v>
      </c>
      <c r="Y814" s="1135">
        <v>2.1</v>
      </c>
      <c r="Z814" s="1135">
        <v>2.5</v>
      </c>
      <c r="AA814" s="1135" t="s">
        <v>2234</v>
      </c>
      <c r="AB814" s="1135" t="s">
        <v>1075</v>
      </c>
      <c r="AH814" s="1135" t="s">
        <v>4082</v>
      </c>
      <c r="AI814" s="1135">
        <v>92.4</v>
      </c>
      <c r="AJ814" s="1135">
        <v>-0.48</v>
      </c>
      <c r="AK814" s="1135">
        <v>0.88</v>
      </c>
      <c r="AM814" s="1136" t="s">
        <v>10759</v>
      </c>
      <c r="AN814" s="1136" t="s">
        <v>10760</v>
      </c>
      <c r="AO814" s="1136">
        <f t="shared" si="102"/>
        <v>600</v>
      </c>
      <c r="AP814" s="1136">
        <f t="shared" si="103"/>
        <v>1.7</v>
      </c>
      <c r="AQ814" s="1136" t="str">
        <f t="shared" si="104"/>
        <v>2-6-1S83°</v>
      </c>
      <c r="AR814" s="1136" t="str">
        <f t="shared" si="105"/>
        <v>29.6</v>
      </c>
      <c r="AS814" s="1136" t="str">
        <f t="shared" si="106"/>
        <v>166/155</v>
      </c>
      <c r="AT814" s="1136" t="str">
        <f t="shared" si="107"/>
        <v>2-6-1S83°</v>
      </c>
      <c r="AV814" s="1136" t="str">
        <f t="shared" si="100"/>
        <v>113.10.23</v>
      </c>
      <c r="AW814" s="1438">
        <f t="shared" si="101"/>
        <v>45588</v>
      </c>
    </row>
    <row r="815" spans="1:49">
      <c r="A815" s="1135" t="s">
        <v>4083</v>
      </c>
      <c r="B815" s="1135" t="s">
        <v>455</v>
      </c>
      <c r="C815" s="1135">
        <v>600</v>
      </c>
      <c r="D815" s="1135">
        <v>1.7</v>
      </c>
      <c r="E815" s="1135" t="s">
        <v>15196</v>
      </c>
      <c r="F815" s="1135" t="s">
        <v>2090</v>
      </c>
      <c r="G815" s="1135" t="s">
        <v>1861</v>
      </c>
      <c r="H815" s="1135" t="s">
        <v>2091</v>
      </c>
      <c r="I815" s="1135" t="s">
        <v>1206</v>
      </c>
      <c r="J815" s="1135">
        <v>0.9</v>
      </c>
      <c r="K815" s="1135" t="s">
        <v>2092</v>
      </c>
      <c r="L815" s="1135" t="s">
        <v>1870</v>
      </c>
      <c r="M815" s="1135">
        <v>77</v>
      </c>
      <c r="N815" s="1135" t="s">
        <v>1039</v>
      </c>
      <c r="O815" s="1135">
        <v>1.925</v>
      </c>
      <c r="P815" s="1135">
        <v>1.54</v>
      </c>
      <c r="Q815" s="1135">
        <v>4.2</v>
      </c>
      <c r="R815" s="1135">
        <v>24</v>
      </c>
      <c r="T815" s="1135">
        <v>9</v>
      </c>
      <c r="U815" s="1135">
        <v>2.2000000000000002</v>
      </c>
      <c r="V815" s="1135" t="s">
        <v>663</v>
      </c>
      <c r="W815" s="1135">
        <v>110</v>
      </c>
      <c r="X815" s="1135">
        <v>85</v>
      </c>
      <c r="Y815" s="1135">
        <v>2.1</v>
      </c>
      <c r="Z815" s="1135">
        <v>2.5</v>
      </c>
      <c r="AA815" s="1135" t="s">
        <v>2093</v>
      </c>
      <c r="AB815" s="1135" t="s">
        <v>1075</v>
      </c>
      <c r="AH815" s="1135" t="s">
        <v>1511</v>
      </c>
      <c r="AI815" s="1135">
        <v>92.75</v>
      </c>
      <c r="AJ815" s="1135">
        <v>0.15</v>
      </c>
      <c r="AK815" s="1135">
        <v>0.3</v>
      </c>
      <c r="AM815" s="1136" t="s">
        <v>10761</v>
      </c>
      <c r="AN815" s="1136" t="s">
        <v>10762</v>
      </c>
      <c r="AO815" s="1136">
        <f t="shared" si="102"/>
        <v>600</v>
      </c>
      <c r="AP815" s="1136">
        <f t="shared" si="103"/>
        <v>1.7</v>
      </c>
      <c r="AQ815" s="1136" t="str">
        <f t="shared" si="104"/>
        <v>2-6-1S83°</v>
      </c>
      <c r="AR815" s="1136" t="str">
        <f t="shared" si="105"/>
        <v>29.6</v>
      </c>
      <c r="AS815" s="1136" t="str">
        <f t="shared" si="106"/>
        <v>166/155</v>
      </c>
      <c r="AT815" s="1136" t="str">
        <f t="shared" si="107"/>
        <v>2-6-1S83°</v>
      </c>
      <c r="AV815" s="1136" t="str">
        <f t="shared" si="100"/>
        <v>113.10.30</v>
      </c>
      <c r="AW815" s="1438">
        <f t="shared" si="101"/>
        <v>45595</v>
      </c>
    </row>
    <row r="816" spans="1:49">
      <c r="A816" s="1135" t="s">
        <v>4084</v>
      </c>
      <c r="B816" s="1135" t="s">
        <v>1877</v>
      </c>
      <c r="C816" s="1135">
        <v>620</v>
      </c>
      <c r="D816" s="1135">
        <v>1.65</v>
      </c>
      <c r="E816" s="1135" t="s">
        <v>15189</v>
      </c>
      <c r="F816" s="1135" t="s">
        <v>1078</v>
      </c>
      <c r="G816" s="1135" t="s">
        <v>1878</v>
      </c>
      <c r="H816" s="1135" t="s">
        <v>1123</v>
      </c>
      <c r="I816" s="1135" t="s">
        <v>126</v>
      </c>
      <c r="J816" s="1135">
        <v>0.3</v>
      </c>
      <c r="K816" s="1135" t="s">
        <v>1880</v>
      </c>
      <c r="L816" s="1135" t="s">
        <v>1881</v>
      </c>
      <c r="M816" s="1135">
        <v>76.099999999999994</v>
      </c>
      <c r="N816" s="1135" t="s">
        <v>1039</v>
      </c>
      <c r="O816" s="1135">
        <v>1.9024999999999999</v>
      </c>
      <c r="P816" s="1135">
        <v>1.522</v>
      </c>
      <c r="Q816" s="1135">
        <v>4</v>
      </c>
      <c r="R816" s="1135">
        <v>19</v>
      </c>
      <c r="T816" s="1135">
        <v>13</v>
      </c>
      <c r="U816" s="1135">
        <v>4</v>
      </c>
      <c r="V816" s="1135" t="s">
        <v>663</v>
      </c>
      <c r="W816" s="1135">
        <v>30</v>
      </c>
      <c r="X816" s="1135">
        <v>10</v>
      </c>
      <c r="Y816" s="1135">
        <v>2.5</v>
      </c>
      <c r="Z816" s="1135">
        <v>2</v>
      </c>
      <c r="AA816" s="1135" t="s">
        <v>4085</v>
      </c>
      <c r="AH816" s="1135" t="s">
        <v>944</v>
      </c>
      <c r="AM816" s="1136" t="s">
        <v>10763</v>
      </c>
      <c r="AN816" s="1136" t="s">
        <v>10764</v>
      </c>
      <c r="AO816" s="1136">
        <f t="shared" si="102"/>
        <v>620</v>
      </c>
      <c r="AP816" s="1136">
        <f t="shared" si="103"/>
        <v>1.65</v>
      </c>
      <c r="AQ816" s="1136" t="str">
        <f t="shared" si="104"/>
        <v>1-5-1S83°</v>
      </c>
      <c r="AR816" s="1136" t="str">
        <f t="shared" si="105"/>
        <v>30</v>
      </c>
      <c r="AS816" s="1136" t="str">
        <f t="shared" si="106"/>
        <v>250/250/OFF</v>
      </c>
      <c r="AT816" s="1136" t="str">
        <f t="shared" si="107"/>
        <v>1-5-1S83°</v>
      </c>
      <c r="AV816" s="1136" t="str">
        <f t="shared" si="100"/>
        <v>110.12.6</v>
      </c>
      <c r="AW816" s="1438">
        <f t="shared" si="101"/>
        <v>44536</v>
      </c>
    </row>
    <row r="817" spans="1:49">
      <c r="A817" s="1135" t="s">
        <v>4086</v>
      </c>
      <c r="B817" s="1135" t="s">
        <v>1936</v>
      </c>
      <c r="C817" s="1135">
        <v>500</v>
      </c>
      <c r="D817" s="1135">
        <v>1.69</v>
      </c>
      <c r="E817" s="1135" t="s">
        <v>15189</v>
      </c>
      <c r="F817" s="1135" t="s">
        <v>1078</v>
      </c>
      <c r="G817" s="1135" t="s">
        <v>1110</v>
      </c>
      <c r="H817" s="1135" t="s">
        <v>4087</v>
      </c>
      <c r="I817" s="1135" t="s">
        <v>126</v>
      </c>
      <c r="J817" s="1135">
        <v>0.7</v>
      </c>
      <c r="K817" s="1135" t="s">
        <v>2009</v>
      </c>
      <c r="L817" s="1135" t="s">
        <v>1938</v>
      </c>
      <c r="M817" s="1135">
        <v>77.099999999999994</v>
      </c>
      <c r="N817" s="1135" t="s">
        <v>1039</v>
      </c>
      <c r="O817" s="1135">
        <v>1.9275</v>
      </c>
      <c r="P817" s="1135">
        <v>1.5419999999999998</v>
      </c>
      <c r="Q817" s="1135">
        <v>4</v>
      </c>
      <c r="R817" s="1135">
        <v>23</v>
      </c>
      <c r="T817" s="1135">
        <v>18</v>
      </c>
      <c r="U817" s="1135">
        <v>4</v>
      </c>
      <c r="V817" s="1135" t="s">
        <v>663</v>
      </c>
      <c r="W817" s="1135">
        <v>110</v>
      </c>
      <c r="X817" s="1135">
        <v>70</v>
      </c>
      <c r="Y817" s="1135">
        <v>1.8</v>
      </c>
      <c r="Z817" s="1135">
        <v>4.5</v>
      </c>
      <c r="AA817" s="1135" t="s">
        <v>4088</v>
      </c>
      <c r="AH817" s="1135" t="s">
        <v>833</v>
      </c>
      <c r="AM817" s="1136" t="s">
        <v>10765</v>
      </c>
      <c r="AN817" s="1136" t="s">
        <v>10766</v>
      </c>
      <c r="AO817" s="1136">
        <f t="shared" si="102"/>
        <v>500</v>
      </c>
      <c r="AP817" s="1136">
        <f t="shared" si="103"/>
        <v>1.69</v>
      </c>
      <c r="AQ817" s="1136" t="str">
        <f t="shared" si="104"/>
        <v>1-5-1S83°</v>
      </c>
      <c r="AR817" s="1136" t="str">
        <f t="shared" si="105"/>
        <v>30</v>
      </c>
      <c r="AS817" s="1136" t="str">
        <f t="shared" si="106"/>
        <v>218/218/OFF</v>
      </c>
      <c r="AT817" s="1136" t="str">
        <f t="shared" si="107"/>
        <v>1-5-1S83°</v>
      </c>
      <c r="AV817" s="1136" t="str">
        <f t="shared" si="100"/>
        <v>110.12.10</v>
      </c>
      <c r="AW817" s="1438">
        <f t="shared" si="101"/>
        <v>44540</v>
      </c>
    </row>
    <row r="818" spans="1:49">
      <c r="A818" s="1135" t="s">
        <v>4089</v>
      </c>
      <c r="B818" s="1135" t="s">
        <v>2196</v>
      </c>
      <c r="C818" s="1135">
        <v>600</v>
      </c>
      <c r="D818" s="1135">
        <v>1.73</v>
      </c>
      <c r="E818" s="1135" t="s">
        <v>15183</v>
      </c>
      <c r="F818" s="1135" t="s">
        <v>1069</v>
      </c>
      <c r="G818" s="1135" t="s">
        <v>1861</v>
      </c>
      <c r="H818" s="1135" t="s">
        <v>1134</v>
      </c>
      <c r="I818" s="1135" t="s">
        <v>126</v>
      </c>
      <c r="J818" s="1135">
        <v>0.9</v>
      </c>
      <c r="K818" s="1135" t="s">
        <v>3356</v>
      </c>
      <c r="L818" s="1135" t="s">
        <v>2198</v>
      </c>
      <c r="M818" s="1135">
        <v>75</v>
      </c>
      <c r="N818" s="1135" t="s">
        <v>1039</v>
      </c>
      <c r="O818" s="1135">
        <v>1.875</v>
      </c>
      <c r="P818" s="1135">
        <v>1.5</v>
      </c>
      <c r="Q818" s="1135">
        <v>4</v>
      </c>
      <c r="R818" s="1135">
        <v>23.3</v>
      </c>
      <c r="T818" s="1135">
        <v>20.5</v>
      </c>
      <c r="U818" s="1135">
        <v>3.7</v>
      </c>
      <c r="V818" s="1135" t="s">
        <v>663</v>
      </c>
      <c r="W818" s="1135">
        <v>105</v>
      </c>
      <c r="X818" s="1135">
        <v>85</v>
      </c>
      <c r="Y818" s="1135">
        <v>1.9</v>
      </c>
      <c r="Z818" s="1135">
        <v>4.5</v>
      </c>
      <c r="AA818" s="1135" t="s">
        <v>4088</v>
      </c>
      <c r="AH818" s="1135" t="s">
        <v>1338</v>
      </c>
      <c r="AM818" s="1136" t="s">
        <v>10767</v>
      </c>
      <c r="AN818" s="1136" t="s">
        <v>10768</v>
      </c>
      <c r="AO818" s="1136">
        <f t="shared" si="102"/>
        <v>600</v>
      </c>
      <c r="AP818" s="1136">
        <f t="shared" si="103"/>
        <v>1.73</v>
      </c>
      <c r="AQ818" s="1136" t="str">
        <f t="shared" si="104"/>
        <v>1-4-1S83°</v>
      </c>
      <c r="AR818" s="1136" t="str">
        <f t="shared" si="105"/>
        <v>31.5</v>
      </c>
      <c r="AS818" s="1136" t="str">
        <f t="shared" si="106"/>
        <v>240/240/OFF</v>
      </c>
      <c r="AT818" s="1136" t="str">
        <f t="shared" si="107"/>
        <v>1-4-1S83°</v>
      </c>
      <c r="AV818" s="1136" t="str">
        <f t="shared" si="100"/>
        <v>110.12.10</v>
      </c>
      <c r="AW818" s="1438">
        <f t="shared" si="101"/>
        <v>44540</v>
      </c>
    </row>
    <row r="819" spans="1:49">
      <c r="A819" s="1135" t="s">
        <v>4090</v>
      </c>
      <c r="B819" s="1135" t="s">
        <v>1997</v>
      </c>
      <c r="C819" s="1135">
        <v>620</v>
      </c>
      <c r="D819" s="1135">
        <v>1.68</v>
      </c>
      <c r="E819" s="1135" t="s">
        <v>15183</v>
      </c>
      <c r="F819" s="1135" t="s">
        <v>1069</v>
      </c>
      <c r="G819" s="1135" t="s">
        <v>1961</v>
      </c>
      <c r="H819" s="1135" t="s">
        <v>1239</v>
      </c>
      <c r="I819" s="1135" t="s">
        <v>126</v>
      </c>
      <c r="J819" s="1135">
        <v>0.6</v>
      </c>
      <c r="K819" s="1135" t="s">
        <v>4091</v>
      </c>
      <c r="L819" s="1135" t="s">
        <v>1999</v>
      </c>
      <c r="M819" s="1135">
        <v>74</v>
      </c>
      <c r="N819" s="1135" t="s">
        <v>1039</v>
      </c>
      <c r="O819" s="1135">
        <v>1.85</v>
      </c>
      <c r="P819" s="1135">
        <v>1.48</v>
      </c>
      <c r="Q819" s="1135">
        <v>3</v>
      </c>
      <c r="R819" s="1135">
        <v>26</v>
      </c>
      <c r="T819" s="1135">
        <v>13.8</v>
      </c>
      <c r="U819" s="1135">
        <v>5.0999999999999996</v>
      </c>
      <c r="V819" s="1135" t="s">
        <v>663</v>
      </c>
      <c r="W819" s="1135">
        <v>100</v>
      </c>
      <c r="X819" s="1135">
        <v>60</v>
      </c>
      <c r="Y819" s="1135">
        <v>1.8</v>
      </c>
      <c r="Z819" s="1135">
        <v>4</v>
      </c>
      <c r="AA819" s="1135" t="s">
        <v>4092</v>
      </c>
      <c r="AH819" s="1135" t="s">
        <v>1060</v>
      </c>
      <c r="AM819" s="1136" t="s">
        <v>10769</v>
      </c>
      <c r="AN819" s="1136" t="s">
        <v>10770</v>
      </c>
      <c r="AO819" s="1136">
        <f t="shared" si="102"/>
        <v>620</v>
      </c>
      <c r="AP819" s="1136">
        <f t="shared" si="103"/>
        <v>1.68</v>
      </c>
      <c r="AQ819" s="1136" t="str">
        <f t="shared" si="104"/>
        <v>1-4-1S83°</v>
      </c>
      <c r="AR819" s="1136" t="str">
        <f t="shared" si="105"/>
        <v>31.5</v>
      </c>
      <c r="AS819" s="1136" t="str">
        <f t="shared" si="106"/>
        <v>235/235/OFF</v>
      </c>
      <c r="AT819" s="1136" t="str">
        <f t="shared" si="107"/>
        <v>1-4-1S83°</v>
      </c>
      <c r="AV819" s="1136" t="str">
        <f t="shared" si="100"/>
        <v>110.12.21</v>
      </c>
      <c r="AW819" s="1438">
        <f t="shared" si="101"/>
        <v>44551</v>
      </c>
    </row>
    <row r="820" spans="1:49">
      <c r="A820" s="1135" t="s">
        <v>4093</v>
      </c>
      <c r="B820" s="1135" t="s">
        <v>1877</v>
      </c>
      <c r="C820" s="1135">
        <v>570</v>
      </c>
      <c r="D820" s="1135">
        <v>1.65</v>
      </c>
      <c r="E820" s="1135" t="s">
        <v>15189</v>
      </c>
      <c r="F820" s="1135" t="s">
        <v>1078</v>
      </c>
      <c r="G820" s="1135" t="s">
        <v>1878</v>
      </c>
      <c r="H820" s="1135" t="s">
        <v>1879</v>
      </c>
      <c r="I820" s="1135" t="s">
        <v>126</v>
      </c>
      <c r="J820" s="1135">
        <v>0.3</v>
      </c>
      <c r="K820" s="1135" t="s">
        <v>1880</v>
      </c>
      <c r="L820" s="1135" t="s">
        <v>1881</v>
      </c>
      <c r="M820" s="1135">
        <v>76.099999999999994</v>
      </c>
      <c r="N820" s="1135" t="s">
        <v>1039</v>
      </c>
      <c r="O820" s="1135">
        <v>1.9024999999999999</v>
      </c>
      <c r="P820" s="1135">
        <v>1.522</v>
      </c>
      <c r="Q820" s="1135">
        <v>4</v>
      </c>
      <c r="R820" s="1135">
        <v>19</v>
      </c>
      <c r="T820" s="1135">
        <v>13</v>
      </c>
      <c r="U820" s="1135">
        <v>4</v>
      </c>
      <c r="V820" s="1135" t="s">
        <v>663</v>
      </c>
      <c r="W820" s="1135">
        <v>30</v>
      </c>
      <c r="X820" s="1135">
        <v>10</v>
      </c>
      <c r="Y820" s="1135">
        <v>2.5</v>
      </c>
      <c r="Z820" s="1135">
        <v>2</v>
      </c>
      <c r="AA820" s="1135" t="s">
        <v>4094</v>
      </c>
      <c r="AH820" s="1135" t="s">
        <v>940</v>
      </c>
      <c r="AM820" s="1136" t="s">
        <v>10771</v>
      </c>
      <c r="AN820" s="1136" t="s">
        <v>10772</v>
      </c>
      <c r="AO820" s="1136">
        <f t="shared" si="102"/>
        <v>570</v>
      </c>
      <c r="AP820" s="1136">
        <f t="shared" si="103"/>
        <v>1.65</v>
      </c>
      <c r="AQ820" s="1136" t="str">
        <f t="shared" si="104"/>
        <v>1-5-1S83°</v>
      </c>
      <c r="AR820" s="1136" t="str">
        <f t="shared" si="105"/>
        <v>30</v>
      </c>
      <c r="AS820" s="1136" t="str">
        <f t="shared" si="106"/>
        <v>243/243/OFF</v>
      </c>
      <c r="AT820" s="1136" t="str">
        <f t="shared" si="107"/>
        <v>1-5-1S83°</v>
      </c>
      <c r="AV820" s="1136" t="str">
        <f t="shared" si="100"/>
        <v>110.12.23</v>
      </c>
      <c r="AW820" s="1438">
        <f t="shared" si="101"/>
        <v>44553</v>
      </c>
    </row>
    <row r="821" spans="1:49">
      <c r="A821" s="1135" t="s">
        <v>4095</v>
      </c>
      <c r="B821" s="1135" t="s">
        <v>2068</v>
      </c>
      <c r="C821" s="1135">
        <v>500</v>
      </c>
      <c r="D821" s="1135">
        <v>1.645</v>
      </c>
      <c r="E821" s="1135" t="s">
        <v>15183</v>
      </c>
      <c r="F821" s="1135" t="s">
        <v>1069</v>
      </c>
      <c r="G821" s="1135" t="s">
        <v>1861</v>
      </c>
      <c r="H821" s="1135" t="s">
        <v>1743</v>
      </c>
      <c r="I821" s="1135" t="s">
        <v>126</v>
      </c>
      <c r="J821" s="1135">
        <v>0.7</v>
      </c>
      <c r="K821" s="1135" t="s">
        <v>2099</v>
      </c>
      <c r="L821" s="1135" t="s">
        <v>2070</v>
      </c>
      <c r="M821" s="1135">
        <v>77.599999999999994</v>
      </c>
      <c r="N821" s="1135" t="s">
        <v>1039</v>
      </c>
      <c r="O821" s="1135">
        <v>1.94</v>
      </c>
      <c r="P821" s="1135">
        <v>1.5519999999999998</v>
      </c>
      <c r="Q821" s="1135">
        <v>4</v>
      </c>
      <c r="R821" s="1135">
        <v>23</v>
      </c>
      <c r="T821" s="1135">
        <v>21</v>
      </c>
      <c r="U821" s="1135">
        <v>3.7</v>
      </c>
      <c r="V821" s="1135" t="s">
        <v>663</v>
      </c>
      <c r="W821" s="1135">
        <v>105</v>
      </c>
      <c r="X821" s="1135">
        <v>65</v>
      </c>
      <c r="Y821" s="1135">
        <v>1.6</v>
      </c>
      <c r="Z821" s="1135">
        <v>4.5</v>
      </c>
      <c r="AA821" s="1135" t="s">
        <v>4096</v>
      </c>
      <c r="AH821" s="1135" t="s">
        <v>3307</v>
      </c>
      <c r="AM821" s="1136" t="s">
        <v>10773</v>
      </c>
      <c r="AN821" s="1136" t="s">
        <v>10774</v>
      </c>
      <c r="AO821" s="1136">
        <f t="shared" si="102"/>
        <v>500</v>
      </c>
      <c r="AP821" s="1136">
        <f t="shared" si="103"/>
        <v>1.645</v>
      </c>
      <c r="AQ821" s="1136" t="str">
        <f t="shared" si="104"/>
        <v>1-4-1S83°</v>
      </c>
      <c r="AR821" s="1136" t="str">
        <f t="shared" si="105"/>
        <v>31.5</v>
      </c>
      <c r="AS821" s="1136" t="str">
        <f t="shared" si="106"/>
        <v>225/225/OFF</v>
      </c>
      <c r="AT821" s="1136" t="str">
        <f t="shared" si="107"/>
        <v>1-4-1S83°</v>
      </c>
      <c r="AV821" s="1136" t="str">
        <f t="shared" si="100"/>
        <v>110.12.24</v>
      </c>
      <c r="AW821" s="1438">
        <f t="shared" si="101"/>
        <v>44554</v>
      </c>
    </row>
    <row r="822" spans="1:49">
      <c r="A822" s="1135" t="s">
        <v>4097</v>
      </c>
      <c r="B822" s="1135" t="s">
        <v>1886</v>
      </c>
      <c r="C822" s="1135">
        <v>650</v>
      </c>
      <c r="D822" s="1135">
        <v>1.76</v>
      </c>
      <c r="E822" s="1135" t="s">
        <v>15183</v>
      </c>
      <c r="F822" s="1135" t="s">
        <v>1048</v>
      </c>
      <c r="G822" s="1135" t="s">
        <v>1861</v>
      </c>
      <c r="H822" s="1135" t="s">
        <v>4098</v>
      </c>
      <c r="I822" s="1135" t="s">
        <v>126</v>
      </c>
      <c r="J822" s="1135">
        <v>1.7</v>
      </c>
      <c r="K822" s="1135" t="s">
        <v>1888</v>
      </c>
      <c r="L822" s="1135" t="s">
        <v>1889</v>
      </c>
      <c r="M822" s="1135">
        <v>75</v>
      </c>
      <c r="N822" s="1135" t="s">
        <v>1039</v>
      </c>
      <c r="O822" s="1135">
        <v>1.875</v>
      </c>
      <c r="P822" s="1135">
        <v>1.5</v>
      </c>
      <c r="Q822" s="1135">
        <v>4</v>
      </c>
      <c r="R822" s="1135">
        <v>21.6</v>
      </c>
      <c r="T822" s="1135">
        <v>32</v>
      </c>
      <c r="U822" s="1135">
        <v>3.7</v>
      </c>
      <c r="V822" s="1135" t="s">
        <v>663</v>
      </c>
      <c r="W822" s="1135">
        <v>110</v>
      </c>
      <c r="X822" s="1135">
        <v>60</v>
      </c>
      <c r="Y822" s="1135">
        <v>1.5</v>
      </c>
      <c r="Z822" s="1135">
        <v>5.5</v>
      </c>
      <c r="AA822" s="1135" t="s">
        <v>4099</v>
      </c>
      <c r="AH822" s="1135" t="s">
        <v>1084</v>
      </c>
      <c r="AM822" s="1136" t="s">
        <v>10775</v>
      </c>
      <c r="AN822" s="1136" t="s">
        <v>10776</v>
      </c>
      <c r="AO822" s="1136">
        <f t="shared" si="102"/>
        <v>650</v>
      </c>
      <c r="AP822" s="1136">
        <f t="shared" si="103"/>
        <v>1.76</v>
      </c>
      <c r="AQ822" s="1136" t="str">
        <f t="shared" si="104"/>
        <v>1-4-1S83°</v>
      </c>
      <c r="AR822" s="1136" t="str">
        <f t="shared" si="105"/>
        <v>31</v>
      </c>
      <c r="AS822" s="1136" t="str">
        <f t="shared" si="106"/>
        <v>283/283/OFF</v>
      </c>
      <c r="AT822" s="1136" t="str">
        <f t="shared" si="107"/>
        <v>1-4-1S83°</v>
      </c>
      <c r="AV822" s="1136" t="str">
        <f t="shared" si="100"/>
        <v>111.1.3</v>
      </c>
      <c r="AW822" s="1438">
        <f t="shared" si="101"/>
        <v>44564</v>
      </c>
    </row>
    <row r="823" spans="1:49">
      <c r="A823" s="1135" t="s">
        <v>4100</v>
      </c>
      <c r="B823" s="1135" t="s">
        <v>1886</v>
      </c>
      <c r="C823" s="1135">
        <v>650</v>
      </c>
      <c r="D823" s="1135">
        <v>1.76</v>
      </c>
      <c r="E823" s="1135" t="s">
        <v>15183</v>
      </c>
      <c r="F823" s="1135" t="s">
        <v>1048</v>
      </c>
      <c r="G823" s="1135" t="s">
        <v>1861</v>
      </c>
      <c r="H823" s="1135" t="s">
        <v>4098</v>
      </c>
      <c r="I823" s="1135" t="s">
        <v>126</v>
      </c>
      <c r="J823" s="1135">
        <v>1.6</v>
      </c>
      <c r="K823" s="1135" t="s">
        <v>1888</v>
      </c>
      <c r="L823" s="1135" t="s">
        <v>1889</v>
      </c>
      <c r="M823" s="1135">
        <v>75</v>
      </c>
      <c r="N823" s="1135" t="s">
        <v>1039</v>
      </c>
      <c r="O823" s="1135">
        <v>1.875</v>
      </c>
      <c r="P823" s="1135">
        <v>1.5</v>
      </c>
      <c r="Q823" s="1135">
        <v>4</v>
      </c>
      <c r="R823" s="1135">
        <v>21.6</v>
      </c>
      <c r="T823" s="1135">
        <v>32</v>
      </c>
      <c r="U823" s="1135">
        <v>3.7</v>
      </c>
      <c r="V823" s="1135" t="s">
        <v>663</v>
      </c>
      <c r="W823" s="1135">
        <v>110</v>
      </c>
      <c r="X823" s="1135">
        <v>60</v>
      </c>
      <c r="Y823" s="1135">
        <v>1.5</v>
      </c>
      <c r="Z823" s="1135">
        <v>5.5</v>
      </c>
      <c r="AA823" s="1135" t="s">
        <v>4101</v>
      </c>
      <c r="AH823" s="1135" t="s">
        <v>1092</v>
      </c>
      <c r="AM823" s="1136" t="s">
        <v>10777</v>
      </c>
      <c r="AN823" s="1136" t="s">
        <v>10778</v>
      </c>
      <c r="AO823" s="1136">
        <f t="shared" si="102"/>
        <v>650</v>
      </c>
      <c r="AP823" s="1136">
        <f t="shared" si="103"/>
        <v>1.76</v>
      </c>
      <c r="AQ823" s="1136" t="str">
        <f t="shared" si="104"/>
        <v>1-4-1S83°</v>
      </c>
      <c r="AR823" s="1136" t="str">
        <f t="shared" si="105"/>
        <v>31</v>
      </c>
      <c r="AS823" s="1136" t="str">
        <f t="shared" si="106"/>
        <v>283/283/OFF</v>
      </c>
      <c r="AT823" s="1136" t="str">
        <f t="shared" si="107"/>
        <v>1-4-1S83°</v>
      </c>
      <c r="AV823" s="1136" t="str">
        <f t="shared" si="100"/>
        <v>111.1.4</v>
      </c>
      <c r="AW823" s="1438">
        <f t="shared" si="101"/>
        <v>44565</v>
      </c>
    </row>
    <row r="824" spans="1:49">
      <c r="A824" s="1135" t="s">
        <v>4102</v>
      </c>
      <c r="B824" s="1135" t="s">
        <v>1877</v>
      </c>
      <c r="C824" s="1135">
        <v>570</v>
      </c>
      <c r="D824" s="1135">
        <v>1.64</v>
      </c>
      <c r="E824" s="1135" t="s">
        <v>15189</v>
      </c>
      <c r="F824" s="1135" t="s">
        <v>1078</v>
      </c>
      <c r="G824" s="1135" t="s">
        <v>1878</v>
      </c>
      <c r="H824" s="1135" t="s">
        <v>1879</v>
      </c>
      <c r="I824" s="1135" t="s">
        <v>126</v>
      </c>
      <c r="J824" s="1135">
        <v>0.3</v>
      </c>
      <c r="K824" s="1135" t="s">
        <v>1884</v>
      </c>
      <c r="L824" s="1135" t="s">
        <v>1881</v>
      </c>
      <c r="M824" s="1135">
        <v>76.099999999999994</v>
      </c>
      <c r="N824" s="1135" t="s">
        <v>1039</v>
      </c>
      <c r="O824" s="1135">
        <v>1.9024999999999999</v>
      </c>
      <c r="P824" s="1135">
        <v>1.522</v>
      </c>
      <c r="Q824" s="1135">
        <v>4</v>
      </c>
      <c r="R824" s="1135">
        <v>19</v>
      </c>
      <c r="T824" s="1135">
        <v>13</v>
      </c>
      <c r="U824" s="1135">
        <v>4</v>
      </c>
      <c r="V824" s="1135" t="s">
        <v>663</v>
      </c>
      <c r="W824" s="1135">
        <v>30</v>
      </c>
      <c r="X824" s="1135">
        <v>10</v>
      </c>
      <c r="Y824" s="1135">
        <v>2.5</v>
      </c>
      <c r="Z824" s="1135">
        <v>2</v>
      </c>
      <c r="AA824" s="1135" t="s">
        <v>4103</v>
      </c>
      <c r="AH824" s="1135" t="s">
        <v>1052</v>
      </c>
      <c r="AM824" s="1136" t="s">
        <v>10779</v>
      </c>
      <c r="AN824" s="1136" t="s">
        <v>10780</v>
      </c>
      <c r="AO824" s="1136">
        <f t="shared" si="102"/>
        <v>570</v>
      </c>
      <c r="AP824" s="1136">
        <f t="shared" si="103"/>
        <v>1.64</v>
      </c>
      <c r="AQ824" s="1136" t="str">
        <f t="shared" si="104"/>
        <v>1-5-1S83°</v>
      </c>
      <c r="AR824" s="1136" t="str">
        <f t="shared" si="105"/>
        <v>30</v>
      </c>
      <c r="AS824" s="1136" t="str">
        <f t="shared" si="106"/>
        <v>243/243/OFF</v>
      </c>
      <c r="AT824" s="1136" t="str">
        <f t="shared" si="107"/>
        <v>1-5-1S83°</v>
      </c>
      <c r="AV824" s="1136" t="str">
        <f t="shared" si="100"/>
        <v>111.1.6</v>
      </c>
      <c r="AW824" s="1438">
        <f t="shared" si="101"/>
        <v>44567</v>
      </c>
    </row>
    <row r="825" spans="1:49">
      <c r="A825" s="1135" t="s">
        <v>4104</v>
      </c>
      <c r="B825" s="1135" t="s">
        <v>1899</v>
      </c>
      <c r="C825" s="1135">
        <v>600</v>
      </c>
      <c r="D825" s="1135">
        <v>1.7250000000000001</v>
      </c>
      <c r="E825" s="1135" t="s">
        <v>15183</v>
      </c>
      <c r="F825" s="1135" t="s">
        <v>1069</v>
      </c>
      <c r="G825" s="1135" t="s">
        <v>1034</v>
      </c>
      <c r="H825" s="1135" t="s">
        <v>2103</v>
      </c>
      <c r="I825" s="1135" t="s">
        <v>126</v>
      </c>
      <c r="J825" s="1135">
        <v>0.8</v>
      </c>
      <c r="K825" s="1135" t="s">
        <v>1901</v>
      </c>
      <c r="L825" s="1135" t="s">
        <v>4105</v>
      </c>
      <c r="M825" s="1135">
        <v>76.8</v>
      </c>
      <c r="N825" s="1135" t="s">
        <v>1039</v>
      </c>
      <c r="O825" s="1135">
        <v>1.92</v>
      </c>
      <c r="P825" s="1135">
        <v>1.536</v>
      </c>
      <c r="Q825" s="1135">
        <v>4</v>
      </c>
      <c r="R825" s="1135">
        <v>20.3</v>
      </c>
      <c r="T825" s="1135">
        <v>18</v>
      </c>
      <c r="U825" s="1135">
        <v>3.5</v>
      </c>
      <c r="V825" s="1135" t="s">
        <v>663</v>
      </c>
      <c r="W825" s="1135">
        <v>120</v>
      </c>
      <c r="X825" s="1135">
        <v>80</v>
      </c>
      <c r="Y825" s="1135">
        <v>1.5</v>
      </c>
      <c r="Z825" s="1135">
        <v>4</v>
      </c>
      <c r="AA825" s="1135" t="s">
        <v>4103</v>
      </c>
      <c r="AH825" s="1135" t="s">
        <v>633</v>
      </c>
      <c r="AM825" s="1136" t="s">
        <v>10781</v>
      </c>
      <c r="AN825" s="1136" t="s">
        <v>10782</v>
      </c>
      <c r="AO825" s="1136">
        <f t="shared" si="102"/>
        <v>600</v>
      </c>
      <c r="AP825" s="1136">
        <f t="shared" si="103"/>
        <v>1.7250000000000001</v>
      </c>
      <c r="AQ825" s="1136" t="str">
        <f t="shared" si="104"/>
        <v>1-4-1S83°</v>
      </c>
      <c r="AR825" s="1136" t="str">
        <f t="shared" si="105"/>
        <v>31.5</v>
      </c>
      <c r="AS825" s="1136" t="str">
        <f t="shared" si="106"/>
        <v>265/265/OFF</v>
      </c>
      <c r="AT825" s="1136" t="str">
        <f t="shared" si="107"/>
        <v>1-4-1S83°</v>
      </c>
      <c r="AV825" s="1136" t="str">
        <f t="shared" si="100"/>
        <v>111.1.6</v>
      </c>
      <c r="AW825" s="1438">
        <f t="shared" si="101"/>
        <v>44567</v>
      </c>
    </row>
    <row r="826" spans="1:49">
      <c r="A826" s="1135" t="s">
        <v>1854</v>
      </c>
      <c r="B826" s="1135" t="s">
        <v>884</v>
      </c>
      <c r="C826" s="1135">
        <v>550</v>
      </c>
      <c r="D826" s="1135">
        <v>1.74</v>
      </c>
      <c r="E826" s="1135" t="s">
        <v>15189</v>
      </c>
      <c r="F826" s="1135" t="s">
        <v>1078</v>
      </c>
      <c r="G826" s="1135" t="s">
        <v>1034</v>
      </c>
      <c r="H826" s="1135" t="s">
        <v>1855</v>
      </c>
      <c r="I826" s="1135" t="s">
        <v>639</v>
      </c>
      <c r="J826" s="1135">
        <v>1</v>
      </c>
      <c r="K826" s="1135" t="s">
        <v>1856</v>
      </c>
      <c r="L826" s="1135" t="s">
        <v>1857</v>
      </c>
      <c r="M826" s="1135">
        <v>78</v>
      </c>
      <c r="N826" s="1135" t="s">
        <v>1039</v>
      </c>
      <c r="O826" s="1135">
        <v>1.9500000000000002</v>
      </c>
      <c r="P826" s="1135">
        <v>1.56</v>
      </c>
      <c r="Q826" s="1135">
        <v>3</v>
      </c>
      <c r="R826" s="1135">
        <v>27</v>
      </c>
      <c r="T826" s="1135">
        <v>9.6</v>
      </c>
      <c r="U826" s="1135">
        <v>6.8</v>
      </c>
      <c r="V826" s="1135" t="s">
        <v>663</v>
      </c>
      <c r="W826" s="1135">
        <v>135</v>
      </c>
      <c r="X826" s="1135">
        <v>65</v>
      </c>
      <c r="Y826" s="1135">
        <v>1.4</v>
      </c>
      <c r="Z826" s="1135">
        <v>4</v>
      </c>
      <c r="AA826" s="1135" t="s">
        <v>1858</v>
      </c>
      <c r="AH826" s="1135" t="s">
        <v>1280</v>
      </c>
      <c r="AM826" s="1136" t="s">
        <v>10783</v>
      </c>
      <c r="AN826" s="1136" t="s">
        <v>10784</v>
      </c>
      <c r="AO826" s="1136">
        <f t="shared" si="102"/>
        <v>550</v>
      </c>
      <c r="AP826" s="1136">
        <f t="shared" si="103"/>
        <v>1.74</v>
      </c>
      <c r="AQ826" s="1136" t="str">
        <f t="shared" si="104"/>
        <v>1-5-1S83°</v>
      </c>
      <c r="AR826" s="1136" t="str">
        <f t="shared" si="105"/>
        <v>30</v>
      </c>
      <c r="AS826" s="1136" t="str">
        <f t="shared" si="106"/>
        <v>191/191/OFF</v>
      </c>
      <c r="AT826" s="1136" t="str">
        <f t="shared" si="107"/>
        <v>1-5-1S83°</v>
      </c>
      <c r="AV826" s="1136" t="str">
        <f t="shared" si="100"/>
        <v>111.1.7</v>
      </c>
      <c r="AW826" s="1438">
        <f t="shared" si="101"/>
        <v>44568</v>
      </c>
    </row>
    <row r="827" spans="1:49">
      <c r="A827" s="1135" t="s">
        <v>1859</v>
      </c>
      <c r="B827" s="1135" t="s">
        <v>1860</v>
      </c>
      <c r="C827" s="1135">
        <v>700</v>
      </c>
      <c r="D827" s="1135">
        <v>1.8</v>
      </c>
      <c r="E827" s="1135" t="s">
        <v>15185</v>
      </c>
      <c r="F827" s="1135" t="s">
        <v>1608</v>
      </c>
      <c r="G827" s="1135" t="s">
        <v>1861</v>
      </c>
      <c r="H827" s="1135" t="s">
        <v>1035</v>
      </c>
      <c r="I827" s="1135" t="s">
        <v>1167</v>
      </c>
      <c r="J827" s="1135">
        <v>0.6</v>
      </c>
      <c r="K827" s="1135" t="s">
        <v>1862</v>
      </c>
      <c r="L827" s="1135" t="s">
        <v>1863</v>
      </c>
      <c r="M827" s="1135">
        <v>74.8</v>
      </c>
      <c r="N827" s="1135" t="s">
        <v>1039</v>
      </c>
      <c r="O827" s="1135">
        <v>1.87</v>
      </c>
      <c r="P827" s="1135">
        <v>1.496</v>
      </c>
      <c r="Q827" s="1135">
        <v>4</v>
      </c>
      <c r="R827" s="1135">
        <v>18.7</v>
      </c>
      <c r="T827" s="1135">
        <v>40.1</v>
      </c>
      <c r="U827" s="1135">
        <v>3.4</v>
      </c>
      <c r="V827" s="1135" t="s">
        <v>663</v>
      </c>
      <c r="W827" s="1135">
        <v>30</v>
      </c>
      <c r="X827" s="1135">
        <v>10</v>
      </c>
      <c r="Y827" s="1135">
        <v>1.7</v>
      </c>
      <c r="Z827" s="1135">
        <v>5.5</v>
      </c>
      <c r="AA827" s="1135" t="s">
        <v>1864</v>
      </c>
      <c r="AH827" s="1135" t="s">
        <v>1865</v>
      </c>
      <c r="AM827" s="1136" t="s">
        <v>10785</v>
      </c>
      <c r="AN827" s="1136" t="s">
        <v>10786</v>
      </c>
      <c r="AO827" s="1136">
        <f t="shared" si="102"/>
        <v>700</v>
      </c>
      <c r="AP827" s="1136">
        <f t="shared" si="103"/>
        <v>1.8</v>
      </c>
      <c r="AQ827" s="1136" t="str">
        <f t="shared" si="104"/>
        <v>2-5-1S83°</v>
      </c>
      <c r="AR827" s="1136" t="str">
        <f t="shared" si="105"/>
        <v>32</v>
      </c>
      <c r="AS827" s="1136" t="str">
        <f t="shared" si="106"/>
        <v>185/OFF</v>
      </c>
      <c r="AT827" s="1136" t="str">
        <f t="shared" si="107"/>
        <v>2-5-1S83°</v>
      </c>
      <c r="AV827" s="1136" t="str">
        <f t="shared" si="100"/>
        <v>111.1.13</v>
      </c>
      <c r="AW827" s="1438">
        <f t="shared" si="101"/>
        <v>44574</v>
      </c>
    </row>
    <row r="828" spans="1:49">
      <c r="A828" s="1135" t="s">
        <v>1866</v>
      </c>
      <c r="B828" s="1135" t="s">
        <v>455</v>
      </c>
      <c r="C828" s="1135">
        <v>700</v>
      </c>
      <c r="D828" s="1135">
        <v>1.6850000000000001</v>
      </c>
      <c r="E828" s="1135" t="s">
        <v>15183</v>
      </c>
      <c r="F828" s="1135" t="s">
        <v>1867</v>
      </c>
      <c r="G828" s="1135" t="s">
        <v>1861</v>
      </c>
      <c r="H828" s="1135" t="s">
        <v>1868</v>
      </c>
      <c r="I828" s="1135" t="s">
        <v>126</v>
      </c>
      <c r="J828" s="1135">
        <v>0.9</v>
      </c>
      <c r="K828" s="1135" t="s">
        <v>1869</v>
      </c>
      <c r="L828" s="1135" t="s">
        <v>1870</v>
      </c>
      <c r="M828" s="1135">
        <v>75</v>
      </c>
      <c r="N828" s="1135" t="s">
        <v>1039</v>
      </c>
      <c r="O828" s="1135">
        <v>1.875</v>
      </c>
      <c r="P828" s="1135">
        <v>1.5</v>
      </c>
      <c r="Q828" s="1135">
        <v>4</v>
      </c>
      <c r="R828" s="1135">
        <v>23</v>
      </c>
      <c r="T828" s="1135">
        <v>19</v>
      </c>
      <c r="U828" s="1135">
        <v>3.8</v>
      </c>
      <c r="V828" s="1135" t="s">
        <v>663</v>
      </c>
      <c r="W828" s="1135">
        <v>110</v>
      </c>
      <c r="X828" s="1135">
        <v>70</v>
      </c>
      <c r="Y828" s="1135">
        <v>2</v>
      </c>
      <c r="Z828" s="1135">
        <v>4.5</v>
      </c>
      <c r="AA828" s="1135" t="s">
        <v>1871</v>
      </c>
      <c r="AH828" s="1135" t="s">
        <v>474</v>
      </c>
      <c r="AM828" s="1136" t="s">
        <v>10787</v>
      </c>
      <c r="AN828" s="1136" t="s">
        <v>10788</v>
      </c>
      <c r="AO828" s="1136">
        <f t="shared" si="102"/>
        <v>700</v>
      </c>
      <c r="AP828" s="1136">
        <f t="shared" si="103"/>
        <v>1.6850000000000001</v>
      </c>
      <c r="AQ828" s="1136" t="str">
        <f t="shared" si="104"/>
        <v>1-4-1S83°</v>
      </c>
      <c r="AR828" s="1136" t="str">
        <f t="shared" si="105"/>
        <v>30.2</v>
      </c>
      <c r="AS828" s="1136" t="str">
        <f t="shared" si="106"/>
        <v>249/249/OFF</v>
      </c>
      <c r="AT828" s="1136" t="str">
        <f t="shared" si="107"/>
        <v>1-4-1S83°</v>
      </c>
      <c r="AV828" s="1136" t="str">
        <f t="shared" si="100"/>
        <v>111.1.14</v>
      </c>
      <c r="AW828" s="1438">
        <f t="shared" si="101"/>
        <v>44575</v>
      </c>
    </row>
    <row r="829" spans="1:49">
      <c r="A829" s="1135" t="s">
        <v>1872</v>
      </c>
      <c r="B829" s="1135" t="s">
        <v>874</v>
      </c>
      <c r="C829" s="1135">
        <v>650</v>
      </c>
      <c r="D829" s="1135">
        <v>1.78</v>
      </c>
      <c r="E829" s="1135" t="s">
        <v>15189</v>
      </c>
      <c r="F829" s="1135" t="s">
        <v>1048</v>
      </c>
      <c r="G829" s="1135" t="s">
        <v>1034</v>
      </c>
      <c r="H829" s="1135" t="s">
        <v>1743</v>
      </c>
      <c r="I829" s="1135" t="s">
        <v>126</v>
      </c>
      <c r="J829" s="1135">
        <v>1.1000000000000001</v>
      </c>
      <c r="K829" s="1135" t="s">
        <v>1873</v>
      </c>
      <c r="L829" s="1135" t="s">
        <v>1874</v>
      </c>
      <c r="M829" s="1135">
        <v>75.400000000000006</v>
      </c>
      <c r="N829" s="1135" t="s">
        <v>1039</v>
      </c>
      <c r="O829" s="1135">
        <v>1.8850000000000002</v>
      </c>
      <c r="P829" s="1135">
        <v>1.5080000000000002</v>
      </c>
      <c r="Q829" s="1135" t="s">
        <v>1463</v>
      </c>
      <c r="R829" s="1135">
        <v>24</v>
      </c>
      <c r="T829" s="1135">
        <v>18</v>
      </c>
      <c r="U829" s="1135">
        <v>6</v>
      </c>
      <c r="V829" s="1135" t="s">
        <v>663</v>
      </c>
      <c r="W829" s="1135">
        <v>120</v>
      </c>
      <c r="X829" s="1135">
        <v>80</v>
      </c>
      <c r="Y829" s="1135">
        <v>2</v>
      </c>
      <c r="Z829" s="1135">
        <v>6</v>
      </c>
      <c r="AA829" s="1135" t="s">
        <v>1875</v>
      </c>
      <c r="AH829" s="1135" t="s">
        <v>959</v>
      </c>
      <c r="AM829" s="1136" t="s">
        <v>10789</v>
      </c>
      <c r="AN829" s="1136" t="s">
        <v>10790</v>
      </c>
      <c r="AO829" s="1136">
        <f t="shared" si="102"/>
        <v>650</v>
      </c>
      <c r="AP829" s="1136">
        <f t="shared" si="103"/>
        <v>1.78</v>
      </c>
      <c r="AQ829" s="1136" t="str">
        <f t="shared" si="104"/>
        <v>1-5-1S83°</v>
      </c>
      <c r="AR829" s="1136" t="str">
        <f t="shared" si="105"/>
        <v>31</v>
      </c>
      <c r="AS829" s="1136" t="str">
        <f t="shared" si="106"/>
        <v>225/225/OFF</v>
      </c>
      <c r="AT829" s="1136" t="str">
        <f t="shared" si="107"/>
        <v>1-5-1S83°</v>
      </c>
      <c r="AV829" s="1136" t="str">
        <f t="shared" si="100"/>
        <v>111.1.21</v>
      </c>
      <c r="AW829" s="1438">
        <f t="shared" si="101"/>
        <v>44582</v>
      </c>
    </row>
    <row r="830" spans="1:49">
      <c r="A830" s="1135" t="s">
        <v>1876</v>
      </c>
      <c r="B830" s="1135" t="s">
        <v>1877</v>
      </c>
      <c r="C830" s="1135">
        <v>570</v>
      </c>
      <c r="D830" s="1135">
        <v>1.64</v>
      </c>
      <c r="E830" s="1135" t="s">
        <v>15189</v>
      </c>
      <c r="F830" s="1135" t="s">
        <v>1078</v>
      </c>
      <c r="G830" s="1135" t="s">
        <v>1878</v>
      </c>
      <c r="H830" s="1135" t="s">
        <v>1879</v>
      </c>
      <c r="I830" s="1135" t="s">
        <v>126</v>
      </c>
      <c r="J830" s="1135">
        <v>0.3</v>
      </c>
      <c r="K830" s="1135" t="s">
        <v>1880</v>
      </c>
      <c r="L830" s="1135" t="s">
        <v>1881</v>
      </c>
      <c r="M830" s="1135">
        <v>76.099999999999994</v>
      </c>
      <c r="N830" s="1135" t="s">
        <v>1039</v>
      </c>
      <c r="O830" s="1135">
        <v>1.9024999999999999</v>
      </c>
      <c r="P830" s="1135">
        <v>1.522</v>
      </c>
      <c r="Q830" s="1135">
        <v>4</v>
      </c>
      <c r="R830" s="1135">
        <v>19</v>
      </c>
      <c r="T830" s="1135">
        <v>13</v>
      </c>
      <c r="U830" s="1135">
        <v>4</v>
      </c>
      <c r="V830" s="1135" t="s">
        <v>663</v>
      </c>
      <c r="W830" s="1135">
        <v>30</v>
      </c>
      <c r="X830" s="1135">
        <v>10</v>
      </c>
      <c r="Y830" s="1135">
        <v>2.5</v>
      </c>
      <c r="Z830" s="1135">
        <v>2</v>
      </c>
      <c r="AA830" s="1135" t="s">
        <v>1882</v>
      </c>
      <c r="AH830" s="1135" t="s">
        <v>1057</v>
      </c>
      <c r="AM830" s="1136" t="s">
        <v>10791</v>
      </c>
      <c r="AN830" s="1136" t="s">
        <v>10792</v>
      </c>
      <c r="AO830" s="1136">
        <f t="shared" si="102"/>
        <v>570</v>
      </c>
      <c r="AP830" s="1136">
        <f t="shared" si="103"/>
        <v>1.64</v>
      </c>
      <c r="AQ830" s="1136" t="str">
        <f t="shared" si="104"/>
        <v>1-5-1S83°</v>
      </c>
      <c r="AR830" s="1136" t="str">
        <f t="shared" si="105"/>
        <v>30</v>
      </c>
      <c r="AS830" s="1136" t="str">
        <f t="shared" si="106"/>
        <v>243/243/OFF</v>
      </c>
      <c r="AT830" s="1136" t="str">
        <f t="shared" si="107"/>
        <v>1-5-1S83°</v>
      </c>
      <c r="AV830" s="1136" t="str">
        <f t="shared" si="100"/>
        <v>111.1.26</v>
      </c>
      <c r="AW830" s="1438">
        <f t="shared" si="101"/>
        <v>44587</v>
      </c>
    </row>
    <row r="831" spans="1:49">
      <c r="A831" s="1135" t="s">
        <v>1883</v>
      </c>
      <c r="B831" s="1135" t="s">
        <v>1877</v>
      </c>
      <c r="C831" s="1135">
        <v>570</v>
      </c>
      <c r="D831" s="1135">
        <v>1.64</v>
      </c>
      <c r="E831" s="1135" t="s">
        <v>15189</v>
      </c>
      <c r="F831" s="1135" t="s">
        <v>1078</v>
      </c>
      <c r="G831" s="1135" t="s">
        <v>1878</v>
      </c>
      <c r="H831" s="1135" t="s">
        <v>1134</v>
      </c>
      <c r="I831" s="1135" t="s">
        <v>126</v>
      </c>
      <c r="J831" s="1135">
        <v>0.3</v>
      </c>
      <c r="K831" s="1135" t="s">
        <v>1884</v>
      </c>
      <c r="L831" s="1135" t="s">
        <v>1881</v>
      </c>
      <c r="M831" s="1135">
        <v>76.099999999999994</v>
      </c>
      <c r="N831" s="1135" t="s">
        <v>1039</v>
      </c>
      <c r="O831" s="1135">
        <v>1.9024999999999999</v>
      </c>
      <c r="P831" s="1135">
        <v>1.522</v>
      </c>
      <c r="Q831" s="1135">
        <v>4</v>
      </c>
      <c r="R831" s="1135">
        <v>19</v>
      </c>
      <c r="T831" s="1135">
        <v>13</v>
      </c>
      <c r="U831" s="1135">
        <v>4</v>
      </c>
      <c r="V831" s="1135" t="s">
        <v>663</v>
      </c>
      <c r="W831" s="1135">
        <v>30</v>
      </c>
      <c r="X831" s="1135">
        <v>10</v>
      </c>
      <c r="Y831" s="1135">
        <v>2.5</v>
      </c>
      <c r="Z831" s="1135">
        <v>2</v>
      </c>
      <c r="AA831" s="1135" t="s">
        <v>1875</v>
      </c>
      <c r="AH831" s="1135" t="s">
        <v>630</v>
      </c>
      <c r="AM831" s="1136" t="s">
        <v>10793</v>
      </c>
      <c r="AN831" s="1136" t="s">
        <v>10794</v>
      </c>
      <c r="AO831" s="1136">
        <f t="shared" si="102"/>
        <v>570</v>
      </c>
      <c r="AP831" s="1136">
        <f t="shared" si="103"/>
        <v>1.64</v>
      </c>
      <c r="AQ831" s="1136" t="str">
        <f t="shared" si="104"/>
        <v>1-5-1S83°</v>
      </c>
      <c r="AR831" s="1136" t="str">
        <f t="shared" si="105"/>
        <v>30</v>
      </c>
      <c r="AS831" s="1136" t="str">
        <f t="shared" si="106"/>
        <v>240/240/OFF</v>
      </c>
      <c r="AT831" s="1136" t="str">
        <f t="shared" si="107"/>
        <v>1-5-1S83°</v>
      </c>
      <c r="AV831" s="1136" t="str">
        <f t="shared" si="100"/>
        <v>111.1.21</v>
      </c>
      <c r="AW831" s="1438">
        <f t="shared" si="101"/>
        <v>44582</v>
      </c>
    </row>
    <row r="832" spans="1:49">
      <c r="A832" s="1135" t="s">
        <v>1885</v>
      </c>
      <c r="B832" s="1135" t="s">
        <v>1886</v>
      </c>
      <c r="C832" s="1135">
        <v>650</v>
      </c>
      <c r="D832" s="1135">
        <v>1.76</v>
      </c>
      <c r="E832" s="1135" t="s">
        <v>15183</v>
      </c>
      <c r="F832" s="1135" t="s">
        <v>1048</v>
      </c>
      <c r="G832" s="1135" t="s">
        <v>1861</v>
      </c>
      <c r="H832" s="1135" t="s">
        <v>1887</v>
      </c>
      <c r="I832" s="1135" t="s">
        <v>126</v>
      </c>
      <c r="J832" s="1135">
        <v>1.6</v>
      </c>
      <c r="K832" s="1135" t="s">
        <v>1888</v>
      </c>
      <c r="L832" s="1135" t="s">
        <v>1889</v>
      </c>
      <c r="M832" s="1135">
        <v>75</v>
      </c>
      <c r="N832" s="1135" t="s">
        <v>1039</v>
      </c>
      <c r="O832" s="1135">
        <v>1.875</v>
      </c>
      <c r="P832" s="1135">
        <v>1.5</v>
      </c>
      <c r="Q832" s="1135">
        <v>4</v>
      </c>
      <c r="R832" s="1135">
        <v>21.6</v>
      </c>
      <c r="T832" s="1135">
        <v>32</v>
      </c>
      <c r="U832" s="1135">
        <v>3.7</v>
      </c>
      <c r="V832" s="1135" t="s">
        <v>663</v>
      </c>
      <c r="W832" s="1135">
        <v>110</v>
      </c>
      <c r="X832" s="1135">
        <v>60</v>
      </c>
      <c r="Y832" s="1135">
        <v>1.5</v>
      </c>
      <c r="Z832" s="1135">
        <v>5.5</v>
      </c>
      <c r="AA832" s="1135" t="s">
        <v>1882</v>
      </c>
      <c r="AH832" s="1135" t="s">
        <v>1890</v>
      </c>
      <c r="AM832" s="1136" t="s">
        <v>10795</v>
      </c>
      <c r="AN832" s="1136" t="s">
        <v>10796</v>
      </c>
      <c r="AO832" s="1136">
        <f t="shared" si="102"/>
        <v>650</v>
      </c>
      <c r="AP832" s="1136">
        <f t="shared" si="103"/>
        <v>1.76</v>
      </c>
      <c r="AQ832" s="1136" t="str">
        <f t="shared" si="104"/>
        <v>1-4-1S83°</v>
      </c>
      <c r="AR832" s="1136" t="str">
        <f t="shared" si="105"/>
        <v>31</v>
      </c>
      <c r="AS832" s="1136" t="str">
        <f t="shared" si="106"/>
        <v>270/270/OFF</v>
      </c>
      <c r="AT832" s="1136" t="str">
        <f t="shared" si="107"/>
        <v>1-4-1S83°</v>
      </c>
      <c r="AV832" s="1136" t="str">
        <f t="shared" si="100"/>
        <v>111.1.26</v>
      </c>
      <c r="AW832" s="1438">
        <f t="shared" si="101"/>
        <v>44587</v>
      </c>
    </row>
    <row r="833" spans="1:49">
      <c r="A833" s="1135" t="s">
        <v>1891</v>
      </c>
      <c r="B833" s="1135" t="s">
        <v>1886</v>
      </c>
      <c r="C833" s="1135">
        <v>650</v>
      </c>
      <c r="D833" s="1135">
        <v>1.77</v>
      </c>
      <c r="E833" s="1135" t="s">
        <v>15183</v>
      </c>
      <c r="F833" s="1135" t="s">
        <v>1048</v>
      </c>
      <c r="G833" s="1135" t="s">
        <v>1861</v>
      </c>
      <c r="H833" s="1135" t="s">
        <v>1887</v>
      </c>
      <c r="I833" s="1135" t="s">
        <v>126</v>
      </c>
      <c r="J833" s="1135">
        <v>1.6</v>
      </c>
      <c r="K833" s="1135" t="s">
        <v>1888</v>
      </c>
      <c r="L833" s="1135" t="s">
        <v>1889</v>
      </c>
      <c r="M833" s="1135">
        <v>75</v>
      </c>
      <c r="N833" s="1135" t="s">
        <v>1039</v>
      </c>
      <c r="O833" s="1135">
        <v>1.875</v>
      </c>
      <c r="P833" s="1135">
        <v>1.5</v>
      </c>
      <c r="Q833" s="1135">
        <v>4</v>
      </c>
      <c r="R833" s="1135">
        <v>21.6</v>
      </c>
      <c r="T833" s="1135">
        <v>32</v>
      </c>
      <c r="U833" s="1135">
        <v>3.7</v>
      </c>
      <c r="V833" s="1135" t="s">
        <v>663</v>
      </c>
      <c r="W833" s="1135">
        <v>110</v>
      </c>
      <c r="X833" s="1135">
        <v>60</v>
      </c>
      <c r="Y833" s="1135">
        <v>1.5</v>
      </c>
      <c r="Z833" s="1135">
        <v>5.5</v>
      </c>
      <c r="AA833" s="1135" t="s">
        <v>1882</v>
      </c>
      <c r="AH833" s="1135" t="s">
        <v>634</v>
      </c>
      <c r="AM833" s="1136" t="s">
        <v>10797</v>
      </c>
      <c r="AN833" s="1136" t="s">
        <v>10798</v>
      </c>
      <c r="AO833" s="1136">
        <f t="shared" si="102"/>
        <v>650</v>
      </c>
      <c r="AP833" s="1136">
        <f t="shared" si="103"/>
        <v>1.77</v>
      </c>
      <c r="AQ833" s="1136" t="str">
        <f t="shared" si="104"/>
        <v>1-4-1S83°</v>
      </c>
      <c r="AR833" s="1136" t="str">
        <f t="shared" si="105"/>
        <v>31</v>
      </c>
      <c r="AS833" s="1136" t="str">
        <f t="shared" si="106"/>
        <v>270/270/OFF</v>
      </c>
      <c r="AT833" s="1136" t="str">
        <f t="shared" si="107"/>
        <v>1-4-1S83°</v>
      </c>
      <c r="AV833" s="1136" t="str">
        <f t="shared" si="100"/>
        <v>111.1.26</v>
      </c>
      <c r="AW833" s="1438">
        <f t="shared" si="101"/>
        <v>44587</v>
      </c>
    </row>
    <row r="834" spans="1:49">
      <c r="A834" s="1135" t="s">
        <v>1892</v>
      </c>
      <c r="B834" s="1135" t="s">
        <v>631</v>
      </c>
      <c r="C834" s="1135">
        <v>500</v>
      </c>
      <c r="D834" s="1135">
        <v>1.71</v>
      </c>
      <c r="E834" s="1135" t="s">
        <v>15185</v>
      </c>
      <c r="F834" s="1135" t="s">
        <v>1048</v>
      </c>
      <c r="G834" s="1135" t="s">
        <v>1110</v>
      </c>
      <c r="H834" s="1135" t="s">
        <v>1893</v>
      </c>
      <c r="I834" s="1135" t="s">
        <v>1261</v>
      </c>
      <c r="J834" s="1135">
        <v>1</v>
      </c>
      <c r="K834" s="1135" t="s">
        <v>1894</v>
      </c>
      <c r="L834" s="1135" t="s">
        <v>1895</v>
      </c>
      <c r="M834" s="1135">
        <v>76.7</v>
      </c>
      <c r="N834" s="1135" t="s">
        <v>1039</v>
      </c>
      <c r="O834" s="1135">
        <v>1.9175000000000002</v>
      </c>
      <c r="P834" s="1135">
        <v>1.534</v>
      </c>
      <c r="Q834" s="1135">
        <v>4</v>
      </c>
      <c r="R834" s="1135">
        <v>23.5</v>
      </c>
      <c r="T834" s="1135">
        <v>20.7</v>
      </c>
      <c r="U834" s="1135">
        <v>3.6</v>
      </c>
      <c r="V834" s="1135" t="s">
        <v>663</v>
      </c>
      <c r="W834" s="1135">
        <v>120</v>
      </c>
      <c r="X834" s="1135">
        <v>80</v>
      </c>
      <c r="Y834" s="1135">
        <v>1</v>
      </c>
      <c r="Z834" s="1135">
        <v>5</v>
      </c>
      <c r="AA834" s="1135" t="s">
        <v>1896</v>
      </c>
      <c r="AH834" s="1135" t="s">
        <v>1897</v>
      </c>
      <c r="AM834" s="1136" t="s">
        <v>10799</v>
      </c>
      <c r="AN834" s="1136" t="s">
        <v>10800</v>
      </c>
      <c r="AO834" s="1136">
        <f t="shared" si="102"/>
        <v>500</v>
      </c>
      <c r="AP834" s="1136">
        <f t="shared" si="103"/>
        <v>1.71</v>
      </c>
      <c r="AQ834" s="1136" t="str">
        <f t="shared" si="104"/>
        <v>2-5-1S83°</v>
      </c>
      <c r="AR834" s="1136" t="str">
        <f t="shared" si="105"/>
        <v>31</v>
      </c>
      <c r="AS834" s="1136" t="str">
        <f t="shared" si="106"/>
        <v>153/OFF</v>
      </c>
      <c r="AT834" s="1136" t="str">
        <f t="shared" si="107"/>
        <v>2-5-1S83°</v>
      </c>
      <c r="AV834" s="1136" t="str">
        <f t="shared" ref="AV834:AV897" si="108">AA834</f>
        <v>111.2.7</v>
      </c>
      <c r="AW834" s="1438">
        <f t="shared" si="101"/>
        <v>44599</v>
      </c>
    </row>
    <row r="835" spans="1:49">
      <c r="A835" s="1135" t="s">
        <v>1898</v>
      </c>
      <c r="B835" s="1135" t="s">
        <v>1899</v>
      </c>
      <c r="C835" s="1135">
        <v>600</v>
      </c>
      <c r="D835" s="1135">
        <v>1.69</v>
      </c>
      <c r="E835" s="1135" t="s">
        <v>15183</v>
      </c>
      <c r="F835" s="1135" t="s">
        <v>1563</v>
      </c>
      <c r="G835" s="1135" t="s">
        <v>1034</v>
      </c>
      <c r="H835" s="1135" t="s">
        <v>1900</v>
      </c>
      <c r="I835" s="1135" t="s">
        <v>126</v>
      </c>
      <c r="J835" s="1135">
        <v>0.7</v>
      </c>
      <c r="K835" s="1135" t="s">
        <v>1901</v>
      </c>
      <c r="L835" s="1135" t="s">
        <v>1902</v>
      </c>
      <c r="M835" s="1135">
        <v>76.8</v>
      </c>
      <c r="N835" s="1135" t="s">
        <v>1039</v>
      </c>
      <c r="O835" s="1135">
        <v>1.92</v>
      </c>
      <c r="P835" s="1135">
        <v>1.536</v>
      </c>
      <c r="Q835" s="1135">
        <v>4</v>
      </c>
      <c r="R835" s="1135">
        <v>20.3</v>
      </c>
      <c r="T835" s="1135">
        <v>18</v>
      </c>
      <c r="U835" s="1135">
        <v>3.5</v>
      </c>
      <c r="V835" s="1135" t="s">
        <v>663</v>
      </c>
      <c r="W835" s="1135">
        <v>120</v>
      </c>
      <c r="X835" s="1135">
        <v>80</v>
      </c>
      <c r="Y835" s="1135">
        <v>1.5</v>
      </c>
      <c r="Z835" s="1135">
        <v>4</v>
      </c>
      <c r="AA835" s="1135" t="s">
        <v>1896</v>
      </c>
      <c r="AH835" s="1135" t="s">
        <v>489</v>
      </c>
      <c r="AM835" s="1136" t="s">
        <v>10801</v>
      </c>
      <c r="AN835" s="1136" t="s">
        <v>10802</v>
      </c>
      <c r="AO835" s="1136">
        <f t="shared" si="102"/>
        <v>600</v>
      </c>
      <c r="AP835" s="1136">
        <f t="shared" si="103"/>
        <v>1.69</v>
      </c>
      <c r="AQ835" s="1136" t="str">
        <f t="shared" si="104"/>
        <v>1-4-1S83°</v>
      </c>
      <c r="AR835" s="1136" t="str">
        <f t="shared" si="105"/>
        <v>30.5</v>
      </c>
      <c r="AS835" s="1136" t="str">
        <f t="shared" si="106"/>
        <v>280/280/OFF</v>
      </c>
      <c r="AT835" s="1136" t="str">
        <f t="shared" si="107"/>
        <v>1-4-1S83°</v>
      </c>
      <c r="AV835" s="1136" t="str">
        <f t="shared" si="108"/>
        <v>111.2.7</v>
      </c>
      <c r="AW835" s="1438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35" t="s">
        <v>1903</v>
      </c>
      <c r="B836" s="1135" t="s">
        <v>478</v>
      </c>
      <c r="C836" s="1135">
        <v>600</v>
      </c>
      <c r="D836" s="1135">
        <v>1.68</v>
      </c>
      <c r="E836" s="1135" t="s">
        <v>15183</v>
      </c>
      <c r="F836" s="1135" t="s">
        <v>1078</v>
      </c>
      <c r="G836" s="1135" t="s">
        <v>1861</v>
      </c>
      <c r="H836" s="1135" t="s">
        <v>1320</v>
      </c>
      <c r="I836" s="1135" t="s">
        <v>126</v>
      </c>
      <c r="J836" s="1135">
        <v>0.7</v>
      </c>
      <c r="K836" s="1135" t="s">
        <v>1904</v>
      </c>
      <c r="L836" s="1135" t="s">
        <v>1905</v>
      </c>
      <c r="M836" s="1135">
        <v>74.599999999999994</v>
      </c>
      <c r="N836" s="1135" t="s">
        <v>1039</v>
      </c>
      <c r="O836" s="1135">
        <v>1.865</v>
      </c>
      <c r="P836" s="1135">
        <v>1.492</v>
      </c>
      <c r="Q836" s="1135">
        <v>3.5</v>
      </c>
      <c r="R836" s="1135">
        <v>27</v>
      </c>
      <c r="T836" s="1135">
        <v>12.5</v>
      </c>
      <c r="U836" s="1135">
        <v>5.0999999999999996</v>
      </c>
      <c r="V836" s="1135" t="s">
        <v>663</v>
      </c>
      <c r="W836" s="1135">
        <v>95</v>
      </c>
      <c r="X836" s="1135">
        <v>60</v>
      </c>
      <c r="Y836" s="1135">
        <v>1.8</v>
      </c>
      <c r="Z836" s="1135">
        <v>4.5</v>
      </c>
      <c r="AA836" s="1135" t="s">
        <v>1906</v>
      </c>
      <c r="AB836" s="1135" t="s">
        <v>1907</v>
      </c>
      <c r="AH836" s="1135" t="s">
        <v>1084</v>
      </c>
      <c r="AI836" s="1135">
        <v>92.29</v>
      </c>
      <c r="AJ836" s="1135">
        <v>-0.73</v>
      </c>
      <c r="AK836" s="1135">
        <v>2.99</v>
      </c>
      <c r="AM836" s="1136" t="s">
        <v>10803</v>
      </c>
      <c r="AN836" s="1136" t="s">
        <v>10804</v>
      </c>
      <c r="AO836" s="1136">
        <f t="shared" si="102"/>
        <v>600</v>
      </c>
      <c r="AP836" s="1136">
        <f t="shared" si="103"/>
        <v>1.68</v>
      </c>
      <c r="AQ836" s="1136" t="str">
        <f t="shared" si="104"/>
        <v>1-4-1S83°</v>
      </c>
      <c r="AR836" s="1136" t="str">
        <f t="shared" si="105"/>
        <v>30</v>
      </c>
      <c r="AS836" s="1136" t="str">
        <f t="shared" si="106"/>
        <v>230/230/OFF</v>
      </c>
      <c r="AT836" s="1136" t="str">
        <f t="shared" si="107"/>
        <v>1-4-1S83°</v>
      </c>
      <c r="AV836" s="1136" t="str">
        <f t="shared" si="108"/>
        <v>113.4.9</v>
      </c>
      <c r="AW836" s="1438">
        <f t="shared" si="109"/>
        <v>45391</v>
      </c>
    </row>
    <row r="837" spans="1:49">
      <c r="A837" s="1135" t="s">
        <v>1908</v>
      </c>
      <c r="B837" s="1135" t="s">
        <v>1909</v>
      </c>
      <c r="C837" s="1135">
        <v>650</v>
      </c>
      <c r="D837" s="1135">
        <v>1.7250000000000001</v>
      </c>
      <c r="E837" s="1135" t="s">
        <v>15192</v>
      </c>
      <c r="F837" s="1135" t="s">
        <v>1048</v>
      </c>
      <c r="G837" s="1135" t="s">
        <v>1861</v>
      </c>
      <c r="H837" s="1135" t="s">
        <v>1887</v>
      </c>
      <c r="I837" s="1135" t="s">
        <v>126</v>
      </c>
      <c r="J837" s="1135">
        <v>0.8</v>
      </c>
      <c r="K837" s="1135" t="s">
        <v>1910</v>
      </c>
      <c r="L837" s="1135" t="s">
        <v>1911</v>
      </c>
      <c r="M837" s="1135">
        <v>75.099999999999994</v>
      </c>
      <c r="N837" s="1135" t="s">
        <v>1039</v>
      </c>
      <c r="O837" s="1135">
        <v>1.8774999999999999</v>
      </c>
      <c r="P837" s="1135">
        <v>1.502</v>
      </c>
      <c r="Q837" s="1135">
        <v>4</v>
      </c>
      <c r="R837" s="1135">
        <v>19</v>
      </c>
      <c r="T837" s="1135">
        <v>21</v>
      </c>
      <c r="U837" s="1135">
        <v>3.5</v>
      </c>
      <c r="V837" s="1135" t="s">
        <v>663</v>
      </c>
      <c r="W837" s="1135">
        <v>110</v>
      </c>
      <c r="X837" s="1135">
        <v>65</v>
      </c>
      <c r="Y837" s="1135">
        <v>1.6</v>
      </c>
      <c r="Z837" s="1135">
        <v>4</v>
      </c>
      <c r="AA837" s="1135" t="s">
        <v>1912</v>
      </c>
      <c r="AB837" s="1135" t="s">
        <v>1075</v>
      </c>
      <c r="AH837" s="1135" t="s">
        <v>1060</v>
      </c>
      <c r="AI837" s="1135">
        <v>94.57</v>
      </c>
      <c r="AJ837" s="1135">
        <v>-0.43</v>
      </c>
      <c r="AK837" s="1135">
        <v>1.76</v>
      </c>
      <c r="AM837" s="1136" t="s">
        <v>10805</v>
      </c>
      <c r="AN837" s="1136" t="s">
        <v>10806</v>
      </c>
      <c r="AO837" s="1136">
        <f t="shared" si="102"/>
        <v>650</v>
      </c>
      <c r="AP837" s="1136">
        <f t="shared" si="103"/>
        <v>1.7250000000000001</v>
      </c>
      <c r="AQ837" s="1136" t="str">
        <f t="shared" si="104"/>
        <v>1-4-1S91°</v>
      </c>
      <c r="AR837" s="1136" t="str">
        <f t="shared" si="105"/>
        <v>31</v>
      </c>
      <c r="AS837" s="1136" t="str">
        <f t="shared" si="106"/>
        <v>270/270/OFF</v>
      </c>
      <c r="AT837" s="1136" t="str">
        <f t="shared" si="107"/>
        <v>1-4-1S91°</v>
      </c>
      <c r="AV837" s="1136" t="str">
        <f t="shared" si="108"/>
        <v>113.4.12</v>
      </c>
      <c r="AW837" s="1438">
        <f t="shared" si="109"/>
        <v>45394</v>
      </c>
    </row>
    <row r="838" spans="1:49">
      <c r="A838" s="1135" t="s">
        <v>1913</v>
      </c>
      <c r="B838" s="1135" t="s">
        <v>455</v>
      </c>
      <c r="C838" s="1135">
        <v>650</v>
      </c>
      <c r="D838" s="1135">
        <v>1.7</v>
      </c>
      <c r="E838" s="1135" t="s">
        <v>15183</v>
      </c>
      <c r="F838" s="1135" t="s">
        <v>1867</v>
      </c>
      <c r="G838" s="1135" t="s">
        <v>1861</v>
      </c>
      <c r="H838" s="1135" t="s">
        <v>1123</v>
      </c>
      <c r="I838" s="1135" t="s">
        <v>126</v>
      </c>
      <c r="J838" s="1135">
        <v>1</v>
      </c>
      <c r="K838" s="1135" t="s">
        <v>1914</v>
      </c>
      <c r="L838" s="1135" t="s">
        <v>1915</v>
      </c>
      <c r="M838" s="1135">
        <v>74.8</v>
      </c>
      <c r="N838" s="1135" t="s">
        <v>1039</v>
      </c>
      <c r="O838" s="1135">
        <v>1.87</v>
      </c>
      <c r="P838" s="1135">
        <v>1.496</v>
      </c>
      <c r="Q838" s="1135">
        <v>3.5</v>
      </c>
      <c r="R838" s="1135">
        <v>21.5</v>
      </c>
      <c r="T838" s="1135">
        <v>18.600000000000001</v>
      </c>
      <c r="U838" s="1135">
        <v>3.5</v>
      </c>
      <c r="V838" s="1135" t="s">
        <v>663</v>
      </c>
      <c r="W838" s="1135">
        <v>105</v>
      </c>
      <c r="X838" s="1135">
        <v>80</v>
      </c>
      <c r="Y838" s="1135">
        <v>2</v>
      </c>
      <c r="Z838" s="1135">
        <v>4.5</v>
      </c>
      <c r="AA838" s="1135" t="s">
        <v>1771</v>
      </c>
      <c r="AH838" s="1135" t="s">
        <v>977</v>
      </c>
      <c r="AI838" s="1135">
        <v>92.59</v>
      </c>
      <c r="AJ838" s="1135">
        <v>0.31</v>
      </c>
      <c r="AK838" s="1135">
        <v>0.2</v>
      </c>
      <c r="AM838" s="1136" t="s">
        <v>10807</v>
      </c>
      <c r="AN838" s="1136" t="s">
        <v>10808</v>
      </c>
      <c r="AO838" s="1136">
        <f t="shared" si="102"/>
        <v>650</v>
      </c>
      <c r="AP838" s="1136">
        <f t="shared" si="103"/>
        <v>1.7</v>
      </c>
      <c r="AQ838" s="1136" t="str">
        <f t="shared" si="104"/>
        <v>1-4-1S83°</v>
      </c>
      <c r="AR838" s="1136" t="str">
        <f t="shared" si="105"/>
        <v>30.2</v>
      </c>
      <c r="AS838" s="1136" t="str">
        <f t="shared" si="106"/>
        <v>250/250/OFF</v>
      </c>
      <c r="AT838" s="1136" t="str">
        <f t="shared" si="107"/>
        <v>1-4-1S83°</v>
      </c>
      <c r="AV838" s="1136" t="str">
        <f t="shared" si="108"/>
        <v>113.4.10</v>
      </c>
      <c r="AW838" s="1438">
        <f t="shared" si="109"/>
        <v>45392</v>
      </c>
    </row>
    <row r="839" spans="1:49">
      <c r="A839" s="1135" t="s">
        <v>1916</v>
      </c>
      <c r="B839" s="1135" t="s">
        <v>1917</v>
      </c>
      <c r="C839" s="1135">
        <v>500</v>
      </c>
      <c r="D839" s="1135">
        <v>1.77</v>
      </c>
      <c r="E839" s="1135" t="s">
        <v>15189</v>
      </c>
      <c r="F839" s="1135" t="s">
        <v>1078</v>
      </c>
      <c r="G839" s="1135" t="s">
        <v>1110</v>
      </c>
      <c r="H839" s="1135" t="s">
        <v>1743</v>
      </c>
      <c r="I839" s="1135" t="s">
        <v>126</v>
      </c>
      <c r="J839" s="1135">
        <v>0.7</v>
      </c>
      <c r="K839" s="1135" t="s">
        <v>1918</v>
      </c>
      <c r="L839" s="1135" t="s">
        <v>1919</v>
      </c>
      <c r="M839" s="1135">
        <v>73.8</v>
      </c>
      <c r="N839" s="1135" t="s">
        <v>1039</v>
      </c>
      <c r="O839" s="1135">
        <v>1.845</v>
      </c>
      <c r="P839" s="1135">
        <v>1.476</v>
      </c>
      <c r="Q839" s="1135">
        <v>3.5</v>
      </c>
      <c r="R839" s="1135">
        <v>18.5</v>
      </c>
      <c r="T839" s="1135">
        <v>21</v>
      </c>
      <c r="U839" s="1135">
        <v>3.8</v>
      </c>
      <c r="V839" s="1135" t="s">
        <v>663</v>
      </c>
      <c r="W839" s="1135">
        <v>110</v>
      </c>
      <c r="X839" s="1135">
        <v>85</v>
      </c>
      <c r="Y839" s="1135">
        <v>1.9</v>
      </c>
      <c r="Z839" s="1135">
        <v>4</v>
      </c>
      <c r="AA839" s="1135" t="s">
        <v>1920</v>
      </c>
      <c r="AH839" s="1135" t="s">
        <v>1921</v>
      </c>
      <c r="AI839" s="1135">
        <v>84.42</v>
      </c>
      <c r="AJ839" s="1135">
        <v>0.95</v>
      </c>
      <c r="AK839" s="1135">
        <v>8.34</v>
      </c>
      <c r="AM839" s="1136" t="s">
        <v>10809</v>
      </c>
      <c r="AN839" s="1136" t="s">
        <v>10810</v>
      </c>
      <c r="AO839" s="1136">
        <f t="shared" si="102"/>
        <v>500</v>
      </c>
      <c r="AP839" s="1136">
        <f t="shared" si="103"/>
        <v>1.77</v>
      </c>
      <c r="AQ839" s="1136" t="str">
        <f t="shared" si="104"/>
        <v>1-5-1S83°</v>
      </c>
      <c r="AR839" s="1136" t="str">
        <f t="shared" si="105"/>
        <v>30</v>
      </c>
      <c r="AS839" s="1136" t="str">
        <f t="shared" si="106"/>
        <v>225/225/OFF</v>
      </c>
      <c r="AT839" s="1136" t="str">
        <f t="shared" si="107"/>
        <v>1-5-1S83°</v>
      </c>
      <c r="AV839" s="1136" t="str">
        <f t="shared" si="108"/>
        <v>113.4.13</v>
      </c>
      <c r="AW839" s="1438">
        <f t="shared" si="109"/>
        <v>45395</v>
      </c>
    </row>
    <row r="840" spans="1:49">
      <c r="A840" s="1135" t="s">
        <v>1922</v>
      </c>
      <c r="B840" s="1135" t="s">
        <v>1909</v>
      </c>
      <c r="C840" s="1135">
        <v>650</v>
      </c>
      <c r="D840" s="1135">
        <v>1.7250000000000001</v>
      </c>
      <c r="E840" s="1135" t="s">
        <v>15192</v>
      </c>
      <c r="F840" s="1135" t="s">
        <v>1048</v>
      </c>
      <c r="G840" s="1135" t="s">
        <v>1861</v>
      </c>
      <c r="H840" s="1135" t="s">
        <v>1887</v>
      </c>
      <c r="I840" s="1135" t="s">
        <v>126</v>
      </c>
      <c r="J840" s="1135">
        <v>0.9</v>
      </c>
      <c r="K840" s="1135" t="s">
        <v>1910</v>
      </c>
      <c r="L840" s="1135" t="s">
        <v>1911</v>
      </c>
      <c r="M840" s="1135">
        <v>75.099999999999994</v>
      </c>
      <c r="N840" s="1135" t="s">
        <v>1039</v>
      </c>
      <c r="O840" s="1135">
        <v>1.8774999999999999</v>
      </c>
      <c r="P840" s="1135">
        <v>1.502</v>
      </c>
      <c r="Q840" s="1135">
        <v>4</v>
      </c>
      <c r="R840" s="1135">
        <v>19</v>
      </c>
      <c r="T840" s="1135">
        <v>21</v>
      </c>
      <c r="U840" s="1135">
        <v>3.5</v>
      </c>
      <c r="V840" s="1135" t="s">
        <v>663</v>
      </c>
      <c r="W840" s="1135">
        <v>110</v>
      </c>
      <c r="X840" s="1135">
        <v>65</v>
      </c>
      <c r="Y840" s="1135">
        <v>1.6</v>
      </c>
      <c r="Z840" s="1135">
        <v>4</v>
      </c>
      <c r="AA840" s="1135" t="s">
        <v>1923</v>
      </c>
      <c r="AB840" s="1135" t="s">
        <v>1075</v>
      </c>
      <c r="AH840" s="1135" t="s">
        <v>959</v>
      </c>
      <c r="AI840" s="1135">
        <v>93.48</v>
      </c>
      <c r="AJ840" s="1135">
        <v>-1.18</v>
      </c>
      <c r="AK840" s="1135">
        <v>2.71</v>
      </c>
      <c r="AM840" s="1136" t="s">
        <v>10811</v>
      </c>
      <c r="AN840" s="1136" t="s">
        <v>10812</v>
      </c>
      <c r="AO840" s="1136">
        <f t="shared" si="102"/>
        <v>650</v>
      </c>
      <c r="AP840" s="1136">
        <f t="shared" si="103"/>
        <v>1.7250000000000001</v>
      </c>
      <c r="AQ840" s="1136" t="str">
        <f t="shared" si="104"/>
        <v>1-4-1S91°</v>
      </c>
      <c r="AR840" s="1136" t="str">
        <f t="shared" si="105"/>
        <v>31</v>
      </c>
      <c r="AS840" s="1136" t="str">
        <f t="shared" si="106"/>
        <v>270/270/OFF</v>
      </c>
      <c r="AT840" s="1136" t="str">
        <f t="shared" si="107"/>
        <v>1-4-1S91°</v>
      </c>
      <c r="AV840" s="1136" t="str">
        <f t="shared" si="108"/>
        <v>113.4.15</v>
      </c>
      <c r="AW840" s="1438">
        <f t="shared" si="109"/>
        <v>45397</v>
      </c>
    </row>
    <row r="841" spans="1:49">
      <c r="A841" s="1135" t="s">
        <v>1924</v>
      </c>
      <c r="B841" s="1135" t="s">
        <v>455</v>
      </c>
      <c r="C841" s="1135">
        <v>650</v>
      </c>
      <c r="D841" s="1135">
        <v>1.71</v>
      </c>
      <c r="E841" s="1135" t="s">
        <v>15183</v>
      </c>
      <c r="F841" s="1135" t="s">
        <v>1078</v>
      </c>
      <c r="G841" s="1135" t="s">
        <v>1861</v>
      </c>
      <c r="H841" s="1135" t="s">
        <v>1925</v>
      </c>
      <c r="I841" s="1135" t="s">
        <v>126</v>
      </c>
      <c r="J841" s="1135">
        <v>1.1000000000000001</v>
      </c>
      <c r="K841" s="1135" t="s">
        <v>1926</v>
      </c>
      <c r="L841" s="1135" t="s">
        <v>1915</v>
      </c>
      <c r="M841" s="1135">
        <v>77</v>
      </c>
      <c r="N841" s="1135" t="s">
        <v>1039</v>
      </c>
      <c r="O841" s="1135">
        <v>1.925</v>
      </c>
      <c r="P841" s="1135">
        <v>1.54</v>
      </c>
      <c r="Q841" s="1135">
        <v>4.2</v>
      </c>
      <c r="R841" s="1135">
        <v>24</v>
      </c>
      <c r="T841" s="1135">
        <v>9</v>
      </c>
      <c r="U841" s="1135">
        <v>2.2000000000000002</v>
      </c>
      <c r="V841" s="1135" t="s">
        <v>663</v>
      </c>
      <c r="W841" s="1135">
        <v>110</v>
      </c>
      <c r="X841" s="1135">
        <v>85</v>
      </c>
      <c r="Y841" s="1135">
        <v>2.1</v>
      </c>
      <c r="Z841" s="1135">
        <v>2.5</v>
      </c>
      <c r="AA841" s="1135" t="s">
        <v>1927</v>
      </c>
      <c r="AB841" s="1135" t="s">
        <v>1075</v>
      </c>
      <c r="AH841" s="1135" t="s">
        <v>699</v>
      </c>
      <c r="AI841" s="1135">
        <v>92.06</v>
      </c>
      <c r="AJ841" s="1135">
        <v>-0.51</v>
      </c>
      <c r="AK841" s="1135">
        <v>0.8</v>
      </c>
      <c r="AM841" s="1136" t="s">
        <v>10813</v>
      </c>
      <c r="AN841" s="1136" t="s">
        <v>10814</v>
      </c>
      <c r="AO841" s="1136">
        <f t="shared" si="102"/>
        <v>650</v>
      </c>
      <c r="AP841" s="1136">
        <f t="shared" si="103"/>
        <v>1.71</v>
      </c>
      <c r="AQ841" s="1136" t="str">
        <f t="shared" si="104"/>
        <v>1-4-1S83°</v>
      </c>
      <c r="AR841" s="1136" t="str">
        <f t="shared" si="105"/>
        <v>30</v>
      </c>
      <c r="AS841" s="1136" t="str">
        <f t="shared" si="106"/>
        <v>260/260/165</v>
      </c>
      <c r="AT841" s="1136" t="str">
        <f t="shared" si="107"/>
        <v>1-4-1S83°</v>
      </c>
      <c r="AV841" s="1136" t="str">
        <f t="shared" si="108"/>
        <v>113.4.25</v>
      </c>
      <c r="AW841" s="1438">
        <f t="shared" si="109"/>
        <v>45407</v>
      </c>
    </row>
    <row r="842" spans="1:49">
      <c r="A842" s="1135" t="s">
        <v>1928</v>
      </c>
      <c r="B842" s="1135" t="s">
        <v>455</v>
      </c>
      <c r="C842" s="1135">
        <v>650</v>
      </c>
      <c r="D842" s="1135">
        <v>1.72</v>
      </c>
      <c r="E842" s="1135" t="s">
        <v>15183</v>
      </c>
      <c r="F842" s="1135" t="s">
        <v>1867</v>
      </c>
      <c r="G842" s="1135" t="s">
        <v>1929</v>
      </c>
      <c r="H842" s="1135" t="s">
        <v>1930</v>
      </c>
      <c r="I842" s="1135" t="s">
        <v>126</v>
      </c>
      <c r="J842" s="1135">
        <v>0.4</v>
      </c>
      <c r="K842" s="1135" t="s">
        <v>1926</v>
      </c>
      <c r="L842" s="1135" t="s">
        <v>1915</v>
      </c>
      <c r="M842" s="1135">
        <v>74.599999999999994</v>
      </c>
      <c r="N842" s="1135" t="s">
        <v>1039</v>
      </c>
      <c r="O842" s="1135">
        <v>1.865</v>
      </c>
      <c r="P842" s="1135">
        <v>1.492</v>
      </c>
      <c r="Q842" s="1135">
        <v>4</v>
      </c>
      <c r="R842" s="1135">
        <v>20.3</v>
      </c>
      <c r="T842" s="1135">
        <v>21.1</v>
      </c>
      <c r="U842" s="1135">
        <v>3.9</v>
      </c>
      <c r="V842" s="1135" t="s">
        <v>663</v>
      </c>
      <c r="W842" s="1135">
        <v>30</v>
      </c>
      <c r="X842" s="1135">
        <v>10</v>
      </c>
      <c r="Y842" s="1135">
        <v>1.8</v>
      </c>
      <c r="Z842" s="1135">
        <v>4.5</v>
      </c>
      <c r="AA842" s="1135" t="s">
        <v>1927</v>
      </c>
      <c r="AH842" s="1135" t="s">
        <v>1931</v>
      </c>
      <c r="AI842" s="1135">
        <v>92.82</v>
      </c>
      <c r="AJ842" s="1135">
        <v>-0.44</v>
      </c>
      <c r="AK842" s="1135">
        <v>0.8</v>
      </c>
      <c r="AM842" s="1136" t="s">
        <v>10815</v>
      </c>
      <c r="AN842" s="1136" t="s">
        <v>10816</v>
      </c>
      <c r="AO842" s="1136">
        <f t="shared" si="102"/>
        <v>650</v>
      </c>
      <c r="AP842" s="1136">
        <f t="shared" si="103"/>
        <v>1.72</v>
      </c>
      <c r="AQ842" s="1136" t="str">
        <f t="shared" si="104"/>
        <v>1-4-1S83°</v>
      </c>
      <c r="AR842" s="1136" t="str">
        <f t="shared" si="105"/>
        <v>30.2</v>
      </c>
      <c r="AS842" s="1136" t="str">
        <f t="shared" si="106"/>
        <v>247/247/OFF</v>
      </c>
      <c r="AT842" s="1136" t="str">
        <f t="shared" si="107"/>
        <v>1-4-1S83°</v>
      </c>
      <c r="AV842" s="1136" t="str">
        <f t="shared" si="108"/>
        <v>113.4.25</v>
      </c>
      <c r="AW842" s="1438">
        <f t="shared" si="109"/>
        <v>45407</v>
      </c>
    </row>
    <row r="843" spans="1:49">
      <c r="A843" s="1135" t="s">
        <v>1932</v>
      </c>
      <c r="B843" s="1135" t="s">
        <v>1909</v>
      </c>
      <c r="C843" s="1135">
        <v>650</v>
      </c>
      <c r="D843" s="1135">
        <v>1.7250000000000001</v>
      </c>
      <c r="E843" s="1135" t="s">
        <v>15192</v>
      </c>
      <c r="F843" s="1135" t="s">
        <v>1048</v>
      </c>
      <c r="G843" s="1135" t="s">
        <v>1861</v>
      </c>
      <c r="H843" s="1135" t="s">
        <v>1887</v>
      </c>
      <c r="I843" s="1135" t="s">
        <v>126</v>
      </c>
      <c r="J843" s="1135">
        <v>0.9</v>
      </c>
      <c r="K843" s="1135" t="s">
        <v>1933</v>
      </c>
      <c r="L843" s="1135" t="s">
        <v>1911</v>
      </c>
      <c r="M843" s="1135">
        <v>75.099999999999994</v>
      </c>
      <c r="N843" s="1135" t="s">
        <v>1039</v>
      </c>
      <c r="O843" s="1135">
        <v>1.8774999999999999</v>
      </c>
      <c r="P843" s="1135">
        <v>1.502</v>
      </c>
      <c r="Q843" s="1135">
        <v>4</v>
      </c>
      <c r="R843" s="1135">
        <v>19</v>
      </c>
      <c r="T843" s="1135">
        <v>21</v>
      </c>
      <c r="U843" s="1135">
        <v>3.5</v>
      </c>
      <c r="V843" s="1135" t="s">
        <v>663</v>
      </c>
      <c r="W843" s="1135">
        <v>110</v>
      </c>
      <c r="X843" s="1135">
        <v>65</v>
      </c>
      <c r="Y843" s="1135">
        <v>1.6</v>
      </c>
      <c r="Z843" s="1135">
        <v>4</v>
      </c>
      <c r="AA843" s="1135" t="s">
        <v>1934</v>
      </c>
      <c r="AB843" s="1135" t="s">
        <v>1075</v>
      </c>
      <c r="AH843" s="1135" t="s">
        <v>843</v>
      </c>
      <c r="AI843" s="1135">
        <v>94.35</v>
      </c>
      <c r="AJ843" s="1135">
        <v>-0.41</v>
      </c>
      <c r="AK843" s="1135">
        <v>1.56</v>
      </c>
      <c r="AM843" s="1136" t="s">
        <v>10817</v>
      </c>
      <c r="AN843" s="1136" t="s">
        <v>10818</v>
      </c>
      <c r="AO843" s="1136">
        <f t="shared" ref="AO843:AO906" si="110">C843</f>
        <v>650</v>
      </c>
      <c r="AP843" s="1136">
        <f t="shared" ref="AP843:AP906" si="111">D843</f>
        <v>1.7250000000000001</v>
      </c>
      <c r="AQ843" s="1136" t="str">
        <f t="shared" ref="AQ843:AQ906" si="112">E843</f>
        <v>1-4-1S91°</v>
      </c>
      <c r="AR843" s="1136" t="str">
        <f t="shared" ref="AR843:AR906" si="113">F843</f>
        <v>31</v>
      </c>
      <c r="AS843" s="1136" t="str">
        <f t="shared" ref="AS843:AS906" si="114">H843</f>
        <v>270/270/OFF</v>
      </c>
      <c r="AT843" s="1136" t="str">
        <f t="shared" ref="AT843:AT906" si="115">E843</f>
        <v>1-4-1S91°</v>
      </c>
      <c r="AV843" s="1136" t="str">
        <f t="shared" si="108"/>
        <v>113.4.29</v>
      </c>
      <c r="AW843" s="1438">
        <f t="shared" si="109"/>
        <v>45411</v>
      </c>
    </row>
    <row r="844" spans="1:49">
      <c r="A844" s="1135" t="s">
        <v>1935</v>
      </c>
      <c r="B844" s="1135" t="s">
        <v>1936</v>
      </c>
      <c r="C844" s="1135">
        <v>500</v>
      </c>
      <c r="D844" s="1135">
        <v>1.7</v>
      </c>
      <c r="E844" s="1135" t="s">
        <v>15189</v>
      </c>
      <c r="F844" s="1135" t="s">
        <v>1078</v>
      </c>
      <c r="G844" s="1135" t="s">
        <v>1110</v>
      </c>
      <c r="H844" s="1135" t="s">
        <v>1743</v>
      </c>
      <c r="I844" s="1135" t="s">
        <v>126</v>
      </c>
      <c r="J844" s="1135">
        <v>0.7</v>
      </c>
      <c r="K844" s="1135" t="s">
        <v>1937</v>
      </c>
      <c r="L844" s="1135" t="s">
        <v>1938</v>
      </c>
      <c r="M844" s="1135">
        <v>77.099999999999994</v>
      </c>
      <c r="N844" s="1135" t="s">
        <v>1039</v>
      </c>
      <c r="O844" s="1135">
        <v>1.9275</v>
      </c>
      <c r="P844" s="1135">
        <v>1.5419999999999998</v>
      </c>
      <c r="Q844" s="1135">
        <v>3.5</v>
      </c>
      <c r="R844" s="1135">
        <v>25</v>
      </c>
      <c r="T844" s="1135">
        <v>18</v>
      </c>
      <c r="U844" s="1135">
        <v>4</v>
      </c>
      <c r="V844" s="1135" t="s">
        <v>663</v>
      </c>
      <c r="W844" s="1135">
        <v>110</v>
      </c>
      <c r="X844" s="1135">
        <v>70</v>
      </c>
      <c r="Y844" s="1135">
        <v>1.8</v>
      </c>
      <c r="Z844" s="1135">
        <v>4.5</v>
      </c>
      <c r="AA844" s="1135" t="s">
        <v>1939</v>
      </c>
      <c r="AH844" s="1135" t="s">
        <v>842</v>
      </c>
      <c r="AI844" s="1135">
        <v>94.18</v>
      </c>
      <c r="AJ844" s="1135">
        <v>-1</v>
      </c>
      <c r="AK844" s="1135">
        <v>1.2</v>
      </c>
      <c r="AM844" s="1136" t="s">
        <v>10819</v>
      </c>
      <c r="AN844" s="1136" t="s">
        <v>10820</v>
      </c>
      <c r="AO844" s="1136">
        <f t="shared" si="110"/>
        <v>500</v>
      </c>
      <c r="AP844" s="1136">
        <f t="shared" si="111"/>
        <v>1.7</v>
      </c>
      <c r="AQ844" s="1136" t="str">
        <f t="shared" si="112"/>
        <v>1-5-1S83°</v>
      </c>
      <c r="AR844" s="1136" t="str">
        <f t="shared" si="113"/>
        <v>30</v>
      </c>
      <c r="AS844" s="1136" t="str">
        <f t="shared" si="114"/>
        <v>225/225/OFF</v>
      </c>
      <c r="AT844" s="1136" t="str">
        <f t="shared" si="115"/>
        <v>1-5-1S83°</v>
      </c>
      <c r="AV844" s="1136" t="str">
        <f t="shared" si="108"/>
        <v>113.4.27</v>
      </c>
      <c r="AW844" s="1438">
        <f t="shared" si="109"/>
        <v>45409</v>
      </c>
    </row>
    <row r="845" spans="1:49">
      <c r="A845" s="1135" t="s">
        <v>1940</v>
      </c>
      <c r="B845" s="1135" t="s">
        <v>874</v>
      </c>
      <c r="C845" s="1135" t="s">
        <v>1941</v>
      </c>
      <c r="D845" s="1135">
        <v>1.8149999999999999</v>
      </c>
      <c r="E845" s="1135" t="s">
        <v>15189</v>
      </c>
      <c r="F845" s="1135" t="s">
        <v>1078</v>
      </c>
      <c r="G845" s="1135" t="s">
        <v>1034</v>
      </c>
      <c r="H845" s="1135" t="s">
        <v>1249</v>
      </c>
      <c r="I845" s="1135" t="s">
        <v>126</v>
      </c>
      <c r="J845" s="1135">
        <v>1.3</v>
      </c>
      <c r="K845" s="1135" t="s">
        <v>1942</v>
      </c>
      <c r="L845" s="1135" t="s">
        <v>1874</v>
      </c>
      <c r="M845" s="1135">
        <v>75.400000000000006</v>
      </c>
      <c r="N845" s="1135" t="s">
        <v>1039</v>
      </c>
      <c r="O845" s="1135">
        <v>1.8850000000000002</v>
      </c>
      <c r="P845" s="1135">
        <v>1.5080000000000002</v>
      </c>
      <c r="Q845" s="1135">
        <v>3</v>
      </c>
      <c r="R845" s="1135">
        <v>24</v>
      </c>
      <c r="T845" s="1135">
        <v>18</v>
      </c>
      <c r="U845" s="1135">
        <v>6</v>
      </c>
      <c r="V845" s="1135" t="s">
        <v>663</v>
      </c>
      <c r="W845" s="1135">
        <v>120</v>
      </c>
      <c r="X845" s="1135">
        <v>80</v>
      </c>
      <c r="Y845" s="1135">
        <v>2</v>
      </c>
      <c r="Z845" s="1135">
        <v>6</v>
      </c>
      <c r="AA845" s="1135" t="s">
        <v>1943</v>
      </c>
      <c r="AH845" s="1135" t="s">
        <v>745</v>
      </c>
      <c r="AI845" s="1135">
        <v>92.27</v>
      </c>
      <c r="AJ845" s="1135">
        <v>-0.77</v>
      </c>
      <c r="AK845" s="1135">
        <v>2.5299999999999998</v>
      </c>
      <c r="AM845" s="1136" t="s">
        <v>10821</v>
      </c>
      <c r="AN845" s="1136" t="s">
        <v>10822</v>
      </c>
      <c r="AO845" s="1136" t="str">
        <f t="shared" si="110"/>
        <v>650↓550-5/8</v>
      </c>
      <c r="AP845" s="1136">
        <f t="shared" si="111"/>
        <v>1.8149999999999999</v>
      </c>
      <c r="AQ845" s="1136" t="str">
        <f t="shared" si="112"/>
        <v>1-5-1S83°</v>
      </c>
      <c r="AR845" s="1136" t="str">
        <f t="shared" si="113"/>
        <v>30</v>
      </c>
      <c r="AS845" s="1136" t="str">
        <f t="shared" si="114"/>
        <v>215/215/OFF</v>
      </c>
      <c r="AT845" s="1136" t="str">
        <f t="shared" si="115"/>
        <v>1-5-1S83°</v>
      </c>
      <c r="AV845" s="1136" t="str">
        <f t="shared" si="108"/>
        <v>113.4.30</v>
      </c>
      <c r="AW845" s="1438">
        <f t="shared" si="109"/>
        <v>45412</v>
      </c>
    </row>
    <row r="846" spans="1:49">
      <c r="A846" s="1135" t="s">
        <v>1944</v>
      </c>
      <c r="B846" s="1135" t="s">
        <v>478</v>
      </c>
      <c r="C846" s="1135">
        <v>600</v>
      </c>
      <c r="D846" s="1135">
        <v>1.68</v>
      </c>
      <c r="E846" s="1135" t="s">
        <v>15183</v>
      </c>
      <c r="F846" s="1135" t="s">
        <v>1078</v>
      </c>
      <c r="G846" s="1135" t="s">
        <v>1861</v>
      </c>
      <c r="H846" s="1135" t="s">
        <v>1384</v>
      </c>
      <c r="I846" s="1135" t="s">
        <v>126</v>
      </c>
      <c r="J846" s="1135">
        <v>0.6</v>
      </c>
      <c r="K846" s="1135" t="s">
        <v>1945</v>
      </c>
      <c r="L846" s="1135" t="s">
        <v>1905</v>
      </c>
      <c r="M846" s="1135">
        <v>74.599999999999994</v>
      </c>
      <c r="N846" s="1135" t="s">
        <v>1039</v>
      </c>
      <c r="O846" s="1135">
        <v>1.865</v>
      </c>
      <c r="P846" s="1135">
        <v>1.492</v>
      </c>
      <c r="Q846" s="1135">
        <v>3.5</v>
      </c>
      <c r="R846" s="1135">
        <v>27</v>
      </c>
      <c r="T846" s="1135">
        <v>12.5</v>
      </c>
      <c r="U846" s="1135">
        <v>5.0999999999999996</v>
      </c>
      <c r="V846" s="1135" t="s">
        <v>663</v>
      </c>
      <c r="W846" s="1135">
        <v>95</v>
      </c>
      <c r="X846" s="1135">
        <v>60</v>
      </c>
      <c r="Y846" s="1135">
        <v>1.8</v>
      </c>
      <c r="Z846" s="1135">
        <v>4.5</v>
      </c>
      <c r="AA846" s="1135" t="s">
        <v>1946</v>
      </c>
      <c r="AB846" s="1135" t="s">
        <v>1947</v>
      </c>
      <c r="AH846" s="1135" t="s">
        <v>629</v>
      </c>
      <c r="AI846" s="1135">
        <v>92.85</v>
      </c>
      <c r="AJ846" s="1135">
        <v>-1.06</v>
      </c>
      <c r="AK846" s="1135">
        <v>3.97</v>
      </c>
      <c r="AM846" s="1136" t="s">
        <v>10823</v>
      </c>
      <c r="AN846" s="1136" t="s">
        <v>10824</v>
      </c>
      <c r="AO846" s="1136">
        <f t="shared" si="110"/>
        <v>600</v>
      </c>
      <c r="AP846" s="1136">
        <f t="shared" si="111"/>
        <v>1.68</v>
      </c>
      <c r="AQ846" s="1136" t="str">
        <f t="shared" si="112"/>
        <v>1-4-1S83°</v>
      </c>
      <c r="AR846" s="1136" t="str">
        <f t="shared" si="113"/>
        <v>30</v>
      </c>
      <c r="AS846" s="1136" t="str">
        <f t="shared" si="114"/>
        <v>220/220/OFF</v>
      </c>
      <c r="AT846" s="1136" t="str">
        <f t="shared" si="115"/>
        <v>1-4-1S83°</v>
      </c>
      <c r="AV846" s="1136" t="str">
        <f t="shared" si="108"/>
        <v>113.5.2</v>
      </c>
      <c r="AW846" s="1438">
        <f t="shared" si="109"/>
        <v>45414</v>
      </c>
    </row>
    <row r="847" spans="1:49">
      <c r="A847" s="1135" t="s">
        <v>1948</v>
      </c>
      <c r="B847" s="1135" t="s">
        <v>1909</v>
      </c>
      <c r="C847" s="1135">
        <v>650</v>
      </c>
      <c r="D847" s="1135">
        <v>1.7350000000000001</v>
      </c>
      <c r="E847" s="1135" t="s">
        <v>15192</v>
      </c>
      <c r="F847" s="1135" t="s">
        <v>1048</v>
      </c>
      <c r="G847" s="1135" t="s">
        <v>1861</v>
      </c>
      <c r="H847" s="1135" t="s">
        <v>1887</v>
      </c>
      <c r="I847" s="1135" t="s">
        <v>126</v>
      </c>
      <c r="J847" s="1135">
        <v>0.9</v>
      </c>
      <c r="K847" s="1135" t="s">
        <v>1933</v>
      </c>
      <c r="L847" s="1135" t="s">
        <v>1911</v>
      </c>
      <c r="M847" s="1135">
        <v>75.099999999999994</v>
      </c>
      <c r="N847" s="1135" t="s">
        <v>1039</v>
      </c>
      <c r="O847" s="1135">
        <v>1.8774999999999999</v>
      </c>
      <c r="P847" s="1135">
        <v>1.502</v>
      </c>
      <c r="Q847" s="1135">
        <v>4</v>
      </c>
      <c r="R847" s="1135">
        <v>19</v>
      </c>
      <c r="T847" s="1135">
        <v>21</v>
      </c>
      <c r="U847" s="1135">
        <v>3.5</v>
      </c>
      <c r="V847" s="1135" t="s">
        <v>663</v>
      </c>
      <c r="W847" s="1135">
        <v>110</v>
      </c>
      <c r="X847" s="1135">
        <v>65</v>
      </c>
      <c r="Y847" s="1135">
        <v>1.6</v>
      </c>
      <c r="Z847" s="1135">
        <v>4</v>
      </c>
      <c r="AA847" s="1135" t="s">
        <v>1943</v>
      </c>
      <c r="AB847" s="1135" t="s">
        <v>1075</v>
      </c>
      <c r="AH847" s="1135" t="s">
        <v>634</v>
      </c>
      <c r="AI847" s="1135">
        <v>94.67</v>
      </c>
      <c r="AJ847" s="1135">
        <v>-0.42</v>
      </c>
      <c r="AK847" s="1135">
        <v>1.48</v>
      </c>
      <c r="AM847" s="1136" t="s">
        <v>10825</v>
      </c>
      <c r="AN847" s="1136" t="s">
        <v>10826</v>
      </c>
      <c r="AO847" s="1136">
        <f t="shared" si="110"/>
        <v>650</v>
      </c>
      <c r="AP847" s="1136">
        <f t="shared" si="111"/>
        <v>1.7350000000000001</v>
      </c>
      <c r="AQ847" s="1136" t="str">
        <f t="shared" si="112"/>
        <v>1-4-1S91°</v>
      </c>
      <c r="AR847" s="1136" t="str">
        <f t="shared" si="113"/>
        <v>31</v>
      </c>
      <c r="AS847" s="1136" t="str">
        <f t="shared" si="114"/>
        <v>270/270/OFF</v>
      </c>
      <c r="AT847" s="1136" t="str">
        <f t="shared" si="115"/>
        <v>1-4-1S91°</v>
      </c>
      <c r="AV847" s="1136" t="str">
        <f t="shared" si="108"/>
        <v>113.4.30</v>
      </c>
      <c r="AW847" s="1438">
        <f t="shared" si="109"/>
        <v>45412</v>
      </c>
    </row>
    <row r="848" spans="1:49">
      <c r="A848" s="1135" t="s">
        <v>1949</v>
      </c>
      <c r="B848" s="1135" t="s">
        <v>455</v>
      </c>
      <c r="C848" s="1135">
        <v>650</v>
      </c>
      <c r="D848" s="1135">
        <v>1.72</v>
      </c>
      <c r="E848" s="1135" t="s">
        <v>15183</v>
      </c>
      <c r="F848" s="1135" t="s">
        <v>1867</v>
      </c>
      <c r="G848" s="1135" t="s">
        <v>1861</v>
      </c>
      <c r="H848" s="1135" t="s">
        <v>1155</v>
      </c>
      <c r="I848" s="1135" t="s">
        <v>126</v>
      </c>
      <c r="J848" s="1135">
        <v>1</v>
      </c>
      <c r="K848" s="1135" t="s">
        <v>1914</v>
      </c>
      <c r="L848" s="1135" t="s">
        <v>1915</v>
      </c>
      <c r="M848" s="1135">
        <v>74.8</v>
      </c>
      <c r="N848" s="1135" t="s">
        <v>1039</v>
      </c>
      <c r="O848" s="1135">
        <v>1.87</v>
      </c>
      <c r="P848" s="1135">
        <v>1.496</v>
      </c>
      <c r="Q848" s="1135">
        <v>4</v>
      </c>
      <c r="R848" s="1135">
        <v>23</v>
      </c>
      <c r="T848" s="1135">
        <v>18.600000000000001</v>
      </c>
      <c r="U848" s="1135">
        <v>3.5</v>
      </c>
      <c r="V848" s="1135" t="s">
        <v>663</v>
      </c>
      <c r="W848" s="1135">
        <v>105</v>
      </c>
      <c r="X848" s="1135">
        <v>80</v>
      </c>
      <c r="Y848" s="1135">
        <v>2</v>
      </c>
      <c r="Z848" s="1135">
        <v>4.5</v>
      </c>
      <c r="AA848" s="1135" t="s">
        <v>1950</v>
      </c>
      <c r="AH848" s="1135" t="s">
        <v>969</v>
      </c>
      <c r="AI848" s="1135">
        <v>92.76</v>
      </c>
      <c r="AJ848" s="1135">
        <v>-0.78</v>
      </c>
      <c r="AK848" s="1135">
        <v>0.79</v>
      </c>
      <c r="AM848" s="1136" t="s">
        <v>10827</v>
      </c>
      <c r="AN848" s="1136" t="s">
        <v>10828</v>
      </c>
      <c r="AO848" s="1136">
        <f t="shared" si="110"/>
        <v>650</v>
      </c>
      <c r="AP848" s="1136">
        <f t="shared" si="111"/>
        <v>1.72</v>
      </c>
      <c r="AQ848" s="1136" t="str">
        <f t="shared" si="112"/>
        <v>1-4-1S83°</v>
      </c>
      <c r="AR848" s="1136" t="str">
        <f t="shared" si="113"/>
        <v>30.2</v>
      </c>
      <c r="AS848" s="1136" t="str">
        <f t="shared" si="114"/>
        <v>255/255/OFF</v>
      </c>
      <c r="AT848" s="1136" t="str">
        <f t="shared" si="115"/>
        <v>1-4-1S83°</v>
      </c>
      <c r="AV848" s="1136" t="str">
        <f t="shared" si="108"/>
        <v>113.5.3</v>
      </c>
      <c r="AW848" s="1438">
        <f t="shared" si="109"/>
        <v>45415</v>
      </c>
    </row>
    <row r="849" spans="1:49">
      <c r="A849" s="1135" t="s">
        <v>1951</v>
      </c>
      <c r="B849" s="1135" t="s">
        <v>1952</v>
      </c>
      <c r="C849" s="1135">
        <v>620</v>
      </c>
      <c r="D849" s="1135">
        <v>1.72</v>
      </c>
      <c r="E849" s="1135" t="s">
        <v>15183</v>
      </c>
      <c r="F849" s="1135" t="s">
        <v>1069</v>
      </c>
      <c r="G849" s="1135" t="s">
        <v>1110</v>
      </c>
      <c r="H849" s="1135" t="s">
        <v>1134</v>
      </c>
      <c r="I849" s="1135" t="s">
        <v>126</v>
      </c>
      <c r="J849" s="1135">
        <v>0.7</v>
      </c>
      <c r="K849" s="1135" t="s">
        <v>1953</v>
      </c>
      <c r="L849" s="1135" t="s">
        <v>1954</v>
      </c>
      <c r="M849" s="1135">
        <v>74</v>
      </c>
      <c r="N849" s="1135" t="s">
        <v>1039</v>
      </c>
      <c r="O849" s="1135">
        <v>1.85</v>
      </c>
      <c r="P849" s="1135">
        <v>1.48</v>
      </c>
      <c r="Q849" s="1135">
        <v>3</v>
      </c>
      <c r="R849" s="1135">
        <v>30</v>
      </c>
      <c r="T849" s="1135">
        <v>13.8</v>
      </c>
      <c r="U849" s="1135">
        <v>5.0999999999999996</v>
      </c>
      <c r="V849" s="1135" t="s">
        <v>663</v>
      </c>
      <c r="W849" s="1135">
        <v>100</v>
      </c>
      <c r="X849" s="1135">
        <v>60</v>
      </c>
      <c r="Y849" s="1135">
        <v>1.8</v>
      </c>
      <c r="Z849" s="1135">
        <v>4</v>
      </c>
      <c r="AA849" s="1135" t="s">
        <v>1946</v>
      </c>
      <c r="AB849" s="1135" t="s">
        <v>1955</v>
      </c>
      <c r="AH849" s="1135" t="s">
        <v>795</v>
      </c>
      <c r="AI849" s="1135">
        <v>93.73</v>
      </c>
      <c r="AJ849" s="1135">
        <v>-1.29</v>
      </c>
      <c r="AK849" s="1135">
        <v>4.12</v>
      </c>
      <c r="AM849" s="1136" t="s">
        <v>10829</v>
      </c>
      <c r="AN849" s="1136" t="s">
        <v>10830</v>
      </c>
      <c r="AO849" s="1136">
        <f t="shared" si="110"/>
        <v>620</v>
      </c>
      <c r="AP849" s="1136">
        <f t="shared" si="111"/>
        <v>1.72</v>
      </c>
      <c r="AQ849" s="1136" t="str">
        <f t="shared" si="112"/>
        <v>1-4-1S83°</v>
      </c>
      <c r="AR849" s="1136" t="str">
        <f t="shared" si="113"/>
        <v>31.5</v>
      </c>
      <c r="AS849" s="1136" t="str">
        <f t="shared" si="114"/>
        <v>240/240/OFF</v>
      </c>
      <c r="AT849" s="1136" t="str">
        <f t="shared" si="115"/>
        <v>1-4-1S83°</v>
      </c>
      <c r="AV849" s="1136" t="str">
        <f t="shared" si="108"/>
        <v>113.5.2</v>
      </c>
      <c r="AW849" s="1438">
        <f t="shared" si="109"/>
        <v>45414</v>
      </c>
    </row>
    <row r="850" spans="1:49">
      <c r="A850" s="1135" t="s">
        <v>1956</v>
      </c>
      <c r="B850" s="1135" t="s">
        <v>425</v>
      </c>
      <c r="C850" s="1135" t="s">
        <v>1957</v>
      </c>
      <c r="D850" s="1135">
        <v>1.79</v>
      </c>
      <c r="E850" s="1135" t="s">
        <v>15185</v>
      </c>
      <c r="F850" s="1135" t="s">
        <v>1078</v>
      </c>
      <c r="G850" s="1135" t="s">
        <v>1861</v>
      </c>
      <c r="H850" s="1135" t="s">
        <v>1765</v>
      </c>
      <c r="I850" s="1135" t="s">
        <v>1549</v>
      </c>
      <c r="J850" s="1135">
        <v>1.7</v>
      </c>
      <c r="K850" s="1135" t="s">
        <v>1958</v>
      </c>
      <c r="L850" s="1135" t="s">
        <v>1889</v>
      </c>
      <c r="M850" s="1135">
        <v>73</v>
      </c>
      <c r="N850" s="1135" t="s">
        <v>1039</v>
      </c>
      <c r="O850" s="1135">
        <v>1.8250000000000002</v>
      </c>
      <c r="P850" s="1135">
        <v>1.46</v>
      </c>
      <c r="Q850" s="1135">
        <v>4</v>
      </c>
      <c r="R850" s="1135">
        <v>21.6</v>
      </c>
      <c r="T850" s="1135">
        <v>32</v>
      </c>
      <c r="U850" s="1135">
        <v>3.5</v>
      </c>
      <c r="V850" s="1135" t="s">
        <v>663</v>
      </c>
      <c r="W850" s="1135">
        <v>110</v>
      </c>
      <c r="X850" s="1135">
        <v>60</v>
      </c>
      <c r="Y850" s="1135">
        <v>1.5</v>
      </c>
      <c r="Z850" s="1135">
        <v>5.5</v>
      </c>
      <c r="AA850" s="1135" t="s">
        <v>1959</v>
      </c>
      <c r="AH850" s="1135" t="s">
        <v>811</v>
      </c>
      <c r="AI850" s="1135">
        <v>92.63</v>
      </c>
      <c r="AJ850" s="1135">
        <v>-0.79</v>
      </c>
      <c r="AK850" s="1135">
        <v>4.4800000000000004</v>
      </c>
      <c r="AM850" s="1136" t="s">
        <v>10831</v>
      </c>
      <c r="AN850" s="1136" t="s">
        <v>10832</v>
      </c>
      <c r="AO850" s="1136" t="str">
        <f t="shared" si="110"/>
        <v>650↓600-5/24</v>
      </c>
      <c r="AP850" s="1136">
        <f t="shared" si="111"/>
        <v>1.79</v>
      </c>
      <c r="AQ850" s="1136" t="str">
        <f t="shared" si="112"/>
        <v>2-5-1S83°</v>
      </c>
      <c r="AR850" s="1136" t="str">
        <f t="shared" si="113"/>
        <v>30</v>
      </c>
      <c r="AS850" s="1136" t="str">
        <f t="shared" si="114"/>
        <v>172/OFF</v>
      </c>
      <c r="AT850" s="1136" t="str">
        <f t="shared" si="115"/>
        <v>2-5-1S83°</v>
      </c>
      <c r="AV850" s="1136" t="str">
        <f t="shared" si="108"/>
        <v>113.5.9</v>
      </c>
      <c r="AW850" s="1438">
        <f t="shared" si="109"/>
        <v>45421</v>
      </c>
    </row>
    <row r="851" spans="1:49">
      <c r="A851" s="1135" t="s">
        <v>1960</v>
      </c>
      <c r="B851" s="1135" t="s">
        <v>1952</v>
      </c>
      <c r="C851" s="1135">
        <v>620</v>
      </c>
      <c r="D851" s="1135">
        <v>1.7</v>
      </c>
      <c r="E851" s="1135" t="s">
        <v>15183</v>
      </c>
      <c r="F851" s="1135" t="s">
        <v>1069</v>
      </c>
      <c r="G851" s="1135" t="s">
        <v>1961</v>
      </c>
      <c r="H851" s="1135" t="s">
        <v>1134</v>
      </c>
      <c r="I851" s="1135" t="s">
        <v>126</v>
      </c>
      <c r="J851" s="1135">
        <v>0.8</v>
      </c>
      <c r="K851" s="1135" t="s">
        <v>1953</v>
      </c>
      <c r="L851" s="1135" t="s">
        <v>1954</v>
      </c>
      <c r="M851" s="1135">
        <v>74</v>
      </c>
      <c r="N851" s="1135" t="s">
        <v>1039</v>
      </c>
      <c r="O851" s="1135">
        <v>1.85</v>
      </c>
      <c r="P851" s="1135">
        <v>1.48</v>
      </c>
      <c r="Q851" s="1135">
        <v>3</v>
      </c>
      <c r="R851" s="1135">
        <v>30</v>
      </c>
      <c r="T851" s="1135">
        <v>13.8</v>
      </c>
      <c r="U851" s="1135">
        <v>5.0999999999999996</v>
      </c>
      <c r="V851" s="1135" t="s">
        <v>663</v>
      </c>
      <c r="W851" s="1135">
        <v>100</v>
      </c>
      <c r="X851" s="1135">
        <v>60</v>
      </c>
      <c r="Y851" s="1135">
        <v>1.8</v>
      </c>
      <c r="Z851" s="1135">
        <v>4</v>
      </c>
      <c r="AA851" s="1135" t="s">
        <v>1962</v>
      </c>
      <c r="AB851" s="1135" t="s">
        <v>1963</v>
      </c>
      <c r="AH851" s="1135" t="s">
        <v>1515</v>
      </c>
      <c r="AI851" s="1135">
        <v>93.75</v>
      </c>
      <c r="AJ851" s="1135">
        <v>-1.1000000000000001</v>
      </c>
      <c r="AK851" s="1135">
        <v>4.01</v>
      </c>
      <c r="AM851" s="1136" t="s">
        <v>10833</v>
      </c>
      <c r="AN851" s="1136" t="s">
        <v>10834</v>
      </c>
      <c r="AO851" s="1136">
        <f t="shared" si="110"/>
        <v>620</v>
      </c>
      <c r="AP851" s="1136">
        <f t="shared" si="111"/>
        <v>1.7</v>
      </c>
      <c r="AQ851" s="1136" t="str">
        <f t="shared" si="112"/>
        <v>1-4-1S83°</v>
      </c>
      <c r="AR851" s="1136" t="str">
        <f t="shared" si="113"/>
        <v>31.5</v>
      </c>
      <c r="AS851" s="1136" t="str">
        <f t="shared" si="114"/>
        <v>240/240/OFF</v>
      </c>
      <c r="AT851" s="1136" t="str">
        <f t="shared" si="115"/>
        <v>1-4-1S83°</v>
      </c>
      <c r="AV851" s="1136" t="str">
        <f t="shared" si="108"/>
        <v>113.5.13</v>
      </c>
      <c r="AW851" s="1438">
        <f t="shared" si="109"/>
        <v>45425</v>
      </c>
    </row>
    <row r="852" spans="1:49">
      <c r="A852" s="1135" t="s">
        <v>1964</v>
      </c>
      <c r="B852" s="1135" t="s">
        <v>874</v>
      </c>
      <c r="C852" s="1135">
        <v>650</v>
      </c>
      <c r="D852" s="1135">
        <v>1.76</v>
      </c>
      <c r="E852" s="1135" t="s">
        <v>15189</v>
      </c>
      <c r="F852" s="1135" t="s">
        <v>1048</v>
      </c>
      <c r="G852" s="1135" t="s">
        <v>1034</v>
      </c>
      <c r="H852" s="1135" t="s">
        <v>1368</v>
      </c>
      <c r="I852" s="1135" t="s">
        <v>126</v>
      </c>
      <c r="J852" s="1135">
        <v>1.4</v>
      </c>
      <c r="K852" s="1135" t="s">
        <v>1942</v>
      </c>
      <c r="L852" s="1135" t="s">
        <v>1874</v>
      </c>
      <c r="M852" s="1135">
        <v>75.400000000000006</v>
      </c>
      <c r="N852" s="1135" t="s">
        <v>1039</v>
      </c>
      <c r="O852" s="1135">
        <v>1.8850000000000002</v>
      </c>
      <c r="P852" s="1135">
        <v>1.5080000000000002</v>
      </c>
      <c r="Q852" s="1135">
        <v>3</v>
      </c>
      <c r="R852" s="1135">
        <v>24</v>
      </c>
      <c r="T852" s="1135">
        <v>18</v>
      </c>
      <c r="U852" s="1135">
        <v>6</v>
      </c>
      <c r="V852" s="1135" t="s">
        <v>663</v>
      </c>
      <c r="W852" s="1135">
        <v>120</v>
      </c>
      <c r="X852" s="1135">
        <v>80</v>
      </c>
      <c r="Y852" s="1135">
        <v>2</v>
      </c>
      <c r="Z852" s="1135">
        <v>6</v>
      </c>
      <c r="AA852" s="1135" t="s">
        <v>1962</v>
      </c>
      <c r="AH852" s="1135" t="s">
        <v>699</v>
      </c>
      <c r="AI852" s="1135">
        <v>92.78</v>
      </c>
      <c r="AJ852" s="1135">
        <v>-0.46</v>
      </c>
      <c r="AK852" s="1135">
        <v>0.74</v>
      </c>
      <c r="AM852" s="1136" t="s">
        <v>10835</v>
      </c>
      <c r="AN852" s="1136" t="s">
        <v>10836</v>
      </c>
      <c r="AO852" s="1136">
        <f t="shared" si="110"/>
        <v>650</v>
      </c>
      <c r="AP852" s="1136">
        <f t="shared" si="111"/>
        <v>1.76</v>
      </c>
      <c r="AQ852" s="1136" t="str">
        <f t="shared" si="112"/>
        <v>1-5-1S83°</v>
      </c>
      <c r="AR852" s="1136" t="str">
        <f t="shared" si="113"/>
        <v>31</v>
      </c>
      <c r="AS852" s="1136" t="str">
        <f t="shared" si="114"/>
        <v>210/210/OFF</v>
      </c>
      <c r="AT852" s="1136" t="str">
        <f t="shared" si="115"/>
        <v>1-5-1S83°</v>
      </c>
      <c r="AV852" s="1136" t="str">
        <f t="shared" si="108"/>
        <v>113.5.13</v>
      </c>
      <c r="AW852" s="1438">
        <f t="shared" si="109"/>
        <v>45425</v>
      </c>
    </row>
    <row r="853" spans="1:49">
      <c r="A853" s="1135" t="s">
        <v>1965</v>
      </c>
      <c r="B853" s="1135" t="s">
        <v>455</v>
      </c>
      <c r="C853" s="1135">
        <v>650</v>
      </c>
      <c r="D853" s="1135">
        <v>1.7050000000000001</v>
      </c>
      <c r="E853" s="1135" t="s">
        <v>15183</v>
      </c>
      <c r="F853" s="1135" t="s">
        <v>1867</v>
      </c>
      <c r="G853" s="1135" t="s">
        <v>1861</v>
      </c>
      <c r="H853" s="1135" t="s">
        <v>1123</v>
      </c>
      <c r="I853" s="1135" t="s">
        <v>126</v>
      </c>
      <c r="J853" s="1135">
        <v>1</v>
      </c>
      <c r="K853" s="1135" t="s">
        <v>1966</v>
      </c>
      <c r="L853" s="1135" t="s">
        <v>1915</v>
      </c>
      <c r="M853" s="1135">
        <v>74.8</v>
      </c>
      <c r="N853" s="1135" t="s">
        <v>1039</v>
      </c>
      <c r="O853" s="1135">
        <v>1.87</v>
      </c>
      <c r="P853" s="1135">
        <v>1.496</v>
      </c>
      <c r="Q853" s="1135">
        <v>4</v>
      </c>
      <c r="R853" s="1135">
        <v>23</v>
      </c>
      <c r="T853" s="1135">
        <v>18.600000000000001</v>
      </c>
      <c r="U853" s="1135">
        <v>3.5</v>
      </c>
      <c r="V853" s="1135" t="s">
        <v>663</v>
      </c>
      <c r="W853" s="1135">
        <v>105</v>
      </c>
      <c r="X853" s="1135">
        <v>80</v>
      </c>
      <c r="Y853" s="1135">
        <v>2</v>
      </c>
      <c r="Z853" s="1135">
        <v>4.5</v>
      </c>
      <c r="AA853" s="1135" t="s">
        <v>1781</v>
      </c>
      <c r="AH853" s="1135" t="s">
        <v>1088</v>
      </c>
      <c r="AI853" s="1135">
        <v>92.76</v>
      </c>
      <c r="AJ853" s="1135">
        <v>-0.04</v>
      </c>
      <c r="AK853" s="1135">
        <v>0.7</v>
      </c>
      <c r="AM853" s="1136" t="s">
        <v>10837</v>
      </c>
      <c r="AN853" s="1136" t="s">
        <v>10838</v>
      </c>
      <c r="AO853" s="1136">
        <f t="shared" si="110"/>
        <v>650</v>
      </c>
      <c r="AP853" s="1136">
        <f t="shared" si="111"/>
        <v>1.7050000000000001</v>
      </c>
      <c r="AQ853" s="1136" t="str">
        <f t="shared" si="112"/>
        <v>1-4-1S83°</v>
      </c>
      <c r="AR853" s="1136" t="str">
        <f t="shared" si="113"/>
        <v>30.2</v>
      </c>
      <c r="AS853" s="1136" t="str">
        <f t="shared" si="114"/>
        <v>250/250/OFF</v>
      </c>
      <c r="AT853" s="1136" t="str">
        <f t="shared" si="115"/>
        <v>1-4-1S83°</v>
      </c>
      <c r="AV853" s="1136" t="str">
        <f t="shared" si="108"/>
        <v>113.5.17</v>
      </c>
      <c r="AW853" s="1438">
        <f t="shared" si="109"/>
        <v>45429</v>
      </c>
    </row>
    <row r="854" spans="1:49">
      <c r="A854" s="1135" t="s">
        <v>1967</v>
      </c>
      <c r="B854" s="1135" t="s">
        <v>1909</v>
      </c>
      <c r="C854" s="1135" t="s">
        <v>1968</v>
      </c>
      <c r="D854" s="1135">
        <v>1.74</v>
      </c>
      <c r="E854" s="1135" t="s">
        <v>15192</v>
      </c>
      <c r="F854" s="1135" t="s">
        <v>1048</v>
      </c>
      <c r="G854" s="1135" t="s">
        <v>1861</v>
      </c>
      <c r="H854" s="1135" t="s">
        <v>1969</v>
      </c>
      <c r="I854" s="1135" t="s">
        <v>126</v>
      </c>
      <c r="J854" s="1135">
        <v>0.9</v>
      </c>
      <c r="K854" s="1135" t="s">
        <v>1970</v>
      </c>
      <c r="L854" s="1135" t="s">
        <v>1911</v>
      </c>
      <c r="M854" s="1135">
        <v>75.099999999999994</v>
      </c>
      <c r="N854" s="1135" t="s">
        <v>1039</v>
      </c>
      <c r="O854" s="1135">
        <v>1.8774999999999999</v>
      </c>
      <c r="P854" s="1135">
        <v>1.502</v>
      </c>
      <c r="Q854" s="1135">
        <v>4</v>
      </c>
      <c r="R854" s="1135">
        <v>19</v>
      </c>
      <c r="T854" s="1135">
        <v>21</v>
      </c>
      <c r="U854" s="1135">
        <v>3.5</v>
      </c>
      <c r="V854" s="1135" t="s">
        <v>663</v>
      </c>
      <c r="W854" s="1135">
        <v>110</v>
      </c>
      <c r="X854" s="1135">
        <v>65</v>
      </c>
      <c r="Y854" s="1135">
        <v>1.6</v>
      </c>
      <c r="Z854" s="1135">
        <v>4</v>
      </c>
      <c r="AA854" s="1135" t="s">
        <v>1971</v>
      </c>
      <c r="AB854" s="1135" t="s">
        <v>1075</v>
      </c>
      <c r="AH854" s="1135" t="s">
        <v>1060</v>
      </c>
      <c r="AI854" s="1135">
        <v>94.24</v>
      </c>
      <c r="AJ854" s="1135">
        <v>-0.39</v>
      </c>
      <c r="AK854" s="1135">
        <v>3.16</v>
      </c>
      <c r="AM854" s="1136" t="s">
        <v>10839</v>
      </c>
      <c r="AN854" s="1136" t="s">
        <v>10840</v>
      </c>
      <c r="AO854" s="1136" t="str">
        <f t="shared" si="110"/>
        <v>650↓600-5/28</v>
      </c>
      <c r="AP854" s="1136">
        <f t="shared" si="111"/>
        <v>1.74</v>
      </c>
      <c r="AQ854" s="1136" t="str">
        <f t="shared" si="112"/>
        <v>1-4-1S91°</v>
      </c>
      <c r="AR854" s="1136" t="str">
        <f t="shared" si="113"/>
        <v>31</v>
      </c>
      <c r="AS854" s="1136" t="str">
        <f t="shared" si="114"/>
        <v>267/267/OFF</v>
      </c>
      <c r="AT854" s="1136" t="str">
        <f t="shared" si="115"/>
        <v>1-4-1S91°</v>
      </c>
      <c r="AV854" s="1136" t="str">
        <f t="shared" si="108"/>
        <v>113.5.20</v>
      </c>
      <c r="AW854" s="1438">
        <f t="shared" si="109"/>
        <v>45432</v>
      </c>
    </row>
    <row r="855" spans="1:49">
      <c r="A855" s="1135" t="s">
        <v>1972</v>
      </c>
      <c r="B855" s="1135" t="s">
        <v>478</v>
      </c>
      <c r="C855" s="1135">
        <v>600</v>
      </c>
      <c r="D855" s="1135">
        <v>1.69</v>
      </c>
      <c r="E855" s="1135" t="s">
        <v>15183</v>
      </c>
      <c r="F855" s="1135" t="s">
        <v>1078</v>
      </c>
      <c r="G855" s="1135" t="s">
        <v>1861</v>
      </c>
      <c r="H855" s="1135" t="s">
        <v>1320</v>
      </c>
      <c r="I855" s="1135" t="s">
        <v>126</v>
      </c>
      <c r="J855" s="1135">
        <v>0.8</v>
      </c>
      <c r="K855" s="1135" t="s">
        <v>1973</v>
      </c>
      <c r="L855" s="1135" t="s">
        <v>1905</v>
      </c>
      <c r="M855" s="1135">
        <v>74.599999999999994</v>
      </c>
      <c r="N855" s="1135" t="s">
        <v>1039</v>
      </c>
      <c r="O855" s="1135">
        <v>1.865</v>
      </c>
      <c r="P855" s="1135">
        <v>1.492</v>
      </c>
      <c r="Q855" s="1135">
        <v>3.5</v>
      </c>
      <c r="R855" s="1135">
        <v>27</v>
      </c>
      <c r="T855" s="1135">
        <v>12.5</v>
      </c>
      <c r="U855" s="1135">
        <v>5.0999999999999996</v>
      </c>
      <c r="V855" s="1135" t="s">
        <v>663</v>
      </c>
      <c r="W855" s="1135">
        <v>95</v>
      </c>
      <c r="X855" s="1135">
        <v>60</v>
      </c>
      <c r="Y855" s="1135">
        <v>1.8</v>
      </c>
      <c r="Z855" s="1135">
        <v>4.5</v>
      </c>
      <c r="AA855" s="1135" t="s">
        <v>1971</v>
      </c>
      <c r="AB855" s="1135" t="s">
        <v>1974</v>
      </c>
      <c r="AH855" s="1135" t="s">
        <v>488</v>
      </c>
      <c r="AI855" s="1135">
        <v>92.42</v>
      </c>
      <c r="AJ855" s="1135">
        <v>-2.36</v>
      </c>
      <c r="AK855" s="1135">
        <v>4.3499999999999996</v>
      </c>
      <c r="AM855" s="1136" t="s">
        <v>10841</v>
      </c>
      <c r="AN855" s="1136" t="s">
        <v>10842</v>
      </c>
      <c r="AO855" s="1136">
        <f t="shared" si="110"/>
        <v>600</v>
      </c>
      <c r="AP855" s="1136">
        <f t="shared" si="111"/>
        <v>1.69</v>
      </c>
      <c r="AQ855" s="1136" t="str">
        <f t="shared" si="112"/>
        <v>1-4-1S83°</v>
      </c>
      <c r="AR855" s="1136" t="str">
        <f t="shared" si="113"/>
        <v>30</v>
      </c>
      <c r="AS855" s="1136" t="str">
        <f t="shared" si="114"/>
        <v>230/230/OFF</v>
      </c>
      <c r="AT855" s="1136" t="str">
        <f t="shared" si="115"/>
        <v>1-4-1S83°</v>
      </c>
      <c r="AV855" s="1136" t="str">
        <f t="shared" si="108"/>
        <v>113.5.20</v>
      </c>
      <c r="AW855" s="1438">
        <f t="shared" si="109"/>
        <v>45432</v>
      </c>
    </row>
    <row r="856" spans="1:49">
      <c r="A856" s="1135" t="s">
        <v>1975</v>
      </c>
      <c r="B856" s="1135" t="s">
        <v>1909</v>
      </c>
      <c r="C856" s="1135">
        <v>650</v>
      </c>
      <c r="D856" s="1135">
        <v>1.74</v>
      </c>
      <c r="E856" s="1135" t="s">
        <v>15192</v>
      </c>
      <c r="F856" s="1135" t="s">
        <v>1048</v>
      </c>
      <c r="G856" s="1135" t="s">
        <v>1861</v>
      </c>
      <c r="H856" s="1135" t="s">
        <v>1887</v>
      </c>
      <c r="I856" s="1135" t="s">
        <v>126</v>
      </c>
      <c r="J856" s="1135">
        <v>0.8</v>
      </c>
      <c r="K856" s="1135" t="s">
        <v>1970</v>
      </c>
      <c r="L856" s="1135" t="s">
        <v>1911</v>
      </c>
      <c r="M856" s="1135">
        <v>75.099999999999994</v>
      </c>
      <c r="N856" s="1135" t="s">
        <v>1039</v>
      </c>
      <c r="O856" s="1135">
        <v>1.8774999999999999</v>
      </c>
      <c r="P856" s="1135">
        <v>1.502</v>
      </c>
      <c r="Q856" s="1135">
        <v>4</v>
      </c>
      <c r="R856" s="1135">
        <v>19</v>
      </c>
      <c r="T856" s="1135">
        <v>21</v>
      </c>
      <c r="U856" s="1135">
        <v>3.5</v>
      </c>
      <c r="V856" s="1135" t="s">
        <v>663</v>
      </c>
      <c r="W856" s="1135">
        <v>110</v>
      </c>
      <c r="X856" s="1135">
        <v>65</v>
      </c>
      <c r="Y856" s="1135">
        <v>1.6</v>
      </c>
      <c r="Z856" s="1135">
        <v>4</v>
      </c>
      <c r="AA856" s="1135" t="s">
        <v>1787</v>
      </c>
      <c r="AB856" s="1135" t="s">
        <v>1075</v>
      </c>
      <c r="AH856" s="1135" t="s">
        <v>459</v>
      </c>
      <c r="AI856" s="1135">
        <v>94.36</v>
      </c>
      <c r="AJ856" s="1135">
        <v>-0.23</v>
      </c>
      <c r="AK856" s="1135">
        <v>2.78</v>
      </c>
      <c r="AM856" s="1136" t="s">
        <v>10843</v>
      </c>
      <c r="AN856" s="1136" t="s">
        <v>10844</v>
      </c>
      <c r="AO856" s="1136">
        <f t="shared" si="110"/>
        <v>650</v>
      </c>
      <c r="AP856" s="1136">
        <f t="shared" si="111"/>
        <v>1.74</v>
      </c>
      <c r="AQ856" s="1136" t="str">
        <f t="shared" si="112"/>
        <v>1-4-1S91°</v>
      </c>
      <c r="AR856" s="1136" t="str">
        <f t="shared" si="113"/>
        <v>31</v>
      </c>
      <c r="AS856" s="1136" t="str">
        <f t="shared" si="114"/>
        <v>270/270/OFF</v>
      </c>
      <c r="AT856" s="1136" t="str">
        <f t="shared" si="115"/>
        <v>1-4-1S91°</v>
      </c>
      <c r="AV856" s="1136" t="str">
        <f t="shared" si="108"/>
        <v>113.5.24</v>
      </c>
      <c r="AW856" s="1438">
        <f t="shared" si="109"/>
        <v>45436</v>
      </c>
    </row>
    <row r="857" spans="1:49">
      <c r="A857" s="1135" t="s">
        <v>1976</v>
      </c>
      <c r="B857" s="1135" t="s">
        <v>1977</v>
      </c>
      <c r="C857" s="1135">
        <v>600</v>
      </c>
      <c r="D857" s="1135">
        <v>1.825</v>
      </c>
      <c r="E857" s="1135" t="s">
        <v>15185</v>
      </c>
      <c r="F857" s="1135" t="s">
        <v>1048</v>
      </c>
      <c r="G857" s="1135" t="s">
        <v>1861</v>
      </c>
      <c r="H857" s="1135" t="s">
        <v>1260</v>
      </c>
      <c r="I857" s="1135" t="s">
        <v>126</v>
      </c>
      <c r="J857" s="1135">
        <v>1.7</v>
      </c>
      <c r="K857" s="1135" t="s">
        <v>1978</v>
      </c>
      <c r="L857" s="1135" t="s">
        <v>1979</v>
      </c>
      <c r="M857" s="1135">
        <v>75.2</v>
      </c>
      <c r="N857" s="1135" t="s">
        <v>1039</v>
      </c>
      <c r="O857" s="1135">
        <v>1.8800000000000001</v>
      </c>
      <c r="P857" s="1135">
        <v>1.504</v>
      </c>
      <c r="Q857" s="1135">
        <v>3.5</v>
      </c>
      <c r="R857" s="1135">
        <v>20</v>
      </c>
      <c r="T857" s="1135">
        <v>30</v>
      </c>
      <c r="U857" s="1135">
        <v>3.6</v>
      </c>
      <c r="V857" s="1135" t="s">
        <v>1980</v>
      </c>
      <c r="W857" s="1135">
        <v>105</v>
      </c>
      <c r="X857" s="1135">
        <v>75</v>
      </c>
      <c r="Y857" s="1135">
        <v>1.2</v>
      </c>
      <c r="Z857" s="1135">
        <v>5.5</v>
      </c>
      <c r="AA857" s="1135" t="s">
        <v>1981</v>
      </c>
      <c r="AH857" s="1135" t="s">
        <v>929</v>
      </c>
      <c r="AI857" s="1135">
        <v>13.17</v>
      </c>
      <c r="AJ857" s="1135">
        <v>0.55000000000000004</v>
      </c>
      <c r="AK857" s="1135">
        <v>0.91</v>
      </c>
      <c r="AM857" s="1136" t="s">
        <v>10845</v>
      </c>
      <c r="AN857" s="1136" t="s">
        <v>10846</v>
      </c>
      <c r="AO857" s="1136">
        <f t="shared" si="110"/>
        <v>600</v>
      </c>
      <c r="AP857" s="1136">
        <f t="shared" si="111"/>
        <v>1.825</v>
      </c>
      <c r="AQ857" s="1136" t="str">
        <f t="shared" si="112"/>
        <v>2-5-1S83°</v>
      </c>
      <c r="AR857" s="1136" t="str">
        <f t="shared" si="113"/>
        <v>31</v>
      </c>
      <c r="AS857" s="1136" t="str">
        <f t="shared" si="114"/>
        <v>170/OFF</v>
      </c>
      <c r="AT857" s="1136" t="str">
        <f t="shared" si="115"/>
        <v>2-5-1S83°</v>
      </c>
      <c r="AV857" s="1136" t="str">
        <f t="shared" si="108"/>
        <v>113.5.22</v>
      </c>
      <c r="AW857" s="1438">
        <f t="shared" si="109"/>
        <v>45434</v>
      </c>
    </row>
    <row r="858" spans="1:49">
      <c r="A858" s="1135" t="s">
        <v>1982</v>
      </c>
      <c r="B858" s="1135" t="s">
        <v>455</v>
      </c>
      <c r="C858" s="1135">
        <v>650</v>
      </c>
      <c r="D858" s="1135">
        <v>1.71</v>
      </c>
      <c r="E858" s="1135" t="s">
        <v>15187</v>
      </c>
      <c r="F858" s="1135" t="s">
        <v>1078</v>
      </c>
      <c r="G858" s="1135" t="s">
        <v>1861</v>
      </c>
      <c r="H858" s="1135" t="s">
        <v>1983</v>
      </c>
      <c r="I858" s="1135" t="s">
        <v>126</v>
      </c>
      <c r="J858" s="1135">
        <v>1.1000000000000001</v>
      </c>
      <c r="K858" s="1135" t="s">
        <v>1926</v>
      </c>
      <c r="L858" s="1135" t="s">
        <v>1915</v>
      </c>
      <c r="M858" s="1135">
        <v>77</v>
      </c>
      <c r="N858" s="1135" t="s">
        <v>1039</v>
      </c>
      <c r="O858" s="1135">
        <v>1.925</v>
      </c>
      <c r="P858" s="1135">
        <v>1.54</v>
      </c>
      <c r="Q858" s="1135">
        <v>4.2</v>
      </c>
      <c r="R858" s="1135">
        <v>24</v>
      </c>
      <c r="T858" s="1135">
        <v>9</v>
      </c>
      <c r="U858" s="1135">
        <v>2.2000000000000002</v>
      </c>
      <c r="V858" s="1135" t="s">
        <v>663</v>
      </c>
      <c r="W858" s="1135">
        <v>110</v>
      </c>
      <c r="X858" s="1135" t="s">
        <v>1224</v>
      </c>
      <c r="Y858" s="1135">
        <v>2.1</v>
      </c>
      <c r="Z858" s="1135">
        <v>2.5</v>
      </c>
      <c r="AA858" s="1135" t="s">
        <v>1787</v>
      </c>
      <c r="AB858" s="1135" t="s">
        <v>1075</v>
      </c>
      <c r="AH858" s="1135" t="s">
        <v>1237</v>
      </c>
      <c r="AI858" s="1135">
        <v>92.11</v>
      </c>
      <c r="AJ858" s="1135">
        <v>-0.16</v>
      </c>
      <c r="AK858" s="1135">
        <v>0.43</v>
      </c>
      <c r="AM858" s="1136" t="s">
        <v>10847</v>
      </c>
      <c r="AN858" s="1136" t="s">
        <v>10848</v>
      </c>
      <c r="AO858" s="1136">
        <f t="shared" si="110"/>
        <v>650</v>
      </c>
      <c r="AP858" s="1136">
        <f t="shared" si="111"/>
        <v>1.71</v>
      </c>
      <c r="AQ858" s="1136" t="str">
        <f t="shared" si="112"/>
        <v>1-4-1S撚S83°</v>
      </c>
      <c r="AR858" s="1136" t="str">
        <f t="shared" si="113"/>
        <v>30</v>
      </c>
      <c r="AS858" s="1136" t="str">
        <f t="shared" si="114"/>
        <v>265/265/165</v>
      </c>
      <c r="AT858" s="1136" t="str">
        <f t="shared" si="115"/>
        <v>1-4-1S撚S83°</v>
      </c>
      <c r="AV858" s="1136" t="str">
        <f t="shared" si="108"/>
        <v>113.5.24</v>
      </c>
      <c r="AW858" s="1438">
        <f t="shared" si="109"/>
        <v>45436</v>
      </c>
    </row>
    <row r="859" spans="1:49">
      <c r="A859" s="1135" t="s">
        <v>1984</v>
      </c>
      <c r="B859" s="1135" t="s">
        <v>1985</v>
      </c>
      <c r="C859" s="1135">
        <v>600</v>
      </c>
      <c r="D859" s="1135">
        <v>1.68</v>
      </c>
      <c r="E859" s="1135" t="s">
        <v>15183</v>
      </c>
      <c r="F859" s="1135" t="s">
        <v>1078</v>
      </c>
      <c r="G859" s="1135" t="s">
        <v>1034</v>
      </c>
      <c r="H859" s="1135" t="s">
        <v>1320</v>
      </c>
      <c r="I859" s="1135" t="s">
        <v>126</v>
      </c>
      <c r="J859" s="1135">
        <v>0.7</v>
      </c>
      <c r="K859" s="1135" t="s">
        <v>1986</v>
      </c>
      <c r="L859" s="1135" t="s">
        <v>1987</v>
      </c>
      <c r="M859" s="1135">
        <v>74.599999999999994</v>
      </c>
      <c r="N859" s="1135" t="s">
        <v>1039</v>
      </c>
      <c r="O859" s="1135">
        <v>1.865</v>
      </c>
      <c r="P859" s="1135">
        <v>1.492</v>
      </c>
      <c r="Q859" s="1135">
        <v>3.5</v>
      </c>
      <c r="R859" s="1135">
        <v>29</v>
      </c>
      <c r="T859" s="1135">
        <v>12.5</v>
      </c>
      <c r="U859" s="1135">
        <v>5.0999999999999996</v>
      </c>
      <c r="V859" s="1135" t="s">
        <v>663</v>
      </c>
      <c r="W859" s="1135">
        <v>95</v>
      </c>
      <c r="X859" s="1135">
        <v>60</v>
      </c>
      <c r="Y859" s="1135">
        <v>1.8</v>
      </c>
      <c r="Z859" s="1135">
        <v>4.5</v>
      </c>
      <c r="AA859" s="1135" t="s">
        <v>1988</v>
      </c>
      <c r="AB859" s="1135" t="s">
        <v>1989</v>
      </c>
      <c r="AH859" s="1135" t="s">
        <v>959</v>
      </c>
      <c r="AI859" s="1135">
        <v>92.79</v>
      </c>
      <c r="AJ859" s="1135">
        <v>-0.66</v>
      </c>
      <c r="AK859" s="1135">
        <v>3.84</v>
      </c>
      <c r="AM859" s="1136" t="s">
        <v>10849</v>
      </c>
      <c r="AN859" s="1136" t="s">
        <v>10850</v>
      </c>
      <c r="AO859" s="1136">
        <f t="shared" si="110"/>
        <v>600</v>
      </c>
      <c r="AP859" s="1136">
        <f t="shared" si="111"/>
        <v>1.68</v>
      </c>
      <c r="AQ859" s="1136" t="str">
        <f t="shared" si="112"/>
        <v>1-4-1S83°</v>
      </c>
      <c r="AR859" s="1136" t="str">
        <f t="shared" si="113"/>
        <v>30</v>
      </c>
      <c r="AS859" s="1136" t="str">
        <f t="shared" si="114"/>
        <v>230/230/OFF</v>
      </c>
      <c r="AT859" s="1136" t="str">
        <f t="shared" si="115"/>
        <v>1-4-1S83°</v>
      </c>
      <c r="AV859" s="1136" t="str">
        <f t="shared" si="108"/>
        <v>113.5.27</v>
      </c>
      <c r="AW859" s="1438">
        <f t="shared" si="109"/>
        <v>45439</v>
      </c>
    </row>
    <row r="860" spans="1:49">
      <c r="A860" s="1135" t="s">
        <v>1990</v>
      </c>
      <c r="B860" s="1135" t="s">
        <v>1886</v>
      </c>
      <c r="C860" s="1135">
        <v>600</v>
      </c>
      <c r="D860" s="1135">
        <v>1.79</v>
      </c>
      <c r="E860" s="1135" t="s">
        <v>15183</v>
      </c>
      <c r="F860" s="1135" t="s">
        <v>1991</v>
      </c>
      <c r="G860" s="1135" t="s">
        <v>1861</v>
      </c>
      <c r="H860" s="1135" t="s">
        <v>1239</v>
      </c>
      <c r="I860" s="1135" t="s">
        <v>126</v>
      </c>
      <c r="J860" s="1135">
        <v>0.4</v>
      </c>
      <c r="K860" s="1135" t="s">
        <v>1888</v>
      </c>
      <c r="L860" s="1135" t="s">
        <v>1889</v>
      </c>
      <c r="M860" s="1135">
        <v>73</v>
      </c>
      <c r="N860" s="1135" t="s">
        <v>1039</v>
      </c>
      <c r="O860" s="1135">
        <v>1.8250000000000002</v>
      </c>
      <c r="P860" s="1135">
        <v>1.46</v>
      </c>
      <c r="Q860" s="1135">
        <v>4</v>
      </c>
      <c r="R860" s="1135">
        <v>21.6</v>
      </c>
      <c r="T860" s="1135">
        <v>32</v>
      </c>
      <c r="U860" s="1135">
        <v>3.7</v>
      </c>
      <c r="V860" s="1135" t="s">
        <v>663</v>
      </c>
      <c r="W860" s="1135">
        <v>30</v>
      </c>
      <c r="X860" s="1135">
        <v>10</v>
      </c>
      <c r="Y860" s="1135">
        <v>1.2</v>
      </c>
      <c r="Z860" s="1135">
        <v>6</v>
      </c>
      <c r="AA860" s="1135" t="s">
        <v>1896</v>
      </c>
      <c r="AH860" s="1135" t="s">
        <v>789</v>
      </c>
      <c r="AM860" s="1136" t="s">
        <v>10851</v>
      </c>
      <c r="AN860" s="1136" t="s">
        <v>10852</v>
      </c>
      <c r="AO860" s="1136">
        <f t="shared" si="110"/>
        <v>600</v>
      </c>
      <c r="AP860" s="1136">
        <f t="shared" si="111"/>
        <v>1.79</v>
      </c>
      <c r="AQ860" s="1136" t="str">
        <f t="shared" si="112"/>
        <v>1-4-1S83°</v>
      </c>
      <c r="AR860" s="1136" t="str">
        <f t="shared" si="113"/>
        <v>30.8</v>
      </c>
      <c r="AS860" s="1136" t="str">
        <f t="shared" si="114"/>
        <v>235/235/OFF</v>
      </c>
      <c r="AT860" s="1136" t="str">
        <f t="shared" si="115"/>
        <v>1-4-1S83°</v>
      </c>
      <c r="AV860" s="1136" t="str">
        <f t="shared" si="108"/>
        <v>111.2.7</v>
      </c>
      <c r="AW860" s="1438">
        <f t="shared" si="109"/>
        <v>44599</v>
      </c>
    </row>
    <row r="861" spans="1:49">
      <c r="A861" s="1135" t="s">
        <v>1992</v>
      </c>
      <c r="B861" s="1135" t="s">
        <v>1993</v>
      </c>
      <c r="C861" s="1135">
        <v>600</v>
      </c>
      <c r="D861" s="1135">
        <v>1.78</v>
      </c>
      <c r="E861" s="1135" t="s">
        <v>15189</v>
      </c>
      <c r="F861" s="1135" t="s">
        <v>1048</v>
      </c>
      <c r="G861" s="1135" t="s">
        <v>1034</v>
      </c>
      <c r="H861" s="1135" t="s">
        <v>1368</v>
      </c>
      <c r="I861" s="1135" t="s">
        <v>126</v>
      </c>
      <c r="J861" s="1135">
        <v>1.4</v>
      </c>
      <c r="K861" s="1135" t="s">
        <v>1994</v>
      </c>
      <c r="L861" s="1135" t="s">
        <v>1995</v>
      </c>
      <c r="M861" s="1135">
        <v>75.400000000000006</v>
      </c>
      <c r="N861" s="1135" t="s">
        <v>1039</v>
      </c>
      <c r="O861" s="1135">
        <v>1.8850000000000002</v>
      </c>
      <c r="P861" s="1135">
        <v>1.5080000000000002</v>
      </c>
      <c r="Q861" s="1135">
        <v>3</v>
      </c>
      <c r="R861" s="1135">
        <v>29</v>
      </c>
      <c r="T861" s="1135">
        <v>18</v>
      </c>
      <c r="U861" s="1135">
        <v>6</v>
      </c>
      <c r="V861" s="1135" t="s">
        <v>663</v>
      </c>
      <c r="W861" s="1135">
        <v>120</v>
      </c>
      <c r="X861" s="1135">
        <v>80</v>
      </c>
      <c r="Y861" s="1135">
        <v>2</v>
      </c>
      <c r="Z861" s="1135">
        <v>6</v>
      </c>
      <c r="AA861" s="1135" t="s">
        <v>1896</v>
      </c>
      <c r="AH861" s="1135" t="s">
        <v>1546</v>
      </c>
      <c r="AM861" s="1136" t="s">
        <v>10853</v>
      </c>
      <c r="AN861" s="1136" t="s">
        <v>10854</v>
      </c>
      <c r="AO861" s="1136">
        <f t="shared" si="110"/>
        <v>600</v>
      </c>
      <c r="AP861" s="1136">
        <f t="shared" si="111"/>
        <v>1.78</v>
      </c>
      <c r="AQ861" s="1136" t="str">
        <f t="shared" si="112"/>
        <v>1-5-1S83°</v>
      </c>
      <c r="AR861" s="1136" t="str">
        <f t="shared" si="113"/>
        <v>31</v>
      </c>
      <c r="AS861" s="1136" t="str">
        <f t="shared" si="114"/>
        <v>210/210/OFF</v>
      </c>
      <c r="AT861" s="1136" t="str">
        <f t="shared" si="115"/>
        <v>1-5-1S83°</v>
      </c>
      <c r="AV861" s="1136" t="str">
        <f t="shared" si="108"/>
        <v>111.2.7</v>
      </c>
      <c r="AW861" s="1438">
        <f t="shared" si="109"/>
        <v>44599</v>
      </c>
    </row>
    <row r="862" spans="1:49">
      <c r="A862" s="1135" t="s">
        <v>1996</v>
      </c>
      <c r="B862" s="1135" t="s">
        <v>1997</v>
      </c>
      <c r="C862" s="1135">
        <v>620</v>
      </c>
      <c r="D862" s="1135">
        <v>1.68</v>
      </c>
      <c r="E862" s="1135" t="s">
        <v>15183</v>
      </c>
      <c r="F862" s="1135" t="s">
        <v>1069</v>
      </c>
      <c r="G862" s="1135" t="s">
        <v>1961</v>
      </c>
      <c r="H862" s="1135" t="s">
        <v>1320</v>
      </c>
      <c r="I862" s="1135" t="s">
        <v>126</v>
      </c>
      <c r="J862" s="1135">
        <v>0.6</v>
      </c>
      <c r="K862" s="1135" t="s">
        <v>1998</v>
      </c>
      <c r="L862" s="1135" t="s">
        <v>1999</v>
      </c>
      <c r="M862" s="1135">
        <v>74</v>
      </c>
      <c r="N862" s="1135" t="s">
        <v>1039</v>
      </c>
      <c r="O862" s="1135">
        <v>1.85</v>
      </c>
      <c r="P862" s="1135">
        <v>1.48</v>
      </c>
      <c r="Q862" s="1135">
        <v>3</v>
      </c>
      <c r="R862" s="1135">
        <v>26</v>
      </c>
      <c r="T862" s="1135">
        <v>13.8</v>
      </c>
      <c r="U862" s="1135">
        <v>5.0999999999999996</v>
      </c>
      <c r="V862" s="1135" t="s">
        <v>663</v>
      </c>
      <c r="W862" s="1135">
        <v>100</v>
      </c>
      <c r="X862" s="1135">
        <v>60</v>
      </c>
      <c r="Y862" s="1135">
        <v>1.8</v>
      </c>
      <c r="Z862" s="1135">
        <v>4</v>
      </c>
      <c r="AA862" s="1135" t="s">
        <v>1896</v>
      </c>
      <c r="AH862" s="1135" t="s">
        <v>969</v>
      </c>
      <c r="AM862" s="1136" t="s">
        <v>10855</v>
      </c>
      <c r="AN862" s="1136" t="s">
        <v>10856</v>
      </c>
      <c r="AO862" s="1136">
        <f t="shared" si="110"/>
        <v>620</v>
      </c>
      <c r="AP862" s="1136">
        <f t="shared" si="111"/>
        <v>1.68</v>
      </c>
      <c r="AQ862" s="1136" t="str">
        <f t="shared" si="112"/>
        <v>1-4-1S83°</v>
      </c>
      <c r="AR862" s="1136" t="str">
        <f t="shared" si="113"/>
        <v>31.5</v>
      </c>
      <c r="AS862" s="1136" t="str">
        <f t="shared" si="114"/>
        <v>230/230/OFF</v>
      </c>
      <c r="AT862" s="1136" t="str">
        <f t="shared" si="115"/>
        <v>1-4-1S83°</v>
      </c>
      <c r="AV862" s="1136" t="str">
        <f t="shared" si="108"/>
        <v>111.2.7</v>
      </c>
      <c r="AW862" s="1438">
        <f t="shared" si="109"/>
        <v>44599</v>
      </c>
    </row>
    <row r="863" spans="1:49">
      <c r="A863" s="1135" t="s">
        <v>2000</v>
      </c>
      <c r="B863" s="1135" t="s">
        <v>1977</v>
      </c>
      <c r="C863" s="1135">
        <v>650</v>
      </c>
      <c r="D863" s="1135">
        <v>1.8089999999999999</v>
      </c>
      <c r="E863" s="1135" t="s">
        <v>15185</v>
      </c>
      <c r="F863" s="1135" t="s">
        <v>1078</v>
      </c>
      <c r="G863" s="1135" t="s">
        <v>1861</v>
      </c>
      <c r="H863" s="1135" t="s">
        <v>2001</v>
      </c>
      <c r="I863" s="1135" t="s">
        <v>1167</v>
      </c>
      <c r="J863" s="1135">
        <v>0.6</v>
      </c>
      <c r="K863" s="1135" t="s">
        <v>2002</v>
      </c>
      <c r="L863" s="1135" t="s">
        <v>1979</v>
      </c>
      <c r="M863" s="1135">
        <v>74.5</v>
      </c>
      <c r="N863" s="1135" t="s">
        <v>1039</v>
      </c>
      <c r="O863" s="1135">
        <v>1.8625</v>
      </c>
      <c r="P863" s="1135">
        <v>1.49</v>
      </c>
      <c r="Q863" s="1135">
        <v>4</v>
      </c>
      <c r="R863" s="1135">
        <v>22</v>
      </c>
      <c r="T863" s="1135">
        <v>19.5</v>
      </c>
      <c r="U863" s="1135">
        <v>2.2999999999999998</v>
      </c>
      <c r="V863" s="1135" t="s">
        <v>663</v>
      </c>
      <c r="W863" s="1135">
        <v>40</v>
      </c>
      <c r="X863" s="1135">
        <v>10</v>
      </c>
      <c r="Y863" s="1135">
        <v>1.2</v>
      </c>
      <c r="Z863" s="1135">
        <v>4</v>
      </c>
      <c r="AA863" s="1135" t="s">
        <v>2003</v>
      </c>
      <c r="AH863" s="1135" t="s">
        <v>1454</v>
      </c>
      <c r="AM863" s="1136" t="s">
        <v>10857</v>
      </c>
      <c r="AN863" s="1136" t="s">
        <v>10858</v>
      </c>
      <c r="AO863" s="1136">
        <f t="shared" si="110"/>
        <v>650</v>
      </c>
      <c r="AP863" s="1136">
        <f t="shared" si="111"/>
        <v>1.8089999999999999</v>
      </c>
      <c r="AQ863" s="1136" t="str">
        <f t="shared" si="112"/>
        <v>2-5-1S83°</v>
      </c>
      <c r="AR863" s="1136" t="str">
        <f t="shared" si="113"/>
        <v>30</v>
      </c>
      <c r="AS863" s="1136" t="str">
        <f t="shared" si="114"/>
        <v>170/155</v>
      </c>
      <c r="AT863" s="1136" t="str">
        <f t="shared" si="115"/>
        <v>2-5-1S83°</v>
      </c>
      <c r="AV863" s="1136" t="str">
        <f t="shared" si="108"/>
        <v>111.2.10</v>
      </c>
      <c r="AW863" s="1438">
        <f t="shared" si="109"/>
        <v>44602</v>
      </c>
    </row>
    <row r="864" spans="1:49">
      <c r="A864" s="1135" t="s">
        <v>2004</v>
      </c>
      <c r="B864" s="1135" t="s">
        <v>2005</v>
      </c>
      <c r="C864" s="1135">
        <v>650</v>
      </c>
      <c r="D864" s="1135">
        <v>1.736</v>
      </c>
      <c r="E864" s="1135" t="s">
        <v>15185</v>
      </c>
      <c r="F864" s="1135" t="s">
        <v>1069</v>
      </c>
      <c r="G864" s="1135">
        <v>5</v>
      </c>
      <c r="H864" s="1135" t="s">
        <v>1260</v>
      </c>
      <c r="I864" s="1135" t="s">
        <v>1261</v>
      </c>
      <c r="J864" s="1135">
        <v>1.2</v>
      </c>
      <c r="K864" s="1135" t="s">
        <v>2006</v>
      </c>
      <c r="L864" s="1135" t="s">
        <v>2007</v>
      </c>
      <c r="M864" s="1135">
        <v>75</v>
      </c>
      <c r="N864" s="1135" t="s">
        <v>1039</v>
      </c>
      <c r="O864" s="1135">
        <v>1.875</v>
      </c>
      <c r="P864" s="1135">
        <v>1.5</v>
      </c>
      <c r="Q864" s="1135">
        <v>4</v>
      </c>
      <c r="R864" s="1135">
        <v>23</v>
      </c>
      <c r="T864" s="1135">
        <v>26.5</v>
      </c>
      <c r="U864" s="1135">
        <v>3.8</v>
      </c>
      <c r="V864" s="1135" t="s">
        <v>663</v>
      </c>
      <c r="W864" s="1135">
        <v>100</v>
      </c>
      <c r="X864" s="1135">
        <v>45</v>
      </c>
      <c r="Y864" s="1135">
        <v>1.6</v>
      </c>
      <c r="Z864" s="1135">
        <v>5</v>
      </c>
      <c r="AA864" s="1135" t="s">
        <v>1555</v>
      </c>
      <c r="AH864" s="1135" t="s">
        <v>1272</v>
      </c>
      <c r="AM864" s="1136" t="s">
        <v>10859</v>
      </c>
      <c r="AN864" s="1136" t="s">
        <v>10860</v>
      </c>
      <c r="AO864" s="1136">
        <f t="shared" si="110"/>
        <v>650</v>
      </c>
      <c r="AP864" s="1136">
        <f t="shared" si="111"/>
        <v>1.736</v>
      </c>
      <c r="AQ864" s="1136" t="str">
        <f t="shared" si="112"/>
        <v>2-5-1S83°</v>
      </c>
      <c r="AR864" s="1136" t="str">
        <f t="shared" si="113"/>
        <v>31.5</v>
      </c>
      <c r="AS864" s="1136" t="str">
        <f t="shared" si="114"/>
        <v>170/OFF</v>
      </c>
      <c r="AT864" s="1136" t="str">
        <f t="shared" si="115"/>
        <v>2-5-1S83°</v>
      </c>
      <c r="AV864" s="1136" t="str">
        <f t="shared" si="108"/>
        <v>111.2.14</v>
      </c>
      <c r="AW864" s="1438">
        <f t="shared" si="109"/>
        <v>44606</v>
      </c>
    </row>
    <row r="865" spans="1:49">
      <c r="A865" s="1135" t="s">
        <v>2008</v>
      </c>
      <c r="B865" s="1135" t="s">
        <v>1936</v>
      </c>
      <c r="C865" s="1135">
        <v>500</v>
      </c>
      <c r="D865" s="1135">
        <v>1.68</v>
      </c>
      <c r="E865" s="1135" t="s">
        <v>15189</v>
      </c>
      <c r="F865" s="1135" t="s">
        <v>1078</v>
      </c>
      <c r="G865" s="1135" t="s">
        <v>1110</v>
      </c>
      <c r="H865" s="1135" t="s">
        <v>1384</v>
      </c>
      <c r="I865" s="1135" t="s">
        <v>126</v>
      </c>
      <c r="J865" s="1135">
        <v>0.7</v>
      </c>
      <c r="K865" s="1135" t="s">
        <v>2009</v>
      </c>
      <c r="L865" s="1135" t="s">
        <v>1938</v>
      </c>
      <c r="M865" s="1135">
        <v>77.099999999999994</v>
      </c>
      <c r="N865" s="1135" t="s">
        <v>1039</v>
      </c>
      <c r="O865" s="1135">
        <v>1.9275</v>
      </c>
      <c r="P865" s="1135">
        <v>1.5419999999999998</v>
      </c>
      <c r="Q865" s="1135">
        <v>4</v>
      </c>
      <c r="R865" s="1135">
        <v>23</v>
      </c>
      <c r="T865" s="1135">
        <v>18</v>
      </c>
      <c r="U865" s="1135">
        <v>4</v>
      </c>
      <c r="V865" s="1135" t="s">
        <v>663</v>
      </c>
      <c r="W865" s="1135">
        <v>110</v>
      </c>
      <c r="X865" s="1135">
        <v>70</v>
      </c>
      <c r="Y865" s="1135">
        <v>1.8</v>
      </c>
      <c r="Z865" s="1135">
        <v>4.5</v>
      </c>
      <c r="AA865" s="1135" t="s">
        <v>2010</v>
      </c>
      <c r="AH865" s="1135" t="s">
        <v>876</v>
      </c>
      <c r="AM865" s="1136" t="s">
        <v>10861</v>
      </c>
      <c r="AN865" s="1136" t="s">
        <v>10862</v>
      </c>
      <c r="AO865" s="1136">
        <f t="shared" si="110"/>
        <v>500</v>
      </c>
      <c r="AP865" s="1136">
        <f t="shared" si="111"/>
        <v>1.68</v>
      </c>
      <c r="AQ865" s="1136" t="str">
        <f t="shared" si="112"/>
        <v>1-5-1S83°</v>
      </c>
      <c r="AR865" s="1136" t="str">
        <f t="shared" si="113"/>
        <v>30</v>
      </c>
      <c r="AS865" s="1136" t="str">
        <f t="shared" si="114"/>
        <v>220/220/OFF</v>
      </c>
      <c r="AT865" s="1136" t="str">
        <f t="shared" si="115"/>
        <v>1-5-1S83°</v>
      </c>
      <c r="AV865" s="1136" t="str">
        <f t="shared" si="108"/>
        <v>111.2.17</v>
      </c>
      <c r="AW865" s="1438">
        <f t="shared" si="109"/>
        <v>44609</v>
      </c>
    </row>
    <row r="866" spans="1:49">
      <c r="A866" s="1135" t="s">
        <v>2011</v>
      </c>
      <c r="B866" s="1135" t="s">
        <v>1985</v>
      </c>
      <c r="C866" s="1135">
        <v>600</v>
      </c>
      <c r="D866" s="1135">
        <v>1.66</v>
      </c>
      <c r="E866" s="1135" t="s">
        <v>15183</v>
      </c>
      <c r="F866" s="1135" t="s">
        <v>1078</v>
      </c>
      <c r="G866" s="1135" t="s">
        <v>1034</v>
      </c>
      <c r="H866" s="1135" t="s">
        <v>2012</v>
      </c>
      <c r="I866" s="1135" t="s">
        <v>126</v>
      </c>
      <c r="J866" s="1135">
        <v>0.6</v>
      </c>
      <c r="K866" s="1135" t="s">
        <v>2013</v>
      </c>
      <c r="L866" s="1135" t="s">
        <v>1987</v>
      </c>
      <c r="M866" s="1135">
        <v>74.599999999999994</v>
      </c>
      <c r="N866" s="1135" t="s">
        <v>1039</v>
      </c>
      <c r="O866" s="1135">
        <v>1.865</v>
      </c>
      <c r="P866" s="1135">
        <v>1.492</v>
      </c>
      <c r="Q866" s="1135">
        <v>3.5</v>
      </c>
      <c r="R866" s="1135">
        <v>29</v>
      </c>
      <c r="T866" s="1135">
        <v>12.5</v>
      </c>
      <c r="U866" s="1135">
        <v>5.0999999999999996</v>
      </c>
      <c r="V866" s="1135" t="s">
        <v>663</v>
      </c>
      <c r="W866" s="1135">
        <v>95</v>
      </c>
      <c r="X866" s="1135">
        <v>60</v>
      </c>
      <c r="Y866" s="1135">
        <v>1.8</v>
      </c>
      <c r="Z866" s="1135">
        <v>4.5</v>
      </c>
      <c r="AA866" s="1135" t="s">
        <v>2014</v>
      </c>
      <c r="AH866" s="1135" t="s">
        <v>1515</v>
      </c>
      <c r="AM866" s="1136" t="s">
        <v>10863</v>
      </c>
      <c r="AN866" s="1136" t="s">
        <v>10864</v>
      </c>
      <c r="AO866" s="1136">
        <f t="shared" si="110"/>
        <v>600</v>
      </c>
      <c r="AP866" s="1136">
        <f t="shared" si="111"/>
        <v>1.66</v>
      </c>
      <c r="AQ866" s="1136" t="str">
        <f t="shared" si="112"/>
        <v>1-4-1S83°</v>
      </c>
      <c r="AR866" s="1136" t="str">
        <f t="shared" si="113"/>
        <v>30</v>
      </c>
      <c r="AS866" s="1136" t="str">
        <f t="shared" si="114"/>
        <v>233/233/OFF</v>
      </c>
      <c r="AT866" s="1136" t="str">
        <f t="shared" si="115"/>
        <v>1-4-1S83°</v>
      </c>
      <c r="AV866" s="1136" t="str">
        <f t="shared" si="108"/>
        <v>110.2.16</v>
      </c>
      <c r="AW866" s="1438">
        <f t="shared" si="109"/>
        <v>44243</v>
      </c>
    </row>
    <row r="867" spans="1:49">
      <c r="A867" s="1135" t="s">
        <v>2015</v>
      </c>
      <c r="B867" s="1135" t="s">
        <v>1877</v>
      </c>
      <c r="C867" s="1135">
        <v>650</v>
      </c>
      <c r="D867" s="1135">
        <v>1.65</v>
      </c>
      <c r="E867" s="1135" t="s">
        <v>15189</v>
      </c>
      <c r="F867" s="1135" t="s">
        <v>1267</v>
      </c>
      <c r="G867" s="1135" t="s">
        <v>1861</v>
      </c>
      <c r="H867" s="1135" t="s">
        <v>1123</v>
      </c>
      <c r="I867" s="1135" t="s">
        <v>126</v>
      </c>
      <c r="J867" s="1135">
        <v>0.9</v>
      </c>
      <c r="K867" s="1135" t="s">
        <v>1884</v>
      </c>
      <c r="L867" s="1135" t="s">
        <v>1881</v>
      </c>
      <c r="M867" s="1135">
        <v>76</v>
      </c>
      <c r="N867" s="1135" t="s">
        <v>1039</v>
      </c>
      <c r="O867" s="1135">
        <v>1.9000000000000001</v>
      </c>
      <c r="P867" s="1135">
        <v>1.52</v>
      </c>
      <c r="Q867" s="1135">
        <v>4</v>
      </c>
      <c r="R867" s="1135">
        <v>23</v>
      </c>
      <c r="T867" s="1135">
        <v>11.5</v>
      </c>
      <c r="U867" s="1135">
        <v>3.9</v>
      </c>
      <c r="V867" s="1135" t="s">
        <v>663</v>
      </c>
      <c r="W867" s="1135">
        <v>120</v>
      </c>
      <c r="X867" s="1135">
        <v>85</v>
      </c>
      <c r="Y867" s="1135">
        <v>2</v>
      </c>
      <c r="Z867" s="1135">
        <v>2.5</v>
      </c>
      <c r="AA867" s="1135" t="s">
        <v>2016</v>
      </c>
      <c r="AH867" s="1135" t="s">
        <v>488</v>
      </c>
      <c r="AM867" s="1136" t="s">
        <v>10865</v>
      </c>
      <c r="AN867" s="1136" t="s">
        <v>10866</v>
      </c>
      <c r="AO867" s="1136">
        <f t="shared" si="110"/>
        <v>650</v>
      </c>
      <c r="AP867" s="1136">
        <f t="shared" si="111"/>
        <v>1.65</v>
      </c>
      <c r="AQ867" s="1136" t="str">
        <f t="shared" si="112"/>
        <v>1-5-1S83°</v>
      </c>
      <c r="AR867" s="1136" t="str">
        <f t="shared" si="113"/>
        <v>28.5</v>
      </c>
      <c r="AS867" s="1136" t="str">
        <f t="shared" si="114"/>
        <v>250/250/OFF</v>
      </c>
      <c r="AT867" s="1136" t="str">
        <f t="shared" si="115"/>
        <v>1-5-1S83°</v>
      </c>
      <c r="AV867" s="1136" t="str">
        <f t="shared" si="108"/>
        <v>111.2.24</v>
      </c>
      <c r="AW867" s="1438">
        <f t="shared" si="109"/>
        <v>44616</v>
      </c>
    </row>
    <row r="868" spans="1:49">
      <c r="A868" s="1135" t="s">
        <v>2017</v>
      </c>
      <c r="B868" s="1135" t="s">
        <v>1993</v>
      </c>
      <c r="C868" s="1135">
        <v>600</v>
      </c>
      <c r="D868" s="1135">
        <v>1.76</v>
      </c>
      <c r="E868" s="1135" t="s">
        <v>15189</v>
      </c>
      <c r="F868" s="1135" t="s">
        <v>1048</v>
      </c>
      <c r="G868" s="1135" t="s">
        <v>1034</v>
      </c>
      <c r="H868" s="1135" t="s">
        <v>1368</v>
      </c>
      <c r="I868" s="1135" t="s">
        <v>126</v>
      </c>
      <c r="J868" s="1135">
        <v>0.4</v>
      </c>
      <c r="K868" s="1135" t="s">
        <v>1994</v>
      </c>
      <c r="L868" s="1135" t="s">
        <v>2018</v>
      </c>
      <c r="M868" s="1135">
        <v>76.099999999999994</v>
      </c>
      <c r="N868" s="1135" t="s">
        <v>1039</v>
      </c>
      <c r="O868" s="1135">
        <v>1.9024999999999999</v>
      </c>
      <c r="P868" s="1135">
        <v>1.522</v>
      </c>
      <c r="Q868" s="1135">
        <v>3</v>
      </c>
      <c r="R868" s="1135">
        <v>30</v>
      </c>
      <c r="T868" s="1135">
        <v>14</v>
      </c>
      <c r="U868" s="1135">
        <v>5.5</v>
      </c>
      <c r="V868" s="1135" t="s">
        <v>663</v>
      </c>
      <c r="W868" s="1135">
        <v>70</v>
      </c>
      <c r="X868" s="1135">
        <v>10</v>
      </c>
      <c r="Y868" s="1135">
        <v>1.8</v>
      </c>
      <c r="Z868" s="1135">
        <v>5.5</v>
      </c>
      <c r="AA868" s="1135" t="s">
        <v>2019</v>
      </c>
      <c r="AH868" s="1135" t="s">
        <v>1332</v>
      </c>
      <c r="AM868" s="1136" t="s">
        <v>10867</v>
      </c>
      <c r="AN868" s="1136" t="s">
        <v>10868</v>
      </c>
      <c r="AO868" s="1136">
        <f t="shared" si="110"/>
        <v>600</v>
      </c>
      <c r="AP868" s="1136">
        <f t="shared" si="111"/>
        <v>1.76</v>
      </c>
      <c r="AQ868" s="1136" t="str">
        <f t="shared" si="112"/>
        <v>1-5-1S83°</v>
      </c>
      <c r="AR868" s="1136" t="str">
        <f t="shared" si="113"/>
        <v>31</v>
      </c>
      <c r="AS868" s="1136" t="str">
        <f t="shared" si="114"/>
        <v>210/210/OFF</v>
      </c>
      <c r="AT868" s="1136" t="str">
        <f t="shared" si="115"/>
        <v>1-5-1S83°</v>
      </c>
      <c r="AV868" s="1136" t="str">
        <f t="shared" si="108"/>
        <v>111.3.2</v>
      </c>
      <c r="AW868" s="1438">
        <f t="shared" si="109"/>
        <v>44622</v>
      </c>
    </row>
    <row r="869" spans="1:49">
      <c r="A869" s="1135" t="s">
        <v>2020</v>
      </c>
      <c r="B869" s="1135" t="s">
        <v>874</v>
      </c>
      <c r="C869" s="1135">
        <v>650</v>
      </c>
      <c r="D869" s="1135">
        <v>1.76</v>
      </c>
      <c r="E869" s="1135" t="s">
        <v>15189</v>
      </c>
      <c r="F869" s="1135" t="s">
        <v>1078</v>
      </c>
      <c r="G869" s="1135" t="s">
        <v>1034</v>
      </c>
      <c r="H869" s="1135" t="s">
        <v>1239</v>
      </c>
      <c r="I869" s="1135" t="s">
        <v>126</v>
      </c>
      <c r="J869" s="1135">
        <v>0.3</v>
      </c>
      <c r="K869" s="1135" t="s">
        <v>1873</v>
      </c>
      <c r="L869" s="1135" t="s">
        <v>1874</v>
      </c>
      <c r="M869" s="1135">
        <v>73.5</v>
      </c>
      <c r="N869" s="1135" t="s">
        <v>1039</v>
      </c>
      <c r="O869" s="1135">
        <v>1.8375000000000001</v>
      </c>
      <c r="P869" s="1135">
        <v>1.47</v>
      </c>
      <c r="Q869" s="1135">
        <v>3</v>
      </c>
      <c r="R869" s="1135">
        <v>24</v>
      </c>
      <c r="T869" s="1135">
        <v>25</v>
      </c>
      <c r="U869" s="1135">
        <v>5.5</v>
      </c>
      <c r="V869" s="1135" t="s">
        <v>663</v>
      </c>
      <c r="W869" s="1135">
        <v>50</v>
      </c>
      <c r="X869" s="1135">
        <v>10</v>
      </c>
      <c r="Y869" s="1135">
        <v>1.5</v>
      </c>
      <c r="Z869" s="1135">
        <v>5</v>
      </c>
      <c r="AA869" s="1135" t="s">
        <v>2021</v>
      </c>
      <c r="AH869" s="1135" t="s">
        <v>872</v>
      </c>
      <c r="AM869" s="1136" t="s">
        <v>10869</v>
      </c>
      <c r="AN869" s="1136" t="s">
        <v>10870</v>
      </c>
      <c r="AO869" s="1136">
        <f t="shared" si="110"/>
        <v>650</v>
      </c>
      <c r="AP869" s="1136">
        <f t="shared" si="111"/>
        <v>1.76</v>
      </c>
      <c r="AQ869" s="1136" t="str">
        <f t="shared" si="112"/>
        <v>1-5-1S83°</v>
      </c>
      <c r="AR869" s="1136" t="str">
        <f t="shared" si="113"/>
        <v>30</v>
      </c>
      <c r="AS869" s="1136" t="str">
        <f t="shared" si="114"/>
        <v>235/235/OFF</v>
      </c>
      <c r="AT869" s="1136" t="str">
        <f t="shared" si="115"/>
        <v>1-5-1S83°</v>
      </c>
      <c r="AV869" s="1136" t="str">
        <f t="shared" si="108"/>
        <v>111.3.7</v>
      </c>
      <c r="AW869" s="1438">
        <f t="shared" si="109"/>
        <v>44627</v>
      </c>
    </row>
    <row r="870" spans="1:49">
      <c r="A870" s="1135" t="s">
        <v>2022</v>
      </c>
      <c r="B870" s="1135" t="s">
        <v>1936</v>
      </c>
      <c r="C870" s="1135">
        <v>500</v>
      </c>
      <c r="D870" s="1135">
        <v>1.68</v>
      </c>
      <c r="E870" s="1135" t="s">
        <v>15189</v>
      </c>
      <c r="F870" s="1135" t="s">
        <v>1078</v>
      </c>
      <c r="G870" s="1135" t="s">
        <v>1110</v>
      </c>
      <c r="H870" s="1135" t="s">
        <v>1743</v>
      </c>
      <c r="I870" s="1135" t="s">
        <v>126</v>
      </c>
      <c r="J870" s="1135">
        <v>0.8</v>
      </c>
      <c r="K870" s="1135" t="s">
        <v>1937</v>
      </c>
      <c r="L870" s="1135" t="s">
        <v>1938</v>
      </c>
      <c r="M870" s="1135">
        <v>77.099999999999994</v>
      </c>
      <c r="N870" s="1135" t="s">
        <v>1039</v>
      </c>
      <c r="O870" s="1135">
        <v>1.9275</v>
      </c>
      <c r="P870" s="1135">
        <v>1.5419999999999998</v>
      </c>
      <c r="Q870" s="1135">
        <v>3.5</v>
      </c>
      <c r="R870" s="1135">
        <v>25</v>
      </c>
      <c r="T870" s="1135">
        <v>18</v>
      </c>
      <c r="U870" s="1135">
        <v>4</v>
      </c>
      <c r="V870" s="1135" t="s">
        <v>663</v>
      </c>
      <c r="W870" s="1135">
        <v>110</v>
      </c>
      <c r="X870" s="1135">
        <v>70</v>
      </c>
      <c r="Y870" s="1135">
        <v>1.8</v>
      </c>
      <c r="Z870" s="1135">
        <v>4.5</v>
      </c>
      <c r="AA870" s="1135" t="s">
        <v>2023</v>
      </c>
      <c r="AH870" s="1135" t="s">
        <v>876</v>
      </c>
      <c r="AI870" s="1135">
        <v>95.01</v>
      </c>
      <c r="AJ870" s="1135">
        <v>-0.24</v>
      </c>
      <c r="AK870" s="1135">
        <v>0.84</v>
      </c>
      <c r="AM870" s="1136" t="s">
        <v>10871</v>
      </c>
      <c r="AN870" s="1136" t="s">
        <v>10872</v>
      </c>
      <c r="AO870" s="1136">
        <f t="shared" si="110"/>
        <v>500</v>
      </c>
      <c r="AP870" s="1136">
        <f t="shared" si="111"/>
        <v>1.68</v>
      </c>
      <c r="AQ870" s="1136" t="str">
        <f t="shared" si="112"/>
        <v>1-5-1S83°</v>
      </c>
      <c r="AR870" s="1136" t="str">
        <f t="shared" si="113"/>
        <v>30</v>
      </c>
      <c r="AS870" s="1136" t="str">
        <f t="shared" si="114"/>
        <v>225/225/OFF</v>
      </c>
      <c r="AT870" s="1136" t="str">
        <f t="shared" si="115"/>
        <v>1-5-1S83°</v>
      </c>
      <c r="AV870" s="1136" t="str">
        <f t="shared" si="108"/>
        <v>113.5.31</v>
      </c>
      <c r="AW870" s="1438">
        <f t="shared" si="109"/>
        <v>45443</v>
      </c>
    </row>
    <row r="871" spans="1:49">
      <c r="A871" s="1135" t="s">
        <v>2024</v>
      </c>
      <c r="B871" s="1135" t="s">
        <v>455</v>
      </c>
      <c r="C871" s="1135">
        <v>650</v>
      </c>
      <c r="D871" s="1135">
        <v>1.71</v>
      </c>
      <c r="E871" s="1135" t="s">
        <v>15183</v>
      </c>
      <c r="F871" s="1135" t="s">
        <v>1078</v>
      </c>
      <c r="G871" s="1135" t="s">
        <v>1861</v>
      </c>
      <c r="H871" s="1135" t="s">
        <v>1925</v>
      </c>
      <c r="I871" s="1135" t="s">
        <v>126</v>
      </c>
      <c r="J871" s="1135">
        <v>1.1000000000000001</v>
      </c>
      <c r="K871" s="1135" t="s">
        <v>1926</v>
      </c>
      <c r="L871" s="1135" t="s">
        <v>1915</v>
      </c>
      <c r="M871" s="1135">
        <v>77</v>
      </c>
      <c r="N871" s="1135" t="s">
        <v>1039</v>
      </c>
      <c r="O871" s="1135">
        <v>1.925</v>
      </c>
      <c r="P871" s="1135">
        <v>1.54</v>
      </c>
      <c r="Q871" s="1135">
        <v>4.2</v>
      </c>
      <c r="R871" s="1135">
        <v>24</v>
      </c>
      <c r="T871" s="1135">
        <v>9</v>
      </c>
      <c r="U871" s="1135">
        <v>2.2000000000000002</v>
      </c>
      <c r="V871" s="1135" t="s">
        <v>663</v>
      </c>
      <c r="W871" s="1135">
        <v>110</v>
      </c>
      <c r="X871" s="1135">
        <v>85</v>
      </c>
      <c r="Y871" s="1135">
        <v>2.1</v>
      </c>
      <c r="Z871" s="1135">
        <v>2.5</v>
      </c>
      <c r="AA871" s="1135" t="s">
        <v>2023</v>
      </c>
      <c r="AB871" s="1135" t="s">
        <v>1075</v>
      </c>
      <c r="AH871" s="1135" t="s">
        <v>944</v>
      </c>
      <c r="AI871" s="1135">
        <v>91.58</v>
      </c>
      <c r="AJ871" s="1135">
        <v>-0.32</v>
      </c>
      <c r="AK871" s="1135">
        <v>0.79</v>
      </c>
      <c r="AM871" s="1136" t="s">
        <v>10873</v>
      </c>
      <c r="AN871" s="1136" t="s">
        <v>10874</v>
      </c>
      <c r="AO871" s="1136">
        <f t="shared" si="110"/>
        <v>650</v>
      </c>
      <c r="AP871" s="1136">
        <f t="shared" si="111"/>
        <v>1.71</v>
      </c>
      <c r="AQ871" s="1136" t="str">
        <f t="shared" si="112"/>
        <v>1-4-1S83°</v>
      </c>
      <c r="AR871" s="1136" t="str">
        <f t="shared" si="113"/>
        <v>30</v>
      </c>
      <c r="AS871" s="1136" t="str">
        <f t="shared" si="114"/>
        <v>260/260/165</v>
      </c>
      <c r="AT871" s="1136" t="str">
        <f t="shared" si="115"/>
        <v>1-4-1S83°</v>
      </c>
      <c r="AV871" s="1136" t="str">
        <f t="shared" si="108"/>
        <v>113.5.31</v>
      </c>
      <c r="AW871" s="1438">
        <f t="shared" si="109"/>
        <v>45443</v>
      </c>
    </row>
    <row r="872" spans="1:49">
      <c r="A872" s="1135" t="s">
        <v>2025</v>
      </c>
      <c r="B872" s="1135" t="s">
        <v>776</v>
      </c>
      <c r="C872" s="1135">
        <v>500</v>
      </c>
      <c r="D872" s="1135">
        <v>1.7</v>
      </c>
      <c r="E872" s="1135" t="s">
        <v>15185</v>
      </c>
      <c r="F872" s="1135" t="s">
        <v>1078</v>
      </c>
      <c r="G872" s="1135" t="s">
        <v>1095</v>
      </c>
      <c r="H872" s="1135" t="s">
        <v>1564</v>
      </c>
      <c r="I872" s="1135" t="s">
        <v>1261</v>
      </c>
      <c r="J872" s="1135">
        <v>0.9</v>
      </c>
      <c r="K872" s="1135" t="s">
        <v>2026</v>
      </c>
      <c r="L872" s="1135" t="s">
        <v>2027</v>
      </c>
      <c r="M872" s="1135">
        <v>74.5</v>
      </c>
      <c r="N872" s="1135" t="s">
        <v>1039</v>
      </c>
      <c r="O872" s="1135">
        <v>1.8625</v>
      </c>
      <c r="P872" s="1135">
        <v>1.49</v>
      </c>
      <c r="Q872" s="1135">
        <v>4</v>
      </c>
      <c r="R872" s="1135">
        <v>22.3</v>
      </c>
      <c r="T872" s="1135">
        <v>22</v>
      </c>
      <c r="U872" s="1135">
        <v>3.3</v>
      </c>
      <c r="V872" s="1135" t="s">
        <v>663</v>
      </c>
      <c r="W872" s="1135">
        <v>110</v>
      </c>
      <c r="X872" s="1135">
        <v>85</v>
      </c>
      <c r="Y872" s="1135">
        <v>2</v>
      </c>
      <c r="Z872" s="1135">
        <v>4.5</v>
      </c>
      <c r="AA872" s="1135" t="s">
        <v>2028</v>
      </c>
      <c r="AH872" s="1135" t="s">
        <v>924</v>
      </c>
      <c r="AI872" s="1135">
        <v>94.82</v>
      </c>
      <c r="AJ872" s="1135">
        <v>-0.43</v>
      </c>
      <c r="AK872" s="1135">
        <v>1.41</v>
      </c>
      <c r="AM872" s="1136" t="s">
        <v>10875</v>
      </c>
      <c r="AN872" s="1136" t="s">
        <v>10876</v>
      </c>
      <c r="AO872" s="1136">
        <f t="shared" si="110"/>
        <v>500</v>
      </c>
      <c r="AP872" s="1136">
        <f t="shared" si="111"/>
        <v>1.7</v>
      </c>
      <c r="AQ872" s="1136" t="str">
        <f t="shared" si="112"/>
        <v>2-5-1S83°</v>
      </c>
      <c r="AR872" s="1136" t="str">
        <f t="shared" si="113"/>
        <v>30</v>
      </c>
      <c r="AS872" s="1136" t="str">
        <f t="shared" si="114"/>
        <v>160/OFF</v>
      </c>
      <c r="AT872" s="1136" t="str">
        <f t="shared" si="115"/>
        <v>2-5-1S83°</v>
      </c>
      <c r="AV872" s="1136" t="str">
        <f t="shared" si="108"/>
        <v>113.6.3</v>
      </c>
      <c r="AW872" s="1438">
        <f t="shared" si="109"/>
        <v>45446</v>
      </c>
    </row>
    <row r="873" spans="1:49">
      <c r="A873" s="1135" t="s">
        <v>2029</v>
      </c>
      <c r="B873" s="1135" t="s">
        <v>425</v>
      </c>
      <c r="C873" s="1135">
        <v>650</v>
      </c>
      <c r="D873" s="1135">
        <v>1.79</v>
      </c>
      <c r="E873" s="1135" t="s">
        <v>15185</v>
      </c>
      <c r="F873" s="1135" t="s">
        <v>1078</v>
      </c>
      <c r="G873" s="1135" t="s">
        <v>1861</v>
      </c>
      <c r="H873" s="1135" t="s">
        <v>2030</v>
      </c>
      <c r="I873" s="1135" t="s">
        <v>1549</v>
      </c>
      <c r="J873" s="1135">
        <v>1.7</v>
      </c>
      <c r="K873" s="1135" t="s">
        <v>2031</v>
      </c>
      <c r="L873" s="1135" t="s">
        <v>2032</v>
      </c>
      <c r="M873" s="1135">
        <v>73</v>
      </c>
      <c r="N873" s="1135" t="s">
        <v>1039</v>
      </c>
      <c r="O873" s="1135">
        <v>1.8250000000000002</v>
      </c>
      <c r="P873" s="1135">
        <v>1.46</v>
      </c>
      <c r="Q873" s="1135">
        <v>4</v>
      </c>
      <c r="R873" s="1135">
        <v>21.6</v>
      </c>
      <c r="T873" s="1135">
        <v>32</v>
      </c>
      <c r="U873" s="1135">
        <v>3.5</v>
      </c>
      <c r="V873" s="1135" t="s">
        <v>663</v>
      </c>
      <c r="W873" s="1135">
        <v>110</v>
      </c>
      <c r="X873" s="1135">
        <v>60</v>
      </c>
      <c r="Y873" s="1135">
        <v>1.5</v>
      </c>
      <c r="Z873" s="1135">
        <v>5.5</v>
      </c>
      <c r="AA873" s="1135" t="s">
        <v>2033</v>
      </c>
      <c r="AH873" s="1135" t="s">
        <v>746</v>
      </c>
      <c r="AI873" s="1135">
        <v>92.88</v>
      </c>
      <c r="AJ873" s="1135">
        <v>-0.13</v>
      </c>
      <c r="AK873" s="1135">
        <v>0.4</v>
      </c>
      <c r="AM873" s="1136" t="s">
        <v>10877</v>
      </c>
      <c r="AN873" s="1136" t="s">
        <v>10878</v>
      </c>
      <c r="AO873" s="1136">
        <f t="shared" si="110"/>
        <v>650</v>
      </c>
      <c r="AP873" s="1136">
        <f t="shared" si="111"/>
        <v>1.79</v>
      </c>
      <c r="AQ873" s="1136" t="str">
        <f t="shared" si="112"/>
        <v>2-5-1S83°</v>
      </c>
      <c r="AR873" s="1136" t="str">
        <f t="shared" si="113"/>
        <v>30</v>
      </c>
      <c r="AS873" s="1136" t="str">
        <f t="shared" si="114"/>
        <v>175/OFF</v>
      </c>
      <c r="AT873" s="1136" t="str">
        <f t="shared" si="115"/>
        <v>2-5-1S83°</v>
      </c>
      <c r="AV873" s="1136" t="str">
        <f t="shared" si="108"/>
        <v>113.6.4</v>
      </c>
      <c r="AW873" s="1438">
        <f t="shared" si="109"/>
        <v>45447</v>
      </c>
    </row>
    <row r="874" spans="1:49">
      <c r="A874" s="1135" t="s">
        <v>2034</v>
      </c>
      <c r="B874" s="1135" t="s">
        <v>455</v>
      </c>
      <c r="C874" s="1135">
        <v>650</v>
      </c>
      <c r="D874" s="1135">
        <v>1.71</v>
      </c>
      <c r="E874" s="1135" t="s">
        <v>15183</v>
      </c>
      <c r="F874" s="1135" t="s">
        <v>1078</v>
      </c>
      <c r="G874" s="1135" t="s">
        <v>1861</v>
      </c>
      <c r="H874" s="1135" t="s">
        <v>1925</v>
      </c>
      <c r="I874" s="1135" t="s">
        <v>126</v>
      </c>
      <c r="J874" s="1135">
        <v>1.1000000000000001</v>
      </c>
      <c r="K874" s="1135" t="s">
        <v>1926</v>
      </c>
      <c r="L874" s="1135" t="s">
        <v>1915</v>
      </c>
      <c r="M874" s="1135">
        <v>77</v>
      </c>
      <c r="N874" s="1135" t="s">
        <v>1039</v>
      </c>
      <c r="O874" s="1135">
        <v>1.925</v>
      </c>
      <c r="P874" s="1135">
        <v>1.54</v>
      </c>
      <c r="Q874" s="1135">
        <v>4.2</v>
      </c>
      <c r="R874" s="1135">
        <v>24</v>
      </c>
      <c r="T874" s="1135">
        <v>9</v>
      </c>
      <c r="U874" s="1135">
        <v>2.2000000000000002</v>
      </c>
      <c r="V874" s="1135" t="s">
        <v>663</v>
      </c>
      <c r="W874" s="1135">
        <v>110</v>
      </c>
      <c r="X874" s="1135">
        <v>85</v>
      </c>
      <c r="Y874" s="1135">
        <v>2.1</v>
      </c>
      <c r="Z874" s="1135">
        <v>2.5</v>
      </c>
      <c r="AA874" s="1135" t="s">
        <v>2028</v>
      </c>
      <c r="AB874" s="1135" t="s">
        <v>1075</v>
      </c>
      <c r="AH874" s="1135" t="s">
        <v>1052</v>
      </c>
      <c r="AI874" s="1135">
        <v>91.99</v>
      </c>
      <c r="AJ874" s="1135">
        <v>-0.44</v>
      </c>
      <c r="AK874" s="1135">
        <v>1.1399999999999999</v>
      </c>
      <c r="AM874" s="1136" t="s">
        <v>10879</v>
      </c>
      <c r="AN874" s="1136" t="s">
        <v>10880</v>
      </c>
      <c r="AO874" s="1136">
        <f t="shared" si="110"/>
        <v>650</v>
      </c>
      <c r="AP874" s="1136">
        <f t="shared" si="111"/>
        <v>1.71</v>
      </c>
      <c r="AQ874" s="1136" t="str">
        <f t="shared" si="112"/>
        <v>1-4-1S83°</v>
      </c>
      <c r="AR874" s="1136" t="str">
        <f t="shared" si="113"/>
        <v>30</v>
      </c>
      <c r="AS874" s="1136" t="str">
        <f t="shared" si="114"/>
        <v>260/260/165</v>
      </c>
      <c r="AT874" s="1136" t="str">
        <f t="shared" si="115"/>
        <v>1-4-1S83°</v>
      </c>
      <c r="AV874" s="1136" t="str">
        <f t="shared" si="108"/>
        <v>113.6.3</v>
      </c>
      <c r="AW874" s="1438">
        <f t="shared" si="109"/>
        <v>45446</v>
      </c>
    </row>
    <row r="875" spans="1:49">
      <c r="A875" s="1135" t="s">
        <v>2035</v>
      </c>
      <c r="B875" s="1135" t="s">
        <v>799</v>
      </c>
      <c r="C875" s="1135">
        <v>700</v>
      </c>
      <c r="D875" s="1135">
        <v>1.7450000000000001</v>
      </c>
      <c r="E875" s="1135" t="s">
        <v>15184</v>
      </c>
      <c r="F875" s="1135" t="s">
        <v>663</v>
      </c>
      <c r="G875" s="1135">
        <v>5</v>
      </c>
      <c r="H875" s="1135" t="s">
        <v>2030</v>
      </c>
      <c r="I875" s="1135" t="s">
        <v>126</v>
      </c>
      <c r="J875" s="1135">
        <v>1.2</v>
      </c>
      <c r="K875" s="1135" t="s">
        <v>2036</v>
      </c>
      <c r="L875" s="1135" t="s">
        <v>2037</v>
      </c>
      <c r="M875" s="1135">
        <v>75</v>
      </c>
      <c r="N875" s="1135" t="s">
        <v>1039</v>
      </c>
      <c r="O875" s="1135">
        <v>1.875</v>
      </c>
      <c r="P875" s="1135">
        <v>1.5</v>
      </c>
      <c r="Q875" s="1135">
        <v>4</v>
      </c>
      <c r="R875" s="1135">
        <v>23</v>
      </c>
      <c r="T875" s="1135">
        <v>26.5</v>
      </c>
      <c r="U875" s="1135">
        <v>3.8</v>
      </c>
      <c r="V875" s="1135" t="s">
        <v>663</v>
      </c>
      <c r="W875" s="1135">
        <v>100</v>
      </c>
      <c r="X875" s="1135">
        <v>45</v>
      </c>
      <c r="Y875" s="1135">
        <v>1.6</v>
      </c>
      <c r="Z875" s="1135">
        <v>5</v>
      </c>
      <c r="AA875" s="1135" t="s">
        <v>2038</v>
      </c>
      <c r="AH875" s="1135" t="s">
        <v>749</v>
      </c>
      <c r="AI875" s="1135">
        <v>92.7</v>
      </c>
      <c r="AJ875" s="1135">
        <v>-0.51</v>
      </c>
      <c r="AK875" s="1135">
        <v>0.8</v>
      </c>
      <c r="AM875" s="1136" t="s">
        <v>10881</v>
      </c>
      <c r="AN875" s="1136" t="s">
        <v>10882</v>
      </c>
      <c r="AO875" s="1136">
        <f t="shared" si="110"/>
        <v>700</v>
      </c>
      <c r="AP875" s="1136">
        <f t="shared" si="111"/>
        <v>1.7450000000000001</v>
      </c>
      <c r="AQ875" s="1136" t="str">
        <f t="shared" si="112"/>
        <v>1-5-1S85°</v>
      </c>
      <c r="AR875" s="1136" t="str">
        <f t="shared" si="113"/>
        <v>NA</v>
      </c>
      <c r="AS875" s="1136" t="str">
        <f t="shared" si="114"/>
        <v>175/OFF</v>
      </c>
      <c r="AT875" s="1136" t="str">
        <f t="shared" si="115"/>
        <v>1-5-1S85°</v>
      </c>
      <c r="AV875" s="1136" t="str">
        <f t="shared" si="108"/>
        <v>113.6.6</v>
      </c>
      <c r="AW875" s="1438">
        <f t="shared" si="109"/>
        <v>45449</v>
      </c>
    </row>
    <row r="876" spans="1:49">
      <c r="A876" s="1135" t="s">
        <v>2039</v>
      </c>
      <c r="B876" s="1135" t="s">
        <v>455</v>
      </c>
      <c r="C876" s="1135">
        <v>650</v>
      </c>
      <c r="D876" s="1135">
        <v>1.71</v>
      </c>
      <c r="E876" s="1135" t="s">
        <v>15183</v>
      </c>
      <c r="F876" s="1135" t="s">
        <v>1078</v>
      </c>
      <c r="G876" s="1135" t="s">
        <v>1861</v>
      </c>
      <c r="H876" s="1135" t="s">
        <v>1925</v>
      </c>
      <c r="I876" s="1135" t="s">
        <v>126</v>
      </c>
      <c r="J876" s="1135">
        <v>1.1000000000000001</v>
      </c>
      <c r="K876" s="1135" t="s">
        <v>1926</v>
      </c>
      <c r="L876" s="1135" t="s">
        <v>1915</v>
      </c>
      <c r="M876" s="1135">
        <v>77</v>
      </c>
      <c r="N876" s="1135" t="s">
        <v>1039</v>
      </c>
      <c r="O876" s="1135">
        <v>1.925</v>
      </c>
      <c r="P876" s="1135">
        <v>1.54</v>
      </c>
      <c r="Q876" s="1135">
        <v>4.2</v>
      </c>
      <c r="R876" s="1135">
        <v>24</v>
      </c>
      <c r="T876" s="1135">
        <v>9</v>
      </c>
      <c r="U876" s="1135">
        <v>2.2000000000000002</v>
      </c>
      <c r="V876" s="1135" t="s">
        <v>663</v>
      </c>
      <c r="W876" s="1135">
        <v>110</v>
      </c>
      <c r="X876" s="1135">
        <v>85</v>
      </c>
      <c r="Y876" s="1135">
        <v>2.1</v>
      </c>
      <c r="Z876" s="1135">
        <v>2.5</v>
      </c>
      <c r="AA876" s="1135" t="s">
        <v>1795</v>
      </c>
      <c r="AB876" s="1135" t="s">
        <v>1075</v>
      </c>
      <c r="AH876" s="1135" t="s">
        <v>472</v>
      </c>
      <c r="AI876" s="1135">
        <v>92.03</v>
      </c>
      <c r="AJ876" s="1135">
        <v>-0.3</v>
      </c>
      <c r="AK876" s="1135">
        <v>0.76</v>
      </c>
      <c r="AM876" s="1136" t="s">
        <v>10883</v>
      </c>
      <c r="AN876" s="1136" t="s">
        <v>10884</v>
      </c>
      <c r="AO876" s="1136">
        <f t="shared" si="110"/>
        <v>650</v>
      </c>
      <c r="AP876" s="1136">
        <f t="shared" si="111"/>
        <v>1.71</v>
      </c>
      <c r="AQ876" s="1136" t="str">
        <f t="shared" si="112"/>
        <v>1-4-1S83°</v>
      </c>
      <c r="AR876" s="1136" t="str">
        <f t="shared" si="113"/>
        <v>30</v>
      </c>
      <c r="AS876" s="1136" t="str">
        <f t="shared" si="114"/>
        <v>260/260/165</v>
      </c>
      <c r="AT876" s="1136" t="str">
        <f t="shared" si="115"/>
        <v>1-4-1S83°</v>
      </c>
      <c r="AV876" s="1136" t="str">
        <f t="shared" si="108"/>
        <v>113.6.7</v>
      </c>
      <c r="AW876" s="1438">
        <f t="shared" si="109"/>
        <v>45450</v>
      </c>
    </row>
    <row r="877" spans="1:49">
      <c r="A877" s="1135" t="s">
        <v>2040</v>
      </c>
      <c r="B877" s="1135" t="s">
        <v>2041</v>
      </c>
      <c r="C877" s="1135">
        <v>550</v>
      </c>
      <c r="D877" s="1135">
        <v>1.7150000000000001</v>
      </c>
      <c r="E877" s="1135" t="s">
        <v>15190</v>
      </c>
      <c r="F877" s="1135" t="s">
        <v>1563</v>
      </c>
      <c r="G877" s="1135" t="s">
        <v>1095</v>
      </c>
      <c r="H877" s="1135" t="s">
        <v>2042</v>
      </c>
      <c r="I877" s="1135" t="s">
        <v>639</v>
      </c>
      <c r="J877" s="1135">
        <v>0.5</v>
      </c>
      <c r="K877" s="1135" t="s">
        <v>2043</v>
      </c>
      <c r="L877" s="1135" t="s">
        <v>2044</v>
      </c>
      <c r="M877" s="1135">
        <v>77</v>
      </c>
      <c r="N877" s="1135" t="s">
        <v>1039</v>
      </c>
      <c r="O877" s="1135">
        <v>1.925</v>
      </c>
      <c r="P877" s="1135">
        <v>1.54</v>
      </c>
      <c r="Q877" s="1135">
        <v>3</v>
      </c>
      <c r="R877" s="1135">
        <v>24</v>
      </c>
      <c r="T877" s="1135">
        <v>29</v>
      </c>
      <c r="U877" s="1135">
        <v>2.9</v>
      </c>
      <c r="V877" s="1135" t="s">
        <v>663</v>
      </c>
      <c r="W877" s="1135">
        <v>30</v>
      </c>
      <c r="X877" s="1135">
        <v>10</v>
      </c>
      <c r="Y877" s="1135">
        <v>1.5</v>
      </c>
      <c r="Z877" s="1135">
        <v>5.5</v>
      </c>
      <c r="AA877" s="1135" t="s">
        <v>1795</v>
      </c>
      <c r="AH877" s="1135" t="s">
        <v>789</v>
      </c>
      <c r="AI877" s="1135">
        <v>69.08</v>
      </c>
      <c r="AJ877" s="1135">
        <v>0.1</v>
      </c>
      <c r="AK877" s="1135">
        <v>1.75</v>
      </c>
      <c r="AM877" s="1136" t="s">
        <v>10885</v>
      </c>
      <c r="AN877" s="1136" t="s">
        <v>10886</v>
      </c>
      <c r="AO877" s="1136">
        <f t="shared" si="110"/>
        <v>550</v>
      </c>
      <c r="AP877" s="1136">
        <f t="shared" si="111"/>
        <v>1.7150000000000001</v>
      </c>
      <c r="AQ877" s="1136" t="str">
        <f t="shared" si="112"/>
        <v>1-4-1S87°</v>
      </c>
      <c r="AR877" s="1136" t="str">
        <f t="shared" si="113"/>
        <v>30.5</v>
      </c>
      <c r="AS877" s="1136" t="str">
        <f t="shared" si="114"/>
        <v>265/265/130</v>
      </c>
      <c r="AT877" s="1136" t="str">
        <f t="shared" si="115"/>
        <v>1-4-1S87°</v>
      </c>
      <c r="AV877" s="1136" t="str">
        <f t="shared" si="108"/>
        <v>113.6.7</v>
      </c>
      <c r="AW877" s="1438">
        <f t="shared" si="109"/>
        <v>45450</v>
      </c>
    </row>
    <row r="878" spans="1:49">
      <c r="A878" s="1135" t="s">
        <v>2045</v>
      </c>
      <c r="B878" s="1135" t="s">
        <v>455</v>
      </c>
      <c r="C878" s="1135">
        <v>600</v>
      </c>
      <c r="D878" s="1135">
        <v>1.7</v>
      </c>
      <c r="E878" s="1135" t="s">
        <v>15185</v>
      </c>
      <c r="F878" s="1135" t="s">
        <v>1078</v>
      </c>
      <c r="G878" s="1135" t="s">
        <v>1861</v>
      </c>
      <c r="H878" s="1135" t="s">
        <v>2046</v>
      </c>
      <c r="I878" s="1135" t="s">
        <v>1261</v>
      </c>
      <c r="J878" s="1135">
        <v>1</v>
      </c>
      <c r="K878" s="1135" t="s">
        <v>1914</v>
      </c>
      <c r="L878" s="1135" t="s">
        <v>1915</v>
      </c>
      <c r="M878" s="1135">
        <v>74.8</v>
      </c>
      <c r="N878" s="1135" t="s">
        <v>1039</v>
      </c>
      <c r="O878" s="1135">
        <v>1.87</v>
      </c>
      <c r="P878" s="1135">
        <v>1.496</v>
      </c>
      <c r="Q878" s="1135">
        <v>4</v>
      </c>
      <c r="R878" s="1135">
        <v>23</v>
      </c>
      <c r="T878" s="1135">
        <v>18.600000000000001</v>
      </c>
      <c r="U878" s="1135">
        <v>3.5</v>
      </c>
      <c r="V878" s="1135" t="s">
        <v>663</v>
      </c>
      <c r="W878" s="1135">
        <v>105</v>
      </c>
      <c r="X878" s="1135">
        <v>80</v>
      </c>
      <c r="Y878" s="1135">
        <v>2</v>
      </c>
      <c r="Z878" s="1135">
        <v>4.5</v>
      </c>
      <c r="AA878" s="1135" t="s">
        <v>2047</v>
      </c>
      <c r="AH878" s="1135" t="s">
        <v>1511</v>
      </c>
      <c r="AI878" s="1135">
        <v>93.14</v>
      </c>
      <c r="AJ878" s="1135">
        <v>-0.22</v>
      </c>
      <c r="AK878" s="1135">
        <v>0.56999999999999995</v>
      </c>
      <c r="AM878" s="1136" t="s">
        <v>10887</v>
      </c>
      <c r="AN878" s="1136" t="s">
        <v>10888</v>
      </c>
      <c r="AO878" s="1136">
        <f t="shared" si="110"/>
        <v>600</v>
      </c>
      <c r="AP878" s="1136">
        <f t="shared" si="111"/>
        <v>1.7</v>
      </c>
      <c r="AQ878" s="1136" t="str">
        <f t="shared" si="112"/>
        <v>2-5-1S83°</v>
      </c>
      <c r="AR878" s="1136" t="str">
        <f t="shared" si="113"/>
        <v>30</v>
      </c>
      <c r="AS878" s="1136" t="str">
        <f t="shared" si="114"/>
        <v>166/OFF</v>
      </c>
      <c r="AT878" s="1136" t="str">
        <f t="shared" si="115"/>
        <v>2-5-1S83°</v>
      </c>
      <c r="AV878" s="1136" t="str">
        <f t="shared" si="108"/>
        <v>113.6.11</v>
      </c>
      <c r="AW878" s="1438">
        <f t="shared" si="109"/>
        <v>45454</v>
      </c>
    </row>
    <row r="879" spans="1:49">
      <c r="A879" s="1135" t="s">
        <v>2048</v>
      </c>
      <c r="B879" s="1135" t="s">
        <v>1909</v>
      </c>
      <c r="C879" s="1135">
        <v>650</v>
      </c>
      <c r="D879" s="1135">
        <v>1.74</v>
      </c>
      <c r="E879" s="1135" t="s">
        <v>15192</v>
      </c>
      <c r="F879" s="1135" t="s">
        <v>1048</v>
      </c>
      <c r="G879" s="1135" t="s">
        <v>1861</v>
      </c>
      <c r="H879" s="1135" t="s">
        <v>1887</v>
      </c>
      <c r="I879" s="1135" t="s">
        <v>126</v>
      </c>
      <c r="J879" s="1135">
        <v>0.9</v>
      </c>
      <c r="K879" s="1135" t="s">
        <v>2049</v>
      </c>
      <c r="L879" s="1135" t="s">
        <v>1911</v>
      </c>
      <c r="M879" s="1135">
        <v>75.099999999999994</v>
      </c>
      <c r="N879" s="1135" t="s">
        <v>1039</v>
      </c>
      <c r="O879" s="1135">
        <v>1.8774999999999999</v>
      </c>
      <c r="P879" s="1135">
        <v>1.502</v>
      </c>
      <c r="Q879" s="1135">
        <v>4</v>
      </c>
      <c r="R879" s="1135">
        <v>19</v>
      </c>
      <c r="T879" s="1135">
        <v>21</v>
      </c>
      <c r="U879" s="1135">
        <v>3.5</v>
      </c>
      <c r="V879" s="1135" t="s">
        <v>663</v>
      </c>
      <c r="W879" s="1135">
        <v>110</v>
      </c>
      <c r="X879" s="1135">
        <v>65</v>
      </c>
      <c r="Y879" s="1135">
        <v>1.6</v>
      </c>
      <c r="Z879" s="1135">
        <v>4</v>
      </c>
      <c r="AA879" s="1135" t="s">
        <v>1787</v>
      </c>
      <c r="AB879" s="1135" t="s">
        <v>1075</v>
      </c>
      <c r="AH879" s="1135" t="s">
        <v>474</v>
      </c>
      <c r="AI879" s="1135">
        <v>94.2</v>
      </c>
      <c r="AJ879" s="1135">
        <v>-0.09</v>
      </c>
      <c r="AK879" s="1135">
        <v>3.07</v>
      </c>
      <c r="AM879" s="1136" t="s">
        <v>10889</v>
      </c>
      <c r="AN879" s="1136" t="s">
        <v>10890</v>
      </c>
      <c r="AO879" s="1136">
        <f t="shared" si="110"/>
        <v>650</v>
      </c>
      <c r="AP879" s="1136">
        <f t="shared" si="111"/>
        <v>1.74</v>
      </c>
      <c r="AQ879" s="1136" t="str">
        <f t="shared" si="112"/>
        <v>1-4-1S91°</v>
      </c>
      <c r="AR879" s="1136" t="str">
        <f t="shared" si="113"/>
        <v>31</v>
      </c>
      <c r="AS879" s="1136" t="str">
        <f t="shared" si="114"/>
        <v>270/270/OFF</v>
      </c>
      <c r="AT879" s="1136" t="str">
        <f t="shared" si="115"/>
        <v>1-4-1S91°</v>
      </c>
      <c r="AV879" s="1136" t="str">
        <f t="shared" si="108"/>
        <v>113.5.24</v>
      </c>
      <c r="AW879" s="1438">
        <f t="shared" si="109"/>
        <v>45436</v>
      </c>
    </row>
    <row r="880" spans="1:49">
      <c r="A880" s="1135" t="s">
        <v>2050</v>
      </c>
      <c r="B880" s="1135" t="s">
        <v>455</v>
      </c>
      <c r="C880" s="1135">
        <v>650</v>
      </c>
      <c r="D880" s="1135">
        <v>1.71</v>
      </c>
      <c r="E880" s="1135" t="s">
        <v>15183</v>
      </c>
      <c r="F880" s="1135" t="s">
        <v>1078</v>
      </c>
      <c r="G880" s="1135" t="s">
        <v>1861</v>
      </c>
      <c r="H880" s="1135" t="s">
        <v>1925</v>
      </c>
      <c r="I880" s="1135" t="s">
        <v>126</v>
      </c>
      <c r="J880" s="1135">
        <v>1.1000000000000001</v>
      </c>
      <c r="K880" s="1135" t="s">
        <v>2051</v>
      </c>
      <c r="L880" s="1135" t="s">
        <v>1915</v>
      </c>
      <c r="M880" s="1135">
        <v>77</v>
      </c>
      <c r="N880" s="1135" t="s">
        <v>1039</v>
      </c>
      <c r="O880" s="1135">
        <v>1.925</v>
      </c>
      <c r="P880" s="1135">
        <v>1.54</v>
      </c>
      <c r="Q880" s="1135">
        <v>4.2</v>
      </c>
      <c r="R880" s="1135">
        <v>24</v>
      </c>
      <c r="T880" s="1135">
        <v>9</v>
      </c>
      <c r="U880" s="1135">
        <v>2.2000000000000002</v>
      </c>
      <c r="V880" s="1135" t="s">
        <v>663</v>
      </c>
      <c r="W880" s="1135">
        <v>110</v>
      </c>
      <c r="X880" s="1135">
        <v>85</v>
      </c>
      <c r="Y880" s="1135">
        <v>2.1</v>
      </c>
      <c r="Z880" s="1135">
        <v>2.5</v>
      </c>
      <c r="AA880" s="1135" t="s">
        <v>1801</v>
      </c>
      <c r="AB880" s="1135" t="s">
        <v>1075</v>
      </c>
      <c r="AH880" s="1135" t="s">
        <v>629</v>
      </c>
      <c r="AI880" s="1135">
        <v>92.43</v>
      </c>
      <c r="AJ880" s="1135">
        <v>-0.19</v>
      </c>
      <c r="AK880" s="1135">
        <v>0.49</v>
      </c>
      <c r="AM880" s="1136" t="s">
        <v>10891</v>
      </c>
      <c r="AN880" s="1136" t="s">
        <v>10892</v>
      </c>
      <c r="AO880" s="1136">
        <f t="shared" si="110"/>
        <v>650</v>
      </c>
      <c r="AP880" s="1136">
        <f t="shared" si="111"/>
        <v>1.71</v>
      </c>
      <c r="AQ880" s="1136" t="str">
        <f t="shared" si="112"/>
        <v>1-4-1S83°</v>
      </c>
      <c r="AR880" s="1136" t="str">
        <f t="shared" si="113"/>
        <v>30</v>
      </c>
      <c r="AS880" s="1136" t="str">
        <f t="shared" si="114"/>
        <v>260/260/165</v>
      </c>
      <c r="AT880" s="1136" t="str">
        <f t="shared" si="115"/>
        <v>1-4-1S83°</v>
      </c>
      <c r="AV880" s="1136" t="str">
        <f t="shared" si="108"/>
        <v>113.6.21</v>
      </c>
      <c r="AW880" s="1438">
        <f t="shared" si="109"/>
        <v>45464</v>
      </c>
    </row>
    <row r="881" spans="1:49">
      <c r="A881" s="1135" t="s">
        <v>2052</v>
      </c>
      <c r="B881" s="1135" t="s">
        <v>1909</v>
      </c>
      <c r="C881" s="1135">
        <v>650</v>
      </c>
      <c r="D881" s="1135">
        <v>1.7450000000000001</v>
      </c>
      <c r="E881" s="1135" t="s">
        <v>15192</v>
      </c>
      <c r="F881" s="1135" t="s">
        <v>1048</v>
      </c>
      <c r="G881" s="1135" t="s">
        <v>1861</v>
      </c>
      <c r="H881" s="1135" t="s">
        <v>1887</v>
      </c>
      <c r="I881" s="1135" t="s">
        <v>126</v>
      </c>
      <c r="J881" s="1135">
        <v>0.9</v>
      </c>
      <c r="K881" s="1135" t="s">
        <v>2049</v>
      </c>
      <c r="L881" s="1135" t="s">
        <v>1911</v>
      </c>
      <c r="M881" s="1135">
        <v>75.099999999999994</v>
      </c>
      <c r="N881" s="1135" t="s">
        <v>1039</v>
      </c>
      <c r="O881" s="1135">
        <v>1.8774999999999999</v>
      </c>
      <c r="P881" s="1135">
        <v>1.502</v>
      </c>
      <c r="Q881" s="1135">
        <v>4</v>
      </c>
      <c r="R881" s="1135">
        <v>19</v>
      </c>
      <c r="T881" s="1135">
        <v>21</v>
      </c>
      <c r="U881" s="1135">
        <v>3.5</v>
      </c>
      <c r="V881" s="1135" t="s">
        <v>663</v>
      </c>
      <c r="W881" s="1135">
        <v>110</v>
      </c>
      <c r="X881" s="1135">
        <v>65</v>
      </c>
      <c r="Y881" s="1135">
        <v>1.6</v>
      </c>
      <c r="Z881" s="1135">
        <v>4</v>
      </c>
      <c r="AA881" s="1135" t="s">
        <v>2053</v>
      </c>
      <c r="AB881" s="1135" t="s">
        <v>1075</v>
      </c>
      <c r="AH881" s="1135" t="s">
        <v>630</v>
      </c>
      <c r="AI881" s="1135">
        <v>94.34</v>
      </c>
      <c r="AJ881" s="1135">
        <v>-0.51</v>
      </c>
      <c r="AK881" s="1135">
        <v>3.06</v>
      </c>
      <c r="AM881" s="1136" t="s">
        <v>10893</v>
      </c>
      <c r="AN881" s="1136" t="s">
        <v>10894</v>
      </c>
      <c r="AO881" s="1136">
        <f t="shared" si="110"/>
        <v>650</v>
      </c>
      <c r="AP881" s="1136">
        <f t="shared" si="111"/>
        <v>1.7450000000000001</v>
      </c>
      <c r="AQ881" s="1136" t="str">
        <f t="shared" si="112"/>
        <v>1-4-1S91°</v>
      </c>
      <c r="AR881" s="1136" t="str">
        <f t="shared" si="113"/>
        <v>31</v>
      </c>
      <c r="AS881" s="1136" t="str">
        <f t="shared" si="114"/>
        <v>270/270/OFF</v>
      </c>
      <c r="AT881" s="1136" t="str">
        <f t="shared" si="115"/>
        <v>1-4-1S91°</v>
      </c>
      <c r="AV881" s="1136" t="str">
        <f t="shared" si="108"/>
        <v>113.6.19</v>
      </c>
      <c r="AW881" s="1438">
        <f t="shared" si="109"/>
        <v>45462</v>
      </c>
    </row>
    <row r="882" spans="1:49">
      <c r="A882" s="1135" t="s">
        <v>2054</v>
      </c>
      <c r="B882" s="1135" t="s">
        <v>1909</v>
      </c>
      <c r="C882" s="1135">
        <v>650</v>
      </c>
      <c r="D882" s="1135">
        <v>1.74</v>
      </c>
      <c r="E882" s="1135" t="s">
        <v>15192</v>
      </c>
      <c r="F882" s="1135" t="s">
        <v>1048</v>
      </c>
      <c r="G882" s="1135" t="s">
        <v>1861</v>
      </c>
      <c r="H882" s="1135" t="s">
        <v>1887</v>
      </c>
      <c r="I882" s="1135" t="s">
        <v>126</v>
      </c>
      <c r="J882" s="1135">
        <v>0.9</v>
      </c>
      <c r="K882" s="1135" t="s">
        <v>2049</v>
      </c>
      <c r="L882" s="1135" t="s">
        <v>1911</v>
      </c>
      <c r="M882" s="1135">
        <v>75.099999999999994</v>
      </c>
      <c r="N882" s="1135" t="s">
        <v>1039</v>
      </c>
      <c r="O882" s="1135">
        <v>1.8774999999999999</v>
      </c>
      <c r="P882" s="1135">
        <v>1.502</v>
      </c>
      <c r="Q882" s="1135">
        <v>4</v>
      </c>
      <c r="R882" s="1135">
        <v>19</v>
      </c>
      <c r="T882" s="1135">
        <v>21</v>
      </c>
      <c r="U882" s="1135">
        <v>3.5</v>
      </c>
      <c r="V882" s="1135" t="s">
        <v>663</v>
      </c>
      <c r="W882" s="1135">
        <v>110</v>
      </c>
      <c r="X882" s="1135">
        <v>65</v>
      </c>
      <c r="Y882" s="1135">
        <v>1.6</v>
      </c>
      <c r="Z882" s="1135">
        <v>4</v>
      </c>
      <c r="AA882" s="1135" t="s">
        <v>1805</v>
      </c>
      <c r="AB882" s="1135" t="s">
        <v>1075</v>
      </c>
      <c r="AH882" s="1135" t="s">
        <v>784</v>
      </c>
      <c r="AI882" s="1135">
        <v>94.46</v>
      </c>
      <c r="AJ882" s="1135">
        <v>-0.44</v>
      </c>
      <c r="AK882" s="1135">
        <v>3.09</v>
      </c>
      <c r="AM882" s="1136" t="s">
        <v>10895</v>
      </c>
      <c r="AN882" s="1136" t="s">
        <v>10896</v>
      </c>
      <c r="AO882" s="1136">
        <f t="shared" si="110"/>
        <v>650</v>
      </c>
      <c r="AP882" s="1136">
        <f t="shared" si="111"/>
        <v>1.74</v>
      </c>
      <c r="AQ882" s="1136" t="str">
        <f t="shared" si="112"/>
        <v>1-4-1S91°</v>
      </c>
      <c r="AR882" s="1136" t="str">
        <f t="shared" si="113"/>
        <v>31</v>
      </c>
      <c r="AS882" s="1136" t="str">
        <f t="shared" si="114"/>
        <v>270/270/OFF</v>
      </c>
      <c r="AT882" s="1136" t="str">
        <f t="shared" si="115"/>
        <v>1-4-1S91°</v>
      </c>
      <c r="AV882" s="1136" t="str">
        <f t="shared" si="108"/>
        <v>113.7.1</v>
      </c>
      <c r="AW882" s="1438">
        <f t="shared" si="109"/>
        <v>45474</v>
      </c>
    </row>
    <row r="883" spans="1:49">
      <c r="A883" s="1135" t="s">
        <v>2055</v>
      </c>
      <c r="B883" s="1135" t="s">
        <v>874</v>
      </c>
      <c r="C883" s="1135" t="s">
        <v>2056</v>
      </c>
      <c r="D883" s="1135">
        <v>1.76</v>
      </c>
      <c r="E883" s="1135" t="s">
        <v>15189</v>
      </c>
      <c r="F883" s="1135" t="s">
        <v>1048</v>
      </c>
      <c r="G883" s="1135" t="s">
        <v>1034</v>
      </c>
      <c r="H883" s="1135" t="s">
        <v>1111</v>
      </c>
      <c r="I883" s="1135" t="s">
        <v>126</v>
      </c>
      <c r="J883" s="1135">
        <v>1.4</v>
      </c>
      <c r="K883" s="1135" t="s">
        <v>2057</v>
      </c>
      <c r="L883" s="1135" t="s">
        <v>2058</v>
      </c>
      <c r="M883" s="1135">
        <v>75.400000000000006</v>
      </c>
      <c r="N883" s="1135" t="s">
        <v>1039</v>
      </c>
      <c r="O883" s="1135">
        <v>1.8850000000000002</v>
      </c>
      <c r="P883" s="1135">
        <v>1.5080000000000002</v>
      </c>
      <c r="Q883" s="1135">
        <v>3</v>
      </c>
      <c r="R883" s="1135">
        <v>24</v>
      </c>
      <c r="T883" s="1135">
        <v>18</v>
      </c>
      <c r="U883" s="1135">
        <v>6</v>
      </c>
      <c r="V883" s="1135" t="s">
        <v>663</v>
      </c>
      <c r="W883" s="1135">
        <v>120</v>
      </c>
      <c r="X883" s="1135">
        <v>80</v>
      </c>
      <c r="Y883" s="1135">
        <v>2</v>
      </c>
      <c r="Z883" s="1135">
        <v>6</v>
      </c>
      <c r="AA883" s="1135" t="s">
        <v>1962</v>
      </c>
      <c r="AH883" s="1135" t="s">
        <v>1057</v>
      </c>
      <c r="AI883" s="1135">
        <v>91.99</v>
      </c>
      <c r="AJ883" s="1135">
        <v>-0.93</v>
      </c>
      <c r="AK883" s="1135">
        <v>3.53</v>
      </c>
      <c r="AM883" s="1136" t="s">
        <v>10897</v>
      </c>
      <c r="AN883" s="1136" t="s">
        <v>10898</v>
      </c>
      <c r="AO883" s="1136" t="str">
        <f t="shared" si="110"/>
        <v>650↓600-7/10</v>
      </c>
      <c r="AP883" s="1136">
        <f t="shared" si="111"/>
        <v>1.76</v>
      </c>
      <c r="AQ883" s="1136" t="str">
        <f t="shared" si="112"/>
        <v>1-5-1S83°</v>
      </c>
      <c r="AR883" s="1136" t="str">
        <f t="shared" si="113"/>
        <v>31</v>
      </c>
      <c r="AS883" s="1136" t="str">
        <f t="shared" si="114"/>
        <v>200/200/OFF</v>
      </c>
      <c r="AT883" s="1136" t="str">
        <f t="shared" si="115"/>
        <v>1-5-1S83°</v>
      </c>
      <c r="AV883" s="1136" t="str">
        <f t="shared" si="108"/>
        <v>113.5.13</v>
      </c>
      <c r="AW883" s="1438">
        <f t="shared" si="109"/>
        <v>45425</v>
      </c>
    </row>
    <row r="884" spans="1:49">
      <c r="A884" s="1135" t="s">
        <v>2059</v>
      </c>
      <c r="B884" s="1135" t="s">
        <v>1909</v>
      </c>
      <c r="C884" s="1135">
        <v>650</v>
      </c>
      <c r="D884" s="1135">
        <v>1.74</v>
      </c>
      <c r="E884" s="1135" t="s">
        <v>15192</v>
      </c>
      <c r="F884" s="1135" t="s">
        <v>1048</v>
      </c>
      <c r="G884" s="1135" t="s">
        <v>1861</v>
      </c>
      <c r="H884" s="1135" t="s">
        <v>1887</v>
      </c>
      <c r="I884" s="1135" t="s">
        <v>126</v>
      </c>
      <c r="J884" s="1135">
        <v>1</v>
      </c>
      <c r="K884" s="1135" t="s">
        <v>2049</v>
      </c>
      <c r="L884" s="1135" t="s">
        <v>1911</v>
      </c>
      <c r="M884" s="1135">
        <v>75.099999999999994</v>
      </c>
      <c r="N884" s="1135" t="s">
        <v>1039</v>
      </c>
      <c r="O884" s="1135">
        <v>1.8774999999999999</v>
      </c>
      <c r="P884" s="1135">
        <v>1.502</v>
      </c>
      <c r="Q884" s="1135">
        <v>4</v>
      </c>
      <c r="R884" s="1135">
        <v>19</v>
      </c>
      <c r="T884" s="1135">
        <v>21</v>
      </c>
      <c r="U884" s="1135">
        <v>3.5</v>
      </c>
      <c r="V884" s="1135" t="s">
        <v>663</v>
      </c>
      <c r="W884" s="1135">
        <v>110</v>
      </c>
      <c r="X884" s="1135">
        <v>65</v>
      </c>
      <c r="Y884" s="1135">
        <v>1.6</v>
      </c>
      <c r="Z884" s="1135">
        <v>4</v>
      </c>
      <c r="AA884" s="1135" t="s">
        <v>1805</v>
      </c>
      <c r="AB884" s="1135" t="s">
        <v>1075</v>
      </c>
      <c r="AH884" s="1135" t="s">
        <v>789</v>
      </c>
      <c r="AI884" s="1135">
        <v>94.79</v>
      </c>
      <c r="AJ884" s="1135">
        <v>-0.08</v>
      </c>
      <c r="AK884" s="1135">
        <v>3.04</v>
      </c>
      <c r="AM884" s="1136" t="s">
        <v>10899</v>
      </c>
      <c r="AN884" s="1136" t="s">
        <v>10900</v>
      </c>
      <c r="AO884" s="1136">
        <f t="shared" si="110"/>
        <v>650</v>
      </c>
      <c r="AP884" s="1136">
        <f t="shared" si="111"/>
        <v>1.74</v>
      </c>
      <c r="AQ884" s="1136" t="str">
        <f t="shared" si="112"/>
        <v>1-4-1S91°</v>
      </c>
      <c r="AR884" s="1136" t="str">
        <f t="shared" si="113"/>
        <v>31</v>
      </c>
      <c r="AS884" s="1136" t="str">
        <f t="shared" si="114"/>
        <v>270/270/OFF</v>
      </c>
      <c r="AT884" s="1136" t="str">
        <f t="shared" si="115"/>
        <v>1-4-1S91°</v>
      </c>
      <c r="AV884" s="1136" t="str">
        <f t="shared" si="108"/>
        <v>113.7.1</v>
      </c>
      <c r="AW884" s="1438">
        <f t="shared" si="109"/>
        <v>45474</v>
      </c>
    </row>
    <row r="885" spans="1:49">
      <c r="A885" s="1135" t="s">
        <v>2060</v>
      </c>
      <c r="B885" s="1135" t="s">
        <v>425</v>
      </c>
      <c r="C885" s="1135">
        <v>650</v>
      </c>
      <c r="D885" s="1135">
        <v>1.79</v>
      </c>
      <c r="E885" s="1135" t="s">
        <v>15185</v>
      </c>
      <c r="F885" s="1135" t="s">
        <v>1267</v>
      </c>
      <c r="G885" s="1135" t="s">
        <v>1861</v>
      </c>
      <c r="H885" s="1135" t="s">
        <v>2030</v>
      </c>
      <c r="I885" s="1135" t="s">
        <v>1549</v>
      </c>
      <c r="J885" s="1135">
        <v>1.7</v>
      </c>
      <c r="K885" s="1135" t="s">
        <v>2061</v>
      </c>
      <c r="L885" s="1135" t="s">
        <v>2062</v>
      </c>
      <c r="M885" s="1135">
        <v>73</v>
      </c>
      <c r="N885" s="1135" t="s">
        <v>1039</v>
      </c>
      <c r="O885" s="1135">
        <v>1.8250000000000002</v>
      </c>
      <c r="P885" s="1135">
        <v>1.46</v>
      </c>
      <c r="Q885" s="1135">
        <v>4</v>
      </c>
      <c r="R885" s="1135">
        <v>21.6</v>
      </c>
      <c r="T885" s="1135">
        <v>32</v>
      </c>
      <c r="U885" s="1135">
        <v>3.5</v>
      </c>
      <c r="V885" s="1135" t="s">
        <v>663</v>
      </c>
      <c r="W885" s="1135">
        <v>110</v>
      </c>
      <c r="X885" s="1135">
        <v>60</v>
      </c>
      <c r="Y885" s="1135">
        <v>1.5</v>
      </c>
      <c r="Z885" s="1135">
        <v>5.5</v>
      </c>
      <c r="AA885" s="1135" t="s">
        <v>2063</v>
      </c>
      <c r="AH885" s="1135" t="s">
        <v>661</v>
      </c>
      <c r="AI885" s="1135">
        <v>91.83</v>
      </c>
      <c r="AJ885" s="1135">
        <v>-0.02</v>
      </c>
      <c r="AK885" s="1135">
        <v>0.49</v>
      </c>
      <c r="AM885" s="1136" t="s">
        <v>10901</v>
      </c>
      <c r="AN885" s="1136" t="s">
        <v>10902</v>
      </c>
      <c r="AO885" s="1136">
        <f t="shared" si="110"/>
        <v>650</v>
      </c>
      <c r="AP885" s="1136">
        <f t="shared" si="111"/>
        <v>1.79</v>
      </c>
      <c r="AQ885" s="1136" t="str">
        <f t="shared" si="112"/>
        <v>2-5-1S83°</v>
      </c>
      <c r="AR885" s="1136" t="str">
        <f t="shared" si="113"/>
        <v>28.5</v>
      </c>
      <c r="AS885" s="1136" t="str">
        <f t="shared" si="114"/>
        <v>175/OFF</v>
      </c>
      <c r="AT885" s="1136" t="str">
        <f t="shared" si="115"/>
        <v>2-5-1S83°</v>
      </c>
      <c r="AV885" s="1136" t="str">
        <f t="shared" si="108"/>
        <v>113.7.3</v>
      </c>
      <c r="AW885" s="1438">
        <f t="shared" si="109"/>
        <v>45476</v>
      </c>
    </row>
    <row r="886" spans="1:49">
      <c r="A886" s="1135" t="s">
        <v>2064</v>
      </c>
      <c r="B886" s="1135" t="s">
        <v>1877</v>
      </c>
      <c r="C886" s="1135">
        <v>600</v>
      </c>
      <c r="D886" s="1135">
        <v>1.68</v>
      </c>
      <c r="E886" s="1135" t="s">
        <v>15183</v>
      </c>
      <c r="F886" s="1135" t="s">
        <v>1267</v>
      </c>
      <c r="G886" s="1135" t="s">
        <v>1861</v>
      </c>
      <c r="H886" s="1135" t="s">
        <v>1123</v>
      </c>
      <c r="I886" s="1135" t="s">
        <v>126</v>
      </c>
      <c r="J886" s="1135">
        <v>0.8</v>
      </c>
      <c r="K886" s="1135" t="s">
        <v>2065</v>
      </c>
      <c r="L886" s="1135" t="s">
        <v>1881</v>
      </c>
      <c r="M886" s="1135">
        <v>76</v>
      </c>
      <c r="N886" s="1135" t="s">
        <v>1039</v>
      </c>
      <c r="O886" s="1135">
        <v>1.9000000000000001</v>
      </c>
      <c r="P886" s="1135">
        <v>1.52</v>
      </c>
      <c r="Q886" s="1135">
        <v>4</v>
      </c>
      <c r="R886" s="1135">
        <v>23</v>
      </c>
      <c r="T886" s="1135">
        <v>11.5</v>
      </c>
      <c r="U886" s="1135">
        <v>3.9</v>
      </c>
      <c r="V886" s="1135" t="s">
        <v>663</v>
      </c>
      <c r="W886" s="1135">
        <v>120</v>
      </c>
      <c r="X886" s="1135">
        <v>85</v>
      </c>
      <c r="Y886" s="1135">
        <v>2</v>
      </c>
      <c r="Z886" s="1135">
        <v>2.5</v>
      </c>
      <c r="AA886" s="1135" t="s">
        <v>2066</v>
      </c>
      <c r="AH886" s="1135" t="s">
        <v>959</v>
      </c>
      <c r="AI886" s="1135">
        <v>95.85</v>
      </c>
      <c r="AJ886" s="1135">
        <v>-0.22</v>
      </c>
      <c r="AK886" s="1135">
        <v>0.72</v>
      </c>
      <c r="AM886" s="1136" t="s">
        <v>10903</v>
      </c>
      <c r="AN886" s="1136" t="s">
        <v>10904</v>
      </c>
      <c r="AO886" s="1136">
        <f t="shared" si="110"/>
        <v>600</v>
      </c>
      <c r="AP886" s="1136">
        <f t="shared" si="111"/>
        <v>1.68</v>
      </c>
      <c r="AQ886" s="1136" t="str">
        <f t="shared" si="112"/>
        <v>1-4-1S83°</v>
      </c>
      <c r="AR886" s="1136" t="str">
        <f t="shared" si="113"/>
        <v>28.5</v>
      </c>
      <c r="AS886" s="1136" t="str">
        <f t="shared" si="114"/>
        <v>250/250/OFF</v>
      </c>
      <c r="AT886" s="1136" t="str">
        <f t="shared" si="115"/>
        <v>1-4-1S83°</v>
      </c>
      <c r="AV886" s="1136" t="str">
        <f t="shared" si="108"/>
        <v>113.7.8</v>
      </c>
      <c r="AW886" s="1438">
        <f t="shared" si="109"/>
        <v>45481</v>
      </c>
    </row>
    <row r="887" spans="1:49">
      <c r="A887" s="1135" t="s">
        <v>2067</v>
      </c>
      <c r="B887" s="1135" t="s">
        <v>2068</v>
      </c>
      <c r="C887" s="1135">
        <v>500</v>
      </c>
      <c r="D887" s="1135">
        <v>1.62</v>
      </c>
      <c r="E887" s="1135" t="s">
        <v>15183</v>
      </c>
      <c r="F887" s="1135" t="s">
        <v>1608</v>
      </c>
      <c r="G887" s="1135" t="s">
        <v>1861</v>
      </c>
      <c r="H887" s="1135" t="s">
        <v>1384</v>
      </c>
      <c r="I887" s="1135" t="s">
        <v>126</v>
      </c>
      <c r="J887" s="1135">
        <v>0.6</v>
      </c>
      <c r="K887" s="1135" t="s">
        <v>2069</v>
      </c>
      <c r="L887" s="1135" t="s">
        <v>2070</v>
      </c>
      <c r="M887" s="1135">
        <v>77.599999999999994</v>
      </c>
      <c r="N887" s="1135" t="s">
        <v>1039</v>
      </c>
      <c r="O887" s="1135">
        <v>1.94</v>
      </c>
      <c r="P887" s="1135">
        <v>1.5519999999999998</v>
      </c>
      <c r="Q887" s="1135">
        <v>4</v>
      </c>
      <c r="R887" s="1135">
        <v>23</v>
      </c>
      <c r="T887" s="1135">
        <v>21</v>
      </c>
      <c r="U887" s="1135">
        <v>3.7</v>
      </c>
      <c r="V887" s="1135" t="s">
        <v>663</v>
      </c>
      <c r="W887" s="1135">
        <v>105</v>
      </c>
      <c r="X887" s="1135">
        <v>65</v>
      </c>
      <c r="Y887" s="1135">
        <v>1.6</v>
      </c>
      <c r="Z887" s="1135">
        <v>4.5</v>
      </c>
      <c r="AA887" s="1135" t="s">
        <v>2071</v>
      </c>
      <c r="AH887" s="1135" t="s">
        <v>1052</v>
      </c>
      <c r="AI887" s="1135">
        <v>93.77</v>
      </c>
      <c r="AJ887" s="1135">
        <v>-0.45</v>
      </c>
      <c r="AK887" s="1135">
        <v>2.72</v>
      </c>
      <c r="AM887" s="1136" t="s">
        <v>10905</v>
      </c>
      <c r="AN887" s="1136" t="s">
        <v>10906</v>
      </c>
      <c r="AO887" s="1136">
        <f t="shared" si="110"/>
        <v>500</v>
      </c>
      <c r="AP887" s="1136">
        <f t="shared" si="111"/>
        <v>1.62</v>
      </c>
      <c r="AQ887" s="1136" t="str">
        <f t="shared" si="112"/>
        <v>1-4-1S83°</v>
      </c>
      <c r="AR887" s="1136" t="str">
        <f t="shared" si="113"/>
        <v>32</v>
      </c>
      <c r="AS887" s="1136" t="str">
        <f t="shared" si="114"/>
        <v>220/220/OFF</v>
      </c>
      <c r="AT887" s="1136" t="str">
        <f t="shared" si="115"/>
        <v>1-4-1S83°</v>
      </c>
      <c r="AV887" s="1136" t="str">
        <f t="shared" si="108"/>
        <v>113.7.17</v>
      </c>
      <c r="AW887" s="1438">
        <f t="shared" si="109"/>
        <v>45490</v>
      </c>
    </row>
    <row r="888" spans="1:49">
      <c r="A888" s="1135" t="s">
        <v>2072</v>
      </c>
      <c r="B888" s="1135" t="s">
        <v>478</v>
      </c>
      <c r="C888" s="1135">
        <v>600</v>
      </c>
      <c r="D888" s="1135">
        <v>1.72</v>
      </c>
      <c r="E888" s="1135" t="s">
        <v>15183</v>
      </c>
      <c r="F888" s="1135" t="s">
        <v>1078</v>
      </c>
      <c r="G888" s="1135" t="s">
        <v>1861</v>
      </c>
      <c r="H888" s="1135" t="s">
        <v>1320</v>
      </c>
      <c r="I888" s="1135" t="s">
        <v>126</v>
      </c>
      <c r="J888" s="1135">
        <v>0.8</v>
      </c>
      <c r="K888" s="1135" t="s">
        <v>2073</v>
      </c>
      <c r="L888" s="1135" t="s">
        <v>1905</v>
      </c>
      <c r="M888" s="1135">
        <v>74.599999999999994</v>
      </c>
      <c r="N888" s="1135" t="s">
        <v>1039</v>
      </c>
      <c r="O888" s="1135">
        <v>1.865</v>
      </c>
      <c r="P888" s="1135">
        <v>1.492</v>
      </c>
      <c r="Q888" s="1135">
        <v>3.5</v>
      </c>
      <c r="R888" s="1135">
        <v>27</v>
      </c>
      <c r="T888" s="1135">
        <v>12.5</v>
      </c>
      <c r="U888" s="1135">
        <v>5.0999999999999996</v>
      </c>
      <c r="V888" s="1135" t="s">
        <v>663</v>
      </c>
      <c r="W888" s="1135">
        <v>95</v>
      </c>
      <c r="X888" s="1135">
        <v>60</v>
      </c>
      <c r="Y888" s="1135">
        <v>1.8</v>
      </c>
      <c r="Z888" s="1135">
        <v>4.5</v>
      </c>
      <c r="AA888" s="1135" t="s">
        <v>2074</v>
      </c>
      <c r="AB888" s="1135" t="s">
        <v>2075</v>
      </c>
      <c r="AH888" s="1135" t="s">
        <v>843</v>
      </c>
      <c r="AI888" s="1135">
        <v>92.58</v>
      </c>
      <c r="AJ888" s="1135">
        <v>-1.26</v>
      </c>
      <c r="AK888" s="1135">
        <v>4.0599999999999996</v>
      </c>
      <c r="AM888" s="1136" t="s">
        <v>10907</v>
      </c>
      <c r="AN888" s="1136" t="s">
        <v>10908</v>
      </c>
      <c r="AO888" s="1136">
        <f t="shared" si="110"/>
        <v>600</v>
      </c>
      <c r="AP888" s="1136">
        <f t="shared" si="111"/>
        <v>1.72</v>
      </c>
      <c r="AQ888" s="1136" t="str">
        <f t="shared" si="112"/>
        <v>1-4-1S83°</v>
      </c>
      <c r="AR888" s="1136" t="str">
        <f t="shared" si="113"/>
        <v>30</v>
      </c>
      <c r="AS888" s="1136" t="str">
        <f t="shared" si="114"/>
        <v>230/230/OFF</v>
      </c>
      <c r="AT888" s="1136" t="str">
        <f t="shared" si="115"/>
        <v>1-4-1S83°</v>
      </c>
      <c r="AV888" s="1136" t="str">
        <f t="shared" si="108"/>
        <v>113.7.22</v>
      </c>
      <c r="AW888" s="1438">
        <f t="shared" si="109"/>
        <v>45495</v>
      </c>
    </row>
    <row r="889" spans="1:49">
      <c r="A889" s="1135" t="s">
        <v>2076</v>
      </c>
      <c r="B889" s="1135" t="s">
        <v>478</v>
      </c>
      <c r="C889" s="1135">
        <v>600</v>
      </c>
      <c r="D889" s="1135">
        <v>1.72</v>
      </c>
      <c r="E889" s="1135" t="s">
        <v>15183</v>
      </c>
      <c r="F889" s="1135" t="s">
        <v>1078</v>
      </c>
      <c r="G889" s="1135" t="s">
        <v>1861</v>
      </c>
      <c r="H889" s="1135" t="s">
        <v>1320</v>
      </c>
      <c r="I889" s="1135" t="s">
        <v>126</v>
      </c>
      <c r="J889" s="1135">
        <v>0.8</v>
      </c>
      <c r="K889" s="1135" t="s">
        <v>2073</v>
      </c>
      <c r="L889" s="1135" t="s">
        <v>1905</v>
      </c>
      <c r="M889" s="1135">
        <v>74.599999999999994</v>
      </c>
      <c r="N889" s="1135" t="s">
        <v>1039</v>
      </c>
      <c r="O889" s="1135">
        <v>1.865</v>
      </c>
      <c r="P889" s="1135">
        <v>1.492</v>
      </c>
      <c r="Q889" s="1135">
        <v>3.5</v>
      </c>
      <c r="R889" s="1135">
        <v>27</v>
      </c>
      <c r="T889" s="1135">
        <v>12.5</v>
      </c>
      <c r="U889" s="1135">
        <v>5.0999999999999996</v>
      </c>
      <c r="V889" s="1135" t="s">
        <v>663</v>
      </c>
      <c r="W889" s="1135">
        <v>95</v>
      </c>
      <c r="X889" s="1135">
        <v>60</v>
      </c>
      <c r="Y889" s="1135">
        <v>1.8</v>
      </c>
      <c r="Z889" s="1135">
        <v>4.5</v>
      </c>
      <c r="AA889" s="1135" t="s">
        <v>2077</v>
      </c>
      <c r="AB889" s="1135" t="s">
        <v>2078</v>
      </c>
      <c r="AH889" s="1135" t="s">
        <v>1682</v>
      </c>
      <c r="AI889" s="1135">
        <v>92.28</v>
      </c>
      <c r="AJ889" s="1135">
        <v>-0.88</v>
      </c>
      <c r="AK889" s="1135">
        <v>4.4000000000000004</v>
      </c>
      <c r="AM889" s="1136" t="s">
        <v>10909</v>
      </c>
      <c r="AN889" s="1136" t="s">
        <v>10910</v>
      </c>
      <c r="AO889" s="1136">
        <f t="shared" si="110"/>
        <v>600</v>
      </c>
      <c r="AP889" s="1136">
        <f t="shared" si="111"/>
        <v>1.72</v>
      </c>
      <c r="AQ889" s="1136" t="str">
        <f t="shared" si="112"/>
        <v>1-4-1S83°</v>
      </c>
      <c r="AR889" s="1136" t="str">
        <f t="shared" si="113"/>
        <v>30</v>
      </c>
      <c r="AS889" s="1136" t="str">
        <f t="shared" si="114"/>
        <v>230/230/OFF</v>
      </c>
      <c r="AT889" s="1136" t="str">
        <f t="shared" si="115"/>
        <v>1-4-1S83°</v>
      </c>
      <c r="AV889" s="1136" t="str">
        <f t="shared" si="108"/>
        <v>113.7.23</v>
      </c>
      <c r="AW889" s="1438">
        <f t="shared" si="109"/>
        <v>45496</v>
      </c>
    </row>
    <row r="890" spans="1:49">
      <c r="A890" s="1135" t="s">
        <v>2079</v>
      </c>
      <c r="B890" s="1135" t="s">
        <v>638</v>
      </c>
      <c r="C890" s="1135">
        <v>500</v>
      </c>
      <c r="D890" s="1135">
        <v>1.8</v>
      </c>
      <c r="E890" s="1135" t="s">
        <v>15183</v>
      </c>
      <c r="F890" s="1135" t="s">
        <v>1069</v>
      </c>
      <c r="G890" s="1135" t="s">
        <v>1110</v>
      </c>
      <c r="H890" s="1135" t="s">
        <v>1239</v>
      </c>
      <c r="I890" s="1135" t="s">
        <v>126</v>
      </c>
      <c r="J890" s="1135">
        <v>1.5</v>
      </c>
      <c r="K890" s="1135" t="s">
        <v>2080</v>
      </c>
      <c r="L890" s="1135" t="s">
        <v>2081</v>
      </c>
      <c r="M890" s="1135">
        <v>75</v>
      </c>
      <c r="N890" s="1135" t="s">
        <v>1039</v>
      </c>
      <c r="O890" s="1135">
        <v>1.875</v>
      </c>
      <c r="P890" s="1135">
        <v>1.5</v>
      </c>
      <c r="Q890" s="1135">
        <v>3</v>
      </c>
      <c r="R890" s="1135">
        <v>23</v>
      </c>
      <c r="T890" s="1135">
        <v>29</v>
      </c>
      <c r="U890" s="1135">
        <v>3.5</v>
      </c>
      <c r="V890" s="1135" t="s">
        <v>663</v>
      </c>
      <c r="W890" s="1135">
        <v>120</v>
      </c>
      <c r="X890" s="1135">
        <v>80</v>
      </c>
      <c r="Y890" s="1135">
        <v>1.8</v>
      </c>
      <c r="Z890" s="1135">
        <v>5.5</v>
      </c>
      <c r="AA890" s="1135" t="s">
        <v>2074</v>
      </c>
      <c r="AH890" s="1135" t="s">
        <v>459</v>
      </c>
      <c r="AI890" s="1135">
        <v>93.19</v>
      </c>
      <c r="AJ890" s="1135">
        <v>-0.2</v>
      </c>
      <c r="AK890" s="1135">
        <v>0.78</v>
      </c>
      <c r="AM890" s="1136" t="s">
        <v>10911</v>
      </c>
      <c r="AN890" s="1136" t="s">
        <v>10912</v>
      </c>
      <c r="AO890" s="1136">
        <f t="shared" si="110"/>
        <v>500</v>
      </c>
      <c r="AP890" s="1136">
        <f t="shared" si="111"/>
        <v>1.8</v>
      </c>
      <c r="AQ890" s="1136" t="str">
        <f t="shared" si="112"/>
        <v>1-4-1S83°</v>
      </c>
      <c r="AR890" s="1136" t="str">
        <f t="shared" si="113"/>
        <v>31.5</v>
      </c>
      <c r="AS890" s="1136" t="str">
        <f t="shared" si="114"/>
        <v>235/235/OFF</v>
      </c>
      <c r="AT890" s="1136" t="str">
        <f t="shared" si="115"/>
        <v>1-4-1S83°</v>
      </c>
      <c r="AV890" s="1136" t="str">
        <f t="shared" si="108"/>
        <v>113.7.22</v>
      </c>
      <c r="AW890" s="1438">
        <f t="shared" si="109"/>
        <v>45495</v>
      </c>
    </row>
    <row r="891" spans="1:49">
      <c r="A891" s="1135" t="s">
        <v>2082</v>
      </c>
      <c r="B891" s="1135" t="s">
        <v>425</v>
      </c>
      <c r="C891" s="1135">
        <v>650</v>
      </c>
      <c r="D891" s="1135">
        <v>1.79</v>
      </c>
      <c r="E891" s="1135" t="s">
        <v>15185</v>
      </c>
      <c r="F891" s="1135" t="s">
        <v>1213</v>
      </c>
      <c r="G891" s="1135" t="s">
        <v>1861</v>
      </c>
      <c r="H891" s="1135" t="s">
        <v>2030</v>
      </c>
      <c r="I891" s="1135" t="s">
        <v>1549</v>
      </c>
      <c r="J891" s="1135">
        <v>1.7</v>
      </c>
      <c r="K891" s="1135" t="s">
        <v>2061</v>
      </c>
      <c r="L891" s="1135" t="s">
        <v>2062</v>
      </c>
      <c r="M891" s="1135">
        <v>73</v>
      </c>
      <c r="N891" s="1135" t="s">
        <v>1039</v>
      </c>
      <c r="O891" s="1135">
        <v>1.8250000000000002</v>
      </c>
      <c r="P891" s="1135">
        <v>1.46</v>
      </c>
      <c r="Q891" s="1135">
        <v>4</v>
      </c>
      <c r="R891" s="1135">
        <v>21.6</v>
      </c>
      <c r="T891" s="1135">
        <v>32</v>
      </c>
      <c r="U891" s="1135">
        <v>3.5</v>
      </c>
      <c r="V891" s="1135" t="s">
        <v>663</v>
      </c>
      <c r="W891" s="1135">
        <v>110</v>
      </c>
      <c r="X891" s="1135">
        <v>60</v>
      </c>
      <c r="Y891" s="1135">
        <v>1.5</v>
      </c>
      <c r="Z891" s="1135">
        <v>5.5</v>
      </c>
      <c r="AA891" s="1135" t="s">
        <v>2083</v>
      </c>
      <c r="AH891" s="1135" t="s">
        <v>2084</v>
      </c>
      <c r="AI891" s="1135">
        <v>91.49</v>
      </c>
      <c r="AJ891" s="1135">
        <v>-0.13</v>
      </c>
      <c r="AK891" s="1135">
        <v>0.74</v>
      </c>
      <c r="AM891" s="1136" t="s">
        <v>10913</v>
      </c>
      <c r="AN891" s="1136" t="s">
        <v>10914</v>
      </c>
      <c r="AO891" s="1136">
        <f t="shared" si="110"/>
        <v>650</v>
      </c>
      <c r="AP891" s="1136">
        <f t="shared" si="111"/>
        <v>1.79</v>
      </c>
      <c r="AQ891" s="1136" t="str">
        <f t="shared" si="112"/>
        <v>2-5-1S83°</v>
      </c>
      <c r="AR891" s="1136" t="str">
        <f t="shared" si="113"/>
        <v>29</v>
      </c>
      <c r="AS891" s="1136" t="str">
        <f t="shared" si="114"/>
        <v>175/OFF</v>
      </c>
      <c r="AT891" s="1136" t="str">
        <f t="shared" si="115"/>
        <v>2-5-1S83°</v>
      </c>
      <c r="AV891" s="1136" t="str">
        <f t="shared" si="108"/>
        <v>113.7.26</v>
      </c>
      <c r="AW891" s="1438">
        <f t="shared" si="109"/>
        <v>45499</v>
      </c>
    </row>
    <row r="892" spans="1:49">
      <c r="A892" s="1135" t="s">
        <v>2085</v>
      </c>
      <c r="B892" s="1135" t="s">
        <v>455</v>
      </c>
      <c r="C892" s="1135">
        <v>650</v>
      </c>
      <c r="D892" s="1135">
        <v>1.7150000000000001</v>
      </c>
      <c r="E892" s="1135" t="s">
        <v>15187</v>
      </c>
      <c r="F892" s="1135" t="s">
        <v>1078</v>
      </c>
      <c r="G892" s="1135" t="s">
        <v>1861</v>
      </c>
      <c r="H892" s="1135" t="s">
        <v>1983</v>
      </c>
      <c r="I892" s="1135" t="s">
        <v>126</v>
      </c>
      <c r="J892" s="1135">
        <v>1.1000000000000001</v>
      </c>
      <c r="K892" s="1135" t="s">
        <v>1926</v>
      </c>
      <c r="L892" s="1135" t="s">
        <v>1915</v>
      </c>
      <c r="M892" s="1135">
        <v>77</v>
      </c>
      <c r="N892" s="1135" t="s">
        <v>1039</v>
      </c>
      <c r="O892" s="1135">
        <v>1.925</v>
      </c>
      <c r="P892" s="1135">
        <v>1.54</v>
      </c>
      <c r="Q892" s="1135">
        <v>4.2</v>
      </c>
      <c r="R892" s="1135">
        <v>24</v>
      </c>
      <c r="T892" s="1135">
        <v>9</v>
      </c>
      <c r="U892" s="1135">
        <v>2.2000000000000002</v>
      </c>
      <c r="V892" s="1135" t="s">
        <v>663</v>
      </c>
      <c r="W892" s="1135">
        <v>110</v>
      </c>
      <c r="X892" s="1135" t="s">
        <v>1224</v>
      </c>
      <c r="Y892" s="1135">
        <v>2.1</v>
      </c>
      <c r="Z892" s="1135">
        <v>2.5</v>
      </c>
      <c r="AA892" s="1135" t="s">
        <v>2086</v>
      </c>
      <c r="AB892" s="1135" t="s">
        <v>1075</v>
      </c>
      <c r="AH892" s="1135" t="s">
        <v>1057</v>
      </c>
      <c r="AI892" s="1135">
        <v>91.23</v>
      </c>
      <c r="AJ892" s="1135">
        <v>-0.21</v>
      </c>
      <c r="AK892" s="1135">
        <v>0.26</v>
      </c>
      <c r="AM892" s="1136" t="s">
        <v>10915</v>
      </c>
      <c r="AN892" s="1136" t="s">
        <v>10916</v>
      </c>
      <c r="AO892" s="1136">
        <f t="shared" si="110"/>
        <v>650</v>
      </c>
      <c r="AP892" s="1136">
        <f t="shared" si="111"/>
        <v>1.7150000000000001</v>
      </c>
      <c r="AQ892" s="1136" t="str">
        <f t="shared" si="112"/>
        <v>1-4-1S撚S83°</v>
      </c>
      <c r="AR892" s="1136" t="str">
        <f t="shared" si="113"/>
        <v>30</v>
      </c>
      <c r="AS892" s="1136" t="str">
        <f t="shared" si="114"/>
        <v>265/265/165</v>
      </c>
      <c r="AT892" s="1136" t="str">
        <f t="shared" si="115"/>
        <v>1-4-1S撚S83°</v>
      </c>
      <c r="AV892" s="1136" t="str">
        <f t="shared" si="108"/>
        <v>113.8.1</v>
      </c>
      <c r="AW892" s="1438">
        <f t="shared" si="109"/>
        <v>45505</v>
      </c>
    </row>
    <row r="893" spans="1:49">
      <c r="A893" s="1135" t="s">
        <v>2087</v>
      </c>
      <c r="B893" s="1135" t="s">
        <v>799</v>
      </c>
      <c r="C893" s="1135">
        <v>700</v>
      </c>
      <c r="D893" s="1135">
        <v>1.74</v>
      </c>
      <c r="E893" s="1135" t="s">
        <v>15183</v>
      </c>
      <c r="F893" s="1135" t="s">
        <v>1078</v>
      </c>
      <c r="G893" s="1135">
        <v>2</v>
      </c>
      <c r="H893" s="1135" t="s">
        <v>1049</v>
      </c>
      <c r="I893" s="1135" t="s">
        <v>126</v>
      </c>
      <c r="J893" s="1135">
        <v>1.3</v>
      </c>
      <c r="K893" s="1135" t="s">
        <v>2036</v>
      </c>
      <c r="L893" s="1135" t="s">
        <v>2037</v>
      </c>
      <c r="M893" s="1135">
        <v>75</v>
      </c>
      <c r="N893" s="1135" t="s">
        <v>1039</v>
      </c>
      <c r="O893" s="1135">
        <v>1.875</v>
      </c>
      <c r="P893" s="1135">
        <v>1.5</v>
      </c>
      <c r="Q893" s="1135">
        <v>4</v>
      </c>
      <c r="R893" s="1135">
        <v>23</v>
      </c>
      <c r="T893" s="1135">
        <v>26.5</v>
      </c>
      <c r="U893" s="1135">
        <v>3.8</v>
      </c>
      <c r="V893" s="1135" t="s">
        <v>663</v>
      </c>
      <c r="W893" s="1135">
        <v>100</v>
      </c>
      <c r="X893" s="1135">
        <v>45</v>
      </c>
      <c r="Y893" s="1135">
        <v>1.6</v>
      </c>
      <c r="Z893" s="1135">
        <v>5</v>
      </c>
      <c r="AA893" s="1135" t="s">
        <v>2088</v>
      </c>
      <c r="AH893" s="1135" t="s">
        <v>1580</v>
      </c>
      <c r="AI893" s="1135">
        <v>92.33</v>
      </c>
      <c r="AJ893" s="1135">
        <v>-0.08</v>
      </c>
      <c r="AK893" s="1135">
        <v>0.61</v>
      </c>
      <c r="AM893" s="1136" t="s">
        <v>10917</v>
      </c>
      <c r="AN893" s="1136" t="s">
        <v>10918</v>
      </c>
      <c r="AO893" s="1136">
        <f t="shared" si="110"/>
        <v>700</v>
      </c>
      <c r="AP893" s="1136">
        <f t="shared" si="111"/>
        <v>1.74</v>
      </c>
      <c r="AQ893" s="1136" t="str">
        <f t="shared" si="112"/>
        <v>1-4-1S83°</v>
      </c>
      <c r="AR893" s="1136" t="str">
        <f t="shared" si="113"/>
        <v>30</v>
      </c>
      <c r="AS893" s="1136" t="str">
        <f t="shared" si="114"/>
        <v>260/260/OFF</v>
      </c>
      <c r="AT893" s="1136" t="str">
        <f t="shared" si="115"/>
        <v>1-4-1S83°</v>
      </c>
      <c r="AV893" s="1136" t="str">
        <f t="shared" si="108"/>
        <v>113.8.2</v>
      </c>
      <c r="AW893" s="1438">
        <f t="shared" si="109"/>
        <v>45506</v>
      </c>
    </row>
    <row r="894" spans="1:49">
      <c r="A894" s="1135" t="s">
        <v>2089</v>
      </c>
      <c r="B894" s="1135" t="s">
        <v>455</v>
      </c>
      <c r="C894" s="1135">
        <v>600</v>
      </c>
      <c r="D894" s="1135">
        <v>1.7</v>
      </c>
      <c r="E894" s="1135" t="s">
        <v>15196</v>
      </c>
      <c r="F894" s="1135" t="s">
        <v>2090</v>
      </c>
      <c r="G894" s="1135" t="s">
        <v>1861</v>
      </c>
      <c r="H894" s="1135" t="s">
        <v>2091</v>
      </c>
      <c r="I894" s="1135" t="s">
        <v>1206</v>
      </c>
      <c r="J894" s="1135">
        <v>0.9</v>
      </c>
      <c r="K894" s="1135" t="s">
        <v>2092</v>
      </c>
      <c r="L894" s="1135" t="s">
        <v>1870</v>
      </c>
      <c r="M894" s="1135">
        <v>77</v>
      </c>
      <c r="N894" s="1135" t="s">
        <v>1039</v>
      </c>
      <c r="O894" s="1135">
        <v>1.925</v>
      </c>
      <c r="P894" s="1135">
        <v>1.54</v>
      </c>
      <c r="Q894" s="1135">
        <v>4.2</v>
      </c>
      <c r="R894" s="1135">
        <v>24</v>
      </c>
      <c r="T894" s="1135">
        <v>9</v>
      </c>
      <c r="U894" s="1135">
        <v>2.2000000000000002</v>
      </c>
      <c r="V894" s="1135" t="s">
        <v>663</v>
      </c>
      <c r="W894" s="1135">
        <v>110</v>
      </c>
      <c r="X894" s="1135">
        <v>85</v>
      </c>
      <c r="Y894" s="1135">
        <v>2.1</v>
      </c>
      <c r="Z894" s="1135">
        <v>2.5</v>
      </c>
      <c r="AA894" s="1135" t="s">
        <v>2093</v>
      </c>
      <c r="AB894" s="1135" t="s">
        <v>1075</v>
      </c>
      <c r="AH894" s="1135" t="s">
        <v>908</v>
      </c>
      <c r="AI894" s="1135">
        <v>92.8</v>
      </c>
      <c r="AJ894" s="1135">
        <v>0.1</v>
      </c>
      <c r="AK894" s="1135">
        <v>0.5</v>
      </c>
      <c r="AM894" s="1136" t="s">
        <v>10919</v>
      </c>
      <c r="AN894" s="1136" t="s">
        <v>10920</v>
      </c>
      <c r="AO894" s="1136">
        <f t="shared" si="110"/>
        <v>600</v>
      </c>
      <c r="AP894" s="1136">
        <f t="shared" si="111"/>
        <v>1.7</v>
      </c>
      <c r="AQ894" s="1136" t="str">
        <f t="shared" si="112"/>
        <v>2-6-1S83°</v>
      </c>
      <c r="AR894" s="1136" t="str">
        <f t="shared" si="113"/>
        <v>29.6</v>
      </c>
      <c r="AS894" s="1136" t="str">
        <f t="shared" si="114"/>
        <v>166/155</v>
      </c>
      <c r="AT894" s="1136" t="str">
        <f t="shared" si="115"/>
        <v>2-6-1S83°</v>
      </c>
      <c r="AV894" s="1136" t="str">
        <f t="shared" si="108"/>
        <v>113.10.30</v>
      </c>
      <c r="AW894" s="1438">
        <f t="shared" si="109"/>
        <v>45595</v>
      </c>
    </row>
    <row r="895" spans="1:49">
      <c r="A895" s="1135" t="s">
        <v>2094</v>
      </c>
      <c r="B895" s="1135" t="s">
        <v>1877</v>
      </c>
      <c r="C895" s="1135">
        <v>570</v>
      </c>
      <c r="D895" s="1135">
        <v>1.67</v>
      </c>
      <c r="E895" s="1135" t="s">
        <v>15183</v>
      </c>
      <c r="F895" s="1135" t="s">
        <v>2095</v>
      </c>
      <c r="G895" s="1135" t="s">
        <v>1878</v>
      </c>
      <c r="H895" s="1135" t="s">
        <v>1249</v>
      </c>
      <c r="I895" s="1135" t="s">
        <v>126</v>
      </c>
      <c r="J895" s="1135">
        <v>0.3</v>
      </c>
      <c r="K895" s="1135" t="s">
        <v>2096</v>
      </c>
      <c r="L895" s="1135" t="s">
        <v>1881</v>
      </c>
      <c r="M895" s="1135">
        <v>76.099999999999994</v>
      </c>
      <c r="N895" s="1135" t="s">
        <v>1039</v>
      </c>
      <c r="O895" s="1135">
        <v>1.9024999999999999</v>
      </c>
      <c r="P895" s="1135">
        <v>1.522</v>
      </c>
      <c r="Q895" s="1135">
        <v>4</v>
      </c>
      <c r="R895" s="1135">
        <v>19</v>
      </c>
      <c r="T895" s="1135">
        <v>13</v>
      </c>
      <c r="U895" s="1135">
        <v>4</v>
      </c>
      <c r="V895" s="1135" t="s">
        <v>663</v>
      </c>
      <c r="W895" s="1135">
        <v>30</v>
      </c>
      <c r="X895" s="1135">
        <v>10</v>
      </c>
      <c r="Y895" s="1135">
        <v>2.5</v>
      </c>
      <c r="Z895" s="1135">
        <v>2</v>
      </c>
      <c r="AA895" s="1135" t="s">
        <v>2097</v>
      </c>
      <c r="AH895" s="1135" t="s">
        <v>940</v>
      </c>
      <c r="AM895" s="1136" t="s">
        <v>10921</v>
      </c>
      <c r="AN895" s="1136" t="s">
        <v>10922</v>
      </c>
      <c r="AO895" s="1136">
        <f t="shared" si="110"/>
        <v>570</v>
      </c>
      <c r="AP895" s="1136">
        <f t="shared" si="111"/>
        <v>1.67</v>
      </c>
      <c r="AQ895" s="1136" t="str">
        <f t="shared" si="112"/>
        <v>1-4-1S83°</v>
      </c>
      <c r="AR895" s="1136" t="str">
        <f t="shared" si="113"/>
        <v>29.9</v>
      </c>
      <c r="AS895" s="1136" t="str">
        <f t="shared" si="114"/>
        <v>215/215/OFF</v>
      </c>
      <c r="AT895" s="1136" t="str">
        <f t="shared" si="115"/>
        <v>1-4-1S83°</v>
      </c>
      <c r="AV895" s="1136" t="str">
        <f t="shared" si="108"/>
        <v>111.3.4</v>
      </c>
      <c r="AW895" s="1438">
        <f t="shared" si="109"/>
        <v>44624</v>
      </c>
    </row>
    <row r="896" spans="1:49">
      <c r="A896" s="1135" t="s">
        <v>2098</v>
      </c>
      <c r="B896" s="1135" t="s">
        <v>2068</v>
      </c>
      <c r="C896" s="1135">
        <v>500</v>
      </c>
      <c r="D896" s="1135">
        <v>1.62</v>
      </c>
      <c r="E896" s="1135" t="s">
        <v>15183</v>
      </c>
      <c r="F896" s="1135" t="s">
        <v>1608</v>
      </c>
      <c r="G896" s="1135" t="s">
        <v>1861</v>
      </c>
      <c r="H896" s="1135" t="s">
        <v>1384</v>
      </c>
      <c r="I896" s="1135" t="s">
        <v>126</v>
      </c>
      <c r="J896" s="1135">
        <v>0.6</v>
      </c>
      <c r="K896" s="1135" t="s">
        <v>2099</v>
      </c>
      <c r="L896" s="1135" t="s">
        <v>2070</v>
      </c>
      <c r="M896" s="1135">
        <v>77.599999999999994</v>
      </c>
      <c r="N896" s="1135" t="s">
        <v>1039</v>
      </c>
      <c r="O896" s="1135">
        <v>1.94</v>
      </c>
      <c r="P896" s="1135">
        <v>1.5519999999999998</v>
      </c>
      <c r="Q896" s="1135">
        <v>4</v>
      </c>
      <c r="R896" s="1135">
        <v>23</v>
      </c>
      <c r="T896" s="1135">
        <v>21</v>
      </c>
      <c r="U896" s="1135">
        <v>3.7</v>
      </c>
      <c r="V896" s="1135" t="s">
        <v>663</v>
      </c>
      <c r="W896" s="1135">
        <v>105</v>
      </c>
      <c r="X896" s="1135">
        <v>65</v>
      </c>
      <c r="Y896" s="1135">
        <v>1.6</v>
      </c>
      <c r="Z896" s="1135">
        <v>4.5</v>
      </c>
      <c r="AA896" s="1135" t="s">
        <v>2100</v>
      </c>
      <c r="AH896" s="1135" t="s">
        <v>784</v>
      </c>
      <c r="AM896" s="1136" t="s">
        <v>10923</v>
      </c>
      <c r="AN896" s="1136" t="s">
        <v>10924</v>
      </c>
      <c r="AO896" s="1136">
        <f t="shared" si="110"/>
        <v>500</v>
      </c>
      <c r="AP896" s="1136">
        <f t="shared" si="111"/>
        <v>1.62</v>
      </c>
      <c r="AQ896" s="1136" t="str">
        <f t="shared" si="112"/>
        <v>1-4-1S83°</v>
      </c>
      <c r="AR896" s="1136" t="str">
        <f t="shared" si="113"/>
        <v>32</v>
      </c>
      <c r="AS896" s="1136" t="str">
        <f t="shared" si="114"/>
        <v>220/220/OFF</v>
      </c>
      <c r="AT896" s="1136" t="str">
        <f t="shared" si="115"/>
        <v>1-4-1S83°</v>
      </c>
      <c r="AV896" s="1136" t="str">
        <f t="shared" si="108"/>
        <v>111.3.10</v>
      </c>
      <c r="AW896" s="1438">
        <f t="shared" si="109"/>
        <v>44630</v>
      </c>
    </row>
    <row r="897" spans="1:49">
      <c r="A897" s="1135" t="s">
        <v>2101</v>
      </c>
      <c r="B897" s="1135" t="s">
        <v>776</v>
      </c>
      <c r="C897" s="1135">
        <v>600</v>
      </c>
      <c r="D897" s="1135">
        <v>1.68</v>
      </c>
      <c r="E897" s="1135" t="s">
        <v>15183</v>
      </c>
      <c r="F897" s="1135" t="s">
        <v>1867</v>
      </c>
      <c r="G897" s="1135" t="s">
        <v>2102</v>
      </c>
      <c r="H897" s="1135" t="s">
        <v>2103</v>
      </c>
      <c r="I897" s="1135" t="s">
        <v>126</v>
      </c>
      <c r="J897" s="1135">
        <v>0.9</v>
      </c>
      <c r="K897" s="1135" t="s">
        <v>2104</v>
      </c>
      <c r="L897" s="1135" t="s">
        <v>2027</v>
      </c>
      <c r="M897" s="1135">
        <v>74.5</v>
      </c>
      <c r="N897" s="1135" t="s">
        <v>1039</v>
      </c>
      <c r="O897" s="1135">
        <v>1.8625</v>
      </c>
      <c r="P897" s="1135">
        <v>1.49</v>
      </c>
      <c r="Q897" s="1135">
        <v>4</v>
      </c>
      <c r="R897" s="1135">
        <v>22.3</v>
      </c>
      <c r="T897" s="1135">
        <v>22</v>
      </c>
      <c r="U897" s="1135">
        <v>3.3</v>
      </c>
      <c r="V897" s="1135" t="s">
        <v>663</v>
      </c>
      <c r="W897" s="1135">
        <v>110</v>
      </c>
      <c r="X897" s="1135">
        <v>85</v>
      </c>
      <c r="Y897" s="1135">
        <v>2</v>
      </c>
      <c r="Z897" s="1135">
        <v>4.5</v>
      </c>
      <c r="AA897" s="1135" t="s">
        <v>2105</v>
      </c>
      <c r="AH897" s="1135" t="s">
        <v>1272</v>
      </c>
      <c r="AM897" s="1136" t="s">
        <v>10925</v>
      </c>
      <c r="AN897" s="1136" t="s">
        <v>10926</v>
      </c>
      <c r="AO897" s="1136">
        <f t="shared" si="110"/>
        <v>600</v>
      </c>
      <c r="AP897" s="1136">
        <f t="shared" si="111"/>
        <v>1.68</v>
      </c>
      <c r="AQ897" s="1136" t="str">
        <f t="shared" si="112"/>
        <v>1-4-1S83°</v>
      </c>
      <c r="AR897" s="1136" t="str">
        <f t="shared" si="113"/>
        <v>30.2</v>
      </c>
      <c r="AS897" s="1136" t="str">
        <f t="shared" si="114"/>
        <v>265/265/OFF</v>
      </c>
      <c r="AT897" s="1136" t="str">
        <f t="shared" si="115"/>
        <v>1-4-1S83°</v>
      </c>
      <c r="AV897" s="1136" t="str">
        <f t="shared" si="108"/>
        <v>111.3.14</v>
      </c>
      <c r="AW897" s="1438">
        <f t="shared" si="109"/>
        <v>44634</v>
      </c>
    </row>
    <row r="898" spans="1:49">
      <c r="A898" s="1135" t="s">
        <v>2106</v>
      </c>
      <c r="B898" s="1135" t="s">
        <v>2107</v>
      </c>
      <c r="C898" s="1135">
        <v>650</v>
      </c>
      <c r="D898" s="1135">
        <v>1.77</v>
      </c>
      <c r="E898" s="1135" t="s">
        <v>15183</v>
      </c>
      <c r="F898" s="1135" t="s">
        <v>1078</v>
      </c>
      <c r="G898" s="1135" t="s">
        <v>1034</v>
      </c>
      <c r="H898" s="1135" t="s">
        <v>1368</v>
      </c>
      <c r="I898" s="1135" t="s">
        <v>126</v>
      </c>
      <c r="J898" s="1135">
        <v>1.5</v>
      </c>
      <c r="K898" s="1135" t="s">
        <v>2108</v>
      </c>
      <c r="L898" s="1135" t="s">
        <v>2058</v>
      </c>
      <c r="M898" s="1135">
        <v>75.400000000000006</v>
      </c>
      <c r="N898" s="1135" t="s">
        <v>1039</v>
      </c>
      <c r="O898" s="1135">
        <v>1.8850000000000002</v>
      </c>
      <c r="P898" s="1135">
        <v>1.5080000000000002</v>
      </c>
      <c r="Q898" s="1135">
        <v>3</v>
      </c>
      <c r="R898" s="1135">
        <v>24</v>
      </c>
      <c r="T898" s="1135">
        <v>18</v>
      </c>
      <c r="U898" s="1135">
        <v>7</v>
      </c>
      <c r="V898" s="1135" t="s">
        <v>663</v>
      </c>
      <c r="W898" s="1135">
        <v>120</v>
      </c>
      <c r="X898" s="1135">
        <v>80</v>
      </c>
      <c r="Y898" s="1135">
        <v>2</v>
      </c>
      <c r="Z898" s="1135">
        <v>6</v>
      </c>
      <c r="AA898" s="1135" t="s">
        <v>2109</v>
      </c>
      <c r="AH898" s="1135" t="s">
        <v>2110</v>
      </c>
      <c r="AM898" s="1136" t="s">
        <v>10927</v>
      </c>
      <c r="AN898" s="1136" t="s">
        <v>10928</v>
      </c>
      <c r="AO898" s="1136">
        <f t="shared" si="110"/>
        <v>650</v>
      </c>
      <c r="AP898" s="1136">
        <f t="shared" si="111"/>
        <v>1.77</v>
      </c>
      <c r="AQ898" s="1136" t="str">
        <f t="shared" si="112"/>
        <v>1-4-1S83°</v>
      </c>
      <c r="AR898" s="1136" t="str">
        <f t="shared" si="113"/>
        <v>30</v>
      </c>
      <c r="AS898" s="1136" t="str">
        <f t="shared" si="114"/>
        <v>210/210/OFF</v>
      </c>
      <c r="AT898" s="1136" t="str">
        <f t="shared" si="115"/>
        <v>1-4-1S83°</v>
      </c>
      <c r="AV898" s="1136" t="str">
        <f t="shared" ref="AV898:AV961" si="116">AA898</f>
        <v>111.3.16</v>
      </c>
      <c r="AW898" s="1438">
        <f t="shared" si="109"/>
        <v>44636</v>
      </c>
    </row>
    <row r="899" spans="1:49">
      <c r="A899" s="1135" t="s">
        <v>2111</v>
      </c>
      <c r="B899" s="1135" t="s">
        <v>1877</v>
      </c>
      <c r="C899" s="1135">
        <v>570</v>
      </c>
      <c r="D899" s="1135">
        <v>1.66</v>
      </c>
      <c r="E899" s="1135" t="s">
        <v>15183</v>
      </c>
      <c r="F899" s="1135" t="s">
        <v>2095</v>
      </c>
      <c r="G899" s="1135" t="s">
        <v>2112</v>
      </c>
      <c r="H899" s="1135" t="s">
        <v>1743</v>
      </c>
      <c r="I899" s="1135" t="s">
        <v>126</v>
      </c>
      <c r="J899" s="1135">
        <v>0.3</v>
      </c>
      <c r="K899" s="1135" t="s">
        <v>2113</v>
      </c>
      <c r="L899" s="1135" t="s">
        <v>1881</v>
      </c>
      <c r="M899" s="1135">
        <v>76.099999999999994</v>
      </c>
      <c r="N899" s="1135" t="s">
        <v>1039</v>
      </c>
      <c r="O899" s="1135">
        <v>1.9024999999999999</v>
      </c>
      <c r="P899" s="1135">
        <v>1.522</v>
      </c>
      <c r="Q899" s="1135">
        <v>4</v>
      </c>
      <c r="R899" s="1135">
        <v>24</v>
      </c>
      <c r="T899" s="1135">
        <v>13</v>
      </c>
      <c r="U899" s="1135">
        <v>4</v>
      </c>
      <c r="V899" s="1135" t="s">
        <v>663</v>
      </c>
      <c r="W899" s="1135">
        <v>30</v>
      </c>
      <c r="X899" s="1135">
        <v>10</v>
      </c>
      <c r="Y899" s="1135">
        <v>2.5</v>
      </c>
      <c r="Z899" s="1135">
        <v>2</v>
      </c>
      <c r="AA899" s="1135" t="s">
        <v>2114</v>
      </c>
      <c r="AH899" s="1135" t="s">
        <v>2115</v>
      </c>
      <c r="AM899" s="1136" t="s">
        <v>10929</v>
      </c>
      <c r="AN899" s="1136" t="s">
        <v>10930</v>
      </c>
      <c r="AO899" s="1136">
        <f t="shared" si="110"/>
        <v>570</v>
      </c>
      <c r="AP899" s="1136">
        <f t="shared" si="111"/>
        <v>1.66</v>
      </c>
      <c r="AQ899" s="1136" t="str">
        <f t="shared" si="112"/>
        <v>1-4-1S83°</v>
      </c>
      <c r="AR899" s="1136" t="str">
        <f t="shared" si="113"/>
        <v>29.9</v>
      </c>
      <c r="AS899" s="1136" t="str">
        <f t="shared" si="114"/>
        <v>225/225/OFF</v>
      </c>
      <c r="AT899" s="1136" t="str">
        <f t="shared" si="115"/>
        <v>1-4-1S83°</v>
      </c>
      <c r="AV899" s="1136" t="str">
        <f t="shared" si="116"/>
        <v>111.3.25</v>
      </c>
      <c r="AW899" s="1438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35" t="s">
        <v>2116</v>
      </c>
      <c r="B900" s="1135" t="s">
        <v>2107</v>
      </c>
      <c r="C900" s="1135">
        <v>650</v>
      </c>
      <c r="D900" s="1135">
        <v>1.77</v>
      </c>
      <c r="E900" s="1135" t="s">
        <v>15183</v>
      </c>
      <c r="F900" s="1135" t="s">
        <v>1078</v>
      </c>
      <c r="G900" s="1135" t="s">
        <v>1034</v>
      </c>
      <c r="H900" s="1135" t="s">
        <v>1249</v>
      </c>
      <c r="I900" s="1135" t="s">
        <v>126</v>
      </c>
      <c r="J900" s="1135">
        <v>1.5</v>
      </c>
      <c r="K900" s="1135" t="s">
        <v>2108</v>
      </c>
      <c r="L900" s="1135" t="s">
        <v>2058</v>
      </c>
      <c r="M900" s="1135">
        <v>75.400000000000006</v>
      </c>
      <c r="N900" s="1135" t="s">
        <v>1039</v>
      </c>
      <c r="O900" s="1135">
        <v>1.8850000000000002</v>
      </c>
      <c r="P900" s="1135">
        <v>1.5080000000000002</v>
      </c>
      <c r="Q900" s="1135">
        <v>3</v>
      </c>
      <c r="R900" s="1135">
        <v>24</v>
      </c>
      <c r="T900" s="1135">
        <v>18</v>
      </c>
      <c r="U900" s="1135">
        <v>7</v>
      </c>
      <c r="V900" s="1135" t="s">
        <v>663</v>
      </c>
      <c r="W900" s="1135">
        <v>120</v>
      </c>
      <c r="X900" s="1135">
        <v>80</v>
      </c>
      <c r="Y900" s="1135">
        <v>2</v>
      </c>
      <c r="Z900" s="1135">
        <v>6</v>
      </c>
      <c r="AA900" s="1135" t="s">
        <v>2117</v>
      </c>
      <c r="AH900" s="1135" t="s">
        <v>977</v>
      </c>
      <c r="AM900" s="1136" t="s">
        <v>10931</v>
      </c>
      <c r="AN900" s="1136" t="s">
        <v>10932</v>
      </c>
      <c r="AO900" s="1136">
        <f t="shared" si="110"/>
        <v>650</v>
      </c>
      <c r="AP900" s="1136">
        <f t="shared" si="111"/>
        <v>1.77</v>
      </c>
      <c r="AQ900" s="1136" t="str">
        <f t="shared" si="112"/>
        <v>1-4-1S83°</v>
      </c>
      <c r="AR900" s="1136" t="str">
        <f t="shared" si="113"/>
        <v>30</v>
      </c>
      <c r="AS900" s="1136" t="str">
        <f t="shared" si="114"/>
        <v>215/215/OFF</v>
      </c>
      <c r="AT900" s="1136" t="str">
        <f t="shared" si="115"/>
        <v>1-4-1S83°</v>
      </c>
      <c r="AV900" s="1136" t="str">
        <f t="shared" si="116"/>
        <v>111.3.31</v>
      </c>
      <c r="AW900" s="1438">
        <f t="shared" si="117"/>
        <v>44651</v>
      </c>
    </row>
    <row r="901" spans="1:49">
      <c r="A901" s="1135" t="s">
        <v>2118</v>
      </c>
      <c r="B901" s="1135" t="s">
        <v>1917</v>
      </c>
      <c r="C901" s="1135">
        <v>500</v>
      </c>
      <c r="D901" s="1135">
        <v>1.7549999999999999</v>
      </c>
      <c r="E901" s="1135" t="s">
        <v>15189</v>
      </c>
      <c r="F901" s="1135" t="s">
        <v>1078</v>
      </c>
      <c r="G901" s="1135" t="s">
        <v>1110</v>
      </c>
      <c r="H901" s="1135" t="s">
        <v>1320</v>
      </c>
      <c r="I901" s="1135" t="s">
        <v>126</v>
      </c>
      <c r="J901" s="1135">
        <v>0.7</v>
      </c>
      <c r="K901" s="1135" t="s">
        <v>2119</v>
      </c>
      <c r="L901" s="1135" t="s">
        <v>1919</v>
      </c>
      <c r="M901" s="1135">
        <v>73.8</v>
      </c>
      <c r="N901" s="1135" t="s">
        <v>1039</v>
      </c>
      <c r="O901" s="1135">
        <v>1.845</v>
      </c>
      <c r="P901" s="1135">
        <v>1.476</v>
      </c>
      <c r="Q901" s="1135">
        <v>3.5</v>
      </c>
      <c r="R901" s="1135">
        <v>18.5</v>
      </c>
      <c r="T901" s="1135">
        <v>21</v>
      </c>
      <c r="U901" s="1135">
        <v>3.8</v>
      </c>
      <c r="V901" s="1135" t="s">
        <v>663</v>
      </c>
      <c r="W901" s="1135">
        <v>110</v>
      </c>
      <c r="X901" s="1135">
        <v>85</v>
      </c>
      <c r="Y901" s="1135">
        <v>1.9</v>
      </c>
      <c r="Z901" s="1135">
        <v>4</v>
      </c>
      <c r="AA901" s="1135" t="s">
        <v>2120</v>
      </c>
      <c r="AH901" s="1135" t="s">
        <v>735</v>
      </c>
      <c r="AM901" s="1136" t="s">
        <v>10933</v>
      </c>
      <c r="AN901" s="1136" t="s">
        <v>10934</v>
      </c>
      <c r="AO901" s="1136">
        <f t="shared" si="110"/>
        <v>500</v>
      </c>
      <c r="AP901" s="1136">
        <f t="shared" si="111"/>
        <v>1.7549999999999999</v>
      </c>
      <c r="AQ901" s="1136" t="str">
        <f t="shared" si="112"/>
        <v>1-5-1S83°</v>
      </c>
      <c r="AR901" s="1136" t="str">
        <f t="shared" si="113"/>
        <v>30</v>
      </c>
      <c r="AS901" s="1136" t="str">
        <f t="shared" si="114"/>
        <v>230/230/OFF</v>
      </c>
      <c r="AT901" s="1136" t="str">
        <f t="shared" si="115"/>
        <v>1-5-1S83°</v>
      </c>
      <c r="AV901" s="1136" t="str">
        <f t="shared" si="116"/>
        <v>111.4.6</v>
      </c>
      <c r="AW901" s="1438">
        <f t="shared" si="117"/>
        <v>44657</v>
      </c>
    </row>
    <row r="902" spans="1:49">
      <c r="A902" s="1135" t="s">
        <v>2121</v>
      </c>
      <c r="B902" s="1135" t="s">
        <v>2005</v>
      </c>
      <c r="C902" s="1135">
        <v>650</v>
      </c>
      <c r="D902" s="1135">
        <v>1.7350000000000001</v>
      </c>
      <c r="E902" s="1135" t="s">
        <v>15183</v>
      </c>
      <c r="F902" s="1135" t="s">
        <v>1078</v>
      </c>
      <c r="G902" s="1135">
        <v>5</v>
      </c>
      <c r="H902" s="1135" t="s">
        <v>1123</v>
      </c>
      <c r="I902" s="1135" t="s">
        <v>126</v>
      </c>
      <c r="J902" s="1135">
        <v>1.2</v>
      </c>
      <c r="K902" s="1135" t="s">
        <v>2122</v>
      </c>
      <c r="L902" s="1135" t="s">
        <v>2007</v>
      </c>
      <c r="M902" s="1135">
        <v>75</v>
      </c>
      <c r="N902" s="1135" t="s">
        <v>1039</v>
      </c>
      <c r="O902" s="1135">
        <v>1.875</v>
      </c>
      <c r="P902" s="1135">
        <v>1.5</v>
      </c>
      <c r="Q902" s="1135">
        <v>4</v>
      </c>
      <c r="R902" s="1135">
        <v>23</v>
      </c>
      <c r="T902" s="1135">
        <v>26.5</v>
      </c>
      <c r="U902" s="1135">
        <v>3.8</v>
      </c>
      <c r="V902" s="1135" t="s">
        <v>663</v>
      </c>
      <c r="W902" s="1135">
        <v>100</v>
      </c>
      <c r="X902" s="1135">
        <v>45</v>
      </c>
      <c r="Y902" s="1135">
        <v>1.6</v>
      </c>
      <c r="Z902" s="1135">
        <v>5</v>
      </c>
      <c r="AA902" s="1135" t="s">
        <v>2123</v>
      </c>
      <c r="AH902" s="1135" t="s">
        <v>1280</v>
      </c>
      <c r="AM902" s="1136" t="s">
        <v>10935</v>
      </c>
      <c r="AN902" s="1136" t="s">
        <v>10936</v>
      </c>
      <c r="AO902" s="1136">
        <f t="shared" si="110"/>
        <v>650</v>
      </c>
      <c r="AP902" s="1136">
        <f t="shared" si="111"/>
        <v>1.7350000000000001</v>
      </c>
      <c r="AQ902" s="1136" t="str">
        <f t="shared" si="112"/>
        <v>1-4-1S83°</v>
      </c>
      <c r="AR902" s="1136" t="str">
        <f t="shared" si="113"/>
        <v>30</v>
      </c>
      <c r="AS902" s="1136" t="str">
        <f t="shared" si="114"/>
        <v>250/250/OFF</v>
      </c>
      <c r="AT902" s="1136" t="str">
        <f t="shared" si="115"/>
        <v>1-4-1S83°</v>
      </c>
      <c r="AV902" s="1136" t="str">
        <f t="shared" si="116"/>
        <v>111.4.7</v>
      </c>
      <c r="AW902" s="1438">
        <f t="shared" si="117"/>
        <v>44658</v>
      </c>
    </row>
    <row r="903" spans="1:49">
      <c r="A903" s="1135" t="s">
        <v>2124</v>
      </c>
      <c r="B903" s="1135" t="s">
        <v>631</v>
      </c>
      <c r="C903" s="1135">
        <v>500</v>
      </c>
      <c r="D903" s="1135">
        <v>1.68</v>
      </c>
      <c r="E903" s="1135" t="s">
        <v>15185</v>
      </c>
      <c r="F903" s="1135" t="s">
        <v>1563</v>
      </c>
      <c r="G903" s="1135" t="s">
        <v>1034</v>
      </c>
      <c r="H903" s="1135" t="s">
        <v>1558</v>
      </c>
      <c r="I903" s="1135" t="s">
        <v>1206</v>
      </c>
      <c r="J903" s="1135">
        <v>1</v>
      </c>
      <c r="K903" s="1135" t="s">
        <v>2125</v>
      </c>
      <c r="L903" s="1135" t="s">
        <v>2126</v>
      </c>
      <c r="M903" s="1135">
        <v>76.7</v>
      </c>
      <c r="N903" s="1135" t="s">
        <v>1039</v>
      </c>
      <c r="O903" s="1135">
        <v>1.9175000000000002</v>
      </c>
      <c r="P903" s="1135">
        <v>1.534</v>
      </c>
      <c r="Q903" s="1135">
        <v>4</v>
      </c>
      <c r="R903" s="1135">
        <v>23.5</v>
      </c>
      <c r="T903" s="1135">
        <v>20.7</v>
      </c>
      <c r="U903" s="1135">
        <v>4</v>
      </c>
      <c r="V903" s="1135" t="s">
        <v>663</v>
      </c>
      <c r="W903" s="1135">
        <v>120</v>
      </c>
      <c r="X903" s="1135">
        <v>80</v>
      </c>
      <c r="Y903" s="1135">
        <v>1</v>
      </c>
      <c r="Z903" s="1135">
        <v>5</v>
      </c>
      <c r="AA903" s="1135" t="s">
        <v>2127</v>
      </c>
      <c r="AH903" s="1135" t="s">
        <v>842</v>
      </c>
      <c r="AM903" s="1136" t="s">
        <v>10937</v>
      </c>
      <c r="AN903" s="1136" t="s">
        <v>10938</v>
      </c>
      <c r="AO903" s="1136">
        <f t="shared" si="110"/>
        <v>500</v>
      </c>
      <c r="AP903" s="1136">
        <f t="shared" si="111"/>
        <v>1.68</v>
      </c>
      <c r="AQ903" s="1136" t="str">
        <f t="shared" si="112"/>
        <v>2-5-1S83°</v>
      </c>
      <c r="AR903" s="1136" t="str">
        <f t="shared" si="113"/>
        <v>30.5</v>
      </c>
      <c r="AS903" s="1136" t="str">
        <f t="shared" si="114"/>
        <v>158/OFF</v>
      </c>
      <c r="AT903" s="1136" t="str">
        <f t="shared" si="115"/>
        <v>2-5-1S83°</v>
      </c>
      <c r="AV903" s="1136" t="str">
        <f t="shared" si="116"/>
        <v>111.4.11</v>
      </c>
      <c r="AW903" s="1438">
        <f t="shared" si="117"/>
        <v>44662</v>
      </c>
    </row>
    <row r="904" spans="1:49">
      <c r="A904" s="1135" t="s">
        <v>2128</v>
      </c>
      <c r="B904" s="1135" t="s">
        <v>1877</v>
      </c>
      <c r="C904" s="1135">
        <v>570</v>
      </c>
      <c r="D904" s="1135">
        <v>1.66</v>
      </c>
      <c r="E904" s="1135" t="s">
        <v>15183</v>
      </c>
      <c r="F904" s="1135" t="s">
        <v>2095</v>
      </c>
      <c r="G904" s="1135" t="s">
        <v>2112</v>
      </c>
      <c r="H904" s="1135" t="s">
        <v>1743</v>
      </c>
      <c r="I904" s="1135" t="s">
        <v>126</v>
      </c>
      <c r="J904" s="1135">
        <v>0.3</v>
      </c>
      <c r="K904" s="1135" t="s">
        <v>2129</v>
      </c>
      <c r="L904" s="1135" t="s">
        <v>1881</v>
      </c>
      <c r="M904" s="1135">
        <v>76.099999999999994</v>
      </c>
      <c r="N904" s="1135" t="s">
        <v>1039</v>
      </c>
      <c r="O904" s="1135">
        <v>1.9024999999999999</v>
      </c>
      <c r="P904" s="1135">
        <v>1.522</v>
      </c>
      <c r="Q904" s="1135">
        <v>4</v>
      </c>
      <c r="R904" s="1135">
        <v>24</v>
      </c>
      <c r="T904" s="1135">
        <v>13</v>
      </c>
      <c r="U904" s="1135">
        <v>4</v>
      </c>
      <c r="V904" s="1135" t="s">
        <v>663</v>
      </c>
      <c r="W904" s="1135">
        <v>30</v>
      </c>
      <c r="X904" s="1135">
        <v>10</v>
      </c>
      <c r="Y904" s="1135">
        <v>2.5</v>
      </c>
      <c r="Z904" s="1135">
        <v>2</v>
      </c>
      <c r="AA904" s="1135" t="s">
        <v>1579</v>
      </c>
      <c r="AH904" s="1135" t="s">
        <v>2130</v>
      </c>
      <c r="AM904" s="1136" t="s">
        <v>10939</v>
      </c>
      <c r="AN904" s="1136" t="s">
        <v>10940</v>
      </c>
      <c r="AO904" s="1136">
        <f t="shared" si="110"/>
        <v>570</v>
      </c>
      <c r="AP904" s="1136">
        <f t="shared" si="111"/>
        <v>1.66</v>
      </c>
      <c r="AQ904" s="1136" t="str">
        <f t="shared" si="112"/>
        <v>1-4-1S83°</v>
      </c>
      <c r="AR904" s="1136" t="str">
        <f t="shared" si="113"/>
        <v>29.9</v>
      </c>
      <c r="AS904" s="1136" t="str">
        <f t="shared" si="114"/>
        <v>225/225/OFF</v>
      </c>
      <c r="AT904" s="1136" t="str">
        <f t="shared" si="115"/>
        <v>1-4-1S83°</v>
      </c>
      <c r="AV904" s="1136" t="str">
        <f t="shared" si="116"/>
        <v>111.4.20</v>
      </c>
      <c r="AW904" s="1438">
        <f t="shared" si="117"/>
        <v>44671</v>
      </c>
    </row>
    <row r="905" spans="1:49">
      <c r="A905" s="1135" t="s">
        <v>2131</v>
      </c>
      <c r="B905" s="1135" t="s">
        <v>455</v>
      </c>
      <c r="C905" s="1135" t="s">
        <v>2132</v>
      </c>
      <c r="D905" s="1135">
        <v>1.714</v>
      </c>
      <c r="E905" s="1135" t="s">
        <v>15185</v>
      </c>
      <c r="F905" s="1135" t="s">
        <v>1078</v>
      </c>
      <c r="G905" s="1135" t="s">
        <v>1929</v>
      </c>
      <c r="H905" s="1135" t="s">
        <v>2133</v>
      </c>
      <c r="I905" s="1135" t="s">
        <v>1261</v>
      </c>
      <c r="J905" s="1135">
        <v>0.3</v>
      </c>
      <c r="K905" s="1135" t="s">
        <v>1926</v>
      </c>
      <c r="L905" s="1135" t="s">
        <v>1915</v>
      </c>
      <c r="M905" s="1135">
        <v>74.599999999999994</v>
      </c>
      <c r="N905" s="1135" t="s">
        <v>1039</v>
      </c>
      <c r="O905" s="1135">
        <v>1.865</v>
      </c>
      <c r="P905" s="1135">
        <v>1.492</v>
      </c>
      <c r="Q905" s="1135">
        <v>4</v>
      </c>
      <c r="R905" s="1135">
        <v>20.3</v>
      </c>
      <c r="T905" s="1135">
        <v>21.1</v>
      </c>
      <c r="U905" s="1135">
        <v>3.9</v>
      </c>
      <c r="V905" s="1135" t="s">
        <v>663</v>
      </c>
      <c r="W905" s="1135">
        <v>30</v>
      </c>
      <c r="X905" s="1135">
        <v>10</v>
      </c>
      <c r="Y905" s="1135">
        <v>1.8</v>
      </c>
      <c r="Z905" s="1135">
        <v>4.5</v>
      </c>
      <c r="AA905" s="1135" t="s">
        <v>2134</v>
      </c>
      <c r="AH905" s="1135" t="s">
        <v>1361</v>
      </c>
      <c r="AI905" s="1135">
        <v>93.07</v>
      </c>
      <c r="AJ905" s="1135">
        <v>-0.17</v>
      </c>
      <c r="AK905" s="1135">
        <v>1.1100000000000001</v>
      </c>
      <c r="AM905" s="1136" t="s">
        <v>10941</v>
      </c>
      <c r="AN905" s="1136" t="s">
        <v>10942</v>
      </c>
      <c r="AO905" s="1136" t="str">
        <f t="shared" si="110"/>
        <v>550↓500-9/10</v>
      </c>
      <c r="AP905" s="1136">
        <f t="shared" si="111"/>
        <v>1.714</v>
      </c>
      <c r="AQ905" s="1136" t="str">
        <f t="shared" si="112"/>
        <v>2-5-1S83°</v>
      </c>
      <c r="AR905" s="1136" t="str">
        <f t="shared" si="113"/>
        <v>30</v>
      </c>
      <c r="AS905" s="1136" t="str">
        <f t="shared" si="114"/>
        <v>162/OFF</v>
      </c>
      <c r="AT905" s="1136" t="str">
        <f t="shared" si="115"/>
        <v>2-5-1S83°</v>
      </c>
      <c r="AV905" s="1136" t="str">
        <f t="shared" si="116"/>
        <v>113.8.7</v>
      </c>
      <c r="AW905" s="1438">
        <f t="shared" si="117"/>
        <v>45511</v>
      </c>
    </row>
    <row r="906" spans="1:49">
      <c r="A906" s="1135" t="s">
        <v>2135</v>
      </c>
      <c r="B906" s="1135" t="s">
        <v>2136</v>
      </c>
      <c r="C906" s="1135">
        <v>500</v>
      </c>
      <c r="D906" s="1135">
        <v>1.76</v>
      </c>
      <c r="E906" s="1135" t="s">
        <v>15183</v>
      </c>
      <c r="F906" s="1135" t="s">
        <v>1867</v>
      </c>
      <c r="G906" s="1135" t="s">
        <v>1110</v>
      </c>
      <c r="H906" s="1135" t="s">
        <v>1239</v>
      </c>
      <c r="I906" s="1135" t="s">
        <v>126</v>
      </c>
      <c r="J906" s="1135">
        <v>0.5</v>
      </c>
      <c r="K906" s="1135" t="s">
        <v>2137</v>
      </c>
      <c r="L906" s="1135" t="s">
        <v>2138</v>
      </c>
      <c r="M906" s="1135">
        <v>74.8</v>
      </c>
      <c r="N906" s="1135" t="s">
        <v>1039</v>
      </c>
      <c r="O906" s="1135">
        <v>1.87</v>
      </c>
      <c r="P906" s="1135">
        <v>1.496</v>
      </c>
      <c r="Q906" s="1135">
        <v>3.5</v>
      </c>
      <c r="R906" s="1135">
        <v>23</v>
      </c>
      <c r="T906" s="1135">
        <v>18.600000000000001</v>
      </c>
      <c r="U906" s="1135">
        <v>3.5</v>
      </c>
      <c r="V906" s="1135" t="s">
        <v>663</v>
      </c>
      <c r="W906" s="1135">
        <v>110</v>
      </c>
      <c r="X906" s="1135">
        <v>85</v>
      </c>
      <c r="Y906" s="1135">
        <v>1.5</v>
      </c>
      <c r="Z906" s="1135">
        <v>4.5</v>
      </c>
      <c r="AA906" s="1135" t="s">
        <v>2088</v>
      </c>
      <c r="AH906" s="1135" t="s">
        <v>1454</v>
      </c>
      <c r="AI906" s="1135">
        <v>85.34</v>
      </c>
      <c r="AJ906" s="1135">
        <v>-0.67</v>
      </c>
      <c r="AK906" s="1135">
        <v>1.21</v>
      </c>
      <c r="AM906" s="1136" t="s">
        <v>10943</v>
      </c>
      <c r="AN906" s="1136" t="s">
        <v>10944</v>
      </c>
      <c r="AO906" s="1136">
        <f t="shared" si="110"/>
        <v>500</v>
      </c>
      <c r="AP906" s="1136">
        <f t="shared" si="111"/>
        <v>1.76</v>
      </c>
      <c r="AQ906" s="1136" t="str">
        <f t="shared" si="112"/>
        <v>1-4-1S83°</v>
      </c>
      <c r="AR906" s="1136" t="str">
        <f t="shared" si="113"/>
        <v>30.2</v>
      </c>
      <c r="AS906" s="1136" t="str">
        <f t="shared" si="114"/>
        <v>235/235/OFF</v>
      </c>
      <c r="AT906" s="1136" t="str">
        <f t="shared" si="115"/>
        <v>1-4-1S83°</v>
      </c>
      <c r="AV906" s="1136" t="str">
        <f t="shared" si="116"/>
        <v>113.8.2</v>
      </c>
      <c r="AW906" s="1438">
        <f t="shared" si="117"/>
        <v>45506</v>
      </c>
    </row>
    <row r="907" spans="1:49">
      <c r="A907" s="1135" t="s">
        <v>2139</v>
      </c>
      <c r="B907" s="1135" t="s">
        <v>455</v>
      </c>
      <c r="C907" s="1135">
        <v>650</v>
      </c>
      <c r="D907" s="1135">
        <v>1.71</v>
      </c>
      <c r="E907" s="1135" t="s">
        <v>15183</v>
      </c>
      <c r="F907" s="1135" t="s">
        <v>1867</v>
      </c>
      <c r="G907" s="1135" t="s">
        <v>1861</v>
      </c>
      <c r="H907" s="1135" t="s">
        <v>1123</v>
      </c>
      <c r="I907" s="1135" t="s">
        <v>126</v>
      </c>
      <c r="J907" s="1135">
        <v>1</v>
      </c>
      <c r="K907" s="1135" t="s">
        <v>2140</v>
      </c>
      <c r="L907" s="1135" t="s">
        <v>1870</v>
      </c>
      <c r="M907" s="1135">
        <v>74.8</v>
      </c>
      <c r="N907" s="1135" t="s">
        <v>1039</v>
      </c>
      <c r="O907" s="1135">
        <v>1.87</v>
      </c>
      <c r="P907" s="1135">
        <v>1.496</v>
      </c>
      <c r="Q907" s="1135">
        <v>4</v>
      </c>
      <c r="R907" s="1135">
        <v>23</v>
      </c>
      <c r="T907" s="1135">
        <v>18.600000000000001</v>
      </c>
      <c r="U907" s="1135">
        <v>3.5</v>
      </c>
      <c r="V907" s="1135" t="s">
        <v>663</v>
      </c>
      <c r="W907" s="1135">
        <v>105</v>
      </c>
      <c r="X907" s="1135">
        <v>80</v>
      </c>
      <c r="Y907" s="1135">
        <v>2</v>
      </c>
      <c r="Z907" s="1135">
        <v>4.5</v>
      </c>
      <c r="AA907" s="1135" t="s">
        <v>2134</v>
      </c>
      <c r="AH907" s="1135" t="s">
        <v>1280</v>
      </c>
      <c r="AI907" s="1135">
        <v>94.56</v>
      </c>
      <c r="AJ907" s="1135">
        <v>-0.62</v>
      </c>
      <c r="AK907" s="1135">
        <v>3.29</v>
      </c>
      <c r="AM907" s="1136" t="s">
        <v>10945</v>
      </c>
      <c r="AN907" s="1136" t="s">
        <v>10946</v>
      </c>
      <c r="AO907" s="1136">
        <f t="shared" ref="AO907:AO970" si="118">C907</f>
        <v>650</v>
      </c>
      <c r="AP907" s="1136">
        <f t="shared" ref="AP907:AP970" si="119">D907</f>
        <v>1.71</v>
      </c>
      <c r="AQ907" s="1136" t="str">
        <f t="shared" ref="AQ907:AQ970" si="120">E907</f>
        <v>1-4-1S83°</v>
      </c>
      <c r="AR907" s="1136" t="str">
        <f t="shared" ref="AR907:AR970" si="121">F907</f>
        <v>30.2</v>
      </c>
      <c r="AS907" s="1136" t="str">
        <f t="shared" ref="AS907:AS970" si="122">H907</f>
        <v>250/250/OFF</v>
      </c>
      <c r="AT907" s="1136" t="str">
        <f t="shared" ref="AT907:AT970" si="123">E907</f>
        <v>1-4-1S83°</v>
      </c>
      <c r="AV907" s="1136" t="str">
        <f t="shared" si="116"/>
        <v>113.8.7</v>
      </c>
      <c r="AW907" s="1438">
        <f t="shared" si="117"/>
        <v>45511</v>
      </c>
    </row>
    <row r="908" spans="1:49">
      <c r="A908" s="1135" t="s">
        <v>2141</v>
      </c>
      <c r="B908" s="1135" t="s">
        <v>455</v>
      </c>
      <c r="C908" s="1135">
        <v>650</v>
      </c>
      <c r="D908" s="1135">
        <v>1.71</v>
      </c>
      <c r="E908" s="1135" t="s">
        <v>15183</v>
      </c>
      <c r="F908" s="1135" t="s">
        <v>1078</v>
      </c>
      <c r="G908" s="1135" t="s">
        <v>1861</v>
      </c>
      <c r="H908" s="1135" t="s">
        <v>1925</v>
      </c>
      <c r="I908" s="1135" t="s">
        <v>126</v>
      </c>
      <c r="J908" s="1135">
        <v>1.1000000000000001</v>
      </c>
      <c r="K908" s="1135" t="s">
        <v>2142</v>
      </c>
      <c r="L908" s="1135" t="s">
        <v>1915</v>
      </c>
      <c r="M908" s="1135">
        <v>77</v>
      </c>
      <c r="N908" s="1135" t="s">
        <v>1039</v>
      </c>
      <c r="O908" s="1135">
        <v>1.925</v>
      </c>
      <c r="P908" s="1135">
        <v>1.54</v>
      </c>
      <c r="Q908" s="1135">
        <v>4.2</v>
      </c>
      <c r="R908" s="1135">
        <v>24</v>
      </c>
      <c r="T908" s="1135">
        <v>9</v>
      </c>
      <c r="U908" s="1135">
        <v>2.2000000000000002</v>
      </c>
      <c r="V908" s="1135" t="s">
        <v>663</v>
      </c>
      <c r="W908" s="1135">
        <v>110</v>
      </c>
      <c r="X908" s="1135">
        <v>85</v>
      </c>
      <c r="Y908" s="1135">
        <v>2.1</v>
      </c>
      <c r="Z908" s="1135">
        <v>2.5</v>
      </c>
      <c r="AA908" s="1135" t="s">
        <v>2143</v>
      </c>
      <c r="AB908" s="1135" t="s">
        <v>1075</v>
      </c>
      <c r="AH908" s="1135" t="s">
        <v>789</v>
      </c>
      <c r="AI908" s="1135">
        <v>91.63</v>
      </c>
      <c r="AJ908" s="1135">
        <v>-0.3</v>
      </c>
      <c r="AK908" s="1135">
        <v>0.92</v>
      </c>
      <c r="AM908" s="1136" t="s">
        <v>10947</v>
      </c>
      <c r="AN908" s="1136" t="s">
        <v>10948</v>
      </c>
      <c r="AO908" s="1136">
        <f t="shared" si="118"/>
        <v>650</v>
      </c>
      <c r="AP908" s="1136">
        <f t="shared" si="119"/>
        <v>1.71</v>
      </c>
      <c r="AQ908" s="1136" t="str">
        <f t="shared" si="120"/>
        <v>1-4-1S83°</v>
      </c>
      <c r="AR908" s="1136" t="str">
        <f t="shared" si="121"/>
        <v>30</v>
      </c>
      <c r="AS908" s="1136" t="str">
        <f t="shared" si="122"/>
        <v>260/260/165</v>
      </c>
      <c r="AT908" s="1136" t="str">
        <f t="shared" si="123"/>
        <v>1-4-1S83°</v>
      </c>
      <c r="AV908" s="1136" t="str">
        <f t="shared" si="116"/>
        <v>113.8.12</v>
      </c>
      <c r="AW908" s="1438">
        <f t="shared" si="117"/>
        <v>45516</v>
      </c>
    </row>
    <row r="909" spans="1:49">
      <c r="A909" s="1135" t="s">
        <v>2144</v>
      </c>
      <c r="B909" s="1135" t="s">
        <v>455</v>
      </c>
      <c r="C909" s="1135">
        <v>650</v>
      </c>
      <c r="D909" s="1135">
        <v>1.71</v>
      </c>
      <c r="E909" s="1135" t="s">
        <v>15183</v>
      </c>
      <c r="F909" s="1135" t="s">
        <v>1078</v>
      </c>
      <c r="G909" s="1135" t="s">
        <v>1861</v>
      </c>
      <c r="H909" s="1135" t="s">
        <v>1925</v>
      </c>
      <c r="I909" s="1135" t="s">
        <v>126</v>
      </c>
      <c r="J909" s="1135">
        <v>1.1000000000000001</v>
      </c>
      <c r="K909" s="1135" t="s">
        <v>2142</v>
      </c>
      <c r="L909" s="1135" t="s">
        <v>1915</v>
      </c>
      <c r="M909" s="1135">
        <v>77</v>
      </c>
      <c r="N909" s="1135" t="s">
        <v>1039</v>
      </c>
      <c r="O909" s="1135">
        <v>1.925</v>
      </c>
      <c r="P909" s="1135">
        <v>1.54</v>
      </c>
      <c r="Q909" s="1135">
        <v>4.2</v>
      </c>
      <c r="R909" s="1135">
        <v>24</v>
      </c>
      <c r="T909" s="1135">
        <v>9</v>
      </c>
      <c r="U909" s="1135">
        <v>2.2000000000000002</v>
      </c>
      <c r="V909" s="1135" t="s">
        <v>663</v>
      </c>
      <c r="W909" s="1135">
        <v>110</v>
      </c>
      <c r="X909" s="1135">
        <v>85</v>
      </c>
      <c r="Y909" s="1135">
        <v>2.1</v>
      </c>
      <c r="Z909" s="1135">
        <v>2.5</v>
      </c>
      <c r="AA909" s="1135" t="s">
        <v>2145</v>
      </c>
      <c r="AB909" s="1135" t="s">
        <v>1075</v>
      </c>
      <c r="AH909" s="1135" t="s">
        <v>969</v>
      </c>
      <c r="AI909" s="1135">
        <v>91.14</v>
      </c>
      <c r="AJ909" s="1135">
        <v>0.61</v>
      </c>
      <c r="AK909" s="1135">
        <v>0.4</v>
      </c>
      <c r="AM909" s="1136" t="s">
        <v>10949</v>
      </c>
      <c r="AN909" s="1136" t="s">
        <v>10950</v>
      </c>
      <c r="AO909" s="1136">
        <f t="shared" si="118"/>
        <v>650</v>
      </c>
      <c r="AP909" s="1136">
        <f t="shared" si="119"/>
        <v>1.71</v>
      </c>
      <c r="AQ909" s="1136" t="str">
        <f t="shared" si="120"/>
        <v>1-4-1S83°</v>
      </c>
      <c r="AR909" s="1136" t="str">
        <f t="shared" si="121"/>
        <v>30</v>
      </c>
      <c r="AS909" s="1136" t="str">
        <f t="shared" si="122"/>
        <v>260/260/165</v>
      </c>
      <c r="AT909" s="1136" t="str">
        <f t="shared" si="123"/>
        <v>1-4-1S83°</v>
      </c>
      <c r="AV909" s="1136" t="str">
        <f t="shared" si="116"/>
        <v>113.8.13</v>
      </c>
      <c r="AW909" s="1438">
        <f t="shared" si="117"/>
        <v>45517</v>
      </c>
    </row>
    <row r="910" spans="1:49">
      <c r="A910" s="1135" t="s">
        <v>2146</v>
      </c>
      <c r="B910" s="1135" t="s">
        <v>1909</v>
      </c>
      <c r="C910" s="1135">
        <v>650</v>
      </c>
      <c r="D910" s="1135">
        <v>1.74</v>
      </c>
      <c r="E910" s="1135" t="s">
        <v>15192</v>
      </c>
      <c r="F910" s="1135" t="s">
        <v>1048</v>
      </c>
      <c r="G910" s="1135" t="s">
        <v>1861</v>
      </c>
      <c r="H910" s="1135" t="s">
        <v>1887</v>
      </c>
      <c r="I910" s="1135" t="s">
        <v>126</v>
      </c>
      <c r="J910" s="1135">
        <v>0.9</v>
      </c>
      <c r="K910" s="1135" t="s">
        <v>2147</v>
      </c>
      <c r="L910" s="1135" t="s">
        <v>1911</v>
      </c>
      <c r="M910" s="1135">
        <v>75.099999999999994</v>
      </c>
      <c r="N910" s="1135" t="s">
        <v>1039</v>
      </c>
      <c r="O910" s="1135">
        <v>1.8774999999999999</v>
      </c>
      <c r="P910" s="1135">
        <v>1.502</v>
      </c>
      <c r="Q910" s="1135">
        <v>4</v>
      </c>
      <c r="R910" s="1135">
        <v>19</v>
      </c>
      <c r="T910" s="1135">
        <v>21</v>
      </c>
      <c r="U910" s="1135">
        <v>3.5</v>
      </c>
      <c r="V910" s="1135" t="s">
        <v>663</v>
      </c>
      <c r="W910" s="1135">
        <v>110</v>
      </c>
      <c r="X910" s="1135">
        <v>65</v>
      </c>
      <c r="Y910" s="1135">
        <v>1.6</v>
      </c>
      <c r="Z910" s="1135">
        <v>4</v>
      </c>
      <c r="AA910" s="1135" t="s">
        <v>2148</v>
      </c>
      <c r="AB910" s="1135" t="s">
        <v>1075</v>
      </c>
      <c r="AH910" s="1135" t="s">
        <v>2149</v>
      </c>
      <c r="AI910" s="1135">
        <v>94.52</v>
      </c>
      <c r="AJ910" s="1135">
        <v>-0.08</v>
      </c>
      <c r="AK910" s="1135">
        <v>3.1</v>
      </c>
      <c r="AM910" s="1136" t="s">
        <v>10951</v>
      </c>
      <c r="AN910" s="1136" t="s">
        <v>10952</v>
      </c>
      <c r="AO910" s="1136">
        <f t="shared" si="118"/>
        <v>650</v>
      </c>
      <c r="AP910" s="1136">
        <f t="shared" si="119"/>
        <v>1.74</v>
      </c>
      <c r="AQ910" s="1136" t="str">
        <f t="shared" si="120"/>
        <v>1-4-1S91°</v>
      </c>
      <c r="AR910" s="1136" t="str">
        <f t="shared" si="121"/>
        <v>31</v>
      </c>
      <c r="AS910" s="1136" t="str">
        <f t="shared" si="122"/>
        <v>270/270/OFF</v>
      </c>
      <c r="AT910" s="1136" t="str">
        <f t="shared" si="123"/>
        <v>1-4-1S91°</v>
      </c>
      <c r="AV910" s="1136" t="str">
        <f t="shared" si="116"/>
        <v>113.8.14</v>
      </c>
      <c r="AW910" s="1438">
        <f t="shared" si="117"/>
        <v>45518</v>
      </c>
    </row>
    <row r="911" spans="1:49">
      <c r="A911" s="1135" t="s">
        <v>2150</v>
      </c>
      <c r="B911" s="1135" t="s">
        <v>1909</v>
      </c>
      <c r="C911" s="1135">
        <v>650</v>
      </c>
      <c r="D911" s="1135">
        <v>1.74</v>
      </c>
      <c r="E911" s="1135" t="s">
        <v>15192</v>
      </c>
      <c r="F911" s="1135" t="s">
        <v>1048</v>
      </c>
      <c r="G911" s="1135" t="s">
        <v>1861</v>
      </c>
      <c r="H911" s="1135" t="s">
        <v>1887</v>
      </c>
      <c r="I911" s="1135" t="s">
        <v>126</v>
      </c>
      <c r="J911" s="1135">
        <v>0.9</v>
      </c>
      <c r="K911" s="1135" t="s">
        <v>2147</v>
      </c>
      <c r="L911" s="1135" t="s">
        <v>1911</v>
      </c>
      <c r="M911" s="1135">
        <v>75.099999999999994</v>
      </c>
      <c r="N911" s="1135" t="s">
        <v>1039</v>
      </c>
      <c r="O911" s="1135">
        <v>1.8774999999999999</v>
      </c>
      <c r="P911" s="1135">
        <v>1.502</v>
      </c>
      <c r="Q911" s="1135">
        <v>4</v>
      </c>
      <c r="R911" s="1135">
        <v>19</v>
      </c>
      <c r="T911" s="1135">
        <v>21</v>
      </c>
      <c r="U911" s="1135">
        <v>3.5</v>
      </c>
      <c r="V911" s="1135" t="s">
        <v>663</v>
      </c>
      <c r="W911" s="1135">
        <v>110</v>
      </c>
      <c r="X911" s="1135">
        <v>65</v>
      </c>
      <c r="Y911" s="1135">
        <v>1.6</v>
      </c>
      <c r="Z911" s="1135">
        <v>4</v>
      </c>
      <c r="AA911" s="1135" t="s">
        <v>1815</v>
      </c>
      <c r="AB911" s="1135" t="s">
        <v>1075</v>
      </c>
      <c r="AH911" s="1135" t="s">
        <v>959</v>
      </c>
      <c r="AI911" s="1135">
        <v>94.79</v>
      </c>
      <c r="AJ911" s="1135">
        <v>-0.13</v>
      </c>
      <c r="AK911" s="1135">
        <v>2.83</v>
      </c>
      <c r="AM911" s="1136" t="s">
        <v>10953</v>
      </c>
      <c r="AN911" s="1136" t="s">
        <v>10954</v>
      </c>
      <c r="AO911" s="1136">
        <f t="shared" si="118"/>
        <v>650</v>
      </c>
      <c r="AP911" s="1136">
        <f t="shared" si="119"/>
        <v>1.74</v>
      </c>
      <c r="AQ911" s="1136" t="str">
        <f t="shared" si="120"/>
        <v>1-4-1S91°</v>
      </c>
      <c r="AR911" s="1136" t="str">
        <f t="shared" si="121"/>
        <v>31</v>
      </c>
      <c r="AS911" s="1136" t="str">
        <f t="shared" si="122"/>
        <v>270/270/OFF</v>
      </c>
      <c r="AT911" s="1136" t="str">
        <f t="shared" si="123"/>
        <v>1-4-1S91°</v>
      </c>
      <c r="AV911" s="1136" t="str">
        <f t="shared" si="116"/>
        <v>113.8.19</v>
      </c>
      <c r="AW911" s="1438">
        <f t="shared" si="117"/>
        <v>45523</v>
      </c>
    </row>
    <row r="912" spans="1:49">
      <c r="A912" s="1135" t="s">
        <v>2151</v>
      </c>
      <c r="B912" s="1135" t="s">
        <v>1909</v>
      </c>
      <c r="C912" s="1135">
        <v>650</v>
      </c>
      <c r="D912" s="1135">
        <v>1.74</v>
      </c>
      <c r="E912" s="1135" t="s">
        <v>15192</v>
      </c>
      <c r="F912" s="1135" t="s">
        <v>1048</v>
      </c>
      <c r="G912" s="1135" t="s">
        <v>1861</v>
      </c>
      <c r="H912" s="1135" t="s">
        <v>1887</v>
      </c>
      <c r="I912" s="1135" t="s">
        <v>126</v>
      </c>
      <c r="J912" s="1135">
        <v>0.9</v>
      </c>
      <c r="K912" s="1135" t="s">
        <v>2147</v>
      </c>
      <c r="L912" s="1135" t="s">
        <v>1911</v>
      </c>
      <c r="M912" s="1135">
        <v>75.099999999999994</v>
      </c>
      <c r="N912" s="1135" t="s">
        <v>1039</v>
      </c>
      <c r="O912" s="1135">
        <v>1.8774999999999999</v>
      </c>
      <c r="P912" s="1135">
        <v>1.502</v>
      </c>
      <c r="Q912" s="1135">
        <v>4</v>
      </c>
      <c r="R912" s="1135">
        <v>19</v>
      </c>
      <c r="T912" s="1135">
        <v>21</v>
      </c>
      <c r="U912" s="1135">
        <v>3.5</v>
      </c>
      <c r="V912" s="1135" t="s">
        <v>663</v>
      </c>
      <c r="W912" s="1135">
        <v>110</v>
      </c>
      <c r="X912" s="1135">
        <v>65</v>
      </c>
      <c r="Y912" s="1135">
        <v>1.6</v>
      </c>
      <c r="Z912" s="1135">
        <v>4</v>
      </c>
      <c r="AA912" s="1135" t="s">
        <v>1815</v>
      </c>
      <c r="AB912" s="1135" t="s">
        <v>1075</v>
      </c>
      <c r="AH912" s="1135" t="s">
        <v>1052</v>
      </c>
      <c r="AI912" s="1135">
        <v>94.48</v>
      </c>
      <c r="AJ912" s="1135">
        <v>-0.06</v>
      </c>
      <c r="AK912" s="1135">
        <v>2.63</v>
      </c>
      <c r="AM912" s="1136" t="s">
        <v>10955</v>
      </c>
      <c r="AN912" s="1136" t="s">
        <v>10956</v>
      </c>
      <c r="AO912" s="1136">
        <f t="shared" si="118"/>
        <v>650</v>
      </c>
      <c r="AP912" s="1136">
        <f t="shared" si="119"/>
        <v>1.74</v>
      </c>
      <c r="AQ912" s="1136" t="str">
        <f t="shared" si="120"/>
        <v>1-4-1S91°</v>
      </c>
      <c r="AR912" s="1136" t="str">
        <f t="shared" si="121"/>
        <v>31</v>
      </c>
      <c r="AS912" s="1136" t="str">
        <f t="shared" si="122"/>
        <v>270/270/OFF</v>
      </c>
      <c r="AT912" s="1136" t="str">
        <f t="shared" si="123"/>
        <v>1-4-1S91°</v>
      </c>
      <c r="AV912" s="1136" t="str">
        <f t="shared" si="116"/>
        <v>113.8.19</v>
      </c>
      <c r="AW912" s="1438">
        <f t="shared" si="117"/>
        <v>45523</v>
      </c>
    </row>
    <row r="913" spans="1:49">
      <c r="A913" s="1135" t="s">
        <v>2152</v>
      </c>
      <c r="B913" s="1135" t="s">
        <v>425</v>
      </c>
      <c r="C913" s="1135">
        <v>700</v>
      </c>
      <c r="D913" s="1135">
        <v>1.7949999999999999</v>
      </c>
      <c r="E913" s="1135" t="s">
        <v>15183</v>
      </c>
      <c r="F913" s="1135" t="s">
        <v>1563</v>
      </c>
      <c r="G913" s="1135" t="s">
        <v>1861</v>
      </c>
      <c r="H913" s="1135" t="s">
        <v>2153</v>
      </c>
      <c r="I913" s="1135" t="s">
        <v>126</v>
      </c>
      <c r="J913" s="1135">
        <v>0.5</v>
      </c>
      <c r="K913" s="1135" t="s">
        <v>2061</v>
      </c>
      <c r="L913" s="1135" t="s">
        <v>2062</v>
      </c>
      <c r="M913" s="1135">
        <v>74.5</v>
      </c>
      <c r="N913" s="1135" t="s">
        <v>1039</v>
      </c>
      <c r="O913" s="1135">
        <v>1.8625</v>
      </c>
      <c r="P913" s="1135">
        <v>1.49</v>
      </c>
      <c r="Q913" s="1135">
        <v>4</v>
      </c>
      <c r="R913" s="1135">
        <v>22</v>
      </c>
      <c r="T913" s="1135">
        <v>19.5</v>
      </c>
      <c r="U913" s="1135">
        <v>2.2999999999999998</v>
      </c>
      <c r="V913" s="1135" t="s">
        <v>663</v>
      </c>
      <c r="W913" s="1135">
        <v>40</v>
      </c>
      <c r="X913" s="1135">
        <v>10</v>
      </c>
      <c r="Y913" s="1135">
        <v>1.2</v>
      </c>
      <c r="Z913" s="1135">
        <v>4</v>
      </c>
      <c r="AA913" s="1135" t="s">
        <v>2154</v>
      </c>
      <c r="AH913" s="1135" t="s">
        <v>633</v>
      </c>
      <c r="AI913" s="1135">
        <v>90.43</v>
      </c>
      <c r="AJ913" s="1135">
        <v>-0.04</v>
      </c>
      <c r="AK913" s="1135">
        <v>0.93</v>
      </c>
      <c r="AM913" s="1136" t="s">
        <v>10957</v>
      </c>
      <c r="AN913" s="1136" t="s">
        <v>10958</v>
      </c>
      <c r="AO913" s="1136">
        <f t="shared" si="118"/>
        <v>700</v>
      </c>
      <c r="AP913" s="1136">
        <f t="shared" si="119"/>
        <v>1.7949999999999999</v>
      </c>
      <c r="AQ913" s="1136" t="str">
        <f t="shared" si="120"/>
        <v>1-4-1S83°</v>
      </c>
      <c r="AR913" s="1136" t="str">
        <f t="shared" si="121"/>
        <v>30.5</v>
      </c>
      <c r="AS913" s="1136" t="str">
        <f t="shared" si="122"/>
        <v>295/295/160</v>
      </c>
      <c r="AT913" s="1136" t="str">
        <f t="shared" si="123"/>
        <v>1-4-1S83°</v>
      </c>
      <c r="AV913" s="1136" t="str">
        <f t="shared" si="116"/>
        <v>113.8.20</v>
      </c>
      <c r="AW913" s="1438">
        <f t="shared" si="117"/>
        <v>45524</v>
      </c>
    </row>
    <row r="914" spans="1:49">
      <c r="A914" s="1135" t="s">
        <v>2155</v>
      </c>
      <c r="B914" s="1135" t="s">
        <v>478</v>
      </c>
      <c r="C914" s="1135">
        <v>600</v>
      </c>
      <c r="D914" s="1135">
        <v>1.71</v>
      </c>
      <c r="E914" s="1135" t="s">
        <v>15183</v>
      </c>
      <c r="F914" s="1135" t="s">
        <v>1078</v>
      </c>
      <c r="G914" s="1135" t="s">
        <v>1861</v>
      </c>
      <c r="H914" s="1135" t="s">
        <v>1134</v>
      </c>
      <c r="I914" s="1135" t="s">
        <v>126</v>
      </c>
      <c r="J914" s="1135">
        <v>0.8</v>
      </c>
      <c r="K914" s="1135" t="s">
        <v>2156</v>
      </c>
      <c r="L914" s="1135" t="s">
        <v>1905</v>
      </c>
      <c r="M914" s="1135">
        <v>74.599999999999994</v>
      </c>
      <c r="N914" s="1135" t="s">
        <v>1039</v>
      </c>
      <c r="O914" s="1135">
        <v>1.865</v>
      </c>
      <c r="P914" s="1135">
        <v>1.492</v>
      </c>
      <c r="Q914" s="1135">
        <v>3.5</v>
      </c>
      <c r="R914" s="1135">
        <v>27</v>
      </c>
      <c r="T914" s="1135">
        <v>12.5</v>
      </c>
      <c r="U914" s="1135">
        <v>5.0999999999999996</v>
      </c>
      <c r="V914" s="1135" t="s">
        <v>663</v>
      </c>
      <c r="W914" s="1135">
        <v>95</v>
      </c>
      <c r="X914" s="1135">
        <v>60</v>
      </c>
      <c r="Y914" s="1135">
        <v>1.8</v>
      </c>
      <c r="Z914" s="1135">
        <v>4.5</v>
      </c>
      <c r="AA914" s="1135" t="s">
        <v>2157</v>
      </c>
      <c r="AB914" s="1135" t="s">
        <v>2158</v>
      </c>
      <c r="AH914" s="1135" t="s">
        <v>474</v>
      </c>
      <c r="AI914" s="1135">
        <v>92.45</v>
      </c>
      <c r="AJ914" s="1135">
        <v>-1.57</v>
      </c>
      <c r="AK914" s="1135">
        <v>4.46</v>
      </c>
      <c r="AM914" s="1136" t="s">
        <v>10959</v>
      </c>
      <c r="AN914" s="1136" t="s">
        <v>10960</v>
      </c>
      <c r="AO914" s="1136">
        <f t="shared" si="118"/>
        <v>600</v>
      </c>
      <c r="AP914" s="1136">
        <f t="shared" si="119"/>
        <v>1.71</v>
      </c>
      <c r="AQ914" s="1136" t="str">
        <f t="shared" si="120"/>
        <v>1-4-1S83°</v>
      </c>
      <c r="AR914" s="1136" t="str">
        <f t="shared" si="121"/>
        <v>30</v>
      </c>
      <c r="AS914" s="1136" t="str">
        <f t="shared" si="122"/>
        <v>240/240/OFF</v>
      </c>
      <c r="AT914" s="1136" t="str">
        <f t="shared" si="123"/>
        <v>1-4-1S83°</v>
      </c>
      <c r="AV914" s="1136" t="str">
        <f t="shared" si="116"/>
        <v>113.9.2</v>
      </c>
      <c r="AW914" s="1438">
        <f t="shared" si="117"/>
        <v>45537</v>
      </c>
    </row>
    <row r="915" spans="1:49">
      <c r="A915" s="1135" t="s">
        <v>2159</v>
      </c>
      <c r="B915" s="1135" t="s">
        <v>425</v>
      </c>
      <c r="C915" s="1135">
        <v>700</v>
      </c>
      <c r="D915" s="1135">
        <v>1.7949999999999999</v>
      </c>
      <c r="E915" s="1135" t="s">
        <v>15183</v>
      </c>
      <c r="F915" s="1135" t="s">
        <v>1991</v>
      </c>
      <c r="G915" s="1135" t="s">
        <v>1095</v>
      </c>
      <c r="H915" s="1135" t="s">
        <v>1887</v>
      </c>
      <c r="I915" s="1135" t="s">
        <v>126</v>
      </c>
      <c r="J915" s="1135">
        <v>0.3</v>
      </c>
      <c r="K915" s="1135" t="s">
        <v>2061</v>
      </c>
      <c r="L915" s="1135" t="s">
        <v>2062</v>
      </c>
      <c r="M915" s="1135">
        <v>73</v>
      </c>
      <c r="N915" s="1135" t="s">
        <v>1039</v>
      </c>
      <c r="O915" s="1135">
        <v>1.8250000000000002</v>
      </c>
      <c r="P915" s="1135">
        <v>1.46</v>
      </c>
      <c r="Q915" s="1135">
        <v>4</v>
      </c>
      <c r="R915" s="1135">
        <v>21.6</v>
      </c>
      <c r="T915" s="1135">
        <v>34</v>
      </c>
      <c r="U915" s="1135">
        <v>3.7</v>
      </c>
      <c r="V915" s="1135" t="s">
        <v>663</v>
      </c>
      <c r="W915" s="1135">
        <v>30</v>
      </c>
      <c r="X915" s="1135">
        <v>10</v>
      </c>
      <c r="Y915" s="1135">
        <v>1.2</v>
      </c>
      <c r="Z915" s="1135">
        <v>6</v>
      </c>
      <c r="AA915" s="1135" t="s">
        <v>2157</v>
      </c>
      <c r="AH915" s="1135" t="s">
        <v>630</v>
      </c>
      <c r="AI915" s="1135">
        <v>91.82</v>
      </c>
      <c r="AJ915" s="1135">
        <v>-0.18</v>
      </c>
      <c r="AK915" s="1135">
        <v>0.73</v>
      </c>
      <c r="AM915" s="1136" t="s">
        <v>10961</v>
      </c>
      <c r="AN915" s="1136" t="s">
        <v>10962</v>
      </c>
      <c r="AO915" s="1136">
        <f t="shared" si="118"/>
        <v>700</v>
      </c>
      <c r="AP915" s="1136">
        <f t="shared" si="119"/>
        <v>1.7949999999999999</v>
      </c>
      <c r="AQ915" s="1136" t="str">
        <f t="shared" si="120"/>
        <v>1-4-1S83°</v>
      </c>
      <c r="AR915" s="1136" t="str">
        <f t="shared" si="121"/>
        <v>30.8</v>
      </c>
      <c r="AS915" s="1136" t="str">
        <f t="shared" si="122"/>
        <v>270/270/OFF</v>
      </c>
      <c r="AT915" s="1136" t="str">
        <f t="shared" si="123"/>
        <v>1-4-1S83°</v>
      </c>
      <c r="AV915" s="1136" t="str">
        <f t="shared" si="116"/>
        <v>113.9.2</v>
      </c>
      <c r="AW915" s="1438">
        <f t="shared" si="117"/>
        <v>45537</v>
      </c>
    </row>
    <row r="916" spans="1:49">
      <c r="A916" s="1135" t="s">
        <v>2160</v>
      </c>
      <c r="B916" s="1135" t="s">
        <v>631</v>
      </c>
      <c r="C916" s="1135">
        <v>550</v>
      </c>
      <c r="D916" s="1135">
        <v>1.72</v>
      </c>
      <c r="E916" s="1135" t="s">
        <v>15183</v>
      </c>
      <c r="F916" s="1135" t="s">
        <v>1069</v>
      </c>
      <c r="G916" s="1135" t="s">
        <v>1034</v>
      </c>
      <c r="H916" s="1135" t="s">
        <v>2161</v>
      </c>
      <c r="I916" s="1135" t="s">
        <v>639</v>
      </c>
      <c r="J916" s="1135">
        <v>1.6</v>
      </c>
      <c r="K916" s="1135" t="s">
        <v>2162</v>
      </c>
      <c r="L916" s="1135" t="s">
        <v>2126</v>
      </c>
      <c r="M916" s="1135">
        <v>77</v>
      </c>
      <c r="N916" s="1135" t="s">
        <v>1039</v>
      </c>
      <c r="O916" s="1135">
        <v>1.925</v>
      </c>
      <c r="P916" s="1135">
        <v>1.54</v>
      </c>
      <c r="Q916" s="1135">
        <v>3.5</v>
      </c>
      <c r="R916" s="1135">
        <v>22</v>
      </c>
      <c r="T916" s="1135">
        <v>9</v>
      </c>
      <c r="U916" s="1135">
        <v>3</v>
      </c>
      <c r="V916" s="1135" t="s">
        <v>663</v>
      </c>
      <c r="W916" s="1135">
        <v>140</v>
      </c>
      <c r="X916" s="1135">
        <v>80</v>
      </c>
      <c r="Y916" s="1135">
        <v>2.1</v>
      </c>
      <c r="Z916" s="1135">
        <v>2.5</v>
      </c>
      <c r="AA916" s="1135" t="s">
        <v>2163</v>
      </c>
      <c r="AH916" s="1135" t="s">
        <v>629</v>
      </c>
      <c r="AI916" s="1135">
        <v>91.31</v>
      </c>
      <c r="AJ916" s="1135">
        <v>-0.52</v>
      </c>
      <c r="AK916" s="1135">
        <v>3.14</v>
      </c>
      <c r="AM916" s="1136" t="s">
        <v>10963</v>
      </c>
      <c r="AN916" s="1136" t="s">
        <v>10964</v>
      </c>
      <c r="AO916" s="1136">
        <f t="shared" si="118"/>
        <v>550</v>
      </c>
      <c r="AP916" s="1136">
        <f t="shared" si="119"/>
        <v>1.72</v>
      </c>
      <c r="AQ916" s="1136" t="str">
        <f t="shared" si="120"/>
        <v>1-4-1S83°</v>
      </c>
      <c r="AR916" s="1136" t="str">
        <f t="shared" si="121"/>
        <v>31.5</v>
      </c>
      <c r="AS916" s="1136" t="str">
        <f t="shared" si="122"/>
        <v>250/250/150</v>
      </c>
      <c r="AT916" s="1136" t="str">
        <f t="shared" si="123"/>
        <v>1-4-1S83°</v>
      </c>
      <c r="AV916" s="1136" t="str">
        <f t="shared" si="116"/>
        <v>113.9.3</v>
      </c>
      <c r="AW916" s="1438">
        <f t="shared" si="117"/>
        <v>45538</v>
      </c>
    </row>
    <row r="917" spans="1:49">
      <c r="A917" s="1135" t="s">
        <v>2164</v>
      </c>
      <c r="B917" s="1135" t="s">
        <v>425</v>
      </c>
      <c r="C917" s="1135">
        <v>650</v>
      </c>
      <c r="D917" s="1135">
        <v>1.79</v>
      </c>
      <c r="E917" s="1135" t="s">
        <v>15185</v>
      </c>
      <c r="F917" s="1135" t="s">
        <v>1783</v>
      </c>
      <c r="G917" s="1135" t="s">
        <v>1861</v>
      </c>
      <c r="H917" s="1135" t="s">
        <v>2030</v>
      </c>
      <c r="I917" s="1135" t="s">
        <v>1549</v>
      </c>
      <c r="J917" s="1135">
        <v>1.7</v>
      </c>
      <c r="K917" s="1135" t="s">
        <v>2165</v>
      </c>
      <c r="L917" s="1135" t="s">
        <v>2032</v>
      </c>
      <c r="M917" s="1135">
        <v>73</v>
      </c>
      <c r="N917" s="1135" t="s">
        <v>1039</v>
      </c>
      <c r="O917" s="1135">
        <v>1.8250000000000002</v>
      </c>
      <c r="P917" s="1135">
        <v>1.46</v>
      </c>
      <c r="Q917" s="1135">
        <v>4</v>
      </c>
      <c r="R917" s="1135">
        <v>21.6</v>
      </c>
      <c r="T917" s="1135">
        <v>32</v>
      </c>
      <c r="U917" s="1135">
        <v>3.5</v>
      </c>
      <c r="V917" s="1135" t="s">
        <v>663</v>
      </c>
      <c r="W917" s="1135">
        <v>110</v>
      </c>
      <c r="X917" s="1135">
        <v>60</v>
      </c>
      <c r="Y917" s="1135">
        <v>1.5</v>
      </c>
      <c r="Z917" s="1135">
        <v>5.5</v>
      </c>
      <c r="AA917" s="1135" t="s">
        <v>2166</v>
      </c>
      <c r="AH917" s="1135" t="s">
        <v>812</v>
      </c>
      <c r="AI917" s="1135">
        <v>93.07</v>
      </c>
      <c r="AJ917" s="1135">
        <v>-0.21</v>
      </c>
      <c r="AK917" s="1135">
        <v>0.56000000000000005</v>
      </c>
      <c r="AM917" s="1136" t="s">
        <v>10965</v>
      </c>
      <c r="AN917" s="1136" t="s">
        <v>10966</v>
      </c>
      <c r="AO917" s="1136">
        <f t="shared" si="118"/>
        <v>650</v>
      </c>
      <c r="AP917" s="1136">
        <f t="shared" si="119"/>
        <v>1.79</v>
      </c>
      <c r="AQ917" s="1136" t="str">
        <f t="shared" si="120"/>
        <v>2-5-1S83°</v>
      </c>
      <c r="AR917" s="1136" t="str">
        <f t="shared" si="121"/>
        <v>29.5</v>
      </c>
      <c r="AS917" s="1136" t="str">
        <f t="shared" si="122"/>
        <v>175/OFF</v>
      </c>
      <c r="AT917" s="1136" t="str">
        <f t="shared" si="123"/>
        <v>2-5-1S83°</v>
      </c>
      <c r="AV917" s="1136" t="str">
        <f t="shared" si="116"/>
        <v>113.9.4</v>
      </c>
      <c r="AW917" s="1438">
        <f t="shared" si="117"/>
        <v>45539</v>
      </c>
    </row>
    <row r="918" spans="1:49">
      <c r="A918" s="1135" t="s">
        <v>2167</v>
      </c>
      <c r="B918" s="1135" t="s">
        <v>1909</v>
      </c>
      <c r="C918" s="1135">
        <v>650</v>
      </c>
      <c r="D918" s="1135">
        <v>1.73</v>
      </c>
      <c r="E918" s="1135" t="s">
        <v>15192</v>
      </c>
      <c r="F918" s="1135" t="s">
        <v>1048</v>
      </c>
      <c r="G918" s="1135" t="s">
        <v>1861</v>
      </c>
      <c r="H918" s="1135" t="s">
        <v>1887</v>
      </c>
      <c r="I918" s="1135" t="s">
        <v>126</v>
      </c>
      <c r="J918" s="1135">
        <v>0.8</v>
      </c>
      <c r="K918" s="1135" t="s">
        <v>2168</v>
      </c>
      <c r="L918" s="1135" t="s">
        <v>1911</v>
      </c>
      <c r="M918" s="1135">
        <v>75.099999999999994</v>
      </c>
      <c r="N918" s="1135" t="s">
        <v>1039</v>
      </c>
      <c r="O918" s="1135">
        <v>1.8774999999999999</v>
      </c>
      <c r="P918" s="1135">
        <v>1.502</v>
      </c>
      <c r="Q918" s="1135">
        <v>4</v>
      </c>
      <c r="R918" s="1135">
        <v>19</v>
      </c>
      <c r="T918" s="1135">
        <v>21</v>
      </c>
      <c r="U918" s="1135">
        <v>3.5</v>
      </c>
      <c r="V918" s="1135" t="s">
        <v>663</v>
      </c>
      <c r="W918" s="1135">
        <v>110</v>
      </c>
      <c r="X918" s="1135">
        <v>65</v>
      </c>
      <c r="Y918" s="1135">
        <v>1.6</v>
      </c>
      <c r="Z918" s="1135">
        <v>4</v>
      </c>
      <c r="AA918" s="1135" t="s">
        <v>2169</v>
      </c>
      <c r="AB918" s="1135" t="s">
        <v>1075</v>
      </c>
      <c r="AH918" s="1135" t="s">
        <v>699</v>
      </c>
      <c r="AI918" s="1135">
        <v>94.2</v>
      </c>
      <c r="AJ918" s="1135">
        <v>-0.62</v>
      </c>
      <c r="AK918" s="1135">
        <v>3.54</v>
      </c>
      <c r="AM918" s="1136" t="s">
        <v>10967</v>
      </c>
      <c r="AN918" s="1136" t="s">
        <v>10968</v>
      </c>
      <c r="AO918" s="1136">
        <f t="shared" si="118"/>
        <v>650</v>
      </c>
      <c r="AP918" s="1136">
        <f t="shared" si="119"/>
        <v>1.73</v>
      </c>
      <c r="AQ918" s="1136" t="str">
        <f t="shared" si="120"/>
        <v>1-4-1S91°</v>
      </c>
      <c r="AR918" s="1136" t="str">
        <f t="shared" si="121"/>
        <v>31</v>
      </c>
      <c r="AS918" s="1136" t="str">
        <f t="shared" si="122"/>
        <v>270/270/OFF</v>
      </c>
      <c r="AT918" s="1136" t="str">
        <f t="shared" si="123"/>
        <v>1-4-1S91°</v>
      </c>
      <c r="AV918" s="1136" t="str">
        <f t="shared" si="116"/>
        <v>113.9.6</v>
      </c>
      <c r="AW918" s="1438">
        <f t="shared" si="117"/>
        <v>45541</v>
      </c>
    </row>
    <row r="919" spans="1:49">
      <c r="A919" s="1135" t="s">
        <v>2170</v>
      </c>
      <c r="B919" s="1135" t="s">
        <v>1909</v>
      </c>
      <c r="C919" s="1135">
        <v>650</v>
      </c>
      <c r="D919" s="1135">
        <v>1.7250000000000001</v>
      </c>
      <c r="E919" s="1135" t="s">
        <v>15192</v>
      </c>
      <c r="F919" s="1135" t="s">
        <v>1048</v>
      </c>
      <c r="G919" s="1135" t="s">
        <v>1861</v>
      </c>
      <c r="H919" s="1135" t="s">
        <v>1887</v>
      </c>
      <c r="I919" s="1135" t="s">
        <v>126</v>
      </c>
      <c r="J919" s="1135">
        <v>0.9</v>
      </c>
      <c r="K919" s="1135" t="s">
        <v>2168</v>
      </c>
      <c r="L919" s="1135" t="s">
        <v>1911</v>
      </c>
      <c r="M919" s="1135">
        <v>75.099999999999994</v>
      </c>
      <c r="N919" s="1135" t="s">
        <v>1039</v>
      </c>
      <c r="O919" s="1135">
        <v>1.8774999999999999</v>
      </c>
      <c r="P919" s="1135">
        <v>1.502</v>
      </c>
      <c r="Q919" s="1135">
        <v>4</v>
      </c>
      <c r="R919" s="1135">
        <v>19</v>
      </c>
      <c r="T919" s="1135">
        <v>21</v>
      </c>
      <c r="U919" s="1135">
        <v>3.5</v>
      </c>
      <c r="V919" s="1135" t="s">
        <v>663</v>
      </c>
      <c r="W919" s="1135">
        <v>110</v>
      </c>
      <c r="X919" s="1135">
        <v>65</v>
      </c>
      <c r="Y919" s="1135">
        <v>1.6</v>
      </c>
      <c r="Z919" s="1135">
        <v>4</v>
      </c>
      <c r="AA919" s="1135" t="s">
        <v>1817</v>
      </c>
      <c r="AB919" s="1135" t="s">
        <v>1075</v>
      </c>
      <c r="AH919" s="1135" t="s">
        <v>459</v>
      </c>
      <c r="AI919" s="1135">
        <v>94.93</v>
      </c>
      <c r="AJ919" s="1135">
        <v>-0.01</v>
      </c>
      <c r="AK919" s="1135">
        <v>2.4700000000000002</v>
      </c>
      <c r="AM919" s="1136" t="s">
        <v>10969</v>
      </c>
      <c r="AN919" s="1136" t="s">
        <v>10970</v>
      </c>
      <c r="AO919" s="1136">
        <f t="shared" si="118"/>
        <v>650</v>
      </c>
      <c r="AP919" s="1136">
        <f t="shared" si="119"/>
        <v>1.7250000000000001</v>
      </c>
      <c r="AQ919" s="1136" t="str">
        <f t="shared" si="120"/>
        <v>1-4-1S91°</v>
      </c>
      <c r="AR919" s="1136" t="str">
        <f t="shared" si="121"/>
        <v>31</v>
      </c>
      <c r="AS919" s="1136" t="str">
        <f t="shared" si="122"/>
        <v>270/270/OFF</v>
      </c>
      <c r="AT919" s="1136" t="str">
        <f t="shared" si="123"/>
        <v>1-4-1S91°</v>
      </c>
      <c r="AV919" s="1136" t="str">
        <f t="shared" si="116"/>
        <v>113.9.9</v>
      </c>
      <c r="AW919" s="1438">
        <f t="shared" si="117"/>
        <v>45544</v>
      </c>
    </row>
    <row r="920" spans="1:49">
      <c r="A920" s="1135" t="s">
        <v>2171</v>
      </c>
      <c r="B920" s="1135" t="s">
        <v>1909</v>
      </c>
      <c r="C920" s="1135">
        <v>650</v>
      </c>
      <c r="D920" s="1135">
        <v>1.73</v>
      </c>
      <c r="E920" s="1135" t="s">
        <v>15192</v>
      </c>
      <c r="F920" s="1135" t="s">
        <v>1048</v>
      </c>
      <c r="G920" s="1135" t="s">
        <v>1861</v>
      </c>
      <c r="H920" s="1135" t="s">
        <v>1887</v>
      </c>
      <c r="I920" s="1135" t="s">
        <v>126</v>
      </c>
      <c r="J920" s="1135">
        <v>0.9</v>
      </c>
      <c r="K920" s="1135" t="s">
        <v>2168</v>
      </c>
      <c r="L920" s="1135" t="s">
        <v>1911</v>
      </c>
      <c r="M920" s="1135">
        <v>75.099999999999994</v>
      </c>
      <c r="N920" s="1135" t="s">
        <v>1039</v>
      </c>
      <c r="O920" s="1135">
        <v>1.8774999999999999</v>
      </c>
      <c r="P920" s="1135">
        <v>1.502</v>
      </c>
      <c r="Q920" s="1135">
        <v>4</v>
      </c>
      <c r="R920" s="1135">
        <v>19</v>
      </c>
      <c r="T920" s="1135">
        <v>21</v>
      </c>
      <c r="U920" s="1135">
        <v>3.5</v>
      </c>
      <c r="V920" s="1135" t="s">
        <v>663</v>
      </c>
      <c r="W920" s="1135">
        <v>110</v>
      </c>
      <c r="X920" s="1135">
        <v>65</v>
      </c>
      <c r="Y920" s="1135">
        <v>1.6</v>
      </c>
      <c r="Z920" s="1135">
        <v>4</v>
      </c>
      <c r="AA920" s="1135" t="s">
        <v>2172</v>
      </c>
      <c r="AB920" s="1135" t="s">
        <v>1075</v>
      </c>
      <c r="AH920" s="1135" t="s">
        <v>1280</v>
      </c>
      <c r="AI920" s="1135">
        <v>94.77</v>
      </c>
      <c r="AJ920" s="1135">
        <v>-0.64</v>
      </c>
      <c r="AK920" s="1135">
        <v>3.07</v>
      </c>
      <c r="AM920" s="1136" t="s">
        <v>10971</v>
      </c>
      <c r="AN920" s="1136" t="s">
        <v>10972</v>
      </c>
      <c r="AO920" s="1136">
        <f t="shared" si="118"/>
        <v>650</v>
      </c>
      <c r="AP920" s="1136">
        <f t="shared" si="119"/>
        <v>1.73</v>
      </c>
      <c r="AQ920" s="1136" t="str">
        <f t="shared" si="120"/>
        <v>1-4-1S91°</v>
      </c>
      <c r="AR920" s="1136" t="str">
        <f t="shared" si="121"/>
        <v>31</v>
      </c>
      <c r="AS920" s="1136" t="str">
        <f t="shared" si="122"/>
        <v>270/270/OFF</v>
      </c>
      <c r="AT920" s="1136" t="str">
        <f t="shared" si="123"/>
        <v>1-4-1S91°</v>
      </c>
      <c r="AV920" s="1136" t="str">
        <f t="shared" si="116"/>
        <v>113.9.11</v>
      </c>
      <c r="AW920" s="1438">
        <f t="shared" si="117"/>
        <v>45546</v>
      </c>
    </row>
    <row r="921" spans="1:49">
      <c r="A921" s="1135" t="s">
        <v>2173</v>
      </c>
      <c r="B921" s="1135" t="s">
        <v>425</v>
      </c>
      <c r="C921" s="1135">
        <v>700</v>
      </c>
      <c r="D921" s="1135">
        <v>1.7949999999999999</v>
      </c>
      <c r="E921" s="1135" t="s">
        <v>15183</v>
      </c>
      <c r="F921" s="1135" t="s">
        <v>1991</v>
      </c>
      <c r="G921" s="1135" t="s">
        <v>1095</v>
      </c>
      <c r="H921" s="1135" t="s">
        <v>1887</v>
      </c>
      <c r="I921" s="1135" t="s">
        <v>126</v>
      </c>
      <c r="J921" s="1135">
        <v>0.4</v>
      </c>
      <c r="K921" s="1135" t="s">
        <v>2165</v>
      </c>
      <c r="L921" s="1135" t="s">
        <v>2062</v>
      </c>
      <c r="M921" s="1135">
        <v>73</v>
      </c>
      <c r="N921" s="1135" t="s">
        <v>1039</v>
      </c>
      <c r="O921" s="1135">
        <v>1.8250000000000002</v>
      </c>
      <c r="P921" s="1135">
        <v>1.46</v>
      </c>
      <c r="Q921" s="1135">
        <v>4</v>
      </c>
      <c r="R921" s="1135">
        <v>21.6</v>
      </c>
      <c r="T921" s="1135">
        <v>34</v>
      </c>
      <c r="U921" s="1135">
        <v>3.7</v>
      </c>
      <c r="V921" s="1135" t="s">
        <v>663</v>
      </c>
      <c r="W921" s="1135">
        <v>30</v>
      </c>
      <c r="X921" s="1135">
        <v>10</v>
      </c>
      <c r="Y921" s="1135">
        <v>1.2</v>
      </c>
      <c r="Z921" s="1135">
        <v>6</v>
      </c>
      <c r="AA921" s="1135" t="s">
        <v>2174</v>
      </c>
      <c r="AH921" s="1135" t="s">
        <v>489</v>
      </c>
      <c r="AI921" s="1135">
        <v>93.29</v>
      </c>
      <c r="AJ921" s="1135">
        <v>-0.13</v>
      </c>
      <c r="AK921" s="1135">
        <v>0.53</v>
      </c>
      <c r="AM921" s="1136" t="s">
        <v>10973</v>
      </c>
      <c r="AN921" s="1136" t="s">
        <v>10974</v>
      </c>
      <c r="AO921" s="1136">
        <f t="shared" si="118"/>
        <v>700</v>
      </c>
      <c r="AP921" s="1136">
        <f t="shared" si="119"/>
        <v>1.7949999999999999</v>
      </c>
      <c r="AQ921" s="1136" t="str">
        <f t="shared" si="120"/>
        <v>1-4-1S83°</v>
      </c>
      <c r="AR921" s="1136" t="str">
        <f t="shared" si="121"/>
        <v>30.8</v>
      </c>
      <c r="AS921" s="1136" t="str">
        <f t="shared" si="122"/>
        <v>270/270/OFF</v>
      </c>
      <c r="AT921" s="1136" t="str">
        <f t="shared" si="123"/>
        <v>1-4-1S83°</v>
      </c>
      <c r="AV921" s="1136" t="str">
        <f t="shared" si="116"/>
        <v>113.9.12</v>
      </c>
      <c r="AW921" s="1438">
        <f t="shared" si="117"/>
        <v>45547</v>
      </c>
    </row>
    <row r="922" spans="1:49">
      <c r="A922" s="1135" t="s">
        <v>2175</v>
      </c>
      <c r="B922" s="1135" t="s">
        <v>799</v>
      </c>
      <c r="C922" s="1135">
        <v>700</v>
      </c>
      <c r="D922" s="1135">
        <v>1.75</v>
      </c>
      <c r="E922" s="1135" t="s">
        <v>15183</v>
      </c>
      <c r="F922" s="1135" t="s">
        <v>1078</v>
      </c>
      <c r="G922" s="1135">
        <v>5</v>
      </c>
      <c r="H922" s="1135" t="s">
        <v>1049</v>
      </c>
      <c r="I922" s="1135" t="s">
        <v>126</v>
      </c>
      <c r="J922" s="1135">
        <v>1.3</v>
      </c>
      <c r="K922" s="1135" t="s">
        <v>2036</v>
      </c>
      <c r="L922" s="1135" t="s">
        <v>2037</v>
      </c>
      <c r="M922" s="1135">
        <v>75</v>
      </c>
      <c r="N922" s="1135" t="s">
        <v>1039</v>
      </c>
      <c r="O922" s="1135">
        <v>1.875</v>
      </c>
      <c r="P922" s="1135">
        <v>1.5</v>
      </c>
      <c r="Q922" s="1135">
        <v>4</v>
      </c>
      <c r="R922" s="1135">
        <v>23</v>
      </c>
      <c r="T922" s="1135">
        <v>26.5</v>
      </c>
      <c r="U922" s="1135">
        <v>3.8</v>
      </c>
      <c r="V922" s="1135" t="s">
        <v>663</v>
      </c>
      <c r="W922" s="1135">
        <v>100</v>
      </c>
      <c r="X922" s="1135">
        <v>45</v>
      </c>
      <c r="Y922" s="1135">
        <v>1.6</v>
      </c>
      <c r="Z922" s="1135">
        <v>5</v>
      </c>
      <c r="AA922" s="1135" t="s">
        <v>2176</v>
      </c>
      <c r="AH922" s="1135" t="s">
        <v>1515</v>
      </c>
      <c r="AI922" s="1135">
        <v>92.02</v>
      </c>
      <c r="AJ922" s="1135">
        <v>-0.12</v>
      </c>
      <c r="AK922" s="1135">
        <v>0.61</v>
      </c>
      <c r="AM922" s="1136" t="s">
        <v>10975</v>
      </c>
      <c r="AN922" s="1136" t="s">
        <v>10976</v>
      </c>
      <c r="AO922" s="1136">
        <f t="shared" si="118"/>
        <v>700</v>
      </c>
      <c r="AP922" s="1136">
        <f t="shared" si="119"/>
        <v>1.75</v>
      </c>
      <c r="AQ922" s="1136" t="str">
        <f t="shared" si="120"/>
        <v>1-4-1S83°</v>
      </c>
      <c r="AR922" s="1136" t="str">
        <f t="shared" si="121"/>
        <v>30</v>
      </c>
      <c r="AS922" s="1136" t="str">
        <f t="shared" si="122"/>
        <v>260/260/OFF</v>
      </c>
      <c r="AT922" s="1136" t="str">
        <f t="shared" si="123"/>
        <v>1-4-1S83°</v>
      </c>
      <c r="AV922" s="1136" t="str">
        <f t="shared" si="116"/>
        <v>113.9.13</v>
      </c>
      <c r="AW922" s="1438">
        <f t="shared" si="117"/>
        <v>45548</v>
      </c>
    </row>
    <row r="923" spans="1:49">
      <c r="A923" s="1135" t="s">
        <v>2177</v>
      </c>
      <c r="B923" s="1135" t="s">
        <v>776</v>
      </c>
      <c r="C923" s="1135">
        <v>500</v>
      </c>
      <c r="D923" s="1135">
        <v>1.76</v>
      </c>
      <c r="E923" s="1135" t="s">
        <v>15189</v>
      </c>
      <c r="F923" s="1135" t="s">
        <v>1048</v>
      </c>
      <c r="G923" s="1135" t="s">
        <v>2178</v>
      </c>
      <c r="H923" s="1135" t="s">
        <v>1123</v>
      </c>
      <c r="I923" s="1135" t="s">
        <v>126</v>
      </c>
      <c r="J923" s="1135">
        <v>0.3</v>
      </c>
      <c r="K923" s="1135" t="s">
        <v>2026</v>
      </c>
      <c r="L923" s="1135" t="s">
        <v>2027</v>
      </c>
      <c r="M923" s="1135">
        <v>74.5</v>
      </c>
      <c r="N923" s="1135" t="s">
        <v>1039</v>
      </c>
      <c r="O923" s="1135">
        <v>1.8625</v>
      </c>
      <c r="P923" s="1135">
        <v>1.49</v>
      </c>
      <c r="Q923" s="1135">
        <v>3.5</v>
      </c>
      <c r="R923" s="1135">
        <v>20</v>
      </c>
      <c r="T923" s="1135">
        <v>29</v>
      </c>
      <c r="U923" s="1135">
        <v>3</v>
      </c>
      <c r="V923" s="1135" t="s">
        <v>663</v>
      </c>
      <c r="W923" s="1135" t="s">
        <v>2179</v>
      </c>
      <c r="X923" s="1135">
        <v>0</v>
      </c>
      <c r="Y923" s="1135">
        <v>1.8</v>
      </c>
      <c r="Z923" s="1135">
        <v>4.5</v>
      </c>
      <c r="AA923" s="1135" t="s">
        <v>2180</v>
      </c>
      <c r="AH923" s="1135" t="s">
        <v>1052</v>
      </c>
      <c r="AI923" s="1135">
        <v>94.13</v>
      </c>
      <c r="AJ923" s="1135">
        <v>-0.55000000000000004</v>
      </c>
      <c r="AK923" s="1135">
        <v>1.22</v>
      </c>
      <c r="AM923" s="1136" t="s">
        <v>10977</v>
      </c>
      <c r="AN923" s="1136" t="s">
        <v>10978</v>
      </c>
      <c r="AO923" s="1136">
        <f t="shared" si="118"/>
        <v>500</v>
      </c>
      <c r="AP923" s="1136">
        <f t="shared" si="119"/>
        <v>1.76</v>
      </c>
      <c r="AQ923" s="1136" t="str">
        <f t="shared" si="120"/>
        <v>1-5-1S83°</v>
      </c>
      <c r="AR923" s="1136" t="str">
        <f t="shared" si="121"/>
        <v>31</v>
      </c>
      <c r="AS923" s="1136" t="str">
        <f t="shared" si="122"/>
        <v>250/250/OFF</v>
      </c>
      <c r="AT923" s="1136" t="str">
        <f t="shared" si="123"/>
        <v>1-5-1S83°</v>
      </c>
      <c r="AV923" s="1136" t="str">
        <f t="shared" si="116"/>
        <v>113.9.19</v>
      </c>
      <c r="AW923" s="1438">
        <f t="shared" si="117"/>
        <v>45554</v>
      </c>
    </row>
    <row r="924" spans="1:49">
      <c r="A924" s="1135" t="s">
        <v>2181</v>
      </c>
      <c r="B924" s="1135" t="s">
        <v>1985</v>
      </c>
      <c r="C924" s="1135">
        <v>600</v>
      </c>
      <c r="D924" s="1135">
        <v>1.7150000000000001</v>
      </c>
      <c r="E924" s="1135" t="s">
        <v>15183</v>
      </c>
      <c r="F924" s="1135" t="s">
        <v>1078</v>
      </c>
      <c r="G924" s="1135" t="s">
        <v>1034</v>
      </c>
      <c r="H924" s="1135" t="s">
        <v>1320</v>
      </c>
      <c r="I924" s="1135" t="s">
        <v>126</v>
      </c>
      <c r="J924" s="1135">
        <v>0.8</v>
      </c>
      <c r="K924" s="1135" t="s">
        <v>2182</v>
      </c>
      <c r="L924" s="1135" t="s">
        <v>1987</v>
      </c>
      <c r="M924" s="1135">
        <v>74.599999999999994</v>
      </c>
      <c r="N924" s="1135" t="s">
        <v>1039</v>
      </c>
      <c r="O924" s="1135">
        <v>1.865</v>
      </c>
      <c r="P924" s="1135">
        <v>1.492</v>
      </c>
      <c r="Q924" s="1135">
        <v>3.5</v>
      </c>
      <c r="R924" s="1135">
        <v>29</v>
      </c>
      <c r="T924" s="1135">
        <v>12.5</v>
      </c>
      <c r="U924" s="1135">
        <v>5.0999999999999996</v>
      </c>
      <c r="V924" s="1135" t="s">
        <v>663</v>
      </c>
      <c r="W924" s="1135">
        <v>95</v>
      </c>
      <c r="X924" s="1135">
        <v>60</v>
      </c>
      <c r="Y924" s="1135">
        <v>1.8</v>
      </c>
      <c r="Z924" s="1135">
        <v>4.5</v>
      </c>
      <c r="AA924" s="1135" t="s">
        <v>2183</v>
      </c>
      <c r="AB924" s="1135" t="s">
        <v>2184</v>
      </c>
      <c r="AH924" s="1135" t="s">
        <v>977</v>
      </c>
      <c r="AI924" s="1135">
        <v>92.55</v>
      </c>
      <c r="AJ924" s="1135">
        <v>-1.5</v>
      </c>
      <c r="AK924" s="1135">
        <v>3.62</v>
      </c>
      <c r="AM924" s="1136" t="s">
        <v>10979</v>
      </c>
      <c r="AN924" s="1136" t="s">
        <v>10980</v>
      </c>
      <c r="AO924" s="1136">
        <f t="shared" si="118"/>
        <v>600</v>
      </c>
      <c r="AP924" s="1136">
        <f t="shared" si="119"/>
        <v>1.7150000000000001</v>
      </c>
      <c r="AQ924" s="1136" t="str">
        <f t="shared" si="120"/>
        <v>1-4-1S83°</v>
      </c>
      <c r="AR924" s="1136" t="str">
        <f t="shared" si="121"/>
        <v>30</v>
      </c>
      <c r="AS924" s="1136" t="str">
        <f t="shared" si="122"/>
        <v>230/230/OFF</v>
      </c>
      <c r="AT924" s="1136" t="str">
        <f t="shared" si="123"/>
        <v>1-4-1S83°</v>
      </c>
      <c r="AV924" s="1136" t="str">
        <f t="shared" si="116"/>
        <v>113.9.23</v>
      </c>
      <c r="AW924" s="1438">
        <f t="shared" si="117"/>
        <v>45558</v>
      </c>
    </row>
    <row r="925" spans="1:49">
      <c r="A925" s="1135" t="s">
        <v>2185</v>
      </c>
      <c r="B925" s="1135" t="s">
        <v>799</v>
      </c>
      <c r="C925" s="1135">
        <v>700</v>
      </c>
      <c r="D925" s="1135">
        <v>1.75</v>
      </c>
      <c r="E925" s="1135" t="s">
        <v>15183</v>
      </c>
      <c r="F925" s="1135" t="s">
        <v>1078</v>
      </c>
      <c r="G925" s="1135">
        <v>5</v>
      </c>
      <c r="H925" s="1135" t="s">
        <v>1049</v>
      </c>
      <c r="I925" s="1135" t="s">
        <v>126</v>
      </c>
      <c r="J925" s="1135">
        <v>1.2</v>
      </c>
      <c r="K925" s="1135" t="s">
        <v>2186</v>
      </c>
      <c r="L925" s="1135" t="s">
        <v>2037</v>
      </c>
      <c r="M925" s="1135">
        <v>75</v>
      </c>
      <c r="N925" s="1135" t="s">
        <v>1039</v>
      </c>
      <c r="O925" s="1135">
        <v>1.875</v>
      </c>
      <c r="P925" s="1135">
        <v>1.5</v>
      </c>
      <c r="Q925" s="1135">
        <v>4</v>
      </c>
      <c r="R925" s="1135">
        <v>23</v>
      </c>
      <c r="T925" s="1135">
        <v>26.5</v>
      </c>
      <c r="U925" s="1135">
        <v>3.8</v>
      </c>
      <c r="V925" s="1135" t="s">
        <v>663</v>
      </c>
      <c r="W925" s="1135">
        <v>100</v>
      </c>
      <c r="X925" s="1135">
        <v>45</v>
      </c>
      <c r="Y925" s="1135">
        <v>1.6</v>
      </c>
      <c r="Z925" s="1135">
        <v>5</v>
      </c>
      <c r="AA925" s="1135" t="s">
        <v>2187</v>
      </c>
      <c r="AH925" s="1135" t="s">
        <v>784</v>
      </c>
      <c r="AI925" s="1135">
        <v>93.69</v>
      </c>
      <c r="AJ925" s="1135">
        <v>-0.7</v>
      </c>
      <c r="AK925" s="1135">
        <v>0.62</v>
      </c>
      <c r="AM925" s="1136" t="s">
        <v>10981</v>
      </c>
      <c r="AN925" s="1136" t="s">
        <v>10982</v>
      </c>
      <c r="AO925" s="1136">
        <f t="shared" si="118"/>
        <v>700</v>
      </c>
      <c r="AP925" s="1136">
        <f t="shared" si="119"/>
        <v>1.75</v>
      </c>
      <c r="AQ925" s="1136" t="str">
        <f t="shared" si="120"/>
        <v>1-4-1S83°</v>
      </c>
      <c r="AR925" s="1136" t="str">
        <f t="shared" si="121"/>
        <v>30</v>
      </c>
      <c r="AS925" s="1136" t="str">
        <f t="shared" si="122"/>
        <v>260/260/OFF</v>
      </c>
      <c r="AT925" s="1136" t="str">
        <f t="shared" si="123"/>
        <v>1-4-1S83°</v>
      </c>
      <c r="AV925" s="1136" t="str">
        <f t="shared" si="116"/>
        <v>113.9.26</v>
      </c>
      <c r="AW925" s="1438">
        <f t="shared" si="117"/>
        <v>45561</v>
      </c>
    </row>
    <row r="926" spans="1:49">
      <c r="A926" s="1135" t="s">
        <v>2188</v>
      </c>
      <c r="B926" s="1135" t="s">
        <v>1909</v>
      </c>
      <c r="C926" s="1135">
        <v>650</v>
      </c>
      <c r="D926" s="1135">
        <v>1.73</v>
      </c>
      <c r="E926" s="1135" t="s">
        <v>15192</v>
      </c>
      <c r="F926" s="1135" t="s">
        <v>1048</v>
      </c>
      <c r="G926" s="1135" t="s">
        <v>1861</v>
      </c>
      <c r="H926" s="1135" t="s">
        <v>1887</v>
      </c>
      <c r="I926" s="1135" t="s">
        <v>126</v>
      </c>
      <c r="J926" s="1135">
        <v>0.9</v>
      </c>
      <c r="K926" s="1135" t="s">
        <v>2189</v>
      </c>
      <c r="L926" s="1135" t="s">
        <v>1911</v>
      </c>
      <c r="M926" s="1135">
        <v>75.099999999999994</v>
      </c>
      <c r="N926" s="1135" t="s">
        <v>1039</v>
      </c>
      <c r="O926" s="1135">
        <v>1.8774999999999999</v>
      </c>
      <c r="P926" s="1135">
        <v>1.502</v>
      </c>
      <c r="Q926" s="1135">
        <v>4</v>
      </c>
      <c r="R926" s="1135">
        <v>19</v>
      </c>
      <c r="T926" s="1135">
        <v>21</v>
      </c>
      <c r="U926" s="1135">
        <v>3.5</v>
      </c>
      <c r="V926" s="1135" t="s">
        <v>663</v>
      </c>
      <c r="W926" s="1135">
        <v>110</v>
      </c>
      <c r="X926" s="1135">
        <v>65</v>
      </c>
      <c r="Y926" s="1135">
        <v>1.6</v>
      </c>
      <c r="Z926" s="1135">
        <v>4</v>
      </c>
      <c r="AA926" s="1135" t="s">
        <v>2190</v>
      </c>
      <c r="AB926" s="1135" t="s">
        <v>1075</v>
      </c>
      <c r="AH926" s="1135" t="s">
        <v>630</v>
      </c>
      <c r="AI926" s="1135">
        <v>94.65</v>
      </c>
      <c r="AJ926" s="1135">
        <v>-0.65</v>
      </c>
      <c r="AK926" s="1135">
        <v>3.2</v>
      </c>
      <c r="AM926" s="1136" t="s">
        <v>10983</v>
      </c>
      <c r="AN926" s="1136" t="s">
        <v>10984</v>
      </c>
      <c r="AO926" s="1136">
        <f t="shared" si="118"/>
        <v>650</v>
      </c>
      <c r="AP926" s="1136">
        <f t="shared" si="119"/>
        <v>1.73</v>
      </c>
      <c r="AQ926" s="1136" t="str">
        <f t="shared" si="120"/>
        <v>1-4-1S91°</v>
      </c>
      <c r="AR926" s="1136" t="str">
        <f t="shared" si="121"/>
        <v>31</v>
      </c>
      <c r="AS926" s="1136" t="str">
        <f t="shared" si="122"/>
        <v>270/270/OFF</v>
      </c>
      <c r="AT926" s="1136" t="str">
        <f t="shared" si="123"/>
        <v>1-4-1S91°</v>
      </c>
      <c r="AV926" s="1136" t="str">
        <f t="shared" si="116"/>
        <v>113.10.1</v>
      </c>
      <c r="AW926" s="1438">
        <f t="shared" si="117"/>
        <v>45566</v>
      </c>
    </row>
    <row r="927" spans="1:49">
      <c r="A927" s="1135" t="s">
        <v>2191</v>
      </c>
      <c r="B927" s="1135" t="s">
        <v>1909</v>
      </c>
      <c r="C927" s="1135">
        <v>650</v>
      </c>
      <c r="D927" s="1135">
        <v>1.73</v>
      </c>
      <c r="E927" s="1135" t="s">
        <v>15192</v>
      </c>
      <c r="F927" s="1135" t="s">
        <v>1048</v>
      </c>
      <c r="G927" s="1135" t="s">
        <v>1861</v>
      </c>
      <c r="H927" s="1135" t="s">
        <v>1887</v>
      </c>
      <c r="I927" s="1135" t="s">
        <v>126</v>
      </c>
      <c r="J927" s="1135">
        <v>0.9</v>
      </c>
      <c r="K927" s="1135" t="s">
        <v>2189</v>
      </c>
      <c r="L927" s="1135" t="s">
        <v>1911</v>
      </c>
      <c r="M927" s="1135">
        <v>75.099999999999994</v>
      </c>
      <c r="N927" s="1135" t="s">
        <v>1039</v>
      </c>
      <c r="O927" s="1135">
        <v>1.8774999999999999</v>
      </c>
      <c r="P927" s="1135">
        <v>1.502</v>
      </c>
      <c r="Q927" s="1135">
        <v>4</v>
      </c>
      <c r="R927" s="1135">
        <v>19</v>
      </c>
      <c r="T927" s="1135">
        <v>21</v>
      </c>
      <c r="U927" s="1135">
        <v>3.5</v>
      </c>
      <c r="V927" s="1135" t="s">
        <v>663</v>
      </c>
      <c r="W927" s="1135">
        <v>110</v>
      </c>
      <c r="X927" s="1135">
        <v>65</v>
      </c>
      <c r="Y927" s="1135">
        <v>1.6</v>
      </c>
      <c r="Z927" s="1135">
        <v>4</v>
      </c>
      <c r="AA927" s="1135" t="s">
        <v>2192</v>
      </c>
      <c r="AB927" s="1135" t="s">
        <v>1075</v>
      </c>
      <c r="AH927" s="1135" t="s">
        <v>959</v>
      </c>
      <c r="AI927" s="1135">
        <v>94.46</v>
      </c>
      <c r="AJ927" s="1135">
        <v>-7.0000000000000007E-2</v>
      </c>
      <c r="AK927" s="1135">
        <v>2.56</v>
      </c>
      <c r="AM927" s="1136" t="s">
        <v>10985</v>
      </c>
      <c r="AN927" s="1136" t="s">
        <v>10986</v>
      </c>
      <c r="AO927" s="1136">
        <f t="shared" si="118"/>
        <v>650</v>
      </c>
      <c r="AP927" s="1136">
        <f t="shared" si="119"/>
        <v>1.73</v>
      </c>
      <c r="AQ927" s="1136" t="str">
        <f t="shared" si="120"/>
        <v>1-4-1S91°</v>
      </c>
      <c r="AR927" s="1136" t="str">
        <f t="shared" si="121"/>
        <v>31</v>
      </c>
      <c r="AS927" s="1136" t="str">
        <f t="shared" si="122"/>
        <v>270/270/OFF</v>
      </c>
      <c r="AT927" s="1136" t="str">
        <f t="shared" si="123"/>
        <v>1-4-1S91°</v>
      </c>
      <c r="AV927" s="1136" t="str">
        <f t="shared" si="116"/>
        <v>113.10.4</v>
      </c>
      <c r="AW927" s="1438">
        <f t="shared" si="117"/>
        <v>45569</v>
      </c>
    </row>
    <row r="928" spans="1:49">
      <c r="A928" s="1135" t="s">
        <v>2193</v>
      </c>
      <c r="B928" s="1135" t="s">
        <v>1877</v>
      </c>
      <c r="C928" s="1135">
        <v>570</v>
      </c>
      <c r="D928" s="1135">
        <v>1.66</v>
      </c>
      <c r="E928" s="1135" t="s">
        <v>15183</v>
      </c>
      <c r="F928" s="1135" t="s">
        <v>2095</v>
      </c>
      <c r="G928" s="1135" t="s">
        <v>2112</v>
      </c>
      <c r="H928" s="1135" t="s">
        <v>1743</v>
      </c>
      <c r="I928" s="1135" t="s">
        <v>126</v>
      </c>
      <c r="J928" s="1135">
        <v>0.3</v>
      </c>
      <c r="K928" s="1135" t="s">
        <v>2129</v>
      </c>
      <c r="L928" s="1135" t="s">
        <v>1881</v>
      </c>
      <c r="M928" s="1135">
        <v>76.099999999999994</v>
      </c>
      <c r="N928" s="1135" t="s">
        <v>1039</v>
      </c>
      <c r="O928" s="1135">
        <v>1.9024999999999999</v>
      </c>
      <c r="P928" s="1135">
        <v>1.522</v>
      </c>
      <c r="Q928" s="1135">
        <v>4</v>
      </c>
      <c r="R928" s="1135">
        <v>24</v>
      </c>
      <c r="T928" s="1135">
        <v>13</v>
      </c>
      <c r="U928" s="1135">
        <v>4</v>
      </c>
      <c r="V928" s="1135" t="s">
        <v>663</v>
      </c>
      <c r="W928" s="1135">
        <v>30</v>
      </c>
      <c r="X928" s="1135">
        <v>10</v>
      </c>
      <c r="Y928" s="1135">
        <v>2.5</v>
      </c>
      <c r="Z928" s="1135">
        <v>2</v>
      </c>
      <c r="AA928" s="1135" t="s">
        <v>2194</v>
      </c>
      <c r="AH928" s="1135" t="s">
        <v>629</v>
      </c>
      <c r="AM928" s="1136" t="s">
        <v>10987</v>
      </c>
      <c r="AN928" s="1136" t="s">
        <v>10988</v>
      </c>
      <c r="AO928" s="1136">
        <f t="shared" si="118"/>
        <v>570</v>
      </c>
      <c r="AP928" s="1136">
        <f t="shared" si="119"/>
        <v>1.66</v>
      </c>
      <c r="AQ928" s="1136" t="str">
        <f t="shared" si="120"/>
        <v>1-4-1S83°</v>
      </c>
      <c r="AR928" s="1136" t="str">
        <f t="shared" si="121"/>
        <v>29.9</v>
      </c>
      <c r="AS928" s="1136" t="str">
        <f t="shared" si="122"/>
        <v>225/225/OFF</v>
      </c>
      <c r="AT928" s="1136" t="str">
        <f t="shared" si="123"/>
        <v>1-4-1S83°</v>
      </c>
      <c r="AV928" s="1136" t="str">
        <f t="shared" si="116"/>
        <v>111.4.21</v>
      </c>
      <c r="AW928" s="1438">
        <f t="shared" si="117"/>
        <v>44672</v>
      </c>
    </row>
    <row r="929" spans="1:49">
      <c r="A929" s="1135" t="s">
        <v>2195</v>
      </c>
      <c r="B929" s="1135" t="s">
        <v>2196</v>
      </c>
      <c r="C929" s="1135">
        <v>600</v>
      </c>
      <c r="D929" s="1135">
        <v>1.69</v>
      </c>
      <c r="E929" s="1135" t="s">
        <v>15183</v>
      </c>
      <c r="F929" s="1135" t="s">
        <v>1048</v>
      </c>
      <c r="G929" s="1135" t="s">
        <v>1861</v>
      </c>
      <c r="H929" s="1135" t="s">
        <v>1123</v>
      </c>
      <c r="I929" s="1135" t="s">
        <v>126</v>
      </c>
      <c r="J929" s="1135">
        <v>1</v>
      </c>
      <c r="K929" s="1135" t="s">
        <v>2197</v>
      </c>
      <c r="L929" s="1135" t="s">
        <v>2198</v>
      </c>
      <c r="M929" s="1135">
        <v>75</v>
      </c>
      <c r="N929" s="1135" t="s">
        <v>1039</v>
      </c>
      <c r="O929" s="1135">
        <v>1.875</v>
      </c>
      <c r="P929" s="1135">
        <v>1.5</v>
      </c>
      <c r="Q929" s="1135">
        <v>4</v>
      </c>
      <c r="R929" s="1135">
        <v>23.3</v>
      </c>
      <c r="T929" s="1135">
        <v>20.5</v>
      </c>
      <c r="U929" s="1135">
        <v>3.7</v>
      </c>
      <c r="V929" s="1135" t="s">
        <v>663</v>
      </c>
      <c r="W929" s="1135">
        <v>105</v>
      </c>
      <c r="X929" s="1135">
        <v>85</v>
      </c>
      <c r="Y929" s="1135">
        <v>1.9</v>
      </c>
      <c r="Z929" s="1135">
        <v>4.5</v>
      </c>
      <c r="AA929" s="1135" t="s">
        <v>2199</v>
      </c>
      <c r="AH929" s="1135" t="s">
        <v>843</v>
      </c>
      <c r="AM929" s="1136" t="s">
        <v>10989</v>
      </c>
      <c r="AN929" s="1136" t="s">
        <v>10990</v>
      </c>
      <c r="AO929" s="1136">
        <f t="shared" si="118"/>
        <v>600</v>
      </c>
      <c r="AP929" s="1136">
        <f t="shared" si="119"/>
        <v>1.69</v>
      </c>
      <c r="AQ929" s="1136" t="str">
        <f t="shared" si="120"/>
        <v>1-4-1S83°</v>
      </c>
      <c r="AR929" s="1136" t="str">
        <f t="shared" si="121"/>
        <v>31</v>
      </c>
      <c r="AS929" s="1136" t="str">
        <f t="shared" si="122"/>
        <v>250/250/OFF</v>
      </c>
      <c r="AT929" s="1136" t="str">
        <f t="shared" si="123"/>
        <v>1-4-1S83°</v>
      </c>
      <c r="AV929" s="1136" t="str">
        <f t="shared" si="116"/>
        <v>111.4.14</v>
      </c>
      <c r="AW929" s="1438">
        <f t="shared" si="117"/>
        <v>44665</v>
      </c>
    </row>
    <row r="930" spans="1:49">
      <c r="A930" s="1135" t="s">
        <v>2200</v>
      </c>
      <c r="B930" s="1135" t="s">
        <v>884</v>
      </c>
      <c r="C930" s="1135">
        <v>550</v>
      </c>
      <c r="D930" s="1135">
        <v>1.76</v>
      </c>
      <c r="E930" s="1135" t="s">
        <v>15189</v>
      </c>
      <c r="F930" s="1135" t="s">
        <v>1078</v>
      </c>
      <c r="G930" s="1135" t="s">
        <v>1034</v>
      </c>
      <c r="H930" s="1135" t="s">
        <v>1111</v>
      </c>
      <c r="I930" s="1135" t="s">
        <v>639</v>
      </c>
      <c r="J930" s="1135">
        <v>0.9</v>
      </c>
      <c r="K930" s="1135" t="s">
        <v>2201</v>
      </c>
      <c r="L930" s="1135" t="s">
        <v>1857</v>
      </c>
      <c r="M930" s="1135">
        <v>78</v>
      </c>
      <c r="N930" s="1135" t="s">
        <v>1039</v>
      </c>
      <c r="O930" s="1135">
        <v>1.9500000000000002</v>
      </c>
      <c r="P930" s="1135">
        <v>1.56</v>
      </c>
      <c r="Q930" s="1135">
        <v>3</v>
      </c>
      <c r="R930" s="1135">
        <v>27</v>
      </c>
      <c r="T930" s="1135">
        <v>9.6</v>
      </c>
      <c r="U930" s="1135">
        <v>6.8</v>
      </c>
      <c r="V930" s="1135" t="s">
        <v>663</v>
      </c>
      <c r="W930" s="1135">
        <v>135</v>
      </c>
      <c r="X930" s="1135">
        <v>65</v>
      </c>
      <c r="Y930" s="1135">
        <v>1.4</v>
      </c>
      <c r="Z930" s="1135">
        <v>4</v>
      </c>
      <c r="AA930" s="1135" t="s">
        <v>2199</v>
      </c>
      <c r="AH930" s="1135" t="s">
        <v>1057</v>
      </c>
      <c r="AM930" s="1136" t="s">
        <v>10991</v>
      </c>
      <c r="AN930" s="1136" t="s">
        <v>10992</v>
      </c>
      <c r="AO930" s="1136">
        <f t="shared" si="118"/>
        <v>550</v>
      </c>
      <c r="AP930" s="1136">
        <f t="shared" si="119"/>
        <v>1.76</v>
      </c>
      <c r="AQ930" s="1136" t="str">
        <f t="shared" si="120"/>
        <v>1-5-1S83°</v>
      </c>
      <c r="AR930" s="1136" t="str">
        <f t="shared" si="121"/>
        <v>30</v>
      </c>
      <c r="AS930" s="1136" t="str">
        <f t="shared" si="122"/>
        <v>200/200/OFF</v>
      </c>
      <c r="AT930" s="1136" t="str">
        <f t="shared" si="123"/>
        <v>1-5-1S83°</v>
      </c>
      <c r="AV930" s="1136" t="str">
        <f t="shared" si="116"/>
        <v>111.4.14</v>
      </c>
      <c r="AW930" s="1438">
        <f t="shared" si="117"/>
        <v>44665</v>
      </c>
    </row>
    <row r="931" spans="1:49">
      <c r="A931" s="1135" t="s">
        <v>2202</v>
      </c>
      <c r="B931" s="1135" t="s">
        <v>1993</v>
      </c>
      <c r="C931" s="1135">
        <v>600</v>
      </c>
      <c r="D931" s="1135">
        <v>1.71</v>
      </c>
      <c r="E931" s="1135" t="s">
        <v>15189</v>
      </c>
      <c r="F931" s="1135" t="s">
        <v>1048</v>
      </c>
      <c r="G931" s="1135" t="s">
        <v>1034</v>
      </c>
      <c r="H931" s="1135" t="s">
        <v>2203</v>
      </c>
      <c r="I931" s="1135" t="s">
        <v>126</v>
      </c>
      <c r="J931" s="1135">
        <v>1.3</v>
      </c>
      <c r="K931" s="1135" t="s">
        <v>2204</v>
      </c>
      <c r="L931" s="1135" t="s">
        <v>2018</v>
      </c>
      <c r="M931" s="1135">
        <v>75.400000000000006</v>
      </c>
      <c r="N931" s="1135" t="s">
        <v>1039</v>
      </c>
      <c r="O931" s="1135">
        <v>1.8850000000000002</v>
      </c>
      <c r="P931" s="1135">
        <v>1.5080000000000002</v>
      </c>
      <c r="Q931" s="1135">
        <v>3</v>
      </c>
      <c r="R931" s="1135">
        <v>29</v>
      </c>
      <c r="T931" s="1135">
        <v>18</v>
      </c>
      <c r="U931" s="1135">
        <v>6</v>
      </c>
      <c r="V931" s="1135" t="s">
        <v>663</v>
      </c>
      <c r="W931" s="1135">
        <v>120</v>
      </c>
      <c r="X931" s="1135">
        <v>80</v>
      </c>
      <c r="Y931" s="1135">
        <v>2</v>
      </c>
      <c r="Z931" s="1135">
        <v>6</v>
      </c>
      <c r="AA931" s="1135" t="s">
        <v>2205</v>
      </c>
      <c r="AH931" s="1135" t="s">
        <v>944</v>
      </c>
      <c r="AM931" s="1136" t="s">
        <v>10993</v>
      </c>
      <c r="AN931" s="1136" t="s">
        <v>10994</v>
      </c>
      <c r="AO931" s="1136">
        <f t="shared" si="118"/>
        <v>600</v>
      </c>
      <c r="AP931" s="1136">
        <f t="shared" si="119"/>
        <v>1.71</v>
      </c>
      <c r="AQ931" s="1136" t="str">
        <f t="shared" si="120"/>
        <v>1-5-1S83°</v>
      </c>
      <c r="AR931" s="1136" t="str">
        <f t="shared" si="121"/>
        <v>31</v>
      </c>
      <c r="AS931" s="1136" t="str">
        <f t="shared" si="122"/>
        <v>227/227/OFF</v>
      </c>
      <c r="AT931" s="1136" t="str">
        <f t="shared" si="123"/>
        <v>1-5-1S83°</v>
      </c>
      <c r="AV931" s="1136" t="str">
        <f t="shared" si="116"/>
        <v>111.4.19</v>
      </c>
      <c r="AW931" s="1438">
        <f t="shared" si="117"/>
        <v>44670</v>
      </c>
    </row>
    <row r="932" spans="1:49">
      <c r="A932" s="1135" t="s">
        <v>2206</v>
      </c>
      <c r="B932" s="1135" t="s">
        <v>1936</v>
      </c>
      <c r="C932" s="1135">
        <v>500</v>
      </c>
      <c r="D932" s="1135">
        <v>1.68</v>
      </c>
      <c r="E932" s="1135" t="s">
        <v>15189</v>
      </c>
      <c r="F932" s="1135" t="s">
        <v>1078</v>
      </c>
      <c r="G932" s="1135" t="s">
        <v>1110</v>
      </c>
      <c r="H932" s="1135" t="s">
        <v>1384</v>
      </c>
      <c r="I932" s="1135" t="s">
        <v>126</v>
      </c>
      <c r="J932" s="1135">
        <v>0.7</v>
      </c>
      <c r="K932" s="1135" t="s">
        <v>2207</v>
      </c>
      <c r="L932" s="1135" t="s">
        <v>1938</v>
      </c>
      <c r="M932" s="1135">
        <v>77.099999999999994</v>
      </c>
      <c r="N932" s="1135" t="s">
        <v>1039</v>
      </c>
      <c r="O932" s="1135">
        <v>1.9275</v>
      </c>
      <c r="P932" s="1135">
        <v>1.5419999999999998</v>
      </c>
      <c r="Q932" s="1135">
        <v>4</v>
      </c>
      <c r="R932" s="1135">
        <v>23</v>
      </c>
      <c r="T932" s="1135">
        <v>18</v>
      </c>
      <c r="U932" s="1135">
        <v>4</v>
      </c>
      <c r="V932" s="1135" t="s">
        <v>663</v>
      </c>
      <c r="W932" s="1135">
        <v>110</v>
      </c>
      <c r="X932" s="1135">
        <v>70</v>
      </c>
      <c r="Y932" s="1135">
        <v>1.8</v>
      </c>
      <c r="Z932" s="1135">
        <v>4.5</v>
      </c>
      <c r="AA932" s="1135" t="s">
        <v>2208</v>
      </c>
      <c r="AH932" s="1135" t="s">
        <v>924</v>
      </c>
      <c r="AM932" s="1136" t="s">
        <v>10995</v>
      </c>
      <c r="AN932" s="1136" t="s">
        <v>10996</v>
      </c>
      <c r="AO932" s="1136">
        <f t="shared" si="118"/>
        <v>500</v>
      </c>
      <c r="AP932" s="1136">
        <f t="shared" si="119"/>
        <v>1.68</v>
      </c>
      <c r="AQ932" s="1136" t="str">
        <f t="shared" si="120"/>
        <v>1-5-1S83°</v>
      </c>
      <c r="AR932" s="1136" t="str">
        <f t="shared" si="121"/>
        <v>30</v>
      </c>
      <c r="AS932" s="1136" t="str">
        <f t="shared" si="122"/>
        <v>220/220/OFF</v>
      </c>
      <c r="AT932" s="1136" t="str">
        <f t="shared" si="123"/>
        <v>1-5-1S83°</v>
      </c>
      <c r="AV932" s="1136" t="str">
        <f t="shared" si="116"/>
        <v>111.4.25</v>
      </c>
      <c r="AW932" s="1438">
        <f t="shared" si="117"/>
        <v>44676</v>
      </c>
    </row>
    <row r="933" spans="1:49">
      <c r="A933" s="1135" t="s">
        <v>2209</v>
      </c>
      <c r="B933" s="1135" t="s">
        <v>2210</v>
      </c>
      <c r="C933" s="1135">
        <v>600</v>
      </c>
      <c r="D933" s="1135">
        <v>1.69</v>
      </c>
      <c r="E933" s="1135" t="s">
        <v>15183</v>
      </c>
      <c r="F933" s="1135" t="s">
        <v>1048</v>
      </c>
      <c r="G933" s="1135" t="s">
        <v>1861</v>
      </c>
      <c r="H933" s="1135" t="s">
        <v>1123</v>
      </c>
      <c r="I933" s="1135" t="s">
        <v>126</v>
      </c>
      <c r="J933" s="1135">
        <v>1</v>
      </c>
      <c r="K933" s="1135" t="s">
        <v>2197</v>
      </c>
      <c r="L933" s="1135" t="s">
        <v>2198</v>
      </c>
      <c r="M933" s="1135">
        <v>75</v>
      </c>
      <c r="N933" s="1135" t="s">
        <v>1039</v>
      </c>
      <c r="O933" s="1135">
        <v>1.875</v>
      </c>
      <c r="P933" s="1135">
        <v>1.5</v>
      </c>
      <c r="Q933" s="1135">
        <v>4</v>
      </c>
      <c r="R933" s="1135">
        <v>23.3</v>
      </c>
      <c r="T933" s="1135">
        <v>20.5</v>
      </c>
      <c r="U933" s="1135">
        <v>3.7</v>
      </c>
      <c r="V933" s="1135" t="s">
        <v>663</v>
      </c>
      <c r="W933" s="1135">
        <v>105</v>
      </c>
      <c r="X933" s="1135">
        <v>85</v>
      </c>
      <c r="Y933" s="1135">
        <v>1.9</v>
      </c>
      <c r="Z933" s="1135">
        <v>4.5</v>
      </c>
      <c r="AA933" s="1135" t="s">
        <v>2211</v>
      </c>
      <c r="AH933" s="1135" t="s">
        <v>1332</v>
      </c>
      <c r="AM933" s="1136" t="s">
        <v>10997</v>
      </c>
      <c r="AN933" s="1136" t="s">
        <v>10998</v>
      </c>
      <c r="AO933" s="1136">
        <f t="shared" si="118"/>
        <v>600</v>
      </c>
      <c r="AP933" s="1136">
        <f t="shared" si="119"/>
        <v>1.69</v>
      </c>
      <c r="AQ933" s="1136" t="str">
        <f t="shared" si="120"/>
        <v>1-4-1S83°</v>
      </c>
      <c r="AR933" s="1136" t="str">
        <f t="shared" si="121"/>
        <v>31</v>
      </c>
      <c r="AS933" s="1136" t="str">
        <f t="shared" si="122"/>
        <v>250/250/OFF</v>
      </c>
      <c r="AT933" s="1136" t="str">
        <f t="shared" si="123"/>
        <v>1-4-1S83°</v>
      </c>
      <c r="AV933" s="1136" t="str">
        <f t="shared" si="116"/>
        <v>111.4.23</v>
      </c>
      <c r="AW933" s="1438">
        <f t="shared" si="117"/>
        <v>44674</v>
      </c>
    </row>
    <row r="934" spans="1:49">
      <c r="A934" s="1135" t="s">
        <v>2212</v>
      </c>
      <c r="B934" s="1135" t="s">
        <v>1977</v>
      </c>
      <c r="C934" s="1135">
        <v>650</v>
      </c>
      <c r="D934" s="1135">
        <v>1.825</v>
      </c>
      <c r="E934" s="1135" t="s">
        <v>15185</v>
      </c>
      <c r="F934" s="1135" t="s">
        <v>1783</v>
      </c>
      <c r="G934" s="1135" t="s">
        <v>1861</v>
      </c>
      <c r="H934" s="1135" t="s">
        <v>2001</v>
      </c>
      <c r="I934" s="1135" t="s">
        <v>1167</v>
      </c>
      <c r="J934" s="1135">
        <v>0.7</v>
      </c>
      <c r="K934" s="1135" t="s">
        <v>2002</v>
      </c>
      <c r="L934" s="1135" t="s">
        <v>1979</v>
      </c>
      <c r="M934" s="1135">
        <v>74.5</v>
      </c>
      <c r="N934" s="1135" t="s">
        <v>1039</v>
      </c>
      <c r="O934" s="1135">
        <v>1.8625</v>
      </c>
      <c r="P934" s="1135">
        <v>1.49</v>
      </c>
      <c r="Q934" s="1135">
        <v>4</v>
      </c>
      <c r="R934" s="1135">
        <v>22</v>
      </c>
      <c r="T934" s="1135">
        <v>19.5</v>
      </c>
      <c r="U934" s="1135">
        <v>2.2999999999999998</v>
      </c>
      <c r="V934" s="1135" t="s">
        <v>663</v>
      </c>
      <c r="W934" s="1135">
        <v>40</v>
      </c>
      <c r="X934" s="1135">
        <v>10</v>
      </c>
      <c r="Y934" s="1135">
        <v>1.2</v>
      </c>
      <c r="Z934" s="1135">
        <v>4</v>
      </c>
      <c r="AA934" s="1135" t="s">
        <v>2213</v>
      </c>
      <c r="AH934" s="1135" t="s">
        <v>1147</v>
      </c>
      <c r="AM934" s="1136" t="s">
        <v>10999</v>
      </c>
      <c r="AN934" s="1136" t="s">
        <v>11000</v>
      </c>
      <c r="AO934" s="1136">
        <f t="shared" si="118"/>
        <v>650</v>
      </c>
      <c r="AP934" s="1136">
        <f t="shared" si="119"/>
        <v>1.825</v>
      </c>
      <c r="AQ934" s="1136" t="str">
        <f t="shared" si="120"/>
        <v>2-5-1S83°</v>
      </c>
      <c r="AR934" s="1136" t="str">
        <f t="shared" si="121"/>
        <v>29.5</v>
      </c>
      <c r="AS934" s="1136" t="str">
        <f t="shared" si="122"/>
        <v>170/155</v>
      </c>
      <c r="AT934" s="1136" t="str">
        <f t="shared" si="123"/>
        <v>2-5-1S83°</v>
      </c>
      <c r="AV934" s="1136" t="str">
        <f t="shared" si="116"/>
        <v>111.4.27</v>
      </c>
      <c r="AW934" s="1438">
        <f t="shared" si="117"/>
        <v>44678</v>
      </c>
    </row>
    <row r="935" spans="1:49">
      <c r="A935" s="1135" t="s">
        <v>2214</v>
      </c>
      <c r="B935" s="1135" t="s">
        <v>1993</v>
      </c>
      <c r="C935" s="1135">
        <v>600</v>
      </c>
      <c r="D935" s="1135">
        <v>1.7549999999999999</v>
      </c>
      <c r="E935" s="1135" t="s">
        <v>15189</v>
      </c>
      <c r="F935" s="1135" t="s">
        <v>1048</v>
      </c>
      <c r="G935" s="1135" t="s">
        <v>1034</v>
      </c>
      <c r="H935" s="1135" t="s">
        <v>1320</v>
      </c>
      <c r="I935" s="1135" t="s">
        <v>126</v>
      </c>
      <c r="J935" s="1135">
        <v>1.3</v>
      </c>
      <c r="K935" s="1135" t="s">
        <v>2108</v>
      </c>
      <c r="L935" s="1135" t="s">
        <v>2058</v>
      </c>
      <c r="M935" s="1135">
        <v>75.400000000000006</v>
      </c>
      <c r="N935" s="1135" t="s">
        <v>1039</v>
      </c>
      <c r="O935" s="1135">
        <v>1.8850000000000002</v>
      </c>
      <c r="P935" s="1135">
        <v>1.5080000000000002</v>
      </c>
      <c r="Q935" s="1135">
        <v>3</v>
      </c>
      <c r="R935" s="1135">
        <v>29</v>
      </c>
      <c r="T935" s="1135">
        <v>18</v>
      </c>
      <c r="U935" s="1135">
        <v>6</v>
      </c>
      <c r="V935" s="1135" t="s">
        <v>663</v>
      </c>
      <c r="W935" s="1135">
        <v>120</v>
      </c>
      <c r="X935" s="1135">
        <v>80</v>
      </c>
      <c r="Y935" s="1135">
        <v>2</v>
      </c>
      <c r="Z935" s="1135">
        <v>6</v>
      </c>
      <c r="AA935" s="1135" t="s">
        <v>2215</v>
      </c>
      <c r="AH935" s="1135" t="s">
        <v>459</v>
      </c>
      <c r="AM935" s="1136" t="s">
        <v>11001</v>
      </c>
      <c r="AN935" s="1136" t="s">
        <v>11002</v>
      </c>
      <c r="AO935" s="1136">
        <f t="shared" si="118"/>
        <v>600</v>
      </c>
      <c r="AP935" s="1136">
        <f t="shared" si="119"/>
        <v>1.7549999999999999</v>
      </c>
      <c r="AQ935" s="1136" t="str">
        <f t="shared" si="120"/>
        <v>1-5-1S83°</v>
      </c>
      <c r="AR935" s="1136" t="str">
        <f t="shared" si="121"/>
        <v>31</v>
      </c>
      <c r="AS935" s="1136" t="str">
        <f t="shared" si="122"/>
        <v>230/230/OFF</v>
      </c>
      <c r="AT935" s="1136" t="str">
        <f t="shared" si="123"/>
        <v>1-5-1S83°</v>
      </c>
      <c r="AV935" s="1136" t="str">
        <f t="shared" si="116"/>
        <v>111.4.28</v>
      </c>
      <c r="AW935" s="1438">
        <f t="shared" si="117"/>
        <v>44679</v>
      </c>
    </row>
    <row r="936" spans="1:49">
      <c r="A936" s="1135" t="s">
        <v>2216</v>
      </c>
      <c r="B936" s="1135" t="s">
        <v>1997</v>
      </c>
      <c r="C936" s="1135">
        <v>620</v>
      </c>
      <c r="D936" s="1135">
        <v>1.69</v>
      </c>
      <c r="E936" s="1135" t="s">
        <v>15183</v>
      </c>
      <c r="F936" s="1135" t="s">
        <v>1069</v>
      </c>
      <c r="G936" s="1135" t="s">
        <v>1961</v>
      </c>
      <c r="H936" s="1135" t="s">
        <v>1320</v>
      </c>
      <c r="I936" s="1135" t="s">
        <v>126</v>
      </c>
      <c r="J936" s="1135">
        <v>0.8</v>
      </c>
      <c r="K936" s="1135" t="s">
        <v>2217</v>
      </c>
      <c r="L936" s="1135" t="s">
        <v>1999</v>
      </c>
      <c r="M936" s="1135">
        <v>74</v>
      </c>
      <c r="N936" s="1135" t="s">
        <v>1039</v>
      </c>
      <c r="O936" s="1135">
        <v>1.85</v>
      </c>
      <c r="P936" s="1135">
        <v>1.48</v>
      </c>
      <c r="Q936" s="1135">
        <v>3</v>
      </c>
      <c r="R936" s="1135">
        <v>26</v>
      </c>
      <c r="T936" s="1135">
        <v>13.8</v>
      </c>
      <c r="U936" s="1135">
        <v>5.0999999999999996</v>
      </c>
      <c r="V936" s="1135" t="s">
        <v>663</v>
      </c>
      <c r="W936" s="1135">
        <v>100</v>
      </c>
      <c r="X936" s="1135">
        <v>60</v>
      </c>
      <c r="Y936" s="1135">
        <v>1.8</v>
      </c>
      <c r="Z936" s="1135">
        <v>4</v>
      </c>
      <c r="AA936" s="1135" t="s">
        <v>2218</v>
      </c>
      <c r="AH936" s="1135" t="s">
        <v>789</v>
      </c>
      <c r="AM936" s="1136" t="s">
        <v>11003</v>
      </c>
      <c r="AN936" s="1136" t="s">
        <v>11004</v>
      </c>
      <c r="AO936" s="1136">
        <f t="shared" si="118"/>
        <v>620</v>
      </c>
      <c r="AP936" s="1136">
        <f t="shared" si="119"/>
        <v>1.69</v>
      </c>
      <c r="AQ936" s="1136" t="str">
        <f t="shared" si="120"/>
        <v>1-4-1S83°</v>
      </c>
      <c r="AR936" s="1136" t="str">
        <f t="shared" si="121"/>
        <v>31.5</v>
      </c>
      <c r="AS936" s="1136" t="str">
        <f t="shared" si="122"/>
        <v>230/230/OFF</v>
      </c>
      <c r="AT936" s="1136" t="str">
        <f t="shared" si="123"/>
        <v>1-4-1S83°</v>
      </c>
      <c r="AV936" s="1136" t="str">
        <f t="shared" si="116"/>
        <v>111.4.29</v>
      </c>
      <c r="AW936" s="1438">
        <f t="shared" si="117"/>
        <v>44680</v>
      </c>
    </row>
    <row r="937" spans="1:49">
      <c r="A937" s="1135" t="s">
        <v>2219</v>
      </c>
      <c r="B937" s="1135" t="s">
        <v>1977</v>
      </c>
      <c r="C937" s="1135">
        <v>650</v>
      </c>
      <c r="D937" s="1135">
        <v>1.825</v>
      </c>
      <c r="E937" s="1135" t="s">
        <v>15185</v>
      </c>
      <c r="F937" s="1135" t="s">
        <v>1048</v>
      </c>
      <c r="G937" s="1135" t="s">
        <v>1861</v>
      </c>
      <c r="H937" s="1135" t="s">
        <v>1260</v>
      </c>
      <c r="I937" s="1135" t="s">
        <v>1261</v>
      </c>
      <c r="J937" s="1135">
        <v>1.7</v>
      </c>
      <c r="K937" s="1135" t="s">
        <v>2002</v>
      </c>
      <c r="L937" s="1135" t="s">
        <v>1979</v>
      </c>
      <c r="M937" s="1135">
        <v>75.2</v>
      </c>
      <c r="N937" s="1135" t="s">
        <v>1039</v>
      </c>
      <c r="O937" s="1135">
        <v>1.8800000000000001</v>
      </c>
      <c r="P937" s="1135">
        <v>1.504</v>
      </c>
      <c r="Q937" s="1135">
        <v>4</v>
      </c>
      <c r="R937" s="1135">
        <v>23.5</v>
      </c>
      <c r="T937" s="1135">
        <v>30</v>
      </c>
      <c r="U937" s="1135">
        <v>4</v>
      </c>
      <c r="V937" s="1135" t="s">
        <v>663</v>
      </c>
      <c r="W937" s="1135">
        <v>105</v>
      </c>
      <c r="X937" s="1135">
        <v>75</v>
      </c>
      <c r="Y937" s="1135">
        <v>1.2</v>
      </c>
      <c r="Z937" s="1135">
        <v>4.5</v>
      </c>
      <c r="AA937" s="1135" t="s">
        <v>1583</v>
      </c>
      <c r="AH937" s="1135" t="s">
        <v>1921</v>
      </c>
      <c r="AM937" s="1136" t="s">
        <v>11005</v>
      </c>
      <c r="AN937" s="1136" t="s">
        <v>11006</v>
      </c>
      <c r="AO937" s="1136">
        <f t="shared" si="118"/>
        <v>650</v>
      </c>
      <c r="AP937" s="1136">
        <f t="shared" si="119"/>
        <v>1.825</v>
      </c>
      <c r="AQ937" s="1136" t="str">
        <f t="shared" si="120"/>
        <v>2-5-1S83°</v>
      </c>
      <c r="AR937" s="1136" t="str">
        <f t="shared" si="121"/>
        <v>31</v>
      </c>
      <c r="AS937" s="1136" t="str">
        <f t="shared" si="122"/>
        <v>170/OFF</v>
      </c>
      <c r="AT937" s="1136" t="str">
        <f t="shared" si="123"/>
        <v>2-5-1S83°</v>
      </c>
      <c r="AV937" s="1136" t="str">
        <f t="shared" si="116"/>
        <v>111.5.4</v>
      </c>
      <c r="AW937" s="1438">
        <f t="shared" si="117"/>
        <v>44685</v>
      </c>
    </row>
    <row r="938" spans="1:49">
      <c r="A938" s="1135" t="s">
        <v>2220</v>
      </c>
      <c r="B938" s="1135" t="s">
        <v>1909</v>
      </c>
      <c r="C938" s="1135">
        <v>650</v>
      </c>
      <c r="D938" s="1135">
        <v>1.72</v>
      </c>
      <c r="E938" s="1135" t="s">
        <v>15192</v>
      </c>
      <c r="F938" s="1135" t="s">
        <v>1048</v>
      </c>
      <c r="G938" s="1135" t="s">
        <v>1861</v>
      </c>
      <c r="H938" s="1135" t="s">
        <v>1887</v>
      </c>
      <c r="I938" s="1135" t="s">
        <v>126</v>
      </c>
      <c r="J938" s="1135">
        <v>0.9</v>
      </c>
      <c r="K938" s="1135" t="s">
        <v>2189</v>
      </c>
      <c r="L938" s="1135" t="s">
        <v>1911</v>
      </c>
      <c r="M938" s="1135">
        <v>75.099999999999994</v>
      </c>
      <c r="N938" s="1135" t="s">
        <v>1039</v>
      </c>
      <c r="O938" s="1135">
        <v>1.8774999999999999</v>
      </c>
      <c r="P938" s="1135">
        <v>1.502</v>
      </c>
      <c r="Q938" s="1135">
        <v>4</v>
      </c>
      <c r="R938" s="1135">
        <v>19</v>
      </c>
      <c r="T938" s="1135">
        <v>21</v>
      </c>
      <c r="U938" s="1135">
        <v>3.5</v>
      </c>
      <c r="V938" s="1135" t="s">
        <v>663</v>
      </c>
      <c r="W938" s="1135">
        <v>110</v>
      </c>
      <c r="X938" s="1135">
        <v>65</v>
      </c>
      <c r="Y938" s="1135">
        <v>1.6</v>
      </c>
      <c r="Z938" s="1135">
        <v>4</v>
      </c>
      <c r="AA938" s="1135" t="s">
        <v>2221</v>
      </c>
      <c r="AB938" s="1135" t="s">
        <v>1075</v>
      </c>
      <c r="AH938" s="1135" t="s">
        <v>489</v>
      </c>
      <c r="AI938" s="1135">
        <v>94.13</v>
      </c>
      <c r="AJ938" s="1135">
        <v>-0.23</v>
      </c>
      <c r="AK938" s="1135">
        <v>2.64</v>
      </c>
      <c r="AM938" s="1136" t="s">
        <v>11007</v>
      </c>
      <c r="AN938" s="1136" t="s">
        <v>11008</v>
      </c>
      <c r="AO938" s="1136">
        <f t="shared" si="118"/>
        <v>650</v>
      </c>
      <c r="AP938" s="1136">
        <f t="shared" si="119"/>
        <v>1.72</v>
      </c>
      <c r="AQ938" s="1136" t="str">
        <f t="shared" si="120"/>
        <v>1-4-1S91°</v>
      </c>
      <c r="AR938" s="1136" t="str">
        <f t="shared" si="121"/>
        <v>31</v>
      </c>
      <c r="AS938" s="1136" t="str">
        <f t="shared" si="122"/>
        <v>270/270/OFF</v>
      </c>
      <c r="AT938" s="1136" t="str">
        <f t="shared" si="123"/>
        <v>1-4-1S91°</v>
      </c>
      <c r="AV938" s="1136" t="str">
        <f t="shared" si="116"/>
        <v>113.10.9</v>
      </c>
      <c r="AW938" s="1438">
        <f t="shared" si="117"/>
        <v>45574</v>
      </c>
    </row>
    <row r="939" spans="1:49">
      <c r="A939" s="1135" t="s">
        <v>2222</v>
      </c>
      <c r="B939" s="1135" t="s">
        <v>2223</v>
      </c>
      <c r="C939" s="1135">
        <v>550</v>
      </c>
      <c r="D939" s="1135">
        <v>1.73</v>
      </c>
      <c r="E939" s="1135" t="s">
        <v>15183</v>
      </c>
      <c r="F939" s="1135" t="s">
        <v>1078</v>
      </c>
      <c r="G939" s="1135" t="s">
        <v>1861</v>
      </c>
      <c r="H939" s="1135" t="s">
        <v>2224</v>
      </c>
      <c r="I939" s="1135" t="s">
        <v>126</v>
      </c>
      <c r="J939" s="1135">
        <v>1</v>
      </c>
      <c r="K939" s="1135" t="s">
        <v>2225</v>
      </c>
      <c r="L939" s="1135" t="s">
        <v>2226</v>
      </c>
      <c r="M939" s="1135">
        <v>76</v>
      </c>
      <c r="N939" s="1135" t="s">
        <v>1039</v>
      </c>
      <c r="O939" s="1135">
        <v>1.9000000000000001</v>
      </c>
      <c r="P939" s="1135">
        <v>1.52</v>
      </c>
      <c r="Q939" s="1135">
        <v>3.5</v>
      </c>
      <c r="R939" s="1135">
        <v>22</v>
      </c>
      <c r="T939" s="1135">
        <v>15.5</v>
      </c>
      <c r="U939" s="1135">
        <v>2.9</v>
      </c>
      <c r="V939" s="1135" t="s">
        <v>663</v>
      </c>
      <c r="W939" s="1135">
        <v>105</v>
      </c>
      <c r="X939" s="1135">
        <v>85</v>
      </c>
      <c r="Y939" s="1135">
        <v>2.2000000000000002</v>
      </c>
      <c r="Z939" s="1135">
        <v>3</v>
      </c>
      <c r="AA939" s="1135" t="s">
        <v>2227</v>
      </c>
      <c r="AH939" s="1135" t="s">
        <v>1057</v>
      </c>
      <c r="AI939" s="1135">
        <v>14.23</v>
      </c>
      <c r="AJ939" s="1135">
        <v>0.35</v>
      </c>
      <c r="AK939" s="1135">
        <v>0.95</v>
      </c>
      <c r="AM939" s="1136" t="s">
        <v>11009</v>
      </c>
      <c r="AN939" s="1136" t="s">
        <v>11010</v>
      </c>
      <c r="AO939" s="1136">
        <f t="shared" si="118"/>
        <v>550</v>
      </c>
      <c r="AP939" s="1136">
        <f t="shared" si="119"/>
        <v>1.73</v>
      </c>
      <c r="AQ939" s="1136" t="str">
        <f t="shared" si="120"/>
        <v>1-4-1S83°</v>
      </c>
      <c r="AR939" s="1136" t="str">
        <f t="shared" si="121"/>
        <v>30</v>
      </c>
      <c r="AS939" s="1136" t="str">
        <f t="shared" si="122"/>
        <v>270/270/150</v>
      </c>
      <c r="AT939" s="1136" t="str">
        <f t="shared" si="123"/>
        <v>1-4-1S83°</v>
      </c>
      <c r="AV939" s="1136" t="str">
        <f t="shared" si="116"/>
        <v>113.10.7</v>
      </c>
      <c r="AW939" s="1438">
        <f t="shared" si="117"/>
        <v>45572</v>
      </c>
    </row>
    <row r="940" spans="1:49">
      <c r="A940" s="1135" t="s">
        <v>2228</v>
      </c>
      <c r="B940" s="1135" t="s">
        <v>631</v>
      </c>
      <c r="C940" s="1135">
        <v>550</v>
      </c>
      <c r="D940" s="1135">
        <v>1.7</v>
      </c>
      <c r="E940" s="1135" t="s">
        <v>15185</v>
      </c>
      <c r="F940" s="1135" t="s">
        <v>1783</v>
      </c>
      <c r="G940" s="1135" t="s">
        <v>1034</v>
      </c>
      <c r="H940" s="1135" t="s">
        <v>2229</v>
      </c>
      <c r="I940" s="1135" t="s">
        <v>639</v>
      </c>
      <c r="J940" s="1135">
        <v>1.2</v>
      </c>
      <c r="K940" s="1135" t="s">
        <v>2162</v>
      </c>
      <c r="L940" s="1135" t="s">
        <v>2126</v>
      </c>
      <c r="M940" s="1135">
        <v>77</v>
      </c>
      <c r="N940" s="1135" t="s">
        <v>1039</v>
      </c>
      <c r="O940" s="1135">
        <v>1.925</v>
      </c>
      <c r="P940" s="1135">
        <v>1.54</v>
      </c>
      <c r="Q940" s="1135">
        <v>3.5</v>
      </c>
      <c r="R940" s="1135">
        <v>22</v>
      </c>
      <c r="T940" s="1135">
        <v>9</v>
      </c>
      <c r="U940" s="1135">
        <v>3</v>
      </c>
      <c r="V940" s="1135" t="s">
        <v>663</v>
      </c>
      <c r="W940" s="1135">
        <v>140</v>
      </c>
      <c r="X940" s="1135">
        <v>80</v>
      </c>
      <c r="Y940" s="1135">
        <v>2.1</v>
      </c>
      <c r="Z940" s="1135">
        <v>2.5</v>
      </c>
      <c r="AA940" s="1135" t="s">
        <v>2192</v>
      </c>
      <c r="AH940" s="1135" t="s">
        <v>833</v>
      </c>
      <c r="AI940" s="1135">
        <v>91.35</v>
      </c>
      <c r="AJ940" s="1135">
        <v>-0.48</v>
      </c>
      <c r="AK940" s="1135">
        <v>3.32</v>
      </c>
      <c r="AM940" s="1136" t="s">
        <v>11011</v>
      </c>
      <c r="AN940" s="1136" t="s">
        <v>11012</v>
      </c>
      <c r="AO940" s="1136">
        <f t="shared" si="118"/>
        <v>550</v>
      </c>
      <c r="AP940" s="1136">
        <f t="shared" si="119"/>
        <v>1.7</v>
      </c>
      <c r="AQ940" s="1136" t="str">
        <f t="shared" si="120"/>
        <v>2-5-1S83°</v>
      </c>
      <c r="AR940" s="1136" t="str">
        <f t="shared" si="121"/>
        <v>29.5</v>
      </c>
      <c r="AS940" s="1136" t="str">
        <f t="shared" si="122"/>
        <v>165/160</v>
      </c>
      <c r="AT940" s="1136" t="str">
        <f t="shared" si="123"/>
        <v>2-5-1S83°</v>
      </c>
      <c r="AV940" s="1136" t="str">
        <f t="shared" si="116"/>
        <v>113.10.4</v>
      </c>
      <c r="AW940" s="1438">
        <f t="shared" si="117"/>
        <v>45569</v>
      </c>
    </row>
    <row r="941" spans="1:49">
      <c r="A941" s="1135" t="s">
        <v>2230</v>
      </c>
      <c r="B941" s="1135" t="s">
        <v>776</v>
      </c>
      <c r="C941" s="1135">
        <v>600</v>
      </c>
      <c r="D941" s="1135">
        <v>1.8</v>
      </c>
      <c r="E941" s="1135" t="s">
        <v>15183</v>
      </c>
      <c r="F941" s="1135" t="s">
        <v>1069</v>
      </c>
      <c r="G941" s="1135" t="s">
        <v>1095</v>
      </c>
      <c r="H941" s="1135" t="s">
        <v>1049</v>
      </c>
      <c r="I941" s="1135" t="s">
        <v>126</v>
      </c>
      <c r="J941" s="1135">
        <v>1</v>
      </c>
      <c r="K941" s="1135" t="s">
        <v>2026</v>
      </c>
      <c r="L941" s="1135" t="s">
        <v>2027</v>
      </c>
      <c r="M941" s="1135">
        <v>74.5</v>
      </c>
      <c r="N941" s="1135" t="s">
        <v>1039</v>
      </c>
      <c r="O941" s="1135">
        <v>1.8625</v>
      </c>
      <c r="P941" s="1135">
        <v>1.49</v>
      </c>
      <c r="Q941" s="1135">
        <v>4</v>
      </c>
      <c r="R941" s="1135">
        <v>22.3</v>
      </c>
      <c r="T941" s="1135">
        <v>22</v>
      </c>
      <c r="U941" s="1135">
        <v>3.3</v>
      </c>
      <c r="V941" s="1135" t="s">
        <v>663</v>
      </c>
      <c r="W941" s="1135">
        <v>110</v>
      </c>
      <c r="X941" s="1135">
        <v>85</v>
      </c>
      <c r="Y941" s="1135">
        <v>2</v>
      </c>
      <c r="Z941" s="1135">
        <v>4.5</v>
      </c>
      <c r="AA941" s="1135" t="s">
        <v>2231</v>
      </c>
      <c r="AH941" s="1135" t="s">
        <v>2232</v>
      </c>
      <c r="AI941" s="1135">
        <v>94.07</v>
      </c>
      <c r="AJ941" s="1135">
        <v>-0.86</v>
      </c>
      <c r="AK941" s="1135">
        <v>1.5</v>
      </c>
      <c r="AM941" s="1136" t="s">
        <v>11013</v>
      </c>
      <c r="AN941" s="1136" t="s">
        <v>11014</v>
      </c>
      <c r="AO941" s="1136">
        <f t="shared" si="118"/>
        <v>600</v>
      </c>
      <c r="AP941" s="1136">
        <f t="shared" si="119"/>
        <v>1.8</v>
      </c>
      <c r="AQ941" s="1136" t="str">
        <f t="shared" si="120"/>
        <v>1-4-1S83°</v>
      </c>
      <c r="AR941" s="1136" t="str">
        <f t="shared" si="121"/>
        <v>31.5</v>
      </c>
      <c r="AS941" s="1136" t="str">
        <f t="shared" si="122"/>
        <v>260/260/OFF</v>
      </c>
      <c r="AT941" s="1136" t="str">
        <f t="shared" si="123"/>
        <v>1-4-1S83°</v>
      </c>
      <c r="AV941" s="1136" t="str">
        <f t="shared" si="116"/>
        <v>113.10.14</v>
      </c>
      <c r="AW941" s="1438">
        <f t="shared" si="117"/>
        <v>45579</v>
      </c>
    </row>
    <row r="942" spans="1:49">
      <c r="A942" s="1135" t="s">
        <v>2233</v>
      </c>
      <c r="B942" s="1135" t="s">
        <v>776</v>
      </c>
      <c r="C942" s="1135">
        <v>550</v>
      </c>
      <c r="D942" s="1135">
        <v>1.72</v>
      </c>
      <c r="E942" s="1135" t="s">
        <v>15183</v>
      </c>
      <c r="F942" s="1135" t="s">
        <v>1069</v>
      </c>
      <c r="G942" s="1135" t="s">
        <v>2178</v>
      </c>
      <c r="H942" s="1135" t="s">
        <v>1925</v>
      </c>
      <c r="I942" s="1135" t="s">
        <v>126</v>
      </c>
      <c r="J942" s="1135">
        <v>0.9</v>
      </c>
      <c r="K942" s="1135" t="s">
        <v>2026</v>
      </c>
      <c r="L942" s="1135" t="s">
        <v>2027</v>
      </c>
      <c r="M942" s="1135">
        <v>78.5</v>
      </c>
      <c r="N942" s="1135" t="s">
        <v>1039</v>
      </c>
      <c r="O942" s="1135">
        <v>1.9625000000000001</v>
      </c>
      <c r="P942" s="1135">
        <v>1.57</v>
      </c>
      <c r="Q942" s="1135">
        <v>4</v>
      </c>
      <c r="R942" s="1135">
        <v>25</v>
      </c>
      <c r="T942" s="1135">
        <v>9</v>
      </c>
      <c r="U942" s="1135">
        <v>2.1</v>
      </c>
      <c r="V942" s="1135" t="s">
        <v>663</v>
      </c>
      <c r="W942" s="1135">
        <v>110</v>
      </c>
      <c r="X942" s="1135">
        <v>85</v>
      </c>
      <c r="Y942" s="1135">
        <v>2.1</v>
      </c>
      <c r="Z942" s="1135">
        <v>3</v>
      </c>
      <c r="AA942" s="1135" t="s">
        <v>2234</v>
      </c>
      <c r="AH942" s="1135" t="s">
        <v>927</v>
      </c>
      <c r="AI942" s="1135">
        <v>92.43</v>
      </c>
      <c r="AJ942" s="1135">
        <v>-0.32</v>
      </c>
      <c r="AK942" s="1135">
        <v>0.95</v>
      </c>
      <c r="AM942" s="1136" t="s">
        <v>11015</v>
      </c>
      <c r="AN942" s="1136" t="s">
        <v>9520</v>
      </c>
      <c r="AO942" s="1136">
        <f t="shared" si="118"/>
        <v>550</v>
      </c>
      <c r="AP942" s="1136">
        <f t="shared" si="119"/>
        <v>1.72</v>
      </c>
      <c r="AQ942" s="1136" t="str">
        <f t="shared" si="120"/>
        <v>1-4-1S83°</v>
      </c>
      <c r="AR942" s="1136" t="str">
        <f t="shared" si="121"/>
        <v>31.5</v>
      </c>
      <c r="AS942" s="1136" t="str">
        <f t="shared" si="122"/>
        <v>260/260/165</v>
      </c>
      <c r="AT942" s="1136" t="str">
        <f t="shared" si="123"/>
        <v>1-4-1S83°</v>
      </c>
      <c r="AV942" s="1136" t="str">
        <f t="shared" si="116"/>
        <v>113.10.23</v>
      </c>
      <c r="AW942" s="1438">
        <f t="shared" si="117"/>
        <v>45588</v>
      </c>
    </row>
    <row r="943" spans="1:49">
      <c r="A943" s="1135" t="s">
        <v>2235</v>
      </c>
      <c r="B943" s="1135" t="s">
        <v>1909</v>
      </c>
      <c r="C943" s="1135">
        <v>650</v>
      </c>
      <c r="D943" s="1135">
        <v>1.72</v>
      </c>
      <c r="E943" s="1135" t="s">
        <v>15192</v>
      </c>
      <c r="F943" s="1135" t="s">
        <v>1048</v>
      </c>
      <c r="G943" s="1135" t="s">
        <v>1861</v>
      </c>
      <c r="H943" s="1135" t="s">
        <v>1887</v>
      </c>
      <c r="I943" s="1135" t="s">
        <v>126</v>
      </c>
      <c r="J943" s="1135">
        <v>0.9</v>
      </c>
      <c r="K943" s="1135" t="s">
        <v>2236</v>
      </c>
      <c r="L943" s="1135" t="s">
        <v>1911</v>
      </c>
      <c r="M943" s="1135">
        <v>75.099999999999994</v>
      </c>
      <c r="N943" s="1135" t="s">
        <v>1039</v>
      </c>
      <c r="O943" s="1135">
        <v>1.8774999999999999</v>
      </c>
      <c r="P943" s="1135">
        <v>1.502</v>
      </c>
      <c r="Q943" s="1135">
        <v>4</v>
      </c>
      <c r="R943" s="1135">
        <v>19</v>
      </c>
      <c r="T943" s="1135">
        <v>21</v>
      </c>
      <c r="U943" s="1135">
        <v>3.5</v>
      </c>
      <c r="V943" s="1135" t="s">
        <v>663</v>
      </c>
      <c r="W943" s="1135">
        <v>110</v>
      </c>
      <c r="X943" s="1135">
        <v>65</v>
      </c>
      <c r="Y943" s="1135">
        <v>1.6</v>
      </c>
      <c r="Z943" s="1135">
        <v>4</v>
      </c>
      <c r="AA943" s="1135" t="s">
        <v>2093</v>
      </c>
      <c r="AB943" s="1135" t="s">
        <v>1075</v>
      </c>
      <c r="AH943" s="1135" t="s">
        <v>1052</v>
      </c>
      <c r="AI943" s="1135">
        <v>95.06</v>
      </c>
      <c r="AJ943" s="1135">
        <v>-0.2</v>
      </c>
      <c r="AK943" s="1135">
        <v>2.81</v>
      </c>
      <c r="AM943" s="1136" t="s">
        <v>11016</v>
      </c>
      <c r="AN943" s="1136" t="s">
        <v>11017</v>
      </c>
      <c r="AO943" s="1136">
        <f t="shared" si="118"/>
        <v>650</v>
      </c>
      <c r="AP943" s="1136">
        <f t="shared" si="119"/>
        <v>1.72</v>
      </c>
      <c r="AQ943" s="1136" t="str">
        <f t="shared" si="120"/>
        <v>1-4-1S91°</v>
      </c>
      <c r="AR943" s="1136" t="str">
        <f t="shared" si="121"/>
        <v>31</v>
      </c>
      <c r="AS943" s="1136" t="str">
        <f t="shared" si="122"/>
        <v>270/270/OFF</v>
      </c>
      <c r="AT943" s="1136" t="str">
        <f t="shared" si="123"/>
        <v>1-4-1S91°</v>
      </c>
      <c r="AV943" s="1136" t="str">
        <f t="shared" si="116"/>
        <v>113.10.30</v>
      </c>
      <c r="AW943" s="1438">
        <f t="shared" si="117"/>
        <v>45595</v>
      </c>
    </row>
    <row r="944" spans="1:49">
      <c r="A944" s="1135" t="s">
        <v>2237</v>
      </c>
      <c r="B944" s="1135" t="s">
        <v>631</v>
      </c>
      <c r="C944" s="1135">
        <v>650</v>
      </c>
      <c r="D944" s="1135">
        <v>1.71</v>
      </c>
      <c r="E944" s="1135" t="s">
        <v>15183</v>
      </c>
      <c r="F944" s="1135" t="s">
        <v>1078</v>
      </c>
      <c r="G944" s="1135" t="s">
        <v>1861</v>
      </c>
      <c r="H944" s="1135" t="s">
        <v>2238</v>
      </c>
      <c r="I944" s="1135" t="s">
        <v>639</v>
      </c>
      <c r="J944" s="1135">
        <v>1.6</v>
      </c>
      <c r="K944" s="1135" t="s">
        <v>2239</v>
      </c>
      <c r="L944" s="1135" t="s">
        <v>2126</v>
      </c>
      <c r="M944" s="1135">
        <v>77</v>
      </c>
      <c r="N944" s="1135" t="s">
        <v>1039</v>
      </c>
      <c r="O944" s="1135">
        <v>1.925</v>
      </c>
      <c r="P944" s="1135">
        <v>1.54</v>
      </c>
      <c r="Q944" s="1135">
        <v>3.5</v>
      </c>
      <c r="R944" s="1135">
        <v>22</v>
      </c>
      <c r="T944" s="1135">
        <v>9</v>
      </c>
      <c r="U944" s="1135">
        <v>3</v>
      </c>
      <c r="V944" s="1135" t="s">
        <v>663</v>
      </c>
      <c r="W944" s="1135">
        <v>140</v>
      </c>
      <c r="X944" s="1135">
        <v>80</v>
      </c>
      <c r="Y944" s="1135">
        <v>2.1</v>
      </c>
      <c r="Z944" s="1135">
        <v>2.5</v>
      </c>
      <c r="AA944" s="1135" t="s">
        <v>2240</v>
      </c>
      <c r="AH944" s="1135" t="s">
        <v>633</v>
      </c>
      <c r="AI944" s="1135">
        <v>91.95</v>
      </c>
      <c r="AJ944" s="1135">
        <v>-0.03</v>
      </c>
      <c r="AK944" s="1135">
        <v>0.63</v>
      </c>
      <c r="AM944" s="1136" t="s">
        <v>11018</v>
      </c>
      <c r="AN944" s="1136" t="s">
        <v>11019</v>
      </c>
      <c r="AO944" s="1136">
        <f t="shared" si="118"/>
        <v>650</v>
      </c>
      <c r="AP944" s="1136">
        <f t="shared" si="119"/>
        <v>1.71</v>
      </c>
      <c r="AQ944" s="1136" t="str">
        <f t="shared" si="120"/>
        <v>1-4-1S83°</v>
      </c>
      <c r="AR944" s="1136" t="str">
        <f t="shared" si="121"/>
        <v>30</v>
      </c>
      <c r="AS944" s="1136" t="str">
        <f t="shared" si="122"/>
        <v>250/250/155</v>
      </c>
      <c r="AT944" s="1136" t="str">
        <f t="shared" si="123"/>
        <v>1-4-1S83°</v>
      </c>
      <c r="AV944" s="1136" t="str">
        <f t="shared" si="116"/>
        <v>113.11.8</v>
      </c>
      <c r="AW944" s="1438">
        <f t="shared" si="117"/>
        <v>45604</v>
      </c>
    </row>
    <row r="945" spans="1:49">
      <c r="A945" s="1135" t="s">
        <v>2241</v>
      </c>
      <c r="B945" s="1135" t="s">
        <v>425</v>
      </c>
      <c r="C945" s="1135">
        <v>700</v>
      </c>
      <c r="D945" s="1135">
        <v>1.7849999999999999</v>
      </c>
      <c r="E945" s="1135" t="s">
        <v>15183</v>
      </c>
      <c r="F945" s="1135" t="s">
        <v>1048</v>
      </c>
      <c r="G945" s="1135" t="s">
        <v>1861</v>
      </c>
      <c r="H945" s="1135" t="s">
        <v>1900</v>
      </c>
      <c r="I945" s="1135" t="s">
        <v>126</v>
      </c>
      <c r="J945" s="1135">
        <v>1.9</v>
      </c>
      <c r="K945" s="1135" t="s">
        <v>2165</v>
      </c>
      <c r="L945" s="1135" t="s">
        <v>2032</v>
      </c>
      <c r="M945" s="1135">
        <v>73</v>
      </c>
      <c r="N945" s="1135" t="s">
        <v>1039</v>
      </c>
      <c r="O945" s="1135">
        <v>1.8250000000000002</v>
      </c>
      <c r="P945" s="1135">
        <v>1.46</v>
      </c>
      <c r="Q945" s="1135">
        <v>4</v>
      </c>
      <c r="R945" s="1135">
        <v>21.6</v>
      </c>
      <c r="T945" s="1135">
        <v>32</v>
      </c>
      <c r="U945" s="1135">
        <v>3.5</v>
      </c>
      <c r="V945" s="1135" t="s">
        <v>663</v>
      </c>
      <c r="W945" s="1135">
        <v>110</v>
      </c>
      <c r="X945" s="1135">
        <v>60</v>
      </c>
      <c r="Y945" s="1135">
        <v>1.5</v>
      </c>
      <c r="Z945" s="1135">
        <v>5.5</v>
      </c>
      <c r="AA945" s="1135" t="s">
        <v>1829</v>
      </c>
      <c r="AB945" s="1135" t="s">
        <v>1075</v>
      </c>
      <c r="AH945" s="1135" t="s">
        <v>459</v>
      </c>
      <c r="AI945" s="1135">
        <v>93.66</v>
      </c>
      <c r="AJ945" s="1135">
        <v>-0.23</v>
      </c>
      <c r="AK945" s="1135">
        <v>0.46</v>
      </c>
      <c r="AM945" s="1136" t="s">
        <v>11020</v>
      </c>
      <c r="AN945" s="1136" t="s">
        <v>11021</v>
      </c>
      <c r="AO945" s="1136">
        <f t="shared" si="118"/>
        <v>700</v>
      </c>
      <c r="AP945" s="1136">
        <f t="shared" si="119"/>
        <v>1.7849999999999999</v>
      </c>
      <c r="AQ945" s="1136" t="str">
        <f t="shared" si="120"/>
        <v>1-4-1S83°</v>
      </c>
      <c r="AR945" s="1136" t="str">
        <f t="shared" si="121"/>
        <v>31</v>
      </c>
      <c r="AS945" s="1136" t="str">
        <f t="shared" si="122"/>
        <v>280/280/OFF</v>
      </c>
      <c r="AT945" s="1136" t="str">
        <f t="shared" si="123"/>
        <v>1-4-1S83°</v>
      </c>
      <c r="AV945" s="1136" t="str">
        <f t="shared" si="116"/>
        <v>113.10.31</v>
      </c>
      <c r="AW945" s="1438">
        <f t="shared" si="117"/>
        <v>45596</v>
      </c>
    </row>
    <row r="946" spans="1:49">
      <c r="A946" s="1135" t="s">
        <v>2242</v>
      </c>
      <c r="B946" s="1135" t="s">
        <v>1909</v>
      </c>
      <c r="C946" s="1135">
        <v>650</v>
      </c>
      <c r="D946" s="1135">
        <v>1.73</v>
      </c>
      <c r="E946" s="1135" t="s">
        <v>15192</v>
      </c>
      <c r="F946" s="1135" t="s">
        <v>1048</v>
      </c>
      <c r="G946" s="1135" t="s">
        <v>1861</v>
      </c>
      <c r="H946" s="1135" t="s">
        <v>1887</v>
      </c>
      <c r="I946" s="1135" t="s">
        <v>126</v>
      </c>
      <c r="J946" s="1135">
        <v>0.8</v>
      </c>
      <c r="K946" s="1135" t="s">
        <v>2236</v>
      </c>
      <c r="L946" s="1135" t="s">
        <v>1911</v>
      </c>
      <c r="M946" s="1135">
        <v>75.099999999999994</v>
      </c>
      <c r="N946" s="1135" t="s">
        <v>1039</v>
      </c>
      <c r="O946" s="1135">
        <v>1.8774999999999999</v>
      </c>
      <c r="P946" s="1135">
        <v>1.502</v>
      </c>
      <c r="Q946" s="1135">
        <v>4</v>
      </c>
      <c r="R946" s="1135">
        <v>19</v>
      </c>
      <c r="T946" s="1135">
        <v>21</v>
      </c>
      <c r="U946" s="1135">
        <v>3.5</v>
      </c>
      <c r="V946" s="1135" t="s">
        <v>663</v>
      </c>
      <c r="W946" s="1135">
        <v>110</v>
      </c>
      <c r="X946" s="1135">
        <v>65</v>
      </c>
      <c r="Y946" s="1135">
        <v>1.6</v>
      </c>
      <c r="Z946" s="1135">
        <v>4</v>
      </c>
      <c r="AA946" s="1135" t="s">
        <v>2243</v>
      </c>
      <c r="AB946" s="1135" t="s">
        <v>1075</v>
      </c>
      <c r="AH946" s="1135" t="s">
        <v>1280</v>
      </c>
      <c r="AI946" s="1135">
        <v>94.66</v>
      </c>
      <c r="AJ946" s="1135">
        <v>-0.65</v>
      </c>
      <c r="AK946" s="1135">
        <v>3.12</v>
      </c>
      <c r="AM946" s="1136" t="s">
        <v>11022</v>
      </c>
      <c r="AN946" s="1136" t="s">
        <v>11023</v>
      </c>
      <c r="AO946" s="1136">
        <f t="shared" si="118"/>
        <v>650</v>
      </c>
      <c r="AP946" s="1136">
        <f t="shared" si="119"/>
        <v>1.73</v>
      </c>
      <c r="AQ946" s="1136" t="str">
        <f t="shared" si="120"/>
        <v>1-4-1S91°</v>
      </c>
      <c r="AR946" s="1136" t="str">
        <f t="shared" si="121"/>
        <v>31</v>
      </c>
      <c r="AS946" s="1136" t="str">
        <f t="shared" si="122"/>
        <v>270/270/OFF</v>
      </c>
      <c r="AT946" s="1136" t="str">
        <f t="shared" si="123"/>
        <v>1-4-1S91°</v>
      </c>
      <c r="AV946" s="1136" t="str">
        <f t="shared" si="116"/>
        <v>113.11.4</v>
      </c>
      <c r="AW946" s="1438">
        <f t="shared" si="117"/>
        <v>45600</v>
      </c>
    </row>
    <row r="947" spans="1:49">
      <c r="A947" s="1135" t="s">
        <v>2244</v>
      </c>
      <c r="B947" s="1135" t="s">
        <v>1909</v>
      </c>
      <c r="C947" s="1135">
        <v>650</v>
      </c>
      <c r="D947" s="1135">
        <v>1.72</v>
      </c>
      <c r="E947" s="1135" t="s">
        <v>15192</v>
      </c>
      <c r="F947" s="1135" t="s">
        <v>1048</v>
      </c>
      <c r="G947" s="1135" t="s">
        <v>1861</v>
      </c>
      <c r="H947" s="1135" t="s">
        <v>1887</v>
      </c>
      <c r="I947" s="1135" t="s">
        <v>126</v>
      </c>
      <c r="J947" s="1135">
        <v>0.9</v>
      </c>
      <c r="K947" s="1135" t="s">
        <v>2236</v>
      </c>
      <c r="L947" s="1135" t="s">
        <v>1911</v>
      </c>
      <c r="M947" s="1135">
        <v>75.099999999999994</v>
      </c>
      <c r="N947" s="1135" t="s">
        <v>1039</v>
      </c>
      <c r="O947" s="1135">
        <v>1.8774999999999999</v>
      </c>
      <c r="P947" s="1135">
        <v>1.502</v>
      </c>
      <c r="Q947" s="1135">
        <v>4</v>
      </c>
      <c r="R947" s="1135">
        <v>19</v>
      </c>
      <c r="T947" s="1135">
        <v>21</v>
      </c>
      <c r="U947" s="1135">
        <v>3.5</v>
      </c>
      <c r="V947" s="1135" t="s">
        <v>663</v>
      </c>
      <c r="W947" s="1135">
        <v>110</v>
      </c>
      <c r="X947" s="1135">
        <v>65</v>
      </c>
      <c r="Y947" s="1135">
        <v>1.6</v>
      </c>
      <c r="Z947" s="1135">
        <v>4</v>
      </c>
      <c r="AA947" s="1135" t="s">
        <v>2245</v>
      </c>
      <c r="AB947" s="1135" t="s">
        <v>1075</v>
      </c>
      <c r="AH947" s="1135" t="s">
        <v>630</v>
      </c>
      <c r="AI947" s="1135">
        <v>94.44</v>
      </c>
      <c r="AJ947" s="1135">
        <v>-0.84</v>
      </c>
      <c r="AK947" s="1135">
        <v>2.96</v>
      </c>
      <c r="AM947" s="1136" t="s">
        <v>11024</v>
      </c>
      <c r="AN947" s="1136" t="s">
        <v>11025</v>
      </c>
      <c r="AO947" s="1136">
        <f t="shared" si="118"/>
        <v>650</v>
      </c>
      <c r="AP947" s="1136">
        <f t="shared" si="119"/>
        <v>1.72</v>
      </c>
      <c r="AQ947" s="1136" t="str">
        <f t="shared" si="120"/>
        <v>1-4-1S91°</v>
      </c>
      <c r="AR947" s="1136" t="str">
        <f t="shared" si="121"/>
        <v>31</v>
      </c>
      <c r="AS947" s="1136" t="str">
        <f t="shared" si="122"/>
        <v>270/270/OFF</v>
      </c>
      <c r="AT947" s="1136" t="str">
        <f t="shared" si="123"/>
        <v>1-4-1S91°</v>
      </c>
      <c r="AV947" s="1136" t="str">
        <f t="shared" si="116"/>
        <v>113.11.5</v>
      </c>
      <c r="AW947" s="1438">
        <f t="shared" si="117"/>
        <v>45601</v>
      </c>
    </row>
    <row r="948" spans="1:49">
      <c r="A948" s="1135" t="s">
        <v>2246</v>
      </c>
      <c r="B948" s="1135" t="s">
        <v>1909</v>
      </c>
      <c r="C948" s="1135">
        <v>650</v>
      </c>
      <c r="D948" s="1135">
        <v>1.7250000000000001</v>
      </c>
      <c r="E948" s="1135" t="s">
        <v>15192</v>
      </c>
      <c r="F948" s="1135" t="s">
        <v>1048</v>
      </c>
      <c r="G948" s="1135" t="s">
        <v>1861</v>
      </c>
      <c r="H948" s="1135" t="s">
        <v>1887</v>
      </c>
      <c r="I948" s="1135" t="s">
        <v>126</v>
      </c>
      <c r="J948" s="1135">
        <v>0.8</v>
      </c>
      <c r="K948" s="1135" t="s">
        <v>2247</v>
      </c>
      <c r="L948" s="1135" t="s">
        <v>1911</v>
      </c>
      <c r="M948" s="1135">
        <v>75.099999999999994</v>
      </c>
      <c r="N948" s="1135" t="s">
        <v>1039</v>
      </c>
      <c r="O948" s="1135">
        <v>1.8774999999999999</v>
      </c>
      <c r="P948" s="1135">
        <v>1.502</v>
      </c>
      <c r="Q948" s="1135">
        <v>4</v>
      </c>
      <c r="R948" s="1135">
        <v>19</v>
      </c>
      <c r="T948" s="1135">
        <v>21</v>
      </c>
      <c r="U948" s="1135">
        <v>3.5</v>
      </c>
      <c r="V948" s="1135" t="s">
        <v>663</v>
      </c>
      <c r="W948" s="1135">
        <v>110</v>
      </c>
      <c r="X948" s="1135">
        <v>65</v>
      </c>
      <c r="Y948" s="1135">
        <v>1.6</v>
      </c>
      <c r="Z948" s="1135">
        <v>4</v>
      </c>
      <c r="AA948" s="1135" t="s">
        <v>2248</v>
      </c>
      <c r="AB948" s="1135" t="s">
        <v>1075</v>
      </c>
      <c r="AH948" s="1135" t="s">
        <v>1694</v>
      </c>
      <c r="AI948" s="1135">
        <v>94.53</v>
      </c>
      <c r="AJ948" s="1135">
        <v>-0.53</v>
      </c>
      <c r="AK948" s="1135">
        <v>2.23</v>
      </c>
      <c r="AM948" s="1136" t="s">
        <v>11026</v>
      </c>
      <c r="AN948" s="1136" t="s">
        <v>11027</v>
      </c>
      <c r="AO948" s="1136">
        <f t="shared" si="118"/>
        <v>650</v>
      </c>
      <c r="AP948" s="1136">
        <f t="shared" si="119"/>
        <v>1.7250000000000001</v>
      </c>
      <c r="AQ948" s="1136" t="str">
        <f t="shared" si="120"/>
        <v>1-4-1S91°</v>
      </c>
      <c r="AR948" s="1136" t="str">
        <f t="shared" si="121"/>
        <v>31</v>
      </c>
      <c r="AS948" s="1136" t="str">
        <f t="shared" si="122"/>
        <v>270/270/OFF</v>
      </c>
      <c r="AT948" s="1136" t="str">
        <f t="shared" si="123"/>
        <v>1-4-1S91°</v>
      </c>
      <c r="AV948" s="1136" t="str">
        <f t="shared" si="116"/>
        <v>113.11.11</v>
      </c>
      <c r="AW948" s="1438">
        <f t="shared" si="117"/>
        <v>45607</v>
      </c>
    </row>
    <row r="949" spans="1:49">
      <c r="A949" s="1135" t="s">
        <v>2249</v>
      </c>
      <c r="B949" s="1135" t="s">
        <v>478</v>
      </c>
      <c r="C949" s="1135">
        <v>600</v>
      </c>
      <c r="D949" s="1135">
        <v>1.71</v>
      </c>
      <c r="E949" s="1135" t="s">
        <v>15183</v>
      </c>
      <c r="F949" s="1135" t="s">
        <v>1078</v>
      </c>
      <c r="G949" s="1135" t="s">
        <v>1861</v>
      </c>
      <c r="H949" s="1135" t="s">
        <v>1171</v>
      </c>
      <c r="I949" s="1135" t="s">
        <v>126</v>
      </c>
      <c r="J949" s="1135">
        <v>0.7</v>
      </c>
      <c r="K949" s="1135" t="s">
        <v>2250</v>
      </c>
      <c r="L949" s="1135" t="s">
        <v>1905</v>
      </c>
      <c r="M949" s="1135">
        <v>74.599999999999994</v>
      </c>
      <c r="N949" s="1135" t="s">
        <v>1039</v>
      </c>
      <c r="O949" s="1135">
        <v>1.865</v>
      </c>
      <c r="P949" s="1135">
        <v>1.492</v>
      </c>
      <c r="Q949" s="1135">
        <v>3.5</v>
      </c>
      <c r="R949" s="1135">
        <v>27</v>
      </c>
      <c r="T949" s="1135">
        <v>12.5</v>
      </c>
      <c r="U949" s="1135">
        <v>5.0999999999999996</v>
      </c>
      <c r="V949" s="1135" t="s">
        <v>663</v>
      </c>
      <c r="W949" s="1135">
        <v>95</v>
      </c>
      <c r="X949" s="1135">
        <v>60</v>
      </c>
      <c r="Y949" s="1135">
        <v>1.8</v>
      </c>
      <c r="Z949" s="1135">
        <v>4.5</v>
      </c>
      <c r="AA949" s="1135" t="s">
        <v>2251</v>
      </c>
      <c r="AB949" s="1135" t="s">
        <v>2252</v>
      </c>
      <c r="AH949" s="1135" t="s">
        <v>1576</v>
      </c>
      <c r="AI949" s="1135">
        <v>92.96</v>
      </c>
      <c r="AJ949" s="1135">
        <v>-0.52</v>
      </c>
      <c r="AK949" s="1135">
        <v>4.97</v>
      </c>
      <c r="AM949" s="1136" t="s">
        <v>11028</v>
      </c>
      <c r="AN949" s="1136" t="s">
        <v>11029</v>
      </c>
      <c r="AO949" s="1136">
        <f t="shared" si="118"/>
        <v>600</v>
      </c>
      <c r="AP949" s="1136">
        <f t="shared" si="119"/>
        <v>1.71</v>
      </c>
      <c r="AQ949" s="1136" t="str">
        <f t="shared" si="120"/>
        <v>1-4-1S83°</v>
      </c>
      <c r="AR949" s="1136" t="str">
        <f t="shared" si="121"/>
        <v>30</v>
      </c>
      <c r="AS949" s="1136" t="str">
        <f t="shared" si="122"/>
        <v>245/245/OFF</v>
      </c>
      <c r="AT949" s="1136" t="str">
        <f t="shared" si="123"/>
        <v>1-4-1S83°</v>
      </c>
      <c r="AV949" s="1136" t="str">
        <f t="shared" si="116"/>
        <v>113.11.22</v>
      </c>
      <c r="AW949" s="1438">
        <f t="shared" si="117"/>
        <v>45618</v>
      </c>
    </row>
    <row r="950" spans="1:49">
      <c r="A950" s="1135" t="s">
        <v>2253</v>
      </c>
      <c r="B950" s="1135" t="s">
        <v>455</v>
      </c>
      <c r="C950" s="1135">
        <v>650</v>
      </c>
      <c r="D950" s="1135">
        <v>1.7150000000000001</v>
      </c>
      <c r="E950" s="1135" t="s">
        <v>15187</v>
      </c>
      <c r="F950" s="1135" t="s">
        <v>1078</v>
      </c>
      <c r="G950" s="1135" t="s">
        <v>1861</v>
      </c>
      <c r="H950" s="1135" t="s">
        <v>1983</v>
      </c>
      <c r="I950" s="1135" t="s">
        <v>126</v>
      </c>
      <c r="J950" s="1135">
        <v>1.1000000000000001</v>
      </c>
      <c r="K950" s="1135" t="s">
        <v>2142</v>
      </c>
      <c r="L950" s="1135" t="s">
        <v>1915</v>
      </c>
      <c r="M950" s="1135">
        <v>77</v>
      </c>
      <c r="N950" s="1135" t="s">
        <v>1039</v>
      </c>
      <c r="O950" s="1135">
        <v>1.925</v>
      </c>
      <c r="P950" s="1135">
        <v>1.54</v>
      </c>
      <c r="Q950" s="1135">
        <v>4.2</v>
      </c>
      <c r="R950" s="1135">
        <v>24</v>
      </c>
      <c r="T950" s="1135">
        <v>9</v>
      </c>
      <c r="U950" s="1135">
        <v>2.2000000000000002</v>
      </c>
      <c r="V950" s="1135" t="s">
        <v>663</v>
      </c>
      <c r="W950" s="1135">
        <v>110</v>
      </c>
      <c r="X950" s="1135" t="s">
        <v>1224</v>
      </c>
      <c r="Y950" s="1135">
        <v>2.1</v>
      </c>
      <c r="Z950" s="1135">
        <v>2.5</v>
      </c>
      <c r="AA950" s="1135" t="s">
        <v>2254</v>
      </c>
      <c r="AB950" s="1135" t="s">
        <v>1075</v>
      </c>
      <c r="AH950" s="1135" t="s">
        <v>789</v>
      </c>
      <c r="AI950" s="1135">
        <v>91.92</v>
      </c>
      <c r="AJ950" s="1135">
        <v>-0.17</v>
      </c>
      <c r="AK950" s="1135">
        <v>0.95</v>
      </c>
      <c r="AM950" s="1136" t="s">
        <v>986</v>
      </c>
      <c r="AN950" s="1136" t="s">
        <v>11030</v>
      </c>
      <c r="AO950" s="1136">
        <f t="shared" si="118"/>
        <v>650</v>
      </c>
      <c r="AP950" s="1136">
        <f t="shared" si="119"/>
        <v>1.7150000000000001</v>
      </c>
      <c r="AQ950" s="1136" t="str">
        <f t="shared" si="120"/>
        <v>1-4-1S撚S83°</v>
      </c>
      <c r="AR950" s="1136" t="str">
        <f t="shared" si="121"/>
        <v>30</v>
      </c>
      <c r="AS950" s="1136" t="str">
        <f t="shared" si="122"/>
        <v>265/265/165</v>
      </c>
      <c r="AT950" s="1136" t="str">
        <f t="shared" si="123"/>
        <v>1-4-1S撚S83°</v>
      </c>
      <c r="AV950" s="1136" t="str">
        <f t="shared" si="116"/>
        <v>113.11.28</v>
      </c>
      <c r="AW950" s="1438">
        <f t="shared" si="117"/>
        <v>45624</v>
      </c>
    </row>
    <row r="951" spans="1:49">
      <c r="A951" s="1135" t="s">
        <v>2255</v>
      </c>
      <c r="B951" s="1135" t="s">
        <v>478</v>
      </c>
      <c r="C951" s="1135">
        <v>600</v>
      </c>
      <c r="D951" s="1135">
        <v>1.72</v>
      </c>
      <c r="E951" s="1135" t="s">
        <v>15183</v>
      </c>
      <c r="F951" s="1135" t="s">
        <v>1078</v>
      </c>
      <c r="G951" s="1135" t="s">
        <v>1861</v>
      </c>
      <c r="H951" s="1135" t="s">
        <v>1134</v>
      </c>
      <c r="I951" s="1135" t="s">
        <v>126</v>
      </c>
      <c r="J951" s="1135">
        <v>0.7</v>
      </c>
      <c r="K951" s="1135" t="s">
        <v>2156</v>
      </c>
      <c r="L951" s="1135" t="s">
        <v>1905</v>
      </c>
      <c r="M951" s="1135">
        <v>74.599999999999994</v>
      </c>
      <c r="N951" s="1135" t="s">
        <v>1039</v>
      </c>
      <c r="O951" s="1135">
        <v>1.865</v>
      </c>
      <c r="P951" s="1135">
        <v>1.492</v>
      </c>
      <c r="Q951" s="1135">
        <v>3.5</v>
      </c>
      <c r="R951" s="1135">
        <v>27</v>
      </c>
      <c r="T951" s="1135">
        <v>12.5</v>
      </c>
      <c r="U951" s="1135">
        <v>5.0999999999999996</v>
      </c>
      <c r="V951" s="1135" t="s">
        <v>663</v>
      </c>
      <c r="W951" s="1135">
        <v>95</v>
      </c>
      <c r="X951" s="1135">
        <v>60</v>
      </c>
      <c r="Y951" s="1135">
        <v>1.8</v>
      </c>
      <c r="Z951" s="1135">
        <v>4.5</v>
      </c>
      <c r="AA951" s="1135" t="s">
        <v>2254</v>
      </c>
      <c r="AB951" s="1135" t="s">
        <v>2256</v>
      </c>
      <c r="AH951" s="1135" t="s">
        <v>699</v>
      </c>
      <c r="AI951" s="1135">
        <v>92.54</v>
      </c>
      <c r="AJ951" s="1135">
        <v>-0.86</v>
      </c>
      <c r="AK951" s="1135">
        <v>3.8</v>
      </c>
      <c r="AM951" s="1136" t="s">
        <v>11031</v>
      </c>
      <c r="AN951" s="1136" t="s">
        <v>11032</v>
      </c>
      <c r="AO951" s="1136">
        <f t="shared" si="118"/>
        <v>600</v>
      </c>
      <c r="AP951" s="1136">
        <f t="shared" si="119"/>
        <v>1.72</v>
      </c>
      <c r="AQ951" s="1136" t="str">
        <f t="shared" si="120"/>
        <v>1-4-1S83°</v>
      </c>
      <c r="AR951" s="1136" t="str">
        <f t="shared" si="121"/>
        <v>30</v>
      </c>
      <c r="AS951" s="1136" t="str">
        <f t="shared" si="122"/>
        <v>240/240/OFF</v>
      </c>
      <c r="AT951" s="1136" t="str">
        <f t="shared" si="123"/>
        <v>1-4-1S83°</v>
      </c>
      <c r="AV951" s="1136" t="str">
        <f t="shared" si="116"/>
        <v>113.11.28</v>
      </c>
      <c r="AW951" s="1438">
        <f t="shared" si="117"/>
        <v>45624</v>
      </c>
    </row>
    <row r="952" spans="1:49">
      <c r="A952" s="1135" t="s">
        <v>2257</v>
      </c>
      <c r="B952" s="1135" t="s">
        <v>638</v>
      </c>
      <c r="C952" s="1135">
        <v>500</v>
      </c>
      <c r="D952" s="1135">
        <v>1.82</v>
      </c>
      <c r="E952" s="1135" t="s">
        <v>15183</v>
      </c>
      <c r="F952" s="1135" t="s">
        <v>1069</v>
      </c>
      <c r="G952" s="1135" t="s">
        <v>1110</v>
      </c>
      <c r="H952" s="1135" t="s">
        <v>1239</v>
      </c>
      <c r="I952" s="1135" t="s">
        <v>126</v>
      </c>
      <c r="J952" s="1135">
        <v>1.5</v>
      </c>
      <c r="K952" s="1135" t="s">
        <v>2258</v>
      </c>
      <c r="L952" s="1135" t="s">
        <v>2081</v>
      </c>
      <c r="M952" s="1135">
        <v>75</v>
      </c>
      <c r="N952" s="1135" t="s">
        <v>1039</v>
      </c>
      <c r="O952" s="1135">
        <v>1.875</v>
      </c>
      <c r="P952" s="1135">
        <v>1.5</v>
      </c>
      <c r="Q952" s="1135">
        <v>3</v>
      </c>
      <c r="R952" s="1135">
        <v>23</v>
      </c>
      <c r="T952" s="1135">
        <v>29</v>
      </c>
      <c r="U952" s="1135">
        <v>3.5</v>
      </c>
      <c r="V952" s="1135" t="s">
        <v>663</v>
      </c>
      <c r="W952" s="1135">
        <v>120</v>
      </c>
      <c r="X952" s="1135">
        <v>80</v>
      </c>
      <c r="Y952" s="1135">
        <v>1.8</v>
      </c>
      <c r="Z952" s="1135">
        <v>5.5</v>
      </c>
      <c r="AA952" s="1135" t="s">
        <v>2254</v>
      </c>
      <c r="AH952" s="1135" t="s">
        <v>863</v>
      </c>
      <c r="AI952" s="1135">
        <v>93.02</v>
      </c>
      <c r="AJ952" s="1135">
        <v>-0.15</v>
      </c>
      <c r="AK952" s="1135">
        <v>0.94</v>
      </c>
      <c r="AM952" s="1136" t="s">
        <v>11033</v>
      </c>
      <c r="AN952" s="1136" t="s">
        <v>11034</v>
      </c>
      <c r="AO952" s="1136">
        <f t="shared" si="118"/>
        <v>500</v>
      </c>
      <c r="AP952" s="1136">
        <f t="shared" si="119"/>
        <v>1.82</v>
      </c>
      <c r="AQ952" s="1136" t="str">
        <f t="shared" si="120"/>
        <v>1-4-1S83°</v>
      </c>
      <c r="AR952" s="1136" t="str">
        <f t="shared" si="121"/>
        <v>31.5</v>
      </c>
      <c r="AS952" s="1136" t="str">
        <f t="shared" si="122"/>
        <v>235/235/OFF</v>
      </c>
      <c r="AT952" s="1136" t="str">
        <f t="shared" si="123"/>
        <v>1-4-1S83°</v>
      </c>
      <c r="AV952" s="1136" t="str">
        <f t="shared" si="116"/>
        <v>113.11.28</v>
      </c>
      <c r="AW952" s="1438">
        <f t="shared" si="117"/>
        <v>45624</v>
      </c>
    </row>
    <row r="953" spans="1:49">
      <c r="A953" s="1135" t="s">
        <v>2259</v>
      </c>
      <c r="B953" s="1135" t="s">
        <v>1909</v>
      </c>
      <c r="C953" s="1135">
        <v>650</v>
      </c>
      <c r="D953" s="1135">
        <v>1.73</v>
      </c>
      <c r="E953" s="1135" t="s">
        <v>15192</v>
      </c>
      <c r="F953" s="1135" t="s">
        <v>1048</v>
      </c>
      <c r="G953" s="1135" t="s">
        <v>1861</v>
      </c>
      <c r="H953" s="1135" t="s">
        <v>1887</v>
      </c>
      <c r="I953" s="1135" t="s">
        <v>126</v>
      </c>
      <c r="J953" s="1135">
        <v>0.9</v>
      </c>
      <c r="K953" s="1135" t="s">
        <v>2247</v>
      </c>
      <c r="L953" s="1135" t="s">
        <v>1911</v>
      </c>
      <c r="M953" s="1135">
        <v>75.099999999999994</v>
      </c>
      <c r="N953" s="1135" t="s">
        <v>1039</v>
      </c>
      <c r="O953" s="1135">
        <v>1.8774999999999999</v>
      </c>
      <c r="P953" s="1135">
        <v>1.502</v>
      </c>
      <c r="Q953" s="1135">
        <v>4</v>
      </c>
      <c r="R953" s="1135">
        <v>19</v>
      </c>
      <c r="T953" s="1135">
        <v>21</v>
      </c>
      <c r="U953" s="1135">
        <v>3.5</v>
      </c>
      <c r="V953" s="1135" t="s">
        <v>663</v>
      </c>
      <c r="W953" s="1135">
        <v>110</v>
      </c>
      <c r="X953" s="1135">
        <v>65</v>
      </c>
      <c r="Y953" s="1135">
        <v>1.6</v>
      </c>
      <c r="Z953" s="1135">
        <v>4</v>
      </c>
      <c r="AA953" s="1135" t="s">
        <v>1838</v>
      </c>
      <c r="AB953" s="1135" t="s">
        <v>1075</v>
      </c>
      <c r="AH953" s="1135" t="s">
        <v>1682</v>
      </c>
      <c r="AI953" s="1135">
        <v>90.57</v>
      </c>
      <c r="AJ953" s="1135">
        <v>-1.06</v>
      </c>
      <c r="AK953" s="1135">
        <v>2.62</v>
      </c>
      <c r="AM953" s="1136" t="s">
        <v>11035</v>
      </c>
      <c r="AN953" s="1136" t="s">
        <v>11036</v>
      </c>
      <c r="AO953" s="1136">
        <f t="shared" si="118"/>
        <v>650</v>
      </c>
      <c r="AP953" s="1136">
        <f t="shared" si="119"/>
        <v>1.73</v>
      </c>
      <c r="AQ953" s="1136" t="str">
        <f t="shared" si="120"/>
        <v>1-4-1S91°</v>
      </c>
      <c r="AR953" s="1136" t="str">
        <f t="shared" si="121"/>
        <v>31</v>
      </c>
      <c r="AS953" s="1136" t="str">
        <f t="shared" si="122"/>
        <v>270/270/OFF</v>
      </c>
      <c r="AT953" s="1136" t="str">
        <f t="shared" si="123"/>
        <v>1-4-1S91°</v>
      </c>
      <c r="AV953" s="1136" t="str">
        <f t="shared" si="116"/>
        <v>113.12.2</v>
      </c>
      <c r="AW953" s="1438">
        <f t="shared" si="117"/>
        <v>45628</v>
      </c>
    </row>
    <row r="954" spans="1:49">
      <c r="A954" s="1135" t="s">
        <v>2260</v>
      </c>
      <c r="B954" s="1135" t="s">
        <v>425</v>
      </c>
      <c r="C954" s="1135">
        <v>700</v>
      </c>
      <c r="D954" s="1135">
        <v>1.77</v>
      </c>
      <c r="E954" s="1135" t="s">
        <v>15185</v>
      </c>
      <c r="F954" s="1135" t="s">
        <v>2261</v>
      </c>
      <c r="G954" s="1135" t="s">
        <v>1861</v>
      </c>
      <c r="H954" s="1135" t="s">
        <v>1282</v>
      </c>
      <c r="I954" s="1135" t="s">
        <v>1206</v>
      </c>
      <c r="J954" s="1135">
        <v>1.7</v>
      </c>
      <c r="K954" s="1135" t="s">
        <v>2165</v>
      </c>
      <c r="L954" s="1135" t="s">
        <v>2032</v>
      </c>
      <c r="M954" s="1135">
        <v>74.599999999999994</v>
      </c>
      <c r="N954" s="1135" t="s">
        <v>1039</v>
      </c>
      <c r="O954" s="1135">
        <v>1.865</v>
      </c>
      <c r="P954" s="1135">
        <v>1.492</v>
      </c>
      <c r="Q954" s="1135">
        <v>4</v>
      </c>
      <c r="R954" s="1135">
        <v>22</v>
      </c>
      <c r="T954" s="1135">
        <v>32</v>
      </c>
      <c r="U954" s="1135">
        <v>3.4</v>
      </c>
      <c r="V954" s="1135" t="s">
        <v>663</v>
      </c>
      <c r="W954" s="1135">
        <v>110</v>
      </c>
      <c r="X954" s="1135">
        <v>60</v>
      </c>
      <c r="Y954" s="1135">
        <v>2</v>
      </c>
      <c r="Z954" s="1135">
        <v>6</v>
      </c>
      <c r="AA954" s="1135" t="s">
        <v>2262</v>
      </c>
      <c r="AH954" s="1135" t="s">
        <v>749</v>
      </c>
      <c r="AI954" s="1135">
        <v>93.39</v>
      </c>
      <c r="AJ954" s="1135">
        <v>-0.24</v>
      </c>
      <c r="AK954" s="1135">
        <v>0.42</v>
      </c>
      <c r="AM954" s="1136" t="s">
        <v>11037</v>
      </c>
      <c r="AN954" s="1136" t="s">
        <v>11038</v>
      </c>
      <c r="AO954" s="1136">
        <f t="shared" si="118"/>
        <v>700</v>
      </c>
      <c r="AP954" s="1136">
        <f t="shared" si="119"/>
        <v>1.77</v>
      </c>
      <c r="AQ954" s="1136" t="str">
        <f t="shared" si="120"/>
        <v>2-5-1S83°</v>
      </c>
      <c r="AR954" s="1136" t="str">
        <f t="shared" si="121"/>
        <v>33</v>
      </c>
      <c r="AS954" s="1136" t="str">
        <f t="shared" si="122"/>
        <v>177/OFF</v>
      </c>
      <c r="AT954" s="1136" t="str">
        <f t="shared" si="123"/>
        <v>2-5-1S83°</v>
      </c>
      <c r="AV954" s="1136" t="str">
        <f t="shared" si="116"/>
        <v>113.12.9</v>
      </c>
      <c r="AW954" s="1438">
        <f t="shared" si="117"/>
        <v>45635</v>
      </c>
    </row>
    <row r="955" spans="1:49">
      <c r="A955" s="1135" t="s">
        <v>2263</v>
      </c>
      <c r="B955" s="1135" t="s">
        <v>1936</v>
      </c>
      <c r="C955" s="1135">
        <v>500</v>
      </c>
      <c r="D955" s="1135">
        <v>1.69</v>
      </c>
      <c r="E955" s="1135" t="s">
        <v>15189</v>
      </c>
      <c r="F955" s="1135" t="s">
        <v>1078</v>
      </c>
      <c r="G955" s="1135" t="s">
        <v>1110</v>
      </c>
      <c r="H955" s="1135" t="s">
        <v>1743</v>
      </c>
      <c r="I955" s="1135" t="s">
        <v>126</v>
      </c>
      <c r="J955" s="1135">
        <v>0.7</v>
      </c>
      <c r="K955" s="1135" t="s">
        <v>2264</v>
      </c>
      <c r="L955" s="1135" t="s">
        <v>1938</v>
      </c>
      <c r="M955" s="1135">
        <v>77.099999999999994</v>
      </c>
      <c r="N955" s="1135" t="s">
        <v>1039</v>
      </c>
      <c r="O955" s="1135">
        <v>1.9275</v>
      </c>
      <c r="P955" s="1135">
        <v>1.5419999999999998</v>
      </c>
      <c r="Q955" s="1135">
        <v>3.5</v>
      </c>
      <c r="R955" s="1135">
        <v>25</v>
      </c>
      <c r="T955" s="1135">
        <v>18</v>
      </c>
      <c r="U955" s="1135">
        <v>4</v>
      </c>
      <c r="V955" s="1135" t="s">
        <v>663</v>
      </c>
      <c r="W955" s="1135">
        <v>110</v>
      </c>
      <c r="X955" s="1135">
        <v>70</v>
      </c>
      <c r="Y955" s="1135">
        <v>1.8</v>
      </c>
      <c r="Z955" s="1135">
        <v>4.5</v>
      </c>
      <c r="AA955" s="1135" t="s">
        <v>2265</v>
      </c>
      <c r="AH955" s="1135" t="s">
        <v>1694</v>
      </c>
      <c r="AI955" s="1135">
        <v>94.55</v>
      </c>
      <c r="AJ955" s="1135">
        <v>-0.25</v>
      </c>
      <c r="AK955" s="1135">
        <v>1.05</v>
      </c>
      <c r="AM955" s="1136" t="s">
        <v>979</v>
      </c>
      <c r="AN955" s="1136" t="s">
        <v>11039</v>
      </c>
      <c r="AO955" s="1136">
        <f t="shared" si="118"/>
        <v>500</v>
      </c>
      <c r="AP955" s="1136">
        <f t="shared" si="119"/>
        <v>1.69</v>
      </c>
      <c r="AQ955" s="1136" t="str">
        <f t="shared" si="120"/>
        <v>1-5-1S83°</v>
      </c>
      <c r="AR955" s="1136" t="str">
        <f t="shared" si="121"/>
        <v>30</v>
      </c>
      <c r="AS955" s="1136" t="str">
        <f t="shared" si="122"/>
        <v>225/225/OFF</v>
      </c>
      <c r="AT955" s="1136" t="str">
        <f t="shared" si="123"/>
        <v>1-5-1S83°</v>
      </c>
      <c r="AV955" s="1136" t="str">
        <f t="shared" si="116"/>
        <v>113.12.13</v>
      </c>
      <c r="AW955" s="1438">
        <f t="shared" si="117"/>
        <v>45639</v>
      </c>
    </row>
    <row r="956" spans="1:49">
      <c r="A956" s="1135" t="s">
        <v>2266</v>
      </c>
      <c r="B956" s="1135" t="s">
        <v>799</v>
      </c>
      <c r="C956" s="1135">
        <v>700</v>
      </c>
      <c r="D956" s="1135">
        <v>1.75</v>
      </c>
      <c r="E956" s="1135" t="s">
        <v>15183</v>
      </c>
      <c r="F956" s="1135" t="s">
        <v>1078</v>
      </c>
      <c r="G956" s="1135">
        <v>5</v>
      </c>
      <c r="H956" s="1135" t="s">
        <v>1049</v>
      </c>
      <c r="I956" s="1135" t="s">
        <v>126</v>
      </c>
      <c r="J956" s="1135">
        <v>1.3</v>
      </c>
      <c r="K956" s="1135" t="s">
        <v>2267</v>
      </c>
      <c r="L956" s="1135" t="s">
        <v>2268</v>
      </c>
      <c r="M956" s="1135">
        <v>75</v>
      </c>
      <c r="N956" s="1135" t="s">
        <v>1039</v>
      </c>
      <c r="O956" s="1135">
        <v>1.875</v>
      </c>
      <c r="P956" s="1135">
        <v>1.5</v>
      </c>
      <c r="Q956" s="1135">
        <v>4</v>
      </c>
      <c r="R956" s="1135">
        <v>23</v>
      </c>
      <c r="T956" s="1135">
        <v>26.5</v>
      </c>
      <c r="U956" s="1135">
        <v>3.8</v>
      </c>
      <c r="V956" s="1135" t="s">
        <v>663</v>
      </c>
      <c r="W956" s="1135">
        <v>100</v>
      </c>
      <c r="X956" s="1135">
        <v>45</v>
      </c>
      <c r="Y956" s="1135">
        <v>1.6</v>
      </c>
      <c r="Z956" s="1135">
        <v>5</v>
      </c>
      <c r="AA956" s="1135" t="s">
        <v>2269</v>
      </c>
      <c r="AH956" s="1135" t="s">
        <v>1060</v>
      </c>
      <c r="AI956" s="1135">
        <v>92.81</v>
      </c>
      <c r="AJ956" s="1135">
        <v>-0.11</v>
      </c>
      <c r="AK956" s="1135">
        <v>0.86</v>
      </c>
      <c r="AM956" s="1136" t="s">
        <v>11040</v>
      </c>
      <c r="AN956" s="1136" t="s">
        <v>11041</v>
      </c>
      <c r="AO956" s="1136">
        <f t="shared" si="118"/>
        <v>700</v>
      </c>
      <c r="AP956" s="1136">
        <f t="shared" si="119"/>
        <v>1.75</v>
      </c>
      <c r="AQ956" s="1136" t="str">
        <f t="shared" si="120"/>
        <v>1-4-1S83°</v>
      </c>
      <c r="AR956" s="1136" t="str">
        <f t="shared" si="121"/>
        <v>30</v>
      </c>
      <c r="AS956" s="1136" t="str">
        <f t="shared" si="122"/>
        <v>260/260/OFF</v>
      </c>
      <c r="AT956" s="1136" t="str">
        <f t="shared" si="123"/>
        <v>1-4-1S83°</v>
      </c>
      <c r="AV956" s="1136" t="str">
        <f t="shared" si="116"/>
        <v>113.12.20</v>
      </c>
      <c r="AW956" s="1438">
        <f t="shared" si="117"/>
        <v>45646</v>
      </c>
    </row>
    <row r="957" spans="1:49">
      <c r="A957" s="1135" t="s">
        <v>2270</v>
      </c>
      <c r="B957" s="1135" t="s">
        <v>1952</v>
      </c>
      <c r="C957" s="1135">
        <v>620</v>
      </c>
      <c r="D957" s="1135">
        <v>1.71</v>
      </c>
      <c r="E957" s="1135" t="s">
        <v>15183</v>
      </c>
      <c r="F957" s="1135" t="s">
        <v>1069</v>
      </c>
      <c r="G957" s="1135" t="s">
        <v>1961</v>
      </c>
      <c r="H957" s="1135" t="s">
        <v>1171</v>
      </c>
      <c r="I957" s="1135" t="s">
        <v>126</v>
      </c>
      <c r="J957" s="1135">
        <v>0.8</v>
      </c>
      <c r="K957" s="1135" t="s">
        <v>2271</v>
      </c>
      <c r="L957" s="1135" t="s">
        <v>1954</v>
      </c>
      <c r="M957" s="1135">
        <v>74</v>
      </c>
      <c r="N957" s="1135" t="s">
        <v>1039</v>
      </c>
      <c r="O957" s="1135">
        <v>1.85</v>
      </c>
      <c r="P957" s="1135">
        <v>1.48</v>
      </c>
      <c r="Q957" s="1135">
        <v>3</v>
      </c>
      <c r="R957" s="1135">
        <v>30</v>
      </c>
      <c r="T957" s="1135">
        <v>13.8</v>
      </c>
      <c r="U957" s="1135">
        <v>5.0999999999999996</v>
      </c>
      <c r="V957" s="1135" t="s">
        <v>663</v>
      </c>
      <c r="W957" s="1135">
        <v>100</v>
      </c>
      <c r="X957" s="1135">
        <v>60</v>
      </c>
      <c r="Y957" s="1135">
        <v>1.8</v>
      </c>
      <c r="Z957" s="1135">
        <v>4</v>
      </c>
      <c r="AA957" s="1135" t="s">
        <v>2269</v>
      </c>
      <c r="AB957" s="1135" t="s">
        <v>2256</v>
      </c>
      <c r="AH957" s="1135" t="s">
        <v>1237</v>
      </c>
      <c r="AI957" s="1135">
        <v>93.3</v>
      </c>
      <c r="AJ957" s="1135">
        <v>-0.78</v>
      </c>
      <c r="AK957" s="1135">
        <v>3.74</v>
      </c>
      <c r="AM957" s="1136" t="s">
        <v>11042</v>
      </c>
      <c r="AN957" s="1136" t="s">
        <v>11043</v>
      </c>
      <c r="AO957" s="1136">
        <f t="shared" si="118"/>
        <v>620</v>
      </c>
      <c r="AP957" s="1136">
        <f t="shared" si="119"/>
        <v>1.71</v>
      </c>
      <c r="AQ957" s="1136" t="str">
        <f t="shared" si="120"/>
        <v>1-4-1S83°</v>
      </c>
      <c r="AR957" s="1136" t="str">
        <f t="shared" si="121"/>
        <v>31.5</v>
      </c>
      <c r="AS957" s="1136" t="str">
        <f t="shared" si="122"/>
        <v>245/245/OFF</v>
      </c>
      <c r="AT957" s="1136" t="str">
        <f t="shared" si="123"/>
        <v>1-4-1S83°</v>
      </c>
      <c r="AV957" s="1136" t="str">
        <f t="shared" si="116"/>
        <v>113.12.20</v>
      </c>
      <c r="AW957" s="1438">
        <f t="shared" si="117"/>
        <v>45646</v>
      </c>
    </row>
    <row r="958" spans="1:49">
      <c r="A958" s="1135" t="s">
        <v>2272</v>
      </c>
      <c r="B958" s="1135" t="s">
        <v>425</v>
      </c>
      <c r="C958" s="1135">
        <v>650</v>
      </c>
      <c r="D958" s="1135">
        <v>1.79</v>
      </c>
      <c r="E958" s="1135" t="s">
        <v>15185</v>
      </c>
      <c r="F958" s="1135" t="s">
        <v>1783</v>
      </c>
      <c r="G958" s="1135" t="s">
        <v>1861</v>
      </c>
      <c r="H958" s="1135" t="s">
        <v>2030</v>
      </c>
      <c r="I958" s="1135" t="s">
        <v>1549</v>
      </c>
      <c r="J958" s="1135">
        <v>1.7</v>
      </c>
      <c r="K958" s="1135" t="s">
        <v>2273</v>
      </c>
      <c r="L958" s="1135" t="s">
        <v>2062</v>
      </c>
      <c r="M958" s="1135">
        <v>73</v>
      </c>
      <c r="N958" s="1135" t="s">
        <v>1039</v>
      </c>
      <c r="O958" s="1135">
        <v>1.8250000000000002</v>
      </c>
      <c r="P958" s="1135">
        <v>1.46</v>
      </c>
      <c r="Q958" s="1135">
        <v>4</v>
      </c>
      <c r="R958" s="1135">
        <v>21.6</v>
      </c>
      <c r="T958" s="1135">
        <v>32</v>
      </c>
      <c r="U958" s="1135">
        <v>3.5</v>
      </c>
      <c r="V958" s="1135" t="s">
        <v>663</v>
      </c>
      <c r="W958" s="1135">
        <v>110</v>
      </c>
      <c r="X958" s="1135">
        <v>60</v>
      </c>
      <c r="Y958" s="1135">
        <v>1.5</v>
      </c>
      <c r="Z958" s="1135">
        <v>5.5</v>
      </c>
      <c r="AA958" s="1135" t="s">
        <v>2274</v>
      </c>
      <c r="AH958" s="1135" t="s">
        <v>814</v>
      </c>
      <c r="AI958" s="1135">
        <v>91.72</v>
      </c>
      <c r="AJ958" s="1135">
        <v>-0.49</v>
      </c>
      <c r="AK958" s="1135">
        <v>0.94</v>
      </c>
      <c r="AM958" s="1136" t="s">
        <v>11044</v>
      </c>
      <c r="AN958" s="1136" t="s">
        <v>11045</v>
      </c>
      <c r="AO958" s="1136">
        <f t="shared" si="118"/>
        <v>650</v>
      </c>
      <c r="AP958" s="1136">
        <f t="shared" si="119"/>
        <v>1.79</v>
      </c>
      <c r="AQ958" s="1136" t="str">
        <f t="shared" si="120"/>
        <v>2-5-1S83°</v>
      </c>
      <c r="AR958" s="1136" t="str">
        <f t="shared" si="121"/>
        <v>29.5</v>
      </c>
      <c r="AS958" s="1136" t="str">
        <f t="shared" si="122"/>
        <v>175/OFF</v>
      </c>
      <c r="AT958" s="1136" t="str">
        <f t="shared" si="123"/>
        <v>2-5-1S83°</v>
      </c>
      <c r="AV958" s="1136" t="str">
        <f t="shared" si="116"/>
        <v>113.12.23</v>
      </c>
      <c r="AW958" s="1438">
        <f t="shared" si="117"/>
        <v>45649</v>
      </c>
    </row>
    <row r="959" spans="1:49">
      <c r="A959" s="1135" t="s">
        <v>2275</v>
      </c>
      <c r="B959" s="1135" t="s">
        <v>478</v>
      </c>
      <c r="C959" s="1135">
        <v>600</v>
      </c>
      <c r="D959" s="1135">
        <v>1.7250000000000001</v>
      </c>
      <c r="E959" s="1135" t="s">
        <v>15183</v>
      </c>
      <c r="F959" s="1135" t="s">
        <v>1078</v>
      </c>
      <c r="G959" s="1135" t="s">
        <v>1861</v>
      </c>
      <c r="H959" s="1135" t="s">
        <v>1134</v>
      </c>
      <c r="I959" s="1135" t="s">
        <v>126</v>
      </c>
      <c r="J959" s="1135">
        <v>0.8</v>
      </c>
      <c r="K959" s="1135" t="s">
        <v>2276</v>
      </c>
      <c r="L959" s="1135" t="s">
        <v>1905</v>
      </c>
      <c r="M959" s="1135">
        <v>74.599999999999994</v>
      </c>
      <c r="N959" s="1135" t="s">
        <v>1039</v>
      </c>
      <c r="O959" s="1135">
        <v>1.865</v>
      </c>
      <c r="P959" s="1135">
        <v>1.492</v>
      </c>
      <c r="Q959" s="1135">
        <v>3.5</v>
      </c>
      <c r="R959" s="1135">
        <v>27</v>
      </c>
      <c r="T959" s="1135">
        <v>12.5</v>
      </c>
      <c r="U959" s="1135">
        <v>5.0999999999999996</v>
      </c>
      <c r="V959" s="1135" t="s">
        <v>663</v>
      </c>
      <c r="W959" s="1135">
        <v>95</v>
      </c>
      <c r="X959" s="1135">
        <v>60</v>
      </c>
      <c r="Y959" s="1135">
        <v>1.8</v>
      </c>
      <c r="Z959" s="1135">
        <v>4.5</v>
      </c>
      <c r="AA959" s="1135" t="s">
        <v>2277</v>
      </c>
      <c r="AB959" s="1135" t="s">
        <v>2278</v>
      </c>
      <c r="AH959" s="1135" t="s">
        <v>1332</v>
      </c>
      <c r="AI959" s="1135" t="s">
        <v>2279</v>
      </c>
      <c r="AM959" s="1136" t="s">
        <v>11046</v>
      </c>
      <c r="AN959" s="1136" t="s">
        <v>11047</v>
      </c>
      <c r="AO959" s="1136">
        <f t="shared" si="118"/>
        <v>600</v>
      </c>
      <c r="AP959" s="1136">
        <f t="shared" si="119"/>
        <v>1.7250000000000001</v>
      </c>
      <c r="AQ959" s="1136" t="str">
        <f t="shared" si="120"/>
        <v>1-4-1S83°</v>
      </c>
      <c r="AR959" s="1136" t="str">
        <f t="shared" si="121"/>
        <v>30</v>
      </c>
      <c r="AS959" s="1136" t="str">
        <f t="shared" si="122"/>
        <v>240/240/OFF</v>
      </c>
      <c r="AT959" s="1136" t="str">
        <f t="shared" si="123"/>
        <v>1-4-1S83°</v>
      </c>
      <c r="AV959" s="1136" t="str">
        <f t="shared" si="116"/>
        <v>113.12.24</v>
      </c>
      <c r="AW959" s="1438">
        <f t="shared" si="117"/>
        <v>45650</v>
      </c>
    </row>
    <row r="960" spans="1:49">
      <c r="A960" s="1135" t="s">
        <v>2280</v>
      </c>
      <c r="B960" s="1135" t="s">
        <v>776</v>
      </c>
      <c r="C960" s="1135">
        <v>600</v>
      </c>
      <c r="D960" s="1135">
        <v>1.68</v>
      </c>
      <c r="E960" s="1135" t="s">
        <v>15183</v>
      </c>
      <c r="F960" s="1135" t="s">
        <v>1867</v>
      </c>
      <c r="G960" s="1135" t="s">
        <v>1095</v>
      </c>
      <c r="H960" s="1135" t="s">
        <v>2103</v>
      </c>
      <c r="I960" s="1135" t="s">
        <v>126</v>
      </c>
      <c r="J960" s="1135">
        <v>0.9</v>
      </c>
      <c r="K960" s="1135" t="s">
        <v>2281</v>
      </c>
      <c r="L960" s="1135" t="s">
        <v>2027</v>
      </c>
      <c r="M960" s="1135">
        <v>74.5</v>
      </c>
      <c r="N960" s="1135" t="s">
        <v>1039</v>
      </c>
      <c r="O960" s="1135">
        <v>1.8625</v>
      </c>
      <c r="P960" s="1135">
        <v>1.49</v>
      </c>
      <c r="Q960" s="1135">
        <v>4</v>
      </c>
      <c r="R960" s="1135">
        <v>22.3</v>
      </c>
      <c r="T960" s="1135">
        <v>22</v>
      </c>
      <c r="U960" s="1135">
        <v>3.3</v>
      </c>
      <c r="V960" s="1135" t="s">
        <v>663</v>
      </c>
      <c r="W960" s="1135">
        <v>110</v>
      </c>
      <c r="X960" s="1135">
        <v>85</v>
      </c>
      <c r="Y960" s="1135">
        <v>2</v>
      </c>
      <c r="Z960" s="1135">
        <v>4.5</v>
      </c>
      <c r="AA960" s="1135" t="s">
        <v>2282</v>
      </c>
      <c r="AH960" s="1135" t="s">
        <v>749</v>
      </c>
      <c r="AM960" s="1136" t="s">
        <v>11048</v>
      </c>
      <c r="AN960" s="1136" t="s">
        <v>11049</v>
      </c>
      <c r="AO960" s="1136">
        <f t="shared" si="118"/>
        <v>600</v>
      </c>
      <c r="AP960" s="1136">
        <f t="shared" si="119"/>
        <v>1.68</v>
      </c>
      <c r="AQ960" s="1136" t="str">
        <f t="shared" si="120"/>
        <v>1-4-1S83°</v>
      </c>
      <c r="AR960" s="1136" t="str">
        <f t="shared" si="121"/>
        <v>30.2</v>
      </c>
      <c r="AS960" s="1136" t="str">
        <f t="shared" si="122"/>
        <v>265/265/OFF</v>
      </c>
      <c r="AT960" s="1136" t="str">
        <f t="shared" si="123"/>
        <v>1-4-1S83°</v>
      </c>
      <c r="AV960" s="1136" t="str">
        <f t="shared" si="116"/>
        <v>111.5.6</v>
      </c>
      <c r="AW960" s="1438">
        <f t="shared" si="117"/>
        <v>44687</v>
      </c>
    </row>
    <row r="961" spans="1:49">
      <c r="A961" s="1135" t="s">
        <v>2283</v>
      </c>
      <c r="B961" s="1135" t="s">
        <v>631</v>
      </c>
      <c r="C961" s="1135">
        <v>500</v>
      </c>
      <c r="D961" s="1135">
        <v>1.71</v>
      </c>
      <c r="E961" s="1135" t="s">
        <v>15185</v>
      </c>
      <c r="F961" s="1135" t="s">
        <v>1595</v>
      </c>
      <c r="G961" s="1135" t="s">
        <v>1034</v>
      </c>
      <c r="H961" s="1135" t="s">
        <v>2284</v>
      </c>
      <c r="I961" s="1135" t="s">
        <v>639</v>
      </c>
      <c r="J961" s="1135">
        <v>1.7</v>
      </c>
      <c r="K961" s="1135" t="s">
        <v>2125</v>
      </c>
      <c r="L961" s="1135" t="s">
        <v>2126</v>
      </c>
      <c r="M961" s="1135">
        <v>77</v>
      </c>
      <c r="N961" s="1135" t="s">
        <v>1039</v>
      </c>
      <c r="O961" s="1135">
        <v>1.925</v>
      </c>
      <c r="P961" s="1135">
        <v>1.54</v>
      </c>
      <c r="Q961" s="1135">
        <v>4</v>
      </c>
      <c r="R961" s="1135">
        <v>22</v>
      </c>
      <c r="T961" s="1135">
        <v>9</v>
      </c>
      <c r="U961" s="1135">
        <v>3.5</v>
      </c>
      <c r="V961" s="1135" t="s">
        <v>663</v>
      </c>
      <c r="W961" s="1135">
        <v>140</v>
      </c>
      <c r="X961" s="1135">
        <v>80</v>
      </c>
      <c r="Y961" s="1135">
        <v>2.1</v>
      </c>
      <c r="Z961" s="1135">
        <v>2.5</v>
      </c>
      <c r="AA961" s="1135" t="s">
        <v>2282</v>
      </c>
      <c r="AH961" s="1135" t="s">
        <v>1147</v>
      </c>
      <c r="AM961" s="1136" t="s">
        <v>11050</v>
      </c>
      <c r="AN961" s="1136" t="s">
        <v>11051</v>
      </c>
      <c r="AO961" s="1136">
        <f t="shared" si="118"/>
        <v>500</v>
      </c>
      <c r="AP961" s="1136">
        <f t="shared" si="119"/>
        <v>1.71</v>
      </c>
      <c r="AQ961" s="1136" t="str">
        <f t="shared" si="120"/>
        <v>2-5-1S83°</v>
      </c>
      <c r="AR961" s="1136" t="str">
        <f t="shared" si="121"/>
        <v>28</v>
      </c>
      <c r="AS961" s="1136" t="str">
        <f t="shared" si="122"/>
        <v>160/158</v>
      </c>
      <c r="AT961" s="1136" t="str">
        <f t="shared" si="123"/>
        <v>2-5-1S83°</v>
      </c>
      <c r="AV961" s="1136" t="str">
        <f t="shared" si="116"/>
        <v>111.5.6</v>
      </c>
      <c r="AW961" s="1438">
        <f t="shared" si="117"/>
        <v>44687</v>
      </c>
    </row>
    <row r="962" spans="1:49">
      <c r="A962" s="1135" t="s">
        <v>2285</v>
      </c>
      <c r="B962" s="1135" t="s">
        <v>1899</v>
      </c>
      <c r="C962" s="1135">
        <v>600</v>
      </c>
      <c r="D962" s="1135">
        <v>1.7</v>
      </c>
      <c r="E962" s="1135" t="s">
        <v>15182</v>
      </c>
      <c r="F962" s="1135" t="s">
        <v>663</v>
      </c>
      <c r="G962" s="1135" t="s">
        <v>1034</v>
      </c>
      <c r="H962" s="1135" t="s">
        <v>2286</v>
      </c>
      <c r="I962" s="1135" t="s">
        <v>126</v>
      </c>
      <c r="J962" s="1135">
        <v>0.6</v>
      </c>
      <c r="K962" s="1135" t="s">
        <v>2287</v>
      </c>
      <c r="L962" s="1135" t="s">
        <v>1902</v>
      </c>
      <c r="M962" s="1135">
        <v>76.8</v>
      </c>
      <c r="N962" s="1135" t="s">
        <v>1039</v>
      </c>
      <c r="O962" s="1135">
        <v>1.92</v>
      </c>
      <c r="P962" s="1135">
        <v>1.536</v>
      </c>
      <c r="Q962" s="1135">
        <v>4</v>
      </c>
      <c r="R962" s="1135">
        <v>20.3</v>
      </c>
      <c r="T962" s="1135">
        <v>18</v>
      </c>
      <c r="U962" s="1135">
        <v>3.5</v>
      </c>
      <c r="V962" s="1135" t="s">
        <v>663</v>
      </c>
      <c r="W962" s="1135">
        <v>120</v>
      </c>
      <c r="X962" s="1135">
        <v>80</v>
      </c>
      <c r="Y962" s="1135">
        <v>1.5</v>
      </c>
      <c r="Z962" s="1135">
        <v>4</v>
      </c>
      <c r="AA962" s="1135" t="s">
        <v>1588</v>
      </c>
      <c r="AH962" s="1135" t="s">
        <v>1580</v>
      </c>
      <c r="AM962" s="1136" t="s">
        <v>11052</v>
      </c>
      <c r="AN962" s="1136" t="s">
        <v>11053</v>
      </c>
      <c r="AO962" s="1136">
        <f t="shared" si="118"/>
        <v>600</v>
      </c>
      <c r="AP962" s="1136">
        <f t="shared" si="119"/>
        <v>1.7</v>
      </c>
      <c r="AQ962" s="1136" t="str">
        <f t="shared" si="120"/>
        <v>1-4-1S85°</v>
      </c>
      <c r="AR962" s="1136" t="str">
        <f t="shared" si="121"/>
        <v>NA</v>
      </c>
      <c r="AS962" s="1136" t="str">
        <f t="shared" si="122"/>
        <v>180/OFF</v>
      </c>
      <c r="AT962" s="1136" t="str">
        <f t="shared" si="123"/>
        <v>1-4-1S85°</v>
      </c>
      <c r="AV962" s="1136" t="str">
        <f t="shared" ref="AV962:AV1025" si="124">AA962</f>
        <v>111.5.13</v>
      </c>
      <c r="AW962" s="1438">
        <f t="shared" si="117"/>
        <v>44694</v>
      </c>
    </row>
    <row r="963" spans="1:49">
      <c r="A963" s="1135" t="s">
        <v>2288</v>
      </c>
      <c r="B963" s="1135" t="s">
        <v>2005</v>
      </c>
      <c r="C963" s="1135">
        <v>650</v>
      </c>
      <c r="D963" s="1135">
        <v>1.7350000000000001</v>
      </c>
      <c r="E963" s="1135" t="s">
        <v>15183</v>
      </c>
      <c r="F963" s="1135" t="s">
        <v>1078</v>
      </c>
      <c r="G963" s="1135">
        <v>5</v>
      </c>
      <c r="H963" s="1135" t="s">
        <v>1123</v>
      </c>
      <c r="I963" s="1135" t="s">
        <v>126</v>
      </c>
      <c r="J963" s="1135">
        <v>1.2</v>
      </c>
      <c r="K963" s="1135" t="s">
        <v>2122</v>
      </c>
      <c r="L963" s="1135" t="s">
        <v>2007</v>
      </c>
      <c r="M963" s="1135">
        <v>75</v>
      </c>
      <c r="N963" s="1135" t="s">
        <v>1039</v>
      </c>
      <c r="O963" s="1135">
        <v>1.875</v>
      </c>
      <c r="P963" s="1135">
        <v>1.5</v>
      </c>
      <c r="Q963" s="1135">
        <v>4</v>
      </c>
      <c r="R963" s="1135">
        <v>23</v>
      </c>
      <c r="T963" s="1135">
        <v>26.5</v>
      </c>
      <c r="U963" s="1135">
        <v>3.8</v>
      </c>
      <c r="V963" s="1135" t="s">
        <v>663</v>
      </c>
      <c r="W963" s="1135">
        <v>100</v>
      </c>
      <c r="X963" s="1135">
        <v>45</v>
      </c>
      <c r="Y963" s="1135">
        <v>1.6</v>
      </c>
      <c r="Z963" s="1135">
        <v>5</v>
      </c>
      <c r="AA963" s="1135" t="s">
        <v>2289</v>
      </c>
      <c r="AH963" s="1135" t="s">
        <v>488</v>
      </c>
      <c r="AM963" s="1136" t="s">
        <v>11054</v>
      </c>
      <c r="AN963" s="1136" t="s">
        <v>11055</v>
      </c>
      <c r="AO963" s="1136">
        <f t="shared" si="118"/>
        <v>650</v>
      </c>
      <c r="AP963" s="1136">
        <f t="shared" si="119"/>
        <v>1.7350000000000001</v>
      </c>
      <c r="AQ963" s="1136" t="str">
        <f t="shared" si="120"/>
        <v>1-4-1S83°</v>
      </c>
      <c r="AR963" s="1136" t="str">
        <f t="shared" si="121"/>
        <v>30</v>
      </c>
      <c r="AS963" s="1136" t="str">
        <f t="shared" si="122"/>
        <v>250/250/OFF</v>
      </c>
      <c r="AT963" s="1136" t="str">
        <f t="shared" si="123"/>
        <v>1-4-1S83°</v>
      </c>
      <c r="AV963" s="1136" t="str">
        <f t="shared" si="124"/>
        <v>111.5.11</v>
      </c>
      <c r="AW963" s="1438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35" t="s">
        <v>2290</v>
      </c>
      <c r="B964" s="1135" t="s">
        <v>1985</v>
      </c>
      <c r="C964" s="1135">
        <v>600</v>
      </c>
      <c r="D964" s="1135">
        <v>1.66</v>
      </c>
      <c r="E964" s="1135" t="s">
        <v>15183</v>
      </c>
      <c r="F964" s="1135" t="s">
        <v>1078</v>
      </c>
      <c r="G964" s="1135" t="s">
        <v>1034</v>
      </c>
      <c r="H964" s="1135" t="s">
        <v>1239</v>
      </c>
      <c r="I964" s="1135" t="s">
        <v>126</v>
      </c>
      <c r="J964" s="1135">
        <v>0.6</v>
      </c>
      <c r="K964" s="1135" t="s">
        <v>2291</v>
      </c>
      <c r="L964" s="1135" t="s">
        <v>1987</v>
      </c>
      <c r="M964" s="1135">
        <v>74.599999999999994</v>
      </c>
      <c r="N964" s="1135" t="s">
        <v>1039</v>
      </c>
      <c r="O964" s="1135">
        <v>1.865</v>
      </c>
      <c r="P964" s="1135">
        <v>1.492</v>
      </c>
      <c r="Q964" s="1135">
        <v>3.5</v>
      </c>
      <c r="R964" s="1135">
        <v>29</v>
      </c>
      <c r="T964" s="1135">
        <v>12.5</v>
      </c>
      <c r="U964" s="1135">
        <v>5.0999999999999996</v>
      </c>
      <c r="V964" s="1135" t="s">
        <v>663</v>
      </c>
      <c r="W964" s="1135">
        <v>95</v>
      </c>
      <c r="X964" s="1135">
        <v>60</v>
      </c>
      <c r="Y964" s="1135">
        <v>1.8</v>
      </c>
      <c r="Z964" s="1135">
        <v>4.5</v>
      </c>
      <c r="AA964" s="1135" t="s">
        <v>2292</v>
      </c>
      <c r="AH964" s="1135" t="s">
        <v>1280</v>
      </c>
      <c r="AM964" s="1136" t="s">
        <v>11056</v>
      </c>
      <c r="AN964" s="1136" t="s">
        <v>11057</v>
      </c>
      <c r="AO964" s="1136">
        <f t="shared" si="118"/>
        <v>600</v>
      </c>
      <c r="AP964" s="1136">
        <f t="shared" si="119"/>
        <v>1.66</v>
      </c>
      <c r="AQ964" s="1136" t="str">
        <f t="shared" si="120"/>
        <v>1-4-1S83°</v>
      </c>
      <c r="AR964" s="1136" t="str">
        <f t="shared" si="121"/>
        <v>30</v>
      </c>
      <c r="AS964" s="1136" t="str">
        <f t="shared" si="122"/>
        <v>235/235/OFF</v>
      </c>
      <c r="AT964" s="1136" t="str">
        <f t="shared" si="123"/>
        <v>1-4-1S83°</v>
      </c>
      <c r="AV964" s="1136" t="str">
        <f t="shared" si="124"/>
        <v>111.5.12</v>
      </c>
      <c r="AW964" s="1438">
        <f t="shared" si="125"/>
        <v>44693</v>
      </c>
    </row>
    <row r="965" spans="1:49">
      <c r="A965" s="1135" t="s">
        <v>2293</v>
      </c>
      <c r="B965" s="1135" t="s">
        <v>1886</v>
      </c>
      <c r="C965" s="1135">
        <v>650</v>
      </c>
      <c r="D965" s="1135">
        <v>1.77</v>
      </c>
      <c r="E965" s="1135" t="s">
        <v>15183</v>
      </c>
      <c r="F965" s="1135" t="s">
        <v>1048</v>
      </c>
      <c r="G965" s="1135" t="s">
        <v>1861</v>
      </c>
      <c r="H965" s="1135" t="s">
        <v>1887</v>
      </c>
      <c r="I965" s="1135" t="s">
        <v>466</v>
      </c>
      <c r="J965" s="1135">
        <v>1</v>
      </c>
      <c r="K965" s="1135" t="s">
        <v>1888</v>
      </c>
      <c r="L965" s="1135" t="s">
        <v>1889</v>
      </c>
      <c r="M965" s="1135">
        <v>75.400000000000006</v>
      </c>
      <c r="N965" s="1135" t="s">
        <v>1039</v>
      </c>
      <c r="O965" s="1135">
        <v>1.8850000000000002</v>
      </c>
      <c r="P965" s="1135">
        <v>1.5080000000000002</v>
      </c>
      <c r="Q965" s="1135">
        <v>4</v>
      </c>
      <c r="R965" s="1135">
        <v>20</v>
      </c>
      <c r="T965" s="1135">
        <v>32</v>
      </c>
      <c r="U965" s="1135">
        <v>3.7</v>
      </c>
      <c r="V965" s="1135" t="s">
        <v>663</v>
      </c>
      <c r="W965" s="1135">
        <v>90</v>
      </c>
      <c r="X965" s="1135">
        <v>20</v>
      </c>
      <c r="Y965" s="1135">
        <v>1.5</v>
      </c>
      <c r="Z965" s="1135">
        <v>5.5</v>
      </c>
      <c r="AA965" s="1135" t="s">
        <v>1588</v>
      </c>
      <c r="AH965" s="1135" t="s">
        <v>940</v>
      </c>
      <c r="AM965" s="1136" t="s">
        <v>11058</v>
      </c>
      <c r="AN965" s="1136" t="s">
        <v>11059</v>
      </c>
      <c r="AO965" s="1136">
        <f t="shared" si="118"/>
        <v>650</v>
      </c>
      <c r="AP965" s="1136">
        <f t="shared" si="119"/>
        <v>1.77</v>
      </c>
      <c r="AQ965" s="1136" t="str">
        <f t="shared" si="120"/>
        <v>1-4-1S83°</v>
      </c>
      <c r="AR965" s="1136" t="str">
        <f t="shared" si="121"/>
        <v>31</v>
      </c>
      <c r="AS965" s="1136" t="str">
        <f t="shared" si="122"/>
        <v>270/270/OFF</v>
      </c>
      <c r="AT965" s="1136" t="str">
        <f t="shared" si="123"/>
        <v>1-4-1S83°</v>
      </c>
      <c r="AV965" s="1136" t="str">
        <f t="shared" si="124"/>
        <v>111.5.13</v>
      </c>
      <c r="AW965" s="1438">
        <f t="shared" si="125"/>
        <v>44694</v>
      </c>
    </row>
    <row r="966" spans="1:49">
      <c r="A966" s="1135" t="s">
        <v>2294</v>
      </c>
      <c r="B966" s="1135" t="s">
        <v>1877</v>
      </c>
      <c r="C966" s="1135">
        <v>570</v>
      </c>
      <c r="D966" s="1135">
        <v>1.66</v>
      </c>
      <c r="E966" s="1135" t="s">
        <v>15183</v>
      </c>
      <c r="F966" s="1135" t="s">
        <v>2095</v>
      </c>
      <c r="G966" s="1135" t="s">
        <v>2112</v>
      </c>
      <c r="H966" s="1135" t="s">
        <v>1743</v>
      </c>
      <c r="I966" s="1135" t="s">
        <v>126</v>
      </c>
      <c r="J966" s="1135">
        <v>0.3</v>
      </c>
      <c r="K966" s="1135" t="s">
        <v>2295</v>
      </c>
      <c r="L966" s="1135" t="s">
        <v>1881</v>
      </c>
      <c r="M966" s="1135">
        <v>76.099999999999994</v>
      </c>
      <c r="N966" s="1135" t="s">
        <v>1039</v>
      </c>
      <c r="O966" s="1135">
        <v>1.9024999999999999</v>
      </c>
      <c r="P966" s="1135">
        <v>1.522</v>
      </c>
      <c r="Q966" s="1135">
        <v>4</v>
      </c>
      <c r="R966" s="1135">
        <v>21</v>
      </c>
      <c r="T966" s="1135">
        <v>13</v>
      </c>
      <c r="U966" s="1135">
        <v>4</v>
      </c>
      <c r="V966" s="1135" t="s">
        <v>663</v>
      </c>
      <c r="W966" s="1135">
        <v>30</v>
      </c>
      <c r="X966" s="1135">
        <v>10</v>
      </c>
      <c r="Y966" s="1135">
        <v>2.5</v>
      </c>
      <c r="Z966" s="1135">
        <v>2</v>
      </c>
      <c r="AA966" s="1135" t="s">
        <v>2296</v>
      </c>
      <c r="AH966" s="1135" t="s">
        <v>1060</v>
      </c>
      <c r="AM966" s="1136" t="s">
        <v>11060</v>
      </c>
      <c r="AN966" s="1136" t="s">
        <v>11061</v>
      </c>
      <c r="AO966" s="1136">
        <f t="shared" si="118"/>
        <v>570</v>
      </c>
      <c r="AP966" s="1136">
        <f t="shared" si="119"/>
        <v>1.66</v>
      </c>
      <c r="AQ966" s="1136" t="str">
        <f t="shared" si="120"/>
        <v>1-4-1S83°</v>
      </c>
      <c r="AR966" s="1136" t="str">
        <f t="shared" si="121"/>
        <v>29.9</v>
      </c>
      <c r="AS966" s="1136" t="str">
        <f t="shared" si="122"/>
        <v>225/225/OFF</v>
      </c>
      <c r="AT966" s="1136" t="str">
        <f t="shared" si="123"/>
        <v>1-4-1S83°</v>
      </c>
      <c r="AV966" s="1136" t="str">
        <f t="shared" si="124"/>
        <v>111.5.16</v>
      </c>
      <c r="AW966" s="1438">
        <f t="shared" si="125"/>
        <v>44697</v>
      </c>
    </row>
    <row r="967" spans="1:49">
      <c r="A967" s="1135" t="s">
        <v>2297</v>
      </c>
      <c r="B967" s="1135" t="s">
        <v>1877</v>
      </c>
      <c r="C967" s="1135" t="s">
        <v>2298</v>
      </c>
      <c r="D967" s="1135">
        <v>1.66</v>
      </c>
      <c r="E967" s="1135" t="s">
        <v>15183</v>
      </c>
      <c r="F967" s="1135" t="s">
        <v>2095</v>
      </c>
      <c r="G967" s="1135" t="s">
        <v>2112</v>
      </c>
      <c r="H967" s="1135" t="s">
        <v>2299</v>
      </c>
      <c r="I967" s="1135" t="s">
        <v>126</v>
      </c>
      <c r="J967" s="1135">
        <v>0.3</v>
      </c>
      <c r="K967" s="1135" t="s">
        <v>2295</v>
      </c>
      <c r="L967" s="1135" t="s">
        <v>1881</v>
      </c>
      <c r="M967" s="1135">
        <v>76.099999999999994</v>
      </c>
      <c r="N967" s="1135" t="s">
        <v>1039</v>
      </c>
      <c r="O967" s="1135">
        <v>1.9024999999999999</v>
      </c>
      <c r="P967" s="1135">
        <v>1.522</v>
      </c>
      <c r="Q967" s="1135">
        <v>4</v>
      </c>
      <c r="R967" s="1135">
        <v>21</v>
      </c>
      <c r="T967" s="1135">
        <v>13</v>
      </c>
      <c r="U967" s="1135">
        <v>4</v>
      </c>
      <c r="V967" s="1135" t="s">
        <v>663</v>
      </c>
      <c r="W967" s="1135">
        <v>30</v>
      </c>
      <c r="X967" s="1135">
        <v>10</v>
      </c>
      <c r="Y967" s="1135">
        <v>2.5</v>
      </c>
      <c r="Z967" s="1135">
        <v>2</v>
      </c>
      <c r="AA967" s="1135" t="s">
        <v>2296</v>
      </c>
      <c r="AH967" s="1135" t="s">
        <v>474</v>
      </c>
      <c r="AM967" s="1136" t="s">
        <v>11062</v>
      </c>
      <c r="AN967" s="1136" t="s">
        <v>11063</v>
      </c>
      <c r="AO967" s="1136" t="str">
        <f t="shared" si="118"/>
        <v>570↓500-6/15</v>
      </c>
      <c r="AP967" s="1136">
        <f t="shared" si="119"/>
        <v>1.66</v>
      </c>
      <c r="AQ967" s="1136" t="str">
        <f t="shared" si="120"/>
        <v>1-4-1S83°</v>
      </c>
      <c r="AR967" s="1136" t="str">
        <f t="shared" si="121"/>
        <v>29.9</v>
      </c>
      <c r="AS967" s="1136" t="str">
        <f t="shared" si="122"/>
        <v>216/216/OFF</v>
      </c>
      <c r="AT967" s="1136" t="str">
        <f t="shared" si="123"/>
        <v>1-4-1S83°</v>
      </c>
      <c r="AV967" s="1136" t="str">
        <f t="shared" si="124"/>
        <v>111.5.16</v>
      </c>
      <c r="AW967" s="1438">
        <f t="shared" si="125"/>
        <v>44697</v>
      </c>
    </row>
    <row r="968" spans="1:49">
      <c r="A968" s="1135" t="s">
        <v>2300</v>
      </c>
      <c r="B968" s="1135" t="s">
        <v>2301</v>
      </c>
      <c r="C968" s="1135">
        <v>650</v>
      </c>
      <c r="D968" s="1135">
        <v>1.69</v>
      </c>
      <c r="E968" s="1135" t="s">
        <v>15192</v>
      </c>
      <c r="F968" s="1135" t="s">
        <v>1048</v>
      </c>
      <c r="G968" s="1135" t="s">
        <v>1861</v>
      </c>
      <c r="H968" s="1135" t="s">
        <v>1049</v>
      </c>
      <c r="I968" s="1135" t="s">
        <v>126</v>
      </c>
      <c r="J968" s="1135">
        <v>0.8</v>
      </c>
      <c r="K968" s="1135" t="s">
        <v>2302</v>
      </c>
      <c r="L968" s="1135" t="s">
        <v>2303</v>
      </c>
      <c r="M968" s="1135">
        <v>75.099999999999994</v>
      </c>
      <c r="N968" s="1135" t="s">
        <v>1039</v>
      </c>
      <c r="O968" s="1135">
        <v>1.8774999999999999</v>
      </c>
      <c r="P968" s="1135">
        <v>1.502</v>
      </c>
      <c r="Q968" s="1135">
        <v>4</v>
      </c>
      <c r="R968" s="1135" t="s">
        <v>2304</v>
      </c>
      <c r="T968" s="1135">
        <v>21</v>
      </c>
      <c r="U968" s="1135">
        <v>3.5</v>
      </c>
      <c r="V968" s="1135" t="s">
        <v>663</v>
      </c>
      <c r="W968" s="1135">
        <v>110</v>
      </c>
      <c r="X968" s="1135">
        <v>65</v>
      </c>
      <c r="Y968" s="1135">
        <v>1.6</v>
      </c>
      <c r="Z968" s="1135" t="s">
        <v>2305</v>
      </c>
      <c r="AA968" s="1135" t="s">
        <v>2306</v>
      </c>
      <c r="AH968" s="1135" t="s">
        <v>633</v>
      </c>
      <c r="AM968" s="1136" t="s">
        <v>11064</v>
      </c>
      <c r="AN968" s="1136" t="s">
        <v>11065</v>
      </c>
      <c r="AO968" s="1136">
        <f t="shared" si="118"/>
        <v>650</v>
      </c>
      <c r="AP968" s="1136">
        <f t="shared" si="119"/>
        <v>1.69</v>
      </c>
      <c r="AQ968" s="1136" t="str">
        <f t="shared" si="120"/>
        <v>1-4-1S91°</v>
      </c>
      <c r="AR968" s="1136" t="str">
        <f t="shared" si="121"/>
        <v>31</v>
      </c>
      <c r="AS968" s="1136" t="str">
        <f t="shared" si="122"/>
        <v>260/260/OFF</v>
      </c>
      <c r="AT968" s="1136" t="str">
        <f t="shared" si="123"/>
        <v>1-4-1S91°</v>
      </c>
      <c r="AV968" s="1136" t="str">
        <f t="shared" si="124"/>
        <v>111.5.30</v>
      </c>
      <c r="AW968" s="1438">
        <f t="shared" si="125"/>
        <v>44711</v>
      </c>
    </row>
    <row r="969" spans="1:49">
      <c r="A969" s="1135" t="s">
        <v>2307</v>
      </c>
      <c r="B969" s="1135" t="s">
        <v>631</v>
      </c>
      <c r="C969" s="1135">
        <v>500</v>
      </c>
      <c r="D969" s="1135">
        <v>1.69</v>
      </c>
      <c r="E969" s="1135" t="s">
        <v>15185</v>
      </c>
      <c r="F969" s="1135" t="s">
        <v>1048</v>
      </c>
      <c r="G969" s="1135" t="s">
        <v>1034</v>
      </c>
      <c r="H969" s="1135" t="s">
        <v>2308</v>
      </c>
      <c r="I969" s="1135" t="s">
        <v>639</v>
      </c>
      <c r="J969" s="1135">
        <v>1.7</v>
      </c>
      <c r="K969" s="1135" t="s">
        <v>2309</v>
      </c>
      <c r="L969" s="1135" t="s">
        <v>2126</v>
      </c>
      <c r="M969" s="1135">
        <v>77</v>
      </c>
      <c r="N969" s="1135" t="s">
        <v>1039</v>
      </c>
      <c r="O969" s="1135">
        <v>1.925</v>
      </c>
      <c r="P969" s="1135">
        <v>1.54</v>
      </c>
      <c r="Q969" s="1135">
        <v>4</v>
      </c>
      <c r="R969" s="1135">
        <v>22</v>
      </c>
      <c r="T969" s="1135">
        <v>9</v>
      </c>
      <c r="U969" s="1135">
        <v>3.5</v>
      </c>
      <c r="V969" s="1135" t="s">
        <v>663</v>
      </c>
      <c r="W969" s="1135">
        <v>140</v>
      </c>
      <c r="X969" s="1135">
        <v>80</v>
      </c>
      <c r="Y969" s="1135">
        <v>2.1</v>
      </c>
      <c r="Z969" s="1135">
        <v>2.5</v>
      </c>
      <c r="AA969" s="1135" t="s">
        <v>2306</v>
      </c>
      <c r="AH969" s="1135" t="s">
        <v>1332</v>
      </c>
      <c r="AM969" s="1136" t="s">
        <v>11066</v>
      </c>
      <c r="AN969" s="1136" t="s">
        <v>11067</v>
      </c>
      <c r="AO969" s="1136">
        <f t="shared" si="118"/>
        <v>500</v>
      </c>
      <c r="AP969" s="1136">
        <f t="shared" si="119"/>
        <v>1.69</v>
      </c>
      <c r="AQ969" s="1136" t="str">
        <f t="shared" si="120"/>
        <v>2-5-1S83°</v>
      </c>
      <c r="AR969" s="1136" t="str">
        <f t="shared" si="121"/>
        <v>31</v>
      </c>
      <c r="AS969" s="1136" t="str">
        <f t="shared" si="122"/>
        <v>160/160</v>
      </c>
      <c r="AT969" s="1136" t="str">
        <f t="shared" si="123"/>
        <v>2-5-1S83°</v>
      </c>
      <c r="AV969" s="1136" t="str">
        <f t="shared" si="124"/>
        <v>111.5.30</v>
      </c>
      <c r="AW969" s="1438">
        <f t="shared" si="125"/>
        <v>44711</v>
      </c>
    </row>
    <row r="970" spans="1:49">
      <c r="A970" s="1135" t="s">
        <v>2310</v>
      </c>
      <c r="B970" s="1135" t="s">
        <v>1877</v>
      </c>
      <c r="C970" s="1135" t="s">
        <v>2311</v>
      </c>
      <c r="D970" s="1135">
        <v>1.66</v>
      </c>
      <c r="E970" s="1135" t="s">
        <v>15183</v>
      </c>
      <c r="F970" s="1135" t="s">
        <v>2095</v>
      </c>
      <c r="G970" s="1135" t="s">
        <v>1878</v>
      </c>
      <c r="H970" s="1135" t="s">
        <v>1249</v>
      </c>
      <c r="I970" s="1135" t="s">
        <v>126</v>
      </c>
      <c r="J970" s="1135">
        <v>0.3</v>
      </c>
      <c r="K970" s="1135" t="s">
        <v>2295</v>
      </c>
      <c r="L970" s="1135" t="s">
        <v>1881</v>
      </c>
      <c r="M970" s="1135">
        <v>76.099999999999994</v>
      </c>
      <c r="N970" s="1135" t="s">
        <v>1039</v>
      </c>
      <c r="O970" s="1135">
        <v>1.9024999999999999</v>
      </c>
      <c r="P970" s="1135">
        <v>1.522</v>
      </c>
      <c r="Q970" s="1135">
        <v>4</v>
      </c>
      <c r="R970" s="1135">
        <v>21</v>
      </c>
      <c r="T970" s="1135">
        <v>13</v>
      </c>
      <c r="U970" s="1135">
        <v>4</v>
      </c>
      <c r="V970" s="1135" t="s">
        <v>663</v>
      </c>
      <c r="W970" s="1135">
        <v>30</v>
      </c>
      <c r="X970" s="1135">
        <v>10</v>
      </c>
      <c r="Y970" s="1135">
        <v>2.5</v>
      </c>
      <c r="Z970" s="1135">
        <v>2</v>
      </c>
      <c r="AA970" s="1135" t="s">
        <v>2312</v>
      </c>
      <c r="AH970" s="1135" t="s">
        <v>1057</v>
      </c>
      <c r="AM970" s="1136" t="s">
        <v>11068</v>
      </c>
      <c r="AN970" s="1136" t="s">
        <v>11069</v>
      </c>
      <c r="AO970" s="1136" t="str">
        <f t="shared" si="118"/>
        <v>570↓500-6/9</v>
      </c>
      <c r="AP970" s="1136">
        <f t="shared" si="119"/>
        <v>1.66</v>
      </c>
      <c r="AQ970" s="1136" t="str">
        <f t="shared" si="120"/>
        <v>1-4-1S83°</v>
      </c>
      <c r="AR970" s="1136" t="str">
        <f t="shared" si="121"/>
        <v>29.9</v>
      </c>
      <c r="AS970" s="1136" t="str">
        <f t="shared" si="122"/>
        <v>215/215/OFF</v>
      </c>
      <c r="AT970" s="1136" t="str">
        <f t="shared" si="123"/>
        <v>1-4-1S83°</v>
      </c>
      <c r="AV970" s="1136" t="str">
        <f t="shared" si="124"/>
        <v>111.6.6</v>
      </c>
      <c r="AW970" s="1438">
        <f t="shared" si="125"/>
        <v>44718</v>
      </c>
    </row>
    <row r="971" spans="1:49">
      <c r="A971" s="1135" t="s">
        <v>2313</v>
      </c>
      <c r="B971" s="1135" t="s">
        <v>631</v>
      </c>
      <c r="C971" s="1135">
        <v>500</v>
      </c>
      <c r="D971" s="1135">
        <v>1.68</v>
      </c>
      <c r="E971" s="1135" t="s">
        <v>15185</v>
      </c>
      <c r="F971" s="1135" t="s">
        <v>1213</v>
      </c>
      <c r="G971" s="1135" t="s">
        <v>1034</v>
      </c>
      <c r="H971" s="1135" t="s">
        <v>1564</v>
      </c>
      <c r="I971" s="1135" t="s">
        <v>1206</v>
      </c>
      <c r="J971" s="1135">
        <v>1.1000000000000001</v>
      </c>
      <c r="K971" s="1135" t="s">
        <v>2314</v>
      </c>
      <c r="L971" s="1135" t="s">
        <v>2126</v>
      </c>
      <c r="M971" s="1135">
        <v>76.7</v>
      </c>
      <c r="N971" s="1135" t="s">
        <v>1039</v>
      </c>
      <c r="O971" s="1135">
        <v>1.9175000000000002</v>
      </c>
      <c r="P971" s="1135">
        <v>1.534</v>
      </c>
      <c r="Q971" s="1135">
        <v>4</v>
      </c>
      <c r="R971" s="1135">
        <v>23.5</v>
      </c>
      <c r="T971" s="1135">
        <v>20.7</v>
      </c>
      <c r="U971" s="1135">
        <v>4</v>
      </c>
      <c r="V971" s="1135" t="s">
        <v>663</v>
      </c>
      <c r="W971" s="1135">
        <v>120</v>
      </c>
      <c r="X971" s="1135">
        <v>80</v>
      </c>
      <c r="Y971" s="1135">
        <v>1</v>
      </c>
      <c r="Z971" s="1135">
        <v>5</v>
      </c>
      <c r="AA971" s="1135" t="s">
        <v>2315</v>
      </c>
      <c r="AH971" s="1135" t="s">
        <v>2316</v>
      </c>
      <c r="AM971" s="1136" t="s">
        <v>11070</v>
      </c>
      <c r="AN971" s="1136" t="s">
        <v>11071</v>
      </c>
      <c r="AO971" s="1136">
        <f t="shared" ref="AO971:AO1034" si="126">C971</f>
        <v>500</v>
      </c>
      <c r="AP971" s="1136">
        <f t="shared" ref="AP971:AP1034" si="127">D971</f>
        <v>1.68</v>
      </c>
      <c r="AQ971" s="1136" t="str">
        <f t="shared" ref="AQ971:AQ1034" si="128">E971</f>
        <v>2-5-1S83°</v>
      </c>
      <c r="AR971" s="1136" t="str">
        <f t="shared" ref="AR971:AR1034" si="129">F971</f>
        <v>29</v>
      </c>
      <c r="AS971" s="1136" t="str">
        <f t="shared" ref="AS971:AS1034" si="130">H971</f>
        <v>160/OFF</v>
      </c>
      <c r="AT971" s="1136" t="str">
        <f t="shared" ref="AT971:AT1034" si="131">E971</f>
        <v>2-5-1S83°</v>
      </c>
      <c r="AV971" s="1136" t="str">
        <f t="shared" si="124"/>
        <v>111.6.9</v>
      </c>
      <c r="AW971" s="1438">
        <f t="shared" si="125"/>
        <v>44721</v>
      </c>
    </row>
    <row r="972" spans="1:49">
      <c r="A972" s="1135" t="s">
        <v>2317</v>
      </c>
      <c r="B972" s="1135" t="s">
        <v>1936</v>
      </c>
      <c r="C972" s="1135">
        <v>500</v>
      </c>
      <c r="D972" s="1135">
        <v>1.68</v>
      </c>
      <c r="E972" s="1135" t="s">
        <v>15189</v>
      </c>
      <c r="F972" s="1135" t="s">
        <v>1078</v>
      </c>
      <c r="G972" s="1135" t="s">
        <v>1110</v>
      </c>
      <c r="H972" s="1135" t="s">
        <v>1384</v>
      </c>
      <c r="I972" s="1135" t="s">
        <v>126</v>
      </c>
      <c r="J972" s="1135">
        <v>0.7</v>
      </c>
      <c r="K972" s="1135" t="s">
        <v>2318</v>
      </c>
      <c r="L972" s="1135" t="s">
        <v>1938</v>
      </c>
      <c r="M972" s="1135">
        <v>77.099999999999994</v>
      </c>
      <c r="N972" s="1135" t="s">
        <v>1039</v>
      </c>
      <c r="O972" s="1135">
        <v>1.9275</v>
      </c>
      <c r="P972" s="1135">
        <v>1.5419999999999998</v>
      </c>
      <c r="Q972" s="1135">
        <v>4</v>
      </c>
      <c r="R972" s="1135">
        <v>23</v>
      </c>
      <c r="T972" s="1135">
        <v>18</v>
      </c>
      <c r="U972" s="1135">
        <v>4</v>
      </c>
      <c r="V972" s="1135" t="s">
        <v>663</v>
      </c>
      <c r="W972" s="1135">
        <v>110</v>
      </c>
      <c r="X972" s="1135">
        <v>70</v>
      </c>
      <c r="Y972" s="1135">
        <v>1.8</v>
      </c>
      <c r="Z972" s="1135">
        <v>4.5</v>
      </c>
      <c r="AA972" s="1135" t="s">
        <v>2315</v>
      </c>
      <c r="AH972" s="1135" t="s">
        <v>812</v>
      </c>
      <c r="AM972" s="1136" t="s">
        <v>11072</v>
      </c>
      <c r="AN972" s="1136" t="s">
        <v>11073</v>
      </c>
      <c r="AO972" s="1136">
        <f t="shared" si="126"/>
        <v>500</v>
      </c>
      <c r="AP972" s="1136">
        <f t="shared" si="127"/>
        <v>1.68</v>
      </c>
      <c r="AQ972" s="1136" t="str">
        <f t="shared" si="128"/>
        <v>1-5-1S83°</v>
      </c>
      <c r="AR972" s="1136" t="str">
        <f t="shared" si="129"/>
        <v>30</v>
      </c>
      <c r="AS972" s="1136" t="str">
        <f t="shared" si="130"/>
        <v>220/220/OFF</v>
      </c>
      <c r="AT972" s="1136" t="str">
        <f t="shared" si="131"/>
        <v>1-5-1S83°</v>
      </c>
      <c r="AV972" s="1136" t="str">
        <f t="shared" si="124"/>
        <v>111.6.9</v>
      </c>
      <c r="AW972" s="1438">
        <f t="shared" si="125"/>
        <v>44721</v>
      </c>
    </row>
    <row r="973" spans="1:49">
      <c r="A973" s="1135" t="s">
        <v>2319</v>
      </c>
      <c r="B973" s="1135" t="s">
        <v>1860</v>
      </c>
      <c r="C973" s="1135">
        <v>700</v>
      </c>
      <c r="D973" s="1135">
        <v>1.8</v>
      </c>
      <c r="E973" s="1135" t="s">
        <v>15185</v>
      </c>
      <c r="F973" s="1135" t="s">
        <v>1608</v>
      </c>
      <c r="G973" s="1135" t="s">
        <v>1861</v>
      </c>
      <c r="H973" s="1135" t="s">
        <v>1035</v>
      </c>
      <c r="I973" s="1135" t="s">
        <v>1167</v>
      </c>
      <c r="J973" s="1135">
        <v>0.6</v>
      </c>
      <c r="K973" s="1135" t="s">
        <v>1862</v>
      </c>
      <c r="L973" s="1135" t="s">
        <v>1863</v>
      </c>
      <c r="M973" s="1135">
        <v>74.8</v>
      </c>
      <c r="N973" s="1135" t="s">
        <v>1039</v>
      </c>
      <c r="O973" s="1135">
        <v>1.87</v>
      </c>
      <c r="P973" s="1135">
        <v>1.496</v>
      </c>
      <c r="Q973" s="1135">
        <v>4</v>
      </c>
      <c r="R973" s="1135">
        <v>18.7</v>
      </c>
      <c r="T973" s="1135">
        <v>40.1</v>
      </c>
      <c r="U973" s="1135">
        <v>3.4</v>
      </c>
      <c r="V973" s="1135" t="s">
        <v>663</v>
      </c>
      <c r="W973" s="1135">
        <v>30</v>
      </c>
      <c r="X973" s="1135">
        <v>10</v>
      </c>
      <c r="Y973" s="1135">
        <v>1.7</v>
      </c>
      <c r="Z973" s="1135">
        <v>5.5</v>
      </c>
      <c r="AA973" s="1135" t="s">
        <v>2315</v>
      </c>
      <c r="AH973" s="1135" t="s">
        <v>666</v>
      </c>
      <c r="AM973" s="1136" t="s">
        <v>11074</v>
      </c>
      <c r="AN973" s="1136" t="s">
        <v>11075</v>
      </c>
      <c r="AO973" s="1136">
        <f t="shared" si="126"/>
        <v>700</v>
      </c>
      <c r="AP973" s="1136">
        <f t="shared" si="127"/>
        <v>1.8</v>
      </c>
      <c r="AQ973" s="1136" t="str">
        <f t="shared" si="128"/>
        <v>2-5-1S83°</v>
      </c>
      <c r="AR973" s="1136" t="str">
        <f t="shared" si="129"/>
        <v>32</v>
      </c>
      <c r="AS973" s="1136" t="str">
        <f t="shared" si="130"/>
        <v>185/OFF</v>
      </c>
      <c r="AT973" s="1136" t="str">
        <f t="shared" si="131"/>
        <v>2-5-1S83°</v>
      </c>
      <c r="AV973" s="1136" t="str">
        <f t="shared" si="124"/>
        <v>111.6.9</v>
      </c>
      <c r="AW973" s="1438">
        <f t="shared" si="125"/>
        <v>44721</v>
      </c>
    </row>
    <row r="974" spans="1:49">
      <c r="A974" s="1135" t="s">
        <v>2320</v>
      </c>
      <c r="B974" s="1135" t="s">
        <v>631</v>
      </c>
      <c r="C974" s="1135">
        <v>500</v>
      </c>
      <c r="D974" s="1135">
        <v>1.69</v>
      </c>
      <c r="E974" s="1135" t="s">
        <v>15185</v>
      </c>
      <c r="F974" s="1135" t="s">
        <v>1078</v>
      </c>
      <c r="G974" s="1135" t="s">
        <v>1034</v>
      </c>
      <c r="H974" s="1135" t="s">
        <v>2308</v>
      </c>
      <c r="I974" s="1135" t="s">
        <v>639</v>
      </c>
      <c r="J974" s="1135">
        <v>1.7</v>
      </c>
      <c r="K974" s="1135" t="s">
        <v>2314</v>
      </c>
      <c r="L974" s="1135" t="s">
        <v>2126</v>
      </c>
      <c r="M974" s="1135">
        <v>77</v>
      </c>
      <c r="N974" s="1135" t="s">
        <v>1039</v>
      </c>
      <c r="O974" s="1135">
        <v>1.925</v>
      </c>
      <c r="P974" s="1135">
        <v>1.54</v>
      </c>
      <c r="Q974" s="1135">
        <v>4</v>
      </c>
      <c r="R974" s="1135">
        <v>22</v>
      </c>
      <c r="T974" s="1135">
        <v>9</v>
      </c>
      <c r="U974" s="1135">
        <v>3.5</v>
      </c>
      <c r="V974" s="1135" t="s">
        <v>663</v>
      </c>
      <c r="W974" s="1135">
        <v>140</v>
      </c>
      <c r="X974" s="1135">
        <v>80</v>
      </c>
      <c r="Y974" s="1135">
        <v>2.1</v>
      </c>
      <c r="Z974" s="1135">
        <v>2.5</v>
      </c>
      <c r="AA974" s="1135" t="s">
        <v>2321</v>
      </c>
      <c r="AH974" s="1135" t="s">
        <v>661</v>
      </c>
      <c r="AM974" s="1136" t="s">
        <v>11076</v>
      </c>
      <c r="AN974" s="1136" t="s">
        <v>11077</v>
      </c>
      <c r="AO974" s="1136">
        <f t="shared" si="126"/>
        <v>500</v>
      </c>
      <c r="AP974" s="1136">
        <f t="shared" si="127"/>
        <v>1.69</v>
      </c>
      <c r="AQ974" s="1136" t="str">
        <f t="shared" si="128"/>
        <v>2-5-1S83°</v>
      </c>
      <c r="AR974" s="1136" t="str">
        <f t="shared" si="129"/>
        <v>30</v>
      </c>
      <c r="AS974" s="1136" t="str">
        <f t="shared" si="130"/>
        <v>160/160</v>
      </c>
      <c r="AT974" s="1136" t="str">
        <f t="shared" si="131"/>
        <v>2-5-1S83°</v>
      </c>
      <c r="AV974" s="1136" t="str">
        <f t="shared" si="124"/>
        <v>111.6.14</v>
      </c>
      <c r="AW974" s="1438">
        <f t="shared" si="125"/>
        <v>44726</v>
      </c>
    </row>
    <row r="975" spans="1:49">
      <c r="A975" s="1135" t="s">
        <v>2322</v>
      </c>
      <c r="B975" s="1135" t="s">
        <v>1917</v>
      </c>
      <c r="C975" s="1135" t="s">
        <v>2323</v>
      </c>
      <c r="D975" s="1135">
        <v>1.7549999999999999</v>
      </c>
      <c r="E975" s="1135" t="s">
        <v>15189</v>
      </c>
      <c r="F975" s="1135" t="s">
        <v>1078</v>
      </c>
      <c r="G975" s="1135" t="s">
        <v>1110</v>
      </c>
      <c r="H975" s="1135" t="s">
        <v>2012</v>
      </c>
      <c r="I975" s="1135" t="s">
        <v>126</v>
      </c>
      <c r="J975" s="1135">
        <v>0.7</v>
      </c>
      <c r="K975" s="1135" t="s">
        <v>2119</v>
      </c>
      <c r="L975" s="1135" t="s">
        <v>1919</v>
      </c>
      <c r="M975" s="1135">
        <v>73.8</v>
      </c>
      <c r="N975" s="1135" t="s">
        <v>1039</v>
      </c>
      <c r="O975" s="1135">
        <v>1.845</v>
      </c>
      <c r="P975" s="1135">
        <v>1.476</v>
      </c>
      <c r="Q975" s="1135">
        <v>3.5</v>
      </c>
      <c r="R975" s="1135">
        <v>18.5</v>
      </c>
      <c r="T975" s="1135">
        <v>21</v>
      </c>
      <c r="U975" s="1135">
        <v>3.8</v>
      </c>
      <c r="V975" s="1135" t="s">
        <v>663</v>
      </c>
      <c r="W975" s="1135">
        <v>110</v>
      </c>
      <c r="X975" s="1135">
        <v>85</v>
      </c>
      <c r="Y975" s="1135">
        <v>1.9</v>
      </c>
      <c r="Z975" s="1135">
        <v>4</v>
      </c>
      <c r="AA975" s="1135" t="s">
        <v>2324</v>
      </c>
      <c r="AH975" s="1135" t="s">
        <v>814</v>
      </c>
      <c r="AM975" s="1136" t="s">
        <v>11078</v>
      </c>
      <c r="AN975" s="1136" t="s">
        <v>11079</v>
      </c>
      <c r="AO975" s="1136" t="str">
        <f t="shared" si="126"/>
        <v>500↓450-7/20</v>
      </c>
      <c r="AP975" s="1136">
        <f t="shared" si="127"/>
        <v>1.7549999999999999</v>
      </c>
      <c r="AQ975" s="1136" t="str">
        <f t="shared" si="128"/>
        <v>1-5-1S83°</v>
      </c>
      <c r="AR975" s="1136" t="str">
        <f t="shared" si="129"/>
        <v>30</v>
      </c>
      <c r="AS975" s="1136" t="str">
        <f t="shared" si="130"/>
        <v>233/233/OFF</v>
      </c>
      <c r="AT975" s="1136" t="str">
        <f t="shared" si="131"/>
        <v>1-5-1S83°</v>
      </c>
      <c r="AV975" s="1136" t="str">
        <f t="shared" si="124"/>
        <v>111.6.17</v>
      </c>
      <c r="AW975" s="1438">
        <f t="shared" si="125"/>
        <v>44729</v>
      </c>
    </row>
    <row r="976" spans="1:49">
      <c r="A976" s="1135" t="s">
        <v>2325</v>
      </c>
      <c r="B976" s="1135" t="s">
        <v>478</v>
      </c>
      <c r="C976" s="1135">
        <v>550</v>
      </c>
      <c r="D976" s="1135">
        <v>1.7</v>
      </c>
      <c r="E976" s="1135" t="s">
        <v>15183</v>
      </c>
      <c r="F976" s="1135" t="s">
        <v>1078</v>
      </c>
      <c r="G976" s="1135" t="s">
        <v>1861</v>
      </c>
      <c r="H976" s="1135" t="s">
        <v>1239</v>
      </c>
      <c r="I976" s="1135" t="s">
        <v>126</v>
      </c>
      <c r="J976" s="1135">
        <v>0.6</v>
      </c>
      <c r="K976" s="1135" t="s">
        <v>2326</v>
      </c>
      <c r="L976" s="1135" t="s">
        <v>1905</v>
      </c>
      <c r="M976" s="1135">
        <v>74.599999999999994</v>
      </c>
      <c r="N976" s="1135" t="s">
        <v>1039</v>
      </c>
      <c r="O976" s="1135">
        <v>1.865</v>
      </c>
      <c r="P976" s="1135">
        <v>1.492</v>
      </c>
      <c r="Q976" s="1135">
        <v>3.5</v>
      </c>
      <c r="R976" s="1135">
        <v>23.5</v>
      </c>
      <c r="T976" s="1135">
        <v>12.5</v>
      </c>
      <c r="U976" s="1135">
        <v>5.0999999999999996</v>
      </c>
      <c r="V976" s="1135" t="s">
        <v>663</v>
      </c>
      <c r="W976" s="1135">
        <v>95</v>
      </c>
      <c r="X976" s="1135">
        <v>60</v>
      </c>
      <c r="Y976" s="1135">
        <v>1.8</v>
      </c>
      <c r="Z976" s="1135">
        <v>4.5</v>
      </c>
      <c r="AA976" s="1135" t="s">
        <v>1600</v>
      </c>
      <c r="AH976" s="1135" t="s">
        <v>489</v>
      </c>
      <c r="AM976" s="1136" t="s">
        <v>11080</v>
      </c>
      <c r="AN976" s="1136" t="s">
        <v>11081</v>
      </c>
      <c r="AO976" s="1136">
        <f t="shared" si="126"/>
        <v>550</v>
      </c>
      <c r="AP976" s="1136">
        <f t="shared" si="127"/>
        <v>1.7</v>
      </c>
      <c r="AQ976" s="1136" t="str">
        <f t="shared" si="128"/>
        <v>1-4-1S83°</v>
      </c>
      <c r="AR976" s="1136" t="str">
        <f t="shared" si="129"/>
        <v>30</v>
      </c>
      <c r="AS976" s="1136" t="str">
        <f t="shared" si="130"/>
        <v>235/235/OFF</v>
      </c>
      <c r="AT976" s="1136" t="str">
        <f t="shared" si="131"/>
        <v>1-4-1S83°</v>
      </c>
      <c r="AV976" s="1136" t="str">
        <f t="shared" si="124"/>
        <v>111.6.16</v>
      </c>
      <c r="AW976" s="1438">
        <f t="shared" si="125"/>
        <v>44728</v>
      </c>
    </row>
    <row r="977" spans="1:49">
      <c r="A977" s="1135" t="s">
        <v>2327</v>
      </c>
      <c r="B977" s="1135" t="s">
        <v>2041</v>
      </c>
      <c r="C977" s="1135">
        <v>600</v>
      </c>
      <c r="D977" s="1135">
        <v>1.73</v>
      </c>
      <c r="E977" s="1135" t="s">
        <v>15183</v>
      </c>
      <c r="F977" s="1135" t="s">
        <v>2328</v>
      </c>
      <c r="G977" s="1135" t="s">
        <v>1095</v>
      </c>
      <c r="H977" s="1135" t="s">
        <v>2329</v>
      </c>
      <c r="I977" s="1135" t="s">
        <v>639</v>
      </c>
      <c r="J977" s="1135">
        <v>1</v>
      </c>
      <c r="K977" s="1135" t="s">
        <v>2330</v>
      </c>
      <c r="L977" s="1135" t="s">
        <v>2044</v>
      </c>
      <c r="M977" s="1135">
        <v>77</v>
      </c>
      <c r="N977" s="1135" t="s">
        <v>1039</v>
      </c>
      <c r="O977" s="1135">
        <v>1.925</v>
      </c>
      <c r="P977" s="1135">
        <v>1.54</v>
      </c>
      <c r="Q977" s="1135">
        <v>3</v>
      </c>
      <c r="R977" s="1135">
        <v>24</v>
      </c>
      <c r="T977" s="1135">
        <v>29</v>
      </c>
      <c r="U977" s="1135">
        <v>2.9</v>
      </c>
      <c r="V977" s="1135" t="s">
        <v>663</v>
      </c>
      <c r="W977" s="1135">
        <v>30</v>
      </c>
      <c r="X977" s="1135">
        <v>10</v>
      </c>
      <c r="Y977" s="1135">
        <v>1.5</v>
      </c>
      <c r="Z977" s="1135">
        <v>5.5</v>
      </c>
      <c r="AA977" s="1135" t="s">
        <v>1600</v>
      </c>
      <c r="AH977" s="1135" t="s">
        <v>1088</v>
      </c>
      <c r="AM977" s="1136" t="s">
        <v>11082</v>
      </c>
      <c r="AN977" s="1136" t="s">
        <v>11083</v>
      </c>
      <c r="AO977" s="1136">
        <f t="shared" si="126"/>
        <v>600</v>
      </c>
      <c r="AP977" s="1136">
        <f t="shared" si="127"/>
        <v>1.73</v>
      </c>
      <c r="AQ977" s="1136" t="str">
        <f t="shared" si="128"/>
        <v>1-4-1S83°</v>
      </c>
      <c r="AR977" s="1136" t="str">
        <f t="shared" si="129"/>
        <v>33.5</v>
      </c>
      <c r="AS977" s="1136" t="str">
        <f t="shared" si="130"/>
        <v>290/290/130</v>
      </c>
      <c r="AT977" s="1136" t="str">
        <f t="shared" si="131"/>
        <v>1-4-1S83°</v>
      </c>
      <c r="AV977" s="1136" t="str">
        <f t="shared" si="124"/>
        <v>111.6.16</v>
      </c>
      <c r="AW977" s="1438">
        <f t="shared" si="125"/>
        <v>44728</v>
      </c>
    </row>
    <row r="978" spans="1:49">
      <c r="A978" s="1135" t="s">
        <v>2331</v>
      </c>
      <c r="B978" s="1135" t="s">
        <v>1877</v>
      </c>
      <c r="C978" s="1135">
        <v>500</v>
      </c>
      <c r="D978" s="1135">
        <v>1.66</v>
      </c>
      <c r="E978" s="1135" t="s">
        <v>15183</v>
      </c>
      <c r="F978" s="1135" t="s">
        <v>2095</v>
      </c>
      <c r="G978" s="1135" t="s">
        <v>2112</v>
      </c>
      <c r="H978" s="1135" t="s">
        <v>2299</v>
      </c>
      <c r="I978" s="1135" t="s">
        <v>126</v>
      </c>
      <c r="J978" s="1135">
        <v>0.3</v>
      </c>
      <c r="K978" s="1135" t="s">
        <v>2332</v>
      </c>
      <c r="L978" s="1135" t="s">
        <v>1881</v>
      </c>
      <c r="M978" s="1135">
        <v>76.099999999999994</v>
      </c>
      <c r="N978" s="1135" t="s">
        <v>1039</v>
      </c>
      <c r="O978" s="1135">
        <v>1.9024999999999999</v>
      </c>
      <c r="P978" s="1135">
        <v>1.522</v>
      </c>
      <c r="Q978" s="1135">
        <v>4</v>
      </c>
      <c r="R978" s="1135">
        <v>21</v>
      </c>
      <c r="T978" s="1135">
        <v>13</v>
      </c>
      <c r="U978" s="1135">
        <v>4</v>
      </c>
      <c r="V978" s="1135" t="s">
        <v>663</v>
      </c>
      <c r="W978" s="1135">
        <v>30</v>
      </c>
      <c r="X978" s="1135">
        <v>10</v>
      </c>
      <c r="Y978" s="1135">
        <v>2.5</v>
      </c>
      <c r="Z978" s="1135">
        <v>2</v>
      </c>
      <c r="AA978" s="1135" t="s">
        <v>2333</v>
      </c>
      <c r="AH978" s="1135" t="s">
        <v>472</v>
      </c>
      <c r="AM978" s="1136" t="s">
        <v>11084</v>
      </c>
      <c r="AN978" s="1136" t="s">
        <v>11085</v>
      </c>
      <c r="AO978" s="1136">
        <f t="shared" si="126"/>
        <v>500</v>
      </c>
      <c r="AP978" s="1136">
        <f t="shared" si="127"/>
        <v>1.66</v>
      </c>
      <c r="AQ978" s="1136" t="str">
        <f t="shared" si="128"/>
        <v>1-4-1S83°</v>
      </c>
      <c r="AR978" s="1136" t="str">
        <f t="shared" si="129"/>
        <v>29.9</v>
      </c>
      <c r="AS978" s="1136" t="str">
        <f t="shared" si="130"/>
        <v>216/216/OFF</v>
      </c>
      <c r="AT978" s="1136" t="str">
        <f t="shared" si="131"/>
        <v>1-4-1S83°</v>
      </c>
      <c r="AV978" s="1136" t="str">
        <f t="shared" si="124"/>
        <v>111.6.21</v>
      </c>
      <c r="AW978" s="1438">
        <f t="shared" si="125"/>
        <v>44733</v>
      </c>
    </row>
    <row r="979" spans="1:49">
      <c r="A979" s="1135" t="s">
        <v>2334</v>
      </c>
      <c r="B979" s="1135" t="s">
        <v>1886</v>
      </c>
      <c r="C979" s="1135">
        <v>600</v>
      </c>
      <c r="D979" s="1135">
        <v>1.81</v>
      </c>
      <c r="E979" s="1135" t="s">
        <v>15183</v>
      </c>
      <c r="F979" s="1135" t="s">
        <v>1991</v>
      </c>
      <c r="G979" s="1135" t="s">
        <v>1861</v>
      </c>
      <c r="H979" s="1135" t="s">
        <v>1134</v>
      </c>
      <c r="I979" s="1135" t="s">
        <v>126</v>
      </c>
      <c r="J979" s="1135">
        <v>0.4</v>
      </c>
      <c r="K979" s="1135" t="s">
        <v>1888</v>
      </c>
      <c r="L979" s="1135" t="s">
        <v>1889</v>
      </c>
      <c r="M979" s="1135">
        <v>73</v>
      </c>
      <c r="N979" s="1135" t="s">
        <v>1039</v>
      </c>
      <c r="O979" s="1135">
        <v>1.8250000000000002</v>
      </c>
      <c r="P979" s="1135">
        <v>1.46</v>
      </c>
      <c r="Q979" s="1135">
        <v>4</v>
      </c>
      <c r="R979" s="1135">
        <v>21.6</v>
      </c>
      <c r="T979" s="1135">
        <v>32</v>
      </c>
      <c r="U979" s="1135">
        <v>3.7</v>
      </c>
      <c r="V979" s="1135" t="s">
        <v>663</v>
      </c>
      <c r="W979" s="1135">
        <v>30</v>
      </c>
      <c r="X979" s="1135">
        <v>10</v>
      </c>
      <c r="Y979" s="1135">
        <v>1.2</v>
      </c>
      <c r="Z979" s="1135">
        <v>6</v>
      </c>
      <c r="AA979" s="1135" t="s">
        <v>2335</v>
      </c>
      <c r="AH979" s="1135" t="s">
        <v>940</v>
      </c>
      <c r="AM979" s="1136" t="s">
        <v>11086</v>
      </c>
      <c r="AN979" s="1136" t="s">
        <v>11087</v>
      </c>
      <c r="AO979" s="1136">
        <f t="shared" si="126"/>
        <v>600</v>
      </c>
      <c r="AP979" s="1136">
        <f t="shared" si="127"/>
        <v>1.81</v>
      </c>
      <c r="AQ979" s="1136" t="str">
        <f t="shared" si="128"/>
        <v>1-4-1S83°</v>
      </c>
      <c r="AR979" s="1136" t="str">
        <f t="shared" si="129"/>
        <v>30.8</v>
      </c>
      <c r="AS979" s="1136" t="str">
        <f t="shared" si="130"/>
        <v>240/240/OFF</v>
      </c>
      <c r="AT979" s="1136" t="str">
        <f t="shared" si="131"/>
        <v>1-4-1S83°</v>
      </c>
      <c r="AV979" s="1136" t="str">
        <f t="shared" si="124"/>
        <v>111.6.23</v>
      </c>
      <c r="AW979" s="1438">
        <f t="shared" si="125"/>
        <v>44735</v>
      </c>
    </row>
    <row r="980" spans="1:49">
      <c r="A980" s="1135" t="s">
        <v>2336</v>
      </c>
      <c r="B980" s="1135" t="s">
        <v>425</v>
      </c>
      <c r="C980" s="1135">
        <v>700</v>
      </c>
      <c r="D980" s="1135">
        <v>1.77</v>
      </c>
      <c r="E980" s="1135" t="s">
        <v>15185</v>
      </c>
      <c r="F980" s="1135" t="s">
        <v>2261</v>
      </c>
      <c r="G980" s="1135" t="s">
        <v>1861</v>
      </c>
      <c r="H980" s="1135" t="s">
        <v>1282</v>
      </c>
      <c r="I980" s="1135" t="s">
        <v>1206</v>
      </c>
      <c r="J980" s="1135">
        <v>1.7</v>
      </c>
      <c r="K980" s="1135" t="s">
        <v>2273</v>
      </c>
      <c r="L980" s="1135" t="s">
        <v>2032</v>
      </c>
      <c r="M980" s="1135">
        <v>74.599999999999994</v>
      </c>
      <c r="N980" s="1135" t="s">
        <v>1039</v>
      </c>
      <c r="O980" s="1135">
        <v>1.865</v>
      </c>
      <c r="P980" s="1135">
        <v>1.492</v>
      </c>
      <c r="Q980" s="1135">
        <v>4</v>
      </c>
      <c r="R980" s="1135">
        <v>22</v>
      </c>
      <c r="T980" s="1135">
        <v>32</v>
      </c>
      <c r="U980" s="1135">
        <v>3.4</v>
      </c>
      <c r="V980" s="1135" t="s">
        <v>663</v>
      </c>
      <c r="W980" s="1135">
        <v>110</v>
      </c>
      <c r="X980" s="1135">
        <v>60</v>
      </c>
      <c r="Y980" s="1135">
        <v>2</v>
      </c>
      <c r="Z980" s="1135">
        <v>6</v>
      </c>
      <c r="AA980" s="1135" t="s">
        <v>2337</v>
      </c>
      <c r="AH980" s="1135" t="s">
        <v>662</v>
      </c>
      <c r="AM980" s="1136" t="s">
        <v>11088</v>
      </c>
      <c r="AN980" s="1136" t="s">
        <v>11089</v>
      </c>
      <c r="AO980" s="1136">
        <f t="shared" si="126"/>
        <v>700</v>
      </c>
      <c r="AP980" s="1136">
        <f t="shared" si="127"/>
        <v>1.77</v>
      </c>
      <c r="AQ980" s="1136" t="str">
        <f t="shared" si="128"/>
        <v>2-5-1S83°</v>
      </c>
      <c r="AR980" s="1136" t="str">
        <f t="shared" si="129"/>
        <v>33</v>
      </c>
      <c r="AS980" s="1136" t="str">
        <f t="shared" si="130"/>
        <v>177/OFF</v>
      </c>
      <c r="AT980" s="1136" t="str">
        <f t="shared" si="131"/>
        <v>2-5-1S83°</v>
      </c>
      <c r="AV980" s="1136" t="str">
        <f t="shared" si="124"/>
        <v>113.12.31</v>
      </c>
      <c r="AW980" s="1438">
        <f t="shared" si="125"/>
        <v>45657</v>
      </c>
    </row>
    <row r="981" spans="1:49">
      <c r="A981" s="1135" t="s">
        <v>2338</v>
      </c>
      <c r="B981" s="1135" t="s">
        <v>874</v>
      </c>
      <c r="C981" s="1135">
        <v>600</v>
      </c>
      <c r="D981" s="1135">
        <v>1.76</v>
      </c>
      <c r="E981" s="1135" t="s">
        <v>15189</v>
      </c>
      <c r="F981" s="1135" t="s">
        <v>1048</v>
      </c>
      <c r="G981" s="1135" t="s">
        <v>1034</v>
      </c>
      <c r="H981" s="1135" t="s">
        <v>1111</v>
      </c>
      <c r="I981" s="1135" t="s">
        <v>126</v>
      </c>
      <c r="J981" s="1135">
        <v>1.4</v>
      </c>
      <c r="K981" s="1135" t="s">
        <v>2339</v>
      </c>
      <c r="L981" s="1135" t="s">
        <v>2058</v>
      </c>
      <c r="M981" s="1135">
        <v>75.400000000000006</v>
      </c>
      <c r="N981" s="1135" t="s">
        <v>1039</v>
      </c>
      <c r="O981" s="1135">
        <v>1.8850000000000002</v>
      </c>
      <c r="P981" s="1135">
        <v>1.5080000000000002</v>
      </c>
      <c r="Q981" s="1135">
        <v>3</v>
      </c>
      <c r="R981" s="1135">
        <v>24</v>
      </c>
      <c r="T981" s="1135">
        <v>18</v>
      </c>
      <c r="U981" s="1135">
        <v>6</v>
      </c>
      <c r="V981" s="1135" t="s">
        <v>663</v>
      </c>
      <c r="W981" s="1135">
        <v>120</v>
      </c>
      <c r="X981" s="1135">
        <v>80</v>
      </c>
      <c r="Y981" s="1135">
        <v>2</v>
      </c>
      <c r="Z981" s="1135">
        <v>6</v>
      </c>
      <c r="AA981" s="1135" t="s">
        <v>1844</v>
      </c>
      <c r="AH981" s="1135" t="s">
        <v>940</v>
      </c>
      <c r="AI981" s="1135">
        <v>92.19</v>
      </c>
      <c r="AJ981" s="1135">
        <v>-1.0900000000000001</v>
      </c>
      <c r="AK981" s="1135">
        <v>3.53</v>
      </c>
      <c r="AM981" s="1136" t="s">
        <v>11090</v>
      </c>
      <c r="AN981" s="1136" t="s">
        <v>11091</v>
      </c>
      <c r="AO981" s="1136">
        <f t="shared" si="126"/>
        <v>600</v>
      </c>
      <c r="AP981" s="1136">
        <f t="shared" si="127"/>
        <v>1.76</v>
      </c>
      <c r="AQ981" s="1136" t="str">
        <f t="shared" si="128"/>
        <v>1-5-1S83°</v>
      </c>
      <c r="AR981" s="1136" t="str">
        <f t="shared" si="129"/>
        <v>31</v>
      </c>
      <c r="AS981" s="1136" t="str">
        <f t="shared" si="130"/>
        <v>200/200/OFF</v>
      </c>
      <c r="AT981" s="1136" t="str">
        <f t="shared" si="131"/>
        <v>1-5-1S83°</v>
      </c>
      <c r="AV981" s="1136" t="str">
        <f t="shared" si="124"/>
        <v>114.1.6</v>
      </c>
      <c r="AW981" s="1438">
        <f t="shared" si="125"/>
        <v>45663</v>
      </c>
    </row>
    <row r="982" spans="1:49">
      <c r="A982" s="1135" t="s">
        <v>2340</v>
      </c>
      <c r="B982" s="1135" t="s">
        <v>478</v>
      </c>
      <c r="C982" s="1135">
        <v>600</v>
      </c>
      <c r="D982" s="1135">
        <v>1.71</v>
      </c>
      <c r="E982" s="1135" t="s">
        <v>15183</v>
      </c>
      <c r="F982" s="1135" t="s">
        <v>1078</v>
      </c>
      <c r="G982" s="1135" t="s">
        <v>1861</v>
      </c>
      <c r="H982" s="1135" t="s">
        <v>1171</v>
      </c>
      <c r="I982" s="1135" t="s">
        <v>126</v>
      </c>
      <c r="J982" s="1135">
        <v>0.7</v>
      </c>
      <c r="K982" s="1135" t="s">
        <v>2341</v>
      </c>
      <c r="L982" s="1135" t="s">
        <v>1905</v>
      </c>
      <c r="M982" s="1135">
        <v>74.599999999999994</v>
      </c>
      <c r="N982" s="1135" t="s">
        <v>1039</v>
      </c>
      <c r="O982" s="1135">
        <v>1.865</v>
      </c>
      <c r="P982" s="1135">
        <v>1.492</v>
      </c>
      <c r="Q982" s="1135">
        <v>3.5</v>
      </c>
      <c r="R982" s="1135">
        <v>27</v>
      </c>
      <c r="T982" s="1135">
        <v>12.5</v>
      </c>
      <c r="U982" s="1135">
        <v>5.0999999999999996</v>
      </c>
      <c r="V982" s="1135" t="s">
        <v>663</v>
      </c>
      <c r="W982" s="1135">
        <v>95</v>
      </c>
      <c r="X982" s="1135">
        <v>60</v>
      </c>
      <c r="Y982" s="1135">
        <v>1.8</v>
      </c>
      <c r="Z982" s="1135">
        <v>4.5</v>
      </c>
      <c r="AA982" s="1135" t="s">
        <v>1844</v>
      </c>
      <c r="AB982" s="1135" t="s">
        <v>2256</v>
      </c>
      <c r="AH982" s="1135" t="s">
        <v>1280</v>
      </c>
      <c r="AI982" s="1135">
        <v>92.61</v>
      </c>
      <c r="AJ982" s="1135">
        <v>-1.1399999999999999</v>
      </c>
      <c r="AK982" s="1135">
        <v>3.84</v>
      </c>
      <c r="AM982" s="1136" t="s">
        <v>985</v>
      </c>
      <c r="AN982" s="1136" t="s">
        <v>11092</v>
      </c>
      <c r="AO982" s="1136">
        <f t="shared" si="126"/>
        <v>600</v>
      </c>
      <c r="AP982" s="1136">
        <f t="shared" si="127"/>
        <v>1.71</v>
      </c>
      <c r="AQ982" s="1136" t="str">
        <f t="shared" si="128"/>
        <v>1-4-1S83°</v>
      </c>
      <c r="AR982" s="1136" t="str">
        <f t="shared" si="129"/>
        <v>30</v>
      </c>
      <c r="AS982" s="1136" t="str">
        <f t="shared" si="130"/>
        <v>245/245/OFF</v>
      </c>
      <c r="AT982" s="1136" t="str">
        <f t="shared" si="131"/>
        <v>1-4-1S83°</v>
      </c>
      <c r="AV982" s="1136" t="str">
        <f t="shared" si="124"/>
        <v>114.1.6</v>
      </c>
      <c r="AW982" s="1438">
        <f t="shared" si="125"/>
        <v>45663</v>
      </c>
    </row>
    <row r="983" spans="1:49">
      <c r="A983" s="1135" t="s">
        <v>2342</v>
      </c>
      <c r="B983" s="1135" t="s">
        <v>638</v>
      </c>
      <c r="C983" s="1135">
        <v>500</v>
      </c>
      <c r="D983" s="1135">
        <v>1.84</v>
      </c>
      <c r="E983" s="1135" t="s">
        <v>15183</v>
      </c>
      <c r="F983" s="1135" t="s">
        <v>1069</v>
      </c>
      <c r="G983" s="1135" t="s">
        <v>1110</v>
      </c>
      <c r="H983" s="1135" t="s">
        <v>1239</v>
      </c>
      <c r="I983" s="1135" t="s">
        <v>126</v>
      </c>
      <c r="J983" s="1135">
        <v>1.5</v>
      </c>
      <c r="K983" s="1135" t="s">
        <v>2343</v>
      </c>
      <c r="L983" s="1135" t="s">
        <v>2081</v>
      </c>
      <c r="M983" s="1135" t="s">
        <v>2344</v>
      </c>
      <c r="N983" s="1135" t="s">
        <v>1039</v>
      </c>
      <c r="O983" s="1135">
        <v>1.8</v>
      </c>
      <c r="P983" s="1135">
        <v>1.5</v>
      </c>
      <c r="Q983" s="1135">
        <v>3</v>
      </c>
      <c r="R983" s="1135" t="s">
        <v>2345</v>
      </c>
      <c r="T983" s="1135">
        <v>29</v>
      </c>
      <c r="U983" s="1135">
        <v>3.5</v>
      </c>
      <c r="V983" s="1135" t="s">
        <v>663</v>
      </c>
      <c r="W983" s="1135">
        <v>120</v>
      </c>
      <c r="X983" s="1135">
        <v>80</v>
      </c>
      <c r="Y983" s="1135">
        <v>1.8</v>
      </c>
      <c r="Z983" s="1135">
        <v>5.5</v>
      </c>
      <c r="AA983" s="1135" t="s">
        <v>2346</v>
      </c>
      <c r="AH983" s="1135" t="s">
        <v>1576</v>
      </c>
      <c r="AI983" s="1135">
        <v>93.47</v>
      </c>
      <c r="AJ983" s="1135">
        <v>-0.21</v>
      </c>
      <c r="AK983" s="1135">
        <v>0.9</v>
      </c>
      <c r="AM983" s="1136" t="s">
        <v>677</v>
      </c>
      <c r="AN983" s="1136" t="s">
        <v>11093</v>
      </c>
      <c r="AO983" s="1136">
        <f t="shared" si="126"/>
        <v>500</v>
      </c>
      <c r="AP983" s="1136">
        <f t="shared" si="127"/>
        <v>1.84</v>
      </c>
      <c r="AQ983" s="1136" t="str">
        <f t="shared" si="128"/>
        <v>1-4-1S83°</v>
      </c>
      <c r="AR983" s="1136" t="str">
        <f t="shared" si="129"/>
        <v>31.5</v>
      </c>
      <c r="AS983" s="1136" t="str">
        <f t="shared" si="130"/>
        <v>235/235/OFF</v>
      </c>
      <c r="AT983" s="1136" t="str">
        <f t="shared" si="131"/>
        <v>1-4-1S83°</v>
      </c>
      <c r="AV983" s="1136" t="str">
        <f t="shared" si="124"/>
        <v>114.1.9</v>
      </c>
      <c r="AW983" s="1438">
        <f t="shared" si="125"/>
        <v>45666</v>
      </c>
    </row>
    <row r="984" spans="1:49">
      <c r="A984" s="1135" t="s">
        <v>2347</v>
      </c>
      <c r="B984" s="1135" t="s">
        <v>631</v>
      </c>
      <c r="C984" s="1135">
        <v>650</v>
      </c>
      <c r="D984" s="1135">
        <v>1.76</v>
      </c>
      <c r="E984" s="1135" t="s">
        <v>15183</v>
      </c>
      <c r="F984" s="1135" t="s">
        <v>1078</v>
      </c>
      <c r="G984" s="1135" t="s">
        <v>1861</v>
      </c>
      <c r="H984" s="1135" t="s">
        <v>2348</v>
      </c>
      <c r="I984" s="1135" t="s">
        <v>639</v>
      </c>
      <c r="J984" s="1135">
        <v>1.6</v>
      </c>
      <c r="K984" s="1135" t="s">
        <v>2349</v>
      </c>
      <c r="L984" s="1135" t="s">
        <v>2350</v>
      </c>
      <c r="M984" s="1135">
        <v>77</v>
      </c>
      <c r="N984" s="1135" t="s">
        <v>1039</v>
      </c>
      <c r="O984" s="1135">
        <v>1.925</v>
      </c>
      <c r="P984" s="1135">
        <v>1.54</v>
      </c>
      <c r="Q984" s="1135">
        <v>3.5</v>
      </c>
      <c r="R984" s="1135">
        <v>22</v>
      </c>
      <c r="T984" s="1135">
        <v>9</v>
      </c>
      <c r="U984" s="1135">
        <v>3</v>
      </c>
      <c r="V984" s="1135" t="s">
        <v>663</v>
      </c>
      <c r="W984" s="1135">
        <v>140</v>
      </c>
      <c r="X984" s="1135">
        <v>80</v>
      </c>
      <c r="Y984" s="1135">
        <v>2.1</v>
      </c>
      <c r="Z984" s="1135">
        <v>2.5</v>
      </c>
      <c r="AA984" s="1135" t="s">
        <v>2351</v>
      </c>
      <c r="AH984" s="1135" t="s">
        <v>699</v>
      </c>
      <c r="AI984" s="1135">
        <v>93.94</v>
      </c>
      <c r="AJ984" s="1135">
        <v>-0.39</v>
      </c>
      <c r="AK984" s="1135">
        <v>0.39</v>
      </c>
      <c r="AM984" s="1136" t="s">
        <v>681</v>
      </c>
      <c r="AN984" s="1136" t="s">
        <v>11094</v>
      </c>
      <c r="AO984" s="1136">
        <f t="shared" si="126"/>
        <v>650</v>
      </c>
      <c r="AP984" s="1136">
        <f t="shared" si="127"/>
        <v>1.76</v>
      </c>
      <c r="AQ984" s="1136" t="str">
        <f t="shared" si="128"/>
        <v>1-4-1S83°</v>
      </c>
      <c r="AR984" s="1136" t="str">
        <f t="shared" si="129"/>
        <v>30</v>
      </c>
      <c r="AS984" s="1136" t="str">
        <f t="shared" si="130"/>
        <v>247/247/155</v>
      </c>
      <c r="AT984" s="1136" t="str">
        <f t="shared" si="131"/>
        <v>1-4-1S83°</v>
      </c>
      <c r="AV984" s="1136" t="str">
        <f t="shared" si="124"/>
        <v>114.1.10</v>
      </c>
      <c r="AW984" s="1438">
        <f t="shared" si="125"/>
        <v>45667</v>
      </c>
    </row>
    <row r="985" spans="1:49">
      <c r="A985" s="1135" t="s">
        <v>2352</v>
      </c>
      <c r="B985" s="1135" t="s">
        <v>425</v>
      </c>
      <c r="C985" s="1135">
        <v>700</v>
      </c>
      <c r="D985" s="1135">
        <v>1.7849999999999999</v>
      </c>
      <c r="E985" s="1135" t="s">
        <v>15183</v>
      </c>
      <c r="F985" s="1135" t="s">
        <v>1048</v>
      </c>
      <c r="G985" s="1135" t="s">
        <v>1861</v>
      </c>
      <c r="H985" s="1135" t="s">
        <v>2353</v>
      </c>
      <c r="I985" s="1135" t="s">
        <v>126</v>
      </c>
      <c r="J985" s="1135">
        <v>1.8</v>
      </c>
      <c r="K985" s="1135" t="s">
        <v>2354</v>
      </c>
      <c r="L985" s="1135" t="s">
        <v>2062</v>
      </c>
      <c r="M985" s="1135">
        <v>73</v>
      </c>
      <c r="N985" s="1135" t="s">
        <v>1039</v>
      </c>
      <c r="O985" s="1135">
        <v>1.8250000000000002</v>
      </c>
      <c r="P985" s="1135">
        <v>1.46</v>
      </c>
      <c r="Q985" s="1135">
        <v>4</v>
      </c>
      <c r="R985" s="1135">
        <v>21.6</v>
      </c>
      <c r="T985" s="1135">
        <v>32</v>
      </c>
      <c r="U985" s="1135">
        <v>3.5</v>
      </c>
      <c r="V985" s="1135" t="s">
        <v>663</v>
      </c>
      <c r="W985" s="1135">
        <v>110</v>
      </c>
      <c r="X985" s="1135">
        <v>60</v>
      </c>
      <c r="Y985" s="1135">
        <v>1.5</v>
      </c>
      <c r="Z985" s="1135">
        <v>5.5</v>
      </c>
      <c r="AA985" s="1135" t="s">
        <v>2351</v>
      </c>
      <c r="AB985" s="1135" t="s">
        <v>1075</v>
      </c>
      <c r="AH985" s="1135" t="s">
        <v>629</v>
      </c>
      <c r="AI985" s="1135">
        <v>91.02</v>
      </c>
      <c r="AJ985" s="1135">
        <v>-0.1</v>
      </c>
      <c r="AK985" s="1135">
        <v>0.61</v>
      </c>
      <c r="AM985" s="1136" t="s">
        <v>679</v>
      </c>
      <c r="AN985" s="1136" t="s">
        <v>11095</v>
      </c>
      <c r="AO985" s="1136">
        <f t="shared" si="126"/>
        <v>700</v>
      </c>
      <c r="AP985" s="1136">
        <f t="shared" si="127"/>
        <v>1.7849999999999999</v>
      </c>
      <c r="AQ985" s="1136" t="str">
        <f t="shared" si="128"/>
        <v>1-4-1S83°</v>
      </c>
      <c r="AR985" s="1136" t="str">
        <f t="shared" si="129"/>
        <v>31</v>
      </c>
      <c r="AS985" s="1136" t="str">
        <f t="shared" si="130"/>
        <v>275/275/OFF</v>
      </c>
      <c r="AT985" s="1136" t="str">
        <f t="shared" si="131"/>
        <v>1-4-1S83°</v>
      </c>
      <c r="AV985" s="1136" t="str">
        <f t="shared" si="124"/>
        <v>114.1.10</v>
      </c>
      <c r="AW985" s="1438">
        <f t="shared" si="125"/>
        <v>45667</v>
      </c>
    </row>
    <row r="986" spans="1:49">
      <c r="A986" s="1135" t="s">
        <v>2355</v>
      </c>
      <c r="B986" s="1135" t="s">
        <v>425</v>
      </c>
      <c r="C986" s="1135">
        <v>700</v>
      </c>
      <c r="D986" s="1135">
        <v>1.7849999999999999</v>
      </c>
      <c r="E986" s="1135" t="s">
        <v>15183</v>
      </c>
      <c r="F986" s="1135" t="s">
        <v>1048</v>
      </c>
      <c r="G986" s="1135" t="s">
        <v>1861</v>
      </c>
      <c r="H986" s="1135" t="s">
        <v>2353</v>
      </c>
      <c r="I986" s="1135" t="s">
        <v>126</v>
      </c>
      <c r="J986" s="1135">
        <v>1.8</v>
      </c>
      <c r="K986" s="1135" t="s">
        <v>2273</v>
      </c>
      <c r="L986" s="1135" t="s">
        <v>2062</v>
      </c>
      <c r="M986" s="1135">
        <v>73</v>
      </c>
      <c r="N986" s="1135" t="s">
        <v>1039</v>
      </c>
      <c r="O986" s="1135">
        <v>1.8250000000000002</v>
      </c>
      <c r="P986" s="1135">
        <v>1.46</v>
      </c>
      <c r="Q986" s="1135">
        <v>4</v>
      </c>
      <c r="R986" s="1135">
        <v>21.6</v>
      </c>
      <c r="T986" s="1135">
        <v>32</v>
      </c>
      <c r="U986" s="1135">
        <v>3.5</v>
      </c>
      <c r="V986" s="1135" t="s">
        <v>663</v>
      </c>
      <c r="W986" s="1135">
        <v>110</v>
      </c>
      <c r="X986" s="1135">
        <v>60</v>
      </c>
      <c r="Y986" s="1135">
        <v>1.5</v>
      </c>
      <c r="Z986" s="1135">
        <v>5.5</v>
      </c>
      <c r="AA986" s="1135" t="s">
        <v>2356</v>
      </c>
      <c r="AB986" s="1135" t="s">
        <v>1075</v>
      </c>
      <c r="AH986" s="1135" t="s">
        <v>705</v>
      </c>
      <c r="AI986" s="1135">
        <v>91.81</v>
      </c>
      <c r="AJ986" s="1135">
        <v>-0.24</v>
      </c>
      <c r="AK986" s="1135">
        <v>1.01</v>
      </c>
      <c r="AM986" s="1136" t="s">
        <v>704</v>
      </c>
      <c r="AN986" s="1136" t="s">
        <v>11096</v>
      </c>
      <c r="AO986" s="1136">
        <f t="shared" si="126"/>
        <v>700</v>
      </c>
      <c r="AP986" s="1136">
        <f t="shared" si="127"/>
        <v>1.7849999999999999</v>
      </c>
      <c r="AQ986" s="1136" t="str">
        <f t="shared" si="128"/>
        <v>1-4-1S83°</v>
      </c>
      <c r="AR986" s="1136" t="str">
        <f t="shared" si="129"/>
        <v>31</v>
      </c>
      <c r="AS986" s="1136" t="str">
        <f t="shared" si="130"/>
        <v>275/275/OFF</v>
      </c>
      <c r="AT986" s="1136" t="str">
        <f t="shared" si="131"/>
        <v>1-4-1S83°</v>
      </c>
      <c r="AV986" s="1136" t="str">
        <f t="shared" si="124"/>
        <v>114.1.16</v>
      </c>
      <c r="AW986" s="1438">
        <f t="shared" si="125"/>
        <v>45673</v>
      </c>
    </row>
    <row r="987" spans="1:49">
      <c r="A987" s="1135" t="s">
        <v>2357</v>
      </c>
      <c r="B987" s="1135" t="s">
        <v>776</v>
      </c>
      <c r="C987" s="1135">
        <v>600</v>
      </c>
      <c r="D987" s="1135">
        <v>1.7</v>
      </c>
      <c r="E987" s="1135" t="s">
        <v>15183</v>
      </c>
      <c r="F987" s="1135" t="s">
        <v>1867</v>
      </c>
      <c r="G987" s="1135" t="s">
        <v>1095</v>
      </c>
      <c r="H987" s="1135" t="s">
        <v>2103</v>
      </c>
      <c r="I987" s="1135" t="s">
        <v>126</v>
      </c>
      <c r="J987" s="1135">
        <v>0.9</v>
      </c>
      <c r="K987" s="1135" t="s">
        <v>2358</v>
      </c>
      <c r="L987" s="1135" t="s">
        <v>2027</v>
      </c>
      <c r="M987" s="1135">
        <v>74.5</v>
      </c>
      <c r="N987" s="1135" t="s">
        <v>1039</v>
      </c>
      <c r="O987" s="1135">
        <v>1.8625</v>
      </c>
      <c r="P987" s="1135">
        <v>1.49</v>
      </c>
      <c r="Q987" s="1135">
        <v>4</v>
      </c>
      <c r="R987" s="1135">
        <v>22.3</v>
      </c>
      <c r="T987" s="1135">
        <v>22</v>
      </c>
      <c r="U987" s="1135">
        <v>3.3</v>
      </c>
      <c r="V987" s="1135" t="s">
        <v>663</v>
      </c>
      <c r="W987" s="1135">
        <v>110</v>
      </c>
      <c r="X987" s="1135">
        <v>85</v>
      </c>
      <c r="Y987" s="1135">
        <v>2</v>
      </c>
      <c r="Z987" s="1135">
        <v>4.5</v>
      </c>
      <c r="AA987" s="1135" t="s">
        <v>2359</v>
      </c>
      <c r="AH987" s="1135" t="s">
        <v>488</v>
      </c>
      <c r="AI987" s="1135">
        <v>94.55</v>
      </c>
      <c r="AJ987" s="1135">
        <v>-0.68</v>
      </c>
      <c r="AK987" s="1135">
        <v>1.47</v>
      </c>
      <c r="AM987" s="1136" t="s">
        <v>775</v>
      </c>
      <c r="AN987" s="1136" t="s">
        <v>11097</v>
      </c>
      <c r="AO987" s="1136">
        <f t="shared" si="126"/>
        <v>600</v>
      </c>
      <c r="AP987" s="1136">
        <f t="shared" si="127"/>
        <v>1.7</v>
      </c>
      <c r="AQ987" s="1136" t="str">
        <f t="shared" si="128"/>
        <v>1-4-1S83°</v>
      </c>
      <c r="AR987" s="1136" t="str">
        <f t="shared" si="129"/>
        <v>30.2</v>
      </c>
      <c r="AS987" s="1136" t="str">
        <f t="shared" si="130"/>
        <v>265/265/OFF</v>
      </c>
      <c r="AT987" s="1136" t="str">
        <f t="shared" si="131"/>
        <v>1-4-1S83°</v>
      </c>
      <c r="AV987" s="1136" t="str">
        <f t="shared" si="124"/>
        <v>114.2.14</v>
      </c>
      <c r="AW987" s="1438">
        <f t="shared" si="125"/>
        <v>45702</v>
      </c>
    </row>
    <row r="988" spans="1:49">
      <c r="A988" s="1135" t="s">
        <v>2360</v>
      </c>
      <c r="B988" s="1135" t="s">
        <v>478</v>
      </c>
      <c r="C988" s="1135">
        <v>600</v>
      </c>
      <c r="D988" s="1135">
        <v>1.7</v>
      </c>
      <c r="E988" s="1135" t="s">
        <v>15183</v>
      </c>
      <c r="F988" s="1135" t="s">
        <v>1078</v>
      </c>
      <c r="G988" s="1135" t="s">
        <v>1861</v>
      </c>
      <c r="H988" s="1135" t="s">
        <v>1171</v>
      </c>
      <c r="I988" s="1135" t="s">
        <v>126</v>
      </c>
      <c r="J988" s="1135">
        <v>0.9</v>
      </c>
      <c r="K988" s="1135" t="s">
        <v>2361</v>
      </c>
      <c r="L988" s="1135" t="s">
        <v>1905</v>
      </c>
      <c r="M988" s="1135">
        <v>74.599999999999994</v>
      </c>
      <c r="N988" s="1135" t="s">
        <v>1039</v>
      </c>
      <c r="O988" s="1135">
        <v>1.865</v>
      </c>
      <c r="P988" s="1135">
        <v>1.492</v>
      </c>
      <c r="Q988" s="1135">
        <v>3.5</v>
      </c>
      <c r="R988" s="1135">
        <v>27</v>
      </c>
      <c r="T988" s="1135">
        <v>12.5</v>
      </c>
      <c r="U988" s="1135">
        <v>5.0999999999999996</v>
      </c>
      <c r="V988" s="1135" t="s">
        <v>663</v>
      </c>
      <c r="W988" s="1135">
        <v>95</v>
      </c>
      <c r="X988" s="1135">
        <v>60</v>
      </c>
      <c r="Y988" s="1135">
        <v>1.8</v>
      </c>
      <c r="Z988" s="1135">
        <v>4.5</v>
      </c>
      <c r="AA988" s="1135" t="s">
        <v>2362</v>
      </c>
      <c r="AB988" s="1135" t="s">
        <v>2363</v>
      </c>
      <c r="AH988" s="1135" t="s">
        <v>789</v>
      </c>
      <c r="AI988" s="1135">
        <v>92.76</v>
      </c>
      <c r="AJ988" s="1135">
        <v>-1.26</v>
      </c>
      <c r="AK988" s="1135">
        <v>4.83</v>
      </c>
      <c r="AM988" s="1136" t="s">
        <v>788</v>
      </c>
      <c r="AN988" s="1136" t="s">
        <v>11098</v>
      </c>
      <c r="AO988" s="1136">
        <f t="shared" si="126"/>
        <v>600</v>
      </c>
      <c r="AP988" s="1136">
        <f t="shared" si="127"/>
        <v>1.7</v>
      </c>
      <c r="AQ988" s="1136" t="str">
        <f t="shared" si="128"/>
        <v>1-4-1S83°</v>
      </c>
      <c r="AR988" s="1136" t="str">
        <f t="shared" si="129"/>
        <v>30</v>
      </c>
      <c r="AS988" s="1136" t="str">
        <f t="shared" si="130"/>
        <v>245/245/OFF</v>
      </c>
      <c r="AT988" s="1136" t="str">
        <f t="shared" si="131"/>
        <v>1-4-1S83°</v>
      </c>
      <c r="AV988" s="1136" t="str">
        <f t="shared" si="124"/>
        <v>114.2.19</v>
      </c>
      <c r="AW988" s="1438">
        <f t="shared" si="125"/>
        <v>45707</v>
      </c>
    </row>
    <row r="989" spans="1:49">
      <c r="A989" s="1135" t="s">
        <v>2364</v>
      </c>
      <c r="B989" s="1135" t="s">
        <v>455</v>
      </c>
      <c r="C989" s="1135">
        <v>650</v>
      </c>
      <c r="D989" s="1135">
        <v>1.72</v>
      </c>
      <c r="E989" s="1135" t="s">
        <v>15183</v>
      </c>
      <c r="F989" s="1135" t="s">
        <v>1867</v>
      </c>
      <c r="G989" s="1135" t="s">
        <v>1861</v>
      </c>
      <c r="H989" s="1135" t="s">
        <v>1155</v>
      </c>
      <c r="I989" s="1135" t="s">
        <v>126</v>
      </c>
      <c r="J989" s="1135">
        <v>0.8</v>
      </c>
      <c r="K989" s="1135" t="s">
        <v>2365</v>
      </c>
      <c r="L989" s="1135" t="s">
        <v>1915</v>
      </c>
      <c r="M989" s="1135">
        <v>74.8</v>
      </c>
      <c r="N989" s="1135" t="s">
        <v>1039</v>
      </c>
      <c r="O989" s="1135">
        <v>1.87</v>
      </c>
      <c r="P989" s="1135">
        <v>1.496</v>
      </c>
      <c r="Q989" s="1135">
        <v>4</v>
      </c>
      <c r="R989" s="1135">
        <v>23</v>
      </c>
      <c r="T989" s="1135">
        <v>18.600000000000001</v>
      </c>
      <c r="U989" s="1135">
        <v>3.5</v>
      </c>
      <c r="V989" s="1135" t="s">
        <v>663</v>
      </c>
      <c r="W989" s="1135">
        <v>105</v>
      </c>
      <c r="X989" s="1135">
        <v>80</v>
      </c>
      <c r="Y989" s="1135">
        <v>2</v>
      </c>
      <c r="Z989" s="1135">
        <v>4.5</v>
      </c>
      <c r="AA989" s="1135" t="s">
        <v>2366</v>
      </c>
      <c r="AH989" s="1135" t="s">
        <v>1088</v>
      </c>
      <c r="AI989" s="1135">
        <v>92.88</v>
      </c>
      <c r="AJ989" s="1135">
        <v>0.14000000000000001</v>
      </c>
      <c r="AK989" s="1135">
        <v>0.46</v>
      </c>
      <c r="AM989" s="1136" t="s">
        <v>792</v>
      </c>
      <c r="AN989" s="1136" t="s">
        <v>11099</v>
      </c>
      <c r="AO989" s="1136">
        <f t="shared" si="126"/>
        <v>650</v>
      </c>
      <c r="AP989" s="1136">
        <f t="shared" si="127"/>
        <v>1.72</v>
      </c>
      <c r="AQ989" s="1136" t="str">
        <f t="shared" si="128"/>
        <v>1-4-1S83°</v>
      </c>
      <c r="AR989" s="1136" t="str">
        <f t="shared" si="129"/>
        <v>30.2</v>
      </c>
      <c r="AS989" s="1136" t="str">
        <f t="shared" si="130"/>
        <v>255/255/OFF</v>
      </c>
      <c r="AT989" s="1136" t="str">
        <f t="shared" si="131"/>
        <v>1-4-1S83°</v>
      </c>
      <c r="AV989" s="1136" t="str">
        <f t="shared" si="124"/>
        <v>114.2.21</v>
      </c>
      <c r="AW989" s="1438">
        <f t="shared" si="125"/>
        <v>45709</v>
      </c>
    </row>
    <row r="990" spans="1:49">
      <c r="A990" s="1135" t="s">
        <v>2367</v>
      </c>
      <c r="B990" s="1135" t="s">
        <v>425</v>
      </c>
      <c r="C990" s="1135">
        <v>700</v>
      </c>
      <c r="D990" s="1135">
        <v>1.7849999999999999</v>
      </c>
      <c r="E990" s="1135" t="s">
        <v>15183</v>
      </c>
      <c r="F990" s="1135" t="s">
        <v>1048</v>
      </c>
      <c r="G990" s="1135" t="s">
        <v>1861</v>
      </c>
      <c r="H990" s="1135" t="s">
        <v>2353</v>
      </c>
      <c r="I990" s="1135" t="s">
        <v>126</v>
      </c>
      <c r="J990" s="1135">
        <v>1.8</v>
      </c>
      <c r="K990" s="1135" t="s">
        <v>2354</v>
      </c>
      <c r="L990" s="1135" t="s">
        <v>2062</v>
      </c>
      <c r="M990" s="1135">
        <v>73</v>
      </c>
      <c r="N990" s="1135" t="s">
        <v>1039</v>
      </c>
      <c r="O990" s="1135">
        <v>1.8250000000000002</v>
      </c>
      <c r="P990" s="1135">
        <v>1.46</v>
      </c>
      <c r="Q990" s="1135">
        <v>4</v>
      </c>
      <c r="R990" s="1135">
        <v>21.6</v>
      </c>
      <c r="T990" s="1135">
        <v>32</v>
      </c>
      <c r="U990" s="1135">
        <v>3.5</v>
      </c>
      <c r="V990" s="1135" t="s">
        <v>663</v>
      </c>
      <c r="W990" s="1135">
        <v>110</v>
      </c>
      <c r="X990" s="1135">
        <v>60</v>
      </c>
      <c r="Y990" s="1135">
        <v>1.5</v>
      </c>
      <c r="Z990" s="1135">
        <v>5.5</v>
      </c>
      <c r="AA990" s="1135" t="s">
        <v>2368</v>
      </c>
      <c r="AB990" s="1135" t="s">
        <v>1075</v>
      </c>
      <c r="AH990" s="1135" t="s">
        <v>634</v>
      </c>
      <c r="AI990" s="1135">
        <v>91.71</v>
      </c>
      <c r="AJ990" s="1135">
        <v>0.26</v>
      </c>
      <c r="AK990" s="1135">
        <v>0.35</v>
      </c>
      <c r="AM990" s="1136" t="s">
        <v>808</v>
      </c>
      <c r="AN990" s="1136" t="s">
        <v>11100</v>
      </c>
      <c r="AO990" s="1136">
        <f t="shared" si="126"/>
        <v>700</v>
      </c>
      <c r="AP990" s="1136">
        <f t="shared" si="127"/>
        <v>1.7849999999999999</v>
      </c>
      <c r="AQ990" s="1136" t="str">
        <f t="shared" si="128"/>
        <v>1-4-1S83°</v>
      </c>
      <c r="AR990" s="1136" t="str">
        <f t="shared" si="129"/>
        <v>31</v>
      </c>
      <c r="AS990" s="1136" t="str">
        <f t="shared" si="130"/>
        <v>275/275/OFF</v>
      </c>
      <c r="AT990" s="1136" t="str">
        <f t="shared" si="131"/>
        <v>1-4-1S83°</v>
      </c>
      <c r="AV990" s="1136" t="str">
        <f t="shared" si="124"/>
        <v>114.3.3</v>
      </c>
      <c r="AW990" s="1438">
        <f t="shared" si="125"/>
        <v>45719</v>
      </c>
    </row>
    <row r="991" spans="1:49">
      <c r="A991" s="1135" t="s">
        <v>2369</v>
      </c>
      <c r="B991" s="1135" t="s">
        <v>799</v>
      </c>
      <c r="C991" s="1135">
        <v>700</v>
      </c>
      <c r="D991" s="1135">
        <v>1.75</v>
      </c>
      <c r="E991" s="1135" t="s">
        <v>15183</v>
      </c>
      <c r="F991" s="1135" t="s">
        <v>1078</v>
      </c>
      <c r="G991" s="1135">
        <v>5</v>
      </c>
      <c r="H991" s="1135" t="s">
        <v>1049</v>
      </c>
      <c r="I991" s="1135" t="s">
        <v>126</v>
      </c>
      <c r="J991" s="1135">
        <v>1.4</v>
      </c>
      <c r="K991" s="1135" t="s">
        <v>2370</v>
      </c>
      <c r="L991" s="1135" t="s">
        <v>2268</v>
      </c>
      <c r="M991" s="1135">
        <v>75</v>
      </c>
      <c r="N991" s="1135" t="s">
        <v>1039</v>
      </c>
      <c r="O991" s="1135">
        <v>1.875</v>
      </c>
      <c r="P991" s="1135">
        <v>1.5</v>
      </c>
      <c r="Q991" s="1135">
        <v>4</v>
      </c>
      <c r="R991" s="1135">
        <v>23</v>
      </c>
      <c r="T991" s="1135">
        <v>26.5</v>
      </c>
      <c r="U991" s="1135">
        <v>3.8</v>
      </c>
      <c r="V991" s="1135" t="s">
        <v>663</v>
      </c>
      <c r="W991" s="1135">
        <v>100</v>
      </c>
      <c r="X991" s="1135">
        <v>45</v>
      </c>
      <c r="Y991" s="1135">
        <v>1.6</v>
      </c>
      <c r="Z991" s="1135">
        <v>5</v>
      </c>
      <c r="AA991" s="1135" t="s">
        <v>2371</v>
      </c>
      <c r="AH991" s="1135" t="s">
        <v>630</v>
      </c>
      <c r="AI991" s="1135">
        <v>92.43</v>
      </c>
      <c r="AJ991" s="1135">
        <v>-0.28000000000000003</v>
      </c>
      <c r="AK991" s="1135">
        <v>0.82</v>
      </c>
      <c r="AM991" s="1136" t="s">
        <v>798</v>
      </c>
      <c r="AN991" s="1136" t="s">
        <v>11101</v>
      </c>
      <c r="AO991" s="1136">
        <f t="shared" si="126"/>
        <v>700</v>
      </c>
      <c r="AP991" s="1136">
        <f t="shared" si="127"/>
        <v>1.75</v>
      </c>
      <c r="AQ991" s="1136" t="str">
        <f t="shared" si="128"/>
        <v>1-4-1S83°</v>
      </c>
      <c r="AR991" s="1136" t="str">
        <f t="shared" si="129"/>
        <v>30</v>
      </c>
      <c r="AS991" s="1136" t="str">
        <f t="shared" si="130"/>
        <v>260/260/OFF</v>
      </c>
      <c r="AT991" s="1136" t="str">
        <f t="shared" si="131"/>
        <v>1-4-1S83°</v>
      </c>
      <c r="AV991" s="1136" t="str">
        <f t="shared" si="124"/>
        <v>114.2.27</v>
      </c>
      <c r="AW991" s="1438">
        <f t="shared" si="125"/>
        <v>45715</v>
      </c>
    </row>
    <row r="992" spans="1:49">
      <c r="A992" s="1135" t="s">
        <v>2372</v>
      </c>
      <c r="B992" s="1135" t="s">
        <v>425</v>
      </c>
      <c r="C992" s="1135">
        <v>700</v>
      </c>
      <c r="D992" s="1135">
        <v>1.7849999999999999</v>
      </c>
      <c r="E992" s="1135" t="s">
        <v>15183</v>
      </c>
      <c r="F992" s="1135" t="s">
        <v>1048</v>
      </c>
      <c r="G992" s="1135" t="s">
        <v>1861</v>
      </c>
      <c r="H992" s="1135" t="s">
        <v>2353</v>
      </c>
      <c r="I992" s="1135" t="s">
        <v>126</v>
      </c>
      <c r="J992" s="1135">
        <v>1.8</v>
      </c>
      <c r="K992" s="1135" t="s">
        <v>2373</v>
      </c>
      <c r="L992" s="1135" t="s">
        <v>2062</v>
      </c>
      <c r="M992" s="1135">
        <v>73</v>
      </c>
      <c r="N992" s="1135" t="s">
        <v>1039</v>
      </c>
      <c r="O992" s="1135">
        <v>1.8250000000000002</v>
      </c>
      <c r="P992" s="1135">
        <v>1.46</v>
      </c>
      <c r="Q992" s="1135">
        <v>4</v>
      </c>
      <c r="R992" s="1135">
        <v>21.6</v>
      </c>
      <c r="T992" s="1135">
        <v>32</v>
      </c>
      <c r="U992" s="1135">
        <v>3.5</v>
      </c>
      <c r="V992" s="1135" t="s">
        <v>663</v>
      </c>
      <c r="W992" s="1135">
        <v>110</v>
      </c>
      <c r="X992" s="1135">
        <v>60</v>
      </c>
      <c r="Y992" s="1135">
        <v>1.5</v>
      </c>
      <c r="Z992" s="1135">
        <v>5.5</v>
      </c>
      <c r="AA992" s="1135" t="s">
        <v>2374</v>
      </c>
      <c r="AB992" s="1135" t="s">
        <v>1075</v>
      </c>
      <c r="AH992" s="1135" t="s">
        <v>969</v>
      </c>
      <c r="AI992" s="1135">
        <v>91.6</v>
      </c>
      <c r="AJ992" s="1135">
        <v>-0.04</v>
      </c>
      <c r="AK992" s="1135">
        <v>1</v>
      </c>
      <c r="AM992" s="1136" t="s">
        <v>832</v>
      </c>
      <c r="AN992" s="1136" t="s">
        <v>11102</v>
      </c>
      <c r="AO992" s="1136">
        <f t="shared" si="126"/>
        <v>700</v>
      </c>
      <c r="AP992" s="1136">
        <f t="shared" si="127"/>
        <v>1.7849999999999999</v>
      </c>
      <c r="AQ992" s="1136" t="str">
        <f t="shared" si="128"/>
        <v>1-4-1S83°</v>
      </c>
      <c r="AR992" s="1136" t="str">
        <f t="shared" si="129"/>
        <v>31</v>
      </c>
      <c r="AS992" s="1136" t="str">
        <f t="shared" si="130"/>
        <v>275/275/OFF</v>
      </c>
      <c r="AT992" s="1136" t="str">
        <f t="shared" si="131"/>
        <v>1-4-1S83°</v>
      </c>
      <c r="AV992" s="1136" t="str">
        <f t="shared" si="124"/>
        <v>114.3.6</v>
      </c>
      <c r="AW992" s="1438">
        <f t="shared" si="125"/>
        <v>45722</v>
      </c>
    </row>
    <row r="993" spans="1:49">
      <c r="A993" s="1135" t="s">
        <v>2375</v>
      </c>
      <c r="B993" s="1135" t="s">
        <v>455</v>
      </c>
      <c r="C993" s="1135">
        <v>650</v>
      </c>
      <c r="D993" s="1135">
        <v>1.7150000000000001</v>
      </c>
      <c r="E993" s="1135" t="s">
        <v>15187</v>
      </c>
      <c r="F993" s="1135" t="s">
        <v>1078</v>
      </c>
      <c r="G993" s="1135" t="s">
        <v>1861</v>
      </c>
      <c r="H993" s="1135" t="s">
        <v>1983</v>
      </c>
      <c r="I993" s="1135" t="s">
        <v>126</v>
      </c>
      <c r="J993" s="1135">
        <v>1.1000000000000001</v>
      </c>
      <c r="K993" s="1135" t="s">
        <v>2376</v>
      </c>
      <c r="L993" s="1135" t="s">
        <v>1915</v>
      </c>
      <c r="M993" s="1135">
        <v>77</v>
      </c>
      <c r="N993" s="1135" t="s">
        <v>1039</v>
      </c>
      <c r="O993" s="1135">
        <v>1.925</v>
      </c>
      <c r="P993" s="1135">
        <v>1.54</v>
      </c>
      <c r="Q993" s="1135">
        <v>4.2</v>
      </c>
      <c r="R993" s="1135">
        <v>24</v>
      </c>
      <c r="T993" s="1135">
        <v>9</v>
      </c>
      <c r="U993" s="1135">
        <v>2.2000000000000002</v>
      </c>
      <c r="V993" s="1135" t="s">
        <v>663</v>
      </c>
      <c r="W993" s="1135">
        <v>110</v>
      </c>
      <c r="X993" s="1135" t="s">
        <v>1224</v>
      </c>
      <c r="Y993" s="1135">
        <v>2.1</v>
      </c>
      <c r="Z993" s="1135">
        <v>2.5</v>
      </c>
      <c r="AA993" s="1135" t="s">
        <v>2377</v>
      </c>
      <c r="AH993" s="1135" t="s">
        <v>745</v>
      </c>
      <c r="AI993" s="1135">
        <v>91.48</v>
      </c>
      <c r="AJ993" s="1135">
        <v>0.82</v>
      </c>
      <c r="AK993" s="1135">
        <v>0.6</v>
      </c>
      <c r="AM993" s="1136" t="s">
        <v>870</v>
      </c>
      <c r="AN993" s="1136" t="s">
        <v>11103</v>
      </c>
      <c r="AO993" s="1136">
        <f t="shared" si="126"/>
        <v>650</v>
      </c>
      <c r="AP993" s="1136">
        <f t="shared" si="127"/>
        <v>1.7150000000000001</v>
      </c>
      <c r="AQ993" s="1136" t="str">
        <f t="shared" si="128"/>
        <v>1-4-1S撚S83°</v>
      </c>
      <c r="AR993" s="1136" t="str">
        <f t="shared" si="129"/>
        <v>30</v>
      </c>
      <c r="AS993" s="1136" t="str">
        <f t="shared" si="130"/>
        <v>265/265/165</v>
      </c>
      <c r="AT993" s="1136" t="str">
        <f t="shared" si="131"/>
        <v>1-4-1S撚S83°</v>
      </c>
      <c r="AV993" s="1136" t="str">
        <f t="shared" si="124"/>
        <v>114.3.14</v>
      </c>
      <c r="AW993" s="1438">
        <f t="shared" si="125"/>
        <v>45730</v>
      </c>
    </row>
    <row r="994" spans="1:49">
      <c r="A994" s="1135" t="s">
        <v>2378</v>
      </c>
      <c r="B994" s="1135" t="s">
        <v>874</v>
      </c>
      <c r="C994" s="1135">
        <v>600</v>
      </c>
      <c r="D994" s="1135">
        <v>1.76</v>
      </c>
      <c r="E994" s="1135" t="s">
        <v>15189</v>
      </c>
      <c r="F994" s="1135" t="s">
        <v>1048</v>
      </c>
      <c r="G994" s="1135" t="s">
        <v>1034</v>
      </c>
      <c r="H994" s="1135" t="s">
        <v>1111</v>
      </c>
      <c r="I994" s="1135" t="s">
        <v>126</v>
      </c>
      <c r="J994" s="1135">
        <v>1.4</v>
      </c>
      <c r="K994" s="1135" t="s">
        <v>2339</v>
      </c>
      <c r="L994" s="1135" t="s">
        <v>2058</v>
      </c>
      <c r="M994" s="1135">
        <v>75.400000000000006</v>
      </c>
      <c r="N994" s="1135" t="s">
        <v>1039</v>
      </c>
      <c r="O994" s="1135">
        <v>1.8850000000000002</v>
      </c>
      <c r="P994" s="1135">
        <v>1.5080000000000002</v>
      </c>
      <c r="Q994" s="1135">
        <v>3</v>
      </c>
      <c r="R994" s="1135">
        <v>24</v>
      </c>
      <c r="T994" s="1135">
        <v>18</v>
      </c>
      <c r="U994" s="1135">
        <v>6</v>
      </c>
      <c r="V994" s="1135" t="s">
        <v>663</v>
      </c>
      <c r="W994" s="1135">
        <v>120</v>
      </c>
      <c r="X994" s="1135">
        <v>80</v>
      </c>
      <c r="Y994" s="1135">
        <v>2</v>
      </c>
      <c r="Z994" s="1135">
        <v>6</v>
      </c>
      <c r="AA994" s="1135" t="s">
        <v>2379</v>
      </c>
      <c r="AH994" s="1135" t="s">
        <v>699</v>
      </c>
      <c r="AM994" s="1136" t="s">
        <v>873</v>
      </c>
      <c r="AN994" s="1136" t="s">
        <v>11104</v>
      </c>
      <c r="AO994" s="1136">
        <f t="shared" si="126"/>
        <v>600</v>
      </c>
      <c r="AP994" s="1136">
        <f t="shared" si="127"/>
        <v>1.76</v>
      </c>
      <c r="AQ994" s="1136" t="str">
        <f t="shared" si="128"/>
        <v>1-5-1S83°</v>
      </c>
      <c r="AR994" s="1136" t="str">
        <f t="shared" si="129"/>
        <v>31</v>
      </c>
      <c r="AS994" s="1136" t="str">
        <f t="shared" si="130"/>
        <v>200/200/OFF</v>
      </c>
      <c r="AT994" s="1136" t="str">
        <f t="shared" si="131"/>
        <v>1-5-1S83°</v>
      </c>
      <c r="AV994" s="1136" t="str">
        <f t="shared" si="124"/>
        <v>114.3.17</v>
      </c>
      <c r="AW994" s="1438">
        <f t="shared" si="125"/>
        <v>45733</v>
      </c>
    </row>
    <row r="995" spans="1:49">
      <c r="A995" s="1135" t="s">
        <v>2380</v>
      </c>
      <c r="B995" s="1135" t="s">
        <v>884</v>
      </c>
      <c r="C995" s="1135">
        <v>550</v>
      </c>
      <c r="D995" s="1135">
        <v>1.79</v>
      </c>
      <c r="E995" s="1135" t="s">
        <v>15189</v>
      </c>
      <c r="F995" s="1135" t="s">
        <v>1048</v>
      </c>
      <c r="G995" s="1135" t="s">
        <v>1034</v>
      </c>
      <c r="H995" s="1135" t="s">
        <v>1111</v>
      </c>
      <c r="I995" s="1135" t="s">
        <v>639</v>
      </c>
      <c r="J995" s="1135">
        <v>1</v>
      </c>
      <c r="K995" s="1135" t="s">
        <v>2381</v>
      </c>
      <c r="L995" s="1135" t="s">
        <v>2382</v>
      </c>
      <c r="M995" s="1135">
        <v>78</v>
      </c>
      <c r="N995" s="1135" t="s">
        <v>1039</v>
      </c>
      <c r="O995" s="1135">
        <v>1.9500000000000002</v>
      </c>
      <c r="P995" s="1135">
        <v>1.56</v>
      </c>
      <c r="Q995" s="1135">
        <v>3</v>
      </c>
      <c r="R995" s="1135">
        <v>29.5</v>
      </c>
      <c r="T995" s="1135">
        <v>9.6</v>
      </c>
      <c r="U995" s="1135">
        <v>6.8</v>
      </c>
      <c r="V995" s="1135" t="s">
        <v>663</v>
      </c>
      <c r="W995" s="1135">
        <v>135</v>
      </c>
      <c r="X995" s="1135">
        <v>65</v>
      </c>
      <c r="Y995" s="1135">
        <v>1.4</v>
      </c>
      <c r="Z995" s="1135">
        <v>4</v>
      </c>
      <c r="AA995" s="1135" t="s">
        <v>2383</v>
      </c>
      <c r="AM995" s="1136" t="s">
        <v>883</v>
      </c>
      <c r="AN995" s="1136" t="s">
        <v>11105</v>
      </c>
      <c r="AO995" s="1136">
        <f t="shared" si="126"/>
        <v>550</v>
      </c>
      <c r="AP995" s="1136">
        <f t="shared" si="127"/>
        <v>1.79</v>
      </c>
      <c r="AQ995" s="1136" t="str">
        <f t="shared" si="128"/>
        <v>1-5-1S83°</v>
      </c>
      <c r="AR995" s="1136" t="str">
        <f t="shared" si="129"/>
        <v>31</v>
      </c>
      <c r="AS995" s="1136" t="str">
        <f t="shared" si="130"/>
        <v>200/200/OFF</v>
      </c>
      <c r="AT995" s="1136" t="str">
        <f t="shared" si="131"/>
        <v>1-5-1S83°</v>
      </c>
      <c r="AV995" s="1136" t="str">
        <f t="shared" si="124"/>
        <v>114.3.21</v>
      </c>
      <c r="AW995" s="1438">
        <f t="shared" si="125"/>
        <v>45737</v>
      </c>
    </row>
    <row r="996" spans="1:49">
      <c r="A996" s="1135" t="s">
        <v>2384</v>
      </c>
      <c r="B996" s="1135" t="s">
        <v>1877</v>
      </c>
      <c r="C996" s="1135">
        <v>500</v>
      </c>
      <c r="D996" s="1135">
        <v>1.66</v>
      </c>
      <c r="E996" s="1135" t="s">
        <v>15183</v>
      </c>
      <c r="F996" s="1135" t="s">
        <v>2095</v>
      </c>
      <c r="G996" s="1135" t="s">
        <v>2112</v>
      </c>
      <c r="H996" s="1135" t="s">
        <v>1249</v>
      </c>
      <c r="I996" s="1135" t="s">
        <v>126</v>
      </c>
      <c r="J996" s="1135">
        <v>0.3</v>
      </c>
      <c r="K996" s="1135" t="s">
        <v>2295</v>
      </c>
      <c r="L996" s="1135" t="s">
        <v>1881</v>
      </c>
      <c r="M996" s="1135">
        <v>76.099999999999994</v>
      </c>
      <c r="N996" s="1135" t="s">
        <v>1039</v>
      </c>
      <c r="O996" s="1135">
        <v>1.9024999999999999</v>
      </c>
      <c r="P996" s="1135">
        <v>1.522</v>
      </c>
      <c r="Q996" s="1135">
        <v>4</v>
      </c>
      <c r="R996" s="1135">
        <v>21</v>
      </c>
      <c r="T996" s="1135">
        <v>13</v>
      </c>
      <c r="U996" s="1135">
        <v>4</v>
      </c>
      <c r="V996" s="1135" t="s">
        <v>663</v>
      </c>
      <c r="W996" s="1135">
        <v>30</v>
      </c>
      <c r="X996" s="1135">
        <v>10</v>
      </c>
      <c r="Y996" s="1135">
        <v>2.5</v>
      </c>
      <c r="Z996" s="1135">
        <v>2</v>
      </c>
      <c r="AA996" s="1135" t="s">
        <v>2385</v>
      </c>
      <c r="AH996" s="1135" t="s">
        <v>789</v>
      </c>
      <c r="AM996" s="1136" t="s">
        <v>11106</v>
      </c>
      <c r="AN996" s="1136" t="s">
        <v>11107</v>
      </c>
      <c r="AO996" s="1136">
        <f t="shared" si="126"/>
        <v>500</v>
      </c>
      <c r="AP996" s="1136">
        <f t="shared" si="127"/>
        <v>1.66</v>
      </c>
      <c r="AQ996" s="1136" t="str">
        <f t="shared" si="128"/>
        <v>1-4-1S83°</v>
      </c>
      <c r="AR996" s="1136" t="str">
        <f t="shared" si="129"/>
        <v>29.9</v>
      </c>
      <c r="AS996" s="1136" t="str">
        <f t="shared" si="130"/>
        <v>215/215/OFF</v>
      </c>
      <c r="AT996" s="1136" t="str">
        <f t="shared" si="131"/>
        <v>1-4-1S83°</v>
      </c>
      <c r="AV996" s="1136" t="str">
        <f t="shared" si="124"/>
        <v>111.6.24</v>
      </c>
      <c r="AW996" s="1438">
        <f t="shared" si="125"/>
        <v>44736</v>
      </c>
    </row>
    <row r="997" spans="1:49">
      <c r="A997" s="1135" t="s">
        <v>2386</v>
      </c>
      <c r="B997" s="1135" t="s">
        <v>1877</v>
      </c>
      <c r="C997" s="1135">
        <v>500</v>
      </c>
      <c r="D997" s="1135">
        <v>1.66</v>
      </c>
      <c r="E997" s="1135" t="s">
        <v>15183</v>
      </c>
      <c r="F997" s="1135" t="s">
        <v>2095</v>
      </c>
      <c r="G997" s="1135" t="s">
        <v>2112</v>
      </c>
      <c r="H997" s="1135" t="s">
        <v>1249</v>
      </c>
      <c r="I997" s="1135" t="s">
        <v>126</v>
      </c>
      <c r="J997" s="1135">
        <v>0.3</v>
      </c>
      <c r="K997" s="1135" t="s">
        <v>2332</v>
      </c>
      <c r="L997" s="1135" t="s">
        <v>1881</v>
      </c>
      <c r="M997" s="1135">
        <v>76.099999999999994</v>
      </c>
      <c r="N997" s="1135" t="s">
        <v>1039</v>
      </c>
      <c r="O997" s="1135">
        <v>1.9024999999999999</v>
      </c>
      <c r="P997" s="1135">
        <v>1.522</v>
      </c>
      <c r="Q997" s="1135">
        <v>4</v>
      </c>
      <c r="R997" s="1135">
        <v>21</v>
      </c>
      <c r="T997" s="1135">
        <v>13</v>
      </c>
      <c r="U997" s="1135">
        <v>4</v>
      </c>
      <c r="V997" s="1135" t="s">
        <v>663</v>
      </c>
      <c r="W997" s="1135">
        <v>30</v>
      </c>
      <c r="X997" s="1135">
        <v>10</v>
      </c>
      <c r="Y997" s="1135">
        <v>2.5</v>
      </c>
      <c r="Z997" s="1135">
        <v>2</v>
      </c>
      <c r="AA997" s="1135" t="s">
        <v>2385</v>
      </c>
      <c r="AH997" s="1135" t="s">
        <v>1060</v>
      </c>
      <c r="AM997" s="1136" t="s">
        <v>11108</v>
      </c>
      <c r="AN997" s="1136" t="s">
        <v>11109</v>
      </c>
      <c r="AO997" s="1136">
        <f t="shared" si="126"/>
        <v>500</v>
      </c>
      <c r="AP997" s="1136">
        <f t="shared" si="127"/>
        <v>1.66</v>
      </c>
      <c r="AQ997" s="1136" t="str">
        <f t="shared" si="128"/>
        <v>1-4-1S83°</v>
      </c>
      <c r="AR997" s="1136" t="str">
        <f t="shared" si="129"/>
        <v>29.9</v>
      </c>
      <c r="AS997" s="1136" t="str">
        <f t="shared" si="130"/>
        <v>215/215/OFF</v>
      </c>
      <c r="AT997" s="1136" t="str">
        <f t="shared" si="131"/>
        <v>1-4-1S83°</v>
      </c>
      <c r="AV997" s="1136" t="str">
        <f t="shared" si="124"/>
        <v>111.6.24</v>
      </c>
      <c r="AW997" s="1438">
        <f t="shared" si="125"/>
        <v>44736</v>
      </c>
    </row>
    <row r="998" spans="1:49">
      <c r="A998" s="1135" t="s">
        <v>2387</v>
      </c>
      <c r="B998" s="1135" t="s">
        <v>1909</v>
      </c>
      <c r="C998" s="1135">
        <v>650</v>
      </c>
      <c r="D998" s="1135">
        <v>1.69</v>
      </c>
      <c r="E998" s="1135" t="s">
        <v>15192</v>
      </c>
      <c r="F998" s="1135" t="s">
        <v>1048</v>
      </c>
      <c r="G998" s="1135" t="s">
        <v>1861</v>
      </c>
      <c r="H998" s="1135" t="s">
        <v>1049</v>
      </c>
      <c r="I998" s="1135" t="s">
        <v>126</v>
      </c>
      <c r="J998" s="1135">
        <v>0.8</v>
      </c>
      <c r="K998" s="1135" t="s">
        <v>2302</v>
      </c>
      <c r="L998" s="1135" t="s">
        <v>2303</v>
      </c>
      <c r="M998" s="1135">
        <v>75.099999999999994</v>
      </c>
      <c r="N998" s="1135" t="s">
        <v>1039</v>
      </c>
      <c r="O998" s="1135">
        <v>1.8774999999999999</v>
      </c>
      <c r="P998" s="1135">
        <v>1.502</v>
      </c>
      <c r="Q998" s="1135">
        <v>4</v>
      </c>
      <c r="R998" s="1135">
        <v>19</v>
      </c>
      <c r="T998" s="1135">
        <v>21</v>
      </c>
      <c r="U998" s="1135">
        <v>3.5</v>
      </c>
      <c r="V998" s="1135" t="s">
        <v>663</v>
      </c>
      <c r="W998" s="1135">
        <v>110</v>
      </c>
      <c r="X998" s="1135">
        <v>65</v>
      </c>
      <c r="Y998" s="1135">
        <v>1.6</v>
      </c>
      <c r="Z998" s="1135">
        <v>4</v>
      </c>
      <c r="AA998" s="1135" t="s">
        <v>2385</v>
      </c>
      <c r="AH998" s="1135" t="s">
        <v>1332</v>
      </c>
      <c r="AM998" s="1136" t="s">
        <v>11110</v>
      </c>
      <c r="AN998" s="1136" t="s">
        <v>11111</v>
      </c>
      <c r="AO998" s="1136">
        <f t="shared" si="126"/>
        <v>650</v>
      </c>
      <c r="AP998" s="1136">
        <f t="shared" si="127"/>
        <v>1.69</v>
      </c>
      <c r="AQ998" s="1136" t="str">
        <f t="shared" si="128"/>
        <v>1-4-1S91°</v>
      </c>
      <c r="AR998" s="1136" t="str">
        <f t="shared" si="129"/>
        <v>31</v>
      </c>
      <c r="AS998" s="1136" t="str">
        <f t="shared" si="130"/>
        <v>260/260/OFF</v>
      </c>
      <c r="AT998" s="1136" t="str">
        <f t="shared" si="131"/>
        <v>1-4-1S91°</v>
      </c>
      <c r="AV998" s="1136" t="str">
        <f t="shared" si="124"/>
        <v>111.6.24</v>
      </c>
      <c r="AW998" s="1438">
        <f t="shared" si="125"/>
        <v>44736</v>
      </c>
    </row>
    <row r="999" spans="1:49">
      <c r="A999" s="1135" t="s">
        <v>2388</v>
      </c>
      <c r="B999" s="1135" t="s">
        <v>884</v>
      </c>
      <c r="C999" s="1135">
        <v>550</v>
      </c>
      <c r="D999" s="1135">
        <v>1.75</v>
      </c>
      <c r="E999" s="1135" t="s">
        <v>15189</v>
      </c>
      <c r="F999" s="1135" t="s">
        <v>1078</v>
      </c>
      <c r="G999" s="1135" t="s">
        <v>1034</v>
      </c>
      <c r="H999" s="1135" t="s">
        <v>2389</v>
      </c>
      <c r="I999" s="1135" t="s">
        <v>639</v>
      </c>
      <c r="J999" s="1135">
        <v>0.9</v>
      </c>
      <c r="K999" s="1135" t="s">
        <v>2390</v>
      </c>
      <c r="L999" s="1135" t="s">
        <v>1857</v>
      </c>
      <c r="M999" s="1135">
        <v>78</v>
      </c>
      <c r="N999" s="1135" t="s">
        <v>1039</v>
      </c>
      <c r="O999" s="1135">
        <v>1.9500000000000002</v>
      </c>
      <c r="P999" s="1135">
        <v>1.56</v>
      </c>
      <c r="Q999" s="1135">
        <v>3</v>
      </c>
      <c r="R999" s="1135">
        <v>27</v>
      </c>
      <c r="T999" s="1135">
        <v>9.6</v>
      </c>
      <c r="U999" s="1135">
        <v>6.8</v>
      </c>
      <c r="V999" s="1135" t="s">
        <v>663</v>
      </c>
      <c r="W999" s="1135">
        <v>135</v>
      </c>
      <c r="X999" s="1135">
        <v>65</v>
      </c>
      <c r="Y999" s="1135">
        <v>1.4</v>
      </c>
      <c r="Z999" s="1135">
        <v>4</v>
      </c>
      <c r="AA999" s="1135" t="s">
        <v>2391</v>
      </c>
      <c r="AH999" s="1135" t="s">
        <v>474</v>
      </c>
      <c r="AM999" s="1136" t="s">
        <v>11112</v>
      </c>
      <c r="AN999" s="1136" t="s">
        <v>11113</v>
      </c>
      <c r="AO999" s="1136">
        <f t="shared" si="126"/>
        <v>550</v>
      </c>
      <c r="AP999" s="1136">
        <f t="shared" si="127"/>
        <v>1.75</v>
      </c>
      <c r="AQ999" s="1136" t="str">
        <f t="shared" si="128"/>
        <v>1-5-1S83°</v>
      </c>
      <c r="AR999" s="1136" t="str">
        <f t="shared" si="129"/>
        <v>30</v>
      </c>
      <c r="AS999" s="1136" t="str">
        <f t="shared" si="130"/>
        <v>205/205/OFF</v>
      </c>
      <c r="AT999" s="1136" t="str">
        <f t="shared" si="131"/>
        <v>1-5-1S83°</v>
      </c>
      <c r="AV999" s="1136" t="str">
        <f t="shared" si="124"/>
        <v>111.6.27</v>
      </c>
      <c r="AW999" s="1438">
        <f t="shared" si="125"/>
        <v>44739</v>
      </c>
    </row>
    <row r="1000" spans="1:49">
      <c r="A1000" s="1135" t="s">
        <v>2392</v>
      </c>
      <c r="B1000" s="1135" t="s">
        <v>2393</v>
      </c>
      <c r="C1000" s="1135">
        <v>600</v>
      </c>
      <c r="D1000" s="1135">
        <v>1.72</v>
      </c>
      <c r="E1000" s="1135" t="s">
        <v>15183</v>
      </c>
      <c r="F1000" s="1135" t="s">
        <v>1078</v>
      </c>
      <c r="G1000" s="1135" t="s">
        <v>1034</v>
      </c>
      <c r="H1000" s="1135" t="s">
        <v>1887</v>
      </c>
      <c r="I1000" s="1135" t="s">
        <v>126</v>
      </c>
      <c r="J1000" s="1135">
        <v>0.6</v>
      </c>
      <c r="K1000" s="1135" t="s">
        <v>2394</v>
      </c>
      <c r="L1000" s="1135" t="s">
        <v>2395</v>
      </c>
      <c r="M1000" s="1135">
        <v>73.5</v>
      </c>
      <c r="N1000" s="1135" t="s">
        <v>1039</v>
      </c>
      <c r="O1000" s="1135">
        <v>1.8375000000000001</v>
      </c>
      <c r="P1000" s="1135">
        <v>1.47</v>
      </c>
      <c r="Q1000" s="1135">
        <v>3.5</v>
      </c>
      <c r="R1000" s="1135" t="s">
        <v>2396</v>
      </c>
      <c r="T1000" s="1135">
        <v>21</v>
      </c>
      <c r="U1000" s="1135">
        <v>3.2</v>
      </c>
      <c r="V1000" s="1135" t="s">
        <v>663</v>
      </c>
      <c r="W1000" s="1135">
        <v>100</v>
      </c>
      <c r="X1000" s="1135">
        <v>50</v>
      </c>
      <c r="Y1000" s="1135">
        <v>2.5</v>
      </c>
      <c r="Z1000" s="1135" t="s">
        <v>2397</v>
      </c>
      <c r="AA1000" s="1135" t="s">
        <v>2398</v>
      </c>
      <c r="AH1000" s="1135" t="s">
        <v>699</v>
      </c>
      <c r="AM1000" s="1136" t="s">
        <v>11114</v>
      </c>
      <c r="AN1000" s="1136" t="s">
        <v>11115</v>
      </c>
      <c r="AO1000" s="1136">
        <f t="shared" si="126"/>
        <v>600</v>
      </c>
      <c r="AP1000" s="1136">
        <f t="shared" si="127"/>
        <v>1.72</v>
      </c>
      <c r="AQ1000" s="1136" t="str">
        <f t="shared" si="128"/>
        <v>1-4-1S83°</v>
      </c>
      <c r="AR1000" s="1136" t="str">
        <f t="shared" si="129"/>
        <v>30</v>
      </c>
      <c r="AS1000" s="1136" t="str">
        <f t="shared" si="130"/>
        <v>270/270/OFF</v>
      </c>
      <c r="AT1000" s="1136" t="str">
        <f t="shared" si="131"/>
        <v>1-4-1S83°</v>
      </c>
      <c r="AV1000" s="1136" t="str">
        <f t="shared" si="124"/>
        <v>111.7.4</v>
      </c>
      <c r="AW1000" s="1438">
        <f t="shared" si="125"/>
        <v>44746</v>
      </c>
    </row>
    <row r="1001" spans="1:49">
      <c r="A1001" s="1135" t="s">
        <v>2399</v>
      </c>
      <c r="B1001" s="1135" t="s">
        <v>2005</v>
      </c>
      <c r="C1001" s="1135">
        <v>650</v>
      </c>
      <c r="D1001" s="1135">
        <v>1.736</v>
      </c>
      <c r="E1001" s="1135" t="s">
        <v>15185</v>
      </c>
      <c r="F1001" s="1135" t="s">
        <v>2400</v>
      </c>
      <c r="G1001" s="1135">
        <v>5</v>
      </c>
      <c r="H1001" s="1135" t="s">
        <v>1578</v>
      </c>
      <c r="I1001" s="1135" t="s">
        <v>1261</v>
      </c>
      <c r="J1001" s="1135">
        <v>1.2</v>
      </c>
      <c r="K1001" s="1135" t="s">
        <v>2006</v>
      </c>
      <c r="L1001" s="1135" t="s">
        <v>2007</v>
      </c>
      <c r="M1001" s="1135">
        <v>75</v>
      </c>
      <c r="N1001" s="1135" t="s">
        <v>1039</v>
      </c>
      <c r="O1001" s="1135">
        <v>1.875</v>
      </c>
      <c r="P1001" s="1135">
        <v>1.5</v>
      </c>
      <c r="Q1001" s="1135">
        <v>4</v>
      </c>
      <c r="R1001" s="1135">
        <v>23</v>
      </c>
      <c r="T1001" s="1135">
        <v>26.5</v>
      </c>
      <c r="U1001" s="1135">
        <v>3.8</v>
      </c>
      <c r="V1001" s="1135" t="s">
        <v>663</v>
      </c>
      <c r="W1001" s="1135">
        <v>100</v>
      </c>
      <c r="X1001" s="1135">
        <v>45</v>
      </c>
      <c r="Y1001" s="1135">
        <v>1.6</v>
      </c>
      <c r="Z1001" s="1135">
        <v>5</v>
      </c>
      <c r="AA1001" s="1135" t="s">
        <v>2401</v>
      </c>
      <c r="AH1001" s="1135" t="s">
        <v>1921</v>
      </c>
      <c r="AM1001" s="1136" t="s">
        <v>11116</v>
      </c>
      <c r="AN1001" s="1136" t="s">
        <v>11117</v>
      </c>
      <c r="AO1001" s="1136">
        <f t="shared" si="126"/>
        <v>650</v>
      </c>
      <c r="AP1001" s="1136">
        <f t="shared" si="127"/>
        <v>1.736</v>
      </c>
      <c r="AQ1001" s="1136" t="str">
        <f t="shared" si="128"/>
        <v>2-5-1S83°</v>
      </c>
      <c r="AR1001" s="1136" t="str">
        <f t="shared" si="129"/>
        <v>29.1</v>
      </c>
      <c r="AS1001" s="1136" t="str">
        <f t="shared" si="130"/>
        <v>165/OFF</v>
      </c>
      <c r="AT1001" s="1136" t="str">
        <f t="shared" si="131"/>
        <v>2-5-1S83°</v>
      </c>
      <c r="AV1001" s="1136" t="str">
        <f t="shared" si="124"/>
        <v>111.7.8</v>
      </c>
      <c r="AW1001" s="1438">
        <f t="shared" si="125"/>
        <v>44750</v>
      </c>
    </row>
    <row r="1002" spans="1:49">
      <c r="A1002" s="1135" t="s">
        <v>2402</v>
      </c>
      <c r="B1002" s="1135" t="s">
        <v>455</v>
      </c>
      <c r="C1002" s="1135">
        <v>650</v>
      </c>
      <c r="D1002" s="1135">
        <v>1.71</v>
      </c>
      <c r="E1002" s="1135" t="s">
        <v>15183</v>
      </c>
      <c r="F1002" s="1135" t="s">
        <v>1078</v>
      </c>
      <c r="G1002" s="1135" t="s">
        <v>1861</v>
      </c>
      <c r="H1002" s="1135" t="s">
        <v>1925</v>
      </c>
      <c r="I1002" s="1135" t="s">
        <v>126</v>
      </c>
      <c r="J1002" s="1135">
        <v>1.1000000000000001</v>
      </c>
      <c r="K1002" s="1135" t="s">
        <v>2403</v>
      </c>
      <c r="L1002" s="1135" t="s">
        <v>1870</v>
      </c>
      <c r="M1002" s="1135">
        <v>77</v>
      </c>
      <c r="N1002" s="1135" t="s">
        <v>1039</v>
      </c>
      <c r="O1002" s="1135">
        <v>1.925</v>
      </c>
      <c r="P1002" s="1135">
        <v>1.54</v>
      </c>
      <c r="Q1002" s="1135">
        <v>4.2</v>
      </c>
      <c r="R1002" s="1135">
        <v>24</v>
      </c>
      <c r="T1002" s="1135">
        <v>9</v>
      </c>
      <c r="U1002" s="1135">
        <v>2.2000000000000002</v>
      </c>
      <c r="V1002" s="1135" t="s">
        <v>663</v>
      </c>
      <c r="W1002" s="1135">
        <v>110</v>
      </c>
      <c r="X1002" s="1135" t="s">
        <v>1224</v>
      </c>
      <c r="Y1002" s="1135">
        <v>2.1</v>
      </c>
      <c r="Z1002" s="1135">
        <v>2.5</v>
      </c>
      <c r="AA1002" s="1135" t="s">
        <v>2404</v>
      </c>
      <c r="AB1002" s="1135" t="s">
        <v>1075</v>
      </c>
      <c r="AH1002" s="1135" t="s">
        <v>1084</v>
      </c>
      <c r="AM1002" s="1136" t="s">
        <v>11118</v>
      </c>
      <c r="AN1002" s="1136" t="s">
        <v>11119</v>
      </c>
      <c r="AO1002" s="1136">
        <f t="shared" si="126"/>
        <v>650</v>
      </c>
      <c r="AP1002" s="1136">
        <f t="shared" si="127"/>
        <v>1.71</v>
      </c>
      <c r="AQ1002" s="1136" t="str">
        <f t="shared" si="128"/>
        <v>1-4-1S83°</v>
      </c>
      <c r="AR1002" s="1136" t="str">
        <f t="shared" si="129"/>
        <v>30</v>
      </c>
      <c r="AS1002" s="1136" t="str">
        <f t="shared" si="130"/>
        <v>260/260/165</v>
      </c>
      <c r="AT1002" s="1136" t="str">
        <f t="shared" si="131"/>
        <v>1-4-1S83°</v>
      </c>
      <c r="AV1002" s="1136" t="str">
        <f t="shared" si="124"/>
        <v>111.7.11</v>
      </c>
      <c r="AW1002" s="1438">
        <f t="shared" si="125"/>
        <v>44753</v>
      </c>
    </row>
    <row r="1003" spans="1:49">
      <c r="A1003" s="1135" t="s">
        <v>2405</v>
      </c>
      <c r="B1003" s="1135" t="s">
        <v>1993</v>
      </c>
      <c r="C1003" s="1135">
        <v>600</v>
      </c>
      <c r="D1003" s="1135">
        <v>1.7</v>
      </c>
      <c r="E1003" s="1135" t="s">
        <v>15189</v>
      </c>
      <c r="F1003" s="1135" t="s">
        <v>1048</v>
      </c>
      <c r="G1003" s="1135" t="s">
        <v>1034</v>
      </c>
      <c r="H1003" s="1135" t="s">
        <v>1320</v>
      </c>
      <c r="I1003" s="1135" t="s">
        <v>126</v>
      </c>
      <c r="J1003" s="1135">
        <v>1.4</v>
      </c>
      <c r="K1003" s="1135" t="s">
        <v>2406</v>
      </c>
      <c r="L1003" s="1135" t="s">
        <v>2018</v>
      </c>
      <c r="M1003" s="1135">
        <v>75.400000000000006</v>
      </c>
      <c r="N1003" s="1135" t="s">
        <v>1039</v>
      </c>
      <c r="O1003" s="1135">
        <v>1.8850000000000002</v>
      </c>
      <c r="P1003" s="1135">
        <v>1.5080000000000002</v>
      </c>
      <c r="Q1003" s="1135">
        <v>3</v>
      </c>
      <c r="R1003" s="1135">
        <v>29</v>
      </c>
      <c r="T1003" s="1135">
        <v>18</v>
      </c>
      <c r="U1003" s="1135">
        <v>6</v>
      </c>
      <c r="V1003" s="1135" t="s">
        <v>663</v>
      </c>
      <c r="W1003" s="1135">
        <v>120</v>
      </c>
      <c r="X1003" s="1135">
        <v>80</v>
      </c>
      <c r="Y1003" s="1135">
        <v>2</v>
      </c>
      <c r="Z1003" s="1135">
        <v>6</v>
      </c>
      <c r="AA1003" s="1135" t="s">
        <v>2401</v>
      </c>
      <c r="AH1003" s="1135" t="s">
        <v>634</v>
      </c>
      <c r="AM1003" s="1136" t="s">
        <v>11120</v>
      </c>
      <c r="AN1003" s="1136" t="s">
        <v>11121</v>
      </c>
      <c r="AO1003" s="1136">
        <f t="shared" si="126"/>
        <v>600</v>
      </c>
      <c r="AP1003" s="1136">
        <f t="shared" si="127"/>
        <v>1.7</v>
      </c>
      <c r="AQ1003" s="1136" t="str">
        <f t="shared" si="128"/>
        <v>1-5-1S83°</v>
      </c>
      <c r="AR1003" s="1136" t="str">
        <f t="shared" si="129"/>
        <v>31</v>
      </c>
      <c r="AS1003" s="1136" t="str">
        <f t="shared" si="130"/>
        <v>230/230/OFF</v>
      </c>
      <c r="AT1003" s="1136" t="str">
        <f t="shared" si="131"/>
        <v>1-5-1S83°</v>
      </c>
      <c r="AV1003" s="1136" t="str">
        <f t="shared" si="124"/>
        <v>111.7.8</v>
      </c>
      <c r="AW1003" s="1438">
        <f t="shared" si="125"/>
        <v>44750</v>
      </c>
    </row>
    <row r="1004" spans="1:49">
      <c r="A1004" s="1135" t="s">
        <v>2407</v>
      </c>
      <c r="B1004" s="1135" t="s">
        <v>1877</v>
      </c>
      <c r="C1004" s="1135">
        <v>500</v>
      </c>
      <c r="D1004" s="1135">
        <v>1.67</v>
      </c>
      <c r="E1004" s="1135" t="s">
        <v>15183</v>
      </c>
      <c r="F1004" s="1135" t="s">
        <v>1267</v>
      </c>
      <c r="G1004" s="1135" t="s">
        <v>1861</v>
      </c>
      <c r="H1004" s="1135" t="s">
        <v>1384</v>
      </c>
      <c r="I1004" s="1135" t="s">
        <v>126</v>
      </c>
      <c r="J1004" s="1135">
        <v>0.8</v>
      </c>
      <c r="K1004" s="1135" t="s">
        <v>2332</v>
      </c>
      <c r="L1004" s="1135" t="s">
        <v>1881</v>
      </c>
      <c r="M1004" s="1135">
        <v>76</v>
      </c>
      <c r="N1004" s="1135" t="s">
        <v>1039</v>
      </c>
      <c r="O1004" s="1135">
        <v>1.9000000000000001</v>
      </c>
      <c r="P1004" s="1135">
        <v>1.52</v>
      </c>
      <c r="Q1004" s="1135">
        <v>4</v>
      </c>
      <c r="R1004" s="1135">
        <v>23</v>
      </c>
      <c r="T1004" s="1135">
        <v>11.5</v>
      </c>
      <c r="U1004" s="1135">
        <v>3.9</v>
      </c>
      <c r="V1004" s="1135" t="s">
        <v>663</v>
      </c>
      <c r="W1004" s="1135">
        <v>120</v>
      </c>
      <c r="X1004" s="1135">
        <v>85</v>
      </c>
      <c r="Y1004" s="1135">
        <v>2</v>
      </c>
      <c r="Z1004" s="1135">
        <v>2.5</v>
      </c>
      <c r="AA1004" s="1135" t="s">
        <v>2401</v>
      </c>
      <c r="AH1004" s="1135" t="s">
        <v>633</v>
      </c>
      <c r="AM1004" s="1136" t="s">
        <v>11122</v>
      </c>
      <c r="AN1004" s="1136" t="s">
        <v>11123</v>
      </c>
      <c r="AO1004" s="1136">
        <f t="shared" si="126"/>
        <v>500</v>
      </c>
      <c r="AP1004" s="1136">
        <f t="shared" si="127"/>
        <v>1.67</v>
      </c>
      <c r="AQ1004" s="1136" t="str">
        <f t="shared" si="128"/>
        <v>1-4-1S83°</v>
      </c>
      <c r="AR1004" s="1136" t="str">
        <f t="shared" si="129"/>
        <v>28.5</v>
      </c>
      <c r="AS1004" s="1136" t="str">
        <f t="shared" si="130"/>
        <v>220/220/OFF</v>
      </c>
      <c r="AT1004" s="1136" t="str">
        <f t="shared" si="131"/>
        <v>1-4-1S83°</v>
      </c>
      <c r="AV1004" s="1136" t="str">
        <f t="shared" si="124"/>
        <v>111.7.8</v>
      </c>
      <c r="AW1004" s="1438">
        <f t="shared" si="125"/>
        <v>44750</v>
      </c>
    </row>
    <row r="1005" spans="1:49">
      <c r="A1005" s="1135" t="s">
        <v>2408</v>
      </c>
      <c r="B1005" s="1135" t="s">
        <v>1886</v>
      </c>
      <c r="C1005" s="1135">
        <v>650</v>
      </c>
      <c r="D1005" s="1135">
        <v>1.77</v>
      </c>
      <c r="E1005" s="1135" t="s">
        <v>15183</v>
      </c>
      <c r="F1005" s="1135" t="s">
        <v>1048</v>
      </c>
      <c r="G1005" s="1135" t="s">
        <v>1861</v>
      </c>
      <c r="H1005" s="1135" t="s">
        <v>1887</v>
      </c>
      <c r="I1005" s="1135" t="s">
        <v>126</v>
      </c>
      <c r="J1005" s="1135">
        <v>1.6</v>
      </c>
      <c r="K1005" s="1135" t="s">
        <v>1888</v>
      </c>
      <c r="L1005" s="1135" t="s">
        <v>1889</v>
      </c>
      <c r="M1005" s="1135">
        <v>75</v>
      </c>
      <c r="N1005" s="1135" t="s">
        <v>1039</v>
      </c>
      <c r="O1005" s="1135">
        <v>1.875</v>
      </c>
      <c r="P1005" s="1135">
        <v>1.5</v>
      </c>
      <c r="Q1005" s="1135">
        <v>4</v>
      </c>
      <c r="R1005" s="1135">
        <v>21.6</v>
      </c>
      <c r="T1005" s="1135">
        <v>32</v>
      </c>
      <c r="U1005" s="1135">
        <v>3.7</v>
      </c>
      <c r="V1005" s="1135" t="s">
        <v>663</v>
      </c>
      <c r="W1005" s="1135">
        <v>110</v>
      </c>
      <c r="X1005" s="1135">
        <v>60</v>
      </c>
      <c r="Y1005" s="1135">
        <v>1.5</v>
      </c>
      <c r="Z1005" s="1135">
        <v>5.5</v>
      </c>
      <c r="AA1005" s="1135" t="s">
        <v>2409</v>
      </c>
      <c r="AH1005" s="1135" t="s">
        <v>1057</v>
      </c>
      <c r="AM1005" s="1136" t="s">
        <v>11124</v>
      </c>
      <c r="AN1005" s="1136" t="s">
        <v>11125</v>
      </c>
      <c r="AO1005" s="1136">
        <f t="shared" si="126"/>
        <v>650</v>
      </c>
      <c r="AP1005" s="1136">
        <f t="shared" si="127"/>
        <v>1.77</v>
      </c>
      <c r="AQ1005" s="1136" t="str">
        <f t="shared" si="128"/>
        <v>1-4-1S83°</v>
      </c>
      <c r="AR1005" s="1136" t="str">
        <f t="shared" si="129"/>
        <v>31</v>
      </c>
      <c r="AS1005" s="1136" t="str">
        <f t="shared" si="130"/>
        <v>270/270/OFF</v>
      </c>
      <c r="AT1005" s="1136" t="str">
        <f t="shared" si="131"/>
        <v>1-4-1S83°</v>
      </c>
      <c r="AV1005" s="1136" t="str">
        <f t="shared" si="124"/>
        <v>111.7.15</v>
      </c>
      <c r="AW1005" s="1438">
        <f t="shared" si="125"/>
        <v>44757</v>
      </c>
    </row>
    <row r="1006" spans="1:49">
      <c r="A1006" s="1135" t="s">
        <v>2410</v>
      </c>
      <c r="B1006" s="1135" t="s">
        <v>2068</v>
      </c>
      <c r="C1006" s="1135">
        <v>500</v>
      </c>
      <c r="D1006" s="1135">
        <v>1.62</v>
      </c>
      <c r="E1006" s="1135" t="s">
        <v>15183</v>
      </c>
      <c r="F1006" s="1135" t="s">
        <v>1608</v>
      </c>
      <c r="G1006" s="1135" t="s">
        <v>1861</v>
      </c>
      <c r="H1006" s="1135" t="s">
        <v>1384</v>
      </c>
      <c r="I1006" s="1135" t="s">
        <v>126</v>
      </c>
      <c r="J1006" s="1135">
        <v>0.6</v>
      </c>
      <c r="K1006" s="1135" t="s">
        <v>2099</v>
      </c>
      <c r="L1006" s="1135" t="s">
        <v>2070</v>
      </c>
      <c r="M1006" s="1135">
        <v>77.599999999999994</v>
      </c>
      <c r="N1006" s="1135" t="s">
        <v>1039</v>
      </c>
      <c r="O1006" s="1135">
        <v>1.94</v>
      </c>
      <c r="P1006" s="1135">
        <v>1.5519999999999998</v>
      </c>
      <c r="Q1006" s="1135">
        <v>4</v>
      </c>
      <c r="R1006" s="1135">
        <v>23</v>
      </c>
      <c r="T1006" s="1135">
        <v>21</v>
      </c>
      <c r="U1006" s="1135">
        <v>3.7</v>
      </c>
      <c r="V1006" s="1135" t="s">
        <v>663</v>
      </c>
      <c r="W1006" s="1135">
        <v>105</v>
      </c>
      <c r="X1006" s="1135">
        <v>65</v>
      </c>
      <c r="Y1006" s="1135">
        <v>1.6</v>
      </c>
      <c r="Z1006" s="1135">
        <v>4.5</v>
      </c>
      <c r="AA1006" s="1135" t="s">
        <v>2411</v>
      </c>
      <c r="AH1006" s="1135" t="s">
        <v>872</v>
      </c>
      <c r="AM1006" s="1136" t="s">
        <v>11126</v>
      </c>
      <c r="AN1006" s="1136" t="s">
        <v>11127</v>
      </c>
      <c r="AO1006" s="1136">
        <f t="shared" si="126"/>
        <v>500</v>
      </c>
      <c r="AP1006" s="1136">
        <f t="shared" si="127"/>
        <v>1.62</v>
      </c>
      <c r="AQ1006" s="1136" t="str">
        <f t="shared" si="128"/>
        <v>1-4-1S83°</v>
      </c>
      <c r="AR1006" s="1136" t="str">
        <f t="shared" si="129"/>
        <v>32</v>
      </c>
      <c r="AS1006" s="1136" t="str">
        <f t="shared" si="130"/>
        <v>220/220/OFF</v>
      </c>
      <c r="AT1006" s="1136" t="str">
        <f t="shared" si="131"/>
        <v>1-4-1S83°</v>
      </c>
      <c r="AV1006" s="1136" t="str">
        <f t="shared" si="124"/>
        <v>111.7.25</v>
      </c>
      <c r="AW1006" s="1438">
        <f t="shared" si="125"/>
        <v>44767</v>
      </c>
    </row>
    <row r="1007" spans="1:49">
      <c r="A1007" s="1135" t="s">
        <v>2412</v>
      </c>
      <c r="B1007" s="1135" t="s">
        <v>1936</v>
      </c>
      <c r="C1007" s="1135">
        <v>500</v>
      </c>
      <c r="D1007" s="1135">
        <v>1.68</v>
      </c>
      <c r="E1007" s="1135" t="s">
        <v>15189</v>
      </c>
      <c r="F1007" s="1135" t="s">
        <v>1078</v>
      </c>
      <c r="G1007" s="1135" t="s">
        <v>1110</v>
      </c>
      <c r="H1007" s="1135" t="s">
        <v>1384</v>
      </c>
      <c r="I1007" s="1135" t="s">
        <v>126</v>
      </c>
      <c r="J1007" s="1135">
        <v>0.7</v>
      </c>
      <c r="K1007" s="1135" t="s">
        <v>2318</v>
      </c>
      <c r="L1007" s="1135" t="s">
        <v>1938</v>
      </c>
      <c r="M1007" s="1135">
        <v>77.099999999999994</v>
      </c>
      <c r="N1007" s="1135" t="s">
        <v>1039</v>
      </c>
      <c r="O1007" s="1135">
        <v>1.9275</v>
      </c>
      <c r="P1007" s="1135">
        <v>1.5419999999999998</v>
      </c>
      <c r="Q1007" s="1135">
        <v>4</v>
      </c>
      <c r="R1007" s="1135">
        <v>23</v>
      </c>
      <c r="T1007" s="1135">
        <v>18</v>
      </c>
      <c r="U1007" s="1135">
        <v>4</v>
      </c>
      <c r="V1007" s="1135" t="s">
        <v>663</v>
      </c>
      <c r="W1007" s="1135">
        <v>110</v>
      </c>
      <c r="X1007" s="1135">
        <v>70</v>
      </c>
      <c r="Y1007" s="1135">
        <v>1.8</v>
      </c>
      <c r="Z1007" s="1135">
        <v>4.5</v>
      </c>
      <c r="AA1007" s="1135" t="s">
        <v>2413</v>
      </c>
      <c r="AH1007" s="1135" t="s">
        <v>1580</v>
      </c>
      <c r="AM1007" s="1136" t="s">
        <v>11128</v>
      </c>
      <c r="AN1007" s="1136" t="s">
        <v>11129</v>
      </c>
      <c r="AO1007" s="1136">
        <f t="shared" si="126"/>
        <v>500</v>
      </c>
      <c r="AP1007" s="1136">
        <f t="shared" si="127"/>
        <v>1.68</v>
      </c>
      <c r="AQ1007" s="1136" t="str">
        <f t="shared" si="128"/>
        <v>1-5-1S83°</v>
      </c>
      <c r="AR1007" s="1136" t="str">
        <f t="shared" si="129"/>
        <v>30</v>
      </c>
      <c r="AS1007" s="1136" t="str">
        <f t="shared" si="130"/>
        <v>220/220/OFF</v>
      </c>
      <c r="AT1007" s="1136" t="str">
        <f t="shared" si="131"/>
        <v>1-5-1S83°</v>
      </c>
      <c r="AV1007" s="1136" t="str">
        <f t="shared" si="124"/>
        <v>111.7.19</v>
      </c>
      <c r="AW1007" s="1438">
        <f t="shared" si="125"/>
        <v>44761</v>
      </c>
    </row>
    <row r="1008" spans="1:49">
      <c r="A1008" s="1135" t="s">
        <v>2414</v>
      </c>
      <c r="B1008" s="1135" t="s">
        <v>631</v>
      </c>
      <c r="C1008" s="1135">
        <v>500</v>
      </c>
      <c r="D1008" s="1135">
        <v>1.68</v>
      </c>
      <c r="E1008" s="1135" t="s">
        <v>15185</v>
      </c>
      <c r="F1008" s="1135" t="s">
        <v>2415</v>
      </c>
      <c r="G1008" s="1135" t="s">
        <v>1034</v>
      </c>
      <c r="H1008" s="1135" t="s">
        <v>1357</v>
      </c>
      <c r="I1008" s="1135" t="s">
        <v>1206</v>
      </c>
      <c r="J1008" s="1135">
        <v>1.1000000000000001</v>
      </c>
      <c r="K1008" s="1135" t="s">
        <v>2416</v>
      </c>
      <c r="L1008" s="1135" t="s">
        <v>2126</v>
      </c>
      <c r="M1008" s="1135">
        <v>76.7</v>
      </c>
      <c r="N1008" s="1135" t="s">
        <v>1039</v>
      </c>
      <c r="O1008" s="1135">
        <v>1.9175000000000002</v>
      </c>
      <c r="P1008" s="1135">
        <v>1.534</v>
      </c>
      <c r="Q1008" s="1135">
        <v>4</v>
      </c>
      <c r="R1008" s="1135">
        <v>23.5</v>
      </c>
      <c r="T1008" s="1135">
        <v>20.7</v>
      </c>
      <c r="U1008" s="1135">
        <v>4</v>
      </c>
      <c r="V1008" s="1135" t="s">
        <v>663</v>
      </c>
      <c r="W1008" s="1135">
        <v>120</v>
      </c>
      <c r="X1008" s="1135">
        <v>80</v>
      </c>
      <c r="Y1008" s="1135">
        <v>1</v>
      </c>
      <c r="Z1008" s="1135">
        <v>5</v>
      </c>
      <c r="AA1008" s="1135" t="s">
        <v>2413</v>
      </c>
      <c r="AH1008" s="1135" t="s">
        <v>2417</v>
      </c>
      <c r="AM1008" s="1136" t="s">
        <v>11130</v>
      </c>
      <c r="AN1008" s="1136" t="s">
        <v>11131</v>
      </c>
      <c r="AO1008" s="1136">
        <f t="shared" si="126"/>
        <v>500</v>
      </c>
      <c r="AP1008" s="1136">
        <f t="shared" si="127"/>
        <v>1.68</v>
      </c>
      <c r="AQ1008" s="1136" t="str">
        <f t="shared" si="128"/>
        <v>2-5-1S83°</v>
      </c>
      <c r="AR1008" s="1136" t="str">
        <f t="shared" si="129"/>
        <v>28.7</v>
      </c>
      <c r="AS1008" s="1136" t="str">
        <f t="shared" si="130"/>
        <v>163/OFF</v>
      </c>
      <c r="AT1008" s="1136" t="str">
        <f t="shared" si="131"/>
        <v>2-5-1S83°</v>
      </c>
      <c r="AV1008" s="1136" t="str">
        <f t="shared" si="124"/>
        <v>111.7.19</v>
      </c>
      <c r="AW1008" s="1438">
        <f t="shared" si="125"/>
        <v>44761</v>
      </c>
    </row>
    <row r="1009" spans="1:49">
      <c r="A1009" s="1135" t="s">
        <v>2418</v>
      </c>
      <c r="B1009" s="1135" t="s">
        <v>2107</v>
      </c>
      <c r="C1009" s="1135">
        <v>600</v>
      </c>
      <c r="D1009" s="1135">
        <v>1.7</v>
      </c>
      <c r="E1009" s="1135" t="s">
        <v>15189</v>
      </c>
      <c r="F1009" s="1135" t="s">
        <v>1048</v>
      </c>
      <c r="G1009" s="1135" t="s">
        <v>1034</v>
      </c>
      <c r="H1009" s="1135" t="s">
        <v>1320</v>
      </c>
      <c r="I1009" s="1135" t="s">
        <v>126</v>
      </c>
      <c r="J1009" s="1135">
        <v>1.4</v>
      </c>
      <c r="K1009" s="1135" t="s">
        <v>2406</v>
      </c>
      <c r="L1009" s="1135" t="s">
        <v>2018</v>
      </c>
      <c r="M1009" s="1135">
        <v>75.400000000000006</v>
      </c>
      <c r="N1009" s="1135" t="s">
        <v>1039</v>
      </c>
      <c r="O1009" s="1135">
        <v>1.8850000000000002</v>
      </c>
      <c r="P1009" s="1135">
        <v>1.5080000000000002</v>
      </c>
      <c r="Q1009" s="1135">
        <v>3</v>
      </c>
      <c r="R1009" s="1135">
        <v>29</v>
      </c>
      <c r="T1009" s="1135">
        <v>18</v>
      </c>
      <c r="U1009" s="1135">
        <v>6</v>
      </c>
      <c r="V1009" s="1135" t="s">
        <v>663</v>
      </c>
      <c r="W1009" s="1135">
        <v>120</v>
      </c>
      <c r="X1009" s="1135">
        <v>80</v>
      </c>
      <c r="Y1009" s="1135">
        <v>2</v>
      </c>
      <c r="Z1009" s="1135">
        <v>6</v>
      </c>
      <c r="AA1009" s="1135" t="s">
        <v>2411</v>
      </c>
      <c r="AH1009" s="1135" t="s">
        <v>489</v>
      </c>
      <c r="AM1009" s="1136" t="s">
        <v>11132</v>
      </c>
      <c r="AN1009" s="1136" t="s">
        <v>11133</v>
      </c>
      <c r="AO1009" s="1136">
        <f t="shared" si="126"/>
        <v>600</v>
      </c>
      <c r="AP1009" s="1136">
        <f t="shared" si="127"/>
        <v>1.7</v>
      </c>
      <c r="AQ1009" s="1136" t="str">
        <f t="shared" si="128"/>
        <v>1-5-1S83°</v>
      </c>
      <c r="AR1009" s="1136" t="str">
        <f t="shared" si="129"/>
        <v>31</v>
      </c>
      <c r="AS1009" s="1136" t="str">
        <f t="shared" si="130"/>
        <v>230/230/OFF</v>
      </c>
      <c r="AT1009" s="1136" t="str">
        <f t="shared" si="131"/>
        <v>1-5-1S83°</v>
      </c>
      <c r="AV1009" s="1136" t="str">
        <f t="shared" si="124"/>
        <v>111.7.25</v>
      </c>
      <c r="AW1009" s="1438">
        <f t="shared" si="125"/>
        <v>44767</v>
      </c>
    </row>
    <row r="1010" spans="1:49">
      <c r="A1010" s="1135" t="s">
        <v>2419</v>
      </c>
      <c r="B1010" s="1135" t="s">
        <v>2196</v>
      </c>
      <c r="C1010" s="1135">
        <v>600</v>
      </c>
      <c r="D1010" s="1135">
        <v>1.7150000000000001</v>
      </c>
      <c r="E1010" s="1135" t="s">
        <v>15182</v>
      </c>
      <c r="F1010" s="1135" t="s">
        <v>663</v>
      </c>
      <c r="G1010" s="1135" t="s">
        <v>1861</v>
      </c>
      <c r="H1010" s="1135" t="s">
        <v>2420</v>
      </c>
      <c r="I1010" s="1135" t="s">
        <v>126</v>
      </c>
      <c r="J1010" s="1135">
        <v>0.8</v>
      </c>
      <c r="K1010" s="1135" t="s">
        <v>2421</v>
      </c>
      <c r="L1010" s="1135" t="s">
        <v>2198</v>
      </c>
      <c r="M1010" s="1135">
        <v>75</v>
      </c>
      <c r="N1010" s="1135" t="s">
        <v>1039</v>
      </c>
      <c r="O1010" s="1135">
        <v>1.875</v>
      </c>
      <c r="P1010" s="1135">
        <v>1.5</v>
      </c>
      <c r="Q1010" s="1135">
        <v>4</v>
      </c>
      <c r="R1010" s="1135">
        <v>23.3</v>
      </c>
      <c r="T1010" s="1135">
        <v>20.5</v>
      </c>
      <c r="U1010" s="1135">
        <v>3.7</v>
      </c>
      <c r="V1010" s="1135" t="s">
        <v>663</v>
      </c>
      <c r="W1010" s="1135">
        <v>105</v>
      </c>
      <c r="X1010" s="1135" t="s">
        <v>1224</v>
      </c>
      <c r="Y1010" s="1135">
        <v>1.9</v>
      </c>
      <c r="Z1010" s="1135">
        <v>4.5</v>
      </c>
      <c r="AA1010" s="1135" t="s">
        <v>2411</v>
      </c>
      <c r="AH1010" s="1135" t="s">
        <v>811</v>
      </c>
      <c r="AM1010" s="1136" t="s">
        <v>11134</v>
      </c>
      <c r="AN1010" s="1136" t="s">
        <v>11135</v>
      </c>
      <c r="AO1010" s="1136">
        <f t="shared" si="126"/>
        <v>600</v>
      </c>
      <c r="AP1010" s="1136">
        <f t="shared" si="127"/>
        <v>1.7150000000000001</v>
      </c>
      <c r="AQ1010" s="1136" t="str">
        <f t="shared" si="128"/>
        <v>1-4-1S85°</v>
      </c>
      <c r="AR1010" s="1136" t="str">
        <f t="shared" si="129"/>
        <v>NA</v>
      </c>
      <c r="AS1010" s="1136" t="str">
        <f t="shared" si="130"/>
        <v>173/OFF</v>
      </c>
      <c r="AT1010" s="1136" t="str">
        <f t="shared" si="131"/>
        <v>1-4-1S85°</v>
      </c>
      <c r="AV1010" s="1136" t="str">
        <f t="shared" si="124"/>
        <v>111.7.25</v>
      </c>
      <c r="AW1010" s="1438">
        <f t="shared" si="125"/>
        <v>44767</v>
      </c>
    </row>
    <row r="1011" spans="1:49">
      <c r="A1011" s="1135" t="s">
        <v>2422</v>
      </c>
      <c r="B1011" s="1135" t="s">
        <v>2301</v>
      </c>
      <c r="C1011" s="1135">
        <v>650</v>
      </c>
      <c r="D1011" s="1135">
        <v>1.69</v>
      </c>
      <c r="E1011" s="1135" t="s">
        <v>15192</v>
      </c>
      <c r="F1011" s="1135" t="s">
        <v>1048</v>
      </c>
      <c r="G1011" s="1135" t="s">
        <v>1861</v>
      </c>
      <c r="H1011" s="1135" t="s">
        <v>1049</v>
      </c>
      <c r="I1011" s="1135" t="s">
        <v>126</v>
      </c>
      <c r="J1011" s="1135">
        <v>0.8</v>
      </c>
      <c r="K1011" s="1135" t="s">
        <v>2423</v>
      </c>
      <c r="L1011" s="1135" t="s">
        <v>2303</v>
      </c>
      <c r="M1011" s="1135">
        <v>75.099999999999994</v>
      </c>
      <c r="N1011" s="1135" t="s">
        <v>1039</v>
      </c>
      <c r="O1011" s="1135">
        <v>1.8774999999999999</v>
      </c>
      <c r="P1011" s="1135">
        <v>1.502</v>
      </c>
      <c r="Q1011" s="1135">
        <v>4</v>
      </c>
      <c r="R1011" s="1135">
        <v>22.5</v>
      </c>
      <c r="T1011" s="1135">
        <v>21</v>
      </c>
      <c r="U1011" s="1135">
        <v>3.5</v>
      </c>
      <c r="V1011" s="1135" t="s">
        <v>663</v>
      </c>
      <c r="W1011" s="1135">
        <v>110</v>
      </c>
      <c r="X1011" s="1135">
        <v>65</v>
      </c>
      <c r="Y1011" s="1135">
        <v>1.6</v>
      </c>
      <c r="Z1011" s="1135">
        <v>4.5</v>
      </c>
      <c r="AA1011" s="1135" t="s">
        <v>2424</v>
      </c>
      <c r="AH1011" s="1135" t="s">
        <v>969</v>
      </c>
      <c r="AM1011" s="1136" t="s">
        <v>11136</v>
      </c>
      <c r="AN1011" s="1136" t="s">
        <v>11137</v>
      </c>
      <c r="AO1011" s="1136">
        <f t="shared" si="126"/>
        <v>650</v>
      </c>
      <c r="AP1011" s="1136">
        <f t="shared" si="127"/>
        <v>1.69</v>
      </c>
      <c r="AQ1011" s="1136" t="str">
        <f t="shared" si="128"/>
        <v>1-4-1S91°</v>
      </c>
      <c r="AR1011" s="1136" t="str">
        <f t="shared" si="129"/>
        <v>31</v>
      </c>
      <c r="AS1011" s="1136" t="str">
        <f t="shared" si="130"/>
        <v>260/260/OFF</v>
      </c>
      <c r="AT1011" s="1136" t="str">
        <f t="shared" si="131"/>
        <v>1-4-1S91°</v>
      </c>
      <c r="AV1011" s="1136" t="str">
        <f t="shared" si="124"/>
        <v>111.8.1</v>
      </c>
      <c r="AW1011" s="1438">
        <f t="shared" si="125"/>
        <v>44774</v>
      </c>
    </row>
    <row r="1012" spans="1:49">
      <c r="A1012" s="1135" t="s">
        <v>2425</v>
      </c>
      <c r="B1012" s="1135" t="s">
        <v>884</v>
      </c>
      <c r="C1012" s="1135">
        <v>550</v>
      </c>
      <c r="D1012" s="1135">
        <v>1.75</v>
      </c>
      <c r="E1012" s="1135" t="s">
        <v>15189</v>
      </c>
      <c r="F1012" s="1135" t="s">
        <v>1078</v>
      </c>
      <c r="G1012" s="1135" t="s">
        <v>1034</v>
      </c>
      <c r="H1012" s="1135" t="s">
        <v>2389</v>
      </c>
      <c r="I1012" s="1135" t="s">
        <v>639</v>
      </c>
      <c r="J1012" s="1135">
        <v>0.9</v>
      </c>
      <c r="K1012" s="1135" t="s">
        <v>2426</v>
      </c>
      <c r="L1012" s="1135" t="s">
        <v>1857</v>
      </c>
      <c r="M1012" s="1135">
        <v>78</v>
      </c>
      <c r="N1012" s="1135" t="s">
        <v>1039</v>
      </c>
      <c r="O1012" s="1135">
        <v>1.9500000000000002</v>
      </c>
      <c r="P1012" s="1135">
        <v>1.56</v>
      </c>
      <c r="Q1012" s="1135">
        <v>3</v>
      </c>
      <c r="R1012" s="1135">
        <v>27</v>
      </c>
      <c r="T1012" s="1135">
        <v>9.6</v>
      </c>
      <c r="U1012" s="1135">
        <v>6.8</v>
      </c>
      <c r="V1012" s="1135" t="s">
        <v>663</v>
      </c>
      <c r="W1012" s="1135">
        <v>135</v>
      </c>
      <c r="X1012" s="1135">
        <v>65</v>
      </c>
      <c r="Y1012" s="1135">
        <v>1.4</v>
      </c>
      <c r="Z1012" s="1135">
        <v>4</v>
      </c>
      <c r="AA1012" s="1135" t="s">
        <v>2424</v>
      </c>
      <c r="AH1012" s="1135" t="s">
        <v>629</v>
      </c>
      <c r="AM1012" s="1136" t="s">
        <v>11138</v>
      </c>
      <c r="AN1012" s="1136" t="s">
        <v>11139</v>
      </c>
      <c r="AO1012" s="1136">
        <f t="shared" si="126"/>
        <v>550</v>
      </c>
      <c r="AP1012" s="1136">
        <f t="shared" si="127"/>
        <v>1.75</v>
      </c>
      <c r="AQ1012" s="1136" t="str">
        <f t="shared" si="128"/>
        <v>1-5-1S83°</v>
      </c>
      <c r="AR1012" s="1136" t="str">
        <f t="shared" si="129"/>
        <v>30</v>
      </c>
      <c r="AS1012" s="1136" t="str">
        <f t="shared" si="130"/>
        <v>205/205/OFF</v>
      </c>
      <c r="AT1012" s="1136" t="str">
        <f t="shared" si="131"/>
        <v>1-5-1S83°</v>
      </c>
      <c r="AV1012" s="1136" t="str">
        <f t="shared" si="124"/>
        <v>111.8.1</v>
      </c>
      <c r="AW1012" s="1438">
        <f t="shared" si="125"/>
        <v>44774</v>
      </c>
    </row>
    <row r="1013" spans="1:49">
      <c r="A1013" s="1135" t="s">
        <v>2427</v>
      </c>
      <c r="B1013" s="1135" t="s">
        <v>1993</v>
      </c>
      <c r="C1013" s="1135">
        <v>600</v>
      </c>
      <c r="D1013" s="1135">
        <v>1.7</v>
      </c>
      <c r="E1013" s="1135" t="s">
        <v>15189</v>
      </c>
      <c r="F1013" s="1135" t="s">
        <v>1048</v>
      </c>
      <c r="G1013" s="1135" t="s">
        <v>1034</v>
      </c>
      <c r="H1013" s="1135" t="s">
        <v>1320</v>
      </c>
      <c r="I1013" s="1135" t="s">
        <v>126</v>
      </c>
      <c r="J1013" s="1135">
        <v>1.4</v>
      </c>
      <c r="K1013" s="1135" t="s">
        <v>2406</v>
      </c>
      <c r="L1013" s="1135" t="s">
        <v>2018</v>
      </c>
      <c r="M1013" s="1135">
        <v>75.400000000000006</v>
      </c>
      <c r="N1013" s="1135" t="s">
        <v>1039</v>
      </c>
      <c r="O1013" s="1135">
        <v>1.8850000000000002</v>
      </c>
      <c r="P1013" s="1135">
        <v>1.5080000000000002</v>
      </c>
      <c r="Q1013" s="1135">
        <v>3</v>
      </c>
      <c r="R1013" s="1135">
        <v>29</v>
      </c>
      <c r="T1013" s="1135">
        <v>18</v>
      </c>
      <c r="U1013" s="1135">
        <v>6</v>
      </c>
      <c r="V1013" s="1135" t="s">
        <v>663</v>
      </c>
      <c r="W1013" s="1135">
        <v>120</v>
      </c>
      <c r="X1013" s="1135">
        <v>80</v>
      </c>
      <c r="Y1013" s="1135">
        <v>2</v>
      </c>
      <c r="Z1013" s="1135">
        <v>6</v>
      </c>
      <c r="AA1013" s="1135" t="s">
        <v>2428</v>
      </c>
      <c r="AH1013" s="1135" t="s">
        <v>789</v>
      </c>
      <c r="AM1013" s="1136" t="s">
        <v>11140</v>
      </c>
      <c r="AN1013" s="1136" t="s">
        <v>11141</v>
      </c>
      <c r="AO1013" s="1136">
        <f t="shared" si="126"/>
        <v>600</v>
      </c>
      <c r="AP1013" s="1136">
        <f t="shared" si="127"/>
        <v>1.7</v>
      </c>
      <c r="AQ1013" s="1136" t="str">
        <f t="shared" si="128"/>
        <v>1-5-1S83°</v>
      </c>
      <c r="AR1013" s="1136" t="str">
        <f t="shared" si="129"/>
        <v>31</v>
      </c>
      <c r="AS1013" s="1136" t="str">
        <f t="shared" si="130"/>
        <v>230/230/OFF</v>
      </c>
      <c r="AT1013" s="1136" t="str">
        <f t="shared" si="131"/>
        <v>1-5-1S83°</v>
      </c>
      <c r="AV1013" s="1136" t="str">
        <f t="shared" si="124"/>
        <v>111.8.2</v>
      </c>
      <c r="AW1013" s="1438">
        <f t="shared" si="125"/>
        <v>44775</v>
      </c>
    </row>
    <row r="1014" spans="1:49">
      <c r="A1014" s="1135" t="s">
        <v>2429</v>
      </c>
      <c r="B1014" s="1135" t="s">
        <v>1936</v>
      </c>
      <c r="C1014" s="1135">
        <v>500</v>
      </c>
      <c r="D1014" s="1135">
        <v>1.68</v>
      </c>
      <c r="E1014" s="1135" t="s">
        <v>15189</v>
      </c>
      <c r="F1014" s="1135" t="s">
        <v>1078</v>
      </c>
      <c r="G1014" s="1135" t="s">
        <v>1110</v>
      </c>
      <c r="H1014" s="1135" t="s">
        <v>1384</v>
      </c>
      <c r="I1014" s="1135" t="s">
        <v>126</v>
      </c>
      <c r="J1014" s="1135">
        <v>0.7</v>
      </c>
      <c r="K1014" s="1135" t="s">
        <v>2318</v>
      </c>
      <c r="L1014" s="1135" t="s">
        <v>1938</v>
      </c>
      <c r="M1014" s="1135">
        <v>77.099999999999994</v>
      </c>
      <c r="N1014" s="1135" t="s">
        <v>1039</v>
      </c>
      <c r="O1014" s="1135">
        <v>1.9275</v>
      </c>
      <c r="P1014" s="1135">
        <v>1.5419999999999998</v>
      </c>
      <c r="Q1014" s="1135">
        <v>4</v>
      </c>
      <c r="R1014" s="1135">
        <v>23</v>
      </c>
      <c r="T1014" s="1135">
        <v>18</v>
      </c>
      <c r="U1014" s="1135">
        <v>4</v>
      </c>
      <c r="V1014" s="1135" t="s">
        <v>663</v>
      </c>
      <c r="W1014" s="1135">
        <v>110</v>
      </c>
      <c r="X1014" s="1135">
        <v>70</v>
      </c>
      <c r="Y1014" s="1135">
        <v>1.8</v>
      </c>
      <c r="Z1014" s="1135">
        <v>4.5</v>
      </c>
      <c r="AA1014" s="1135" t="s">
        <v>2430</v>
      </c>
      <c r="AH1014" s="1135" t="s">
        <v>833</v>
      </c>
      <c r="AM1014" s="1136" t="s">
        <v>11142</v>
      </c>
      <c r="AN1014" s="1136" t="s">
        <v>11143</v>
      </c>
      <c r="AO1014" s="1136">
        <f t="shared" si="126"/>
        <v>500</v>
      </c>
      <c r="AP1014" s="1136">
        <f t="shared" si="127"/>
        <v>1.68</v>
      </c>
      <c r="AQ1014" s="1136" t="str">
        <f t="shared" si="128"/>
        <v>1-5-1S83°</v>
      </c>
      <c r="AR1014" s="1136" t="str">
        <f t="shared" si="129"/>
        <v>30</v>
      </c>
      <c r="AS1014" s="1136" t="str">
        <f t="shared" si="130"/>
        <v>220/220/OFF</v>
      </c>
      <c r="AT1014" s="1136" t="str">
        <f t="shared" si="131"/>
        <v>1-5-1S83°</v>
      </c>
      <c r="AV1014" s="1136" t="str">
        <f t="shared" si="124"/>
        <v>111.8.8</v>
      </c>
      <c r="AW1014" s="1438">
        <f t="shared" si="125"/>
        <v>44781</v>
      </c>
    </row>
    <row r="1015" spans="1:49">
      <c r="A1015" s="1135" t="s">
        <v>2431</v>
      </c>
      <c r="B1015" s="1135" t="s">
        <v>1917</v>
      </c>
      <c r="C1015" s="1135">
        <v>450</v>
      </c>
      <c r="D1015" s="1135">
        <v>1.7549999999999999</v>
      </c>
      <c r="E1015" s="1135" t="s">
        <v>15189</v>
      </c>
      <c r="F1015" s="1135" t="s">
        <v>1078</v>
      </c>
      <c r="G1015" s="1135" t="s">
        <v>1110</v>
      </c>
      <c r="H1015" s="1135" t="s">
        <v>2012</v>
      </c>
      <c r="I1015" s="1135" t="s">
        <v>126</v>
      </c>
      <c r="J1015" s="1135">
        <v>0.7</v>
      </c>
      <c r="K1015" s="1135" t="s">
        <v>2432</v>
      </c>
      <c r="L1015" s="1135" t="s">
        <v>1919</v>
      </c>
      <c r="M1015" s="1135">
        <v>73.8</v>
      </c>
      <c r="N1015" s="1135" t="s">
        <v>1039</v>
      </c>
      <c r="O1015" s="1135">
        <v>1.845</v>
      </c>
      <c r="P1015" s="1135">
        <v>1.476</v>
      </c>
      <c r="Q1015" s="1135">
        <v>3.5</v>
      </c>
      <c r="R1015" s="1135">
        <v>18.5</v>
      </c>
      <c r="T1015" s="1135">
        <v>21</v>
      </c>
      <c r="U1015" s="1135">
        <v>3.8</v>
      </c>
      <c r="V1015" s="1135" t="s">
        <v>663</v>
      </c>
      <c r="W1015" s="1135">
        <v>110</v>
      </c>
      <c r="X1015" s="1135">
        <v>85</v>
      </c>
      <c r="Y1015" s="1135">
        <v>1.9</v>
      </c>
      <c r="Z1015" s="1135">
        <v>4</v>
      </c>
      <c r="AA1015" s="1135" t="s">
        <v>2433</v>
      </c>
      <c r="AH1015" s="1135" t="s">
        <v>735</v>
      </c>
      <c r="AM1015" s="1136" t="s">
        <v>11144</v>
      </c>
      <c r="AN1015" s="1136" t="s">
        <v>11145</v>
      </c>
      <c r="AO1015" s="1136">
        <f t="shared" si="126"/>
        <v>450</v>
      </c>
      <c r="AP1015" s="1136">
        <f t="shared" si="127"/>
        <v>1.7549999999999999</v>
      </c>
      <c r="AQ1015" s="1136" t="str">
        <f t="shared" si="128"/>
        <v>1-5-1S83°</v>
      </c>
      <c r="AR1015" s="1136" t="str">
        <f t="shared" si="129"/>
        <v>30</v>
      </c>
      <c r="AS1015" s="1136" t="str">
        <f t="shared" si="130"/>
        <v>233/233/OFF</v>
      </c>
      <c r="AT1015" s="1136" t="str">
        <f t="shared" si="131"/>
        <v>1-5-1S83°</v>
      </c>
      <c r="AV1015" s="1136" t="str">
        <f t="shared" si="124"/>
        <v>111.8.18</v>
      </c>
      <c r="AW1015" s="1438">
        <f t="shared" si="125"/>
        <v>44791</v>
      </c>
    </row>
    <row r="1016" spans="1:49">
      <c r="A1016" s="1135" t="s">
        <v>2434</v>
      </c>
      <c r="B1016" s="1135" t="s">
        <v>1877</v>
      </c>
      <c r="C1016" s="1135">
        <v>500</v>
      </c>
      <c r="D1016" s="1135">
        <v>1.6850000000000001</v>
      </c>
      <c r="E1016" s="1135" t="s">
        <v>15189</v>
      </c>
      <c r="F1016" s="1135" t="s">
        <v>1267</v>
      </c>
      <c r="G1016" s="1135" t="s">
        <v>1861</v>
      </c>
      <c r="H1016" s="1135" t="s">
        <v>1384</v>
      </c>
      <c r="I1016" s="1135" t="s">
        <v>126</v>
      </c>
      <c r="J1016" s="1135">
        <v>0.8</v>
      </c>
      <c r="K1016" s="1135" t="s">
        <v>2435</v>
      </c>
      <c r="L1016" s="1135" t="s">
        <v>1881</v>
      </c>
      <c r="M1016" s="1135">
        <v>76</v>
      </c>
      <c r="N1016" s="1135" t="s">
        <v>1039</v>
      </c>
      <c r="O1016" s="1135">
        <v>1.9000000000000001</v>
      </c>
      <c r="P1016" s="1135">
        <v>1.52</v>
      </c>
      <c r="Q1016" s="1135">
        <v>4</v>
      </c>
      <c r="R1016" s="1135">
        <v>23</v>
      </c>
      <c r="T1016" s="1135">
        <v>11.5</v>
      </c>
      <c r="U1016" s="1135">
        <v>3.9</v>
      </c>
      <c r="V1016" s="1135" t="s">
        <v>663</v>
      </c>
      <c r="W1016" s="1135">
        <v>120</v>
      </c>
      <c r="X1016" s="1135">
        <v>85</v>
      </c>
      <c r="Y1016" s="1135">
        <v>2</v>
      </c>
      <c r="Z1016" s="1135">
        <v>2.5</v>
      </c>
      <c r="AA1016" s="1135" t="s">
        <v>2436</v>
      </c>
      <c r="AH1016" s="1135" t="s">
        <v>459</v>
      </c>
      <c r="AM1016" s="1136" t="s">
        <v>11146</v>
      </c>
      <c r="AN1016" s="1136" t="s">
        <v>11147</v>
      </c>
      <c r="AO1016" s="1136">
        <f t="shared" si="126"/>
        <v>500</v>
      </c>
      <c r="AP1016" s="1136">
        <f t="shared" si="127"/>
        <v>1.6850000000000001</v>
      </c>
      <c r="AQ1016" s="1136" t="str">
        <f t="shared" si="128"/>
        <v>1-5-1S83°</v>
      </c>
      <c r="AR1016" s="1136" t="str">
        <f t="shared" si="129"/>
        <v>28.5</v>
      </c>
      <c r="AS1016" s="1136" t="str">
        <f t="shared" si="130"/>
        <v>220/220/OFF</v>
      </c>
      <c r="AT1016" s="1136" t="str">
        <f t="shared" si="131"/>
        <v>1-5-1S83°</v>
      </c>
      <c r="AV1016" s="1136" t="str">
        <f t="shared" si="124"/>
        <v>111.8.22</v>
      </c>
      <c r="AW1016" s="1438">
        <f t="shared" si="125"/>
        <v>44795</v>
      </c>
    </row>
    <row r="1017" spans="1:49">
      <c r="A1017" s="1135" t="s">
        <v>2437</v>
      </c>
      <c r="B1017" s="1135" t="s">
        <v>884</v>
      </c>
      <c r="C1017" s="1135">
        <v>550</v>
      </c>
      <c r="D1017" s="1135">
        <v>1.75</v>
      </c>
      <c r="E1017" s="1135" t="s">
        <v>15189</v>
      </c>
      <c r="F1017" s="1135" t="s">
        <v>1078</v>
      </c>
      <c r="G1017" s="1135" t="s">
        <v>1034</v>
      </c>
      <c r="H1017" s="1135" t="s">
        <v>2389</v>
      </c>
      <c r="I1017" s="1135" t="s">
        <v>639</v>
      </c>
      <c r="J1017" s="1135">
        <v>0.9</v>
      </c>
      <c r="K1017" s="1135" t="s">
        <v>2438</v>
      </c>
      <c r="L1017" s="1135" t="s">
        <v>1857</v>
      </c>
      <c r="M1017" s="1135">
        <v>78</v>
      </c>
      <c r="N1017" s="1135" t="s">
        <v>1039</v>
      </c>
      <c r="O1017" s="1135">
        <v>1.9500000000000002</v>
      </c>
      <c r="P1017" s="1135">
        <v>1.56</v>
      </c>
      <c r="Q1017" s="1135">
        <v>3</v>
      </c>
      <c r="R1017" s="1135">
        <v>27</v>
      </c>
      <c r="T1017" s="1135">
        <v>9.6</v>
      </c>
      <c r="U1017" s="1135">
        <v>6.8</v>
      </c>
      <c r="V1017" s="1135" t="s">
        <v>663</v>
      </c>
      <c r="W1017" s="1135">
        <v>135</v>
      </c>
      <c r="X1017" s="1135">
        <v>65</v>
      </c>
      <c r="Y1017" s="1135">
        <v>1.4</v>
      </c>
      <c r="Z1017" s="1135">
        <v>4</v>
      </c>
      <c r="AA1017" s="1135" t="s">
        <v>2439</v>
      </c>
      <c r="AH1017" s="1135" t="s">
        <v>699</v>
      </c>
      <c r="AM1017" s="1136" t="s">
        <v>11148</v>
      </c>
      <c r="AN1017" s="1136" t="s">
        <v>11149</v>
      </c>
      <c r="AO1017" s="1136">
        <f t="shared" si="126"/>
        <v>550</v>
      </c>
      <c r="AP1017" s="1136">
        <f t="shared" si="127"/>
        <v>1.75</v>
      </c>
      <c r="AQ1017" s="1136" t="str">
        <f t="shared" si="128"/>
        <v>1-5-1S83°</v>
      </c>
      <c r="AR1017" s="1136" t="str">
        <f t="shared" si="129"/>
        <v>30</v>
      </c>
      <c r="AS1017" s="1136" t="str">
        <f t="shared" si="130"/>
        <v>205/205/OFF</v>
      </c>
      <c r="AT1017" s="1136" t="str">
        <f t="shared" si="131"/>
        <v>1-5-1S83°</v>
      </c>
      <c r="AV1017" s="1136" t="str">
        <f t="shared" si="124"/>
        <v>111.8.26</v>
      </c>
      <c r="AW1017" s="1438">
        <f t="shared" si="125"/>
        <v>44799</v>
      </c>
    </row>
    <row r="1018" spans="1:49">
      <c r="A1018" s="1135" t="s">
        <v>2440</v>
      </c>
      <c r="B1018" s="1135" t="s">
        <v>1877</v>
      </c>
      <c r="C1018" s="1135">
        <v>500</v>
      </c>
      <c r="D1018" s="1135">
        <v>1.675</v>
      </c>
      <c r="E1018" s="1135" t="s">
        <v>15183</v>
      </c>
      <c r="F1018" s="1135" t="s">
        <v>2095</v>
      </c>
      <c r="G1018" s="1135" t="s">
        <v>1878</v>
      </c>
      <c r="H1018" s="1135" t="s">
        <v>1249</v>
      </c>
      <c r="I1018" s="1135" t="s">
        <v>126</v>
      </c>
      <c r="J1018" s="1135">
        <v>0.3</v>
      </c>
      <c r="K1018" s="1135" t="s">
        <v>2332</v>
      </c>
      <c r="L1018" s="1135" t="s">
        <v>1881</v>
      </c>
      <c r="M1018" s="1135">
        <v>76.099999999999994</v>
      </c>
      <c r="N1018" s="1135" t="s">
        <v>1039</v>
      </c>
      <c r="O1018" s="1135">
        <v>1.9024999999999999</v>
      </c>
      <c r="P1018" s="1135">
        <v>1.522</v>
      </c>
      <c r="Q1018" s="1135">
        <v>4</v>
      </c>
      <c r="R1018" s="1135">
        <v>21</v>
      </c>
      <c r="T1018" s="1135">
        <v>13</v>
      </c>
      <c r="U1018" s="1135">
        <v>4</v>
      </c>
      <c r="V1018" s="1135" t="s">
        <v>663</v>
      </c>
      <c r="W1018" s="1135">
        <v>30</v>
      </c>
      <c r="X1018" s="1135">
        <v>10</v>
      </c>
      <c r="Y1018" s="1135">
        <v>2.5</v>
      </c>
      <c r="Z1018" s="1135">
        <v>2</v>
      </c>
      <c r="AA1018" s="1135" t="s">
        <v>2439</v>
      </c>
      <c r="AH1018" s="1135" t="s">
        <v>1546</v>
      </c>
      <c r="AM1018" s="1136" t="s">
        <v>11150</v>
      </c>
      <c r="AN1018" s="1136" t="s">
        <v>11151</v>
      </c>
      <c r="AO1018" s="1136">
        <f t="shared" si="126"/>
        <v>500</v>
      </c>
      <c r="AP1018" s="1136">
        <f t="shared" si="127"/>
        <v>1.675</v>
      </c>
      <c r="AQ1018" s="1136" t="str">
        <f t="shared" si="128"/>
        <v>1-4-1S83°</v>
      </c>
      <c r="AR1018" s="1136" t="str">
        <f t="shared" si="129"/>
        <v>29.9</v>
      </c>
      <c r="AS1018" s="1136" t="str">
        <f t="shared" si="130"/>
        <v>215/215/OFF</v>
      </c>
      <c r="AT1018" s="1136" t="str">
        <f t="shared" si="131"/>
        <v>1-4-1S83°</v>
      </c>
      <c r="AV1018" s="1136" t="str">
        <f t="shared" si="124"/>
        <v>111.8.26</v>
      </c>
      <c r="AW1018" s="1438">
        <f t="shared" si="125"/>
        <v>44799</v>
      </c>
    </row>
    <row r="1019" spans="1:49">
      <c r="A1019" s="1135" t="s">
        <v>2441</v>
      </c>
      <c r="B1019" s="1135" t="s">
        <v>1877</v>
      </c>
      <c r="C1019" s="1135">
        <v>500</v>
      </c>
      <c r="D1019" s="1135">
        <v>1.675</v>
      </c>
      <c r="E1019" s="1135" t="s">
        <v>15183</v>
      </c>
      <c r="F1019" s="1135" t="s">
        <v>2095</v>
      </c>
      <c r="G1019" s="1135" t="s">
        <v>1878</v>
      </c>
      <c r="H1019" s="1135" t="s">
        <v>1249</v>
      </c>
      <c r="I1019" s="1135" t="s">
        <v>126</v>
      </c>
      <c r="J1019" s="1135">
        <v>0.3</v>
      </c>
      <c r="K1019" s="1135" t="s">
        <v>2332</v>
      </c>
      <c r="L1019" s="1135" t="s">
        <v>1881</v>
      </c>
      <c r="M1019" s="1135">
        <v>76.099999999999994</v>
      </c>
      <c r="N1019" s="1135" t="s">
        <v>1039</v>
      </c>
      <c r="O1019" s="1135">
        <v>1.9024999999999999</v>
      </c>
      <c r="P1019" s="1135">
        <v>1.522</v>
      </c>
      <c r="Q1019" s="1135">
        <v>4</v>
      </c>
      <c r="R1019" s="1135">
        <v>21</v>
      </c>
      <c r="T1019" s="1135">
        <v>13</v>
      </c>
      <c r="U1019" s="1135">
        <v>4</v>
      </c>
      <c r="V1019" s="1135" t="s">
        <v>663</v>
      </c>
      <c r="W1019" s="1135">
        <v>30</v>
      </c>
      <c r="X1019" s="1135">
        <v>10</v>
      </c>
      <c r="Y1019" s="1135">
        <v>2.5</v>
      </c>
      <c r="Z1019" s="1135">
        <v>2</v>
      </c>
      <c r="AA1019" s="1135" t="s">
        <v>2439</v>
      </c>
      <c r="AH1019" s="1135" t="s">
        <v>843</v>
      </c>
      <c r="AM1019" s="1136" t="s">
        <v>11152</v>
      </c>
      <c r="AN1019" s="1136" t="s">
        <v>11153</v>
      </c>
      <c r="AO1019" s="1136">
        <f t="shared" si="126"/>
        <v>500</v>
      </c>
      <c r="AP1019" s="1136">
        <f t="shared" si="127"/>
        <v>1.675</v>
      </c>
      <c r="AQ1019" s="1136" t="str">
        <f t="shared" si="128"/>
        <v>1-4-1S83°</v>
      </c>
      <c r="AR1019" s="1136" t="str">
        <f t="shared" si="129"/>
        <v>29.9</v>
      </c>
      <c r="AS1019" s="1136" t="str">
        <f t="shared" si="130"/>
        <v>215/215/OFF</v>
      </c>
      <c r="AT1019" s="1136" t="str">
        <f t="shared" si="131"/>
        <v>1-4-1S83°</v>
      </c>
      <c r="AV1019" s="1136" t="str">
        <f t="shared" si="124"/>
        <v>111.8.26</v>
      </c>
      <c r="AW1019" s="1438">
        <f t="shared" si="125"/>
        <v>44799</v>
      </c>
    </row>
    <row r="1020" spans="1:49">
      <c r="A1020" s="1135" t="s">
        <v>2442</v>
      </c>
      <c r="B1020" s="1135" t="s">
        <v>638</v>
      </c>
      <c r="C1020" s="1135">
        <v>500</v>
      </c>
      <c r="D1020" s="1135">
        <v>1.8</v>
      </c>
      <c r="E1020" s="1135" t="s">
        <v>15183</v>
      </c>
      <c r="F1020" s="1135" t="s">
        <v>1069</v>
      </c>
      <c r="G1020" s="1135" t="s">
        <v>1110</v>
      </c>
      <c r="H1020" s="1135" t="s">
        <v>1239</v>
      </c>
      <c r="I1020" s="1135" t="s">
        <v>126</v>
      </c>
      <c r="J1020" s="1135">
        <v>1.5</v>
      </c>
      <c r="K1020" s="1135" t="s">
        <v>2443</v>
      </c>
      <c r="L1020" s="1135" t="s">
        <v>2081</v>
      </c>
      <c r="M1020" s="1135">
        <v>75</v>
      </c>
      <c r="N1020" s="1135" t="s">
        <v>1039</v>
      </c>
      <c r="O1020" s="1135">
        <v>1.875</v>
      </c>
      <c r="P1020" s="1135">
        <v>1.5</v>
      </c>
      <c r="Q1020" s="1135">
        <v>3</v>
      </c>
      <c r="R1020" s="1135">
        <v>23</v>
      </c>
      <c r="T1020" s="1135">
        <v>29</v>
      </c>
      <c r="U1020" s="1135">
        <v>3.5</v>
      </c>
      <c r="V1020" s="1135" t="s">
        <v>663</v>
      </c>
      <c r="W1020" s="1135">
        <v>120</v>
      </c>
      <c r="X1020" s="1135">
        <v>80</v>
      </c>
      <c r="Y1020" s="1135">
        <v>1.8</v>
      </c>
      <c r="Z1020" s="1135">
        <v>5.5</v>
      </c>
      <c r="AA1020" s="1135" t="s">
        <v>2444</v>
      </c>
      <c r="AH1020" s="1135" t="s">
        <v>927</v>
      </c>
      <c r="AM1020" s="1136" t="s">
        <v>11154</v>
      </c>
      <c r="AN1020" s="1136" t="s">
        <v>11155</v>
      </c>
      <c r="AO1020" s="1136">
        <f t="shared" si="126"/>
        <v>500</v>
      </c>
      <c r="AP1020" s="1136">
        <f t="shared" si="127"/>
        <v>1.8</v>
      </c>
      <c r="AQ1020" s="1136" t="str">
        <f t="shared" si="128"/>
        <v>1-4-1S83°</v>
      </c>
      <c r="AR1020" s="1136" t="str">
        <f t="shared" si="129"/>
        <v>31.5</v>
      </c>
      <c r="AS1020" s="1136" t="str">
        <f t="shared" si="130"/>
        <v>235/235/OFF</v>
      </c>
      <c r="AT1020" s="1136" t="str">
        <f t="shared" si="131"/>
        <v>1-4-1S83°</v>
      </c>
      <c r="AV1020" s="1136" t="str">
        <f t="shared" si="124"/>
        <v>111.8.25</v>
      </c>
      <c r="AW1020" s="1438">
        <f t="shared" si="125"/>
        <v>44798</v>
      </c>
    </row>
    <row r="1021" spans="1:49">
      <c r="A1021" s="1135" t="s">
        <v>2445</v>
      </c>
      <c r="B1021" s="1135" t="s">
        <v>2301</v>
      </c>
      <c r="C1021" s="1135">
        <v>650</v>
      </c>
      <c r="D1021" s="1135">
        <v>1.69</v>
      </c>
      <c r="E1021" s="1135" t="s">
        <v>15192</v>
      </c>
      <c r="F1021" s="1135" t="s">
        <v>1048</v>
      </c>
      <c r="G1021" s="1135" t="s">
        <v>1861</v>
      </c>
      <c r="H1021" s="1135" t="s">
        <v>1049</v>
      </c>
      <c r="I1021" s="1135" t="s">
        <v>126</v>
      </c>
      <c r="J1021" s="1135">
        <v>1</v>
      </c>
      <c r="K1021" s="1135" t="s">
        <v>2446</v>
      </c>
      <c r="L1021" s="1135" t="s">
        <v>2303</v>
      </c>
      <c r="M1021" s="1135">
        <v>75.099999999999994</v>
      </c>
      <c r="N1021" s="1135" t="s">
        <v>1039</v>
      </c>
      <c r="O1021" s="1135">
        <v>1.8774999999999999</v>
      </c>
      <c r="P1021" s="1135">
        <v>1.502</v>
      </c>
      <c r="Q1021" s="1135">
        <v>4</v>
      </c>
      <c r="R1021" s="1135" t="s">
        <v>2447</v>
      </c>
      <c r="T1021" s="1135">
        <v>21</v>
      </c>
      <c r="U1021" s="1135">
        <v>3.5</v>
      </c>
      <c r="V1021" s="1135" t="s">
        <v>663</v>
      </c>
      <c r="W1021" s="1135">
        <v>110</v>
      </c>
      <c r="X1021" s="1135">
        <v>65</v>
      </c>
      <c r="Y1021" s="1135">
        <v>1.6</v>
      </c>
      <c r="Z1021" s="1135">
        <v>4.5</v>
      </c>
      <c r="AA1021" s="1135" t="s">
        <v>2448</v>
      </c>
      <c r="AH1021" s="1135" t="s">
        <v>944</v>
      </c>
      <c r="AM1021" s="1136" t="s">
        <v>11156</v>
      </c>
      <c r="AN1021" s="1136" t="s">
        <v>11157</v>
      </c>
      <c r="AO1021" s="1136">
        <f t="shared" si="126"/>
        <v>650</v>
      </c>
      <c r="AP1021" s="1136">
        <f t="shared" si="127"/>
        <v>1.69</v>
      </c>
      <c r="AQ1021" s="1136" t="str">
        <f t="shared" si="128"/>
        <v>1-4-1S91°</v>
      </c>
      <c r="AR1021" s="1136" t="str">
        <f t="shared" si="129"/>
        <v>31</v>
      </c>
      <c r="AS1021" s="1136" t="str">
        <f t="shared" si="130"/>
        <v>260/260/OFF</v>
      </c>
      <c r="AT1021" s="1136" t="str">
        <f t="shared" si="131"/>
        <v>1-4-1S91°</v>
      </c>
      <c r="AV1021" s="1136" t="str">
        <f t="shared" si="124"/>
        <v>111.8.27</v>
      </c>
      <c r="AW1021" s="1438">
        <f t="shared" si="125"/>
        <v>44800</v>
      </c>
    </row>
    <row r="1022" spans="1:49">
      <c r="A1022" s="1135" t="s">
        <v>2449</v>
      </c>
      <c r="B1022" s="1135" t="s">
        <v>1993</v>
      </c>
      <c r="C1022" s="1135">
        <v>600</v>
      </c>
      <c r="D1022" s="1135">
        <v>1.7</v>
      </c>
      <c r="E1022" s="1135" t="s">
        <v>15189</v>
      </c>
      <c r="F1022" s="1135" t="s">
        <v>1048</v>
      </c>
      <c r="G1022" s="1135" t="s">
        <v>1034</v>
      </c>
      <c r="H1022" s="1135" t="s">
        <v>1320</v>
      </c>
      <c r="I1022" s="1135" t="s">
        <v>126</v>
      </c>
      <c r="J1022" s="1135">
        <v>1.4</v>
      </c>
      <c r="K1022" s="1135" t="s">
        <v>2450</v>
      </c>
      <c r="L1022" s="1135" t="s">
        <v>2018</v>
      </c>
      <c r="M1022" s="1135">
        <v>75.400000000000006</v>
      </c>
      <c r="N1022" s="1135" t="s">
        <v>1039</v>
      </c>
      <c r="O1022" s="1135">
        <v>1.8850000000000002</v>
      </c>
      <c r="P1022" s="1135">
        <v>1.5080000000000002</v>
      </c>
      <c r="Q1022" s="1135">
        <v>3</v>
      </c>
      <c r="R1022" s="1135">
        <v>29</v>
      </c>
      <c r="T1022" s="1135">
        <v>18</v>
      </c>
      <c r="U1022" s="1135">
        <v>6</v>
      </c>
      <c r="V1022" s="1135" t="s">
        <v>663</v>
      </c>
      <c r="W1022" s="1135">
        <v>120</v>
      </c>
      <c r="X1022" s="1135">
        <v>80</v>
      </c>
      <c r="Y1022" s="1135">
        <v>2</v>
      </c>
      <c r="Z1022" s="1135">
        <v>6</v>
      </c>
      <c r="AA1022" s="1135" t="s">
        <v>2451</v>
      </c>
      <c r="AH1022" s="1135" t="s">
        <v>1280</v>
      </c>
      <c r="AM1022" s="1136" t="s">
        <v>11158</v>
      </c>
      <c r="AN1022" s="1136" t="s">
        <v>11159</v>
      </c>
      <c r="AO1022" s="1136">
        <f t="shared" si="126"/>
        <v>600</v>
      </c>
      <c r="AP1022" s="1136">
        <f t="shared" si="127"/>
        <v>1.7</v>
      </c>
      <c r="AQ1022" s="1136" t="str">
        <f t="shared" si="128"/>
        <v>1-5-1S83°</v>
      </c>
      <c r="AR1022" s="1136" t="str">
        <f t="shared" si="129"/>
        <v>31</v>
      </c>
      <c r="AS1022" s="1136" t="str">
        <f t="shared" si="130"/>
        <v>230/230/OFF</v>
      </c>
      <c r="AT1022" s="1136" t="str">
        <f t="shared" si="131"/>
        <v>1-5-1S83°</v>
      </c>
      <c r="AV1022" s="1136" t="str">
        <f t="shared" si="124"/>
        <v>111.8.31</v>
      </c>
      <c r="AW1022" s="1438">
        <f t="shared" si="125"/>
        <v>44804</v>
      </c>
    </row>
    <row r="1023" spans="1:49">
      <c r="A1023" s="1135" t="s">
        <v>2452</v>
      </c>
      <c r="B1023" s="1135" t="s">
        <v>2196</v>
      </c>
      <c r="C1023" s="1135">
        <v>600</v>
      </c>
      <c r="D1023" s="1135">
        <v>1.7150000000000001</v>
      </c>
      <c r="E1023" s="1135" t="s">
        <v>15182</v>
      </c>
      <c r="F1023" s="1135" t="s">
        <v>663</v>
      </c>
      <c r="G1023" s="1135" t="s">
        <v>1861</v>
      </c>
      <c r="H1023" s="1135" t="s">
        <v>2453</v>
      </c>
      <c r="I1023" s="1135" t="s">
        <v>126</v>
      </c>
      <c r="J1023" s="1135">
        <v>0.8</v>
      </c>
      <c r="K1023" s="1135" t="s">
        <v>2421</v>
      </c>
      <c r="L1023" s="1135" t="s">
        <v>2198</v>
      </c>
      <c r="M1023" s="1135">
        <v>75</v>
      </c>
      <c r="N1023" s="1135" t="s">
        <v>1039</v>
      </c>
      <c r="O1023" s="1135">
        <v>1.875</v>
      </c>
      <c r="P1023" s="1135">
        <v>1.5</v>
      </c>
      <c r="Q1023" s="1135">
        <v>4</v>
      </c>
      <c r="R1023" s="1135">
        <v>23.3</v>
      </c>
      <c r="T1023" s="1135">
        <v>20.5</v>
      </c>
      <c r="U1023" s="1135">
        <v>3.7</v>
      </c>
      <c r="V1023" s="1135" t="s">
        <v>663</v>
      </c>
      <c r="W1023" s="1135">
        <v>105</v>
      </c>
      <c r="X1023" s="1135" t="s">
        <v>1224</v>
      </c>
      <c r="Y1023" s="1135">
        <v>1.9</v>
      </c>
      <c r="Z1023" s="1135">
        <v>4.5</v>
      </c>
      <c r="AA1023" s="1135" t="s">
        <v>2454</v>
      </c>
      <c r="AH1023" s="1135" t="s">
        <v>1921</v>
      </c>
      <c r="AM1023" s="1136" t="s">
        <v>11160</v>
      </c>
      <c r="AN1023" s="1136" t="s">
        <v>11161</v>
      </c>
      <c r="AO1023" s="1136">
        <f t="shared" si="126"/>
        <v>600</v>
      </c>
      <c r="AP1023" s="1136">
        <f t="shared" si="127"/>
        <v>1.7150000000000001</v>
      </c>
      <c r="AQ1023" s="1136" t="str">
        <f t="shared" si="128"/>
        <v>1-4-1S85°</v>
      </c>
      <c r="AR1023" s="1136" t="str">
        <f t="shared" si="129"/>
        <v>NA</v>
      </c>
      <c r="AS1023" s="1136" t="str">
        <f t="shared" si="130"/>
        <v>174/OFF</v>
      </c>
      <c r="AT1023" s="1136" t="str">
        <f t="shared" si="131"/>
        <v>1-4-1S85°</v>
      </c>
      <c r="AV1023" s="1136" t="str">
        <f t="shared" si="124"/>
        <v>111.9.2</v>
      </c>
      <c r="AW1023" s="1438">
        <f t="shared" si="125"/>
        <v>44806</v>
      </c>
    </row>
    <row r="1024" spans="1:49">
      <c r="A1024" s="1135" t="s">
        <v>2455</v>
      </c>
      <c r="B1024" s="1135" t="s">
        <v>455</v>
      </c>
      <c r="C1024" s="1135">
        <v>600</v>
      </c>
      <c r="D1024" s="1135">
        <v>1.69</v>
      </c>
      <c r="E1024" s="1135" t="s">
        <v>15183</v>
      </c>
      <c r="F1024" s="1135" t="s">
        <v>1867</v>
      </c>
      <c r="G1024" s="1135" t="s">
        <v>1861</v>
      </c>
      <c r="H1024" s="1135" t="s">
        <v>1134</v>
      </c>
      <c r="I1024" s="1135" t="s">
        <v>126</v>
      </c>
      <c r="J1024" s="1135">
        <v>0.9</v>
      </c>
      <c r="K1024" s="1135" t="s">
        <v>2456</v>
      </c>
      <c r="L1024" s="1135" t="s">
        <v>1870</v>
      </c>
      <c r="M1024" s="1135">
        <v>74.8</v>
      </c>
      <c r="N1024" s="1135" t="s">
        <v>1039</v>
      </c>
      <c r="O1024" s="1135">
        <v>1.87</v>
      </c>
      <c r="P1024" s="1135">
        <v>1.496</v>
      </c>
      <c r="Q1024" s="1135">
        <v>4</v>
      </c>
      <c r="R1024" s="1135" t="s">
        <v>2457</v>
      </c>
      <c r="T1024" s="1135">
        <v>18.600000000000001</v>
      </c>
      <c r="U1024" s="1135">
        <v>3.5</v>
      </c>
      <c r="V1024" s="1135" t="s">
        <v>663</v>
      </c>
      <c r="W1024" s="1135">
        <v>105</v>
      </c>
      <c r="X1024" s="1135">
        <v>80</v>
      </c>
      <c r="Y1024" s="1135">
        <v>2</v>
      </c>
      <c r="Z1024" s="1135">
        <v>4.5</v>
      </c>
      <c r="AA1024" s="1135" t="s">
        <v>1613</v>
      </c>
      <c r="AH1024" s="1135" t="s">
        <v>630</v>
      </c>
      <c r="AM1024" s="1136" t="s">
        <v>11162</v>
      </c>
      <c r="AN1024" s="1136" t="s">
        <v>11163</v>
      </c>
      <c r="AO1024" s="1136">
        <f t="shared" si="126"/>
        <v>600</v>
      </c>
      <c r="AP1024" s="1136">
        <f t="shared" si="127"/>
        <v>1.69</v>
      </c>
      <c r="AQ1024" s="1136" t="str">
        <f t="shared" si="128"/>
        <v>1-4-1S83°</v>
      </c>
      <c r="AR1024" s="1136" t="str">
        <f t="shared" si="129"/>
        <v>30.2</v>
      </c>
      <c r="AS1024" s="1136" t="str">
        <f t="shared" si="130"/>
        <v>240/240/OFF</v>
      </c>
      <c r="AT1024" s="1136" t="str">
        <f t="shared" si="131"/>
        <v>1-4-1S83°</v>
      </c>
      <c r="AV1024" s="1136" t="str">
        <f t="shared" si="124"/>
        <v>111.9.5</v>
      </c>
      <c r="AW1024" s="1438">
        <f t="shared" si="125"/>
        <v>44809</v>
      </c>
    </row>
    <row r="1025" spans="1:49">
      <c r="A1025" s="1135" t="s">
        <v>2458</v>
      </c>
      <c r="B1025" s="1135" t="s">
        <v>1985</v>
      </c>
      <c r="C1025" s="1135">
        <v>600</v>
      </c>
      <c r="D1025" s="1135">
        <v>1.67</v>
      </c>
      <c r="E1025" s="1135" t="s">
        <v>15183</v>
      </c>
      <c r="F1025" s="1135" t="s">
        <v>1078</v>
      </c>
      <c r="G1025" s="1135" t="s">
        <v>1034</v>
      </c>
      <c r="H1025" s="1135" t="s">
        <v>1320</v>
      </c>
      <c r="I1025" s="1135" t="s">
        <v>126</v>
      </c>
      <c r="J1025" s="1135">
        <v>0.7</v>
      </c>
      <c r="K1025" s="1135" t="s">
        <v>2459</v>
      </c>
      <c r="L1025" s="1135" t="s">
        <v>1987</v>
      </c>
      <c r="M1025" s="1135">
        <v>74.599999999999994</v>
      </c>
      <c r="N1025" s="1135" t="s">
        <v>1039</v>
      </c>
      <c r="O1025" s="1135">
        <v>1.865</v>
      </c>
      <c r="P1025" s="1135">
        <v>1.492</v>
      </c>
      <c r="Q1025" s="1135">
        <v>3.5</v>
      </c>
      <c r="R1025" s="1135">
        <v>29</v>
      </c>
      <c r="T1025" s="1135">
        <v>12.5</v>
      </c>
      <c r="U1025" s="1135">
        <v>5.0999999999999996</v>
      </c>
      <c r="V1025" s="1135" t="s">
        <v>663</v>
      </c>
      <c r="W1025" s="1135">
        <v>95</v>
      </c>
      <c r="X1025" s="1135">
        <v>60</v>
      </c>
      <c r="Y1025" s="1135">
        <v>1.8</v>
      </c>
      <c r="Z1025" s="1135">
        <v>4.5</v>
      </c>
      <c r="AA1025" s="1135" t="s">
        <v>2460</v>
      </c>
      <c r="AH1025" s="1135" t="s">
        <v>1060</v>
      </c>
      <c r="AM1025" s="1136" t="s">
        <v>11164</v>
      </c>
      <c r="AN1025" s="1136" t="s">
        <v>11165</v>
      </c>
      <c r="AO1025" s="1136">
        <f t="shared" si="126"/>
        <v>600</v>
      </c>
      <c r="AP1025" s="1136">
        <f t="shared" si="127"/>
        <v>1.67</v>
      </c>
      <c r="AQ1025" s="1136" t="str">
        <f t="shared" si="128"/>
        <v>1-4-1S83°</v>
      </c>
      <c r="AR1025" s="1136" t="str">
        <f t="shared" si="129"/>
        <v>30</v>
      </c>
      <c r="AS1025" s="1136" t="str">
        <f t="shared" si="130"/>
        <v>230/230/OFF</v>
      </c>
      <c r="AT1025" s="1136" t="str">
        <f t="shared" si="131"/>
        <v>1-4-1S83°</v>
      </c>
      <c r="AV1025" s="1136" t="str">
        <f t="shared" si="124"/>
        <v>111.9.6</v>
      </c>
      <c r="AW1025" s="1438">
        <f t="shared" si="125"/>
        <v>44810</v>
      </c>
    </row>
    <row r="1026" spans="1:49">
      <c r="A1026" s="1135" t="s">
        <v>2461</v>
      </c>
      <c r="B1026" s="1135" t="s">
        <v>455</v>
      </c>
      <c r="C1026" s="1135">
        <v>600</v>
      </c>
      <c r="D1026" s="1135">
        <v>1.72</v>
      </c>
      <c r="E1026" s="1135" t="s">
        <v>15184</v>
      </c>
      <c r="F1026" s="1135" t="s">
        <v>663</v>
      </c>
      <c r="G1026" s="1135" t="s">
        <v>1861</v>
      </c>
      <c r="H1026" s="1135" t="s">
        <v>2420</v>
      </c>
      <c r="I1026" s="1135" t="s">
        <v>126</v>
      </c>
      <c r="J1026" s="1135">
        <v>0.8</v>
      </c>
      <c r="K1026" s="1135" t="s">
        <v>2462</v>
      </c>
      <c r="L1026" s="1135" t="s">
        <v>1870</v>
      </c>
      <c r="M1026" s="1135">
        <v>74.8</v>
      </c>
      <c r="N1026" s="1135" t="s">
        <v>1039</v>
      </c>
      <c r="O1026" s="1135">
        <v>1.87</v>
      </c>
      <c r="P1026" s="1135">
        <v>1.496</v>
      </c>
      <c r="Q1026" s="1135">
        <v>3.5</v>
      </c>
      <c r="R1026" s="1135">
        <v>21.5</v>
      </c>
      <c r="T1026" s="1135">
        <v>18.600000000000001</v>
      </c>
      <c r="U1026" s="1135">
        <v>3.5</v>
      </c>
      <c r="V1026" s="1135" t="s">
        <v>663</v>
      </c>
      <c r="W1026" s="1135">
        <v>105</v>
      </c>
      <c r="X1026" s="1135">
        <v>80</v>
      </c>
      <c r="Y1026" s="1135">
        <v>2</v>
      </c>
      <c r="Z1026" s="1135">
        <v>4.5</v>
      </c>
      <c r="AA1026" s="1135" t="s">
        <v>2454</v>
      </c>
      <c r="AB1026" s="1135" t="s">
        <v>1614</v>
      </c>
      <c r="AH1026" s="1135" t="s">
        <v>811</v>
      </c>
      <c r="AM1026" s="1136" t="s">
        <v>11166</v>
      </c>
      <c r="AN1026" s="1136" t="s">
        <v>11167</v>
      </c>
      <c r="AO1026" s="1136">
        <f t="shared" si="126"/>
        <v>600</v>
      </c>
      <c r="AP1026" s="1136">
        <f t="shared" si="127"/>
        <v>1.72</v>
      </c>
      <c r="AQ1026" s="1136" t="str">
        <f t="shared" si="128"/>
        <v>1-5-1S85°</v>
      </c>
      <c r="AR1026" s="1136" t="str">
        <f t="shared" si="129"/>
        <v>NA</v>
      </c>
      <c r="AS1026" s="1136" t="str">
        <f t="shared" si="130"/>
        <v>173/OFF</v>
      </c>
      <c r="AT1026" s="1136" t="str">
        <f t="shared" si="131"/>
        <v>1-5-1S85°</v>
      </c>
      <c r="AV1026" s="1136" t="str">
        <f t="shared" ref="AV1026:AV1089" si="132">AA1026</f>
        <v>111.9.2</v>
      </c>
      <c r="AW1026" s="1438">
        <f t="shared" si="125"/>
        <v>44806</v>
      </c>
    </row>
    <row r="1027" spans="1:49">
      <c r="A1027" s="1135" t="s">
        <v>2463</v>
      </c>
      <c r="B1027" s="1135" t="s">
        <v>1877</v>
      </c>
      <c r="C1027" s="1135">
        <v>500</v>
      </c>
      <c r="D1027" s="1135">
        <v>1.675</v>
      </c>
      <c r="E1027" s="1135" t="s">
        <v>15183</v>
      </c>
      <c r="F1027" s="1135" t="s">
        <v>2095</v>
      </c>
      <c r="G1027" s="1135" t="s">
        <v>2112</v>
      </c>
      <c r="H1027" s="1135" t="s">
        <v>1249</v>
      </c>
      <c r="I1027" s="1135" t="s">
        <v>126</v>
      </c>
      <c r="J1027" s="1135">
        <v>0.3</v>
      </c>
      <c r="K1027" s="1135" t="s">
        <v>2332</v>
      </c>
      <c r="L1027" s="1135" t="s">
        <v>1881</v>
      </c>
      <c r="M1027" s="1135">
        <v>76.099999999999994</v>
      </c>
      <c r="N1027" s="1135" t="s">
        <v>1039</v>
      </c>
      <c r="O1027" s="1135">
        <v>1.9024999999999999</v>
      </c>
      <c r="P1027" s="1135">
        <v>1.522</v>
      </c>
      <c r="Q1027" s="1135">
        <v>4</v>
      </c>
      <c r="R1027" s="1135">
        <v>21</v>
      </c>
      <c r="T1027" s="1135">
        <v>13</v>
      </c>
      <c r="U1027" s="1135">
        <v>4</v>
      </c>
      <c r="V1027" s="1135" t="s">
        <v>663</v>
      </c>
      <c r="W1027" s="1135">
        <v>30</v>
      </c>
      <c r="X1027" s="1135">
        <v>10</v>
      </c>
      <c r="Y1027" s="1135">
        <v>2.5</v>
      </c>
      <c r="Z1027" s="1135">
        <v>2</v>
      </c>
      <c r="AA1027" s="1135" t="s">
        <v>2460</v>
      </c>
      <c r="AH1027" s="1135" t="s">
        <v>488</v>
      </c>
      <c r="AM1027" s="1136" t="s">
        <v>11168</v>
      </c>
      <c r="AN1027" s="1136" t="s">
        <v>11169</v>
      </c>
      <c r="AO1027" s="1136">
        <f t="shared" si="126"/>
        <v>500</v>
      </c>
      <c r="AP1027" s="1136">
        <f t="shared" si="127"/>
        <v>1.675</v>
      </c>
      <c r="AQ1027" s="1136" t="str">
        <f t="shared" si="128"/>
        <v>1-4-1S83°</v>
      </c>
      <c r="AR1027" s="1136" t="str">
        <f t="shared" si="129"/>
        <v>29.9</v>
      </c>
      <c r="AS1027" s="1136" t="str">
        <f t="shared" si="130"/>
        <v>215/215/OFF</v>
      </c>
      <c r="AT1027" s="1136" t="str">
        <f t="shared" si="131"/>
        <v>1-4-1S83°</v>
      </c>
      <c r="AV1027" s="1136" t="str">
        <f t="shared" si="132"/>
        <v>111.9.6</v>
      </c>
      <c r="AW1027" s="1438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35" t="s">
        <v>2464</v>
      </c>
      <c r="B1028" s="1135" t="s">
        <v>2210</v>
      </c>
      <c r="C1028" s="1135">
        <v>600</v>
      </c>
      <c r="D1028" s="1135">
        <v>1.72</v>
      </c>
      <c r="E1028" s="1135" t="s">
        <v>15184</v>
      </c>
      <c r="F1028" s="1135" t="s">
        <v>663</v>
      </c>
      <c r="G1028" s="1135" t="s">
        <v>1861</v>
      </c>
      <c r="H1028" s="1135" t="s">
        <v>2420</v>
      </c>
      <c r="I1028" s="1135" t="s">
        <v>126</v>
      </c>
      <c r="J1028" s="1135">
        <v>0.8</v>
      </c>
      <c r="K1028" s="1135" t="s">
        <v>2462</v>
      </c>
      <c r="L1028" s="1135" t="s">
        <v>1870</v>
      </c>
      <c r="M1028" s="1135">
        <v>74.8</v>
      </c>
      <c r="N1028" s="1135" t="s">
        <v>1039</v>
      </c>
      <c r="O1028" s="1135">
        <v>1.87</v>
      </c>
      <c r="P1028" s="1135">
        <v>1.496</v>
      </c>
      <c r="Q1028" s="1135">
        <v>3.5</v>
      </c>
      <c r="R1028" s="1135">
        <v>21.5</v>
      </c>
      <c r="T1028" s="1135">
        <v>18.600000000000001</v>
      </c>
      <c r="U1028" s="1135">
        <v>3.5</v>
      </c>
      <c r="V1028" s="1135" t="s">
        <v>663</v>
      </c>
      <c r="W1028" s="1135">
        <v>105</v>
      </c>
      <c r="X1028" s="1135">
        <v>80</v>
      </c>
      <c r="Y1028" s="1135">
        <v>2</v>
      </c>
      <c r="Z1028" s="1135">
        <v>4.5</v>
      </c>
      <c r="AA1028" s="1135" t="s">
        <v>1617</v>
      </c>
      <c r="AH1028" s="1135" t="s">
        <v>811</v>
      </c>
      <c r="AM1028" s="1136" t="s">
        <v>11170</v>
      </c>
      <c r="AN1028" s="1136" t="s">
        <v>11171</v>
      </c>
      <c r="AO1028" s="1136">
        <f t="shared" si="126"/>
        <v>600</v>
      </c>
      <c r="AP1028" s="1136">
        <f t="shared" si="127"/>
        <v>1.72</v>
      </c>
      <c r="AQ1028" s="1136" t="str">
        <f t="shared" si="128"/>
        <v>1-5-1S85°</v>
      </c>
      <c r="AR1028" s="1136" t="str">
        <f t="shared" si="129"/>
        <v>NA</v>
      </c>
      <c r="AS1028" s="1136" t="str">
        <f t="shared" si="130"/>
        <v>173/OFF</v>
      </c>
      <c r="AT1028" s="1136" t="str">
        <f t="shared" si="131"/>
        <v>1-5-1S85°</v>
      </c>
      <c r="AV1028" s="1136" t="str">
        <f t="shared" si="132"/>
        <v>111.9.7</v>
      </c>
      <c r="AW1028" s="1438">
        <f t="shared" si="133"/>
        <v>44811</v>
      </c>
    </row>
    <row r="1029" spans="1:49">
      <c r="A1029" s="1135" t="s">
        <v>2465</v>
      </c>
      <c r="B1029" s="1135" t="s">
        <v>1909</v>
      </c>
      <c r="C1029" s="1135">
        <v>650</v>
      </c>
      <c r="D1029" s="1135">
        <v>1.7</v>
      </c>
      <c r="E1029" s="1135" t="s">
        <v>15192</v>
      </c>
      <c r="F1029" s="1135" t="s">
        <v>1048</v>
      </c>
      <c r="G1029" s="1135" t="s">
        <v>1861</v>
      </c>
      <c r="H1029" s="1135" t="s">
        <v>1887</v>
      </c>
      <c r="I1029" s="1135" t="s">
        <v>126</v>
      </c>
      <c r="J1029" s="1135">
        <v>0.9</v>
      </c>
      <c r="K1029" s="1135" t="s">
        <v>2466</v>
      </c>
      <c r="L1029" s="1135" t="s">
        <v>2303</v>
      </c>
      <c r="M1029" s="1135">
        <v>75.099999999999994</v>
      </c>
      <c r="N1029" s="1135" t="s">
        <v>1039</v>
      </c>
      <c r="O1029" s="1135">
        <v>1.8774999999999999</v>
      </c>
      <c r="P1029" s="1135">
        <v>1.502</v>
      </c>
      <c r="Q1029" s="1135">
        <v>4</v>
      </c>
      <c r="R1029" s="1135" t="s">
        <v>2467</v>
      </c>
      <c r="T1029" s="1135">
        <v>21</v>
      </c>
      <c r="U1029" s="1135">
        <v>3.5</v>
      </c>
      <c r="V1029" s="1135" t="s">
        <v>663</v>
      </c>
      <c r="W1029" s="1135">
        <v>110</v>
      </c>
      <c r="X1029" s="1135">
        <v>65</v>
      </c>
      <c r="Y1029" s="1135">
        <v>1.6</v>
      </c>
      <c r="Z1029" s="1135">
        <v>4</v>
      </c>
      <c r="AA1029" s="1135" t="s">
        <v>2468</v>
      </c>
      <c r="AB1029" s="1135" t="s">
        <v>1075</v>
      </c>
      <c r="AH1029" s="1135" t="s">
        <v>474</v>
      </c>
      <c r="AM1029" s="1136" t="s">
        <v>11172</v>
      </c>
      <c r="AN1029" s="1136" t="s">
        <v>11173</v>
      </c>
      <c r="AO1029" s="1136">
        <f t="shared" si="126"/>
        <v>650</v>
      </c>
      <c r="AP1029" s="1136">
        <f t="shared" si="127"/>
        <v>1.7</v>
      </c>
      <c r="AQ1029" s="1136" t="str">
        <f t="shared" si="128"/>
        <v>1-4-1S91°</v>
      </c>
      <c r="AR1029" s="1136" t="str">
        <f t="shared" si="129"/>
        <v>31</v>
      </c>
      <c r="AS1029" s="1136" t="str">
        <f t="shared" si="130"/>
        <v>270/270/OFF</v>
      </c>
      <c r="AT1029" s="1136" t="str">
        <f t="shared" si="131"/>
        <v>1-4-1S91°</v>
      </c>
      <c r="AV1029" s="1136" t="str">
        <f t="shared" si="132"/>
        <v>111.9.16</v>
      </c>
      <c r="AW1029" s="1438">
        <f t="shared" si="133"/>
        <v>44820</v>
      </c>
    </row>
    <row r="1030" spans="1:49">
      <c r="A1030" s="1135" t="s">
        <v>2469</v>
      </c>
      <c r="B1030" s="1135" t="s">
        <v>874</v>
      </c>
      <c r="C1030" s="1135">
        <v>600</v>
      </c>
      <c r="D1030" s="1135">
        <v>1.82</v>
      </c>
      <c r="E1030" s="1135" t="s">
        <v>15189</v>
      </c>
      <c r="F1030" s="1135" t="s">
        <v>1078</v>
      </c>
      <c r="G1030" s="1135" t="s">
        <v>1034</v>
      </c>
      <c r="H1030" s="1135" t="s">
        <v>1384</v>
      </c>
      <c r="I1030" s="1135" t="s">
        <v>126</v>
      </c>
      <c r="J1030" s="1135">
        <v>0.3</v>
      </c>
      <c r="K1030" s="1135" t="s">
        <v>2470</v>
      </c>
      <c r="L1030" s="1135" t="s">
        <v>1874</v>
      </c>
      <c r="M1030" s="1135">
        <v>73.5</v>
      </c>
      <c r="N1030" s="1135" t="s">
        <v>1039</v>
      </c>
      <c r="O1030" s="1135">
        <v>1.8375000000000001</v>
      </c>
      <c r="P1030" s="1135">
        <v>1.47</v>
      </c>
      <c r="Q1030" s="1135">
        <v>3</v>
      </c>
      <c r="R1030" s="1135">
        <v>24</v>
      </c>
      <c r="T1030" s="1135">
        <v>25</v>
      </c>
      <c r="U1030" s="1135">
        <v>5.5</v>
      </c>
      <c r="V1030" s="1135" t="s">
        <v>663</v>
      </c>
      <c r="W1030" s="1135">
        <v>50</v>
      </c>
      <c r="X1030" s="1135">
        <v>10</v>
      </c>
      <c r="Y1030" s="1135">
        <v>1.5</v>
      </c>
      <c r="Z1030" s="1135">
        <v>5</v>
      </c>
      <c r="AA1030" s="1135" t="s">
        <v>2471</v>
      </c>
      <c r="AH1030" s="1135" t="s">
        <v>927</v>
      </c>
      <c r="AM1030" s="1136" t="s">
        <v>11174</v>
      </c>
      <c r="AN1030" s="1136" t="s">
        <v>11175</v>
      </c>
      <c r="AO1030" s="1136">
        <f t="shared" si="126"/>
        <v>600</v>
      </c>
      <c r="AP1030" s="1136">
        <f t="shared" si="127"/>
        <v>1.82</v>
      </c>
      <c r="AQ1030" s="1136" t="str">
        <f t="shared" si="128"/>
        <v>1-5-1S83°</v>
      </c>
      <c r="AR1030" s="1136" t="str">
        <f t="shared" si="129"/>
        <v>30</v>
      </c>
      <c r="AS1030" s="1136" t="str">
        <f t="shared" si="130"/>
        <v>220/220/OFF</v>
      </c>
      <c r="AT1030" s="1136" t="str">
        <f t="shared" si="131"/>
        <v>1-5-1S83°</v>
      </c>
      <c r="AV1030" s="1136" t="str">
        <f t="shared" si="132"/>
        <v>111.9.15</v>
      </c>
      <c r="AW1030" s="1438">
        <f t="shared" si="133"/>
        <v>44819</v>
      </c>
    </row>
    <row r="1031" spans="1:49">
      <c r="A1031" s="1135" t="s">
        <v>2472</v>
      </c>
      <c r="B1031" s="1135" t="s">
        <v>1936</v>
      </c>
      <c r="C1031" s="1135">
        <v>500</v>
      </c>
      <c r="D1031" s="1135">
        <v>1.7</v>
      </c>
      <c r="E1031" s="1135" t="s">
        <v>15189</v>
      </c>
      <c r="F1031" s="1135" t="s">
        <v>1078</v>
      </c>
      <c r="G1031" s="1135" t="s">
        <v>1110</v>
      </c>
      <c r="H1031" s="1135" t="s">
        <v>1384</v>
      </c>
      <c r="I1031" s="1135" t="s">
        <v>126</v>
      </c>
      <c r="J1031" s="1135">
        <v>0.8</v>
      </c>
      <c r="K1031" s="1135" t="s">
        <v>2473</v>
      </c>
      <c r="L1031" s="1135" t="s">
        <v>1938</v>
      </c>
      <c r="M1031" s="1135">
        <v>77.099999999999994</v>
      </c>
      <c r="N1031" s="1135" t="s">
        <v>1039</v>
      </c>
      <c r="O1031" s="1135">
        <v>1.9275</v>
      </c>
      <c r="P1031" s="1135">
        <v>1.5419999999999998</v>
      </c>
      <c r="Q1031" s="1135">
        <v>4</v>
      </c>
      <c r="R1031" s="1135">
        <v>23</v>
      </c>
      <c r="T1031" s="1135">
        <v>18</v>
      </c>
      <c r="U1031" s="1135">
        <v>4</v>
      </c>
      <c r="V1031" s="1135" t="s">
        <v>663</v>
      </c>
      <c r="W1031" s="1135">
        <v>110</v>
      </c>
      <c r="X1031" s="1135">
        <v>70</v>
      </c>
      <c r="Y1031" s="1135">
        <v>1.8</v>
      </c>
      <c r="Z1031" s="1135">
        <v>4.5</v>
      </c>
      <c r="AA1031" s="1135" t="s">
        <v>2474</v>
      </c>
      <c r="AH1031" s="1135" t="s">
        <v>1147</v>
      </c>
      <c r="AM1031" s="1136" t="s">
        <v>11176</v>
      </c>
      <c r="AN1031" s="1136" t="s">
        <v>11177</v>
      </c>
      <c r="AO1031" s="1136">
        <f t="shared" si="126"/>
        <v>500</v>
      </c>
      <c r="AP1031" s="1136">
        <f t="shared" si="127"/>
        <v>1.7</v>
      </c>
      <c r="AQ1031" s="1136" t="str">
        <f t="shared" si="128"/>
        <v>1-5-1S83°</v>
      </c>
      <c r="AR1031" s="1136" t="str">
        <f t="shared" si="129"/>
        <v>30</v>
      </c>
      <c r="AS1031" s="1136" t="str">
        <f t="shared" si="130"/>
        <v>220/220/OFF</v>
      </c>
      <c r="AT1031" s="1136" t="str">
        <f t="shared" si="131"/>
        <v>1-5-1S83°</v>
      </c>
      <c r="AV1031" s="1136" t="str">
        <f t="shared" si="132"/>
        <v>111.9.19</v>
      </c>
      <c r="AW1031" s="1438">
        <f t="shared" si="133"/>
        <v>44823</v>
      </c>
    </row>
    <row r="1032" spans="1:49">
      <c r="A1032" s="1135" t="s">
        <v>2475</v>
      </c>
      <c r="B1032" s="1135" t="s">
        <v>631</v>
      </c>
      <c r="C1032" s="1135">
        <v>500</v>
      </c>
      <c r="D1032" s="1135">
        <v>1.67</v>
      </c>
      <c r="E1032" s="1135" t="s">
        <v>15185</v>
      </c>
      <c r="F1032" s="1135" t="s">
        <v>1078</v>
      </c>
      <c r="G1032" s="1135" t="s">
        <v>1034</v>
      </c>
      <c r="H1032" s="1135" t="s">
        <v>2476</v>
      </c>
      <c r="I1032" s="1135" t="s">
        <v>1261</v>
      </c>
      <c r="J1032" s="1135">
        <v>1.1000000000000001</v>
      </c>
      <c r="K1032" s="1135" t="s">
        <v>2477</v>
      </c>
      <c r="L1032" s="1135" t="s">
        <v>2126</v>
      </c>
      <c r="M1032" s="1135">
        <v>76.7</v>
      </c>
      <c r="N1032" s="1135" t="s">
        <v>1039</v>
      </c>
      <c r="O1032" s="1135">
        <v>1.9175000000000002</v>
      </c>
      <c r="P1032" s="1135">
        <v>1.534</v>
      </c>
      <c r="Q1032" s="1135">
        <v>4</v>
      </c>
      <c r="R1032" s="1135">
        <v>23.5</v>
      </c>
      <c r="T1032" s="1135">
        <v>20.7</v>
      </c>
      <c r="U1032" s="1135">
        <v>4</v>
      </c>
      <c r="V1032" s="1135" t="s">
        <v>663</v>
      </c>
      <c r="W1032" s="1135">
        <v>120</v>
      </c>
      <c r="X1032" s="1135">
        <v>80</v>
      </c>
      <c r="Y1032" s="1135">
        <v>1</v>
      </c>
      <c r="Z1032" s="1135">
        <v>5</v>
      </c>
      <c r="AA1032" s="1135" t="s">
        <v>2474</v>
      </c>
      <c r="AH1032" s="1135" t="s">
        <v>2478</v>
      </c>
      <c r="AM1032" s="1136" t="s">
        <v>11178</v>
      </c>
      <c r="AN1032" s="1136" t="s">
        <v>11179</v>
      </c>
      <c r="AO1032" s="1136">
        <f t="shared" si="126"/>
        <v>500</v>
      </c>
      <c r="AP1032" s="1136">
        <f t="shared" si="127"/>
        <v>1.67</v>
      </c>
      <c r="AQ1032" s="1136" t="str">
        <f t="shared" si="128"/>
        <v>2-5-1S83°</v>
      </c>
      <c r="AR1032" s="1136" t="str">
        <f t="shared" si="129"/>
        <v>30</v>
      </c>
      <c r="AS1032" s="1136" t="str">
        <f t="shared" si="130"/>
        <v>161/OFF</v>
      </c>
      <c r="AT1032" s="1136" t="str">
        <f t="shared" si="131"/>
        <v>2-5-1S83°</v>
      </c>
      <c r="AV1032" s="1136" t="str">
        <f t="shared" si="132"/>
        <v>111.9.19</v>
      </c>
      <c r="AW1032" s="1438">
        <f t="shared" si="133"/>
        <v>44823</v>
      </c>
    </row>
    <row r="1033" spans="1:49">
      <c r="A1033" s="1135" t="s">
        <v>2479</v>
      </c>
      <c r="B1033" s="1135" t="s">
        <v>631</v>
      </c>
      <c r="C1033" s="1135">
        <v>500</v>
      </c>
      <c r="D1033" s="1135">
        <v>1.69</v>
      </c>
      <c r="E1033" s="1135" t="s">
        <v>15185</v>
      </c>
      <c r="F1033" s="1135" t="s">
        <v>1078</v>
      </c>
      <c r="G1033" s="1135" t="s">
        <v>1034</v>
      </c>
      <c r="H1033" s="1135" t="s">
        <v>2308</v>
      </c>
      <c r="I1033" s="1135" t="s">
        <v>639</v>
      </c>
      <c r="J1033" s="1135">
        <v>1.6</v>
      </c>
      <c r="K1033" s="1135" t="s">
        <v>2480</v>
      </c>
      <c r="L1033" s="1135" t="s">
        <v>2126</v>
      </c>
      <c r="M1033" s="1135">
        <v>77</v>
      </c>
      <c r="N1033" s="1135" t="s">
        <v>1039</v>
      </c>
      <c r="O1033" s="1135">
        <v>1.925</v>
      </c>
      <c r="P1033" s="1135">
        <v>1.54</v>
      </c>
      <c r="Q1033" s="1135">
        <v>4</v>
      </c>
      <c r="R1033" s="1135">
        <v>22</v>
      </c>
      <c r="T1033" s="1135">
        <v>9</v>
      </c>
      <c r="U1033" s="1135">
        <v>3.5</v>
      </c>
      <c r="V1033" s="1135" t="s">
        <v>663</v>
      </c>
      <c r="W1033" s="1135">
        <v>140</v>
      </c>
      <c r="X1033" s="1135">
        <v>80</v>
      </c>
      <c r="Y1033" s="1135">
        <v>2.1</v>
      </c>
      <c r="Z1033" s="1135">
        <v>2.5</v>
      </c>
      <c r="AA1033" s="1135" t="s">
        <v>2468</v>
      </c>
      <c r="AH1033" s="1135" t="s">
        <v>625</v>
      </c>
      <c r="AM1033" s="1136" t="s">
        <v>11180</v>
      </c>
      <c r="AN1033" s="1136" t="s">
        <v>11181</v>
      </c>
      <c r="AO1033" s="1136">
        <f t="shared" si="126"/>
        <v>500</v>
      </c>
      <c r="AP1033" s="1136">
        <f t="shared" si="127"/>
        <v>1.69</v>
      </c>
      <c r="AQ1033" s="1136" t="str">
        <f t="shared" si="128"/>
        <v>2-5-1S83°</v>
      </c>
      <c r="AR1033" s="1136" t="str">
        <f t="shared" si="129"/>
        <v>30</v>
      </c>
      <c r="AS1033" s="1136" t="str">
        <f t="shared" si="130"/>
        <v>160/160</v>
      </c>
      <c r="AT1033" s="1136" t="str">
        <f t="shared" si="131"/>
        <v>2-5-1S83°</v>
      </c>
      <c r="AV1033" s="1136" t="str">
        <f t="shared" si="132"/>
        <v>111.9.16</v>
      </c>
      <c r="AW1033" s="1438">
        <f t="shared" si="133"/>
        <v>44820</v>
      </c>
    </row>
    <row r="1034" spans="1:49">
      <c r="A1034" s="1135" t="s">
        <v>4106</v>
      </c>
      <c r="B1034" s="1135" t="s">
        <v>299</v>
      </c>
      <c r="C1034" s="1135">
        <v>800</v>
      </c>
      <c r="D1034" s="1135">
        <v>1.75</v>
      </c>
      <c r="E1034" s="1135" t="s">
        <v>15183</v>
      </c>
      <c r="F1034" s="1135" t="s">
        <v>4107</v>
      </c>
      <c r="G1034" s="1135" t="s">
        <v>1861</v>
      </c>
      <c r="H1034" s="1135" t="s">
        <v>4108</v>
      </c>
      <c r="I1034" s="1135" t="s">
        <v>663</v>
      </c>
      <c r="J1034" s="1135">
        <v>0</v>
      </c>
      <c r="K1034" s="1135" t="s">
        <v>4109</v>
      </c>
      <c r="L1034" s="1135" t="s">
        <v>4110</v>
      </c>
      <c r="M1034" s="1135">
        <v>103</v>
      </c>
      <c r="N1034" s="1135" t="s">
        <v>1039</v>
      </c>
      <c r="O1034" s="1135">
        <v>2.5750000000000002</v>
      </c>
      <c r="P1034" s="1135">
        <v>2.06</v>
      </c>
      <c r="Q1034" s="1135" t="s">
        <v>1050</v>
      </c>
      <c r="R1034" s="1135">
        <v>23.5</v>
      </c>
      <c r="T1034" s="1135">
        <v>18.5</v>
      </c>
      <c r="U1034" s="1135">
        <v>2.1</v>
      </c>
      <c r="V1034" s="1135" t="s">
        <v>663</v>
      </c>
      <c r="W1034" s="1135" t="s">
        <v>663</v>
      </c>
      <c r="X1034" s="1135" t="s">
        <v>663</v>
      </c>
      <c r="Y1034" s="1135">
        <v>1.3</v>
      </c>
      <c r="Z1034" s="1135">
        <v>4</v>
      </c>
      <c r="AA1034" s="1135" t="s">
        <v>1067</v>
      </c>
      <c r="AH1034" s="1135" t="s">
        <v>969</v>
      </c>
      <c r="AM1034" s="1136" t="s">
        <v>11182</v>
      </c>
      <c r="AN1034" s="1136" t="s">
        <v>11183</v>
      </c>
      <c r="AO1034" s="1136">
        <f t="shared" si="126"/>
        <v>800</v>
      </c>
      <c r="AP1034" s="1136">
        <f t="shared" si="127"/>
        <v>1.75</v>
      </c>
      <c r="AQ1034" s="1136" t="str">
        <f t="shared" si="128"/>
        <v>1-4-1S83°</v>
      </c>
      <c r="AR1034" s="1136" t="str">
        <f t="shared" si="129"/>
        <v>30.3</v>
      </c>
      <c r="AS1034" s="1136" t="str">
        <f t="shared" si="130"/>
        <v>342/292/159</v>
      </c>
      <c r="AT1034" s="1136" t="str">
        <f t="shared" si="131"/>
        <v>1-4-1S83°</v>
      </c>
      <c r="AV1034" s="1136" t="str">
        <f t="shared" si="132"/>
        <v>108.1.10</v>
      </c>
      <c r="AW1034" s="1438">
        <f t="shared" si="133"/>
        <v>43475</v>
      </c>
    </row>
    <row r="1035" spans="1:49">
      <c r="A1035" s="1135" t="s">
        <v>4111</v>
      </c>
      <c r="B1035" s="1135" t="s">
        <v>299</v>
      </c>
      <c r="C1035" s="1135">
        <v>800</v>
      </c>
      <c r="D1035" s="1135">
        <v>1.74</v>
      </c>
      <c r="E1035" s="1135" t="s">
        <v>15183</v>
      </c>
      <c r="F1035" s="1135" t="s">
        <v>4107</v>
      </c>
      <c r="G1035" s="1135" t="s">
        <v>1861</v>
      </c>
      <c r="H1035" s="1135" t="s">
        <v>4112</v>
      </c>
      <c r="I1035" s="1135" t="s">
        <v>663</v>
      </c>
      <c r="J1035" s="1135">
        <v>0</v>
      </c>
      <c r="K1035" s="1135" t="s">
        <v>4113</v>
      </c>
      <c r="L1035" s="1135" t="s">
        <v>4110</v>
      </c>
      <c r="M1035" s="1135">
        <v>103</v>
      </c>
      <c r="N1035" s="1135" t="s">
        <v>1039</v>
      </c>
      <c r="O1035" s="1135">
        <v>2.5750000000000002</v>
      </c>
      <c r="P1035" s="1135">
        <v>2.06</v>
      </c>
      <c r="Q1035" s="1135" t="s">
        <v>1050</v>
      </c>
      <c r="R1035" s="1135">
        <v>23.5</v>
      </c>
      <c r="T1035" s="1135">
        <v>18.5</v>
      </c>
      <c r="U1035" s="1135">
        <v>2.1</v>
      </c>
      <c r="V1035" s="1135" t="s">
        <v>663</v>
      </c>
      <c r="W1035" s="1135" t="s">
        <v>663</v>
      </c>
      <c r="X1035" s="1135" t="s">
        <v>663</v>
      </c>
      <c r="Y1035" s="1135">
        <v>1.3</v>
      </c>
      <c r="Z1035" s="1135">
        <v>4</v>
      </c>
      <c r="AA1035" s="1135" t="s">
        <v>2485</v>
      </c>
      <c r="AH1035" s="1135" t="s">
        <v>1542</v>
      </c>
      <c r="AM1035" s="1136" t="s">
        <v>11184</v>
      </c>
      <c r="AN1035" s="1136" t="s">
        <v>11185</v>
      </c>
      <c r="AO1035" s="1136">
        <f t="shared" ref="AO1035:AO1098" si="134">C1035</f>
        <v>800</v>
      </c>
      <c r="AP1035" s="1136">
        <f t="shared" ref="AP1035:AP1098" si="135">D1035</f>
        <v>1.74</v>
      </c>
      <c r="AQ1035" s="1136" t="str">
        <f t="shared" ref="AQ1035:AQ1098" si="136">E1035</f>
        <v>1-4-1S83°</v>
      </c>
      <c r="AR1035" s="1136" t="str">
        <f t="shared" ref="AR1035:AR1098" si="137">F1035</f>
        <v>30.3</v>
      </c>
      <c r="AS1035" s="1136" t="str">
        <f t="shared" ref="AS1035:AS1098" si="138">H1035</f>
        <v>342/292/157</v>
      </c>
      <c r="AT1035" s="1136" t="str">
        <f t="shared" ref="AT1035:AT1098" si="139">E1035</f>
        <v>1-4-1S83°</v>
      </c>
      <c r="AV1035" s="1136" t="str">
        <f t="shared" si="132"/>
        <v>108.1.17</v>
      </c>
      <c r="AW1035" s="1438">
        <f t="shared" si="133"/>
        <v>43482</v>
      </c>
    </row>
    <row r="1036" spans="1:49">
      <c r="A1036" s="1135" t="s">
        <v>4114</v>
      </c>
      <c r="B1036" s="1135" t="s">
        <v>299</v>
      </c>
      <c r="C1036" s="1135">
        <v>800</v>
      </c>
      <c r="D1036" s="1135">
        <v>1.74</v>
      </c>
      <c r="E1036" s="1135" t="s">
        <v>15183</v>
      </c>
      <c r="F1036" s="1135" t="s">
        <v>4107</v>
      </c>
      <c r="G1036" s="1135" t="s">
        <v>1861</v>
      </c>
      <c r="H1036" s="1135" t="s">
        <v>4115</v>
      </c>
      <c r="I1036" s="1135" t="s">
        <v>663</v>
      </c>
      <c r="J1036" s="1135">
        <v>0</v>
      </c>
      <c r="K1036" s="1135" t="s">
        <v>4113</v>
      </c>
      <c r="L1036" s="1135" t="s">
        <v>4110</v>
      </c>
      <c r="M1036" s="1135">
        <v>103</v>
      </c>
      <c r="N1036" s="1135" t="s">
        <v>1039</v>
      </c>
      <c r="O1036" s="1135">
        <v>2.5750000000000002</v>
      </c>
      <c r="P1036" s="1135">
        <v>2.06</v>
      </c>
      <c r="Q1036" s="1135" t="s">
        <v>1050</v>
      </c>
      <c r="R1036" s="1135">
        <v>23.5</v>
      </c>
      <c r="T1036" s="1135">
        <v>18.5</v>
      </c>
      <c r="U1036" s="1135">
        <v>2.1</v>
      </c>
      <c r="V1036" s="1135" t="s">
        <v>663</v>
      </c>
      <c r="W1036" s="1135" t="s">
        <v>663</v>
      </c>
      <c r="X1036" s="1135" t="s">
        <v>663</v>
      </c>
      <c r="Y1036" s="1135">
        <v>1.3</v>
      </c>
      <c r="Z1036" s="1135" t="s">
        <v>1286</v>
      </c>
      <c r="AA1036" s="1135" t="s">
        <v>4116</v>
      </c>
      <c r="AH1036" s="1135" t="s">
        <v>629</v>
      </c>
      <c r="AM1036" s="1136" t="s">
        <v>11186</v>
      </c>
      <c r="AN1036" s="1136" t="s">
        <v>11187</v>
      </c>
      <c r="AO1036" s="1136">
        <f t="shared" si="134"/>
        <v>800</v>
      </c>
      <c r="AP1036" s="1136">
        <f t="shared" si="135"/>
        <v>1.74</v>
      </c>
      <c r="AQ1036" s="1136" t="str">
        <f t="shared" si="136"/>
        <v>1-4-1S83°</v>
      </c>
      <c r="AR1036" s="1136" t="str">
        <f t="shared" si="137"/>
        <v>30.3</v>
      </c>
      <c r="AS1036" s="1136" t="str">
        <f t="shared" si="138"/>
        <v>343/293/157</v>
      </c>
      <c r="AT1036" s="1136" t="str">
        <f t="shared" si="139"/>
        <v>1-4-1S83°</v>
      </c>
      <c r="AV1036" s="1136" t="str">
        <f t="shared" si="132"/>
        <v>108.2.9</v>
      </c>
      <c r="AW1036" s="1438">
        <f t="shared" si="133"/>
        <v>43505</v>
      </c>
    </row>
    <row r="1037" spans="1:49">
      <c r="A1037" s="1135" t="s">
        <v>4117</v>
      </c>
      <c r="B1037" s="1135" t="s">
        <v>299</v>
      </c>
      <c r="C1037" s="1135">
        <v>800</v>
      </c>
      <c r="D1037" s="1135">
        <v>1.76</v>
      </c>
      <c r="E1037" s="1135" t="s">
        <v>15183</v>
      </c>
      <c r="F1037" s="1135" t="s">
        <v>4107</v>
      </c>
      <c r="G1037" s="1135" t="s">
        <v>1861</v>
      </c>
      <c r="H1037" s="1135" t="s">
        <v>4115</v>
      </c>
      <c r="I1037" s="1135" t="s">
        <v>663</v>
      </c>
      <c r="J1037" s="1135">
        <v>0</v>
      </c>
      <c r="K1037" s="1135" t="s">
        <v>4118</v>
      </c>
      <c r="L1037" s="1135" t="s">
        <v>4110</v>
      </c>
      <c r="M1037" s="1135">
        <v>103</v>
      </c>
      <c r="N1037" s="1135" t="s">
        <v>1039</v>
      </c>
      <c r="O1037" s="1135">
        <v>2.5750000000000002</v>
      </c>
      <c r="P1037" s="1135">
        <v>2.06</v>
      </c>
      <c r="Q1037" s="1135" t="s">
        <v>1050</v>
      </c>
      <c r="R1037" s="1135">
        <v>23.5</v>
      </c>
      <c r="T1037" s="1135">
        <v>18.5</v>
      </c>
      <c r="U1037" s="1135">
        <v>2.1</v>
      </c>
      <c r="V1037" s="1135" t="s">
        <v>663</v>
      </c>
      <c r="W1037" s="1135" t="s">
        <v>663</v>
      </c>
      <c r="X1037" s="1135" t="s">
        <v>663</v>
      </c>
      <c r="Y1037" s="1135">
        <v>1.3</v>
      </c>
      <c r="Z1037" s="1135" t="s">
        <v>1286</v>
      </c>
      <c r="AA1037" s="1135" t="s">
        <v>4119</v>
      </c>
      <c r="AH1037" s="1135" t="s">
        <v>488</v>
      </c>
      <c r="AM1037" s="1136" t="s">
        <v>11188</v>
      </c>
      <c r="AN1037" s="1136" t="s">
        <v>11189</v>
      </c>
      <c r="AO1037" s="1136">
        <f t="shared" si="134"/>
        <v>800</v>
      </c>
      <c r="AP1037" s="1136">
        <f t="shared" si="135"/>
        <v>1.76</v>
      </c>
      <c r="AQ1037" s="1136" t="str">
        <f t="shared" si="136"/>
        <v>1-4-1S83°</v>
      </c>
      <c r="AR1037" s="1136" t="str">
        <f t="shared" si="137"/>
        <v>30.3</v>
      </c>
      <c r="AS1037" s="1136" t="str">
        <f t="shared" si="138"/>
        <v>343/293/157</v>
      </c>
      <c r="AT1037" s="1136" t="str">
        <f t="shared" si="139"/>
        <v>1-4-1S83°</v>
      </c>
      <c r="AV1037" s="1136" t="str">
        <f t="shared" si="132"/>
        <v>108.3.14</v>
      </c>
      <c r="AW1037" s="1438">
        <f t="shared" si="133"/>
        <v>43538</v>
      </c>
    </row>
    <row r="1038" spans="1:49">
      <c r="A1038" s="1135" t="s">
        <v>4120</v>
      </c>
      <c r="B1038" s="1135" t="s">
        <v>299</v>
      </c>
      <c r="C1038" s="1135">
        <v>800</v>
      </c>
      <c r="D1038" s="1135">
        <v>1.76</v>
      </c>
      <c r="E1038" s="1135" t="s">
        <v>15183</v>
      </c>
      <c r="F1038" s="1135" t="s">
        <v>4107</v>
      </c>
      <c r="G1038" s="1135" t="s">
        <v>1861</v>
      </c>
      <c r="H1038" s="1135" t="s">
        <v>4115</v>
      </c>
      <c r="I1038" s="1135" t="s">
        <v>663</v>
      </c>
      <c r="J1038" s="1135">
        <v>0</v>
      </c>
      <c r="K1038" s="1135" t="s">
        <v>4118</v>
      </c>
      <c r="L1038" s="1135" t="s">
        <v>4110</v>
      </c>
      <c r="M1038" s="1135">
        <v>103</v>
      </c>
      <c r="N1038" s="1135" t="s">
        <v>1039</v>
      </c>
      <c r="O1038" s="1135">
        <v>2.5750000000000002</v>
      </c>
      <c r="P1038" s="1135">
        <v>2.06</v>
      </c>
      <c r="Q1038" s="1135" t="s">
        <v>1050</v>
      </c>
      <c r="R1038" s="1135">
        <v>23.5</v>
      </c>
      <c r="T1038" s="1135">
        <v>18.5</v>
      </c>
      <c r="U1038" s="1135">
        <v>2.1</v>
      </c>
      <c r="V1038" s="1135" t="s">
        <v>663</v>
      </c>
      <c r="W1038" s="1135" t="s">
        <v>663</v>
      </c>
      <c r="X1038" s="1135" t="s">
        <v>663</v>
      </c>
      <c r="Y1038" s="1135">
        <v>1.3</v>
      </c>
      <c r="Z1038" s="1135" t="s">
        <v>1286</v>
      </c>
      <c r="AA1038" s="1135" t="s">
        <v>2666</v>
      </c>
      <c r="AH1038" s="1135" t="s">
        <v>1890</v>
      </c>
      <c r="AM1038" s="1136" t="s">
        <v>11190</v>
      </c>
      <c r="AN1038" s="1136" t="s">
        <v>11191</v>
      </c>
      <c r="AO1038" s="1136">
        <f t="shared" si="134"/>
        <v>800</v>
      </c>
      <c r="AP1038" s="1136">
        <f t="shared" si="135"/>
        <v>1.76</v>
      </c>
      <c r="AQ1038" s="1136" t="str">
        <f t="shared" si="136"/>
        <v>1-4-1S83°</v>
      </c>
      <c r="AR1038" s="1136" t="str">
        <f t="shared" si="137"/>
        <v>30.3</v>
      </c>
      <c r="AS1038" s="1136" t="str">
        <f t="shared" si="138"/>
        <v>343/293/157</v>
      </c>
      <c r="AT1038" s="1136" t="str">
        <f t="shared" si="139"/>
        <v>1-4-1S83°</v>
      </c>
      <c r="AV1038" s="1136" t="str">
        <f t="shared" si="132"/>
        <v>108.3.18</v>
      </c>
      <c r="AW1038" s="1438">
        <f t="shared" si="133"/>
        <v>43542</v>
      </c>
    </row>
    <row r="1039" spans="1:49">
      <c r="A1039" s="1135" t="s">
        <v>4121</v>
      </c>
      <c r="B1039" s="1135" t="s">
        <v>299</v>
      </c>
      <c r="C1039" s="1135">
        <v>800</v>
      </c>
      <c r="D1039" s="1135">
        <v>1.74</v>
      </c>
      <c r="E1039" s="1135" t="s">
        <v>15183</v>
      </c>
      <c r="F1039" s="1135" t="s">
        <v>4107</v>
      </c>
      <c r="G1039" s="1135" t="s">
        <v>1861</v>
      </c>
      <c r="H1039" s="1135" t="s">
        <v>4112</v>
      </c>
      <c r="I1039" s="1135" t="s">
        <v>663</v>
      </c>
      <c r="J1039" s="1135">
        <v>0</v>
      </c>
      <c r="K1039" s="1135" t="s">
        <v>4122</v>
      </c>
      <c r="L1039" s="1135" t="s">
        <v>4123</v>
      </c>
      <c r="M1039" s="1135">
        <v>103</v>
      </c>
      <c r="N1039" s="1135" t="s">
        <v>1039</v>
      </c>
      <c r="O1039" s="1135">
        <v>2.5750000000000002</v>
      </c>
      <c r="P1039" s="1135">
        <v>2.06</v>
      </c>
      <c r="Q1039" s="1135" t="s">
        <v>1040</v>
      </c>
      <c r="R1039" s="1135">
        <v>23.5</v>
      </c>
      <c r="T1039" s="1135">
        <v>18.5</v>
      </c>
      <c r="U1039" s="1135">
        <v>2.1</v>
      </c>
      <c r="V1039" s="1135" t="s">
        <v>663</v>
      </c>
      <c r="W1039" s="1135" t="s">
        <v>663</v>
      </c>
      <c r="X1039" s="1135" t="s">
        <v>663</v>
      </c>
      <c r="Y1039" s="1135">
        <v>1.3</v>
      </c>
      <c r="Z1039" s="1135">
        <v>4</v>
      </c>
      <c r="AA1039" s="1135" t="s">
        <v>4124</v>
      </c>
      <c r="AH1039" s="1135" t="s">
        <v>959</v>
      </c>
      <c r="AM1039" s="1136" t="s">
        <v>11192</v>
      </c>
      <c r="AN1039" s="1136" t="s">
        <v>11193</v>
      </c>
      <c r="AO1039" s="1136">
        <f t="shared" si="134"/>
        <v>800</v>
      </c>
      <c r="AP1039" s="1136">
        <f t="shared" si="135"/>
        <v>1.74</v>
      </c>
      <c r="AQ1039" s="1136" t="str">
        <f t="shared" si="136"/>
        <v>1-4-1S83°</v>
      </c>
      <c r="AR1039" s="1136" t="str">
        <f t="shared" si="137"/>
        <v>30.3</v>
      </c>
      <c r="AS1039" s="1136" t="str">
        <f t="shared" si="138"/>
        <v>342/292/157</v>
      </c>
      <c r="AT1039" s="1136" t="str">
        <f t="shared" si="139"/>
        <v>1-4-1S83°</v>
      </c>
      <c r="AV1039" s="1136" t="str">
        <f t="shared" si="132"/>
        <v>109.1.2</v>
      </c>
      <c r="AW1039" s="1438">
        <f t="shared" si="133"/>
        <v>43832</v>
      </c>
    </row>
    <row r="1040" spans="1:49">
      <c r="A1040" s="1135" t="s">
        <v>4125</v>
      </c>
      <c r="B1040" s="1135" t="s">
        <v>299</v>
      </c>
      <c r="C1040" s="1135">
        <v>800</v>
      </c>
      <c r="D1040" s="1135">
        <v>1.74</v>
      </c>
      <c r="E1040" s="1135" t="s">
        <v>15183</v>
      </c>
      <c r="F1040" s="1135" t="s">
        <v>1048</v>
      </c>
      <c r="G1040" s="1135" t="s">
        <v>1861</v>
      </c>
      <c r="H1040" s="1135" t="s">
        <v>4126</v>
      </c>
      <c r="I1040" s="1135" t="s">
        <v>126</v>
      </c>
      <c r="J1040" s="1135">
        <v>1.8</v>
      </c>
      <c r="K1040" s="1135" t="s">
        <v>4127</v>
      </c>
      <c r="L1040" s="1135" t="s">
        <v>4123</v>
      </c>
      <c r="M1040" s="1135">
        <v>103.2</v>
      </c>
      <c r="N1040" s="1135" t="s">
        <v>1039</v>
      </c>
      <c r="O1040" s="1135">
        <v>2.58</v>
      </c>
      <c r="P1040" s="1135">
        <v>2.0640000000000001</v>
      </c>
      <c r="Q1040" s="1135" t="s">
        <v>1055</v>
      </c>
      <c r="R1040" s="1135">
        <v>19.5</v>
      </c>
      <c r="T1040" s="1135">
        <v>27.3</v>
      </c>
      <c r="U1040" s="1135">
        <v>4</v>
      </c>
      <c r="V1040" s="1135" t="s">
        <v>663</v>
      </c>
      <c r="W1040" s="1135">
        <v>120</v>
      </c>
      <c r="X1040" s="1135" t="s">
        <v>2489</v>
      </c>
      <c r="Y1040" s="1135">
        <v>1.7</v>
      </c>
      <c r="Z1040" s="1135">
        <v>6</v>
      </c>
      <c r="AA1040" s="1135" t="s">
        <v>2593</v>
      </c>
      <c r="AB1040" s="1135" t="s">
        <v>1075</v>
      </c>
      <c r="AH1040" s="1135" t="s">
        <v>1057</v>
      </c>
      <c r="AM1040" s="1136" t="s">
        <v>11194</v>
      </c>
      <c r="AN1040" s="1136" t="s">
        <v>11195</v>
      </c>
      <c r="AO1040" s="1136">
        <f t="shared" si="134"/>
        <v>800</v>
      </c>
      <c r="AP1040" s="1136">
        <f t="shared" si="135"/>
        <v>1.74</v>
      </c>
      <c r="AQ1040" s="1136" t="str">
        <f t="shared" si="136"/>
        <v>1-4-1S83°</v>
      </c>
      <c r="AR1040" s="1136" t="str">
        <f t="shared" si="137"/>
        <v>31</v>
      </c>
      <c r="AS1040" s="1136" t="str">
        <f t="shared" si="138"/>
        <v>335/285/OFF</v>
      </c>
      <c r="AT1040" s="1136" t="str">
        <f t="shared" si="139"/>
        <v>1-4-1S83°</v>
      </c>
      <c r="AV1040" s="1136" t="str">
        <f t="shared" si="132"/>
        <v>109.1.15</v>
      </c>
      <c r="AW1040" s="1438">
        <f t="shared" si="133"/>
        <v>43845</v>
      </c>
    </row>
    <row r="1041" spans="1:49">
      <c r="A1041" s="1135" t="s">
        <v>4128</v>
      </c>
      <c r="B1041" s="1135" t="s">
        <v>299</v>
      </c>
      <c r="C1041" s="1135">
        <v>700</v>
      </c>
      <c r="D1041" s="1135">
        <v>1.73</v>
      </c>
      <c r="E1041" s="1135" t="s">
        <v>15183</v>
      </c>
      <c r="F1041" s="1135" t="s">
        <v>1048</v>
      </c>
      <c r="G1041" s="1135" t="s">
        <v>1861</v>
      </c>
      <c r="H1041" s="1135" t="s">
        <v>4129</v>
      </c>
      <c r="I1041" s="1135" t="s">
        <v>126</v>
      </c>
      <c r="J1041" s="1135">
        <v>1.8</v>
      </c>
      <c r="K1041" s="1135" t="s">
        <v>4130</v>
      </c>
      <c r="L1041" s="1135" t="s">
        <v>4123</v>
      </c>
      <c r="M1041" s="1135">
        <v>103.2</v>
      </c>
      <c r="N1041" s="1135" t="s">
        <v>1039</v>
      </c>
      <c r="O1041" s="1135">
        <v>2.58</v>
      </c>
      <c r="P1041" s="1135">
        <v>2.0640000000000001</v>
      </c>
      <c r="Q1041" s="1135" t="s">
        <v>1131</v>
      </c>
      <c r="R1041" s="1135">
        <v>19.5</v>
      </c>
      <c r="T1041" s="1135">
        <v>27.3</v>
      </c>
      <c r="U1041" s="1135">
        <v>4</v>
      </c>
      <c r="V1041" s="1135" t="s">
        <v>663</v>
      </c>
      <c r="W1041" s="1135">
        <v>120</v>
      </c>
      <c r="X1041" s="1135" t="s">
        <v>2489</v>
      </c>
      <c r="Y1041" s="1135">
        <v>1.7</v>
      </c>
      <c r="Z1041" s="1135">
        <v>6</v>
      </c>
      <c r="AA1041" s="1135" t="s">
        <v>4131</v>
      </c>
      <c r="AB1041" s="1135" t="s">
        <v>1075</v>
      </c>
      <c r="AH1041" s="1135" t="s">
        <v>629</v>
      </c>
      <c r="AM1041" s="1136" t="s">
        <v>11196</v>
      </c>
      <c r="AN1041" s="1136" t="s">
        <v>11197</v>
      </c>
      <c r="AO1041" s="1136">
        <f t="shared" si="134"/>
        <v>700</v>
      </c>
      <c r="AP1041" s="1136">
        <f t="shared" si="135"/>
        <v>1.73</v>
      </c>
      <c r="AQ1041" s="1136" t="str">
        <f t="shared" si="136"/>
        <v>1-4-1S83°</v>
      </c>
      <c r="AR1041" s="1136" t="str">
        <f t="shared" si="137"/>
        <v>31</v>
      </c>
      <c r="AS1041" s="1136" t="str">
        <f t="shared" si="138"/>
        <v>320/270/OFF</v>
      </c>
      <c r="AT1041" s="1136" t="str">
        <f t="shared" si="139"/>
        <v>1-4-1S83°</v>
      </c>
      <c r="AV1041" s="1136" t="str">
        <f t="shared" si="132"/>
        <v>109.3.17</v>
      </c>
      <c r="AW1041" s="1438">
        <f t="shared" si="133"/>
        <v>43907</v>
      </c>
    </row>
    <row r="1042" spans="1:49">
      <c r="A1042" s="1135" t="s">
        <v>4132</v>
      </c>
      <c r="B1042" s="1135" t="s">
        <v>299</v>
      </c>
      <c r="C1042" s="1135">
        <v>800</v>
      </c>
      <c r="D1042" s="1135">
        <v>1.74</v>
      </c>
      <c r="E1042" s="1135" t="s">
        <v>15183</v>
      </c>
      <c r="F1042" s="1135" t="s">
        <v>4107</v>
      </c>
      <c r="G1042" s="1135" t="s">
        <v>1861</v>
      </c>
      <c r="H1042" s="1135" t="s">
        <v>4112</v>
      </c>
      <c r="I1042" s="1135" t="s">
        <v>663</v>
      </c>
      <c r="J1042" s="1135">
        <v>0</v>
      </c>
      <c r="K1042" s="1135" t="s">
        <v>4133</v>
      </c>
      <c r="L1042" s="1135" t="s">
        <v>4123</v>
      </c>
      <c r="M1042" s="1135">
        <v>103</v>
      </c>
      <c r="N1042" s="1135" t="s">
        <v>1039</v>
      </c>
      <c r="O1042" s="1135">
        <v>2.5750000000000002</v>
      </c>
      <c r="P1042" s="1135">
        <v>2.06</v>
      </c>
      <c r="Q1042" s="1135" t="s">
        <v>1073</v>
      </c>
      <c r="R1042" s="1135">
        <v>23.5</v>
      </c>
      <c r="T1042" s="1135">
        <v>18.5</v>
      </c>
      <c r="U1042" s="1135">
        <v>2.1</v>
      </c>
      <c r="V1042" s="1135" t="s">
        <v>663</v>
      </c>
      <c r="W1042" s="1135" t="s">
        <v>663</v>
      </c>
      <c r="X1042" s="1135" t="s">
        <v>663</v>
      </c>
      <c r="Y1042" s="1135">
        <v>1.3</v>
      </c>
      <c r="Z1042" s="1135" t="s">
        <v>1294</v>
      </c>
      <c r="AA1042" s="1135" t="s">
        <v>4134</v>
      </c>
      <c r="AH1042" s="1135" t="s">
        <v>1542</v>
      </c>
      <c r="AM1042" s="1136" t="s">
        <v>11198</v>
      </c>
      <c r="AN1042" s="1136" t="s">
        <v>11199</v>
      </c>
      <c r="AO1042" s="1136">
        <f t="shared" si="134"/>
        <v>800</v>
      </c>
      <c r="AP1042" s="1136">
        <f t="shared" si="135"/>
        <v>1.74</v>
      </c>
      <c r="AQ1042" s="1136" t="str">
        <f t="shared" si="136"/>
        <v>1-4-1S83°</v>
      </c>
      <c r="AR1042" s="1136" t="str">
        <f t="shared" si="137"/>
        <v>30.3</v>
      </c>
      <c r="AS1042" s="1136" t="str">
        <f t="shared" si="138"/>
        <v>342/292/157</v>
      </c>
      <c r="AT1042" s="1136" t="str">
        <f t="shared" si="139"/>
        <v>1-4-1S83°</v>
      </c>
      <c r="AV1042" s="1136" t="str">
        <f t="shared" si="132"/>
        <v>109.3.25</v>
      </c>
      <c r="AW1042" s="1438">
        <f t="shared" si="133"/>
        <v>43915</v>
      </c>
    </row>
    <row r="1043" spans="1:49">
      <c r="A1043" s="1135" t="s">
        <v>4135</v>
      </c>
      <c r="B1043" s="1135" t="s">
        <v>299</v>
      </c>
      <c r="C1043" s="1135">
        <v>700</v>
      </c>
      <c r="D1043" s="1135">
        <v>1.73</v>
      </c>
      <c r="E1043" s="1135" t="s">
        <v>15183</v>
      </c>
      <c r="F1043" s="1135" t="s">
        <v>1048</v>
      </c>
      <c r="G1043" s="1135" t="s">
        <v>1861</v>
      </c>
      <c r="H1043" s="1135" t="s">
        <v>4129</v>
      </c>
      <c r="I1043" s="1135" t="s">
        <v>126</v>
      </c>
      <c r="J1043" s="1135">
        <v>1.8</v>
      </c>
      <c r="K1043" s="1135" t="s">
        <v>4133</v>
      </c>
      <c r="L1043" s="1135" t="s">
        <v>4123</v>
      </c>
      <c r="M1043" s="1135">
        <v>103.2</v>
      </c>
      <c r="N1043" s="1135" t="s">
        <v>1039</v>
      </c>
      <c r="O1043" s="1135">
        <v>2.58</v>
      </c>
      <c r="P1043" s="1135">
        <v>2.0640000000000001</v>
      </c>
      <c r="Q1043" s="1135" t="s">
        <v>1055</v>
      </c>
      <c r="R1043" s="1135">
        <v>19.5</v>
      </c>
      <c r="T1043" s="1135">
        <v>27.3</v>
      </c>
      <c r="U1043" s="1135">
        <v>4</v>
      </c>
      <c r="V1043" s="1135" t="s">
        <v>663</v>
      </c>
      <c r="W1043" s="1135">
        <v>120</v>
      </c>
      <c r="X1043" s="1135" t="s">
        <v>2489</v>
      </c>
      <c r="Y1043" s="1135">
        <v>1.7</v>
      </c>
      <c r="Z1043" s="1135">
        <v>6</v>
      </c>
      <c r="AA1043" s="1135" t="s">
        <v>4136</v>
      </c>
      <c r="AH1043" s="1135" t="s">
        <v>634</v>
      </c>
      <c r="AM1043" s="1136" t="s">
        <v>11200</v>
      </c>
      <c r="AN1043" s="1136" t="s">
        <v>11201</v>
      </c>
      <c r="AO1043" s="1136">
        <f t="shared" si="134"/>
        <v>700</v>
      </c>
      <c r="AP1043" s="1136">
        <f t="shared" si="135"/>
        <v>1.73</v>
      </c>
      <c r="AQ1043" s="1136" t="str">
        <f t="shared" si="136"/>
        <v>1-4-1S83°</v>
      </c>
      <c r="AR1043" s="1136" t="str">
        <f t="shared" si="137"/>
        <v>31</v>
      </c>
      <c r="AS1043" s="1136" t="str">
        <f t="shared" si="138"/>
        <v>320/270/OFF</v>
      </c>
      <c r="AT1043" s="1136" t="str">
        <f t="shared" si="139"/>
        <v>1-4-1S83°</v>
      </c>
      <c r="AV1043" s="1136" t="str">
        <f t="shared" si="132"/>
        <v>109.5.14</v>
      </c>
      <c r="AW1043" s="1438">
        <f t="shared" si="133"/>
        <v>43965</v>
      </c>
    </row>
    <row r="1044" spans="1:49">
      <c r="A1044" s="1135" t="s">
        <v>4137</v>
      </c>
      <c r="B1044" s="1135" t="s">
        <v>4138</v>
      </c>
      <c r="C1044" s="1135">
        <v>600</v>
      </c>
      <c r="D1044" s="1135">
        <v>1.76</v>
      </c>
      <c r="E1044" s="1135" t="s">
        <v>15196</v>
      </c>
      <c r="F1044" s="1135" t="s">
        <v>1563</v>
      </c>
      <c r="G1044" s="1135">
        <v>5</v>
      </c>
      <c r="H1044" s="1135" t="s">
        <v>4139</v>
      </c>
      <c r="I1044" s="1135" t="s">
        <v>466</v>
      </c>
      <c r="J1044" s="1135">
        <v>2.9</v>
      </c>
      <c r="K1044" s="1135" t="s">
        <v>4140</v>
      </c>
      <c r="L1044" s="1135" t="s">
        <v>4141</v>
      </c>
      <c r="M1044" s="1135">
        <v>102.5</v>
      </c>
      <c r="N1044" s="1135" t="s">
        <v>1039</v>
      </c>
      <c r="O1044" s="1135">
        <v>2.5625</v>
      </c>
      <c r="P1044" s="1135">
        <v>2.0499999999999998</v>
      </c>
      <c r="Q1044" s="1135" t="s">
        <v>4142</v>
      </c>
      <c r="R1044" s="1135">
        <v>22.5</v>
      </c>
      <c r="T1044" s="1135">
        <v>21.1</v>
      </c>
      <c r="U1044" s="1135">
        <v>2.4</v>
      </c>
      <c r="V1044" s="1135" t="s">
        <v>663</v>
      </c>
      <c r="W1044" s="1135">
        <v>105</v>
      </c>
      <c r="X1044" s="1135">
        <v>90</v>
      </c>
      <c r="Y1044" s="1135">
        <v>1.8</v>
      </c>
      <c r="Z1044" s="1135" t="s">
        <v>2582</v>
      </c>
      <c r="AA1044" s="1135" t="s">
        <v>2793</v>
      </c>
      <c r="AH1044" s="1135" t="s">
        <v>1921</v>
      </c>
      <c r="AM1044" s="1136" t="s">
        <v>11202</v>
      </c>
      <c r="AN1044" s="1136" t="s">
        <v>11203</v>
      </c>
      <c r="AO1044" s="1136">
        <f t="shared" si="134"/>
        <v>600</v>
      </c>
      <c r="AP1044" s="1136">
        <f t="shared" si="135"/>
        <v>1.76</v>
      </c>
      <c r="AQ1044" s="1136" t="str">
        <f t="shared" si="136"/>
        <v>2-6-1S83°</v>
      </c>
      <c r="AR1044" s="1136" t="str">
        <f t="shared" si="137"/>
        <v>30.5</v>
      </c>
      <c r="AS1044" s="1136" t="str">
        <f t="shared" si="138"/>
        <v>190/165</v>
      </c>
      <c r="AT1044" s="1136" t="str">
        <f t="shared" si="139"/>
        <v>2-6-1S83°</v>
      </c>
      <c r="AV1044" s="1136" t="str">
        <f t="shared" si="132"/>
        <v>108.7.16</v>
      </c>
      <c r="AW1044" s="1438">
        <f t="shared" si="133"/>
        <v>43662</v>
      </c>
    </row>
    <row r="1045" spans="1:49">
      <c r="A1045" s="1135" t="s">
        <v>4143</v>
      </c>
      <c r="B1045" s="1135" t="s">
        <v>299</v>
      </c>
      <c r="C1045" s="1135">
        <v>800</v>
      </c>
      <c r="D1045" s="1135">
        <v>1.76</v>
      </c>
      <c r="E1045" s="1135" t="s">
        <v>15183</v>
      </c>
      <c r="F1045" s="1135" t="s">
        <v>4107</v>
      </c>
      <c r="G1045" s="1135" t="s">
        <v>1861</v>
      </c>
      <c r="H1045" s="1135" t="s">
        <v>4112</v>
      </c>
      <c r="I1045" s="1135" t="s">
        <v>663</v>
      </c>
      <c r="J1045" s="1135">
        <v>0</v>
      </c>
      <c r="K1045" s="1135" t="s">
        <v>4144</v>
      </c>
      <c r="L1045" s="1135" t="s">
        <v>4110</v>
      </c>
      <c r="M1045" s="1135">
        <v>103</v>
      </c>
      <c r="N1045" s="1135" t="s">
        <v>1039</v>
      </c>
      <c r="O1045" s="1135">
        <v>2.5750000000000002</v>
      </c>
      <c r="P1045" s="1135">
        <v>2.06</v>
      </c>
      <c r="Q1045" s="1135" t="s">
        <v>1050</v>
      </c>
      <c r="R1045" s="1135">
        <v>23.5</v>
      </c>
      <c r="T1045" s="1135">
        <v>18.5</v>
      </c>
      <c r="U1045" s="1135">
        <v>2.1</v>
      </c>
      <c r="V1045" s="1135" t="s">
        <v>663</v>
      </c>
      <c r="W1045" s="1135" t="s">
        <v>663</v>
      </c>
      <c r="X1045" s="1135" t="s">
        <v>663</v>
      </c>
      <c r="Y1045" s="1135">
        <v>1.3</v>
      </c>
      <c r="Z1045" s="1135" t="s">
        <v>2918</v>
      </c>
      <c r="AA1045" s="1135" t="s">
        <v>2797</v>
      </c>
      <c r="AH1045" s="1135" t="s">
        <v>629</v>
      </c>
      <c r="AM1045" s="1136" t="s">
        <v>11204</v>
      </c>
      <c r="AN1045" s="1136" t="s">
        <v>11205</v>
      </c>
      <c r="AO1045" s="1136">
        <f t="shared" si="134"/>
        <v>800</v>
      </c>
      <c r="AP1045" s="1136">
        <f t="shared" si="135"/>
        <v>1.76</v>
      </c>
      <c r="AQ1045" s="1136" t="str">
        <f t="shared" si="136"/>
        <v>1-4-1S83°</v>
      </c>
      <c r="AR1045" s="1136" t="str">
        <f t="shared" si="137"/>
        <v>30.3</v>
      </c>
      <c r="AS1045" s="1136" t="str">
        <f t="shared" si="138"/>
        <v>342/292/157</v>
      </c>
      <c r="AT1045" s="1136" t="str">
        <f t="shared" si="139"/>
        <v>1-4-1S83°</v>
      </c>
      <c r="AV1045" s="1136" t="str">
        <f t="shared" si="132"/>
        <v>108.7.18</v>
      </c>
      <c r="AW1045" s="1438">
        <f t="shared" si="133"/>
        <v>43664</v>
      </c>
    </row>
    <row r="1046" spans="1:49">
      <c r="A1046" s="1135" t="s">
        <v>4145</v>
      </c>
      <c r="B1046" s="1135" t="s">
        <v>4146</v>
      </c>
      <c r="C1046" s="1135">
        <v>600</v>
      </c>
      <c r="D1046" s="1135">
        <v>1.75</v>
      </c>
      <c r="E1046" s="1135" t="s">
        <v>15198</v>
      </c>
      <c r="F1046" s="1135" t="s">
        <v>663</v>
      </c>
      <c r="G1046" s="1135">
        <v>4</v>
      </c>
      <c r="H1046" s="1135" t="s">
        <v>1282</v>
      </c>
      <c r="I1046" s="1135" t="s">
        <v>126</v>
      </c>
      <c r="J1046" s="1135">
        <v>1.1000000000000001</v>
      </c>
      <c r="K1046" s="1135" t="s">
        <v>4147</v>
      </c>
      <c r="L1046" s="1135" t="s">
        <v>1081</v>
      </c>
      <c r="M1046" s="1135">
        <v>99</v>
      </c>
      <c r="N1046" s="1135" t="s">
        <v>1039</v>
      </c>
      <c r="O1046" s="1135">
        <v>2.4750000000000001</v>
      </c>
      <c r="P1046" s="1135">
        <v>1.98</v>
      </c>
      <c r="Q1046" s="1135" t="s">
        <v>2528</v>
      </c>
      <c r="R1046" s="1135">
        <v>23</v>
      </c>
      <c r="T1046" s="1135">
        <v>16</v>
      </c>
      <c r="U1046" s="1135">
        <v>3.6</v>
      </c>
      <c r="V1046" s="1135" t="s">
        <v>663</v>
      </c>
      <c r="W1046" s="1135">
        <v>120</v>
      </c>
      <c r="X1046" s="1135" t="s">
        <v>4148</v>
      </c>
      <c r="Y1046" s="1135">
        <v>2.5</v>
      </c>
      <c r="Z1046" s="1135" t="s">
        <v>663</v>
      </c>
      <c r="AA1046" s="1135" t="s">
        <v>1246</v>
      </c>
      <c r="AB1046" s="1135" t="s">
        <v>1075</v>
      </c>
      <c r="AH1046" s="1135" t="s">
        <v>1511</v>
      </c>
      <c r="AM1046" s="1136" t="s">
        <v>11206</v>
      </c>
      <c r="AN1046" s="1136" t="s">
        <v>11207</v>
      </c>
      <c r="AO1046" s="1136">
        <f t="shared" si="134"/>
        <v>600</v>
      </c>
      <c r="AP1046" s="1136">
        <f t="shared" si="135"/>
        <v>1.75</v>
      </c>
      <c r="AQ1046" s="1136" t="str">
        <f t="shared" si="136"/>
        <v>1-4-1S85°Z+S</v>
      </c>
      <c r="AR1046" s="1136" t="str">
        <f t="shared" si="137"/>
        <v>NA</v>
      </c>
      <c r="AS1046" s="1136" t="str">
        <f t="shared" si="138"/>
        <v>177/OFF</v>
      </c>
      <c r="AT1046" s="1136" t="str">
        <f t="shared" si="139"/>
        <v>1-4-1S85°Z+S</v>
      </c>
      <c r="AU1046" s="1136" t="s">
        <v>15734</v>
      </c>
      <c r="AV1046" s="1136" t="str">
        <f t="shared" si="132"/>
        <v>108.8.5</v>
      </c>
      <c r="AW1046" s="1438">
        <f t="shared" si="133"/>
        <v>43682</v>
      </c>
    </row>
    <row r="1047" spans="1:49">
      <c r="A1047" s="1135" t="s">
        <v>4149</v>
      </c>
      <c r="B1047" s="1135" t="s">
        <v>4146</v>
      </c>
      <c r="C1047" s="1135">
        <v>650</v>
      </c>
      <c r="D1047" s="1135">
        <v>1.75</v>
      </c>
      <c r="E1047" s="1135" t="s">
        <v>15198</v>
      </c>
      <c r="F1047" s="1135" t="s">
        <v>663</v>
      </c>
      <c r="G1047" s="1135">
        <v>4</v>
      </c>
      <c r="H1047" s="1135" t="s">
        <v>1774</v>
      </c>
      <c r="I1047" s="1135" t="s">
        <v>126</v>
      </c>
      <c r="J1047" s="1135">
        <v>1.1000000000000001</v>
      </c>
      <c r="K1047" s="1135" t="s">
        <v>4147</v>
      </c>
      <c r="L1047" s="1135" t="s">
        <v>1081</v>
      </c>
      <c r="M1047" s="1135">
        <v>99</v>
      </c>
      <c r="N1047" s="1135" t="s">
        <v>1039</v>
      </c>
      <c r="O1047" s="1135">
        <v>2.4750000000000001</v>
      </c>
      <c r="P1047" s="1135">
        <v>1.98</v>
      </c>
      <c r="Q1047" s="1135" t="s">
        <v>2528</v>
      </c>
      <c r="R1047" s="1135">
        <v>23</v>
      </c>
      <c r="T1047" s="1135">
        <v>16</v>
      </c>
      <c r="U1047" s="1135">
        <v>3.6</v>
      </c>
      <c r="V1047" s="1135" t="s">
        <v>663</v>
      </c>
      <c r="W1047" s="1135">
        <v>120</v>
      </c>
      <c r="X1047" s="1135" t="s">
        <v>4148</v>
      </c>
      <c r="Y1047" s="1135">
        <v>2.5</v>
      </c>
      <c r="Z1047" s="1135" t="s">
        <v>663</v>
      </c>
      <c r="AA1047" s="1135" t="s">
        <v>4150</v>
      </c>
      <c r="AB1047" s="1135" t="s">
        <v>1075</v>
      </c>
      <c r="AH1047" s="1135" t="s">
        <v>1147</v>
      </c>
      <c r="AM1047" s="1136" t="s">
        <v>11208</v>
      </c>
      <c r="AN1047" s="1136" t="s">
        <v>11209</v>
      </c>
      <c r="AO1047" s="1136">
        <f t="shared" si="134"/>
        <v>650</v>
      </c>
      <c r="AP1047" s="1136">
        <f t="shared" si="135"/>
        <v>1.75</v>
      </c>
      <c r="AQ1047" s="1136" t="str">
        <f t="shared" si="136"/>
        <v>1-4-1S85°Z+S</v>
      </c>
      <c r="AR1047" s="1136" t="str">
        <f t="shared" si="137"/>
        <v>NA</v>
      </c>
      <c r="AS1047" s="1136" t="str">
        <f t="shared" si="138"/>
        <v>171/OFF</v>
      </c>
      <c r="AT1047" s="1136" t="str">
        <f t="shared" si="139"/>
        <v>1-4-1S85°Z+S</v>
      </c>
      <c r="AU1047" s="1136" t="s">
        <v>15734</v>
      </c>
      <c r="AV1047" s="1136" t="str">
        <f t="shared" si="132"/>
        <v>108.7.30</v>
      </c>
      <c r="AW1047" s="1438">
        <f t="shared" si="133"/>
        <v>43676</v>
      </c>
    </row>
    <row r="1048" spans="1:49">
      <c r="A1048" s="1135" t="s">
        <v>4151</v>
      </c>
      <c r="B1048" s="1135" t="s">
        <v>4146</v>
      </c>
      <c r="C1048" s="1135">
        <v>650</v>
      </c>
      <c r="D1048" s="1135">
        <v>1.76</v>
      </c>
      <c r="E1048" s="1135" t="s">
        <v>15198</v>
      </c>
      <c r="F1048" s="1135" t="s">
        <v>663</v>
      </c>
      <c r="G1048" s="1135">
        <v>4</v>
      </c>
      <c r="H1048" s="1135" t="s">
        <v>1282</v>
      </c>
      <c r="I1048" s="1135" t="s">
        <v>126</v>
      </c>
      <c r="J1048" s="1135">
        <v>1.1000000000000001</v>
      </c>
      <c r="K1048" s="1135" t="s">
        <v>4152</v>
      </c>
      <c r="L1048" s="1135" t="s">
        <v>1081</v>
      </c>
      <c r="M1048" s="1135">
        <v>99</v>
      </c>
      <c r="N1048" s="1135" t="s">
        <v>1039</v>
      </c>
      <c r="O1048" s="1135">
        <v>2.4750000000000001</v>
      </c>
      <c r="P1048" s="1135">
        <v>1.98</v>
      </c>
      <c r="Q1048" s="1135" t="s">
        <v>2528</v>
      </c>
      <c r="R1048" s="1135">
        <v>23</v>
      </c>
      <c r="T1048" s="1135">
        <v>16</v>
      </c>
      <c r="U1048" s="1135">
        <v>3.6</v>
      </c>
      <c r="V1048" s="1135" t="s">
        <v>663</v>
      </c>
      <c r="W1048" s="1135">
        <v>120</v>
      </c>
      <c r="X1048" s="1135" t="s">
        <v>4148</v>
      </c>
      <c r="Y1048" s="1135">
        <v>2.5</v>
      </c>
      <c r="Z1048" s="1135" t="s">
        <v>663</v>
      </c>
      <c r="AA1048" s="1135" t="s">
        <v>1255</v>
      </c>
      <c r="AB1048" s="1135" t="s">
        <v>1075</v>
      </c>
      <c r="AH1048" s="1135" t="s">
        <v>811</v>
      </c>
      <c r="AM1048" s="1136" t="s">
        <v>11210</v>
      </c>
      <c r="AN1048" s="1136" t="s">
        <v>11211</v>
      </c>
      <c r="AO1048" s="1136">
        <f t="shared" si="134"/>
        <v>650</v>
      </c>
      <c r="AP1048" s="1136">
        <f t="shared" si="135"/>
        <v>1.76</v>
      </c>
      <c r="AQ1048" s="1136" t="str">
        <f t="shared" si="136"/>
        <v>1-4-1S85°Z+S</v>
      </c>
      <c r="AR1048" s="1136" t="str">
        <f t="shared" si="137"/>
        <v>NA</v>
      </c>
      <c r="AS1048" s="1136" t="str">
        <f t="shared" si="138"/>
        <v>177/OFF</v>
      </c>
      <c r="AT1048" s="1136" t="str">
        <f t="shared" si="139"/>
        <v>1-4-1S85°Z+S</v>
      </c>
      <c r="AU1048" s="1136" t="s">
        <v>15734</v>
      </c>
      <c r="AV1048" s="1136" t="str">
        <f t="shared" si="132"/>
        <v>108.8.8</v>
      </c>
      <c r="AW1048" s="1438">
        <f t="shared" si="133"/>
        <v>43685</v>
      </c>
    </row>
    <row r="1049" spans="1:49">
      <c r="A1049" s="1135" t="s">
        <v>4153</v>
      </c>
      <c r="B1049" s="1135" t="s">
        <v>4146</v>
      </c>
      <c r="C1049" s="1135">
        <v>650</v>
      </c>
      <c r="D1049" s="1135">
        <v>1.76</v>
      </c>
      <c r="E1049" s="1135" t="s">
        <v>15198</v>
      </c>
      <c r="F1049" s="1135" t="s">
        <v>663</v>
      </c>
      <c r="G1049" s="1135">
        <v>4</v>
      </c>
      <c r="H1049" s="1135" t="s">
        <v>1282</v>
      </c>
      <c r="I1049" s="1135" t="s">
        <v>126</v>
      </c>
      <c r="J1049" s="1135">
        <v>1.1000000000000001</v>
      </c>
      <c r="K1049" s="1135" t="s">
        <v>4154</v>
      </c>
      <c r="L1049" s="1135" t="s">
        <v>1081</v>
      </c>
      <c r="M1049" s="1135">
        <v>99</v>
      </c>
      <c r="N1049" s="1135" t="s">
        <v>1039</v>
      </c>
      <c r="O1049" s="1135">
        <v>2.4750000000000001</v>
      </c>
      <c r="P1049" s="1135">
        <v>1.98</v>
      </c>
      <c r="Q1049" s="1135" t="s">
        <v>2528</v>
      </c>
      <c r="R1049" s="1135">
        <v>23</v>
      </c>
      <c r="T1049" s="1135">
        <v>16</v>
      </c>
      <c r="U1049" s="1135">
        <v>3.6</v>
      </c>
      <c r="V1049" s="1135" t="s">
        <v>663</v>
      </c>
      <c r="W1049" s="1135">
        <v>120</v>
      </c>
      <c r="X1049" s="1135" t="s">
        <v>4148</v>
      </c>
      <c r="Y1049" s="1135">
        <v>2.5</v>
      </c>
      <c r="Z1049" s="1135" t="s">
        <v>663</v>
      </c>
      <c r="AA1049" s="1135" t="s">
        <v>1221</v>
      </c>
      <c r="AB1049" s="1135" t="s">
        <v>1075</v>
      </c>
      <c r="AH1049" s="1135" t="s">
        <v>876</v>
      </c>
      <c r="AM1049" s="1136" t="s">
        <v>11212</v>
      </c>
      <c r="AN1049" s="1136" t="s">
        <v>11213</v>
      </c>
      <c r="AO1049" s="1136">
        <f t="shared" si="134"/>
        <v>650</v>
      </c>
      <c r="AP1049" s="1136">
        <f t="shared" si="135"/>
        <v>1.76</v>
      </c>
      <c r="AQ1049" s="1136" t="str">
        <f t="shared" si="136"/>
        <v>1-4-1S85°Z+S</v>
      </c>
      <c r="AR1049" s="1136" t="str">
        <f t="shared" si="137"/>
        <v>NA</v>
      </c>
      <c r="AS1049" s="1136" t="str">
        <f t="shared" si="138"/>
        <v>177/OFF</v>
      </c>
      <c r="AT1049" s="1136" t="str">
        <f t="shared" si="139"/>
        <v>1-4-1S85°Z+S</v>
      </c>
      <c r="AU1049" s="1136" t="s">
        <v>15734</v>
      </c>
      <c r="AV1049" s="1136" t="str">
        <f t="shared" si="132"/>
        <v>108.7.8</v>
      </c>
      <c r="AW1049" s="1438">
        <f t="shared" si="133"/>
        <v>43654</v>
      </c>
    </row>
    <row r="1050" spans="1:49">
      <c r="A1050" s="1135" t="s">
        <v>4155</v>
      </c>
      <c r="B1050" s="1135" t="s">
        <v>4156</v>
      </c>
      <c r="C1050" s="1135">
        <v>650</v>
      </c>
      <c r="D1050" s="1135">
        <v>1.69</v>
      </c>
      <c r="E1050" s="1135" t="s">
        <v>15189</v>
      </c>
      <c r="F1050" s="1135" t="s">
        <v>1563</v>
      </c>
      <c r="G1050" s="1135">
        <v>5</v>
      </c>
      <c r="H1050" s="1135" t="s">
        <v>1320</v>
      </c>
      <c r="I1050" s="1135" t="s">
        <v>466</v>
      </c>
      <c r="J1050" s="1135">
        <v>0.6</v>
      </c>
      <c r="K1050" s="1135" t="s">
        <v>4157</v>
      </c>
      <c r="L1050" s="1135" t="s">
        <v>4158</v>
      </c>
      <c r="M1050" s="1135">
        <v>100.9</v>
      </c>
      <c r="N1050" s="1135" t="s">
        <v>1039</v>
      </c>
      <c r="O1050" s="1135">
        <v>2.5225000000000004</v>
      </c>
      <c r="P1050" s="1135">
        <v>2.0180000000000002</v>
      </c>
      <c r="Q1050" s="1135" t="s">
        <v>1371</v>
      </c>
      <c r="R1050" s="1135">
        <v>21</v>
      </c>
      <c r="T1050" s="1135">
        <v>11</v>
      </c>
      <c r="U1050" s="1135">
        <v>5.4</v>
      </c>
      <c r="V1050" s="1135" t="s">
        <v>663</v>
      </c>
      <c r="W1050" s="1135">
        <v>80</v>
      </c>
      <c r="X1050" s="1135">
        <v>20</v>
      </c>
      <c r="Y1050" s="1135">
        <v>1.5</v>
      </c>
      <c r="Z1050" s="1135">
        <v>4</v>
      </c>
      <c r="AA1050" s="1135" t="s">
        <v>4159</v>
      </c>
      <c r="AH1050" s="1135" t="s">
        <v>699</v>
      </c>
      <c r="AM1050" s="1136" t="s">
        <v>11214</v>
      </c>
      <c r="AN1050" s="1136" t="s">
        <v>11215</v>
      </c>
      <c r="AO1050" s="1136">
        <f t="shared" si="134"/>
        <v>650</v>
      </c>
      <c r="AP1050" s="1136">
        <f t="shared" si="135"/>
        <v>1.69</v>
      </c>
      <c r="AQ1050" s="1136" t="str">
        <f t="shared" si="136"/>
        <v>1-5-1S83°</v>
      </c>
      <c r="AR1050" s="1136" t="str">
        <f t="shared" si="137"/>
        <v>30.5</v>
      </c>
      <c r="AS1050" s="1136" t="str">
        <f t="shared" si="138"/>
        <v>230/230/OFF</v>
      </c>
      <c r="AT1050" s="1136" t="str">
        <f t="shared" si="139"/>
        <v>1-5-1S83°</v>
      </c>
      <c r="AV1050" s="1136" t="str">
        <f t="shared" si="132"/>
        <v>108.8.16</v>
      </c>
      <c r="AW1050" s="1438">
        <f t="shared" si="133"/>
        <v>43693</v>
      </c>
    </row>
    <row r="1051" spans="1:49">
      <c r="A1051" s="1135" t="s">
        <v>4160</v>
      </c>
      <c r="B1051" s="1135" t="s">
        <v>4156</v>
      </c>
      <c r="C1051" s="1135">
        <v>550</v>
      </c>
      <c r="D1051" s="1135">
        <v>1.69</v>
      </c>
      <c r="E1051" s="1135" t="s">
        <v>15189</v>
      </c>
      <c r="F1051" s="1135" t="s">
        <v>1991</v>
      </c>
      <c r="G1051" s="1135">
        <v>5</v>
      </c>
      <c r="H1051" s="1135" t="s">
        <v>1368</v>
      </c>
      <c r="I1051" s="1135" t="s">
        <v>126</v>
      </c>
      <c r="J1051" s="1135">
        <v>1</v>
      </c>
      <c r="K1051" s="1135" t="s">
        <v>4157</v>
      </c>
      <c r="L1051" s="1135" t="s">
        <v>4158</v>
      </c>
      <c r="M1051" s="1135">
        <v>103.3</v>
      </c>
      <c r="N1051" s="1135" t="s">
        <v>1039</v>
      </c>
      <c r="O1051" s="1135">
        <v>2.5825</v>
      </c>
      <c r="P1051" s="1135">
        <v>2.0659999999999998</v>
      </c>
      <c r="Q1051" s="1135" t="s">
        <v>1131</v>
      </c>
      <c r="R1051" s="1135">
        <v>25</v>
      </c>
      <c r="T1051" s="1135">
        <v>11.1</v>
      </c>
      <c r="U1051" s="1135">
        <v>5.2</v>
      </c>
      <c r="V1051" s="1135" t="s">
        <v>663</v>
      </c>
      <c r="W1051" s="1135">
        <v>125</v>
      </c>
      <c r="X1051" s="1135">
        <v>80</v>
      </c>
      <c r="Y1051" s="1135">
        <v>1.5</v>
      </c>
      <c r="Z1051" s="1135">
        <v>4</v>
      </c>
      <c r="AA1051" s="1135" t="s">
        <v>4161</v>
      </c>
      <c r="AH1051" s="1135" t="s">
        <v>634</v>
      </c>
      <c r="AM1051" s="1136" t="s">
        <v>11216</v>
      </c>
      <c r="AN1051" s="1136" t="s">
        <v>11217</v>
      </c>
      <c r="AO1051" s="1136">
        <f t="shared" si="134"/>
        <v>550</v>
      </c>
      <c r="AP1051" s="1136">
        <f t="shared" si="135"/>
        <v>1.69</v>
      </c>
      <c r="AQ1051" s="1136" t="str">
        <f t="shared" si="136"/>
        <v>1-5-1S83°</v>
      </c>
      <c r="AR1051" s="1136" t="str">
        <f t="shared" si="137"/>
        <v>30.8</v>
      </c>
      <c r="AS1051" s="1136" t="str">
        <f t="shared" si="138"/>
        <v>210/210/OFF</v>
      </c>
      <c r="AT1051" s="1136" t="str">
        <f t="shared" si="139"/>
        <v>1-5-1S83°</v>
      </c>
      <c r="AV1051" s="1136" t="str">
        <f t="shared" si="132"/>
        <v>108.8.19</v>
      </c>
      <c r="AW1051" s="1438">
        <f t="shared" si="133"/>
        <v>43696</v>
      </c>
    </row>
    <row r="1052" spans="1:49">
      <c r="A1052" s="1135" t="s">
        <v>4162</v>
      </c>
      <c r="B1052" s="1135" t="s">
        <v>4163</v>
      </c>
      <c r="C1052" s="1135">
        <v>500</v>
      </c>
      <c r="D1052" s="1135">
        <v>1.73</v>
      </c>
      <c r="E1052" s="1135" t="s">
        <v>15199</v>
      </c>
      <c r="F1052" s="1135" t="s">
        <v>4164</v>
      </c>
      <c r="G1052" s="1135">
        <v>3</v>
      </c>
      <c r="H1052" s="1135" t="s">
        <v>1123</v>
      </c>
      <c r="I1052" s="1135" t="s">
        <v>4165</v>
      </c>
      <c r="J1052" s="1135">
        <v>0.5</v>
      </c>
      <c r="K1052" s="1135" t="s">
        <v>4166</v>
      </c>
      <c r="L1052" s="1135" t="s">
        <v>4167</v>
      </c>
      <c r="M1052" s="1135">
        <v>99.4</v>
      </c>
      <c r="N1052" s="1135" t="s">
        <v>1039</v>
      </c>
      <c r="O1052" s="1135">
        <v>2.4850000000000003</v>
      </c>
      <c r="P1052" s="1135">
        <v>1.9880000000000002</v>
      </c>
      <c r="Q1052" s="1135" t="s">
        <v>2687</v>
      </c>
      <c r="R1052" s="1135">
        <v>22.3</v>
      </c>
      <c r="T1052" s="1135">
        <v>14.9</v>
      </c>
      <c r="U1052" s="1135">
        <v>4.7</v>
      </c>
      <c r="V1052" s="1135" t="s">
        <v>663</v>
      </c>
      <c r="W1052" s="1135">
        <v>40</v>
      </c>
      <c r="X1052" s="1135">
        <v>25</v>
      </c>
      <c r="Y1052" s="1135">
        <v>2.4</v>
      </c>
      <c r="Z1052" s="1135" t="s">
        <v>663</v>
      </c>
      <c r="AA1052" s="1135" t="s">
        <v>4168</v>
      </c>
      <c r="AH1052" s="1135" t="s">
        <v>927</v>
      </c>
      <c r="AM1052" s="1136" t="s">
        <v>11218</v>
      </c>
      <c r="AN1052" s="1136" t="s">
        <v>11219</v>
      </c>
      <c r="AO1052" s="1136">
        <f t="shared" si="134"/>
        <v>500</v>
      </c>
      <c r="AP1052" s="1136">
        <f t="shared" si="135"/>
        <v>1.73</v>
      </c>
      <c r="AQ1052" s="1136" t="str">
        <f t="shared" si="136"/>
        <v>105Z+S</v>
      </c>
      <c r="AR1052" s="1136" t="str">
        <f t="shared" si="137"/>
        <v>15.5</v>
      </c>
      <c r="AS1052" s="1136" t="str">
        <f t="shared" si="138"/>
        <v>250/250/OFF</v>
      </c>
      <c r="AT1052" s="1136" t="str">
        <f t="shared" si="139"/>
        <v>105Z+S</v>
      </c>
      <c r="AV1052" s="1136" t="str">
        <f t="shared" si="132"/>
        <v>108.9.24</v>
      </c>
      <c r="AW1052" s="1438">
        <f t="shared" si="133"/>
        <v>43732</v>
      </c>
    </row>
    <row r="1053" spans="1:49">
      <c r="A1053" s="1135" t="s">
        <v>4169</v>
      </c>
      <c r="B1053" s="1135" t="s">
        <v>4138</v>
      </c>
      <c r="C1053" s="1135">
        <v>600</v>
      </c>
      <c r="D1053" s="1135">
        <v>1.76</v>
      </c>
      <c r="E1053" s="1135" t="s">
        <v>15196</v>
      </c>
      <c r="F1053" s="1135" t="s">
        <v>1078</v>
      </c>
      <c r="G1053" s="1135">
        <v>5</v>
      </c>
      <c r="H1053" s="1135" t="s">
        <v>1282</v>
      </c>
      <c r="I1053" s="1135" t="s">
        <v>1261</v>
      </c>
      <c r="J1053" s="1135">
        <v>0.8</v>
      </c>
      <c r="K1053" s="1135" t="s">
        <v>4170</v>
      </c>
      <c r="L1053" s="1135" t="s">
        <v>4141</v>
      </c>
      <c r="M1053" s="1135">
        <v>101.1</v>
      </c>
      <c r="N1053" s="1135" t="s">
        <v>1039</v>
      </c>
      <c r="O1053" s="1135">
        <v>2.5274999999999999</v>
      </c>
      <c r="P1053" s="1135">
        <v>2.0219999999999998</v>
      </c>
      <c r="Q1053" s="1135" t="s">
        <v>1131</v>
      </c>
      <c r="R1053" s="1135">
        <v>24</v>
      </c>
      <c r="T1053" s="1135">
        <v>38</v>
      </c>
      <c r="U1053" s="1135">
        <v>3.1</v>
      </c>
      <c r="V1053" s="1135" t="s">
        <v>663</v>
      </c>
      <c r="W1053" s="1135">
        <v>80</v>
      </c>
      <c r="X1053" s="1135">
        <v>10</v>
      </c>
      <c r="Y1053" s="1135">
        <v>1.8</v>
      </c>
      <c r="Z1053" s="1135">
        <v>6.5</v>
      </c>
      <c r="AA1053" s="1135" t="s">
        <v>4171</v>
      </c>
      <c r="AH1053" s="1135" t="s">
        <v>887</v>
      </c>
      <c r="AM1053" s="1136" t="s">
        <v>11220</v>
      </c>
      <c r="AN1053" s="1136" t="s">
        <v>11221</v>
      </c>
      <c r="AO1053" s="1136">
        <f t="shared" si="134"/>
        <v>600</v>
      </c>
      <c r="AP1053" s="1136">
        <f t="shared" si="135"/>
        <v>1.76</v>
      </c>
      <c r="AQ1053" s="1136" t="str">
        <f t="shared" si="136"/>
        <v>2-6-1S83°</v>
      </c>
      <c r="AR1053" s="1136" t="str">
        <f t="shared" si="137"/>
        <v>30</v>
      </c>
      <c r="AS1053" s="1136" t="str">
        <f t="shared" si="138"/>
        <v>177/OFF</v>
      </c>
      <c r="AT1053" s="1136" t="str">
        <f t="shared" si="139"/>
        <v>2-6-1S83°</v>
      </c>
      <c r="AV1053" s="1136" t="str">
        <f t="shared" si="132"/>
        <v>108.9.26</v>
      </c>
      <c r="AW1053" s="1438">
        <f t="shared" si="133"/>
        <v>43734</v>
      </c>
    </row>
    <row r="1054" spans="1:49">
      <c r="A1054" s="1135" t="s">
        <v>4172</v>
      </c>
      <c r="B1054" s="1135" t="s">
        <v>4156</v>
      </c>
      <c r="C1054" s="1135">
        <v>550</v>
      </c>
      <c r="D1054" s="1135">
        <v>1.74</v>
      </c>
      <c r="E1054" s="1135" t="s">
        <v>15189</v>
      </c>
      <c r="F1054" s="1135" t="s">
        <v>2328</v>
      </c>
      <c r="G1054" s="1135">
        <v>5</v>
      </c>
      <c r="H1054" s="1135" t="s">
        <v>1627</v>
      </c>
      <c r="I1054" s="1135" t="s">
        <v>126</v>
      </c>
      <c r="J1054" s="1135">
        <v>1</v>
      </c>
      <c r="K1054" s="1135" t="s">
        <v>4173</v>
      </c>
      <c r="L1054" s="1135" t="s">
        <v>4174</v>
      </c>
      <c r="M1054" s="1135">
        <v>103.3</v>
      </c>
      <c r="N1054" s="1135" t="s">
        <v>1039</v>
      </c>
      <c r="O1054" s="1135">
        <v>2.5825</v>
      </c>
      <c r="P1054" s="1135">
        <v>2.0659999999999998</v>
      </c>
      <c r="Q1054" s="1135" t="s">
        <v>1131</v>
      </c>
      <c r="R1054" s="1135">
        <v>25</v>
      </c>
      <c r="T1054" s="1135">
        <v>11.1</v>
      </c>
      <c r="U1054" s="1135">
        <v>5.2</v>
      </c>
      <c r="V1054" s="1135" t="s">
        <v>663</v>
      </c>
      <c r="W1054" s="1135">
        <v>125</v>
      </c>
      <c r="X1054" s="1135">
        <v>80</v>
      </c>
      <c r="Y1054" s="1135">
        <v>1.5</v>
      </c>
      <c r="Z1054" s="1135">
        <v>4</v>
      </c>
      <c r="AA1054" s="1135" t="s">
        <v>4175</v>
      </c>
      <c r="AH1054" s="1135" t="s">
        <v>705</v>
      </c>
      <c r="AM1054" s="1136" t="s">
        <v>11222</v>
      </c>
      <c r="AN1054" s="1136" t="s">
        <v>11223</v>
      </c>
      <c r="AO1054" s="1136">
        <f t="shared" si="134"/>
        <v>550</v>
      </c>
      <c r="AP1054" s="1136">
        <f t="shared" si="135"/>
        <v>1.74</v>
      </c>
      <c r="AQ1054" s="1136" t="str">
        <f t="shared" si="136"/>
        <v>1-5-1S83°</v>
      </c>
      <c r="AR1054" s="1136" t="str">
        <f t="shared" si="137"/>
        <v>33.5</v>
      </c>
      <c r="AS1054" s="1136" t="str">
        <f t="shared" si="138"/>
        <v>223/223/OFF</v>
      </c>
      <c r="AT1054" s="1136" t="str">
        <f t="shared" si="139"/>
        <v>1-5-1S83°</v>
      </c>
      <c r="AV1054" s="1136" t="str">
        <f t="shared" si="132"/>
        <v>108.10.1</v>
      </c>
      <c r="AW1054" s="1438">
        <f t="shared" si="133"/>
        <v>43739</v>
      </c>
    </row>
    <row r="1055" spans="1:49">
      <c r="A1055" s="1135" t="s">
        <v>4176</v>
      </c>
      <c r="B1055" s="1135" t="s">
        <v>4177</v>
      </c>
      <c r="C1055" s="1135">
        <v>600</v>
      </c>
      <c r="D1055" s="1135">
        <v>1.75</v>
      </c>
      <c r="E1055" s="1135" t="s">
        <v>15196</v>
      </c>
      <c r="F1055" s="1135" t="s">
        <v>1492</v>
      </c>
      <c r="G1055" s="1135" t="s">
        <v>1861</v>
      </c>
      <c r="H1055" s="1135" t="s">
        <v>1260</v>
      </c>
      <c r="I1055" s="1135" t="s">
        <v>1261</v>
      </c>
      <c r="J1055" s="1135">
        <v>1.7</v>
      </c>
      <c r="K1055" s="1135" t="s">
        <v>4178</v>
      </c>
      <c r="L1055" s="1135" t="s">
        <v>4179</v>
      </c>
      <c r="M1055" s="1135">
        <v>101.6</v>
      </c>
      <c r="N1055" s="1135" t="s">
        <v>1039</v>
      </c>
      <c r="O1055" s="1135">
        <v>2.54</v>
      </c>
      <c r="P1055" s="1135">
        <v>2.032</v>
      </c>
      <c r="Q1055" s="1135" t="s">
        <v>1082</v>
      </c>
      <c r="R1055" s="1135">
        <v>20.5</v>
      </c>
      <c r="T1055" s="1135">
        <v>26.9</v>
      </c>
      <c r="U1055" s="1135">
        <v>4</v>
      </c>
      <c r="V1055" s="1135" t="s">
        <v>663</v>
      </c>
      <c r="W1055" s="1135">
        <v>125</v>
      </c>
      <c r="X1055" s="1135">
        <v>75</v>
      </c>
      <c r="Y1055" s="1135">
        <v>1.5</v>
      </c>
      <c r="Z1055" s="1135" t="s">
        <v>2676</v>
      </c>
      <c r="AA1055" s="1135" t="s">
        <v>1312</v>
      </c>
      <c r="AH1055" s="1135" t="s">
        <v>1272</v>
      </c>
      <c r="AM1055" s="1136" t="s">
        <v>11224</v>
      </c>
      <c r="AN1055" s="1136" t="s">
        <v>11225</v>
      </c>
      <c r="AO1055" s="1136">
        <f t="shared" si="134"/>
        <v>600</v>
      </c>
      <c r="AP1055" s="1136">
        <f t="shared" si="135"/>
        <v>1.75</v>
      </c>
      <c r="AQ1055" s="1136" t="str">
        <f t="shared" si="136"/>
        <v>2-6-1S83°</v>
      </c>
      <c r="AR1055" s="1136" t="str">
        <f t="shared" si="137"/>
        <v>32.5</v>
      </c>
      <c r="AS1055" s="1136" t="str">
        <f t="shared" si="138"/>
        <v>170/OFF</v>
      </c>
      <c r="AT1055" s="1136" t="str">
        <f t="shared" si="139"/>
        <v>2-6-1S83°</v>
      </c>
      <c r="AV1055" s="1136" t="str">
        <f t="shared" si="132"/>
        <v>108.11.1</v>
      </c>
      <c r="AW1055" s="1438">
        <f t="shared" si="133"/>
        <v>43770</v>
      </c>
    </row>
    <row r="1056" spans="1:49">
      <c r="A1056" s="1135" t="s">
        <v>4180</v>
      </c>
      <c r="B1056" s="1135" t="s">
        <v>4156</v>
      </c>
      <c r="C1056" s="1135">
        <v>550</v>
      </c>
      <c r="D1056" s="1135">
        <v>1.6719999999999999</v>
      </c>
      <c r="E1056" s="1135" t="s">
        <v>15196</v>
      </c>
      <c r="F1056" s="1135" t="s">
        <v>1048</v>
      </c>
      <c r="G1056" s="1135">
        <v>5</v>
      </c>
      <c r="H1056" s="1135" t="s">
        <v>2927</v>
      </c>
      <c r="I1056" s="1135" t="s">
        <v>1261</v>
      </c>
      <c r="J1056" s="1135">
        <v>1</v>
      </c>
      <c r="K1056" s="1135" t="s">
        <v>4181</v>
      </c>
      <c r="L1056" s="1135" t="s">
        <v>4158</v>
      </c>
      <c r="M1056" s="1135">
        <v>103.3</v>
      </c>
      <c r="N1056" s="1135" t="s">
        <v>1039</v>
      </c>
      <c r="O1056" s="1135">
        <v>2.5825</v>
      </c>
      <c r="P1056" s="1135">
        <v>2.0659999999999998</v>
      </c>
      <c r="Q1056" s="1135" t="s">
        <v>1131</v>
      </c>
      <c r="R1056" s="1135">
        <v>25</v>
      </c>
      <c r="T1056" s="1135">
        <v>11.1</v>
      </c>
      <c r="U1056" s="1135">
        <v>5.2</v>
      </c>
      <c r="V1056" s="1135" t="s">
        <v>663</v>
      </c>
      <c r="W1056" s="1135">
        <v>125</v>
      </c>
      <c r="X1056" s="1135">
        <v>80</v>
      </c>
      <c r="Y1056" s="1135">
        <v>1.5</v>
      </c>
      <c r="Z1056" s="1135" t="s">
        <v>4182</v>
      </c>
      <c r="AA1056" s="1135" t="s">
        <v>4183</v>
      </c>
      <c r="AH1056" s="1135" t="s">
        <v>842</v>
      </c>
      <c r="AM1056" s="1136" t="s">
        <v>11226</v>
      </c>
      <c r="AN1056" s="1136" t="s">
        <v>11225</v>
      </c>
      <c r="AO1056" s="1136">
        <f t="shared" si="134"/>
        <v>550</v>
      </c>
      <c r="AP1056" s="1136">
        <f t="shared" si="135"/>
        <v>1.6719999999999999</v>
      </c>
      <c r="AQ1056" s="1136" t="str">
        <f t="shared" si="136"/>
        <v>2-6-1S83°</v>
      </c>
      <c r="AR1056" s="1136" t="str">
        <f t="shared" si="137"/>
        <v>31</v>
      </c>
      <c r="AS1056" s="1136" t="str">
        <f t="shared" si="138"/>
        <v>150/OFF</v>
      </c>
      <c r="AT1056" s="1136" t="str">
        <f t="shared" si="139"/>
        <v>2-6-1S83°</v>
      </c>
      <c r="AV1056" s="1136" t="str">
        <f t="shared" si="132"/>
        <v>108.11.14</v>
      </c>
      <c r="AW1056" s="1438">
        <f t="shared" si="133"/>
        <v>43783</v>
      </c>
    </row>
    <row r="1057" spans="1:49">
      <c r="A1057" s="1135" t="s">
        <v>4184</v>
      </c>
      <c r="B1057" s="1135" t="s">
        <v>299</v>
      </c>
      <c r="C1057" s="1135">
        <v>800</v>
      </c>
      <c r="D1057" s="1135">
        <v>1.76</v>
      </c>
      <c r="E1057" s="1135" t="s">
        <v>15183</v>
      </c>
      <c r="F1057" s="1135" t="s">
        <v>4107</v>
      </c>
      <c r="G1057" s="1135" t="s">
        <v>1861</v>
      </c>
      <c r="H1057" s="1135" t="s">
        <v>4112</v>
      </c>
      <c r="I1057" s="1135" t="s">
        <v>663</v>
      </c>
      <c r="J1057" s="1135">
        <v>0</v>
      </c>
      <c r="K1057" s="1135" t="s">
        <v>4185</v>
      </c>
      <c r="L1057" s="1135" t="s">
        <v>4123</v>
      </c>
      <c r="M1057" s="1135">
        <v>103</v>
      </c>
      <c r="N1057" s="1135" t="s">
        <v>1039</v>
      </c>
      <c r="O1057" s="1135">
        <v>2.5750000000000002</v>
      </c>
      <c r="P1057" s="1135">
        <v>2.06</v>
      </c>
      <c r="Q1057" s="1135" t="s">
        <v>1050</v>
      </c>
      <c r="R1057" s="1135">
        <v>23.5</v>
      </c>
      <c r="T1057" s="1135">
        <v>18.5</v>
      </c>
      <c r="U1057" s="1135">
        <v>2.1</v>
      </c>
      <c r="V1057" s="1135" t="s">
        <v>663</v>
      </c>
      <c r="W1057" s="1135" t="s">
        <v>663</v>
      </c>
      <c r="X1057" s="1135" t="s">
        <v>663</v>
      </c>
      <c r="Y1057" s="1135">
        <v>1.3</v>
      </c>
      <c r="Z1057" s="1135">
        <v>4</v>
      </c>
      <c r="AA1057" s="1135" t="s">
        <v>1321</v>
      </c>
      <c r="AB1057" s="1135" t="s">
        <v>1075</v>
      </c>
      <c r="AH1057" s="1135" t="s">
        <v>1060</v>
      </c>
      <c r="AM1057" s="1136" t="s">
        <v>11227</v>
      </c>
      <c r="AN1057" s="1136" t="s">
        <v>11228</v>
      </c>
      <c r="AO1057" s="1136">
        <f t="shared" si="134"/>
        <v>800</v>
      </c>
      <c r="AP1057" s="1136">
        <f t="shared" si="135"/>
        <v>1.76</v>
      </c>
      <c r="AQ1057" s="1136" t="str">
        <f t="shared" si="136"/>
        <v>1-4-1S83°</v>
      </c>
      <c r="AR1057" s="1136" t="str">
        <f t="shared" si="137"/>
        <v>30.3</v>
      </c>
      <c r="AS1057" s="1136" t="str">
        <f t="shared" si="138"/>
        <v>342/292/157</v>
      </c>
      <c r="AT1057" s="1136" t="str">
        <f t="shared" si="139"/>
        <v>1-4-1S83°</v>
      </c>
      <c r="AV1057" s="1136" t="str">
        <f t="shared" si="132"/>
        <v>108.11.11</v>
      </c>
      <c r="AW1057" s="1438">
        <f t="shared" si="133"/>
        <v>43780</v>
      </c>
    </row>
    <row r="1058" spans="1:49">
      <c r="A1058" s="1135" t="s">
        <v>4186</v>
      </c>
      <c r="B1058" s="1135" t="s">
        <v>4146</v>
      </c>
      <c r="C1058" s="1135">
        <v>650</v>
      </c>
      <c r="D1058" s="1135">
        <v>1.76</v>
      </c>
      <c r="E1058" s="1135" t="s">
        <v>15198</v>
      </c>
      <c r="F1058" s="1135" t="s">
        <v>663</v>
      </c>
      <c r="G1058" s="1135">
        <v>4</v>
      </c>
      <c r="H1058" s="1135" t="s">
        <v>2420</v>
      </c>
      <c r="I1058" s="1135" t="s">
        <v>126</v>
      </c>
      <c r="J1058" s="1135">
        <v>1.1000000000000001</v>
      </c>
      <c r="K1058" s="1135" t="s">
        <v>4187</v>
      </c>
      <c r="L1058" s="1135" t="s">
        <v>1081</v>
      </c>
      <c r="M1058" s="1135">
        <v>99</v>
      </c>
      <c r="N1058" s="1135" t="s">
        <v>1039</v>
      </c>
      <c r="O1058" s="1135">
        <v>2.4750000000000001</v>
      </c>
      <c r="P1058" s="1135">
        <v>1.98</v>
      </c>
      <c r="Q1058" s="1135" t="s">
        <v>2528</v>
      </c>
      <c r="R1058" s="1135">
        <v>23</v>
      </c>
      <c r="T1058" s="1135">
        <v>16</v>
      </c>
      <c r="U1058" s="1135">
        <v>3.6</v>
      </c>
      <c r="V1058" s="1135" t="s">
        <v>663</v>
      </c>
      <c r="W1058" s="1135">
        <v>120</v>
      </c>
      <c r="X1058" s="1135" t="s">
        <v>4148</v>
      </c>
      <c r="Y1058" s="1135">
        <v>2.5</v>
      </c>
      <c r="Z1058" s="1135" t="s">
        <v>663</v>
      </c>
      <c r="AA1058" s="1135" t="s">
        <v>1321</v>
      </c>
      <c r="AB1058" s="1135" t="s">
        <v>1075</v>
      </c>
      <c r="AH1058" s="1135" t="s">
        <v>812</v>
      </c>
      <c r="AM1058" s="1136" t="s">
        <v>11229</v>
      </c>
      <c r="AN1058" s="1136" t="s">
        <v>11230</v>
      </c>
      <c r="AO1058" s="1136">
        <f t="shared" si="134"/>
        <v>650</v>
      </c>
      <c r="AP1058" s="1136">
        <f t="shared" si="135"/>
        <v>1.76</v>
      </c>
      <c r="AQ1058" s="1136" t="str">
        <f t="shared" si="136"/>
        <v>1-4-1S85°Z+S</v>
      </c>
      <c r="AR1058" s="1136" t="str">
        <f t="shared" si="137"/>
        <v>NA</v>
      </c>
      <c r="AS1058" s="1136" t="str">
        <f t="shared" si="138"/>
        <v>173/OFF</v>
      </c>
      <c r="AT1058" s="1136" t="str">
        <f t="shared" si="139"/>
        <v>1-4-1S85°Z+S</v>
      </c>
      <c r="AU1058" s="1136" t="s">
        <v>15734</v>
      </c>
      <c r="AV1058" s="1136" t="str">
        <f t="shared" si="132"/>
        <v>108.11.11</v>
      </c>
      <c r="AW1058" s="1438">
        <f t="shared" si="133"/>
        <v>43780</v>
      </c>
    </row>
    <row r="1059" spans="1:49">
      <c r="A1059" s="1135" t="s">
        <v>4188</v>
      </c>
      <c r="B1059" s="1135" t="s">
        <v>4189</v>
      </c>
      <c r="C1059" s="1135">
        <v>550</v>
      </c>
      <c r="D1059" s="1135">
        <v>1.742</v>
      </c>
      <c r="E1059" s="1135" t="s">
        <v>15200</v>
      </c>
      <c r="F1059" s="1135" t="s">
        <v>4164</v>
      </c>
      <c r="G1059" s="1135">
        <v>5</v>
      </c>
      <c r="H1059" s="1135" t="s">
        <v>4190</v>
      </c>
      <c r="I1059" s="1135" t="s">
        <v>466</v>
      </c>
      <c r="J1059" s="1135">
        <v>2.5</v>
      </c>
      <c r="K1059" s="1135" t="s">
        <v>4191</v>
      </c>
      <c r="L1059" s="1135" t="s">
        <v>4192</v>
      </c>
      <c r="M1059" s="1135">
        <v>98</v>
      </c>
      <c r="N1059" s="1135" t="s">
        <v>1039</v>
      </c>
      <c r="O1059" s="1135">
        <v>2.4500000000000002</v>
      </c>
      <c r="P1059" s="1135">
        <v>1.96</v>
      </c>
      <c r="Q1059" s="1135" t="s">
        <v>1463</v>
      </c>
      <c r="R1059" s="1135">
        <v>27.3</v>
      </c>
      <c r="T1059" s="1135">
        <v>11.6</v>
      </c>
      <c r="U1059" s="1135">
        <v>4.0999999999999996</v>
      </c>
      <c r="V1059" s="1135" t="s">
        <v>663</v>
      </c>
      <c r="W1059" s="1135">
        <v>100</v>
      </c>
      <c r="X1059" s="1135">
        <v>85</v>
      </c>
      <c r="Y1059" s="1135">
        <v>1.5</v>
      </c>
      <c r="Z1059" s="1135" t="s">
        <v>4193</v>
      </c>
      <c r="AA1059" s="1135" t="s">
        <v>4194</v>
      </c>
      <c r="AH1059" s="1135" t="s">
        <v>1737</v>
      </c>
      <c r="AM1059" s="1136" t="s">
        <v>11231</v>
      </c>
      <c r="AN1059" s="1136" t="s">
        <v>11232</v>
      </c>
      <c r="AO1059" s="1136">
        <f t="shared" si="134"/>
        <v>550</v>
      </c>
      <c r="AP1059" s="1136">
        <f t="shared" si="135"/>
        <v>1.742</v>
      </c>
      <c r="AQ1059" s="1136" t="str">
        <f t="shared" si="136"/>
        <v>105°Z</v>
      </c>
      <c r="AR1059" s="1136" t="str">
        <f t="shared" si="137"/>
        <v>15.5</v>
      </c>
      <c r="AS1059" s="1136" t="str">
        <f t="shared" si="138"/>
        <v>320/300/150</v>
      </c>
      <c r="AT1059" s="1136" t="str">
        <f t="shared" si="139"/>
        <v>105°Z</v>
      </c>
      <c r="AU1059" s="1136" t="s">
        <v>15735</v>
      </c>
      <c r="AV1059" s="1136" t="str">
        <f t="shared" si="132"/>
        <v>108.11.12</v>
      </c>
      <c r="AW1059" s="1438">
        <f t="shared" si="133"/>
        <v>43781</v>
      </c>
    </row>
    <row r="1060" spans="1:49">
      <c r="A1060" s="1135" t="s">
        <v>4195</v>
      </c>
      <c r="B1060" s="1135" t="s">
        <v>299</v>
      </c>
      <c r="C1060" s="1135">
        <v>800</v>
      </c>
      <c r="D1060" s="1135">
        <v>1.76</v>
      </c>
      <c r="E1060" s="1135" t="s">
        <v>15183</v>
      </c>
      <c r="F1060" s="1135" t="s">
        <v>4107</v>
      </c>
      <c r="G1060" s="1135" t="s">
        <v>1861</v>
      </c>
      <c r="H1060" s="1135" t="s">
        <v>4112</v>
      </c>
      <c r="I1060" s="1135" t="s">
        <v>663</v>
      </c>
      <c r="J1060" s="1135">
        <v>0</v>
      </c>
      <c r="K1060" s="1135" t="s">
        <v>4196</v>
      </c>
      <c r="L1060" s="1135" t="s">
        <v>4123</v>
      </c>
      <c r="M1060" s="1135">
        <v>103</v>
      </c>
      <c r="N1060" s="1135" t="s">
        <v>1039</v>
      </c>
      <c r="O1060" s="1135">
        <v>2.5750000000000002</v>
      </c>
      <c r="P1060" s="1135">
        <v>2.06</v>
      </c>
      <c r="Q1060" s="1135" t="s">
        <v>1040</v>
      </c>
      <c r="R1060" s="1135">
        <v>23.5</v>
      </c>
      <c r="T1060" s="1135">
        <v>18.5</v>
      </c>
      <c r="U1060" s="1135">
        <v>2.1</v>
      </c>
      <c r="V1060" s="1135" t="s">
        <v>663</v>
      </c>
      <c r="W1060" s="1135" t="s">
        <v>663</v>
      </c>
      <c r="X1060" s="1135" t="s">
        <v>663</v>
      </c>
      <c r="Y1060" s="1135">
        <v>1.3</v>
      </c>
      <c r="Z1060" s="1135">
        <v>4</v>
      </c>
      <c r="AA1060" s="1135" t="s">
        <v>2953</v>
      </c>
      <c r="AB1060" s="1135" t="s">
        <v>1075</v>
      </c>
      <c r="AH1060" s="1135" t="s">
        <v>789</v>
      </c>
      <c r="AM1060" s="1136" t="s">
        <v>11233</v>
      </c>
      <c r="AN1060" s="1136" t="s">
        <v>11234</v>
      </c>
      <c r="AO1060" s="1136">
        <f t="shared" si="134"/>
        <v>800</v>
      </c>
      <c r="AP1060" s="1136">
        <f t="shared" si="135"/>
        <v>1.76</v>
      </c>
      <c r="AQ1060" s="1136" t="str">
        <f t="shared" si="136"/>
        <v>1-4-1S83°</v>
      </c>
      <c r="AR1060" s="1136" t="str">
        <f t="shared" si="137"/>
        <v>30.3</v>
      </c>
      <c r="AS1060" s="1136" t="str">
        <f t="shared" si="138"/>
        <v>342/292/157</v>
      </c>
      <c r="AT1060" s="1136" t="str">
        <f t="shared" si="139"/>
        <v>1-4-1S83°</v>
      </c>
      <c r="AV1060" s="1136" t="str">
        <f t="shared" si="132"/>
        <v>108.12.16</v>
      </c>
      <c r="AW1060" s="1438">
        <f t="shared" si="133"/>
        <v>43815</v>
      </c>
    </row>
    <row r="1061" spans="1:49">
      <c r="A1061" s="1135" t="s">
        <v>4197</v>
      </c>
      <c r="B1061" s="1135" t="s">
        <v>4146</v>
      </c>
      <c r="C1061" s="1135">
        <v>650</v>
      </c>
      <c r="D1061" s="1135">
        <v>1.76</v>
      </c>
      <c r="E1061" s="1135" t="s">
        <v>15198</v>
      </c>
      <c r="F1061" s="1135" t="s">
        <v>663</v>
      </c>
      <c r="G1061" s="1135">
        <v>4</v>
      </c>
      <c r="H1061" s="1135" t="s">
        <v>2420</v>
      </c>
      <c r="I1061" s="1135" t="s">
        <v>126</v>
      </c>
      <c r="J1061" s="1135">
        <v>1.1000000000000001</v>
      </c>
      <c r="K1061" s="1135" t="s">
        <v>4198</v>
      </c>
      <c r="L1061" s="1135" t="s">
        <v>1081</v>
      </c>
      <c r="M1061" s="1135">
        <v>99</v>
      </c>
      <c r="N1061" s="1135" t="s">
        <v>1039</v>
      </c>
      <c r="O1061" s="1135">
        <v>2.4750000000000001</v>
      </c>
      <c r="P1061" s="1135">
        <v>1.98</v>
      </c>
      <c r="Q1061" s="1135" t="s">
        <v>2528</v>
      </c>
      <c r="R1061" s="1135">
        <v>23</v>
      </c>
      <c r="T1061" s="1135">
        <v>16</v>
      </c>
      <c r="U1061" s="1135">
        <v>3.6</v>
      </c>
      <c r="V1061" s="1135" t="s">
        <v>663</v>
      </c>
      <c r="W1061" s="1135">
        <v>120</v>
      </c>
      <c r="X1061" s="1135" t="s">
        <v>4148</v>
      </c>
      <c r="Y1061" s="1135">
        <v>2.5</v>
      </c>
      <c r="Z1061" s="1135" t="s">
        <v>663</v>
      </c>
      <c r="AA1061" s="1135" t="s">
        <v>4199</v>
      </c>
      <c r="AB1061" s="1135" t="s">
        <v>1075</v>
      </c>
      <c r="AH1061" s="1135" t="s">
        <v>661</v>
      </c>
      <c r="AM1061" s="1136" t="s">
        <v>11235</v>
      </c>
      <c r="AN1061" s="1136" t="s">
        <v>11236</v>
      </c>
      <c r="AO1061" s="1136">
        <f t="shared" si="134"/>
        <v>650</v>
      </c>
      <c r="AP1061" s="1136">
        <f t="shared" si="135"/>
        <v>1.76</v>
      </c>
      <c r="AQ1061" s="1136" t="str">
        <f t="shared" si="136"/>
        <v>1-4-1S85°Z+S</v>
      </c>
      <c r="AR1061" s="1136" t="str">
        <f t="shared" si="137"/>
        <v>NA</v>
      </c>
      <c r="AS1061" s="1136" t="str">
        <f t="shared" si="138"/>
        <v>173/OFF</v>
      </c>
      <c r="AT1061" s="1136" t="str">
        <f t="shared" si="139"/>
        <v>1-4-1S85°Z+S</v>
      </c>
      <c r="AU1061" s="1136" t="s">
        <v>15734</v>
      </c>
      <c r="AV1061" s="1136" t="str">
        <f t="shared" si="132"/>
        <v>109.2.10</v>
      </c>
      <c r="AW1061" s="1438">
        <f t="shared" si="133"/>
        <v>43871</v>
      </c>
    </row>
    <row r="1062" spans="1:49">
      <c r="A1062" s="1135" t="s">
        <v>4200</v>
      </c>
      <c r="B1062" s="1135" t="s">
        <v>4201</v>
      </c>
      <c r="C1062" s="1135">
        <v>550</v>
      </c>
      <c r="D1062" s="1135">
        <v>1.7</v>
      </c>
      <c r="E1062" s="1135" t="s">
        <v>15183</v>
      </c>
      <c r="F1062" s="1135" t="s">
        <v>1048</v>
      </c>
      <c r="G1062" s="1135" t="s">
        <v>1034</v>
      </c>
      <c r="H1062" s="1135" t="s">
        <v>2353</v>
      </c>
      <c r="I1062" s="1135" t="s">
        <v>126</v>
      </c>
      <c r="J1062" s="1135">
        <v>1.3</v>
      </c>
      <c r="K1062" s="1135" t="s">
        <v>4202</v>
      </c>
      <c r="L1062" s="1135" t="s">
        <v>4203</v>
      </c>
      <c r="M1062" s="1135">
        <v>99.6</v>
      </c>
      <c r="N1062" s="1135" t="s">
        <v>1039</v>
      </c>
      <c r="O1062" s="1135">
        <v>2.4900000000000002</v>
      </c>
      <c r="P1062" s="1135">
        <v>1.992</v>
      </c>
      <c r="Q1062" s="1135" t="s">
        <v>1371</v>
      </c>
      <c r="R1062" s="1135">
        <v>25.1</v>
      </c>
      <c r="T1062" s="1135">
        <v>25.5</v>
      </c>
      <c r="U1062" s="1135">
        <v>3.4</v>
      </c>
      <c r="V1062" s="1135" t="s">
        <v>663</v>
      </c>
      <c r="W1062" s="1135">
        <v>123</v>
      </c>
      <c r="X1062" s="1135">
        <v>85</v>
      </c>
      <c r="Y1062" s="1135">
        <v>1.5</v>
      </c>
      <c r="Z1062" s="1135" t="s">
        <v>4204</v>
      </c>
      <c r="AA1062" s="1135" t="s">
        <v>4205</v>
      </c>
      <c r="AH1062" s="1135" t="s">
        <v>1890</v>
      </c>
      <c r="AM1062" s="1136" t="s">
        <v>11237</v>
      </c>
      <c r="AN1062" s="1136" t="s">
        <v>11238</v>
      </c>
      <c r="AO1062" s="1136">
        <f t="shared" si="134"/>
        <v>550</v>
      </c>
      <c r="AP1062" s="1136">
        <f t="shared" si="135"/>
        <v>1.7</v>
      </c>
      <c r="AQ1062" s="1136" t="str">
        <f t="shared" si="136"/>
        <v>1-4-1S83°</v>
      </c>
      <c r="AR1062" s="1136" t="str">
        <f t="shared" si="137"/>
        <v>31</v>
      </c>
      <c r="AS1062" s="1136" t="str">
        <f t="shared" si="138"/>
        <v>275/275/OFF</v>
      </c>
      <c r="AT1062" s="1136" t="str">
        <f t="shared" si="139"/>
        <v>1-4-1S83°</v>
      </c>
      <c r="AV1062" s="1136" t="str">
        <f t="shared" si="132"/>
        <v>109.2.19</v>
      </c>
      <c r="AW1062" s="1438">
        <f t="shared" si="133"/>
        <v>43880</v>
      </c>
    </row>
    <row r="1063" spans="1:49">
      <c r="A1063" s="1135" t="s">
        <v>4206</v>
      </c>
      <c r="B1063" s="1135" t="s">
        <v>4207</v>
      </c>
      <c r="C1063" s="1135">
        <v>550</v>
      </c>
      <c r="D1063" s="1135">
        <v>1.7</v>
      </c>
      <c r="E1063" s="1135" t="s">
        <v>15189</v>
      </c>
      <c r="F1063" s="1135" t="s">
        <v>1991</v>
      </c>
      <c r="G1063" s="1135">
        <v>5</v>
      </c>
      <c r="H1063" s="1135" t="s">
        <v>2389</v>
      </c>
      <c r="I1063" s="1135" t="s">
        <v>126</v>
      </c>
      <c r="J1063" s="1135">
        <v>1</v>
      </c>
      <c r="K1063" s="1135" t="s">
        <v>4208</v>
      </c>
      <c r="L1063" s="1135" t="s">
        <v>4158</v>
      </c>
      <c r="M1063" s="1135">
        <v>103.3</v>
      </c>
      <c r="N1063" s="1135" t="s">
        <v>1039</v>
      </c>
      <c r="O1063" s="1135">
        <v>2.5825</v>
      </c>
      <c r="P1063" s="1135">
        <v>2.0659999999999998</v>
      </c>
      <c r="Q1063" s="1135" t="s">
        <v>1131</v>
      </c>
      <c r="R1063" s="1135">
        <v>25</v>
      </c>
      <c r="T1063" s="1135">
        <v>10</v>
      </c>
      <c r="U1063" s="1135">
        <v>5.8</v>
      </c>
      <c r="V1063" s="1135" t="s">
        <v>663</v>
      </c>
      <c r="W1063" s="1135">
        <v>125</v>
      </c>
      <c r="X1063" s="1135">
        <v>80</v>
      </c>
      <c r="Y1063" s="1135">
        <v>1.5</v>
      </c>
      <c r="Z1063" s="1135">
        <v>4</v>
      </c>
      <c r="AA1063" s="1135" t="s">
        <v>1381</v>
      </c>
      <c r="AH1063" s="1135" t="s">
        <v>959</v>
      </c>
      <c r="AM1063" s="1136" t="s">
        <v>11239</v>
      </c>
      <c r="AN1063" s="1136" t="s">
        <v>11240</v>
      </c>
      <c r="AO1063" s="1136">
        <f t="shared" si="134"/>
        <v>550</v>
      </c>
      <c r="AP1063" s="1136">
        <f t="shared" si="135"/>
        <v>1.7</v>
      </c>
      <c r="AQ1063" s="1136" t="str">
        <f t="shared" si="136"/>
        <v>1-5-1S83°</v>
      </c>
      <c r="AR1063" s="1136" t="str">
        <f t="shared" si="137"/>
        <v>30.8</v>
      </c>
      <c r="AS1063" s="1136" t="str">
        <f t="shared" si="138"/>
        <v>205/205/OFF</v>
      </c>
      <c r="AT1063" s="1136" t="str">
        <f t="shared" si="139"/>
        <v>1-5-1S83°</v>
      </c>
      <c r="AV1063" s="1136" t="str">
        <f t="shared" si="132"/>
        <v>109.4.6</v>
      </c>
      <c r="AW1063" s="1438">
        <f t="shared" si="133"/>
        <v>43927</v>
      </c>
    </row>
    <row r="1064" spans="1:49">
      <c r="A1064" s="1135" t="s">
        <v>4209</v>
      </c>
      <c r="B1064" s="1135" t="s">
        <v>4138</v>
      </c>
      <c r="C1064" s="1135">
        <v>650</v>
      </c>
      <c r="D1064" s="1135">
        <v>1.76</v>
      </c>
      <c r="E1064" s="1135" t="s">
        <v>15201</v>
      </c>
      <c r="F1064" s="1135" t="s">
        <v>1078</v>
      </c>
      <c r="G1064" s="1135">
        <v>5</v>
      </c>
      <c r="H1064" s="1135" t="s">
        <v>2487</v>
      </c>
      <c r="I1064" s="1135" t="s">
        <v>126</v>
      </c>
      <c r="J1064" s="1135">
        <v>0.7</v>
      </c>
      <c r="K1064" s="1135" t="s">
        <v>4170</v>
      </c>
      <c r="L1064" s="1135" t="s">
        <v>4141</v>
      </c>
      <c r="M1064" s="1135">
        <v>101.1</v>
      </c>
      <c r="N1064" s="1135" t="s">
        <v>1039</v>
      </c>
      <c r="O1064" s="1135">
        <v>2.5274999999999999</v>
      </c>
      <c r="P1064" s="1135">
        <v>2.0219999999999998</v>
      </c>
      <c r="Q1064" s="1135" t="s">
        <v>1131</v>
      </c>
      <c r="R1064" s="1135">
        <v>24</v>
      </c>
      <c r="T1064" s="1135">
        <v>38</v>
      </c>
      <c r="U1064" s="1135">
        <v>3.1</v>
      </c>
      <c r="V1064" s="1135" t="s">
        <v>663</v>
      </c>
      <c r="W1064" s="1135">
        <v>80</v>
      </c>
      <c r="X1064" s="1135">
        <v>10</v>
      </c>
      <c r="Y1064" s="1135">
        <v>1.8</v>
      </c>
      <c r="Z1064" s="1135">
        <v>6.5</v>
      </c>
      <c r="AA1064" s="1135" t="s">
        <v>4210</v>
      </c>
      <c r="AH1064" s="1135" t="s">
        <v>843</v>
      </c>
      <c r="AM1064" s="1136" t="s">
        <v>11241</v>
      </c>
      <c r="AN1064" s="1136" t="s">
        <v>11242</v>
      </c>
      <c r="AO1064" s="1136">
        <f t="shared" si="134"/>
        <v>650</v>
      </c>
      <c r="AP1064" s="1136">
        <f t="shared" si="135"/>
        <v>1.76</v>
      </c>
      <c r="AQ1064" s="1136" t="str">
        <f t="shared" si="136"/>
        <v>1-5-1S87°→1-5-1S83°</v>
      </c>
      <c r="AR1064" s="1136" t="str">
        <f t="shared" si="137"/>
        <v>30</v>
      </c>
      <c r="AS1064" s="1136" t="str">
        <f t="shared" si="138"/>
        <v>310/310/OFF</v>
      </c>
      <c r="AT1064" s="1136" t="str">
        <f t="shared" si="139"/>
        <v>1-5-1S87°→1-5-1S83°</v>
      </c>
      <c r="AU1064" s="1136" t="s">
        <v>15736</v>
      </c>
      <c r="AV1064" s="1136" t="str">
        <f t="shared" si="132"/>
        <v>109.4.7</v>
      </c>
      <c r="AW1064" s="1438">
        <f t="shared" si="133"/>
        <v>43928</v>
      </c>
    </row>
    <row r="1065" spans="1:49">
      <c r="A1065" s="1135" t="s">
        <v>4211</v>
      </c>
      <c r="B1065" s="1135" t="s">
        <v>4177</v>
      </c>
      <c r="C1065" s="1135">
        <v>600</v>
      </c>
      <c r="D1065" s="1135">
        <v>1.77</v>
      </c>
      <c r="E1065" s="1135" t="s">
        <v>15183</v>
      </c>
      <c r="F1065" s="1135" t="s">
        <v>1048</v>
      </c>
      <c r="G1065" s="1135" t="s">
        <v>1861</v>
      </c>
      <c r="H1065" s="1135" t="s">
        <v>4212</v>
      </c>
      <c r="I1065" s="1135" t="s">
        <v>126</v>
      </c>
      <c r="J1065" s="1135">
        <v>2</v>
      </c>
      <c r="K1065" s="1135" t="s">
        <v>4213</v>
      </c>
      <c r="L1065" s="1135" t="s">
        <v>4179</v>
      </c>
      <c r="M1065" s="1135">
        <v>101.6</v>
      </c>
      <c r="N1065" s="1135" t="s">
        <v>1039</v>
      </c>
      <c r="O1065" s="1135">
        <v>2.54</v>
      </c>
      <c r="P1065" s="1135">
        <v>2.032</v>
      </c>
      <c r="Q1065" s="1135" t="s">
        <v>1371</v>
      </c>
      <c r="R1065" s="1135">
        <v>20.5</v>
      </c>
      <c r="T1065" s="1135">
        <v>26.9</v>
      </c>
      <c r="U1065" s="1135">
        <v>4</v>
      </c>
      <c r="V1065" s="1135" t="s">
        <v>663</v>
      </c>
      <c r="W1065" s="1135">
        <v>125</v>
      </c>
      <c r="X1065" s="1135">
        <v>75</v>
      </c>
      <c r="Y1065" s="1135">
        <v>1.5</v>
      </c>
      <c r="Z1065" s="1135">
        <v>5.5</v>
      </c>
      <c r="AA1065" s="1135" t="s">
        <v>3060</v>
      </c>
      <c r="AH1065" s="1135" t="s">
        <v>1542</v>
      </c>
      <c r="AM1065" s="1136" t="s">
        <v>11243</v>
      </c>
      <c r="AN1065" s="1136" t="s">
        <v>11244</v>
      </c>
      <c r="AO1065" s="1136">
        <f t="shared" si="134"/>
        <v>600</v>
      </c>
      <c r="AP1065" s="1136">
        <f t="shared" si="135"/>
        <v>1.77</v>
      </c>
      <c r="AQ1065" s="1136" t="str">
        <f t="shared" si="136"/>
        <v>1-4-1S83°</v>
      </c>
      <c r="AR1065" s="1136" t="str">
        <f t="shared" si="137"/>
        <v>31</v>
      </c>
      <c r="AS1065" s="1136" t="str">
        <f t="shared" si="138"/>
        <v>280/260/OFF</v>
      </c>
      <c r="AT1065" s="1136" t="str">
        <f t="shared" si="139"/>
        <v>1-4-1S83°</v>
      </c>
      <c r="AV1065" s="1136" t="str">
        <f t="shared" si="132"/>
        <v>109.5.8</v>
      </c>
      <c r="AW1065" s="1438">
        <f t="shared" si="133"/>
        <v>43959</v>
      </c>
    </row>
    <row r="1066" spans="1:49">
      <c r="A1066" s="1135" t="s">
        <v>4214</v>
      </c>
      <c r="B1066" s="1135" t="s">
        <v>4215</v>
      </c>
      <c r="C1066" s="1135">
        <v>550</v>
      </c>
      <c r="D1066" s="1135">
        <v>1.65</v>
      </c>
      <c r="E1066" s="1135" t="s">
        <v>15202</v>
      </c>
      <c r="F1066" s="1135" t="s">
        <v>1412</v>
      </c>
      <c r="G1066" s="1135">
        <v>4</v>
      </c>
      <c r="H1066" s="1135" t="s">
        <v>1128</v>
      </c>
      <c r="I1066" s="1135" t="s">
        <v>126</v>
      </c>
      <c r="J1066" s="1135">
        <v>0.9</v>
      </c>
      <c r="K1066" s="1135" t="s">
        <v>4216</v>
      </c>
      <c r="L1066" s="1135" t="s">
        <v>1130</v>
      </c>
      <c r="M1066" s="1135">
        <v>103.8</v>
      </c>
      <c r="N1066" s="1135" t="s">
        <v>1039</v>
      </c>
      <c r="O1066" s="1135">
        <v>2.5950000000000002</v>
      </c>
      <c r="P1066" s="1135">
        <v>2.0760000000000001</v>
      </c>
      <c r="Q1066" s="1135" t="s">
        <v>1131</v>
      </c>
      <c r="R1066" s="1135">
        <v>22.7</v>
      </c>
      <c r="T1066" s="1135">
        <v>19</v>
      </c>
      <c r="U1066" s="1135">
        <v>3.4</v>
      </c>
      <c r="V1066" s="1135" t="s">
        <v>663</v>
      </c>
      <c r="W1066" s="1135">
        <v>120</v>
      </c>
      <c r="X1066" s="1135">
        <v>80</v>
      </c>
      <c r="Y1066" s="1135">
        <v>1.4</v>
      </c>
      <c r="Z1066" s="1135" t="s">
        <v>663</v>
      </c>
      <c r="AA1066" s="1135" t="s">
        <v>3060</v>
      </c>
      <c r="AH1066" s="1135" t="s">
        <v>1682</v>
      </c>
      <c r="AM1066" s="1136" t="s">
        <v>11245</v>
      </c>
      <c r="AN1066" s="1136" t="s">
        <v>11246</v>
      </c>
      <c r="AO1066" s="1136">
        <f t="shared" si="134"/>
        <v>550</v>
      </c>
      <c r="AP1066" s="1136">
        <f t="shared" si="135"/>
        <v>1.65</v>
      </c>
      <c r="AQ1066" s="1136" t="str">
        <f t="shared" si="136"/>
        <v>1-4-1S83°Z+S</v>
      </c>
      <c r="AR1066" s="1136" t="str">
        <f t="shared" si="137"/>
        <v>30.7</v>
      </c>
      <c r="AS1066" s="1136" t="str">
        <f t="shared" si="138"/>
        <v>237/237/OFF</v>
      </c>
      <c r="AT1066" s="1136" t="str">
        <f t="shared" si="139"/>
        <v>1-4-1S83°Z+S</v>
      </c>
      <c r="AU1066" s="1136" t="s">
        <v>15734</v>
      </c>
      <c r="AV1066" s="1136" t="str">
        <f t="shared" si="132"/>
        <v>109.5.8</v>
      </c>
      <c r="AW1066" s="1438">
        <f t="shared" si="133"/>
        <v>43959</v>
      </c>
    </row>
    <row r="1067" spans="1:49">
      <c r="A1067" s="1135" t="s">
        <v>4217</v>
      </c>
      <c r="B1067" s="1135" t="s">
        <v>4156</v>
      </c>
      <c r="C1067" s="1135">
        <v>650</v>
      </c>
      <c r="D1067" s="1135">
        <v>1.73</v>
      </c>
      <c r="E1067" s="1135" t="s">
        <v>15189</v>
      </c>
      <c r="F1067" s="1135" t="s">
        <v>1991</v>
      </c>
      <c r="G1067" s="1135">
        <v>5</v>
      </c>
      <c r="H1067" s="1135" t="s">
        <v>1320</v>
      </c>
      <c r="I1067" s="1135" t="s">
        <v>126</v>
      </c>
      <c r="J1067" s="1135">
        <v>1.1000000000000001</v>
      </c>
      <c r="K1067" s="1135" t="s">
        <v>4218</v>
      </c>
      <c r="L1067" s="1135" t="s">
        <v>4174</v>
      </c>
      <c r="M1067" s="1135">
        <v>103.3</v>
      </c>
      <c r="N1067" s="1135" t="s">
        <v>1039</v>
      </c>
      <c r="O1067" s="1135">
        <v>2.5825</v>
      </c>
      <c r="P1067" s="1135">
        <v>2.0659999999999998</v>
      </c>
      <c r="Q1067" s="1135" t="s">
        <v>1082</v>
      </c>
      <c r="R1067" s="1135">
        <v>21.5</v>
      </c>
      <c r="T1067" s="1135">
        <v>11.1</v>
      </c>
      <c r="U1067" s="1135">
        <v>5.2</v>
      </c>
      <c r="V1067" s="1135" t="s">
        <v>663</v>
      </c>
      <c r="W1067" s="1135">
        <v>125</v>
      </c>
      <c r="X1067" s="1135">
        <v>80</v>
      </c>
      <c r="Y1067" s="1135">
        <v>1.5</v>
      </c>
      <c r="Z1067" s="1135">
        <v>4</v>
      </c>
      <c r="AA1067" s="1135" t="s">
        <v>2666</v>
      </c>
      <c r="AH1067" s="1135" t="s">
        <v>1060</v>
      </c>
      <c r="AM1067" s="1136" t="s">
        <v>11247</v>
      </c>
      <c r="AN1067" s="1136" t="s">
        <v>11248</v>
      </c>
      <c r="AO1067" s="1136">
        <f t="shared" si="134"/>
        <v>650</v>
      </c>
      <c r="AP1067" s="1136">
        <f t="shared" si="135"/>
        <v>1.73</v>
      </c>
      <c r="AQ1067" s="1136" t="str">
        <f t="shared" si="136"/>
        <v>1-5-1S83°</v>
      </c>
      <c r="AR1067" s="1136" t="str">
        <f t="shared" si="137"/>
        <v>30.8</v>
      </c>
      <c r="AS1067" s="1136" t="str">
        <f t="shared" si="138"/>
        <v>230/230/OFF</v>
      </c>
      <c r="AT1067" s="1136" t="str">
        <f t="shared" si="139"/>
        <v>1-5-1S83°</v>
      </c>
      <c r="AV1067" s="1136" t="str">
        <f t="shared" si="132"/>
        <v>108.3.18</v>
      </c>
      <c r="AW1067" s="1438">
        <f t="shared" si="133"/>
        <v>43542</v>
      </c>
    </row>
    <row r="1068" spans="1:49">
      <c r="A1068" s="1135" t="s">
        <v>4219</v>
      </c>
      <c r="B1068" s="1135" t="s">
        <v>4156</v>
      </c>
      <c r="C1068" s="1135">
        <v>650</v>
      </c>
      <c r="D1068" s="1135">
        <v>1.72</v>
      </c>
      <c r="E1068" s="1135" t="s">
        <v>15189</v>
      </c>
      <c r="F1068" s="1135" t="s">
        <v>1991</v>
      </c>
      <c r="G1068" s="1135">
        <v>5</v>
      </c>
      <c r="H1068" s="1135" t="s">
        <v>1320</v>
      </c>
      <c r="I1068" s="1135" t="s">
        <v>126</v>
      </c>
      <c r="J1068" s="1135">
        <v>1.1000000000000001</v>
      </c>
      <c r="K1068" s="1135" t="s">
        <v>4220</v>
      </c>
      <c r="L1068" s="1135" t="s">
        <v>4221</v>
      </c>
      <c r="M1068" s="1135">
        <v>103.3</v>
      </c>
      <c r="N1068" s="1135" t="s">
        <v>1039</v>
      </c>
      <c r="O1068" s="1135">
        <v>2.5825</v>
      </c>
      <c r="P1068" s="1135">
        <v>2.0659999999999998</v>
      </c>
      <c r="Q1068" s="1135" t="s">
        <v>1082</v>
      </c>
      <c r="R1068" s="1135">
        <v>21.5</v>
      </c>
      <c r="T1068" s="1135">
        <v>11.1</v>
      </c>
      <c r="U1068" s="1135">
        <v>5.2</v>
      </c>
      <c r="V1068" s="1135" t="s">
        <v>663</v>
      </c>
      <c r="W1068" s="1135">
        <v>125</v>
      </c>
      <c r="X1068" s="1135">
        <v>80</v>
      </c>
      <c r="Y1068" s="1135">
        <v>1.5</v>
      </c>
      <c r="Z1068" s="1135">
        <v>4</v>
      </c>
      <c r="AA1068" s="1135" t="s">
        <v>4222</v>
      </c>
      <c r="AH1068" s="1135" t="s">
        <v>489</v>
      </c>
      <c r="AM1068" s="1136" t="s">
        <v>11249</v>
      </c>
      <c r="AN1068" s="1136" t="s">
        <v>11250</v>
      </c>
      <c r="AO1068" s="1136">
        <f t="shared" si="134"/>
        <v>650</v>
      </c>
      <c r="AP1068" s="1136">
        <f t="shared" si="135"/>
        <v>1.72</v>
      </c>
      <c r="AQ1068" s="1136" t="str">
        <f t="shared" si="136"/>
        <v>1-5-1S83°</v>
      </c>
      <c r="AR1068" s="1136" t="str">
        <f t="shared" si="137"/>
        <v>30.8</v>
      </c>
      <c r="AS1068" s="1136" t="str">
        <f t="shared" si="138"/>
        <v>230/230/OFF</v>
      </c>
      <c r="AT1068" s="1136" t="str">
        <f t="shared" si="139"/>
        <v>1-5-1S83°</v>
      </c>
      <c r="AV1068" s="1136" t="str">
        <f t="shared" si="132"/>
        <v>108.3.20</v>
      </c>
      <c r="AW1068" s="1438">
        <f t="shared" si="133"/>
        <v>43544</v>
      </c>
    </row>
    <row r="1069" spans="1:49">
      <c r="A1069" s="1135" t="s">
        <v>4223</v>
      </c>
      <c r="B1069" s="1135" t="s">
        <v>4156</v>
      </c>
      <c r="C1069" s="1135">
        <v>550</v>
      </c>
      <c r="D1069" s="1135">
        <v>1.69</v>
      </c>
      <c r="E1069" s="1135" t="s">
        <v>15189</v>
      </c>
      <c r="F1069" s="1135" t="s">
        <v>1991</v>
      </c>
      <c r="G1069" s="1135">
        <v>5</v>
      </c>
      <c r="H1069" s="1135" t="s">
        <v>2389</v>
      </c>
      <c r="I1069" s="1135" t="s">
        <v>126</v>
      </c>
      <c r="J1069" s="1135">
        <v>1</v>
      </c>
      <c r="K1069" s="1135" t="s">
        <v>4208</v>
      </c>
      <c r="L1069" s="1135" t="s">
        <v>4158</v>
      </c>
      <c r="M1069" s="1135">
        <v>103.3</v>
      </c>
      <c r="N1069" s="1135" t="s">
        <v>1039</v>
      </c>
      <c r="O1069" s="1135">
        <v>2.5825</v>
      </c>
      <c r="P1069" s="1135">
        <v>2.0659999999999998</v>
      </c>
      <c r="Q1069" s="1135" t="s">
        <v>1131</v>
      </c>
      <c r="R1069" s="1135">
        <v>25</v>
      </c>
      <c r="T1069" s="1135">
        <v>10</v>
      </c>
      <c r="U1069" s="1135">
        <v>5.8</v>
      </c>
      <c r="V1069" s="1135" t="s">
        <v>663</v>
      </c>
      <c r="W1069" s="1135">
        <v>125</v>
      </c>
      <c r="X1069" s="1135">
        <v>80</v>
      </c>
      <c r="Y1069" s="1135">
        <v>1.5</v>
      </c>
      <c r="Z1069" s="1135">
        <v>4</v>
      </c>
      <c r="AA1069" s="1135" t="s">
        <v>4224</v>
      </c>
      <c r="AH1069" s="1135" t="s">
        <v>1332</v>
      </c>
      <c r="AM1069" s="1136" t="s">
        <v>11251</v>
      </c>
      <c r="AN1069" s="1136" t="s">
        <v>11252</v>
      </c>
      <c r="AO1069" s="1136">
        <f t="shared" si="134"/>
        <v>550</v>
      </c>
      <c r="AP1069" s="1136">
        <f t="shared" si="135"/>
        <v>1.69</v>
      </c>
      <c r="AQ1069" s="1136" t="str">
        <f t="shared" si="136"/>
        <v>1-5-1S83°</v>
      </c>
      <c r="AR1069" s="1136" t="str">
        <f t="shared" si="137"/>
        <v>30.8</v>
      </c>
      <c r="AS1069" s="1136" t="str">
        <f t="shared" si="138"/>
        <v>205/205/OFF</v>
      </c>
      <c r="AT1069" s="1136" t="str">
        <f t="shared" si="139"/>
        <v>1-5-1S83°</v>
      </c>
      <c r="AV1069" s="1136" t="str">
        <f t="shared" si="132"/>
        <v>109.1.3</v>
      </c>
      <c r="AW1069" s="1438">
        <f t="shared" si="133"/>
        <v>43833</v>
      </c>
    </row>
    <row r="1070" spans="1:49">
      <c r="A1070" s="1135" t="s">
        <v>4225</v>
      </c>
      <c r="B1070" s="1135" t="s">
        <v>4156</v>
      </c>
      <c r="C1070" s="1135">
        <v>550</v>
      </c>
      <c r="D1070" s="1135">
        <v>1.66</v>
      </c>
      <c r="E1070" s="1135" t="s">
        <v>15189</v>
      </c>
      <c r="F1070" s="1135" t="s">
        <v>1991</v>
      </c>
      <c r="G1070" s="1135">
        <v>5</v>
      </c>
      <c r="H1070" s="1135" t="s">
        <v>2389</v>
      </c>
      <c r="I1070" s="1135" t="s">
        <v>126</v>
      </c>
      <c r="J1070" s="1135">
        <v>1</v>
      </c>
      <c r="K1070" s="1135" t="s">
        <v>4226</v>
      </c>
      <c r="L1070" s="1135" t="s">
        <v>4158</v>
      </c>
      <c r="M1070" s="1135">
        <v>103.3</v>
      </c>
      <c r="N1070" s="1135" t="s">
        <v>1039</v>
      </c>
      <c r="O1070" s="1135">
        <v>2.5825</v>
      </c>
      <c r="P1070" s="1135">
        <v>2.0659999999999998</v>
      </c>
      <c r="Q1070" s="1135">
        <v>4</v>
      </c>
      <c r="R1070" s="1135">
        <v>25</v>
      </c>
      <c r="T1070" s="1135">
        <v>10</v>
      </c>
      <c r="U1070" s="1135">
        <v>5.8</v>
      </c>
      <c r="V1070" s="1135" t="s">
        <v>663</v>
      </c>
      <c r="W1070" s="1135">
        <v>125</v>
      </c>
      <c r="X1070" s="1135">
        <v>80</v>
      </c>
      <c r="Y1070" s="1135">
        <v>1.5</v>
      </c>
      <c r="Z1070" s="1135">
        <v>4</v>
      </c>
      <c r="AA1070" s="1135" t="s">
        <v>4227</v>
      </c>
      <c r="AH1070" s="1135" t="s">
        <v>969</v>
      </c>
      <c r="AM1070" s="1136" t="s">
        <v>11253</v>
      </c>
      <c r="AN1070" s="1136" t="s">
        <v>11254</v>
      </c>
      <c r="AO1070" s="1136">
        <f t="shared" si="134"/>
        <v>550</v>
      </c>
      <c r="AP1070" s="1136">
        <f t="shared" si="135"/>
        <v>1.66</v>
      </c>
      <c r="AQ1070" s="1136" t="str">
        <f t="shared" si="136"/>
        <v>1-5-1S83°</v>
      </c>
      <c r="AR1070" s="1136" t="str">
        <f t="shared" si="137"/>
        <v>30.8</v>
      </c>
      <c r="AS1070" s="1136" t="str">
        <f t="shared" si="138"/>
        <v>205/205/OFF</v>
      </c>
      <c r="AT1070" s="1136" t="str">
        <f t="shared" si="139"/>
        <v>1-5-1S83°</v>
      </c>
      <c r="AV1070" s="1136" t="str">
        <f t="shared" si="132"/>
        <v>110.5.17</v>
      </c>
      <c r="AW1070" s="1438">
        <f t="shared" si="133"/>
        <v>44333</v>
      </c>
    </row>
    <row r="1071" spans="1:49">
      <c r="A1071" s="1135" t="s">
        <v>4228</v>
      </c>
      <c r="B1071" s="1135" t="s">
        <v>4156</v>
      </c>
      <c r="C1071" s="1135">
        <v>550</v>
      </c>
      <c r="D1071" s="1135">
        <v>1.71</v>
      </c>
      <c r="E1071" s="1135" t="s">
        <v>15189</v>
      </c>
      <c r="F1071" s="1135" t="s">
        <v>2328</v>
      </c>
      <c r="G1071" s="1135">
        <v>5</v>
      </c>
      <c r="H1071" s="1135" t="s">
        <v>1368</v>
      </c>
      <c r="I1071" s="1135" t="s">
        <v>126</v>
      </c>
      <c r="J1071" s="1135">
        <v>0.9</v>
      </c>
      <c r="K1071" s="1135" t="s">
        <v>4229</v>
      </c>
      <c r="L1071" s="1135" t="s">
        <v>4174</v>
      </c>
      <c r="M1071" s="1135">
        <v>103.3</v>
      </c>
      <c r="N1071" s="1135" t="s">
        <v>1039</v>
      </c>
      <c r="O1071" s="1135">
        <v>2.5825</v>
      </c>
      <c r="P1071" s="1135">
        <v>2.0659999999999998</v>
      </c>
      <c r="Q1071" s="1135">
        <v>4</v>
      </c>
      <c r="R1071" s="1135">
        <v>25</v>
      </c>
      <c r="T1071" s="1135">
        <v>10</v>
      </c>
      <c r="U1071" s="1135">
        <v>5.8</v>
      </c>
      <c r="V1071" s="1135" t="s">
        <v>663</v>
      </c>
      <c r="W1071" s="1135">
        <v>125</v>
      </c>
      <c r="X1071" s="1135">
        <v>80</v>
      </c>
      <c r="Y1071" s="1135">
        <v>1.5</v>
      </c>
      <c r="Z1071" s="1135">
        <v>4</v>
      </c>
      <c r="AA1071" s="1135" t="s">
        <v>3982</v>
      </c>
      <c r="AH1071" s="1135" t="s">
        <v>2703</v>
      </c>
      <c r="AM1071" s="1136" t="s">
        <v>11255</v>
      </c>
      <c r="AN1071" s="1136" t="s">
        <v>11256</v>
      </c>
      <c r="AO1071" s="1136">
        <f t="shared" si="134"/>
        <v>550</v>
      </c>
      <c r="AP1071" s="1136">
        <f t="shared" si="135"/>
        <v>1.71</v>
      </c>
      <c r="AQ1071" s="1136" t="str">
        <f t="shared" si="136"/>
        <v>1-5-1S83°</v>
      </c>
      <c r="AR1071" s="1136" t="str">
        <f t="shared" si="137"/>
        <v>33.5</v>
      </c>
      <c r="AS1071" s="1136" t="str">
        <f t="shared" si="138"/>
        <v>210/210/OFF</v>
      </c>
      <c r="AT1071" s="1136" t="str">
        <f t="shared" si="139"/>
        <v>1-5-1S83°</v>
      </c>
      <c r="AV1071" s="1136" t="str">
        <f t="shared" si="132"/>
        <v>110.10.14</v>
      </c>
      <c r="AW1071" s="1438">
        <f t="shared" si="133"/>
        <v>44483</v>
      </c>
    </row>
    <row r="1072" spans="1:49">
      <c r="A1072" s="1135" t="s">
        <v>4230</v>
      </c>
      <c r="B1072" s="1135" t="s">
        <v>4177</v>
      </c>
      <c r="C1072" s="1135">
        <v>600</v>
      </c>
      <c r="D1072" s="1135">
        <v>1.77</v>
      </c>
      <c r="E1072" s="1135" t="s">
        <v>15183</v>
      </c>
      <c r="F1072" s="1135" t="s">
        <v>1048</v>
      </c>
      <c r="G1072" s="1135" t="s">
        <v>1861</v>
      </c>
      <c r="H1072" s="1135" t="s">
        <v>4212</v>
      </c>
      <c r="I1072" s="1135" t="s">
        <v>126</v>
      </c>
      <c r="J1072" s="1135">
        <v>2</v>
      </c>
      <c r="K1072" s="1135" t="s">
        <v>4231</v>
      </c>
      <c r="L1072" s="1135" t="s">
        <v>4179</v>
      </c>
      <c r="M1072" s="1135">
        <v>101.6</v>
      </c>
      <c r="N1072" s="1135" t="s">
        <v>1039</v>
      </c>
      <c r="O1072" s="1135">
        <v>2.54</v>
      </c>
      <c r="P1072" s="1135">
        <v>2.032</v>
      </c>
      <c r="Q1072" s="1135" t="s">
        <v>1371</v>
      </c>
      <c r="R1072" s="1135">
        <v>20.5</v>
      </c>
      <c r="T1072" s="1135">
        <v>26.9</v>
      </c>
      <c r="U1072" s="1135">
        <v>4</v>
      </c>
      <c r="V1072" s="1135" t="s">
        <v>663</v>
      </c>
      <c r="W1072" s="1135">
        <v>125</v>
      </c>
      <c r="X1072" s="1135">
        <v>75</v>
      </c>
      <c r="Y1072" s="1135">
        <v>1.5</v>
      </c>
      <c r="Z1072" s="1135">
        <v>5.5</v>
      </c>
      <c r="AA1072" s="1135" t="s">
        <v>2505</v>
      </c>
      <c r="AH1072" s="1135" t="s">
        <v>969</v>
      </c>
      <c r="AM1072" s="1136" t="s">
        <v>11257</v>
      </c>
      <c r="AN1072" s="1136" t="s">
        <v>11258</v>
      </c>
      <c r="AO1072" s="1136">
        <f t="shared" si="134"/>
        <v>600</v>
      </c>
      <c r="AP1072" s="1136">
        <f t="shared" si="135"/>
        <v>1.77</v>
      </c>
      <c r="AQ1072" s="1136" t="str">
        <f t="shared" si="136"/>
        <v>1-4-1S83°</v>
      </c>
      <c r="AR1072" s="1136" t="str">
        <f t="shared" si="137"/>
        <v>31</v>
      </c>
      <c r="AS1072" s="1136" t="str">
        <f t="shared" si="138"/>
        <v>280/260/OFF</v>
      </c>
      <c r="AT1072" s="1136" t="str">
        <f t="shared" si="139"/>
        <v>1-4-1S83°</v>
      </c>
      <c r="AV1072" s="1136" t="str">
        <f t="shared" si="132"/>
        <v>109.5.20</v>
      </c>
      <c r="AW1072" s="1438">
        <f t="shared" si="133"/>
        <v>43971</v>
      </c>
    </row>
    <row r="1073" spans="1:49">
      <c r="A1073" s="1135" t="s">
        <v>4232</v>
      </c>
      <c r="B1073" s="1135" t="s">
        <v>4215</v>
      </c>
      <c r="C1073" s="1135">
        <v>650</v>
      </c>
      <c r="D1073" s="1135">
        <v>1.68</v>
      </c>
      <c r="E1073" s="1135" t="s">
        <v>15198</v>
      </c>
      <c r="F1073" s="1135" t="s">
        <v>663</v>
      </c>
      <c r="G1073" s="1135">
        <v>4</v>
      </c>
      <c r="H1073" s="1135" t="s">
        <v>2420</v>
      </c>
      <c r="I1073" s="1135" t="s">
        <v>126</v>
      </c>
      <c r="J1073" s="1135">
        <v>1</v>
      </c>
      <c r="K1073" s="1135" t="s">
        <v>4233</v>
      </c>
      <c r="L1073" s="1135" t="s">
        <v>1523</v>
      </c>
      <c r="M1073" s="1135">
        <v>103.8</v>
      </c>
      <c r="N1073" s="1135" t="s">
        <v>1039</v>
      </c>
      <c r="O1073" s="1135">
        <v>2.5950000000000002</v>
      </c>
      <c r="P1073" s="1135">
        <v>2.0760000000000001</v>
      </c>
      <c r="Q1073" s="1135" t="s">
        <v>1371</v>
      </c>
      <c r="R1073" s="1135">
        <v>22.7</v>
      </c>
      <c r="T1073" s="1135">
        <v>19</v>
      </c>
      <c r="U1073" s="1135">
        <v>3.4</v>
      </c>
      <c r="V1073" s="1135" t="s">
        <v>663</v>
      </c>
      <c r="W1073" s="1135">
        <v>120</v>
      </c>
      <c r="X1073" s="1135">
        <v>80</v>
      </c>
      <c r="Y1073" s="1135">
        <v>1.4</v>
      </c>
      <c r="Z1073" s="1135" t="s">
        <v>663</v>
      </c>
      <c r="AA1073" s="1135" t="s">
        <v>1178</v>
      </c>
      <c r="AH1073" s="1135" t="s">
        <v>842</v>
      </c>
      <c r="AM1073" s="1136" t="s">
        <v>11259</v>
      </c>
      <c r="AN1073" s="1136" t="s">
        <v>11260</v>
      </c>
      <c r="AO1073" s="1136">
        <f t="shared" si="134"/>
        <v>650</v>
      </c>
      <c r="AP1073" s="1136">
        <f t="shared" si="135"/>
        <v>1.68</v>
      </c>
      <c r="AQ1073" s="1136" t="str">
        <f t="shared" si="136"/>
        <v>1-4-1S85°Z+S</v>
      </c>
      <c r="AR1073" s="1136" t="str">
        <f t="shared" si="137"/>
        <v>NA</v>
      </c>
      <c r="AS1073" s="1136" t="str">
        <f t="shared" si="138"/>
        <v>173/OFF</v>
      </c>
      <c r="AT1073" s="1136" t="str">
        <f t="shared" si="139"/>
        <v>1-4-1S85°Z+S</v>
      </c>
      <c r="AU1073" s="1136" t="s">
        <v>15734</v>
      </c>
      <c r="AV1073" s="1136" t="str">
        <f t="shared" si="132"/>
        <v>109.8.3</v>
      </c>
      <c r="AW1073" s="1438">
        <f t="shared" si="133"/>
        <v>44046</v>
      </c>
    </row>
    <row r="1074" spans="1:49">
      <c r="A1074" s="1135" t="s">
        <v>4234</v>
      </c>
      <c r="B1074" s="1135" t="s">
        <v>4215</v>
      </c>
      <c r="C1074" s="1135">
        <v>650</v>
      </c>
      <c r="D1074" s="1135">
        <v>1.67</v>
      </c>
      <c r="E1074" s="1135" t="s">
        <v>15198</v>
      </c>
      <c r="F1074" s="1135" t="s">
        <v>663</v>
      </c>
      <c r="G1074" s="1135">
        <v>4</v>
      </c>
      <c r="H1074" s="1135" t="s">
        <v>2420</v>
      </c>
      <c r="I1074" s="1135" t="s">
        <v>126</v>
      </c>
      <c r="J1074" s="1135">
        <v>1</v>
      </c>
      <c r="K1074" s="1135" t="s">
        <v>4235</v>
      </c>
      <c r="L1074" s="1135" t="s">
        <v>1130</v>
      </c>
      <c r="M1074" s="1135">
        <v>103.8</v>
      </c>
      <c r="N1074" s="1135" t="s">
        <v>1039</v>
      </c>
      <c r="O1074" s="1135">
        <v>2.5950000000000002</v>
      </c>
      <c r="P1074" s="1135">
        <v>2.0760000000000001</v>
      </c>
      <c r="Q1074" s="1135" t="s">
        <v>1415</v>
      </c>
      <c r="R1074" s="1135">
        <v>22.7</v>
      </c>
      <c r="T1074" s="1135">
        <v>19</v>
      </c>
      <c r="U1074" s="1135">
        <v>3.4</v>
      </c>
      <c r="V1074" s="1135" t="s">
        <v>663</v>
      </c>
      <c r="W1074" s="1135">
        <v>120</v>
      </c>
      <c r="X1074" s="1135">
        <v>80</v>
      </c>
      <c r="Y1074" s="1135">
        <v>1.4</v>
      </c>
      <c r="Z1074" s="1135" t="s">
        <v>663</v>
      </c>
      <c r="AA1074" s="1135" t="s">
        <v>4236</v>
      </c>
      <c r="AH1074" s="1135" t="s">
        <v>1272</v>
      </c>
      <c r="AM1074" s="1136" t="s">
        <v>11261</v>
      </c>
      <c r="AN1074" s="1136" t="s">
        <v>11262</v>
      </c>
      <c r="AO1074" s="1136">
        <f t="shared" si="134"/>
        <v>650</v>
      </c>
      <c r="AP1074" s="1136">
        <f t="shared" si="135"/>
        <v>1.67</v>
      </c>
      <c r="AQ1074" s="1136" t="str">
        <f t="shared" si="136"/>
        <v>1-4-1S85°Z+S</v>
      </c>
      <c r="AR1074" s="1136" t="str">
        <f t="shared" si="137"/>
        <v>NA</v>
      </c>
      <c r="AS1074" s="1136" t="str">
        <f t="shared" si="138"/>
        <v>173/OFF</v>
      </c>
      <c r="AT1074" s="1136" t="str">
        <f t="shared" si="139"/>
        <v>1-4-1S85°Z+S</v>
      </c>
      <c r="AU1074" s="1136" t="s">
        <v>15734</v>
      </c>
      <c r="AV1074" s="1136" t="str">
        <f t="shared" si="132"/>
        <v>109.8.22</v>
      </c>
      <c r="AW1074" s="1438">
        <f t="shared" si="133"/>
        <v>44065</v>
      </c>
    </row>
    <row r="1075" spans="1:49">
      <c r="A1075" s="1135" t="s">
        <v>4237</v>
      </c>
      <c r="B1075" s="1135" t="s">
        <v>4177</v>
      </c>
      <c r="C1075" s="1135">
        <v>600</v>
      </c>
      <c r="D1075" s="1135">
        <v>1.75</v>
      </c>
      <c r="E1075" s="1135" t="s">
        <v>15196</v>
      </c>
      <c r="F1075" s="1135" t="s">
        <v>1078</v>
      </c>
      <c r="G1075" s="1135" t="s">
        <v>1861</v>
      </c>
      <c r="H1075" s="1135" t="s">
        <v>1260</v>
      </c>
      <c r="I1075" s="1135" t="s">
        <v>1261</v>
      </c>
      <c r="J1075" s="1135">
        <v>2.2999999999999998</v>
      </c>
      <c r="K1075" s="1135" t="s">
        <v>4231</v>
      </c>
      <c r="L1075" s="1135" t="s">
        <v>4179</v>
      </c>
      <c r="M1075" s="1135">
        <v>101.6</v>
      </c>
      <c r="N1075" s="1135" t="s">
        <v>1039</v>
      </c>
      <c r="O1075" s="1135">
        <v>2.54</v>
      </c>
      <c r="P1075" s="1135">
        <v>2.032</v>
      </c>
      <c r="Q1075" s="1135" t="s">
        <v>1371</v>
      </c>
      <c r="R1075" s="1135">
        <v>20.5</v>
      </c>
      <c r="T1075" s="1135">
        <v>26.9</v>
      </c>
      <c r="U1075" s="1135">
        <v>4</v>
      </c>
      <c r="V1075" s="1135" t="s">
        <v>663</v>
      </c>
      <c r="W1075" s="1135">
        <v>125</v>
      </c>
      <c r="X1075" s="1135">
        <v>75</v>
      </c>
      <c r="Y1075" s="1135">
        <v>1.5</v>
      </c>
      <c r="Z1075" s="1135" t="s">
        <v>3037</v>
      </c>
      <c r="AA1075" s="1135" t="s">
        <v>4238</v>
      </c>
      <c r="AH1075" s="1135" t="s">
        <v>814</v>
      </c>
      <c r="AM1075" s="1136" t="s">
        <v>11263</v>
      </c>
      <c r="AN1075" s="1136" t="s">
        <v>11264</v>
      </c>
      <c r="AO1075" s="1136">
        <f t="shared" si="134"/>
        <v>600</v>
      </c>
      <c r="AP1075" s="1136">
        <f t="shared" si="135"/>
        <v>1.75</v>
      </c>
      <c r="AQ1075" s="1136" t="str">
        <f t="shared" si="136"/>
        <v>2-6-1S83°</v>
      </c>
      <c r="AR1075" s="1136" t="str">
        <f t="shared" si="137"/>
        <v>30</v>
      </c>
      <c r="AS1075" s="1136" t="str">
        <f t="shared" si="138"/>
        <v>170/OFF</v>
      </c>
      <c r="AT1075" s="1136" t="str">
        <f t="shared" si="139"/>
        <v>2-6-1S83°</v>
      </c>
      <c r="AV1075" s="1136" t="str">
        <f t="shared" si="132"/>
        <v>109.9.22</v>
      </c>
      <c r="AW1075" s="1438">
        <f t="shared" si="133"/>
        <v>44096</v>
      </c>
    </row>
    <row r="1076" spans="1:49">
      <c r="A1076" s="1135" t="s">
        <v>4239</v>
      </c>
      <c r="B1076" s="1135" t="s">
        <v>4207</v>
      </c>
      <c r="C1076" s="1135">
        <v>550</v>
      </c>
      <c r="D1076" s="1135">
        <v>1.73</v>
      </c>
      <c r="E1076" s="1135" t="s">
        <v>15189</v>
      </c>
      <c r="F1076" s="1135" t="s">
        <v>2328</v>
      </c>
      <c r="G1076" s="1135">
        <v>5</v>
      </c>
      <c r="H1076" s="1135" t="s">
        <v>4087</v>
      </c>
      <c r="I1076" s="1135" t="s">
        <v>126</v>
      </c>
      <c r="J1076" s="1135">
        <v>0.9</v>
      </c>
      <c r="K1076" s="1135" t="s">
        <v>4240</v>
      </c>
      <c r="L1076" s="1135" t="s">
        <v>4241</v>
      </c>
      <c r="M1076" s="1135">
        <v>101</v>
      </c>
      <c r="N1076" s="1135" t="s">
        <v>1039</v>
      </c>
      <c r="O1076" s="1135">
        <v>2.5250000000000004</v>
      </c>
      <c r="P1076" s="1135">
        <v>2.02</v>
      </c>
      <c r="Q1076" s="1135" t="s">
        <v>1371</v>
      </c>
      <c r="R1076" s="1135">
        <v>21.5</v>
      </c>
      <c r="T1076" s="1135">
        <v>11.1</v>
      </c>
      <c r="U1076" s="1135">
        <v>5.2</v>
      </c>
      <c r="V1076" s="1135" t="s">
        <v>663</v>
      </c>
      <c r="W1076" s="1135">
        <v>125</v>
      </c>
      <c r="X1076" s="1135">
        <v>80</v>
      </c>
      <c r="Y1076" s="1135">
        <v>2</v>
      </c>
      <c r="Z1076" s="1135" t="s">
        <v>1289</v>
      </c>
      <c r="AA1076" s="1135" t="s">
        <v>1287</v>
      </c>
      <c r="AH1076" s="1135" t="s">
        <v>1315</v>
      </c>
      <c r="AM1076" s="1136" t="s">
        <v>11265</v>
      </c>
      <c r="AN1076" s="1136" t="s">
        <v>11266</v>
      </c>
      <c r="AO1076" s="1136">
        <f t="shared" si="134"/>
        <v>550</v>
      </c>
      <c r="AP1076" s="1136">
        <f t="shared" si="135"/>
        <v>1.73</v>
      </c>
      <c r="AQ1076" s="1136" t="str">
        <f t="shared" si="136"/>
        <v>1-5-1S83°</v>
      </c>
      <c r="AR1076" s="1136" t="str">
        <f t="shared" si="137"/>
        <v>33.5</v>
      </c>
      <c r="AS1076" s="1136" t="str">
        <f t="shared" si="138"/>
        <v>218/218/OFF</v>
      </c>
      <c r="AT1076" s="1136" t="str">
        <f t="shared" si="139"/>
        <v>1-5-1S83°</v>
      </c>
      <c r="AV1076" s="1136" t="str">
        <f t="shared" si="132"/>
        <v>109.11.2</v>
      </c>
      <c r="AW1076" s="1438">
        <f t="shared" si="133"/>
        <v>44137</v>
      </c>
    </row>
    <row r="1077" spans="1:49">
      <c r="A1077" s="1135" t="s">
        <v>4242</v>
      </c>
      <c r="B1077" s="1135" t="s">
        <v>4243</v>
      </c>
      <c r="C1077" s="1135">
        <v>700</v>
      </c>
      <c r="D1077" s="1135">
        <v>1.82</v>
      </c>
      <c r="E1077" s="1135" t="s">
        <v>15189</v>
      </c>
      <c r="F1077" s="1135" t="s">
        <v>1078</v>
      </c>
      <c r="G1077" s="1135">
        <v>4</v>
      </c>
      <c r="H1077" s="1135" t="s">
        <v>2736</v>
      </c>
      <c r="I1077" s="1135" t="s">
        <v>466</v>
      </c>
      <c r="J1077" s="1135">
        <v>1.7</v>
      </c>
      <c r="K1077" s="1135" t="s">
        <v>4244</v>
      </c>
      <c r="L1077" s="1135" t="s">
        <v>4245</v>
      </c>
      <c r="M1077" s="1135">
        <v>98</v>
      </c>
      <c r="N1077" s="1135" t="s">
        <v>1039</v>
      </c>
      <c r="O1077" s="1135">
        <v>2.4500000000000002</v>
      </c>
      <c r="P1077" s="1135">
        <v>1.96</v>
      </c>
      <c r="Q1077" s="1135" t="s">
        <v>1106</v>
      </c>
      <c r="R1077" s="1135">
        <v>27.3</v>
      </c>
      <c r="T1077" s="1135">
        <v>11.6</v>
      </c>
      <c r="U1077" s="1135">
        <v>4.0999999999999996</v>
      </c>
      <c r="V1077" s="1135" t="s">
        <v>663</v>
      </c>
      <c r="W1077" s="1135">
        <v>100</v>
      </c>
      <c r="X1077" s="1135">
        <v>85</v>
      </c>
      <c r="Y1077" s="1135">
        <v>1.5</v>
      </c>
      <c r="Z1077" s="1135" t="s">
        <v>4246</v>
      </c>
      <c r="AA1077" s="1135" t="s">
        <v>3330</v>
      </c>
      <c r="AH1077" s="1135" t="s">
        <v>959</v>
      </c>
      <c r="AM1077" s="1136" t="s">
        <v>11267</v>
      </c>
      <c r="AN1077" s="1136" t="s">
        <v>11268</v>
      </c>
      <c r="AO1077" s="1136">
        <f t="shared" si="134"/>
        <v>700</v>
      </c>
      <c r="AP1077" s="1136">
        <f t="shared" si="135"/>
        <v>1.82</v>
      </c>
      <c r="AQ1077" s="1136" t="str">
        <f t="shared" si="136"/>
        <v>1-5-1S83°</v>
      </c>
      <c r="AR1077" s="1136" t="str">
        <f t="shared" si="137"/>
        <v>30</v>
      </c>
      <c r="AS1077" s="1136" t="str">
        <f t="shared" si="138"/>
        <v>280/280/155</v>
      </c>
      <c r="AT1077" s="1136" t="str">
        <f t="shared" si="139"/>
        <v>1-5-1S83°</v>
      </c>
      <c r="AV1077" s="1136" t="str">
        <f t="shared" si="132"/>
        <v>109.11.19</v>
      </c>
      <c r="AW1077" s="1438">
        <f t="shared" si="133"/>
        <v>44154</v>
      </c>
    </row>
    <row r="1078" spans="1:49">
      <c r="A1078" s="1135" t="s">
        <v>4247</v>
      </c>
      <c r="B1078" s="1135" t="s">
        <v>4243</v>
      </c>
      <c r="C1078" s="1135">
        <v>700</v>
      </c>
      <c r="D1078" s="1135">
        <v>1.82</v>
      </c>
      <c r="E1078" s="1135" t="s">
        <v>15189</v>
      </c>
      <c r="F1078" s="1135" t="s">
        <v>1078</v>
      </c>
      <c r="G1078" s="1135">
        <v>4</v>
      </c>
      <c r="H1078" s="1135" t="s">
        <v>2736</v>
      </c>
      <c r="I1078" s="1135" t="s">
        <v>466</v>
      </c>
      <c r="J1078" s="1135">
        <v>1.7</v>
      </c>
      <c r="K1078" s="1135" t="s">
        <v>4248</v>
      </c>
      <c r="L1078" s="1135" t="s">
        <v>4245</v>
      </c>
      <c r="M1078" s="1135">
        <v>98</v>
      </c>
      <c r="N1078" s="1135" t="s">
        <v>1039</v>
      </c>
      <c r="O1078" s="1135">
        <v>2.4500000000000002</v>
      </c>
      <c r="P1078" s="1135">
        <v>1.96</v>
      </c>
      <c r="Q1078" s="1135" t="s">
        <v>1106</v>
      </c>
      <c r="R1078" s="1135">
        <v>27.3</v>
      </c>
      <c r="T1078" s="1135">
        <v>11.6</v>
      </c>
      <c r="U1078" s="1135">
        <v>4.0999999999999996</v>
      </c>
      <c r="V1078" s="1135" t="s">
        <v>663</v>
      </c>
      <c r="W1078" s="1135">
        <v>100</v>
      </c>
      <c r="X1078" s="1135">
        <v>85</v>
      </c>
      <c r="Y1078" s="1135">
        <v>1.5</v>
      </c>
      <c r="Z1078" s="1135" t="s">
        <v>4249</v>
      </c>
      <c r="AA1078" s="1135" t="s">
        <v>1295</v>
      </c>
      <c r="AH1078" s="1135" t="s">
        <v>1084</v>
      </c>
      <c r="AM1078" s="1136" t="s">
        <v>11269</v>
      </c>
      <c r="AN1078" s="1136" t="s">
        <v>11270</v>
      </c>
      <c r="AO1078" s="1136">
        <f t="shared" si="134"/>
        <v>700</v>
      </c>
      <c r="AP1078" s="1136">
        <f t="shared" si="135"/>
        <v>1.82</v>
      </c>
      <c r="AQ1078" s="1136" t="str">
        <f t="shared" si="136"/>
        <v>1-5-1S83°</v>
      </c>
      <c r="AR1078" s="1136" t="str">
        <f t="shared" si="137"/>
        <v>30</v>
      </c>
      <c r="AS1078" s="1136" t="str">
        <f t="shared" si="138"/>
        <v>280/280/155</v>
      </c>
      <c r="AT1078" s="1136" t="str">
        <f t="shared" si="139"/>
        <v>1-5-1S83°</v>
      </c>
      <c r="AV1078" s="1136" t="str">
        <f t="shared" si="132"/>
        <v>109.12.12</v>
      </c>
      <c r="AW1078" s="1438">
        <f t="shared" si="133"/>
        <v>44177</v>
      </c>
    </row>
    <row r="1079" spans="1:49">
      <c r="A1079" s="1135" t="s">
        <v>4250</v>
      </c>
      <c r="B1079" s="1135" t="s">
        <v>4207</v>
      </c>
      <c r="C1079" s="1135">
        <v>550</v>
      </c>
      <c r="D1079" s="1135">
        <v>1.69</v>
      </c>
      <c r="E1079" s="1135" t="s">
        <v>15189</v>
      </c>
      <c r="F1079" s="1135" t="s">
        <v>1991</v>
      </c>
      <c r="G1079" s="1135">
        <v>5</v>
      </c>
      <c r="H1079" s="1135" t="s">
        <v>2389</v>
      </c>
      <c r="I1079" s="1135" t="s">
        <v>126</v>
      </c>
      <c r="J1079" s="1135">
        <v>1</v>
      </c>
      <c r="K1079" s="1135" t="s">
        <v>4240</v>
      </c>
      <c r="L1079" s="1135" t="s">
        <v>4241</v>
      </c>
      <c r="M1079" s="1135">
        <v>103.3</v>
      </c>
      <c r="N1079" s="1135" t="s">
        <v>1039</v>
      </c>
      <c r="O1079" s="1135">
        <v>2.5825</v>
      </c>
      <c r="P1079" s="1135">
        <v>2.0659999999999998</v>
      </c>
      <c r="Q1079" s="1135">
        <v>4</v>
      </c>
      <c r="R1079" s="1135">
        <v>25</v>
      </c>
      <c r="T1079" s="1135">
        <v>10</v>
      </c>
      <c r="U1079" s="1135">
        <v>5.8</v>
      </c>
      <c r="V1079" s="1135" t="s">
        <v>663</v>
      </c>
      <c r="W1079" s="1135">
        <v>125</v>
      </c>
      <c r="X1079" s="1135">
        <v>80</v>
      </c>
      <c r="Y1079" s="1135">
        <v>1.5</v>
      </c>
      <c r="Z1079" s="1135">
        <v>4</v>
      </c>
      <c r="AA1079" s="1135" t="s">
        <v>1300</v>
      </c>
      <c r="AH1079" s="1135" t="s">
        <v>1280</v>
      </c>
      <c r="AM1079" s="1136" t="s">
        <v>11271</v>
      </c>
      <c r="AN1079" s="1136" t="s">
        <v>11272</v>
      </c>
      <c r="AO1079" s="1136">
        <f t="shared" si="134"/>
        <v>550</v>
      </c>
      <c r="AP1079" s="1136">
        <f t="shared" si="135"/>
        <v>1.69</v>
      </c>
      <c r="AQ1079" s="1136" t="str">
        <f t="shared" si="136"/>
        <v>1-5-1S83°</v>
      </c>
      <c r="AR1079" s="1136" t="str">
        <f t="shared" si="137"/>
        <v>30.8</v>
      </c>
      <c r="AS1079" s="1136" t="str">
        <f t="shared" si="138"/>
        <v>205/205/OFF</v>
      </c>
      <c r="AT1079" s="1136" t="str">
        <f t="shared" si="139"/>
        <v>1-5-1S83°</v>
      </c>
      <c r="AV1079" s="1136" t="str">
        <f t="shared" si="132"/>
        <v>109.12.22</v>
      </c>
      <c r="AW1079" s="1438">
        <f t="shared" si="133"/>
        <v>44187</v>
      </c>
    </row>
    <row r="1080" spans="1:49">
      <c r="A1080" s="1135" t="s">
        <v>4251</v>
      </c>
      <c r="B1080" s="1135" t="s">
        <v>4189</v>
      </c>
      <c r="C1080" s="1135">
        <v>700</v>
      </c>
      <c r="D1080" s="1135">
        <v>1.82</v>
      </c>
      <c r="E1080" s="1135" t="s">
        <v>15189</v>
      </c>
      <c r="F1080" s="1135" t="s">
        <v>1078</v>
      </c>
      <c r="G1080" s="1135">
        <v>5</v>
      </c>
      <c r="H1080" s="1135" t="s">
        <v>2736</v>
      </c>
      <c r="I1080" s="1135" t="s">
        <v>466</v>
      </c>
      <c r="J1080" s="1135">
        <v>1.7</v>
      </c>
      <c r="K1080" s="1135" t="s">
        <v>4248</v>
      </c>
      <c r="L1080" s="1135" t="s">
        <v>4245</v>
      </c>
      <c r="M1080" s="1135">
        <v>98</v>
      </c>
      <c r="N1080" s="1135" t="s">
        <v>1039</v>
      </c>
      <c r="O1080" s="1135">
        <v>2.4500000000000002</v>
      </c>
      <c r="P1080" s="1135">
        <v>1.96</v>
      </c>
      <c r="Q1080" s="1135">
        <v>3</v>
      </c>
      <c r="R1080" s="1135">
        <v>27.3</v>
      </c>
      <c r="T1080" s="1135">
        <v>11.6</v>
      </c>
      <c r="U1080" s="1135">
        <v>4.0999999999999996</v>
      </c>
      <c r="V1080" s="1135" t="s">
        <v>663</v>
      </c>
      <c r="W1080" s="1135">
        <v>100</v>
      </c>
      <c r="X1080" s="1135">
        <v>85</v>
      </c>
      <c r="Y1080" s="1135">
        <v>1.5</v>
      </c>
      <c r="Z1080" s="1135">
        <v>3</v>
      </c>
      <c r="AA1080" s="1135" t="s">
        <v>1298</v>
      </c>
      <c r="AH1080" s="1135" t="s">
        <v>969</v>
      </c>
      <c r="AM1080" s="1136" t="s">
        <v>11273</v>
      </c>
      <c r="AN1080" s="1136" t="s">
        <v>11274</v>
      </c>
      <c r="AO1080" s="1136">
        <f t="shared" si="134"/>
        <v>700</v>
      </c>
      <c r="AP1080" s="1136">
        <f t="shared" si="135"/>
        <v>1.82</v>
      </c>
      <c r="AQ1080" s="1136" t="str">
        <f t="shared" si="136"/>
        <v>1-5-1S83°</v>
      </c>
      <c r="AR1080" s="1136" t="str">
        <f t="shared" si="137"/>
        <v>30</v>
      </c>
      <c r="AS1080" s="1136" t="str">
        <f t="shared" si="138"/>
        <v>280/280/155</v>
      </c>
      <c r="AT1080" s="1136" t="str">
        <f t="shared" si="139"/>
        <v>1-5-1S83°</v>
      </c>
      <c r="AV1080" s="1136" t="str">
        <f t="shared" si="132"/>
        <v>109.12.21</v>
      </c>
      <c r="AW1080" s="1438">
        <f t="shared" si="133"/>
        <v>44186</v>
      </c>
    </row>
    <row r="1081" spans="1:49">
      <c r="A1081" s="1135" t="s">
        <v>4252</v>
      </c>
      <c r="B1081" s="1135" t="s">
        <v>4177</v>
      </c>
      <c r="C1081" s="1135">
        <v>600</v>
      </c>
      <c r="D1081" s="1135">
        <v>1.75</v>
      </c>
      <c r="E1081" s="1135" t="s">
        <v>15196</v>
      </c>
      <c r="F1081" s="1135" t="s">
        <v>1078</v>
      </c>
      <c r="G1081" s="1135" t="s">
        <v>1861</v>
      </c>
      <c r="H1081" s="1135" t="s">
        <v>1473</v>
      </c>
      <c r="I1081" s="1135" t="s">
        <v>1261</v>
      </c>
      <c r="J1081" s="1135">
        <v>2.2000000000000002</v>
      </c>
      <c r="K1081" s="1135" t="s">
        <v>4231</v>
      </c>
      <c r="L1081" s="1135" t="s">
        <v>4179</v>
      </c>
      <c r="M1081" s="1135">
        <v>101.6</v>
      </c>
      <c r="N1081" s="1135" t="s">
        <v>1039</v>
      </c>
      <c r="O1081" s="1135">
        <v>2.54</v>
      </c>
      <c r="P1081" s="1135">
        <v>2.032</v>
      </c>
      <c r="Q1081" s="1135">
        <v>4</v>
      </c>
      <c r="R1081" s="1135">
        <v>20.5</v>
      </c>
      <c r="T1081" s="1135">
        <v>26.9</v>
      </c>
      <c r="U1081" s="1135">
        <v>4</v>
      </c>
      <c r="V1081" s="1135" t="s">
        <v>663</v>
      </c>
      <c r="W1081" s="1135">
        <v>125</v>
      </c>
      <c r="X1081" s="1135">
        <v>75</v>
      </c>
      <c r="Y1081" s="1135">
        <v>1.5</v>
      </c>
      <c r="Z1081" s="1135">
        <v>5.5</v>
      </c>
      <c r="AA1081" s="1135" t="s">
        <v>2572</v>
      </c>
      <c r="AH1081" s="1135" t="s">
        <v>699</v>
      </c>
      <c r="AM1081" s="1136" t="s">
        <v>11275</v>
      </c>
      <c r="AN1081" s="1136" t="s">
        <v>11276</v>
      </c>
      <c r="AO1081" s="1136">
        <f t="shared" si="134"/>
        <v>600</v>
      </c>
      <c r="AP1081" s="1136">
        <f t="shared" si="135"/>
        <v>1.75</v>
      </c>
      <c r="AQ1081" s="1136" t="str">
        <f t="shared" si="136"/>
        <v>2-6-1S83°</v>
      </c>
      <c r="AR1081" s="1136" t="str">
        <f t="shared" si="137"/>
        <v>30</v>
      </c>
      <c r="AS1081" s="1136" t="str">
        <f t="shared" si="138"/>
        <v>167/OFF</v>
      </c>
      <c r="AT1081" s="1136" t="str">
        <f t="shared" si="139"/>
        <v>2-6-1S83°</v>
      </c>
      <c r="AV1081" s="1136" t="str">
        <f t="shared" si="132"/>
        <v>109.12.25</v>
      </c>
      <c r="AW1081" s="1438">
        <f t="shared" si="133"/>
        <v>44190</v>
      </c>
    </row>
    <row r="1082" spans="1:49">
      <c r="A1082" s="1135" t="s">
        <v>4253</v>
      </c>
      <c r="B1082" s="1135" t="s">
        <v>4189</v>
      </c>
      <c r="C1082" s="1135">
        <v>700</v>
      </c>
      <c r="D1082" s="1135">
        <v>1.86</v>
      </c>
      <c r="E1082" s="1135" t="s">
        <v>15189</v>
      </c>
      <c r="F1082" s="1135" t="s">
        <v>1608</v>
      </c>
      <c r="G1082" s="1135">
        <v>5</v>
      </c>
      <c r="H1082" s="1135" t="s">
        <v>4254</v>
      </c>
      <c r="I1082" s="1135" t="s">
        <v>466</v>
      </c>
      <c r="J1082" s="1135">
        <v>1.9</v>
      </c>
      <c r="K1082" s="1135" t="s">
        <v>4255</v>
      </c>
      <c r="L1082" s="1135" t="s">
        <v>4245</v>
      </c>
      <c r="M1082" s="1135">
        <v>98</v>
      </c>
      <c r="N1082" s="1135" t="s">
        <v>1039</v>
      </c>
      <c r="O1082" s="1135">
        <v>2.4500000000000002</v>
      </c>
      <c r="P1082" s="1135">
        <v>1.96</v>
      </c>
      <c r="Q1082" s="1135">
        <v>3</v>
      </c>
      <c r="R1082" s="1135">
        <v>27.3</v>
      </c>
      <c r="T1082" s="1135">
        <v>11.6</v>
      </c>
      <c r="U1082" s="1135">
        <v>4.0999999999999996</v>
      </c>
      <c r="V1082" s="1135" t="s">
        <v>663</v>
      </c>
      <c r="W1082" s="1135">
        <v>100</v>
      </c>
      <c r="X1082" s="1135">
        <v>85</v>
      </c>
      <c r="Y1082" s="1135">
        <v>1.5</v>
      </c>
      <c r="Z1082" s="1135">
        <v>3</v>
      </c>
      <c r="AA1082" s="1135" t="s">
        <v>2575</v>
      </c>
      <c r="AH1082" s="1135" t="s">
        <v>863</v>
      </c>
      <c r="AM1082" s="1136" t="s">
        <v>11277</v>
      </c>
      <c r="AN1082" s="1136" t="s">
        <v>11278</v>
      </c>
      <c r="AO1082" s="1136">
        <f t="shared" si="134"/>
        <v>700</v>
      </c>
      <c r="AP1082" s="1136">
        <f t="shared" si="135"/>
        <v>1.86</v>
      </c>
      <c r="AQ1082" s="1136" t="str">
        <f t="shared" si="136"/>
        <v>1-5-1S83°</v>
      </c>
      <c r="AR1082" s="1136" t="str">
        <f t="shared" si="137"/>
        <v>32</v>
      </c>
      <c r="AS1082" s="1136" t="str">
        <f t="shared" si="138"/>
        <v>270/270/145</v>
      </c>
      <c r="AT1082" s="1136" t="str">
        <f t="shared" si="139"/>
        <v>1-5-1S83°</v>
      </c>
      <c r="AV1082" s="1136" t="str">
        <f t="shared" si="132"/>
        <v>109.12.31</v>
      </c>
      <c r="AW1082" s="1438">
        <f t="shared" si="133"/>
        <v>44196</v>
      </c>
    </row>
    <row r="1083" spans="1:49">
      <c r="A1083" s="1135" t="s">
        <v>4256</v>
      </c>
      <c r="B1083" s="1135" t="s">
        <v>299</v>
      </c>
      <c r="C1083" s="1135">
        <v>600</v>
      </c>
      <c r="D1083" s="1135">
        <v>1.74</v>
      </c>
      <c r="E1083" s="1135" t="s">
        <v>15196</v>
      </c>
      <c r="F1083" s="1135" t="s">
        <v>1048</v>
      </c>
      <c r="G1083" s="1135" t="s">
        <v>1861</v>
      </c>
      <c r="H1083" s="1135" t="s">
        <v>4257</v>
      </c>
      <c r="I1083" s="1135" t="s">
        <v>663</v>
      </c>
      <c r="J1083" s="1135">
        <v>0</v>
      </c>
      <c r="K1083" s="1135" t="s">
        <v>4258</v>
      </c>
      <c r="L1083" s="1135" t="s">
        <v>4123</v>
      </c>
      <c r="M1083" s="1135">
        <v>103</v>
      </c>
      <c r="N1083" s="1135" t="s">
        <v>1039</v>
      </c>
      <c r="O1083" s="1135">
        <v>2.5750000000000002</v>
      </c>
      <c r="P1083" s="1135">
        <v>2.06</v>
      </c>
      <c r="Q1083" s="1135">
        <v>4</v>
      </c>
      <c r="R1083" s="1135">
        <v>23.5</v>
      </c>
      <c r="T1083" s="1135">
        <v>18.5</v>
      </c>
      <c r="U1083" s="1135">
        <v>2.1</v>
      </c>
      <c r="V1083" s="1135" t="s">
        <v>663</v>
      </c>
      <c r="W1083" s="1135" t="s">
        <v>663</v>
      </c>
      <c r="X1083" s="1135" t="s">
        <v>663</v>
      </c>
      <c r="Y1083" s="1135">
        <v>1.3</v>
      </c>
      <c r="Z1083" s="1135">
        <v>4</v>
      </c>
      <c r="AA1083" s="1135" t="s">
        <v>1397</v>
      </c>
      <c r="AB1083" s="1135" t="s">
        <v>4259</v>
      </c>
      <c r="AH1083" s="1135" t="s">
        <v>3695</v>
      </c>
      <c r="AM1083" s="1136" t="s">
        <v>11279</v>
      </c>
      <c r="AN1083" s="1136" t="s">
        <v>11280</v>
      </c>
      <c r="AO1083" s="1136">
        <f t="shared" si="134"/>
        <v>600</v>
      </c>
      <c r="AP1083" s="1136">
        <f t="shared" si="135"/>
        <v>1.74</v>
      </c>
      <c r="AQ1083" s="1136" t="str">
        <f t="shared" si="136"/>
        <v>2-6-1S83°</v>
      </c>
      <c r="AR1083" s="1136" t="str">
        <f t="shared" si="137"/>
        <v>31</v>
      </c>
      <c r="AS1083" s="1136" t="str">
        <f t="shared" si="138"/>
        <v>178/175</v>
      </c>
      <c r="AT1083" s="1136" t="str">
        <f t="shared" si="139"/>
        <v>2-6-1S83°</v>
      </c>
      <c r="AV1083" s="1136" t="str">
        <f t="shared" si="132"/>
        <v>110.1.18</v>
      </c>
      <c r="AW1083" s="1438">
        <f t="shared" si="133"/>
        <v>44214</v>
      </c>
    </row>
    <row r="1084" spans="1:49">
      <c r="A1084" s="1135" t="s">
        <v>4260</v>
      </c>
      <c r="B1084" s="1135" t="s">
        <v>4163</v>
      </c>
      <c r="C1084" s="1135">
        <v>500</v>
      </c>
      <c r="D1084" s="1135" t="s">
        <v>4261</v>
      </c>
      <c r="E1084" s="1135" t="s">
        <v>15202</v>
      </c>
      <c r="F1084" s="1135" t="s">
        <v>1608</v>
      </c>
      <c r="G1084" s="1135">
        <v>3</v>
      </c>
      <c r="H1084" s="1135" t="s">
        <v>4262</v>
      </c>
      <c r="I1084" s="1135" t="s">
        <v>4165</v>
      </c>
      <c r="J1084" s="1135">
        <v>0.8</v>
      </c>
      <c r="K1084" s="1135" t="s">
        <v>4263</v>
      </c>
      <c r="L1084" s="1135" t="s">
        <v>4264</v>
      </c>
      <c r="M1084" s="1135">
        <v>99.4</v>
      </c>
      <c r="N1084" s="1135" t="s">
        <v>1039</v>
      </c>
      <c r="O1084" s="1135">
        <v>2.4850000000000003</v>
      </c>
      <c r="P1084" s="1135">
        <v>1.9880000000000002</v>
      </c>
      <c r="Q1084" s="1135">
        <v>3.5</v>
      </c>
      <c r="R1084" s="1135">
        <v>22.3</v>
      </c>
      <c r="T1084" s="1135">
        <v>14.9</v>
      </c>
      <c r="U1084" s="1135">
        <v>4.7</v>
      </c>
      <c r="V1084" s="1135" t="s">
        <v>663</v>
      </c>
      <c r="W1084" s="1135">
        <v>40</v>
      </c>
      <c r="X1084" s="1135">
        <v>25</v>
      </c>
      <c r="Y1084" s="1135">
        <v>2.4</v>
      </c>
      <c r="Z1084" s="1135" t="s">
        <v>663</v>
      </c>
      <c r="AA1084" s="1135" t="s">
        <v>3204</v>
      </c>
      <c r="AH1084" s="1135" t="s">
        <v>908</v>
      </c>
      <c r="AM1084" s="1136" t="s">
        <v>11281</v>
      </c>
      <c r="AN1084" s="1136" t="s">
        <v>11282</v>
      </c>
      <c r="AO1084" s="1136">
        <f t="shared" si="134"/>
        <v>500</v>
      </c>
      <c r="AP1084" s="1136" t="str">
        <f t="shared" si="135"/>
        <v>1.73↑1.770</v>
      </c>
      <c r="AQ1084" s="1136" t="str">
        <f t="shared" si="136"/>
        <v>1-4-1S83°Z+S</v>
      </c>
      <c r="AR1084" s="1136" t="str">
        <f t="shared" si="137"/>
        <v>32</v>
      </c>
      <c r="AS1084" s="1136" t="str">
        <f t="shared" si="138"/>
        <v>190/190/OFF</v>
      </c>
      <c r="AT1084" s="1136" t="str">
        <f t="shared" si="139"/>
        <v>1-4-1S83°Z+S</v>
      </c>
      <c r="AU1084" s="1136" t="s">
        <v>15734</v>
      </c>
      <c r="AV1084" s="1136" t="str">
        <f t="shared" si="132"/>
        <v>110.1.25</v>
      </c>
      <c r="AW1084" s="1438">
        <f t="shared" si="133"/>
        <v>44221</v>
      </c>
    </row>
    <row r="1085" spans="1:49">
      <c r="A1085" s="1135" t="s">
        <v>4265</v>
      </c>
      <c r="B1085" s="1135" t="s">
        <v>4177</v>
      </c>
      <c r="C1085" s="1135">
        <v>600</v>
      </c>
      <c r="D1085" s="1135">
        <v>1.7649999999999999</v>
      </c>
      <c r="E1085" s="1135" t="s">
        <v>15183</v>
      </c>
      <c r="F1085" s="1135" t="s">
        <v>1048</v>
      </c>
      <c r="G1085" s="1135" t="s">
        <v>1861</v>
      </c>
      <c r="H1085" s="1135" t="s">
        <v>4212</v>
      </c>
      <c r="I1085" s="1135" t="s">
        <v>126</v>
      </c>
      <c r="J1085" s="1135">
        <v>2</v>
      </c>
      <c r="K1085" s="1135" t="s">
        <v>4266</v>
      </c>
      <c r="L1085" s="1135" t="s">
        <v>4179</v>
      </c>
      <c r="M1085" s="1135">
        <v>101.6</v>
      </c>
      <c r="N1085" s="1135" t="s">
        <v>1039</v>
      </c>
      <c r="O1085" s="1135">
        <v>2.54</v>
      </c>
      <c r="P1085" s="1135">
        <v>2.032</v>
      </c>
      <c r="Q1085" s="1135">
        <v>4</v>
      </c>
      <c r="R1085" s="1135">
        <v>20.5</v>
      </c>
      <c r="T1085" s="1135">
        <v>26.9</v>
      </c>
      <c r="U1085" s="1135">
        <v>4</v>
      </c>
      <c r="V1085" s="1135" t="s">
        <v>663</v>
      </c>
      <c r="W1085" s="1135">
        <v>125</v>
      </c>
      <c r="X1085" s="1135">
        <v>75</v>
      </c>
      <c r="Y1085" s="1135">
        <v>1.5</v>
      </c>
      <c r="Z1085" s="1135">
        <v>5.5</v>
      </c>
      <c r="AA1085" s="1135" t="s">
        <v>3204</v>
      </c>
      <c r="AH1085" s="1135" t="s">
        <v>1682</v>
      </c>
      <c r="AM1085" s="1136" t="s">
        <v>11283</v>
      </c>
      <c r="AN1085" s="1136" t="s">
        <v>11284</v>
      </c>
      <c r="AO1085" s="1136">
        <f t="shared" si="134"/>
        <v>600</v>
      </c>
      <c r="AP1085" s="1136">
        <f t="shared" si="135"/>
        <v>1.7649999999999999</v>
      </c>
      <c r="AQ1085" s="1136" t="str">
        <f t="shared" si="136"/>
        <v>1-4-1S83°</v>
      </c>
      <c r="AR1085" s="1136" t="str">
        <f t="shared" si="137"/>
        <v>31</v>
      </c>
      <c r="AS1085" s="1136" t="str">
        <f t="shared" si="138"/>
        <v>280/260/OFF</v>
      </c>
      <c r="AT1085" s="1136" t="str">
        <f t="shared" si="139"/>
        <v>1-4-1S83°</v>
      </c>
      <c r="AV1085" s="1136" t="str">
        <f t="shared" si="132"/>
        <v>110.1.25</v>
      </c>
      <c r="AW1085" s="1438">
        <f t="shared" si="133"/>
        <v>44221</v>
      </c>
    </row>
    <row r="1086" spans="1:49">
      <c r="A1086" s="1135" t="s">
        <v>4267</v>
      </c>
      <c r="B1086" s="1135" t="s">
        <v>299</v>
      </c>
      <c r="C1086" s="1135">
        <v>700</v>
      </c>
      <c r="D1086" s="1135">
        <v>1.73</v>
      </c>
      <c r="E1086" s="1135" t="s">
        <v>15183</v>
      </c>
      <c r="F1086" s="1135" t="s">
        <v>1048</v>
      </c>
      <c r="G1086" s="1135" t="s">
        <v>1861</v>
      </c>
      <c r="H1086" s="1135" t="s">
        <v>4268</v>
      </c>
      <c r="I1086" s="1135" t="s">
        <v>126</v>
      </c>
      <c r="J1086" s="1135">
        <v>1.8</v>
      </c>
      <c r="K1086" s="1135" t="s">
        <v>4269</v>
      </c>
      <c r="L1086" s="1135" t="s">
        <v>4123</v>
      </c>
      <c r="M1086" s="1135">
        <v>103.2</v>
      </c>
      <c r="N1086" s="1135" t="s">
        <v>1039</v>
      </c>
      <c r="O1086" s="1135">
        <v>2.58</v>
      </c>
      <c r="P1086" s="1135">
        <v>2.0640000000000001</v>
      </c>
      <c r="Q1086" s="1135">
        <v>4</v>
      </c>
      <c r="R1086" s="1135">
        <v>19.5</v>
      </c>
      <c r="T1086" s="1135">
        <v>27.3</v>
      </c>
      <c r="U1086" s="1135">
        <v>4</v>
      </c>
      <c r="V1086" s="1135" t="s">
        <v>663</v>
      </c>
      <c r="W1086" s="1135">
        <v>120</v>
      </c>
      <c r="X1086" s="1135">
        <v>60</v>
      </c>
      <c r="Y1086" s="1135">
        <v>1.7</v>
      </c>
      <c r="Z1086" s="1135">
        <v>6</v>
      </c>
      <c r="AA1086" s="1135" t="s">
        <v>1474</v>
      </c>
      <c r="AB1086" s="1135" t="s">
        <v>1075</v>
      </c>
      <c r="AH1086" s="1135" t="s">
        <v>699</v>
      </c>
      <c r="AM1086" s="1136" t="s">
        <v>11285</v>
      </c>
      <c r="AN1086" s="1136" t="s">
        <v>11286</v>
      </c>
      <c r="AO1086" s="1136">
        <f t="shared" si="134"/>
        <v>700</v>
      </c>
      <c r="AP1086" s="1136">
        <f t="shared" si="135"/>
        <v>1.73</v>
      </c>
      <c r="AQ1086" s="1136" t="str">
        <f t="shared" si="136"/>
        <v>1-4-1S83°</v>
      </c>
      <c r="AR1086" s="1136" t="str">
        <f t="shared" si="137"/>
        <v>31</v>
      </c>
      <c r="AS1086" s="1136" t="str">
        <f t="shared" si="138"/>
        <v>315/265/OFF</v>
      </c>
      <c r="AT1086" s="1136" t="str">
        <f t="shared" si="139"/>
        <v>1-4-1S83°</v>
      </c>
      <c r="AV1086" s="1136" t="str">
        <f t="shared" si="132"/>
        <v>110.2.2</v>
      </c>
      <c r="AW1086" s="1438">
        <f t="shared" si="133"/>
        <v>44229</v>
      </c>
    </row>
    <row r="1087" spans="1:49">
      <c r="A1087" s="1135" t="s">
        <v>4270</v>
      </c>
      <c r="B1087" s="1135" t="s">
        <v>299</v>
      </c>
      <c r="C1087" s="1135">
        <v>600</v>
      </c>
      <c r="D1087" s="1135">
        <v>1.74</v>
      </c>
      <c r="E1087" s="1135" t="s">
        <v>15196</v>
      </c>
      <c r="F1087" s="1135" t="s">
        <v>1048</v>
      </c>
      <c r="G1087" s="1135" t="s">
        <v>1861</v>
      </c>
      <c r="H1087" s="1135" t="s">
        <v>4271</v>
      </c>
      <c r="I1087" s="1135" t="s">
        <v>663</v>
      </c>
      <c r="J1087" s="1135">
        <v>0</v>
      </c>
      <c r="K1087" s="1135" t="s">
        <v>4272</v>
      </c>
      <c r="L1087" s="1135" t="s">
        <v>4123</v>
      </c>
      <c r="M1087" s="1135">
        <v>103</v>
      </c>
      <c r="N1087" s="1135" t="s">
        <v>1039</v>
      </c>
      <c r="O1087" s="1135">
        <v>2.5750000000000002</v>
      </c>
      <c r="P1087" s="1135">
        <v>2.06</v>
      </c>
      <c r="Q1087" s="1135">
        <v>4</v>
      </c>
      <c r="R1087" s="1135">
        <v>23.5</v>
      </c>
      <c r="T1087" s="1135">
        <v>18.5</v>
      </c>
      <c r="U1087" s="1135">
        <v>2.1</v>
      </c>
      <c r="V1087" s="1135" t="s">
        <v>663</v>
      </c>
      <c r="W1087" s="1135" t="s">
        <v>663</v>
      </c>
      <c r="X1087" s="1135" t="s">
        <v>663</v>
      </c>
      <c r="Y1087" s="1135">
        <v>1.3</v>
      </c>
      <c r="Z1087" s="1135">
        <v>4</v>
      </c>
      <c r="AA1087" s="1135" t="s">
        <v>4273</v>
      </c>
      <c r="AH1087" s="1135" t="s">
        <v>474</v>
      </c>
      <c r="AM1087" s="1136" t="s">
        <v>11287</v>
      </c>
      <c r="AN1087" s="1136" t="s">
        <v>11288</v>
      </c>
      <c r="AO1087" s="1136">
        <f t="shared" si="134"/>
        <v>600</v>
      </c>
      <c r="AP1087" s="1136">
        <f t="shared" si="135"/>
        <v>1.74</v>
      </c>
      <c r="AQ1087" s="1136" t="str">
        <f t="shared" si="136"/>
        <v>2-6-1S83°</v>
      </c>
      <c r="AR1087" s="1136" t="str">
        <f t="shared" si="137"/>
        <v>31</v>
      </c>
      <c r="AS1087" s="1136" t="str">
        <f t="shared" si="138"/>
        <v>181/175</v>
      </c>
      <c r="AT1087" s="1136" t="str">
        <f t="shared" si="139"/>
        <v>2-6-1S83°</v>
      </c>
      <c r="AV1087" s="1136" t="str">
        <f t="shared" si="132"/>
        <v>110.2.8</v>
      </c>
      <c r="AW1087" s="1438">
        <f t="shared" si="133"/>
        <v>44235</v>
      </c>
    </row>
    <row r="1088" spans="1:49">
      <c r="A1088" s="1135" t="s">
        <v>4274</v>
      </c>
      <c r="B1088" s="1135" t="s">
        <v>299</v>
      </c>
      <c r="C1088" s="1135">
        <v>600</v>
      </c>
      <c r="D1088" s="1135">
        <v>1.72</v>
      </c>
      <c r="E1088" s="1135" t="s">
        <v>15196</v>
      </c>
      <c r="F1088" s="1135" t="s">
        <v>1608</v>
      </c>
      <c r="G1088" s="1135" t="s">
        <v>1861</v>
      </c>
      <c r="H1088" s="1135" t="s">
        <v>4257</v>
      </c>
      <c r="I1088" s="1135" t="s">
        <v>663</v>
      </c>
      <c r="J1088" s="1135">
        <v>0</v>
      </c>
      <c r="K1088" s="1135" t="s">
        <v>4275</v>
      </c>
      <c r="L1088" s="1135" t="s">
        <v>4123</v>
      </c>
      <c r="M1088" s="1135">
        <v>103</v>
      </c>
      <c r="N1088" s="1135" t="s">
        <v>1039</v>
      </c>
      <c r="O1088" s="1135">
        <v>2.5750000000000002</v>
      </c>
      <c r="P1088" s="1135">
        <v>2.06</v>
      </c>
      <c r="Q1088" s="1135">
        <v>4</v>
      </c>
      <c r="R1088" s="1135">
        <v>23.5</v>
      </c>
      <c r="T1088" s="1135">
        <v>18.5</v>
      </c>
      <c r="U1088" s="1135">
        <v>2.1</v>
      </c>
      <c r="V1088" s="1135" t="s">
        <v>663</v>
      </c>
      <c r="W1088" s="1135" t="s">
        <v>663</v>
      </c>
      <c r="X1088" s="1135" t="s">
        <v>663</v>
      </c>
      <c r="Y1088" s="1135">
        <v>1.3</v>
      </c>
      <c r="Z1088" s="1135">
        <v>4</v>
      </c>
      <c r="AA1088" s="1135" t="s">
        <v>4276</v>
      </c>
      <c r="AB1088" s="1135" t="s">
        <v>4259</v>
      </c>
      <c r="AH1088" s="1135" t="s">
        <v>1890</v>
      </c>
      <c r="AM1088" s="1136" t="s">
        <v>11289</v>
      </c>
      <c r="AN1088" s="1136" t="s">
        <v>11290</v>
      </c>
      <c r="AO1088" s="1136">
        <f t="shared" si="134"/>
        <v>600</v>
      </c>
      <c r="AP1088" s="1136">
        <f t="shared" si="135"/>
        <v>1.72</v>
      </c>
      <c r="AQ1088" s="1136" t="str">
        <f t="shared" si="136"/>
        <v>2-6-1S83°</v>
      </c>
      <c r="AR1088" s="1136" t="str">
        <f t="shared" si="137"/>
        <v>32</v>
      </c>
      <c r="AS1088" s="1136" t="str">
        <f t="shared" si="138"/>
        <v>178/175</v>
      </c>
      <c r="AT1088" s="1136" t="str">
        <f t="shared" si="139"/>
        <v>2-6-1S83°</v>
      </c>
      <c r="AV1088" s="1136" t="str">
        <f t="shared" si="132"/>
        <v>110.2.26</v>
      </c>
      <c r="AW1088" s="1438">
        <f t="shared" si="133"/>
        <v>44253</v>
      </c>
    </row>
    <row r="1089" spans="1:49">
      <c r="A1089" s="1135" t="s">
        <v>4277</v>
      </c>
      <c r="B1089" s="1135" t="s">
        <v>4177</v>
      </c>
      <c r="C1089" s="1135">
        <v>600</v>
      </c>
      <c r="D1089" s="1135">
        <v>1.75</v>
      </c>
      <c r="E1089" s="1135" t="s">
        <v>15196</v>
      </c>
      <c r="F1089" s="1135" t="s">
        <v>1048</v>
      </c>
      <c r="G1089" s="1135" t="s">
        <v>1861</v>
      </c>
      <c r="H1089" s="1135" t="s">
        <v>1166</v>
      </c>
      <c r="I1089" s="1135" t="s">
        <v>1206</v>
      </c>
      <c r="J1089" s="1135">
        <v>2.4</v>
      </c>
      <c r="K1089" s="1135" t="s">
        <v>4278</v>
      </c>
      <c r="L1089" s="1135" t="s">
        <v>4179</v>
      </c>
      <c r="M1089" s="1135">
        <v>101.6</v>
      </c>
      <c r="N1089" s="1135" t="s">
        <v>1039</v>
      </c>
      <c r="O1089" s="1135">
        <v>2.54</v>
      </c>
      <c r="P1089" s="1135">
        <v>2.032</v>
      </c>
      <c r="Q1089" s="1135">
        <v>4</v>
      </c>
      <c r="R1089" s="1135">
        <v>20.5</v>
      </c>
      <c r="T1089" s="1135">
        <v>26.9</v>
      </c>
      <c r="U1089" s="1135">
        <v>4</v>
      </c>
      <c r="V1089" s="1135" t="s">
        <v>663</v>
      </c>
      <c r="W1089" s="1135">
        <v>125</v>
      </c>
      <c r="X1089" s="1135">
        <v>75</v>
      </c>
      <c r="Y1089" s="1135">
        <v>1.5</v>
      </c>
      <c r="Z1089" s="1135">
        <v>5.5</v>
      </c>
      <c r="AA1089" s="1135" t="s">
        <v>4279</v>
      </c>
      <c r="AH1089" s="1135" t="s">
        <v>634</v>
      </c>
      <c r="AM1089" s="1136" t="s">
        <v>11291</v>
      </c>
      <c r="AN1089" s="1136" t="s">
        <v>11292</v>
      </c>
      <c r="AO1089" s="1136">
        <f t="shared" si="134"/>
        <v>600</v>
      </c>
      <c r="AP1089" s="1136">
        <f t="shared" si="135"/>
        <v>1.75</v>
      </c>
      <c r="AQ1089" s="1136" t="str">
        <f t="shared" si="136"/>
        <v>2-6-1S83°</v>
      </c>
      <c r="AR1089" s="1136" t="str">
        <f t="shared" si="137"/>
        <v>31</v>
      </c>
      <c r="AS1089" s="1136" t="str">
        <f t="shared" si="138"/>
        <v>168/OFF</v>
      </c>
      <c r="AT1089" s="1136" t="str">
        <f t="shared" si="139"/>
        <v>2-6-1S83°</v>
      </c>
      <c r="AV1089" s="1136" t="str">
        <f t="shared" si="132"/>
        <v>110.3.30</v>
      </c>
      <c r="AW1089" s="1438">
        <f t="shared" si="133"/>
        <v>44285</v>
      </c>
    </row>
    <row r="1090" spans="1:49">
      <c r="A1090" s="1135" t="s">
        <v>4280</v>
      </c>
      <c r="B1090" s="1135" t="s">
        <v>4243</v>
      </c>
      <c r="C1090" s="1135">
        <v>700</v>
      </c>
      <c r="D1090" s="1135">
        <v>1.86</v>
      </c>
      <c r="E1090" s="1135" t="s">
        <v>15189</v>
      </c>
      <c r="F1090" s="1135" t="s">
        <v>1608</v>
      </c>
      <c r="G1090" s="1135">
        <v>4</v>
      </c>
      <c r="H1090" s="1135" t="s">
        <v>4254</v>
      </c>
      <c r="I1090" s="1135" t="s">
        <v>466</v>
      </c>
      <c r="J1090" s="1135">
        <v>1.9</v>
      </c>
      <c r="K1090" s="1135" t="s">
        <v>4248</v>
      </c>
      <c r="L1090" s="1135" t="s">
        <v>4245</v>
      </c>
      <c r="M1090" s="1135">
        <v>98</v>
      </c>
      <c r="N1090" s="1135" t="s">
        <v>1039</v>
      </c>
      <c r="O1090" s="1135">
        <v>2.4500000000000002</v>
      </c>
      <c r="P1090" s="1135">
        <v>1.96</v>
      </c>
      <c r="Q1090" s="1135">
        <v>3</v>
      </c>
      <c r="R1090" s="1135">
        <v>27.3</v>
      </c>
      <c r="T1090" s="1135">
        <v>11.6</v>
      </c>
      <c r="U1090" s="1135">
        <v>4.0999999999999996</v>
      </c>
      <c r="V1090" s="1135" t="s">
        <v>663</v>
      </c>
      <c r="W1090" s="1135">
        <v>100</v>
      </c>
      <c r="X1090" s="1135">
        <v>85</v>
      </c>
      <c r="Y1090" s="1135">
        <v>0.9</v>
      </c>
      <c r="Z1090" s="1135">
        <v>3.5</v>
      </c>
      <c r="AA1090" s="1135" t="s">
        <v>1486</v>
      </c>
      <c r="AH1090" s="1135" t="s">
        <v>488</v>
      </c>
      <c r="AM1090" s="1136" t="s">
        <v>11293</v>
      </c>
      <c r="AN1090" s="1136" t="s">
        <v>11294</v>
      </c>
      <c r="AO1090" s="1136">
        <f t="shared" si="134"/>
        <v>700</v>
      </c>
      <c r="AP1090" s="1136">
        <f t="shared" si="135"/>
        <v>1.86</v>
      </c>
      <c r="AQ1090" s="1136" t="str">
        <f t="shared" si="136"/>
        <v>1-5-1S83°</v>
      </c>
      <c r="AR1090" s="1136" t="str">
        <f t="shared" si="137"/>
        <v>32</v>
      </c>
      <c r="AS1090" s="1136" t="str">
        <f t="shared" si="138"/>
        <v>270/270/145</v>
      </c>
      <c r="AT1090" s="1136" t="str">
        <f t="shared" si="139"/>
        <v>1-5-1S83°</v>
      </c>
      <c r="AV1090" s="1136" t="str">
        <f t="shared" ref="AV1090:AV1153" si="140">AA1090</f>
        <v>110.4.6</v>
      </c>
      <c r="AW1090" s="1438">
        <f t="shared" si="133"/>
        <v>44292</v>
      </c>
    </row>
    <row r="1091" spans="1:49">
      <c r="A1091" s="1135" t="s">
        <v>4281</v>
      </c>
      <c r="B1091" s="1135" t="s">
        <v>299</v>
      </c>
      <c r="C1091" s="1135">
        <v>600</v>
      </c>
      <c r="D1091" s="1135">
        <v>1.74</v>
      </c>
      <c r="E1091" s="1135" t="s">
        <v>15196</v>
      </c>
      <c r="F1091" s="1135" t="s">
        <v>1048</v>
      </c>
      <c r="G1091" s="1135" t="s">
        <v>1861</v>
      </c>
      <c r="H1091" s="1135" t="s">
        <v>4271</v>
      </c>
      <c r="I1091" s="1135" t="s">
        <v>663</v>
      </c>
      <c r="J1091" s="1135">
        <v>0</v>
      </c>
      <c r="K1091" s="1135" t="s">
        <v>4272</v>
      </c>
      <c r="L1091" s="1135" t="s">
        <v>4123</v>
      </c>
      <c r="M1091" s="1135">
        <v>103</v>
      </c>
      <c r="N1091" s="1135" t="s">
        <v>1039</v>
      </c>
      <c r="O1091" s="1135">
        <v>2.5750000000000002</v>
      </c>
      <c r="P1091" s="1135">
        <v>2.06</v>
      </c>
      <c r="Q1091" s="1135">
        <v>4</v>
      </c>
      <c r="R1091" s="1135">
        <v>23.5</v>
      </c>
      <c r="T1091" s="1135">
        <v>18.5</v>
      </c>
      <c r="U1091" s="1135">
        <v>2.1</v>
      </c>
      <c r="V1091" s="1135" t="s">
        <v>663</v>
      </c>
      <c r="W1091" s="1135" t="s">
        <v>663</v>
      </c>
      <c r="X1091" s="1135" t="s">
        <v>663</v>
      </c>
      <c r="Y1091" s="1135">
        <v>1.3</v>
      </c>
      <c r="Z1091" s="1135">
        <v>4</v>
      </c>
      <c r="AA1091" s="1135" t="s">
        <v>4282</v>
      </c>
      <c r="AB1091" s="1135" t="s">
        <v>4259</v>
      </c>
      <c r="AH1091" s="1135" t="s">
        <v>630</v>
      </c>
      <c r="AM1091" s="1136" t="s">
        <v>11295</v>
      </c>
      <c r="AN1091" s="1136" t="s">
        <v>11296</v>
      </c>
      <c r="AO1091" s="1136">
        <f t="shared" si="134"/>
        <v>600</v>
      </c>
      <c r="AP1091" s="1136">
        <f t="shared" si="135"/>
        <v>1.74</v>
      </c>
      <c r="AQ1091" s="1136" t="str">
        <f t="shared" si="136"/>
        <v>2-6-1S83°</v>
      </c>
      <c r="AR1091" s="1136" t="str">
        <f t="shared" si="137"/>
        <v>31</v>
      </c>
      <c r="AS1091" s="1136" t="str">
        <f t="shared" si="138"/>
        <v>181/175</v>
      </c>
      <c r="AT1091" s="1136" t="str">
        <f t="shared" si="139"/>
        <v>2-6-1S83°</v>
      </c>
      <c r="AV1091" s="1136" t="str">
        <f t="shared" si="140"/>
        <v>110.4.13</v>
      </c>
      <c r="AW1091" s="1438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35" t="s">
        <v>4283</v>
      </c>
      <c r="B1092" s="1135" t="s">
        <v>4243</v>
      </c>
      <c r="C1092" s="1135">
        <v>700</v>
      </c>
      <c r="D1092" s="1135">
        <v>1.86</v>
      </c>
      <c r="E1092" s="1135" t="s">
        <v>15189</v>
      </c>
      <c r="F1092" s="1135" t="s">
        <v>1608</v>
      </c>
      <c r="G1092" s="1135">
        <v>4</v>
      </c>
      <c r="H1092" s="1135" t="s">
        <v>4254</v>
      </c>
      <c r="I1092" s="1135" t="s">
        <v>466</v>
      </c>
      <c r="J1092" s="1135">
        <v>1.9</v>
      </c>
      <c r="K1092" s="1135" t="s">
        <v>4284</v>
      </c>
      <c r="L1092" s="1135" t="s">
        <v>4245</v>
      </c>
      <c r="M1092" s="1135">
        <v>98</v>
      </c>
      <c r="N1092" s="1135" t="s">
        <v>1039</v>
      </c>
      <c r="O1092" s="1135">
        <v>2.4500000000000002</v>
      </c>
      <c r="P1092" s="1135">
        <v>1.96</v>
      </c>
      <c r="Q1092" s="1135">
        <v>3</v>
      </c>
      <c r="R1092" s="1135">
        <v>27.3</v>
      </c>
      <c r="T1092" s="1135">
        <v>11.6</v>
      </c>
      <c r="U1092" s="1135">
        <v>4.0999999999999996</v>
      </c>
      <c r="V1092" s="1135" t="s">
        <v>663</v>
      </c>
      <c r="W1092" s="1135">
        <v>100</v>
      </c>
      <c r="X1092" s="1135">
        <v>85</v>
      </c>
      <c r="Y1092" s="1135">
        <v>0.9</v>
      </c>
      <c r="Z1092" s="1135">
        <v>3.5</v>
      </c>
      <c r="AA1092" s="1135" t="s">
        <v>4285</v>
      </c>
      <c r="AH1092" s="1135" t="s">
        <v>908</v>
      </c>
      <c r="AM1092" s="1136" t="s">
        <v>11297</v>
      </c>
      <c r="AN1092" s="1136" t="s">
        <v>11298</v>
      </c>
      <c r="AO1092" s="1136">
        <f t="shared" si="134"/>
        <v>700</v>
      </c>
      <c r="AP1092" s="1136">
        <f t="shared" si="135"/>
        <v>1.86</v>
      </c>
      <c r="AQ1092" s="1136" t="str">
        <f t="shared" si="136"/>
        <v>1-5-1S83°</v>
      </c>
      <c r="AR1092" s="1136" t="str">
        <f t="shared" si="137"/>
        <v>32</v>
      </c>
      <c r="AS1092" s="1136" t="str">
        <f t="shared" si="138"/>
        <v>270/270/145</v>
      </c>
      <c r="AT1092" s="1136" t="str">
        <f t="shared" si="139"/>
        <v>1-5-1S83°</v>
      </c>
      <c r="AV1092" s="1136" t="str">
        <f t="shared" si="140"/>
        <v>110.4.15</v>
      </c>
      <c r="AW1092" s="1438">
        <f t="shared" si="141"/>
        <v>44301</v>
      </c>
    </row>
    <row r="1093" spans="1:49">
      <c r="A1093" s="1135" t="s">
        <v>4286</v>
      </c>
      <c r="B1093" s="1135" t="s">
        <v>4287</v>
      </c>
      <c r="C1093" s="1135">
        <v>550</v>
      </c>
      <c r="D1093" s="1135">
        <v>1.69</v>
      </c>
      <c r="E1093" s="1135" t="s">
        <v>15189</v>
      </c>
      <c r="F1093" s="1135" t="s">
        <v>1991</v>
      </c>
      <c r="G1093" s="1135">
        <v>5</v>
      </c>
      <c r="H1093" s="1135" t="s">
        <v>2389</v>
      </c>
      <c r="I1093" s="1135" t="s">
        <v>126</v>
      </c>
      <c r="J1093" s="1135">
        <v>1</v>
      </c>
      <c r="K1093" s="1135" t="s">
        <v>4208</v>
      </c>
      <c r="L1093" s="1135" t="s">
        <v>4158</v>
      </c>
      <c r="M1093" s="1135">
        <v>103.3</v>
      </c>
      <c r="N1093" s="1135" t="s">
        <v>1039</v>
      </c>
      <c r="O1093" s="1135">
        <v>2.5825</v>
      </c>
      <c r="P1093" s="1135">
        <v>2.0659999999999998</v>
      </c>
      <c r="Q1093" s="1135">
        <v>4</v>
      </c>
      <c r="R1093" s="1135">
        <v>25</v>
      </c>
      <c r="T1093" s="1135">
        <v>10</v>
      </c>
      <c r="U1093" s="1135">
        <v>5.8</v>
      </c>
      <c r="V1093" s="1135" t="s">
        <v>663</v>
      </c>
      <c r="W1093" s="1135">
        <v>125</v>
      </c>
      <c r="X1093" s="1135">
        <v>80</v>
      </c>
      <c r="Y1093" s="1135">
        <v>1.5</v>
      </c>
      <c r="Z1093" s="1135">
        <v>4</v>
      </c>
      <c r="AA1093" s="1135" t="s">
        <v>3406</v>
      </c>
      <c r="AH1093" s="1135" t="s">
        <v>1315</v>
      </c>
      <c r="AM1093" s="1136" t="s">
        <v>11299</v>
      </c>
      <c r="AN1093" s="1136" t="s">
        <v>11300</v>
      </c>
      <c r="AO1093" s="1136">
        <f t="shared" si="134"/>
        <v>550</v>
      </c>
      <c r="AP1093" s="1136">
        <f t="shared" si="135"/>
        <v>1.69</v>
      </c>
      <c r="AQ1093" s="1136" t="str">
        <f t="shared" si="136"/>
        <v>1-5-1S83°</v>
      </c>
      <c r="AR1093" s="1136" t="str">
        <f t="shared" si="137"/>
        <v>30.8</v>
      </c>
      <c r="AS1093" s="1136" t="str">
        <f t="shared" si="138"/>
        <v>205/205/OFF</v>
      </c>
      <c r="AT1093" s="1136" t="str">
        <f t="shared" si="139"/>
        <v>1-5-1S83°</v>
      </c>
      <c r="AV1093" s="1136" t="str">
        <f t="shared" si="140"/>
        <v>110.4.21</v>
      </c>
      <c r="AW1093" s="1438">
        <f t="shared" si="141"/>
        <v>44307</v>
      </c>
    </row>
    <row r="1094" spans="1:49">
      <c r="A1094" s="1135" t="s">
        <v>4288</v>
      </c>
      <c r="B1094" s="1135" t="s">
        <v>299</v>
      </c>
      <c r="C1094" s="1135">
        <v>600</v>
      </c>
      <c r="D1094" s="1135">
        <v>1.72</v>
      </c>
      <c r="E1094" s="1135" t="s">
        <v>15196</v>
      </c>
      <c r="F1094" s="1135" t="s">
        <v>1608</v>
      </c>
      <c r="G1094" s="1135" t="s">
        <v>1861</v>
      </c>
      <c r="H1094" s="1135" t="s">
        <v>4257</v>
      </c>
      <c r="I1094" s="1135" t="s">
        <v>663</v>
      </c>
      <c r="J1094" s="1135">
        <v>0</v>
      </c>
      <c r="K1094" s="1135" t="s">
        <v>4272</v>
      </c>
      <c r="L1094" s="1135" t="s">
        <v>4123</v>
      </c>
      <c r="M1094" s="1135">
        <v>103</v>
      </c>
      <c r="N1094" s="1135" t="s">
        <v>1039</v>
      </c>
      <c r="O1094" s="1135">
        <v>2.5750000000000002</v>
      </c>
      <c r="P1094" s="1135">
        <v>2.06</v>
      </c>
      <c r="Q1094" s="1135">
        <v>4</v>
      </c>
      <c r="R1094" s="1135">
        <v>23.5</v>
      </c>
      <c r="T1094" s="1135">
        <v>18.5</v>
      </c>
      <c r="U1094" s="1135">
        <v>2.1</v>
      </c>
      <c r="V1094" s="1135" t="s">
        <v>663</v>
      </c>
      <c r="W1094" s="1135" t="s">
        <v>663</v>
      </c>
      <c r="X1094" s="1135" t="s">
        <v>663</v>
      </c>
      <c r="Y1094" s="1135">
        <v>1.3</v>
      </c>
      <c r="Z1094" s="1135">
        <v>4</v>
      </c>
      <c r="AA1094" s="1135" t="s">
        <v>4289</v>
      </c>
      <c r="AH1094" s="1135" t="s">
        <v>472</v>
      </c>
      <c r="AM1094" s="1136" t="s">
        <v>11301</v>
      </c>
      <c r="AN1094" s="1136" t="s">
        <v>11302</v>
      </c>
      <c r="AO1094" s="1136">
        <f t="shared" si="134"/>
        <v>600</v>
      </c>
      <c r="AP1094" s="1136">
        <f t="shared" si="135"/>
        <v>1.72</v>
      </c>
      <c r="AQ1094" s="1136" t="str">
        <f t="shared" si="136"/>
        <v>2-6-1S83°</v>
      </c>
      <c r="AR1094" s="1136" t="str">
        <f t="shared" si="137"/>
        <v>32</v>
      </c>
      <c r="AS1094" s="1136" t="str">
        <f t="shared" si="138"/>
        <v>178/175</v>
      </c>
      <c r="AT1094" s="1136" t="str">
        <f t="shared" si="139"/>
        <v>2-6-1S83°</v>
      </c>
      <c r="AV1094" s="1136" t="str">
        <f t="shared" si="140"/>
        <v>110.4.23</v>
      </c>
      <c r="AW1094" s="1438">
        <f t="shared" si="141"/>
        <v>44309</v>
      </c>
    </row>
    <row r="1095" spans="1:49">
      <c r="A1095" s="1135" t="s">
        <v>4290</v>
      </c>
      <c r="B1095" s="1135" t="s">
        <v>4177</v>
      </c>
      <c r="C1095" s="1135">
        <v>600</v>
      </c>
      <c r="D1095" s="1135">
        <v>1.75</v>
      </c>
      <c r="E1095" s="1135" t="s">
        <v>15196</v>
      </c>
      <c r="F1095" s="1135" t="s">
        <v>1492</v>
      </c>
      <c r="G1095" s="1135" t="s">
        <v>1861</v>
      </c>
      <c r="H1095" s="1135" t="s">
        <v>2046</v>
      </c>
      <c r="I1095" s="1135" t="s">
        <v>1261</v>
      </c>
      <c r="J1095" s="1135">
        <v>2.4</v>
      </c>
      <c r="K1095" s="1135" t="s">
        <v>4278</v>
      </c>
      <c r="L1095" s="1135" t="s">
        <v>4179</v>
      </c>
      <c r="M1095" s="1135">
        <v>101.6</v>
      </c>
      <c r="N1095" s="1135" t="s">
        <v>1039</v>
      </c>
      <c r="O1095" s="1135">
        <v>2.54</v>
      </c>
      <c r="P1095" s="1135">
        <v>2.032</v>
      </c>
      <c r="Q1095" s="1135">
        <v>4</v>
      </c>
      <c r="R1095" s="1135">
        <v>20.5</v>
      </c>
      <c r="T1095" s="1135">
        <v>26.9</v>
      </c>
      <c r="U1095" s="1135">
        <v>4</v>
      </c>
      <c r="V1095" s="1135" t="s">
        <v>663</v>
      </c>
      <c r="W1095" s="1135">
        <v>125</v>
      </c>
      <c r="X1095" s="1135">
        <v>75</v>
      </c>
      <c r="Y1095" s="1135">
        <v>1.5</v>
      </c>
      <c r="Z1095" s="1135">
        <v>5.5</v>
      </c>
      <c r="AA1095" s="1135" t="s">
        <v>3417</v>
      </c>
      <c r="AH1095" s="1135" t="s">
        <v>843</v>
      </c>
      <c r="AM1095" s="1136" t="s">
        <v>11303</v>
      </c>
      <c r="AN1095" s="1136" t="s">
        <v>11304</v>
      </c>
      <c r="AO1095" s="1136">
        <f t="shared" si="134"/>
        <v>600</v>
      </c>
      <c r="AP1095" s="1136">
        <f t="shared" si="135"/>
        <v>1.75</v>
      </c>
      <c r="AQ1095" s="1136" t="str">
        <f t="shared" si="136"/>
        <v>2-6-1S83°</v>
      </c>
      <c r="AR1095" s="1136" t="str">
        <f t="shared" si="137"/>
        <v>32.5</v>
      </c>
      <c r="AS1095" s="1136" t="str">
        <f t="shared" si="138"/>
        <v>166/OFF</v>
      </c>
      <c r="AT1095" s="1136" t="str">
        <f t="shared" si="139"/>
        <v>2-6-1S83°</v>
      </c>
      <c r="AV1095" s="1136" t="str">
        <f t="shared" si="140"/>
        <v>110.5.4</v>
      </c>
      <c r="AW1095" s="1438">
        <f t="shared" si="141"/>
        <v>44320</v>
      </c>
    </row>
    <row r="1096" spans="1:49">
      <c r="A1096" s="1135" t="s">
        <v>4291</v>
      </c>
      <c r="B1096" s="1135" t="s">
        <v>4243</v>
      </c>
      <c r="C1096" s="1135">
        <v>700</v>
      </c>
      <c r="D1096" s="1135">
        <v>1.82</v>
      </c>
      <c r="E1096" s="1135" t="s">
        <v>15189</v>
      </c>
      <c r="F1096" s="1135" t="s">
        <v>1078</v>
      </c>
      <c r="G1096" s="1135">
        <v>4</v>
      </c>
      <c r="H1096" s="1135" t="s">
        <v>2736</v>
      </c>
      <c r="I1096" s="1135" t="s">
        <v>466</v>
      </c>
      <c r="J1096" s="1135">
        <v>1.7</v>
      </c>
      <c r="K1096" s="1135" t="s">
        <v>4292</v>
      </c>
      <c r="L1096" s="1135" t="s">
        <v>4245</v>
      </c>
      <c r="M1096" s="1135">
        <v>98</v>
      </c>
      <c r="N1096" s="1135" t="s">
        <v>1039</v>
      </c>
      <c r="O1096" s="1135">
        <v>2.4500000000000002</v>
      </c>
      <c r="P1096" s="1135">
        <v>1.96</v>
      </c>
      <c r="Q1096" s="1135">
        <v>3</v>
      </c>
      <c r="R1096" s="1135">
        <v>27.3</v>
      </c>
      <c r="T1096" s="1135">
        <v>11.6</v>
      </c>
      <c r="U1096" s="1135">
        <v>4.0999999999999996</v>
      </c>
      <c r="V1096" s="1135" t="s">
        <v>663</v>
      </c>
      <c r="W1096" s="1135">
        <v>100</v>
      </c>
      <c r="X1096" s="1135">
        <v>85</v>
      </c>
      <c r="Y1096" s="1135">
        <v>1.5</v>
      </c>
      <c r="Z1096" s="1135">
        <v>3</v>
      </c>
      <c r="AA1096" s="1135" t="s">
        <v>4293</v>
      </c>
      <c r="AH1096" s="1135" t="s">
        <v>1890</v>
      </c>
      <c r="AM1096" s="1136" t="s">
        <v>11305</v>
      </c>
      <c r="AN1096" s="1136" t="s">
        <v>11306</v>
      </c>
      <c r="AO1096" s="1136">
        <f t="shared" si="134"/>
        <v>700</v>
      </c>
      <c r="AP1096" s="1136">
        <f t="shared" si="135"/>
        <v>1.82</v>
      </c>
      <c r="AQ1096" s="1136" t="str">
        <f t="shared" si="136"/>
        <v>1-5-1S83°</v>
      </c>
      <c r="AR1096" s="1136" t="str">
        <f t="shared" si="137"/>
        <v>30</v>
      </c>
      <c r="AS1096" s="1136" t="str">
        <f t="shared" si="138"/>
        <v>280/280/155</v>
      </c>
      <c r="AT1096" s="1136" t="str">
        <f t="shared" si="139"/>
        <v>1-5-1S83°</v>
      </c>
      <c r="AV1096" s="1136" t="str">
        <f t="shared" si="140"/>
        <v>110.5.11</v>
      </c>
      <c r="AW1096" s="1438">
        <f t="shared" si="141"/>
        <v>44327</v>
      </c>
    </row>
    <row r="1097" spans="1:49">
      <c r="A1097" s="1135" t="s">
        <v>4294</v>
      </c>
      <c r="B1097" s="1135" t="s">
        <v>4177</v>
      </c>
      <c r="C1097" s="1135">
        <v>650</v>
      </c>
      <c r="D1097" s="1135">
        <v>1.76</v>
      </c>
      <c r="E1097" s="1135" t="s">
        <v>15182</v>
      </c>
      <c r="F1097" s="1135" t="s">
        <v>663</v>
      </c>
      <c r="G1097" s="1135" t="s">
        <v>1861</v>
      </c>
      <c r="H1097" s="1135" t="s">
        <v>2030</v>
      </c>
      <c r="I1097" s="1135" t="s">
        <v>126</v>
      </c>
      <c r="J1097" s="1135">
        <v>0.7</v>
      </c>
      <c r="K1097" s="1135" t="s">
        <v>4278</v>
      </c>
      <c r="L1097" s="1135" t="s">
        <v>4179</v>
      </c>
      <c r="M1097" s="1135">
        <v>100.5</v>
      </c>
      <c r="N1097" s="1135" t="s">
        <v>1039</v>
      </c>
      <c r="O1097" s="1135">
        <v>2.5125000000000002</v>
      </c>
      <c r="P1097" s="1135">
        <v>2.0100000000000002</v>
      </c>
      <c r="Q1097" s="1135" t="s">
        <v>1055</v>
      </c>
      <c r="R1097" s="1135">
        <v>22</v>
      </c>
      <c r="T1097" s="1135">
        <v>31</v>
      </c>
      <c r="U1097" s="1135">
        <v>3.9</v>
      </c>
      <c r="V1097" s="1135" t="s">
        <v>663</v>
      </c>
      <c r="W1097" s="1135">
        <v>30</v>
      </c>
      <c r="X1097" s="1135">
        <v>10</v>
      </c>
      <c r="Y1097" s="1135">
        <v>1.8</v>
      </c>
      <c r="Z1097" s="1135" t="s">
        <v>4295</v>
      </c>
      <c r="AA1097" s="1135" t="s">
        <v>4296</v>
      </c>
      <c r="AH1097" s="1135" t="s">
        <v>876</v>
      </c>
      <c r="AM1097" s="1136" t="s">
        <v>11307</v>
      </c>
      <c r="AN1097" s="1136" t="s">
        <v>11308</v>
      </c>
      <c r="AO1097" s="1136">
        <f t="shared" si="134"/>
        <v>650</v>
      </c>
      <c r="AP1097" s="1136">
        <f t="shared" si="135"/>
        <v>1.76</v>
      </c>
      <c r="AQ1097" s="1136" t="str">
        <f t="shared" si="136"/>
        <v>1-4-1S85°</v>
      </c>
      <c r="AR1097" s="1136" t="str">
        <f t="shared" si="137"/>
        <v>NA</v>
      </c>
      <c r="AS1097" s="1136" t="str">
        <f t="shared" si="138"/>
        <v>175/OFF</v>
      </c>
      <c r="AT1097" s="1136" t="str">
        <f t="shared" si="139"/>
        <v>1-4-1S85°</v>
      </c>
      <c r="AV1097" s="1136" t="str">
        <f t="shared" si="140"/>
        <v>110.5.13</v>
      </c>
      <c r="AW1097" s="1438">
        <f t="shared" si="141"/>
        <v>44329</v>
      </c>
    </row>
    <row r="1098" spans="1:49">
      <c r="A1098" s="1135" t="s">
        <v>4297</v>
      </c>
      <c r="B1098" s="1135" t="s">
        <v>299</v>
      </c>
      <c r="C1098" s="1135">
        <v>600</v>
      </c>
      <c r="D1098" s="1135">
        <v>1.74</v>
      </c>
      <c r="E1098" s="1135" t="s">
        <v>15196</v>
      </c>
      <c r="F1098" s="1135" t="s">
        <v>4298</v>
      </c>
      <c r="G1098" s="1135" t="s">
        <v>1861</v>
      </c>
      <c r="H1098" s="1135" t="s">
        <v>4257</v>
      </c>
      <c r="I1098" s="1135" t="s">
        <v>663</v>
      </c>
      <c r="J1098" s="1135">
        <v>0</v>
      </c>
      <c r="K1098" s="1135" t="s">
        <v>4258</v>
      </c>
      <c r="L1098" s="1135" t="s">
        <v>4123</v>
      </c>
      <c r="M1098" s="1135">
        <v>103</v>
      </c>
      <c r="N1098" s="1135" t="s">
        <v>1039</v>
      </c>
      <c r="O1098" s="1135">
        <v>2.5750000000000002</v>
      </c>
      <c r="P1098" s="1135">
        <v>2.06</v>
      </c>
      <c r="Q1098" s="1135">
        <v>4</v>
      </c>
      <c r="R1098" s="1135">
        <v>23.5</v>
      </c>
      <c r="T1098" s="1135">
        <v>18.5</v>
      </c>
      <c r="U1098" s="1135">
        <v>2.1</v>
      </c>
      <c r="V1098" s="1135" t="s">
        <v>663</v>
      </c>
      <c r="W1098" s="1135" t="s">
        <v>663</v>
      </c>
      <c r="X1098" s="1135" t="s">
        <v>663</v>
      </c>
      <c r="Y1098" s="1135">
        <v>1.3</v>
      </c>
      <c r="Z1098" s="1135">
        <v>4</v>
      </c>
      <c r="AA1098" s="1135" t="s">
        <v>4227</v>
      </c>
      <c r="AB1098" s="1135" t="s">
        <v>4259</v>
      </c>
      <c r="AH1098" s="1135" t="s">
        <v>4299</v>
      </c>
      <c r="AM1098" s="1136" t="s">
        <v>11309</v>
      </c>
      <c r="AN1098" s="1136" t="s">
        <v>11310</v>
      </c>
      <c r="AO1098" s="1136">
        <f t="shared" si="134"/>
        <v>600</v>
      </c>
      <c r="AP1098" s="1136">
        <f t="shared" si="135"/>
        <v>1.74</v>
      </c>
      <c r="AQ1098" s="1136" t="str">
        <f t="shared" si="136"/>
        <v>2-6-1S83°</v>
      </c>
      <c r="AR1098" s="1136" t="str">
        <f t="shared" si="137"/>
        <v>31.9</v>
      </c>
      <c r="AS1098" s="1136" t="str">
        <f t="shared" si="138"/>
        <v>178/175</v>
      </c>
      <c r="AT1098" s="1136" t="str">
        <f t="shared" si="139"/>
        <v>2-6-1S83°</v>
      </c>
      <c r="AV1098" s="1136" t="str">
        <f t="shared" si="140"/>
        <v>110.5.17</v>
      </c>
      <c r="AW1098" s="1438">
        <f t="shared" si="141"/>
        <v>44333</v>
      </c>
    </row>
    <row r="1099" spans="1:49">
      <c r="A1099" s="1135" t="s">
        <v>4300</v>
      </c>
      <c r="B1099" s="1135" t="s">
        <v>4207</v>
      </c>
      <c r="C1099" s="1135">
        <v>550</v>
      </c>
      <c r="D1099" s="1135">
        <v>1.65</v>
      </c>
      <c r="E1099" s="1135" t="s">
        <v>15189</v>
      </c>
      <c r="F1099" s="1135" t="s">
        <v>1991</v>
      </c>
      <c r="G1099" s="1135">
        <v>5</v>
      </c>
      <c r="H1099" s="1135" t="s">
        <v>2389</v>
      </c>
      <c r="I1099" s="1135" t="s">
        <v>126</v>
      </c>
      <c r="J1099" s="1135">
        <v>1</v>
      </c>
      <c r="K1099" s="1135" t="s">
        <v>4301</v>
      </c>
      <c r="L1099" s="1135" t="s">
        <v>4241</v>
      </c>
      <c r="M1099" s="1135">
        <v>103.3</v>
      </c>
      <c r="N1099" s="1135" t="s">
        <v>1039</v>
      </c>
      <c r="O1099" s="1135">
        <v>2.5825</v>
      </c>
      <c r="P1099" s="1135">
        <v>2.0659999999999998</v>
      </c>
      <c r="Q1099" s="1135">
        <v>4</v>
      </c>
      <c r="R1099" s="1135">
        <v>25</v>
      </c>
      <c r="T1099" s="1135">
        <v>10</v>
      </c>
      <c r="U1099" s="1135">
        <v>5.8</v>
      </c>
      <c r="V1099" s="1135" t="s">
        <v>663</v>
      </c>
      <c r="W1099" s="1135">
        <v>125</v>
      </c>
      <c r="X1099" s="1135">
        <v>80</v>
      </c>
      <c r="Y1099" s="1135">
        <v>1.5</v>
      </c>
      <c r="Z1099" s="1135">
        <v>4</v>
      </c>
      <c r="AA1099" s="1135" t="s">
        <v>3550</v>
      </c>
      <c r="AH1099" s="1135" t="s">
        <v>4302</v>
      </c>
      <c r="AM1099" s="1136" t="s">
        <v>11311</v>
      </c>
      <c r="AN1099" s="1136" t="s">
        <v>11312</v>
      </c>
      <c r="AO1099" s="1136">
        <f t="shared" ref="AO1099:AO1162" si="142">C1099</f>
        <v>550</v>
      </c>
      <c r="AP1099" s="1136">
        <f t="shared" ref="AP1099:AP1162" si="143">D1099</f>
        <v>1.65</v>
      </c>
      <c r="AQ1099" s="1136" t="str">
        <f t="shared" ref="AQ1099:AQ1162" si="144">E1099</f>
        <v>1-5-1S83°</v>
      </c>
      <c r="AR1099" s="1136" t="str">
        <f t="shared" ref="AR1099:AR1162" si="145">F1099</f>
        <v>30.8</v>
      </c>
      <c r="AS1099" s="1136" t="str">
        <f t="shared" ref="AS1099:AS1162" si="146">H1099</f>
        <v>205/205/OFF</v>
      </c>
      <c r="AT1099" s="1136" t="str">
        <f t="shared" ref="AT1099:AT1162" si="147">E1099</f>
        <v>1-5-1S83°</v>
      </c>
      <c r="AV1099" s="1136" t="str">
        <f t="shared" si="140"/>
        <v>110.5.24</v>
      </c>
      <c r="AW1099" s="1438">
        <f t="shared" si="141"/>
        <v>44340</v>
      </c>
    </row>
    <row r="1100" spans="1:49">
      <c r="A1100" s="1135" t="s">
        <v>4303</v>
      </c>
      <c r="B1100" s="1135" t="s">
        <v>4177</v>
      </c>
      <c r="C1100" s="1135">
        <v>600</v>
      </c>
      <c r="D1100" s="1135">
        <v>1.75</v>
      </c>
      <c r="E1100" s="1135" t="s">
        <v>15196</v>
      </c>
      <c r="F1100" s="1135" t="s">
        <v>2328</v>
      </c>
      <c r="G1100" s="1135" t="s">
        <v>1861</v>
      </c>
      <c r="H1100" s="1135" t="s">
        <v>2046</v>
      </c>
      <c r="I1100" s="1135" t="s">
        <v>1261</v>
      </c>
      <c r="J1100" s="1135">
        <v>2.2999999999999998</v>
      </c>
      <c r="K1100" s="1135" t="s">
        <v>4266</v>
      </c>
      <c r="L1100" s="1135" t="s">
        <v>4179</v>
      </c>
      <c r="M1100" s="1135">
        <v>101.6</v>
      </c>
      <c r="N1100" s="1135" t="s">
        <v>1039</v>
      </c>
      <c r="O1100" s="1135">
        <v>2.54</v>
      </c>
      <c r="P1100" s="1135">
        <v>2.032</v>
      </c>
      <c r="Q1100" s="1135">
        <v>4</v>
      </c>
      <c r="R1100" s="1135">
        <v>20.5</v>
      </c>
      <c r="T1100" s="1135">
        <v>26.9</v>
      </c>
      <c r="U1100" s="1135">
        <v>4</v>
      </c>
      <c r="V1100" s="1135" t="s">
        <v>663</v>
      </c>
      <c r="W1100" s="1135">
        <v>125</v>
      </c>
      <c r="X1100" s="1135">
        <v>75</v>
      </c>
      <c r="Y1100" s="1135">
        <v>1.5</v>
      </c>
      <c r="Z1100" s="1135">
        <v>5.5</v>
      </c>
      <c r="AA1100" s="1135" t="s">
        <v>3627</v>
      </c>
      <c r="AH1100" s="1135" t="s">
        <v>959</v>
      </c>
      <c r="AM1100" s="1136" t="s">
        <v>11313</v>
      </c>
      <c r="AN1100" s="1136" t="s">
        <v>11314</v>
      </c>
      <c r="AO1100" s="1136">
        <f t="shared" si="142"/>
        <v>600</v>
      </c>
      <c r="AP1100" s="1136">
        <f t="shared" si="143"/>
        <v>1.75</v>
      </c>
      <c r="AQ1100" s="1136" t="str">
        <f t="shared" si="144"/>
        <v>2-6-1S83°</v>
      </c>
      <c r="AR1100" s="1136" t="str">
        <f t="shared" si="145"/>
        <v>33.5</v>
      </c>
      <c r="AS1100" s="1136" t="str">
        <f t="shared" si="146"/>
        <v>166/OFF</v>
      </c>
      <c r="AT1100" s="1136" t="str">
        <f t="shared" si="147"/>
        <v>2-6-1S83°</v>
      </c>
      <c r="AV1100" s="1136" t="str">
        <f t="shared" si="140"/>
        <v>110.6.11</v>
      </c>
      <c r="AW1100" s="1438">
        <f t="shared" si="141"/>
        <v>44358</v>
      </c>
    </row>
    <row r="1101" spans="1:49">
      <c r="A1101" s="1135" t="s">
        <v>4304</v>
      </c>
      <c r="B1101" s="1135" t="s">
        <v>4243</v>
      </c>
      <c r="C1101" s="1135">
        <v>700</v>
      </c>
      <c r="D1101" s="1135">
        <v>1.84</v>
      </c>
      <c r="E1101" s="1135" t="s">
        <v>15189</v>
      </c>
      <c r="F1101" s="1135" t="s">
        <v>1078</v>
      </c>
      <c r="G1101" s="1135">
        <v>4</v>
      </c>
      <c r="H1101" s="1135" t="s">
        <v>2736</v>
      </c>
      <c r="I1101" s="1135" t="s">
        <v>466</v>
      </c>
      <c r="J1101" s="1135">
        <v>1.7</v>
      </c>
      <c r="K1101" s="1135" t="s">
        <v>4305</v>
      </c>
      <c r="L1101" s="1135" t="s">
        <v>4306</v>
      </c>
      <c r="M1101" s="1135">
        <v>98</v>
      </c>
      <c r="N1101" s="1135" t="s">
        <v>1039</v>
      </c>
      <c r="O1101" s="1135">
        <v>2.4500000000000002</v>
      </c>
      <c r="P1101" s="1135">
        <v>1.96</v>
      </c>
      <c r="Q1101" s="1135">
        <v>3</v>
      </c>
      <c r="R1101" s="1135">
        <v>27.3</v>
      </c>
      <c r="T1101" s="1135">
        <v>11.6</v>
      </c>
      <c r="U1101" s="1135">
        <v>4.0999999999999996</v>
      </c>
      <c r="V1101" s="1135" t="s">
        <v>663</v>
      </c>
      <c r="W1101" s="1135">
        <v>100</v>
      </c>
      <c r="X1101" s="1135">
        <v>85</v>
      </c>
      <c r="Y1101" s="1135">
        <v>1.5</v>
      </c>
      <c r="Z1101" s="1135">
        <v>3</v>
      </c>
      <c r="AA1101" s="1135" t="s">
        <v>4307</v>
      </c>
      <c r="AH1101" s="1135" t="s">
        <v>2492</v>
      </c>
      <c r="AM1101" s="1136" t="s">
        <v>11315</v>
      </c>
      <c r="AN1101" s="1136" t="s">
        <v>11316</v>
      </c>
      <c r="AO1101" s="1136">
        <f t="shared" si="142"/>
        <v>700</v>
      </c>
      <c r="AP1101" s="1136">
        <f t="shared" si="143"/>
        <v>1.84</v>
      </c>
      <c r="AQ1101" s="1136" t="str">
        <f t="shared" si="144"/>
        <v>1-5-1S83°</v>
      </c>
      <c r="AR1101" s="1136" t="str">
        <f t="shared" si="145"/>
        <v>30</v>
      </c>
      <c r="AS1101" s="1136" t="str">
        <f t="shared" si="146"/>
        <v>280/280/155</v>
      </c>
      <c r="AT1101" s="1136" t="str">
        <f t="shared" si="147"/>
        <v>1-5-1S83°</v>
      </c>
      <c r="AV1101" s="1136" t="str">
        <f t="shared" si="140"/>
        <v>110.6.16</v>
      </c>
      <c r="AW1101" s="1438">
        <f t="shared" si="141"/>
        <v>44363</v>
      </c>
    </row>
    <row r="1102" spans="1:49">
      <c r="A1102" s="1135" t="s">
        <v>4308</v>
      </c>
      <c r="B1102" s="1135" t="s">
        <v>4177</v>
      </c>
      <c r="C1102" s="1135">
        <v>600</v>
      </c>
      <c r="D1102" s="1135">
        <v>1.75</v>
      </c>
      <c r="E1102" s="1135" t="s">
        <v>15196</v>
      </c>
      <c r="F1102" s="1135" t="s">
        <v>663</v>
      </c>
      <c r="G1102" s="1135" t="s">
        <v>1861</v>
      </c>
      <c r="H1102" s="1135" t="s">
        <v>2476</v>
      </c>
      <c r="I1102" s="1135" t="s">
        <v>1261</v>
      </c>
      <c r="J1102" s="1135">
        <v>0.5</v>
      </c>
      <c r="K1102" s="1135" t="s">
        <v>4266</v>
      </c>
      <c r="L1102" s="1135" t="s">
        <v>4179</v>
      </c>
      <c r="M1102" s="1135">
        <v>101</v>
      </c>
      <c r="N1102" s="1135" t="s">
        <v>1039</v>
      </c>
      <c r="O1102" s="1135">
        <v>2.5250000000000004</v>
      </c>
      <c r="P1102" s="1135">
        <v>2.02</v>
      </c>
      <c r="Q1102" s="1135">
        <v>4</v>
      </c>
      <c r="R1102" s="1135">
        <v>21</v>
      </c>
      <c r="T1102" s="1135">
        <v>33.5</v>
      </c>
      <c r="U1102" s="1135">
        <v>4.3</v>
      </c>
      <c r="V1102" s="1135" t="s">
        <v>663</v>
      </c>
      <c r="W1102" s="1135">
        <v>30</v>
      </c>
      <c r="X1102" s="1135">
        <v>10</v>
      </c>
      <c r="Y1102" s="1135">
        <v>1.8</v>
      </c>
      <c r="Z1102" s="1135">
        <v>6</v>
      </c>
      <c r="AA1102" s="1135" t="s">
        <v>4309</v>
      </c>
      <c r="AH1102" s="1135" t="s">
        <v>1084</v>
      </c>
      <c r="AM1102" s="1136" t="s">
        <v>11317</v>
      </c>
      <c r="AN1102" s="1136" t="s">
        <v>11318</v>
      </c>
      <c r="AO1102" s="1136">
        <f t="shared" si="142"/>
        <v>600</v>
      </c>
      <c r="AP1102" s="1136">
        <f t="shared" si="143"/>
        <v>1.75</v>
      </c>
      <c r="AQ1102" s="1136" t="str">
        <f t="shared" si="144"/>
        <v>2-6-1S83°</v>
      </c>
      <c r="AR1102" s="1136" t="str">
        <f t="shared" si="145"/>
        <v>NA</v>
      </c>
      <c r="AS1102" s="1136" t="str">
        <f t="shared" si="146"/>
        <v>161/OFF</v>
      </c>
      <c r="AT1102" s="1136" t="str">
        <f t="shared" si="147"/>
        <v>2-6-1S83°</v>
      </c>
      <c r="AV1102" s="1136" t="str">
        <f t="shared" si="140"/>
        <v>110.6.19</v>
      </c>
      <c r="AW1102" s="1438">
        <f t="shared" si="141"/>
        <v>44366</v>
      </c>
    </row>
    <row r="1103" spans="1:49">
      <c r="A1103" s="1135" t="s">
        <v>4310</v>
      </c>
      <c r="B1103" s="1135" t="s">
        <v>4243</v>
      </c>
      <c r="C1103" s="1135">
        <v>700</v>
      </c>
      <c r="D1103" s="1135">
        <v>1.84</v>
      </c>
      <c r="E1103" s="1135" t="s">
        <v>15189</v>
      </c>
      <c r="F1103" s="1135" t="s">
        <v>1078</v>
      </c>
      <c r="G1103" s="1135">
        <v>4</v>
      </c>
      <c r="H1103" s="1135" t="s">
        <v>2736</v>
      </c>
      <c r="I1103" s="1135" t="s">
        <v>466</v>
      </c>
      <c r="J1103" s="1135">
        <v>1.7</v>
      </c>
      <c r="K1103" s="1135" t="s">
        <v>4305</v>
      </c>
      <c r="L1103" s="1135" t="s">
        <v>4306</v>
      </c>
      <c r="M1103" s="1135">
        <v>98</v>
      </c>
      <c r="N1103" s="1135" t="s">
        <v>1039</v>
      </c>
      <c r="O1103" s="1135">
        <v>2.4500000000000002</v>
      </c>
      <c r="P1103" s="1135">
        <v>1.96</v>
      </c>
      <c r="Q1103" s="1135">
        <v>3</v>
      </c>
      <c r="R1103" s="1135">
        <v>27.3</v>
      </c>
      <c r="T1103" s="1135">
        <v>11.6</v>
      </c>
      <c r="U1103" s="1135">
        <v>4.0999999999999996</v>
      </c>
      <c r="V1103" s="1135" t="s">
        <v>663</v>
      </c>
      <c r="W1103" s="1135">
        <v>100</v>
      </c>
      <c r="X1103" s="1135">
        <v>85</v>
      </c>
      <c r="Y1103" s="1135">
        <v>1.5</v>
      </c>
      <c r="Z1103" s="1135">
        <v>3</v>
      </c>
      <c r="AA1103" s="1135" t="s">
        <v>3647</v>
      </c>
      <c r="AH1103" s="1135" t="s">
        <v>1052</v>
      </c>
      <c r="AM1103" s="1136" t="s">
        <v>11319</v>
      </c>
      <c r="AN1103" s="1136" t="s">
        <v>11320</v>
      </c>
      <c r="AO1103" s="1136">
        <f t="shared" si="142"/>
        <v>700</v>
      </c>
      <c r="AP1103" s="1136">
        <f t="shared" si="143"/>
        <v>1.84</v>
      </c>
      <c r="AQ1103" s="1136" t="str">
        <f t="shared" si="144"/>
        <v>1-5-1S83°</v>
      </c>
      <c r="AR1103" s="1136" t="str">
        <f t="shared" si="145"/>
        <v>30</v>
      </c>
      <c r="AS1103" s="1136" t="str">
        <f t="shared" si="146"/>
        <v>280/280/155</v>
      </c>
      <c r="AT1103" s="1136" t="str">
        <f t="shared" si="147"/>
        <v>1-5-1S83°</v>
      </c>
      <c r="AV1103" s="1136" t="str">
        <f t="shared" si="140"/>
        <v>110.7.5</v>
      </c>
      <c r="AW1103" s="1438">
        <f t="shared" si="141"/>
        <v>44382</v>
      </c>
    </row>
    <row r="1104" spans="1:49">
      <c r="A1104" s="1135" t="s">
        <v>4311</v>
      </c>
      <c r="B1104" s="1135" t="s">
        <v>4312</v>
      </c>
      <c r="C1104" s="1135">
        <v>500</v>
      </c>
      <c r="D1104" s="1135">
        <v>1.7050000000000001</v>
      </c>
      <c r="E1104" s="1135" t="s">
        <v>15202</v>
      </c>
      <c r="F1104" s="1135" t="s">
        <v>1078</v>
      </c>
      <c r="G1104" s="1135">
        <v>2</v>
      </c>
      <c r="H1104" s="1135" t="s">
        <v>1754</v>
      </c>
      <c r="I1104" s="1135" t="s">
        <v>126</v>
      </c>
      <c r="J1104" s="1135">
        <v>0.8</v>
      </c>
      <c r="K1104" s="1135" t="s">
        <v>4313</v>
      </c>
      <c r="L1104" s="1135" t="s">
        <v>1450</v>
      </c>
      <c r="M1104" s="1135">
        <v>99.8</v>
      </c>
      <c r="N1104" s="1135" t="s">
        <v>1039</v>
      </c>
      <c r="O1104" s="1135">
        <v>2.4950000000000001</v>
      </c>
      <c r="P1104" s="1135">
        <v>1.996</v>
      </c>
      <c r="Q1104" s="1135" t="s">
        <v>1153</v>
      </c>
      <c r="R1104" s="1135">
        <v>25.5</v>
      </c>
      <c r="T1104" s="1135">
        <v>9.1999999999999993</v>
      </c>
      <c r="U1104" s="1135">
        <v>7</v>
      </c>
      <c r="V1104" s="1135" t="s">
        <v>663</v>
      </c>
      <c r="W1104" s="1135">
        <v>125</v>
      </c>
      <c r="X1104" s="1135">
        <v>85</v>
      </c>
      <c r="Y1104" s="1135">
        <v>1.8</v>
      </c>
      <c r="Z1104" s="1135" t="s">
        <v>663</v>
      </c>
      <c r="AA1104" s="1135" t="s">
        <v>4314</v>
      </c>
      <c r="AH1104" s="1135" t="s">
        <v>661</v>
      </c>
      <c r="AM1104" s="1136" t="s">
        <v>11321</v>
      </c>
      <c r="AN1104" s="1136" t="s">
        <v>11322</v>
      </c>
      <c r="AO1104" s="1136">
        <f t="shared" si="142"/>
        <v>500</v>
      </c>
      <c r="AP1104" s="1136">
        <f t="shared" si="143"/>
        <v>1.7050000000000001</v>
      </c>
      <c r="AQ1104" s="1136" t="str">
        <f t="shared" si="144"/>
        <v>1-4-1S83°Z+S</v>
      </c>
      <c r="AR1104" s="1136" t="str">
        <f t="shared" si="145"/>
        <v>30</v>
      </c>
      <c r="AS1104" s="1136" t="str">
        <f t="shared" si="146"/>
        <v>180/180/OFF</v>
      </c>
      <c r="AT1104" s="1136" t="str">
        <f t="shared" si="147"/>
        <v>1-4-1S83°Z+S</v>
      </c>
      <c r="AU1104" s="1136" t="s">
        <v>15734</v>
      </c>
      <c r="AV1104" s="1136" t="str">
        <f t="shared" si="140"/>
        <v>110.7.12</v>
      </c>
      <c r="AW1104" s="1438">
        <f t="shared" si="141"/>
        <v>44389</v>
      </c>
    </row>
    <row r="1105" spans="1:49">
      <c r="A1105" s="1135" t="s">
        <v>4315</v>
      </c>
      <c r="B1105" s="1135" t="s">
        <v>4316</v>
      </c>
      <c r="C1105" s="1135">
        <v>500</v>
      </c>
      <c r="D1105" s="1135">
        <v>1.73</v>
      </c>
      <c r="E1105" s="1135" t="s">
        <v>15202</v>
      </c>
      <c r="F1105" s="1135" t="s">
        <v>1048</v>
      </c>
      <c r="G1105" s="1135">
        <v>2</v>
      </c>
      <c r="H1105" s="1135" t="s">
        <v>1368</v>
      </c>
      <c r="I1105" s="1135" t="s">
        <v>126</v>
      </c>
      <c r="J1105" s="1135">
        <v>1.1000000000000001</v>
      </c>
      <c r="K1105" s="1135" t="s">
        <v>4317</v>
      </c>
      <c r="L1105" s="1135" t="s">
        <v>1519</v>
      </c>
      <c r="M1105" s="1135">
        <v>102</v>
      </c>
      <c r="N1105" s="1135" t="s">
        <v>1039</v>
      </c>
      <c r="O1105" s="1135">
        <v>2.5500000000000003</v>
      </c>
      <c r="P1105" s="1135">
        <v>2.04</v>
      </c>
      <c r="Q1105" s="1135" t="s">
        <v>1082</v>
      </c>
      <c r="R1105" s="1135">
        <v>20.5</v>
      </c>
      <c r="T1105" s="1135">
        <v>27</v>
      </c>
      <c r="U1105" s="1135">
        <v>3.3</v>
      </c>
      <c r="V1105" s="1135" t="s">
        <v>663</v>
      </c>
      <c r="W1105" s="1135">
        <v>130</v>
      </c>
      <c r="X1105" s="1135">
        <v>80</v>
      </c>
      <c r="Y1105" s="1135">
        <v>1</v>
      </c>
      <c r="Z1105" s="1135" t="s">
        <v>663</v>
      </c>
      <c r="AA1105" s="1135" t="s">
        <v>3733</v>
      </c>
      <c r="AH1105" s="1135" t="s">
        <v>666</v>
      </c>
      <c r="AM1105" s="1136" t="s">
        <v>11323</v>
      </c>
      <c r="AN1105" s="1136" t="s">
        <v>11324</v>
      </c>
      <c r="AO1105" s="1136">
        <f t="shared" si="142"/>
        <v>500</v>
      </c>
      <c r="AP1105" s="1136">
        <f t="shared" si="143"/>
        <v>1.73</v>
      </c>
      <c r="AQ1105" s="1136" t="str">
        <f t="shared" si="144"/>
        <v>1-4-1S83°Z+S</v>
      </c>
      <c r="AR1105" s="1136" t="str">
        <f t="shared" si="145"/>
        <v>31</v>
      </c>
      <c r="AS1105" s="1136" t="str">
        <f t="shared" si="146"/>
        <v>210/210/OFF</v>
      </c>
      <c r="AT1105" s="1136" t="str">
        <f t="shared" si="147"/>
        <v>1-4-1S83°Z+S</v>
      </c>
      <c r="AU1105" s="1136" t="s">
        <v>15734</v>
      </c>
      <c r="AV1105" s="1136" t="str">
        <f t="shared" si="140"/>
        <v>110.8.6</v>
      </c>
      <c r="AW1105" s="1438">
        <f t="shared" si="141"/>
        <v>44414</v>
      </c>
    </row>
    <row r="1106" spans="1:49">
      <c r="A1106" s="1135" t="s">
        <v>4318</v>
      </c>
      <c r="B1106" s="1135" t="s">
        <v>4177</v>
      </c>
      <c r="C1106" s="1135">
        <v>600</v>
      </c>
      <c r="D1106" s="1135">
        <v>1.75</v>
      </c>
      <c r="E1106" s="1135" t="s">
        <v>15196</v>
      </c>
      <c r="F1106" s="1135" t="s">
        <v>2261</v>
      </c>
      <c r="G1106" s="1135" t="s">
        <v>1861</v>
      </c>
      <c r="H1106" s="1135" t="s">
        <v>2046</v>
      </c>
      <c r="I1106" s="1135" t="s">
        <v>1261</v>
      </c>
      <c r="J1106" s="1135">
        <v>2.2999999999999998</v>
      </c>
      <c r="K1106" s="1135" t="s">
        <v>4266</v>
      </c>
      <c r="L1106" s="1135" t="s">
        <v>4179</v>
      </c>
      <c r="M1106" s="1135">
        <v>101.6</v>
      </c>
      <c r="N1106" s="1135" t="s">
        <v>1039</v>
      </c>
      <c r="O1106" s="1135">
        <v>2.54</v>
      </c>
      <c r="P1106" s="1135">
        <v>2.032</v>
      </c>
      <c r="Q1106" s="1135">
        <v>4</v>
      </c>
      <c r="R1106" s="1135">
        <v>20.5</v>
      </c>
      <c r="T1106" s="1135">
        <v>26.9</v>
      </c>
      <c r="U1106" s="1135">
        <v>4</v>
      </c>
      <c r="V1106" s="1135" t="s">
        <v>663</v>
      </c>
      <c r="W1106" s="1135">
        <v>125</v>
      </c>
      <c r="X1106" s="1135">
        <v>75</v>
      </c>
      <c r="Y1106" s="1135">
        <v>1.5</v>
      </c>
      <c r="Z1106" s="1135">
        <v>5.5</v>
      </c>
      <c r="AA1106" s="1135" t="s">
        <v>3800</v>
      </c>
      <c r="AH1106" s="1135" t="s">
        <v>699</v>
      </c>
      <c r="AM1106" s="1136" t="s">
        <v>11325</v>
      </c>
      <c r="AN1106" s="1136" t="s">
        <v>11326</v>
      </c>
      <c r="AO1106" s="1136">
        <f t="shared" si="142"/>
        <v>600</v>
      </c>
      <c r="AP1106" s="1136">
        <f t="shared" si="143"/>
        <v>1.75</v>
      </c>
      <c r="AQ1106" s="1136" t="str">
        <f t="shared" si="144"/>
        <v>2-6-1S83°</v>
      </c>
      <c r="AR1106" s="1136" t="str">
        <f t="shared" si="145"/>
        <v>33</v>
      </c>
      <c r="AS1106" s="1136" t="str">
        <f t="shared" si="146"/>
        <v>166/OFF</v>
      </c>
      <c r="AT1106" s="1136" t="str">
        <f t="shared" si="147"/>
        <v>2-6-1S83°</v>
      </c>
      <c r="AV1106" s="1136" t="str">
        <f t="shared" si="140"/>
        <v>110.8.16</v>
      </c>
      <c r="AW1106" s="1438">
        <f t="shared" si="141"/>
        <v>44424</v>
      </c>
    </row>
    <row r="1107" spans="1:49">
      <c r="A1107" s="1135" t="s">
        <v>4319</v>
      </c>
      <c r="B1107" s="1135" t="s">
        <v>4146</v>
      </c>
      <c r="C1107" s="1135">
        <v>650</v>
      </c>
      <c r="D1107" s="1135">
        <v>1.76</v>
      </c>
      <c r="E1107" s="1135" t="s">
        <v>15198</v>
      </c>
      <c r="F1107" s="1135" t="s">
        <v>663</v>
      </c>
      <c r="G1107" s="1135">
        <v>4</v>
      </c>
      <c r="H1107" s="1135" t="s">
        <v>2420</v>
      </c>
      <c r="I1107" s="1135" t="s">
        <v>126</v>
      </c>
      <c r="J1107" s="1135">
        <v>1.1000000000000001</v>
      </c>
      <c r="K1107" s="1135" t="s">
        <v>4320</v>
      </c>
      <c r="L1107" s="1135" t="s">
        <v>1081</v>
      </c>
      <c r="M1107" s="1135">
        <v>99</v>
      </c>
      <c r="N1107" s="1135" t="s">
        <v>1039</v>
      </c>
      <c r="O1107" s="1135">
        <v>2.4750000000000001</v>
      </c>
      <c r="P1107" s="1135">
        <v>1.98</v>
      </c>
      <c r="Q1107" s="1135">
        <v>4.2</v>
      </c>
      <c r="R1107" s="1135">
        <v>23</v>
      </c>
      <c r="T1107" s="1135">
        <v>16</v>
      </c>
      <c r="U1107" s="1135">
        <v>3.6</v>
      </c>
      <c r="V1107" s="1135" t="s">
        <v>663</v>
      </c>
      <c r="W1107" s="1135">
        <v>120</v>
      </c>
      <c r="X1107" s="1135" t="s">
        <v>4148</v>
      </c>
      <c r="Y1107" s="1135">
        <v>2.5</v>
      </c>
      <c r="Z1107" s="1135" t="s">
        <v>663</v>
      </c>
      <c r="AA1107" s="1135" t="s">
        <v>3816</v>
      </c>
      <c r="AB1107" s="1135" t="s">
        <v>1075</v>
      </c>
      <c r="AH1107" s="1135" t="s">
        <v>811</v>
      </c>
      <c r="AM1107" s="1136" t="s">
        <v>11327</v>
      </c>
      <c r="AN1107" s="1136" t="s">
        <v>11328</v>
      </c>
      <c r="AO1107" s="1136">
        <f t="shared" si="142"/>
        <v>650</v>
      </c>
      <c r="AP1107" s="1136">
        <f t="shared" si="143"/>
        <v>1.76</v>
      </c>
      <c r="AQ1107" s="1136" t="str">
        <f t="shared" si="144"/>
        <v>1-4-1S85°Z+S</v>
      </c>
      <c r="AR1107" s="1136" t="str">
        <f t="shared" si="145"/>
        <v>NA</v>
      </c>
      <c r="AS1107" s="1136" t="str">
        <f t="shared" si="146"/>
        <v>173/OFF</v>
      </c>
      <c r="AT1107" s="1136" t="str">
        <f t="shared" si="147"/>
        <v>1-4-1S85°Z+S</v>
      </c>
      <c r="AU1107" s="1136" t="s">
        <v>15734</v>
      </c>
      <c r="AV1107" s="1136" t="str">
        <f t="shared" si="140"/>
        <v>110.9.8</v>
      </c>
      <c r="AW1107" s="1438">
        <f t="shared" si="141"/>
        <v>44447</v>
      </c>
    </row>
    <row r="1108" spans="1:49">
      <c r="A1108" s="1135" t="s">
        <v>4321</v>
      </c>
      <c r="B1108" s="1135" t="s">
        <v>299</v>
      </c>
      <c r="C1108" s="1135">
        <v>600</v>
      </c>
      <c r="D1108" s="1135">
        <v>1.7250000000000001</v>
      </c>
      <c r="E1108" s="1135" t="s">
        <v>15196</v>
      </c>
      <c r="F1108" s="1135" t="s">
        <v>2328</v>
      </c>
      <c r="G1108" s="1135" t="s">
        <v>1861</v>
      </c>
      <c r="H1108" s="1135" t="s">
        <v>4257</v>
      </c>
      <c r="I1108" s="1135" t="s">
        <v>663</v>
      </c>
      <c r="J1108" s="1135">
        <v>0</v>
      </c>
      <c r="K1108" s="1135" t="s">
        <v>4322</v>
      </c>
      <c r="L1108" s="1135" t="s">
        <v>4123</v>
      </c>
      <c r="M1108" s="1135">
        <v>103</v>
      </c>
      <c r="N1108" s="1135" t="s">
        <v>1039</v>
      </c>
      <c r="O1108" s="1135">
        <v>2.5750000000000002</v>
      </c>
      <c r="P1108" s="1135">
        <v>2.06</v>
      </c>
      <c r="Q1108" s="1135">
        <v>4</v>
      </c>
      <c r="R1108" s="1135">
        <v>23.5</v>
      </c>
      <c r="T1108" s="1135">
        <v>18.5</v>
      </c>
      <c r="U1108" s="1135">
        <v>2.1</v>
      </c>
      <c r="V1108" s="1135" t="s">
        <v>663</v>
      </c>
      <c r="W1108" s="1135" t="s">
        <v>663</v>
      </c>
      <c r="X1108" s="1135" t="s">
        <v>663</v>
      </c>
      <c r="Y1108" s="1135">
        <v>1.3</v>
      </c>
      <c r="Z1108" s="1135">
        <v>4</v>
      </c>
      <c r="AA1108" s="1135" t="s">
        <v>1408</v>
      </c>
      <c r="AH1108" s="1135" t="s">
        <v>1057</v>
      </c>
      <c r="AM1108" s="1136" t="s">
        <v>11329</v>
      </c>
      <c r="AN1108" s="1136" t="s">
        <v>11330</v>
      </c>
      <c r="AO1108" s="1136">
        <f t="shared" si="142"/>
        <v>600</v>
      </c>
      <c r="AP1108" s="1136">
        <f t="shared" si="143"/>
        <v>1.7250000000000001</v>
      </c>
      <c r="AQ1108" s="1136" t="str">
        <f t="shared" si="144"/>
        <v>2-6-1S83°</v>
      </c>
      <c r="AR1108" s="1136" t="str">
        <f t="shared" si="145"/>
        <v>33.5</v>
      </c>
      <c r="AS1108" s="1136" t="str">
        <f t="shared" si="146"/>
        <v>178/175</v>
      </c>
      <c r="AT1108" s="1136" t="str">
        <f t="shared" si="147"/>
        <v>2-6-1S83°</v>
      </c>
      <c r="AV1108" s="1136" t="str">
        <f t="shared" si="140"/>
        <v>110.9.10</v>
      </c>
      <c r="AW1108" s="1438">
        <f t="shared" si="141"/>
        <v>44449</v>
      </c>
    </row>
    <row r="1109" spans="1:49">
      <c r="A1109" s="1135" t="s">
        <v>4323</v>
      </c>
      <c r="B1109" s="1135" t="s">
        <v>299</v>
      </c>
      <c r="C1109" s="1135">
        <v>600</v>
      </c>
      <c r="D1109" s="1135">
        <v>1.75</v>
      </c>
      <c r="E1109" s="1135" t="s">
        <v>15196</v>
      </c>
      <c r="F1109" s="1135" t="s">
        <v>2261</v>
      </c>
      <c r="G1109" s="1135" t="s">
        <v>1861</v>
      </c>
      <c r="H1109" s="1135" t="s">
        <v>4257</v>
      </c>
      <c r="I1109" s="1135" t="s">
        <v>663</v>
      </c>
      <c r="J1109" s="1135">
        <v>0</v>
      </c>
      <c r="K1109" s="1135" t="s">
        <v>4324</v>
      </c>
      <c r="L1109" s="1135" t="s">
        <v>4123</v>
      </c>
      <c r="M1109" s="1135">
        <v>103</v>
      </c>
      <c r="N1109" s="1135" t="s">
        <v>1039</v>
      </c>
      <c r="O1109" s="1135">
        <v>2.5750000000000002</v>
      </c>
      <c r="P1109" s="1135">
        <v>2.06</v>
      </c>
      <c r="Q1109" s="1135">
        <v>4</v>
      </c>
      <c r="R1109" s="1135">
        <v>23.5</v>
      </c>
      <c r="T1109" s="1135">
        <v>18.5</v>
      </c>
      <c r="U1109" s="1135">
        <v>2.1</v>
      </c>
      <c r="V1109" s="1135" t="s">
        <v>663</v>
      </c>
      <c r="W1109" s="1135" t="s">
        <v>663</v>
      </c>
      <c r="X1109" s="1135" t="s">
        <v>663</v>
      </c>
      <c r="Y1109" s="1135">
        <v>1.3</v>
      </c>
      <c r="Z1109" s="1135">
        <v>4</v>
      </c>
      <c r="AA1109" s="1135" t="s">
        <v>4325</v>
      </c>
      <c r="AB1109" s="1135" t="s">
        <v>4326</v>
      </c>
      <c r="AH1109" s="1135" t="s">
        <v>4327</v>
      </c>
      <c r="AM1109" s="1136" t="s">
        <v>11331</v>
      </c>
      <c r="AN1109" s="1136" t="s">
        <v>11332</v>
      </c>
      <c r="AO1109" s="1136">
        <f t="shared" si="142"/>
        <v>600</v>
      </c>
      <c r="AP1109" s="1136">
        <f t="shared" si="143"/>
        <v>1.75</v>
      </c>
      <c r="AQ1109" s="1136" t="str">
        <f t="shared" si="144"/>
        <v>2-6-1S83°</v>
      </c>
      <c r="AR1109" s="1136" t="str">
        <f t="shared" si="145"/>
        <v>33</v>
      </c>
      <c r="AS1109" s="1136" t="str">
        <f t="shared" si="146"/>
        <v>178/175</v>
      </c>
      <c r="AT1109" s="1136" t="str">
        <f t="shared" si="147"/>
        <v>2-6-1S83°</v>
      </c>
      <c r="AV1109" s="1136" t="str">
        <f t="shared" si="140"/>
        <v>110.9.30</v>
      </c>
      <c r="AW1109" s="1438">
        <f t="shared" si="141"/>
        <v>44469</v>
      </c>
    </row>
    <row r="1110" spans="1:49">
      <c r="A1110" s="1135" t="s">
        <v>4328</v>
      </c>
      <c r="B1110" s="1135" t="s">
        <v>4207</v>
      </c>
      <c r="C1110" s="1135">
        <v>550</v>
      </c>
      <c r="D1110" s="1135">
        <v>1.72</v>
      </c>
      <c r="E1110" s="1135" t="s">
        <v>15189</v>
      </c>
      <c r="F1110" s="1135" t="s">
        <v>2328</v>
      </c>
      <c r="G1110" s="1135">
        <v>5</v>
      </c>
      <c r="H1110" s="1135" t="s">
        <v>1368</v>
      </c>
      <c r="I1110" s="1135" t="s">
        <v>126</v>
      </c>
      <c r="J1110" s="1135">
        <v>1</v>
      </c>
      <c r="K1110" s="1135" t="s">
        <v>4229</v>
      </c>
      <c r="L1110" s="1135" t="s">
        <v>4174</v>
      </c>
      <c r="M1110" s="1135">
        <v>103.3</v>
      </c>
      <c r="N1110" s="1135" t="s">
        <v>1039</v>
      </c>
      <c r="O1110" s="1135">
        <v>2.5825</v>
      </c>
      <c r="P1110" s="1135">
        <v>2.0659999999999998</v>
      </c>
      <c r="Q1110" s="1135">
        <v>4</v>
      </c>
      <c r="R1110" s="1135">
        <v>25</v>
      </c>
      <c r="T1110" s="1135">
        <v>10</v>
      </c>
      <c r="U1110" s="1135">
        <v>5.8</v>
      </c>
      <c r="V1110" s="1135" t="s">
        <v>663</v>
      </c>
      <c r="W1110" s="1135">
        <v>125</v>
      </c>
      <c r="X1110" s="1135">
        <v>80</v>
      </c>
      <c r="Y1110" s="1135">
        <v>1.5</v>
      </c>
      <c r="Z1110" s="1135">
        <v>4</v>
      </c>
      <c r="AA1110" s="1135" t="s">
        <v>3988</v>
      </c>
      <c r="AH1110" s="1135" t="s">
        <v>634</v>
      </c>
      <c r="AM1110" s="1136" t="s">
        <v>11333</v>
      </c>
      <c r="AN1110" s="1136" t="s">
        <v>11334</v>
      </c>
      <c r="AO1110" s="1136">
        <f t="shared" si="142"/>
        <v>550</v>
      </c>
      <c r="AP1110" s="1136">
        <f t="shared" si="143"/>
        <v>1.72</v>
      </c>
      <c r="AQ1110" s="1136" t="str">
        <f t="shared" si="144"/>
        <v>1-5-1S83°</v>
      </c>
      <c r="AR1110" s="1136" t="str">
        <f t="shared" si="145"/>
        <v>33.5</v>
      </c>
      <c r="AS1110" s="1136" t="str">
        <f t="shared" si="146"/>
        <v>210/210/OFF</v>
      </c>
      <c r="AT1110" s="1136" t="str">
        <f t="shared" si="147"/>
        <v>1-5-1S83°</v>
      </c>
      <c r="AV1110" s="1136" t="str">
        <f t="shared" si="140"/>
        <v>110.10.22</v>
      </c>
      <c r="AW1110" s="1438">
        <f t="shared" si="141"/>
        <v>44491</v>
      </c>
    </row>
    <row r="1111" spans="1:49">
      <c r="A1111" s="1135" t="s">
        <v>4329</v>
      </c>
      <c r="B1111" s="1135" t="s">
        <v>299</v>
      </c>
      <c r="C1111" s="1135">
        <v>600</v>
      </c>
      <c r="D1111" s="1135">
        <v>1.73</v>
      </c>
      <c r="E1111" s="1135" t="s">
        <v>15196</v>
      </c>
      <c r="F1111" s="1135" t="s">
        <v>4330</v>
      </c>
      <c r="G1111" s="1135" t="s">
        <v>1861</v>
      </c>
      <c r="H1111" s="1135" t="s">
        <v>4257</v>
      </c>
      <c r="I1111" s="1135" t="s">
        <v>663</v>
      </c>
      <c r="J1111" s="1135">
        <v>0</v>
      </c>
      <c r="K1111" s="1135" t="s">
        <v>4331</v>
      </c>
      <c r="L1111" s="1135" t="s">
        <v>4123</v>
      </c>
      <c r="M1111" s="1135">
        <v>103</v>
      </c>
      <c r="N1111" s="1135" t="s">
        <v>1039</v>
      </c>
      <c r="O1111" s="1135">
        <v>2.5750000000000002</v>
      </c>
      <c r="P1111" s="1135">
        <v>2.06</v>
      </c>
      <c r="Q1111" s="1135">
        <v>4</v>
      </c>
      <c r="R1111" s="1135">
        <v>23.5</v>
      </c>
      <c r="T1111" s="1135">
        <v>18.5</v>
      </c>
      <c r="U1111" s="1135">
        <v>2.1</v>
      </c>
      <c r="V1111" s="1135" t="s">
        <v>663</v>
      </c>
      <c r="W1111" s="1135" t="s">
        <v>663</v>
      </c>
      <c r="X1111" s="1135" t="s">
        <v>663</v>
      </c>
      <c r="Y1111" s="1135">
        <v>1.3</v>
      </c>
      <c r="Z1111" s="1135">
        <v>4</v>
      </c>
      <c r="AA1111" s="1135" t="s">
        <v>4059</v>
      </c>
      <c r="AH1111" s="1135" t="s">
        <v>4332</v>
      </c>
      <c r="AM1111" s="1136" t="s">
        <v>11335</v>
      </c>
      <c r="AN1111" s="1136" t="s">
        <v>11336</v>
      </c>
      <c r="AO1111" s="1136">
        <f t="shared" si="142"/>
        <v>600</v>
      </c>
      <c r="AP1111" s="1136">
        <f t="shared" si="143"/>
        <v>1.73</v>
      </c>
      <c r="AQ1111" s="1136" t="str">
        <f t="shared" si="144"/>
        <v>2-6-1S83°</v>
      </c>
      <c r="AR1111" s="1136" t="str">
        <f t="shared" si="145"/>
        <v>34</v>
      </c>
      <c r="AS1111" s="1136" t="str">
        <f t="shared" si="146"/>
        <v>178/175</v>
      </c>
      <c r="AT1111" s="1136" t="str">
        <f t="shared" si="147"/>
        <v>2-6-1S83°</v>
      </c>
      <c r="AV1111" s="1136" t="str">
        <f t="shared" si="140"/>
        <v>110.11.5</v>
      </c>
      <c r="AW1111" s="1438">
        <f t="shared" si="141"/>
        <v>44505</v>
      </c>
    </row>
    <row r="1112" spans="1:49">
      <c r="A1112" s="1135" t="s">
        <v>4333</v>
      </c>
      <c r="B1112" s="1135" t="s">
        <v>4177</v>
      </c>
      <c r="C1112" s="1135">
        <v>600</v>
      </c>
      <c r="D1112" s="1135">
        <v>1.7649999999999999</v>
      </c>
      <c r="E1112" s="1135" t="s">
        <v>15183</v>
      </c>
      <c r="F1112" s="1135" t="s">
        <v>1048</v>
      </c>
      <c r="G1112" s="1135" t="s">
        <v>1861</v>
      </c>
      <c r="H1112" s="1135" t="s">
        <v>4212</v>
      </c>
      <c r="I1112" s="1135" t="s">
        <v>126</v>
      </c>
      <c r="J1112" s="1135">
        <v>1.9</v>
      </c>
      <c r="K1112" s="1135" t="s">
        <v>4266</v>
      </c>
      <c r="L1112" s="1135" t="s">
        <v>4179</v>
      </c>
      <c r="M1112" s="1135">
        <v>101.6</v>
      </c>
      <c r="N1112" s="1135" t="s">
        <v>1039</v>
      </c>
      <c r="O1112" s="1135">
        <v>2.54</v>
      </c>
      <c r="P1112" s="1135">
        <v>2.032</v>
      </c>
      <c r="Q1112" s="1135">
        <v>4</v>
      </c>
      <c r="R1112" s="1135">
        <v>20.5</v>
      </c>
      <c r="T1112" s="1135">
        <v>26.9</v>
      </c>
      <c r="U1112" s="1135">
        <v>4</v>
      </c>
      <c r="V1112" s="1135" t="s">
        <v>663</v>
      </c>
      <c r="W1112" s="1135">
        <v>125</v>
      </c>
      <c r="X1112" s="1135">
        <v>75</v>
      </c>
      <c r="Y1112" s="1135">
        <v>1.5</v>
      </c>
      <c r="Z1112" s="1135">
        <v>5.5</v>
      </c>
      <c r="AA1112" s="1135" t="s">
        <v>1537</v>
      </c>
      <c r="AH1112" s="1135" t="s">
        <v>1890</v>
      </c>
      <c r="AM1112" s="1136" t="s">
        <v>11337</v>
      </c>
      <c r="AN1112" s="1136" t="s">
        <v>11338</v>
      </c>
      <c r="AO1112" s="1136">
        <f t="shared" si="142"/>
        <v>600</v>
      </c>
      <c r="AP1112" s="1136">
        <f t="shared" si="143"/>
        <v>1.7649999999999999</v>
      </c>
      <c r="AQ1112" s="1136" t="str">
        <f t="shared" si="144"/>
        <v>1-4-1S83°</v>
      </c>
      <c r="AR1112" s="1136" t="str">
        <f t="shared" si="145"/>
        <v>31</v>
      </c>
      <c r="AS1112" s="1136" t="str">
        <f t="shared" si="146"/>
        <v>280/260/OFF</v>
      </c>
      <c r="AT1112" s="1136" t="str">
        <f t="shared" si="147"/>
        <v>1-4-1S83°</v>
      </c>
      <c r="AV1112" s="1136" t="str">
        <f t="shared" si="140"/>
        <v>110.11.8</v>
      </c>
      <c r="AW1112" s="1438">
        <f t="shared" si="141"/>
        <v>44508</v>
      </c>
    </row>
    <row r="1113" spans="1:49">
      <c r="A1113" s="1135" t="s">
        <v>4334</v>
      </c>
      <c r="B1113" s="1135" t="s">
        <v>299</v>
      </c>
      <c r="C1113" s="1135">
        <v>600</v>
      </c>
      <c r="D1113" s="1135">
        <v>1.75</v>
      </c>
      <c r="E1113" s="1135" t="s">
        <v>15196</v>
      </c>
      <c r="F1113" s="1135" t="s">
        <v>2261</v>
      </c>
      <c r="G1113" s="1135" t="s">
        <v>1861</v>
      </c>
      <c r="H1113" s="1135" t="s">
        <v>1357</v>
      </c>
      <c r="I1113" s="1135" t="s">
        <v>1206</v>
      </c>
      <c r="J1113" s="1135">
        <v>1.6</v>
      </c>
      <c r="K1113" s="1135" t="s">
        <v>4269</v>
      </c>
      <c r="L1113" s="1135" t="s">
        <v>4123</v>
      </c>
      <c r="M1113" s="1135">
        <v>103.2</v>
      </c>
      <c r="N1113" s="1135" t="s">
        <v>1039</v>
      </c>
      <c r="O1113" s="1135">
        <v>2.58</v>
      </c>
      <c r="P1113" s="1135">
        <v>2.0640000000000001</v>
      </c>
      <c r="Q1113" s="1135">
        <v>4</v>
      </c>
      <c r="R1113" s="1135">
        <v>19.5</v>
      </c>
      <c r="T1113" s="1135">
        <v>27.3</v>
      </c>
      <c r="U1113" s="1135">
        <v>4</v>
      </c>
      <c r="V1113" s="1135" t="s">
        <v>663</v>
      </c>
      <c r="W1113" s="1135">
        <v>120</v>
      </c>
      <c r="X1113" s="1135">
        <v>60</v>
      </c>
      <c r="Y1113" s="1135">
        <v>1.7</v>
      </c>
      <c r="Z1113" s="1135">
        <v>6</v>
      </c>
      <c r="AA1113" s="1135" t="s">
        <v>4335</v>
      </c>
      <c r="AB1113" s="1135" t="s">
        <v>1075</v>
      </c>
      <c r="AH1113" s="1135" t="s">
        <v>789</v>
      </c>
      <c r="AM1113" s="1136" t="s">
        <v>11339</v>
      </c>
      <c r="AN1113" s="1136" t="s">
        <v>11340</v>
      </c>
      <c r="AO1113" s="1136">
        <f t="shared" si="142"/>
        <v>600</v>
      </c>
      <c r="AP1113" s="1136">
        <f t="shared" si="143"/>
        <v>1.75</v>
      </c>
      <c r="AQ1113" s="1136" t="str">
        <f t="shared" si="144"/>
        <v>2-6-1S83°</v>
      </c>
      <c r="AR1113" s="1136" t="str">
        <f t="shared" si="145"/>
        <v>33</v>
      </c>
      <c r="AS1113" s="1136" t="str">
        <f t="shared" si="146"/>
        <v>163/OFF</v>
      </c>
      <c r="AT1113" s="1136" t="str">
        <f t="shared" si="147"/>
        <v>2-6-1S83°</v>
      </c>
      <c r="AV1113" s="1136" t="str">
        <f t="shared" si="140"/>
        <v>110.11.15</v>
      </c>
      <c r="AW1113" s="1438">
        <f t="shared" si="141"/>
        <v>44515</v>
      </c>
    </row>
    <row r="1114" spans="1:49">
      <c r="A1114" s="1135" t="s">
        <v>4336</v>
      </c>
      <c r="B1114" s="1135" t="s">
        <v>4337</v>
      </c>
      <c r="C1114" s="1135">
        <v>600</v>
      </c>
      <c r="D1114" s="1135">
        <v>1.75</v>
      </c>
      <c r="E1114" s="1135" t="s">
        <v>15189</v>
      </c>
      <c r="F1114" s="1135" t="s">
        <v>1048</v>
      </c>
      <c r="G1114" s="1135">
        <v>3</v>
      </c>
      <c r="H1114" s="1135" t="s">
        <v>1368</v>
      </c>
      <c r="I1114" s="1135" t="s">
        <v>466</v>
      </c>
      <c r="J1114" s="1135">
        <v>0.8</v>
      </c>
      <c r="K1114" s="1135" t="s">
        <v>4338</v>
      </c>
      <c r="L1114" s="1135" t="s">
        <v>4339</v>
      </c>
      <c r="M1114" s="1135">
        <v>102.3</v>
      </c>
      <c r="N1114" s="1135" t="s">
        <v>1039</v>
      </c>
      <c r="O1114" s="1135">
        <v>2.5575000000000001</v>
      </c>
      <c r="P1114" s="1135">
        <v>2.0459999999999998</v>
      </c>
      <c r="Q1114" s="1135">
        <v>3</v>
      </c>
      <c r="R1114" s="1135">
        <v>28.5</v>
      </c>
      <c r="T1114" s="1135">
        <v>6.3</v>
      </c>
      <c r="U1114" s="1135">
        <v>7.9</v>
      </c>
      <c r="V1114" s="1135" t="s">
        <v>663</v>
      </c>
      <c r="W1114" s="1135">
        <v>105</v>
      </c>
      <c r="X1114" s="1135">
        <v>85</v>
      </c>
      <c r="Y1114" s="1135">
        <v>1.2</v>
      </c>
      <c r="Z1114" s="1135">
        <v>3.5</v>
      </c>
      <c r="AA1114" s="1135" t="s">
        <v>1541</v>
      </c>
      <c r="AH1114" s="1135" t="s">
        <v>1511</v>
      </c>
      <c r="AM1114" s="1136" t="s">
        <v>11341</v>
      </c>
      <c r="AN1114" s="1136" t="s">
        <v>11342</v>
      </c>
      <c r="AO1114" s="1136">
        <f t="shared" si="142"/>
        <v>600</v>
      </c>
      <c r="AP1114" s="1136">
        <f t="shared" si="143"/>
        <v>1.75</v>
      </c>
      <c r="AQ1114" s="1136" t="str">
        <f t="shared" si="144"/>
        <v>1-5-1S83°</v>
      </c>
      <c r="AR1114" s="1136" t="str">
        <f t="shared" si="145"/>
        <v>31</v>
      </c>
      <c r="AS1114" s="1136" t="str">
        <f t="shared" si="146"/>
        <v>210/210/OFF</v>
      </c>
      <c r="AT1114" s="1136" t="str">
        <f t="shared" si="147"/>
        <v>1-5-1S83°</v>
      </c>
      <c r="AV1114" s="1136" t="str">
        <f t="shared" si="140"/>
        <v>110.11.26</v>
      </c>
      <c r="AW1114" s="1438">
        <f t="shared" si="141"/>
        <v>44526</v>
      </c>
    </row>
    <row r="1115" spans="1:49">
      <c r="A1115" s="1135" t="s">
        <v>4340</v>
      </c>
      <c r="B1115" s="1135" t="s">
        <v>4177</v>
      </c>
      <c r="C1115" s="1135">
        <v>600</v>
      </c>
      <c r="D1115" s="1135">
        <v>1.7649999999999999</v>
      </c>
      <c r="E1115" s="1135" t="s">
        <v>15183</v>
      </c>
      <c r="F1115" s="1135" t="s">
        <v>1048</v>
      </c>
      <c r="G1115" s="1135" t="s">
        <v>1861</v>
      </c>
      <c r="H1115" s="1135" t="s">
        <v>4341</v>
      </c>
      <c r="I1115" s="1135" t="s">
        <v>126</v>
      </c>
      <c r="J1115" s="1135">
        <v>0.5</v>
      </c>
      <c r="K1115" s="1135" t="s">
        <v>4266</v>
      </c>
      <c r="L1115" s="1135" t="s">
        <v>4179</v>
      </c>
      <c r="M1115" s="1135">
        <v>101</v>
      </c>
      <c r="N1115" s="1135" t="s">
        <v>1039</v>
      </c>
      <c r="O1115" s="1135">
        <v>2.5250000000000004</v>
      </c>
      <c r="P1115" s="1135">
        <v>2.02</v>
      </c>
      <c r="Q1115" s="1135">
        <v>4</v>
      </c>
      <c r="R1115" s="1135">
        <v>21</v>
      </c>
      <c r="T1115" s="1135">
        <v>33.5</v>
      </c>
      <c r="U1115" s="1135">
        <v>4.3</v>
      </c>
      <c r="V1115" s="1135" t="s">
        <v>663</v>
      </c>
      <c r="W1115" s="1135">
        <v>30</v>
      </c>
      <c r="X1115" s="1135">
        <v>10</v>
      </c>
      <c r="Y1115" s="1135">
        <v>1.8</v>
      </c>
      <c r="Z1115" s="1135">
        <v>6</v>
      </c>
      <c r="AA1115" s="1135" t="s">
        <v>4078</v>
      </c>
      <c r="AH1115" s="1135" t="s">
        <v>969</v>
      </c>
      <c r="AM1115" s="1136" t="s">
        <v>11343</v>
      </c>
      <c r="AN1115" s="1136" t="s">
        <v>11344</v>
      </c>
      <c r="AO1115" s="1136">
        <f t="shared" si="142"/>
        <v>600</v>
      </c>
      <c r="AP1115" s="1136">
        <f t="shared" si="143"/>
        <v>1.7649999999999999</v>
      </c>
      <c r="AQ1115" s="1136" t="str">
        <f t="shared" si="144"/>
        <v>1-4-1S83°</v>
      </c>
      <c r="AR1115" s="1136" t="str">
        <f t="shared" si="145"/>
        <v>31</v>
      </c>
      <c r="AS1115" s="1136" t="str">
        <f t="shared" si="146"/>
        <v>290/270/OFF</v>
      </c>
      <c r="AT1115" s="1136" t="str">
        <f t="shared" si="147"/>
        <v>1-4-1S83°</v>
      </c>
      <c r="AV1115" s="1136" t="str">
        <f t="shared" si="140"/>
        <v>110.11.29</v>
      </c>
      <c r="AW1115" s="1438">
        <f t="shared" si="141"/>
        <v>44529</v>
      </c>
    </row>
    <row r="1116" spans="1:49">
      <c r="A1116" s="1135" t="s">
        <v>4342</v>
      </c>
      <c r="B1116" s="1135" t="s">
        <v>299</v>
      </c>
      <c r="C1116" s="1135">
        <v>600</v>
      </c>
      <c r="D1116" s="1135">
        <v>1.72</v>
      </c>
      <c r="E1116" s="1135" t="s">
        <v>15196</v>
      </c>
      <c r="F1116" s="1135" t="s">
        <v>2261</v>
      </c>
      <c r="G1116" s="1135" t="s">
        <v>1861</v>
      </c>
      <c r="H1116" s="1135" t="s">
        <v>1357</v>
      </c>
      <c r="I1116" s="1135" t="s">
        <v>1206</v>
      </c>
      <c r="J1116" s="1135">
        <v>1.6</v>
      </c>
      <c r="K1116" s="1135" t="s">
        <v>4331</v>
      </c>
      <c r="L1116" s="1135" t="s">
        <v>4123</v>
      </c>
      <c r="M1116" s="1135">
        <v>103.2</v>
      </c>
      <c r="N1116" s="1135" t="s">
        <v>1039</v>
      </c>
      <c r="O1116" s="1135">
        <v>2.58</v>
      </c>
      <c r="P1116" s="1135">
        <v>2.0640000000000001</v>
      </c>
      <c r="Q1116" s="1135">
        <v>4</v>
      </c>
      <c r="R1116" s="1135">
        <v>19.5</v>
      </c>
      <c r="T1116" s="1135">
        <v>27.3</v>
      </c>
      <c r="U1116" s="1135">
        <v>4</v>
      </c>
      <c r="V1116" s="1135" t="s">
        <v>663</v>
      </c>
      <c r="W1116" s="1135">
        <v>120</v>
      </c>
      <c r="X1116" s="1135">
        <v>60</v>
      </c>
      <c r="Y1116" s="1135">
        <v>1.7</v>
      </c>
      <c r="Z1116" s="1135">
        <v>6</v>
      </c>
      <c r="AA1116" s="1135" t="s">
        <v>4343</v>
      </c>
      <c r="AH1116" s="1135" t="s">
        <v>888</v>
      </c>
      <c r="AM1116" s="1136" t="s">
        <v>11345</v>
      </c>
      <c r="AN1116" s="1136" t="s">
        <v>11346</v>
      </c>
      <c r="AO1116" s="1136">
        <f t="shared" si="142"/>
        <v>600</v>
      </c>
      <c r="AP1116" s="1136">
        <f t="shared" si="143"/>
        <v>1.72</v>
      </c>
      <c r="AQ1116" s="1136" t="str">
        <f t="shared" si="144"/>
        <v>2-6-1S83°</v>
      </c>
      <c r="AR1116" s="1136" t="str">
        <f t="shared" si="145"/>
        <v>33</v>
      </c>
      <c r="AS1116" s="1136" t="str">
        <f t="shared" si="146"/>
        <v>163/OFF</v>
      </c>
      <c r="AT1116" s="1136" t="str">
        <f t="shared" si="147"/>
        <v>2-6-1S83°</v>
      </c>
      <c r="AV1116" s="1136" t="str">
        <f t="shared" si="140"/>
        <v>110.12.1</v>
      </c>
      <c r="AW1116" s="1438">
        <f t="shared" si="141"/>
        <v>44531</v>
      </c>
    </row>
    <row r="1117" spans="1:49">
      <c r="A1117" s="1135" t="s">
        <v>4344</v>
      </c>
      <c r="B1117" s="1135" t="s">
        <v>4337</v>
      </c>
      <c r="C1117" s="1135">
        <v>600</v>
      </c>
      <c r="D1117" s="1135">
        <v>1.75</v>
      </c>
      <c r="E1117" s="1135" t="s">
        <v>15189</v>
      </c>
      <c r="F1117" s="1135" t="s">
        <v>1048</v>
      </c>
      <c r="G1117" s="1135">
        <v>3</v>
      </c>
      <c r="H1117" s="1135" t="s">
        <v>1249</v>
      </c>
      <c r="I1117" s="1135" t="s">
        <v>466</v>
      </c>
      <c r="J1117" s="1135">
        <v>0.8</v>
      </c>
      <c r="K1117" s="1135" t="s">
        <v>4338</v>
      </c>
      <c r="L1117" s="1135" t="s">
        <v>4339</v>
      </c>
      <c r="M1117" s="1135">
        <v>102.3</v>
      </c>
      <c r="N1117" s="1135" t="s">
        <v>1039</v>
      </c>
      <c r="O1117" s="1135">
        <v>2.5575000000000001</v>
      </c>
      <c r="P1117" s="1135">
        <v>2.0459999999999998</v>
      </c>
      <c r="Q1117" s="1135">
        <v>3</v>
      </c>
      <c r="R1117" s="1135">
        <v>28.5</v>
      </c>
      <c r="T1117" s="1135">
        <v>6.3</v>
      </c>
      <c r="U1117" s="1135">
        <v>7.9</v>
      </c>
      <c r="V1117" s="1135" t="s">
        <v>663</v>
      </c>
      <c r="W1117" s="1135">
        <v>105</v>
      </c>
      <c r="X1117" s="1135">
        <v>85</v>
      </c>
      <c r="Y1117" s="1135">
        <v>1.2</v>
      </c>
      <c r="Z1117" s="1135">
        <v>3.5</v>
      </c>
      <c r="AA1117" s="1135" t="s">
        <v>4345</v>
      </c>
      <c r="AH1117" s="1135" t="s">
        <v>3168</v>
      </c>
      <c r="AM1117" s="1136" t="s">
        <v>11347</v>
      </c>
      <c r="AN1117" s="1136" t="s">
        <v>11348</v>
      </c>
      <c r="AO1117" s="1136">
        <f t="shared" si="142"/>
        <v>600</v>
      </c>
      <c r="AP1117" s="1136">
        <f t="shared" si="143"/>
        <v>1.75</v>
      </c>
      <c r="AQ1117" s="1136" t="str">
        <f t="shared" si="144"/>
        <v>1-5-1S83°</v>
      </c>
      <c r="AR1117" s="1136" t="str">
        <f t="shared" si="145"/>
        <v>31</v>
      </c>
      <c r="AS1117" s="1136" t="str">
        <f t="shared" si="146"/>
        <v>215/215/OFF</v>
      </c>
      <c r="AT1117" s="1136" t="str">
        <f t="shared" si="147"/>
        <v>1-5-1S83°</v>
      </c>
      <c r="AV1117" s="1136" t="str">
        <f t="shared" si="140"/>
        <v>110.12.7</v>
      </c>
      <c r="AW1117" s="1438">
        <f t="shared" si="141"/>
        <v>44537</v>
      </c>
    </row>
    <row r="1118" spans="1:49">
      <c r="A1118" s="1135" t="s">
        <v>4346</v>
      </c>
      <c r="B1118" s="1135" t="s">
        <v>4177</v>
      </c>
      <c r="C1118" s="1135">
        <v>600</v>
      </c>
      <c r="D1118" s="1135">
        <v>1.7649999999999999</v>
      </c>
      <c r="E1118" s="1135" t="s">
        <v>15183</v>
      </c>
      <c r="F1118" s="1135" t="s">
        <v>1048</v>
      </c>
      <c r="G1118" s="1135" t="s">
        <v>1861</v>
      </c>
      <c r="H1118" s="1135" t="s">
        <v>4212</v>
      </c>
      <c r="I1118" s="1135" t="s">
        <v>126</v>
      </c>
      <c r="J1118" s="1135">
        <v>2</v>
      </c>
      <c r="K1118" s="1135" t="s">
        <v>4347</v>
      </c>
      <c r="L1118" s="1135" t="s">
        <v>4179</v>
      </c>
      <c r="M1118" s="1135">
        <v>101.6</v>
      </c>
      <c r="N1118" s="1135" t="s">
        <v>1039</v>
      </c>
      <c r="O1118" s="1135">
        <v>2.54</v>
      </c>
      <c r="P1118" s="1135">
        <v>2.032</v>
      </c>
      <c r="Q1118" s="1135">
        <v>4</v>
      </c>
      <c r="R1118" s="1135">
        <v>20.5</v>
      </c>
      <c r="T1118" s="1135">
        <v>26.9</v>
      </c>
      <c r="U1118" s="1135">
        <v>4</v>
      </c>
      <c r="V1118" s="1135" t="s">
        <v>663</v>
      </c>
      <c r="W1118" s="1135">
        <v>125</v>
      </c>
      <c r="X1118" s="1135">
        <v>75</v>
      </c>
      <c r="Y1118" s="1135">
        <v>1.5</v>
      </c>
      <c r="Z1118" s="1135">
        <v>5.5</v>
      </c>
      <c r="AA1118" s="1135" t="s">
        <v>4348</v>
      </c>
      <c r="AH1118" s="1135" t="s">
        <v>634</v>
      </c>
      <c r="AM1118" s="1136" t="s">
        <v>11349</v>
      </c>
      <c r="AN1118" s="1136" t="s">
        <v>11350</v>
      </c>
      <c r="AO1118" s="1136">
        <f t="shared" si="142"/>
        <v>600</v>
      </c>
      <c r="AP1118" s="1136">
        <f t="shared" si="143"/>
        <v>1.7649999999999999</v>
      </c>
      <c r="AQ1118" s="1136" t="str">
        <f t="shared" si="144"/>
        <v>1-4-1S83°</v>
      </c>
      <c r="AR1118" s="1136" t="str">
        <f t="shared" si="145"/>
        <v>31</v>
      </c>
      <c r="AS1118" s="1136" t="str">
        <f t="shared" si="146"/>
        <v>280/260/OFF</v>
      </c>
      <c r="AT1118" s="1136" t="str">
        <f t="shared" si="147"/>
        <v>1-4-1S83°</v>
      </c>
      <c r="AV1118" s="1136" t="str">
        <f t="shared" si="140"/>
        <v>110.12.14</v>
      </c>
      <c r="AW1118" s="1438">
        <f t="shared" si="141"/>
        <v>44544</v>
      </c>
    </row>
    <row r="1119" spans="1:49">
      <c r="A1119" s="1135" t="s">
        <v>4349</v>
      </c>
      <c r="B1119" s="1135" t="s">
        <v>4207</v>
      </c>
      <c r="C1119" s="1135">
        <v>550</v>
      </c>
      <c r="D1119" s="1135">
        <v>1.6719999999999999</v>
      </c>
      <c r="E1119" s="1135" t="s">
        <v>15196</v>
      </c>
      <c r="F1119" s="1135" t="s">
        <v>1213</v>
      </c>
      <c r="G1119" s="1135">
        <v>5</v>
      </c>
      <c r="H1119" s="1135" t="s">
        <v>2927</v>
      </c>
      <c r="I1119" s="1135" t="s">
        <v>1261</v>
      </c>
      <c r="J1119" s="1135">
        <v>1</v>
      </c>
      <c r="K1119" s="1135" t="s">
        <v>4301</v>
      </c>
      <c r="L1119" s="1135" t="s">
        <v>4241</v>
      </c>
      <c r="M1119" s="1135">
        <v>103.3</v>
      </c>
      <c r="N1119" s="1135" t="s">
        <v>1039</v>
      </c>
      <c r="O1119" s="1135">
        <v>2.5825</v>
      </c>
      <c r="P1119" s="1135">
        <v>2.0659999999999998</v>
      </c>
      <c r="Q1119" s="1135">
        <v>4</v>
      </c>
      <c r="R1119" s="1135">
        <v>25</v>
      </c>
      <c r="T1119" s="1135">
        <v>10</v>
      </c>
      <c r="U1119" s="1135">
        <v>5.8</v>
      </c>
      <c r="V1119" s="1135" t="s">
        <v>663</v>
      </c>
      <c r="W1119" s="1135">
        <v>125</v>
      </c>
      <c r="X1119" s="1135">
        <v>80</v>
      </c>
      <c r="Y1119" s="1135">
        <v>1.5</v>
      </c>
      <c r="Z1119" s="1135">
        <v>4</v>
      </c>
      <c r="AA1119" s="1135" t="s">
        <v>4096</v>
      </c>
      <c r="AH1119" s="1135" t="s">
        <v>812</v>
      </c>
      <c r="AM1119" s="1136" t="s">
        <v>11351</v>
      </c>
      <c r="AN1119" s="1136" t="s">
        <v>11352</v>
      </c>
      <c r="AO1119" s="1136">
        <f t="shared" si="142"/>
        <v>550</v>
      </c>
      <c r="AP1119" s="1136">
        <f t="shared" si="143"/>
        <v>1.6719999999999999</v>
      </c>
      <c r="AQ1119" s="1136" t="str">
        <f t="shared" si="144"/>
        <v>2-6-1S83°</v>
      </c>
      <c r="AR1119" s="1136" t="str">
        <f t="shared" si="145"/>
        <v>29</v>
      </c>
      <c r="AS1119" s="1136" t="str">
        <f t="shared" si="146"/>
        <v>150/OFF</v>
      </c>
      <c r="AT1119" s="1136" t="str">
        <f t="shared" si="147"/>
        <v>2-6-1S83°</v>
      </c>
      <c r="AV1119" s="1136" t="str">
        <f t="shared" si="140"/>
        <v>110.12.24</v>
      </c>
      <c r="AW1119" s="1438">
        <f t="shared" si="141"/>
        <v>44554</v>
      </c>
    </row>
    <row r="1120" spans="1:49">
      <c r="A1120" s="1135" t="s">
        <v>4350</v>
      </c>
      <c r="B1120" s="1135" t="s">
        <v>4146</v>
      </c>
      <c r="C1120" s="1135">
        <v>650</v>
      </c>
      <c r="D1120" s="1135">
        <v>1.76</v>
      </c>
      <c r="E1120" s="1135" t="s">
        <v>15198</v>
      </c>
      <c r="F1120" s="1135" t="s">
        <v>663</v>
      </c>
      <c r="G1120" s="1135">
        <v>4</v>
      </c>
      <c r="H1120" s="1135" t="s">
        <v>1282</v>
      </c>
      <c r="I1120" s="1135" t="s">
        <v>126</v>
      </c>
      <c r="J1120" s="1135">
        <v>1.1000000000000001</v>
      </c>
      <c r="K1120" s="1135" t="s">
        <v>4351</v>
      </c>
      <c r="L1120" s="1135" t="s">
        <v>1081</v>
      </c>
      <c r="M1120" s="1135">
        <v>99</v>
      </c>
      <c r="N1120" s="1135" t="s">
        <v>1039</v>
      </c>
      <c r="O1120" s="1135">
        <v>2.4750000000000001</v>
      </c>
      <c r="P1120" s="1135">
        <v>1.98</v>
      </c>
      <c r="Q1120" s="1135" t="s">
        <v>2531</v>
      </c>
      <c r="R1120" s="1135">
        <v>23</v>
      </c>
      <c r="T1120" s="1135">
        <v>16</v>
      </c>
      <c r="U1120" s="1135">
        <v>3.6</v>
      </c>
      <c r="V1120" s="1135" t="s">
        <v>663</v>
      </c>
      <c r="W1120" s="1135">
        <v>120</v>
      </c>
      <c r="X1120" s="1135">
        <v>87</v>
      </c>
      <c r="Y1120" s="1135">
        <v>2.5</v>
      </c>
      <c r="Z1120" s="1135" t="s">
        <v>663</v>
      </c>
      <c r="AA1120" s="1135" t="s">
        <v>4352</v>
      </c>
      <c r="AB1120" s="1135" t="s">
        <v>1075</v>
      </c>
      <c r="AH1120" s="1135" t="s">
        <v>3122</v>
      </c>
      <c r="AM1120" s="1136" t="s">
        <v>11353</v>
      </c>
      <c r="AN1120" s="1136" t="s">
        <v>11354</v>
      </c>
      <c r="AO1120" s="1136">
        <f t="shared" si="142"/>
        <v>650</v>
      </c>
      <c r="AP1120" s="1136">
        <f t="shared" si="143"/>
        <v>1.76</v>
      </c>
      <c r="AQ1120" s="1136" t="str">
        <f t="shared" si="144"/>
        <v>1-4-1S85°Z+S</v>
      </c>
      <c r="AR1120" s="1136" t="str">
        <f t="shared" si="145"/>
        <v>NA</v>
      </c>
      <c r="AS1120" s="1136" t="str">
        <f t="shared" si="146"/>
        <v>177/OFF</v>
      </c>
      <c r="AT1120" s="1136" t="str">
        <f t="shared" si="147"/>
        <v>1-4-1S85°Z+S</v>
      </c>
      <c r="AU1120" s="1136" t="s">
        <v>15734</v>
      </c>
      <c r="AV1120" s="1136" t="str">
        <f t="shared" si="140"/>
        <v>108.1.21</v>
      </c>
      <c r="AW1120" s="1438">
        <f t="shared" si="141"/>
        <v>43486</v>
      </c>
    </row>
    <row r="1121" spans="1:49">
      <c r="A1121" s="1135" t="s">
        <v>4353</v>
      </c>
      <c r="B1121" s="1135" t="s">
        <v>4146</v>
      </c>
      <c r="C1121" s="1135">
        <v>650</v>
      </c>
      <c r="D1121" s="1135">
        <v>1.76</v>
      </c>
      <c r="E1121" s="1135" t="s">
        <v>15198</v>
      </c>
      <c r="F1121" s="1135" t="s">
        <v>663</v>
      </c>
      <c r="G1121" s="1135">
        <v>4</v>
      </c>
      <c r="H1121" s="1135" t="s">
        <v>1282</v>
      </c>
      <c r="I1121" s="1135" t="s">
        <v>126</v>
      </c>
      <c r="J1121" s="1135">
        <v>1.1000000000000001</v>
      </c>
      <c r="K1121" s="1135" t="s">
        <v>4354</v>
      </c>
      <c r="L1121" s="1135" t="s">
        <v>1081</v>
      </c>
      <c r="M1121" s="1135">
        <v>99</v>
      </c>
      <c r="N1121" s="1135" t="s">
        <v>1039</v>
      </c>
      <c r="O1121" s="1135">
        <v>2.4750000000000001</v>
      </c>
      <c r="P1121" s="1135">
        <v>1.98</v>
      </c>
      <c r="Q1121" s="1135" t="s">
        <v>2531</v>
      </c>
      <c r="R1121" s="1135">
        <v>23</v>
      </c>
      <c r="T1121" s="1135">
        <v>16</v>
      </c>
      <c r="U1121" s="1135">
        <v>3.6</v>
      </c>
      <c r="V1121" s="1135" t="s">
        <v>663</v>
      </c>
      <c r="W1121" s="1135">
        <v>120</v>
      </c>
      <c r="X1121" s="1135">
        <v>87</v>
      </c>
      <c r="Y1121" s="1135">
        <v>2.5</v>
      </c>
      <c r="Z1121" s="1135" t="s">
        <v>663</v>
      </c>
      <c r="AA1121" s="1135" t="s">
        <v>4355</v>
      </c>
      <c r="AB1121" s="1135" t="s">
        <v>1075</v>
      </c>
      <c r="AH1121" s="1135" t="s">
        <v>876</v>
      </c>
      <c r="AM1121" s="1136" t="s">
        <v>11355</v>
      </c>
      <c r="AN1121" s="1136" t="s">
        <v>11356</v>
      </c>
      <c r="AO1121" s="1136">
        <f t="shared" si="142"/>
        <v>650</v>
      </c>
      <c r="AP1121" s="1136">
        <f t="shared" si="143"/>
        <v>1.76</v>
      </c>
      <c r="AQ1121" s="1136" t="str">
        <f t="shared" si="144"/>
        <v>1-4-1S85°Z+S</v>
      </c>
      <c r="AR1121" s="1136" t="str">
        <f t="shared" si="145"/>
        <v>NA</v>
      </c>
      <c r="AS1121" s="1136" t="str">
        <f t="shared" si="146"/>
        <v>177/OFF</v>
      </c>
      <c r="AT1121" s="1136" t="str">
        <f t="shared" si="147"/>
        <v>1-4-1S85°Z+S</v>
      </c>
      <c r="AU1121" s="1136" t="s">
        <v>15734</v>
      </c>
      <c r="AV1121" s="1136" t="str">
        <f t="shared" si="140"/>
        <v>108.2.3</v>
      </c>
      <c r="AW1121" s="1438">
        <f t="shared" si="141"/>
        <v>43499</v>
      </c>
    </row>
    <row r="1122" spans="1:49">
      <c r="A1122" s="1135" t="s">
        <v>4356</v>
      </c>
      <c r="B1122" s="1135" t="s">
        <v>4146</v>
      </c>
      <c r="C1122" s="1135">
        <v>650</v>
      </c>
      <c r="D1122" s="1135">
        <v>1.76</v>
      </c>
      <c r="E1122" s="1135" t="s">
        <v>15198</v>
      </c>
      <c r="F1122" s="1135" t="s">
        <v>663</v>
      </c>
      <c r="G1122" s="1135">
        <v>4</v>
      </c>
      <c r="H1122" s="1135" t="s">
        <v>1282</v>
      </c>
      <c r="I1122" s="1135" t="s">
        <v>126</v>
      </c>
      <c r="J1122" s="1135">
        <v>1.1000000000000001</v>
      </c>
      <c r="K1122" s="1135" t="s">
        <v>4354</v>
      </c>
      <c r="L1122" s="1135" t="s">
        <v>1081</v>
      </c>
      <c r="M1122" s="1135">
        <v>99</v>
      </c>
      <c r="N1122" s="1135" t="s">
        <v>1039</v>
      </c>
      <c r="O1122" s="1135">
        <v>2.4750000000000001</v>
      </c>
      <c r="P1122" s="1135">
        <v>1.98</v>
      </c>
      <c r="Q1122" s="1135" t="s">
        <v>2531</v>
      </c>
      <c r="R1122" s="1135">
        <v>23</v>
      </c>
      <c r="T1122" s="1135">
        <v>16</v>
      </c>
      <c r="U1122" s="1135">
        <v>3.6</v>
      </c>
      <c r="V1122" s="1135" t="s">
        <v>663</v>
      </c>
      <c r="W1122" s="1135">
        <v>120</v>
      </c>
      <c r="X1122" s="1135">
        <v>87</v>
      </c>
      <c r="Y1122" s="1135">
        <v>2.5</v>
      </c>
      <c r="Z1122" s="1135" t="s">
        <v>663</v>
      </c>
      <c r="AA1122" s="1135" t="s">
        <v>4357</v>
      </c>
      <c r="AB1122" s="1135" t="s">
        <v>1075</v>
      </c>
      <c r="AH1122" s="1135" t="s">
        <v>812</v>
      </c>
      <c r="AM1122" s="1136" t="s">
        <v>11357</v>
      </c>
      <c r="AN1122" s="1136" t="s">
        <v>11358</v>
      </c>
      <c r="AO1122" s="1136">
        <f t="shared" si="142"/>
        <v>650</v>
      </c>
      <c r="AP1122" s="1136">
        <f t="shared" si="143"/>
        <v>1.76</v>
      </c>
      <c r="AQ1122" s="1136" t="str">
        <f t="shared" si="144"/>
        <v>1-4-1S85°Z+S</v>
      </c>
      <c r="AR1122" s="1136" t="str">
        <f t="shared" si="145"/>
        <v>NA</v>
      </c>
      <c r="AS1122" s="1136" t="str">
        <f t="shared" si="146"/>
        <v>177/OFF</v>
      </c>
      <c r="AT1122" s="1136" t="str">
        <f t="shared" si="147"/>
        <v>1-4-1S85°Z+S</v>
      </c>
      <c r="AU1122" s="1136" t="s">
        <v>15734</v>
      </c>
      <c r="AV1122" s="1136" t="str">
        <f t="shared" si="140"/>
        <v>108.2.11</v>
      </c>
      <c r="AW1122" s="1438">
        <f t="shared" si="141"/>
        <v>43507</v>
      </c>
    </row>
    <row r="1123" spans="1:49">
      <c r="A1123" s="1135" t="s">
        <v>4358</v>
      </c>
      <c r="B1123" s="1135" t="s">
        <v>4146</v>
      </c>
      <c r="C1123" s="1135">
        <v>650</v>
      </c>
      <c r="D1123" s="1135">
        <v>1.76</v>
      </c>
      <c r="E1123" s="1135" t="s">
        <v>15198</v>
      </c>
      <c r="F1123" s="1135" t="s">
        <v>663</v>
      </c>
      <c r="G1123" s="1135">
        <v>4</v>
      </c>
      <c r="H1123" s="1135" t="s">
        <v>2420</v>
      </c>
      <c r="I1123" s="1135" t="s">
        <v>126</v>
      </c>
      <c r="J1123" s="1135">
        <v>1.1000000000000001</v>
      </c>
      <c r="K1123" s="1135" t="s">
        <v>4198</v>
      </c>
      <c r="L1123" s="1135" t="s">
        <v>1081</v>
      </c>
      <c r="M1123" s="1135">
        <v>99</v>
      </c>
      <c r="N1123" s="1135" t="s">
        <v>1039</v>
      </c>
      <c r="O1123" s="1135">
        <v>2.4750000000000001</v>
      </c>
      <c r="P1123" s="1135">
        <v>1.98</v>
      </c>
      <c r="Q1123" s="1135" t="s">
        <v>2501</v>
      </c>
      <c r="R1123" s="1135">
        <v>23</v>
      </c>
      <c r="T1123" s="1135">
        <v>16</v>
      </c>
      <c r="U1123" s="1135">
        <v>3.6</v>
      </c>
      <c r="V1123" s="1135" t="s">
        <v>663</v>
      </c>
      <c r="W1123" s="1135">
        <v>120</v>
      </c>
      <c r="X1123" s="1135" t="s">
        <v>4148</v>
      </c>
      <c r="Y1123" s="1135">
        <v>2.5</v>
      </c>
      <c r="Z1123" s="1135" t="s">
        <v>663</v>
      </c>
      <c r="AA1123" s="1135" t="s">
        <v>4359</v>
      </c>
      <c r="AB1123" s="1135" t="s">
        <v>1075</v>
      </c>
      <c r="AH1123" s="1135" t="s">
        <v>735</v>
      </c>
      <c r="AM1123" s="1136" t="s">
        <v>11359</v>
      </c>
      <c r="AN1123" s="1136" t="s">
        <v>11360</v>
      </c>
      <c r="AO1123" s="1136">
        <f t="shared" si="142"/>
        <v>650</v>
      </c>
      <c r="AP1123" s="1136">
        <f t="shared" si="143"/>
        <v>1.76</v>
      </c>
      <c r="AQ1123" s="1136" t="str">
        <f t="shared" si="144"/>
        <v>1-4-1S85°Z+S</v>
      </c>
      <c r="AR1123" s="1136" t="str">
        <f t="shared" si="145"/>
        <v>NA</v>
      </c>
      <c r="AS1123" s="1136" t="str">
        <f t="shared" si="146"/>
        <v>173/OFF</v>
      </c>
      <c r="AT1123" s="1136" t="str">
        <f t="shared" si="147"/>
        <v>1-4-1S85°Z+S</v>
      </c>
      <c r="AU1123" s="1136" t="s">
        <v>15734</v>
      </c>
      <c r="AV1123" s="1136" t="str">
        <f t="shared" si="140"/>
        <v>109.3.9</v>
      </c>
      <c r="AW1123" s="1438">
        <f t="shared" si="141"/>
        <v>43899</v>
      </c>
    </row>
    <row r="1124" spans="1:49">
      <c r="A1124" s="1135" t="s">
        <v>4360</v>
      </c>
      <c r="B1124" s="1135" t="s">
        <v>4146</v>
      </c>
      <c r="C1124" s="1135">
        <v>650</v>
      </c>
      <c r="D1124" s="1135">
        <v>1.76</v>
      </c>
      <c r="E1124" s="1135" t="s">
        <v>15198</v>
      </c>
      <c r="F1124" s="1135" t="s">
        <v>663</v>
      </c>
      <c r="G1124" s="1135">
        <v>4</v>
      </c>
      <c r="H1124" s="1135" t="s">
        <v>2420</v>
      </c>
      <c r="I1124" s="1135" t="s">
        <v>126</v>
      </c>
      <c r="J1124" s="1135">
        <v>1.1000000000000001</v>
      </c>
      <c r="K1124" s="1135" t="s">
        <v>4361</v>
      </c>
      <c r="L1124" s="1135" t="s">
        <v>1081</v>
      </c>
      <c r="M1124" s="1135">
        <v>99</v>
      </c>
      <c r="N1124" s="1135" t="s">
        <v>1039</v>
      </c>
      <c r="O1124" s="1135">
        <v>2.4750000000000001</v>
      </c>
      <c r="P1124" s="1135">
        <v>1.98</v>
      </c>
      <c r="Q1124" s="1135" t="s">
        <v>2528</v>
      </c>
      <c r="R1124" s="1135">
        <v>23</v>
      </c>
      <c r="T1124" s="1135">
        <v>16</v>
      </c>
      <c r="U1124" s="1135">
        <v>3.6</v>
      </c>
      <c r="V1124" s="1135" t="s">
        <v>663</v>
      </c>
      <c r="W1124" s="1135">
        <v>120</v>
      </c>
      <c r="X1124" s="1135" t="s">
        <v>4148</v>
      </c>
      <c r="Y1124" s="1135">
        <v>2.5</v>
      </c>
      <c r="Z1124" s="1135" t="s">
        <v>663</v>
      </c>
      <c r="AA1124" s="1135" t="s">
        <v>4362</v>
      </c>
      <c r="AB1124" s="1135" t="s">
        <v>1075</v>
      </c>
      <c r="AH1124" s="1135" t="s">
        <v>876</v>
      </c>
      <c r="AM1124" s="1136" t="s">
        <v>11361</v>
      </c>
      <c r="AN1124" s="1136" t="s">
        <v>11362</v>
      </c>
      <c r="AO1124" s="1136">
        <f t="shared" si="142"/>
        <v>650</v>
      </c>
      <c r="AP1124" s="1136">
        <f t="shared" si="143"/>
        <v>1.76</v>
      </c>
      <c r="AQ1124" s="1136" t="str">
        <f t="shared" si="144"/>
        <v>1-4-1S85°Z+S</v>
      </c>
      <c r="AR1124" s="1136" t="str">
        <f t="shared" si="145"/>
        <v>NA</v>
      </c>
      <c r="AS1124" s="1136" t="str">
        <f t="shared" si="146"/>
        <v>173/OFF</v>
      </c>
      <c r="AT1124" s="1136" t="str">
        <f t="shared" si="147"/>
        <v>1-4-1S85°Z+S</v>
      </c>
      <c r="AU1124" s="1136" t="s">
        <v>15734</v>
      </c>
      <c r="AV1124" s="1136" t="str">
        <f t="shared" si="140"/>
        <v>109.6.23</v>
      </c>
      <c r="AW1124" s="1438">
        <f t="shared" si="141"/>
        <v>44005</v>
      </c>
    </row>
    <row r="1125" spans="1:49">
      <c r="A1125" s="1135" t="s">
        <v>4363</v>
      </c>
      <c r="B1125" s="1135" t="s">
        <v>4146</v>
      </c>
      <c r="C1125" s="1135">
        <v>650</v>
      </c>
      <c r="D1125" s="1135">
        <v>1.76</v>
      </c>
      <c r="E1125" s="1135" t="s">
        <v>15198</v>
      </c>
      <c r="F1125" s="1135" t="s">
        <v>663</v>
      </c>
      <c r="G1125" s="1135">
        <v>4</v>
      </c>
      <c r="H1125" s="1135" t="s">
        <v>2420</v>
      </c>
      <c r="I1125" s="1135" t="s">
        <v>126</v>
      </c>
      <c r="J1125" s="1135">
        <v>1.1000000000000001</v>
      </c>
      <c r="K1125" s="1135" t="s">
        <v>4361</v>
      </c>
      <c r="L1125" s="1135" t="s">
        <v>1081</v>
      </c>
      <c r="M1125" s="1135">
        <v>99</v>
      </c>
      <c r="N1125" s="1135" t="s">
        <v>1039</v>
      </c>
      <c r="O1125" s="1135">
        <v>2.4750000000000001</v>
      </c>
      <c r="P1125" s="1135">
        <v>1.98</v>
      </c>
      <c r="Q1125" s="1135" t="s">
        <v>2528</v>
      </c>
      <c r="R1125" s="1135">
        <v>23</v>
      </c>
      <c r="T1125" s="1135">
        <v>16</v>
      </c>
      <c r="U1125" s="1135">
        <v>3.6</v>
      </c>
      <c r="V1125" s="1135" t="s">
        <v>663</v>
      </c>
      <c r="W1125" s="1135">
        <v>120</v>
      </c>
      <c r="X1125" s="1135" t="s">
        <v>4148</v>
      </c>
      <c r="Y1125" s="1135">
        <v>2.5</v>
      </c>
      <c r="Z1125" s="1135" t="s">
        <v>663</v>
      </c>
      <c r="AA1125" s="1135" t="s">
        <v>3096</v>
      </c>
      <c r="AB1125" s="1135" t="s">
        <v>1075</v>
      </c>
      <c r="AH1125" s="1135" t="s">
        <v>924</v>
      </c>
      <c r="AM1125" s="1136" t="s">
        <v>11363</v>
      </c>
      <c r="AN1125" s="1136" t="s">
        <v>11364</v>
      </c>
      <c r="AO1125" s="1136">
        <f t="shared" si="142"/>
        <v>650</v>
      </c>
      <c r="AP1125" s="1136">
        <f t="shared" si="143"/>
        <v>1.76</v>
      </c>
      <c r="AQ1125" s="1136" t="str">
        <f t="shared" si="144"/>
        <v>1-4-1S85°Z+S</v>
      </c>
      <c r="AR1125" s="1136" t="str">
        <f t="shared" si="145"/>
        <v>NA</v>
      </c>
      <c r="AS1125" s="1136" t="str">
        <f t="shared" si="146"/>
        <v>173/OFF</v>
      </c>
      <c r="AT1125" s="1136" t="str">
        <f t="shared" si="147"/>
        <v>1-4-1S85°Z+S</v>
      </c>
      <c r="AU1125" s="1136" t="s">
        <v>15734</v>
      </c>
      <c r="AV1125" s="1136" t="str">
        <f t="shared" si="140"/>
        <v>109.7.13</v>
      </c>
      <c r="AW1125" s="1438">
        <f t="shared" si="141"/>
        <v>44025</v>
      </c>
    </row>
    <row r="1126" spans="1:49">
      <c r="A1126" s="1135" t="s">
        <v>4364</v>
      </c>
      <c r="B1126" s="1135" t="s">
        <v>4146</v>
      </c>
      <c r="C1126" s="1135">
        <v>650</v>
      </c>
      <c r="D1126" s="1135">
        <v>1.76</v>
      </c>
      <c r="E1126" s="1135" t="s">
        <v>15198</v>
      </c>
      <c r="F1126" s="1135" t="s">
        <v>663</v>
      </c>
      <c r="G1126" s="1135">
        <v>4</v>
      </c>
      <c r="H1126" s="1135" t="s">
        <v>2420</v>
      </c>
      <c r="I1126" s="1135" t="s">
        <v>126</v>
      </c>
      <c r="J1126" s="1135">
        <v>1.1000000000000001</v>
      </c>
      <c r="K1126" s="1135" t="s">
        <v>4361</v>
      </c>
      <c r="L1126" s="1135" t="s">
        <v>1081</v>
      </c>
      <c r="M1126" s="1135">
        <v>99</v>
      </c>
      <c r="N1126" s="1135" t="s">
        <v>1039</v>
      </c>
      <c r="O1126" s="1135">
        <v>2.4750000000000001</v>
      </c>
      <c r="P1126" s="1135">
        <v>1.98</v>
      </c>
      <c r="Q1126" s="1135" t="s">
        <v>2535</v>
      </c>
      <c r="R1126" s="1135" t="s">
        <v>4365</v>
      </c>
      <c r="T1126" s="1135">
        <v>16</v>
      </c>
      <c r="U1126" s="1135">
        <v>3.6</v>
      </c>
      <c r="V1126" s="1135" t="s">
        <v>663</v>
      </c>
      <c r="W1126" s="1135">
        <v>120</v>
      </c>
      <c r="X1126" s="1135" t="s">
        <v>4148</v>
      </c>
      <c r="Y1126" s="1135" t="s">
        <v>4366</v>
      </c>
      <c r="Z1126" s="1135" t="s">
        <v>663</v>
      </c>
      <c r="AA1126" s="1135" t="s">
        <v>1431</v>
      </c>
      <c r="AB1126" s="1135" t="s">
        <v>1075</v>
      </c>
      <c r="AH1126" s="1135" t="s">
        <v>1042</v>
      </c>
      <c r="AM1126" s="1136" t="s">
        <v>11365</v>
      </c>
      <c r="AN1126" s="1136" t="s">
        <v>11366</v>
      </c>
      <c r="AO1126" s="1136">
        <f t="shared" si="142"/>
        <v>650</v>
      </c>
      <c r="AP1126" s="1136">
        <f t="shared" si="143"/>
        <v>1.76</v>
      </c>
      <c r="AQ1126" s="1136" t="str">
        <f t="shared" si="144"/>
        <v>1-4-1S85°Z+S</v>
      </c>
      <c r="AR1126" s="1136" t="str">
        <f t="shared" si="145"/>
        <v>NA</v>
      </c>
      <c r="AS1126" s="1136" t="str">
        <f t="shared" si="146"/>
        <v>173/OFF</v>
      </c>
      <c r="AT1126" s="1136" t="str">
        <f t="shared" si="147"/>
        <v>1-4-1S85°Z+S</v>
      </c>
      <c r="AU1126" s="1136" t="s">
        <v>15734</v>
      </c>
      <c r="AV1126" s="1136" t="str">
        <f t="shared" si="140"/>
        <v>109.9.1</v>
      </c>
      <c r="AW1126" s="1438">
        <f t="shared" si="141"/>
        <v>44075</v>
      </c>
    </row>
    <row r="1127" spans="1:49">
      <c r="A1127" s="1135" t="s">
        <v>4367</v>
      </c>
      <c r="B1127" s="1135" t="s">
        <v>4146</v>
      </c>
      <c r="C1127" s="1135">
        <v>650</v>
      </c>
      <c r="D1127" s="1135">
        <v>1.76</v>
      </c>
      <c r="E1127" s="1135" t="s">
        <v>15198</v>
      </c>
      <c r="F1127" s="1135" t="s">
        <v>663</v>
      </c>
      <c r="G1127" s="1135">
        <v>4</v>
      </c>
      <c r="H1127" s="1135" t="s">
        <v>2420</v>
      </c>
      <c r="I1127" s="1135" t="s">
        <v>126</v>
      </c>
      <c r="J1127" s="1135">
        <v>1.1000000000000001</v>
      </c>
      <c r="K1127" s="1135" t="s">
        <v>4198</v>
      </c>
      <c r="L1127" s="1135" t="s">
        <v>1081</v>
      </c>
      <c r="M1127" s="1135">
        <v>99</v>
      </c>
      <c r="N1127" s="1135" t="s">
        <v>1039</v>
      </c>
      <c r="O1127" s="1135">
        <v>2.4750000000000001</v>
      </c>
      <c r="P1127" s="1135">
        <v>1.98</v>
      </c>
      <c r="Q1127" s="1135" t="s">
        <v>2535</v>
      </c>
      <c r="R1127" s="1135">
        <v>23</v>
      </c>
      <c r="T1127" s="1135">
        <v>16</v>
      </c>
      <c r="U1127" s="1135">
        <v>3.6</v>
      </c>
      <c r="V1127" s="1135" t="s">
        <v>663</v>
      </c>
      <c r="W1127" s="1135">
        <v>120</v>
      </c>
      <c r="X1127" s="1135" t="s">
        <v>4148</v>
      </c>
      <c r="Y1127" s="1135" t="s">
        <v>4366</v>
      </c>
      <c r="Z1127" s="1135" t="s">
        <v>663</v>
      </c>
      <c r="AA1127" s="1135" t="s">
        <v>4368</v>
      </c>
      <c r="AB1127" s="1135" t="s">
        <v>1075</v>
      </c>
      <c r="AH1127" s="1135" t="s">
        <v>1580</v>
      </c>
      <c r="AM1127" s="1136" t="s">
        <v>11367</v>
      </c>
      <c r="AN1127" s="1136" t="s">
        <v>11368</v>
      </c>
      <c r="AO1127" s="1136">
        <f t="shared" si="142"/>
        <v>650</v>
      </c>
      <c r="AP1127" s="1136">
        <f t="shared" si="143"/>
        <v>1.76</v>
      </c>
      <c r="AQ1127" s="1136" t="str">
        <f t="shared" si="144"/>
        <v>1-4-1S85°Z+S</v>
      </c>
      <c r="AR1127" s="1136" t="str">
        <f t="shared" si="145"/>
        <v>NA</v>
      </c>
      <c r="AS1127" s="1136" t="str">
        <f t="shared" si="146"/>
        <v>173/OFF</v>
      </c>
      <c r="AT1127" s="1136" t="str">
        <f t="shared" si="147"/>
        <v>1-4-1S85°Z+S</v>
      </c>
      <c r="AU1127" s="1136" t="s">
        <v>15734</v>
      </c>
      <c r="AV1127" s="1136" t="str">
        <f t="shared" si="140"/>
        <v>109.9.8</v>
      </c>
      <c r="AW1127" s="1438">
        <f t="shared" si="141"/>
        <v>44082</v>
      </c>
    </row>
    <row r="1128" spans="1:49">
      <c r="A1128" s="1135" t="s">
        <v>4369</v>
      </c>
      <c r="B1128" s="1135" t="s">
        <v>4146</v>
      </c>
      <c r="C1128" s="1135">
        <v>650</v>
      </c>
      <c r="D1128" s="1135">
        <v>1.76</v>
      </c>
      <c r="E1128" s="1135" t="s">
        <v>15198</v>
      </c>
      <c r="F1128" s="1135" t="s">
        <v>663</v>
      </c>
      <c r="G1128" s="1135">
        <v>4</v>
      </c>
      <c r="H1128" s="1135" t="s">
        <v>2420</v>
      </c>
      <c r="I1128" s="1135" t="s">
        <v>126</v>
      </c>
      <c r="J1128" s="1135">
        <v>1.1000000000000001</v>
      </c>
      <c r="K1128" s="1135" t="s">
        <v>4198</v>
      </c>
      <c r="L1128" s="1135" t="s">
        <v>1081</v>
      </c>
      <c r="M1128" s="1135">
        <v>99</v>
      </c>
      <c r="N1128" s="1135" t="s">
        <v>1039</v>
      </c>
      <c r="O1128" s="1135">
        <v>2.4750000000000001</v>
      </c>
      <c r="P1128" s="1135">
        <v>1.98</v>
      </c>
      <c r="Q1128" s="1135" t="s">
        <v>2528</v>
      </c>
      <c r="R1128" s="1135">
        <v>23</v>
      </c>
      <c r="T1128" s="1135">
        <v>16</v>
      </c>
      <c r="U1128" s="1135">
        <v>3.6</v>
      </c>
      <c r="V1128" s="1135" t="s">
        <v>663</v>
      </c>
      <c r="W1128" s="1135">
        <v>120</v>
      </c>
      <c r="X1128" s="1135" t="s">
        <v>4148</v>
      </c>
      <c r="Y1128" s="1135" t="s">
        <v>4370</v>
      </c>
      <c r="Z1128" s="1135" t="s">
        <v>663</v>
      </c>
      <c r="AA1128" s="1135" t="s">
        <v>3325</v>
      </c>
      <c r="AB1128" s="1135" t="s">
        <v>1075</v>
      </c>
      <c r="AH1128" s="1135" t="s">
        <v>735</v>
      </c>
      <c r="AM1128" s="1136" t="s">
        <v>11369</v>
      </c>
      <c r="AN1128" s="1136" t="s">
        <v>11370</v>
      </c>
      <c r="AO1128" s="1136">
        <f t="shared" si="142"/>
        <v>650</v>
      </c>
      <c r="AP1128" s="1136">
        <f t="shared" si="143"/>
        <v>1.76</v>
      </c>
      <c r="AQ1128" s="1136" t="str">
        <f t="shared" si="144"/>
        <v>1-4-1S85°Z+S</v>
      </c>
      <c r="AR1128" s="1136" t="str">
        <f t="shared" si="145"/>
        <v>NA</v>
      </c>
      <c r="AS1128" s="1136" t="str">
        <f t="shared" si="146"/>
        <v>173/OFF</v>
      </c>
      <c r="AT1128" s="1136" t="str">
        <f t="shared" si="147"/>
        <v>1-4-1S85°Z+S</v>
      </c>
      <c r="AU1128" s="1136" t="s">
        <v>15734</v>
      </c>
      <c r="AV1128" s="1136" t="str">
        <f t="shared" si="140"/>
        <v>109.9.11</v>
      </c>
      <c r="AW1128" s="1438">
        <f t="shared" si="141"/>
        <v>44085</v>
      </c>
    </row>
    <row r="1129" spans="1:49">
      <c r="A1129" s="1135" t="s">
        <v>4371</v>
      </c>
      <c r="B1129" s="1135" t="s">
        <v>4146</v>
      </c>
      <c r="C1129" s="1135">
        <v>650</v>
      </c>
      <c r="D1129" s="1135">
        <v>1.76</v>
      </c>
      <c r="E1129" s="1135" t="s">
        <v>15198</v>
      </c>
      <c r="F1129" s="1135" t="s">
        <v>663</v>
      </c>
      <c r="G1129" s="1135">
        <v>4</v>
      </c>
      <c r="H1129" s="1135" t="s">
        <v>2420</v>
      </c>
      <c r="I1129" s="1135" t="s">
        <v>126</v>
      </c>
      <c r="J1129" s="1135">
        <v>1.1000000000000001</v>
      </c>
      <c r="K1129" s="1135" t="s">
        <v>4372</v>
      </c>
      <c r="L1129" s="1135" t="s">
        <v>1081</v>
      </c>
      <c r="M1129" s="1135">
        <v>99</v>
      </c>
      <c r="N1129" s="1135" t="s">
        <v>1039</v>
      </c>
      <c r="O1129" s="1135">
        <v>2.4750000000000001</v>
      </c>
      <c r="P1129" s="1135">
        <v>1.98</v>
      </c>
      <c r="Q1129" s="1135" t="s">
        <v>2528</v>
      </c>
      <c r="R1129" s="1135">
        <v>23</v>
      </c>
      <c r="T1129" s="1135">
        <v>16</v>
      </c>
      <c r="U1129" s="1135">
        <v>3.6</v>
      </c>
      <c r="V1129" s="1135" t="s">
        <v>663</v>
      </c>
      <c r="W1129" s="1135">
        <v>120</v>
      </c>
      <c r="X1129" s="1135" t="s">
        <v>4148</v>
      </c>
      <c r="Y1129" s="1135">
        <v>2.5</v>
      </c>
      <c r="Z1129" s="1135" t="s">
        <v>663</v>
      </c>
      <c r="AA1129" s="1135" t="s">
        <v>4373</v>
      </c>
      <c r="AH1129" s="1135" t="s">
        <v>1117</v>
      </c>
      <c r="AM1129" s="1136" t="s">
        <v>11371</v>
      </c>
      <c r="AN1129" s="1136" t="s">
        <v>11372</v>
      </c>
      <c r="AO1129" s="1136">
        <f t="shared" si="142"/>
        <v>650</v>
      </c>
      <c r="AP1129" s="1136">
        <f t="shared" si="143"/>
        <v>1.76</v>
      </c>
      <c r="AQ1129" s="1136" t="str">
        <f t="shared" si="144"/>
        <v>1-4-1S85°Z+S</v>
      </c>
      <c r="AR1129" s="1136" t="str">
        <f t="shared" si="145"/>
        <v>NA</v>
      </c>
      <c r="AS1129" s="1136" t="str">
        <f t="shared" si="146"/>
        <v>173/OFF</v>
      </c>
      <c r="AT1129" s="1136" t="str">
        <f t="shared" si="147"/>
        <v>1-4-1S85°Z+S</v>
      </c>
      <c r="AU1129" s="1136" t="s">
        <v>15734</v>
      </c>
      <c r="AV1129" s="1136" t="str">
        <f t="shared" si="140"/>
        <v>109.10.15</v>
      </c>
      <c r="AW1129" s="1438">
        <f t="shared" si="141"/>
        <v>44119</v>
      </c>
    </row>
    <row r="1130" spans="1:49">
      <c r="A1130" s="1135" t="s">
        <v>4374</v>
      </c>
      <c r="B1130" s="1135" t="s">
        <v>299</v>
      </c>
      <c r="C1130" s="1135">
        <v>600</v>
      </c>
      <c r="D1130" s="1135">
        <v>1.73</v>
      </c>
      <c r="E1130" s="1135" t="s">
        <v>15196</v>
      </c>
      <c r="F1130" s="1135" t="s">
        <v>2261</v>
      </c>
      <c r="G1130" s="1135" t="s">
        <v>1861</v>
      </c>
      <c r="H1130" s="1135" t="s">
        <v>4257</v>
      </c>
      <c r="I1130" s="1135" t="s">
        <v>663</v>
      </c>
      <c r="J1130" s="1135">
        <v>0</v>
      </c>
      <c r="K1130" s="1135" t="s">
        <v>4375</v>
      </c>
      <c r="L1130" s="1135" t="s">
        <v>4123</v>
      </c>
      <c r="M1130" s="1135">
        <v>103</v>
      </c>
      <c r="N1130" s="1135" t="s">
        <v>1039</v>
      </c>
      <c r="O1130" s="1135">
        <v>2.5750000000000002</v>
      </c>
      <c r="P1130" s="1135">
        <v>2.06</v>
      </c>
      <c r="Q1130" s="1135">
        <v>4</v>
      </c>
      <c r="R1130" s="1135">
        <v>23.5</v>
      </c>
      <c r="T1130" s="1135">
        <v>18.5</v>
      </c>
      <c r="U1130" s="1135">
        <v>2.1</v>
      </c>
      <c r="V1130" s="1135" t="s">
        <v>663</v>
      </c>
      <c r="W1130" s="1135" t="s">
        <v>663</v>
      </c>
      <c r="X1130" s="1135" t="s">
        <v>663</v>
      </c>
      <c r="Y1130" s="1135">
        <v>1.3</v>
      </c>
      <c r="Z1130" s="1135">
        <v>4</v>
      </c>
      <c r="AA1130" s="1135" t="s">
        <v>4376</v>
      </c>
      <c r="AH1130" s="1135" t="s">
        <v>4377</v>
      </c>
      <c r="AM1130" s="1136" t="s">
        <v>11373</v>
      </c>
      <c r="AN1130" s="1136" t="s">
        <v>11374</v>
      </c>
      <c r="AO1130" s="1136">
        <f t="shared" si="142"/>
        <v>600</v>
      </c>
      <c r="AP1130" s="1136">
        <f t="shared" si="143"/>
        <v>1.73</v>
      </c>
      <c r="AQ1130" s="1136" t="str">
        <f t="shared" si="144"/>
        <v>2-6-1S83°</v>
      </c>
      <c r="AR1130" s="1136" t="str">
        <f t="shared" si="145"/>
        <v>33</v>
      </c>
      <c r="AS1130" s="1136" t="str">
        <f t="shared" si="146"/>
        <v>178/175</v>
      </c>
      <c r="AT1130" s="1136" t="str">
        <f t="shared" si="147"/>
        <v>2-6-1S83°</v>
      </c>
      <c r="AV1130" s="1136" t="str">
        <f t="shared" si="140"/>
        <v>110.12.28</v>
      </c>
      <c r="AW1130" s="1438">
        <f t="shared" si="141"/>
        <v>44558</v>
      </c>
    </row>
    <row r="1131" spans="1:49">
      <c r="A1131" s="1135" t="s">
        <v>4378</v>
      </c>
      <c r="B1131" s="1135" t="s">
        <v>4207</v>
      </c>
      <c r="C1131" s="1135">
        <v>550</v>
      </c>
      <c r="D1131" s="1135">
        <v>1.6719999999999999</v>
      </c>
      <c r="E1131" s="1135" t="s">
        <v>15196</v>
      </c>
      <c r="F1131" s="1135" t="s">
        <v>1563</v>
      </c>
      <c r="G1131" s="1135">
        <v>5</v>
      </c>
      <c r="H1131" s="1135" t="s">
        <v>2927</v>
      </c>
      <c r="I1131" s="1135" t="s">
        <v>1261</v>
      </c>
      <c r="J1131" s="1135">
        <v>1</v>
      </c>
      <c r="K1131" s="1135" t="s">
        <v>4379</v>
      </c>
      <c r="L1131" s="1135" t="s">
        <v>4241</v>
      </c>
      <c r="M1131" s="1135">
        <v>103.3</v>
      </c>
      <c r="N1131" s="1135" t="s">
        <v>1039</v>
      </c>
      <c r="O1131" s="1135">
        <v>2.5825</v>
      </c>
      <c r="P1131" s="1135">
        <v>2.0659999999999998</v>
      </c>
      <c r="Q1131" s="1135">
        <v>4</v>
      </c>
      <c r="R1131" s="1135">
        <v>25</v>
      </c>
      <c r="T1131" s="1135">
        <v>10</v>
      </c>
      <c r="U1131" s="1135">
        <v>5.8</v>
      </c>
      <c r="V1131" s="1135" t="s">
        <v>663</v>
      </c>
      <c r="W1131" s="1135">
        <v>125</v>
      </c>
      <c r="X1131" s="1135">
        <v>80</v>
      </c>
      <c r="Y1131" s="1135">
        <v>1.5</v>
      </c>
      <c r="Z1131" s="1135">
        <v>4</v>
      </c>
      <c r="AA1131" s="1135" t="s">
        <v>4380</v>
      </c>
      <c r="AH1131" s="1135" t="s">
        <v>2478</v>
      </c>
      <c r="AM1131" s="1136" t="s">
        <v>11375</v>
      </c>
      <c r="AN1131" s="1136" t="s">
        <v>11376</v>
      </c>
      <c r="AO1131" s="1136">
        <f t="shared" si="142"/>
        <v>550</v>
      </c>
      <c r="AP1131" s="1136">
        <f t="shared" si="143"/>
        <v>1.6719999999999999</v>
      </c>
      <c r="AQ1131" s="1136" t="str">
        <f t="shared" si="144"/>
        <v>2-6-1S83°</v>
      </c>
      <c r="AR1131" s="1136" t="str">
        <f t="shared" si="145"/>
        <v>30.5</v>
      </c>
      <c r="AS1131" s="1136" t="str">
        <f t="shared" si="146"/>
        <v>150/OFF</v>
      </c>
      <c r="AT1131" s="1136" t="str">
        <f t="shared" si="147"/>
        <v>2-6-1S83°</v>
      </c>
      <c r="AV1131" s="1136" t="str">
        <f t="shared" si="140"/>
        <v>110.12.29</v>
      </c>
      <c r="AW1131" s="1438">
        <f t="shared" si="141"/>
        <v>44559</v>
      </c>
    </row>
    <row r="1132" spans="1:49">
      <c r="A1132" s="1135" t="s">
        <v>4381</v>
      </c>
      <c r="B1132" s="1135" t="s">
        <v>4243</v>
      </c>
      <c r="C1132" s="1135">
        <v>700</v>
      </c>
      <c r="D1132" s="1135">
        <v>1.86</v>
      </c>
      <c r="E1132" s="1135" t="s">
        <v>15189</v>
      </c>
      <c r="F1132" s="1135" t="s">
        <v>1078</v>
      </c>
      <c r="G1132" s="1135">
        <v>4</v>
      </c>
      <c r="H1132" s="1135" t="s">
        <v>2736</v>
      </c>
      <c r="I1132" s="1135" t="s">
        <v>466</v>
      </c>
      <c r="J1132" s="1135">
        <v>1.8</v>
      </c>
      <c r="K1132" s="1135" t="s">
        <v>4382</v>
      </c>
      <c r="L1132" s="1135" t="s">
        <v>4306</v>
      </c>
      <c r="M1132" s="1135">
        <v>98</v>
      </c>
      <c r="N1132" s="1135" t="s">
        <v>1039</v>
      </c>
      <c r="O1132" s="1135">
        <v>2.4500000000000002</v>
      </c>
      <c r="P1132" s="1135">
        <v>1.96</v>
      </c>
      <c r="Q1132" s="1135">
        <v>3</v>
      </c>
      <c r="R1132" s="1135">
        <v>27.3</v>
      </c>
      <c r="T1132" s="1135">
        <v>11.6</v>
      </c>
      <c r="U1132" s="1135">
        <v>4.0999999999999996</v>
      </c>
      <c r="V1132" s="1135" t="s">
        <v>663</v>
      </c>
      <c r="W1132" s="1135">
        <v>100</v>
      </c>
      <c r="X1132" s="1135">
        <v>85</v>
      </c>
      <c r="Y1132" s="1135">
        <v>1.5</v>
      </c>
      <c r="Z1132" s="1135">
        <v>3</v>
      </c>
      <c r="AA1132" s="1135" t="s">
        <v>4383</v>
      </c>
      <c r="AH1132" s="1135" t="s">
        <v>843</v>
      </c>
      <c r="AM1132" s="1136" t="s">
        <v>11377</v>
      </c>
      <c r="AN1132" s="1136" t="s">
        <v>11378</v>
      </c>
      <c r="AO1132" s="1136">
        <f t="shared" si="142"/>
        <v>700</v>
      </c>
      <c r="AP1132" s="1136">
        <f t="shared" si="143"/>
        <v>1.86</v>
      </c>
      <c r="AQ1132" s="1136" t="str">
        <f t="shared" si="144"/>
        <v>1-5-1S83°</v>
      </c>
      <c r="AR1132" s="1136" t="str">
        <f t="shared" si="145"/>
        <v>30</v>
      </c>
      <c r="AS1132" s="1136" t="str">
        <f t="shared" si="146"/>
        <v>280/280/155</v>
      </c>
      <c r="AT1132" s="1136" t="str">
        <f t="shared" si="147"/>
        <v>1-5-1S83°</v>
      </c>
      <c r="AV1132" s="1136" t="str">
        <f t="shared" si="140"/>
        <v>110.12.30</v>
      </c>
      <c r="AW1132" s="1438">
        <f t="shared" si="141"/>
        <v>44560</v>
      </c>
    </row>
    <row r="1133" spans="1:49">
      <c r="A1133" s="1135" t="s">
        <v>4384</v>
      </c>
      <c r="B1133" s="1135" t="s">
        <v>4177</v>
      </c>
      <c r="C1133" s="1135">
        <v>600</v>
      </c>
      <c r="D1133" s="1135">
        <v>1.7649999999999999</v>
      </c>
      <c r="E1133" s="1135" t="s">
        <v>15183</v>
      </c>
      <c r="F1133" s="1135" t="s">
        <v>1048</v>
      </c>
      <c r="G1133" s="1135" t="s">
        <v>1861</v>
      </c>
      <c r="H1133" s="1135" t="s">
        <v>4212</v>
      </c>
      <c r="I1133" s="1135" t="s">
        <v>126</v>
      </c>
      <c r="J1133" s="1135">
        <v>2</v>
      </c>
      <c r="K1133" s="1135" t="s">
        <v>4347</v>
      </c>
      <c r="L1133" s="1135" t="s">
        <v>4179</v>
      </c>
      <c r="M1133" s="1135">
        <v>101.6</v>
      </c>
      <c r="N1133" s="1135" t="s">
        <v>1039</v>
      </c>
      <c r="O1133" s="1135">
        <v>2.54</v>
      </c>
      <c r="P1133" s="1135">
        <v>2.032</v>
      </c>
      <c r="Q1133" s="1135">
        <v>4</v>
      </c>
      <c r="R1133" s="1135">
        <v>20.5</v>
      </c>
      <c r="T1133" s="1135">
        <v>26.9</v>
      </c>
      <c r="U1133" s="1135">
        <v>4</v>
      </c>
      <c r="V1133" s="1135" t="s">
        <v>663</v>
      </c>
      <c r="W1133" s="1135">
        <v>125</v>
      </c>
      <c r="X1133" s="1135">
        <v>75</v>
      </c>
      <c r="Y1133" s="1135">
        <v>1.5</v>
      </c>
      <c r="Z1133" s="1135">
        <v>5.5</v>
      </c>
      <c r="AA1133" s="1135" t="s">
        <v>4385</v>
      </c>
      <c r="AH1133" s="1135" t="s">
        <v>629</v>
      </c>
      <c r="AM1133" s="1136" t="s">
        <v>11379</v>
      </c>
      <c r="AN1133" s="1136" t="s">
        <v>11380</v>
      </c>
      <c r="AO1133" s="1136">
        <f t="shared" si="142"/>
        <v>600</v>
      </c>
      <c r="AP1133" s="1136">
        <f t="shared" si="143"/>
        <v>1.7649999999999999</v>
      </c>
      <c r="AQ1133" s="1136" t="str">
        <f t="shared" si="144"/>
        <v>1-4-1S83°</v>
      </c>
      <c r="AR1133" s="1136" t="str">
        <f t="shared" si="145"/>
        <v>31</v>
      </c>
      <c r="AS1133" s="1136" t="str">
        <f t="shared" si="146"/>
        <v>280/260/OFF</v>
      </c>
      <c r="AT1133" s="1136" t="str">
        <f t="shared" si="147"/>
        <v>1-4-1S83°</v>
      </c>
      <c r="AV1133" s="1136" t="str">
        <f t="shared" si="140"/>
        <v>110.12.31</v>
      </c>
      <c r="AW1133" s="1438">
        <f t="shared" si="141"/>
        <v>44561</v>
      </c>
    </row>
    <row r="1134" spans="1:49">
      <c r="A1134" s="1135" t="s">
        <v>4386</v>
      </c>
      <c r="B1134" s="1135" t="s">
        <v>4207</v>
      </c>
      <c r="C1134" s="1135">
        <v>550</v>
      </c>
      <c r="D1134" s="1135">
        <v>1.6719999999999999</v>
      </c>
      <c r="E1134" s="1135" t="s">
        <v>15196</v>
      </c>
      <c r="F1134" s="1135" t="s">
        <v>1563</v>
      </c>
      <c r="G1134" s="1135">
        <v>5</v>
      </c>
      <c r="H1134" s="1135" t="s">
        <v>2927</v>
      </c>
      <c r="I1134" s="1135" t="s">
        <v>1261</v>
      </c>
      <c r="J1134" s="1135">
        <v>1</v>
      </c>
      <c r="K1134" s="1135" t="s">
        <v>4379</v>
      </c>
      <c r="L1134" s="1135" t="s">
        <v>4241</v>
      </c>
      <c r="M1134" s="1135">
        <v>103.3</v>
      </c>
      <c r="N1134" s="1135" t="s">
        <v>1039</v>
      </c>
      <c r="O1134" s="1135">
        <v>2.5825</v>
      </c>
      <c r="P1134" s="1135">
        <v>2.0659999999999998</v>
      </c>
      <c r="Q1134" s="1135">
        <v>4</v>
      </c>
      <c r="R1134" s="1135">
        <v>25</v>
      </c>
      <c r="T1134" s="1135">
        <v>10</v>
      </c>
      <c r="U1134" s="1135">
        <v>5.8</v>
      </c>
      <c r="V1134" s="1135" t="s">
        <v>663</v>
      </c>
      <c r="W1134" s="1135">
        <v>125</v>
      </c>
      <c r="X1134" s="1135">
        <v>80</v>
      </c>
      <c r="Y1134" s="1135">
        <v>1.5</v>
      </c>
      <c r="Z1134" s="1135">
        <v>4</v>
      </c>
      <c r="AA1134" s="1135" t="s">
        <v>4103</v>
      </c>
      <c r="AH1134" s="1135" t="s">
        <v>811</v>
      </c>
      <c r="AM1134" s="1136" t="s">
        <v>11381</v>
      </c>
      <c r="AN1134" s="1136" t="s">
        <v>11382</v>
      </c>
      <c r="AO1134" s="1136">
        <f t="shared" si="142"/>
        <v>550</v>
      </c>
      <c r="AP1134" s="1136">
        <f t="shared" si="143"/>
        <v>1.6719999999999999</v>
      </c>
      <c r="AQ1134" s="1136" t="str">
        <f t="shared" si="144"/>
        <v>2-6-1S83°</v>
      </c>
      <c r="AR1134" s="1136" t="str">
        <f t="shared" si="145"/>
        <v>30.5</v>
      </c>
      <c r="AS1134" s="1136" t="str">
        <f t="shared" si="146"/>
        <v>150/OFF</v>
      </c>
      <c r="AT1134" s="1136" t="str">
        <f t="shared" si="147"/>
        <v>2-6-1S83°</v>
      </c>
      <c r="AV1134" s="1136" t="str">
        <f t="shared" si="140"/>
        <v>111.1.6</v>
      </c>
      <c r="AW1134" s="1438">
        <f t="shared" si="141"/>
        <v>44567</v>
      </c>
    </row>
    <row r="1135" spans="1:49">
      <c r="A1135" s="1135" t="s">
        <v>4387</v>
      </c>
      <c r="B1135" s="1135" t="s">
        <v>4177</v>
      </c>
      <c r="C1135" s="1135">
        <v>600</v>
      </c>
      <c r="D1135" s="1135">
        <v>1.7649999999999999</v>
      </c>
      <c r="E1135" s="1135" t="s">
        <v>15183</v>
      </c>
      <c r="F1135" s="1135" t="s">
        <v>1048</v>
      </c>
      <c r="G1135" s="1135" t="s">
        <v>1861</v>
      </c>
      <c r="H1135" s="1135" t="s">
        <v>4388</v>
      </c>
      <c r="I1135" s="1135" t="s">
        <v>126</v>
      </c>
      <c r="J1135" s="1135">
        <v>0.5</v>
      </c>
      <c r="K1135" s="1135" t="s">
        <v>4347</v>
      </c>
      <c r="L1135" s="1135" t="s">
        <v>4179</v>
      </c>
      <c r="M1135" s="1135">
        <v>101</v>
      </c>
      <c r="N1135" s="1135" t="s">
        <v>1039</v>
      </c>
      <c r="O1135" s="1135">
        <v>2.5250000000000004</v>
      </c>
      <c r="P1135" s="1135">
        <v>2.02</v>
      </c>
      <c r="Q1135" s="1135">
        <v>4</v>
      </c>
      <c r="R1135" s="1135">
        <v>21</v>
      </c>
      <c r="T1135" s="1135">
        <v>33.5</v>
      </c>
      <c r="U1135" s="1135">
        <v>4.3</v>
      </c>
      <c r="V1135" s="1135" t="s">
        <v>663</v>
      </c>
      <c r="W1135" s="1135">
        <v>30</v>
      </c>
      <c r="X1135" s="1135">
        <v>10</v>
      </c>
      <c r="Y1135" s="1135">
        <v>1.8</v>
      </c>
      <c r="Z1135" s="1135">
        <v>6</v>
      </c>
      <c r="AA1135" s="1135" t="s">
        <v>4389</v>
      </c>
      <c r="AH1135" s="1135" t="s">
        <v>789</v>
      </c>
      <c r="AM1135" s="1136" t="s">
        <v>11383</v>
      </c>
      <c r="AN1135" s="1136" t="s">
        <v>11384</v>
      </c>
      <c r="AO1135" s="1136">
        <f t="shared" si="142"/>
        <v>600</v>
      </c>
      <c r="AP1135" s="1136">
        <f t="shared" si="143"/>
        <v>1.7649999999999999</v>
      </c>
      <c r="AQ1135" s="1136" t="str">
        <f t="shared" si="144"/>
        <v>1-4-1S83°</v>
      </c>
      <c r="AR1135" s="1136" t="str">
        <f t="shared" si="145"/>
        <v>31</v>
      </c>
      <c r="AS1135" s="1136" t="str">
        <f t="shared" si="146"/>
        <v>285/265/OFF</v>
      </c>
      <c r="AT1135" s="1136" t="str">
        <f t="shared" si="147"/>
        <v>1-4-1S83°</v>
      </c>
      <c r="AV1135" s="1136" t="str">
        <f t="shared" si="140"/>
        <v>111.1.10</v>
      </c>
      <c r="AW1135" s="1438">
        <f t="shared" si="141"/>
        <v>44571</v>
      </c>
    </row>
    <row r="1136" spans="1:49">
      <c r="A1136" s="1135" t="s">
        <v>4390</v>
      </c>
      <c r="B1136" s="1135" t="s">
        <v>4156</v>
      </c>
      <c r="C1136" s="1135">
        <v>550</v>
      </c>
      <c r="D1136" s="1135">
        <v>1.714</v>
      </c>
      <c r="E1136" s="1135" t="s">
        <v>15196</v>
      </c>
      <c r="F1136" s="1135" t="s">
        <v>1563</v>
      </c>
      <c r="G1136" s="1135">
        <v>5</v>
      </c>
      <c r="H1136" s="1135" t="s">
        <v>3158</v>
      </c>
      <c r="I1136" s="1135" t="s">
        <v>1261</v>
      </c>
      <c r="J1136" s="1135">
        <v>1.2</v>
      </c>
      <c r="K1136" s="1135" t="s">
        <v>4229</v>
      </c>
      <c r="L1136" s="1135" t="s">
        <v>4174</v>
      </c>
      <c r="M1136" s="1135">
        <v>103.3</v>
      </c>
      <c r="N1136" s="1135" t="s">
        <v>1039</v>
      </c>
      <c r="O1136" s="1135">
        <v>2.5825</v>
      </c>
      <c r="P1136" s="1135">
        <v>2.0659999999999998</v>
      </c>
      <c r="Q1136" s="1135">
        <v>4</v>
      </c>
      <c r="R1136" s="1135">
        <v>25</v>
      </c>
      <c r="T1136" s="1135">
        <v>10</v>
      </c>
      <c r="U1136" s="1135">
        <v>5.8</v>
      </c>
      <c r="V1136" s="1135" t="s">
        <v>663</v>
      </c>
      <c r="W1136" s="1135">
        <v>125</v>
      </c>
      <c r="X1136" s="1135">
        <v>80</v>
      </c>
      <c r="Y1136" s="1135">
        <v>1.5</v>
      </c>
      <c r="Z1136" s="1135">
        <v>4</v>
      </c>
      <c r="AA1136" s="1135" t="s">
        <v>1864</v>
      </c>
      <c r="AH1136" s="1135" t="s">
        <v>864</v>
      </c>
      <c r="AM1136" s="1136" t="s">
        <v>11385</v>
      </c>
      <c r="AN1136" s="1136" t="s">
        <v>11386</v>
      </c>
      <c r="AO1136" s="1136">
        <f t="shared" si="142"/>
        <v>550</v>
      </c>
      <c r="AP1136" s="1136">
        <f t="shared" si="143"/>
        <v>1.714</v>
      </c>
      <c r="AQ1136" s="1136" t="str">
        <f t="shared" si="144"/>
        <v>2-6-1S83°</v>
      </c>
      <c r="AR1136" s="1136" t="str">
        <f t="shared" si="145"/>
        <v>30.5</v>
      </c>
      <c r="AS1136" s="1136" t="str">
        <f t="shared" si="146"/>
        <v>148/OFF</v>
      </c>
      <c r="AT1136" s="1136" t="str">
        <f t="shared" si="147"/>
        <v>2-6-1S83°</v>
      </c>
      <c r="AV1136" s="1136" t="str">
        <f t="shared" si="140"/>
        <v>111.1.13</v>
      </c>
      <c r="AW1136" s="1438">
        <f t="shared" si="141"/>
        <v>44574</v>
      </c>
    </row>
    <row r="1137" spans="1:49">
      <c r="A1137" s="1135" t="s">
        <v>4391</v>
      </c>
      <c r="B1137" s="1135" t="s">
        <v>4316</v>
      </c>
      <c r="C1137" s="1135">
        <v>500</v>
      </c>
      <c r="D1137" s="1135">
        <v>1.73</v>
      </c>
      <c r="E1137" s="1135" t="s">
        <v>15202</v>
      </c>
      <c r="F1137" s="1135" t="s">
        <v>1048</v>
      </c>
      <c r="G1137" s="1135">
        <v>2</v>
      </c>
      <c r="H1137" s="1135" t="s">
        <v>1249</v>
      </c>
      <c r="I1137" s="1135" t="s">
        <v>126</v>
      </c>
      <c r="J1137" s="1135">
        <v>1.2</v>
      </c>
      <c r="K1137" s="1135" t="s">
        <v>4392</v>
      </c>
      <c r="L1137" s="1135" t="s">
        <v>1519</v>
      </c>
      <c r="M1137" s="1135">
        <v>102</v>
      </c>
      <c r="N1137" s="1135" t="s">
        <v>1039</v>
      </c>
      <c r="O1137" s="1135">
        <v>2.5500000000000003</v>
      </c>
      <c r="P1137" s="1135">
        <v>2.04</v>
      </c>
      <c r="Q1137" s="1135">
        <v>4</v>
      </c>
      <c r="R1137" s="1135">
        <v>20.5</v>
      </c>
      <c r="T1137" s="1135">
        <v>27</v>
      </c>
      <c r="U1137" s="1135">
        <v>3.3</v>
      </c>
      <c r="V1137" s="1135" t="s">
        <v>663</v>
      </c>
      <c r="W1137" s="1135">
        <v>130</v>
      </c>
      <c r="X1137" s="1135">
        <v>80</v>
      </c>
      <c r="Y1137" s="1135">
        <v>1</v>
      </c>
      <c r="Z1137" s="1135" t="s">
        <v>663</v>
      </c>
      <c r="AA1137" s="1135" t="s">
        <v>1871</v>
      </c>
      <c r="AH1137" s="1135" t="s">
        <v>1117</v>
      </c>
      <c r="AM1137" s="1136" t="s">
        <v>11387</v>
      </c>
      <c r="AN1137" s="1136" t="s">
        <v>11388</v>
      </c>
      <c r="AO1137" s="1136">
        <f t="shared" si="142"/>
        <v>500</v>
      </c>
      <c r="AP1137" s="1136">
        <f t="shared" si="143"/>
        <v>1.73</v>
      </c>
      <c r="AQ1137" s="1136" t="str">
        <f t="shared" si="144"/>
        <v>1-4-1S83°Z+S</v>
      </c>
      <c r="AR1137" s="1136" t="str">
        <f t="shared" si="145"/>
        <v>31</v>
      </c>
      <c r="AS1137" s="1136" t="str">
        <f t="shared" si="146"/>
        <v>215/215/OFF</v>
      </c>
      <c r="AT1137" s="1136" t="str">
        <f t="shared" si="147"/>
        <v>1-4-1S83°Z+S</v>
      </c>
      <c r="AU1137" s="1136" t="s">
        <v>15734</v>
      </c>
      <c r="AV1137" s="1136" t="str">
        <f t="shared" si="140"/>
        <v>111.1.14</v>
      </c>
      <c r="AW1137" s="1438">
        <f t="shared" si="141"/>
        <v>44575</v>
      </c>
    </row>
    <row r="1138" spans="1:49">
      <c r="A1138" s="1135" t="s">
        <v>4393</v>
      </c>
      <c r="B1138" s="1135" t="s">
        <v>4177</v>
      </c>
      <c r="C1138" s="1135">
        <v>600</v>
      </c>
      <c r="D1138" s="1135">
        <v>1.75</v>
      </c>
      <c r="E1138" s="1135" t="s">
        <v>15196</v>
      </c>
      <c r="F1138" s="1135" t="s">
        <v>1608</v>
      </c>
      <c r="G1138" s="1135" t="s">
        <v>1861</v>
      </c>
      <c r="H1138" s="1135" t="s">
        <v>3443</v>
      </c>
      <c r="I1138" s="1135" t="s">
        <v>1206</v>
      </c>
      <c r="J1138" s="1135">
        <v>2.2000000000000002</v>
      </c>
      <c r="K1138" s="1135" t="s">
        <v>4347</v>
      </c>
      <c r="L1138" s="1135" t="s">
        <v>4179</v>
      </c>
      <c r="M1138" s="1135">
        <v>101.6</v>
      </c>
      <c r="N1138" s="1135" t="s">
        <v>1039</v>
      </c>
      <c r="O1138" s="1135">
        <v>2.54</v>
      </c>
      <c r="P1138" s="1135">
        <v>2.032</v>
      </c>
      <c r="Q1138" s="1135">
        <v>4</v>
      </c>
      <c r="R1138" s="1135">
        <v>20.5</v>
      </c>
      <c r="T1138" s="1135">
        <v>26.9</v>
      </c>
      <c r="U1138" s="1135">
        <v>4</v>
      </c>
      <c r="V1138" s="1135" t="s">
        <v>663</v>
      </c>
      <c r="W1138" s="1135">
        <v>125</v>
      </c>
      <c r="X1138" s="1135">
        <v>75</v>
      </c>
      <c r="Y1138" s="1135">
        <v>1.5</v>
      </c>
      <c r="Z1138" s="1135">
        <v>5.5</v>
      </c>
      <c r="AA1138" s="1135" t="s">
        <v>4394</v>
      </c>
      <c r="AH1138" s="1135" t="s">
        <v>4395</v>
      </c>
      <c r="AM1138" s="1136" t="s">
        <v>11389</v>
      </c>
      <c r="AN1138" s="1136" t="s">
        <v>11390</v>
      </c>
      <c r="AO1138" s="1136">
        <f t="shared" si="142"/>
        <v>600</v>
      </c>
      <c r="AP1138" s="1136">
        <f t="shared" si="143"/>
        <v>1.75</v>
      </c>
      <c r="AQ1138" s="1136" t="str">
        <f t="shared" si="144"/>
        <v>2-6-1S83°</v>
      </c>
      <c r="AR1138" s="1136" t="str">
        <f t="shared" si="145"/>
        <v>32</v>
      </c>
      <c r="AS1138" s="1136" t="str">
        <f t="shared" si="146"/>
        <v>164/OFF</v>
      </c>
      <c r="AT1138" s="1136" t="str">
        <f t="shared" si="147"/>
        <v>2-6-1S83°</v>
      </c>
      <c r="AV1138" s="1136" t="str">
        <f t="shared" si="140"/>
        <v>111.2.6</v>
      </c>
      <c r="AW1138" s="1438">
        <f t="shared" si="141"/>
        <v>44598</v>
      </c>
    </row>
    <row r="1139" spans="1:49">
      <c r="A1139" s="1135" t="s">
        <v>4396</v>
      </c>
      <c r="B1139" s="1135" t="s">
        <v>4177</v>
      </c>
      <c r="C1139" s="1135">
        <v>600</v>
      </c>
      <c r="D1139" s="1135">
        <v>1.75</v>
      </c>
      <c r="E1139" s="1135" t="s">
        <v>15196</v>
      </c>
      <c r="F1139" s="1135" t="s">
        <v>663</v>
      </c>
      <c r="G1139" s="1135" t="s">
        <v>1861</v>
      </c>
      <c r="H1139" s="1135" t="s">
        <v>2476</v>
      </c>
      <c r="I1139" s="1135" t="s">
        <v>1261</v>
      </c>
      <c r="J1139" s="1135">
        <v>0.4</v>
      </c>
      <c r="K1139" s="1135" t="s">
        <v>4347</v>
      </c>
      <c r="L1139" s="1135" t="s">
        <v>4179</v>
      </c>
      <c r="M1139" s="1135">
        <v>101</v>
      </c>
      <c r="N1139" s="1135" t="s">
        <v>1039</v>
      </c>
      <c r="O1139" s="1135">
        <v>2.5250000000000004</v>
      </c>
      <c r="P1139" s="1135">
        <v>2.02</v>
      </c>
      <c r="Q1139" s="1135">
        <v>4</v>
      </c>
      <c r="R1139" s="1135">
        <v>21</v>
      </c>
      <c r="T1139" s="1135">
        <v>33.5</v>
      </c>
      <c r="U1139" s="1135">
        <v>4.3</v>
      </c>
      <c r="V1139" s="1135" t="s">
        <v>663</v>
      </c>
      <c r="W1139" s="1135">
        <v>30</v>
      </c>
      <c r="X1139" s="1135">
        <v>10</v>
      </c>
      <c r="Y1139" s="1135">
        <v>1.8</v>
      </c>
      <c r="Z1139" s="1135">
        <v>6</v>
      </c>
      <c r="AA1139" s="1135" t="s">
        <v>4397</v>
      </c>
      <c r="AH1139" s="1135" t="s">
        <v>4398</v>
      </c>
      <c r="AM1139" s="1136" t="s">
        <v>11391</v>
      </c>
      <c r="AN1139" s="1136" t="s">
        <v>11392</v>
      </c>
      <c r="AO1139" s="1136">
        <f t="shared" si="142"/>
        <v>600</v>
      </c>
      <c r="AP1139" s="1136">
        <f t="shared" si="143"/>
        <v>1.75</v>
      </c>
      <c r="AQ1139" s="1136" t="str">
        <f t="shared" si="144"/>
        <v>2-6-1S83°</v>
      </c>
      <c r="AR1139" s="1136" t="str">
        <f t="shared" si="145"/>
        <v>NA</v>
      </c>
      <c r="AS1139" s="1136" t="str">
        <f t="shared" si="146"/>
        <v>161/OFF</v>
      </c>
      <c r="AT1139" s="1136" t="str">
        <f t="shared" si="147"/>
        <v>2-6-1S83°</v>
      </c>
      <c r="AV1139" s="1136" t="str">
        <f t="shared" si="140"/>
        <v>111.1.28</v>
      </c>
      <c r="AW1139" s="1438">
        <f t="shared" si="141"/>
        <v>44589</v>
      </c>
    </row>
    <row r="1140" spans="1:49">
      <c r="A1140" s="1135" t="s">
        <v>4399</v>
      </c>
      <c r="B1140" s="1135" t="s">
        <v>4243</v>
      </c>
      <c r="C1140" s="1135">
        <v>650</v>
      </c>
      <c r="D1140" s="1135">
        <v>1.86</v>
      </c>
      <c r="E1140" s="1135" t="s">
        <v>15189</v>
      </c>
      <c r="F1140" s="1135" t="s">
        <v>1078</v>
      </c>
      <c r="G1140" s="1135">
        <v>4</v>
      </c>
      <c r="H1140" s="1135" t="s">
        <v>4400</v>
      </c>
      <c r="I1140" s="1135" t="s">
        <v>466</v>
      </c>
      <c r="J1140" s="1135">
        <v>1.8</v>
      </c>
      <c r="K1140" s="1135" t="s">
        <v>4401</v>
      </c>
      <c r="L1140" s="1135" t="s">
        <v>4306</v>
      </c>
      <c r="M1140" s="1135">
        <v>98</v>
      </c>
      <c r="N1140" s="1135" t="s">
        <v>1039</v>
      </c>
      <c r="O1140" s="1135">
        <v>2.4500000000000002</v>
      </c>
      <c r="P1140" s="1135">
        <v>1.96</v>
      </c>
      <c r="Q1140" s="1135">
        <v>3</v>
      </c>
      <c r="R1140" s="1135">
        <v>27.3</v>
      </c>
      <c r="T1140" s="1135">
        <v>11.6</v>
      </c>
      <c r="U1140" s="1135">
        <v>4.0999999999999996</v>
      </c>
      <c r="V1140" s="1135" t="s">
        <v>663</v>
      </c>
      <c r="W1140" s="1135">
        <v>100</v>
      </c>
      <c r="X1140" s="1135">
        <v>85</v>
      </c>
      <c r="Y1140" s="1135">
        <v>1.5</v>
      </c>
      <c r="Z1140" s="1135">
        <v>3</v>
      </c>
      <c r="AA1140" s="1135" t="s">
        <v>2010</v>
      </c>
      <c r="AH1140" s="1135" t="s">
        <v>1084</v>
      </c>
      <c r="AM1140" s="1136" t="s">
        <v>11393</v>
      </c>
      <c r="AN1140" s="1136" t="s">
        <v>11394</v>
      </c>
      <c r="AO1140" s="1136">
        <f t="shared" si="142"/>
        <v>650</v>
      </c>
      <c r="AP1140" s="1136">
        <f t="shared" si="143"/>
        <v>1.86</v>
      </c>
      <c r="AQ1140" s="1136" t="str">
        <f t="shared" si="144"/>
        <v>1-5-1S83°</v>
      </c>
      <c r="AR1140" s="1136" t="str">
        <f t="shared" si="145"/>
        <v>30</v>
      </c>
      <c r="AS1140" s="1136" t="str">
        <f t="shared" si="146"/>
        <v>260/260/150</v>
      </c>
      <c r="AT1140" s="1136" t="str">
        <f t="shared" si="147"/>
        <v>1-5-1S83°</v>
      </c>
      <c r="AV1140" s="1136" t="str">
        <f t="shared" si="140"/>
        <v>111.2.17</v>
      </c>
      <c r="AW1140" s="1438">
        <f t="shared" si="141"/>
        <v>44609</v>
      </c>
    </row>
    <row r="1141" spans="1:49">
      <c r="A1141" s="1135" t="s">
        <v>4402</v>
      </c>
      <c r="B1141" s="1135" t="s">
        <v>4177</v>
      </c>
      <c r="C1141" s="1135">
        <v>600</v>
      </c>
      <c r="D1141" s="1135">
        <v>1.75</v>
      </c>
      <c r="E1141" s="1135" t="s">
        <v>15196</v>
      </c>
      <c r="F1141" s="1135" t="s">
        <v>1608</v>
      </c>
      <c r="G1141" s="1135" t="s">
        <v>1861</v>
      </c>
      <c r="H1141" s="1135" t="s">
        <v>1564</v>
      </c>
      <c r="I1141" s="1135" t="s">
        <v>1206</v>
      </c>
      <c r="J1141" s="1135">
        <v>2.2000000000000002</v>
      </c>
      <c r="K1141" s="1135" t="s">
        <v>4266</v>
      </c>
      <c r="L1141" s="1135" t="s">
        <v>4179</v>
      </c>
      <c r="M1141" s="1135">
        <v>101.6</v>
      </c>
      <c r="N1141" s="1135" t="s">
        <v>1039</v>
      </c>
      <c r="O1141" s="1135">
        <v>2.54</v>
      </c>
      <c r="P1141" s="1135">
        <v>2.032</v>
      </c>
      <c r="Q1141" s="1135">
        <v>4</v>
      </c>
      <c r="R1141" s="1135">
        <v>20.5</v>
      </c>
      <c r="T1141" s="1135">
        <v>26.9</v>
      </c>
      <c r="U1141" s="1135">
        <v>4</v>
      </c>
      <c r="V1141" s="1135" t="s">
        <v>663</v>
      </c>
      <c r="W1141" s="1135">
        <v>125</v>
      </c>
      <c r="X1141" s="1135">
        <v>75</v>
      </c>
      <c r="Y1141" s="1135">
        <v>1.5</v>
      </c>
      <c r="Z1141" s="1135">
        <v>5.5</v>
      </c>
      <c r="AA1141" s="1135" t="s">
        <v>4403</v>
      </c>
      <c r="AH1141" s="1135" t="s">
        <v>4404</v>
      </c>
      <c r="AM1141" s="1136" t="s">
        <v>11395</v>
      </c>
      <c r="AN1141" s="1136" t="s">
        <v>11396</v>
      </c>
      <c r="AO1141" s="1136">
        <f t="shared" si="142"/>
        <v>600</v>
      </c>
      <c r="AP1141" s="1136">
        <f t="shared" si="143"/>
        <v>1.75</v>
      </c>
      <c r="AQ1141" s="1136" t="str">
        <f t="shared" si="144"/>
        <v>2-6-1S83°</v>
      </c>
      <c r="AR1141" s="1136" t="str">
        <f t="shared" si="145"/>
        <v>32</v>
      </c>
      <c r="AS1141" s="1136" t="str">
        <f t="shared" si="146"/>
        <v>160/OFF</v>
      </c>
      <c r="AT1141" s="1136" t="str">
        <f t="shared" si="147"/>
        <v>2-6-1S83°</v>
      </c>
      <c r="AV1141" s="1136" t="str">
        <f t="shared" si="140"/>
        <v>111.2.21</v>
      </c>
      <c r="AW1141" s="1438">
        <f t="shared" si="141"/>
        <v>44613</v>
      </c>
    </row>
    <row r="1142" spans="1:49">
      <c r="A1142" s="1135" t="s">
        <v>4405</v>
      </c>
      <c r="B1142" s="1135" t="s">
        <v>4207</v>
      </c>
      <c r="C1142" s="1135">
        <v>550</v>
      </c>
      <c r="D1142" s="1135">
        <v>1.6719999999999999</v>
      </c>
      <c r="E1142" s="1135" t="s">
        <v>15196</v>
      </c>
      <c r="F1142" s="1135" t="s">
        <v>1563</v>
      </c>
      <c r="G1142" s="1135">
        <v>5</v>
      </c>
      <c r="H1142" s="1135" t="s">
        <v>2927</v>
      </c>
      <c r="I1142" s="1135" t="s">
        <v>1206</v>
      </c>
      <c r="J1142" s="1135">
        <v>1.1000000000000001</v>
      </c>
      <c r="K1142" s="1135" t="s">
        <v>4379</v>
      </c>
      <c r="L1142" s="1135" t="s">
        <v>4241</v>
      </c>
      <c r="M1142" s="1135">
        <v>103.3</v>
      </c>
      <c r="N1142" s="1135" t="s">
        <v>1039</v>
      </c>
      <c r="O1142" s="1135">
        <v>2.5825</v>
      </c>
      <c r="P1142" s="1135">
        <v>2.0659999999999998</v>
      </c>
      <c r="Q1142" s="1135">
        <v>4</v>
      </c>
      <c r="R1142" s="1135">
        <v>25</v>
      </c>
      <c r="T1142" s="1135">
        <v>10</v>
      </c>
      <c r="U1142" s="1135">
        <v>5.8</v>
      </c>
      <c r="V1142" s="1135" t="s">
        <v>663</v>
      </c>
      <c r="W1142" s="1135">
        <v>125</v>
      </c>
      <c r="X1142" s="1135">
        <v>80</v>
      </c>
      <c r="Y1142" s="1135">
        <v>1.5</v>
      </c>
      <c r="Z1142" s="1135">
        <v>4</v>
      </c>
      <c r="AA1142" s="1135" t="s">
        <v>4406</v>
      </c>
      <c r="AH1142" s="1135" t="s">
        <v>1042</v>
      </c>
      <c r="AM1142" s="1136" t="s">
        <v>11397</v>
      </c>
      <c r="AN1142" s="1136" t="s">
        <v>11398</v>
      </c>
      <c r="AO1142" s="1136">
        <f t="shared" si="142"/>
        <v>550</v>
      </c>
      <c r="AP1142" s="1136">
        <f t="shared" si="143"/>
        <v>1.6719999999999999</v>
      </c>
      <c r="AQ1142" s="1136" t="str">
        <f t="shared" si="144"/>
        <v>2-6-1S83°</v>
      </c>
      <c r="AR1142" s="1136" t="str">
        <f t="shared" si="145"/>
        <v>30.5</v>
      </c>
      <c r="AS1142" s="1136" t="str">
        <f t="shared" si="146"/>
        <v>150/OFF</v>
      </c>
      <c r="AT1142" s="1136" t="str">
        <f t="shared" si="147"/>
        <v>2-6-1S83°</v>
      </c>
      <c r="AV1142" s="1136" t="str">
        <f t="shared" si="140"/>
        <v>111.3.3</v>
      </c>
      <c r="AW1142" s="1438">
        <f t="shared" si="141"/>
        <v>44623</v>
      </c>
    </row>
    <row r="1143" spans="1:49">
      <c r="A1143" s="1135" t="s">
        <v>4407</v>
      </c>
      <c r="B1143" s="1135" t="s">
        <v>299</v>
      </c>
      <c r="C1143" s="1135">
        <v>600</v>
      </c>
      <c r="D1143" s="1135">
        <v>1.75</v>
      </c>
      <c r="E1143" s="1135" t="s">
        <v>15196</v>
      </c>
      <c r="F1143" s="1135" t="s">
        <v>1548</v>
      </c>
      <c r="G1143" s="1135" t="s">
        <v>1861</v>
      </c>
      <c r="H1143" s="1135" t="s">
        <v>4408</v>
      </c>
      <c r="I1143" s="1135" t="s">
        <v>1206</v>
      </c>
      <c r="J1143" s="1135">
        <v>1.7</v>
      </c>
      <c r="K1143" s="1135" t="s">
        <v>4409</v>
      </c>
      <c r="L1143" s="1135" t="s">
        <v>4123</v>
      </c>
      <c r="M1143" s="1135">
        <v>103.2</v>
      </c>
      <c r="N1143" s="1135" t="s">
        <v>1039</v>
      </c>
      <c r="O1143" s="1135">
        <v>2.58</v>
      </c>
      <c r="P1143" s="1135">
        <v>2.0640000000000001</v>
      </c>
      <c r="Q1143" s="1135">
        <v>4</v>
      </c>
      <c r="R1143" s="1135">
        <v>19.5</v>
      </c>
      <c r="T1143" s="1135">
        <v>27.3</v>
      </c>
      <c r="U1143" s="1135">
        <v>4</v>
      </c>
      <c r="V1143" s="1135" t="s">
        <v>663</v>
      </c>
      <c r="W1143" s="1135">
        <v>120</v>
      </c>
      <c r="X1143" s="1135">
        <v>60</v>
      </c>
      <c r="Y1143" s="1135">
        <v>1.7</v>
      </c>
      <c r="Z1143" s="1135">
        <v>6</v>
      </c>
      <c r="AA1143" s="1135" t="s">
        <v>4410</v>
      </c>
      <c r="AB1143" s="1135" t="s">
        <v>1075</v>
      </c>
      <c r="AH1143" s="1135" t="s">
        <v>749</v>
      </c>
      <c r="AM1143" s="1136" t="s">
        <v>11399</v>
      </c>
      <c r="AN1143" s="1136" t="s">
        <v>11400</v>
      </c>
      <c r="AO1143" s="1136">
        <f t="shared" si="142"/>
        <v>600</v>
      </c>
      <c r="AP1143" s="1136">
        <f t="shared" si="143"/>
        <v>1.75</v>
      </c>
      <c r="AQ1143" s="1136" t="str">
        <f t="shared" si="144"/>
        <v>2-6-1S83°</v>
      </c>
      <c r="AR1143" s="1136" t="str">
        <f t="shared" si="145"/>
        <v>32.2</v>
      </c>
      <c r="AS1143" s="1136" t="str">
        <f t="shared" si="146"/>
        <v>159/OFF</v>
      </c>
      <c r="AT1143" s="1136" t="str">
        <f t="shared" si="147"/>
        <v>2-6-1S83°</v>
      </c>
      <c r="AV1143" s="1136" t="str">
        <f t="shared" si="140"/>
        <v>111.3.11</v>
      </c>
      <c r="AW1143" s="1438">
        <f t="shared" si="141"/>
        <v>44631</v>
      </c>
    </row>
    <row r="1144" spans="1:49">
      <c r="A1144" s="1135" t="s">
        <v>4411</v>
      </c>
      <c r="B1144" s="1135" t="s">
        <v>4156</v>
      </c>
      <c r="C1144" s="1135">
        <v>550</v>
      </c>
      <c r="D1144" s="1135">
        <v>1.72</v>
      </c>
      <c r="E1144" s="1135" t="s">
        <v>15189</v>
      </c>
      <c r="F1144" s="1135" t="s">
        <v>2328</v>
      </c>
      <c r="G1144" s="1135">
        <v>5</v>
      </c>
      <c r="H1144" s="1135" t="s">
        <v>2389</v>
      </c>
      <c r="I1144" s="1135" t="s">
        <v>126</v>
      </c>
      <c r="J1144" s="1135">
        <v>1.1000000000000001</v>
      </c>
      <c r="K1144" s="1135" t="s">
        <v>4229</v>
      </c>
      <c r="L1144" s="1135" t="s">
        <v>4174</v>
      </c>
      <c r="M1144" s="1135">
        <v>103.3</v>
      </c>
      <c r="N1144" s="1135" t="s">
        <v>1039</v>
      </c>
      <c r="O1144" s="1135">
        <v>2.5825</v>
      </c>
      <c r="P1144" s="1135">
        <v>2.0659999999999998</v>
      </c>
      <c r="Q1144" s="1135">
        <v>4</v>
      </c>
      <c r="R1144" s="1135">
        <v>25</v>
      </c>
      <c r="T1144" s="1135">
        <v>10</v>
      </c>
      <c r="U1144" s="1135">
        <v>5.8</v>
      </c>
      <c r="V1144" s="1135" t="s">
        <v>663</v>
      </c>
      <c r="W1144" s="1135">
        <v>125</v>
      </c>
      <c r="X1144" s="1135">
        <v>80</v>
      </c>
      <c r="Y1144" s="1135">
        <v>1.5</v>
      </c>
      <c r="Z1144" s="1135">
        <v>4</v>
      </c>
      <c r="AA1144" s="1135" t="s">
        <v>4412</v>
      </c>
      <c r="AH1144" s="1135" t="s">
        <v>699</v>
      </c>
      <c r="AM1144" s="1136" t="s">
        <v>11401</v>
      </c>
      <c r="AN1144" s="1136" t="s">
        <v>11402</v>
      </c>
      <c r="AO1144" s="1136">
        <f t="shared" si="142"/>
        <v>550</v>
      </c>
      <c r="AP1144" s="1136">
        <f t="shared" si="143"/>
        <v>1.72</v>
      </c>
      <c r="AQ1144" s="1136" t="str">
        <f t="shared" si="144"/>
        <v>1-5-1S83°</v>
      </c>
      <c r="AR1144" s="1136" t="str">
        <f t="shared" si="145"/>
        <v>33.5</v>
      </c>
      <c r="AS1144" s="1136" t="str">
        <f t="shared" si="146"/>
        <v>205/205/OFF</v>
      </c>
      <c r="AT1144" s="1136" t="str">
        <f t="shared" si="147"/>
        <v>1-5-1S83°</v>
      </c>
      <c r="AV1144" s="1136" t="str">
        <f t="shared" si="140"/>
        <v>111.3.18</v>
      </c>
      <c r="AW1144" s="1438">
        <f t="shared" si="141"/>
        <v>44638</v>
      </c>
    </row>
    <row r="1145" spans="1:49">
      <c r="A1145" s="1135" t="s">
        <v>4413</v>
      </c>
      <c r="B1145" s="1135" t="s">
        <v>299</v>
      </c>
      <c r="C1145" s="1135">
        <v>600</v>
      </c>
      <c r="D1145" s="1135">
        <v>1.74</v>
      </c>
      <c r="E1145" s="1135" t="s">
        <v>15196</v>
      </c>
      <c r="F1145" s="1135" t="s">
        <v>1608</v>
      </c>
      <c r="G1145" s="1135" t="s">
        <v>1861</v>
      </c>
      <c r="H1145" s="1135" t="s">
        <v>4257</v>
      </c>
      <c r="I1145" s="1135" t="s">
        <v>663</v>
      </c>
      <c r="J1145" s="1135">
        <v>0</v>
      </c>
      <c r="K1145" s="1135" t="s">
        <v>4414</v>
      </c>
      <c r="L1145" s="1135" t="s">
        <v>4123</v>
      </c>
      <c r="M1145" s="1135">
        <v>103</v>
      </c>
      <c r="N1145" s="1135" t="s">
        <v>1039</v>
      </c>
      <c r="O1145" s="1135">
        <v>2.5750000000000002</v>
      </c>
      <c r="P1145" s="1135">
        <v>2.06</v>
      </c>
      <c r="Q1145" s="1135">
        <v>4</v>
      </c>
      <c r="R1145" s="1135">
        <v>23.5</v>
      </c>
      <c r="T1145" s="1135">
        <v>18.5</v>
      </c>
      <c r="U1145" s="1135">
        <v>2.1</v>
      </c>
      <c r="V1145" s="1135" t="s">
        <v>663</v>
      </c>
      <c r="W1145" s="1135" t="s">
        <v>663</v>
      </c>
      <c r="X1145" s="1135" t="s">
        <v>663</v>
      </c>
      <c r="Y1145" s="1135">
        <v>1.3</v>
      </c>
      <c r="Z1145" s="1135">
        <v>4</v>
      </c>
      <c r="AA1145" s="1135" t="s">
        <v>4412</v>
      </c>
      <c r="AH1145" s="1135" t="s">
        <v>864</v>
      </c>
      <c r="AM1145" s="1136" t="s">
        <v>11403</v>
      </c>
      <c r="AN1145" s="1136" t="s">
        <v>11404</v>
      </c>
      <c r="AO1145" s="1136">
        <f t="shared" si="142"/>
        <v>600</v>
      </c>
      <c r="AP1145" s="1136">
        <f t="shared" si="143"/>
        <v>1.74</v>
      </c>
      <c r="AQ1145" s="1136" t="str">
        <f t="shared" si="144"/>
        <v>2-6-1S83°</v>
      </c>
      <c r="AR1145" s="1136" t="str">
        <f t="shared" si="145"/>
        <v>32</v>
      </c>
      <c r="AS1145" s="1136" t="str">
        <f t="shared" si="146"/>
        <v>178/175</v>
      </c>
      <c r="AT1145" s="1136" t="str">
        <f t="shared" si="147"/>
        <v>2-6-1S83°</v>
      </c>
      <c r="AV1145" s="1136" t="str">
        <f t="shared" si="140"/>
        <v>111.3.18</v>
      </c>
      <c r="AW1145" s="1438">
        <f t="shared" si="141"/>
        <v>44638</v>
      </c>
    </row>
    <row r="1146" spans="1:49">
      <c r="A1146" s="1135" t="s">
        <v>4415</v>
      </c>
      <c r="B1146" s="1135" t="s">
        <v>299</v>
      </c>
      <c r="C1146" s="1135">
        <v>600</v>
      </c>
      <c r="D1146" s="1135">
        <v>1.75</v>
      </c>
      <c r="E1146" s="1135" t="s">
        <v>15196</v>
      </c>
      <c r="F1146" s="1135" t="s">
        <v>1069</v>
      </c>
      <c r="G1146" s="1135" t="s">
        <v>1861</v>
      </c>
      <c r="H1146" s="1135" t="s">
        <v>1718</v>
      </c>
      <c r="I1146" s="1135" t="s">
        <v>1206</v>
      </c>
      <c r="J1146" s="1135">
        <v>1.7</v>
      </c>
      <c r="K1146" s="1135" t="s">
        <v>4416</v>
      </c>
      <c r="L1146" s="1135" t="s">
        <v>4123</v>
      </c>
      <c r="M1146" s="1135">
        <v>103.2</v>
      </c>
      <c r="N1146" s="1135" t="s">
        <v>1039</v>
      </c>
      <c r="O1146" s="1135">
        <v>2.58</v>
      </c>
      <c r="P1146" s="1135">
        <v>2.0640000000000001</v>
      </c>
      <c r="Q1146" s="1135">
        <v>4</v>
      </c>
      <c r="R1146" s="1135">
        <v>19.5</v>
      </c>
      <c r="T1146" s="1135">
        <v>27.3</v>
      </c>
      <c r="U1146" s="1135">
        <v>4</v>
      </c>
      <c r="V1146" s="1135" t="s">
        <v>663</v>
      </c>
      <c r="W1146" s="1135">
        <v>120</v>
      </c>
      <c r="X1146" s="1135">
        <v>60</v>
      </c>
      <c r="Y1146" s="1135">
        <v>1.7</v>
      </c>
      <c r="Z1146" s="1135">
        <v>6</v>
      </c>
      <c r="AA1146" s="1135" t="s">
        <v>2205</v>
      </c>
      <c r="AB1146" s="1135" t="s">
        <v>1075</v>
      </c>
      <c r="AH1146" s="1135" t="s">
        <v>4417</v>
      </c>
      <c r="AM1146" s="1136" t="s">
        <v>11405</v>
      </c>
      <c r="AN1146" s="1136" t="s">
        <v>11406</v>
      </c>
      <c r="AO1146" s="1136">
        <f t="shared" si="142"/>
        <v>600</v>
      </c>
      <c r="AP1146" s="1136">
        <f t="shared" si="143"/>
        <v>1.75</v>
      </c>
      <c r="AQ1146" s="1136" t="str">
        <f t="shared" si="144"/>
        <v>2-6-1S83°</v>
      </c>
      <c r="AR1146" s="1136" t="str">
        <f t="shared" si="145"/>
        <v>31.5</v>
      </c>
      <c r="AS1146" s="1136" t="str">
        <f t="shared" si="146"/>
        <v>155/OFF</v>
      </c>
      <c r="AT1146" s="1136" t="str">
        <f t="shared" si="147"/>
        <v>2-6-1S83°</v>
      </c>
      <c r="AV1146" s="1136" t="str">
        <f t="shared" si="140"/>
        <v>111.4.19</v>
      </c>
      <c r="AW1146" s="1438">
        <f t="shared" si="141"/>
        <v>44670</v>
      </c>
    </row>
    <row r="1147" spans="1:49">
      <c r="A1147" s="1135" t="s">
        <v>4418</v>
      </c>
      <c r="B1147" s="1135" t="s">
        <v>299</v>
      </c>
      <c r="C1147" s="1135">
        <v>600</v>
      </c>
      <c r="D1147" s="1135">
        <v>1.75</v>
      </c>
      <c r="E1147" s="1135" t="s">
        <v>15196</v>
      </c>
      <c r="F1147" s="1135" t="s">
        <v>4330</v>
      </c>
      <c r="G1147" s="1135" t="s">
        <v>1861</v>
      </c>
      <c r="H1147" s="1135" t="s">
        <v>4257</v>
      </c>
      <c r="I1147" s="1135" t="s">
        <v>663</v>
      </c>
      <c r="J1147" s="1135">
        <v>0</v>
      </c>
      <c r="K1147" s="1135" t="s">
        <v>4414</v>
      </c>
      <c r="L1147" s="1135" t="s">
        <v>4123</v>
      </c>
      <c r="M1147" s="1135">
        <v>103</v>
      </c>
      <c r="N1147" s="1135" t="s">
        <v>1039</v>
      </c>
      <c r="O1147" s="1135">
        <v>2.5750000000000002</v>
      </c>
      <c r="P1147" s="1135">
        <v>2.06</v>
      </c>
      <c r="Q1147" s="1135">
        <v>4</v>
      </c>
      <c r="R1147" s="1135">
        <v>23.5</v>
      </c>
      <c r="T1147" s="1135">
        <v>18.5</v>
      </c>
      <c r="U1147" s="1135">
        <v>2.1</v>
      </c>
      <c r="V1147" s="1135" t="s">
        <v>663</v>
      </c>
      <c r="W1147" s="1135" t="s">
        <v>663</v>
      </c>
      <c r="X1147" s="1135" t="s">
        <v>663</v>
      </c>
      <c r="Y1147" s="1135">
        <v>1.3</v>
      </c>
      <c r="Z1147" s="1135">
        <v>4</v>
      </c>
      <c r="AA1147" s="1135" t="s">
        <v>2282</v>
      </c>
      <c r="AH1147" s="1135" t="s">
        <v>4419</v>
      </c>
      <c r="AM1147" s="1136" t="s">
        <v>11407</v>
      </c>
      <c r="AN1147" s="1136" t="s">
        <v>11408</v>
      </c>
      <c r="AO1147" s="1136">
        <f t="shared" si="142"/>
        <v>600</v>
      </c>
      <c r="AP1147" s="1136">
        <f t="shared" si="143"/>
        <v>1.75</v>
      </c>
      <c r="AQ1147" s="1136" t="str">
        <f t="shared" si="144"/>
        <v>2-6-1S83°</v>
      </c>
      <c r="AR1147" s="1136" t="str">
        <f t="shared" si="145"/>
        <v>34</v>
      </c>
      <c r="AS1147" s="1136" t="str">
        <f t="shared" si="146"/>
        <v>178/175</v>
      </c>
      <c r="AT1147" s="1136" t="str">
        <f t="shared" si="147"/>
        <v>2-6-1S83°</v>
      </c>
      <c r="AV1147" s="1136" t="str">
        <f t="shared" si="140"/>
        <v>111.5.6</v>
      </c>
      <c r="AW1147" s="1438">
        <f t="shared" si="141"/>
        <v>44687</v>
      </c>
    </row>
    <row r="1148" spans="1:49">
      <c r="A1148" s="1135" t="s">
        <v>4420</v>
      </c>
      <c r="B1148" s="1135" t="s">
        <v>4146</v>
      </c>
      <c r="C1148" s="1135">
        <v>650</v>
      </c>
      <c r="D1148" s="1135">
        <v>1.76</v>
      </c>
      <c r="E1148" s="1135" t="s">
        <v>15198</v>
      </c>
      <c r="F1148" s="1135" t="s">
        <v>663</v>
      </c>
      <c r="G1148" s="1135">
        <v>4</v>
      </c>
      <c r="H1148" s="1135" t="s">
        <v>2420</v>
      </c>
      <c r="I1148" s="1135" t="s">
        <v>126</v>
      </c>
      <c r="J1148" s="1135">
        <v>1.1000000000000001</v>
      </c>
      <c r="K1148" s="1135" t="s">
        <v>4421</v>
      </c>
      <c r="L1148" s="1135" t="s">
        <v>1081</v>
      </c>
      <c r="M1148" s="1135">
        <v>99</v>
      </c>
      <c r="N1148" s="1135" t="s">
        <v>1039</v>
      </c>
      <c r="O1148" s="1135">
        <v>2.4750000000000001</v>
      </c>
      <c r="P1148" s="1135">
        <v>1.98</v>
      </c>
      <c r="Q1148" s="1135">
        <v>4.2</v>
      </c>
      <c r="R1148" s="1135">
        <v>23</v>
      </c>
      <c r="T1148" s="1135">
        <v>16</v>
      </c>
      <c r="U1148" s="1135">
        <v>3.6</v>
      </c>
      <c r="V1148" s="1135" t="s">
        <v>663</v>
      </c>
      <c r="W1148" s="1135">
        <v>120</v>
      </c>
      <c r="X1148" s="1135">
        <v>87</v>
      </c>
      <c r="Y1148" s="1135">
        <v>2.5</v>
      </c>
      <c r="Z1148" s="1135" t="s">
        <v>663</v>
      </c>
      <c r="AA1148" s="1135" t="s">
        <v>2218</v>
      </c>
      <c r="AH1148" s="1135" t="s">
        <v>1272</v>
      </c>
      <c r="AM1148" s="1136" t="s">
        <v>11409</v>
      </c>
      <c r="AN1148" s="1136" t="s">
        <v>11410</v>
      </c>
      <c r="AO1148" s="1136">
        <f t="shared" si="142"/>
        <v>650</v>
      </c>
      <c r="AP1148" s="1136">
        <f t="shared" si="143"/>
        <v>1.76</v>
      </c>
      <c r="AQ1148" s="1136" t="str">
        <f t="shared" si="144"/>
        <v>1-4-1S85°Z+S</v>
      </c>
      <c r="AR1148" s="1136" t="str">
        <f t="shared" si="145"/>
        <v>NA</v>
      </c>
      <c r="AS1148" s="1136" t="str">
        <f t="shared" si="146"/>
        <v>173/OFF</v>
      </c>
      <c r="AT1148" s="1136" t="str">
        <f t="shared" si="147"/>
        <v>1-4-1S85°Z+S</v>
      </c>
      <c r="AU1148" s="1136" t="s">
        <v>15734</v>
      </c>
      <c r="AV1148" s="1136" t="str">
        <f t="shared" si="140"/>
        <v>111.4.29</v>
      </c>
      <c r="AW1148" s="1438">
        <f t="shared" si="141"/>
        <v>44680</v>
      </c>
    </row>
    <row r="1149" spans="1:49">
      <c r="A1149" s="1135" t="s">
        <v>4422</v>
      </c>
      <c r="B1149" s="1135" t="s">
        <v>4207</v>
      </c>
      <c r="C1149" s="1135">
        <v>550</v>
      </c>
      <c r="D1149" s="1135">
        <v>1.65</v>
      </c>
      <c r="E1149" s="1135" t="s">
        <v>15189</v>
      </c>
      <c r="F1149" s="1135" t="s">
        <v>1991</v>
      </c>
      <c r="G1149" s="1135">
        <v>5</v>
      </c>
      <c r="H1149" s="1135" t="s">
        <v>2389</v>
      </c>
      <c r="I1149" s="1135" t="s">
        <v>126</v>
      </c>
      <c r="J1149" s="1135">
        <v>1.1000000000000001</v>
      </c>
      <c r="K1149" s="1135" t="s">
        <v>4301</v>
      </c>
      <c r="L1149" s="1135" t="s">
        <v>4241</v>
      </c>
      <c r="M1149" s="1135">
        <v>103.3</v>
      </c>
      <c r="N1149" s="1135" t="s">
        <v>1039</v>
      </c>
      <c r="O1149" s="1135">
        <v>2.5825</v>
      </c>
      <c r="P1149" s="1135">
        <v>2.0659999999999998</v>
      </c>
      <c r="Q1149" s="1135">
        <v>4</v>
      </c>
      <c r="R1149" s="1135">
        <v>25</v>
      </c>
      <c r="T1149" s="1135">
        <v>10</v>
      </c>
      <c r="U1149" s="1135">
        <v>5.8</v>
      </c>
      <c r="V1149" s="1135" t="s">
        <v>663</v>
      </c>
      <c r="W1149" s="1135">
        <v>125</v>
      </c>
      <c r="X1149" s="1135">
        <v>80</v>
      </c>
      <c r="Y1149" s="1135">
        <v>1.5</v>
      </c>
      <c r="Z1149" s="1135">
        <v>4</v>
      </c>
      <c r="AA1149" s="1135" t="s">
        <v>2404</v>
      </c>
      <c r="AH1149" s="1135" t="s">
        <v>1332</v>
      </c>
      <c r="AM1149" s="1136" t="s">
        <v>11411</v>
      </c>
      <c r="AN1149" s="1136" t="s">
        <v>11412</v>
      </c>
      <c r="AO1149" s="1136">
        <f t="shared" si="142"/>
        <v>550</v>
      </c>
      <c r="AP1149" s="1136">
        <f t="shared" si="143"/>
        <v>1.65</v>
      </c>
      <c r="AQ1149" s="1136" t="str">
        <f t="shared" si="144"/>
        <v>1-5-1S83°</v>
      </c>
      <c r="AR1149" s="1136" t="str">
        <f t="shared" si="145"/>
        <v>30.8</v>
      </c>
      <c r="AS1149" s="1136" t="str">
        <f t="shared" si="146"/>
        <v>205/205/OFF</v>
      </c>
      <c r="AT1149" s="1136" t="str">
        <f t="shared" si="147"/>
        <v>1-5-1S83°</v>
      </c>
      <c r="AV1149" s="1136" t="str">
        <f t="shared" si="140"/>
        <v>111.7.11</v>
      </c>
      <c r="AW1149" s="1438">
        <f t="shared" si="141"/>
        <v>44753</v>
      </c>
    </row>
    <row r="1150" spans="1:49">
      <c r="A1150" s="1135" t="s">
        <v>4423</v>
      </c>
      <c r="B1150" s="1135" t="s">
        <v>4424</v>
      </c>
      <c r="C1150" s="1135">
        <v>600</v>
      </c>
      <c r="D1150" s="1135">
        <v>1.72</v>
      </c>
      <c r="E1150" s="1135" t="s">
        <v>15198</v>
      </c>
      <c r="F1150" s="1135" t="s">
        <v>663</v>
      </c>
      <c r="G1150" s="1135">
        <v>4</v>
      </c>
      <c r="H1150" s="1135" t="s">
        <v>1564</v>
      </c>
      <c r="I1150" s="1135" t="s">
        <v>126</v>
      </c>
      <c r="J1150" s="1135">
        <v>0.7</v>
      </c>
      <c r="K1150" s="1135" t="s">
        <v>4425</v>
      </c>
      <c r="L1150" s="1135" t="s">
        <v>4426</v>
      </c>
      <c r="M1150" s="1135">
        <v>103.8</v>
      </c>
      <c r="N1150" s="1135" t="s">
        <v>1039</v>
      </c>
      <c r="O1150" s="1135">
        <v>2.5950000000000002</v>
      </c>
      <c r="P1150" s="1135">
        <v>2.0760000000000001</v>
      </c>
      <c r="Q1150" s="1135">
        <v>4</v>
      </c>
      <c r="R1150" s="1135">
        <v>22</v>
      </c>
      <c r="T1150" s="1135">
        <v>16</v>
      </c>
      <c r="U1150" s="1135">
        <v>4.5</v>
      </c>
      <c r="V1150" s="1135" t="s">
        <v>663</v>
      </c>
      <c r="W1150" s="1135">
        <v>125</v>
      </c>
      <c r="X1150" s="1135">
        <v>80</v>
      </c>
      <c r="Y1150" s="1135">
        <v>2</v>
      </c>
      <c r="Z1150" s="1135" t="s">
        <v>663</v>
      </c>
      <c r="AA1150" s="1135" t="s">
        <v>4427</v>
      </c>
      <c r="AH1150" s="1135" t="s">
        <v>700</v>
      </c>
      <c r="AM1150" s="1136" t="s">
        <v>11413</v>
      </c>
      <c r="AN1150" s="1136" t="s">
        <v>11414</v>
      </c>
      <c r="AO1150" s="1136">
        <f t="shared" si="142"/>
        <v>600</v>
      </c>
      <c r="AP1150" s="1136">
        <f t="shared" si="143"/>
        <v>1.72</v>
      </c>
      <c r="AQ1150" s="1136" t="str">
        <f t="shared" si="144"/>
        <v>1-4-1S85°Z+S</v>
      </c>
      <c r="AR1150" s="1136" t="str">
        <f t="shared" si="145"/>
        <v>NA</v>
      </c>
      <c r="AS1150" s="1136" t="str">
        <f t="shared" si="146"/>
        <v>160/OFF</v>
      </c>
      <c r="AT1150" s="1136" t="str">
        <f t="shared" si="147"/>
        <v>1-4-1S85°Z+S</v>
      </c>
      <c r="AU1150" s="1136" t="s">
        <v>15734</v>
      </c>
      <c r="AV1150" s="1136" t="str">
        <f t="shared" si="140"/>
        <v>111.6.8</v>
      </c>
      <c r="AW1150" s="1438">
        <f t="shared" si="141"/>
        <v>44720</v>
      </c>
    </row>
    <row r="1151" spans="1:49">
      <c r="A1151" s="1135" t="s">
        <v>4428</v>
      </c>
      <c r="B1151" s="1135" t="s">
        <v>4156</v>
      </c>
      <c r="C1151" s="1135">
        <v>550</v>
      </c>
      <c r="D1151" s="1135">
        <v>1.714</v>
      </c>
      <c r="E1151" s="1135" t="s">
        <v>15196</v>
      </c>
      <c r="F1151" s="1135" t="s">
        <v>1563</v>
      </c>
      <c r="G1151" s="1135">
        <v>5</v>
      </c>
      <c r="H1151" s="1135" t="s">
        <v>2927</v>
      </c>
      <c r="I1151" s="1135" t="s">
        <v>1261</v>
      </c>
      <c r="J1151" s="1135">
        <v>1.1000000000000001</v>
      </c>
      <c r="K1151" s="1135" t="s">
        <v>4429</v>
      </c>
      <c r="L1151" s="1135" t="s">
        <v>4174</v>
      </c>
      <c r="M1151" s="1135">
        <v>103.3</v>
      </c>
      <c r="N1151" s="1135" t="s">
        <v>1039</v>
      </c>
      <c r="O1151" s="1135">
        <v>2.5825</v>
      </c>
      <c r="P1151" s="1135">
        <v>2.0659999999999998</v>
      </c>
      <c r="Q1151" s="1135">
        <v>4</v>
      </c>
      <c r="R1151" s="1135">
        <v>25</v>
      </c>
      <c r="T1151" s="1135">
        <v>10</v>
      </c>
      <c r="U1151" s="1135">
        <v>5.8</v>
      </c>
      <c r="V1151" s="1135" t="s">
        <v>663</v>
      </c>
      <c r="W1151" s="1135">
        <v>125</v>
      </c>
      <c r="X1151" s="1135">
        <v>80</v>
      </c>
      <c r="Y1151" s="1135">
        <v>1.5</v>
      </c>
      <c r="Z1151" s="1135">
        <v>4</v>
      </c>
      <c r="AA1151" s="1135" t="s">
        <v>2315</v>
      </c>
      <c r="AH1151" s="1135" t="s">
        <v>842</v>
      </c>
      <c r="AM1151" s="1136" t="s">
        <v>11415</v>
      </c>
      <c r="AN1151" s="1136" t="s">
        <v>11416</v>
      </c>
      <c r="AO1151" s="1136">
        <f t="shared" si="142"/>
        <v>550</v>
      </c>
      <c r="AP1151" s="1136">
        <f t="shared" si="143"/>
        <v>1.714</v>
      </c>
      <c r="AQ1151" s="1136" t="str">
        <f t="shared" si="144"/>
        <v>2-6-1S83°</v>
      </c>
      <c r="AR1151" s="1136" t="str">
        <f t="shared" si="145"/>
        <v>30.5</v>
      </c>
      <c r="AS1151" s="1136" t="str">
        <f t="shared" si="146"/>
        <v>150/OFF</v>
      </c>
      <c r="AT1151" s="1136" t="str">
        <f t="shared" si="147"/>
        <v>2-6-1S83°</v>
      </c>
      <c r="AV1151" s="1136" t="str">
        <f t="shared" si="140"/>
        <v>111.6.9</v>
      </c>
      <c r="AW1151" s="1438">
        <f t="shared" si="141"/>
        <v>44721</v>
      </c>
    </row>
    <row r="1152" spans="1:49">
      <c r="A1152" s="1135" t="s">
        <v>4430</v>
      </c>
      <c r="B1152" s="1135" t="s">
        <v>4177</v>
      </c>
      <c r="C1152" s="1135">
        <v>600</v>
      </c>
      <c r="D1152" s="1135">
        <v>1.75</v>
      </c>
      <c r="E1152" s="1135" t="s">
        <v>15196</v>
      </c>
      <c r="F1152" s="1135" t="s">
        <v>1492</v>
      </c>
      <c r="G1152" s="1135" t="s">
        <v>1861</v>
      </c>
      <c r="H1152" s="1135" t="s">
        <v>1564</v>
      </c>
      <c r="I1152" s="1135" t="s">
        <v>1206</v>
      </c>
      <c r="J1152" s="1135">
        <v>2.2000000000000002</v>
      </c>
      <c r="K1152" s="1135" t="s">
        <v>4431</v>
      </c>
      <c r="L1152" s="1135" t="s">
        <v>4179</v>
      </c>
      <c r="M1152" s="1135">
        <v>101.6</v>
      </c>
      <c r="N1152" s="1135" t="s">
        <v>1039</v>
      </c>
      <c r="O1152" s="1135">
        <v>2.54</v>
      </c>
      <c r="P1152" s="1135">
        <v>2.032</v>
      </c>
      <c r="Q1152" s="1135">
        <v>4</v>
      </c>
      <c r="R1152" s="1135">
        <v>20.5</v>
      </c>
      <c r="T1152" s="1135">
        <v>26.9</v>
      </c>
      <c r="U1152" s="1135">
        <v>4</v>
      </c>
      <c r="V1152" s="1135" t="s">
        <v>663</v>
      </c>
      <c r="W1152" s="1135">
        <v>125</v>
      </c>
      <c r="X1152" s="1135">
        <v>75</v>
      </c>
      <c r="Y1152" s="1135">
        <v>1.5</v>
      </c>
      <c r="Z1152" s="1135">
        <v>5.5</v>
      </c>
      <c r="AA1152" s="1135" t="s">
        <v>2321</v>
      </c>
      <c r="AH1152" s="1135" t="s">
        <v>1921</v>
      </c>
      <c r="AM1152" s="1136" t="s">
        <v>11417</v>
      </c>
      <c r="AN1152" s="1136" t="s">
        <v>11418</v>
      </c>
      <c r="AO1152" s="1136">
        <f t="shared" si="142"/>
        <v>600</v>
      </c>
      <c r="AP1152" s="1136">
        <f t="shared" si="143"/>
        <v>1.75</v>
      </c>
      <c r="AQ1152" s="1136" t="str">
        <f t="shared" si="144"/>
        <v>2-6-1S83°</v>
      </c>
      <c r="AR1152" s="1136" t="str">
        <f t="shared" si="145"/>
        <v>32.5</v>
      </c>
      <c r="AS1152" s="1136" t="str">
        <f t="shared" si="146"/>
        <v>160/OFF</v>
      </c>
      <c r="AT1152" s="1136" t="str">
        <f t="shared" si="147"/>
        <v>2-6-1S83°</v>
      </c>
      <c r="AV1152" s="1136" t="str">
        <f t="shared" si="140"/>
        <v>111.6.14</v>
      </c>
      <c r="AW1152" s="1438">
        <f t="shared" si="141"/>
        <v>44726</v>
      </c>
    </row>
    <row r="1153" spans="1:49">
      <c r="A1153" s="1135" t="s">
        <v>4432</v>
      </c>
      <c r="B1153" s="1135" t="s">
        <v>299</v>
      </c>
      <c r="C1153" s="1135">
        <v>600</v>
      </c>
      <c r="D1153" s="1135">
        <v>1.72</v>
      </c>
      <c r="E1153" s="1135" t="s">
        <v>15196</v>
      </c>
      <c r="F1153" s="1135" t="s">
        <v>1048</v>
      </c>
      <c r="G1153" s="1135" t="s">
        <v>1861</v>
      </c>
      <c r="H1153" s="1135" t="s">
        <v>1357</v>
      </c>
      <c r="I1153" s="1135" t="s">
        <v>1206</v>
      </c>
      <c r="J1153" s="1135">
        <v>1.6</v>
      </c>
      <c r="K1153" s="1135" t="s">
        <v>4375</v>
      </c>
      <c r="L1153" s="1135" t="s">
        <v>4123</v>
      </c>
      <c r="M1153" s="1135">
        <v>103.2</v>
      </c>
      <c r="N1153" s="1135" t="s">
        <v>1039</v>
      </c>
      <c r="O1153" s="1135">
        <v>2.58</v>
      </c>
      <c r="P1153" s="1135">
        <v>2.0640000000000001</v>
      </c>
      <c r="Q1153" s="1135">
        <v>4</v>
      </c>
      <c r="R1153" s="1135">
        <v>19.5</v>
      </c>
      <c r="T1153" s="1135">
        <v>27.3</v>
      </c>
      <c r="U1153" s="1135">
        <v>4</v>
      </c>
      <c r="V1153" s="1135" t="s">
        <v>663</v>
      </c>
      <c r="W1153" s="1135">
        <v>120</v>
      </c>
      <c r="X1153" s="1135">
        <v>60</v>
      </c>
      <c r="Y1153" s="1135">
        <v>1.7</v>
      </c>
      <c r="Z1153" s="1135">
        <v>6</v>
      </c>
      <c r="AA1153" s="1135" t="s">
        <v>2385</v>
      </c>
      <c r="AH1153" s="1135" t="s">
        <v>700</v>
      </c>
      <c r="AM1153" s="1136" t="s">
        <v>11419</v>
      </c>
      <c r="AN1153" s="1136" t="s">
        <v>11420</v>
      </c>
      <c r="AO1153" s="1136">
        <f t="shared" si="142"/>
        <v>600</v>
      </c>
      <c r="AP1153" s="1136">
        <f t="shared" si="143"/>
        <v>1.72</v>
      </c>
      <c r="AQ1153" s="1136" t="str">
        <f t="shared" si="144"/>
        <v>2-6-1S83°</v>
      </c>
      <c r="AR1153" s="1136" t="str">
        <f t="shared" si="145"/>
        <v>31</v>
      </c>
      <c r="AS1153" s="1136" t="str">
        <f t="shared" si="146"/>
        <v>163/OFF</v>
      </c>
      <c r="AT1153" s="1136" t="str">
        <f t="shared" si="147"/>
        <v>2-6-1S83°</v>
      </c>
      <c r="AV1153" s="1136" t="str">
        <f t="shared" si="140"/>
        <v>111.6.24</v>
      </c>
      <c r="AW1153" s="1438">
        <f t="shared" si="141"/>
        <v>44736</v>
      </c>
    </row>
    <row r="1154" spans="1:49">
      <c r="A1154" s="1135" t="s">
        <v>4433</v>
      </c>
      <c r="B1154" s="1135" t="s">
        <v>299</v>
      </c>
      <c r="C1154" s="1135">
        <v>600</v>
      </c>
      <c r="D1154" s="1135">
        <v>1.75</v>
      </c>
      <c r="E1154" s="1135" t="s">
        <v>15196</v>
      </c>
      <c r="F1154" s="1135" t="s">
        <v>1492</v>
      </c>
      <c r="G1154" s="1135" t="s">
        <v>1861</v>
      </c>
      <c r="H1154" s="1135" t="s">
        <v>4257</v>
      </c>
      <c r="I1154" s="1135" t="s">
        <v>663</v>
      </c>
      <c r="J1154" s="1135">
        <v>0</v>
      </c>
      <c r="K1154" s="1135" t="s">
        <v>4434</v>
      </c>
      <c r="L1154" s="1135" t="s">
        <v>4123</v>
      </c>
      <c r="M1154" s="1135">
        <v>103</v>
      </c>
      <c r="N1154" s="1135" t="s">
        <v>1039</v>
      </c>
      <c r="O1154" s="1135">
        <v>2.5750000000000002</v>
      </c>
      <c r="P1154" s="1135">
        <v>2.06</v>
      </c>
      <c r="Q1154" s="1135">
        <v>4</v>
      </c>
      <c r="R1154" s="1135">
        <v>23.5</v>
      </c>
      <c r="T1154" s="1135">
        <v>18.5</v>
      </c>
      <c r="U1154" s="1135">
        <v>2.1</v>
      </c>
      <c r="V1154" s="1135" t="s">
        <v>663</v>
      </c>
      <c r="W1154" s="1135" t="s">
        <v>663</v>
      </c>
      <c r="X1154" s="1135" t="s">
        <v>663</v>
      </c>
      <c r="Y1154" s="1135">
        <v>1.3</v>
      </c>
      <c r="Z1154" s="1135">
        <v>4</v>
      </c>
      <c r="AA1154" s="1135" t="s">
        <v>4435</v>
      </c>
      <c r="AH1154" s="1135" t="s">
        <v>746</v>
      </c>
      <c r="AM1154" s="1136" t="s">
        <v>11421</v>
      </c>
      <c r="AN1154" s="1136" t="s">
        <v>11422</v>
      </c>
      <c r="AO1154" s="1136">
        <f t="shared" si="142"/>
        <v>600</v>
      </c>
      <c r="AP1154" s="1136">
        <f t="shared" si="143"/>
        <v>1.75</v>
      </c>
      <c r="AQ1154" s="1136" t="str">
        <f t="shared" si="144"/>
        <v>2-6-1S83°</v>
      </c>
      <c r="AR1154" s="1136" t="str">
        <f t="shared" si="145"/>
        <v>32.5</v>
      </c>
      <c r="AS1154" s="1136" t="str">
        <f t="shared" si="146"/>
        <v>178/175</v>
      </c>
      <c r="AT1154" s="1136" t="str">
        <f t="shared" si="147"/>
        <v>2-6-1S83°</v>
      </c>
      <c r="AV1154" s="1136" t="str">
        <f t="shared" ref="AV1154:AV1217" si="148">AA1154</f>
        <v>111.6.28</v>
      </c>
      <c r="AW1154" s="1438">
        <f t="shared" si="141"/>
        <v>44740</v>
      </c>
    </row>
    <row r="1155" spans="1:49">
      <c r="A1155" s="1135" t="s">
        <v>4436</v>
      </c>
      <c r="B1155" s="1135" t="s">
        <v>299</v>
      </c>
      <c r="C1155" s="1135">
        <v>600</v>
      </c>
      <c r="D1155" s="1135">
        <v>1.75</v>
      </c>
      <c r="E1155" s="1135" t="s">
        <v>15196</v>
      </c>
      <c r="F1155" s="1135" t="s">
        <v>1608</v>
      </c>
      <c r="G1155" s="1135" t="s">
        <v>1861</v>
      </c>
      <c r="H1155" s="1135" t="s">
        <v>4257</v>
      </c>
      <c r="I1155" s="1135" t="s">
        <v>663</v>
      </c>
      <c r="J1155" s="1135">
        <v>0</v>
      </c>
      <c r="K1155" s="1135" t="s">
        <v>4437</v>
      </c>
      <c r="L1155" s="1135" t="s">
        <v>4123</v>
      </c>
      <c r="M1155" s="1135">
        <v>103</v>
      </c>
      <c r="N1155" s="1135" t="s">
        <v>1039</v>
      </c>
      <c r="O1155" s="1135">
        <v>2.5750000000000002</v>
      </c>
      <c r="P1155" s="1135">
        <v>2.06</v>
      </c>
      <c r="Q1155" s="1135">
        <v>4</v>
      </c>
      <c r="R1155" s="1135">
        <v>23.5</v>
      </c>
      <c r="T1155" s="1135">
        <v>18.5</v>
      </c>
      <c r="U1155" s="1135">
        <v>2.1</v>
      </c>
      <c r="V1155" s="1135" t="s">
        <v>663</v>
      </c>
      <c r="W1155" s="1135" t="s">
        <v>663</v>
      </c>
      <c r="X1155" s="1135" t="s">
        <v>663</v>
      </c>
      <c r="Y1155" s="1135">
        <v>1.3</v>
      </c>
      <c r="Z1155" s="1135">
        <v>4</v>
      </c>
      <c r="AA1155" s="1135" t="s">
        <v>4438</v>
      </c>
      <c r="AH1155" s="1135" t="s">
        <v>1147</v>
      </c>
      <c r="AM1155" s="1136" t="s">
        <v>11423</v>
      </c>
      <c r="AN1155" s="1136" t="s">
        <v>11424</v>
      </c>
      <c r="AO1155" s="1136">
        <f t="shared" si="142"/>
        <v>600</v>
      </c>
      <c r="AP1155" s="1136">
        <f t="shared" si="143"/>
        <v>1.75</v>
      </c>
      <c r="AQ1155" s="1136" t="str">
        <f t="shared" si="144"/>
        <v>2-6-1S83°</v>
      </c>
      <c r="AR1155" s="1136" t="str">
        <f t="shared" si="145"/>
        <v>32</v>
      </c>
      <c r="AS1155" s="1136" t="str">
        <f t="shared" si="146"/>
        <v>178/175</v>
      </c>
      <c r="AT1155" s="1136" t="str">
        <f t="shared" si="147"/>
        <v>2-6-1S83°</v>
      </c>
      <c r="AV1155" s="1136" t="str">
        <f t="shared" si="148"/>
        <v>111.6.30</v>
      </c>
      <c r="AW1155" s="1438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35" t="s">
        <v>4439</v>
      </c>
      <c r="B1156" s="1135" t="s">
        <v>299</v>
      </c>
      <c r="C1156" s="1135">
        <v>600</v>
      </c>
      <c r="D1156" s="1135">
        <v>1.75</v>
      </c>
      <c r="E1156" s="1135" t="s">
        <v>15196</v>
      </c>
      <c r="F1156" s="1135" t="s">
        <v>1375</v>
      </c>
      <c r="G1156" s="1135" t="s">
        <v>1861</v>
      </c>
      <c r="H1156" s="1135" t="s">
        <v>4257</v>
      </c>
      <c r="I1156" s="1135" t="s">
        <v>663</v>
      </c>
      <c r="J1156" s="1135">
        <v>0</v>
      </c>
      <c r="K1156" s="1135" t="s">
        <v>4440</v>
      </c>
      <c r="L1156" s="1135" t="s">
        <v>4123</v>
      </c>
      <c r="M1156" s="1135">
        <v>103</v>
      </c>
      <c r="N1156" s="1135" t="s">
        <v>1039</v>
      </c>
      <c r="O1156" s="1135">
        <v>2.5750000000000002</v>
      </c>
      <c r="P1156" s="1135">
        <v>2.06</v>
      </c>
      <c r="Q1156" s="1135">
        <v>4</v>
      </c>
      <c r="R1156" s="1135">
        <v>23.5</v>
      </c>
      <c r="T1156" s="1135">
        <v>18.5</v>
      </c>
      <c r="U1156" s="1135">
        <v>2.1</v>
      </c>
      <c r="V1156" s="1135" t="s">
        <v>663</v>
      </c>
      <c r="W1156" s="1135" t="s">
        <v>663</v>
      </c>
      <c r="X1156" s="1135" t="s">
        <v>663</v>
      </c>
      <c r="Y1156" s="1135">
        <v>1.3</v>
      </c>
      <c r="Z1156" s="1135">
        <v>4</v>
      </c>
      <c r="AA1156" s="1135" t="s">
        <v>2401</v>
      </c>
      <c r="AH1156" s="1135" t="s">
        <v>735</v>
      </c>
      <c r="AM1156" s="1136" t="s">
        <v>11425</v>
      </c>
      <c r="AN1156" s="1136" t="s">
        <v>11426</v>
      </c>
      <c r="AO1156" s="1136">
        <f t="shared" si="142"/>
        <v>600</v>
      </c>
      <c r="AP1156" s="1136">
        <f t="shared" si="143"/>
        <v>1.75</v>
      </c>
      <c r="AQ1156" s="1136" t="str">
        <f t="shared" si="144"/>
        <v>2-6-1S83°</v>
      </c>
      <c r="AR1156" s="1136" t="str">
        <f t="shared" si="145"/>
        <v>31.8</v>
      </c>
      <c r="AS1156" s="1136" t="str">
        <f t="shared" si="146"/>
        <v>178/175</v>
      </c>
      <c r="AT1156" s="1136" t="str">
        <f t="shared" si="147"/>
        <v>2-6-1S83°</v>
      </c>
      <c r="AV1156" s="1136" t="str">
        <f t="shared" si="148"/>
        <v>111.7.8</v>
      </c>
      <c r="AW1156" s="1438">
        <f t="shared" si="149"/>
        <v>44750</v>
      </c>
    </row>
    <row r="1157" spans="1:49">
      <c r="A1157" s="1135" t="s">
        <v>4441</v>
      </c>
      <c r="B1157" s="1135" t="s">
        <v>4146</v>
      </c>
      <c r="C1157" s="1135">
        <v>650</v>
      </c>
      <c r="D1157" s="1135">
        <v>1.77</v>
      </c>
      <c r="E1157" s="1135" t="s">
        <v>15198</v>
      </c>
      <c r="F1157" s="1135" t="s">
        <v>663</v>
      </c>
      <c r="G1157" s="1135">
        <v>4</v>
      </c>
      <c r="H1157" s="1135" t="s">
        <v>1765</v>
      </c>
      <c r="I1157" s="1135" t="s">
        <v>126</v>
      </c>
      <c r="J1157" s="1135">
        <v>1.1000000000000001</v>
      </c>
      <c r="K1157" s="1135" t="s">
        <v>4421</v>
      </c>
      <c r="L1157" s="1135" t="s">
        <v>1081</v>
      </c>
      <c r="M1157" s="1135">
        <v>99</v>
      </c>
      <c r="N1157" s="1135" t="s">
        <v>1039</v>
      </c>
      <c r="O1157" s="1135">
        <v>2.4750000000000001</v>
      </c>
      <c r="P1157" s="1135">
        <v>1.98</v>
      </c>
      <c r="Q1157" s="1135">
        <v>4.2</v>
      </c>
      <c r="R1157" s="1135">
        <v>23</v>
      </c>
      <c r="T1157" s="1135">
        <v>16</v>
      </c>
      <c r="U1157" s="1135">
        <v>3.6</v>
      </c>
      <c r="V1157" s="1135" t="s">
        <v>663</v>
      </c>
      <c r="W1157" s="1135">
        <v>120</v>
      </c>
      <c r="X1157" s="1135" t="s">
        <v>4148</v>
      </c>
      <c r="Y1157" s="1135">
        <v>2.5</v>
      </c>
      <c r="Z1157" s="1135" t="s">
        <v>663</v>
      </c>
      <c r="AA1157" s="1135" t="s">
        <v>4442</v>
      </c>
      <c r="AB1157" s="1135" t="s">
        <v>1075</v>
      </c>
      <c r="AH1157" s="1135" t="s">
        <v>625</v>
      </c>
      <c r="AM1157" s="1136" t="s">
        <v>11427</v>
      </c>
      <c r="AN1157" s="1136" t="s">
        <v>11428</v>
      </c>
      <c r="AO1157" s="1136">
        <f t="shared" si="142"/>
        <v>650</v>
      </c>
      <c r="AP1157" s="1136">
        <f t="shared" si="143"/>
        <v>1.77</v>
      </c>
      <c r="AQ1157" s="1136" t="str">
        <f t="shared" si="144"/>
        <v>1-4-1S85°Z+S</v>
      </c>
      <c r="AR1157" s="1136" t="str">
        <f t="shared" si="145"/>
        <v>NA</v>
      </c>
      <c r="AS1157" s="1136" t="str">
        <f t="shared" si="146"/>
        <v>172/OFF</v>
      </c>
      <c r="AT1157" s="1136" t="str">
        <f t="shared" si="147"/>
        <v>1-4-1S85°Z+S</v>
      </c>
      <c r="AU1157" s="1136" t="s">
        <v>15734</v>
      </c>
      <c r="AV1157" s="1136" t="str">
        <f t="shared" si="148"/>
        <v>112.4.14</v>
      </c>
      <c r="AW1157" s="1438">
        <f t="shared" si="149"/>
        <v>45030</v>
      </c>
    </row>
    <row r="1158" spans="1:49">
      <c r="A1158" s="1135" t="s">
        <v>4443</v>
      </c>
      <c r="B1158" s="1135" t="s">
        <v>4444</v>
      </c>
      <c r="C1158" s="1135">
        <v>650</v>
      </c>
      <c r="D1158" s="1135">
        <v>1.675</v>
      </c>
      <c r="E1158" s="1135" t="s">
        <v>15203</v>
      </c>
      <c r="F1158" s="1135" t="s">
        <v>663</v>
      </c>
      <c r="G1158" s="1135">
        <v>4</v>
      </c>
      <c r="H1158" s="1135" t="s">
        <v>1260</v>
      </c>
      <c r="I1158" s="1135" t="s">
        <v>126</v>
      </c>
      <c r="J1158" s="1135">
        <v>1</v>
      </c>
      <c r="K1158" s="1135" t="s">
        <v>4445</v>
      </c>
      <c r="L1158" s="1135" t="s">
        <v>1038</v>
      </c>
      <c r="M1158" s="1135">
        <v>102</v>
      </c>
      <c r="N1158" s="1135" t="s">
        <v>1039</v>
      </c>
      <c r="O1158" s="1135">
        <v>2.5500000000000003</v>
      </c>
      <c r="P1158" s="1135">
        <v>2.04</v>
      </c>
      <c r="Q1158" s="1135">
        <v>4.2</v>
      </c>
      <c r="R1158" s="1135">
        <v>21.5</v>
      </c>
      <c r="T1158" s="1135">
        <v>15.8</v>
      </c>
      <c r="U1158" s="1135">
        <v>4.0999999999999996</v>
      </c>
      <c r="V1158" s="1135" t="s">
        <v>663</v>
      </c>
      <c r="W1158" s="1135">
        <v>125</v>
      </c>
      <c r="X1158" s="1135">
        <v>80</v>
      </c>
      <c r="Y1158" s="1135">
        <v>2.8</v>
      </c>
      <c r="Z1158" s="1135" t="s">
        <v>663</v>
      </c>
      <c r="AA1158" s="1135" t="s">
        <v>4446</v>
      </c>
      <c r="AH1158" s="1135" t="s">
        <v>1921</v>
      </c>
      <c r="AM1158" s="1136" t="s">
        <v>11429</v>
      </c>
      <c r="AN1158" s="1136" t="s">
        <v>11430</v>
      </c>
      <c r="AO1158" s="1136">
        <f t="shared" si="142"/>
        <v>650</v>
      </c>
      <c r="AP1158" s="1136">
        <f t="shared" si="143"/>
        <v>1.675</v>
      </c>
      <c r="AQ1158" s="1136" t="str">
        <f t="shared" si="144"/>
        <v>1-5-1S85°Z+S</v>
      </c>
      <c r="AR1158" s="1136" t="str">
        <f t="shared" si="145"/>
        <v>NA</v>
      </c>
      <c r="AS1158" s="1136" t="str">
        <f t="shared" si="146"/>
        <v>170/OFF</v>
      </c>
      <c r="AT1158" s="1136" t="str">
        <f t="shared" si="147"/>
        <v>1-5-1S85°Z+S</v>
      </c>
      <c r="AU1158" s="1136" t="s">
        <v>15734</v>
      </c>
      <c r="AV1158" s="1136" t="str">
        <f t="shared" si="148"/>
        <v>110.8.2</v>
      </c>
      <c r="AW1158" s="1438">
        <f t="shared" si="149"/>
        <v>44410</v>
      </c>
    </row>
    <row r="1159" spans="1:49">
      <c r="A1159" s="1135" t="s">
        <v>4447</v>
      </c>
      <c r="B1159" s="1135" t="s">
        <v>4424</v>
      </c>
      <c r="C1159" s="1135">
        <v>500</v>
      </c>
      <c r="D1159" s="1135">
        <v>1.72</v>
      </c>
      <c r="E1159" s="1135" t="s">
        <v>15198</v>
      </c>
      <c r="F1159" s="1135" t="s">
        <v>663</v>
      </c>
      <c r="G1159" s="1135">
        <v>4</v>
      </c>
      <c r="H1159" s="1135" t="s">
        <v>1718</v>
      </c>
      <c r="I1159" s="1135" t="s">
        <v>126</v>
      </c>
      <c r="J1159" s="1135">
        <v>0.8</v>
      </c>
      <c r="K1159" s="1135" t="s">
        <v>4425</v>
      </c>
      <c r="L1159" s="1135" t="s">
        <v>4426</v>
      </c>
      <c r="M1159" s="1135">
        <v>103.8</v>
      </c>
      <c r="N1159" s="1135" t="s">
        <v>1039</v>
      </c>
      <c r="O1159" s="1135">
        <v>2.5950000000000002</v>
      </c>
      <c r="P1159" s="1135">
        <v>2.0760000000000001</v>
      </c>
      <c r="Q1159" s="1135">
        <v>4</v>
      </c>
      <c r="R1159" s="1135">
        <v>22</v>
      </c>
      <c r="T1159" s="1135">
        <v>16</v>
      </c>
      <c r="U1159" s="1135">
        <v>4.5</v>
      </c>
      <c r="V1159" s="1135" t="s">
        <v>663</v>
      </c>
      <c r="W1159" s="1135">
        <v>125</v>
      </c>
      <c r="X1159" s="1135">
        <v>80</v>
      </c>
      <c r="Y1159" s="1135">
        <v>2</v>
      </c>
      <c r="Z1159" s="1135" t="s">
        <v>663</v>
      </c>
      <c r="AA1159" s="1135" t="s">
        <v>4448</v>
      </c>
      <c r="AH1159" s="1135" t="s">
        <v>1042</v>
      </c>
      <c r="AM1159" s="1136" t="s">
        <v>11431</v>
      </c>
      <c r="AN1159" s="1136" t="s">
        <v>11432</v>
      </c>
      <c r="AO1159" s="1136">
        <f t="shared" si="142"/>
        <v>500</v>
      </c>
      <c r="AP1159" s="1136">
        <f t="shared" si="143"/>
        <v>1.72</v>
      </c>
      <c r="AQ1159" s="1136" t="str">
        <f t="shared" si="144"/>
        <v>1-4-1S85°Z+S</v>
      </c>
      <c r="AR1159" s="1136" t="str">
        <f t="shared" si="145"/>
        <v>NA</v>
      </c>
      <c r="AS1159" s="1136" t="str">
        <f t="shared" si="146"/>
        <v>155/OFF</v>
      </c>
      <c r="AT1159" s="1136" t="str">
        <f t="shared" si="147"/>
        <v>1-4-1S85°Z+S</v>
      </c>
      <c r="AU1159" s="1136" t="s">
        <v>15734</v>
      </c>
      <c r="AV1159" s="1136" t="str">
        <f t="shared" si="148"/>
        <v>111.7.20</v>
      </c>
      <c r="AW1159" s="1438">
        <f t="shared" si="149"/>
        <v>44762</v>
      </c>
    </row>
    <row r="1160" spans="1:49">
      <c r="A1160" s="1135" t="s">
        <v>4449</v>
      </c>
      <c r="B1160" s="1135" t="s">
        <v>299</v>
      </c>
      <c r="C1160" s="1135">
        <v>600</v>
      </c>
      <c r="D1160" s="1135">
        <v>1.7250000000000001</v>
      </c>
      <c r="E1160" s="1135" t="s">
        <v>15196</v>
      </c>
      <c r="F1160" s="1135" t="s">
        <v>1492</v>
      </c>
      <c r="G1160" s="1135" t="s">
        <v>1861</v>
      </c>
      <c r="H1160" s="1135" t="s">
        <v>4257</v>
      </c>
      <c r="I1160" s="1135" t="s">
        <v>663</v>
      </c>
      <c r="J1160" s="1135">
        <v>0</v>
      </c>
      <c r="K1160" s="1135" t="s">
        <v>4450</v>
      </c>
      <c r="L1160" s="1135" t="s">
        <v>4123</v>
      </c>
      <c r="M1160" s="1135">
        <v>103</v>
      </c>
      <c r="N1160" s="1135" t="s">
        <v>1039</v>
      </c>
      <c r="O1160" s="1135">
        <v>2.5750000000000002</v>
      </c>
      <c r="P1160" s="1135">
        <v>2.06</v>
      </c>
      <c r="Q1160" s="1135">
        <v>4</v>
      </c>
      <c r="R1160" s="1135">
        <v>23.5</v>
      </c>
      <c r="T1160" s="1135">
        <v>18.5</v>
      </c>
      <c r="U1160" s="1135">
        <v>2.1</v>
      </c>
      <c r="V1160" s="1135" t="s">
        <v>663</v>
      </c>
      <c r="W1160" s="1135" t="s">
        <v>663</v>
      </c>
      <c r="X1160" s="1135" t="s">
        <v>663</v>
      </c>
      <c r="Y1160" s="1135">
        <v>1.3</v>
      </c>
      <c r="Z1160" s="1135">
        <v>4</v>
      </c>
      <c r="AA1160" s="1135" t="s">
        <v>4448</v>
      </c>
      <c r="AH1160" s="1135" t="s">
        <v>4451</v>
      </c>
      <c r="AM1160" s="1136" t="s">
        <v>11433</v>
      </c>
      <c r="AN1160" s="1136" t="s">
        <v>11434</v>
      </c>
      <c r="AO1160" s="1136">
        <f t="shared" si="142"/>
        <v>600</v>
      </c>
      <c r="AP1160" s="1136">
        <f t="shared" si="143"/>
        <v>1.7250000000000001</v>
      </c>
      <c r="AQ1160" s="1136" t="str">
        <f t="shared" si="144"/>
        <v>2-6-1S83°</v>
      </c>
      <c r="AR1160" s="1136" t="str">
        <f t="shared" si="145"/>
        <v>32.5</v>
      </c>
      <c r="AS1160" s="1136" t="str">
        <f t="shared" si="146"/>
        <v>178/175</v>
      </c>
      <c r="AT1160" s="1136" t="str">
        <f t="shared" si="147"/>
        <v>2-6-1S83°</v>
      </c>
      <c r="AV1160" s="1136" t="str">
        <f t="shared" si="148"/>
        <v>111.7.20</v>
      </c>
      <c r="AW1160" s="1438">
        <f t="shared" si="149"/>
        <v>44762</v>
      </c>
    </row>
    <row r="1161" spans="1:49">
      <c r="A1161" s="1135" t="s">
        <v>4452</v>
      </c>
      <c r="B1161" s="1135" t="s">
        <v>4453</v>
      </c>
      <c r="C1161" s="1135">
        <v>600</v>
      </c>
      <c r="D1161" s="1135">
        <v>1.71</v>
      </c>
      <c r="E1161" s="1135" t="s">
        <v>15189</v>
      </c>
      <c r="F1161" s="1135" t="s">
        <v>1048</v>
      </c>
      <c r="G1161" s="1135">
        <v>3</v>
      </c>
      <c r="H1161" s="1135" t="s">
        <v>1320</v>
      </c>
      <c r="I1161" s="1135" t="s">
        <v>126</v>
      </c>
      <c r="J1161" s="1135">
        <v>0.9</v>
      </c>
      <c r="K1161" s="1135" t="s">
        <v>4454</v>
      </c>
      <c r="L1161" s="1135" t="s">
        <v>4455</v>
      </c>
      <c r="M1161" s="1135">
        <v>104</v>
      </c>
      <c r="N1161" s="1135" t="s">
        <v>1039</v>
      </c>
      <c r="O1161" s="1135">
        <v>2.6</v>
      </c>
      <c r="P1161" s="1135">
        <v>2.08</v>
      </c>
      <c r="Q1161" s="1135">
        <v>4</v>
      </c>
      <c r="R1161" s="1135" t="s">
        <v>4456</v>
      </c>
      <c r="T1161" s="1135">
        <v>9</v>
      </c>
      <c r="U1161" s="1135">
        <v>4.8</v>
      </c>
      <c r="V1161" s="1135" t="s">
        <v>663</v>
      </c>
      <c r="W1161" s="1135">
        <v>115</v>
      </c>
      <c r="X1161" s="1135">
        <v>50</v>
      </c>
      <c r="Y1161" s="1135">
        <v>2</v>
      </c>
      <c r="Z1161" s="1135">
        <v>3.5</v>
      </c>
      <c r="AA1161" s="1135" t="s">
        <v>4457</v>
      </c>
      <c r="AH1161" s="1135" t="s">
        <v>489</v>
      </c>
      <c r="AM1161" s="1136" t="s">
        <v>11435</v>
      </c>
      <c r="AN1161" s="1136" t="s">
        <v>11436</v>
      </c>
      <c r="AO1161" s="1136">
        <f t="shared" si="142"/>
        <v>600</v>
      </c>
      <c r="AP1161" s="1136">
        <f t="shared" si="143"/>
        <v>1.71</v>
      </c>
      <c r="AQ1161" s="1136" t="str">
        <f t="shared" si="144"/>
        <v>1-5-1S83°</v>
      </c>
      <c r="AR1161" s="1136" t="str">
        <f t="shared" si="145"/>
        <v>31</v>
      </c>
      <c r="AS1161" s="1136" t="str">
        <f t="shared" si="146"/>
        <v>230/230/OFF</v>
      </c>
      <c r="AT1161" s="1136" t="str">
        <f t="shared" si="147"/>
        <v>1-5-1S83°</v>
      </c>
      <c r="AV1161" s="1136" t="str">
        <f t="shared" si="148"/>
        <v>111.8.10</v>
      </c>
      <c r="AW1161" s="1438">
        <f t="shared" si="149"/>
        <v>44783</v>
      </c>
    </row>
    <row r="1162" spans="1:49">
      <c r="A1162" s="1135" t="s">
        <v>4458</v>
      </c>
      <c r="B1162" s="1135" t="s">
        <v>4163</v>
      </c>
      <c r="C1162" s="1135">
        <v>500</v>
      </c>
      <c r="D1162" s="1135">
        <v>1.68</v>
      </c>
      <c r="E1162" s="1135" t="s">
        <v>15202</v>
      </c>
      <c r="F1162" s="1135" t="s">
        <v>1563</v>
      </c>
      <c r="G1162" s="1135">
        <v>3</v>
      </c>
      <c r="H1162" s="1135" t="s">
        <v>1368</v>
      </c>
      <c r="I1162" s="1135" t="s">
        <v>126</v>
      </c>
      <c r="J1162" s="1135">
        <v>0.6</v>
      </c>
      <c r="K1162" s="1135" t="s">
        <v>4459</v>
      </c>
      <c r="L1162" s="1135" t="s">
        <v>4460</v>
      </c>
      <c r="M1162" s="1135">
        <v>101</v>
      </c>
      <c r="N1162" s="1135" t="s">
        <v>1039</v>
      </c>
      <c r="O1162" s="1135">
        <v>2.5250000000000004</v>
      </c>
      <c r="P1162" s="1135">
        <v>2.02</v>
      </c>
      <c r="Q1162" s="1135">
        <v>3</v>
      </c>
      <c r="R1162" s="1135">
        <v>22.3</v>
      </c>
      <c r="T1162" s="1135">
        <v>14</v>
      </c>
      <c r="U1162" s="1135">
        <v>4.9000000000000004</v>
      </c>
      <c r="V1162" s="1135" t="s">
        <v>663</v>
      </c>
      <c r="W1162" s="1135">
        <v>115</v>
      </c>
      <c r="X1162" s="1135">
        <v>65</v>
      </c>
      <c r="Y1162" s="1135">
        <v>1.3</v>
      </c>
      <c r="Z1162" s="1135" t="s">
        <v>663</v>
      </c>
      <c r="AA1162" s="1135" t="s">
        <v>4461</v>
      </c>
      <c r="AH1162" s="1135" t="s">
        <v>630</v>
      </c>
      <c r="AM1162" s="1136" t="s">
        <v>11437</v>
      </c>
      <c r="AN1162" s="1136" t="s">
        <v>11438</v>
      </c>
      <c r="AO1162" s="1136">
        <f t="shared" si="142"/>
        <v>500</v>
      </c>
      <c r="AP1162" s="1136">
        <f t="shared" si="143"/>
        <v>1.68</v>
      </c>
      <c r="AQ1162" s="1136" t="str">
        <f t="shared" si="144"/>
        <v>1-4-1S83°Z+S</v>
      </c>
      <c r="AR1162" s="1136" t="str">
        <f t="shared" si="145"/>
        <v>30.5</v>
      </c>
      <c r="AS1162" s="1136" t="str">
        <f t="shared" si="146"/>
        <v>210/210/OFF</v>
      </c>
      <c r="AT1162" s="1136" t="str">
        <f t="shared" si="147"/>
        <v>1-4-1S83°Z+S</v>
      </c>
      <c r="AU1162" s="1136" t="s">
        <v>15734</v>
      </c>
      <c r="AV1162" s="1136" t="str">
        <f t="shared" si="148"/>
        <v>111.8.11</v>
      </c>
      <c r="AW1162" s="1438">
        <f t="shared" si="149"/>
        <v>44784</v>
      </c>
    </row>
    <row r="1163" spans="1:49">
      <c r="A1163" s="1135" t="s">
        <v>4462</v>
      </c>
      <c r="B1163" s="1135" t="s">
        <v>4207</v>
      </c>
      <c r="C1163" s="1135">
        <v>550</v>
      </c>
      <c r="D1163" s="1135">
        <v>1.6719999999999999</v>
      </c>
      <c r="E1163" s="1135" t="s">
        <v>15196</v>
      </c>
      <c r="F1163" s="1135" t="s">
        <v>1048</v>
      </c>
      <c r="G1163" s="1135">
        <v>5</v>
      </c>
      <c r="H1163" s="1135" t="s">
        <v>2927</v>
      </c>
      <c r="I1163" s="1135" t="s">
        <v>1206</v>
      </c>
      <c r="J1163" s="1135">
        <v>1</v>
      </c>
      <c r="K1163" s="1135" t="s">
        <v>4301</v>
      </c>
      <c r="L1163" s="1135" t="s">
        <v>4241</v>
      </c>
      <c r="M1163" s="1135">
        <v>103.3</v>
      </c>
      <c r="N1163" s="1135" t="s">
        <v>1039</v>
      </c>
      <c r="O1163" s="1135">
        <v>2.5825</v>
      </c>
      <c r="P1163" s="1135">
        <v>2.0659999999999998</v>
      </c>
      <c r="Q1163" s="1135">
        <v>4</v>
      </c>
      <c r="R1163" s="1135">
        <v>25</v>
      </c>
      <c r="T1163" s="1135">
        <v>10</v>
      </c>
      <c r="U1163" s="1135">
        <v>5.8</v>
      </c>
      <c r="V1163" s="1135" t="s">
        <v>663</v>
      </c>
      <c r="W1163" s="1135">
        <v>125</v>
      </c>
      <c r="X1163" s="1135">
        <v>80</v>
      </c>
      <c r="Y1163" s="1135">
        <v>1.5</v>
      </c>
      <c r="Z1163" s="1135">
        <v>4</v>
      </c>
      <c r="AA1163" s="1135" t="s">
        <v>4463</v>
      </c>
      <c r="AH1163" s="1135" t="s">
        <v>887</v>
      </c>
      <c r="AM1163" s="1136" t="s">
        <v>11439</v>
      </c>
      <c r="AN1163" s="1136" t="s">
        <v>11440</v>
      </c>
      <c r="AO1163" s="1136">
        <f t="shared" ref="AO1163:AO1226" si="150">C1163</f>
        <v>550</v>
      </c>
      <c r="AP1163" s="1136">
        <f t="shared" ref="AP1163:AP1226" si="151">D1163</f>
        <v>1.6719999999999999</v>
      </c>
      <c r="AQ1163" s="1136" t="str">
        <f t="shared" ref="AQ1163:AQ1226" si="152">E1163</f>
        <v>2-6-1S83°</v>
      </c>
      <c r="AR1163" s="1136" t="str">
        <f t="shared" ref="AR1163:AR1226" si="153">F1163</f>
        <v>31</v>
      </c>
      <c r="AS1163" s="1136" t="str">
        <f t="shared" ref="AS1163:AS1226" si="154">H1163</f>
        <v>150/OFF</v>
      </c>
      <c r="AT1163" s="1136" t="str">
        <f t="shared" ref="AT1163:AT1226" si="155">E1163</f>
        <v>2-6-1S83°</v>
      </c>
      <c r="AV1163" s="1136" t="str">
        <f t="shared" si="148"/>
        <v>111.8.12</v>
      </c>
      <c r="AW1163" s="1438">
        <f t="shared" si="149"/>
        <v>44785</v>
      </c>
    </row>
    <row r="1164" spans="1:49">
      <c r="A1164" s="1135" t="s">
        <v>4464</v>
      </c>
      <c r="B1164" s="1135" t="s">
        <v>4177</v>
      </c>
      <c r="C1164" s="1135">
        <v>600</v>
      </c>
      <c r="D1164" s="1135">
        <v>1.7649999999999999</v>
      </c>
      <c r="E1164" s="1135" t="s">
        <v>15189</v>
      </c>
      <c r="F1164" s="1135" t="s">
        <v>1048</v>
      </c>
      <c r="G1164" s="1135" t="s">
        <v>1861</v>
      </c>
      <c r="H1164" s="1135" t="s">
        <v>4212</v>
      </c>
      <c r="I1164" s="1135" t="s">
        <v>126</v>
      </c>
      <c r="J1164" s="1135">
        <v>2</v>
      </c>
      <c r="K1164" s="1135" t="s">
        <v>4347</v>
      </c>
      <c r="L1164" s="1135" t="s">
        <v>4179</v>
      </c>
      <c r="M1164" s="1135">
        <v>101.6</v>
      </c>
      <c r="N1164" s="1135" t="s">
        <v>1039</v>
      </c>
      <c r="O1164" s="1135">
        <v>2.54</v>
      </c>
      <c r="P1164" s="1135">
        <v>2.032</v>
      </c>
      <c r="Q1164" s="1135">
        <v>4</v>
      </c>
      <c r="R1164" s="1135">
        <v>20.5</v>
      </c>
      <c r="T1164" s="1135">
        <v>26.9</v>
      </c>
      <c r="U1164" s="1135">
        <v>4</v>
      </c>
      <c r="V1164" s="1135" t="s">
        <v>663</v>
      </c>
      <c r="W1164" s="1135">
        <v>125</v>
      </c>
      <c r="X1164" s="1135">
        <v>75</v>
      </c>
      <c r="Y1164" s="1135">
        <v>1.5</v>
      </c>
      <c r="Z1164" s="1135">
        <v>5.5</v>
      </c>
      <c r="AA1164" s="1135" t="s">
        <v>4465</v>
      </c>
      <c r="AH1164" s="1135" t="s">
        <v>977</v>
      </c>
      <c r="AM1164" s="1136" t="s">
        <v>11441</v>
      </c>
      <c r="AN1164" s="1136" t="s">
        <v>11442</v>
      </c>
      <c r="AO1164" s="1136">
        <f t="shared" si="150"/>
        <v>600</v>
      </c>
      <c r="AP1164" s="1136">
        <f t="shared" si="151"/>
        <v>1.7649999999999999</v>
      </c>
      <c r="AQ1164" s="1136" t="str">
        <f t="shared" si="152"/>
        <v>1-5-1S83°</v>
      </c>
      <c r="AR1164" s="1136" t="str">
        <f t="shared" si="153"/>
        <v>31</v>
      </c>
      <c r="AS1164" s="1136" t="str">
        <f t="shared" si="154"/>
        <v>280/260/OFF</v>
      </c>
      <c r="AT1164" s="1136" t="str">
        <f t="shared" si="155"/>
        <v>1-5-1S83°</v>
      </c>
      <c r="AV1164" s="1136" t="str">
        <f t="shared" si="148"/>
        <v>111.8.15</v>
      </c>
      <c r="AW1164" s="1438">
        <f t="shared" si="149"/>
        <v>44788</v>
      </c>
    </row>
    <row r="1165" spans="1:49">
      <c r="A1165" s="1135" t="s">
        <v>4466</v>
      </c>
      <c r="B1165" s="1135" t="s">
        <v>4424</v>
      </c>
      <c r="C1165" s="1135" t="s">
        <v>4467</v>
      </c>
      <c r="D1165" s="1135">
        <v>1.72</v>
      </c>
      <c r="E1165" s="1135" t="s">
        <v>15198</v>
      </c>
      <c r="F1165" s="1135" t="s">
        <v>663</v>
      </c>
      <c r="G1165" s="1135">
        <v>4</v>
      </c>
      <c r="H1165" s="1135" t="s">
        <v>1893</v>
      </c>
      <c r="I1165" s="1135" t="s">
        <v>126</v>
      </c>
      <c r="J1165" s="1135">
        <v>0.8</v>
      </c>
      <c r="K1165" s="1135" t="s">
        <v>4468</v>
      </c>
      <c r="L1165" s="1135" t="s">
        <v>4426</v>
      </c>
      <c r="M1165" s="1135">
        <v>103.8</v>
      </c>
      <c r="N1165" s="1135" t="s">
        <v>1039</v>
      </c>
      <c r="O1165" s="1135">
        <v>2.5950000000000002</v>
      </c>
      <c r="P1165" s="1135">
        <v>2.0760000000000001</v>
      </c>
      <c r="Q1165" s="1135">
        <v>4</v>
      </c>
      <c r="R1165" s="1135">
        <v>22</v>
      </c>
      <c r="T1165" s="1135">
        <v>16</v>
      </c>
      <c r="U1165" s="1135">
        <v>4.5</v>
      </c>
      <c r="V1165" s="1135" t="s">
        <v>663</v>
      </c>
      <c r="W1165" s="1135">
        <v>125</v>
      </c>
      <c r="X1165" s="1135">
        <v>80</v>
      </c>
      <c r="Y1165" s="1135">
        <v>2</v>
      </c>
      <c r="Z1165" s="1135" t="s">
        <v>663</v>
      </c>
      <c r="AA1165" s="1135" t="s">
        <v>2433</v>
      </c>
      <c r="AH1165" s="1135" t="s">
        <v>1580</v>
      </c>
      <c r="AM1165" s="1136" t="s">
        <v>11443</v>
      </c>
      <c r="AN1165" s="1136" t="s">
        <v>11444</v>
      </c>
      <c r="AO1165" s="1136" t="str">
        <f t="shared" si="150"/>
        <v>500↓450-8/22</v>
      </c>
      <c r="AP1165" s="1136">
        <f t="shared" si="151"/>
        <v>1.72</v>
      </c>
      <c r="AQ1165" s="1136" t="str">
        <f t="shared" si="152"/>
        <v>1-4-1S85°Z+S</v>
      </c>
      <c r="AR1165" s="1136" t="str">
        <f t="shared" si="153"/>
        <v>NA</v>
      </c>
      <c r="AS1165" s="1136" t="str">
        <f t="shared" si="154"/>
        <v>153/OFF</v>
      </c>
      <c r="AT1165" s="1136" t="str">
        <f t="shared" si="155"/>
        <v>1-4-1S85°Z+S</v>
      </c>
      <c r="AU1165" s="1136" t="s">
        <v>15734</v>
      </c>
      <c r="AV1165" s="1136" t="str">
        <f t="shared" si="148"/>
        <v>111.8.18</v>
      </c>
      <c r="AW1165" s="1438">
        <f t="shared" si="149"/>
        <v>44791</v>
      </c>
    </row>
    <row r="1166" spans="1:49">
      <c r="A1166" s="1135" t="s">
        <v>4469</v>
      </c>
      <c r="B1166" s="1135" t="s">
        <v>4177</v>
      </c>
      <c r="C1166" s="1135">
        <v>600</v>
      </c>
      <c r="D1166" s="1135">
        <v>1.75</v>
      </c>
      <c r="E1166" s="1135" t="s">
        <v>15182</v>
      </c>
      <c r="F1166" s="1135" t="s">
        <v>663</v>
      </c>
      <c r="G1166" s="1135" t="s">
        <v>1861</v>
      </c>
      <c r="H1166" s="1135" t="s">
        <v>1765</v>
      </c>
      <c r="I1166" s="1135" t="s">
        <v>126</v>
      </c>
      <c r="J1166" s="1135">
        <v>2</v>
      </c>
      <c r="K1166" s="1135" t="s">
        <v>4266</v>
      </c>
      <c r="L1166" s="1135" t="s">
        <v>4179</v>
      </c>
      <c r="M1166" s="1135">
        <v>101.6</v>
      </c>
      <c r="N1166" s="1135" t="s">
        <v>1039</v>
      </c>
      <c r="O1166" s="1135">
        <v>2.54</v>
      </c>
      <c r="P1166" s="1135">
        <v>2.032</v>
      </c>
      <c r="Q1166" s="1135">
        <v>4</v>
      </c>
      <c r="R1166" s="1135">
        <v>20.5</v>
      </c>
      <c r="T1166" s="1135">
        <v>26.9</v>
      </c>
      <c r="U1166" s="1135">
        <v>4</v>
      </c>
      <c r="V1166" s="1135" t="s">
        <v>663</v>
      </c>
      <c r="W1166" s="1135">
        <v>125</v>
      </c>
      <c r="X1166" s="1135">
        <v>75</v>
      </c>
      <c r="Y1166" s="1135">
        <v>1.5</v>
      </c>
      <c r="Z1166" s="1135">
        <v>5.5</v>
      </c>
      <c r="AA1166" s="1135" t="s">
        <v>2454</v>
      </c>
      <c r="AH1166" s="1135" t="s">
        <v>833</v>
      </c>
      <c r="AM1166" s="1136" t="s">
        <v>11445</v>
      </c>
      <c r="AN1166" s="1136" t="s">
        <v>11446</v>
      </c>
      <c r="AO1166" s="1136">
        <f t="shared" si="150"/>
        <v>600</v>
      </c>
      <c r="AP1166" s="1136">
        <f t="shared" si="151"/>
        <v>1.75</v>
      </c>
      <c r="AQ1166" s="1136" t="str">
        <f t="shared" si="152"/>
        <v>1-4-1S85°</v>
      </c>
      <c r="AR1166" s="1136" t="str">
        <f t="shared" si="153"/>
        <v>NA</v>
      </c>
      <c r="AS1166" s="1136" t="str">
        <f t="shared" si="154"/>
        <v>172/OFF</v>
      </c>
      <c r="AT1166" s="1136" t="str">
        <f t="shared" si="155"/>
        <v>1-4-1S85°</v>
      </c>
      <c r="AV1166" s="1136" t="str">
        <f t="shared" si="148"/>
        <v>111.9.2</v>
      </c>
      <c r="AW1166" s="1438">
        <f t="shared" si="149"/>
        <v>44806</v>
      </c>
    </row>
    <row r="1167" spans="1:49">
      <c r="A1167" s="1135" t="s">
        <v>4470</v>
      </c>
      <c r="B1167" s="1135" t="s">
        <v>4156</v>
      </c>
      <c r="C1167" s="1135">
        <v>600</v>
      </c>
      <c r="D1167" s="1135">
        <v>1.74</v>
      </c>
      <c r="E1167" s="1135" t="s">
        <v>15184</v>
      </c>
      <c r="F1167" s="1135" t="s">
        <v>663</v>
      </c>
      <c r="G1167" s="1135">
        <v>5</v>
      </c>
      <c r="H1167" s="1135" t="s">
        <v>1564</v>
      </c>
      <c r="I1167" s="1135" t="s">
        <v>126</v>
      </c>
      <c r="J1167" s="1135">
        <v>1</v>
      </c>
      <c r="K1167" s="1135" t="s">
        <v>4471</v>
      </c>
      <c r="L1167" s="1135" t="s">
        <v>4174</v>
      </c>
      <c r="M1167" s="1135">
        <v>103.3</v>
      </c>
      <c r="N1167" s="1135" t="s">
        <v>1039</v>
      </c>
      <c r="O1167" s="1135">
        <v>2.5825</v>
      </c>
      <c r="P1167" s="1135">
        <v>2.0659999999999998</v>
      </c>
      <c r="Q1167" s="1135">
        <v>4</v>
      </c>
      <c r="R1167" s="1135">
        <v>25</v>
      </c>
      <c r="T1167" s="1135">
        <v>10</v>
      </c>
      <c r="U1167" s="1135">
        <v>5.8</v>
      </c>
      <c r="V1167" s="1135" t="s">
        <v>663</v>
      </c>
      <c r="W1167" s="1135">
        <v>125</v>
      </c>
      <c r="X1167" s="1135">
        <v>80</v>
      </c>
      <c r="Y1167" s="1135">
        <v>1.5</v>
      </c>
      <c r="Z1167" s="1135">
        <v>4</v>
      </c>
      <c r="AA1167" s="1135" t="s">
        <v>2468</v>
      </c>
      <c r="AH1167" s="1135" t="s">
        <v>661</v>
      </c>
      <c r="AM1167" s="1136" t="s">
        <v>11447</v>
      </c>
      <c r="AN1167" s="1136" t="s">
        <v>11448</v>
      </c>
      <c r="AO1167" s="1136">
        <f t="shared" si="150"/>
        <v>600</v>
      </c>
      <c r="AP1167" s="1136">
        <f t="shared" si="151"/>
        <v>1.74</v>
      </c>
      <c r="AQ1167" s="1136" t="str">
        <f t="shared" si="152"/>
        <v>1-5-1S85°</v>
      </c>
      <c r="AR1167" s="1136" t="str">
        <f t="shared" si="153"/>
        <v>NA</v>
      </c>
      <c r="AS1167" s="1136" t="str">
        <f t="shared" si="154"/>
        <v>160/OFF</v>
      </c>
      <c r="AT1167" s="1136" t="str">
        <f t="shared" si="155"/>
        <v>1-5-1S85°</v>
      </c>
      <c r="AV1167" s="1136" t="str">
        <f t="shared" si="148"/>
        <v>111.9.16</v>
      </c>
      <c r="AW1167" s="1438">
        <f t="shared" si="149"/>
        <v>44820</v>
      </c>
    </row>
    <row r="1168" spans="1:49">
      <c r="A1168" s="1135" t="s">
        <v>4472</v>
      </c>
      <c r="B1168" s="1135" t="s">
        <v>4156</v>
      </c>
      <c r="C1168" s="1135">
        <v>550</v>
      </c>
      <c r="D1168" s="1135">
        <v>1.7</v>
      </c>
      <c r="E1168" s="1135" t="s">
        <v>15189</v>
      </c>
      <c r="F1168" s="1135" t="s">
        <v>1991</v>
      </c>
      <c r="G1168" s="1135">
        <v>5</v>
      </c>
      <c r="H1168" s="1135" t="s">
        <v>4473</v>
      </c>
      <c r="I1168" s="1135" t="s">
        <v>126</v>
      </c>
      <c r="J1168" s="1135">
        <v>1.2</v>
      </c>
      <c r="K1168" s="1135" t="s">
        <v>4471</v>
      </c>
      <c r="L1168" s="1135" t="s">
        <v>4174</v>
      </c>
      <c r="M1168" s="1135">
        <v>103.3</v>
      </c>
      <c r="N1168" s="1135" t="s">
        <v>1039</v>
      </c>
      <c r="O1168" s="1135">
        <v>2.5825</v>
      </c>
      <c r="P1168" s="1135">
        <v>2.0659999999999998</v>
      </c>
      <c r="Q1168" s="1135">
        <v>4</v>
      </c>
      <c r="R1168" s="1135">
        <v>25</v>
      </c>
      <c r="T1168" s="1135">
        <v>10</v>
      </c>
      <c r="U1168" s="1135">
        <v>5.8</v>
      </c>
      <c r="V1168" s="1135" t="s">
        <v>663</v>
      </c>
      <c r="W1168" s="1135">
        <v>125</v>
      </c>
      <c r="X1168" s="1135">
        <v>80</v>
      </c>
      <c r="Y1168" s="1135">
        <v>1.5</v>
      </c>
      <c r="Z1168" s="1135">
        <v>4</v>
      </c>
      <c r="AA1168" s="1135" t="s">
        <v>4474</v>
      </c>
      <c r="AH1168" s="1135" t="s">
        <v>1682</v>
      </c>
      <c r="AM1168" s="1136" t="s">
        <v>11449</v>
      </c>
      <c r="AN1168" s="1136" t="s">
        <v>11450</v>
      </c>
      <c r="AO1168" s="1136">
        <f t="shared" si="150"/>
        <v>550</v>
      </c>
      <c r="AP1168" s="1136">
        <f t="shared" si="151"/>
        <v>1.7</v>
      </c>
      <c r="AQ1168" s="1136" t="str">
        <f t="shared" si="152"/>
        <v>1-5-1S83°</v>
      </c>
      <c r="AR1168" s="1136" t="str">
        <f t="shared" si="153"/>
        <v>30.8</v>
      </c>
      <c r="AS1168" s="1136" t="str">
        <f t="shared" si="154"/>
        <v>206/206/OFF</v>
      </c>
      <c r="AT1168" s="1136" t="str">
        <f t="shared" si="155"/>
        <v>1-5-1S83°</v>
      </c>
      <c r="AV1168" s="1136" t="str">
        <f t="shared" si="148"/>
        <v>111.10.12</v>
      </c>
      <c r="AW1168" s="1438">
        <f t="shared" si="149"/>
        <v>44846</v>
      </c>
    </row>
    <row r="1169" spans="1:49">
      <c r="A1169" s="1135" t="s">
        <v>4475</v>
      </c>
      <c r="B1169" s="1135" t="s">
        <v>4424</v>
      </c>
      <c r="C1169" s="1135">
        <v>450</v>
      </c>
      <c r="D1169" s="1135">
        <v>1.72</v>
      </c>
      <c r="E1169" s="1135" t="s">
        <v>15198</v>
      </c>
      <c r="F1169" s="1135" t="s">
        <v>663</v>
      </c>
      <c r="G1169" s="1135">
        <v>4</v>
      </c>
      <c r="H1169" s="1135" t="s">
        <v>1893</v>
      </c>
      <c r="I1169" s="1135" t="s">
        <v>126</v>
      </c>
      <c r="J1169" s="1135">
        <v>0.8</v>
      </c>
      <c r="K1169" s="1135" t="s">
        <v>4468</v>
      </c>
      <c r="L1169" s="1135" t="s">
        <v>4426</v>
      </c>
      <c r="M1169" s="1135">
        <v>103.8</v>
      </c>
      <c r="N1169" s="1135" t="s">
        <v>1039</v>
      </c>
      <c r="O1169" s="1135">
        <v>2.5950000000000002</v>
      </c>
      <c r="P1169" s="1135">
        <v>2.0760000000000001</v>
      </c>
      <c r="Q1169" s="1135">
        <v>4</v>
      </c>
      <c r="R1169" s="1135">
        <v>22</v>
      </c>
      <c r="T1169" s="1135">
        <v>16</v>
      </c>
      <c r="U1169" s="1135">
        <v>4.5</v>
      </c>
      <c r="V1169" s="1135" t="s">
        <v>663</v>
      </c>
      <c r="W1169" s="1135">
        <v>125</v>
      </c>
      <c r="X1169" s="1135">
        <v>80</v>
      </c>
      <c r="Y1169" s="1135">
        <v>2</v>
      </c>
      <c r="Z1169" s="1135" t="s">
        <v>663</v>
      </c>
      <c r="AA1169" s="1135" t="s">
        <v>1624</v>
      </c>
      <c r="AH1169" s="1135" t="s">
        <v>924</v>
      </c>
      <c r="AM1169" s="1136" t="s">
        <v>11451</v>
      </c>
      <c r="AN1169" s="1136" t="s">
        <v>11452</v>
      </c>
      <c r="AO1169" s="1136">
        <f t="shared" si="150"/>
        <v>450</v>
      </c>
      <c r="AP1169" s="1136">
        <f t="shared" si="151"/>
        <v>1.72</v>
      </c>
      <c r="AQ1169" s="1136" t="str">
        <f t="shared" si="152"/>
        <v>1-4-1S85°Z+S</v>
      </c>
      <c r="AR1169" s="1136" t="str">
        <f t="shared" si="153"/>
        <v>NA</v>
      </c>
      <c r="AS1169" s="1136" t="str">
        <f t="shared" si="154"/>
        <v>153/OFF</v>
      </c>
      <c r="AT1169" s="1136" t="str">
        <f t="shared" si="155"/>
        <v>1-4-1S85°Z+S</v>
      </c>
      <c r="AU1169" s="1136" t="s">
        <v>15734</v>
      </c>
      <c r="AV1169" s="1136" t="str">
        <f t="shared" si="148"/>
        <v>111.10.17</v>
      </c>
      <c r="AW1169" s="1438">
        <f t="shared" si="149"/>
        <v>44851</v>
      </c>
    </row>
    <row r="1170" spans="1:49">
      <c r="A1170" s="1135" t="s">
        <v>4476</v>
      </c>
      <c r="B1170" s="1135" t="s">
        <v>4207</v>
      </c>
      <c r="C1170" s="1135">
        <v>550</v>
      </c>
      <c r="D1170" s="1135">
        <v>1.65</v>
      </c>
      <c r="E1170" s="1135" t="s">
        <v>15189</v>
      </c>
      <c r="F1170" s="1135" t="s">
        <v>1991</v>
      </c>
      <c r="G1170" s="1135">
        <v>5</v>
      </c>
      <c r="H1170" s="1135" t="s">
        <v>2389</v>
      </c>
      <c r="I1170" s="1135" t="s">
        <v>126</v>
      </c>
      <c r="J1170" s="1135">
        <v>1.1000000000000001</v>
      </c>
      <c r="K1170" s="1135" t="s">
        <v>4379</v>
      </c>
      <c r="L1170" s="1135" t="s">
        <v>4241</v>
      </c>
      <c r="M1170" s="1135">
        <v>103.3</v>
      </c>
      <c r="N1170" s="1135" t="s">
        <v>1039</v>
      </c>
      <c r="O1170" s="1135">
        <v>2.5825</v>
      </c>
      <c r="P1170" s="1135">
        <v>2.0659999999999998</v>
      </c>
      <c r="Q1170" s="1135">
        <v>4</v>
      </c>
      <c r="R1170" s="1135">
        <v>25</v>
      </c>
      <c r="T1170" s="1135">
        <v>10</v>
      </c>
      <c r="U1170" s="1135">
        <v>5.8</v>
      </c>
      <c r="V1170" s="1135" t="s">
        <v>663</v>
      </c>
      <c r="W1170" s="1135">
        <v>125</v>
      </c>
      <c r="X1170" s="1135">
        <v>80</v>
      </c>
      <c r="Y1170" s="1135">
        <v>1.5</v>
      </c>
      <c r="Z1170" s="1135">
        <v>4</v>
      </c>
      <c r="AA1170" s="1135" t="s">
        <v>4477</v>
      </c>
      <c r="AH1170" s="1135" t="s">
        <v>489</v>
      </c>
      <c r="AM1170" s="1136" t="s">
        <v>11453</v>
      </c>
      <c r="AN1170" s="1136" t="s">
        <v>11454</v>
      </c>
      <c r="AO1170" s="1136">
        <f t="shared" si="150"/>
        <v>550</v>
      </c>
      <c r="AP1170" s="1136">
        <f t="shared" si="151"/>
        <v>1.65</v>
      </c>
      <c r="AQ1170" s="1136" t="str">
        <f t="shared" si="152"/>
        <v>1-5-1S83°</v>
      </c>
      <c r="AR1170" s="1136" t="str">
        <f t="shared" si="153"/>
        <v>30.8</v>
      </c>
      <c r="AS1170" s="1136" t="str">
        <f t="shared" si="154"/>
        <v>205/205/OFF</v>
      </c>
      <c r="AT1170" s="1136" t="str">
        <f t="shared" si="155"/>
        <v>1-5-1S83°</v>
      </c>
      <c r="AV1170" s="1136" t="str">
        <f t="shared" si="148"/>
        <v>111.10.21</v>
      </c>
      <c r="AW1170" s="1438">
        <f t="shared" si="149"/>
        <v>44855</v>
      </c>
    </row>
    <row r="1171" spans="1:49">
      <c r="A1171" s="1135" t="s">
        <v>4478</v>
      </c>
      <c r="B1171" s="1135" t="s">
        <v>4207</v>
      </c>
      <c r="C1171" s="1135">
        <v>550</v>
      </c>
      <c r="D1171" s="1135">
        <v>1.66</v>
      </c>
      <c r="E1171" s="1135" t="s">
        <v>15189</v>
      </c>
      <c r="F1171" s="1135" t="s">
        <v>1991</v>
      </c>
      <c r="G1171" s="1135">
        <v>5</v>
      </c>
      <c r="H1171" s="1135" t="s">
        <v>2389</v>
      </c>
      <c r="I1171" s="1135" t="s">
        <v>126</v>
      </c>
      <c r="J1171" s="1135">
        <v>1.2</v>
      </c>
      <c r="K1171" s="1135" t="s">
        <v>4479</v>
      </c>
      <c r="L1171" s="1135" t="s">
        <v>4241</v>
      </c>
      <c r="M1171" s="1135">
        <v>103.3</v>
      </c>
      <c r="N1171" s="1135" t="s">
        <v>1039</v>
      </c>
      <c r="O1171" s="1135">
        <v>2.5825</v>
      </c>
      <c r="P1171" s="1135">
        <v>2.0659999999999998</v>
      </c>
      <c r="Q1171" s="1135">
        <v>4</v>
      </c>
      <c r="R1171" s="1135">
        <v>25</v>
      </c>
      <c r="T1171" s="1135">
        <v>10</v>
      </c>
      <c r="U1171" s="1135">
        <v>5.8</v>
      </c>
      <c r="V1171" s="1135" t="s">
        <v>663</v>
      </c>
      <c r="W1171" s="1135">
        <v>125</v>
      </c>
      <c r="X1171" s="1135">
        <v>80</v>
      </c>
      <c r="Y1171" s="1135">
        <v>1.5</v>
      </c>
      <c r="Z1171" s="1135">
        <v>4</v>
      </c>
      <c r="AA1171" s="1135" t="s">
        <v>4480</v>
      </c>
      <c r="AH1171" s="1135" t="s">
        <v>969</v>
      </c>
      <c r="AM1171" s="1136" t="s">
        <v>11455</v>
      </c>
      <c r="AN1171" s="1136" t="s">
        <v>11456</v>
      </c>
      <c r="AO1171" s="1136">
        <f t="shared" si="150"/>
        <v>550</v>
      </c>
      <c r="AP1171" s="1136">
        <f t="shared" si="151"/>
        <v>1.66</v>
      </c>
      <c r="AQ1171" s="1136" t="str">
        <f t="shared" si="152"/>
        <v>1-5-1S83°</v>
      </c>
      <c r="AR1171" s="1136" t="str">
        <f t="shared" si="153"/>
        <v>30.8</v>
      </c>
      <c r="AS1171" s="1136" t="str">
        <f t="shared" si="154"/>
        <v>205/205/OFF</v>
      </c>
      <c r="AT1171" s="1136" t="str">
        <f t="shared" si="155"/>
        <v>1-5-1S83°</v>
      </c>
      <c r="AV1171" s="1136" t="str">
        <f t="shared" si="148"/>
        <v>111.11.16</v>
      </c>
      <c r="AW1171" s="1438">
        <f t="shared" si="149"/>
        <v>44881</v>
      </c>
    </row>
    <row r="1172" spans="1:49">
      <c r="A1172" s="1135" t="s">
        <v>4481</v>
      </c>
      <c r="B1172" s="1135" t="s">
        <v>4424</v>
      </c>
      <c r="C1172" s="1135">
        <v>450</v>
      </c>
      <c r="D1172" s="1135">
        <v>1.7</v>
      </c>
      <c r="E1172" s="1135" t="s">
        <v>15202</v>
      </c>
      <c r="F1172" s="1135" t="s">
        <v>1078</v>
      </c>
      <c r="G1172" s="1135">
        <v>4</v>
      </c>
      <c r="H1172" s="1135" t="s">
        <v>1111</v>
      </c>
      <c r="I1172" s="1135" t="s">
        <v>126</v>
      </c>
      <c r="J1172" s="1135">
        <v>0.8</v>
      </c>
      <c r="K1172" s="1135" t="s">
        <v>4468</v>
      </c>
      <c r="L1172" s="1135" t="s">
        <v>4426</v>
      </c>
      <c r="M1172" s="1135">
        <v>103.8</v>
      </c>
      <c r="N1172" s="1135" t="s">
        <v>1039</v>
      </c>
      <c r="O1172" s="1135">
        <v>2.5950000000000002</v>
      </c>
      <c r="P1172" s="1135">
        <v>2.0760000000000001</v>
      </c>
      <c r="Q1172" s="1135">
        <v>4</v>
      </c>
      <c r="R1172" s="1135">
        <v>22</v>
      </c>
      <c r="T1172" s="1135">
        <v>16</v>
      </c>
      <c r="U1172" s="1135">
        <v>4.5</v>
      </c>
      <c r="V1172" s="1135" t="s">
        <v>663</v>
      </c>
      <c r="W1172" s="1135">
        <v>125</v>
      </c>
      <c r="X1172" s="1135">
        <v>80</v>
      </c>
      <c r="Y1172" s="1135">
        <v>2</v>
      </c>
      <c r="Z1172" s="1135" t="s">
        <v>663</v>
      </c>
      <c r="AA1172" s="1135" t="s">
        <v>1644</v>
      </c>
      <c r="AH1172" s="1135" t="s">
        <v>633</v>
      </c>
      <c r="AM1172" s="1136" t="s">
        <v>11457</v>
      </c>
      <c r="AN1172" s="1136" t="s">
        <v>11458</v>
      </c>
      <c r="AO1172" s="1136">
        <f t="shared" si="150"/>
        <v>450</v>
      </c>
      <c r="AP1172" s="1136">
        <f t="shared" si="151"/>
        <v>1.7</v>
      </c>
      <c r="AQ1172" s="1136" t="str">
        <f t="shared" si="152"/>
        <v>1-4-1S83°Z+S</v>
      </c>
      <c r="AR1172" s="1136" t="str">
        <f t="shared" si="153"/>
        <v>30</v>
      </c>
      <c r="AS1172" s="1136" t="str">
        <f t="shared" si="154"/>
        <v>200/200/OFF</v>
      </c>
      <c r="AT1172" s="1136" t="str">
        <f t="shared" si="155"/>
        <v>1-4-1S83°Z+S</v>
      </c>
      <c r="AU1172" s="1136" t="s">
        <v>15734</v>
      </c>
      <c r="AV1172" s="1136" t="str">
        <f t="shared" si="148"/>
        <v>111.12.19</v>
      </c>
      <c r="AW1172" s="1438">
        <f t="shared" si="149"/>
        <v>44914</v>
      </c>
    </row>
    <row r="1173" spans="1:49">
      <c r="A1173" s="1135" t="s">
        <v>4482</v>
      </c>
      <c r="B1173" s="1135" t="s">
        <v>299</v>
      </c>
      <c r="C1173" s="1135">
        <v>600</v>
      </c>
      <c r="D1173" s="1135">
        <v>1.72</v>
      </c>
      <c r="E1173" s="1135" t="s">
        <v>15196</v>
      </c>
      <c r="F1173" s="1135" t="s">
        <v>1048</v>
      </c>
      <c r="G1173" s="1135" t="s">
        <v>1861</v>
      </c>
      <c r="H1173" s="1135" t="s">
        <v>1357</v>
      </c>
      <c r="I1173" s="1135" t="s">
        <v>1206</v>
      </c>
      <c r="J1173" s="1135">
        <v>1.5</v>
      </c>
      <c r="K1173" s="1135" t="s">
        <v>4483</v>
      </c>
      <c r="L1173" s="1135" t="s">
        <v>4123</v>
      </c>
      <c r="M1173" s="1135">
        <v>103.2</v>
      </c>
      <c r="N1173" s="1135" t="s">
        <v>1039</v>
      </c>
      <c r="O1173" s="1135">
        <v>2.58</v>
      </c>
      <c r="P1173" s="1135">
        <v>2.0640000000000001</v>
      </c>
      <c r="Q1173" s="1135">
        <v>4</v>
      </c>
      <c r="R1173" s="1135">
        <v>19.5</v>
      </c>
      <c r="T1173" s="1135">
        <v>27.3</v>
      </c>
      <c r="U1173" s="1135">
        <v>4</v>
      </c>
      <c r="V1173" s="1135" t="s">
        <v>663</v>
      </c>
      <c r="W1173" s="1135">
        <v>120</v>
      </c>
      <c r="X1173" s="1135">
        <v>60</v>
      </c>
      <c r="Y1173" s="1135">
        <v>1.7</v>
      </c>
      <c r="Z1173" s="1135">
        <v>6</v>
      </c>
      <c r="AA1173" s="1135" t="s">
        <v>4484</v>
      </c>
      <c r="AB1173" s="1135" t="s">
        <v>4485</v>
      </c>
      <c r="AH1173" s="1135" t="s">
        <v>927</v>
      </c>
      <c r="AM1173" s="1136" t="s">
        <v>11459</v>
      </c>
      <c r="AN1173" s="1136" t="s">
        <v>11460</v>
      </c>
      <c r="AO1173" s="1136">
        <f t="shared" si="150"/>
        <v>600</v>
      </c>
      <c r="AP1173" s="1136">
        <f t="shared" si="151"/>
        <v>1.72</v>
      </c>
      <c r="AQ1173" s="1136" t="str">
        <f t="shared" si="152"/>
        <v>2-6-1S83°</v>
      </c>
      <c r="AR1173" s="1136" t="str">
        <f t="shared" si="153"/>
        <v>31</v>
      </c>
      <c r="AS1173" s="1136" t="str">
        <f t="shared" si="154"/>
        <v>163/OFF</v>
      </c>
      <c r="AT1173" s="1136" t="str">
        <f t="shared" si="155"/>
        <v>2-6-1S83°</v>
      </c>
      <c r="AV1173" s="1136" t="str">
        <f t="shared" si="148"/>
        <v>112.1.10</v>
      </c>
      <c r="AW1173" s="1438">
        <f t="shared" si="149"/>
        <v>44936</v>
      </c>
    </row>
    <row r="1174" spans="1:49">
      <c r="A1174" s="1135" t="s">
        <v>4486</v>
      </c>
      <c r="B1174" s="1135" t="s">
        <v>4207</v>
      </c>
      <c r="C1174" s="1135">
        <v>550</v>
      </c>
      <c r="D1174" s="1135">
        <v>1.6719999999999999</v>
      </c>
      <c r="E1174" s="1135" t="s">
        <v>15196</v>
      </c>
      <c r="F1174" s="1135" t="s">
        <v>1563</v>
      </c>
      <c r="G1174" s="1135">
        <v>5</v>
      </c>
      <c r="H1174" s="1135" t="s">
        <v>4487</v>
      </c>
      <c r="I1174" s="1135" t="s">
        <v>1206</v>
      </c>
      <c r="J1174" s="1135">
        <v>1.1000000000000001</v>
      </c>
      <c r="K1174" s="1135" t="s">
        <v>4479</v>
      </c>
      <c r="L1174" s="1135" t="s">
        <v>4241</v>
      </c>
      <c r="M1174" s="1135">
        <v>103.3</v>
      </c>
      <c r="N1174" s="1135" t="s">
        <v>1039</v>
      </c>
      <c r="O1174" s="1135">
        <v>2.5825</v>
      </c>
      <c r="P1174" s="1135">
        <v>2.0659999999999998</v>
      </c>
      <c r="Q1174" s="1135">
        <v>4</v>
      </c>
      <c r="R1174" s="1135">
        <v>25</v>
      </c>
      <c r="T1174" s="1135">
        <v>10</v>
      </c>
      <c r="U1174" s="1135">
        <v>5.8</v>
      </c>
      <c r="V1174" s="1135" t="s">
        <v>663</v>
      </c>
      <c r="W1174" s="1135">
        <v>125</v>
      </c>
      <c r="X1174" s="1135">
        <v>80</v>
      </c>
      <c r="Y1174" s="1135">
        <v>1.5</v>
      </c>
      <c r="Z1174" s="1135">
        <v>4</v>
      </c>
      <c r="AA1174" s="1135" t="s">
        <v>1654</v>
      </c>
      <c r="AH1174" s="1135" t="s">
        <v>876</v>
      </c>
      <c r="AM1174" s="1136" t="s">
        <v>11461</v>
      </c>
      <c r="AN1174" s="1136" t="s">
        <v>11462</v>
      </c>
      <c r="AO1174" s="1136">
        <f t="shared" si="150"/>
        <v>550</v>
      </c>
      <c r="AP1174" s="1136">
        <f t="shared" si="151"/>
        <v>1.6719999999999999</v>
      </c>
      <c r="AQ1174" s="1136" t="str">
        <f t="shared" si="152"/>
        <v>2-6-1S83°</v>
      </c>
      <c r="AR1174" s="1136" t="str">
        <f t="shared" si="153"/>
        <v>30.5</v>
      </c>
      <c r="AS1174" s="1136" t="str">
        <f t="shared" si="154"/>
        <v>145/OFF</v>
      </c>
      <c r="AT1174" s="1136" t="str">
        <f t="shared" si="155"/>
        <v>2-6-1S83°</v>
      </c>
      <c r="AV1174" s="1136" t="str">
        <f t="shared" si="148"/>
        <v>112.2.6</v>
      </c>
      <c r="AW1174" s="1438">
        <f t="shared" si="149"/>
        <v>44963</v>
      </c>
    </row>
    <row r="1175" spans="1:49">
      <c r="A1175" s="1135" t="s">
        <v>4488</v>
      </c>
      <c r="B1175" s="1135" t="s">
        <v>4424</v>
      </c>
      <c r="C1175" s="1135">
        <v>450</v>
      </c>
      <c r="D1175" s="1135">
        <v>1.7</v>
      </c>
      <c r="E1175" s="1135" t="s">
        <v>15202</v>
      </c>
      <c r="F1175" s="1135" t="s">
        <v>1078</v>
      </c>
      <c r="G1175" s="1135">
        <v>4</v>
      </c>
      <c r="H1175" s="1135" t="s">
        <v>1111</v>
      </c>
      <c r="I1175" s="1135" t="s">
        <v>126</v>
      </c>
      <c r="J1175" s="1135">
        <v>0.8</v>
      </c>
      <c r="K1175" s="1135" t="s">
        <v>4468</v>
      </c>
      <c r="L1175" s="1135" t="s">
        <v>4426</v>
      </c>
      <c r="M1175" s="1135">
        <v>103.8</v>
      </c>
      <c r="N1175" s="1135" t="s">
        <v>1039</v>
      </c>
      <c r="O1175" s="1135">
        <v>2.5950000000000002</v>
      </c>
      <c r="P1175" s="1135">
        <v>2.0760000000000001</v>
      </c>
      <c r="Q1175" s="1135">
        <v>4</v>
      </c>
      <c r="R1175" s="1135">
        <v>22</v>
      </c>
      <c r="T1175" s="1135">
        <v>16</v>
      </c>
      <c r="U1175" s="1135">
        <v>4.5</v>
      </c>
      <c r="V1175" s="1135" t="s">
        <v>663</v>
      </c>
      <c r="W1175" s="1135">
        <v>125</v>
      </c>
      <c r="X1175" s="1135" t="s">
        <v>4489</v>
      </c>
      <c r="Y1175" s="1135">
        <v>2</v>
      </c>
      <c r="Z1175" s="1135" t="s">
        <v>663</v>
      </c>
      <c r="AA1175" s="1135" t="s">
        <v>4490</v>
      </c>
      <c r="AH1175" s="1135" t="s">
        <v>474</v>
      </c>
      <c r="AM1175" s="1136" t="s">
        <v>11463</v>
      </c>
      <c r="AN1175" s="1136" t="s">
        <v>11464</v>
      </c>
      <c r="AO1175" s="1136">
        <f t="shared" si="150"/>
        <v>450</v>
      </c>
      <c r="AP1175" s="1136">
        <f t="shared" si="151"/>
        <v>1.7</v>
      </c>
      <c r="AQ1175" s="1136" t="str">
        <f t="shared" si="152"/>
        <v>1-4-1S83°Z+S</v>
      </c>
      <c r="AR1175" s="1136" t="str">
        <f t="shared" si="153"/>
        <v>30</v>
      </c>
      <c r="AS1175" s="1136" t="str">
        <f t="shared" si="154"/>
        <v>200/200/OFF</v>
      </c>
      <c r="AT1175" s="1136" t="str">
        <f t="shared" si="155"/>
        <v>1-4-1S83°Z+S</v>
      </c>
      <c r="AU1175" s="1136" t="s">
        <v>15734</v>
      </c>
      <c r="AV1175" s="1136" t="str">
        <f t="shared" si="148"/>
        <v>111.12.30</v>
      </c>
      <c r="AW1175" s="1438">
        <f t="shared" si="149"/>
        <v>44925</v>
      </c>
    </row>
    <row r="1176" spans="1:49">
      <c r="A1176" s="1135" t="s">
        <v>4491</v>
      </c>
      <c r="B1176" s="1135" t="s">
        <v>299</v>
      </c>
      <c r="C1176" s="1135">
        <v>600</v>
      </c>
      <c r="D1176" s="1135">
        <v>1.7250000000000001</v>
      </c>
      <c r="E1176" s="1135" t="s">
        <v>15196</v>
      </c>
      <c r="F1176" s="1135" t="s">
        <v>4492</v>
      </c>
      <c r="G1176" s="1135" t="s">
        <v>1861</v>
      </c>
      <c r="H1176" s="1135" t="s">
        <v>4493</v>
      </c>
      <c r="I1176" s="1135" t="s">
        <v>663</v>
      </c>
      <c r="J1176" s="1135">
        <v>0</v>
      </c>
      <c r="K1176" s="1135" t="s">
        <v>4494</v>
      </c>
      <c r="L1176" s="1135" t="s">
        <v>4123</v>
      </c>
      <c r="M1176" s="1135">
        <v>103</v>
      </c>
      <c r="N1176" s="1135" t="s">
        <v>1039</v>
      </c>
      <c r="O1176" s="1135">
        <v>2.5750000000000002</v>
      </c>
      <c r="P1176" s="1135">
        <v>2.06</v>
      </c>
      <c r="Q1176" s="1135">
        <v>4</v>
      </c>
      <c r="R1176" s="1135">
        <v>23.5</v>
      </c>
      <c r="T1176" s="1135">
        <v>18.5</v>
      </c>
      <c r="U1176" s="1135">
        <v>2.1</v>
      </c>
      <c r="V1176" s="1135" t="s">
        <v>663</v>
      </c>
      <c r="W1176" s="1135" t="s">
        <v>663</v>
      </c>
      <c r="X1176" s="1135" t="s">
        <v>663</v>
      </c>
      <c r="Y1176" s="1135">
        <v>1.3</v>
      </c>
      <c r="Z1176" s="1135">
        <v>4</v>
      </c>
      <c r="AA1176" s="1135" t="s">
        <v>4495</v>
      </c>
      <c r="AH1176" s="1135" t="s">
        <v>1580</v>
      </c>
      <c r="AM1176" s="1136" t="s">
        <v>11465</v>
      </c>
      <c r="AN1176" s="1136" t="s">
        <v>11466</v>
      </c>
      <c r="AO1176" s="1136">
        <f t="shared" si="150"/>
        <v>600</v>
      </c>
      <c r="AP1176" s="1136">
        <f t="shared" si="151"/>
        <v>1.7250000000000001</v>
      </c>
      <c r="AQ1176" s="1136" t="str">
        <f t="shared" si="152"/>
        <v>2-6-1S83°</v>
      </c>
      <c r="AR1176" s="1136" t="str">
        <f t="shared" si="153"/>
        <v>32.3</v>
      </c>
      <c r="AS1176" s="1136" t="str">
        <f t="shared" si="154"/>
        <v>180/175</v>
      </c>
      <c r="AT1176" s="1136" t="str">
        <f t="shared" si="155"/>
        <v>2-6-1S83°</v>
      </c>
      <c r="AV1176" s="1136" t="str">
        <f t="shared" si="148"/>
        <v>112.1.20</v>
      </c>
      <c r="AW1176" s="1438">
        <f t="shared" si="149"/>
        <v>44946</v>
      </c>
    </row>
    <row r="1177" spans="1:49">
      <c r="A1177" s="1135" t="s">
        <v>4496</v>
      </c>
      <c r="B1177" s="1135" t="s">
        <v>4156</v>
      </c>
      <c r="C1177" s="1135">
        <v>550</v>
      </c>
      <c r="D1177" s="1135">
        <v>1.7</v>
      </c>
      <c r="E1177" s="1135" t="s">
        <v>15189</v>
      </c>
      <c r="F1177" s="1135" t="s">
        <v>1991</v>
      </c>
      <c r="G1177" s="1135">
        <v>5</v>
      </c>
      <c r="H1177" s="1135" t="s">
        <v>4497</v>
      </c>
      <c r="I1177" s="1135" t="s">
        <v>126</v>
      </c>
      <c r="J1177" s="1135">
        <v>0.5</v>
      </c>
      <c r="K1177" s="1135" t="s">
        <v>4471</v>
      </c>
      <c r="L1177" s="1135" t="s">
        <v>4174</v>
      </c>
      <c r="M1177" s="1135">
        <v>104.5</v>
      </c>
      <c r="N1177" s="1135" t="s">
        <v>1039</v>
      </c>
      <c r="O1177" s="1135">
        <v>2.6125000000000003</v>
      </c>
      <c r="P1177" s="1135">
        <v>2.09</v>
      </c>
      <c r="Q1177" s="1135">
        <v>3.5</v>
      </c>
      <c r="R1177" s="1135">
        <v>21</v>
      </c>
      <c r="T1177" s="1135">
        <v>7.5</v>
      </c>
      <c r="U1177" s="1135">
        <v>4.7</v>
      </c>
      <c r="V1177" s="1135" t="s">
        <v>663</v>
      </c>
      <c r="W1177" s="1135">
        <v>80</v>
      </c>
      <c r="X1177" s="1135">
        <v>10</v>
      </c>
      <c r="Y1177" s="1135">
        <v>1.2</v>
      </c>
      <c r="Z1177" s="1135">
        <v>3</v>
      </c>
      <c r="AA1177" s="1135" t="s">
        <v>4498</v>
      </c>
      <c r="AH1177" s="1135" t="s">
        <v>630</v>
      </c>
      <c r="AM1177" s="1136" t="s">
        <v>11467</v>
      </c>
      <c r="AN1177" s="1136" t="s">
        <v>11468</v>
      </c>
      <c r="AO1177" s="1136">
        <f t="shared" si="150"/>
        <v>550</v>
      </c>
      <c r="AP1177" s="1136">
        <f t="shared" si="151"/>
        <v>1.7</v>
      </c>
      <c r="AQ1177" s="1136" t="str">
        <f t="shared" si="152"/>
        <v>1-5-1S83°</v>
      </c>
      <c r="AR1177" s="1136" t="str">
        <f t="shared" si="153"/>
        <v>30.8</v>
      </c>
      <c r="AS1177" s="1136" t="str">
        <f t="shared" si="154"/>
        <v>210/210/140</v>
      </c>
      <c r="AT1177" s="1136" t="str">
        <f t="shared" si="155"/>
        <v>1-5-1S83°</v>
      </c>
      <c r="AV1177" s="1136" t="str">
        <f t="shared" si="148"/>
        <v>112.1.31</v>
      </c>
      <c r="AW1177" s="1438">
        <f t="shared" si="149"/>
        <v>44957</v>
      </c>
    </row>
    <row r="1178" spans="1:49">
      <c r="A1178" s="1135" t="s">
        <v>4499</v>
      </c>
      <c r="B1178" s="1135" t="s">
        <v>299</v>
      </c>
      <c r="C1178" s="1135">
        <v>600</v>
      </c>
      <c r="D1178" s="1135">
        <v>1.75</v>
      </c>
      <c r="E1178" s="1135" t="s">
        <v>15196</v>
      </c>
      <c r="F1178" s="1135" t="s">
        <v>1048</v>
      </c>
      <c r="G1178" s="1135" t="s">
        <v>1861</v>
      </c>
      <c r="H1178" s="1135" t="s">
        <v>4257</v>
      </c>
      <c r="I1178" s="1135" t="s">
        <v>663</v>
      </c>
      <c r="J1178" s="1135">
        <v>0</v>
      </c>
      <c r="K1178" s="1135" t="s">
        <v>4500</v>
      </c>
      <c r="L1178" s="1135" t="s">
        <v>4123</v>
      </c>
      <c r="M1178" s="1135">
        <v>103</v>
      </c>
      <c r="N1178" s="1135" t="s">
        <v>1039</v>
      </c>
      <c r="O1178" s="1135">
        <v>2.5750000000000002</v>
      </c>
      <c r="P1178" s="1135">
        <v>2.06</v>
      </c>
      <c r="Q1178" s="1135">
        <v>4</v>
      </c>
      <c r="R1178" s="1135">
        <v>23.5</v>
      </c>
      <c r="T1178" s="1135">
        <v>18.5</v>
      </c>
      <c r="U1178" s="1135">
        <v>2.1</v>
      </c>
      <c r="V1178" s="1135" t="s">
        <v>663</v>
      </c>
      <c r="W1178" s="1135" t="s">
        <v>663</v>
      </c>
      <c r="X1178" s="1135" t="s">
        <v>663</v>
      </c>
      <c r="Y1178" s="1135">
        <v>1.3</v>
      </c>
      <c r="Z1178" s="1135">
        <v>4</v>
      </c>
      <c r="AA1178" s="1135" t="s">
        <v>3536</v>
      </c>
      <c r="AH1178" s="1135" t="s">
        <v>814</v>
      </c>
      <c r="AM1178" s="1136" t="s">
        <v>11469</v>
      </c>
      <c r="AN1178" s="1136" t="s">
        <v>11470</v>
      </c>
      <c r="AO1178" s="1136">
        <f t="shared" si="150"/>
        <v>600</v>
      </c>
      <c r="AP1178" s="1136">
        <f t="shared" si="151"/>
        <v>1.75</v>
      </c>
      <c r="AQ1178" s="1136" t="str">
        <f t="shared" si="152"/>
        <v>2-6-1S83°</v>
      </c>
      <c r="AR1178" s="1136" t="str">
        <f t="shared" si="153"/>
        <v>31</v>
      </c>
      <c r="AS1178" s="1136" t="str">
        <f t="shared" si="154"/>
        <v>178/175</v>
      </c>
      <c r="AT1178" s="1136" t="str">
        <f t="shared" si="155"/>
        <v>2-6-1S83°</v>
      </c>
      <c r="AV1178" s="1136" t="str">
        <f t="shared" si="148"/>
        <v>112.2.17</v>
      </c>
      <c r="AW1178" s="1438">
        <f t="shared" si="149"/>
        <v>44974</v>
      </c>
    </row>
    <row r="1179" spans="1:49">
      <c r="A1179" s="1135" t="s">
        <v>4501</v>
      </c>
      <c r="B1179" s="1135" t="s">
        <v>4156</v>
      </c>
      <c r="C1179" s="1135">
        <v>550</v>
      </c>
      <c r="D1179" s="1135">
        <v>1.7</v>
      </c>
      <c r="E1179" s="1135" t="s">
        <v>15204</v>
      </c>
      <c r="F1179" s="1135" t="s">
        <v>1991</v>
      </c>
      <c r="G1179" s="1135">
        <v>5</v>
      </c>
      <c r="H1179" s="1135" t="s">
        <v>4497</v>
      </c>
      <c r="I1179" s="1135" t="s">
        <v>126</v>
      </c>
      <c r="J1179" s="1135">
        <v>0.5</v>
      </c>
      <c r="K1179" s="1135" t="s">
        <v>4471</v>
      </c>
      <c r="L1179" s="1135" t="s">
        <v>4174</v>
      </c>
      <c r="M1179" s="1135">
        <v>104.5</v>
      </c>
      <c r="N1179" s="1135" t="s">
        <v>1039</v>
      </c>
      <c r="O1179" s="1135">
        <v>2.6125000000000003</v>
      </c>
      <c r="P1179" s="1135">
        <v>2.09</v>
      </c>
      <c r="Q1179" s="1135">
        <v>3.5</v>
      </c>
      <c r="R1179" s="1135">
        <v>21</v>
      </c>
      <c r="T1179" s="1135">
        <v>7.5</v>
      </c>
      <c r="U1179" s="1135">
        <v>4.7</v>
      </c>
      <c r="V1179" s="1135" t="s">
        <v>663</v>
      </c>
      <c r="W1179" s="1135">
        <v>80</v>
      </c>
      <c r="X1179" s="1135">
        <v>10</v>
      </c>
      <c r="Y1179" s="1135">
        <v>1.2</v>
      </c>
      <c r="Z1179" s="1135">
        <v>3</v>
      </c>
      <c r="AA1179" s="1135" t="s">
        <v>4502</v>
      </c>
      <c r="AH1179" s="1135" t="s">
        <v>1088</v>
      </c>
      <c r="AM1179" s="1136" t="s">
        <v>11471</v>
      </c>
      <c r="AN1179" s="1136" t="s">
        <v>11472</v>
      </c>
      <c r="AO1179" s="1136">
        <f t="shared" si="150"/>
        <v>550</v>
      </c>
      <c r="AP1179" s="1136">
        <f t="shared" si="151"/>
        <v>1.7</v>
      </c>
      <c r="AQ1179" s="1136" t="str">
        <f t="shared" si="152"/>
        <v>1-5-1S撚S83°</v>
      </c>
      <c r="AR1179" s="1136" t="str">
        <f t="shared" si="153"/>
        <v>30.8</v>
      </c>
      <c r="AS1179" s="1136" t="str">
        <f t="shared" si="154"/>
        <v>210/210/140</v>
      </c>
      <c r="AT1179" s="1136" t="str">
        <f t="shared" si="155"/>
        <v>1-5-1S撚S83°</v>
      </c>
      <c r="AV1179" s="1136" t="str">
        <f t="shared" si="148"/>
        <v>112.1.30</v>
      </c>
      <c r="AW1179" s="1438">
        <f t="shared" si="149"/>
        <v>44956</v>
      </c>
    </row>
    <row r="1180" spans="1:49">
      <c r="A1180" s="1135" t="s">
        <v>4503</v>
      </c>
      <c r="B1180" s="1135" t="s">
        <v>299</v>
      </c>
      <c r="C1180" s="1135">
        <v>600</v>
      </c>
      <c r="D1180" s="1135">
        <v>1.74</v>
      </c>
      <c r="E1180" s="1135" t="s">
        <v>15196</v>
      </c>
      <c r="F1180" s="1135" t="s">
        <v>1048</v>
      </c>
      <c r="G1180" s="1135" t="s">
        <v>1861</v>
      </c>
      <c r="H1180" s="1135" t="s">
        <v>4493</v>
      </c>
      <c r="I1180" s="1135" t="s">
        <v>663</v>
      </c>
      <c r="J1180" s="1135">
        <v>0</v>
      </c>
      <c r="K1180" s="1135" t="s">
        <v>4504</v>
      </c>
      <c r="L1180" s="1135" t="s">
        <v>4123</v>
      </c>
      <c r="M1180" s="1135">
        <v>103</v>
      </c>
      <c r="N1180" s="1135" t="s">
        <v>1039</v>
      </c>
      <c r="O1180" s="1135">
        <v>2.5750000000000002</v>
      </c>
      <c r="P1180" s="1135">
        <v>2.06</v>
      </c>
      <c r="Q1180" s="1135">
        <v>4</v>
      </c>
      <c r="R1180" s="1135">
        <v>23.5</v>
      </c>
      <c r="T1180" s="1135">
        <v>18.5</v>
      </c>
      <c r="U1180" s="1135">
        <v>2.1</v>
      </c>
      <c r="V1180" s="1135" t="s">
        <v>663</v>
      </c>
      <c r="W1180" s="1135" t="s">
        <v>663</v>
      </c>
      <c r="X1180" s="1135" t="s">
        <v>663</v>
      </c>
      <c r="Y1180" s="1135">
        <v>1.3</v>
      </c>
      <c r="Z1180" s="1135">
        <v>4</v>
      </c>
      <c r="AA1180" s="1135" t="s">
        <v>4505</v>
      </c>
      <c r="AH1180" s="1135" t="s">
        <v>833</v>
      </c>
      <c r="AM1180" s="1136" t="s">
        <v>11473</v>
      </c>
      <c r="AN1180" s="1136" t="s">
        <v>11474</v>
      </c>
      <c r="AO1180" s="1136">
        <f t="shared" si="150"/>
        <v>600</v>
      </c>
      <c r="AP1180" s="1136">
        <f t="shared" si="151"/>
        <v>1.74</v>
      </c>
      <c r="AQ1180" s="1136" t="str">
        <f t="shared" si="152"/>
        <v>2-6-1S83°</v>
      </c>
      <c r="AR1180" s="1136" t="str">
        <f t="shared" si="153"/>
        <v>31</v>
      </c>
      <c r="AS1180" s="1136" t="str">
        <f t="shared" si="154"/>
        <v>180/175</v>
      </c>
      <c r="AT1180" s="1136" t="str">
        <f t="shared" si="155"/>
        <v>2-6-1S83°</v>
      </c>
      <c r="AV1180" s="1136" t="str">
        <f t="shared" si="148"/>
        <v>112.2.23</v>
      </c>
      <c r="AW1180" s="1438">
        <f t="shared" si="149"/>
        <v>44980</v>
      </c>
    </row>
    <row r="1181" spans="1:49">
      <c r="A1181" s="1135" t="s">
        <v>4506</v>
      </c>
      <c r="B1181" s="1135" t="s">
        <v>4424</v>
      </c>
      <c r="C1181" s="1135">
        <v>450</v>
      </c>
      <c r="D1181" s="1135">
        <v>1.7</v>
      </c>
      <c r="E1181" s="1135" t="s">
        <v>15202</v>
      </c>
      <c r="F1181" s="1135" t="s">
        <v>1078</v>
      </c>
      <c r="G1181" s="1135">
        <v>4</v>
      </c>
      <c r="H1181" s="1135" t="s">
        <v>1111</v>
      </c>
      <c r="I1181" s="1135" t="s">
        <v>126</v>
      </c>
      <c r="J1181" s="1135">
        <v>1</v>
      </c>
      <c r="K1181" s="1135" t="s">
        <v>4507</v>
      </c>
      <c r="L1181" s="1135" t="s">
        <v>4426</v>
      </c>
      <c r="M1181" s="1135">
        <v>103.8</v>
      </c>
      <c r="N1181" s="1135" t="s">
        <v>1039</v>
      </c>
      <c r="O1181" s="1135">
        <v>2.5950000000000002</v>
      </c>
      <c r="P1181" s="1135">
        <v>2.0760000000000001</v>
      </c>
      <c r="Q1181" s="1135">
        <v>4</v>
      </c>
      <c r="R1181" s="1135">
        <v>22</v>
      </c>
      <c r="T1181" s="1135">
        <v>16</v>
      </c>
      <c r="U1181" s="1135">
        <v>4.5</v>
      </c>
      <c r="V1181" s="1135" t="s">
        <v>663</v>
      </c>
      <c r="W1181" s="1135">
        <v>125</v>
      </c>
      <c r="X1181" s="1135">
        <v>80</v>
      </c>
      <c r="Y1181" s="1135">
        <v>2</v>
      </c>
      <c r="Z1181" s="1135" t="s">
        <v>663</v>
      </c>
      <c r="AA1181" s="1135" t="s">
        <v>3542</v>
      </c>
      <c r="AH1181" s="1135" t="s">
        <v>872</v>
      </c>
      <c r="AM1181" s="1136" t="s">
        <v>11475</v>
      </c>
      <c r="AN1181" s="1136" t="s">
        <v>11476</v>
      </c>
      <c r="AO1181" s="1136">
        <f t="shared" si="150"/>
        <v>450</v>
      </c>
      <c r="AP1181" s="1136">
        <f t="shared" si="151"/>
        <v>1.7</v>
      </c>
      <c r="AQ1181" s="1136" t="str">
        <f t="shared" si="152"/>
        <v>1-4-1S83°Z+S</v>
      </c>
      <c r="AR1181" s="1136" t="str">
        <f t="shared" si="153"/>
        <v>30</v>
      </c>
      <c r="AS1181" s="1136" t="str">
        <f t="shared" si="154"/>
        <v>200/200/OFF</v>
      </c>
      <c r="AT1181" s="1136" t="str">
        <f t="shared" si="155"/>
        <v>1-4-1S83°Z+S</v>
      </c>
      <c r="AU1181" s="1136" t="s">
        <v>15734</v>
      </c>
      <c r="AV1181" s="1136" t="str">
        <f t="shared" si="148"/>
        <v>112.3.2</v>
      </c>
      <c r="AW1181" s="1438">
        <f t="shared" si="149"/>
        <v>44987</v>
      </c>
    </row>
    <row r="1182" spans="1:49">
      <c r="A1182" s="1135" t="s">
        <v>4508</v>
      </c>
      <c r="B1182" s="1135" t="s">
        <v>4207</v>
      </c>
      <c r="C1182" s="1135">
        <v>550</v>
      </c>
      <c r="D1182" s="1135">
        <v>1.6719999999999999</v>
      </c>
      <c r="E1182" s="1135" t="s">
        <v>15196</v>
      </c>
      <c r="F1182" s="1135" t="s">
        <v>1563</v>
      </c>
      <c r="G1182" s="1135">
        <v>5</v>
      </c>
      <c r="H1182" s="1135" t="s">
        <v>4487</v>
      </c>
      <c r="I1182" s="1135" t="s">
        <v>1206</v>
      </c>
      <c r="J1182" s="1135">
        <v>1.1000000000000001</v>
      </c>
      <c r="K1182" s="1135" t="s">
        <v>4509</v>
      </c>
      <c r="L1182" s="1135" t="s">
        <v>4241</v>
      </c>
      <c r="M1182" s="1135">
        <v>103.3</v>
      </c>
      <c r="N1182" s="1135" t="s">
        <v>1039</v>
      </c>
      <c r="O1182" s="1135">
        <v>2.5825</v>
      </c>
      <c r="P1182" s="1135">
        <v>2.0659999999999998</v>
      </c>
      <c r="Q1182" s="1135">
        <v>4</v>
      </c>
      <c r="R1182" s="1135">
        <v>25</v>
      </c>
      <c r="T1182" s="1135">
        <v>10</v>
      </c>
      <c r="U1182" s="1135">
        <v>5.8</v>
      </c>
      <c r="V1182" s="1135" t="s">
        <v>663</v>
      </c>
      <c r="W1182" s="1135">
        <v>125</v>
      </c>
      <c r="X1182" s="1135">
        <v>80</v>
      </c>
      <c r="Y1182" s="1135">
        <v>1.5</v>
      </c>
      <c r="Z1182" s="1135">
        <v>4</v>
      </c>
      <c r="AA1182" s="1135" t="s">
        <v>3545</v>
      </c>
      <c r="AH1182" s="1135" t="s">
        <v>1272</v>
      </c>
      <c r="AM1182" s="1136" t="s">
        <v>11477</v>
      </c>
      <c r="AN1182" s="1136" t="s">
        <v>11478</v>
      </c>
      <c r="AO1182" s="1136">
        <f t="shared" si="150"/>
        <v>550</v>
      </c>
      <c r="AP1182" s="1136">
        <f t="shared" si="151"/>
        <v>1.6719999999999999</v>
      </c>
      <c r="AQ1182" s="1136" t="str">
        <f t="shared" si="152"/>
        <v>2-6-1S83°</v>
      </c>
      <c r="AR1182" s="1136" t="str">
        <f t="shared" si="153"/>
        <v>30.5</v>
      </c>
      <c r="AS1182" s="1136" t="str">
        <f t="shared" si="154"/>
        <v>145/OFF</v>
      </c>
      <c r="AT1182" s="1136" t="str">
        <f t="shared" si="155"/>
        <v>2-6-1S83°</v>
      </c>
      <c r="AV1182" s="1136" t="str">
        <f t="shared" si="148"/>
        <v>112.3.1</v>
      </c>
      <c r="AW1182" s="1438">
        <f t="shared" si="149"/>
        <v>44986</v>
      </c>
    </row>
    <row r="1183" spans="1:49">
      <c r="A1183" s="1135" t="s">
        <v>4510</v>
      </c>
      <c r="B1183" s="1135" t="s">
        <v>299</v>
      </c>
      <c r="C1183" s="1135">
        <v>600</v>
      </c>
      <c r="D1183" s="1135">
        <v>1.76</v>
      </c>
      <c r="E1183" s="1135" t="s">
        <v>15196</v>
      </c>
      <c r="F1183" s="1135" t="s">
        <v>1213</v>
      </c>
      <c r="G1183" s="1135" t="s">
        <v>1861</v>
      </c>
      <c r="H1183" s="1135" t="s">
        <v>4511</v>
      </c>
      <c r="I1183" s="1135" t="s">
        <v>663</v>
      </c>
      <c r="J1183" s="1135">
        <v>0</v>
      </c>
      <c r="K1183" s="1135" t="s">
        <v>4504</v>
      </c>
      <c r="L1183" s="1135" t="s">
        <v>4123</v>
      </c>
      <c r="M1183" s="1135">
        <v>103</v>
      </c>
      <c r="N1183" s="1135" t="s">
        <v>1039</v>
      </c>
      <c r="O1183" s="1135">
        <v>2.5750000000000002</v>
      </c>
      <c r="P1183" s="1135">
        <v>2.06</v>
      </c>
      <c r="Q1183" s="1135">
        <v>4</v>
      </c>
      <c r="R1183" s="1135">
        <v>23.5</v>
      </c>
      <c r="T1183" s="1135">
        <v>18.5</v>
      </c>
      <c r="U1183" s="1135">
        <v>2.1</v>
      </c>
      <c r="V1183" s="1135" t="s">
        <v>663</v>
      </c>
      <c r="W1183" s="1135" t="s">
        <v>663</v>
      </c>
      <c r="X1183" s="1135" t="s">
        <v>663</v>
      </c>
      <c r="Y1183" s="1135">
        <v>1.3</v>
      </c>
      <c r="Z1183" s="1135">
        <v>4</v>
      </c>
      <c r="AA1183" s="1135" t="s">
        <v>4512</v>
      </c>
      <c r="AH1183" s="1135" t="s">
        <v>864</v>
      </c>
      <c r="AM1183" s="1136" t="s">
        <v>11479</v>
      </c>
      <c r="AN1183" s="1136" t="s">
        <v>11480</v>
      </c>
      <c r="AO1183" s="1136">
        <f t="shared" si="150"/>
        <v>600</v>
      </c>
      <c r="AP1183" s="1136">
        <f t="shared" si="151"/>
        <v>1.76</v>
      </c>
      <c r="AQ1183" s="1136" t="str">
        <f t="shared" si="152"/>
        <v>2-6-1S83°</v>
      </c>
      <c r="AR1183" s="1136" t="str">
        <f t="shared" si="153"/>
        <v>29</v>
      </c>
      <c r="AS1183" s="1136" t="str">
        <f t="shared" si="154"/>
        <v>178/178</v>
      </c>
      <c r="AT1183" s="1136" t="str">
        <f t="shared" si="155"/>
        <v>2-6-1S83°</v>
      </c>
      <c r="AV1183" s="1136" t="str">
        <f t="shared" si="148"/>
        <v>112.3.8</v>
      </c>
      <c r="AW1183" s="1438">
        <f t="shared" si="149"/>
        <v>44993</v>
      </c>
    </row>
    <row r="1184" spans="1:49">
      <c r="A1184" s="1135" t="s">
        <v>4513</v>
      </c>
      <c r="B1184" s="1135" t="s">
        <v>299</v>
      </c>
      <c r="C1184" s="1135">
        <v>600</v>
      </c>
      <c r="D1184" s="1135">
        <v>1.76</v>
      </c>
      <c r="E1184" s="1135" t="s">
        <v>15196</v>
      </c>
      <c r="F1184" s="1135" t="s">
        <v>1078</v>
      </c>
      <c r="G1184" s="1135" t="s">
        <v>1861</v>
      </c>
      <c r="H1184" s="1135" t="s">
        <v>4511</v>
      </c>
      <c r="I1184" s="1135" t="s">
        <v>663</v>
      </c>
      <c r="J1184" s="1135">
        <v>0</v>
      </c>
      <c r="K1184" s="1135" t="s">
        <v>4514</v>
      </c>
      <c r="L1184" s="1135" t="s">
        <v>4123</v>
      </c>
      <c r="M1184" s="1135">
        <v>103</v>
      </c>
      <c r="N1184" s="1135" t="s">
        <v>1039</v>
      </c>
      <c r="O1184" s="1135">
        <v>2.5750000000000002</v>
      </c>
      <c r="P1184" s="1135">
        <v>2.06</v>
      </c>
      <c r="Q1184" s="1135">
        <v>4</v>
      </c>
      <c r="R1184" s="1135">
        <v>23.5</v>
      </c>
      <c r="T1184" s="1135">
        <v>18.5</v>
      </c>
      <c r="U1184" s="1135">
        <v>2.1</v>
      </c>
      <c r="V1184" s="1135" t="s">
        <v>663</v>
      </c>
      <c r="W1184" s="1135" t="s">
        <v>663</v>
      </c>
      <c r="X1184" s="1135" t="s">
        <v>663</v>
      </c>
      <c r="Y1184" s="1135">
        <v>1.3</v>
      </c>
      <c r="Z1184" s="1135">
        <v>4</v>
      </c>
      <c r="AA1184" s="1135" t="s">
        <v>3607</v>
      </c>
      <c r="AH1184" s="1135" t="s">
        <v>842</v>
      </c>
      <c r="AM1184" s="1136" t="s">
        <v>11481</v>
      </c>
      <c r="AN1184" s="1136" t="s">
        <v>11482</v>
      </c>
      <c r="AO1184" s="1136">
        <f t="shared" si="150"/>
        <v>600</v>
      </c>
      <c r="AP1184" s="1136">
        <f t="shared" si="151"/>
        <v>1.76</v>
      </c>
      <c r="AQ1184" s="1136" t="str">
        <f t="shared" si="152"/>
        <v>2-6-1S83°</v>
      </c>
      <c r="AR1184" s="1136" t="str">
        <f t="shared" si="153"/>
        <v>30</v>
      </c>
      <c r="AS1184" s="1136" t="str">
        <f t="shared" si="154"/>
        <v>178/178</v>
      </c>
      <c r="AT1184" s="1136" t="str">
        <f t="shared" si="155"/>
        <v>2-6-1S83°</v>
      </c>
      <c r="AV1184" s="1136" t="str">
        <f t="shared" si="148"/>
        <v>112.4.17</v>
      </c>
      <c r="AW1184" s="1438">
        <f t="shared" si="149"/>
        <v>45033</v>
      </c>
    </row>
    <row r="1185" spans="1:49">
      <c r="A1185" s="1135" t="s">
        <v>4515</v>
      </c>
      <c r="B1185" s="1135" t="s">
        <v>299</v>
      </c>
      <c r="C1185" s="1135">
        <v>600</v>
      </c>
      <c r="D1185" s="1135">
        <v>1.73</v>
      </c>
      <c r="E1185" s="1135" t="s">
        <v>15196</v>
      </c>
      <c r="F1185" s="1135" t="s">
        <v>1563</v>
      </c>
      <c r="G1185" s="1135" t="s">
        <v>1861</v>
      </c>
      <c r="H1185" s="1135" t="s">
        <v>4493</v>
      </c>
      <c r="I1185" s="1135" t="s">
        <v>663</v>
      </c>
      <c r="J1185" s="1135">
        <v>0</v>
      </c>
      <c r="K1185" s="1135" t="s">
        <v>4514</v>
      </c>
      <c r="L1185" s="1135" t="s">
        <v>4123</v>
      </c>
      <c r="M1185" s="1135">
        <v>103</v>
      </c>
      <c r="N1185" s="1135" t="s">
        <v>1039</v>
      </c>
      <c r="O1185" s="1135">
        <v>2.5750000000000002</v>
      </c>
      <c r="P1185" s="1135">
        <v>2.06</v>
      </c>
      <c r="Q1185" s="1135">
        <v>4</v>
      </c>
      <c r="R1185" s="1135">
        <v>23.5</v>
      </c>
      <c r="T1185" s="1135">
        <v>18.5</v>
      </c>
      <c r="U1185" s="1135">
        <v>2.1</v>
      </c>
      <c r="V1185" s="1135" t="s">
        <v>663</v>
      </c>
      <c r="W1185" s="1135" t="s">
        <v>663</v>
      </c>
      <c r="X1185" s="1135" t="s">
        <v>663</v>
      </c>
      <c r="Y1185" s="1135">
        <v>1.3</v>
      </c>
      <c r="Z1185" s="1135">
        <v>4</v>
      </c>
      <c r="AA1185" s="1135" t="s">
        <v>4516</v>
      </c>
      <c r="AH1185" s="1135" t="s">
        <v>811</v>
      </c>
      <c r="AM1185" s="1136" t="s">
        <v>11483</v>
      </c>
      <c r="AN1185" s="1136" t="s">
        <v>11484</v>
      </c>
      <c r="AO1185" s="1136">
        <f t="shared" si="150"/>
        <v>600</v>
      </c>
      <c r="AP1185" s="1136">
        <f t="shared" si="151"/>
        <v>1.73</v>
      </c>
      <c r="AQ1185" s="1136" t="str">
        <f t="shared" si="152"/>
        <v>2-6-1S83°</v>
      </c>
      <c r="AR1185" s="1136" t="str">
        <f t="shared" si="153"/>
        <v>30.5</v>
      </c>
      <c r="AS1185" s="1136" t="str">
        <f t="shared" si="154"/>
        <v>180/175</v>
      </c>
      <c r="AT1185" s="1136" t="str">
        <f t="shared" si="155"/>
        <v>2-6-1S83°</v>
      </c>
      <c r="AV1185" s="1136" t="str">
        <f t="shared" si="148"/>
        <v>112.4.11</v>
      </c>
      <c r="AW1185" s="1438">
        <f t="shared" si="149"/>
        <v>45027</v>
      </c>
    </row>
    <row r="1186" spans="1:49">
      <c r="A1186" s="1135" t="s">
        <v>4517</v>
      </c>
      <c r="B1186" s="1135" t="s">
        <v>299</v>
      </c>
      <c r="C1186" s="1135">
        <v>600</v>
      </c>
      <c r="D1186" s="1135">
        <v>1.75</v>
      </c>
      <c r="E1186" s="1135" t="s">
        <v>15196</v>
      </c>
      <c r="F1186" s="1135" t="s">
        <v>1078</v>
      </c>
      <c r="G1186" s="1135" t="s">
        <v>1861</v>
      </c>
      <c r="H1186" s="1135" t="s">
        <v>4257</v>
      </c>
      <c r="I1186" s="1135" t="s">
        <v>663</v>
      </c>
      <c r="J1186" s="1135">
        <v>0</v>
      </c>
      <c r="K1186" s="1135" t="s">
        <v>4514</v>
      </c>
      <c r="L1186" s="1135" t="s">
        <v>4123</v>
      </c>
      <c r="M1186" s="1135">
        <v>103</v>
      </c>
      <c r="N1186" s="1135" t="s">
        <v>1039</v>
      </c>
      <c r="O1186" s="1135">
        <v>2.5750000000000002</v>
      </c>
      <c r="P1186" s="1135">
        <v>2.06</v>
      </c>
      <c r="Q1186" s="1135">
        <v>4</v>
      </c>
      <c r="R1186" s="1135">
        <v>23.5</v>
      </c>
      <c r="T1186" s="1135">
        <v>18.5</v>
      </c>
      <c r="U1186" s="1135">
        <v>2.1</v>
      </c>
      <c r="V1186" s="1135" t="s">
        <v>663</v>
      </c>
      <c r="W1186" s="1135" t="s">
        <v>663</v>
      </c>
      <c r="X1186" s="1135" t="s">
        <v>663</v>
      </c>
      <c r="Y1186" s="1135">
        <v>1.3</v>
      </c>
      <c r="Z1186" s="1135">
        <v>4</v>
      </c>
      <c r="AA1186" s="1135" t="s">
        <v>3607</v>
      </c>
      <c r="AH1186" s="1135" t="s">
        <v>1272</v>
      </c>
      <c r="AM1186" s="1136" t="s">
        <v>11485</v>
      </c>
      <c r="AN1186" s="1136" t="s">
        <v>11486</v>
      </c>
      <c r="AO1186" s="1136">
        <f t="shared" si="150"/>
        <v>600</v>
      </c>
      <c r="AP1186" s="1136">
        <f t="shared" si="151"/>
        <v>1.75</v>
      </c>
      <c r="AQ1186" s="1136" t="str">
        <f t="shared" si="152"/>
        <v>2-6-1S83°</v>
      </c>
      <c r="AR1186" s="1136" t="str">
        <f t="shared" si="153"/>
        <v>30</v>
      </c>
      <c r="AS1186" s="1136" t="str">
        <f t="shared" si="154"/>
        <v>178/175</v>
      </c>
      <c r="AT1186" s="1136" t="str">
        <f t="shared" si="155"/>
        <v>2-6-1S83°</v>
      </c>
      <c r="AV1186" s="1136" t="str">
        <f t="shared" si="148"/>
        <v>112.4.17</v>
      </c>
      <c r="AW1186" s="1438">
        <f t="shared" si="149"/>
        <v>45033</v>
      </c>
    </row>
    <row r="1187" spans="1:49">
      <c r="A1187" s="1135" t="s">
        <v>4518</v>
      </c>
      <c r="B1187" s="1135" t="s">
        <v>4207</v>
      </c>
      <c r="C1187" s="1135">
        <v>550</v>
      </c>
      <c r="D1187" s="1135">
        <v>1.66</v>
      </c>
      <c r="E1187" s="1135" t="s">
        <v>15189</v>
      </c>
      <c r="F1187" s="1135" t="s">
        <v>1991</v>
      </c>
      <c r="G1187" s="1135">
        <v>5</v>
      </c>
      <c r="H1187" s="1135" t="s">
        <v>2389</v>
      </c>
      <c r="I1187" s="1135" t="s">
        <v>126</v>
      </c>
      <c r="J1187" s="1135">
        <v>1.2</v>
      </c>
      <c r="K1187" s="1135" t="s">
        <v>4509</v>
      </c>
      <c r="L1187" s="1135" t="s">
        <v>4241</v>
      </c>
      <c r="M1187" s="1135">
        <v>103.3</v>
      </c>
      <c r="N1187" s="1135" t="s">
        <v>1039</v>
      </c>
      <c r="O1187" s="1135">
        <v>2.5825</v>
      </c>
      <c r="P1187" s="1135">
        <v>2.0659999999999998</v>
      </c>
      <c r="Q1187" s="1135">
        <v>4</v>
      </c>
      <c r="R1187" s="1135">
        <v>25</v>
      </c>
      <c r="T1187" s="1135">
        <v>10</v>
      </c>
      <c r="U1187" s="1135">
        <v>5.8</v>
      </c>
      <c r="V1187" s="1135" t="s">
        <v>663</v>
      </c>
      <c r="W1187" s="1135">
        <v>125</v>
      </c>
      <c r="X1187" s="1135">
        <v>80</v>
      </c>
      <c r="Y1187" s="1135">
        <v>1.5</v>
      </c>
      <c r="Z1187" s="1135">
        <v>4</v>
      </c>
      <c r="AA1187" s="1135" t="s">
        <v>4519</v>
      </c>
      <c r="AH1187" s="1135" t="s">
        <v>1682</v>
      </c>
      <c r="AM1187" s="1136" t="s">
        <v>11487</v>
      </c>
      <c r="AN1187" s="1136" t="s">
        <v>11488</v>
      </c>
      <c r="AO1187" s="1136">
        <f t="shared" si="150"/>
        <v>550</v>
      </c>
      <c r="AP1187" s="1136">
        <f t="shared" si="151"/>
        <v>1.66</v>
      </c>
      <c r="AQ1187" s="1136" t="str">
        <f t="shared" si="152"/>
        <v>1-5-1S83°</v>
      </c>
      <c r="AR1187" s="1136" t="str">
        <f t="shared" si="153"/>
        <v>30.8</v>
      </c>
      <c r="AS1187" s="1136" t="str">
        <f t="shared" si="154"/>
        <v>205/205/OFF</v>
      </c>
      <c r="AT1187" s="1136" t="str">
        <f t="shared" si="155"/>
        <v>1-5-1S83°</v>
      </c>
      <c r="AV1187" s="1136" t="str">
        <f t="shared" si="148"/>
        <v>112.4.18</v>
      </c>
      <c r="AW1187" s="1438">
        <f t="shared" si="149"/>
        <v>45034</v>
      </c>
    </row>
    <row r="1188" spans="1:49">
      <c r="A1188" s="1135" t="s">
        <v>4520</v>
      </c>
      <c r="B1188" s="1135" t="s">
        <v>299</v>
      </c>
      <c r="C1188" s="1135">
        <v>700</v>
      </c>
      <c r="D1188" s="1135">
        <v>1.74</v>
      </c>
      <c r="E1188" s="1135" t="s">
        <v>15183</v>
      </c>
      <c r="F1188" s="1135" t="s">
        <v>1048</v>
      </c>
      <c r="G1188" s="1135" t="s">
        <v>1861</v>
      </c>
      <c r="H1188" s="1135" t="s">
        <v>4268</v>
      </c>
      <c r="I1188" s="1135" t="s">
        <v>126</v>
      </c>
      <c r="J1188" s="1135">
        <v>1.8</v>
      </c>
      <c r="K1188" s="1135" t="s">
        <v>4416</v>
      </c>
      <c r="L1188" s="1135" t="s">
        <v>4123</v>
      </c>
      <c r="M1188" s="1135">
        <v>103.2</v>
      </c>
      <c r="N1188" s="1135" t="s">
        <v>1039</v>
      </c>
      <c r="O1188" s="1135">
        <v>2.58</v>
      </c>
      <c r="P1188" s="1135">
        <v>2.0640000000000001</v>
      </c>
      <c r="Q1188" s="1135">
        <v>4</v>
      </c>
      <c r="R1188" s="1135">
        <v>19.5</v>
      </c>
      <c r="T1188" s="1135">
        <v>27.3</v>
      </c>
      <c r="U1188" s="1135">
        <v>4</v>
      </c>
      <c r="V1188" s="1135" t="s">
        <v>663</v>
      </c>
      <c r="W1188" s="1135">
        <v>120</v>
      </c>
      <c r="X1188" s="1135">
        <v>60</v>
      </c>
      <c r="Y1188" s="1135">
        <v>1.7</v>
      </c>
      <c r="Z1188" s="1135">
        <v>6</v>
      </c>
      <c r="AA1188" s="1135" t="s">
        <v>4519</v>
      </c>
      <c r="AB1188" s="1135" t="s">
        <v>1075</v>
      </c>
      <c r="AH1188" s="1135" t="s">
        <v>1515</v>
      </c>
      <c r="AM1188" s="1136" t="s">
        <v>11489</v>
      </c>
      <c r="AN1188" s="1136" t="s">
        <v>11490</v>
      </c>
      <c r="AO1188" s="1136">
        <f t="shared" si="150"/>
        <v>700</v>
      </c>
      <c r="AP1188" s="1136">
        <f t="shared" si="151"/>
        <v>1.74</v>
      </c>
      <c r="AQ1188" s="1136" t="str">
        <f t="shared" si="152"/>
        <v>1-4-1S83°</v>
      </c>
      <c r="AR1188" s="1136" t="str">
        <f t="shared" si="153"/>
        <v>31</v>
      </c>
      <c r="AS1188" s="1136" t="str">
        <f t="shared" si="154"/>
        <v>315/265/OFF</v>
      </c>
      <c r="AT1188" s="1136" t="str">
        <f t="shared" si="155"/>
        <v>1-4-1S83°</v>
      </c>
      <c r="AV1188" s="1136" t="str">
        <f t="shared" si="148"/>
        <v>112.4.18</v>
      </c>
      <c r="AW1188" s="1438">
        <f t="shared" si="149"/>
        <v>45034</v>
      </c>
    </row>
    <row r="1189" spans="1:49">
      <c r="A1189" s="1135" t="s">
        <v>4521</v>
      </c>
      <c r="B1189" s="1135" t="s">
        <v>4207</v>
      </c>
      <c r="C1189" s="1135">
        <v>550</v>
      </c>
      <c r="D1189" s="1135">
        <v>1.673</v>
      </c>
      <c r="E1189" s="1135" t="s">
        <v>15196</v>
      </c>
      <c r="F1189" s="1135" t="s">
        <v>1078</v>
      </c>
      <c r="G1189" s="1135">
        <v>5</v>
      </c>
      <c r="H1189" s="1135" t="s">
        <v>3158</v>
      </c>
      <c r="I1189" s="1135" t="s">
        <v>1206</v>
      </c>
      <c r="J1189" s="1135">
        <v>1.1000000000000001</v>
      </c>
      <c r="K1189" s="1135" t="s">
        <v>4509</v>
      </c>
      <c r="L1189" s="1135" t="s">
        <v>4241</v>
      </c>
      <c r="M1189" s="1135">
        <v>103.3</v>
      </c>
      <c r="N1189" s="1135" t="s">
        <v>1039</v>
      </c>
      <c r="O1189" s="1135">
        <v>2.5825</v>
      </c>
      <c r="P1189" s="1135">
        <v>2.0659999999999998</v>
      </c>
      <c r="Q1189" s="1135">
        <v>4</v>
      </c>
      <c r="R1189" s="1135">
        <v>25</v>
      </c>
      <c r="T1189" s="1135">
        <v>10</v>
      </c>
      <c r="U1189" s="1135">
        <v>5.8</v>
      </c>
      <c r="V1189" s="1135" t="s">
        <v>663</v>
      </c>
      <c r="W1189" s="1135">
        <v>125</v>
      </c>
      <c r="X1189" s="1135">
        <v>80</v>
      </c>
      <c r="Y1189" s="1135">
        <v>1.5</v>
      </c>
      <c r="Z1189" s="1135">
        <v>4</v>
      </c>
      <c r="AA1189" s="1135" t="s">
        <v>3679</v>
      </c>
      <c r="AH1189" s="1135" t="s">
        <v>1921</v>
      </c>
      <c r="AI1189" s="1135">
        <v>93.2</v>
      </c>
      <c r="AJ1189" s="1135">
        <v>-0.56000000000000005</v>
      </c>
      <c r="AK1189" s="1135">
        <v>4.0599999999999996</v>
      </c>
      <c r="AM1189" s="1136" t="s">
        <v>11491</v>
      </c>
      <c r="AN1189" s="1136" t="s">
        <v>11492</v>
      </c>
      <c r="AO1189" s="1136">
        <f t="shared" si="150"/>
        <v>550</v>
      </c>
      <c r="AP1189" s="1136">
        <f t="shared" si="151"/>
        <v>1.673</v>
      </c>
      <c r="AQ1189" s="1136" t="str">
        <f t="shared" si="152"/>
        <v>2-6-1S83°</v>
      </c>
      <c r="AR1189" s="1136" t="str">
        <f t="shared" si="153"/>
        <v>30</v>
      </c>
      <c r="AS1189" s="1136" t="str">
        <f t="shared" si="154"/>
        <v>148/OFF</v>
      </c>
      <c r="AT1189" s="1136" t="str">
        <f t="shared" si="155"/>
        <v>2-6-1S83°</v>
      </c>
      <c r="AV1189" s="1136" t="str">
        <f t="shared" si="148"/>
        <v>112.6.6</v>
      </c>
      <c r="AW1189" s="1438">
        <f t="shared" si="149"/>
        <v>45083</v>
      </c>
    </row>
    <row r="1190" spans="1:49">
      <c r="A1190" s="1135" t="s">
        <v>4522</v>
      </c>
      <c r="B1190" s="1135" t="s">
        <v>299</v>
      </c>
      <c r="C1190" s="1135">
        <v>600</v>
      </c>
      <c r="D1190" s="1135">
        <v>1.75</v>
      </c>
      <c r="E1190" s="1135" t="s">
        <v>15196</v>
      </c>
      <c r="F1190" s="1135" t="s">
        <v>1078</v>
      </c>
      <c r="G1190" s="1135" t="s">
        <v>1861</v>
      </c>
      <c r="H1190" s="1135" t="s">
        <v>4493</v>
      </c>
      <c r="I1190" s="1135" t="s">
        <v>663</v>
      </c>
      <c r="J1190" s="1135">
        <v>0</v>
      </c>
      <c r="K1190" s="1135" t="s">
        <v>4514</v>
      </c>
      <c r="L1190" s="1135" t="s">
        <v>4123</v>
      </c>
      <c r="M1190" s="1135">
        <v>103</v>
      </c>
      <c r="N1190" s="1135" t="s">
        <v>1039</v>
      </c>
      <c r="O1190" s="1135">
        <v>2.5750000000000002</v>
      </c>
      <c r="P1190" s="1135">
        <v>2.06</v>
      </c>
      <c r="Q1190" s="1135">
        <v>4</v>
      </c>
      <c r="R1190" s="1135">
        <v>23.5</v>
      </c>
      <c r="T1190" s="1135">
        <v>18.5</v>
      </c>
      <c r="U1190" s="1135">
        <v>2.1</v>
      </c>
      <c r="V1190" s="1135" t="s">
        <v>663</v>
      </c>
      <c r="W1190" s="1135" t="s">
        <v>663</v>
      </c>
      <c r="X1190" s="1135" t="s">
        <v>663</v>
      </c>
      <c r="Y1190" s="1135">
        <v>1.3</v>
      </c>
      <c r="Z1190" s="1135">
        <v>4</v>
      </c>
      <c r="AA1190" s="1135" t="s">
        <v>4523</v>
      </c>
      <c r="AH1190" s="1135" t="s">
        <v>811</v>
      </c>
      <c r="AI1190" s="1135">
        <v>90.85</v>
      </c>
      <c r="AJ1190" s="1135">
        <v>-0.37</v>
      </c>
      <c r="AK1190" s="1135">
        <v>0.93</v>
      </c>
      <c r="AM1190" s="1136" t="s">
        <v>11493</v>
      </c>
      <c r="AN1190" s="1136" t="s">
        <v>11494</v>
      </c>
      <c r="AO1190" s="1136">
        <f t="shared" si="150"/>
        <v>600</v>
      </c>
      <c r="AP1190" s="1136">
        <f t="shared" si="151"/>
        <v>1.75</v>
      </c>
      <c r="AQ1190" s="1136" t="str">
        <f t="shared" si="152"/>
        <v>2-6-1S83°</v>
      </c>
      <c r="AR1190" s="1136" t="str">
        <f t="shared" si="153"/>
        <v>30</v>
      </c>
      <c r="AS1190" s="1136" t="str">
        <f t="shared" si="154"/>
        <v>180/175</v>
      </c>
      <c r="AT1190" s="1136" t="str">
        <f t="shared" si="155"/>
        <v>2-6-1S83°</v>
      </c>
      <c r="AV1190" s="1136" t="str">
        <f t="shared" si="148"/>
        <v>112.6.8</v>
      </c>
      <c r="AW1190" s="1438">
        <f t="shared" si="149"/>
        <v>45085</v>
      </c>
    </row>
    <row r="1191" spans="1:49">
      <c r="A1191" s="1135" t="s">
        <v>4524</v>
      </c>
      <c r="B1191" s="1135" t="s">
        <v>4146</v>
      </c>
      <c r="C1191" s="1135">
        <v>650</v>
      </c>
      <c r="D1191" s="1135">
        <v>1.675</v>
      </c>
      <c r="E1191" s="1135" t="s">
        <v>15203</v>
      </c>
      <c r="F1191" s="1135" t="s">
        <v>663</v>
      </c>
      <c r="G1191" s="1135">
        <v>4</v>
      </c>
      <c r="H1191" s="1135" t="s">
        <v>1260</v>
      </c>
      <c r="I1191" s="1135" t="s">
        <v>126</v>
      </c>
      <c r="J1191" s="1135">
        <v>1</v>
      </c>
      <c r="K1191" s="1135" t="s">
        <v>4445</v>
      </c>
      <c r="L1191" s="1135" t="s">
        <v>1038</v>
      </c>
      <c r="M1191" s="1135">
        <v>99</v>
      </c>
      <c r="N1191" s="1135" t="s">
        <v>1039</v>
      </c>
      <c r="O1191" s="1135">
        <v>2.4750000000000001</v>
      </c>
      <c r="P1191" s="1135">
        <v>1.98</v>
      </c>
      <c r="Q1191" s="1135">
        <v>4.2</v>
      </c>
      <c r="R1191" s="1135">
        <v>23</v>
      </c>
      <c r="T1191" s="1135">
        <v>16</v>
      </c>
      <c r="U1191" s="1135">
        <v>3.6</v>
      </c>
      <c r="V1191" s="1135" t="s">
        <v>663</v>
      </c>
      <c r="W1191" s="1135">
        <v>120</v>
      </c>
      <c r="X1191" s="1135" t="s">
        <v>4148</v>
      </c>
      <c r="Y1191" s="1135">
        <v>2.5</v>
      </c>
      <c r="Z1191" s="1135" t="s">
        <v>663</v>
      </c>
      <c r="AA1191" s="1135" t="s">
        <v>4525</v>
      </c>
      <c r="AB1191" s="1135" t="s">
        <v>1075</v>
      </c>
      <c r="AH1191" s="1135" t="s">
        <v>1921</v>
      </c>
      <c r="AI1191" s="1135" t="s">
        <v>1691</v>
      </c>
      <c r="AJ1191" s="1135" t="s">
        <v>1691</v>
      </c>
      <c r="AK1191" s="1135" t="s">
        <v>1691</v>
      </c>
      <c r="AM1191" s="1136" t="s">
        <v>11495</v>
      </c>
      <c r="AN1191" s="1136" t="s">
        <v>11496</v>
      </c>
      <c r="AO1191" s="1136">
        <f t="shared" si="150"/>
        <v>650</v>
      </c>
      <c r="AP1191" s="1136">
        <f t="shared" si="151"/>
        <v>1.675</v>
      </c>
      <c r="AQ1191" s="1136" t="str">
        <f t="shared" si="152"/>
        <v>1-5-1S85°Z+S</v>
      </c>
      <c r="AR1191" s="1136" t="str">
        <f t="shared" si="153"/>
        <v>NA</v>
      </c>
      <c r="AS1191" s="1136" t="str">
        <f t="shared" si="154"/>
        <v>170/OFF</v>
      </c>
      <c r="AT1191" s="1136" t="str">
        <f t="shared" si="155"/>
        <v>1-5-1S85°Z+S</v>
      </c>
      <c r="AU1191" s="1136" t="s">
        <v>15734</v>
      </c>
      <c r="AV1191" s="1136" t="str">
        <f t="shared" si="148"/>
        <v>112.6.21</v>
      </c>
      <c r="AW1191" s="1438">
        <f t="shared" si="149"/>
        <v>45098</v>
      </c>
    </row>
    <row r="1192" spans="1:49">
      <c r="A1192" s="1135" t="s">
        <v>4526</v>
      </c>
      <c r="B1192" s="1135" t="s">
        <v>299</v>
      </c>
      <c r="C1192" s="1135">
        <v>600</v>
      </c>
      <c r="D1192" s="1135">
        <v>1.7430000000000001</v>
      </c>
      <c r="E1192" s="1135" t="s">
        <v>15196</v>
      </c>
      <c r="F1192" s="1135" t="s">
        <v>1078</v>
      </c>
      <c r="G1192" s="1135" t="s">
        <v>1861</v>
      </c>
      <c r="H1192" s="1135" t="s">
        <v>4271</v>
      </c>
      <c r="I1192" s="1135" t="s">
        <v>663</v>
      </c>
      <c r="J1192" s="1135">
        <v>0</v>
      </c>
      <c r="K1192" s="1135" t="s">
        <v>4527</v>
      </c>
      <c r="L1192" s="1135" t="s">
        <v>4123</v>
      </c>
      <c r="M1192" s="1135">
        <v>103</v>
      </c>
      <c r="N1192" s="1135" t="s">
        <v>1039</v>
      </c>
      <c r="O1192" s="1135">
        <v>2.5750000000000002</v>
      </c>
      <c r="P1192" s="1135">
        <v>2.06</v>
      </c>
      <c r="Q1192" s="1135">
        <v>4</v>
      </c>
      <c r="R1192" s="1135">
        <v>23.5</v>
      </c>
      <c r="T1192" s="1135">
        <v>18.5</v>
      </c>
      <c r="U1192" s="1135">
        <v>2.1</v>
      </c>
      <c r="V1192" s="1135" t="s">
        <v>663</v>
      </c>
      <c r="W1192" s="1135" t="s">
        <v>663</v>
      </c>
      <c r="X1192" s="1135" t="s">
        <v>663</v>
      </c>
      <c r="Y1192" s="1135">
        <v>1.3</v>
      </c>
      <c r="Z1192" s="1135">
        <v>4</v>
      </c>
      <c r="AA1192" s="1135" t="s">
        <v>4528</v>
      </c>
      <c r="AH1192" s="1135" t="s">
        <v>924</v>
      </c>
      <c r="AI1192" s="1135">
        <v>91.5</v>
      </c>
      <c r="AJ1192" s="1135">
        <v>-0.43</v>
      </c>
      <c r="AK1192" s="1135">
        <v>0.7</v>
      </c>
      <c r="AM1192" s="1136" t="s">
        <v>11497</v>
      </c>
      <c r="AN1192" s="1136" t="s">
        <v>11498</v>
      </c>
      <c r="AO1192" s="1136">
        <f t="shared" si="150"/>
        <v>600</v>
      </c>
      <c r="AP1192" s="1136">
        <f t="shared" si="151"/>
        <v>1.7430000000000001</v>
      </c>
      <c r="AQ1192" s="1136" t="str">
        <f t="shared" si="152"/>
        <v>2-6-1S83°</v>
      </c>
      <c r="AR1192" s="1136" t="str">
        <f t="shared" si="153"/>
        <v>30</v>
      </c>
      <c r="AS1192" s="1136" t="str">
        <f t="shared" si="154"/>
        <v>181/175</v>
      </c>
      <c r="AT1192" s="1136" t="str">
        <f t="shared" si="155"/>
        <v>2-6-1S83°</v>
      </c>
      <c r="AV1192" s="1136" t="str">
        <f t="shared" si="148"/>
        <v>112.7.13</v>
      </c>
      <c r="AW1192" s="1438">
        <f t="shared" si="149"/>
        <v>45120</v>
      </c>
    </row>
    <row r="1193" spans="1:49">
      <c r="A1193" s="1135" t="s">
        <v>4529</v>
      </c>
      <c r="B1193" s="1135" t="s">
        <v>299</v>
      </c>
      <c r="C1193" s="1135">
        <v>600</v>
      </c>
      <c r="D1193" s="1135">
        <v>1.74</v>
      </c>
      <c r="E1193" s="1135" t="s">
        <v>15196</v>
      </c>
      <c r="F1193" s="1135" t="s">
        <v>1078</v>
      </c>
      <c r="G1193" s="1135" t="s">
        <v>1861</v>
      </c>
      <c r="H1193" s="1135" t="s">
        <v>4530</v>
      </c>
      <c r="I1193" s="1135" t="s">
        <v>663</v>
      </c>
      <c r="J1193" s="1135">
        <v>0</v>
      </c>
      <c r="K1193" s="1135" t="s">
        <v>4527</v>
      </c>
      <c r="L1193" s="1135" t="s">
        <v>4123</v>
      </c>
      <c r="M1193" s="1135">
        <v>103</v>
      </c>
      <c r="N1193" s="1135" t="s">
        <v>1039</v>
      </c>
      <c r="O1193" s="1135">
        <v>2.5750000000000002</v>
      </c>
      <c r="P1193" s="1135">
        <v>2.06</v>
      </c>
      <c r="Q1193" s="1135">
        <v>4</v>
      </c>
      <c r="R1193" s="1135">
        <v>23.5</v>
      </c>
      <c r="T1193" s="1135">
        <v>18.5</v>
      </c>
      <c r="U1193" s="1135">
        <v>2.1</v>
      </c>
      <c r="V1193" s="1135" t="s">
        <v>663</v>
      </c>
      <c r="W1193" s="1135" t="s">
        <v>663</v>
      </c>
      <c r="X1193" s="1135" t="s">
        <v>663</v>
      </c>
      <c r="Y1193" s="1135">
        <v>1.3</v>
      </c>
      <c r="Z1193" s="1135">
        <v>4</v>
      </c>
      <c r="AA1193" s="1135" t="s">
        <v>1690</v>
      </c>
      <c r="AH1193" s="1135" t="s">
        <v>1117</v>
      </c>
      <c r="AI1193" s="1135" t="s">
        <v>1691</v>
      </c>
      <c r="AJ1193" s="1135" t="s">
        <v>1691</v>
      </c>
      <c r="AK1193" s="1135" t="s">
        <v>1691</v>
      </c>
      <c r="AM1193" s="1136" t="s">
        <v>11499</v>
      </c>
      <c r="AN1193" s="1136" t="s">
        <v>11500</v>
      </c>
      <c r="AO1193" s="1136">
        <f t="shared" si="150"/>
        <v>600</v>
      </c>
      <c r="AP1193" s="1136">
        <f t="shared" si="151"/>
        <v>1.74</v>
      </c>
      <c r="AQ1193" s="1136" t="str">
        <f t="shared" si="152"/>
        <v>2-6-1S83°</v>
      </c>
      <c r="AR1193" s="1136" t="str">
        <f t="shared" si="153"/>
        <v>30</v>
      </c>
      <c r="AS1193" s="1136" t="str">
        <f t="shared" si="154"/>
        <v>183/175</v>
      </c>
      <c r="AT1193" s="1136" t="str">
        <f t="shared" si="155"/>
        <v>2-6-1S83°</v>
      </c>
      <c r="AV1193" s="1136" t="str">
        <f t="shared" si="148"/>
        <v>112.7.10</v>
      </c>
      <c r="AW1193" s="1438">
        <f t="shared" si="149"/>
        <v>45117</v>
      </c>
    </row>
    <row r="1194" spans="1:49">
      <c r="A1194" s="1135" t="s">
        <v>4531</v>
      </c>
      <c r="B1194" s="1135" t="s">
        <v>4207</v>
      </c>
      <c r="C1194" s="1135">
        <v>550</v>
      </c>
      <c r="D1194" s="1135">
        <v>1.673</v>
      </c>
      <c r="E1194" s="1135" t="s">
        <v>15196</v>
      </c>
      <c r="F1194" s="1135" t="s">
        <v>1078</v>
      </c>
      <c r="G1194" s="1135">
        <v>5</v>
      </c>
      <c r="H1194" s="1135" t="s">
        <v>3158</v>
      </c>
      <c r="I1194" s="1135" t="s">
        <v>1206</v>
      </c>
      <c r="J1194" s="1135">
        <v>1.2</v>
      </c>
      <c r="K1194" s="1135" t="s">
        <v>4509</v>
      </c>
      <c r="L1194" s="1135" t="s">
        <v>4241</v>
      </c>
      <c r="M1194" s="1135">
        <v>103.3</v>
      </c>
      <c r="N1194" s="1135" t="s">
        <v>1039</v>
      </c>
      <c r="O1194" s="1135">
        <v>2.5825</v>
      </c>
      <c r="P1194" s="1135">
        <v>2.0659999999999998</v>
      </c>
      <c r="Q1194" s="1135">
        <v>4</v>
      </c>
      <c r="R1194" s="1135">
        <v>25</v>
      </c>
      <c r="T1194" s="1135">
        <v>10</v>
      </c>
      <c r="U1194" s="1135">
        <v>5.8</v>
      </c>
      <c r="V1194" s="1135" t="s">
        <v>663</v>
      </c>
      <c r="W1194" s="1135">
        <v>125</v>
      </c>
      <c r="X1194" s="1135">
        <v>80</v>
      </c>
      <c r="Y1194" s="1135">
        <v>1.5</v>
      </c>
      <c r="Z1194" s="1135">
        <v>4</v>
      </c>
      <c r="AA1194" s="1135" t="s">
        <v>3740</v>
      </c>
      <c r="AH1194" s="1135" t="s">
        <v>864</v>
      </c>
      <c r="AI1194" s="1135">
        <v>93.4</v>
      </c>
      <c r="AJ1194" s="1135">
        <v>-0.1</v>
      </c>
      <c r="AK1194" s="1135">
        <v>3.94</v>
      </c>
      <c r="AM1194" s="1136" t="s">
        <v>11501</v>
      </c>
      <c r="AN1194" s="1136" t="s">
        <v>11502</v>
      </c>
      <c r="AO1194" s="1136">
        <f t="shared" si="150"/>
        <v>550</v>
      </c>
      <c r="AP1194" s="1136">
        <f t="shared" si="151"/>
        <v>1.673</v>
      </c>
      <c r="AQ1194" s="1136" t="str">
        <f t="shared" si="152"/>
        <v>2-6-1S83°</v>
      </c>
      <c r="AR1194" s="1136" t="str">
        <f t="shared" si="153"/>
        <v>30</v>
      </c>
      <c r="AS1194" s="1136" t="str">
        <f t="shared" si="154"/>
        <v>148/OFF</v>
      </c>
      <c r="AT1194" s="1136" t="str">
        <f t="shared" si="155"/>
        <v>2-6-1S83°</v>
      </c>
      <c r="AV1194" s="1136" t="str">
        <f t="shared" si="148"/>
        <v>112.7.12</v>
      </c>
      <c r="AW1194" s="1438">
        <f t="shared" si="149"/>
        <v>45119</v>
      </c>
    </row>
    <row r="1195" spans="1:49">
      <c r="A1195" s="1135" t="s">
        <v>4532</v>
      </c>
      <c r="B1195" s="1135" t="s">
        <v>4424</v>
      </c>
      <c r="C1195" s="1135">
        <v>450</v>
      </c>
      <c r="D1195" s="1135">
        <v>1.7</v>
      </c>
      <c r="E1195" s="1135" t="s">
        <v>15202</v>
      </c>
      <c r="F1195" s="1135" t="s">
        <v>1078</v>
      </c>
      <c r="G1195" s="1135">
        <v>4</v>
      </c>
      <c r="H1195" s="1135" t="s">
        <v>1111</v>
      </c>
      <c r="I1195" s="1135" t="s">
        <v>126</v>
      </c>
      <c r="J1195" s="1135">
        <v>1</v>
      </c>
      <c r="K1195" s="1135" t="s">
        <v>4533</v>
      </c>
      <c r="L1195" s="1135" t="s">
        <v>4426</v>
      </c>
      <c r="M1195" s="1135">
        <v>103.8</v>
      </c>
      <c r="N1195" s="1135" t="s">
        <v>1039</v>
      </c>
      <c r="O1195" s="1135">
        <v>2.5950000000000002</v>
      </c>
      <c r="P1195" s="1135">
        <v>2.0760000000000001</v>
      </c>
      <c r="Q1195" s="1135">
        <v>4</v>
      </c>
      <c r="R1195" s="1135" t="s">
        <v>4534</v>
      </c>
      <c r="T1195" s="1135">
        <v>16</v>
      </c>
      <c r="U1195" s="1135">
        <v>4.5</v>
      </c>
      <c r="V1195" s="1135" t="s">
        <v>663</v>
      </c>
      <c r="W1195" s="1135">
        <v>125</v>
      </c>
      <c r="X1195" s="1135">
        <v>80</v>
      </c>
      <c r="Y1195" s="1135">
        <v>2</v>
      </c>
      <c r="Z1195" s="1135" t="s">
        <v>663</v>
      </c>
      <c r="AA1195" s="1135" t="s">
        <v>3750</v>
      </c>
      <c r="AH1195" s="1135" t="s">
        <v>789</v>
      </c>
      <c r="AI1195" s="1135">
        <v>92.93</v>
      </c>
      <c r="AJ1195" s="1135">
        <v>-0.24</v>
      </c>
      <c r="AK1195" s="1135">
        <v>4.71</v>
      </c>
      <c r="AM1195" s="1136" t="s">
        <v>11503</v>
      </c>
      <c r="AN1195" s="1136" t="s">
        <v>11504</v>
      </c>
      <c r="AO1195" s="1136">
        <f t="shared" si="150"/>
        <v>450</v>
      </c>
      <c r="AP1195" s="1136">
        <f t="shared" si="151"/>
        <v>1.7</v>
      </c>
      <c r="AQ1195" s="1136" t="str">
        <f t="shared" si="152"/>
        <v>1-4-1S83°Z+S</v>
      </c>
      <c r="AR1195" s="1136" t="str">
        <f t="shared" si="153"/>
        <v>30</v>
      </c>
      <c r="AS1195" s="1136" t="str">
        <f t="shared" si="154"/>
        <v>200/200/OFF</v>
      </c>
      <c r="AT1195" s="1136" t="str">
        <f t="shared" si="155"/>
        <v>1-4-1S83°Z+S</v>
      </c>
      <c r="AU1195" s="1136" t="s">
        <v>15734</v>
      </c>
      <c r="AV1195" s="1136" t="str">
        <f t="shared" si="148"/>
        <v>112.7.14</v>
      </c>
      <c r="AW1195" s="1438">
        <f t="shared" si="149"/>
        <v>45121</v>
      </c>
    </row>
    <row r="1196" spans="1:49">
      <c r="A1196" s="1135" t="s">
        <v>4535</v>
      </c>
      <c r="B1196" s="1135" t="s">
        <v>299</v>
      </c>
      <c r="C1196" s="1135" t="s">
        <v>4536</v>
      </c>
      <c r="D1196" s="1135">
        <v>1.76</v>
      </c>
      <c r="E1196" s="1135" t="s">
        <v>15196</v>
      </c>
      <c r="F1196" s="1135" t="s">
        <v>1412</v>
      </c>
      <c r="G1196" s="1135" t="s">
        <v>1861</v>
      </c>
      <c r="H1196" s="1135" t="s">
        <v>4530</v>
      </c>
      <c r="I1196" s="1135" t="s">
        <v>663</v>
      </c>
      <c r="J1196" s="1135">
        <v>0</v>
      </c>
      <c r="K1196" s="1135" t="s">
        <v>4537</v>
      </c>
      <c r="L1196" s="1135" t="s">
        <v>4123</v>
      </c>
      <c r="M1196" s="1135">
        <v>103</v>
      </c>
      <c r="N1196" s="1135" t="s">
        <v>1039</v>
      </c>
      <c r="O1196" s="1135">
        <v>2.5750000000000002</v>
      </c>
      <c r="P1196" s="1135">
        <v>2.06</v>
      </c>
      <c r="Q1196" s="1135">
        <v>4</v>
      </c>
      <c r="R1196" s="1135" t="s">
        <v>4538</v>
      </c>
      <c r="T1196" s="1135">
        <v>18.5</v>
      </c>
      <c r="U1196" s="1135">
        <v>2.1</v>
      </c>
      <c r="V1196" s="1135" t="s">
        <v>663</v>
      </c>
      <c r="W1196" s="1135" t="s">
        <v>663</v>
      </c>
      <c r="X1196" s="1135" t="s">
        <v>663</v>
      </c>
      <c r="Y1196" s="1135">
        <v>1.3</v>
      </c>
      <c r="Z1196" s="1135">
        <v>4</v>
      </c>
      <c r="AA1196" s="1135" t="s">
        <v>4539</v>
      </c>
      <c r="AH1196" s="1135" t="s">
        <v>1272</v>
      </c>
      <c r="AI1196" s="1135">
        <v>91</v>
      </c>
      <c r="AJ1196" s="1135">
        <v>-0.25</v>
      </c>
      <c r="AK1196" s="1135">
        <v>0.96</v>
      </c>
      <c r="AM1196" s="1136" t="s">
        <v>11505</v>
      </c>
      <c r="AN1196" s="1136" t="s">
        <v>11506</v>
      </c>
      <c r="AO1196" s="1136" t="str">
        <f t="shared" si="150"/>
        <v>600↑650↓600-8/30.10/20</v>
      </c>
      <c r="AP1196" s="1136">
        <f t="shared" si="151"/>
        <v>1.76</v>
      </c>
      <c r="AQ1196" s="1136" t="str">
        <f t="shared" si="152"/>
        <v>2-6-1S83°</v>
      </c>
      <c r="AR1196" s="1136" t="str">
        <f t="shared" si="153"/>
        <v>30.7</v>
      </c>
      <c r="AS1196" s="1136" t="str">
        <f t="shared" si="154"/>
        <v>183/175</v>
      </c>
      <c r="AT1196" s="1136" t="str">
        <f t="shared" si="155"/>
        <v>2-6-1S83°</v>
      </c>
      <c r="AV1196" s="1136" t="str">
        <f t="shared" si="148"/>
        <v>112.8.14</v>
      </c>
      <c r="AW1196" s="1438">
        <f t="shared" si="149"/>
        <v>45152</v>
      </c>
    </row>
    <row r="1197" spans="1:49">
      <c r="A1197" s="1135" t="s">
        <v>4540</v>
      </c>
      <c r="B1197" s="1135" t="s">
        <v>299</v>
      </c>
      <c r="C1197" s="1135">
        <v>600</v>
      </c>
      <c r="D1197" s="1135">
        <v>1.75</v>
      </c>
      <c r="E1197" s="1135" t="s">
        <v>15196</v>
      </c>
      <c r="F1197" s="1135" t="s">
        <v>3779</v>
      </c>
      <c r="G1197" s="1135" t="s">
        <v>1861</v>
      </c>
      <c r="H1197" s="1135" t="s">
        <v>4493</v>
      </c>
      <c r="I1197" s="1135" t="s">
        <v>663</v>
      </c>
      <c r="J1197" s="1135">
        <v>0</v>
      </c>
      <c r="K1197" s="1135" t="s">
        <v>4541</v>
      </c>
      <c r="L1197" s="1135" t="s">
        <v>4123</v>
      </c>
      <c r="M1197" s="1135">
        <v>103</v>
      </c>
      <c r="N1197" s="1135" t="s">
        <v>1039</v>
      </c>
      <c r="O1197" s="1135">
        <v>2.5750000000000002</v>
      </c>
      <c r="P1197" s="1135">
        <v>2.06</v>
      </c>
      <c r="Q1197" s="1135">
        <v>4</v>
      </c>
      <c r="R1197" s="1135">
        <v>23.5</v>
      </c>
      <c r="T1197" s="1135">
        <v>18.5</v>
      </c>
      <c r="U1197" s="1135">
        <v>2.1</v>
      </c>
      <c r="V1197" s="1135" t="s">
        <v>663</v>
      </c>
      <c r="W1197" s="1135" t="s">
        <v>663</v>
      </c>
      <c r="X1197" s="1135" t="s">
        <v>663</v>
      </c>
      <c r="Y1197" s="1135">
        <v>1.3</v>
      </c>
      <c r="Z1197" s="1135">
        <v>4</v>
      </c>
      <c r="AA1197" s="1135" t="s">
        <v>4542</v>
      </c>
      <c r="AH1197" s="1135" t="s">
        <v>662</v>
      </c>
      <c r="AI1197" s="1135">
        <v>92.85</v>
      </c>
      <c r="AJ1197" s="1135">
        <v>-0.53</v>
      </c>
      <c r="AK1197" s="1135">
        <v>0.95</v>
      </c>
      <c r="AM1197" s="1136" t="s">
        <v>11507</v>
      </c>
      <c r="AN1197" s="1136" t="s">
        <v>11508</v>
      </c>
      <c r="AO1197" s="1136">
        <f t="shared" si="150"/>
        <v>600</v>
      </c>
      <c r="AP1197" s="1136">
        <f t="shared" si="151"/>
        <v>1.75</v>
      </c>
      <c r="AQ1197" s="1136" t="str">
        <f t="shared" si="152"/>
        <v>2-6-1S83°</v>
      </c>
      <c r="AR1197" s="1136" t="str">
        <f t="shared" si="153"/>
        <v>30.6</v>
      </c>
      <c r="AS1197" s="1136" t="str">
        <f t="shared" si="154"/>
        <v>180/175</v>
      </c>
      <c r="AT1197" s="1136" t="str">
        <f t="shared" si="155"/>
        <v>2-6-1S83°</v>
      </c>
      <c r="AV1197" s="1136" t="str">
        <f t="shared" si="148"/>
        <v>112.8.16</v>
      </c>
      <c r="AW1197" s="1438">
        <f t="shared" si="149"/>
        <v>45154</v>
      </c>
    </row>
    <row r="1198" spans="1:49">
      <c r="A1198" s="1135" t="s">
        <v>4543</v>
      </c>
      <c r="B1198" s="1135" t="s">
        <v>4146</v>
      </c>
      <c r="C1198" s="1135">
        <v>650</v>
      </c>
      <c r="D1198" s="1135">
        <v>1.77</v>
      </c>
      <c r="E1198" s="1135" t="s">
        <v>15203</v>
      </c>
      <c r="F1198" s="1135" t="s">
        <v>663</v>
      </c>
      <c r="G1198" s="1135">
        <v>4</v>
      </c>
      <c r="H1198" s="1135" t="s">
        <v>1765</v>
      </c>
      <c r="I1198" s="1135" t="s">
        <v>126</v>
      </c>
      <c r="J1198" s="1135">
        <v>1.1000000000000001</v>
      </c>
      <c r="K1198" s="1135" t="s">
        <v>4421</v>
      </c>
      <c r="L1198" s="1135" t="s">
        <v>1081</v>
      </c>
      <c r="M1198" s="1135">
        <v>99</v>
      </c>
      <c r="N1198" s="1135" t="s">
        <v>1039</v>
      </c>
      <c r="O1198" s="1135">
        <v>2.4750000000000001</v>
      </c>
      <c r="P1198" s="1135">
        <v>1.98</v>
      </c>
      <c r="Q1198" s="1135">
        <v>4.2</v>
      </c>
      <c r="R1198" s="1135">
        <v>23</v>
      </c>
      <c r="T1198" s="1135">
        <v>16</v>
      </c>
      <c r="U1198" s="1135">
        <v>3.6</v>
      </c>
      <c r="V1198" s="1135" t="s">
        <v>663</v>
      </c>
      <c r="W1198" s="1135">
        <v>120</v>
      </c>
      <c r="X1198" s="1135" t="s">
        <v>4148</v>
      </c>
      <c r="Y1198" s="1135">
        <v>2.5</v>
      </c>
      <c r="Z1198" s="1135" t="s">
        <v>663</v>
      </c>
      <c r="AA1198" s="1135" t="s">
        <v>4539</v>
      </c>
      <c r="AB1198" s="1135" t="s">
        <v>1075</v>
      </c>
      <c r="AH1198" s="1135" t="s">
        <v>1921</v>
      </c>
      <c r="AI1198" s="1135">
        <v>94.16</v>
      </c>
      <c r="AJ1198" s="1135">
        <v>-0.45</v>
      </c>
      <c r="AK1198" s="1135">
        <v>4.1100000000000003</v>
      </c>
      <c r="AM1198" s="1136" t="s">
        <v>11509</v>
      </c>
      <c r="AN1198" s="1136" t="s">
        <v>11510</v>
      </c>
      <c r="AO1198" s="1136">
        <f t="shared" si="150"/>
        <v>650</v>
      </c>
      <c r="AP1198" s="1136">
        <f t="shared" si="151"/>
        <v>1.77</v>
      </c>
      <c r="AQ1198" s="1136" t="str">
        <f t="shared" si="152"/>
        <v>1-5-1S85°Z+S</v>
      </c>
      <c r="AR1198" s="1136" t="str">
        <f t="shared" si="153"/>
        <v>NA</v>
      </c>
      <c r="AS1198" s="1136" t="str">
        <f t="shared" si="154"/>
        <v>172/OFF</v>
      </c>
      <c r="AT1198" s="1136" t="str">
        <f t="shared" si="155"/>
        <v>1-5-1S85°Z+S</v>
      </c>
      <c r="AU1198" s="1136" t="s">
        <v>15734</v>
      </c>
      <c r="AV1198" s="1136" t="str">
        <f t="shared" si="148"/>
        <v>112.8.14</v>
      </c>
      <c r="AW1198" s="1438">
        <f t="shared" si="149"/>
        <v>45152</v>
      </c>
    </row>
    <row r="1199" spans="1:49">
      <c r="A1199" s="1135" t="s">
        <v>4544</v>
      </c>
      <c r="B1199" s="1135" t="s">
        <v>299</v>
      </c>
      <c r="C1199" s="1135">
        <v>700</v>
      </c>
      <c r="D1199" s="1135">
        <v>1.74</v>
      </c>
      <c r="E1199" s="1135" t="s">
        <v>15189</v>
      </c>
      <c r="F1199" s="1135" t="s">
        <v>1563</v>
      </c>
      <c r="G1199" s="1135" t="s">
        <v>1861</v>
      </c>
      <c r="H1199" s="1135" t="s">
        <v>4545</v>
      </c>
      <c r="I1199" s="1135" t="s">
        <v>663</v>
      </c>
      <c r="J1199" s="1135">
        <v>0</v>
      </c>
      <c r="K1199" s="1135" t="s">
        <v>4546</v>
      </c>
      <c r="L1199" s="1135" t="s">
        <v>4123</v>
      </c>
      <c r="M1199" s="1135">
        <v>103</v>
      </c>
      <c r="N1199" s="1135" t="s">
        <v>1039</v>
      </c>
      <c r="O1199" s="1135">
        <v>2.5750000000000002</v>
      </c>
      <c r="P1199" s="1135">
        <v>2.06</v>
      </c>
      <c r="Q1199" s="1135">
        <v>4</v>
      </c>
      <c r="R1199" s="1135">
        <v>20</v>
      </c>
      <c r="T1199" s="1135">
        <v>18.5</v>
      </c>
      <c r="U1199" s="1135">
        <v>2.1</v>
      </c>
      <c r="V1199" s="1135" t="s">
        <v>663</v>
      </c>
      <c r="W1199" s="1135" t="s">
        <v>663</v>
      </c>
      <c r="X1199" s="1135" t="s">
        <v>663</v>
      </c>
      <c r="Y1199" s="1135">
        <v>1.3</v>
      </c>
      <c r="Z1199" s="1135">
        <v>4</v>
      </c>
      <c r="AA1199" s="1135" t="s">
        <v>3783</v>
      </c>
      <c r="AH1199" s="1135" t="s">
        <v>1052</v>
      </c>
      <c r="AI1199" s="1135">
        <v>93.14</v>
      </c>
      <c r="AJ1199" s="1135">
        <v>-0.39</v>
      </c>
      <c r="AK1199" s="1135">
        <v>0.79</v>
      </c>
      <c r="AM1199" s="1136" t="s">
        <v>11511</v>
      </c>
      <c r="AN1199" s="1136" t="s">
        <v>11512</v>
      </c>
      <c r="AO1199" s="1136">
        <f t="shared" si="150"/>
        <v>700</v>
      </c>
      <c r="AP1199" s="1136">
        <f t="shared" si="151"/>
        <v>1.74</v>
      </c>
      <c r="AQ1199" s="1136" t="str">
        <f t="shared" si="152"/>
        <v>1-5-1S83°</v>
      </c>
      <c r="AR1199" s="1136" t="str">
        <f t="shared" si="153"/>
        <v>30.5</v>
      </c>
      <c r="AS1199" s="1136" t="str">
        <f t="shared" si="154"/>
        <v>325/275/150</v>
      </c>
      <c r="AT1199" s="1136" t="str">
        <f t="shared" si="155"/>
        <v>1-5-1S83°</v>
      </c>
      <c r="AV1199" s="1136" t="str">
        <f t="shared" si="148"/>
        <v>112.8.18</v>
      </c>
      <c r="AW1199" s="1438">
        <f t="shared" si="149"/>
        <v>45156</v>
      </c>
    </row>
    <row r="1200" spans="1:49">
      <c r="A1200" s="1135" t="s">
        <v>4547</v>
      </c>
      <c r="B1200" s="1135" t="s">
        <v>299</v>
      </c>
      <c r="C1200" s="1135">
        <v>650</v>
      </c>
      <c r="D1200" s="1135">
        <v>1.75</v>
      </c>
      <c r="E1200" s="1135" t="s">
        <v>15196</v>
      </c>
      <c r="F1200" s="1135" t="s">
        <v>1078</v>
      </c>
      <c r="G1200" s="1135" t="s">
        <v>1861</v>
      </c>
      <c r="H1200" s="1135" t="s">
        <v>1578</v>
      </c>
      <c r="I1200" s="1135" t="s">
        <v>1206</v>
      </c>
      <c r="J1200" s="1135">
        <v>1.6</v>
      </c>
      <c r="K1200" s="1135" t="s">
        <v>4546</v>
      </c>
      <c r="L1200" s="1135" t="s">
        <v>4123</v>
      </c>
      <c r="M1200" s="1135">
        <v>103.2</v>
      </c>
      <c r="N1200" s="1135" t="s">
        <v>1039</v>
      </c>
      <c r="O1200" s="1135">
        <v>2.58</v>
      </c>
      <c r="P1200" s="1135">
        <v>2.0640000000000001</v>
      </c>
      <c r="Q1200" s="1135">
        <v>4</v>
      </c>
      <c r="R1200" s="1135">
        <v>19.5</v>
      </c>
      <c r="T1200" s="1135">
        <v>27.3</v>
      </c>
      <c r="U1200" s="1135">
        <v>4</v>
      </c>
      <c r="V1200" s="1135" t="s">
        <v>663</v>
      </c>
      <c r="W1200" s="1135">
        <v>120</v>
      </c>
      <c r="X1200" s="1135" t="s">
        <v>2489</v>
      </c>
      <c r="Y1200" s="1135">
        <v>1.7</v>
      </c>
      <c r="Z1200" s="1135">
        <v>6</v>
      </c>
      <c r="AA1200" s="1135" t="s">
        <v>3781</v>
      </c>
      <c r="AB1200" s="1135" t="s">
        <v>1075</v>
      </c>
      <c r="AH1200" s="1135" t="s">
        <v>1511</v>
      </c>
      <c r="AI1200" s="1135">
        <v>93.72</v>
      </c>
      <c r="AJ1200" s="1135">
        <v>-0.13</v>
      </c>
      <c r="AK1200" s="1135">
        <v>0.43</v>
      </c>
      <c r="AM1200" s="1136" t="s">
        <v>11513</v>
      </c>
      <c r="AN1200" s="1136" t="s">
        <v>11514</v>
      </c>
      <c r="AO1200" s="1136">
        <f t="shared" si="150"/>
        <v>650</v>
      </c>
      <c r="AP1200" s="1136">
        <f t="shared" si="151"/>
        <v>1.75</v>
      </c>
      <c r="AQ1200" s="1136" t="str">
        <f t="shared" si="152"/>
        <v>2-6-1S83°</v>
      </c>
      <c r="AR1200" s="1136" t="str">
        <f t="shared" si="153"/>
        <v>30</v>
      </c>
      <c r="AS1200" s="1136" t="str">
        <f t="shared" si="154"/>
        <v>165/OFF</v>
      </c>
      <c r="AT1200" s="1136" t="str">
        <f t="shared" si="155"/>
        <v>2-6-1S83°</v>
      </c>
      <c r="AV1200" s="1136" t="str">
        <f t="shared" si="148"/>
        <v>112.8.21</v>
      </c>
      <c r="AW1200" s="1438">
        <f t="shared" si="149"/>
        <v>45159</v>
      </c>
    </row>
    <row r="1201" spans="1:49">
      <c r="A1201" s="1135" t="s">
        <v>4548</v>
      </c>
      <c r="B1201" s="1135" t="s">
        <v>4207</v>
      </c>
      <c r="C1201" s="1135">
        <v>550</v>
      </c>
      <c r="D1201" s="1135">
        <v>1.673</v>
      </c>
      <c r="E1201" s="1135" t="s">
        <v>15196</v>
      </c>
      <c r="F1201" s="1135" t="s">
        <v>4549</v>
      </c>
      <c r="G1201" s="1135">
        <v>5</v>
      </c>
      <c r="H1201" s="1135" t="s">
        <v>3158</v>
      </c>
      <c r="I1201" s="1135" t="s">
        <v>1206</v>
      </c>
      <c r="J1201" s="1135">
        <v>1.1000000000000001</v>
      </c>
      <c r="K1201" s="1135" t="s">
        <v>4550</v>
      </c>
      <c r="L1201" s="1135" t="s">
        <v>4241</v>
      </c>
      <c r="M1201" s="1135">
        <v>103.3</v>
      </c>
      <c r="N1201" s="1135" t="s">
        <v>1039</v>
      </c>
      <c r="O1201" s="1135">
        <v>2.5825</v>
      </c>
      <c r="P1201" s="1135">
        <v>2.0659999999999998</v>
      </c>
      <c r="Q1201" s="1135">
        <v>4</v>
      </c>
      <c r="R1201" s="1135">
        <v>25</v>
      </c>
      <c r="T1201" s="1135">
        <v>10</v>
      </c>
      <c r="U1201" s="1135">
        <v>5.8</v>
      </c>
      <c r="V1201" s="1135" t="s">
        <v>663</v>
      </c>
      <c r="W1201" s="1135">
        <v>125</v>
      </c>
      <c r="X1201" s="1135">
        <v>80</v>
      </c>
      <c r="Y1201" s="1135">
        <v>1.5</v>
      </c>
      <c r="Z1201" s="1135">
        <v>4</v>
      </c>
      <c r="AA1201" s="1135" t="s">
        <v>4551</v>
      </c>
      <c r="AH1201" s="1135" t="s">
        <v>1117</v>
      </c>
      <c r="AI1201" s="1135">
        <v>91.47</v>
      </c>
      <c r="AJ1201" s="1135">
        <v>-2.2200000000000002</v>
      </c>
      <c r="AK1201" s="1135">
        <v>3.76</v>
      </c>
      <c r="AM1201" s="1136" t="s">
        <v>11515</v>
      </c>
      <c r="AN1201" s="1136" t="s">
        <v>11516</v>
      </c>
      <c r="AO1201" s="1136">
        <f t="shared" si="150"/>
        <v>550</v>
      </c>
      <c r="AP1201" s="1136">
        <f t="shared" si="151"/>
        <v>1.673</v>
      </c>
      <c r="AQ1201" s="1136" t="str">
        <f t="shared" si="152"/>
        <v>2-6-1S83°</v>
      </c>
      <c r="AR1201" s="1136" t="str">
        <f t="shared" si="153"/>
        <v>30.4</v>
      </c>
      <c r="AS1201" s="1136" t="str">
        <f t="shared" si="154"/>
        <v>148/OFF</v>
      </c>
      <c r="AT1201" s="1136" t="str">
        <f t="shared" si="155"/>
        <v>2-6-1S83°</v>
      </c>
      <c r="AV1201" s="1136" t="str">
        <f t="shared" si="148"/>
        <v>112.8.25</v>
      </c>
      <c r="AW1201" s="1438">
        <f t="shared" si="149"/>
        <v>45163</v>
      </c>
    </row>
    <row r="1202" spans="1:49">
      <c r="A1202" s="1135" t="s">
        <v>4552</v>
      </c>
      <c r="B1202" s="1135" t="s">
        <v>299</v>
      </c>
      <c r="C1202" s="1135">
        <v>600</v>
      </c>
      <c r="D1202" s="1135">
        <v>1.74</v>
      </c>
      <c r="E1202" s="1135" t="s">
        <v>15196</v>
      </c>
      <c r="F1202" s="1135" t="s">
        <v>4553</v>
      </c>
      <c r="G1202" s="1135" t="s">
        <v>1861</v>
      </c>
      <c r="H1202" s="1135" t="s">
        <v>4511</v>
      </c>
      <c r="I1202" s="1135" t="s">
        <v>663</v>
      </c>
      <c r="J1202" s="1135">
        <v>0</v>
      </c>
      <c r="K1202" s="1135" t="s">
        <v>4414</v>
      </c>
      <c r="L1202" s="1135" t="s">
        <v>4123</v>
      </c>
      <c r="M1202" s="1135">
        <v>103</v>
      </c>
      <c r="N1202" s="1135" t="s">
        <v>1039</v>
      </c>
      <c r="O1202" s="1135">
        <v>2.5750000000000002</v>
      </c>
      <c r="P1202" s="1135">
        <v>2.06</v>
      </c>
      <c r="Q1202" s="1135">
        <v>4</v>
      </c>
      <c r="R1202" s="1135">
        <v>23.5</v>
      </c>
      <c r="T1202" s="1135">
        <v>18.5</v>
      </c>
      <c r="U1202" s="1135">
        <v>2.1</v>
      </c>
      <c r="V1202" s="1135" t="s">
        <v>663</v>
      </c>
      <c r="W1202" s="1135" t="s">
        <v>663</v>
      </c>
      <c r="X1202" s="1135" t="s">
        <v>663</v>
      </c>
      <c r="Y1202" s="1135">
        <v>1.3</v>
      </c>
      <c r="Z1202" s="1135">
        <v>4</v>
      </c>
      <c r="AA1202" s="1135" t="s">
        <v>3529</v>
      </c>
      <c r="AH1202" s="1135" t="s">
        <v>666</v>
      </c>
      <c r="AM1202" s="1136" t="s">
        <v>11517</v>
      </c>
      <c r="AN1202" s="1136" t="s">
        <v>11518</v>
      </c>
      <c r="AO1202" s="1136">
        <f t="shared" si="150"/>
        <v>600</v>
      </c>
      <c r="AP1202" s="1136">
        <f t="shared" si="151"/>
        <v>1.74</v>
      </c>
      <c r="AQ1202" s="1136" t="str">
        <f t="shared" si="152"/>
        <v>2-6-1S83°</v>
      </c>
      <c r="AR1202" s="1136" t="str">
        <f t="shared" si="153"/>
        <v>33.2</v>
      </c>
      <c r="AS1202" s="1136" t="str">
        <f t="shared" si="154"/>
        <v>178/178</v>
      </c>
      <c r="AT1202" s="1136" t="str">
        <f t="shared" si="155"/>
        <v>2-6-1S83°</v>
      </c>
      <c r="AV1202" s="1136" t="str">
        <f t="shared" si="148"/>
        <v>112.2.8</v>
      </c>
      <c r="AW1202" s="1438">
        <f t="shared" si="149"/>
        <v>44965</v>
      </c>
    </row>
    <row r="1203" spans="1:49">
      <c r="A1203" s="1135" t="s">
        <v>4554</v>
      </c>
      <c r="B1203" s="1135" t="s">
        <v>4146</v>
      </c>
      <c r="C1203" s="1135">
        <v>650</v>
      </c>
      <c r="D1203" s="1135">
        <v>1.6950000000000001</v>
      </c>
      <c r="E1203" s="1135" t="s">
        <v>15203</v>
      </c>
      <c r="F1203" s="1135" t="s">
        <v>663</v>
      </c>
      <c r="G1203" s="1135">
        <v>4</v>
      </c>
      <c r="H1203" s="1135" t="s">
        <v>1765</v>
      </c>
      <c r="I1203" s="1135" t="s">
        <v>126</v>
      </c>
      <c r="J1203" s="1135">
        <v>1.1000000000000001</v>
      </c>
      <c r="K1203" s="1135" t="s">
        <v>4555</v>
      </c>
      <c r="L1203" s="1135" t="s">
        <v>1038</v>
      </c>
      <c r="M1203" s="1135">
        <v>99</v>
      </c>
      <c r="N1203" s="1135" t="s">
        <v>1039</v>
      </c>
      <c r="O1203" s="1135">
        <v>2.4750000000000001</v>
      </c>
      <c r="P1203" s="1135">
        <v>1.98</v>
      </c>
      <c r="Q1203" s="1135">
        <v>4.2</v>
      </c>
      <c r="R1203" s="1135">
        <v>23</v>
      </c>
      <c r="T1203" s="1135">
        <v>16</v>
      </c>
      <c r="U1203" s="1135">
        <v>3.6</v>
      </c>
      <c r="V1203" s="1135" t="s">
        <v>663</v>
      </c>
      <c r="W1203" s="1135">
        <v>120</v>
      </c>
      <c r="X1203" s="1135" t="s">
        <v>4148</v>
      </c>
      <c r="Y1203" s="1135">
        <v>2.5</v>
      </c>
      <c r="Z1203" s="1135" t="s">
        <v>663</v>
      </c>
      <c r="AA1203" s="1135" t="s">
        <v>3797</v>
      </c>
      <c r="AB1203" s="1135" t="s">
        <v>1075</v>
      </c>
      <c r="AH1203" s="1135" t="s">
        <v>876</v>
      </c>
      <c r="AI1203" s="1135">
        <v>94.2</v>
      </c>
      <c r="AJ1203" s="1135">
        <v>-0.13</v>
      </c>
      <c r="AK1203" s="1135">
        <v>4.2</v>
      </c>
      <c r="AM1203" s="1136" t="s">
        <v>11519</v>
      </c>
      <c r="AN1203" s="1136" t="s">
        <v>11520</v>
      </c>
      <c r="AO1203" s="1136">
        <f t="shared" si="150"/>
        <v>650</v>
      </c>
      <c r="AP1203" s="1136">
        <f t="shared" si="151"/>
        <v>1.6950000000000001</v>
      </c>
      <c r="AQ1203" s="1136" t="str">
        <f t="shared" si="152"/>
        <v>1-5-1S85°Z+S</v>
      </c>
      <c r="AR1203" s="1136" t="str">
        <f t="shared" si="153"/>
        <v>NA</v>
      </c>
      <c r="AS1203" s="1136" t="str">
        <f t="shared" si="154"/>
        <v>172/OFF</v>
      </c>
      <c r="AT1203" s="1136" t="str">
        <f t="shared" si="155"/>
        <v>1-5-1S85°Z+S</v>
      </c>
      <c r="AU1203" s="1136" t="s">
        <v>15734</v>
      </c>
      <c r="AV1203" s="1136" t="str">
        <f t="shared" si="148"/>
        <v>112.8.31</v>
      </c>
      <c r="AW1203" s="1438">
        <f t="shared" si="149"/>
        <v>45169</v>
      </c>
    </row>
    <row r="1204" spans="1:49">
      <c r="A1204" s="1135" t="s">
        <v>4556</v>
      </c>
      <c r="B1204" s="1135" t="s">
        <v>299</v>
      </c>
      <c r="C1204" s="1135">
        <v>700</v>
      </c>
      <c r="D1204" s="1135">
        <v>1.75</v>
      </c>
      <c r="E1204" s="1135" t="s">
        <v>15189</v>
      </c>
      <c r="F1204" s="1135" t="s">
        <v>1563</v>
      </c>
      <c r="G1204" s="1135" t="s">
        <v>1861</v>
      </c>
      <c r="H1204" s="1135" t="s">
        <v>4545</v>
      </c>
      <c r="I1204" s="1135" t="s">
        <v>663</v>
      </c>
      <c r="J1204" s="1135">
        <v>0</v>
      </c>
      <c r="K1204" s="1135" t="s">
        <v>4546</v>
      </c>
      <c r="L1204" s="1135" t="s">
        <v>4123</v>
      </c>
      <c r="M1204" s="1135">
        <v>103</v>
      </c>
      <c r="N1204" s="1135" t="s">
        <v>1039</v>
      </c>
      <c r="O1204" s="1135">
        <v>2.5750000000000002</v>
      </c>
      <c r="P1204" s="1135">
        <v>2.06</v>
      </c>
      <c r="Q1204" s="1135">
        <v>4</v>
      </c>
      <c r="R1204" s="1135">
        <v>20</v>
      </c>
      <c r="T1204" s="1135">
        <v>18.5</v>
      </c>
      <c r="U1204" s="1135">
        <v>2.1</v>
      </c>
      <c r="V1204" s="1135" t="s">
        <v>663</v>
      </c>
      <c r="W1204" s="1135" t="s">
        <v>663</v>
      </c>
      <c r="X1204" s="1135" t="s">
        <v>663</v>
      </c>
      <c r="Y1204" s="1135">
        <v>1.3</v>
      </c>
      <c r="Z1204" s="1135">
        <v>4</v>
      </c>
      <c r="AA1204" s="1135" t="s">
        <v>3829</v>
      </c>
      <c r="AH1204" s="1135" t="s">
        <v>1088</v>
      </c>
      <c r="AI1204" s="1135">
        <v>93.41</v>
      </c>
      <c r="AJ1204" s="1135">
        <v>-0.1</v>
      </c>
      <c r="AK1204" s="1135">
        <v>0.36</v>
      </c>
      <c r="AM1204" s="1136" t="s">
        <v>11521</v>
      </c>
      <c r="AN1204" s="1136" t="s">
        <v>11522</v>
      </c>
      <c r="AO1204" s="1136">
        <f t="shared" si="150"/>
        <v>700</v>
      </c>
      <c r="AP1204" s="1136">
        <f t="shared" si="151"/>
        <v>1.75</v>
      </c>
      <c r="AQ1204" s="1136" t="str">
        <f t="shared" si="152"/>
        <v>1-5-1S83°</v>
      </c>
      <c r="AR1204" s="1136" t="str">
        <f t="shared" si="153"/>
        <v>30.5</v>
      </c>
      <c r="AS1204" s="1136" t="str">
        <f t="shared" si="154"/>
        <v>325/275/150</v>
      </c>
      <c r="AT1204" s="1136" t="str">
        <f t="shared" si="155"/>
        <v>1-5-1S83°</v>
      </c>
      <c r="AV1204" s="1136" t="str">
        <f t="shared" si="148"/>
        <v>112.9.1</v>
      </c>
      <c r="AW1204" s="1438">
        <f t="shared" si="149"/>
        <v>45170</v>
      </c>
    </row>
    <row r="1205" spans="1:49">
      <c r="A1205" s="1135" t="s">
        <v>4557</v>
      </c>
      <c r="B1205" s="1135" t="s">
        <v>299</v>
      </c>
      <c r="C1205" s="1135">
        <v>650</v>
      </c>
      <c r="D1205" s="1135">
        <v>1.75</v>
      </c>
      <c r="E1205" s="1135" t="s">
        <v>15196</v>
      </c>
      <c r="F1205" s="1135" t="s">
        <v>1492</v>
      </c>
      <c r="G1205" s="1135" t="s">
        <v>1861</v>
      </c>
      <c r="H1205" s="1135" t="s">
        <v>4493</v>
      </c>
      <c r="I1205" s="1135" t="s">
        <v>663</v>
      </c>
      <c r="J1205" s="1135">
        <v>0</v>
      </c>
      <c r="K1205" s="1135" t="s">
        <v>4541</v>
      </c>
      <c r="L1205" s="1135" t="s">
        <v>4123</v>
      </c>
      <c r="M1205" s="1135">
        <v>103</v>
      </c>
      <c r="N1205" s="1135" t="s">
        <v>1039</v>
      </c>
      <c r="O1205" s="1135">
        <v>2.5750000000000002</v>
      </c>
      <c r="P1205" s="1135">
        <v>2.06</v>
      </c>
      <c r="Q1205" s="1135">
        <v>4</v>
      </c>
      <c r="R1205" s="1135">
        <v>23.5</v>
      </c>
      <c r="T1205" s="1135">
        <v>18.5</v>
      </c>
      <c r="U1205" s="1135">
        <v>2.1</v>
      </c>
      <c r="V1205" s="1135" t="s">
        <v>663</v>
      </c>
      <c r="W1205" s="1135" t="s">
        <v>663</v>
      </c>
      <c r="X1205" s="1135" t="s">
        <v>663</v>
      </c>
      <c r="Y1205" s="1135">
        <v>1.3</v>
      </c>
      <c r="Z1205" s="1135">
        <v>4</v>
      </c>
      <c r="AA1205" s="1135" t="s">
        <v>3829</v>
      </c>
      <c r="AH1205" s="1135" t="s">
        <v>1580</v>
      </c>
      <c r="AI1205" s="1135">
        <v>93.09</v>
      </c>
      <c r="AJ1205" s="1135">
        <v>-0.36</v>
      </c>
      <c r="AK1205" s="1135">
        <v>0.63</v>
      </c>
      <c r="AM1205" s="1136" t="s">
        <v>11523</v>
      </c>
      <c r="AN1205" s="1136" t="s">
        <v>11524</v>
      </c>
      <c r="AO1205" s="1136">
        <f t="shared" si="150"/>
        <v>650</v>
      </c>
      <c r="AP1205" s="1136">
        <f t="shared" si="151"/>
        <v>1.75</v>
      </c>
      <c r="AQ1205" s="1136" t="str">
        <f t="shared" si="152"/>
        <v>2-6-1S83°</v>
      </c>
      <c r="AR1205" s="1136" t="str">
        <f t="shared" si="153"/>
        <v>32.5</v>
      </c>
      <c r="AS1205" s="1136" t="str">
        <f t="shared" si="154"/>
        <v>180/175</v>
      </c>
      <c r="AT1205" s="1136" t="str">
        <f t="shared" si="155"/>
        <v>2-6-1S83°</v>
      </c>
      <c r="AV1205" s="1136" t="str">
        <f t="shared" si="148"/>
        <v>112.9.1</v>
      </c>
      <c r="AW1205" s="1438">
        <f t="shared" si="149"/>
        <v>45170</v>
      </c>
    </row>
    <row r="1206" spans="1:49">
      <c r="A1206" s="1135" t="s">
        <v>4558</v>
      </c>
      <c r="B1206" s="1135" t="s">
        <v>299</v>
      </c>
      <c r="C1206" s="1135">
        <v>650</v>
      </c>
      <c r="D1206" s="1135">
        <v>1.75</v>
      </c>
      <c r="E1206" s="1135" t="s">
        <v>15196</v>
      </c>
      <c r="F1206" s="1135" t="s">
        <v>1267</v>
      </c>
      <c r="G1206" s="1135" t="s">
        <v>1861</v>
      </c>
      <c r="H1206" s="1135" t="s">
        <v>4493</v>
      </c>
      <c r="I1206" s="1135" t="s">
        <v>663</v>
      </c>
      <c r="J1206" s="1135">
        <v>0</v>
      </c>
      <c r="K1206" s="1135" t="s">
        <v>4541</v>
      </c>
      <c r="L1206" s="1135" t="s">
        <v>4123</v>
      </c>
      <c r="M1206" s="1135">
        <v>103</v>
      </c>
      <c r="N1206" s="1135" t="s">
        <v>1039</v>
      </c>
      <c r="O1206" s="1135">
        <v>2.5750000000000002</v>
      </c>
      <c r="P1206" s="1135">
        <v>2.06</v>
      </c>
      <c r="Q1206" s="1135">
        <v>4</v>
      </c>
      <c r="R1206" s="1135">
        <v>20</v>
      </c>
      <c r="T1206" s="1135">
        <v>18.5</v>
      </c>
      <c r="U1206" s="1135">
        <v>2.1</v>
      </c>
      <c r="V1206" s="1135" t="s">
        <v>663</v>
      </c>
      <c r="W1206" s="1135" t="s">
        <v>663</v>
      </c>
      <c r="X1206" s="1135" t="s">
        <v>663</v>
      </c>
      <c r="Y1206" s="1135">
        <v>1.3</v>
      </c>
      <c r="Z1206" s="1135">
        <v>4</v>
      </c>
      <c r="AA1206" s="1135" t="s">
        <v>4559</v>
      </c>
      <c r="AH1206" s="1135" t="s">
        <v>924</v>
      </c>
      <c r="AI1206" s="1135">
        <v>93.26</v>
      </c>
      <c r="AJ1206" s="1135">
        <v>-0.61</v>
      </c>
      <c r="AK1206" s="1135">
        <v>0.71</v>
      </c>
      <c r="AM1206" s="1136" t="s">
        <v>11525</v>
      </c>
      <c r="AN1206" s="1136" t="s">
        <v>11526</v>
      </c>
      <c r="AO1206" s="1136">
        <f t="shared" si="150"/>
        <v>650</v>
      </c>
      <c r="AP1206" s="1136">
        <f t="shared" si="151"/>
        <v>1.75</v>
      </c>
      <c r="AQ1206" s="1136" t="str">
        <f t="shared" si="152"/>
        <v>2-6-1S83°</v>
      </c>
      <c r="AR1206" s="1136" t="str">
        <f t="shared" si="153"/>
        <v>28.5</v>
      </c>
      <c r="AS1206" s="1136" t="str">
        <f t="shared" si="154"/>
        <v>180/175</v>
      </c>
      <c r="AT1206" s="1136" t="str">
        <f t="shared" si="155"/>
        <v>2-6-1S83°</v>
      </c>
      <c r="AV1206" s="1136" t="str">
        <f t="shared" si="148"/>
        <v>112.9.8</v>
      </c>
      <c r="AW1206" s="1438">
        <f t="shared" si="149"/>
        <v>45177</v>
      </c>
    </row>
    <row r="1207" spans="1:49">
      <c r="A1207" s="1135" t="s">
        <v>4560</v>
      </c>
      <c r="B1207" s="1135" t="s">
        <v>299</v>
      </c>
      <c r="C1207" s="1135">
        <v>650</v>
      </c>
      <c r="D1207" s="1135">
        <v>1.72</v>
      </c>
      <c r="E1207" s="1135" t="s">
        <v>15196</v>
      </c>
      <c r="F1207" s="1135" t="s">
        <v>1375</v>
      </c>
      <c r="G1207" s="1135" t="s">
        <v>1861</v>
      </c>
      <c r="H1207" s="1135" t="s">
        <v>2046</v>
      </c>
      <c r="I1207" s="1135" t="s">
        <v>1206</v>
      </c>
      <c r="J1207" s="1135">
        <v>1.8</v>
      </c>
      <c r="K1207" s="1135" t="s">
        <v>4546</v>
      </c>
      <c r="L1207" s="1135" t="s">
        <v>4123</v>
      </c>
      <c r="M1207" s="1135">
        <v>103.2</v>
      </c>
      <c r="N1207" s="1135" t="s">
        <v>1039</v>
      </c>
      <c r="O1207" s="1135">
        <v>2.58</v>
      </c>
      <c r="P1207" s="1135">
        <v>2.0640000000000001</v>
      </c>
      <c r="Q1207" s="1135">
        <v>4</v>
      </c>
      <c r="R1207" s="1135">
        <v>19.5</v>
      </c>
      <c r="T1207" s="1135">
        <v>27.3</v>
      </c>
      <c r="U1207" s="1135">
        <v>4</v>
      </c>
      <c r="V1207" s="1135" t="s">
        <v>663</v>
      </c>
      <c r="W1207" s="1135">
        <v>120</v>
      </c>
      <c r="X1207" s="1135">
        <v>60</v>
      </c>
      <c r="Y1207" s="1135">
        <v>1.7</v>
      </c>
      <c r="Z1207" s="1135">
        <v>6</v>
      </c>
      <c r="AA1207" s="1135" t="s">
        <v>4561</v>
      </c>
      <c r="AH1207" s="1135" t="s">
        <v>1580</v>
      </c>
      <c r="AI1207" s="1135">
        <v>93.44</v>
      </c>
      <c r="AJ1207" s="1135">
        <v>-0.28999999999999998</v>
      </c>
      <c r="AK1207" s="1135">
        <v>0.54</v>
      </c>
      <c r="AM1207" s="1136" t="s">
        <v>11527</v>
      </c>
      <c r="AN1207" s="1136" t="s">
        <v>11528</v>
      </c>
      <c r="AO1207" s="1136">
        <f t="shared" si="150"/>
        <v>650</v>
      </c>
      <c r="AP1207" s="1136">
        <f t="shared" si="151"/>
        <v>1.72</v>
      </c>
      <c r="AQ1207" s="1136" t="str">
        <f t="shared" si="152"/>
        <v>2-6-1S83°</v>
      </c>
      <c r="AR1207" s="1136" t="str">
        <f t="shared" si="153"/>
        <v>31.8</v>
      </c>
      <c r="AS1207" s="1136" t="str">
        <f t="shared" si="154"/>
        <v>166/OFF</v>
      </c>
      <c r="AT1207" s="1136" t="str">
        <f t="shared" si="155"/>
        <v>2-6-1S83°</v>
      </c>
      <c r="AV1207" s="1136" t="str">
        <f t="shared" si="148"/>
        <v>112.10.21</v>
      </c>
      <c r="AW1207" s="1438">
        <f t="shared" si="149"/>
        <v>45220</v>
      </c>
    </row>
    <row r="1208" spans="1:49">
      <c r="A1208" s="1135" t="s">
        <v>4562</v>
      </c>
      <c r="B1208" s="1135" t="s">
        <v>4207</v>
      </c>
      <c r="C1208" s="1135" t="s">
        <v>4563</v>
      </c>
      <c r="D1208" s="1135">
        <v>1.66</v>
      </c>
      <c r="E1208" s="1135" t="s">
        <v>15196</v>
      </c>
      <c r="F1208" s="1135" t="s">
        <v>1563</v>
      </c>
      <c r="G1208" s="1135">
        <v>5</v>
      </c>
      <c r="H1208" s="1135" t="s">
        <v>4564</v>
      </c>
      <c r="I1208" s="1135" t="s">
        <v>1261</v>
      </c>
      <c r="J1208" s="1135">
        <v>1</v>
      </c>
      <c r="K1208" s="1135" t="s">
        <v>4550</v>
      </c>
      <c r="L1208" s="1135" t="s">
        <v>4241</v>
      </c>
      <c r="M1208" s="1135">
        <v>103.3</v>
      </c>
      <c r="N1208" s="1135" t="s">
        <v>1039</v>
      </c>
      <c r="O1208" s="1135">
        <v>2.5825</v>
      </c>
      <c r="P1208" s="1135">
        <v>2.0659999999999998</v>
      </c>
      <c r="Q1208" s="1135">
        <v>4</v>
      </c>
      <c r="R1208" s="1135">
        <v>25</v>
      </c>
      <c r="T1208" s="1135">
        <v>10</v>
      </c>
      <c r="U1208" s="1135">
        <v>5.8</v>
      </c>
      <c r="V1208" s="1135" t="s">
        <v>663</v>
      </c>
      <c r="W1208" s="1135">
        <v>125</v>
      </c>
      <c r="X1208" s="1135">
        <v>80</v>
      </c>
      <c r="Y1208" s="1135">
        <v>1.5</v>
      </c>
      <c r="Z1208" s="1135">
        <v>4</v>
      </c>
      <c r="AA1208" s="1135" t="s">
        <v>4565</v>
      </c>
      <c r="AH1208" s="1135" t="s">
        <v>876</v>
      </c>
      <c r="AI1208" s="1135">
        <v>91.33</v>
      </c>
      <c r="AJ1208" s="1135">
        <v>-1.66</v>
      </c>
      <c r="AK1208" s="1135">
        <v>4.37</v>
      </c>
      <c r="AM1208" s="1136" t="s">
        <v>11529</v>
      </c>
      <c r="AN1208" s="1136" t="s">
        <v>11530</v>
      </c>
      <c r="AO1208" s="1136" t="str">
        <f t="shared" si="150"/>
        <v>550↓500-11/9</v>
      </c>
      <c r="AP1208" s="1136">
        <f t="shared" si="151"/>
        <v>1.66</v>
      </c>
      <c r="AQ1208" s="1136" t="str">
        <f t="shared" si="152"/>
        <v>2-6-1S83°</v>
      </c>
      <c r="AR1208" s="1136" t="str">
        <f t="shared" si="153"/>
        <v>30.5</v>
      </c>
      <c r="AS1208" s="1136" t="str">
        <f t="shared" si="154"/>
        <v>143/OFF</v>
      </c>
      <c r="AT1208" s="1136" t="str">
        <f t="shared" si="155"/>
        <v>2-6-1S83°</v>
      </c>
      <c r="AV1208" s="1136" t="str">
        <f t="shared" si="148"/>
        <v>112.11.8</v>
      </c>
      <c r="AW1208" s="1438">
        <f t="shared" si="149"/>
        <v>45238</v>
      </c>
    </row>
    <row r="1209" spans="1:49">
      <c r="A1209" s="1135" t="s">
        <v>4566</v>
      </c>
      <c r="B1209" s="1135" t="s">
        <v>299</v>
      </c>
      <c r="C1209" s="1135">
        <v>650</v>
      </c>
      <c r="D1209" s="1135">
        <v>1.7250000000000001</v>
      </c>
      <c r="E1209" s="1135" t="s">
        <v>15196</v>
      </c>
      <c r="F1209" s="1135" t="s">
        <v>1608</v>
      </c>
      <c r="G1209" s="1135" t="s">
        <v>1861</v>
      </c>
      <c r="H1209" s="1135" t="s">
        <v>1578</v>
      </c>
      <c r="I1209" s="1135" t="s">
        <v>1261</v>
      </c>
      <c r="J1209" s="1135">
        <v>1.6</v>
      </c>
      <c r="K1209" s="1135" t="s">
        <v>4546</v>
      </c>
      <c r="L1209" s="1135" t="s">
        <v>4123</v>
      </c>
      <c r="M1209" s="1135">
        <v>103.2</v>
      </c>
      <c r="N1209" s="1135" t="s">
        <v>1039</v>
      </c>
      <c r="O1209" s="1135">
        <v>2.58</v>
      </c>
      <c r="P1209" s="1135">
        <v>2.0640000000000001</v>
      </c>
      <c r="Q1209" s="1135">
        <v>4</v>
      </c>
      <c r="R1209" s="1135">
        <v>19.5</v>
      </c>
      <c r="T1209" s="1135">
        <v>27.3</v>
      </c>
      <c r="U1209" s="1135">
        <v>4</v>
      </c>
      <c r="V1209" s="1135" t="s">
        <v>663</v>
      </c>
      <c r="W1209" s="1135">
        <v>120</v>
      </c>
      <c r="X1209" s="1135" t="s">
        <v>2489</v>
      </c>
      <c r="Y1209" s="1135">
        <v>1.7</v>
      </c>
      <c r="Z1209" s="1135">
        <v>6</v>
      </c>
      <c r="AA1209" s="1135" t="s">
        <v>3939</v>
      </c>
      <c r="AB1209" s="1135" t="s">
        <v>1075</v>
      </c>
      <c r="AH1209" s="1135" t="s">
        <v>662</v>
      </c>
      <c r="AI1209" s="1135">
        <v>93.85</v>
      </c>
      <c r="AJ1209" s="1135">
        <v>-0.12</v>
      </c>
      <c r="AK1209" s="1135">
        <v>0.64</v>
      </c>
      <c r="AM1209" s="1136" t="s">
        <v>11531</v>
      </c>
      <c r="AN1209" s="1136" t="s">
        <v>11532</v>
      </c>
      <c r="AO1209" s="1136">
        <f t="shared" si="150"/>
        <v>650</v>
      </c>
      <c r="AP1209" s="1136">
        <f t="shared" si="151"/>
        <v>1.7250000000000001</v>
      </c>
      <c r="AQ1209" s="1136" t="str">
        <f t="shared" si="152"/>
        <v>2-6-1S83°</v>
      </c>
      <c r="AR1209" s="1136" t="str">
        <f t="shared" si="153"/>
        <v>32</v>
      </c>
      <c r="AS1209" s="1136" t="str">
        <f t="shared" si="154"/>
        <v>165/OFF</v>
      </c>
      <c r="AT1209" s="1136" t="str">
        <f t="shared" si="155"/>
        <v>2-6-1S83°</v>
      </c>
      <c r="AV1209" s="1136" t="str">
        <f t="shared" si="148"/>
        <v>112.12.1</v>
      </c>
      <c r="AW1209" s="1438">
        <f t="shared" si="149"/>
        <v>45261</v>
      </c>
    </row>
    <row r="1210" spans="1:49">
      <c r="A1210" s="1135" t="s">
        <v>4567</v>
      </c>
      <c r="B1210" s="1135" t="s">
        <v>299</v>
      </c>
      <c r="C1210" s="1135">
        <v>650</v>
      </c>
      <c r="D1210" s="1135">
        <v>1.756</v>
      </c>
      <c r="E1210" s="1135" t="s">
        <v>15196</v>
      </c>
      <c r="F1210" s="1135" t="s">
        <v>1048</v>
      </c>
      <c r="G1210" s="1135" t="s">
        <v>1861</v>
      </c>
      <c r="H1210" s="1135" t="s">
        <v>4493</v>
      </c>
      <c r="I1210" s="1135" t="s">
        <v>663</v>
      </c>
      <c r="J1210" s="1135">
        <v>0</v>
      </c>
      <c r="K1210" s="1135" t="s">
        <v>4541</v>
      </c>
      <c r="L1210" s="1135" t="s">
        <v>4123</v>
      </c>
      <c r="M1210" s="1135">
        <v>103</v>
      </c>
      <c r="N1210" s="1135" t="s">
        <v>1039</v>
      </c>
      <c r="O1210" s="1135">
        <v>2.5750000000000002</v>
      </c>
      <c r="P1210" s="1135">
        <v>2.06</v>
      </c>
      <c r="Q1210" s="1135">
        <v>4</v>
      </c>
      <c r="R1210" s="1135">
        <v>20</v>
      </c>
      <c r="T1210" s="1135">
        <v>18.5</v>
      </c>
      <c r="U1210" s="1135">
        <v>2.1</v>
      </c>
      <c r="V1210" s="1135" t="s">
        <v>663</v>
      </c>
      <c r="W1210" s="1135" t="s">
        <v>663</v>
      </c>
      <c r="X1210" s="1135" t="s">
        <v>663</v>
      </c>
      <c r="Y1210" s="1135">
        <v>1.3</v>
      </c>
      <c r="Z1210" s="1135">
        <v>4</v>
      </c>
      <c r="AA1210" s="1135" t="s">
        <v>3939</v>
      </c>
      <c r="AH1210" s="1135" t="s">
        <v>876</v>
      </c>
      <c r="AI1210" s="1135">
        <v>93.54</v>
      </c>
      <c r="AJ1210" s="1135">
        <v>-7.0000000000000007E-2</v>
      </c>
      <c r="AK1210" s="1135">
        <v>0.45</v>
      </c>
      <c r="AM1210" s="1136" t="s">
        <v>11533</v>
      </c>
      <c r="AN1210" s="1136" t="s">
        <v>11534</v>
      </c>
      <c r="AO1210" s="1136">
        <f t="shared" si="150"/>
        <v>650</v>
      </c>
      <c r="AP1210" s="1136">
        <f t="shared" si="151"/>
        <v>1.756</v>
      </c>
      <c r="AQ1210" s="1136" t="str">
        <f t="shared" si="152"/>
        <v>2-6-1S83°</v>
      </c>
      <c r="AR1210" s="1136" t="str">
        <f t="shared" si="153"/>
        <v>31</v>
      </c>
      <c r="AS1210" s="1136" t="str">
        <f t="shared" si="154"/>
        <v>180/175</v>
      </c>
      <c r="AT1210" s="1136" t="str">
        <f t="shared" si="155"/>
        <v>2-6-1S83°</v>
      </c>
      <c r="AV1210" s="1136" t="str">
        <f t="shared" si="148"/>
        <v>112.12.1</v>
      </c>
      <c r="AW1210" s="1438">
        <f t="shared" si="149"/>
        <v>45261</v>
      </c>
    </row>
    <row r="1211" spans="1:49">
      <c r="A1211" s="1135" t="s">
        <v>4568</v>
      </c>
      <c r="B1211" s="1135" t="s">
        <v>4146</v>
      </c>
      <c r="C1211" s="1135">
        <v>650</v>
      </c>
      <c r="D1211" s="1135">
        <v>1.7</v>
      </c>
      <c r="E1211" s="1135" t="s">
        <v>15203</v>
      </c>
      <c r="F1211" s="1135" t="s">
        <v>663</v>
      </c>
      <c r="G1211" s="1135">
        <v>4</v>
      </c>
      <c r="H1211" s="1135" t="s">
        <v>1260</v>
      </c>
      <c r="I1211" s="1135" t="s">
        <v>126</v>
      </c>
      <c r="J1211" s="1135">
        <v>1.1000000000000001</v>
      </c>
      <c r="K1211" s="1135" t="s">
        <v>4555</v>
      </c>
      <c r="L1211" s="1135" t="s">
        <v>1038</v>
      </c>
      <c r="M1211" s="1135">
        <v>99</v>
      </c>
      <c r="N1211" s="1135" t="s">
        <v>1039</v>
      </c>
      <c r="O1211" s="1135">
        <v>2.4750000000000001</v>
      </c>
      <c r="P1211" s="1135">
        <v>1.98</v>
      </c>
      <c r="Q1211" s="1135">
        <v>4.2</v>
      </c>
      <c r="R1211" s="1135">
        <v>23</v>
      </c>
      <c r="T1211" s="1135">
        <v>16</v>
      </c>
      <c r="U1211" s="1135">
        <v>3.6</v>
      </c>
      <c r="V1211" s="1135" t="s">
        <v>663</v>
      </c>
      <c r="W1211" s="1135">
        <v>120</v>
      </c>
      <c r="X1211" s="1135" t="s">
        <v>4148</v>
      </c>
      <c r="Y1211" s="1135">
        <v>2.5</v>
      </c>
      <c r="Z1211" s="1135" t="s">
        <v>663</v>
      </c>
      <c r="AA1211" s="1135" t="s">
        <v>1723</v>
      </c>
      <c r="AB1211" s="1135" t="s">
        <v>1075</v>
      </c>
      <c r="AH1211" s="1135" t="s">
        <v>842</v>
      </c>
      <c r="AI1211" s="1135">
        <v>94.1</v>
      </c>
      <c r="AJ1211" s="1135">
        <v>-0.82</v>
      </c>
      <c r="AK1211" s="1135">
        <v>4.91</v>
      </c>
      <c r="AM1211" s="1136" t="s">
        <v>11535</v>
      </c>
      <c r="AN1211" s="1136" t="s">
        <v>11536</v>
      </c>
      <c r="AO1211" s="1136">
        <f t="shared" si="150"/>
        <v>650</v>
      </c>
      <c r="AP1211" s="1136">
        <f t="shared" si="151"/>
        <v>1.7</v>
      </c>
      <c r="AQ1211" s="1136" t="str">
        <f t="shared" si="152"/>
        <v>1-5-1S85°Z+S</v>
      </c>
      <c r="AR1211" s="1136" t="str">
        <f t="shared" si="153"/>
        <v>NA</v>
      </c>
      <c r="AS1211" s="1136" t="str">
        <f t="shared" si="154"/>
        <v>170/OFF</v>
      </c>
      <c r="AT1211" s="1136" t="str">
        <f t="shared" si="155"/>
        <v>1-5-1S85°Z+S</v>
      </c>
      <c r="AU1211" s="1136" t="s">
        <v>15734</v>
      </c>
      <c r="AV1211" s="1136" t="str">
        <f t="shared" si="148"/>
        <v>112.12.4</v>
      </c>
      <c r="AW1211" s="1438">
        <f t="shared" si="149"/>
        <v>45264</v>
      </c>
    </row>
    <row r="1212" spans="1:49">
      <c r="A1212" s="1135" t="s">
        <v>4569</v>
      </c>
      <c r="B1212" s="1135" t="s">
        <v>299</v>
      </c>
      <c r="C1212" s="1135">
        <v>650</v>
      </c>
      <c r="D1212" s="1135">
        <v>1.76</v>
      </c>
      <c r="E1212" s="1135" t="s">
        <v>15196</v>
      </c>
      <c r="F1212" s="1135" t="s">
        <v>1048</v>
      </c>
      <c r="G1212" s="1135" t="s">
        <v>1861</v>
      </c>
      <c r="H1212" s="1135" t="s">
        <v>4493</v>
      </c>
      <c r="I1212" s="1135" t="s">
        <v>663</v>
      </c>
      <c r="J1212" s="1135">
        <v>0</v>
      </c>
      <c r="K1212" s="1135" t="s">
        <v>4537</v>
      </c>
      <c r="L1212" s="1135" t="s">
        <v>4123</v>
      </c>
      <c r="M1212" s="1135">
        <v>103</v>
      </c>
      <c r="N1212" s="1135" t="s">
        <v>1039</v>
      </c>
      <c r="O1212" s="1135">
        <v>2.5750000000000002</v>
      </c>
      <c r="P1212" s="1135">
        <v>2.06</v>
      </c>
      <c r="Q1212" s="1135">
        <v>4</v>
      </c>
      <c r="R1212" s="1135">
        <v>20</v>
      </c>
      <c r="T1212" s="1135">
        <v>18.5</v>
      </c>
      <c r="U1212" s="1135">
        <v>2.1</v>
      </c>
      <c r="V1212" s="1135" t="s">
        <v>663</v>
      </c>
      <c r="W1212" s="1135" t="s">
        <v>663</v>
      </c>
      <c r="X1212" s="1135" t="s">
        <v>663</v>
      </c>
      <c r="Y1212" s="1135">
        <v>1.3</v>
      </c>
      <c r="Z1212" s="1135">
        <v>4</v>
      </c>
      <c r="AA1212" s="1135" t="s">
        <v>4570</v>
      </c>
      <c r="AH1212" s="1135" t="s">
        <v>666</v>
      </c>
      <c r="AI1212" s="1135">
        <v>91.37</v>
      </c>
      <c r="AJ1212" s="1135">
        <v>-0.28000000000000003</v>
      </c>
      <c r="AK1212" s="1135">
        <v>0.72</v>
      </c>
      <c r="AM1212" s="1136" t="s">
        <v>11537</v>
      </c>
      <c r="AN1212" s="1136" t="s">
        <v>11538</v>
      </c>
      <c r="AO1212" s="1136">
        <f t="shared" si="150"/>
        <v>650</v>
      </c>
      <c r="AP1212" s="1136">
        <f t="shared" si="151"/>
        <v>1.76</v>
      </c>
      <c r="AQ1212" s="1136" t="str">
        <f t="shared" si="152"/>
        <v>2-6-1S83°</v>
      </c>
      <c r="AR1212" s="1136" t="str">
        <f t="shared" si="153"/>
        <v>31</v>
      </c>
      <c r="AS1212" s="1136" t="str">
        <f t="shared" si="154"/>
        <v>180/175</v>
      </c>
      <c r="AT1212" s="1136" t="str">
        <f t="shared" si="155"/>
        <v>2-6-1S83°</v>
      </c>
      <c r="AV1212" s="1136" t="str">
        <f t="shared" si="148"/>
        <v>112.12.15</v>
      </c>
      <c r="AW1212" s="1438">
        <f t="shared" si="149"/>
        <v>45275</v>
      </c>
    </row>
    <row r="1213" spans="1:49">
      <c r="A1213" s="1135" t="s">
        <v>4571</v>
      </c>
      <c r="B1213" s="1135" t="s">
        <v>4572</v>
      </c>
      <c r="C1213" s="1135">
        <v>500</v>
      </c>
      <c r="D1213" s="1135">
        <v>1.75</v>
      </c>
      <c r="E1213" s="1135" t="s">
        <v>15193</v>
      </c>
      <c r="F1213" s="1135" t="s">
        <v>1563</v>
      </c>
      <c r="G1213" s="1135" t="s">
        <v>1095</v>
      </c>
      <c r="H1213" s="1135" t="s">
        <v>2161</v>
      </c>
      <c r="I1213" s="1135" t="s">
        <v>663</v>
      </c>
      <c r="J1213" s="1135">
        <v>0</v>
      </c>
      <c r="K1213" s="1135" t="s">
        <v>4573</v>
      </c>
      <c r="L1213" s="1135" t="s">
        <v>4574</v>
      </c>
      <c r="M1213" s="1135">
        <v>103</v>
      </c>
      <c r="N1213" s="1135" t="s">
        <v>1039</v>
      </c>
      <c r="O1213" s="1135">
        <v>2.5750000000000002</v>
      </c>
      <c r="P1213" s="1135">
        <v>2.06</v>
      </c>
      <c r="Q1213" s="1135">
        <v>3</v>
      </c>
      <c r="R1213" s="1135">
        <v>20</v>
      </c>
      <c r="T1213" s="1135">
        <v>19.5</v>
      </c>
      <c r="U1213" s="1135">
        <v>2.2000000000000002</v>
      </c>
      <c r="V1213" s="1135" t="s">
        <v>663</v>
      </c>
      <c r="W1213" s="1135" t="s">
        <v>663</v>
      </c>
      <c r="X1213" s="1135" t="s">
        <v>663</v>
      </c>
      <c r="Y1213" s="1135">
        <v>2</v>
      </c>
      <c r="Z1213" s="1135">
        <v>4</v>
      </c>
      <c r="AA1213" s="1135" t="s">
        <v>3976</v>
      </c>
      <c r="AH1213" s="1135" t="s">
        <v>747</v>
      </c>
      <c r="AI1213" s="1135">
        <v>12.92</v>
      </c>
      <c r="AJ1213" s="1135">
        <v>0</v>
      </c>
      <c r="AK1213" s="1135">
        <v>0.39</v>
      </c>
      <c r="AM1213" s="1136" t="s">
        <v>11539</v>
      </c>
      <c r="AN1213" s="1136" t="s">
        <v>11540</v>
      </c>
      <c r="AO1213" s="1136">
        <f t="shared" si="150"/>
        <v>500</v>
      </c>
      <c r="AP1213" s="1136">
        <f t="shared" si="151"/>
        <v>1.75</v>
      </c>
      <c r="AQ1213" s="1136" t="str">
        <f t="shared" si="152"/>
        <v>1-5-1S87°</v>
      </c>
      <c r="AR1213" s="1136" t="str">
        <f t="shared" si="153"/>
        <v>30.5</v>
      </c>
      <c r="AS1213" s="1136" t="str">
        <f t="shared" si="154"/>
        <v>250/250/150</v>
      </c>
      <c r="AT1213" s="1136" t="str">
        <f t="shared" si="155"/>
        <v>1-5-1S87°</v>
      </c>
      <c r="AV1213" s="1136" t="str">
        <f t="shared" si="148"/>
        <v>113.1.3</v>
      </c>
      <c r="AW1213" s="1438">
        <f t="shared" si="149"/>
        <v>45294</v>
      </c>
    </row>
    <row r="1214" spans="1:49">
      <c r="A1214" s="1135" t="s">
        <v>4575</v>
      </c>
      <c r="B1214" s="1135" t="s">
        <v>299</v>
      </c>
      <c r="C1214" s="1135" t="s">
        <v>4576</v>
      </c>
      <c r="D1214" s="1135">
        <v>1.75</v>
      </c>
      <c r="E1214" s="1135" t="s">
        <v>15189</v>
      </c>
      <c r="F1214" s="1135" t="s">
        <v>1048</v>
      </c>
      <c r="G1214" s="1135" t="s">
        <v>1861</v>
      </c>
      <c r="H1214" s="1135" t="s">
        <v>4577</v>
      </c>
      <c r="I1214" s="1135" t="s">
        <v>639</v>
      </c>
      <c r="J1214" s="1135">
        <v>1.9</v>
      </c>
      <c r="K1214" s="1135" t="s">
        <v>4546</v>
      </c>
      <c r="L1214" s="1135" t="s">
        <v>4123</v>
      </c>
      <c r="M1214" s="1135">
        <v>101.5</v>
      </c>
      <c r="N1214" s="1135" t="s">
        <v>1039</v>
      </c>
      <c r="O1214" s="1135">
        <v>2.5375000000000001</v>
      </c>
      <c r="P1214" s="1135">
        <v>2.0300000000000002</v>
      </c>
      <c r="Q1214" s="1135">
        <v>3.5</v>
      </c>
      <c r="R1214" s="1135">
        <v>19</v>
      </c>
      <c r="T1214" s="1135">
        <v>24</v>
      </c>
      <c r="U1214" s="1135">
        <v>5.4</v>
      </c>
      <c r="V1214" s="1135" t="s">
        <v>663</v>
      </c>
      <c r="W1214" s="1135">
        <v>135</v>
      </c>
      <c r="X1214" s="1135">
        <v>10</v>
      </c>
      <c r="Y1214" s="1135">
        <v>1.3</v>
      </c>
      <c r="Z1214" s="1135">
        <v>6</v>
      </c>
      <c r="AA1214" s="1135" t="s">
        <v>4578</v>
      </c>
      <c r="AH1214" s="1135" t="s">
        <v>474</v>
      </c>
      <c r="AI1214" s="1135">
        <v>93.66</v>
      </c>
      <c r="AJ1214" s="1135">
        <v>-0.12</v>
      </c>
      <c r="AK1214" s="1135">
        <v>0.21</v>
      </c>
      <c r="AM1214" s="1136" t="s">
        <v>11541</v>
      </c>
      <c r="AN1214" s="1136" t="s">
        <v>11542</v>
      </c>
      <c r="AO1214" s="1136" t="str">
        <f t="shared" si="150"/>
        <v>600↑650-3/6</v>
      </c>
      <c r="AP1214" s="1136">
        <f t="shared" si="151"/>
        <v>1.75</v>
      </c>
      <c r="AQ1214" s="1136" t="str">
        <f t="shared" si="152"/>
        <v>1-5-1S83°</v>
      </c>
      <c r="AR1214" s="1136" t="str">
        <f t="shared" si="153"/>
        <v>31</v>
      </c>
      <c r="AS1214" s="1136" t="str">
        <f t="shared" si="154"/>
        <v>242/232/OFF</v>
      </c>
      <c r="AT1214" s="1136" t="str">
        <f t="shared" si="155"/>
        <v>1-5-1S83°</v>
      </c>
      <c r="AV1214" s="1136" t="str">
        <f t="shared" si="148"/>
        <v>113.1.13</v>
      </c>
      <c r="AW1214" s="1438">
        <f t="shared" si="149"/>
        <v>45304</v>
      </c>
    </row>
    <row r="1215" spans="1:49">
      <c r="A1215" s="1135" t="s">
        <v>4579</v>
      </c>
      <c r="B1215" s="1135" t="s">
        <v>299</v>
      </c>
      <c r="C1215" s="1135">
        <v>600</v>
      </c>
      <c r="D1215" s="1135">
        <v>1.75</v>
      </c>
      <c r="E1215" s="1135" t="s">
        <v>15196</v>
      </c>
      <c r="F1215" s="1135" t="s">
        <v>4492</v>
      </c>
      <c r="G1215" s="1135" t="s">
        <v>1861</v>
      </c>
      <c r="H1215" s="1135" t="s">
        <v>2927</v>
      </c>
      <c r="I1215" s="1135" t="s">
        <v>639</v>
      </c>
      <c r="J1215" s="1135">
        <v>2</v>
      </c>
      <c r="K1215" s="1135" t="s">
        <v>4580</v>
      </c>
      <c r="L1215" s="1135" t="s">
        <v>4581</v>
      </c>
      <c r="M1215" s="1135">
        <v>101.5</v>
      </c>
      <c r="N1215" s="1135" t="s">
        <v>1039</v>
      </c>
      <c r="O1215" s="1135">
        <v>2.5375000000000001</v>
      </c>
      <c r="P1215" s="1135">
        <v>2.0300000000000002</v>
      </c>
      <c r="Q1215" s="1135">
        <v>3.5</v>
      </c>
      <c r="R1215" s="1135">
        <v>19</v>
      </c>
      <c r="T1215" s="1135">
        <v>24</v>
      </c>
      <c r="U1215" s="1135">
        <v>5.4</v>
      </c>
      <c r="V1215" s="1135" t="s">
        <v>663</v>
      </c>
      <c r="W1215" s="1135">
        <v>135</v>
      </c>
      <c r="X1215" s="1135">
        <v>10</v>
      </c>
      <c r="Y1215" s="1135">
        <v>1.3</v>
      </c>
      <c r="Z1215" s="1135">
        <v>6</v>
      </c>
      <c r="AA1215" s="1135" t="s">
        <v>4005</v>
      </c>
      <c r="AH1215" s="1135" t="s">
        <v>924</v>
      </c>
      <c r="AI1215" s="1135">
        <v>91.22</v>
      </c>
      <c r="AJ1215" s="1135">
        <v>0.1</v>
      </c>
      <c r="AK1215" s="1135">
        <v>0.52</v>
      </c>
      <c r="AM1215" s="1136" t="s">
        <v>11543</v>
      </c>
      <c r="AN1215" s="1136" t="s">
        <v>11544</v>
      </c>
      <c r="AO1215" s="1136">
        <f t="shared" si="150"/>
        <v>600</v>
      </c>
      <c r="AP1215" s="1136">
        <f t="shared" si="151"/>
        <v>1.75</v>
      </c>
      <c r="AQ1215" s="1136" t="str">
        <f t="shared" si="152"/>
        <v>2-6-1S83°</v>
      </c>
      <c r="AR1215" s="1136" t="str">
        <f t="shared" si="153"/>
        <v>32.3</v>
      </c>
      <c r="AS1215" s="1136" t="str">
        <f t="shared" si="154"/>
        <v>150/OFF</v>
      </c>
      <c r="AT1215" s="1136" t="str">
        <f t="shared" si="155"/>
        <v>2-6-1S83°</v>
      </c>
      <c r="AV1215" s="1136" t="str">
        <f t="shared" si="148"/>
        <v>113.1.19</v>
      </c>
      <c r="AW1215" s="1438">
        <f t="shared" si="149"/>
        <v>45310</v>
      </c>
    </row>
    <row r="1216" spans="1:49">
      <c r="A1216" s="1135" t="s">
        <v>4582</v>
      </c>
      <c r="B1216" s="1135" t="s">
        <v>4146</v>
      </c>
      <c r="C1216" s="1135">
        <v>650</v>
      </c>
      <c r="D1216" s="1135">
        <v>1.7</v>
      </c>
      <c r="E1216" s="1135" t="s">
        <v>15203</v>
      </c>
      <c r="F1216" s="1135" t="s">
        <v>663</v>
      </c>
      <c r="G1216" s="1135">
        <v>4</v>
      </c>
      <c r="H1216" s="1135" t="s">
        <v>1260</v>
      </c>
      <c r="I1216" s="1135" t="s">
        <v>126</v>
      </c>
      <c r="J1216" s="1135">
        <v>1.1000000000000001</v>
      </c>
      <c r="K1216" s="1135" t="s">
        <v>4555</v>
      </c>
      <c r="L1216" s="1135" t="s">
        <v>1038</v>
      </c>
      <c r="M1216" s="1135">
        <v>99</v>
      </c>
      <c r="N1216" s="1135" t="s">
        <v>1039</v>
      </c>
      <c r="O1216" s="1135">
        <v>2.4750000000000001</v>
      </c>
      <c r="P1216" s="1135">
        <v>1.98</v>
      </c>
      <c r="Q1216" s="1135">
        <v>4.2</v>
      </c>
      <c r="R1216" s="1135">
        <v>23</v>
      </c>
      <c r="T1216" s="1135">
        <v>16</v>
      </c>
      <c r="U1216" s="1135">
        <v>3.6</v>
      </c>
      <c r="V1216" s="1135" t="s">
        <v>663</v>
      </c>
      <c r="W1216" s="1135">
        <v>120</v>
      </c>
      <c r="X1216" s="1135" t="s">
        <v>4148</v>
      </c>
      <c r="Y1216" s="1135">
        <v>2.5</v>
      </c>
      <c r="Z1216" s="1135" t="s">
        <v>663</v>
      </c>
      <c r="AA1216" s="1135" t="s">
        <v>4583</v>
      </c>
      <c r="AB1216" s="1135" t="s">
        <v>1075</v>
      </c>
      <c r="AH1216" s="1135" t="s">
        <v>666</v>
      </c>
      <c r="AI1216" s="1135">
        <v>94.04</v>
      </c>
      <c r="AJ1216" s="1135">
        <v>-0.05</v>
      </c>
      <c r="AK1216" s="1135">
        <v>0.45</v>
      </c>
      <c r="AM1216" s="1136" t="s">
        <v>11545</v>
      </c>
      <c r="AN1216" s="1136" t="s">
        <v>11546</v>
      </c>
      <c r="AO1216" s="1136">
        <f t="shared" si="150"/>
        <v>650</v>
      </c>
      <c r="AP1216" s="1136">
        <f t="shared" si="151"/>
        <v>1.7</v>
      </c>
      <c r="AQ1216" s="1136" t="str">
        <f t="shared" si="152"/>
        <v>1-5-1S85°Z+S</v>
      </c>
      <c r="AR1216" s="1136" t="str">
        <f t="shared" si="153"/>
        <v>NA</v>
      </c>
      <c r="AS1216" s="1136" t="str">
        <f t="shared" si="154"/>
        <v>170/OFF</v>
      </c>
      <c r="AT1216" s="1136" t="str">
        <f t="shared" si="155"/>
        <v>1-5-1S85°Z+S</v>
      </c>
      <c r="AU1216" s="1136" t="s">
        <v>15734</v>
      </c>
      <c r="AV1216" s="1136" t="str">
        <f t="shared" si="148"/>
        <v>113.1.18</v>
      </c>
      <c r="AW1216" s="1438">
        <f t="shared" si="149"/>
        <v>45309</v>
      </c>
    </row>
    <row r="1217" spans="1:49">
      <c r="A1217" s="1135" t="s">
        <v>4584</v>
      </c>
      <c r="B1217" s="1135" t="s">
        <v>4146</v>
      </c>
      <c r="C1217" s="1135">
        <v>650</v>
      </c>
      <c r="D1217" s="1135">
        <v>1.71</v>
      </c>
      <c r="E1217" s="1135" t="s">
        <v>15203</v>
      </c>
      <c r="F1217" s="1135" t="s">
        <v>663</v>
      </c>
      <c r="G1217" s="1135">
        <v>4</v>
      </c>
      <c r="H1217" s="1135" t="s">
        <v>1260</v>
      </c>
      <c r="I1217" s="1135" t="s">
        <v>126</v>
      </c>
      <c r="J1217" s="1135">
        <v>1.1000000000000001</v>
      </c>
      <c r="K1217" s="1135" t="s">
        <v>4585</v>
      </c>
      <c r="L1217" s="1135" t="s">
        <v>1081</v>
      </c>
      <c r="M1217" s="1135">
        <v>99</v>
      </c>
      <c r="N1217" s="1135" t="s">
        <v>1039</v>
      </c>
      <c r="O1217" s="1135">
        <v>2.4750000000000001</v>
      </c>
      <c r="P1217" s="1135">
        <v>1.98</v>
      </c>
      <c r="Q1217" s="1135">
        <v>4.2</v>
      </c>
      <c r="R1217" s="1135">
        <v>23</v>
      </c>
      <c r="T1217" s="1135">
        <v>16</v>
      </c>
      <c r="U1217" s="1135">
        <v>3.6</v>
      </c>
      <c r="V1217" s="1135" t="s">
        <v>663</v>
      </c>
      <c r="W1217" s="1135">
        <v>120</v>
      </c>
      <c r="X1217" s="1135" t="s">
        <v>4148</v>
      </c>
      <c r="Y1217" s="1135">
        <v>2.5</v>
      </c>
      <c r="Z1217" s="1135" t="s">
        <v>663</v>
      </c>
      <c r="AA1217" s="1135" t="s">
        <v>4034</v>
      </c>
      <c r="AB1217" s="1135" t="s">
        <v>1075</v>
      </c>
      <c r="AH1217" s="1135" t="s">
        <v>811</v>
      </c>
      <c r="AI1217" s="1135">
        <v>94.03</v>
      </c>
      <c r="AJ1217" s="1135">
        <v>-0.24</v>
      </c>
      <c r="AK1217" s="1135">
        <v>3.94</v>
      </c>
      <c r="AM1217" s="1136" t="s">
        <v>11547</v>
      </c>
      <c r="AN1217" s="1136" t="s">
        <v>11548</v>
      </c>
      <c r="AO1217" s="1136">
        <f t="shared" si="150"/>
        <v>650</v>
      </c>
      <c r="AP1217" s="1136">
        <f t="shared" si="151"/>
        <v>1.71</v>
      </c>
      <c r="AQ1217" s="1136" t="str">
        <f t="shared" si="152"/>
        <v>1-5-1S85°Z+S</v>
      </c>
      <c r="AR1217" s="1136" t="str">
        <f t="shared" si="153"/>
        <v>NA</v>
      </c>
      <c r="AS1217" s="1136" t="str">
        <f t="shared" si="154"/>
        <v>170/OFF</v>
      </c>
      <c r="AT1217" s="1136" t="str">
        <f t="shared" si="155"/>
        <v>1-5-1S85°Z+S</v>
      </c>
      <c r="AU1217" s="1136" t="s">
        <v>15734</v>
      </c>
      <c r="AV1217" s="1136" t="str">
        <f t="shared" si="148"/>
        <v>113.3.11</v>
      </c>
      <c r="AW1217" s="1438">
        <f t="shared" si="149"/>
        <v>45362</v>
      </c>
    </row>
    <row r="1218" spans="1:49">
      <c r="A1218" s="1135" t="s">
        <v>4586</v>
      </c>
      <c r="B1218" s="1135" t="s">
        <v>299</v>
      </c>
      <c r="C1218" s="1135">
        <v>700</v>
      </c>
      <c r="D1218" s="1135">
        <v>1.75</v>
      </c>
      <c r="E1218" s="1135" t="s">
        <v>15189</v>
      </c>
      <c r="F1218" s="1135" t="s">
        <v>1048</v>
      </c>
      <c r="G1218" s="1135" t="s">
        <v>1861</v>
      </c>
      <c r="H1218" s="1135" t="s">
        <v>4587</v>
      </c>
      <c r="I1218" s="1135" t="s">
        <v>639</v>
      </c>
      <c r="J1218" s="1135">
        <v>2</v>
      </c>
      <c r="K1218" s="1135" t="s">
        <v>4546</v>
      </c>
      <c r="L1218" s="1135" t="s">
        <v>4123</v>
      </c>
      <c r="M1218" s="1135">
        <v>101.5</v>
      </c>
      <c r="N1218" s="1135" t="s">
        <v>1039</v>
      </c>
      <c r="O1218" s="1135">
        <v>2.5375000000000001</v>
      </c>
      <c r="P1218" s="1135">
        <v>2.0300000000000002</v>
      </c>
      <c r="Q1218" s="1135">
        <v>3.5</v>
      </c>
      <c r="R1218" s="1135">
        <v>19</v>
      </c>
      <c r="T1218" s="1135">
        <v>24</v>
      </c>
      <c r="U1218" s="1135">
        <v>5.4</v>
      </c>
      <c r="V1218" s="1135" t="s">
        <v>663</v>
      </c>
      <c r="W1218" s="1135">
        <v>135</v>
      </c>
      <c r="X1218" s="1135">
        <v>10</v>
      </c>
      <c r="Y1218" s="1135">
        <v>1.3</v>
      </c>
      <c r="Z1218" s="1135">
        <v>6</v>
      </c>
      <c r="AA1218" s="1135" t="s">
        <v>4588</v>
      </c>
      <c r="AH1218" s="1135" t="s">
        <v>630</v>
      </c>
      <c r="AI1218" s="1135">
        <v>93.38</v>
      </c>
      <c r="AJ1218" s="1135">
        <v>-0.18</v>
      </c>
      <c r="AK1218" s="1135">
        <v>0.51</v>
      </c>
      <c r="AM1218" s="1136" t="s">
        <v>11549</v>
      </c>
      <c r="AN1218" s="1136" t="s">
        <v>11550</v>
      </c>
      <c r="AO1218" s="1136">
        <f t="shared" si="150"/>
        <v>700</v>
      </c>
      <c r="AP1218" s="1136">
        <f t="shared" si="151"/>
        <v>1.75</v>
      </c>
      <c r="AQ1218" s="1136" t="str">
        <f t="shared" si="152"/>
        <v>1-5-1S83°</v>
      </c>
      <c r="AR1218" s="1136" t="str">
        <f t="shared" si="153"/>
        <v>31</v>
      </c>
      <c r="AS1218" s="1136" t="str">
        <f t="shared" si="154"/>
        <v>250/240/OFF</v>
      </c>
      <c r="AT1218" s="1136" t="str">
        <f t="shared" si="155"/>
        <v>1-5-1S83°</v>
      </c>
      <c r="AV1218" s="1136" t="str">
        <f t="shared" ref="AV1218:AV1281" si="156">AA1218</f>
        <v>113.3.13</v>
      </c>
      <c r="AW1218" s="1438">
        <f t="shared" si="149"/>
        <v>45364</v>
      </c>
    </row>
    <row r="1219" spans="1:49">
      <c r="A1219" s="1135" t="s">
        <v>4589</v>
      </c>
      <c r="B1219" s="1135" t="s">
        <v>299</v>
      </c>
      <c r="C1219" s="1135">
        <v>620</v>
      </c>
      <c r="D1219" s="1135">
        <v>1.75</v>
      </c>
      <c r="E1219" s="1135" t="s">
        <v>15196</v>
      </c>
      <c r="F1219" s="1135" t="s">
        <v>4492</v>
      </c>
      <c r="G1219" s="1135" t="s">
        <v>1861</v>
      </c>
      <c r="H1219" s="1135" t="s">
        <v>4590</v>
      </c>
      <c r="I1219" s="1135" t="s">
        <v>639</v>
      </c>
      <c r="J1219" s="1135">
        <v>2</v>
      </c>
      <c r="K1219" s="1135" t="s">
        <v>4591</v>
      </c>
      <c r="L1219" s="1135" t="s">
        <v>4581</v>
      </c>
      <c r="M1219" s="1135">
        <v>101.5</v>
      </c>
      <c r="N1219" s="1135" t="s">
        <v>1039</v>
      </c>
      <c r="O1219" s="1135">
        <v>2.5375000000000001</v>
      </c>
      <c r="P1219" s="1135">
        <v>2.0300000000000002</v>
      </c>
      <c r="Q1219" s="1135">
        <v>3.5</v>
      </c>
      <c r="R1219" s="1135">
        <v>19</v>
      </c>
      <c r="T1219" s="1135">
        <v>24</v>
      </c>
      <c r="U1219" s="1135">
        <v>5.4</v>
      </c>
      <c r="V1219" s="1135" t="s">
        <v>663</v>
      </c>
      <c r="W1219" s="1135">
        <v>135</v>
      </c>
      <c r="X1219" s="1135">
        <v>10</v>
      </c>
      <c r="Y1219" s="1135">
        <v>1.3</v>
      </c>
      <c r="Z1219" s="1135">
        <v>6</v>
      </c>
      <c r="AA1219" s="1135" t="s">
        <v>1756</v>
      </c>
      <c r="AH1219" s="1135" t="s">
        <v>1580</v>
      </c>
      <c r="AI1219" s="1135">
        <v>90.7</v>
      </c>
      <c r="AJ1219" s="1135">
        <v>-0.12</v>
      </c>
      <c r="AK1219" s="1135">
        <v>1.63</v>
      </c>
      <c r="AM1219" s="1136" t="s">
        <v>11551</v>
      </c>
      <c r="AN1219" s="1136" t="s">
        <v>11552</v>
      </c>
      <c r="AO1219" s="1136">
        <f t="shared" si="150"/>
        <v>620</v>
      </c>
      <c r="AP1219" s="1136">
        <f t="shared" si="151"/>
        <v>1.75</v>
      </c>
      <c r="AQ1219" s="1136" t="str">
        <f t="shared" si="152"/>
        <v>2-6-1S83°</v>
      </c>
      <c r="AR1219" s="1136" t="str">
        <f t="shared" si="153"/>
        <v>32.3</v>
      </c>
      <c r="AS1219" s="1136" t="str">
        <f t="shared" si="154"/>
        <v>151/OFF</v>
      </c>
      <c r="AT1219" s="1136" t="str">
        <f t="shared" si="155"/>
        <v>2-6-1S83°</v>
      </c>
      <c r="AV1219" s="1136" t="str">
        <f t="shared" si="156"/>
        <v>113.3.18</v>
      </c>
      <c r="AW1219" s="1438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35" t="s">
        <v>4592</v>
      </c>
      <c r="B1220" s="1135" t="s">
        <v>4146</v>
      </c>
      <c r="C1220" s="1135">
        <v>650</v>
      </c>
      <c r="D1220" s="1135">
        <v>1.8</v>
      </c>
      <c r="E1220" s="1135" t="s">
        <v>15203</v>
      </c>
      <c r="F1220" s="1135" t="s">
        <v>663</v>
      </c>
      <c r="G1220" s="1135">
        <v>4</v>
      </c>
      <c r="H1220" s="1135" t="s">
        <v>2420</v>
      </c>
      <c r="I1220" s="1135" t="s">
        <v>126</v>
      </c>
      <c r="J1220" s="1135">
        <v>1</v>
      </c>
      <c r="K1220" s="1135" t="s">
        <v>4593</v>
      </c>
      <c r="L1220" s="1135" t="s">
        <v>1081</v>
      </c>
      <c r="M1220" s="1135">
        <v>99</v>
      </c>
      <c r="N1220" s="1135" t="s">
        <v>1039</v>
      </c>
      <c r="O1220" s="1135">
        <v>2.4750000000000001</v>
      </c>
      <c r="P1220" s="1135">
        <v>1.98</v>
      </c>
      <c r="Q1220" s="1135">
        <v>4.2</v>
      </c>
      <c r="R1220" s="1135">
        <v>23</v>
      </c>
      <c r="T1220" s="1135">
        <v>16</v>
      </c>
      <c r="U1220" s="1135">
        <v>3.6</v>
      </c>
      <c r="V1220" s="1135" t="s">
        <v>663</v>
      </c>
      <c r="W1220" s="1135">
        <v>120</v>
      </c>
      <c r="X1220" s="1135" t="s">
        <v>4148</v>
      </c>
      <c r="Y1220" s="1135">
        <v>2.5</v>
      </c>
      <c r="Z1220" s="1135" t="s">
        <v>663</v>
      </c>
      <c r="AA1220" s="1135" t="s">
        <v>4594</v>
      </c>
      <c r="AH1220" s="1135" t="s">
        <v>735</v>
      </c>
      <c r="AI1220" s="1135">
        <v>93.87</v>
      </c>
      <c r="AJ1220" s="1135">
        <v>-0.47</v>
      </c>
      <c r="AK1220" s="1135">
        <v>1.05</v>
      </c>
      <c r="AM1220" s="1136" t="s">
        <v>11553</v>
      </c>
      <c r="AN1220" s="1136" t="s">
        <v>11554</v>
      </c>
      <c r="AO1220" s="1136">
        <f t="shared" si="150"/>
        <v>650</v>
      </c>
      <c r="AP1220" s="1136">
        <f t="shared" si="151"/>
        <v>1.8</v>
      </c>
      <c r="AQ1220" s="1136" t="str">
        <f t="shared" si="152"/>
        <v>1-5-1S85°Z+S</v>
      </c>
      <c r="AR1220" s="1136" t="str">
        <f t="shared" si="153"/>
        <v>NA</v>
      </c>
      <c r="AS1220" s="1136" t="str">
        <f t="shared" si="154"/>
        <v>173/OFF</v>
      </c>
      <c r="AT1220" s="1136" t="str">
        <f t="shared" si="155"/>
        <v>1-5-1S85°Z+S</v>
      </c>
      <c r="AU1220" s="1136" t="s">
        <v>15734</v>
      </c>
      <c r="AV1220" s="1136" t="str">
        <f t="shared" si="156"/>
        <v>113.5.10</v>
      </c>
      <c r="AW1220" s="1438">
        <f t="shared" si="157"/>
        <v>45422</v>
      </c>
    </row>
    <row r="1221" spans="1:49">
      <c r="A1221" s="1135" t="s">
        <v>4595</v>
      </c>
      <c r="B1221" s="1135" t="s">
        <v>4146</v>
      </c>
      <c r="C1221" s="1135">
        <v>650</v>
      </c>
      <c r="D1221" s="1135">
        <v>1.72</v>
      </c>
      <c r="E1221" s="1135" t="s">
        <v>15203</v>
      </c>
      <c r="F1221" s="1135" t="s">
        <v>663</v>
      </c>
      <c r="G1221" s="1135">
        <v>4</v>
      </c>
      <c r="H1221" s="1135" t="s">
        <v>1260</v>
      </c>
      <c r="I1221" s="1135" t="s">
        <v>126</v>
      </c>
      <c r="J1221" s="1135">
        <v>1</v>
      </c>
      <c r="K1221" s="1135" t="s">
        <v>4596</v>
      </c>
      <c r="L1221" s="1135" t="s">
        <v>1173</v>
      </c>
      <c r="M1221" s="1135">
        <v>99</v>
      </c>
      <c r="N1221" s="1135" t="s">
        <v>1039</v>
      </c>
      <c r="O1221" s="1135">
        <v>2.4750000000000001</v>
      </c>
      <c r="P1221" s="1135">
        <v>1.98</v>
      </c>
      <c r="Q1221" s="1135">
        <v>4.2</v>
      </c>
      <c r="R1221" s="1135">
        <v>23</v>
      </c>
      <c r="T1221" s="1135">
        <v>16</v>
      </c>
      <c r="U1221" s="1135">
        <v>3.6</v>
      </c>
      <c r="V1221" s="1135" t="s">
        <v>663</v>
      </c>
      <c r="W1221" s="1135">
        <v>120</v>
      </c>
      <c r="X1221" s="1135" t="s">
        <v>4148</v>
      </c>
      <c r="Y1221" s="1135">
        <v>2.5</v>
      </c>
      <c r="Z1221" s="1135" t="s">
        <v>663</v>
      </c>
      <c r="AA1221" s="1135" t="s">
        <v>4597</v>
      </c>
      <c r="AH1221" s="1135" t="s">
        <v>661</v>
      </c>
      <c r="AI1221" s="1135">
        <v>95.29</v>
      </c>
      <c r="AJ1221" s="1135">
        <v>-0.05</v>
      </c>
      <c r="AK1221" s="1135">
        <v>0.78</v>
      </c>
      <c r="AM1221" s="1136" t="s">
        <v>11555</v>
      </c>
      <c r="AN1221" s="1136" t="s">
        <v>11556</v>
      </c>
      <c r="AO1221" s="1136">
        <f t="shared" si="150"/>
        <v>650</v>
      </c>
      <c r="AP1221" s="1136">
        <f t="shared" si="151"/>
        <v>1.72</v>
      </c>
      <c r="AQ1221" s="1136" t="str">
        <f t="shared" si="152"/>
        <v>1-5-1S85°Z+S</v>
      </c>
      <c r="AR1221" s="1136" t="str">
        <f t="shared" si="153"/>
        <v>NA</v>
      </c>
      <c r="AS1221" s="1136" t="str">
        <f t="shared" si="154"/>
        <v>170/OFF</v>
      </c>
      <c r="AT1221" s="1136" t="str">
        <f t="shared" si="155"/>
        <v>1-5-1S85°Z+S</v>
      </c>
      <c r="AU1221" s="1136" t="s">
        <v>15734</v>
      </c>
      <c r="AV1221" s="1136" t="str">
        <f t="shared" si="156"/>
        <v>113.5.23</v>
      </c>
      <c r="AW1221" s="1438">
        <f t="shared" si="157"/>
        <v>45435</v>
      </c>
    </row>
    <row r="1222" spans="1:49">
      <c r="A1222" s="1135" t="s">
        <v>4598</v>
      </c>
      <c r="B1222" s="1135" t="s">
        <v>299</v>
      </c>
      <c r="C1222" s="1135">
        <v>650</v>
      </c>
      <c r="D1222" s="1135">
        <v>1.76</v>
      </c>
      <c r="E1222" s="1135" t="s">
        <v>15189</v>
      </c>
      <c r="F1222" s="1135" t="s">
        <v>1048</v>
      </c>
      <c r="G1222" s="1135" t="s">
        <v>1861</v>
      </c>
      <c r="H1222" s="1135" t="s">
        <v>4577</v>
      </c>
      <c r="I1222" s="1135" t="s">
        <v>639</v>
      </c>
      <c r="J1222" s="1135">
        <v>2</v>
      </c>
      <c r="K1222" s="1135" t="s">
        <v>4599</v>
      </c>
      <c r="L1222" s="1135" t="s">
        <v>4123</v>
      </c>
      <c r="M1222" s="1135">
        <v>101.5</v>
      </c>
      <c r="N1222" s="1135" t="s">
        <v>1039</v>
      </c>
      <c r="O1222" s="1135">
        <v>2.5375000000000001</v>
      </c>
      <c r="P1222" s="1135">
        <v>2.0300000000000002</v>
      </c>
      <c r="Q1222" s="1135">
        <v>3.5</v>
      </c>
      <c r="R1222" s="1135">
        <v>19</v>
      </c>
      <c r="T1222" s="1135">
        <v>24</v>
      </c>
      <c r="U1222" s="1135">
        <v>5.4</v>
      </c>
      <c r="V1222" s="1135" t="s">
        <v>663</v>
      </c>
      <c r="W1222" s="1135">
        <v>135</v>
      </c>
      <c r="X1222" s="1135">
        <v>10</v>
      </c>
      <c r="Y1222" s="1135">
        <v>1.3</v>
      </c>
      <c r="Z1222" s="1135">
        <v>6</v>
      </c>
      <c r="AA1222" s="1135" t="s">
        <v>2038</v>
      </c>
      <c r="AH1222" s="1135" t="s">
        <v>699</v>
      </c>
      <c r="AI1222" s="1135">
        <v>93.84</v>
      </c>
      <c r="AJ1222" s="1135">
        <v>-0.2</v>
      </c>
      <c r="AK1222" s="1135">
        <v>0.61</v>
      </c>
      <c r="AM1222" s="1136" t="s">
        <v>11557</v>
      </c>
      <c r="AN1222" s="1136" t="s">
        <v>11558</v>
      </c>
      <c r="AO1222" s="1136">
        <f t="shared" si="150"/>
        <v>650</v>
      </c>
      <c r="AP1222" s="1136">
        <f t="shared" si="151"/>
        <v>1.76</v>
      </c>
      <c r="AQ1222" s="1136" t="str">
        <f t="shared" si="152"/>
        <v>1-5-1S83°</v>
      </c>
      <c r="AR1222" s="1136" t="str">
        <f t="shared" si="153"/>
        <v>31</v>
      </c>
      <c r="AS1222" s="1136" t="str">
        <f t="shared" si="154"/>
        <v>242/232/OFF</v>
      </c>
      <c r="AT1222" s="1136" t="str">
        <f t="shared" si="155"/>
        <v>1-5-1S83°</v>
      </c>
      <c r="AV1222" s="1136" t="str">
        <f t="shared" si="156"/>
        <v>113.6.6</v>
      </c>
      <c r="AW1222" s="1438">
        <f t="shared" si="157"/>
        <v>45449</v>
      </c>
    </row>
    <row r="1223" spans="1:49">
      <c r="A1223" s="1135" t="s">
        <v>4600</v>
      </c>
      <c r="B1223" s="1135" t="s">
        <v>4601</v>
      </c>
      <c r="C1223" s="1135">
        <v>600</v>
      </c>
      <c r="D1223" s="1135">
        <v>1.71</v>
      </c>
      <c r="E1223" s="1135" t="s">
        <v>15202</v>
      </c>
      <c r="F1223" s="1135" t="s">
        <v>1078</v>
      </c>
      <c r="G1223" s="1135">
        <v>4</v>
      </c>
      <c r="H1223" s="1135" t="s">
        <v>1249</v>
      </c>
      <c r="I1223" s="1135" t="s">
        <v>126</v>
      </c>
      <c r="J1223" s="1135">
        <v>1.1000000000000001</v>
      </c>
      <c r="K1223" s="1135" t="s">
        <v>4602</v>
      </c>
      <c r="L1223" s="1135" t="s">
        <v>1560</v>
      </c>
      <c r="M1223" s="1135">
        <v>99</v>
      </c>
      <c r="N1223" s="1135" t="s">
        <v>1039</v>
      </c>
      <c r="O1223" s="1135">
        <v>2.4750000000000001</v>
      </c>
      <c r="P1223" s="1135">
        <v>1.98</v>
      </c>
      <c r="Q1223" s="1135">
        <v>4.2</v>
      </c>
      <c r="R1223" s="1135">
        <v>23</v>
      </c>
      <c r="T1223" s="1135">
        <v>16</v>
      </c>
      <c r="U1223" s="1135">
        <v>3.6</v>
      </c>
      <c r="V1223" s="1135" t="s">
        <v>663</v>
      </c>
      <c r="W1223" s="1135">
        <v>120</v>
      </c>
      <c r="X1223" s="1135">
        <v>87</v>
      </c>
      <c r="Y1223" s="1135">
        <v>2.5</v>
      </c>
      <c r="Z1223" s="1135" t="s">
        <v>663</v>
      </c>
      <c r="AA1223" s="1135" t="s">
        <v>1795</v>
      </c>
      <c r="AH1223" s="1135" t="s">
        <v>634</v>
      </c>
      <c r="AI1223" s="1135">
        <v>95.5</v>
      </c>
      <c r="AJ1223" s="1135">
        <v>-0.42</v>
      </c>
      <c r="AK1223" s="1135">
        <v>1.45</v>
      </c>
      <c r="AM1223" s="1136" t="s">
        <v>11559</v>
      </c>
      <c r="AN1223" s="1136" t="s">
        <v>11560</v>
      </c>
      <c r="AO1223" s="1136">
        <f t="shared" si="150"/>
        <v>600</v>
      </c>
      <c r="AP1223" s="1136">
        <f t="shared" si="151"/>
        <v>1.71</v>
      </c>
      <c r="AQ1223" s="1136" t="str">
        <f t="shared" si="152"/>
        <v>1-4-1S83°Z+S</v>
      </c>
      <c r="AR1223" s="1136" t="str">
        <f t="shared" si="153"/>
        <v>30</v>
      </c>
      <c r="AS1223" s="1136" t="str">
        <f t="shared" si="154"/>
        <v>215/215/OFF</v>
      </c>
      <c r="AT1223" s="1136" t="str">
        <f t="shared" si="155"/>
        <v>1-4-1S83°Z+S</v>
      </c>
      <c r="AU1223" s="1136" t="s">
        <v>15734</v>
      </c>
      <c r="AV1223" s="1136" t="str">
        <f t="shared" si="156"/>
        <v>113.6.7</v>
      </c>
      <c r="AW1223" s="1438">
        <f t="shared" si="157"/>
        <v>45450</v>
      </c>
    </row>
    <row r="1224" spans="1:49">
      <c r="A1224" s="1135" t="s">
        <v>4603</v>
      </c>
      <c r="B1224" s="1135" t="s">
        <v>4604</v>
      </c>
      <c r="C1224" s="1135">
        <v>620</v>
      </c>
      <c r="D1224" s="1135">
        <v>1.7250000000000001</v>
      </c>
      <c r="E1224" s="1135" t="s">
        <v>15196</v>
      </c>
      <c r="F1224" s="1135" t="s">
        <v>4492</v>
      </c>
      <c r="G1224" s="1135" t="s">
        <v>1861</v>
      </c>
      <c r="H1224" s="1135" t="s">
        <v>1564</v>
      </c>
      <c r="I1224" s="1135" t="s">
        <v>1206</v>
      </c>
      <c r="J1224" s="1135">
        <v>1.8</v>
      </c>
      <c r="K1224" s="1135" t="s">
        <v>4605</v>
      </c>
      <c r="L1224" s="1135" t="s">
        <v>4606</v>
      </c>
      <c r="M1224" s="1135">
        <v>105</v>
      </c>
      <c r="N1224" s="1135" t="s">
        <v>1039</v>
      </c>
      <c r="O1224" s="1135">
        <v>2.625</v>
      </c>
      <c r="P1224" s="1135">
        <v>2.1</v>
      </c>
      <c r="Q1224" s="1135">
        <v>3.5</v>
      </c>
      <c r="R1224" s="1135">
        <v>20.5</v>
      </c>
      <c r="T1224" s="1135">
        <v>26.5</v>
      </c>
      <c r="U1224" s="1135">
        <v>4.2</v>
      </c>
      <c r="V1224" s="1135" t="s">
        <v>663</v>
      </c>
      <c r="W1224" s="1135">
        <v>125</v>
      </c>
      <c r="X1224" s="1135">
        <v>80</v>
      </c>
      <c r="Y1224" s="1135">
        <v>1.5</v>
      </c>
      <c r="Z1224" s="1135">
        <v>6.5</v>
      </c>
      <c r="AA1224" s="1135" t="s">
        <v>1799</v>
      </c>
      <c r="AH1224" s="1135" t="s">
        <v>842</v>
      </c>
      <c r="AI1224" s="1135">
        <v>92.76</v>
      </c>
      <c r="AJ1224" s="1135">
        <v>0.04</v>
      </c>
      <c r="AK1224" s="1135">
        <v>0.73</v>
      </c>
      <c r="AM1224" s="1136" t="s">
        <v>11561</v>
      </c>
      <c r="AN1224" s="1136" t="s">
        <v>11562</v>
      </c>
      <c r="AO1224" s="1136">
        <f t="shared" si="150"/>
        <v>620</v>
      </c>
      <c r="AP1224" s="1136">
        <f t="shared" si="151"/>
        <v>1.7250000000000001</v>
      </c>
      <c r="AQ1224" s="1136" t="str">
        <f t="shared" si="152"/>
        <v>2-6-1S83°</v>
      </c>
      <c r="AR1224" s="1136" t="str">
        <f t="shared" si="153"/>
        <v>32.3</v>
      </c>
      <c r="AS1224" s="1136" t="str">
        <f t="shared" si="154"/>
        <v>160/OFF</v>
      </c>
      <c r="AT1224" s="1136" t="str">
        <f t="shared" si="155"/>
        <v>2-6-1S83°</v>
      </c>
      <c r="AV1224" s="1136" t="str">
        <f t="shared" si="156"/>
        <v>113.6.18</v>
      </c>
      <c r="AW1224" s="1438">
        <f t="shared" si="157"/>
        <v>45461</v>
      </c>
    </row>
    <row r="1225" spans="1:49">
      <c r="A1225" s="1135" t="s">
        <v>4607</v>
      </c>
      <c r="B1225" s="1135" t="s">
        <v>299</v>
      </c>
      <c r="C1225" s="1135">
        <v>620</v>
      </c>
      <c r="D1225" s="1135">
        <v>1.75</v>
      </c>
      <c r="E1225" s="1135" t="s">
        <v>15196</v>
      </c>
      <c r="F1225" s="1135" t="s">
        <v>1048</v>
      </c>
      <c r="G1225" s="1135" t="s">
        <v>1861</v>
      </c>
      <c r="H1225" s="1135" t="s">
        <v>4590</v>
      </c>
      <c r="I1225" s="1135" t="s">
        <v>639</v>
      </c>
      <c r="J1225" s="1135">
        <v>2</v>
      </c>
      <c r="K1225" s="1135" t="s">
        <v>4608</v>
      </c>
      <c r="L1225" s="1135" t="s">
        <v>4581</v>
      </c>
      <c r="M1225" s="1135">
        <v>101.5</v>
      </c>
      <c r="N1225" s="1135" t="s">
        <v>1039</v>
      </c>
      <c r="O1225" s="1135">
        <v>2.5375000000000001</v>
      </c>
      <c r="P1225" s="1135">
        <v>2.0300000000000002</v>
      </c>
      <c r="Q1225" s="1135">
        <v>3.5</v>
      </c>
      <c r="R1225" s="1135">
        <v>19</v>
      </c>
      <c r="T1225" s="1135">
        <v>24</v>
      </c>
      <c r="U1225" s="1135">
        <v>5.4</v>
      </c>
      <c r="V1225" s="1135" t="s">
        <v>663</v>
      </c>
      <c r="W1225" s="1135">
        <v>135</v>
      </c>
      <c r="X1225" s="1135">
        <v>10</v>
      </c>
      <c r="Y1225" s="1135">
        <v>1.3</v>
      </c>
      <c r="Z1225" s="1135">
        <v>6</v>
      </c>
      <c r="AA1225" s="1135" t="s">
        <v>4609</v>
      </c>
      <c r="AH1225" s="1135" t="s">
        <v>863</v>
      </c>
      <c r="AI1225" s="1135">
        <v>91.34</v>
      </c>
      <c r="AJ1225" s="1135">
        <v>-0.62</v>
      </c>
      <c r="AK1225" s="1135">
        <v>1.0900000000000001</v>
      </c>
      <c r="AM1225" s="1136" t="s">
        <v>11563</v>
      </c>
      <c r="AN1225" s="1136" t="s">
        <v>11564</v>
      </c>
      <c r="AO1225" s="1136">
        <f t="shared" si="150"/>
        <v>620</v>
      </c>
      <c r="AP1225" s="1136">
        <f t="shared" si="151"/>
        <v>1.75</v>
      </c>
      <c r="AQ1225" s="1136" t="str">
        <f t="shared" si="152"/>
        <v>2-6-1S83°</v>
      </c>
      <c r="AR1225" s="1136" t="str">
        <f t="shared" si="153"/>
        <v>31</v>
      </c>
      <c r="AS1225" s="1136" t="str">
        <f t="shared" si="154"/>
        <v>151/OFF</v>
      </c>
      <c r="AT1225" s="1136" t="str">
        <f t="shared" si="155"/>
        <v>2-6-1S83°</v>
      </c>
      <c r="AV1225" s="1136" t="str">
        <f t="shared" si="156"/>
        <v>113.6.26</v>
      </c>
      <c r="AW1225" s="1438">
        <f t="shared" si="157"/>
        <v>45469</v>
      </c>
    </row>
    <row r="1226" spans="1:49">
      <c r="A1226" s="1135" t="s">
        <v>4610</v>
      </c>
      <c r="B1226" s="1135" t="s">
        <v>4146</v>
      </c>
      <c r="C1226" s="1135">
        <v>650</v>
      </c>
      <c r="D1226" s="1135">
        <v>1.71</v>
      </c>
      <c r="E1226" s="1135" t="s">
        <v>15203</v>
      </c>
      <c r="F1226" s="1135" t="s">
        <v>663</v>
      </c>
      <c r="G1226" s="1135">
        <v>4</v>
      </c>
      <c r="H1226" s="1135" t="s">
        <v>1260</v>
      </c>
      <c r="I1226" s="1135" t="s">
        <v>126</v>
      </c>
      <c r="J1226" s="1135">
        <v>1</v>
      </c>
      <c r="K1226" s="1135" t="s">
        <v>4596</v>
      </c>
      <c r="L1226" s="1135" t="s">
        <v>1173</v>
      </c>
      <c r="M1226" s="1135">
        <v>99</v>
      </c>
      <c r="N1226" s="1135" t="s">
        <v>1039</v>
      </c>
      <c r="O1226" s="1135">
        <v>2.4750000000000001</v>
      </c>
      <c r="P1226" s="1135">
        <v>1.98</v>
      </c>
      <c r="Q1226" s="1135">
        <v>4.2</v>
      </c>
      <c r="R1226" s="1135">
        <v>23</v>
      </c>
      <c r="T1226" s="1135">
        <v>16</v>
      </c>
      <c r="U1226" s="1135">
        <v>3.6</v>
      </c>
      <c r="V1226" s="1135" t="s">
        <v>663</v>
      </c>
      <c r="W1226" s="1135">
        <v>120</v>
      </c>
      <c r="X1226" s="1135" t="s">
        <v>4148</v>
      </c>
      <c r="Y1226" s="1135">
        <v>2.5</v>
      </c>
      <c r="Z1226" s="1135" t="s">
        <v>663</v>
      </c>
      <c r="AA1226" s="1135" t="s">
        <v>4611</v>
      </c>
      <c r="AH1226" s="1135" t="s">
        <v>1147</v>
      </c>
      <c r="AI1226" s="1135">
        <v>95.23</v>
      </c>
      <c r="AJ1226" s="1135">
        <v>-0.06</v>
      </c>
      <c r="AK1226" s="1135">
        <v>0.71</v>
      </c>
      <c r="AM1226" s="1136" t="s">
        <v>11565</v>
      </c>
      <c r="AN1226" s="1136" t="s">
        <v>11566</v>
      </c>
      <c r="AO1226" s="1136">
        <f t="shared" si="150"/>
        <v>650</v>
      </c>
      <c r="AP1226" s="1136">
        <f t="shared" si="151"/>
        <v>1.71</v>
      </c>
      <c r="AQ1226" s="1136" t="str">
        <f t="shared" si="152"/>
        <v>1-5-1S85°Z+S</v>
      </c>
      <c r="AR1226" s="1136" t="str">
        <f t="shared" si="153"/>
        <v>NA</v>
      </c>
      <c r="AS1226" s="1136" t="str">
        <f t="shared" si="154"/>
        <v>170/OFF</v>
      </c>
      <c r="AT1226" s="1136" t="str">
        <f t="shared" si="155"/>
        <v>1-5-1S85°Z+S</v>
      </c>
      <c r="AU1226" s="1136" t="s">
        <v>15734</v>
      </c>
      <c r="AV1226" s="1136" t="str">
        <f t="shared" si="156"/>
        <v>113.7.6</v>
      </c>
      <c r="AW1226" s="1438">
        <f t="shared" si="157"/>
        <v>45479</v>
      </c>
    </row>
    <row r="1227" spans="1:49">
      <c r="A1227" s="1135" t="s">
        <v>4612</v>
      </c>
      <c r="B1227" s="1135" t="s">
        <v>299</v>
      </c>
      <c r="C1227" s="1135">
        <v>650</v>
      </c>
      <c r="D1227" s="1135">
        <v>1.76</v>
      </c>
      <c r="E1227" s="1135" t="s">
        <v>15189</v>
      </c>
      <c r="F1227" s="1135" t="s">
        <v>1048</v>
      </c>
      <c r="G1227" s="1135" t="s">
        <v>1861</v>
      </c>
      <c r="H1227" s="1135" t="s">
        <v>4577</v>
      </c>
      <c r="I1227" s="1135" t="s">
        <v>639</v>
      </c>
      <c r="J1227" s="1135">
        <v>2</v>
      </c>
      <c r="K1227" s="1135" t="s">
        <v>4599</v>
      </c>
      <c r="L1227" s="1135" t="s">
        <v>4123</v>
      </c>
      <c r="M1227" s="1135">
        <v>101.5</v>
      </c>
      <c r="N1227" s="1135" t="s">
        <v>1039</v>
      </c>
      <c r="O1227" s="1135">
        <v>2.5375000000000001</v>
      </c>
      <c r="P1227" s="1135">
        <v>2.0300000000000002</v>
      </c>
      <c r="Q1227" s="1135">
        <v>3.5</v>
      </c>
      <c r="R1227" s="1135">
        <v>19</v>
      </c>
      <c r="T1227" s="1135">
        <v>24</v>
      </c>
      <c r="U1227" s="1135">
        <v>5.4</v>
      </c>
      <c r="V1227" s="1135" t="s">
        <v>663</v>
      </c>
      <c r="W1227" s="1135">
        <v>135</v>
      </c>
      <c r="X1227" s="1135">
        <v>10</v>
      </c>
      <c r="Y1227" s="1135">
        <v>1.3</v>
      </c>
      <c r="Z1227" s="1135">
        <v>6</v>
      </c>
      <c r="AA1227" s="1135" t="s">
        <v>4613</v>
      </c>
      <c r="AH1227" s="1135" t="s">
        <v>634</v>
      </c>
      <c r="AI1227" s="1135">
        <v>93.13</v>
      </c>
      <c r="AJ1227" s="1135">
        <v>-0.8</v>
      </c>
      <c r="AK1227" s="1135">
        <v>1.07</v>
      </c>
      <c r="AM1227" s="1136" t="s">
        <v>11567</v>
      </c>
      <c r="AN1227" s="1136" t="s">
        <v>11568</v>
      </c>
      <c r="AO1227" s="1136">
        <f t="shared" ref="AO1227:AO1290" si="158">C1227</f>
        <v>650</v>
      </c>
      <c r="AP1227" s="1136">
        <f t="shared" ref="AP1227:AP1290" si="159">D1227</f>
        <v>1.76</v>
      </c>
      <c r="AQ1227" s="1136" t="str">
        <f t="shared" ref="AQ1227:AQ1290" si="160">E1227</f>
        <v>1-5-1S83°</v>
      </c>
      <c r="AR1227" s="1136" t="str">
        <f t="shared" ref="AR1227:AR1290" si="161">F1227</f>
        <v>31</v>
      </c>
      <c r="AS1227" s="1136" t="str">
        <f t="shared" ref="AS1227:AS1290" si="162">H1227</f>
        <v>242/232/OFF</v>
      </c>
      <c r="AT1227" s="1136" t="str">
        <f t="shared" ref="AT1227:AT1290" si="163">E1227</f>
        <v>1-5-1S83°</v>
      </c>
      <c r="AV1227" s="1136" t="str">
        <f t="shared" si="156"/>
        <v>113.7.19</v>
      </c>
      <c r="AW1227" s="1438">
        <f t="shared" si="157"/>
        <v>45492</v>
      </c>
    </row>
    <row r="1228" spans="1:49">
      <c r="A1228" s="1135" t="s">
        <v>4614</v>
      </c>
      <c r="B1228" s="1135" t="s">
        <v>299</v>
      </c>
      <c r="C1228" s="1135">
        <v>620</v>
      </c>
      <c r="D1228" s="1135">
        <v>1.75</v>
      </c>
      <c r="E1228" s="1135" t="s">
        <v>15196</v>
      </c>
      <c r="F1228" s="1135" t="s">
        <v>1783</v>
      </c>
      <c r="G1228" s="1135" t="s">
        <v>1861</v>
      </c>
      <c r="H1228" s="1135" t="s">
        <v>4590</v>
      </c>
      <c r="I1228" s="1135" t="s">
        <v>639</v>
      </c>
      <c r="J1228" s="1135">
        <v>2.1</v>
      </c>
      <c r="K1228" s="1135" t="s">
        <v>4608</v>
      </c>
      <c r="L1228" s="1135" t="s">
        <v>4581</v>
      </c>
      <c r="M1228" s="1135">
        <v>101.5</v>
      </c>
      <c r="N1228" s="1135" t="s">
        <v>1039</v>
      </c>
      <c r="O1228" s="1135">
        <v>2.5375000000000001</v>
      </c>
      <c r="P1228" s="1135">
        <v>2.0300000000000002</v>
      </c>
      <c r="Q1228" s="1135">
        <v>3.5</v>
      </c>
      <c r="R1228" s="1135">
        <v>19</v>
      </c>
      <c r="T1228" s="1135">
        <v>24</v>
      </c>
      <c r="U1228" s="1135">
        <v>5.4</v>
      </c>
      <c r="V1228" s="1135" t="s">
        <v>663</v>
      </c>
      <c r="W1228" s="1135">
        <v>135</v>
      </c>
      <c r="X1228" s="1135">
        <v>10</v>
      </c>
      <c r="Y1228" s="1135">
        <v>1.3</v>
      </c>
      <c r="Z1228" s="1135">
        <v>6</v>
      </c>
      <c r="AA1228" s="1135" t="s">
        <v>2077</v>
      </c>
      <c r="AH1228" s="1135" t="s">
        <v>1042</v>
      </c>
      <c r="AI1228" s="1135">
        <v>91.08</v>
      </c>
      <c r="AJ1228" s="1135">
        <v>-0.05</v>
      </c>
      <c r="AK1228" s="1135">
        <v>0.83</v>
      </c>
      <c r="AM1228" s="1136" t="s">
        <v>11569</v>
      </c>
      <c r="AN1228" s="1136" t="s">
        <v>11570</v>
      </c>
      <c r="AO1228" s="1136">
        <f t="shared" si="158"/>
        <v>620</v>
      </c>
      <c r="AP1228" s="1136">
        <f t="shared" si="159"/>
        <v>1.75</v>
      </c>
      <c r="AQ1228" s="1136" t="str">
        <f t="shared" si="160"/>
        <v>2-6-1S83°</v>
      </c>
      <c r="AR1228" s="1136" t="str">
        <f t="shared" si="161"/>
        <v>29.5</v>
      </c>
      <c r="AS1228" s="1136" t="str">
        <f t="shared" si="162"/>
        <v>151/OFF</v>
      </c>
      <c r="AT1228" s="1136" t="str">
        <f t="shared" si="163"/>
        <v>2-6-1S83°</v>
      </c>
      <c r="AV1228" s="1136" t="str">
        <f t="shared" si="156"/>
        <v>113.7.23</v>
      </c>
      <c r="AW1228" s="1438">
        <f t="shared" si="157"/>
        <v>45496</v>
      </c>
    </row>
    <row r="1229" spans="1:49">
      <c r="A1229" s="1135" t="s">
        <v>4615</v>
      </c>
      <c r="B1229" s="1135" t="s">
        <v>4616</v>
      </c>
      <c r="C1229" s="1135">
        <v>500</v>
      </c>
      <c r="D1229" s="1135">
        <v>1.71</v>
      </c>
      <c r="E1229" s="1135" t="s">
        <v>15189</v>
      </c>
      <c r="F1229" s="1135" t="s">
        <v>1991</v>
      </c>
      <c r="G1229" s="1135" t="s">
        <v>1034</v>
      </c>
      <c r="H1229" s="1135" t="s">
        <v>1249</v>
      </c>
      <c r="I1229" s="1135" t="s">
        <v>126</v>
      </c>
      <c r="J1229" s="1135">
        <v>1</v>
      </c>
      <c r="K1229" s="1135" t="s">
        <v>4617</v>
      </c>
      <c r="L1229" s="1135" t="s">
        <v>4618</v>
      </c>
      <c r="M1229" s="1135">
        <v>101.5</v>
      </c>
      <c r="N1229" s="1135" t="s">
        <v>1039</v>
      </c>
      <c r="O1229" s="1135">
        <v>2.5375000000000001</v>
      </c>
      <c r="P1229" s="1135">
        <v>2.0300000000000002</v>
      </c>
      <c r="Q1229" s="1135">
        <v>4</v>
      </c>
      <c r="R1229" s="1135">
        <v>23</v>
      </c>
      <c r="T1229" s="1135">
        <v>12</v>
      </c>
      <c r="U1229" s="1135">
        <v>4.5</v>
      </c>
      <c r="V1229" s="1135" t="s">
        <v>663</v>
      </c>
      <c r="W1229" s="1135">
        <v>125</v>
      </c>
      <c r="X1229" s="1135">
        <v>80</v>
      </c>
      <c r="Y1229" s="1135">
        <v>1.5</v>
      </c>
      <c r="Z1229" s="1135">
        <v>4</v>
      </c>
      <c r="AA1229" s="1135" t="s">
        <v>2086</v>
      </c>
      <c r="AH1229" s="1135" t="s">
        <v>699</v>
      </c>
      <c r="AI1229" s="1135">
        <v>93.26</v>
      </c>
      <c r="AJ1229" s="1135">
        <v>-0.13</v>
      </c>
      <c r="AK1229" s="1135">
        <v>4.45</v>
      </c>
      <c r="AM1229" s="1136" t="s">
        <v>11571</v>
      </c>
      <c r="AN1229" s="1136" t="s">
        <v>11572</v>
      </c>
      <c r="AO1229" s="1136">
        <f t="shared" si="158"/>
        <v>500</v>
      </c>
      <c r="AP1229" s="1136">
        <f t="shared" si="159"/>
        <v>1.71</v>
      </c>
      <c r="AQ1229" s="1136" t="str">
        <f t="shared" si="160"/>
        <v>1-5-1S83°</v>
      </c>
      <c r="AR1229" s="1136" t="str">
        <f t="shared" si="161"/>
        <v>30.8</v>
      </c>
      <c r="AS1229" s="1136" t="str">
        <f t="shared" si="162"/>
        <v>215/215/OFF</v>
      </c>
      <c r="AT1229" s="1136" t="str">
        <f t="shared" si="163"/>
        <v>1-5-1S83°</v>
      </c>
      <c r="AV1229" s="1136" t="str">
        <f t="shared" si="156"/>
        <v>113.8.1</v>
      </c>
      <c r="AW1229" s="1438">
        <f t="shared" si="157"/>
        <v>45505</v>
      </c>
    </row>
    <row r="1230" spans="1:49">
      <c r="A1230" s="1135" t="s">
        <v>4619</v>
      </c>
      <c r="B1230" s="1135" t="s">
        <v>4616</v>
      </c>
      <c r="C1230" s="1135">
        <v>500</v>
      </c>
      <c r="D1230" s="1135">
        <v>1.71</v>
      </c>
      <c r="E1230" s="1135" t="s">
        <v>15189</v>
      </c>
      <c r="F1230" s="1135" t="s">
        <v>1991</v>
      </c>
      <c r="G1230" s="1135" t="s">
        <v>1034</v>
      </c>
      <c r="H1230" s="1135" t="s">
        <v>1249</v>
      </c>
      <c r="I1230" s="1135" t="s">
        <v>126</v>
      </c>
      <c r="J1230" s="1135">
        <v>0.8</v>
      </c>
      <c r="K1230" s="1135" t="s">
        <v>4620</v>
      </c>
      <c r="L1230" s="1135" t="s">
        <v>4618</v>
      </c>
      <c r="M1230" s="1135">
        <v>101.5</v>
      </c>
      <c r="N1230" s="1135" t="s">
        <v>1039</v>
      </c>
      <c r="O1230" s="1135">
        <v>2.5375000000000001</v>
      </c>
      <c r="P1230" s="1135">
        <v>2.0300000000000002</v>
      </c>
      <c r="Q1230" s="1135">
        <v>4</v>
      </c>
      <c r="R1230" s="1135">
        <v>23</v>
      </c>
      <c r="T1230" s="1135">
        <v>12</v>
      </c>
      <c r="U1230" s="1135">
        <v>4.5</v>
      </c>
      <c r="V1230" s="1135" t="s">
        <v>663</v>
      </c>
      <c r="W1230" s="1135">
        <v>125</v>
      </c>
      <c r="X1230" s="1135">
        <v>80</v>
      </c>
      <c r="Y1230" s="1135">
        <v>1.5</v>
      </c>
      <c r="Z1230" s="1135">
        <v>4</v>
      </c>
      <c r="AA1230" s="1135" t="s">
        <v>4621</v>
      </c>
      <c r="AH1230" s="1135" t="s">
        <v>977</v>
      </c>
      <c r="AI1230" s="1135">
        <v>94.12</v>
      </c>
      <c r="AJ1230" s="1135">
        <v>-0.62</v>
      </c>
      <c r="AK1230" s="1135">
        <v>3.33</v>
      </c>
      <c r="AM1230" s="1136" t="s">
        <v>11573</v>
      </c>
      <c r="AN1230" s="1136" t="s">
        <v>11574</v>
      </c>
      <c r="AO1230" s="1136">
        <f t="shared" si="158"/>
        <v>500</v>
      </c>
      <c r="AP1230" s="1136">
        <f t="shared" si="159"/>
        <v>1.71</v>
      </c>
      <c r="AQ1230" s="1136" t="str">
        <f t="shared" si="160"/>
        <v>1-5-1S83°</v>
      </c>
      <c r="AR1230" s="1136" t="str">
        <f t="shared" si="161"/>
        <v>30.8</v>
      </c>
      <c r="AS1230" s="1136" t="str">
        <f t="shared" si="162"/>
        <v>215/215/OFF</v>
      </c>
      <c r="AT1230" s="1136" t="str">
        <f t="shared" si="163"/>
        <v>1-5-1S83°</v>
      </c>
      <c r="AV1230" s="1136" t="str">
        <f t="shared" si="156"/>
        <v>113.8.24</v>
      </c>
      <c r="AW1230" s="1438">
        <f t="shared" si="157"/>
        <v>45528</v>
      </c>
    </row>
    <row r="1231" spans="1:49">
      <c r="A1231" s="1135" t="s">
        <v>4622</v>
      </c>
      <c r="B1231" s="1135" t="s">
        <v>4146</v>
      </c>
      <c r="C1231" s="1135">
        <v>650</v>
      </c>
      <c r="D1231" s="1135">
        <v>1.71</v>
      </c>
      <c r="E1231" s="1135" t="s">
        <v>15203</v>
      </c>
      <c r="F1231" s="1135" t="s">
        <v>663</v>
      </c>
      <c r="G1231" s="1135">
        <v>4</v>
      </c>
      <c r="H1231" s="1135" t="s">
        <v>1765</v>
      </c>
      <c r="I1231" s="1135" t="s">
        <v>126</v>
      </c>
      <c r="J1231" s="1135">
        <v>0.9</v>
      </c>
      <c r="K1231" s="1135" t="s">
        <v>4596</v>
      </c>
      <c r="L1231" s="1135" t="s">
        <v>1173</v>
      </c>
      <c r="M1231" s="1135">
        <v>99</v>
      </c>
      <c r="N1231" s="1135" t="s">
        <v>1039</v>
      </c>
      <c r="O1231" s="1135">
        <v>2.4750000000000001</v>
      </c>
      <c r="P1231" s="1135">
        <v>1.98</v>
      </c>
      <c r="Q1231" s="1135">
        <v>4.2</v>
      </c>
      <c r="R1231" s="1135">
        <v>23</v>
      </c>
      <c r="T1231" s="1135">
        <v>16</v>
      </c>
      <c r="U1231" s="1135">
        <v>3.6</v>
      </c>
      <c r="V1231" s="1135" t="s">
        <v>663</v>
      </c>
      <c r="W1231" s="1135">
        <v>120</v>
      </c>
      <c r="X1231" s="1135" t="s">
        <v>4148</v>
      </c>
      <c r="Y1231" s="1135">
        <v>2.5</v>
      </c>
      <c r="Z1231" s="1135" t="s">
        <v>663</v>
      </c>
      <c r="AA1231" s="1135" t="s">
        <v>4611</v>
      </c>
      <c r="AH1231" s="1135" t="s">
        <v>2930</v>
      </c>
      <c r="AI1231" s="1135">
        <v>95.36</v>
      </c>
      <c r="AJ1231" s="1135">
        <v>-0.06</v>
      </c>
      <c r="AK1231" s="1135">
        <v>0.78</v>
      </c>
      <c r="AM1231" s="1136" t="s">
        <v>11575</v>
      </c>
      <c r="AN1231" s="1136" t="s">
        <v>11576</v>
      </c>
      <c r="AO1231" s="1136">
        <f t="shared" si="158"/>
        <v>650</v>
      </c>
      <c r="AP1231" s="1136">
        <f t="shared" si="159"/>
        <v>1.71</v>
      </c>
      <c r="AQ1231" s="1136" t="str">
        <f t="shared" si="160"/>
        <v>1-5-1S85°Z+S</v>
      </c>
      <c r="AR1231" s="1136" t="str">
        <f t="shared" si="161"/>
        <v>NA</v>
      </c>
      <c r="AS1231" s="1136" t="str">
        <f t="shared" si="162"/>
        <v>172/OFF</v>
      </c>
      <c r="AT1231" s="1136" t="str">
        <f t="shared" si="163"/>
        <v>1-5-1S85°Z+S</v>
      </c>
      <c r="AU1231" s="1136" t="s">
        <v>15734</v>
      </c>
      <c r="AV1231" s="1136" t="str">
        <f t="shared" si="156"/>
        <v>113.7.6</v>
      </c>
      <c r="AW1231" s="1438">
        <f t="shared" si="157"/>
        <v>45479</v>
      </c>
    </row>
    <row r="1232" spans="1:49">
      <c r="A1232" s="1135" t="s">
        <v>4623</v>
      </c>
      <c r="B1232" s="1135" t="s">
        <v>4616</v>
      </c>
      <c r="C1232" s="1135">
        <v>500</v>
      </c>
      <c r="D1232" s="1135">
        <v>1.6950000000000001</v>
      </c>
      <c r="E1232" s="1135" t="s">
        <v>15189</v>
      </c>
      <c r="F1232" s="1135" t="s">
        <v>1991</v>
      </c>
      <c r="G1232" s="1135" t="s">
        <v>1034</v>
      </c>
      <c r="H1232" s="1135" t="s">
        <v>1249</v>
      </c>
      <c r="I1232" s="1135" t="s">
        <v>126</v>
      </c>
      <c r="J1232" s="1135">
        <v>0.7</v>
      </c>
      <c r="K1232" s="1135" t="s">
        <v>4624</v>
      </c>
      <c r="L1232" s="1135" t="s">
        <v>4618</v>
      </c>
      <c r="M1232" s="1135">
        <v>101.5</v>
      </c>
      <c r="N1232" s="1135" t="s">
        <v>1039</v>
      </c>
      <c r="O1232" s="1135">
        <v>2.5375000000000001</v>
      </c>
      <c r="P1232" s="1135">
        <v>2.0300000000000002</v>
      </c>
      <c r="Q1232" s="1135">
        <v>4</v>
      </c>
      <c r="R1232" s="1135">
        <v>23</v>
      </c>
      <c r="T1232" s="1135">
        <v>12</v>
      </c>
      <c r="U1232" s="1135">
        <v>4.5</v>
      </c>
      <c r="V1232" s="1135" t="s">
        <v>663</v>
      </c>
      <c r="W1232" s="1135">
        <v>125</v>
      </c>
      <c r="X1232" s="1135">
        <v>80</v>
      </c>
      <c r="Y1232" s="1135">
        <v>1.5</v>
      </c>
      <c r="Z1232" s="1135">
        <v>4</v>
      </c>
      <c r="AA1232" s="1135" t="s">
        <v>2169</v>
      </c>
      <c r="AH1232" s="1135" t="s">
        <v>944</v>
      </c>
      <c r="AI1232" s="1135">
        <v>94.39</v>
      </c>
      <c r="AJ1232" s="1135">
        <v>-0.79</v>
      </c>
      <c r="AK1232" s="1135">
        <v>3.66</v>
      </c>
      <c r="AM1232" s="1136" t="s">
        <v>11577</v>
      </c>
      <c r="AN1232" s="1136" t="s">
        <v>11578</v>
      </c>
      <c r="AO1232" s="1136">
        <f t="shared" si="158"/>
        <v>500</v>
      </c>
      <c r="AP1232" s="1136">
        <f t="shared" si="159"/>
        <v>1.6950000000000001</v>
      </c>
      <c r="AQ1232" s="1136" t="str">
        <f t="shared" si="160"/>
        <v>1-5-1S83°</v>
      </c>
      <c r="AR1232" s="1136" t="str">
        <f t="shared" si="161"/>
        <v>30.8</v>
      </c>
      <c r="AS1232" s="1136" t="str">
        <f t="shared" si="162"/>
        <v>215/215/OFF</v>
      </c>
      <c r="AT1232" s="1136" t="str">
        <f t="shared" si="163"/>
        <v>1-5-1S83°</v>
      </c>
      <c r="AV1232" s="1136" t="str">
        <f t="shared" si="156"/>
        <v>113.9.6</v>
      </c>
      <c r="AW1232" s="1438">
        <f t="shared" si="157"/>
        <v>45541</v>
      </c>
    </row>
    <row r="1233" spans="1:49">
      <c r="A1233" s="1135" t="s">
        <v>4625</v>
      </c>
      <c r="B1233" s="1135" t="s">
        <v>299</v>
      </c>
      <c r="C1233" s="1135">
        <v>620</v>
      </c>
      <c r="D1233" s="1135">
        <v>1.75</v>
      </c>
      <c r="E1233" s="1135" t="s">
        <v>15196</v>
      </c>
      <c r="F1233" s="1135" t="s">
        <v>1783</v>
      </c>
      <c r="G1233" s="1135" t="s">
        <v>1861</v>
      </c>
      <c r="H1233" s="1135" t="s">
        <v>4590</v>
      </c>
      <c r="I1233" s="1135" t="s">
        <v>639</v>
      </c>
      <c r="J1233" s="1135">
        <v>2.1</v>
      </c>
      <c r="K1233" s="1135" t="s">
        <v>4626</v>
      </c>
      <c r="L1233" s="1135" t="s">
        <v>4581</v>
      </c>
      <c r="M1233" s="1135">
        <v>101.5</v>
      </c>
      <c r="N1233" s="1135" t="s">
        <v>1039</v>
      </c>
      <c r="O1233" s="1135">
        <v>2.5375000000000001</v>
      </c>
      <c r="P1233" s="1135">
        <v>2.0300000000000002</v>
      </c>
      <c r="Q1233" s="1135">
        <v>3.5</v>
      </c>
      <c r="R1233" s="1135">
        <v>19</v>
      </c>
      <c r="T1233" s="1135">
        <v>24</v>
      </c>
      <c r="U1233" s="1135">
        <v>5.4</v>
      </c>
      <c r="V1233" s="1135" t="s">
        <v>663</v>
      </c>
      <c r="W1233" s="1135">
        <v>135</v>
      </c>
      <c r="X1233" s="1135">
        <v>10</v>
      </c>
      <c r="Y1233" s="1135">
        <v>1.3</v>
      </c>
      <c r="Z1233" s="1135">
        <v>6</v>
      </c>
      <c r="AA1233" s="1135" t="s">
        <v>2172</v>
      </c>
      <c r="AH1233" s="1135" t="s">
        <v>876</v>
      </c>
      <c r="AI1233" s="1135">
        <v>91.09</v>
      </c>
      <c r="AJ1233" s="1135">
        <v>-0.49</v>
      </c>
      <c r="AK1233" s="1135">
        <v>0.96</v>
      </c>
      <c r="AM1233" s="1136" t="s">
        <v>11579</v>
      </c>
      <c r="AN1233" s="1136" t="s">
        <v>11580</v>
      </c>
      <c r="AO1233" s="1136">
        <f t="shared" si="158"/>
        <v>620</v>
      </c>
      <c r="AP1233" s="1136">
        <f t="shared" si="159"/>
        <v>1.75</v>
      </c>
      <c r="AQ1233" s="1136" t="str">
        <f t="shared" si="160"/>
        <v>2-6-1S83°</v>
      </c>
      <c r="AR1233" s="1136" t="str">
        <f t="shared" si="161"/>
        <v>29.5</v>
      </c>
      <c r="AS1233" s="1136" t="str">
        <f t="shared" si="162"/>
        <v>151/OFF</v>
      </c>
      <c r="AT1233" s="1136" t="str">
        <f t="shared" si="163"/>
        <v>2-6-1S83°</v>
      </c>
      <c r="AV1233" s="1136" t="str">
        <f t="shared" si="156"/>
        <v>113.9.11</v>
      </c>
      <c r="AW1233" s="1438">
        <f t="shared" si="157"/>
        <v>45546</v>
      </c>
    </row>
    <row r="1234" spans="1:49">
      <c r="A1234" s="1135" t="s">
        <v>4627</v>
      </c>
      <c r="B1234" s="1135" t="s">
        <v>299</v>
      </c>
      <c r="C1234" s="1135">
        <v>650</v>
      </c>
      <c r="D1234" s="1135">
        <v>1.75</v>
      </c>
      <c r="E1234" s="1135" t="s">
        <v>15196</v>
      </c>
      <c r="F1234" s="1135" t="s">
        <v>1078</v>
      </c>
      <c r="G1234" s="1135" t="s">
        <v>1861</v>
      </c>
      <c r="H1234" s="1135" t="s">
        <v>1578</v>
      </c>
      <c r="I1234" s="1135" t="s">
        <v>1206</v>
      </c>
      <c r="J1234" s="1135">
        <v>1.7</v>
      </c>
      <c r="K1234" s="1135" t="s">
        <v>4628</v>
      </c>
      <c r="L1234" s="1135" t="s">
        <v>4123</v>
      </c>
      <c r="M1234" s="1135">
        <v>103.2</v>
      </c>
      <c r="N1234" s="1135" t="s">
        <v>1039</v>
      </c>
      <c r="O1234" s="1135">
        <v>2.58</v>
      </c>
      <c r="P1234" s="1135">
        <v>2.0640000000000001</v>
      </c>
      <c r="Q1234" s="1135">
        <v>4</v>
      </c>
      <c r="R1234" s="1135">
        <v>19.5</v>
      </c>
      <c r="T1234" s="1135">
        <v>27.3</v>
      </c>
      <c r="U1234" s="1135">
        <v>4</v>
      </c>
      <c r="V1234" s="1135" t="s">
        <v>663</v>
      </c>
      <c r="W1234" s="1135">
        <v>120</v>
      </c>
      <c r="X1234" s="1135" t="s">
        <v>2489</v>
      </c>
      <c r="Y1234" s="1135">
        <v>1.7</v>
      </c>
      <c r="Z1234" s="1135">
        <v>6</v>
      </c>
      <c r="AA1234" s="1135" t="s">
        <v>4629</v>
      </c>
      <c r="AB1234" s="1135" t="s">
        <v>1075</v>
      </c>
      <c r="AH1234" s="1135" t="s">
        <v>1921</v>
      </c>
      <c r="AI1234" s="1135">
        <v>92</v>
      </c>
      <c r="AJ1234" s="1135">
        <v>-0.42</v>
      </c>
      <c r="AK1234" s="1135">
        <v>3.27</v>
      </c>
      <c r="AM1234" s="1136" t="s">
        <v>11581</v>
      </c>
      <c r="AN1234" s="1136" t="s">
        <v>11582</v>
      </c>
      <c r="AO1234" s="1136">
        <f t="shared" si="158"/>
        <v>650</v>
      </c>
      <c r="AP1234" s="1136">
        <f t="shared" si="159"/>
        <v>1.75</v>
      </c>
      <c r="AQ1234" s="1136" t="str">
        <f t="shared" si="160"/>
        <v>2-6-1S83°</v>
      </c>
      <c r="AR1234" s="1136" t="str">
        <f t="shared" si="161"/>
        <v>30</v>
      </c>
      <c r="AS1234" s="1136" t="str">
        <f t="shared" si="162"/>
        <v>165/OFF</v>
      </c>
      <c r="AT1234" s="1136" t="str">
        <f t="shared" si="163"/>
        <v>2-6-1S83°</v>
      </c>
      <c r="AV1234" s="1136" t="str">
        <f t="shared" si="156"/>
        <v>113.9.17</v>
      </c>
      <c r="AW1234" s="1438">
        <f t="shared" si="157"/>
        <v>45552</v>
      </c>
    </row>
    <row r="1235" spans="1:49">
      <c r="A1235" s="1135" t="s">
        <v>4630</v>
      </c>
      <c r="B1235" s="1135" t="s">
        <v>299</v>
      </c>
      <c r="C1235" s="1135">
        <v>650</v>
      </c>
      <c r="D1235" s="1135">
        <v>1.76</v>
      </c>
      <c r="E1235" s="1135" t="s">
        <v>15189</v>
      </c>
      <c r="F1235" s="1135" t="s">
        <v>1048</v>
      </c>
      <c r="G1235" s="1135" t="s">
        <v>1861</v>
      </c>
      <c r="H1235" s="1135" t="s">
        <v>4631</v>
      </c>
      <c r="I1235" s="1135" t="s">
        <v>639</v>
      </c>
      <c r="J1235" s="1135">
        <v>2</v>
      </c>
      <c r="K1235" s="1135" t="s">
        <v>4599</v>
      </c>
      <c r="L1235" s="1135" t="s">
        <v>4123</v>
      </c>
      <c r="M1235" s="1135">
        <v>101.5</v>
      </c>
      <c r="N1235" s="1135" t="s">
        <v>1039</v>
      </c>
      <c r="O1235" s="1135">
        <v>2.5375000000000001</v>
      </c>
      <c r="P1235" s="1135">
        <v>2.0300000000000002</v>
      </c>
      <c r="Q1235" s="1135">
        <v>3.5</v>
      </c>
      <c r="R1235" s="1135">
        <v>19</v>
      </c>
      <c r="T1235" s="1135">
        <v>24</v>
      </c>
      <c r="U1235" s="1135">
        <v>5.4</v>
      </c>
      <c r="V1235" s="1135" t="s">
        <v>663</v>
      </c>
      <c r="W1235" s="1135">
        <v>135</v>
      </c>
      <c r="X1235" s="1135">
        <v>10</v>
      </c>
      <c r="Y1235" s="1135">
        <v>1.3</v>
      </c>
      <c r="Z1235" s="1135">
        <v>6</v>
      </c>
      <c r="AA1235" s="1135" t="s">
        <v>4632</v>
      </c>
      <c r="AH1235" s="1135" t="s">
        <v>699</v>
      </c>
      <c r="AI1235" s="1135">
        <v>93.34</v>
      </c>
      <c r="AJ1235" s="1135">
        <v>-0.45</v>
      </c>
      <c r="AK1235" s="1135">
        <v>0.57999999999999996</v>
      </c>
      <c r="AM1235" s="1136" t="s">
        <v>11583</v>
      </c>
      <c r="AN1235" s="1136" t="s">
        <v>11584</v>
      </c>
      <c r="AO1235" s="1136">
        <f t="shared" si="158"/>
        <v>650</v>
      </c>
      <c r="AP1235" s="1136">
        <f t="shared" si="159"/>
        <v>1.76</v>
      </c>
      <c r="AQ1235" s="1136" t="str">
        <f t="shared" si="160"/>
        <v>1-5-1S83°</v>
      </c>
      <c r="AR1235" s="1136" t="str">
        <f t="shared" si="161"/>
        <v>31</v>
      </c>
      <c r="AS1235" s="1136" t="str">
        <f t="shared" si="162"/>
        <v>240/230/OFF</v>
      </c>
      <c r="AT1235" s="1136" t="str">
        <f t="shared" si="163"/>
        <v>1-5-1S83°</v>
      </c>
      <c r="AV1235" s="1136" t="str">
        <f t="shared" si="156"/>
        <v>113.10.8</v>
      </c>
      <c r="AW1235" s="1438">
        <f t="shared" si="157"/>
        <v>45573</v>
      </c>
    </row>
    <row r="1236" spans="1:49">
      <c r="A1236" s="1135" t="s">
        <v>4633</v>
      </c>
      <c r="B1236" s="1135" t="s">
        <v>738</v>
      </c>
      <c r="C1236" s="1135">
        <v>500</v>
      </c>
      <c r="D1236" s="1135">
        <v>1.6950000000000001</v>
      </c>
      <c r="E1236" s="1135" t="s">
        <v>15189</v>
      </c>
      <c r="F1236" s="1135" t="s">
        <v>1991</v>
      </c>
      <c r="G1236" s="1135" t="s">
        <v>1034</v>
      </c>
      <c r="H1236" s="1135" t="s">
        <v>1249</v>
      </c>
      <c r="I1236" s="1135" t="s">
        <v>126</v>
      </c>
      <c r="J1236" s="1135">
        <v>0.7</v>
      </c>
      <c r="K1236" s="1135" t="s">
        <v>4634</v>
      </c>
      <c r="L1236" s="1135" t="s">
        <v>4618</v>
      </c>
      <c r="M1236" s="1135">
        <v>101.5</v>
      </c>
      <c r="N1236" s="1135" t="s">
        <v>1039</v>
      </c>
      <c r="O1236" s="1135">
        <v>2.5375000000000001</v>
      </c>
      <c r="P1236" s="1135">
        <v>2.0300000000000002</v>
      </c>
      <c r="Q1236" s="1135">
        <v>4</v>
      </c>
      <c r="R1236" s="1135">
        <v>23</v>
      </c>
      <c r="T1236" s="1135">
        <v>12</v>
      </c>
      <c r="U1236" s="1135">
        <v>4.5</v>
      </c>
      <c r="V1236" s="1135" t="s">
        <v>663</v>
      </c>
      <c r="W1236" s="1135">
        <v>125</v>
      </c>
      <c r="X1236" s="1135">
        <v>80</v>
      </c>
      <c r="Y1236" s="1135">
        <v>1.5</v>
      </c>
      <c r="Z1236" s="1135">
        <v>4</v>
      </c>
      <c r="AA1236" s="1135" t="s">
        <v>4635</v>
      </c>
      <c r="AH1236" s="1135" t="s">
        <v>747</v>
      </c>
      <c r="AI1236" s="1135">
        <v>94.23</v>
      </c>
      <c r="AJ1236" s="1135">
        <v>-0.31</v>
      </c>
      <c r="AK1236" s="1135">
        <v>3.6</v>
      </c>
      <c r="AM1236" s="1136" t="s">
        <v>11585</v>
      </c>
      <c r="AN1236" s="1136" t="s">
        <v>11586</v>
      </c>
      <c r="AO1236" s="1136">
        <f t="shared" si="158"/>
        <v>500</v>
      </c>
      <c r="AP1236" s="1136">
        <f t="shared" si="159"/>
        <v>1.6950000000000001</v>
      </c>
      <c r="AQ1236" s="1136" t="str">
        <f t="shared" si="160"/>
        <v>1-5-1S83°</v>
      </c>
      <c r="AR1236" s="1136" t="str">
        <f t="shared" si="161"/>
        <v>30.8</v>
      </c>
      <c r="AS1236" s="1136" t="str">
        <f t="shared" si="162"/>
        <v>215/215/OFF</v>
      </c>
      <c r="AT1236" s="1136" t="str">
        <f t="shared" si="163"/>
        <v>1-5-1S83°</v>
      </c>
      <c r="AV1236" s="1136" t="str">
        <f t="shared" si="156"/>
        <v>113.10.15</v>
      </c>
      <c r="AW1236" s="1438">
        <f t="shared" si="157"/>
        <v>45580</v>
      </c>
    </row>
    <row r="1237" spans="1:49">
      <c r="A1237" s="1135" t="s">
        <v>4636</v>
      </c>
      <c r="B1237" s="1135" t="s">
        <v>299</v>
      </c>
      <c r="C1237" s="1135">
        <v>650</v>
      </c>
      <c r="D1237" s="1135">
        <v>1.75</v>
      </c>
      <c r="E1237" s="1135" t="s">
        <v>15196</v>
      </c>
      <c r="F1237" s="1135" t="s">
        <v>1078</v>
      </c>
      <c r="G1237" s="1135" t="s">
        <v>1861</v>
      </c>
      <c r="H1237" s="1135" t="s">
        <v>1578</v>
      </c>
      <c r="I1237" s="1135" t="s">
        <v>1206</v>
      </c>
      <c r="J1237" s="1135">
        <v>1.7</v>
      </c>
      <c r="K1237" s="1135" t="s">
        <v>4416</v>
      </c>
      <c r="L1237" s="1135" t="s">
        <v>4123</v>
      </c>
      <c r="M1237" s="1135">
        <v>103.2</v>
      </c>
      <c r="N1237" s="1135" t="s">
        <v>1039</v>
      </c>
      <c r="O1237" s="1135">
        <v>2.58</v>
      </c>
      <c r="P1237" s="1135">
        <v>2.0640000000000001</v>
      </c>
      <c r="Q1237" s="1135">
        <v>4</v>
      </c>
      <c r="R1237" s="1135">
        <v>19.5</v>
      </c>
      <c r="T1237" s="1135">
        <v>27.3</v>
      </c>
      <c r="U1237" s="1135">
        <v>4</v>
      </c>
      <c r="V1237" s="1135" t="s">
        <v>663</v>
      </c>
      <c r="W1237" s="1135">
        <v>120</v>
      </c>
      <c r="X1237" s="1135" t="s">
        <v>2489</v>
      </c>
      <c r="Y1237" s="1135">
        <v>1.7</v>
      </c>
      <c r="Z1237" s="1135">
        <v>6</v>
      </c>
      <c r="AA1237" s="1135" t="s">
        <v>4637</v>
      </c>
      <c r="AB1237" s="1135" t="s">
        <v>1075</v>
      </c>
      <c r="AH1237" s="1135" t="s">
        <v>749</v>
      </c>
      <c r="AI1237" s="1135">
        <v>91.84</v>
      </c>
      <c r="AJ1237" s="1135">
        <v>-0.87</v>
      </c>
      <c r="AK1237" s="1135">
        <v>4.21</v>
      </c>
      <c r="AM1237" s="1136" t="s">
        <v>11587</v>
      </c>
      <c r="AN1237" s="1136" t="s">
        <v>11588</v>
      </c>
      <c r="AO1237" s="1136">
        <f t="shared" si="158"/>
        <v>650</v>
      </c>
      <c r="AP1237" s="1136">
        <f t="shared" si="159"/>
        <v>1.75</v>
      </c>
      <c r="AQ1237" s="1136" t="str">
        <f t="shared" si="160"/>
        <v>2-6-1S83°</v>
      </c>
      <c r="AR1237" s="1136" t="str">
        <f t="shared" si="161"/>
        <v>30</v>
      </c>
      <c r="AS1237" s="1136" t="str">
        <f t="shared" si="162"/>
        <v>165/OFF</v>
      </c>
      <c r="AT1237" s="1136" t="str">
        <f t="shared" si="163"/>
        <v>2-6-1S83°</v>
      </c>
      <c r="AV1237" s="1136" t="str">
        <f t="shared" si="156"/>
        <v>113.10.25</v>
      </c>
      <c r="AW1237" s="1438">
        <f t="shared" si="157"/>
        <v>45590</v>
      </c>
    </row>
    <row r="1238" spans="1:49">
      <c r="A1238" s="1135" t="s">
        <v>4638</v>
      </c>
      <c r="B1238" s="1135" t="s">
        <v>4601</v>
      </c>
      <c r="C1238" s="1135">
        <v>600</v>
      </c>
      <c r="D1238" s="1135">
        <v>1.74</v>
      </c>
      <c r="E1238" s="1135" t="s">
        <v>15202</v>
      </c>
      <c r="F1238" s="1135" t="s">
        <v>1069</v>
      </c>
      <c r="G1238" s="1135">
        <v>4</v>
      </c>
      <c r="H1238" s="1135" t="s">
        <v>1249</v>
      </c>
      <c r="I1238" s="1135" t="s">
        <v>126</v>
      </c>
      <c r="J1238" s="1135">
        <v>1.1000000000000001</v>
      </c>
      <c r="K1238" s="1135" t="s">
        <v>4639</v>
      </c>
      <c r="L1238" s="1135" t="s">
        <v>1560</v>
      </c>
      <c r="M1238" s="1135">
        <v>99</v>
      </c>
      <c r="N1238" s="1135" t="s">
        <v>1039</v>
      </c>
      <c r="O1238" s="1135">
        <v>2.4750000000000001</v>
      </c>
      <c r="P1238" s="1135">
        <v>1.98</v>
      </c>
      <c r="Q1238" s="1135">
        <v>4.2</v>
      </c>
      <c r="R1238" s="1135">
        <v>23</v>
      </c>
      <c r="T1238" s="1135">
        <v>16</v>
      </c>
      <c r="U1238" s="1135">
        <v>3.6</v>
      </c>
      <c r="V1238" s="1135" t="s">
        <v>663</v>
      </c>
      <c r="W1238" s="1135">
        <v>120</v>
      </c>
      <c r="X1238" s="1135">
        <v>87</v>
      </c>
      <c r="Y1238" s="1135">
        <v>2.5</v>
      </c>
      <c r="Z1238" s="1135" t="s">
        <v>663</v>
      </c>
      <c r="AA1238" s="1135" t="s">
        <v>2245</v>
      </c>
      <c r="AH1238" s="1135" t="s">
        <v>863</v>
      </c>
      <c r="AI1238" s="1135">
        <v>95.49</v>
      </c>
      <c r="AJ1238" s="1135">
        <v>-0.36</v>
      </c>
      <c r="AK1238" s="1135">
        <v>1.22</v>
      </c>
      <c r="AM1238" s="1136" t="s">
        <v>11589</v>
      </c>
      <c r="AN1238" s="1136" t="s">
        <v>11590</v>
      </c>
      <c r="AO1238" s="1136">
        <f t="shared" si="158"/>
        <v>600</v>
      </c>
      <c r="AP1238" s="1136">
        <f t="shared" si="159"/>
        <v>1.74</v>
      </c>
      <c r="AQ1238" s="1136" t="str">
        <f t="shared" si="160"/>
        <v>1-4-1S83°Z+S</v>
      </c>
      <c r="AR1238" s="1136" t="str">
        <f t="shared" si="161"/>
        <v>31.5</v>
      </c>
      <c r="AS1238" s="1136" t="str">
        <f t="shared" si="162"/>
        <v>215/215/OFF</v>
      </c>
      <c r="AT1238" s="1136" t="str">
        <f t="shared" si="163"/>
        <v>1-4-1S83°Z+S</v>
      </c>
      <c r="AU1238" s="1136" t="s">
        <v>15734</v>
      </c>
      <c r="AV1238" s="1136" t="str">
        <f t="shared" si="156"/>
        <v>113.11.5</v>
      </c>
      <c r="AW1238" s="1438">
        <f t="shared" si="157"/>
        <v>45601</v>
      </c>
    </row>
    <row r="1239" spans="1:49">
      <c r="A1239" s="1135" t="s">
        <v>4640</v>
      </c>
      <c r="B1239" s="1135" t="s">
        <v>738</v>
      </c>
      <c r="C1239" s="1135">
        <v>600</v>
      </c>
      <c r="D1239" s="1135">
        <v>1.7</v>
      </c>
      <c r="E1239" s="1135" t="s">
        <v>15189</v>
      </c>
      <c r="F1239" s="1135" t="s">
        <v>1991</v>
      </c>
      <c r="G1239" s="1135" t="s">
        <v>1034</v>
      </c>
      <c r="H1239" s="1135" t="s">
        <v>2224</v>
      </c>
      <c r="I1239" s="1135" t="s">
        <v>126</v>
      </c>
      <c r="J1239" s="1135">
        <v>0.8</v>
      </c>
      <c r="K1239" s="1135" t="s">
        <v>4641</v>
      </c>
      <c r="L1239" s="1135" t="s">
        <v>4642</v>
      </c>
      <c r="M1239" s="1135">
        <v>101.5</v>
      </c>
      <c r="N1239" s="1135" t="s">
        <v>1039</v>
      </c>
      <c r="O1239" s="1135">
        <v>2.5375000000000001</v>
      </c>
      <c r="P1239" s="1135">
        <v>2.0300000000000002</v>
      </c>
      <c r="Q1239" s="1135">
        <v>4</v>
      </c>
      <c r="R1239" s="1135">
        <v>23</v>
      </c>
      <c r="T1239" s="1135">
        <v>12</v>
      </c>
      <c r="U1239" s="1135">
        <v>2.8</v>
      </c>
      <c r="V1239" s="1135" t="s">
        <v>663</v>
      </c>
      <c r="W1239" s="1135">
        <v>120</v>
      </c>
      <c r="X1239" s="1135">
        <v>80</v>
      </c>
      <c r="Y1239" s="1135">
        <v>1.5</v>
      </c>
      <c r="Z1239" s="1135">
        <v>4</v>
      </c>
      <c r="AA1239" s="1135" t="s">
        <v>4643</v>
      </c>
      <c r="AH1239" s="1135" t="s">
        <v>969</v>
      </c>
      <c r="AI1239" s="1135">
        <v>94.17</v>
      </c>
      <c r="AJ1239" s="1135">
        <v>-0.62</v>
      </c>
      <c r="AK1239" s="1135">
        <v>2.61</v>
      </c>
      <c r="AM1239" s="1136" t="s">
        <v>11591</v>
      </c>
      <c r="AN1239" s="1136" t="s">
        <v>11592</v>
      </c>
      <c r="AO1239" s="1136">
        <f t="shared" si="158"/>
        <v>600</v>
      </c>
      <c r="AP1239" s="1136">
        <f t="shared" si="159"/>
        <v>1.7</v>
      </c>
      <c r="AQ1239" s="1136" t="str">
        <f t="shared" si="160"/>
        <v>1-5-1S83°</v>
      </c>
      <c r="AR1239" s="1136" t="str">
        <f t="shared" si="161"/>
        <v>30.8</v>
      </c>
      <c r="AS1239" s="1136" t="str">
        <f t="shared" si="162"/>
        <v>270/270/150</v>
      </c>
      <c r="AT1239" s="1136" t="str">
        <f t="shared" si="163"/>
        <v>1-5-1S83°</v>
      </c>
      <c r="AV1239" s="1136" t="str">
        <f t="shared" si="156"/>
        <v>113.11.7</v>
      </c>
      <c r="AW1239" s="1438">
        <f t="shared" si="157"/>
        <v>45603</v>
      </c>
    </row>
    <row r="1240" spans="1:49">
      <c r="A1240" s="1135" t="s">
        <v>4644</v>
      </c>
      <c r="B1240" s="1135" t="s">
        <v>299</v>
      </c>
      <c r="C1240" s="1135">
        <v>620</v>
      </c>
      <c r="D1240" s="1135">
        <v>1.75</v>
      </c>
      <c r="E1240" s="1135" t="s">
        <v>15196</v>
      </c>
      <c r="F1240" s="1135" t="s">
        <v>1078</v>
      </c>
      <c r="G1240" s="1135" t="s">
        <v>1861</v>
      </c>
      <c r="H1240" s="1135" t="s">
        <v>1893</v>
      </c>
      <c r="I1240" s="1135" t="s">
        <v>639</v>
      </c>
      <c r="J1240" s="1135">
        <v>2.1</v>
      </c>
      <c r="K1240" s="1135" t="s">
        <v>4626</v>
      </c>
      <c r="L1240" s="1135" t="s">
        <v>4581</v>
      </c>
      <c r="M1240" s="1135">
        <v>101.5</v>
      </c>
      <c r="N1240" s="1135" t="s">
        <v>1039</v>
      </c>
      <c r="O1240" s="1135">
        <v>2.5375000000000001</v>
      </c>
      <c r="P1240" s="1135">
        <v>2.0300000000000002</v>
      </c>
      <c r="Q1240" s="1135">
        <v>3.5</v>
      </c>
      <c r="R1240" s="1135">
        <v>19</v>
      </c>
      <c r="T1240" s="1135">
        <v>24</v>
      </c>
      <c r="U1240" s="1135">
        <v>5.4</v>
      </c>
      <c r="V1240" s="1135" t="s">
        <v>663</v>
      </c>
      <c r="W1240" s="1135">
        <v>135</v>
      </c>
      <c r="X1240" s="1135">
        <v>10</v>
      </c>
      <c r="Y1240" s="1135">
        <v>1.3</v>
      </c>
      <c r="Z1240" s="1135">
        <v>6</v>
      </c>
      <c r="AA1240" s="1135" t="s">
        <v>4645</v>
      </c>
      <c r="AH1240" s="1135" t="s">
        <v>864</v>
      </c>
      <c r="AI1240" s="1135">
        <v>91.37</v>
      </c>
      <c r="AJ1240" s="1135">
        <v>-0.38</v>
      </c>
      <c r="AK1240" s="1135">
        <v>0.84</v>
      </c>
      <c r="AM1240" s="1136" t="s">
        <v>11593</v>
      </c>
      <c r="AN1240" s="1136" t="s">
        <v>11594</v>
      </c>
      <c r="AO1240" s="1136">
        <f t="shared" si="158"/>
        <v>620</v>
      </c>
      <c r="AP1240" s="1136">
        <f t="shared" si="159"/>
        <v>1.75</v>
      </c>
      <c r="AQ1240" s="1136" t="str">
        <f t="shared" si="160"/>
        <v>2-6-1S83°</v>
      </c>
      <c r="AR1240" s="1136" t="str">
        <f t="shared" si="161"/>
        <v>30</v>
      </c>
      <c r="AS1240" s="1136" t="str">
        <f t="shared" si="162"/>
        <v>153/OFF</v>
      </c>
      <c r="AT1240" s="1136" t="str">
        <f t="shared" si="163"/>
        <v>2-6-1S83°</v>
      </c>
      <c r="AV1240" s="1136" t="str">
        <f t="shared" si="156"/>
        <v>113.11.14</v>
      </c>
      <c r="AW1240" s="1438">
        <f t="shared" si="157"/>
        <v>45610</v>
      </c>
    </row>
    <row r="1241" spans="1:49">
      <c r="A1241" s="1135" t="s">
        <v>4646</v>
      </c>
      <c r="B1241" s="1135" t="s">
        <v>299</v>
      </c>
      <c r="C1241" s="1135">
        <v>700</v>
      </c>
      <c r="D1241" s="1135">
        <v>1.74</v>
      </c>
      <c r="E1241" s="1135" t="s">
        <v>15189</v>
      </c>
      <c r="F1241" s="1135" t="s">
        <v>1048</v>
      </c>
      <c r="G1241" s="1135" t="s">
        <v>1861</v>
      </c>
      <c r="H1241" s="1135" t="s">
        <v>4268</v>
      </c>
      <c r="I1241" s="1135" t="s">
        <v>126</v>
      </c>
      <c r="J1241" s="1135">
        <v>1.9</v>
      </c>
      <c r="K1241" s="1135" t="s">
        <v>4599</v>
      </c>
      <c r="L1241" s="1135" t="s">
        <v>4123</v>
      </c>
      <c r="M1241" s="1135">
        <v>103.2</v>
      </c>
      <c r="N1241" s="1135" t="s">
        <v>1039</v>
      </c>
      <c r="O1241" s="1135">
        <v>2.58</v>
      </c>
      <c r="P1241" s="1135">
        <v>2.0640000000000001</v>
      </c>
      <c r="Q1241" s="1135">
        <v>4</v>
      </c>
      <c r="R1241" s="1135">
        <v>19.5</v>
      </c>
      <c r="T1241" s="1135">
        <v>27.3</v>
      </c>
      <c r="U1241" s="1135">
        <v>4</v>
      </c>
      <c r="V1241" s="1135" t="s">
        <v>663</v>
      </c>
      <c r="W1241" s="1135">
        <v>120</v>
      </c>
      <c r="X1241" s="1135">
        <v>60</v>
      </c>
      <c r="Y1241" s="1135">
        <v>1.7</v>
      </c>
      <c r="Z1241" s="1135">
        <v>6</v>
      </c>
      <c r="AA1241" s="1135" t="s">
        <v>4647</v>
      </c>
      <c r="AH1241" s="1135" t="s">
        <v>705</v>
      </c>
      <c r="AI1241" s="1135">
        <v>92.96</v>
      </c>
      <c r="AJ1241" s="1135">
        <v>-0.47</v>
      </c>
      <c r="AK1241" s="1135">
        <v>1.41</v>
      </c>
      <c r="AM1241" s="1136" t="s">
        <v>11595</v>
      </c>
      <c r="AN1241" s="1136" t="s">
        <v>11596</v>
      </c>
      <c r="AO1241" s="1136">
        <f t="shared" si="158"/>
        <v>700</v>
      </c>
      <c r="AP1241" s="1136">
        <f t="shared" si="159"/>
        <v>1.74</v>
      </c>
      <c r="AQ1241" s="1136" t="str">
        <f t="shared" si="160"/>
        <v>1-5-1S83°</v>
      </c>
      <c r="AR1241" s="1136" t="str">
        <f t="shared" si="161"/>
        <v>31</v>
      </c>
      <c r="AS1241" s="1136" t="str">
        <f t="shared" si="162"/>
        <v>315/265/OFF</v>
      </c>
      <c r="AT1241" s="1136" t="str">
        <f t="shared" si="163"/>
        <v>1-5-1S83°</v>
      </c>
      <c r="AV1241" s="1136" t="str">
        <f t="shared" si="156"/>
        <v>113.11.13</v>
      </c>
      <c r="AW1241" s="1438">
        <f t="shared" si="157"/>
        <v>45609</v>
      </c>
    </row>
    <row r="1242" spans="1:49">
      <c r="A1242" s="1135" t="s">
        <v>4648</v>
      </c>
      <c r="B1242" s="1135" t="s">
        <v>299</v>
      </c>
      <c r="C1242" s="1135">
        <v>650</v>
      </c>
      <c r="D1242" s="1135">
        <v>1.7649999999999999</v>
      </c>
      <c r="E1242" s="1135" t="s">
        <v>15189</v>
      </c>
      <c r="F1242" s="1135" t="s">
        <v>1048</v>
      </c>
      <c r="G1242" s="1135" t="s">
        <v>1861</v>
      </c>
      <c r="H1242" s="1135" t="s">
        <v>1134</v>
      </c>
      <c r="I1242" s="1135" t="s">
        <v>639</v>
      </c>
      <c r="J1242" s="1135">
        <v>2</v>
      </c>
      <c r="K1242" s="1135" t="s">
        <v>4626</v>
      </c>
      <c r="L1242" s="1135" t="s">
        <v>4581</v>
      </c>
      <c r="M1242" s="1135">
        <v>101.5</v>
      </c>
      <c r="N1242" s="1135" t="s">
        <v>1039</v>
      </c>
      <c r="O1242" s="1135">
        <v>2.5375000000000001</v>
      </c>
      <c r="P1242" s="1135">
        <v>2.0300000000000002</v>
      </c>
      <c r="Q1242" s="1135">
        <v>3.5</v>
      </c>
      <c r="R1242" s="1135">
        <v>19</v>
      </c>
      <c r="T1242" s="1135">
        <v>24</v>
      </c>
      <c r="U1242" s="1135">
        <v>5.4</v>
      </c>
      <c r="V1242" s="1135" t="s">
        <v>663</v>
      </c>
      <c r="W1242" s="1135">
        <v>135</v>
      </c>
      <c r="X1242" s="1135">
        <v>10</v>
      </c>
      <c r="Y1242" s="1135">
        <v>1.3</v>
      </c>
      <c r="Z1242" s="1135">
        <v>6</v>
      </c>
      <c r="AA1242" s="1135" t="s">
        <v>1838</v>
      </c>
      <c r="AH1242" s="1135" t="s">
        <v>629</v>
      </c>
      <c r="AI1242" s="1135">
        <v>91.27</v>
      </c>
      <c r="AJ1242" s="1135">
        <v>-0.39</v>
      </c>
      <c r="AK1242" s="1135">
        <v>1.1200000000000001</v>
      </c>
      <c r="AM1242" s="1136" t="s">
        <v>11597</v>
      </c>
      <c r="AN1242" s="1136" t="s">
        <v>11598</v>
      </c>
      <c r="AO1242" s="1136">
        <f t="shared" si="158"/>
        <v>650</v>
      </c>
      <c r="AP1242" s="1136">
        <f t="shared" si="159"/>
        <v>1.7649999999999999</v>
      </c>
      <c r="AQ1242" s="1136" t="str">
        <f t="shared" si="160"/>
        <v>1-5-1S83°</v>
      </c>
      <c r="AR1242" s="1136" t="str">
        <f t="shared" si="161"/>
        <v>31</v>
      </c>
      <c r="AS1242" s="1136" t="str">
        <f t="shared" si="162"/>
        <v>240/240/OFF</v>
      </c>
      <c r="AT1242" s="1136" t="str">
        <f t="shared" si="163"/>
        <v>1-5-1S83°</v>
      </c>
      <c r="AV1242" s="1136" t="str">
        <f t="shared" si="156"/>
        <v>113.12.2</v>
      </c>
      <c r="AW1242" s="1438">
        <f t="shared" si="157"/>
        <v>45628</v>
      </c>
    </row>
    <row r="1243" spans="1:49">
      <c r="A1243" s="1135" t="s">
        <v>4649</v>
      </c>
      <c r="B1243" s="1135" t="s">
        <v>299</v>
      </c>
      <c r="C1243" s="1135">
        <v>650</v>
      </c>
      <c r="D1243" s="1135">
        <v>1.76</v>
      </c>
      <c r="E1243" s="1135" t="s">
        <v>15189</v>
      </c>
      <c r="F1243" s="1135" t="s">
        <v>1048</v>
      </c>
      <c r="G1243" s="1135" t="s">
        <v>1861</v>
      </c>
      <c r="H1243" s="1135" t="s">
        <v>4650</v>
      </c>
      <c r="I1243" s="1135" t="s">
        <v>639</v>
      </c>
      <c r="J1243" s="1135">
        <v>1.9</v>
      </c>
      <c r="K1243" s="1135" t="s">
        <v>4599</v>
      </c>
      <c r="L1243" s="1135" t="s">
        <v>4123</v>
      </c>
      <c r="M1243" s="1135">
        <v>101.5</v>
      </c>
      <c r="N1243" s="1135" t="s">
        <v>1039</v>
      </c>
      <c r="O1243" s="1135">
        <v>2.5375000000000001</v>
      </c>
      <c r="P1243" s="1135">
        <v>2.0300000000000002</v>
      </c>
      <c r="Q1243" s="1135">
        <v>3.5</v>
      </c>
      <c r="R1243" s="1135">
        <v>19</v>
      </c>
      <c r="T1243" s="1135">
        <v>24</v>
      </c>
      <c r="U1243" s="1135">
        <v>5.4</v>
      </c>
      <c r="V1243" s="1135" t="s">
        <v>663</v>
      </c>
      <c r="W1243" s="1135">
        <v>135</v>
      </c>
      <c r="X1243" s="1135">
        <v>10</v>
      </c>
      <c r="Y1243" s="1135">
        <v>1.3</v>
      </c>
      <c r="Z1243" s="1135">
        <v>6</v>
      </c>
      <c r="AA1243" s="1135" t="s">
        <v>2262</v>
      </c>
      <c r="AH1243" s="1135" t="s">
        <v>843</v>
      </c>
      <c r="AI1243" s="1135">
        <v>93.13</v>
      </c>
      <c r="AJ1243" s="1135">
        <v>-0.14000000000000001</v>
      </c>
      <c r="AK1243" s="1135">
        <v>0.4</v>
      </c>
      <c r="AM1243" s="1136" t="s">
        <v>980</v>
      </c>
      <c r="AN1243" s="1136" t="s">
        <v>11599</v>
      </c>
      <c r="AO1243" s="1136">
        <f t="shared" si="158"/>
        <v>650</v>
      </c>
      <c r="AP1243" s="1136">
        <f t="shared" si="159"/>
        <v>1.76</v>
      </c>
      <c r="AQ1243" s="1136" t="str">
        <f t="shared" si="160"/>
        <v>1-5-1S83°</v>
      </c>
      <c r="AR1243" s="1136" t="str">
        <f t="shared" si="161"/>
        <v>31</v>
      </c>
      <c r="AS1243" s="1136" t="str">
        <f t="shared" si="162"/>
        <v>245/235/OFF</v>
      </c>
      <c r="AT1243" s="1136" t="str">
        <f t="shared" si="163"/>
        <v>1-5-1S83°</v>
      </c>
      <c r="AV1243" s="1136" t="str">
        <f t="shared" si="156"/>
        <v>113.12.9</v>
      </c>
      <c r="AW1243" s="1438">
        <f t="shared" si="157"/>
        <v>45635</v>
      </c>
    </row>
    <row r="1244" spans="1:49">
      <c r="A1244" s="1135" t="s">
        <v>4651</v>
      </c>
      <c r="B1244" s="1135" t="s">
        <v>299</v>
      </c>
      <c r="C1244" s="1135" t="s">
        <v>4652</v>
      </c>
      <c r="D1244" s="1135">
        <v>1.76</v>
      </c>
      <c r="E1244" s="1135" t="s">
        <v>15189</v>
      </c>
      <c r="F1244" s="1135" t="s">
        <v>1048</v>
      </c>
      <c r="G1244" s="1135" t="s">
        <v>1861</v>
      </c>
      <c r="H1244" s="1135" t="s">
        <v>4587</v>
      </c>
      <c r="I1244" s="1135" t="s">
        <v>639</v>
      </c>
      <c r="J1244" s="1135">
        <v>1.9</v>
      </c>
      <c r="K1244" s="1135" t="s">
        <v>4599</v>
      </c>
      <c r="L1244" s="1135" t="s">
        <v>4123</v>
      </c>
      <c r="M1244" s="1135">
        <v>101.5</v>
      </c>
      <c r="N1244" s="1135" t="s">
        <v>1039</v>
      </c>
      <c r="O1244" s="1135">
        <v>2.5375000000000001</v>
      </c>
      <c r="P1244" s="1135">
        <v>2.0300000000000002</v>
      </c>
      <c r="Q1244" s="1135">
        <v>3.5</v>
      </c>
      <c r="R1244" s="1135">
        <v>19</v>
      </c>
      <c r="T1244" s="1135">
        <v>24</v>
      </c>
      <c r="U1244" s="1135">
        <v>5.4</v>
      </c>
      <c r="V1244" s="1135" t="s">
        <v>663</v>
      </c>
      <c r="W1244" s="1135">
        <v>135</v>
      </c>
      <c r="X1244" s="1135">
        <v>10</v>
      </c>
      <c r="Y1244" s="1135">
        <v>1.3</v>
      </c>
      <c r="Z1244" s="1135">
        <v>6</v>
      </c>
      <c r="AA1244" s="1135" t="s">
        <v>2262</v>
      </c>
      <c r="AH1244" s="1135" t="s">
        <v>1315</v>
      </c>
      <c r="AI1244" s="1135">
        <v>93.32</v>
      </c>
      <c r="AJ1244" s="1135">
        <v>-0.41</v>
      </c>
      <c r="AK1244" s="1135">
        <v>0.65</v>
      </c>
      <c r="AM1244" s="1136" t="s">
        <v>983</v>
      </c>
      <c r="AN1244" s="1136" t="s">
        <v>11600</v>
      </c>
      <c r="AO1244" s="1136" t="str">
        <f t="shared" si="158"/>
        <v>650↑670-1/27</v>
      </c>
      <c r="AP1244" s="1136">
        <f t="shared" si="159"/>
        <v>1.76</v>
      </c>
      <c r="AQ1244" s="1136" t="str">
        <f t="shared" si="160"/>
        <v>1-5-1S83°</v>
      </c>
      <c r="AR1244" s="1136" t="str">
        <f t="shared" si="161"/>
        <v>31</v>
      </c>
      <c r="AS1244" s="1136" t="str">
        <f t="shared" si="162"/>
        <v>250/240/OFF</v>
      </c>
      <c r="AT1244" s="1136" t="str">
        <f t="shared" si="163"/>
        <v>1-5-1S83°</v>
      </c>
      <c r="AV1244" s="1136" t="str">
        <f t="shared" si="156"/>
        <v>113.12.9</v>
      </c>
      <c r="AW1244" s="1438">
        <f t="shared" si="157"/>
        <v>45635</v>
      </c>
    </row>
    <row r="1245" spans="1:49">
      <c r="A1245" s="1135" t="s">
        <v>4653</v>
      </c>
      <c r="B1245" s="1135" t="s">
        <v>738</v>
      </c>
      <c r="C1245" s="1135">
        <v>600</v>
      </c>
      <c r="D1245" s="1135">
        <v>1.7</v>
      </c>
      <c r="E1245" s="1135" t="s">
        <v>15189</v>
      </c>
      <c r="F1245" s="1135" t="s">
        <v>1991</v>
      </c>
      <c r="G1245" s="1135" t="s">
        <v>1034</v>
      </c>
      <c r="H1245" s="1135" t="s">
        <v>1320</v>
      </c>
      <c r="I1245" s="1135" t="s">
        <v>126</v>
      </c>
      <c r="J1245" s="1135">
        <v>0.9</v>
      </c>
      <c r="K1245" s="1135" t="s">
        <v>4641</v>
      </c>
      <c r="L1245" s="1135" t="s">
        <v>4642</v>
      </c>
      <c r="M1245" s="1135">
        <v>101.5</v>
      </c>
      <c r="N1245" s="1135" t="s">
        <v>1039</v>
      </c>
      <c r="O1245" s="1135">
        <v>2.5375000000000001</v>
      </c>
      <c r="P1245" s="1135">
        <v>2.0300000000000002</v>
      </c>
      <c r="Q1245" s="1135">
        <v>4</v>
      </c>
      <c r="R1245" s="1135">
        <v>23</v>
      </c>
      <c r="T1245" s="1135">
        <v>12</v>
      </c>
      <c r="U1245" s="1135">
        <v>4.5</v>
      </c>
      <c r="V1245" s="1135" t="s">
        <v>663</v>
      </c>
      <c r="W1245" s="1135">
        <v>125</v>
      </c>
      <c r="X1245" s="1135">
        <v>80</v>
      </c>
      <c r="Y1245" s="1135">
        <v>1.5</v>
      </c>
      <c r="Z1245" s="1135">
        <v>4</v>
      </c>
      <c r="AA1245" s="1135" t="s">
        <v>4654</v>
      </c>
      <c r="AH1245" s="1135" t="s">
        <v>3307</v>
      </c>
      <c r="AI1245" s="1135">
        <v>94.53</v>
      </c>
      <c r="AJ1245" s="1135">
        <v>-1.28</v>
      </c>
      <c r="AK1245" s="1135">
        <v>2.84</v>
      </c>
      <c r="AM1245" s="1136" t="s">
        <v>11601</v>
      </c>
      <c r="AN1245" s="1136" t="s">
        <v>11602</v>
      </c>
      <c r="AO1245" s="1136">
        <f t="shared" si="158"/>
        <v>600</v>
      </c>
      <c r="AP1245" s="1136">
        <f t="shared" si="159"/>
        <v>1.7</v>
      </c>
      <c r="AQ1245" s="1136" t="str">
        <f t="shared" si="160"/>
        <v>1-5-1S83°</v>
      </c>
      <c r="AR1245" s="1136" t="str">
        <f t="shared" si="161"/>
        <v>30.8</v>
      </c>
      <c r="AS1245" s="1136" t="str">
        <f t="shared" si="162"/>
        <v>230/230/OFF</v>
      </c>
      <c r="AT1245" s="1136" t="str">
        <f t="shared" si="163"/>
        <v>1-5-1S83°</v>
      </c>
      <c r="AV1245" s="1136" t="str">
        <f t="shared" si="156"/>
        <v>113.12.11</v>
      </c>
      <c r="AW1245" s="1438">
        <f t="shared" si="157"/>
        <v>45637</v>
      </c>
    </row>
    <row r="1246" spans="1:49">
      <c r="A1246" s="1135" t="s">
        <v>4655</v>
      </c>
      <c r="B1246" s="1135" t="s">
        <v>299</v>
      </c>
      <c r="C1246" s="1135">
        <v>650</v>
      </c>
      <c r="D1246" s="1135">
        <v>1.7649999999999999</v>
      </c>
      <c r="E1246" s="1135" t="s">
        <v>15189</v>
      </c>
      <c r="F1246" s="1135" t="s">
        <v>1048</v>
      </c>
      <c r="G1246" s="1135" t="s">
        <v>1861</v>
      </c>
      <c r="H1246" s="1135" t="s">
        <v>1134</v>
      </c>
      <c r="I1246" s="1135" t="s">
        <v>639</v>
      </c>
      <c r="J1246" s="1135">
        <v>2</v>
      </c>
      <c r="K1246" s="1135" t="s">
        <v>4656</v>
      </c>
      <c r="L1246" s="1135" t="s">
        <v>4581</v>
      </c>
      <c r="M1246" s="1135">
        <v>101.5</v>
      </c>
      <c r="N1246" s="1135" t="s">
        <v>1039</v>
      </c>
      <c r="O1246" s="1135">
        <v>2.5375000000000001</v>
      </c>
      <c r="P1246" s="1135">
        <v>2.0300000000000002</v>
      </c>
      <c r="Q1246" s="1135">
        <v>3.5</v>
      </c>
      <c r="R1246" s="1135">
        <v>19</v>
      </c>
      <c r="T1246" s="1135">
        <v>24</v>
      </c>
      <c r="U1246" s="1135">
        <v>5.4</v>
      </c>
      <c r="V1246" s="1135" t="s">
        <v>663</v>
      </c>
      <c r="W1246" s="1135">
        <v>135</v>
      </c>
      <c r="X1246" s="1135">
        <v>10</v>
      </c>
      <c r="Y1246" s="1135">
        <v>1.3</v>
      </c>
      <c r="Z1246" s="1135">
        <v>6</v>
      </c>
      <c r="AA1246" s="1135" t="s">
        <v>4657</v>
      </c>
      <c r="AH1246" s="1135" t="s">
        <v>633</v>
      </c>
      <c r="AI1246" s="1135">
        <v>90.77</v>
      </c>
      <c r="AJ1246" s="1135">
        <v>-0.28999999999999998</v>
      </c>
      <c r="AK1246" s="1135">
        <v>1.06</v>
      </c>
      <c r="AM1246" s="1136" t="s">
        <v>673</v>
      </c>
      <c r="AN1246" s="1136" t="s">
        <v>11603</v>
      </c>
      <c r="AO1246" s="1136">
        <f t="shared" si="158"/>
        <v>650</v>
      </c>
      <c r="AP1246" s="1136">
        <f t="shared" si="159"/>
        <v>1.7649999999999999</v>
      </c>
      <c r="AQ1246" s="1136" t="str">
        <f t="shared" si="160"/>
        <v>1-5-1S83°</v>
      </c>
      <c r="AR1246" s="1136" t="str">
        <f t="shared" si="161"/>
        <v>31</v>
      </c>
      <c r="AS1246" s="1136" t="str">
        <f t="shared" si="162"/>
        <v>240/240/OFF</v>
      </c>
      <c r="AT1246" s="1136" t="str">
        <f t="shared" si="163"/>
        <v>1-5-1S83°</v>
      </c>
      <c r="AV1246" s="1136" t="str">
        <f t="shared" si="156"/>
        <v>114.1.3</v>
      </c>
      <c r="AW1246" s="1438">
        <f t="shared" si="157"/>
        <v>45660</v>
      </c>
    </row>
    <row r="1247" spans="1:49">
      <c r="A1247" s="1135" t="s">
        <v>4658</v>
      </c>
      <c r="B1247" s="1135" t="s">
        <v>738</v>
      </c>
      <c r="C1247" s="1135">
        <v>600</v>
      </c>
      <c r="D1247" s="1135">
        <v>1.7</v>
      </c>
      <c r="E1247" s="1135" t="s">
        <v>15189</v>
      </c>
      <c r="F1247" s="1135" t="s">
        <v>1991</v>
      </c>
      <c r="G1247" s="1135" t="s">
        <v>1034</v>
      </c>
      <c r="H1247" s="1135" t="s">
        <v>1743</v>
      </c>
      <c r="I1247" s="1135" t="s">
        <v>126</v>
      </c>
      <c r="J1247" s="1135">
        <v>0.9</v>
      </c>
      <c r="K1247" s="1135" t="s">
        <v>4641</v>
      </c>
      <c r="L1247" s="1135" t="s">
        <v>4642</v>
      </c>
      <c r="M1247" s="1135">
        <v>101.5</v>
      </c>
      <c r="N1247" s="1135" t="s">
        <v>1039</v>
      </c>
      <c r="O1247" s="1135">
        <v>2.5375000000000001</v>
      </c>
      <c r="P1247" s="1135">
        <v>2.0300000000000002</v>
      </c>
      <c r="Q1247" s="1135">
        <v>4</v>
      </c>
      <c r="R1247" s="1135">
        <v>23</v>
      </c>
      <c r="T1247" s="1135">
        <v>12</v>
      </c>
      <c r="U1247" s="1135">
        <v>4.5</v>
      </c>
      <c r="V1247" s="1135" t="s">
        <v>663</v>
      </c>
      <c r="W1247" s="1135">
        <v>125</v>
      </c>
      <c r="X1247" s="1135">
        <v>80</v>
      </c>
      <c r="Y1247" s="1135">
        <v>1.5</v>
      </c>
      <c r="Z1247" s="1135">
        <v>4</v>
      </c>
      <c r="AA1247" s="1135" t="s">
        <v>4659</v>
      </c>
      <c r="AH1247" s="1135" t="s">
        <v>1682</v>
      </c>
      <c r="AI1247" s="1135">
        <v>94.42</v>
      </c>
      <c r="AJ1247" s="1135">
        <v>-0.93</v>
      </c>
      <c r="AK1247" s="1135">
        <v>2.57</v>
      </c>
      <c r="AM1247" s="1136" t="s">
        <v>11604</v>
      </c>
      <c r="AN1247" s="1136" t="s">
        <v>11605</v>
      </c>
      <c r="AO1247" s="1136">
        <f t="shared" si="158"/>
        <v>600</v>
      </c>
      <c r="AP1247" s="1136">
        <f t="shared" si="159"/>
        <v>1.7</v>
      </c>
      <c r="AQ1247" s="1136" t="str">
        <f t="shared" si="160"/>
        <v>1-5-1S83°</v>
      </c>
      <c r="AR1247" s="1136" t="str">
        <f t="shared" si="161"/>
        <v>30.8</v>
      </c>
      <c r="AS1247" s="1136" t="str">
        <f t="shared" si="162"/>
        <v>225/225/OFF</v>
      </c>
      <c r="AT1247" s="1136" t="str">
        <f t="shared" si="163"/>
        <v>1-5-1S83°</v>
      </c>
      <c r="AV1247" s="1136" t="str">
        <f t="shared" si="156"/>
        <v>114.2.7</v>
      </c>
      <c r="AW1247" s="1438">
        <f t="shared" si="157"/>
        <v>45695</v>
      </c>
    </row>
    <row r="1248" spans="1:49">
      <c r="A1248" s="1135" t="s">
        <v>4660</v>
      </c>
      <c r="B1248" s="1135" t="s">
        <v>4661</v>
      </c>
      <c r="C1248" s="1135">
        <v>500</v>
      </c>
      <c r="D1248" s="1135">
        <v>1.7</v>
      </c>
      <c r="E1248" s="1135" t="s">
        <v>15202</v>
      </c>
      <c r="F1248" s="1135" t="s">
        <v>1048</v>
      </c>
      <c r="G1248" s="1135">
        <v>2</v>
      </c>
      <c r="H1248" s="1135" t="s">
        <v>1368</v>
      </c>
      <c r="I1248" s="1135" t="s">
        <v>126</v>
      </c>
      <c r="J1248" s="1135">
        <v>1.1000000000000001</v>
      </c>
      <c r="K1248" s="1135" t="s">
        <v>4662</v>
      </c>
      <c r="L1248" s="1135" t="s">
        <v>1113</v>
      </c>
      <c r="M1248" s="1135">
        <v>97.5</v>
      </c>
      <c r="N1248" s="1135" t="s">
        <v>1039</v>
      </c>
      <c r="O1248" s="1135">
        <v>2.4375</v>
      </c>
      <c r="P1248" s="1135">
        <v>1.95</v>
      </c>
      <c r="Q1248" s="1135" t="s">
        <v>2876</v>
      </c>
      <c r="R1248" s="1135">
        <v>26</v>
      </c>
      <c r="T1248" s="1135">
        <v>27</v>
      </c>
      <c r="U1248" s="1135">
        <v>3.3</v>
      </c>
      <c r="V1248" s="1135" t="s">
        <v>663</v>
      </c>
      <c r="W1248" s="1135">
        <v>130</v>
      </c>
      <c r="X1248" s="1135">
        <v>80</v>
      </c>
      <c r="Y1248" s="1135">
        <v>1</v>
      </c>
      <c r="Z1248" s="1135" t="s">
        <v>663</v>
      </c>
      <c r="AA1248" s="1135" t="s">
        <v>4663</v>
      </c>
      <c r="AH1248" s="1135" t="s">
        <v>745</v>
      </c>
      <c r="AM1248" s="1136" t="s">
        <v>11606</v>
      </c>
      <c r="AN1248" s="1136" t="s">
        <v>11607</v>
      </c>
      <c r="AO1248" s="1136">
        <f t="shared" si="158"/>
        <v>500</v>
      </c>
      <c r="AP1248" s="1136">
        <f t="shared" si="159"/>
        <v>1.7</v>
      </c>
      <c r="AQ1248" s="1136" t="str">
        <f t="shared" si="160"/>
        <v>1-4-1S83°Z+S</v>
      </c>
      <c r="AR1248" s="1136" t="str">
        <f t="shared" si="161"/>
        <v>31</v>
      </c>
      <c r="AS1248" s="1136" t="str">
        <f t="shared" si="162"/>
        <v>210/210/OFF</v>
      </c>
      <c r="AT1248" s="1136" t="str">
        <f t="shared" si="163"/>
        <v>1-4-1S83°Z+S</v>
      </c>
      <c r="AU1248" s="1136" t="s">
        <v>15734</v>
      </c>
      <c r="AV1248" s="1136" t="str">
        <f t="shared" si="156"/>
        <v>108.1.2</v>
      </c>
      <c r="AW1248" s="1438">
        <f t="shared" si="157"/>
        <v>43467</v>
      </c>
    </row>
    <row r="1249" spans="1:49">
      <c r="A1249" s="1135" t="s">
        <v>4664</v>
      </c>
      <c r="B1249" s="1135" t="s">
        <v>4177</v>
      </c>
      <c r="C1249" s="1135">
        <v>800</v>
      </c>
      <c r="D1249" s="1135">
        <v>1.75</v>
      </c>
      <c r="E1249" s="1135" t="s">
        <v>15183</v>
      </c>
      <c r="F1249" s="1135" t="s">
        <v>4107</v>
      </c>
      <c r="G1249" s="1135" t="s">
        <v>1861</v>
      </c>
      <c r="H1249" s="1135" t="s">
        <v>4665</v>
      </c>
      <c r="I1249" s="1135" t="s">
        <v>663</v>
      </c>
      <c r="J1249" s="1135">
        <v>0</v>
      </c>
      <c r="K1249" s="1135" t="s">
        <v>4109</v>
      </c>
      <c r="L1249" s="1135" t="s">
        <v>4110</v>
      </c>
      <c r="M1249" s="1135">
        <v>103</v>
      </c>
      <c r="N1249" s="1135" t="s">
        <v>1039</v>
      </c>
      <c r="O1249" s="1135">
        <v>2.5750000000000002</v>
      </c>
      <c r="P1249" s="1135">
        <v>2.06</v>
      </c>
      <c r="Q1249" s="1135" t="s">
        <v>1050</v>
      </c>
      <c r="R1249" s="1135">
        <v>23.5</v>
      </c>
      <c r="T1249" s="1135">
        <v>18.5</v>
      </c>
      <c r="U1249" s="1135">
        <v>2.1</v>
      </c>
      <c r="V1249" s="1135" t="s">
        <v>663</v>
      </c>
      <c r="W1249" s="1135" t="s">
        <v>663</v>
      </c>
      <c r="X1249" s="1135" t="s">
        <v>663</v>
      </c>
      <c r="Y1249" s="1135">
        <v>1.3</v>
      </c>
      <c r="Z1249" s="1135">
        <v>4</v>
      </c>
      <c r="AA1249" s="1135" t="s">
        <v>4666</v>
      </c>
      <c r="AH1249" s="1135" t="s">
        <v>472</v>
      </c>
      <c r="AM1249" s="1136" t="s">
        <v>11608</v>
      </c>
      <c r="AN1249" s="1136" t="s">
        <v>11609</v>
      </c>
      <c r="AO1249" s="1136">
        <f t="shared" si="158"/>
        <v>800</v>
      </c>
      <c r="AP1249" s="1136">
        <f t="shared" si="159"/>
        <v>1.75</v>
      </c>
      <c r="AQ1249" s="1136" t="str">
        <f t="shared" si="160"/>
        <v>1-4-1S83°</v>
      </c>
      <c r="AR1249" s="1136" t="str">
        <f t="shared" si="161"/>
        <v>30.3</v>
      </c>
      <c r="AS1249" s="1136" t="str">
        <f t="shared" si="162"/>
        <v>342/292/160</v>
      </c>
      <c r="AT1249" s="1136" t="str">
        <f t="shared" si="163"/>
        <v>1-4-1S83°</v>
      </c>
      <c r="AV1249" s="1136" t="str">
        <f t="shared" si="156"/>
        <v>108.1.8</v>
      </c>
      <c r="AW1249" s="1438">
        <f t="shared" si="157"/>
        <v>43473</v>
      </c>
    </row>
    <row r="1250" spans="1:49">
      <c r="A1250" s="1135" t="s">
        <v>4667</v>
      </c>
      <c r="B1250" s="1135" t="s">
        <v>4661</v>
      </c>
      <c r="C1250" s="1135">
        <v>500</v>
      </c>
      <c r="D1250" s="1135">
        <v>1.7</v>
      </c>
      <c r="E1250" s="1135" t="s">
        <v>15202</v>
      </c>
      <c r="F1250" s="1135" t="s">
        <v>1048</v>
      </c>
      <c r="G1250" s="1135">
        <v>2</v>
      </c>
      <c r="H1250" s="1135" t="s">
        <v>1539</v>
      </c>
      <c r="I1250" s="1135" t="s">
        <v>126</v>
      </c>
      <c r="J1250" s="1135">
        <v>1.1000000000000001</v>
      </c>
      <c r="K1250" s="1135" t="s">
        <v>4662</v>
      </c>
      <c r="L1250" s="1135" t="s">
        <v>1113</v>
      </c>
      <c r="M1250" s="1135">
        <v>97.5</v>
      </c>
      <c r="N1250" s="1135" t="s">
        <v>1039</v>
      </c>
      <c r="O1250" s="1135">
        <v>2.4375</v>
      </c>
      <c r="P1250" s="1135">
        <v>1.95</v>
      </c>
      <c r="Q1250" s="1135" t="s">
        <v>2876</v>
      </c>
      <c r="R1250" s="1135">
        <v>26</v>
      </c>
      <c r="T1250" s="1135">
        <v>27</v>
      </c>
      <c r="U1250" s="1135">
        <v>3.3</v>
      </c>
      <c r="V1250" s="1135" t="s">
        <v>663</v>
      </c>
      <c r="W1250" s="1135">
        <v>130</v>
      </c>
      <c r="X1250" s="1135">
        <v>80</v>
      </c>
      <c r="Y1250" s="1135">
        <v>1</v>
      </c>
      <c r="Z1250" s="1135" t="s">
        <v>663</v>
      </c>
      <c r="AA1250" s="1135" t="s">
        <v>4668</v>
      </c>
      <c r="AH1250" s="1135" t="s">
        <v>3307</v>
      </c>
      <c r="AM1250" s="1136" t="s">
        <v>11610</v>
      </c>
      <c r="AN1250" s="1136" t="s">
        <v>11611</v>
      </c>
      <c r="AO1250" s="1136">
        <f t="shared" si="158"/>
        <v>500</v>
      </c>
      <c r="AP1250" s="1136">
        <f t="shared" si="159"/>
        <v>1.7</v>
      </c>
      <c r="AQ1250" s="1136" t="str">
        <f t="shared" si="160"/>
        <v>1-4-1S83°Z+S</v>
      </c>
      <c r="AR1250" s="1136" t="str">
        <f t="shared" si="161"/>
        <v>31</v>
      </c>
      <c r="AS1250" s="1136" t="str">
        <f t="shared" si="162"/>
        <v>207/207/OFF</v>
      </c>
      <c r="AT1250" s="1136" t="str">
        <f t="shared" si="163"/>
        <v>1-4-1S83°Z+S</v>
      </c>
      <c r="AU1250" s="1136" t="s">
        <v>15734</v>
      </c>
      <c r="AV1250" s="1136" t="str">
        <f t="shared" si="156"/>
        <v>108.1.15</v>
      </c>
      <c r="AW1250" s="1438">
        <f t="shared" si="157"/>
        <v>43480</v>
      </c>
    </row>
    <row r="1251" spans="1:49">
      <c r="A1251" s="1135" t="s">
        <v>4669</v>
      </c>
      <c r="B1251" s="1135" t="s">
        <v>4138</v>
      </c>
      <c r="C1251" s="1135">
        <v>600</v>
      </c>
      <c r="D1251" s="1135">
        <v>1.76</v>
      </c>
      <c r="E1251" s="1135" t="s">
        <v>15193</v>
      </c>
      <c r="F1251" s="1135" t="s">
        <v>1078</v>
      </c>
      <c r="G1251" s="1135">
        <v>5</v>
      </c>
      <c r="H1251" s="1135" t="s">
        <v>2634</v>
      </c>
      <c r="I1251" s="1135" t="s">
        <v>126</v>
      </c>
      <c r="J1251" s="1135">
        <v>0.6</v>
      </c>
      <c r="K1251" s="1135" t="s">
        <v>4670</v>
      </c>
      <c r="L1251" s="1135" t="s">
        <v>4141</v>
      </c>
      <c r="M1251" s="1135">
        <v>101.1</v>
      </c>
      <c r="N1251" s="1135" t="s">
        <v>1039</v>
      </c>
      <c r="O1251" s="1135">
        <v>2.5274999999999999</v>
      </c>
      <c r="P1251" s="1135">
        <v>2.0219999999999998</v>
      </c>
      <c r="Q1251" s="1135" t="s">
        <v>1131</v>
      </c>
      <c r="R1251" s="1135">
        <v>24</v>
      </c>
      <c r="T1251" s="1135">
        <v>38</v>
      </c>
      <c r="U1251" s="1135">
        <v>3.1</v>
      </c>
      <c r="V1251" s="1135" t="s">
        <v>663</v>
      </c>
      <c r="W1251" s="1135">
        <v>80</v>
      </c>
      <c r="X1251" s="1135">
        <v>10</v>
      </c>
      <c r="Y1251" s="1135">
        <v>1.8</v>
      </c>
      <c r="Z1251" s="1135" t="s">
        <v>4671</v>
      </c>
      <c r="AA1251" s="1135" t="s">
        <v>3133</v>
      </c>
      <c r="AH1251" s="1135" t="s">
        <v>944</v>
      </c>
      <c r="AM1251" s="1136" t="s">
        <v>11612</v>
      </c>
      <c r="AN1251" s="1136" t="s">
        <v>11613</v>
      </c>
      <c r="AO1251" s="1136">
        <f t="shared" si="158"/>
        <v>600</v>
      </c>
      <c r="AP1251" s="1136">
        <f t="shared" si="159"/>
        <v>1.76</v>
      </c>
      <c r="AQ1251" s="1136" t="str">
        <f t="shared" si="160"/>
        <v>1-5-1S87°</v>
      </c>
      <c r="AR1251" s="1136" t="str">
        <f t="shared" si="161"/>
        <v>30</v>
      </c>
      <c r="AS1251" s="1136" t="str">
        <f t="shared" si="162"/>
        <v>300/300/OFF</v>
      </c>
      <c r="AT1251" s="1136" t="str">
        <f t="shared" si="163"/>
        <v>1-5-1S87°</v>
      </c>
      <c r="AV1251" s="1136" t="str">
        <f t="shared" si="156"/>
        <v>108.2.12</v>
      </c>
      <c r="AW1251" s="1438">
        <f t="shared" si="157"/>
        <v>43508</v>
      </c>
    </row>
    <row r="1252" spans="1:49">
      <c r="A1252" s="1135" t="s">
        <v>4672</v>
      </c>
      <c r="B1252" s="1135" t="s">
        <v>4189</v>
      </c>
      <c r="C1252" s="1135">
        <v>700</v>
      </c>
      <c r="D1252" s="1135">
        <v>1.7450000000000001</v>
      </c>
      <c r="E1252" s="1135" t="s">
        <v>15189</v>
      </c>
      <c r="F1252" s="1135" t="s">
        <v>1078</v>
      </c>
      <c r="G1252" s="1135">
        <v>5</v>
      </c>
      <c r="H1252" s="1135" t="s">
        <v>4673</v>
      </c>
      <c r="I1252" s="1135" t="s">
        <v>466</v>
      </c>
      <c r="J1252" s="1135">
        <v>2</v>
      </c>
      <c r="K1252" s="1135" t="s">
        <v>4674</v>
      </c>
      <c r="L1252" s="1135" t="s">
        <v>4192</v>
      </c>
      <c r="M1252" s="1135">
        <v>98</v>
      </c>
      <c r="N1252" s="1135" t="s">
        <v>1039</v>
      </c>
      <c r="O1252" s="1135">
        <v>2.4500000000000002</v>
      </c>
      <c r="P1252" s="1135">
        <v>1.96</v>
      </c>
      <c r="Q1252" s="1135" t="s">
        <v>1099</v>
      </c>
      <c r="R1252" s="1135">
        <v>27.3</v>
      </c>
      <c r="T1252" s="1135">
        <v>11.6</v>
      </c>
      <c r="U1252" s="1135">
        <v>4.0999999999999996</v>
      </c>
      <c r="V1252" s="1135" t="s">
        <v>2614</v>
      </c>
      <c r="W1252" s="1135">
        <v>100</v>
      </c>
      <c r="X1252" s="1135">
        <v>85</v>
      </c>
      <c r="Y1252" s="1135">
        <v>1.5</v>
      </c>
      <c r="Z1252" s="1135">
        <v>3</v>
      </c>
      <c r="AA1252" s="1135" t="s">
        <v>4675</v>
      </c>
      <c r="AH1252" s="1135" t="s">
        <v>488</v>
      </c>
      <c r="AM1252" s="1136" t="s">
        <v>11614</v>
      </c>
      <c r="AN1252" s="1136" t="s">
        <v>11615</v>
      </c>
      <c r="AO1252" s="1136">
        <f t="shared" si="158"/>
        <v>700</v>
      </c>
      <c r="AP1252" s="1136">
        <f t="shared" si="159"/>
        <v>1.7450000000000001</v>
      </c>
      <c r="AQ1252" s="1136" t="str">
        <f t="shared" si="160"/>
        <v>1-5-1S83°</v>
      </c>
      <c r="AR1252" s="1136" t="str">
        <f t="shared" si="161"/>
        <v>30</v>
      </c>
      <c r="AS1252" s="1136" t="str">
        <f t="shared" si="162"/>
        <v>270/270/155</v>
      </c>
      <c r="AT1252" s="1136" t="str">
        <f t="shared" si="163"/>
        <v>1-5-1S83°</v>
      </c>
      <c r="AV1252" s="1136" t="str">
        <f t="shared" si="156"/>
        <v>108.3.28</v>
      </c>
      <c r="AW1252" s="1438">
        <f t="shared" si="157"/>
        <v>43552</v>
      </c>
    </row>
    <row r="1253" spans="1:49">
      <c r="A1253" s="1135" t="s">
        <v>4676</v>
      </c>
      <c r="B1253" s="1135" t="s">
        <v>4146</v>
      </c>
      <c r="C1253" s="1135">
        <v>650</v>
      </c>
      <c r="D1253" s="1135">
        <v>1.76</v>
      </c>
      <c r="E1253" s="1135" t="s">
        <v>15198</v>
      </c>
      <c r="F1253" s="1135" t="s">
        <v>663</v>
      </c>
      <c r="G1253" s="1135">
        <v>4</v>
      </c>
      <c r="H1253" s="1135" t="s">
        <v>1282</v>
      </c>
      <c r="I1253" s="1135" t="s">
        <v>126</v>
      </c>
      <c r="J1253" s="1135">
        <v>1.1000000000000001</v>
      </c>
      <c r="K1253" s="1135" t="s">
        <v>4372</v>
      </c>
      <c r="L1253" s="1135" t="s">
        <v>1081</v>
      </c>
      <c r="M1253" s="1135">
        <v>99</v>
      </c>
      <c r="N1253" s="1135" t="s">
        <v>1039</v>
      </c>
      <c r="O1253" s="1135">
        <v>2.4750000000000001</v>
      </c>
      <c r="P1253" s="1135">
        <v>1.98</v>
      </c>
      <c r="Q1253" s="1135" t="s">
        <v>2528</v>
      </c>
      <c r="R1253" s="1135">
        <v>23</v>
      </c>
      <c r="T1253" s="1135">
        <v>16</v>
      </c>
      <c r="U1253" s="1135">
        <v>3.6</v>
      </c>
      <c r="V1253" s="1135" t="s">
        <v>663</v>
      </c>
      <c r="W1253" s="1135">
        <v>120</v>
      </c>
      <c r="X1253" s="1135">
        <v>87</v>
      </c>
      <c r="Y1253" s="1135">
        <v>2.5</v>
      </c>
      <c r="Z1253" s="1135" t="s">
        <v>663</v>
      </c>
      <c r="AA1253" s="1135" t="s">
        <v>4677</v>
      </c>
      <c r="AB1253" s="1135" t="s">
        <v>1075</v>
      </c>
      <c r="AH1253" s="1135" t="s">
        <v>735</v>
      </c>
      <c r="AM1253" s="1136" t="s">
        <v>11616</v>
      </c>
      <c r="AN1253" s="1136" t="s">
        <v>11617</v>
      </c>
      <c r="AO1253" s="1136">
        <f t="shared" si="158"/>
        <v>650</v>
      </c>
      <c r="AP1253" s="1136">
        <f t="shared" si="159"/>
        <v>1.76</v>
      </c>
      <c r="AQ1253" s="1136" t="str">
        <f t="shared" si="160"/>
        <v>1-4-1S85°Z+S</v>
      </c>
      <c r="AR1253" s="1136" t="str">
        <f t="shared" si="161"/>
        <v>NA</v>
      </c>
      <c r="AS1253" s="1136" t="str">
        <f t="shared" si="162"/>
        <v>177/OFF</v>
      </c>
      <c r="AT1253" s="1136" t="str">
        <f t="shared" si="163"/>
        <v>1-4-1S85°Z+S</v>
      </c>
      <c r="AU1253" s="1136" t="s">
        <v>15734</v>
      </c>
      <c r="AV1253" s="1136" t="str">
        <f t="shared" si="156"/>
        <v>108.4.2</v>
      </c>
      <c r="AW1253" s="1438">
        <f t="shared" si="157"/>
        <v>43557</v>
      </c>
    </row>
    <row r="1254" spans="1:49">
      <c r="A1254" s="1135" t="s">
        <v>4678</v>
      </c>
      <c r="B1254" s="1135" t="s">
        <v>4146</v>
      </c>
      <c r="C1254" s="1135">
        <v>650</v>
      </c>
      <c r="D1254" s="1135">
        <v>1.76</v>
      </c>
      <c r="E1254" s="1135" t="s">
        <v>15198</v>
      </c>
      <c r="F1254" s="1135" t="s">
        <v>663</v>
      </c>
      <c r="G1254" s="1135">
        <v>4</v>
      </c>
      <c r="H1254" s="1135" t="s">
        <v>1282</v>
      </c>
      <c r="I1254" s="1135" t="s">
        <v>126</v>
      </c>
      <c r="J1254" s="1135">
        <v>1.1000000000000001</v>
      </c>
      <c r="K1254" s="1135" t="s">
        <v>4372</v>
      </c>
      <c r="L1254" s="1135" t="s">
        <v>1081</v>
      </c>
      <c r="M1254" s="1135">
        <v>99</v>
      </c>
      <c r="N1254" s="1135" t="s">
        <v>1039</v>
      </c>
      <c r="O1254" s="1135">
        <v>2.4750000000000001</v>
      </c>
      <c r="P1254" s="1135">
        <v>1.98</v>
      </c>
      <c r="Q1254" s="1135" t="s">
        <v>2528</v>
      </c>
      <c r="R1254" s="1135">
        <v>23</v>
      </c>
      <c r="T1254" s="1135">
        <v>16</v>
      </c>
      <c r="U1254" s="1135">
        <v>3.6</v>
      </c>
      <c r="V1254" s="1135" t="s">
        <v>663</v>
      </c>
      <c r="W1254" s="1135">
        <v>120</v>
      </c>
      <c r="X1254" s="1135">
        <v>87</v>
      </c>
      <c r="Y1254" s="1135">
        <v>2.5</v>
      </c>
      <c r="Z1254" s="1135" t="s">
        <v>663</v>
      </c>
      <c r="AA1254" s="1135" t="s">
        <v>2671</v>
      </c>
      <c r="AB1254" s="1135" t="s">
        <v>1075</v>
      </c>
      <c r="AH1254" s="1135" t="s">
        <v>625</v>
      </c>
      <c r="AM1254" s="1136" t="s">
        <v>11618</v>
      </c>
      <c r="AN1254" s="1136" t="s">
        <v>11619</v>
      </c>
      <c r="AO1254" s="1136">
        <f t="shared" si="158"/>
        <v>650</v>
      </c>
      <c r="AP1254" s="1136">
        <f t="shared" si="159"/>
        <v>1.76</v>
      </c>
      <c r="AQ1254" s="1136" t="str">
        <f t="shared" si="160"/>
        <v>1-4-1S85°Z+S</v>
      </c>
      <c r="AR1254" s="1136" t="str">
        <f t="shared" si="161"/>
        <v>NA</v>
      </c>
      <c r="AS1254" s="1136" t="str">
        <f t="shared" si="162"/>
        <v>177/OFF</v>
      </c>
      <c r="AT1254" s="1136" t="str">
        <f t="shared" si="163"/>
        <v>1-4-1S85°Z+S</v>
      </c>
      <c r="AU1254" s="1136" t="s">
        <v>15734</v>
      </c>
      <c r="AV1254" s="1136" t="str">
        <f t="shared" si="156"/>
        <v>108.4.3</v>
      </c>
      <c r="AW1254" s="1438">
        <f t="shared" si="157"/>
        <v>43558</v>
      </c>
    </row>
    <row r="1255" spans="1:49">
      <c r="A1255" s="1135" t="s">
        <v>4679</v>
      </c>
      <c r="B1255" s="1135" t="s">
        <v>4138</v>
      </c>
      <c r="C1255" s="1135">
        <v>600</v>
      </c>
      <c r="D1255" s="1135">
        <v>1.76</v>
      </c>
      <c r="E1255" s="1135" t="s">
        <v>15193</v>
      </c>
      <c r="F1255" s="1135" t="s">
        <v>1078</v>
      </c>
      <c r="G1255" s="1135">
        <v>5</v>
      </c>
      <c r="H1255" s="1135" t="s">
        <v>2634</v>
      </c>
      <c r="I1255" s="1135" t="s">
        <v>126</v>
      </c>
      <c r="J1255" s="1135">
        <v>0.7</v>
      </c>
      <c r="K1255" s="1135" t="s">
        <v>4680</v>
      </c>
      <c r="L1255" s="1135" t="s">
        <v>4141</v>
      </c>
      <c r="M1255" s="1135">
        <v>101.1</v>
      </c>
      <c r="N1255" s="1135" t="s">
        <v>1039</v>
      </c>
      <c r="O1255" s="1135">
        <v>2.5274999999999999</v>
      </c>
      <c r="P1255" s="1135">
        <v>2.0219999999999998</v>
      </c>
      <c r="Q1255" s="1135" t="s">
        <v>1131</v>
      </c>
      <c r="R1255" s="1135">
        <v>24</v>
      </c>
      <c r="T1255" s="1135">
        <v>38</v>
      </c>
      <c r="U1255" s="1135">
        <v>3.1</v>
      </c>
      <c r="V1255" s="1135" t="s">
        <v>663</v>
      </c>
      <c r="W1255" s="1135">
        <v>80</v>
      </c>
      <c r="X1255" s="1135">
        <v>10</v>
      </c>
      <c r="Y1255" s="1135">
        <v>1.8</v>
      </c>
      <c r="Z1255" s="1135" t="s">
        <v>4671</v>
      </c>
      <c r="AA1255" s="1135" t="s">
        <v>1135</v>
      </c>
      <c r="AH1255" s="1135" t="s">
        <v>789</v>
      </c>
      <c r="AM1255" s="1136" t="s">
        <v>11620</v>
      </c>
      <c r="AN1255" s="1136" t="s">
        <v>11621</v>
      </c>
      <c r="AO1255" s="1136">
        <f t="shared" si="158"/>
        <v>600</v>
      </c>
      <c r="AP1255" s="1136">
        <f t="shared" si="159"/>
        <v>1.76</v>
      </c>
      <c r="AQ1255" s="1136" t="str">
        <f t="shared" si="160"/>
        <v>1-5-1S87°</v>
      </c>
      <c r="AR1255" s="1136" t="str">
        <f t="shared" si="161"/>
        <v>30</v>
      </c>
      <c r="AS1255" s="1136" t="str">
        <f t="shared" si="162"/>
        <v>300/300/OFF</v>
      </c>
      <c r="AT1255" s="1136" t="str">
        <f t="shared" si="163"/>
        <v>1-5-1S87°</v>
      </c>
      <c r="AV1255" s="1136" t="str">
        <f t="shared" si="156"/>
        <v>108.4.30</v>
      </c>
      <c r="AW1255" s="1438">
        <f t="shared" si="157"/>
        <v>43585</v>
      </c>
    </row>
    <row r="1256" spans="1:49">
      <c r="A1256" s="1135" t="s">
        <v>4681</v>
      </c>
      <c r="B1256" s="1135" t="s">
        <v>4444</v>
      </c>
      <c r="C1256" s="1135">
        <v>600</v>
      </c>
      <c r="D1256" s="1135">
        <v>1.68</v>
      </c>
      <c r="E1256" s="1135" t="s">
        <v>15203</v>
      </c>
      <c r="F1256" s="1135" t="s">
        <v>663</v>
      </c>
      <c r="G1256" s="1135">
        <v>4</v>
      </c>
      <c r="H1256" s="1135" t="s">
        <v>1166</v>
      </c>
      <c r="I1256" s="1135" t="s">
        <v>126</v>
      </c>
      <c r="J1256" s="1135">
        <v>0.8</v>
      </c>
      <c r="K1256" s="1135" t="s">
        <v>4682</v>
      </c>
      <c r="L1256" s="1135" t="s">
        <v>1038</v>
      </c>
      <c r="M1256" s="1135">
        <v>102</v>
      </c>
      <c r="N1256" s="1135" t="s">
        <v>1039</v>
      </c>
      <c r="O1256" s="1135">
        <v>2.5500000000000003</v>
      </c>
      <c r="P1256" s="1135">
        <v>2.04</v>
      </c>
      <c r="Q1256" s="1135" t="s">
        <v>4683</v>
      </c>
      <c r="R1256" s="1135">
        <v>21.5</v>
      </c>
      <c r="T1256" s="1135">
        <v>15.8</v>
      </c>
      <c r="U1256" s="1135">
        <v>4.0999999999999996</v>
      </c>
      <c r="V1256" s="1135" t="s">
        <v>663</v>
      </c>
      <c r="W1256" s="1135">
        <v>125</v>
      </c>
      <c r="X1256" s="1135">
        <v>80</v>
      </c>
      <c r="Y1256" s="1135">
        <v>2.8</v>
      </c>
      <c r="Z1256" s="1135" t="s">
        <v>663</v>
      </c>
      <c r="AA1256" s="1135" t="s">
        <v>2729</v>
      </c>
      <c r="AH1256" s="1135" t="s">
        <v>700</v>
      </c>
      <c r="AM1256" s="1136" t="s">
        <v>11622</v>
      </c>
      <c r="AN1256" s="1136" t="s">
        <v>11623</v>
      </c>
      <c r="AO1256" s="1136">
        <f t="shared" si="158"/>
        <v>600</v>
      </c>
      <c r="AP1256" s="1136">
        <f t="shared" si="159"/>
        <v>1.68</v>
      </c>
      <c r="AQ1256" s="1136" t="str">
        <f t="shared" si="160"/>
        <v>1-5-1S85°Z+S</v>
      </c>
      <c r="AR1256" s="1136" t="str">
        <f t="shared" si="161"/>
        <v>NA</v>
      </c>
      <c r="AS1256" s="1136" t="str">
        <f t="shared" si="162"/>
        <v>168/OFF</v>
      </c>
      <c r="AT1256" s="1136" t="str">
        <f t="shared" si="163"/>
        <v>1-5-1S85°Z+S</v>
      </c>
      <c r="AU1256" s="1136" t="s">
        <v>15734</v>
      </c>
      <c r="AV1256" s="1136" t="str">
        <f t="shared" si="156"/>
        <v>108.5.2</v>
      </c>
      <c r="AW1256" s="1438">
        <f t="shared" si="157"/>
        <v>43587</v>
      </c>
    </row>
    <row r="1257" spans="1:49">
      <c r="A1257" s="1135" t="s">
        <v>4684</v>
      </c>
      <c r="B1257" s="1135" t="s">
        <v>4685</v>
      </c>
      <c r="C1257" s="1135">
        <v>600</v>
      </c>
      <c r="D1257" s="1135">
        <v>1.72</v>
      </c>
      <c r="E1257" s="1135" t="s">
        <v>15193</v>
      </c>
      <c r="F1257" s="1135" t="s">
        <v>1078</v>
      </c>
      <c r="G1257" s="1135">
        <v>5</v>
      </c>
      <c r="H1257" s="1135" t="s">
        <v>2634</v>
      </c>
      <c r="I1257" s="1135" t="s">
        <v>126</v>
      </c>
      <c r="J1257" s="1135">
        <v>1</v>
      </c>
      <c r="K1257" s="1135" t="s">
        <v>4686</v>
      </c>
      <c r="L1257" s="1135" t="s">
        <v>4687</v>
      </c>
      <c r="M1257" s="1135">
        <v>102.5</v>
      </c>
      <c r="N1257" s="1135" t="s">
        <v>1039</v>
      </c>
      <c r="O1257" s="1135">
        <v>2.5625</v>
      </c>
      <c r="P1257" s="1135">
        <v>2.0499999999999998</v>
      </c>
      <c r="Q1257" s="1135" t="s">
        <v>1391</v>
      </c>
      <c r="R1257" s="1135">
        <v>20.5</v>
      </c>
      <c r="T1257" s="1135">
        <v>20</v>
      </c>
      <c r="U1257" s="1135">
        <v>3.5</v>
      </c>
      <c r="V1257" s="1135" t="s">
        <v>663</v>
      </c>
      <c r="W1257" s="1135">
        <v>125</v>
      </c>
      <c r="X1257" s="1135">
        <v>80</v>
      </c>
      <c r="Y1257" s="1135">
        <v>1.8</v>
      </c>
      <c r="Z1257" s="1135">
        <v>4.5</v>
      </c>
      <c r="AA1257" s="1135" t="s">
        <v>4688</v>
      </c>
      <c r="AH1257" s="1135" t="s">
        <v>474</v>
      </c>
      <c r="AM1257" s="1136" t="s">
        <v>11624</v>
      </c>
      <c r="AN1257" s="1136" t="s">
        <v>11625</v>
      </c>
      <c r="AO1257" s="1136">
        <f t="shared" si="158"/>
        <v>600</v>
      </c>
      <c r="AP1257" s="1136">
        <f t="shared" si="159"/>
        <v>1.72</v>
      </c>
      <c r="AQ1257" s="1136" t="str">
        <f t="shared" si="160"/>
        <v>1-5-1S87°</v>
      </c>
      <c r="AR1257" s="1136" t="str">
        <f t="shared" si="161"/>
        <v>30</v>
      </c>
      <c r="AS1257" s="1136" t="str">
        <f t="shared" si="162"/>
        <v>300/300/OFF</v>
      </c>
      <c r="AT1257" s="1136" t="str">
        <f t="shared" si="163"/>
        <v>1-5-1S87°</v>
      </c>
      <c r="AV1257" s="1136" t="str">
        <f t="shared" si="156"/>
        <v>108.5.8</v>
      </c>
      <c r="AW1257" s="1438">
        <f t="shared" si="157"/>
        <v>43593</v>
      </c>
    </row>
    <row r="1258" spans="1:49">
      <c r="A1258" s="1135" t="s">
        <v>4689</v>
      </c>
      <c r="B1258" s="1135" t="s">
        <v>738</v>
      </c>
      <c r="C1258" s="1135">
        <v>600</v>
      </c>
      <c r="D1258" s="1135">
        <v>1.7</v>
      </c>
      <c r="E1258" s="1135" t="s">
        <v>15189</v>
      </c>
      <c r="F1258" s="1135" t="s">
        <v>1991</v>
      </c>
      <c r="G1258" s="1135" t="s">
        <v>1034</v>
      </c>
      <c r="H1258" s="1135" t="s">
        <v>1743</v>
      </c>
      <c r="I1258" s="1135" t="s">
        <v>126</v>
      </c>
      <c r="J1258" s="1135">
        <v>0.9</v>
      </c>
      <c r="K1258" s="1135" t="s">
        <v>4690</v>
      </c>
      <c r="L1258" s="1135" t="s">
        <v>4642</v>
      </c>
      <c r="M1258" s="1135">
        <v>101.5</v>
      </c>
      <c r="N1258" s="1135" t="s">
        <v>1039</v>
      </c>
      <c r="O1258" s="1135">
        <v>2.5375000000000001</v>
      </c>
      <c r="P1258" s="1135">
        <v>2.0300000000000002</v>
      </c>
      <c r="Q1258" s="1135">
        <v>4</v>
      </c>
      <c r="R1258" s="1135">
        <v>23</v>
      </c>
      <c r="T1258" s="1135">
        <v>12</v>
      </c>
      <c r="U1258" s="1135">
        <v>4.5</v>
      </c>
      <c r="V1258" s="1135" t="s">
        <v>663</v>
      </c>
      <c r="W1258" s="1135">
        <v>125</v>
      </c>
      <c r="X1258" s="1135">
        <v>80</v>
      </c>
      <c r="Y1258" s="1135">
        <v>1.5</v>
      </c>
      <c r="Z1258" s="1135">
        <v>4</v>
      </c>
      <c r="AA1258" s="1135" t="s">
        <v>4691</v>
      </c>
      <c r="AH1258" s="1135" t="s">
        <v>784</v>
      </c>
      <c r="AI1258" s="1135">
        <v>94.39</v>
      </c>
      <c r="AJ1258" s="1135">
        <v>-0.99</v>
      </c>
      <c r="AK1258" s="1135">
        <v>2.36</v>
      </c>
      <c r="AM1258" s="1136" t="s">
        <v>781</v>
      </c>
      <c r="AN1258" s="1136" t="s">
        <v>11626</v>
      </c>
      <c r="AO1258" s="1136">
        <f t="shared" si="158"/>
        <v>600</v>
      </c>
      <c r="AP1258" s="1136">
        <f t="shared" si="159"/>
        <v>1.7</v>
      </c>
      <c r="AQ1258" s="1136" t="str">
        <f t="shared" si="160"/>
        <v>1-5-1S83°</v>
      </c>
      <c r="AR1258" s="1136" t="str">
        <f t="shared" si="161"/>
        <v>30.8</v>
      </c>
      <c r="AS1258" s="1136" t="str">
        <f t="shared" si="162"/>
        <v>225/225/OFF</v>
      </c>
      <c r="AT1258" s="1136" t="str">
        <f t="shared" si="163"/>
        <v>1-5-1S83°</v>
      </c>
      <c r="AV1258" s="1136" t="str">
        <f t="shared" si="156"/>
        <v>114.2.17</v>
      </c>
      <c r="AW1258" s="1438">
        <f t="shared" si="157"/>
        <v>45705</v>
      </c>
    </row>
    <row r="1259" spans="1:49">
      <c r="A1259" s="1135" t="s">
        <v>4692</v>
      </c>
      <c r="B1259" s="1135" t="s">
        <v>299</v>
      </c>
      <c r="C1259" s="1135">
        <v>650</v>
      </c>
      <c r="D1259" s="1135">
        <v>1.7649999999999999</v>
      </c>
      <c r="E1259" s="1135" t="s">
        <v>15189</v>
      </c>
      <c r="F1259" s="1135" t="s">
        <v>1048</v>
      </c>
      <c r="G1259" s="1135" t="s">
        <v>1861</v>
      </c>
      <c r="H1259" s="1135" t="s">
        <v>1134</v>
      </c>
      <c r="I1259" s="1135" t="s">
        <v>639</v>
      </c>
      <c r="J1259" s="1135">
        <v>2</v>
      </c>
      <c r="K1259" s="1135" t="s">
        <v>4656</v>
      </c>
      <c r="L1259" s="1135" t="s">
        <v>4581</v>
      </c>
      <c r="M1259" s="1135">
        <v>101.5</v>
      </c>
      <c r="N1259" s="1135" t="s">
        <v>1039</v>
      </c>
      <c r="O1259" s="1135">
        <v>2.5375000000000001</v>
      </c>
      <c r="P1259" s="1135">
        <v>2.0300000000000002</v>
      </c>
      <c r="Q1259" s="1135">
        <v>3.5</v>
      </c>
      <c r="R1259" s="1135">
        <v>19</v>
      </c>
      <c r="T1259" s="1135">
        <v>24</v>
      </c>
      <c r="U1259" s="1135">
        <v>5.4</v>
      </c>
      <c r="V1259" s="1135" t="s">
        <v>663</v>
      </c>
      <c r="W1259" s="1135">
        <v>135</v>
      </c>
      <c r="X1259" s="1135">
        <v>10</v>
      </c>
      <c r="Y1259" s="1135">
        <v>1.3</v>
      </c>
      <c r="Z1259" s="1135">
        <v>6</v>
      </c>
      <c r="AA1259" s="1135" t="s">
        <v>4693</v>
      </c>
      <c r="AH1259" s="1135" t="s">
        <v>843</v>
      </c>
      <c r="AI1259" s="1135">
        <v>91.49</v>
      </c>
      <c r="AJ1259" s="1135">
        <v>-0.15</v>
      </c>
      <c r="AK1259" s="1135">
        <v>0.79</v>
      </c>
      <c r="AM1259" s="1136" t="s">
        <v>836</v>
      </c>
      <c r="AN1259" s="1136" t="s">
        <v>11627</v>
      </c>
      <c r="AO1259" s="1136">
        <f t="shared" si="158"/>
        <v>650</v>
      </c>
      <c r="AP1259" s="1136">
        <f t="shared" si="159"/>
        <v>1.7649999999999999</v>
      </c>
      <c r="AQ1259" s="1136" t="str">
        <f t="shared" si="160"/>
        <v>1-5-1S83°</v>
      </c>
      <c r="AR1259" s="1136" t="str">
        <f t="shared" si="161"/>
        <v>31</v>
      </c>
      <c r="AS1259" s="1136" t="str">
        <f t="shared" si="162"/>
        <v>240/240/OFF</v>
      </c>
      <c r="AT1259" s="1136" t="str">
        <f t="shared" si="163"/>
        <v>1-5-1S83°</v>
      </c>
      <c r="AV1259" s="1136" t="str">
        <f t="shared" si="156"/>
        <v>114.3.7</v>
      </c>
      <c r="AW1259" s="1438">
        <f t="shared" si="157"/>
        <v>45723</v>
      </c>
    </row>
    <row r="1260" spans="1:49">
      <c r="A1260" s="1135" t="s">
        <v>4694</v>
      </c>
      <c r="B1260" s="1135" t="s">
        <v>4146</v>
      </c>
      <c r="C1260" s="1135">
        <v>650</v>
      </c>
      <c r="D1260" s="1135">
        <v>1.76</v>
      </c>
      <c r="E1260" s="1135" t="s">
        <v>15198</v>
      </c>
      <c r="F1260" s="1135" t="s">
        <v>663</v>
      </c>
      <c r="G1260" s="1135">
        <v>4</v>
      </c>
      <c r="H1260" s="1135" t="s">
        <v>1282</v>
      </c>
      <c r="I1260" s="1135" t="s">
        <v>126</v>
      </c>
      <c r="J1260" s="1135">
        <v>1.1000000000000001</v>
      </c>
      <c r="K1260" s="1135" t="s">
        <v>4198</v>
      </c>
      <c r="L1260" s="1135" t="s">
        <v>1081</v>
      </c>
      <c r="M1260" s="1135">
        <v>99</v>
      </c>
      <c r="N1260" s="1135" t="s">
        <v>1039</v>
      </c>
      <c r="O1260" s="1135">
        <v>2.4750000000000001</v>
      </c>
      <c r="P1260" s="1135">
        <v>1.98</v>
      </c>
      <c r="Q1260" s="1135" t="s">
        <v>2528</v>
      </c>
      <c r="R1260" s="1135">
        <v>23</v>
      </c>
      <c r="T1260" s="1135">
        <v>16</v>
      </c>
      <c r="U1260" s="1135">
        <v>3.6</v>
      </c>
      <c r="V1260" s="1135" t="s">
        <v>663</v>
      </c>
      <c r="W1260" s="1135">
        <v>120</v>
      </c>
      <c r="X1260" s="1135">
        <v>87</v>
      </c>
      <c r="Y1260" s="1135">
        <v>2.5</v>
      </c>
      <c r="Z1260" s="1135" t="s">
        <v>663</v>
      </c>
      <c r="AA1260" s="1135" t="s">
        <v>2724</v>
      </c>
      <c r="AB1260" s="1135" t="s">
        <v>1075</v>
      </c>
      <c r="AH1260" s="1135" t="s">
        <v>661</v>
      </c>
      <c r="AM1260" s="1136" t="s">
        <v>11628</v>
      </c>
      <c r="AN1260" s="1136" t="s">
        <v>11629</v>
      </c>
      <c r="AO1260" s="1136">
        <f t="shared" si="158"/>
        <v>650</v>
      </c>
      <c r="AP1260" s="1136">
        <f t="shared" si="159"/>
        <v>1.76</v>
      </c>
      <c r="AQ1260" s="1136" t="str">
        <f t="shared" si="160"/>
        <v>1-4-1S85°Z+S</v>
      </c>
      <c r="AR1260" s="1136" t="str">
        <f t="shared" si="161"/>
        <v>NA</v>
      </c>
      <c r="AS1260" s="1136" t="str">
        <f t="shared" si="162"/>
        <v>177/OFF</v>
      </c>
      <c r="AT1260" s="1136" t="str">
        <f t="shared" si="163"/>
        <v>1-4-1S85°Z+S</v>
      </c>
      <c r="AU1260" s="1136" t="s">
        <v>15734</v>
      </c>
      <c r="AV1260" s="1136" t="str">
        <f t="shared" si="156"/>
        <v>108.5.10</v>
      </c>
      <c r="AW1260" s="1438">
        <f t="shared" si="157"/>
        <v>43595</v>
      </c>
    </row>
    <row r="1261" spans="1:49">
      <c r="A1261" s="1135" t="s">
        <v>4695</v>
      </c>
      <c r="B1261" s="1135" t="s">
        <v>299</v>
      </c>
      <c r="C1261" s="1135">
        <v>800</v>
      </c>
      <c r="D1261" s="1135">
        <v>1.76</v>
      </c>
      <c r="E1261" s="1135" t="s">
        <v>15183</v>
      </c>
      <c r="F1261" s="1135" t="s">
        <v>4107</v>
      </c>
      <c r="G1261" s="1135" t="s">
        <v>1861</v>
      </c>
      <c r="H1261" s="1135" t="s">
        <v>4115</v>
      </c>
      <c r="I1261" s="1135" t="s">
        <v>663</v>
      </c>
      <c r="J1261" s="1135">
        <v>0</v>
      </c>
      <c r="K1261" s="1135" t="s">
        <v>4118</v>
      </c>
      <c r="L1261" s="1135" t="s">
        <v>4110</v>
      </c>
      <c r="M1261" s="1135">
        <v>103</v>
      </c>
      <c r="N1261" s="1135" t="s">
        <v>1039</v>
      </c>
      <c r="O1261" s="1135">
        <v>2.5750000000000002</v>
      </c>
      <c r="P1261" s="1135">
        <v>2.06</v>
      </c>
      <c r="Q1261" s="1135" t="s">
        <v>1050</v>
      </c>
      <c r="R1261" s="1135">
        <v>23.5</v>
      </c>
      <c r="T1261" s="1135">
        <v>18.5</v>
      </c>
      <c r="U1261" s="1135">
        <v>2.1</v>
      </c>
      <c r="V1261" s="1135" t="s">
        <v>663</v>
      </c>
      <c r="W1261" s="1135" t="s">
        <v>663</v>
      </c>
      <c r="X1261" s="1135" t="s">
        <v>663</v>
      </c>
      <c r="Y1261" s="1135">
        <v>1.3</v>
      </c>
      <c r="Z1261" s="1135">
        <v>4</v>
      </c>
      <c r="AA1261" s="1135" t="s">
        <v>1150</v>
      </c>
      <c r="AH1261" s="1135" t="s">
        <v>699</v>
      </c>
      <c r="AM1261" s="1136" t="s">
        <v>11630</v>
      </c>
      <c r="AN1261" s="1136" t="s">
        <v>11631</v>
      </c>
      <c r="AO1261" s="1136">
        <f t="shared" si="158"/>
        <v>800</v>
      </c>
      <c r="AP1261" s="1136">
        <f t="shared" si="159"/>
        <v>1.76</v>
      </c>
      <c r="AQ1261" s="1136" t="str">
        <f t="shared" si="160"/>
        <v>1-4-1S83°</v>
      </c>
      <c r="AR1261" s="1136" t="str">
        <f t="shared" si="161"/>
        <v>30.3</v>
      </c>
      <c r="AS1261" s="1136" t="str">
        <f t="shared" si="162"/>
        <v>343/293/157</v>
      </c>
      <c r="AT1261" s="1136" t="str">
        <f t="shared" si="163"/>
        <v>1-4-1S83°</v>
      </c>
      <c r="AV1261" s="1136" t="str">
        <f t="shared" si="156"/>
        <v>108.5.21</v>
      </c>
      <c r="AW1261" s="1438">
        <f t="shared" si="157"/>
        <v>43606</v>
      </c>
    </row>
    <row r="1262" spans="1:49">
      <c r="A1262" s="1135" t="s">
        <v>4696</v>
      </c>
      <c r="B1262" s="1135" t="s">
        <v>4146</v>
      </c>
      <c r="C1262" s="1135">
        <v>650</v>
      </c>
      <c r="D1262" s="1135">
        <v>1.76</v>
      </c>
      <c r="E1262" s="1135" t="s">
        <v>15198</v>
      </c>
      <c r="F1262" s="1135" t="s">
        <v>663</v>
      </c>
      <c r="G1262" s="1135">
        <v>4</v>
      </c>
      <c r="H1262" s="1135" t="s">
        <v>1282</v>
      </c>
      <c r="I1262" s="1135" t="s">
        <v>126</v>
      </c>
      <c r="J1262" s="1135">
        <v>1.1000000000000001</v>
      </c>
      <c r="K1262" s="1135" t="s">
        <v>4372</v>
      </c>
      <c r="L1262" s="1135" t="s">
        <v>1081</v>
      </c>
      <c r="M1262" s="1135">
        <v>99</v>
      </c>
      <c r="N1262" s="1135" t="s">
        <v>1039</v>
      </c>
      <c r="O1262" s="1135">
        <v>2.4750000000000001</v>
      </c>
      <c r="P1262" s="1135">
        <v>1.98</v>
      </c>
      <c r="Q1262" s="1135" t="s">
        <v>2528</v>
      </c>
      <c r="R1262" s="1135">
        <v>23</v>
      </c>
      <c r="T1262" s="1135">
        <v>16</v>
      </c>
      <c r="U1262" s="1135">
        <v>3.6</v>
      </c>
      <c r="V1262" s="1135" t="s">
        <v>663</v>
      </c>
      <c r="W1262" s="1135">
        <v>120</v>
      </c>
      <c r="X1262" s="1135">
        <v>87</v>
      </c>
      <c r="Y1262" s="1135">
        <v>2.5</v>
      </c>
      <c r="Z1262" s="1135" t="s">
        <v>663</v>
      </c>
      <c r="AA1262" s="1135" t="s">
        <v>2718</v>
      </c>
      <c r="AB1262" s="1135" t="s">
        <v>1075</v>
      </c>
      <c r="AH1262" s="1135" t="s">
        <v>735</v>
      </c>
      <c r="AM1262" s="1136" t="s">
        <v>11632</v>
      </c>
      <c r="AN1262" s="1136" t="s">
        <v>11633</v>
      </c>
      <c r="AO1262" s="1136">
        <f t="shared" si="158"/>
        <v>650</v>
      </c>
      <c r="AP1262" s="1136">
        <f t="shared" si="159"/>
        <v>1.76</v>
      </c>
      <c r="AQ1262" s="1136" t="str">
        <f t="shared" si="160"/>
        <v>1-4-1S85°Z+S</v>
      </c>
      <c r="AR1262" s="1136" t="str">
        <f t="shared" si="161"/>
        <v>NA</v>
      </c>
      <c r="AS1262" s="1136" t="str">
        <f t="shared" si="162"/>
        <v>177/OFF</v>
      </c>
      <c r="AT1262" s="1136" t="str">
        <f t="shared" si="163"/>
        <v>1-4-1S85°Z+S</v>
      </c>
      <c r="AU1262" s="1136" t="s">
        <v>15734</v>
      </c>
      <c r="AV1262" s="1136" t="str">
        <f t="shared" si="156"/>
        <v>108.5.27</v>
      </c>
      <c r="AW1262" s="1438">
        <f t="shared" si="157"/>
        <v>43612</v>
      </c>
    </row>
    <row r="1263" spans="1:49">
      <c r="A1263" s="1135" t="s">
        <v>4697</v>
      </c>
      <c r="B1263" s="1135" t="s">
        <v>299</v>
      </c>
      <c r="C1263" s="1135">
        <v>800</v>
      </c>
      <c r="D1263" s="1135">
        <v>1.76</v>
      </c>
      <c r="E1263" s="1135" t="s">
        <v>15183</v>
      </c>
      <c r="F1263" s="1135" t="s">
        <v>4107</v>
      </c>
      <c r="G1263" s="1135" t="s">
        <v>1861</v>
      </c>
      <c r="H1263" s="1135" t="s">
        <v>4115</v>
      </c>
      <c r="I1263" s="1135" t="s">
        <v>663</v>
      </c>
      <c r="J1263" s="1135">
        <v>0</v>
      </c>
      <c r="K1263" s="1135" t="s">
        <v>4698</v>
      </c>
      <c r="L1263" s="1135" t="s">
        <v>4110</v>
      </c>
      <c r="M1263" s="1135">
        <v>103</v>
      </c>
      <c r="N1263" s="1135" t="s">
        <v>1039</v>
      </c>
      <c r="O1263" s="1135">
        <v>2.5750000000000002</v>
      </c>
      <c r="P1263" s="1135">
        <v>2.06</v>
      </c>
      <c r="Q1263" s="1135" t="s">
        <v>1040</v>
      </c>
      <c r="R1263" s="1135">
        <v>23.5</v>
      </c>
      <c r="T1263" s="1135">
        <v>18.5</v>
      </c>
      <c r="U1263" s="1135">
        <v>2.1</v>
      </c>
      <c r="V1263" s="1135" t="s">
        <v>663</v>
      </c>
      <c r="W1263" s="1135" t="s">
        <v>663</v>
      </c>
      <c r="X1263" s="1135" t="s">
        <v>663</v>
      </c>
      <c r="Y1263" s="1135">
        <v>1.3</v>
      </c>
      <c r="Z1263" s="1135" t="s">
        <v>2918</v>
      </c>
      <c r="AA1263" s="1135" t="s">
        <v>4699</v>
      </c>
      <c r="AH1263" s="1135" t="s">
        <v>1890</v>
      </c>
      <c r="AM1263" s="1136" t="s">
        <v>11634</v>
      </c>
      <c r="AN1263" s="1136" t="s">
        <v>11635</v>
      </c>
      <c r="AO1263" s="1136">
        <f t="shared" si="158"/>
        <v>800</v>
      </c>
      <c r="AP1263" s="1136">
        <f t="shared" si="159"/>
        <v>1.76</v>
      </c>
      <c r="AQ1263" s="1136" t="str">
        <f t="shared" si="160"/>
        <v>1-4-1S83°</v>
      </c>
      <c r="AR1263" s="1136" t="str">
        <f t="shared" si="161"/>
        <v>30.3</v>
      </c>
      <c r="AS1263" s="1136" t="str">
        <f t="shared" si="162"/>
        <v>343/293/157</v>
      </c>
      <c r="AT1263" s="1136" t="str">
        <f t="shared" si="163"/>
        <v>1-4-1S83°</v>
      </c>
      <c r="AV1263" s="1136" t="str">
        <f t="shared" si="156"/>
        <v>108.6.8</v>
      </c>
      <c r="AW1263" s="1438">
        <f t="shared" si="157"/>
        <v>43624</v>
      </c>
    </row>
    <row r="1264" spans="1:49">
      <c r="A1264" s="1135" t="s">
        <v>4700</v>
      </c>
      <c r="B1264" s="1135" t="s">
        <v>4146</v>
      </c>
      <c r="C1264" s="1135">
        <v>550</v>
      </c>
      <c r="D1264" s="1135">
        <v>1.76</v>
      </c>
      <c r="E1264" s="1135" t="s">
        <v>15203</v>
      </c>
      <c r="F1264" s="1135" t="s">
        <v>663</v>
      </c>
      <c r="G1264" s="1135">
        <v>4</v>
      </c>
      <c r="H1264" s="1135" t="s">
        <v>1765</v>
      </c>
      <c r="I1264" s="1135" t="s">
        <v>126</v>
      </c>
      <c r="J1264" s="1135">
        <v>0.9</v>
      </c>
      <c r="K1264" s="1135" t="s">
        <v>4701</v>
      </c>
      <c r="L1264" s="1135" t="s">
        <v>1081</v>
      </c>
      <c r="M1264" s="1135">
        <v>99</v>
      </c>
      <c r="N1264" s="1135" t="s">
        <v>1039</v>
      </c>
      <c r="O1264" s="1135">
        <v>2.4750000000000001</v>
      </c>
      <c r="P1264" s="1135">
        <v>1.98</v>
      </c>
      <c r="Q1264" s="1135" t="s">
        <v>2528</v>
      </c>
      <c r="R1264" s="1135">
        <v>23</v>
      </c>
      <c r="T1264" s="1135">
        <v>16</v>
      </c>
      <c r="U1264" s="1135">
        <v>3.6</v>
      </c>
      <c r="V1264" s="1135" t="s">
        <v>663</v>
      </c>
      <c r="W1264" s="1135">
        <v>120</v>
      </c>
      <c r="X1264" s="1135">
        <v>87</v>
      </c>
      <c r="Y1264" s="1135">
        <v>2.5</v>
      </c>
      <c r="Z1264" s="1135" t="s">
        <v>663</v>
      </c>
      <c r="AA1264" s="1135" t="s">
        <v>1200</v>
      </c>
      <c r="AB1264" s="1135" t="s">
        <v>1075</v>
      </c>
      <c r="AH1264" s="1135" t="s">
        <v>662</v>
      </c>
      <c r="AM1264" s="1136" t="s">
        <v>11636</v>
      </c>
      <c r="AN1264" s="1136" t="s">
        <v>11637</v>
      </c>
      <c r="AO1264" s="1136">
        <f t="shared" si="158"/>
        <v>550</v>
      </c>
      <c r="AP1264" s="1136">
        <f t="shared" si="159"/>
        <v>1.76</v>
      </c>
      <c r="AQ1264" s="1136" t="str">
        <f t="shared" si="160"/>
        <v>1-5-1S85°Z+S</v>
      </c>
      <c r="AR1264" s="1136" t="str">
        <f t="shared" si="161"/>
        <v>NA</v>
      </c>
      <c r="AS1264" s="1136" t="str">
        <f t="shared" si="162"/>
        <v>172/OFF</v>
      </c>
      <c r="AT1264" s="1136" t="str">
        <f t="shared" si="163"/>
        <v>1-5-1S85°Z+S</v>
      </c>
      <c r="AU1264" s="1136" t="s">
        <v>15734</v>
      </c>
      <c r="AV1264" s="1136" t="str">
        <f t="shared" si="156"/>
        <v>108.6.14</v>
      </c>
      <c r="AW1264" s="1438">
        <f t="shared" si="157"/>
        <v>43630</v>
      </c>
    </row>
    <row r="1265" spans="1:49">
      <c r="A1265" s="1135" t="s">
        <v>4702</v>
      </c>
      <c r="B1265" s="1135" t="s">
        <v>4444</v>
      </c>
      <c r="C1265" s="1135">
        <v>600</v>
      </c>
      <c r="D1265" s="1135">
        <v>1.68</v>
      </c>
      <c r="E1265" s="1135" t="s">
        <v>15198</v>
      </c>
      <c r="F1265" s="1135" t="s">
        <v>663</v>
      </c>
      <c r="G1265" s="1135">
        <v>4</v>
      </c>
      <c r="H1265" s="1135" t="s">
        <v>1166</v>
      </c>
      <c r="I1265" s="1135" t="s">
        <v>126</v>
      </c>
      <c r="J1265" s="1135">
        <v>0.8</v>
      </c>
      <c r="K1265" s="1135" t="s">
        <v>4703</v>
      </c>
      <c r="L1265" s="1135" t="s">
        <v>1038</v>
      </c>
      <c r="M1265" s="1135">
        <v>102</v>
      </c>
      <c r="N1265" s="1135" t="s">
        <v>1039</v>
      </c>
      <c r="O1265" s="1135">
        <v>2.5500000000000003</v>
      </c>
      <c r="P1265" s="1135">
        <v>2.04</v>
      </c>
      <c r="Q1265" s="1135" t="s">
        <v>4683</v>
      </c>
      <c r="R1265" s="1135">
        <v>21.5</v>
      </c>
      <c r="T1265" s="1135">
        <v>15.8</v>
      </c>
      <c r="U1265" s="1135">
        <v>4.0999999999999996</v>
      </c>
      <c r="V1265" s="1135" t="s">
        <v>663</v>
      </c>
      <c r="W1265" s="1135">
        <v>125</v>
      </c>
      <c r="X1265" s="1135">
        <v>80</v>
      </c>
      <c r="Y1265" s="1135">
        <v>2.8</v>
      </c>
      <c r="Z1265" s="1135" t="s">
        <v>663</v>
      </c>
      <c r="AA1265" s="1135" t="s">
        <v>2766</v>
      </c>
      <c r="AH1265" s="1135" t="s">
        <v>1042</v>
      </c>
      <c r="AM1265" s="1136" t="s">
        <v>11638</v>
      </c>
      <c r="AN1265" s="1136" t="s">
        <v>11639</v>
      </c>
      <c r="AO1265" s="1136">
        <f t="shared" si="158"/>
        <v>600</v>
      </c>
      <c r="AP1265" s="1136">
        <f t="shared" si="159"/>
        <v>1.68</v>
      </c>
      <c r="AQ1265" s="1136" t="str">
        <f t="shared" si="160"/>
        <v>1-4-1S85°Z+S</v>
      </c>
      <c r="AR1265" s="1136" t="str">
        <f t="shared" si="161"/>
        <v>NA</v>
      </c>
      <c r="AS1265" s="1136" t="str">
        <f t="shared" si="162"/>
        <v>168/OFF</v>
      </c>
      <c r="AT1265" s="1136" t="str">
        <f t="shared" si="163"/>
        <v>1-4-1S85°Z+S</v>
      </c>
      <c r="AU1265" s="1136" t="s">
        <v>15734</v>
      </c>
      <c r="AV1265" s="1136" t="str">
        <f t="shared" si="156"/>
        <v>108.6.24</v>
      </c>
      <c r="AW1265" s="1438">
        <f t="shared" si="157"/>
        <v>43640</v>
      </c>
    </row>
    <row r="1266" spans="1:49">
      <c r="A1266" s="1135" t="s">
        <v>4704</v>
      </c>
      <c r="B1266" s="1135" t="s">
        <v>4156</v>
      </c>
      <c r="C1266" s="1135">
        <v>550</v>
      </c>
      <c r="D1266" s="1135">
        <v>1.69</v>
      </c>
      <c r="E1266" s="1135" t="s">
        <v>15189</v>
      </c>
      <c r="F1266" s="1135" t="s">
        <v>1991</v>
      </c>
      <c r="G1266" s="1135">
        <v>5</v>
      </c>
      <c r="H1266" s="1135" t="s">
        <v>1368</v>
      </c>
      <c r="I1266" s="1135" t="s">
        <v>126</v>
      </c>
      <c r="J1266" s="1135">
        <v>1</v>
      </c>
      <c r="K1266" s="1135" t="s">
        <v>4705</v>
      </c>
      <c r="L1266" s="1135" t="s">
        <v>4158</v>
      </c>
      <c r="M1266" s="1135">
        <v>103.3</v>
      </c>
      <c r="N1266" s="1135" t="s">
        <v>1039</v>
      </c>
      <c r="O1266" s="1135">
        <v>2.5825</v>
      </c>
      <c r="P1266" s="1135">
        <v>2.0659999999999998</v>
      </c>
      <c r="Q1266" s="1135" t="s">
        <v>1082</v>
      </c>
      <c r="R1266" s="1135">
        <v>25</v>
      </c>
      <c r="T1266" s="1135">
        <v>11.1</v>
      </c>
      <c r="U1266" s="1135">
        <v>5.2</v>
      </c>
      <c r="V1266" s="1135" t="s">
        <v>663</v>
      </c>
      <c r="W1266" s="1135">
        <v>125</v>
      </c>
      <c r="X1266" s="1135">
        <v>80</v>
      </c>
      <c r="Y1266" s="1135">
        <v>1.5</v>
      </c>
      <c r="Z1266" s="1135">
        <v>4</v>
      </c>
      <c r="AA1266" s="1135" t="s">
        <v>4706</v>
      </c>
      <c r="AH1266" s="1135" t="s">
        <v>629</v>
      </c>
      <c r="AM1266" s="1136" t="s">
        <v>11640</v>
      </c>
      <c r="AN1266" s="1136" t="s">
        <v>11641</v>
      </c>
      <c r="AO1266" s="1136">
        <f t="shared" si="158"/>
        <v>550</v>
      </c>
      <c r="AP1266" s="1136">
        <f t="shared" si="159"/>
        <v>1.69</v>
      </c>
      <c r="AQ1266" s="1136" t="str">
        <f t="shared" si="160"/>
        <v>1-5-1S83°</v>
      </c>
      <c r="AR1266" s="1136" t="str">
        <f t="shared" si="161"/>
        <v>30.8</v>
      </c>
      <c r="AS1266" s="1136" t="str">
        <f t="shared" si="162"/>
        <v>210/210/OFF</v>
      </c>
      <c r="AT1266" s="1136" t="str">
        <f t="shared" si="163"/>
        <v>1-5-1S83°</v>
      </c>
      <c r="AV1266" s="1136" t="str">
        <f t="shared" si="156"/>
        <v>108.7.2</v>
      </c>
      <c r="AW1266" s="1438">
        <f t="shared" si="157"/>
        <v>43648</v>
      </c>
    </row>
    <row r="1267" spans="1:49">
      <c r="A1267" s="1135" t="s">
        <v>4707</v>
      </c>
      <c r="B1267" s="1135" t="s">
        <v>4146</v>
      </c>
      <c r="C1267" s="1135">
        <v>650</v>
      </c>
      <c r="D1267" s="1135">
        <v>1.76</v>
      </c>
      <c r="E1267" s="1135" t="s">
        <v>15198</v>
      </c>
      <c r="F1267" s="1135" t="s">
        <v>663</v>
      </c>
      <c r="G1267" s="1135">
        <v>4</v>
      </c>
      <c r="H1267" s="1135" t="s">
        <v>1282</v>
      </c>
      <c r="I1267" s="1135" t="s">
        <v>126</v>
      </c>
      <c r="J1267" s="1135">
        <v>1.1000000000000001</v>
      </c>
      <c r="K1267" s="1135" t="s">
        <v>4354</v>
      </c>
      <c r="L1267" s="1135" t="s">
        <v>1081</v>
      </c>
      <c r="M1267" s="1135">
        <v>99</v>
      </c>
      <c r="N1267" s="1135" t="s">
        <v>1039</v>
      </c>
      <c r="O1267" s="1135">
        <v>2.4750000000000001</v>
      </c>
      <c r="P1267" s="1135">
        <v>1.98</v>
      </c>
      <c r="Q1267" s="1135" t="s">
        <v>2528</v>
      </c>
      <c r="R1267" s="1135">
        <v>23</v>
      </c>
      <c r="T1267" s="1135">
        <v>16</v>
      </c>
      <c r="U1267" s="1135">
        <v>3.6</v>
      </c>
      <c r="V1267" s="1135" t="s">
        <v>663</v>
      </c>
      <c r="W1267" s="1135">
        <v>120</v>
      </c>
      <c r="X1267" s="1135" t="s">
        <v>4148</v>
      </c>
      <c r="Y1267" s="1135">
        <v>2.5</v>
      </c>
      <c r="Z1267" s="1135" t="s">
        <v>663</v>
      </c>
      <c r="AA1267" s="1135" t="s">
        <v>1221</v>
      </c>
      <c r="AB1267" s="1135" t="s">
        <v>1075</v>
      </c>
      <c r="AH1267" s="1135" t="s">
        <v>1272</v>
      </c>
      <c r="AM1267" s="1136" t="s">
        <v>11642</v>
      </c>
      <c r="AN1267" s="1136" t="s">
        <v>11643</v>
      </c>
      <c r="AO1267" s="1136">
        <f t="shared" si="158"/>
        <v>650</v>
      </c>
      <c r="AP1267" s="1136">
        <f t="shared" si="159"/>
        <v>1.76</v>
      </c>
      <c r="AQ1267" s="1136" t="str">
        <f t="shared" si="160"/>
        <v>1-4-1S85°Z+S</v>
      </c>
      <c r="AR1267" s="1136" t="str">
        <f t="shared" si="161"/>
        <v>NA</v>
      </c>
      <c r="AS1267" s="1136" t="str">
        <f t="shared" si="162"/>
        <v>177/OFF</v>
      </c>
      <c r="AT1267" s="1136" t="str">
        <f t="shared" si="163"/>
        <v>1-4-1S85°Z+S</v>
      </c>
      <c r="AU1267" s="1136" t="s">
        <v>15734</v>
      </c>
      <c r="AV1267" s="1136" t="str">
        <f t="shared" si="156"/>
        <v>108.7.8</v>
      </c>
      <c r="AW1267" s="1438">
        <f t="shared" si="157"/>
        <v>43654</v>
      </c>
    </row>
    <row r="1268" spans="1:49">
      <c r="A1268" s="1135" t="s">
        <v>4708</v>
      </c>
      <c r="B1268" s="1135" t="s">
        <v>299</v>
      </c>
      <c r="C1268" s="1135">
        <v>800</v>
      </c>
      <c r="D1268" s="1135">
        <v>1.76</v>
      </c>
      <c r="E1268" s="1135" t="s">
        <v>15183</v>
      </c>
      <c r="F1268" s="1135" t="s">
        <v>4107</v>
      </c>
      <c r="G1268" s="1135" t="s">
        <v>1861</v>
      </c>
      <c r="H1268" s="1135" t="s">
        <v>4709</v>
      </c>
      <c r="I1268" s="1135" t="s">
        <v>663</v>
      </c>
      <c r="J1268" s="1135">
        <v>0</v>
      </c>
      <c r="K1268" s="1135" t="s">
        <v>4698</v>
      </c>
      <c r="L1268" s="1135" t="s">
        <v>4110</v>
      </c>
      <c r="M1268" s="1135">
        <v>103</v>
      </c>
      <c r="N1268" s="1135" t="s">
        <v>1039</v>
      </c>
      <c r="O1268" s="1135">
        <v>2.5750000000000002</v>
      </c>
      <c r="P1268" s="1135">
        <v>2.06</v>
      </c>
      <c r="Q1268" s="1135" t="s">
        <v>1040</v>
      </c>
      <c r="R1268" s="1135">
        <v>23.5</v>
      </c>
      <c r="T1268" s="1135">
        <v>18.5</v>
      </c>
      <c r="U1268" s="1135">
        <v>2.1</v>
      </c>
      <c r="V1268" s="1135" t="s">
        <v>663</v>
      </c>
      <c r="W1268" s="1135" t="s">
        <v>663</v>
      </c>
      <c r="X1268" s="1135" t="s">
        <v>663</v>
      </c>
      <c r="Y1268" s="1135">
        <v>1.3</v>
      </c>
      <c r="Z1268" s="1135" t="s">
        <v>2918</v>
      </c>
      <c r="AA1268" s="1135" t="s">
        <v>4710</v>
      </c>
      <c r="AH1268" s="1135" t="s">
        <v>1542</v>
      </c>
      <c r="AM1268" s="1136" t="s">
        <v>11644</v>
      </c>
      <c r="AN1268" s="1136" t="s">
        <v>11645</v>
      </c>
      <c r="AO1268" s="1136">
        <f t="shared" si="158"/>
        <v>800</v>
      </c>
      <c r="AP1268" s="1136">
        <f t="shared" si="159"/>
        <v>1.76</v>
      </c>
      <c r="AQ1268" s="1136" t="str">
        <f t="shared" si="160"/>
        <v>1-4-1S83°</v>
      </c>
      <c r="AR1268" s="1136" t="str">
        <f t="shared" si="161"/>
        <v>30.3</v>
      </c>
      <c r="AS1268" s="1136" t="str">
        <f t="shared" si="162"/>
        <v>340/290/157</v>
      </c>
      <c r="AT1268" s="1136" t="str">
        <f t="shared" si="163"/>
        <v>1-4-1S83°</v>
      </c>
      <c r="AV1268" s="1136" t="str">
        <f t="shared" si="156"/>
        <v>108.7.11</v>
      </c>
      <c r="AW1268" s="1438">
        <f t="shared" si="157"/>
        <v>43657</v>
      </c>
    </row>
    <row r="1269" spans="1:49">
      <c r="A1269" s="1135" t="s">
        <v>4711</v>
      </c>
      <c r="B1269" s="1135" t="s">
        <v>299</v>
      </c>
      <c r="C1269" s="1135">
        <v>700</v>
      </c>
      <c r="D1269" s="1135">
        <v>1.73</v>
      </c>
      <c r="E1269" s="1135" t="s">
        <v>15183</v>
      </c>
      <c r="F1269" s="1135" t="s">
        <v>1048</v>
      </c>
      <c r="G1269" s="1135" t="s">
        <v>1861</v>
      </c>
      <c r="H1269" s="1135" t="s">
        <v>4129</v>
      </c>
      <c r="I1269" s="1135" t="s">
        <v>126</v>
      </c>
      <c r="J1269" s="1135">
        <v>1.8</v>
      </c>
      <c r="K1269" s="1135" t="s">
        <v>4122</v>
      </c>
      <c r="L1269" s="1135" t="s">
        <v>4123</v>
      </c>
      <c r="M1269" s="1135">
        <v>103.2</v>
      </c>
      <c r="N1269" s="1135" t="s">
        <v>1039</v>
      </c>
      <c r="O1269" s="1135">
        <v>2.58</v>
      </c>
      <c r="P1269" s="1135">
        <v>2.0640000000000001</v>
      </c>
      <c r="Q1269" s="1135" t="s">
        <v>1040</v>
      </c>
      <c r="R1269" s="1135">
        <v>19.5</v>
      </c>
      <c r="T1269" s="1135">
        <v>27.3</v>
      </c>
      <c r="U1269" s="1135">
        <v>4</v>
      </c>
      <c r="V1269" s="1135" t="s">
        <v>663</v>
      </c>
      <c r="W1269" s="1135">
        <v>120</v>
      </c>
      <c r="X1269" s="1135">
        <v>60</v>
      </c>
      <c r="Y1269" s="1135">
        <v>1.7</v>
      </c>
      <c r="Z1269" s="1135">
        <v>6</v>
      </c>
      <c r="AA1269" s="1135" t="s">
        <v>1059</v>
      </c>
      <c r="AB1269" s="1135" t="s">
        <v>1075</v>
      </c>
      <c r="AH1269" s="1135" t="s">
        <v>747</v>
      </c>
      <c r="AM1269" s="1136" t="s">
        <v>11646</v>
      </c>
      <c r="AN1269" s="1136" t="s">
        <v>11647</v>
      </c>
      <c r="AO1269" s="1136">
        <f t="shared" si="158"/>
        <v>700</v>
      </c>
      <c r="AP1269" s="1136">
        <f t="shared" si="159"/>
        <v>1.73</v>
      </c>
      <c r="AQ1269" s="1136" t="str">
        <f t="shared" si="160"/>
        <v>1-4-1S83°</v>
      </c>
      <c r="AR1269" s="1136" t="str">
        <f t="shared" si="161"/>
        <v>31</v>
      </c>
      <c r="AS1269" s="1136" t="str">
        <f t="shared" si="162"/>
        <v>320/270/OFF</v>
      </c>
      <c r="AT1269" s="1136" t="str">
        <f t="shared" si="163"/>
        <v>1-4-1S83°</v>
      </c>
      <c r="AV1269" s="1136" t="str">
        <f t="shared" si="156"/>
        <v>109.6.29</v>
      </c>
      <c r="AW1269" s="1438">
        <f t="shared" si="157"/>
        <v>44011</v>
      </c>
    </row>
    <row r="1270" spans="1:49">
      <c r="A1270" s="1135" t="s">
        <v>4712</v>
      </c>
      <c r="B1270" s="1135" t="s">
        <v>299</v>
      </c>
      <c r="C1270" s="1135">
        <v>600</v>
      </c>
      <c r="D1270" s="1135">
        <v>1.74</v>
      </c>
      <c r="E1270" s="1135" t="s">
        <v>15196</v>
      </c>
      <c r="F1270" s="1135" t="s">
        <v>1563</v>
      </c>
      <c r="G1270" s="1135" t="s">
        <v>1861</v>
      </c>
      <c r="H1270" s="1135" t="s">
        <v>4493</v>
      </c>
      <c r="I1270" s="1135" t="s">
        <v>663</v>
      </c>
      <c r="J1270" s="1135">
        <v>0</v>
      </c>
      <c r="K1270" s="1135" t="s">
        <v>4122</v>
      </c>
      <c r="L1270" s="1135" t="s">
        <v>4123</v>
      </c>
      <c r="M1270" s="1135">
        <v>103</v>
      </c>
      <c r="N1270" s="1135" t="s">
        <v>1039</v>
      </c>
      <c r="O1270" s="1135">
        <v>2.5750000000000002</v>
      </c>
      <c r="P1270" s="1135">
        <v>2.06</v>
      </c>
      <c r="Q1270" s="1135" t="s">
        <v>1040</v>
      </c>
      <c r="R1270" s="1135">
        <v>23.5</v>
      </c>
      <c r="T1270" s="1135">
        <v>18.5</v>
      </c>
      <c r="U1270" s="1135">
        <v>2.1</v>
      </c>
      <c r="V1270" s="1135" t="s">
        <v>663</v>
      </c>
      <c r="W1270" s="1135" t="s">
        <v>663</v>
      </c>
      <c r="X1270" s="1135" t="s">
        <v>663</v>
      </c>
      <c r="Y1270" s="1135">
        <v>1.3</v>
      </c>
      <c r="Z1270" s="1135" t="s">
        <v>2918</v>
      </c>
      <c r="AA1270" s="1135" t="s">
        <v>2517</v>
      </c>
      <c r="AB1270" s="1135" t="s">
        <v>4259</v>
      </c>
      <c r="AH1270" s="1135" t="s">
        <v>749</v>
      </c>
      <c r="AM1270" s="1136" t="s">
        <v>11648</v>
      </c>
      <c r="AN1270" s="1136" t="s">
        <v>11649</v>
      </c>
      <c r="AO1270" s="1136">
        <f t="shared" si="158"/>
        <v>600</v>
      </c>
      <c r="AP1270" s="1136">
        <f t="shared" si="159"/>
        <v>1.74</v>
      </c>
      <c r="AQ1270" s="1136" t="str">
        <f t="shared" si="160"/>
        <v>2-6-1S83°</v>
      </c>
      <c r="AR1270" s="1136" t="str">
        <f t="shared" si="161"/>
        <v>30.5</v>
      </c>
      <c r="AS1270" s="1136" t="str">
        <f t="shared" si="162"/>
        <v>180/175</v>
      </c>
      <c r="AT1270" s="1136" t="str">
        <f t="shared" si="163"/>
        <v>2-6-1S83°</v>
      </c>
      <c r="AV1270" s="1136" t="str">
        <f t="shared" si="156"/>
        <v>109.7.29</v>
      </c>
      <c r="AW1270" s="1438">
        <f t="shared" si="157"/>
        <v>44041</v>
      </c>
    </row>
    <row r="1271" spans="1:49">
      <c r="A1271" s="1135" t="s">
        <v>4713</v>
      </c>
      <c r="B1271" s="1135" t="s">
        <v>299</v>
      </c>
      <c r="C1271" s="1135">
        <v>600</v>
      </c>
      <c r="D1271" s="1135">
        <v>1.74</v>
      </c>
      <c r="E1271" s="1135" t="s">
        <v>15196</v>
      </c>
      <c r="F1271" s="1135" t="s">
        <v>1069</v>
      </c>
      <c r="G1271" s="1135" t="s">
        <v>1861</v>
      </c>
      <c r="H1271" s="1135" t="s">
        <v>4257</v>
      </c>
      <c r="I1271" s="1135" t="s">
        <v>663</v>
      </c>
      <c r="J1271" s="1135">
        <v>0</v>
      </c>
      <c r="K1271" s="1135" t="s">
        <v>4122</v>
      </c>
      <c r="L1271" s="1135" t="s">
        <v>4123</v>
      </c>
      <c r="M1271" s="1135">
        <v>103</v>
      </c>
      <c r="N1271" s="1135" t="s">
        <v>1039</v>
      </c>
      <c r="O1271" s="1135">
        <v>2.5750000000000002</v>
      </c>
      <c r="P1271" s="1135">
        <v>2.06</v>
      </c>
      <c r="Q1271" s="1135" t="s">
        <v>1050</v>
      </c>
      <c r="R1271" s="1135">
        <v>23.5</v>
      </c>
      <c r="T1271" s="1135">
        <v>18.5</v>
      </c>
      <c r="U1271" s="1135">
        <v>2.1</v>
      </c>
      <c r="V1271" s="1135" t="s">
        <v>663</v>
      </c>
      <c r="W1271" s="1135" t="s">
        <v>663</v>
      </c>
      <c r="X1271" s="1135" t="s">
        <v>663</v>
      </c>
      <c r="Y1271" s="1135">
        <v>1.3</v>
      </c>
      <c r="Z1271" s="1135" t="s">
        <v>1289</v>
      </c>
      <c r="AA1271" s="1135" t="s">
        <v>4714</v>
      </c>
      <c r="AB1271" s="1135" t="s">
        <v>4259</v>
      </c>
      <c r="AH1271" s="1135" t="s">
        <v>2930</v>
      </c>
      <c r="AM1271" s="1136" t="s">
        <v>11650</v>
      </c>
      <c r="AN1271" s="1136" t="s">
        <v>11651</v>
      </c>
      <c r="AO1271" s="1136">
        <f t="shared" si="158"/>
        <v>600</v>
      </c>
      <c r="AP1271" s="1136">
        <f t="shared" si="159"/>
        <v>1.74</v>
      </c>
      <c r="AQ1271" s="1136" t="str">
        <f t="shared" si="160"/>
        <v>2-6-1S83°</v>
      </c>
      <c r="AR1271" s="1136" t="str">
        <f t="shared" si="161"/>
        <v>31.5</v>
      </c>
      <c r="AS1271" s="1136" t="str">
        <f t="shared" si="162"/>
        <v>178/175</v>
      </c>
      <c r="AT1271" s="1136" t="str">
        <f t="shared" si="163"/>
        <v>2-6-1S83°</v>
      </c>
      <c r="AV1271" s="1136" t="str">
        <f t="shared" si="156"/>
        <v>109.9.3</v>
      </c>
      <c r="AW1271" s="1438">
        <f t="shared" si="157"/>
        <v>44077</v>
      </c>
    </row>
    <row r="1272" spans="1:49">
      <c r="A1272" s="1135" t="s">
        <v>4715</v>
      </c>
      <c r="B1272" s="1135" t="s">
        <v>299</v>
      </c>
      <c r="C1272" s="1135">
        <v>600</v>
      </c>
      <c r="D1272" s="1135">
        <v>1.74</v>
      </c>
      <c r="E1272" s="1135" t="s">
        <v>15196</v>
      </c>
      <c r="F1272" s="1135" t="s">
        <v>1608</v>
      </c>
      <c r="G1272" s="1135" t="s">
        <v>1861</v>
      </c>
      <c r="H1272" s="1135" t="s">
        <v>4257</v>
      </c>
      <c r="I1272" s="1135" t="s">
        <v>663</v>
      </c>
      <c r="J1272" s="1135">
        <v>0</v>
      </c>
      <c r="K1272" s="1135" t="s">
        <v>4133</v>
      </c>
      <c r="L1272" s="1135" t="s">
        <v>4123</v>
      </c>
      <c r="M1272" s="1135">
        <v>103</v>
      </c>
      <c r="N1272" s="1135" t="s">
        <v>1039</v>
      </c>
      <c r="O1272" s="1135">
        <v>2.5750000000000002</v>
      </c>
      <c r="P1272" s="1135">
        <v>2.06</v>
      </c>
      <c r="Q1272" s="1135" t="s">
        <v>1082</v>
      </c>
      <c r="R1272" s="1135">
        <v>23.5</v>
      </c>
      <c r="T1272" s="1135">
        <v>18.5</v>
      </c>
      <c r="U1272" s="1135">
        <v>2.1</v>
      </c>
      <c r="V1272" s="1135" t="s">
        <v>663</v>
      </c>
      <c r="W1272" s="1135" t="s">
        <v>663</v>
      </c>
      <c r="X1272" s="1135" t="s">
        <v>663</v>
      </c>
      <c r="Y1272" s="1135">
        <v>1.3</v>
      </c>
      <c r="Z1272" s="1135" t="s">
        <v>1168</v>
      </c>
      <c r="AA1272" s="1135" t="s">
        <v>3446</v>
      </c>
      <c r="AB1272" s="1135" t="s">
        <v>4259</v>
      </c>
      <c r="AH1272" s="1135" t="s">
        <v>833</v>
      </c>
      <c r="AM1272" s="1136" t="s">
        <v>11652</v>
      </c>
      <c r="AN1272" s="1136" t="s">
        <v>11653</v>
      </c>
      <c r="AO1272" s="1136">
        <f t="shared" si="158"/>
        <v>600</v>
      </c>
      <c r="AP1272" s="1136">
        <f t="shared" si="159"/>
        <v>1.74</v>
      </c>
      <c r="AQ1272" s="1136" t="str">
        <f t="shared" si="160"/>
        <v>2-6-1S83°</v>
      </c>
      <c r="AR1272" s="1136" t="str">
        <f t="shared" si="161"/>
        <v>32</v>
      </c>
      <c r="AS1272" s="1136" t="str">
        <f t="shared" si="162"/>
        <v>178/175</v>
      </c>
      <c r="AT1272" s="1136" t="str">
        <f t="shared" si="163"/>
        <v>2-6-1S83°</v>
      </c>
      <c r="AV1272" s="1136" t="str">
        <f t="shared" si="156"/>
        <v>109.9.18</v>
      </c>
      <c r="AW1272" s="1438">
        <f t="shared" si="157"/>
        <v>44092</v>
      </c>
    </row>
    <row r="1273" spans="1:49">
      <c r="A1273" s="1135" t="s">
        <v>4716</v>
      </c>
      <c r="B1273" s="1135" t="s">
        <v>299</v>
      </c>
      <c r="C1273" s="1135">
        <v>600</v>
      </c>
      <c r="D1273" s="1135">
        <v>1.74</v>
      </c>
      <c r="E1273" s="1135" t="s">
        <v>15196</v>
      </c>
      <c r="F1273" s="1135" t="s">
        <v>1069</v>
      </c>
      <c r="G1273" s="1135" t="s">
        <v>1861</v>
      </c>
      <c r="H1273" s="1135" t="s">
        <v>4493</v>
      </c>
      <c r="I1273" s="1135" t="s">
        <v>663</v>
      </c>
      <c r="J1273" s="1135">
        <v>0</v>
      </c>
      <c r="K1273" s="1135" t="s">
        <v>4133</v>
      </c>
      <c r="L1273" s="1135" t="s">
        <v>4123</v>
      </c>
      <c r="M1273" s="1135">
        <v>103</v>
      </c>
      <c r="N1273" s="1135" t="s">
        <v>1039</v>
      </c>
      <c r="O1273" s="1135">
        <v>2.5750000000000002</v>
      </c>
      <c r="P1273" s="1135">
        <v>2.06</v>
      </c>
      <c r="Q1273" s="1135" t="s">
        <v>1050</v>
      </c>
      <c r="R1273" s="1135">
        <v>23.5</v>
      </c>
      <c r="T1273" s="1135">
        <v>18.5</v>
      </c>
      <c r="U1273" s="1135">
        <v>2.1</v>
      </c>
      <c r="V1273" s="1135" t="s">
        <v>663</v>
      </c>
      <c r="W1273" s="1135" t="s">
        <v>663</v>
      </c>
      <c r="X1273" s="1135" t="s">
        <v>663</v>
      </c>
      <c r="Y1273" s="1135">
        <v>1.3</v>
      </c>
      <c r="Z1273" s="1135" t="s">
        <v>1294</v>
      </c>
      <c r="AA1273" s="1135" t="s">
        <v>4717</v>
      </c>
      <c r="AB1273" s="1135" t="s">
        <v>4259</v>
      </c>
      <c r="AH1273" s="1135" t="s">
        <v>842</v>
      </c>
      <c r="AM1273" s="1136" t="s">
        <v>11654</v>
      </c>
      <c r="AN1273" s="1136" t="s">
        <v>11655</v>
      </c>
      <c r="AO1273" s="1136">
        <f t="shared" si="158"/>
        <v>600</v>
      </c>
      <c r="AP1273" s="1136">
        <f t="shared" si="159"/>
        <v>1.74</v>
      </c>
      <c r="AQ1273" s="1136" t="str">
        <f t="shared" si="160"/>
        <v>2-6-1S83°</v>
      </c>
      <c r="AR1273" s="1136" t="str">
        <f t="shared" si="161"/>
        <v>31.5</v>
      </c>
      <c r="AS1273" s="1136" t="str">
        <f t="shared" si="162"/>
        <v>180/175</v>
      </c>
      <c r="AT1273" s="1136" t="str">
        <f t="shared" si="163"/>
        <v>2-6-1S83°</v>
      </c>
      <c r="AV1273" s="1136" t="str">
        <f t="shared" si="156"/>
        <v>109.9.25</v>
      </c>
      <c r="AW1273" s="1438">
        <f t="shared" si="157"/>
        <v>44099</v>
      </c>
    </row>
    <row r="1274" spans="1:49">
      <c r="A1274" s="1135" t="s">
        <v>4718</v>
      </c>
      <c r="B1274" s="1135" t="s">
        <v>299</v>
      </c>
      <c r="C1274" s="1135">
        <v>600</v>
      </c>
      <c r="D1274" s="1135">
        <v>1.75</v>
      </c>
      <c r="E1274" s="1135" t="s">
        <v>15196</v>
      </c>
      <c r="F1274" s="1135" t="s">
        <v>1078</v>
      </c>
      <c r="G1274" s="1135" t="s">
        <v>1861</v>
      </c>
      <c r="H1274" s="1135" t="s">
        <v>1578</v>
      </c>
      <c r="I1274" s="1135" t="s">
        <v>1206</v>
      </c>
      <c r="J1274" s="1135">
        <v>1.6</v>
      </c>
      <c r="K1274" s="1135" t="s">
        <v>4719</v>
      </c>
      <c r="L1274" s="1135" t="s">
        <v>4123</v>
      </c>
      <c r="M1274" s="1135">
        <v>103.2</v>
      </c>
      <c r="N1274" s="1135" t="s">
        <v>1039</v>
      </c>
      <c r="O1274" s="1135">
        <v>2.58</v>
      </c>
      <c r="P1274" s="1135">
        <v>2.0640000000000001</v>
      </c>
      <c r="Q1274" s="1135" t="s">
        <v>1371</v>
      </c>
      <c r="R1274" s="1135">
        <v>19.5</v>
      </c>
      <c r="T1274" s="1135">
        <v>27.3</v>
      </c>
      <c r="U1274" s="1135">
        <v>4</v>
      </c>
      <c r="V1274" s="1135" t="s">
        <v>663</v>
      </c>
      <c r="W1274" s="1135">
        <v>120</v>
      </c>
      <c r="X1274" s="1135">
        <v>60</v>
      </c>
      <c r="Y1274" s="1135">
        <v>1.7</v>
      </c>
      <c r="Z1274" s="1135" t="s">
        <v>4720</v>
      </c>
      <c r="AA1274" s="1135" t="s">
        <v>4721</v>
      </c>
      <c r="AB1274" s="1135" t="s">
        <v>1075</v>
      </c>
      <c r="AH1274" s="1135" t="s">
        <v>629</v>
      </c>
      <c r="AM1274" s="1136" t="s">
        <v>11656</v>
      </c>
      <c r="AN1274" s="1136" t="s">
        <v>11657</v>
      </c>
      <c r="AO1274" s="1136">
        <f t="shared" si="158"/>
        <v>600</v>
      </c>
      <c r="AP1274" s="1136">
        <f t="shared" si="159"/>
        <v>1.75</v>
      </c>
      <c r="AQ1274" s="1136" t="str">
        <f t="shared" si="160"/>
        <v>2-6-1S83°</v>
      </c>
      <c r="AR1274" s="1136" t="str">
        <f t="shared" si="161"/>
        <v>30</v>
      </c>
      <c r="AS1274" s="1136" t="str">
        <f t="shared" si="162"/>
        <v>165/OFF</v>
      </c>
      <c r="AT1274" s="1136" t="str">
        <f t="shared" si="163"/>
        <v>2-6-1S83°</v>
      </c>
      <c r="AV1274" s="1136" t="str">
        <f t="shared" si="156"/>
        <v>109.11.16</v>
      </c>
      <c r="AW1274" s="1438">
        <f t="shared" si="157"/>
        <v>44151</v>
      </c>
    </row>
    <row r="1275" spans="1:49">
      <c r="A1275" s="1135" t="s">
        <v>4722</v>
      </c>
      <c r="B1275" s="1135" t="s">
        <v>299</v>
      </c>
      <c r="C1275" s="1135">
        <v>600</v>
      </c>
      <c r="D1275" s="1135">
        <v>1.74</v>
      </c>
      <c r="E1275" s="1135" t="s">
        <v>15196</v>
      </c>
      <c r="F1275" s="1135" t="s">
        <v>1608</v>
      </c>
      <c r="G1275" s="1135" t="s">
        <v>1861</v>
      </c>
      <c r="H1275" s="1135" t="s">
        <v>4257</v>
      </c>
      <c r="I1275" s="1135" t="s">
        <v>663</v>
      </c>
      <c r="J1275" s="1135">
        <v>0</v>
      </c>
      <c r="K1275" s="1135" t="s">
        <v>4133</v>
      </c>
      <c r="L1275" s="1135" t="s">
        <v>4123</v>
      </c>
      <c r="M1275" s="1135">
        <v>103</v>
      </c>
      <c r="N1275" s="1135" t="s">
        <v>1039</v>
      </c>
      <c r="O1275" s="1135">
        <v>2.5750000000000002</v>
      </c>
      <c r="P1275" s="1135">
        <v>2.06</v>
      </c>
      <c r="Q1275" s="1135" t="s">
        <v>1040</v>
      </c>
      <c r="R1275" s="1135">
        <v>23.5</v>
      </c>
      <c r="T1275" s="1135">
        <v>18.5</v>
      </c>
      <c r="U1275" s="1135">
        <v>2.1</v>
      </c>
      <c r="V1275" s="1135" t="s">
        <v>663</v>
      </c>
      <c r="W1275" s="1135" t="s">
        <v>663</v>
      </c>
      <c r="X1275" s="1135" t="s">
        <v>663</v>
      </c>
      <c r="Y1275" s="1135">
        <v>1.3</v>
      </c>
      <c r="Z1275" s="1135" t="s">
        <v>4723</v>
      </c>
      <c r="AA1275" s="1135" t="s">
        <v>1295</v>
      </c>
      <c r="AB1275" s="1135" t="s">
        <v>4259</v>
      </c>
      <c r="AH1275" s="1135" t="s">
        <v>4724</v>
      </c>
      <c r="AM1275" s="1136" t="s">
        <v>11658</v>
      </c>
      <c r="AN1275" s="1136" t="s">
        <v>11659</v>
      </c>
      <c r="AO1275" s="1136">
        <f t="shared" si="158"/>
        <v>600</v>
      </c>
      <c r="AP1275" s="1136">
        <f t="shared" si="159"/>
        <v>1.74</v>
      </c>
      <c r="AQ1275" s="1136" t="str">
        <f t="shared" si="160"/>
        <v>2-6-1S83°</v>
      </c>
      <c r="AR1275" s="1136" t="str">
        <f t="shared" si="161"/>
        <v>32</v>
      </c>
      <c r="AS1275" s="1136" t="str">
        <f t="shared" si="162"/>
        <v>178/175</v>
      </c>
      <c r="AT1275" s="1136" t="str">
        <f t="shared" si="163"/>
        <v>2-6-1S83°</v>
      </c>
      <c r="AV1275" s="1136" t="str">
        <f t="shared" si="156"/>
        <v>109.12.12</v>
      </c>
      <c r="AW1275" s="1438">
        <f t="shared" si="157"/>
        <v>44177</v>
      </c>
    </row>
    <row r="1276" spans="1:49">
      <c r="A1276" s="1135" t="s">
        <v>4725</v>
      </c>
      <c r="B1276" s="1135" t="s">
        <v>299</v>
      </c>
      <c r="C1276" s="1135">
        <v>600</v>
      </c>
      <c r="D1276" s="1135">
        <v>1.74</v>
      </c>
      <c r="E1276" s="1135" t="s">
        <v>15196</v>
      </c>
      <c r="F1276" s="1135" t="s">
        <v>1048</v>
      </c>
      <c r="G1276" s="1135" t="s">
        <v>1861</v>
      </c>
      <c r="H1276" s="1135" t="s">
        <v>4257</v>
      </c>
      <c r="I1276" s="1135" t="s">
        <v>663</v>
      </c>
      <c r="J1276" s="1135">
        <v>0</v>
      </c>
      <c r="K1276" s="1135" t="s">
        <v>4133</v>
      </c>
      <c r="L1276" s="1135" t="s">
        <v>4123</v>
      </c>
      <c r="M1276" s="1135">
        <v>103</v>
      </c>
      <c r="N1276" s="1135" t="s">
        <v>1039</v>
      </c>
      <c r="O1276" s="1135">
        <v>2.5750000000000002</v>
      </c>
      <c r="P1276" s="1135">
        <v>2.06</v>
      </c>
      <c r="Q1276" s="1135">
        <v>4</v>
      </c>
      <c r="R1276" s="1135">
        <v>23.5</v>
      </c>
      <c r="T1276" s="1135">
        <v>18.5</v>
      </c>
      <c r="U1276" s="1135">
        <v>2.1</v>
      </c>
      <c r="V1276" s="1135" t="s">
        <v>663</v>
      </c>
      <c r="W1276" s="1135" t="s">
        <v>663</v>
      </c>
      <c r="X1276" s="1135" t="s">
        <v>663</v>
      </c>
      <c r="Y1276" s="1135">
        <v>1.3</v>
      </c>
      <c r="Z1276" s="1135">
        <v>4</v>
      </c>
      <c r="AA1276" s="1135" t="s">
        <v>3192</v>
      </c>
      <c r="AH1276" s="1135" t="s">
        <v>1542</v>
      </c>
      <c r="AM1276" s="1136" t="s">
        <v>11660</v>
      </c>
      <c r="AN1276" s="1136" t="s">
        <v>11661</v>
      </c>
      <c r="AO1276" s="1136">
        <f t="shared" si="158"/>
        <v>600</v>
      </c>
      <c r="AP1276" s="1136">
        <f t="shared" si="159"/>
        <v>1.74</v>
      </c>
      <c r="AQ1276" s="1136" t="str">
        <f t="shared" si="160"/>
        <v>2-6-1S83°</v>
      </c>
      <c r="AR1276" s="1136" t="str">
        <f t="shared" si="161"/>
        <v>31</v>
      </c>
      <c r="AS1276" s="1136" t="str">
        <f t="shared" si="162"/>
        <v>178/175</v>
      </c>
      <c r="AT1276" s="1136" t="str">
        <f t="shared" si="163"/>
        <v>2-6-1S83°</v>
      </c>
      <c r="AV1276" s="1136" t="str">
        <f t="shared" si="156"/>
        <v>110.1.8</v>
      </c>
      <c r="AW1276" s="1438">
        <f t="shared" si="157"/>
        <v>44204</v>
      </c>
    </row>
    <row r="1277" spans="1:49">
      <c r="A1277" s="1135" t="s">
        <v>4726</v>
      </c>
      <c r="B1277" s="1135" t="s">
        <v>299</v>
      </c>
      <c r="C1277" s="1135">
        <v>600</v>
      </c>
      <c r="D1277" s="1135">
        <v>1.74</v>
      </c>
      <c r="E1277" s="1135" t="s">
        <v>15196</v>
      </c>
      <c r="F1277" s="1135" t="s">
        <v>1492</v>
      </c>
      <c r="G1277" s="1135" t="s">
        <v>1861</v>
      </c>
      <c r="H1277" s="1135" t="s">
        <v>4257</v>
      </c>
      <c r="I1277" s="1135" t="s">
        <v>663</v>
      </c>
      <c r="J1277" s="1135">
        <v>0</v>
      </c>
      <c r="K1277" s="1135" t="s">
        <v>4258</v>
      </c>
      <c r="L1277" s="1135" t="s">
        <v>4123</v>
      </c>
      <c r="M1277" s="1135">
        <v>103</v>
      </c>
      <c r="N1277" s="1135" t="s">
        <v>1039</v>
      </c>
      <c r="O1277" s="1135">
        <v>2.5750000000000002</v>
      </c>
      <c r="P1277" s="1135">
        <v>2.06</v>
      </c>
      <c r="Q1277" s="1135">
        <v>4</v>
      </c>
      <c r="R1277" s="1135">
        <v>23.5</v>
      </c>
      <c r="T1277" s="1135">
        <v>18.5</v>
      </c>
      <c r="U1277" s="1135">
        <v>2.1</v>
      </c>
      <c r="V1277" s="1135" t="s">
        <v>663</v>
      </c>
      <c r="W1277" s="1135" t="s">
        <v>663</v>
      </c>
      <c r="X1277" s="1135" t="s">
        <v>663</v>
      </c>
      <c r="Y1277" s="1135">
        <v>1.3</v>
      </c>
      <c r="Z1277" s="1135">
        <v>4</v>
      </c>
      <c r="AA1277" s="1135" t="s">
        <v>3192</v>
      </c>
      <c r="AB1277" s="1135" t="s">
        <v>4259</v>
      </c>
      <c r="AH1277" s="1135" t="s">
        <v>488</v>
      </c>
      <c r="AM1277" s="1136" t="s">
        <v>11662</v>
      </c>
      <c r="AN1277" s="1136" t="s">
        <v>11663</v>
      </c>
      <c r="AO1277" s="1136">
        <f t="shared" si="158"/>
        <v>600</v>
      </c>
      <c r="AP1277" s="1136">
        <f t="shared" si="159"/>
        <v>1.74</v>
      </c>
      <c r="AQ1277" s="1136" t="str">
        <f t="shared" si="160"/>
        <v>2-6-1S83°</v>
      </c>
      <c r="AR1277" s="1136" t="str">
        <f t="shared" si="161"/>
        <v>32.5</v>
      </c>
      <c r="AS1277" s="1136" t="str">
        <f t="shared" si="162"/>
        <v>178/175</v>
      </c>
      <c r="AT1277" s="1136" t="str">
        <f t="shared" si="163"/>
        <v>2-6-1S83°</v>
      </c>
      <c r="AV1277" s="1136" t="str">
        <f t="shared" si="156"/>
        <v>110.1.8</v>
      </c>
      <c r="AW1277" s="1438">
        <f t="shared" si="157"/>
        <v>44204</v>
      </c>
    </row>
    <row r="1278" spans="1:49">
      <c r="A1278" s="1135" t="s">
        <v>4727</v>
      </c>
      <c r="B1278" s="1135" t="s">
        <v>4444</v>
      </c>
      <c r="C1278" s="1135">
        <v>600</v>
      </c>
      <c r="D1278" s="1135">
        <v>1.68</v>
      </c>
      <c r="E1278" s="1135" t="s">
        <v>15198</v>
      </c>
      <c r="F1278" s="1135" t="s">
        <v>663</v>
      </c>
      <c r="G1278" s="1135">
        <v>4</v>
      </c>
      <c r="H1278" s="1135" t="s">
        <v>1166</v>
      </c>
      <c r="I1278" s="1135" t="s">
        <v>126</v>
      </c>
      <c r="J1278" s="1135">
        <v>0.8</v>
      </c>
      <c r="K1278" s="1135" t="s">
        <v>4728</v>
      </c>
      <c r="L1278" s="1135" t="s">
        <v>1038</v>
      </c>
      <c r="M1278" s="1135">
        <v>102</v>
      </c>
      <c r="N1278" s="1135" t="s">
        <v>1039</v>
      </c>
      <c r="O1278" s="1135">
        <v>2.5500000000000003</v>
      </c>
      <c r="P1278" s="1135">
        <v>2.04</v>
      </c>
      <c r="Q1278" s="1135" t="s">
        <v>2531</v>
      </c>
      <c r="R1278" s="1135">
        <v>21.5</v>
      </c>
      <c r="T1278" s="1135">
        <v>15.8</v>
      </c>
      <c r="U1278" s="1135">
        <v>4.0999999999999996</v>
      </c>
      <c r="V1278" s="1135" t="s">
        <v>663</v>
      </c>
      <c r="W1278" s="1135">
        <v>125</v>
      </c>
      <c r="X1278" s="1135">
        <v>80</v>
      </c>
      <c r="Y1278" s="1135">
        <v>2.8</v>
      </c>
      <c r="Z1278" s="1135" t="s">
        <v>663</v>
      </c>
      <c r="AA1278" s="1135" t="s">
        <v>4124</v>
      </c>
      <c r="AH1278" s="1135" t="s">
        <v>1272</v>
      </c>
      <c r="AM1278" s="1136" t="s">
        <v>11664</v>
      </c>
      <c r="AN1278" s="1136" t="s">
        <v>11665</v>
      </c>
      <c r="AO1278" s="1136">
        <f t="shared" si="158"/>
        <v>600</v>
      </c>
      <c r="AP1278" s="1136">
        <f t="shared" si="159"/>
        <v>1.68</v>
      </c>
      <c r="AQ1278" s="1136" t="str">
        <f t="shared" si="160"/>
        <v>1-4-1S85°Z+S</v>
      </c>
      <c r="AR1278" s="1136" t="str">
        <f t="shared" si="161"/>
        <v>NA</v>
      </c>
      <c r="AS1278" s="1136" t="str">
        <f t="shared" si="162"/>
        <v>168/OFF</v>
      </c>
      <c r="AT1278" s="1136" t="str">
        <f t="shared" si="163"/>
        <v>1-4-1S85°Z+S</v>
      </c>
      <c r="AU1278" s="1136" t="s">
        <v>15734</v>
      </c>
      <c r="AV1278" s="1136" t="str">
        <f t="shared" si="156"/>
        <v>109.1.2</v>
      </c>
      <c r="AW1278" s="1438">
        <f t="shared" si="157"/>
        <v>43832</v>
      </c>
    </row>
    <row r="1279" spans="1:49">
      <c r="A1279" s="1135" t="s">
        <v>4729</v>
      </c>
      <c r="B1279" s="1135" t="s">
        <v>4444</v>
      </c>
      <c r="C1279" s="1135" t="s">
        <v>4730</v>
      </c>
      <c r="D1279" s="1135">
        <v>1.68</v>
      </c>
      <c r="E1279" s="1135" t="s">
        <v>15198</v>
      </c>
      <c r="F1279" s="1135" t="s">
        <v>663</v>
      </c>
      <c r="G1279" s="1135">
        <v>4</v>
      </c>
      <c r="H1279" s="1135" t="s">
        <v>2420</v>
      </c>
      <c r="I1279" s="1135" t="s">
        <v>126</v>
      </c>
      <c r="J1279" s="1135">
        <v>0.9</v>
      </c>
      <c r="K1279" s="1135" t="s">
        <v>4703</v>
      </c>
      <c r="L1279" s="1135" t="s">
        <v>1038</v>
      </c>
      <c r="M1279" s="1135">
        <v>102</v>
      </c>
      <c r="N1279" s="1135" t="s">
        <v>1039</v>
      </c>
      <c r="O1279" s="1135">
        <v>2.5500000000000003</v>
      </c>
      <c r="P1279" s="1135">
        <v>2.04</v>
      </c>
      <c r="Q1279" s="1135" t="s">
        <v>2528</v>
      </c>
      <c r="R1279" s="1135">
        <v>21.5</v>
      </c>
      <c r="T1279" s="1135">
        <v>15.8</v>
      </c>
      <c r="U1279" s="1135">
        <v>4.0999999999999996</v>
      </c>
      <c r="V1279" s="1135" t="s">
        <v>663</v>
      </c>
      <c r="W1279" s="1135">
        <v>125</v>
      </c>
      <c r="X1279" s="1135">
        <v>80</v>
      </c>
      <c r="Y1279" s="1135">
        <v>2.8</v>
      </c>
      <c r="Z1279" s="1135" t="s">
        <v>663</v>
      </c>
      <c r="AA1279" s="1135" t="s">
        <v>4731</v>
      </c>
      <c r="AH1279" s="1135" t="s">
        <v>662</v>
      </c>
      <c r="AM1279" s="1136" t="s">
        <v>11666</v>
      </c>
      <c r="AN1279" s="1136" t="s">
        <v>11667</v>
      </c>
      <c r="AO1279" s="1136" t="str">
        <f t="shared" si="158"/>
        <v>700↓650(5/13)</v>
      </c>
      <c r="AP1279" s="1136">
        <f t="shared" si="159"/>
        <v>1.68</v>
      </c>
      <c r="AQ1279" s="1136" t="str">
        <f t="shared" si="160"/>
        <v>1-4-1S85°Z+S</v>
      </c>
      <c r="AR1279" s="1136" t="str">
        <f t="shared" si="161"/>
        <v>NA</v>
      </c>
      <c r="AS1279" s="1136" t="str">
        <f t="shared" si="162"/>
        <v>173/OFF</v>
      </c>
      <c r="AT1279" s="1136" t="str">
        <f t="shared" si="163"/>
        <v>1-4-1S85°Z+S</v>
      </c>
      <c r="AU1279" s="1136" t="s">
        <v>15734</v>
      </c>
      <c r="AV1279" s="1136" t="str">
        <f t="shared" si="156"/>
        <v>109.4.10</v>
      </c>
      <c r="AW1279" s="1438">
        <f t="shared" si="157"/>
        <v>43931</v>
      </c>
    </row>
    <row r="1280" spans="1:49">
      <c r="A1280" s="1135" t="s">
        <v>4732</v>
      </c>
      <c r="B1280" s="1135" t="s">
        <v>4444</v>
      </c>
      <c r="C1280" s="1135">
        <v>650</v>
      </c>
      <c r="D1280" s="1135">
        <v>1.68</v>
      </c>
      <c r="E1280" s="1135" t="s">
        <v>15198</v>
      </c>
      <c r="F1280" s="1135" t="s">
        <v>663</v>
      </c>
      <c r="G1280" s="1135">
        <v>4</v>
      </c>
      <c r="H1280" s="1135" t="s">
        <v>2420</v>
      </c>
      <c r="I1280" s="1135" t="s">
        <v>126</v>
      </c>
      <c r="J1280" s="1135">
        <v>1</v>
      </c>
      <c r="K1280" s="1135" t="s">
        <v>4703</v>
      </c>
      <c r="L1280" s="1135" t="s">
        <v>1038</v>
      </c>
      <c r="M1280" s="1135">
        <v>102</v>
      </c>
      <c r="N1280" s="1135" t="s">
        <v>1039</v>
      </c>
      <c r="O1280" s="1135">
        <v>2.5500000000000003</v>
      </c>
      <c r="P1280" s="1135">
        <v>2.04</v>
      </c>
      <c r="Q1280" s="1135" t="s">
        <v>2528</v>
      </c>
      <c r="R1280" s="1135">
        <v>21.5</v>
      </c>
      <c r="T1280" s="1135">
        <v>15.8</v>
      </c>
      <c r="U1280" s="1135">
        <v>4.0999999999999996</v>
      </c>
      <c r="V1280" s="1135" t="s">
        <v>663</v>
      </c>
      <c r="W1280" s="1135">
        <v>125</v>
      </c>
      <c r="X1280" s="1135">
        <v>80</v>
      </c>
      <c r="Y1280" s="1135">
        <v>2.8</v>
      </c>
      <c r="Z1280" s="1135" t="s">
        <v>663</v>
      </c>
      <c r="AA1280" s="1135" t="s">
        <v>2602</v>
      </c>
      <c r="AH1280" s="1135" t="s">
        <v>924</v>
      </c>
      <c r="AM1280" s="1136" t="s">
        <v>11668</v>
      </c>
      <c r="AN1280" s="1136" t="s">
        <v>11669</v>
      </c>
      <c r="AO1280" s="1136">
        <f t="shared" si="158"/>
        <v>650</v>
      </c>
      <c r="AP1280" s="1136">
        <f t="shared" si="159"/>
        <v>1.68</v>
      </c>
      <c r="AQ1280" s="1136" t="str">
        <f t="shared" si="160"/>
        <v>1-4-1S85°Z+S</v>
      </c>
      <c r="AR1280" s="1136" t="str">
        <f t="shared" si="161"/>
        <v>NA</v>
      </c>
      <c r="AS1280" s="1136" t="str">
        <f t="shared" si="162"/>
        <v>173/OFF</v>
      </c>
      <c r="AT1280" s="1136" t="str">
        <f t="shared" si="163"/>
        <v>1-4-1S85°Z+S</v>
      </c>
      <c r="AU1280" s="1136" t="s">
        <v>15734</v>
      </c>
      <c r="AV1280" s="1136" t="str">
        <f t="shared" si="156"/>
        <v>109.6.22</v>
      </c>
      <c r="AW1280" s="1438">
        <f t="shared" si="157"/>
        <v>44004</v>
      </c>
    </row>
    <row r="1281" spans="1:49">
      <c r="A1281" s="1135" t="s">
        <v>4733</v>
      </c>
      <c r="B1281" s="1135" t="s">
        <v>4444</v>
      </c>
      <c r="C1281" s="1135">
        <v>650</v>
      </c>
      <c r="D1281" s="1135">
        <v>1.66</v>
      </c>
      <c r="E1281" s="1135" t="s">
        <v>15198</v>
      </c>
      <c r="F1281" s="1135" t="s">
        <v>663</v>
      </c>
      <c r="G1281" s="1135">
        <v>4</v>
      </c>
      <c r="H1281" s="1135" t="s">
        <v>2420</v>
      </c>
      <c r="I1281" s="1135" t="s">
        <v>126</v>
      </c>
      <c r="J1281" s="1135">
        <v>1</v>
      </c>
      <c r="K1281" s="1135" t="s">
        <v>4734</v>
      </c>
      <c r="L1281" s="1135" t="s">
        <v>1038</v>
      </c>
      <c r="M1281" s="1135">
        <v>102</v>
      </c>
      <c r="N1281" s="1135" t="s">
        <v>1039</v>
      </c>
      <c r="O1281" s="1135">
        <v>2.5500000000000003</v>
      </c>
      <c r="P1281" s="1135">
        <v>2.04</v>
      </c>
      <c r="Q1281" s="1135" t="s">
        <v>2535</v>
      </c>
      <c r="R1281" s="1135">
        <v>21.5</v>
      </c>
      <c r="T1281" s="1135">
        <v>15.8</v>
      </c>
      <c r="U1281" s="1135">
        <v>4.0999999999999996</v>
      </c>
      <c r="V1281" s="1135" t="s">
        <v>663</v>
      </c>
      <c r="W1281" s="1135">
        <v>125</v>
      </c>
      <c r="X1281" s="1135">
        <v>80</v>
      </c>
      <c r="Y1281" s="1135">
        <v>2.8</v>
      </c>
      <c r="Z1281" s="1135" t="s">
        <v>663</v>
      </c>
      <c r="AA1281" s="1135" t="s">
        <v>1182</v>
      </c>
      <c r="AH1281" s="1135" t="s">
        <v>1264</v>
      </c>
      <c r="AM1281" s="1136" t="s">
        <v>11670</v>
      </c>
      <c r="AN1281" s="1136" t="s">
        <v>11671</v>
      </c>
      <c r="AO1281" s="1136">
        <f t="shared" si="158"/>
        <v>650</v>
      </c>
      <c r="AP1281" s="1136">
        <f t="shared" si="159"/>
        <v>1.66</v>
      </c>
      <c r="AQ1281" s="1136" t="str">
        <f t="shared" si="160"/>
        <v>1-4-1S85°Z+S</v>
      </c>
      <c r="AR1281" s="1136" t="str">
        <f t="shared" si="161"/>
        <v>NA</v>
      </c>
      <c r="AS1281" s="1136" t="str">
        <f t="shared" si="162"/>
        <v>173/OFF</v>
      </c>
      <c r="AT1281" s="1136" t="str">
        <f t="shared" si="163"/>
        <v>1-4-1S85°Z+S</v>
      </c>
      <c r="AU1281" s="1136" t="s">
        <v>15734</v>
      </c>
      <c r="AV1281" s="1136" t="str">
        <f t="shared" si="156"/>
        <v>109.8.20</v>
      </c>
      <c r="AW1281" s="1438">
        <f t="shared" si="157"/>
        <v>44063</v>
      </c>
    </row>
    <row r="1282" spans="1:49">
      <c r="A1282" s="1135" t="s">
        <v>4735</v>
      </c>
      <c r="B1282" s="1135" t="s">
        <v>4444</v>
      </c>
      <c r="C1282" s="1135">
        <v>650</v>
      </c>
      <c r="D1282" s="1135">
        <v>1.66</v>
      </c>
      <c r="E1282" s="1135" t="s">
        <v>15198</v>
      </c>
      <c r="F1282" s="1135" t="s">
        <v>663</v>
      </c>
      <c r="G1282" s="1135">
        <v>4</v>
      </c>
      <c r="H1282" s="1135" t="s">
        <v>2420</v>
      </c>
      <c r="I1282" s="1135" t="s">
        <v>126</v>
      </c>
      <c r="J1282" s="1135">
        <v>1</v>
      </c>
      <c r="K1282" s="1135" t="s">
        <v>4734</v>
      </c>
      <c r="L1282" s="1135" t="s">
        <v>1038</v>
      </c>
      <c r="M1282" s="1135">
        <v>102</v>
      </c>
      <c r="N1282" s="1135" t="s">
        <v>1039</v>
      </c>
      <c r="O1282" s="1135">
        <v>2.5500000000000003</v>
      </c>
      <c r="P1282" s="1135">
        <v>2.04</v>
      </c>
      <c r="Q1282" s="1135" t="s">
        <v>2528</v>
      </c>
      <c r="R1282" s="1135">
        <v>21.5</v>
      </c>
      <c r="T1282" s="1135">
        <v>15.8</v>
      </c>
      <c r="U1282" s="1135">
        <v>4.0999999999999996</v>
      </c>
      <c r="V1282" s="1135" t="s">
        <v>663</v>
      </c>
      <c r="W1282" s="1135">
        <v>125</v>
      </c>
      <c r="X1282" s="1135">
        <v>80</v>
      </c>
      <c r="Y1282" s="1135">
        <v>2.8</v>
      </c>
      <c r="Z1282" s="1135" t="s">
        <v>663</v>
      </c>
      <c r="AA1282" s="1135" t="s">
        <v>1292</v>
      </c>
      <c r="AH1282" s="1135" t="s">
        <v>811</v>
      </c>
      <c r="AM1282" s="1136" t="s">
        <v>11672</v>
      </c>
      <c r="AN1282" s="1136" t="s">
        <v>11673</v>
      </c>
      <c r="AO1282" s="1136">
        <f t="shared" si="158"/>
        <v>650</v>
      </c>
      <c r="AP1282" s="1136">
        <f t="shared" si="159"/>
        <v>1.66</v>
      </c>
      <c r="AQ1282" s="1136" t="str">
        <f t="shared" si="160"/>
        <v>1-4-1S85°Z+S</v>
      </c>
      <c r="AR1282" s="1136" t="str">
        <f t="shared" si="161"/>
        <v>NA</v>
      </c>
      <c r="AS1282" s="1136" t="str">
        <f t="shared" si="162"/>
        <v>173/OFF</v>
      </c>
      <c r="AT1282" s="1136" t="str">
        <f t="shared" si="163"/>
        <v>1-4-1S85°Z+S</v>
      </c>
      <c r="AU1282" s="1136" t="s">
        <v>15734</v>
      </c>
      <c r="AV1282" s="1136" t="str">
        <f t="shared" ref="AV1282:AV1345" si="164">AA1282</f>
        <v>109.11.30</v>
      </c>
      <c r="AW1282" s="1438">
        <f t="shared" si="157"/>
        <v>44165</v>
      </c>
    </row>
    <row r="1283" spans="1:49">
      <c r="A1283" s="1135" t="s">
        <v>4736</v>
      </c>
      <c r="B1283" s="1135" t="s">
        <v>4444</v>
      </c>
      <c r="C1283" s="1135">
        <v>650</v>
      </c>
      <c r="D1283" s="1135">
        <v>1.66</v>
      </c>
      <c r="E1283" s="1135" t="s">
        <v>15198</v>
      </c>
      <c r="F1283" s="1135" t="s">
        <v>663</v>
      </c>
      <c r="G1283" s="1135">
        <v>4</v>
      </c>
      <c r="H1283" s="1135" t="s">
        <v>1260</v>
      </c>
      <c r="I1283" s="1135" t="s">
        <v>126</v>
      </c>
      <c r="J1283" s="1135">
        <v>1</v>
      </c>
      <c r="K1283" s="1135" t="s">
        <v>4728</v>
      </c>
      <c r="L1283" s="1135" t="s">
        <v>1038</v>
      </c>
      <c r="M1283" s="1135">
        <v>102</v>
      </c>
      <c r="N1283" s="1135" t="s">
        <v>1039</v>
      </c>
      <c r="O1283" s="1135">
        <v>2.5500000000000003</v>
      </c>
      <c r="P1283" s="1135">
        <v>2.04</v>
      </c>
      <c r="Q1283" s="1135">
        <v>4.2</v>
      </c>
      <c r="R1283" s="1135">
        <v>21.5</v>
      </c>
      <c r="T1283" s="1135">
        <v>15.8</v>
      </c>
      <c r="U1283" s="1135">
        <v>4.0999999999999996</v>
      </c>
      <c r="V1283" s="1135" t="s">
        <v>663</v>
      </c>
      <c r="W1283" s="1135">
        <v>125</v>
      </c>
      <c r="X1283" s="1135">
        <v>80</v>
      </c>
      <c r="Y1283" s="1135">
        <v>2.8</v>
      </c>
      <c r="Z1283" s="1135" t="s">
        <v>663</v>
      </c>
      <c r="AA1283" s="1135" t="s">
        <v>4737</v>
      </c>
      <c r="AH1283" s="1135" t="s">
        <v>833</v>
      </c>
      <c r="AM1283" s="1136" t="s">
        <v>11674</v>
      </c>
      <c r="AN1283" s="1136" t="s">
        <v>11675</v>
      </c>
      <c r="AO1283" s="1136">
        <f t="shared" si="158"/>
        <v>650</v>
      </c>
      <c r="AP1283" s="1136">
        <f t="shared" si="159"/>
        <v>1.66</v>
      </c>
      <c r="AQ1283" s="1136" t="str">
        <f t="shared" si="160"/>
        <v>1-4-1S85°Z+S</v>
      </c>
      <c r="AR1283" s="1136" t="str">
        <f t="shared" si="161"/>
        <v>NA</v>
      </c>
      <c r="AS1283" s="1136" t="str">
        <f t="shared" si="162"/>
        <v>170/OFF</v>
      </c>
      <c r="AT1283" s="1136" t="str">
        <f t="shared" si="163"/>
        <v>1-4-1S85°Z+S</v>
      </c>
      <c r="AU1283" s="1136" t="s">
        <v>15734</v>
      </c>
      <c r="AV1283" s="1136" t="str">
        <f t="shared" si="164"/>
        <v>110.3.11</v>
      </c>
      <c r="AW1283" s="1438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35" t="s">
        <v>4443</v>
      </c>
      <c r="B1284" s="1135" t="s">
        <v>4444</v>
      </c>
      <c r="C1284" s="1135">
        <v>650</v>
      </c>
      <c r="D1284" s="1135">
        <v>1.675</v>
      </c>
      <c r="E1284" s="1135" t="s">
        <v>15203</v>
      </c>
      <c r="F1284" s="1135" t="s">
        <v>663</v>
      </c>
      <c r="G1284" s="1135">
        <v>4</v>
      </c>
      <c r="H1284" s="1135" t="s">
        <v>1260</v>
      </c>
      <c r="I1284" s="1135" t="s">
        <v>126</v>
      </c>
      <c r="J1284" s="1135">
        <v>1</v>
      </c>
      <c r="K1284" s="1135" t="s">
        <v>4445</v>
      </c>
      <c r="L1284" s="1135" t="s">
        <v>1038</v>
      </c>
      <c r="M1284" s="1135">
        <v>102</v>
      </c>
      <c r="N1284" s="1135" t="s">
        <v>1039</v>
      </c>
      <c r="O1284" s="1135">
        <v>2.5500000000000003</v>
      </c>
      <c r="P1284" s="1135">
        <v>2.04</v>
      </c>
      <c r="Q1284" s="1135">
        <v>4.2</v>
      </c>
      <c r="R1284" s="1135">
        <v>21.5</v>
      </c>
      <c r="T1284" s="1135">
        <v>15.8</v>
      </c>
      <c r="U1284" s="1135">
        <v>4.0999999999999996</v>
      </c>
      <c r="V1284" s="1135" t="s">
        <v>663</v>
      </c>
      <c r="W1284" s="1135">
        <v>125</v>
      </c>
      <c r="X1284" s="1135">
        <v>80</v>
      </c>
      <c r="Y1284" s="1135">
        <v>2.8</v>
      </c>
      <c r="Z1284" s="1135" t="s">
        <v>663</v>
      </c>
      <c r="AA1284" s="1135" t="s">
        <v>4446</v>
      </c>
      <c r="AH1284" s="1135" t="s">
        <v>1921</v>
      </c>
      <c r="AM1284" s="1136" t="s">
        <v>11429</v>
      </c>
      <c r="AN1284" s="1136" t="s">
        <v>11430</v>
      </c>
      <c r="AO1284" s="1136">
        <f t="shared" si="158"/>
        <v>650</v>
      </c>
      <c r="AP1284" s="1136">
        <f t="shared" si="159"/>
        <v>1.675</v>
      </c>
      <c r="AQ1284" s="1136" t="str">
        <f t="shared" si="160"/>
        <v>1-5-1S85°Z+S</v>
      </c>
      <c r="AR1284" s="1136" t="str">
        <f t="shared" si="161"/>
        <v>NA</v>
      </c>
      <c r="AS1284" s="1136" t="str">
        <f t="shared" si="162"/>
        <v>170/OFF</v>
      </c>
      <c r="AT1284" s="1136" t="str">
        <f t="shared" si="163"/>
        <v>1-5-1S85°Z+S</v>
      </c>
      <c r="AU1284" s="1136" t="s">
        <v>15734</v>
      </c>
      <c r="AV1284" s="1136" t="str">
        <f t="shared" si="164"/>
        <v>110.8.2</v>
      </c>
      <c r="AW1284" s="1438">
        <f t="shared" si="165"/>
        <v>44410</v>
      </c>
    </row>
    <row r="1285" spans="1:49">
      <c r="A1285" s="1135" t="s">
        <v>4738</v>
      </c>
      <c r="B1285" s="1135" t="s">
        <v>4146</v>
      </c>
      <c r="C1285" s="1135">
        <v>650</v>
      </c>
      <c r="D1285" s="1135">
        <v>1.76</v>
      </c>
      <c r="E1285" s="1135" t="s">
        <v>15198</v>
      </c>
      <c r="F1285" s="1135" t="s">
        <v>663</v>
      </c>
      <c r="G1285" s="1135">
        <v>4</v>
      </c>
      <c r="H1285" s="1135" t="s">
        <v>2420</v>
      </c>
      <c r="I1285" s="1135" t="s">
        <v>126</v>
      </c>
      <c r="J1285" s="1135">
        <v>1.1000000000000001</v>
      </c>
      <c r="K1285" s="1135" t="s">
        <v>4739</v>
      </c>
      <c r="L1285" s="1135" t="s">
        <v>1081</v>
      </c>
      <c r="M1285" s="1135">
        <v>99</v>
      </c>
      <c r="N1285" s="1135" t="s">
        <v>1039</v>
      </c>
      <c r="O1285" s="1135">
        <v>2.4750000000000001</v>
      </c>
      <c r="P1285" s="1135">
        <v>1.98</v>
      </c>
      <c r="Q1285" s="1135" t="s">
        <v>2528</v>
      </c>
      <c r="R1285" s="1135">
        <v>23</v>
      </c>
      <c r="T1285" s="1135">
        <v>16</v>
      </c>
      <c r="U1285" s="1135">
        <v>3.6</v>
      </c>
      <c r="V1285" s="1135" t="s">
        <v>663</v>
      </c>
      <c r="W1285" s="1135">
        <v>120</v>
      </c>
      <c r="X1285" s="1135" t="s">
        <v>4148</v>
      </c>
      <c r="Y1285" s="1135">
        <v>2.5</v>
      </c>
      <c r="Z1285" s="1135" t="s">
        <v>663</v>
      </c>
      <c r="AA1285" s="1135" t="s">
        <v>4721</v>
      </c>
      <c r="AB1285" s="1135" t="s">
        <v>1075</v>
      </c>
      <c r="AH1285" s="1135" t="s">
        <v>814</v>
      </c>
      <c r="AM1285" s="1136" t="s">
        <v>11676</v>
      </c>
      <c r="AN1285" s="1136" t="s">
        <v>11677</v>
      </c>
      <c r="AO1285" s="1136">
        <f t="shared" si="158"/>
        <v>650</v>
      </c>
      <c r="AP1285" s="1136">
        <f t="shared" si="159"/>
        <v>1.76</v>
      </c>
      <c r="AQ1285" s="1136" t="str">
        <f t="shared" si="160"/>
        <v>1-4-1S85°Z+S</v>
      </c>
      <c r="AR1285" s="1136" t="str">
        <f t="shared" si="161"/>
        <v>NA</v>
      </c>
      <c r="AS1285" s="1136" t="str">
        <f t="shared" si="162"/>
        <v>173/OFF</v>
      </c>
      <c r="AT1285" s="1136" t="str">
        <f t="shared" si="163"/>
        <v>1-4-1S85°Z+S</v>
      </c>
      <c r="AU1285" s="1136" t="s">
        <v>15734</v>
      </c>
      <c r="AV1285" s="1136" t="str">
        <f t="shared" si="164"/>
        <v>109.11.16</v>
      </c>
      <c r="AW1285" s="1438">
        <f t="shared" si="165"/>
        <v>44151</v>
      </c>
    </row>
    <row r="1286" spans="1:49">
      <c r="A1286" s="1135" t="s">
        <v>4740</v>
      </c>
      <c r="B1286" s="1135" t="s">
        <v>4146</v>
      </c>
      <c r="C1286" s="1135">
        <v>650</v>
      </c>
      <c r="D1286" s="1135">
        <v>1.76</v>
      </c>
      <c r="E1286" s="1135" t="s">
        <v>15198</v>
      </c>
      <c r="F1286" s="1135" t="s">
        <v>663</v>
      </c>
      <c r="G1286" s="1135">
        <v>4</v>
      </c>
      <c r="H1286" s="1135" t="s">
        <v>2420</v>
      </c>
      <c r="I1286" s="1135" t="s">
        <v>126</v>
      </c>
      <c r="J1286" s="1135">
        <v>1.1000000000000001</v>
      </c>
      <c r="K1286" s="1135" t="s">
        <v>4351</v>
      </c>
      <c r="L1286" s="1135" t="s">
        <v>1081</v>
      </c>
      <c r="M1286" s="1135">
        <v>99</v>
      </c>
      <c r="N1286" s="1135" t="s">
        <v>1039</v>
      </c>
      <c r="O1286" s="1135">
        <v>2.4750000000000001</v>
      </c>
      <c r="P1286" s="1135">
        <v>1.98</v>
      </c>
      <c r="Q1286" s="1135" t="s">
        <v>2528</v>
      </c>
      <c r="R1286" s="1135">
        <v>23</v>
      </c>
      <c r="T1286" s="1135">
        <v>16</v>
      </c>
      <c r="U1286" s="1135">
        <v>3.6</v>
      </c>
      <c r="V1286" s="1135" t="s">
        <v>663</v>
      </c>
      <c r="W1286" s="1135">
        <v>120</v>
      </c>
      <c r="X1286" s="1135" t="s">
        <v>4148</v>
      </c>
      <c r="Y1286" s="1135">
        <v>2.5</v>
      </c>
      <c r="Z1286" s="1135" t="s">
        <v>663</v>
      </c>
      <c r="AA1286" s="1135" t="s">
        <v>3167</v>
      </c>
      <c r="AB1286" s="1135" t="s">
        <v>1075</v>
      </c>
      <c r="AH1286" s="1135" t="s">
        <v>662</v>
      </c>
      <c r="AM1286" s="1136" t="s">
        <v>11678</v>
      </c>
      <c r="AN1286" s="1136" t="s">
        <v>11679</v>
      </c>
      <c r="AO1286" s="1136">
        <f t="shared" si="158"/>
        <v>650</v>
      </c>
      <c r="AP1286" s="1136">
        <f t="shared" si="159"/>
        <v>1.76</v>
      </c>
      <c r="AQ1286" s="1136" t="str">
        <f t="shared" si="160"/>
        <v>1-4-1S85°Z+S</v>
      </c>
      <c r="AR1286" s="1136" t="str">
        <f t="shared" si="161"/>
        <v>NA</v>
      </c>
      <c r="AS1286" s="1136" t="str">
        <f t="shared" si="162"/>
        <v>173/OFF</v>
      </c>
      <c r="AT1286" s="1136" t="str">
        <f t="shared" si="163"/>
        <v>1-4-1S85°Z+S</v>
      </c>
      <c r="AU1286" s="1136" t="s">
        <v>15734</v>
      </c>
      <c r="AV1286" s="1136" t="str">
        <f t="shared" si="164"/>
        <v>109.9.23</v>
      </c>
      <c r="AW1286" s="1438">
        <f t="shared" si="165"/>
        <v>44097</v>
      </c>
    </row>
    <row r="1287" spans="1:49">
      <c r="A1287" s="1135" t="s">
        <v>4741</v>
      </c>
      <c r="B1287" s="1135" t="s">
        <v>4146</v>
      </c>
      <c r="C1287" s="1135">
        <v>650</v>
      </c>
      <c r="D1287" s="1135">
        <v>1.76</v>
      </c>
      <c r="E1287" s="1135" t="s">
        <v>15198</v>
      </c>
      <c r="F1287" s="1135" t="s">
        <v>663</v>
      </c>
      <c r="G1287" s="1135">
        <v>4</v>
      </c>
      <c r="H1287" s="1135" t="s">
        <v>2420</v>
      </c>
      <c r="I1287" s="1135" t="s">
        <v>126</v>
      </c>
      <c r="J1287" s="1135">
        <v>1.1000000000000001</v>
      </c>
      <c r="K1287" s="1135" t="s">
        <v>4742</v>
      </c>
      <c r="L1287" s="1135" t="s">
        <v>1081</v>
      </c>
      <c r="M1287" s="1135">
        <v>99</v>
      </c>
      <c r="N1287" s="1135" t="s">
        <v>1039</v>
      </c>
      <c r="O1287" s="1135">
        <v>2.4750000000000001</v>
      </c>
      <c r="P1287" s="1135">
        <v>1.98</v>
      </c>
      <c r="Q1287" s="1135">
        <v>4.2</v>
      </c>
      <c r="R1287" s="1135">
        <v>23</v>
      </c>
      <c r="T1287" s="1135">
        <v>16</v>
      </c>
      <c r="U1287" s="1135">
        <v>3.6</v>
      </c>
      <c r="V1287" s="1135" t="s">
        <v>663</v>
      </c>
      <c r="W1287" s="1135">
        <v>120</v>
      </c>
      <c r="X1287" s="1135" t="s">
        <v>4148</v>
      </c>
      <c r="Y1287" s="1135">
        <v>2.5</v>
      </c>
      <c r="Z1287" s="1135" t="s">
        <v>663</v>
      </c>
      <c r="AA1287" s="1135" t="s">
        <v>1300</v>
      </c>
      <c r="AB1287" s="1135" t="s">
        <v>1075</v>
      </c>
      <c r="AH1287" s="1135" t="s">
        <v>1897</v>
      </c>
      <c r="AM1287" s="1136" t="s">
        <v>11680</v>
      </c>
      <c r="AN1287" s="1136" t="s">
        <v>11681</v>
      </c>
      <c r="AO1287" s="1136">
        <f t="shared" si="158"/>
        <v>650</v>
      </c>
      <c r="AP1287" s="1136">
        <f t="shared" si="159"/>
        <v>1.76</v>
      </c>
      <c r="AQ1287" s="1136" t="str">
        <f t="shared" si="160"/>
        <v>1-4-1S85°Z+S</v>
      </c>
      <c r="AR1287" s="1136" t="str">
        <f t="shared" si="161"/>
        <v>NA</v>
      </c>
      <c r="AS1287" s="1136" t="str">
        <f t="shared" si="162"/>
        <v>173/OFF</v>
      </c>
      <c r="AT1287" s="1136" t="str">
        <f t="shared" si="163"/>
        <v>1-4-1S85°Z+S</v>
      </c>
      <c r="AU1287" s="1136" t="s">
        <v>15734</v>
      </c>
      <c r="AV1287" s="1136" t="str">
        <f t="shared" si="164"/>
        <v>109.12.22</v>
      </c>
      <c r="AW1287" s="1438">
        <f t="shared" si="165"/>
        <v>44187</v>
      </c>
    </row>
    <row r="1288" spans="1:49">
      <c r="A1288" s="1135" t="s">
        <v>4743</v>
      </c>
      <c r="B1288" s="1135" t="s">
        <v>4146</v>
      </c>
      <c r="C1288" s="1135">
        <v>650</v>
      </c>
      <c r="D1288" s="1135">
        <v>1.76</v>
      </c>
      <c r="E1288" s="1135" t="s">
        <v>15198</v>
      </c>
      <c r="F1288" s="1135" t="s">
        <v>663</v>
      </c>
      <c r="G1288" s="1135">
        <v>4</v>
      </c>
      <c r="H1288" s="1135" t="s">
        <v>2420</v>
      </c>
      <c r="I1288" s="1135" t="s">
        <v>126</v>
      </c>
      <c r="J1288" s="1135">
        <v>1.1000000000000001</v>
      </c>
      <c r="K1288" s="1135" t="s">
        <v>4421</v>
      </c>
      <c r="L1288" s="1135" t="s">
        <v>1081</v>
      </c>
      <c r="M1288" s="1135">
        <v>99</v>
      </c>
      <c r="N1288" s="1135" t="s">
        <v>1039</v>
      </c>
      <c r="O1288" s="1135">
        <v>2.4750000000000001</v>
      </c>
      <c r="P1288" s="1135">
        <v>1.98</v>
      </c>
      <c r="Q1288" s="1135">
        <v>4.2</v>
      </c>
      <c r="R1288" s="1135">
        <v>23</v>
      </c>
      <c r="T1288" s="1135">
        <v>16</v>
      </c>
      <c r="U1288" s="1135">
        <v>3.6</v>
      </c>
      <c r="V1288" s="1135" t="s">
        <v>663</v>
      </c>
      <c r="W1288" s="1135">
        <v>120</v>
      </c>
      <c r="X1288" s="1135" t="s">
        <v>4148</v>
      </c>
      <c r="Y1288" s="1135">
        <v>2.5</v>
      </c>
      <c r="Z1288" s="1135" t="s">
        <v>663</v>
      </c>
      <c r="AA1288" s="1135" t="s">
        <v>1298</v>
      </c>
      <c r="AB1288" s="1135" t="s">
        <v>1075</v>
      </c>
      <c r="AH1288" s="1135" t="s">
        <v>864</v>
      </c>
      <c r="AM1288" s="1136" t="s">
        <v>11682</v>
      </c>
      <c r="AN1288" s="1136" t="s">
        <v>11683</v>
      </c>
      <c r="AO1288" s="1136">
        <f t="shared" si="158"/>
        <v>650</v>
      </c>
      <c r="AP1288" s="1136">
        <f t="shared" si="159"/>
        <v>1.76</v>
      </c>
      <c r="AQ1288" s="1136" t="str">
        <f t="shared" si="160"/>
        <v>1-4-1S85°Z+S</v>
      </c>
      <c r="AR1288" s="1136" t="str">
        <f t="shared" si="161"/>
        <v>NA</v>
      </c>
      <c r="AS1288" s="1136" t="str">
        <f t="shared" si="162"/>
        <v>173/OFF</v>
      </c>
      <c r="AT1288" s="1136" t="str">
        <f t="shared" si="163"/>
        <v>1-4-1S85°Z+S</v>
      </c>
      <c r="AU1288" s="1136" t="s">
        <v>15734</v>
      </c>
      <c r="AV1288" s="1136" t="str">
        <f t="shared" si="164"/>
        <v>109.12.21</v>
      </c>
      <c r="AW1288" s="1438">
        <f t="shared" si="165"/>
        <v>44186</v>
      </c>
    </row>
    <row r="1289" spans="1:49">
      <c r="A1289" s="1135" t="s">
        <v>4744</v>
      </c>
      <c r="B1289" s="1135" t="s">
        <v>4146</v>
      </c>
      <c r="C1289" s="1135">
        <v>650</v>
      </c>
      <c r="D1289" s="1135">
        <v>1.76</v>
      </c>
      <c r="E1289" s="1135" t="s">
        <v>15198</v>
      </c>
      <c r="F1289" s="1135" t="s">
        <v>663</v>
      </c>
      <c r="G1289" s="1135">
        <v>4</v>
      </c>
      <c r="H1289" s="1135" t="s">
        <v>2420</v>
      </c>
      <c r="I1289" s="1135" t="s">
        <v>126</v>
      </c>
      <c r="J1289" s="1135">
        <v>1.1000000000000001</v>
      </c>
      <c r="K1289" s="1135" t="s">
        <v>4421</v>
      </c>
      <c r="L1289" s="1135" t="s">
        <v>1081</v>
      </c>
      <c r="M1289" s="1135">
        <v>99</v>
      </c>
      <c r="N1289" s="1135" t="s">
        <v>1039</v>
      </c>
      <c r="O1289" s="1135">
        <v>2.4750000000000001</v>
      </c>
      <c r="P1289" s="1135">
        <v>1.98</v>
      </c>
      <c r="Q1289" s="1135">
        <v>4.2</v>
      </c>
      <c r="R1289" s="1135">
        <v>23</v>
      </c>
      <c r="T1289" s="1135">
        <v>16</v>
      </c>
      <c r="U1289" s="1135">
        <v>3.6</v>
      </c>
      <c r="V1289" s="1135" t="s">
        <v>663</v>
      </c>
      <c r="W1289" s="1135">
        <v>120</v>
      </c>
      <c r="X1289" s="1135" t="s">
        <v>4148</v>
      </c>
      <c r="Y1289" s="1135">
        <v>2.5</v>
      </c>
      <c r="Z1289" s="1135" t="s">
        <v>663</v>
      </c>
      <c r="AA1289" s="1135" t="s">
        <v>3274</v>
      </c>
      <c r="AB1289" s="1135" t="s">
        <v>1075</v>
      </c>
      <c r="AH1289" s="1135" t="s">
        <v>666</v>
      </c>
      <c r="AM1289" s="1136" t="s">
        <v>11684</v>
      </c>
      <c r="AN1289" s="1136" t="s">
        <v>11685</v>
      </c>
      <c r="AO1289" s="1136">
        <f t="shared" si="158"/>
        <v>650</v>
      </c>
      <c r="AP1289" s="1136">
        <f t="shared" si="159"/>
        <v>1.76</v>
      </c>
      <c r="AQ1289" s="1136" t="str">
        <f t="shared" si="160"/>
        <v>1-4-1S85°Z+S</v>
      </c>
      <c r="AR1289" s="1136" t="str">
        <f t="shared" si="161"/>
        <v>NA</v>
      </c>
      <c r="AS1289" s="1136" t="str">
        <f t="shared" si="162"/>
        <v>173/OFF</v>
      </c>
      <c r="AT1289" s="1136" t="str">
        <f t="shared" si="163"/>
        <v>1-4-1S85°Z+S</v>
      </c>
      <c r="AU1289" s="1136" t="s">
        <v>15734</v>
      </c>
      <c r="AV1289" s="1136" t="str">
        <f t="shared" si="164"/>
        <v>109.12.29</v>
      </c>
      <c r="AW1289" s="1438">
        <f t="shared" si="165"/>
        <v>44194</v>
      </c>
    </row>
    <row r="1290" spans="1:49">
      <c r="A1290" s="1135" t="s">
        <v>4745</v>
      </c>
      <c r="B1290" s="1135" t="s">
        <v>4146</v>
      </c>
      <c r="C1290" s="1135">
        <v>650</v>
      </c>
      <c r="D1290" s="1135">
        <v>1.76</v>
      </c>
      <c r="E1290" s="1135" t="s">
        <v>15198</v>
      </c>
      <c r="F1290" s="1135" t="s">
        <v>663</v>
      </c>
      <c r="G1290" s="1135">
        <v>4</v>
      </c>
      <c r="H1290" s="1135" t="s">
        <v>2420</v>
      </c>
      <c r="I1290" s="1135" t="s">
        <v>126</v>
      </c>
      <c r="J1290" s="1135">
        <v>1.1000000000000001</v>
      </c>
      <c r="K1290" s="1135" t="s">
        <v>4320</v>
      </c>
      <c r="L1290" s="1135" t="s">
        <v>1081</v>
      </c>
      <c r="M1290" s="1135">
        <v>99</v>
      </c>
      <c r="N1290" s="1135" t="s">
        <v>1039</v>
      </c>
      <c r="O1290" s="1135">
        <v>2.4750000000000001</v>
      </c>
      <c r="P1290" s="1135">
        <v>1.98</v>
      </c>
      <c r="Q1290" s="1135">
        <v>4.2</v>
      </c>
      <c r="R1290" s="1135">
        <v>23</v>
      </c>
      <c r="T1290" s="1135">
        <v>16</v>
      </c>
      <c r="U1290" s="1135">
        <v>3.6</v>
      </c>
      <c r="V1290" s="1135" t="s">
        <v>663</v>
      </c>
      <c r="W1290" s="1135">
        <v>120</v>
      </c>
      <c r="X1290" s="1135" t="s">
        <v>4148</v>
      </c>
      <c r="Y1290" s="1135">
        <v>2.5</v>
      </c>
      <c r="Z1290" s="1135" t="s">
        <v>663</v>
      </c>
      <c r="AA1290" s="1135" t="s">
        <v>4746</v>
      </c>
      <c r="AB1290" s="1135" t="s">
        <v>1075</v>
      </c>
      <c r="AH1290" s="1135" t="s">
        <v>887</v>
      </c>
      <c r="AM1290" s="1136" t="s">
        <v>11686</v>
      </c>
      <c r="AN1290" s="1136" t="s">
        <v>11687</v>
      </c>
      <c r="AO1290" s="1136">
        <f t="shared" si="158"/>
        <v>650</v>
      </c>
      <c r="AP1290" s="1136">
        <f t="shared" si="159"/>
        <v>1.76</v>
      </c>
      <c r="AQ1290" s="1136" t="str">
        <f t="shared" si="160"/>
        <v>1-4-1S85°Z+S</v>
      </c>
      <c r="AR1290" s="1136" t="str">
        <f t="shared" si="161"/>
        <v>NA</v>
      </c>
      <c r="AS1290" s="1136" t="str">
        <f t="shared" si="162"/>
        <v>173/OFF</v>
      </c>
      <c r="AT1290" s="1136" t="str">
        <f t="shared" si="163"/>
        <v>1-4-1S85°Z+S</v>
      </c>
      <c r="AU1290" s="1136" t="s">
        <v>15734</v>
      </c>
      <c r="AV1290" s="1136" t="str">
        <f t="shared" si="164"/>
        <v>110.1.5</v>
      </c>
      <c r="AW1290" s="1438">
        <f t="shared" si="165"/>
        <v>44201</v>
      </c>
    </row>
    <row r="1291" spans="1:49">
      <c r="A1291" s="1135" t="s">
        <v>4747</v>
      </c>
      <c r="B1291" s="1135" t="s">
        <v>4146</v>
      </c>
      <c r="C1291" s="1135">
        <v>650</v>
      </c>
      <c r="D1291" s="1135">
        <v>1.76</v>
      </c>
      <c r="E1291" s="1135" t="s">
        <v>15198</v>
      </c>
      <c r="F1291" s="1135" t="s">
        <v>663</v>
      </c>
      <c r="G1291" s="1135">
        <v>4</v>
      </c>
      <c r="H1291" s="1135" t="s">
        <v>2420</v>
      </c>
      <c r="I1291" s="1135" t="s">
        <v>126</v>
      </c>
      <c r="J1291" s="1135">
        <v>1.1000000000000001</v>
      </c>
      <c r="K1291" s="1135" t="s">
        <v>4320</v>
      </c>
      <c r="L1291" s="1135" t="s">
        <v>1081</v>
      </c>
      <c r="M1291" s="1135">
        <v>99</v>
      </c>
      <c r="N1291" s="1135" t="s">
        <v>1039</v>
      </c>
      <c r="O1291" s="1135">
        <v>2.4750000000000001</v>
      </c>
      <c r="P1291" s="1135">
        <v>1.98</v>
      </c>
      <c r="Q1291" s="1135">
        <v>4.2</v>
      </c>
      <c r="R1291" s="1135">
        <v>23</v>
      </c>
      <c r="T1291" s="1135">
        <v>16</v>
      </c>
      <c r="U1291" s="1135">
        <v>3.6</v>
      </c>
      <c r="V1291" s="1135" t="s">
        <v>663</v>
      </c>
      <c r="W1291" s="1135">
        <v>120</v>
      </c>
      <c r="X1291" s="1135" t="s">
        <v>4148</v>
      </c>
      <c r="Y1291" s="1135">
        <v>2.5</v>
      </c>
      <c r="Z1291" s="1135" t="s">
        <v>663</v>
      </c>
      <c r="AA1291" s="1135" t="s">
        <v>3217</v>
      </c>
      <c r="AH1291" s="1135" t="s">
        <v>735</v>
      </c>
      <c r="AM1291" s="1136" t="s">
        <v>11688</v>
      </c>
      <c r="AN1291" s="1136" t="s">
        <v>11689</v>
      </c>
      <c r="AO1291" s="1136">
        <f t="shared" ref="AO1291:AO1354" si="166">C1291</f>
        <v>650</v>
      </c>
      <c r="AP1291" s="1136">
        <f t="shared" ref="AP1291:AP1354" si="167">D1291</f>
        <v>1.76</v>
      </c>
      <c r="AQ1291" s="1136" t="str">
        <f t="shared" ref="AQ1291:AQ1354" si="168">E1291</f>
        <v>1-4-1S85°Z+S</v>
      </c>
      <c r="AR1291" s="1136" t="str">
        <f t="shared" ref="AR1291:AR1354" si="169">F1291</f>
        <v>NA</v>
      </c>
      <c r="AS1291" s="1136" t="str">
        <f t="shared" ref="AS1291:AS1354" si="170">H1291</f>
        <v>173/OFF</v>
      </c>
      <c r="AT1291" s="1136" t="str">
        <f t="shared" ref="AT1291:AT1354" si="171">E1291</f>
        <v>1-4-1S85°Z+S</v>
      </c>
      <c r="AU1291" s="1136" t="s">
        <v>15734</v>
      </c>
      <c r="AV1291" s="1136" t="str">
        <f t="shared" si="164"/>
        <v>110.2.22</v>
      </c>
      <c r="AW1291" s="1438">
        <f t="shared" si="165"/>
        <v>44249</v>
      </c>
    </row>
    <row r="1292" spans="1:49">
      <c r="A1292" s="1135" t="s">
        <v>4748</v>
      </c>
      <c r="B1292" s="1135" t="s">
        <v>4146</v>
      </c>
      <c r="C1292" s="1135">
        <v>650</v>
      </c>
      <c r="D1292" s="1135">
        <v>1.76</v>
      </c>
      <c r="E1292" s="1135" t="s">
        <v>15198</v>
      </c>
      <c r="F1292" s="1135" t="s">
        <v>663</v>
      </c>
      <c r="G1292" s="1135">
        <v>4</v>
      </c>
      <c r="H1292" s="1135" t="s">
        <v>2420</v>
      </c>
      <c r="I1292" s="1135" t="s">
        <v>126</v>
      </c>
      <c r="J1292" s="1135">
        <v>1.1000000000000001</v>
      </c>
      <c r="K1292" s="1135" t="s">
        <v>4749</v>
      </c>
      <c r="L1292" s="1135" t="s">
        <v>1081</v>
      </c>
      <c r="M1292" s="1135">
        <v>99</v>
      </c>
      <c r="N1292" s="1135" t="s">
        <v>1039</v>
      </c>
      <c r="O1292" s="1135">
        <v>2.4750000000000001</v>
      </c>
      <c r="P1292" s="1135">
        <v>1.98</v>
      </c>
      <c r="Q1292" s="1135">
        <v>4.2</v>
      </c>
      <c r="R1292" s="1135">
        <v>23</v>
      </c>
      <c r="T1292" s="1135">
        <v>16</v>
      </c>
      <c r="U1292" s="1135">
        <v>3.6</v>
      </c>
      <c r="V1292" s="1135" t="s">
        <v>663</v>
      </c>
      <c r="W1292" s="1135">
        <v>120</v>
      </c>
      <c r="X1292" s="1135" t="s">
        <v>4148</v>
      </c>
      <c r="Y1292" s="1135">
        <v>2.5</v>
      </c>
      <c r="Z1292" s="1135" t="s">
        <v>663</v>
      </c>
      <c r="AA1292" s="1135" t="s">
        <v>3244</v>
      </c>
      <c r="AB1292" s="1135" t="s">
        <v>1075</v>
      </c>
      <c r="AH1292" s="1135" t="s">
        <v>1272</v>
      </c>
      <c r="AM1292" s="1136" t="s">
        <v>11690</v>
      </c>
      <c r="AN1292" s="1136" t="s">
        <v>11691</v>
      </c>
      <c r="AO1292" s="1136">
        <f t="shared" si="166"/>
        <v>650</v>
      </c>
      <c r="AP1292" s="1136">
        <f t="shared" si="167"/>
        <v>1.76</v>
      </c>
      <c r="AQ1292" s="1136" t="str">
        <f t="shared" si="168"/>
        <v>1-4-1S85°Z+S</v>
      </c>
      <c r="AR1292" s="1136" t="str">
        <f t="shared" si="169"/>
        <v>NA</v>
      </c>
      <c r="AS1292" s="1136" t="str">
        <f t="shared" si="170"/>
        <v>173/OFF</v>
      </c>
      <c r="AT1292" s="1136" t="str">
        <f t="shared" si="171"/>
        <v>1-4-1S85°Z+S</v>
      </c>
      <c r="AU1292" s="1136" t="s">
        <v>15734</v>
      </c>
      <c r="AV1292" s="1136" t="str">
        <f t="shared" si="164"/>
        <v>110.3.17</v>
      </c>
      <c r="AW1292" s="1438">
        <f t="shared" si="165"/>
        <v>44272</v>
      </c>
    </row>
    <row r="1293" spans="1:49">
      <c r="A1293" s="1135" t="s">
        <v>4750</v>
      </c>
      <c r="B1293" s="1135" t="s">
        <v>4146</v>
      </c>
      <c r="C1293" s="1135">
        <v>650</v>
      </c>
      <c r="D1293" s="1135">
        <v>1.76</v>
      </c>
      <c r="E1293" s="1135" t="s">
        <v>15198</v>
      </c>
      <c r="F1293" s="1135" t="s">
        <v>663</v>
      </c>
      <c r="G1293" s="1135">
        <v>4</v>
      </c>
      <c r="H1293" s="1135" t="s">
        <v>2420</v>
      </c>
      <c r="I1293" s="1135" t="s">
        <v>126</v>
      </c>
      <c r="J1293" s="1135">
        <v>1.1000000000000001</v>
      </c>
      <c r="K1293" s="1135" t="s">
        <v>4749</v>
      </c>
      <c r="L1293" s="1135" t="s">
        <v>1081</v>
      </c>
      <c r="M1293" s="1135">
        <v>99</v>
      </c>
      <c r="N1293" s="1135" t="s">
        <v>1039</v>
      </c>
      <c r="O1293" s="1135">
        <v>2.4750000000000001</v>
      </c>
      <c r="P1293" s="1135">
        <v>1.98</v>
      </c>
      <c r="Q1293" s="1135">
        <v>4.2</v>
      </c>
      <c r="R1293" s="1135">
        <v>23</v>
      </c>
      <c r="T1293" s="1135">
        <v>16</v>
      </c>
      <c r="U1293" s="1135">
        <v>3.6</v>
      </c>
      <c r="V1293" s="1135" t="s">
        <v>663</v>
      </c>
      <c r="W1293" s="1135">
        <v>120</v>
      </c>
      <c r="X1293" s="1135" t="s">
        <v>4148</v>
      </c>
      <c r="Y1293" s="1135">
        <v>2.5</v>
      </c>
      <c r="Z1293" s="1135" t="s">
        <v>663</v>
      </c>
      <c r="AA1293" s="1135" t="s">
        <v>1500</v>
      </c>
      <c r="AB1293" s="1135" t="s">
        <v>1075</v>
      </c>
      <c r="AH1293" s="1135" t="s">
        <v>1147</v>
      </c>
      <c r="AM1293" s="1136" t="s">
        <v>11692</v>
      </c>
      <c r="AN1293" s="1136" t="s">
        <v>11693</v>
      </c>
      <c r="AO1293" s="1136">
        <f t="shared" si="166"/>
        <v>650</v>
      </c>
      <c r="AP1293" s="1136">
        <f t="shared" si="167"/>
        <v>1.76</v>
      </c>
      <c r="AQ1293" s="1136" t="str">
        <f t="shared" si="168"/>
        <v>1-4-1S85°Z+S</v>
      </c>
      <c r="AR1293" s="1136" t="str">
        <f t="shared" si="169"/>
        <v>NA</v>
      </c>
      <c r="AS1293" s="1136" t="str">
        <f t="shared" si="170"/>
        <v>173/OFF</v>
      </c>
      <c r="AT1293" s="1136" t="str">
        <f t="shared" si="171"/>
        <v>1-4-1S85°Z+S</v>
      </c>
      <c r="AU1293" s="1136" t="s">
        <v>15734</v>
      </c>
      <c r="AV1293" s="1136" t="str">
        <f t="shared" si="164"/>
        <v>110.6.3</v>
      </c>
      <c r="AW1293" s="1438">
        <f t="shared" si="165"/>
        <v>44350</v>
      </c>
    </row>
    <row r="1294" spans="1:49">
      <c r="A1294" s="1135" t="s">
        <v>4751</v>
      </c>
      <c r="B1294" s="1135" t="s">
        <v>4146</v>
      </c>
      <c r="C1294" s="1135">
        <v>650</v>
      </c>
      <c r="D1294" s="1135">
        <v>1.76</v>
      </c>
      <c r="E1294" s="1135" t="s">
        <v>15198</v>
      </c>
      <c r="F1294" s="1135" t="s">
        <v>663</v>
      </c>
      <c r="G1294" s="1135">
        <v>4</v>
      </c>
      <c r="H1294" s="1135" t="s">
        <v>2420</v>
      </c>
      <c r="I1294" s="1135" t="s">
        <v>126</v>
      </c>
      <c r="J1294" s="1135">
        <v>1.1000000000000001</v>
      </c>
      <c r="K1294" s="1135" t="s">
        <v>4749</v>
      </c>
      <c r="L1294" s="1135" t="s">
        <v>1081</v>
      </c>
      <c r="M1294" s="1135">
        <v>99</v>
      </c>
      <c r="N1294" s="1135" t="s">
        <v>1039</v>
      </c>
      <c r="O1294" s="1135">
        <v>2.4750000000000001</v>
      </c>
      <c r="P1294" s="1135">
        <v>1.98</v>
      </c>
      <c r="Q1294" s="1135">
        <v>4.2</v>
      </c>
      <c r="R1294" s="1135">
        <v>23</v>
      </c>
      <c r="T1294" s="1135">
        <v>16</v>
      </c>
      <c r="U1294" s="1135">
        <v>3.6</v>
      </c>
      <c r="V1294" s="1135" t="s">
        <v>663</v>
      </c>
      <c r="W1294" s="1135">
        <v>120</v>
      </c>
      <c r="X1294" s="1135" t="s">
        <v>4148</v>
      </c>
      <c r="Y1294" s="1135">
        <v>2.5</v>
      </c>
      <c r="Z1294" s="1135" t="s">
        <v>663</v>
      </c>
      <c r="AA1294" s="1135" t="s">
        <v>4752</v>
      </c>
      <c r="AB1294" s="1135" t="s">
        <v>1075</v>
      </c>
      <c r="AH1294" s="1135" t="s">
        <v>833</v>
      </c>
      <c r="AM1294" s="1136" t="s">
        <v>11694</v>
      </c>
      <c r="AN1294" s="1136" t="s">
        <v>11695</v>
      </c>
      <c r="AO1294" s="1136">
        <f t="shared" si="166"/>
        <v>650</v>
      </c>
      <c r="AP1294" s="1136">
        <f t="shared" si="167"/>
        <v>1.76</v>
      </c>
      <c r="AQ1294" s="1136" t="str">
        <f t="shared" si="168"/>
        <v>1-4-1S85°Z+S</v>
      </c>
      <c r="AR1294" s="1136" t="str">
        <f t="shared" si="169"/>
        <v>NA</v>
      </c>
      <c r="AS1294" s="1136" t="str">
        <f t="shared" si="170"/>
        <v>173/OFF</v>
      </c>
      <c r="AT1294" s="1136" t="str">
        <f t="shared" si="171"/>
        <v>1-4-1S85°Z+S</v>
      </c>
      <c r="AU1294" s="1136" t="s">
        <v>15734</v>
      </c>
      <c r="AV1294" s="1136" t="str">
        <f t="shared" si="164"/>
        <v>110.6.29</v>
      </c>
      <c r="AW1294" s="1438">
        <f t="shared" si="165"/>
        <v>44376</v>
      </c>
    </row>
    <row r="1295" spans="1:49">
      <c r="A1295" s="1135" t="s">
        <v>4753</v>
      </c>
      <c r="B1295" s="1135" t="s">
        <v>4177</v>
      </c>
      <c r="C1295" s="1135">
        <v>600</v>
      </c>
      <c r="D1295" s="1135">
        <v>1.77</v>
      </c>
      <c r="E1295" s="1135" t="s">
        <v>15189</v>
      </c>
      <c r="F1295" s="1135" t="s">
        <v>2328</v>
      </c>
      <c r="G1295" s="1135" t="s">
        <v>1861</v>
      </c>
      <c r="H1295" s="1135" t="s">
        <v>4754</v>
      </c>
      <c r="I1295" s="1135" t="s">
        <v>126</v>
      </c>
      <c r="J1295" s="1135">
        <v>1.6</v>
      </c>
      <c r="K1295" s="1135" t="s">
        <v>4755</v>
      </c>
      <c r="L1295" s="1135" t="s">
        <v>4179</v>
      </c>
      <c r="M1295" s="1135">
        <v>101.6</v>
      </c>
      <c r="N1295" s="1135" t="s">
        <v>1039</v>
      </c>
      <c r="O1295" s="1135">
        <v>2.54</v>
      </c>
      <c r="P1295" s="1135">
        <v>2.032</v>
      </c>
      <c r="Q1295" s="1135" t="s">
        <v>1415</v>
      </c>
      <c r="R1295" s="1135">
        <v>20.5</v>
      </c>
      <c r="T1295" s="1135">
        <v>26.9</v>
      </c>
      <c r="U1295" s="1135">
        <v>4</v>
      </c>
      <c r="V1295" s="1135" t="s">
        <v>663</v>
      </c>
      <c r="W1295" s="1135">
        <v>125</v>
      </c>
      <c r="X1295" s="1135">
        <v>75</v>
      </c>
      <c r="Y1295" s="1135">
        <v>1.5</v>
      </c>
      <c r="Z1295" s="1135" t="s">
        <v>4756</v>
      </c>
      <c r="AA1295" s="1135" t="s">
        <v>4224</v>
      </c>
      <c r="AH1295" s="1135" t="s">
        <v>474</v>
      </c>
      <c r="AM1295" s="1136" t="s">
        <v>11696</v>
      </c>
      <c r="AN1295" s="1136" t="s">
        <v>11697</v>
      </c>
      <c r="AO1295" s="1136">
        <f t="shared" si="166"/>
        <v>600</v>
      </c>
      <c r="AP1295" s="1136">
        <f t="shared" si="167"/>
        <v>1.77</v>
      </c>
      <c r="AQ1295" s="1136" t="str">
        <f t="shared" si="168"/>
        <v>1-5-1S83°</v>
      </c>
      <c r="AR1295" s="1136" t="str">
        <f t="shared" si="169"/>
        <v>33.5</v>
      </c>
      <c r="AS1295" s="1136" t="str">
        <f t="shared" si="170"/>
        <v>260/240/OFF</v>
      </c>
      <c r="AT1295" s="1136" t="str">
        <f t="shared" si="171"/>
        <v>1-5-1S83°</v>
      </c>
      <c r="AV1295" s="1136" t="str">
        <f t="shared" si="164"/>
        <v>109.1.3</v>
      </c>
      <c r="AW1295" s="1438">
        <f t="shared" si="165"/>
        <v>43833</v>
      </c>
    </row>
    <row r="1296" spans="1:49">
      <c r="A1296" s="1135" t="s">
        <v>4757</v>
      </c>
      <c r="B1296" s="1135" t="s">
        <v>210</v>
      </c>
      <c r="C1296" s="1135">
        <v>750</v>
      </c>
      <c r="D1296" s="1135">
        <v>1.76</v>
      </c>
      <c r="E1296" s="1135" t="s">
        <v>15188</v>
      </c>
      <c r="F1296" s="1135" t="s">
        <v>4107</v>
      </c>
      <c r="G1296" s="1135">
        <v>5</v>
      </c>
      <c r="H1296" s="1135" t="s">
        <v>4758</v>
      </c>
      <c r="I1296" s="1135" t="s">
        <v>126</v>
      </c>
      <c r="J1296" s="1135">
        <v>1.5</v>
      </c>
      <c r="K1296" s="1135" t="s">
        <v>4759</v>
      </c>
      <c r="L1296" s="1135" t="s">
        <v>4760</v>
      </c>
      <c r="M1296" s="1135">
        <v>152.19999999999999</v>
      </c>
      <c r="N1296" s="1135" t="s">
        <v>1039</v>
      </c>
      <c r="O1296" s="1135">
        <v>3.8049999999999997</v>
      </c>
      <c r="P1296" s="1135">
        <v>3.044</v>
      </c>
      <c r="Q1296" s="1135" t="s">
        <v>1055</v>
      </c>
      <c r="R1296" s="1135">
        <v>19</v>
      </c>
      <c r="T1296" s="1135">
        <v>16</v>
      </c>
      <c r="U1296" s="1135">
        <v>4</v>
      </c>
      <c r="V1296" s="1135" t="s">
        <v>663</v>
      </c>
      <c r="W1296" s="1135" t="s">
        <v>4761</v>
      </c>
      <c r="X1296" s="1135">
        <v>10</v>
      </c>
      <c r="Y1296" s="1135">
        <v>1.5</v>
      </c>
      <c r="Z1296" s="1135">
        <v>5</v>
      </c>
      <c r="AA1296" s="1135" t="s">
        <v>4352</v>
      </c>
      <c r="AH1296" s="1135" t="s">
        <v>944</v>
      </c>
      <c r="AM1296" s="1136" t="s">
        <v>11698</v>
      </c>
      <c r="AN1296" s="1136" t="s">
        <v>11699</v>
      </c>
      <c r="AO1296" s="1136">
        <f t="shared" si="166"/>
        <v>750</v>
      </c>
      <c r="AP1296" s="1136">
        <f t="shared" si="167"/>
        <v>1.76</v>
      </c>
      <c r="AQ1296" s="1136" t="str">
        <f t="shared" si="168"/>
        <v>1-5-1S91°</v>
      </c>
      <c r="AR1296" s="1136" t="str">
        <f t="shared" si="169"/>
        <v>30.3</v>
      </c>
      <c r="AS1296" s="1136" t="str">
        <f t="shared" si="170"/>
        <v>343/303/164</v>
      </c>
      <c r="AT1296" s="1136" t="str">
        <f t="shared" si="171"/>
        <v>1-5-1S91°</v>
      </c>
      <c r="AV1296" s="1136" t="str">
        <f t="shared" si="164"/>
        <v>108.1.21</v>
      </c>
      <c r="AW1296" s="1438">
        <f t="shared" si="165"/>
        <v>43486</v>
      </c>
    </row>
    <row r="1297" spans="1:49">
      <c r="A1297" s="1135" t="s">
        <v>4762</v>
      </c>
      <c r="B1297" s="1135" t="s">
        <v>210</v>
      </c>
      <c r="C1297" s="1135">
        <v>750</v>
      </c>
      <c r="D1297" s="1135">
        <v>1.76</v>
      </c>
      <c r="E1297" s="1135" t="s">
        <v>15188</v>
      </c>
      <c r="F1297" s="1135" t="s">
        <v>1078</v>
      </c>
      <c r="G1297" s="1135">
        <v>5</v>
      </c>
      <c r="H1297" s="1135" t="s">
        <v>4763</v>
      </c>
      <c r="I1297" s="1135" t="s">
        <v>663</v>
      </c>
      <c r="J1297" s="1135">
        <v>0</v>
      </c>
      <c r="K1297" s="1135" t="s">
        <v>4764</v>
      </c>
      <c r="L1297" s="1135" t="s">
        <v>4760</v>
      </c>
      <c r="M1297" s="1135">
        <v>152.4</v>
      </c>
      <c r="N1297" s="1135" t="s">
        <v>1039</v>
      </c>
      <c r="O1297" s="1135">
        <v>3.8100000000000005</v>
      </c>
      <c r="P1297" s="1135">
        <v>3.048</v>
      </c>
      <c r="Q1297" s="1135" t="s">
        <v>1040</v>
      </c>
      <c r="R1297" s="1135">
        <v>21.6</v>
      </c>
      <c r="T1297" s="1135">
        <v>17</v>
      </c>
      <c r="U1297" s="1135">
        <v>2.6</v>
      </c>
      <c r="V1297" s="1135" t="s">
        <v>663</v>
      </c>
      <c r="W1297" s="1135" t="s">
        <v>663</v>
      </c>
      <c r="X1297" s="1135" t="s">
        <v>663</v>
      </c>
      <c r="Y1297" s="1135">
        <v>1</v>
      </c>
      <c r="Z1297" s="1135">
        <v>4.5</v>
      </c>
      <c r="AA1297" s="1135" t="s">
        <v>4765</v>
      </c>
      <c r="AH1297" s="1135" t="s">
        <v>1332</v>
      </c>
      <c r="AM1297" s="1136" t="s">
        <v>11700</v>
      </c>
      <c r="AN1297" s="1136" t="s">
        <v>11701</v>
      </c>
      <c r="AO1297" s="1136">
        <f t="shared" si="166"/>
        <v>750</v>
      </c>
      <c r="AP1297" s="1136">
        <f t="shared" si="167"/>
        <v>1.76</v>
      </c>
      <c r="AQ1297" s="1136" t="str">
        <f t="shared" si="168"/>
        <v>1-5-1S91°</v>
      </c>
      <c r="AR1297" s="1136" t="str">
        <f t="shared" si="169"/>
        <v>30</v>
      </c>
      <c r="AS1297" s="1136" t="str">
        <f t="shared" si="170"/>
        <v>357/317/155</v>
      </c>
      <c r="AT1297" s="1136" t="str">
        <f t="shared" si="171"/>
        <v>1-5-1S91°</v>
      </c>
      <c r="AV1297" s="1136" t="str">
        <f t="shared" si="164"/>
        <v>108.2.1</v>
      </c>
      <c r="AW1297" s="1438">
        <f t="shared" si="165"/>
        <v>43497</v>
      </c>
    </row>
    <row r="1298" spans="1:49">
      <c r="A1298" s="1135" t="s">
        <v>4766</v>
      </c>
      <c r="B1298" s="1135" t="s">
        <v>210</v>
      </c>
      <c r="C1298" s="1135">
        <v>750</v>
      </c>
      <c r="D1298" s="1135">
        <v>1.76</v>
      </c>
      <c r="E1298" s="1135" t="s">
        <v>15188</v>
      </c>
      <c r="F1298" s="1135" t="s">
        <v>4107</v>
      </c>
      <c r="G1298" s="1135">
        <v>5</v>
      </c>
      <c r="H1298" s="1135" t="s">
        <v>4767</v>
      </c>
      <c r="I1298" s="1135" t="s">
        <v>126</v>
      </c>
      <c r="J1298" s="1135">
        <v>1.5</v>
      </c>
      <c r="K1298" s="1135" t="s">
        <v>4768</v>
      </c>
      <c r="L1298" s="1135" t="s">
        <v>4769</v>
      </c>
      <c r="M1298" s="1135">
        <v>152.19999999999999</v>
      </c>
      <c r="N1298" s="1135" t="s">
        <v>1039</v>
      </c>
      <c r="O1298" s="1135">
        <v>3.8049999999999997</v>
      </c>
      <c r="P1298" s="1135">
        <v>3.044</v>
      </c>
      <c r="Q1298" s="1135" t="s">
        <v>1055</v>
      </c>
      <c r="R1298" s="1135">
        <v>19</v>
      </c>
      <c r="T1298" s="1135">
        <v>16</v>
      </c>
      <c r="U1298" s="1135">
        <v>4</v>
      </c>
      <c r="V1298" s="1135" t="s">
        <v>663</v>
      </c>
      <c r="W1298" s="1135" t="s">
        <v>4761</v>
      </c>
      <c r="X1298" s="1135">
        <v>10</v>
      </c>
      <c r="Y1298" s="1135">
        <v>1.5</v>
      </c>
      <c r="Z1298" s="1135">
        <v>5</v>
      </c>
      <c r="AA1298" s="1135" t="s">
        <v>4770</v>
      </c>
      <c r="AH1298" s="1135" t="s">
        <v>843</v>
      </c>
      <c r="AM1298" s="1136" t="s">
        <v>11702</v>
      </c>
      <c r="AN1298" s="1136" t="s">
        <v>11703</v>
      </c>
      <c r="AO1298" s="1136">
        <f t="shared" si="166"/>
        <v>750</v>
      </c>
      <c r="AP1298" s="1136">
        <f t="shared" si="167"/>
        <v>1.76</v>
      </c>
      <c r="AQ1298" s="1136" t="str">
        <f t="shared" si="168"/>
        <v>1-5-1S91°</v>
      </c>
      <c r="AR1298" s="1136" t="str">
        <f t="shared" si="169"/>
        <v>30.3</v>
      </c>
      <c r="AS1298" s="1136" t="str">
        <f t="shared" si="170"/>
        <v>343/303/163</v>
      </c>
      <c r="AT1298" s="1136" t="str">
        <f t="shared" si="171"/>
        <v>1-5-1S91°</v>
      </c>
      <c r="AV1298" s="1136" t="str">
        <f t="shared" si="164"/>
        <v>108.2.4</v>
      </c>
      <c r="AW1298" s="1438">
        <f t="shared" si="165"/>
        <v>43500</v>
      </c>
    </row>
    <row r="1299" spans="1:49">
      <c r="A1299" s="1135" t="s">
        <v>4771</v>
      </c>
      <c r="B1299" s="1135" t="s">
        <v>210</v>
      </c>
      <c r="C1299" s="1135">
        <v>750</v>
      </c>
      <c r="D1299" s="1135">
        <v>1.76</v>
      </c>
      <c r="E1299" s="1135" t="s">
        <v>15188</v>
      </c>
      <c r="F1299" s="1135" t="s">
        <v>4107</v>
      </c>
      <c r="G1299" s="1135">
        <v>5</v>
      </c>
      <c r="H1299" s="1135" t="s">
        <v>4767</v>
      </c>
      <c r="I1299" s="1135" t="s">
        <v>126</v>
      </c>
      <c r="J1299" s="1135">
        <v>1.5</v>
      </c>
      <c r="K1299" s="1135" t="s">
        <v>4772</v>
      </c>
      <c r="L1299" s="1135" t="s">
        <v>4760</v>
      </c>
      <c r="M1299" s="1135">
        <v>152.19999999999999</v>
      </c>
      <c r="N1299" s="1135" t="s">
        <v>1039</v>
      </c>
      <c r="O1299" s="1135">
        <v>3.8049999999999997</v>
      </c>
      <c r="P1299" s="1135">
        <v>3.044</v>
      </c>
      <c r="Q1299" s="1135" t="s">
        <v>1055</v>
      </c>
      <c r="R1299" s="1135">
        <v>19</v>
      </c>
      <c r="T1299" s="1135">
        <v>16</v>
      </c>
      <c r="U1299" s="1135">
        <v>4</v>
      </c>
      <c r="V1299" s="1135" t="s">
        <v>663</v>
      </c>
      <c r="W1299" s="1135" t="s">
        <v>4761</v>
      </c>
      <c r="X1299" s="1135">
        <v>10</v>
      </c>
      <c r="Y1299" s="1135">
        <v>1.5</v>
      </c>
      <c r="Z1299" s="1135">
        <v>5</v>
      </c>
      <c r="AA1299" s="1135" t="s">
        <v>4773</v>
      </c>
      <c r="AH1299" s="1135" t="s">
        <v>1315</v>
      </c>
      <c r="AM1299" s="1136" t="s">
        <v>11704</v>
      </c>
      <c r="AN1299" s="1136" t="s">
        <v>11705</v>
      </c>
      <c r="AO1299" s="1136">
        <f t="shared" si="166"/>
        <v>750</v>
      </c>
      <c r="AP1299" s="1136">
        <f t="shared" si="167"/>
        <v>1.76</v>
      </c>
      <c r="AQ1299" s="1136" t="str">
        <f t="shared" si="168"/>
        <v>1-5-1S91°</v>
      </c>
      <c r="AR1299" s="1136" t="str">
        <f t="shared" si="169"/>
        <v>30.3</v>
      </c>
      <c r="AS1299" s="1136" t="str">
        <f t="shared" si="170"/>
        <v>343/303/163</v>
      </c>
      <c r="AT1299" s="1136" t="str">
        <f t="shared" si="171"/>
        <v>1-5-1S91°</v>
      </c>
      <c r="AV1299" s="1136" t="str">
        <f t="shared" si="164"/>
        <v>108.3.5</v>
      </c>
      <c r="AW1299" s="1438">
        <f t="shared" si="165"/>
        <v>43529</v>
      </c>
    </row>
    <row r="1300" spans="1:49">
      <c r="A1300" s="1135" t="s">
        <v>4774</v>
      </c>
      <c r="B1300" s="1135" t="s">
        <v>210</v>
      </c>
      <c r="C1300" s="1135">
        <v>750</v>
      </c>
      <c r="D1300" s="1135">
        <v>1.76</v>
      </c>
      <c r="E1300" s="1135" t="s">
        <v>15188</v>
      </c>
      <c r="F1300" s="1135" t="s">
        <v>4107</v>
      </c>
      <c r="G1300" s="1135">
        <v>5</v>
      </c>
      <c r="H1300" s="1135" t="s">
        <v>4775</v>
      </c>
      <c r="I1300" s="1135" t="s">
        <v>126</v>
      </c>
      <c r="J1300" s="1135">
        <v>1.5</v>
      </c>
      <c r="K1300" s="1135" t="s">
        <v>4776</v>
      </c>
      <c r="L1300" s="1135" t="s">
        <v>4760</v>
      </c>
      <c r="M1300" s="1135">
        <v>152.19999999999999</v>
      </c>
      <c r="N1300" s="1135" t="s">
        <v>1039</v>
      </c>
      <c r="O1300" s="1135">
        <v>3.8049999999999997</v>
      </c>
      <c r="P1300" s="1135">
        <v>3.044</v>
      </c>
      <c r="Q1300" s="1135" t="s">
        <v>1082</v>
      </c>
      <c r="R1300" s="1135">
        <v>19</v>
      </c>
      <c r="T1300" s="1135">
        <v>16</v>
      </c>
      <c r="U1300" s="1135">
        <v>4</v>
      </c>
      <c r="V1300" s="1135" t="s">
        <v>663</v>
      </c>
      <c r="W1300" s="1135">
        <v>85</v>
      </c>
      <c r="X1300" s="1135">
        <v>10</v>
      </c>
      <c r="Y1300" s="1135">
        <v>1.5</v>
      </c>
      <c r="Z1300" s="1135">
        <v>5</v>
      </c>
      <c r="AA1300" s="1135" t="s">
        <v>4777</v>
      </c>
      <c r="AH1300" s="1135" t="s">
        <v>745</v>
      </c>
      <c r="AM1300" s="1136" t="s">
        <v>11706</v>
      </c>
      <c r="AN1300" s="1136" t="s">
        <v>11707</v>
      </c>
      <c r="AO1300" s="1136">
        <f t="shared" si="166"/>
        <v>750</v>
      </c>
      <c r="AP1300" s="1136">
        <f t="shared" si="167"/>
        <v>1.76</v>
      </c>
      <c r="AQ1300" s="1136" t="str">
        <f t="shared" si="168"/>
        <v>1-5-1S91°</v>
      </c>
      <c r="AR1300" s="1136" t="str">
        <f t="shared" si="169"/>
        <v>30.3</v>
      </c>
      <c r="AS1300" s="1136" t="str">
        <f t="shared" si="170"/>
        <v>337/297/165</v>
      </c>
      <c r="AT1300" s="1136" t="str">
        <f t="shared" si="171"/>
        <v>1-5-1S91°</v>
      </c>
      <c r="AV1300" s="1136" t="str">
        <f t="shared" si="164"/>
        <v>109.2.28</v>
      </c>
      <c r="AW1300" s="1438">
        <f t="shared" si="165"/>
        <v>43889</v>
      </c>
    </row>
    <row r="1301" spans="1:49">
      <c r="A1301" s="1135" t="s">
        <v>4778</v>
      </c>
      <c r="B1301" s="1135" t="s">
        <v>210</v>
      </c>
      <c r="C1301" s="1135">
        <v>750</v>
      </c>
      <c r="D1301" s="1135">
        <v>1.76</v>
      </c>
      <c r="E1301" s="1135" t="s">
        <v>15188</v>
      </c>
      <c r="F1301" s="1135" t="s">
        <v>1078</v>
      </c>
      <c r="G1301" s="1135">
        <v>5</v>
      </c>
      <c r="H1301" s="1135" t="s">
        <v>4779</v>
      </c>
      <c r="I1301" s="1135" t="s">
        <v>126</v>
      </c>
      <c r="J1301" s="1135">
        <v>0.9</v>
      </c>
      <c r="K1301" s="1135" t="s">
        <v>4776</v>
      </c>
      <c r="L1301" s="1135" t="s">
        <v>4760</v>
      </c>
      <c r="M1301" s="1135">
        <v>151.5</v>
      </c>
      <c r="N1301" s="1135" t="s">
        <v>1039</v>
      </c>
      <c r="O1301" s="1135">
        <v>3.7875000000000001</v>
      </c>
      <c r="P1301" s="1135">
        <v>3.0300000000000002</v>
      </c>
      <c r="Q1301" s="1135" t="s">
        <v>1050</v>
      </c>
      <c r="R1301" s="1135">
        <v>19.100000000000001</v>
      </c>
      <c r="T1301" s="1135">
        <v>23.7</v>
      </c>
      <c r="U1301" s="1135">
        <v>3.2</v>
      </c>
      <c r="V1301" s="1135" t="s">
        <v>663</v>
      </c>
      <c r="W1301" s="1135">
        <v>35</v>
      </c>
      <c r="X1301" s="1135">
        <v>10</v>
      </c>
      <c r="Y1301" s="1135">
        <v>1</v>
      </c>
      <c r="Z1301" s="1135">
        <v>6</v>
      </c>
      <c r="AA1301" s="1135" t="s">
        <v>4780</v>
      </c>
      <c r="AB1301" s="1135" t="s">
        <v>4259</v>
      </c>
      <c r="AH1301" s="1135" t="s">
        <v>705</v>
      </c>
      <c r="AM1301" s="1136" t="s">
        <v>11708</v>
      </c>
      <c r="AN1301" s="1136" t="s">
        <v>11709</v>
      </c>
      <c r="AO1301" s="1136">
        <f t="shared" si="166"/>
        <v>750</v>
      </c>
      <c r="AP1301" s="1136">
        <f t="shared" si="167"/>
        <v>1.76</v>
      </c>
      <c r="AQ1301" s="1136" t="str">
        <f t="shared" si="168"/>
        <v>1-5-1S91°</v>
      </c>
      <c r="AR1301" s="1136" t="str">
        <f t="shared" si="169"/>
        <v>30</v>
      </c>
      <c r="AS1301" s="1136" t="str">
        <f t="shared" si="170"/>
        <v>390/350/155</v>
      </c>
      <c r="AT1301" s="1136" t="str">
        <f t="shared" si="171"/>
        <v>1-5-1S91°</v>
      </c>
      <c r="AV1301" s="1136" t="str">
        <f t="shared" si="164"/>
        <v>109.2.24</v>
      </c>
      <c r="AW1301" s="1438">
        <f t="shared" si="165"/>
        <v>43885</v>
      </c>
    </row>
    <row r="1302" spans="1:49">
      <c r="A1302" s="1135" t="s">
        <v>4781</v>
      </c>
      <c r="B1302" s="1135" t="s">
        <v>210</v>
      </c>
      <c r="C1302" s="1135">
        <v>750</v>
      </c>
      <c r="D1302" s="1135">
        <v>1.76</v>
      </c>
      <c r="E1302" s="1135" t="s">
        <v>15188</v>
      </c>
      <c r="F1302" s="1135" t="s">
        <v>4107</v>
      </c>
      <c r="G1302" s="1135">
        <v>5</v>
      </c>
      <c r="H1302" s="1135" t="s">
        <v>4775</v>
      </c>
      <c r="I1302" s="1135" t="s">
        <v>126</v>
      </c>
      <c r="J1302" s="1135">
        <v>1.5</v>
      </c>
      <c r="K1302" s="1135" t="s">
        <v>4782</v>
      </c>
      <c r="L1302" s="1135" t="s">
        <v>4769</v>
      </c>
      <c r="M1302" s="1135">
        <v>152.19999999999999</v>
      </c>
      <c r="N1302" s="1135" t="s">
        <v>1039</v>
      </c>
      <c r="O1302" s="1135">
        <v>3.8049999999999997</v>
      </c>
      <c r="P1302" s="1135">
        <v>3.044</v>
      </c>
      <c r="Q1302" s="1135" t="s">
        <v>1082</v>
      </c>
      <c r="R1302" s="1135">
        <v>19</v>
      </c>
      <c r="T1302" s="1135">
        <v>16</v>
      </c>
      <c r="U1302" s="1135">
        <v>4</v>
      </c>
      <c r="V1302" s="1135" t="s">
        <v>663</v>
      </c>
      <c r="W1302" s="1135">
        <v>85</v>
      </c>
      <c r="X1302" s="1135">
        <v>10</v>
      </c>
      <c r="Y1302" s="1135">
        <v>1.5</v>
      </c>
      <c r="Z1302" s="1135">
        <v>5</v>
      </c>
      <c r="AA1302" s="1135" t="s">
        <v>3060</v>
      </c>
      <c r="AH1302" s="1135" t="s">
        <v>1231</v>
      </c>
      <c r="AM1302" s="1136" t="s">
        <v>11710</v>
      </c>
      <c r="AN1302" s="1136" t="s">
        <v>11711</v>
      </c>
      <c r="AO1302" s="1136">
        <f t="shared" si="166"/>
        <v>750</v>
      </c>
      <c r="AP1302" s="1136">
        <f t="shared" si="167"/>
        <v>1.76</v>
      </c>
      <c r="AQ1302" s="1136" t="str">
        <f t="shared" si="168"/>
        <v>1-5-1S91°</v>
      </c>
      <c r="AR1302" s="1136" t="str">
        <f t="shared" si="169"/>
        <v>30.3</v>
      </c>
      <c r="AS1302" s="1136" t="str">
        <f t="shared" si="170"/>
        <v>337/297/165</v>
      </c>
      <c r="AT1302" s="1136" t="str">
        <f t="shared" si="171"/>
        <v>1-5-1S91°</v>
      </c>
      <c r="AV1302" s="1136" t="str">
        <f t="shared" si="164"/>
        <v>109.5.8</v>
      </c>
      <c r="AW1302" s="1438">
        <f t="shared" si="165"/>
        <v>43959</v>
      </c>
    </row>
    <row r="1303" spans="1:49">
      <c r="A1303" s="1135" t="s">
        <v>4783</v>
      </c>
      <c r="B1303" s="1135" t="s">
        <v>210</v>
      </c>
      <c r="C1303" s="1135">
        <v>800</v>
      </c>
      <c r="D1303" s="1135">
        <v>1.76</v>
      </c>
      <c r="E1303" s="1135" t="s">
        <v>15188</v>
      </c>
      <c r="F1303" s="1135" t="s">
        <v>1078</v>
      </c>
      <c r="G1303" s="1135">
        <v>5</v>
      </c>
      <c r="H1303" s="1135" t="s">
        <v>4784</v>
      </c>
      <c r="I1303" s="1135" t="s">
        <v>126</v>
      </c>
      <c r="J1303" s="1135">
        <v>2.9</v>
      </c>
      <c r="K1303" s="1135" t="s">
        <v>4782</v>
      </c>
      <c r="L1303" s="1135" t="s">
        <v>4769</v>
      </c>
      <c r="M1303" s="1135">
        <v>150.80000000000001</v>
      </c>
      <c r="N1303" s="1135" t="s">
        <v>1039</v>
      </c>
      <c r="O1303" s="1135">
        <v>3.7700000000000005</v>
      </c>
      <c r="P1303" s="1135">
        <v>3.0160000000000005</v>
      </c>
      <c r="Q1303" s="1135" t="s">
        <v>1040</v>
      </c>
      <c r="R1303" s="1135">
        <v>19</v>
      </c>
      <c r="T1303" s="1135">
        <v>28.3</v>
      </c>
      <c r="U1303" s="1135">
        <v>4.3</v>
      </c>
      <c r="V1303" s="1135" t="s">
        <v>663</v>
      </c>
      <c r="W1303" s="1135">
        <v>100</v>
      </c>
      <c r="X1303" s="1135">
        <v>50</v>
      </c>
      <c r="Y1303" s="1135">
        <v>1.5</v>
      </c>
      <c r="Z1303" s="1135">
        <v>6.5</v>
      </c>
      <c r="AA1303" s="1135" t="s">
        <v>2505</v>
      </c>
      <c r="AH1303" s="1135" t="s">
        <v>959</v>
      </c>
      <c r="AM1303" s="1136" t="s">
        <v>11712</v>
      </c>
      <c r="AN1303" s="1136" t="s">
        <v>11713</v>
      </c>
      <c r="AO1303" s="1136">
        <f t="shared" si="166"/>
        <v>800</v>
      </c>
      <c r="AP1303" s="1136">
        <f t="shared" si="167"/>
        <v>1.76</v>
      </c>
      <c r="AQ1303" s="1136" t="str">
        <f t="shared" si="168"/>
        <v>1-5-1S91°</v>
      </c>
      <c r="AR1303" s="1136" t="str">
        <f t="shared" si="169"/>
        <v>30</v>
      </c>
      <c r="AS1303" s="1136" t="str">
        <f t="shared" si="170"/>
        <v>380/340/OFF</v>
      </c>
      <c r="AT1303" s="1136" t="str">
        <f t="shared" si="171"/>
        <v>1-5-1S91°</v>
      </c>
      <c r="AV1303" s="1136" t="str">
        <f t="shared" si="164"/>
        <v>109.5.20</v>
      </c>
      <c r="AW1303" s="1438">
        <f t="shared" si="165"/>
        <v>43971</v>
      </c>
    </row>
    <row r="1304" spans="1:49">
      <c r="A1304" s="1135" t="s">
        <v>4785</v>
      </c>
      <c r="B1304" s="1135" t="s">
        <v>210</v>
      </c>
      <c r="C1304" s="1135">
        <v>750</v>
      </c>
      <c r="D1304" s="1135">
        <v>1.76</v>
      </c>
      <c r="E1304" s="1135" t="s">
        <v>15188</v>
      </c>
      <c r="F1304" s="1135" t="s">
        <v>1078</v>
      </c>
      <c r="G1304" s="1135">
        <v>5</v>
      </c>
      <c r="H1304" s="1135" t="s">
        <v>4779</v>
      </c>
      <c r="I1304" s="1135" t="s">
        <v>126</v>
      </c>
      <c r="J1304" s="1135">
        <v>0.8</v>
      </c>
      <c r="K1304" s="1135" t="s">
        <v>4782</v>
      </c>
      <c r="L1304" s="1135" t="s">
        <v>4769</v>
      </c>
      <c r="M1304" s="1135">
        <v>151.5</v>
      </c>
      <c r="N1304" s="1135" t="s">
        <v>1039</v>
      </c>
      <c r="O1304" s="1135">
        <v>3.7875000000000001</v>
      </c>
      <c r="P1304" s="1135">
        <v>3.0300000000000002</v>
      </c>
      <c r="Q1304" s="1135" t="s">
        <v>1050</v>
      </c>
      <c r="R1304" s="1135">
        <v>19.100000000000001</v>
      </c>
      <c r="T1304" s="1135">
        <v>23.7</v>
      </c>
      <c r="U1304" s="1135">
        <v>3.2</v>
      </c>
      <c r="V1304" s="1135" t="s">
        <v>663</v>
      </c>
      <c r="W1304" s="1135">
        <v>35</v>
      </c>
      <c r="X1304" s="1135">
        <v>10</v>
      </c>
      <c r="Y1304" s="1135">
        <v>1</v>
      </c>
      <c r="Z1304" s="1135">
        <v>6</v>
      </c>
      <c r="AA1304" s="1135" t="s">
        <v>3427</v>
      </c>
      <c r="AB1304" s="1135" t="s">
        <v>4259</v>
      </c>
      <c r="AH1304" s="1135" t="s">
        <v>4786</v>
      </c>
      <c r="AM1304" s="1136" t="s">
        <v>11714</v>
      </c>
      <c r="AN1304" s="1136" t="s">
        <v>11715</v>
      </c>
      <c r="AO1304" s="1136">
        <f t="shared" si="166"/>
        <v>750</v>
      </c>
      <c r="AP1304" s="1136">
        <f t="shared" si="167"/>
        <v>1.76</v>
      </c>
      <c r="AQ1304" s="1136" t="str">
        <f t="shared" si="168"/>
        <v>1-5-1S91°</v>
      </c>
      <c r="AR1304" s="1136" t="str">
        <f t="shared" si="169"/>
        <v>30</v>
      </c>
      <c r="AS1304" s="1136" t="str">
        <f t="shared" si="170"/>
        <v>390/350/155</v>
      </c>
      <c r="AT1304" s="1136" t="str">
        <f t="shared" si="171"/>
        <v>1-5-1S91°</v>
      </c>
      <c r="AV1304" s="1136" t="str">
        <f t="shared" si="164"/>
        <v>109.6.11</v>
      </c>
      <c r="AW1304" s="1438">
        <f t="shared" si="165"/>
        <v>43993</v>
      </c>
    </row>
    <row r="1305" spans="1:49">
      <c r="A1305" s="1135" t="s">
        <v>4787</v>
      </c>
      <c r="B1305" s="1135" t="s">
        <v>4788</v>
      </c>
      <c r="C1305" s="1135">
        <v>600</v>
      </c>
      <c r="D1305" s="1135">
        <v>1.74</v>
      </c>
      <c r="E1305" s="1135" t="s">
        <v>15196</v>
      </c>
      <c r="F1305" s="1135" t="s">
        <v>4789</v>
      </c>
      <c r="G1305" s="1135">
        <v>5</v>
      </c>
      <c r="H1305" s="1135" t="s">
        <v>4790</v>
      </c>
      <c r="I1305" s="1135" t="s">
        <v>1261</v>
      </c>
      <c r="J1305" s="1135">
        <v>2.4</v>
      </c>
      <c r="K1305" s="1135" t="s">
        <v>4791</v>
      </c>
      <c r="L1305" s="1135" t="s">
        <v>4792</v>
      </c>
      <c r="M1305" s="1135">
        <v>151.30000000000001</v>
      </c>
      <c r="N1305" s="1135" t="s">
        <v>1039</v>
      </c>
      <c r="O1305" s="1135">
        <v>3.7825000000000006</v>
      </c>
      <c r="P1305" s="1135">
        <v>3.0260000000000002</v>
      </c>
      <c r="Q1305" s="1135" t="s">
        <v>1082</v>
      </c>
      <c r="R1305" s="1135">
        <v>20.7</v>
      </c>
      <c r="T1305" s="1135">
        <v>15.5</v>
      </c>
      <c r="U1305" s="1135">
        <v>3</v>
      </c>
      <c r="V1305" s="1135" t="s">
        <v>663</v>
      </c>
      <c r="W1305" s="1135">
        <v>130</v>
      </c>
      <c r="X1305" s="1135">
        <v>75</v>
      </c>
      <c r="Y1305" s="1135">
        <v>1.2</v>
      </c>
      <c r="Z1305" s="1135">
        <v>4.8</v>
      </c>
      <c r="AA1305" s="1135" t="s">
        <v>2586</v>
      </c>
      <c r="AH1305" s="1135" t="s">
        <v>887</v>
      </c>
      <c r="AM1305" s="1136" t="s">
        <v>11716</v>
      </c>
      <c r="AN1305" s="1136" t="s">
        <v>11717</v>
      </c>
      <c r="AO1305" s="1136">
        <f t="shared" si="166"/>
        <v>600</v>
      </c>
      <c r="AP1305" s="1136">
        <f t="shared" si="167"/>
        <v>1.74</v>
      </c>
      <c r="AQ1305" s="1136" t="str">
        <f t="shared" si="168"/>
        <v>2-6-1S83°</v>
      </c>
      <c r="AR1305" s="1136" t="str">
        <f t="shared" si="169"/>
        <v>32.8</v>
      </c>
      <c r="AS1305" s="1136" t="str">
        <f t="shared" si="170"/>
        <v>186/170</v>
      </c>
      <c r="AT1305" s="1136" t="str">
        <f t="shared" si="171"/>
        <v>2-6-1S83°</v>
      </c>
      <c r="AV1305" s="1136" t="str">
        <f t="shared" si="164"/>
        <v>108.3.8</v>
      </c>
      <c r="AW1305" s="1438">
        <f t="shared" si="165"/>
        <v>43532</v>
      </c>
    </row>
    <row r="1306" spans="1:49">
      <c r="A1306" s="1135" t="s">
        <v>4793</v>
      </c>
      <c r="B1306" s="1135" t="s">
        <v>4788</v>
      </c>
      <c r="C1306" s="1135">
        <v>600</v>
      </c>
      <c r="D1306" s="1135">
        <v>1.74</v>
      </c>
      <c r="E1306" s="1135" t="s">
        <v>15196</v>
      </c>
      <c r="F1306" s="1135" t="s">
        <v>4107</v>
      </c>
      <c r="G1306" s="1135">
        <v>5</v>
      </c>
      <c r="H1306" s="1135" t="s">
        <v>4794</v>
      </c>
      <c r="I1306" s="1135" t="s">
        <v>1261</v>
      </c>
      <c r="J1306" s="1135">
        <v>2.6</v>
      </c>
      <c r="K1306" s="1135" t="s">
        <v>4795</v>
      </c>
      <c r="L1306" s="1135" t="s">
        <v>4796</v>
      </c>
      <c r="M1306" s="1135">
        <v>151.30000000000001</v>
      </c>
      <c r="N1306" s="1135" t="s">
        <v>1039</v>
      </c>
      <c r="O1306" s="1135">
        <v>3.7825000000000006</v>
      </c>
      <c r="P1306" s="1135">
        <v>3.0260000000000002</v>
      </c>
      <c r="Q1306" s="1135" t="s">
        <v>1055</v>
      </c>
      <c r="R1306" s="1135">
        <v>20.7</v>
      </c>
      <c r="T1306" s="1135">
        <v>15.5</v>
      </c>
      <c r="U1306" s="1135">
        <v>3</v>
      </c>
      <c r="V1306" s="1135" t="s">
        <v>663</v>
      </c>
      <c r="W1306" s="1135">
        <v>130</v>
      </c>
      <c r="X1306" s="1135">
        <v>75</v>
      </c>
      <c r="Y1306" s="1135">
        <v>1.2</v>
      </c>
      <c r="Z1306" s="1135" t="s">
        <v>2531</v>
      </c>
      <c r="AA1306" s="1135" t="s">
        <v>4797</v>
      </c>
      <c r="AH1306" s="1135" t="s">
        <v>4798</v>
      </c>
      <c r="AM1306" s="1136" t="s">
        <v>11718</v>
      </c>
      <c r="AN1306" s="1136" t="s">
        <v>11719</v>
      </c>
      <c r="AO1306" s="1136">
        <f t="shared" si="166"/>
        <v>600</v>
      </c>
      <c r="AP1306" s="1136">
        <f t="shared" si="167"/>
        <v>1.74</v>
      </c>
      <c r="AQ1306" s="1136" t="str">
        <f t="shared" si="168"/>
        <v>2-6-1S83°</v>
      </c>
      <c r="AR1306" s="1136" t="str">
        <f t="shared" si="169"/>
        <v>30.3</v>
      </c>
      <c r="AS1306" s="1136" t="str">
        <f t="shared" si="170"/>
        <v>180/168</v>
      </c>
      <c r="AT1306" s="1136" t="str">
        <f t="shared" si="171"/>
        <v>2-6-1S83°</v>
      </c>
      <c r="AV1306" s="1136" t="str">
        <f t="shared" si="164"/>
        <v>109.2.18</v>
      </c>
      <c r="AW1306" s="1438">
        <f t="shared" si="165"/>
        <v>43879</v>
      </c>
    </row>
    <row r="1307" spans="1:49">
      <c r="A1307" s="1135" t="s">
        <v>4799</v>
      </c>
      <c r="B1307" s="1135" t="s">
        <v>4788</v>
      </c>
      <c r="C1307" s="1135">
        <v>600</v>
      </c>
      <c r="D1307" s="1135">
        <v>1.7350000000000001</v>
      </c>
      <c r="E1307" s="1135" t="s">
        <v>15196</v>
      </c>
      <c r="F1307" s="1135" t="s">
        <v>1069</v>
      </c>
      <c r="G1307" s="1135">
        <v>5</v>
      </c>
      <c r="H1307" s="1135" t="s">
        <v>4800</v>
      </c>
      <c r="I1307" s="1135" t="s">
        <v>1206</v>
      </c>
      <c r="J1307" s="1135">
        <v>2.6</v>
      </c>
      <c r="K1307" s="1135" t="s">
        <v>4801</v>
      </c>
      <c r="L1307" s="1135" t="s">
        <v>4796</v>
      </c>
      <c r="M1307" s="1135">
        <v>151.30000000000001</v>
      </c>
      <c r="N1307" s="1135" t="s">
        <v>1039</v>
      </c>
      <c r="O1307" s="1135">
        <v>3.7825000000000006</v>
      </c>
      <c r="P1307" s="1135">
        <v>3.0260000000000002</v>
      </c>
      <c r="Q1307" s="1135" t="s">
        <v>1131</v>
      </c>
      <c r="R1307" s="1135">
        <v>20.7</v>
      </c>
      <c r="T1307" s="1135">
        <v>15.5</v>
      </c>
      <c r="U1307" s="1135">
        <v>3</v>
      </c>
      <c r="V1307" s="1135" t="s">
        <v>663</v>
      </c>
      <c r="W1307" s="1135">
        <v>130</v>
      </c>
      <c r="X1307" s="1135">
        <v>75</v>
      </c>
      <c r="Y1307" s="1135">
        <v>1.2</v>
      </c>
      <c r="Z1307" s="1135" t="s">
        <v>2531</v>
      </c>
      <c r="AA1307" s="1135" t="s">
        <v>4802</v>
      </c>
      <c r="AH1307" s="1135" t="s">
        <v>842</v>
      </c>
      <c r="AM1307" s="1136" t="s">
        <v>11720</v>
      </c>
      <c r="AN1307" s="1136" t="s">
        <v>11721</v>
      </c>
      <c r="AO1307" s="1136">
        <f t="shared" si="166"/>
        <v>600</v>
      </c>
      <c r="AP1307" s="1136">
        <f t="shared" si="167"/>
        <v>1.7350000000000001</v>
      </c>
      <c r="AQ1307" s="1136" t="str">
        <f t="shared" si="168"/>
        <v>2-6-1S83°</v>
      </c>
      <c r="AR1307" s="1136" t="str">
        <f t="shared" si="169"/>
        <v>31.5</v>
      </c>
      <c r="AS1307" s="1136" t="str">
        <f t="shared" si="170"/>
        <v>185/169</v>
      </c>
      <c r="AT1307" s="1136" t="str">
        <f t="shared" si="171"/>
        <v>2-6-1S83°</v>
      </c>
      <c r="AV1307" s="1136" t="str">
        <f t="shared" si="164"/>
        <v>109.3.5</v>
      </c>
      <c r="AW1307" s="1438">
        <f t="shared" si="165"/>
        <v>43895</v>
      </c>
    </row>
    <row r="1308" spans="1:49">
      <c r="A1308" s="1135" t="s">
        <v>4803</v>
      </c>
      <c r="B1308" s="1135" t="s">
        <v>4788</v>
      </c>
      <c r="C1308" s="1135">
        <v>600</v>
      </c>
      <c r="D1308" s="1135">
        <v>1.7350000000000001</v>
      </c>
      <c r="E1308" s="1135" t="s">
        <v>15196</v>
      </c>
      <c r="F1308" s="1135" t="s">
        <v>1563</v>
      </c>
      <c r="G1308" s="1135">
        <v>5</v>
      </c>
      <c r="H1308" s="1135" t="s">
        <v>4804</v>
      </c>
      <c r="I1308" s="1135" t="s">
        <v>1261</v>
      </c>
      <c r="J1308" s="1135">
        <v>2.6</v>
      </c>
      <c r="K1308" s="1135" t="s">
        <v>4805</v>
      </c>
      <c r="L1308" s="1135" t="s">
        <v>4796</v>
      </c>
      <c r="M1308" s="1135">
        <v>151.30000000000001</v>
      </c>
      <c r="N1308" s="1135" t="s">
        <v>1039</v>
      </c>
      <c r="O1308" s="1135">
        <v>3.7825000000000006</v>
      </c>
      <c r="P1308" s="1135">
        <v>3.0260000000000002</v>
      </c>
      <c r="Q1308" s="1135" t="s">
        <v>1131</v>
      </c>
      <c r="R1308" s="1135">
        <v>20.7</v>
      </c>
      <c r="T1308" s="1135">
        <v>15.5</v>
      </c>
      <c r="U1308" s="1135">
        <v>3</v>
      </c>
      <c r="V1308" s="1135" t="s">
        <v>663</v>
      </c>
      <c r="W1308" s="1135">
        <v>130</v>
      </c>
      <c r="X1308" s="1135">
        <v>75</v>
      </c>
      <c r="Y1308" s="1135">
        <v>1.2</v>
      </c>
      <c r="Z1308" s="1135" t="s">
        <v>4806</v>
      </c>
      <c r="AA1308" s="1135" t="s">
        <v>2520</v>
      </c>
      <c r="AH1308" s="1135" t="s">
        <v>1921</v>
      </c>
      <c r="AM1308" s="1136" t="s">
        <v>11722</v>
      </c>
      <c r="AN1308" s="1136" t="s">
        <v>11723</v>
      </c>
      <c r="AO1308" s="1136">
        <f t="shared" si="166"/>
        <v>600</v>
      </c>
      <c r="AP1308" s="1136">
        <f t="shared" si="167"/>
        <v>1.7350000000000001</v>
      </c>
      <c r="AQ1308" s="1136" t="str">
        <f t="shared" si="168"/>
        <v>2-6-1S83°</v>
      </c>
      <c r="AR1308" s="1136" t="str">
        <f t="shared" si="169"/>
        <v>30.5</v>
      </c>
      <c r="AS1308" s="1136" t="str">
        <f t="shared" si="170"/>
        <v>186/169</v>
      </c>
      <c r="AT1308" s="1136" t="str">
        <f t="shared" si="171"/>
        <v>2-6-1S83°</v>
      </c>
      <c r="AV1308" s="1136" t="str">
        <f t="shared" si="164"/>
        <v>109.7.14</v>
      </c>
      <c r="AW1308" s="1438">
        <f t="shared" si="165"/>
        <v>44026</v>
      </c>
    </row>
    <row r="1309" spans="1:49">
      <c r="A1309" s="1135" t="s">
        <v>4807</v>
      </c>
      <c r="B1309" s="1135" t="s">
        <v>4788</v>
      </c>
      <c r="C1309" s="1135">
        <v>600</v>
      </c>
      <c r="D1309" s="1135">
        <v>1.7350000000000001</v>
      </c>
      <c r="E1309" s="1135" t="s">
        <v>15196</v>
      </c>
      <c r="F1309" s="1135" t="s">
        <v>1048</v>
      </c>
      <c r="G1309" s="1135">
        <v>5</v>
      </c>
      <c r="H1309" s="1135" t="s">
        <v>4804</v>
      </c>
      <c r="I1309" s="1135" t="s">
        <v>1261</v>
      </c>
      <c r="J1309" s="1135">
        <v>2.6</v>
      </c>
      <c r="K1309" s="1135" t="s">
        <v>4801</v>
      </c>
      <c r="L1309" s="1135" t="s">
        <v>4796</v>
      </c>
      <c r="M1309" s="1135">
        <v>151.30000000000001</v>
      </c>
      <c r="N1309" s="1135" t="s">
        <v>1039</v>
      </c>
      <c r="O1309" s="1135">
        <v>3.7825000000000006</v>
      </c>
      <c r="P1309" s="1135">
        <v>3.0260000000000002</v>
      </c>
      <c r="Q1309" s="1135" t="s">
        <v>1415</v>
      </c>
      <c r="R1309" s="1135">
        <v>20.7</v>
      </c>
      <c r="T1309" s="1135">
        <v>15.5</v>
      </c>
      <c r="U1309" s="1135">
        <v>3</v>
      </c>
      <c r="V1309" s="1135" t="s">
        <v>663</v>
      </c>
      <c r="W1309" s="1135">
        <v>130</v>
      </c>
      <c r="X1309" s="1135">
        <v>75</v>
      </c>
      <c r="Y1309" s="1135">
        <v>1.2</v>
      </c>
      <c r="Z1309" s="1135" t="s">
        <v>4808</v>
      </c>
      <c r="AA1309" s="1135" t="s">
        <v>4809</v>
      </c>
      <c r="AH1309" s="1135" t="s">
        <v>661</v>
      </c>
      <c r="AM1309" s="1136" t="s">
        <v>11724</v>
      </c>
      <c r="AN1309" s="1136" t="s">
        <v>11725</v>
      </c>
      <c r="AO1309" s="1136">
        <f t="shared" si="166"/>
        <v>600</v>
      </c>
      <c r="AP1309" s="1136">
        <f t="shared" si="167"/>
        <v>1.7350000000000001</v>
      </c>
      <c r="AQ1309" s="1136" t="str">
        <f t="shared" si="168"/>
        <v>2-6-1S83°</v>
      </c>
      <c r="AR1309" s="1136" t="str">
        <f t="shared" si="169"/>
        <v>31</v>
      </c>
      <c r="AS1309" s="1136" t="str">
        <f t="shared" si="170"/>
        <v>186/169</v>
      </c>
      <c r="AT1309" s="1136" t="str">
        <f t="shared" si="171"/>
        <v>2-6-1S83°</v>
      </c>
      <c r="AV1309" s="1136" t="str">
        <f t="shared" si="164"/>
        <v>109.8.6</v>
      </c>
      <c r="AW1309" s="1438">
        <f t="shared" si="165"/>
        <v>44049</v>
      </c>
    </row>
    <row r="1310" spans="1:49">
      <c r="A1310" s="1135" t="s">
        <v>4810</v>
      </c>
      <c r="B1310" s="1135" t="s">
        <v>4788</v>
      </c>
      <c r="C1310" s="1135">
        <v>600</v>
      </c>
      <c r="D1310" s="1135">
        <v>1.7350000000000001</v>
      </c>
      <c r="E1310" s="1135" t="s">
        <v>15196</v>
      </c>
      <c r="F1310" s="1135" t="s">
        <v>1048</v>
      </c>
      <c r="G1310" s="1135">
        <v>5</v>
      </c>
      <c r="H1310" s="1135" t="s">
        <v>4804</v>
      </c>
      <c r="I1310" s="1135" t="s">
        <v>1261</v>
      </c>
      <c r="J1310" s="1135">
        <v>2.6</v>
      </c>
      <c r="K1310" s="1135" t="s">
        <v>4795</v>
      </c>
      <c r="L1310" s="1135" t="s">
        <v>4796</v>
      </c>
      <c r="M1310" s="1135">
        <v>151.30000000000001</v>
      </c>
      <c r="N1310" s="1135" t="s">
        <v>1039</v>
      </c>
      <c r="O1310" s="1135">
        <v>3.7825000000000006</v>
      </c>
      <c r="P1310" s="1135">
        <v>3.0260000000000002</v>
      </c>
      <c r="Q1310" s="1135" t="s">
        <v>1131</v>
      </c>
      <c r="R1310" s="1135">
        <v>20.7</v>
      </c>
      <c r="T1310" s="1135">
        <v>15.5</v>
      </c>
      <c r="U1310" s="1135">
        <v>3</v>
      </c>
      <c r="V1310" s="1135" t="s">
        <v>663</v>
      </c>
      <c r="W1310" s="1135">
        <v>130</v>
      </c>
      <c r="X1310" s="1135">
        <v>75</v>
      </c>
      <c r="Y1310" s="1135">
        <v>1.2</v>
      </c>
      <c r="Z1310" s="1135" t="s">
        <v>1050</v>
      </c>
      <c r="AA1310" s="1135" t="s">
        <v>3115</v>
      </c>
      <c r="AH1310" s="1135" t="s">
        <v>924</v>
      </c>
      <c r="AM1310" s="1136" t="s">
        <v>11726</v>
      </c>
      <c r="AN1310" s="1136" t="s">
        <v>11727</v>
      </c>
      <c r="AO1310" s="1136">
        <f t="shared" si="166"/>
        <v>600</v>
      </c>
      <c r="AP1310" s="1136">
        <f t="shared" si="167"/>
        <v>1.7350000000000001</v>
      </c>
      <c r="AQ1310" s="1136" t="str">
        <f t="shared" si="168"/>
        <v>2-6-1S83°</v>
      </c>
      <c r="AR1310" s="1136" t="str">
        <f t="shared" si="169"/>
        <v>31</v>
      </c>
      <c r="AS1310" s="1136" t="str">
        <f t="shared" si="170"/>
        <v>186/169</v>
      </c>
      <c r="AT1310" s="1136" t="str">
        <f t="shared" si="171"/>
        <v>2-6-1S83°</v>
      </c>
      <c r="AV1310" s="1136" t="str">
        <f t="shared" si="164"/>
        <v>109.8.19</v>
      </c>
      <c r="AW1310" s="1438">
        <f t="shared" si="165"/>
        <v>44062</v>
      </c>
    </row>
    <row r="1311" spans="1:49">
      <c r="A1311" s="1135" t="s">
        <v>4811</v>
      </c>
      <c r="B1311" s="1135" t="s">
        <v>4788</v>
      </c>
      <c r="C1311" s="1135">
        <v>600</v>
      </c>
      <c r="D1311" s="1135">
        <v>1.7350000000000001</v>
      </c>
      <c r="E1311" s="1135" t="s">
        <v>15196</v>
      </c>
      <c r="F1311" s="1135" t="s">
        <v>4812</v>
      </c>
      <c r="G1311" s="1135">
        <v>5</v>
      </c>
      <c r="H1311" s="1135" t="s">
        <v>4804</v>
      </c>
      <c r="I1311" s="1135" t="s">
        <v>1261</v>
      </c>
      <c r="J1311" s="1135">
        <v>2.6</v>
      </c>
      <c r="K1311" s="1135" t="s">
        <v>4813</v>
      </c>
      <c r="L1311" s="1135" t="s">
        <v>4796</v>
      </c>
      <c r="M1311" s="1135">
        <v>151.30000000000001</v>
      </c>
      <c r="N1311" s="1135" t="s">
        <v>1039</v>
      </c>
      <c r="O1311" s="1135">
        <v>3.7825000000000006</v>
      </c>
      <c r="P1311" s="1135">
        <v>3.0260000000000002</v>
      </c>
      <c r="Q1311" s="1135" t="s">
        <v>1131</v>
      </c>
      <c r="R1311" s="1135">
        <v>20.7</v>
      </c>
      <c r="T1311" s="1135">
        <v>15.5</v>
      </c>
      <c r="U1311" s="1135">
        <v>3</v>
      </c>
      <c r="V1311" s="1135" t="s">
        <v>663</v>
      </c>
      <c r="W1311" s="1135">
        <v>130</v>
      </c>
      <c r="X1311" s="1135">
        <v>75</v>
      </c>
      <c r="Y1311" s="1135">
        <v>1.2</v>
      </c>
      <c r="Z1311" s="1135" t="s">
        <v>4808</v>
      </c>
      <c r="AA1311" s="1135" t="s">
        <v>3148</v>
      </c>
      <c r="AH1311" s="1135" t="s">
        <v>812</v>
      </c>
      <c r="AM1311" s="1136" t="s">
        <v>11728</v>
      </c>
      <c r="AN1311" s="1136" t="s">
        <v>11729</v>
      </c>
      <c r="AO1311" s="1136">
        <f t="shared" si="166"/>
        <v>600</v>
      </c>
      <c r="AP1311" s="1136">
        <f t="shared" si="167"/>
        <v>1.7350000000000001</v>
      </c>
      <c r="AQ1311" s="1136" t="str">
        <f t="shared" si="168"/>
        <v>2-6-1S83°</v>
      </c>
      <c r="AR1311" s="1136" t="str">
        <f t="shared" si="169"/>
        <v>31.3</v>
      </c>
      <c r="AS1311" s="1136" t="str">
        <f t="shared" si="170"/>
        <v>186/169</v>
      </c>
      <c r="AT1311" s="1136" t="str">
        <f t="shared" si="171"/>
        <v>2-6-1S83°</v>
      </c>
      <c r="AV1311" s="1136" t="str">
        <f t="shared" si="164"/>
        <v>109.8.26</v>
      </c>
      <c r="AW1311" s="1438">
        <f t="shared" si="165"/>
        <v>44069</v>
      </c>
    </row>
    <row r="1312" spans="1:49">
      <c r="A1312" s="1135" t="s">
        <v>4814</v>
      </c>
      <c r="B1312" s="1135" t="s">
        <v>4788</v>
      </c>
      <c r="C1312" s="1135">
        <v>650</v>
      </c>
      <c r="D1312" s="1135">
        <v>1.7350000000000001</v>
      </c>
      <c r="E1312" s="1135" t="s">
        <v>15188</v>
      </c>
      <c r="F1312" s="1135" t="s">
        <v>1078</v>
      </c>
      <c r="G1312" s="1135">
        <v>5</v>
      </c>
      <c r="H1312" s="1135" t="s">
        <v>4815</v>
      </c>
      <c r="I1312" s="1135" t="s">
        <v>126</v>
      </c>
      <c r="J1312" s="1135">
        <v>2.6</v>
      </c>
      <c r="K1312" s="1135" t="s">
        <v>4813</v>
      </c>
      <c r="L1312" s="1135" t="s">
        <v>4796</v>
      </c>
      <c r="M1312" s="1135">
        <v>151.30000000000001</v>
      </c>
      <c r="N1312" s="1135" t="s">
        <v>1039</v>
      </c>
      <c r="O1312" s="1135">
        <v>3.7825000000000006</v>
      </c>
      <c r="P1312" s="1135">
        <v>3.0260000000000002</v>
      </c>
      <c r="Q1312" s="1135">
        <v>4</v>
      </c>
      <c r="R1312" s="1135">
        <v>20.7</v>
      </c>
      <c r="T1312" s="1135">
        <v>15.5</v>
      </c>
      <c r="U1312" s="1135">
        <v>3</v>
      </c>
      <c r="V1312" s="1135" t="s">
        <v>663</v>
      </c>
      <c r="W1312" s="1135">
        <v>130</v>
      </c>
      <c r="X1312" s="1135">
        <v>75</v>
      </c>
      <c r="Y1312" s="1135">
        <v>1.2</v>
      </c>
      <c r="Z1312" s="1135">
        <v>4.8</v>
      </c>
      <c r="AA1312" s="1135" t="s">
        <v>4279</v>
      </c>
      <c r="AH1312" s="1135" t="s">
        <v>699</v>
      </c>
      <c r="AM1312" s="1136" t="s">
        <v>11730</v>
      </c>
      <c r="AN1312" s="1136" t="s">
        <v>11731</v>
      </c>
      <c r="AO1312" s="1136">
        <f t="shared" si="166"/>
        <v>650</v>
      </c>
      <c r="AP1312" s="1136">
        <f t="shared" si="167"/>
        <v>1.7350000000000001</v>
      </c>
      <c r="AQ1312" s="1136" t="str">
        <f t="shared" si="168"/>
        <v>1-5-1S91°</v>
      </c>
      <c r="AR1312" s="1136" t="str">
        <f t="shared" si="169"/>
        <v>30</v>
      </c>
      <c r="AS1312" s="1136" t="str">
        <f t="shared" si="170"/>
        <v>325/325/150</v>
      </c>
      <c r="AT1312" s="1136" t="str">
        <f t="shared" si="171"/>
        <v>1-5-1S91°</v>
      </c>
      <c r="AV1312" s="1136" t="str">
        <f t="shared" si="164"/>
        <v>110.3.30</v>
      </c>
      <c r="AW1312" s="1438">
        <f t="shared" si="165"/>
        <v>44285</v>
      </c>
    </row>
    <row r="1313" spans="1:49">
      <c r="A1313" s="1135" t="s">
        <v>4816</v>
      </c>
      <c r="B1313" s="1135" t="s">
        <v>4788</v>
      </c>
      <c r="C1313" s="1135">
        <v>600</v>
      </c>
      <c r="D1313" s="1135">
        <v>1.74</v>
      </c>
      <c r="E1313" s="1135" t="s">
        <v>15196</v>
      </c>
      <c r="F1313" s="1135" t="s">
        <v>2261</v>
      </c>
      <c r="G1313" s="1135">
        <v>5</v>
      </c>
      <c r="H1313" s="1135" t="s">
        <v>4817</v>
      </c>
      <c r="I1313" s="1135" t="s">
        <v>466</v>
      </c>
      <c r="J1313" s="1135">
        <v>1.5</v>
      </c>
      <c r="K1313" s="1135" t="s">
        <v>4818</v>
      </c>
      <c r="L1313" s="1135" t="s">
        <v>4796</v>
      </c>
      <c r="M1313" s="1135">
        <v>151.19999999999999</v>
      </c>
      <c r="N1313" s="1135" t="s">
        <v>1039</v>
      </c>
      <c r="O1313" s="1135">
        <v>3.78</v>
      </c>
      <c r="P1313" s="1135">
        <v>3.024</v>
      </c>
      <c r="Q1313" s="1135">
        <v>4</v>
      </c>
      <c r="R1313" s="1135">
        <v>21</v>
      </c>
      <c r="T1313" s="1135">
        <v>20.5</v>
      </c>
      <c r="U1313" s="1135">
        <v>3</v>
      </c>
      <c r="V1313" s="1135" t="s">
        <v>663</v>
      </c>
      <c r="W1313" s="1135">
        <v>100</v>
      </c>
      <c r="X1313" s="1135">
        <v>60</v>
      </c>
      <c r="Y1313" s="1135">
        <v>1</v>
      </c>
      <c r="Z1313" s="1135">
        <v>5.5</v>
      </c>
      <c r="AA1313" s="1135" t="s">
        <v>3721</v>
      </c>
      <c r="AH1313" s="1135" t="s">
        <v>629</v>
      </c>
      <c r="AM1313" s="1136" t="s">
        <v>11732</v>
      </c>
      <c r="AN1313" s="1136" t="s">
        <v>11733</v>
      </c>
      <c r="AO1313" s="1136">
        <f t="shared" si="166"/>
        <v>600</v>
      </c>
      <c r="AP1313" s="1136">
        <f t="shared" si="167"/>
        <v>1.74</v>
      </c>
      <c r="AQ1313" s="1136" t="str">
        <f t="shared" si="168"/>
        <v>2-6-1S83°</v>
      </c>
      <c r="AR1313" s="1136" t="str">
        <f t="shared" si="169"/>
        <v>33</v>
      </c>
      <c r="AS1313" s="1136" t="str">
        <f t="shared" si="170"/>
        <v>195/160</v>
      </c>
      <c r="AT1313" s="1136" t="str">
        <f t="shared" si="171"/>
        <v>2-6-1S83°</v>
      </c>
      <c r="AV1313" s="1136" t="str">
        <f t="shared" si="164"/>
        <v>110.7.13</v>
      </c>
      <c r="AW1313" s="1438">
        <f t="shared" si="165"/>
        <v>44390</v>
      </c>
    </row>
    <row r="1314" spans="1:49">
      <c r="A1314" s="1135" t="s">
        <v>4819</v>
      </c>
      <c r="B1314" s="1135" t="s">
        <v>4788</v>
      </c>
      <c r="C1314" s="1135">
        <v>600</v>
      </c>
      <c r="D1314" s="1135">
        <v>1.74</v>
      </c>
      <c r="E1314" s="1135" t="s">
        <v>15196</v>
      </c>
      <c r="F1314" s="1135" t="s">
        <v>4820</v>
      </c>
      <c r="G1314" s="1135">
        <v>5</v>
      </c>
      <c r="H1314" s="1135" t="s">
        <v>4817</v>
      </c>
      <c r="I1314" s="1135" t="s">
        <v>466</v>
      </c>
      <c r="J1314" s="1135">
        <v>1.5</v>
      </c>
      <c r="K1314" s="1135" t="s">
        <v>4821</v>
      </c>
      <c r="L1314" s="1135" t="s">
        <v>4796</v>
      </c>
      <c r="M1314" s="1135">
        <v>151.19999999999999</v>
      </c>
      <c r="N1314" s="1135" t="s">
        <v>1039</v>
      </c>
      <c r="O1314" s="1135">
        <v>3.78</v>
      </c>
      <c r="P1314" s="1135">
        <v>3.024</v>
      </c>
      <c r="Q1314" s="1135">
        <v>4</v>
      </c>
      <c r="R1314" s="1135">
        <v>21</v>
      </c>
      <c r="T1314" s="1135">
        <v>20.5</v>
      </c>
      <c r="U1314" s="1135">
        <v>3</v>
      </c>
      <c r="V1314" s="1135" t="s">
        <v>663</v>
      </c>
      <c r="W1314" s="1135">
        <v>100</v>
      </c>
      <c r="X1314" s="1135">
        <v>60</v>
      </c>
      <c r="Y1314" s="1135">
        <v>1</v>
      </c>
      <c r="Z1314" s="1135">
        <v>5.5</v>
      </c>
      <c r="AA1314" s="1135" t="s">
        <v>1410</v>
      </c>
      <c r="AH1314" s="1135" t="s">
        <v>789</v>
      </c>
      <c r="AM1314" s="1136" t="s">
        <v>11734</v>
      </c>
      <c r="AN1314" s="1136" t="s">
        <v>11735</v>
      </c>
      <c r="AO1314" s="1136">
        <f t="shared" si="166"/>
        <v>600</v>
      </c>
      <c r="AP1314" s="1136">
        <f t="shared" si="167"/>
        <v>1.74</v>
      </c>
      <c r="AQ1314" s="1136" t="str">
        <f t="shared" si="168"/>
        <v>2-6-1S83°</v>
      </c>
      <c r="AR1314" s="1136" t="str">
        <f t="shared" si="169"/>
        <v>32.6</v>
      </c>
      <c r="AS1314" s="1136" t="str">
        <f t="shared" si="170"/>
        <v>195/160</v>
      </c>
      <c r="AT1314" s="1136" t="str">
        <f t="shared" si="171"/>
        <v>2-6-1S83°</v>
      </c>
      <c r="AV1314" s="1136" t="str">
        <f t="shared" si="164"/>
        <v>110.8.11</v>
      </c>
      <c r="AW1314" s="1438">
        <f t="shared" si="165"/>
        <v>44419</v>
      </c>
    </row>
    <row r="1315" spans="1:49">
      <c r="A1315" s="1135" t="s">
        <v>4822</v>
      </c>
      <c r="B1315" s="1135" t="s">
        <v>4823</v>
      </c>
      <c r="C1315" s="1135">
        <v>700</v>
      </c>
      <c r="D1315" s="1135">
        <v>1.72</v>
      </c>
      <c r="E1315" s="1135" t="s">
        <v>15205</v>
      </c>
      <c r="F1315" s="1135" t="s">
        <v>1078</v>
      </c>
      <c r="G1315" s="1135">
        <v>5</v>
      </c>
      <c r="H1315" s="1135" t="s">
        <v>2487</v>
      </c>
      <c r="I1315" s="1135" t="s">
        <v>126</v>
      </c>
      <c r="J1315" s="1135">
        <v>1.9</v>
      </c>
      <c r="K1315" s="1135" t="s">
        <v>4824</v>
      </c>
      <c r="L1315" s="1135" t="s">
        <v>4825</v>
      </c>
      <c r="M1315" s="1135">
        <v>153.30000000000001</v>
      </c>
      <c r="N1315" s="1135" t="s">
        <v>1039</v>
      </c>
      <c r="O1315" s="1135">
        <v>3.8325000000000005</v>
      </c>
      <c r="P1315" s="1135">
        <v>3.0660000000000003</v>
      </c>
      <c r="Q1315" s="1135" t="s">
        <v>1131</v>
      </c>
      <c r="R1315" s="1135">
        <v>20.8</v>
      </c>
      <c r="T1315" s="1135">
        <v>14.1</v>
      </c>
      <c r="U1315" s="1135">
        <v>4.7</v>
      </c>
      <c r="V1315" s="1135" t="s">
        <v>663</v>
      </c>
      <c r="W1315" s="1135">
        <v>100</v>
      </c>
      <c r="X1315" s="1135">
        <v>60</v>
      </c>
      <c r="Y1315" s="1135">
        <v>1.5</v>
      </c>
      <c r="Z1315" s="1135">
        <v>5.5</v>
      </c>
      <c r="AA1315" s="1135" t="s">
        <v>4826</v>
      </c>
      <c r="AH1315" s="1135" t="s">
        <v>944</v>
      </c>
      <c r="AM1315" s="1136" t="s">
        <v>11736</v>
      </c>
      <c r="AN1315" s="1136" t="s">
        <v>11737</v>
      </c>
      <c r="AO1315" s="1136">
        <f t="shared" si="166"/>
        <v>700</v>
      </c>
      <c r="AP1315" s="1136">
        <f t="shared" si="167"/>
        <v>1.72</v>
      </c>
      <c r="AQ1315" s="1136" t="str">
        <f t="shared" si="168"/>
        <v>1-5-1S91</v>
      </c>
      <c r="AR1315" s="1136" t="str">
        <f t="shared" si="169"/>
        <v>30</v>
      </c>
      <c r="AS1315" s="1136" t="str">
        <f t="shared" si="170"/>
        <v>310/310/OFF</v>
      </c>
      <c r="AT1315" s="1136" t="str">
        <f t="shared" si="171"/>
        <v>1-5-1S91</v>
      </c>
      <c r="AV1315" s="1136" t="str">
        <f t="shared" si="164"/>
        <v>109.3.19</v>
      </c>
      <c r="AW1315" s="1438">
        <f t="shared" si="165"/>
        <v>43909</v>
      </c>
    </row>
    <row r="1316" spans="1:49">
      <c r="A1316" s="1135" t="s">
        <v>4827</v>
      </c>
      <c r="B1316" s="1135" t="s">
        <v>4823</v>
      </c>
      <c r="C1316" s="1135">
        <v>700</v>
      </c>
      <c r="D1316" s="1135">
        <v>1.72</v>
      </c>
      <c r="E1316" s="1135" t="s">
        <v>15205</v>
      </c>
      <c r="F1316" s="1135" t="s">
        <v>1078</v>
      </c>
      <c r="G1316" s="1135">
        <v>5</v>
      </c>
      <c r="H1316" s="1135" t="s">
        <v>2634</v>
      </c>
      <c r="I1316" s="1135" t="s">
        <v>126</v>
      </c>
      <c r="J1316" s="1135">
        <v>1.9</v>
      </c>
      <c r="K1316" s="1135" t="s">
        <v>4828</v>
      </c>
      <c r="L1316" s="1135" t="s">
        <v>4825</v>
      </c>
      <c r="M1316" s="1135">
        <v>153.30000000000001</v>
      </c>
      <c r="N1316" s="1135" t="s">
        <v>1039</v>
      </c>
      <c r="O1316" s="1135">
        <v>3.8325000000000005</v>
      </c>
      <c r="P1316" s="1135">
        <v>3.0660000000000003</v>
      </c>
      <c r="Q1316" s="1135" t="s">
        <v>1040</v>
      </c>
      <c r="R1316" s="1135">
        <v>20.8</v>
      </c>
      <c r="T1316" s="1135">
        <v>14.1</v>
      </c>
      <c r="U1316" s="1135">
        <v>4.7</v>
      </c>
      <c r="V1316" s="1135" t="s">
        <v>663</v>
      </c>
      <c r="W1316" s="1135">
        <v>100</v>
      </c>
      <c r="X1316" s="1135">
        <v>60</v>
      </c>
      <c r="Y1316" s="1135">
        <v>1.5</v>
      </c>
      <c r="Z1316" s="1135">
        <v>5.5</v>
      </c>
      <c r="AA1316" s="1135" t="s">
        <v>4829</v>
      </c>
      <c r="AH1316" s="1135" t="s">
        <v>944</v>
      </c>
      <c r="AM1316" s="1136" t="s">
        <v>11738</v>
      </c>
      <c r="AN1316" s="1136" t="s">
        <v>11739</v>
      </c>
      <c r="AO1316" s="1136">
        <f t="shared" si="166"/>
        <v>700</v>
      </c>
      <c r="AP1316" s="1136">
        <f t="shared" si="167"/>
        <v>1.72</v>
      </c>
      <c r="AQ1316" s="1136" t="str">
        <f t="shared" si="168"/>
        <v>1-5-1S91</v>
      </c>
      <c r="AR1316" s="1136" t="str">
        <f t="shared" si="169"/>
        <v>30</v>
      </c>
      <c r="AS1316" s="1136" t="str">
        <f t="shared" si="170"/>
        <v>300/300/OFF</v>
      </c>
      <c r="AT1316" s="1136" t="str">
        <f t="shared" si="171"/>
        <v>1-5-1S91</v>
      </c>
      <c r="AV1316" s="1136" t="str">
        <f t="shared" si="164"/>
        <v>109.4.9</v>
      </c>
      <c r="AW1316" s="1438">
        <f t="shared" si="165"/>
        <v>43930</v>
      </c>
    </row>
    <row r="1317" spans="1:49">
      <c r="A1317" s="1135" t="s">
        <v>4830</v>
      </c>
      <c r="B1317" s="1135" t="s">
        <v>4823</v>
      </c>
      <c r="C1317" s="1135">
        <v>650</v>
      </c>
      <c r="D1317" s="1135">
        <v>1.72</v>
      </c>
      <c r="E1317" s="1135" t="s">
        <v>15205</v>
      </c>
      <c r="F1317" s="1135" t="s">
        <v>1078</v>
      </c>
      <c r="G1317" s="1135">
        <v>5</v>
      </c>
      <c r="H1317" s="1135" t="s">
        <v>2634</v>
      </c>
      <c r="I1317" s="1135" t="s">
        <v>126</v>
      </c>
      <c r="J1317" s="1135">
        <v>1.8</v>
      </c>
      <c r="K1317" s="1135" t="s">
        <v>4831</v>
      </c>
      <c r="L1317" s="1135" t="s">
        <v>4825</v>
      </c>
      <c r="M1317" s="1135">
        <v>153.30000000000001</v>
      </c>
      <c r="N1317" s="1135" t="s">
        <v>1039</v>
      </c>
      <c r="O1317" s="1135">
        <v>3.8325000000000005</v>
      </c>
      <c r="P1317" s="1135">
        <v>3.0660000000000003</v>
      </c>
      <c r="Q1317" s="1135" t="s">
        <v>1415</v>
      </c>
      <c r="R1317" s="1135">
        <v>20.8</v>
      </c>
      <c r="T1317" s="1135">
        <v>14.1</v>
      </c>
      <c r="U1317" s="1135">
        <v>4.7</v>
      </c>
      <c r="V1317" s="1135" t="s">
        <v>663</v>
      </c>
      <c r="W1317" s="1135">
        <v>100</v>
      </c>
      <c r="X1317" s="1135">
        <v>60</v>
      </c>
      <c r="Y1317" s="1135">
        <v>1.5</v>
      </c>
      <c r="Z1317" s="1135" t="s">
        <v>3317</v>
      </c>
      <c r="AA1317" s="1135" t="s">
        <v>4832</v>
      </c>
      <c r="AH1317" s="1135" t="s">
        <v>843</v>
      </c>
      <c r="AM1317" s="1136" t="s">
        <v>11740</v>
      </c>
      <c r="AN1317" s="1136" t="s">
        <v>11741</v>
      </c>
      <c r="AO1317" s="1136">
        <f t="shared" si="166"/>
        <v>650</v>
      </c>
      <c r="AP1317" s="1136">
        <f t="shared" si="167"/>
        <v>1.72</v>
      </c>
      <c r="AQ1317" s="1136" t="str">
        <f t="shared" si="168"/>
        <v>1-5-1S91</v>
      </c>
      <c r="AR1317" s="1136" t="str">
        <f t="shared" si="169"/>
        <v>30</v>
      </c>
      <c r="AS1317" s="1136" t="str">
        <f t="shared" si="170"/>
        <v>300/300/OFF</v>
      </c>
      <c r="AT1317" s="1136" t="str">
        <f t="shared" si="171"/>
        <v>1-5-1S91</v>
      </c>
      <c r="AV1317" s="1136" t="str">
        <f t="shared" si="164"/>
        <v>109.7.16</v>
      </c>
      <c r="AW1317" s="1438">
        <f t="shared" si="165"/>
        <v>44028</v>
      </c>
    </row>
    <row r="1318" spans="1:49">
      <c r="A1318" s="1135" t="s">
        <v>4833</v>
      </c>
      <c r="B1318" s="1135" t="s">
        <v>4823</v>
      </c>
      <c r="C1318" s="1135">
        <v>650</v>
      </c>
      <c r="D1318" s="1135">
        <v>1.7350000000000001</v>
      </c>
      <c r="E1318" s="1135" t="s">
        <v>15182</v>
      </c>
      <c r="F1318" s="1135" t="s">
        <v>663</v>
      </c>
      <c r="G1318" s="1135">
        <v>5</v>
      </c>
      <c r="H1318" s="1135" t="s">
        <v>1473</v>
      </c>
      <c r="I1318" s="1135" t="s">
        <v>126</v>
      </c>
      <c r="J1318" s="1135">
        <v>2.2999999999999998</v>
      </c>
      <c r="K1318" s="1135" t="s">
        <v>4834</v>
      </c>
      <c r="L1318" s="1135" t="s">
        <v>4825</v>
      </c>
      <c r="M1318" s="1135">
        <v>153.30000000000001</v>
      </c>
      <c r="N1318" s="1135" t="s">
        <v>1039</v>
      </c>
      <c r="O1318" s="1135">
        <v>3.8325000000000005</v>
      </c>
      <c r="P1318" s="1135">
        <v>3.0660000000000003</v>
      </c>
      <c r="Q1318" s="1135" t="s">
        <v>1055</v>
      </c>
      <c r="R1318" s="1135">
        <v>20.8</v>
      </c>
      <c r="T1318" s="1135">
        <v>14.1</v>
      </c>
      <c r="U1318" s="1135">
        <v>4.7</v>
      </c>
      <c r="V1318" s="1135" t="s">
        <v>663</v>
      </c>
      <c r="W1318" s="1135">
        <v>100</v>
      </c>
      <c r="X1318" s="1135">
        <v>60</v>
      </c>
      <c r="Y1318" s="1135">
        <v>1.5</v>
      </c>
      <c r="Z1318" s="1135" t="s">
        <v>4835</v>
      </c>
      <c r="AA1318" s="1135" t="s">
        <v>2532</v>
      </c>
      <c r="AH1318" s="1135" t="s">
        <v>662</v>
      </c>
      <c r="AM1318" s="1136" t="s">
        <v>11742</v>
      </c>
      <c r="AN1318" s="1136" t="s">
        <v>11743</v>
      </c>
      <c r="AO1318" s="1136">
        <f t="shared" si="166"/>
        <v>650</v>
      </c>
      <c r="AP1318" s="1136">
        <f t="shared" si="167"/>
        <v>1.7350000000000001</v>
      </c>
      <c r="AQ1318" s="1136" t="str">
        <f t="shared" si="168"/>
        <v>1-4-1S85°</v>
      </c>
      <c r="AR1318" s="1136" t="str">
        <f t="shared" si="169"/>
        <v>NA</v>
      </c>
      <c r="AS1318" s="1136" t="str">
        <f t="shared" si="170"/>
        <v>167/OFF</v>
      </c>
      <c r="AT1318" s="1136" t="str">
        <f t="shared" si="171"/>
        <v>1-4-1S85°</v>
      </c>
      <c r="AV1318" s="1136" t="str">
        <f t="shared" si="164"/>
        <v>109.8.7</v>
      </c>
      <c r="AW1318" s="1438">
        <f t="shared" si="165"/>
        <v>44050</v>
      </c>
    </row>
    <row r="1319" spans="1:49">
      <c r="A1319" s="1135" t="s">
        <v>4836</v>
      </c>
      <c r="B1319" s="1135" t="s">
        <v>4823</v>
      </c>
      <c r="C1319" s="1135">
        <v>700</v>
      </c>
      <c r="D1319" s="1135">
        <v>1.72</v>
      </c>
      <c r="E1319" s="1135" t="s">
        <v>15205</v>
      </c>
      <c r="F1319" s="1135" t="s">
        <v>1078</v>
      </c>
      <c r="G1319" s="1135">
        <v>5</v>
      </c>
      <c r="H1319" s="1135" t="s">
        <v>4837</v>
      </c>
      <c r="I1319" s="1135" t="s">
        <v>126</v>
      </c>
      <c r="J1319" s="1135">
        <v>1.6</v>
      </c>
      <c r="K1319" s="1135" t="s">
        <v>4838</v>
      </c>
      <c r="L1319" s="1135" t="s">
        <v>4825</v>
      </c>
      <c r="M1319" s="1135">
        <v>153</v>
      </c>
      <c r="N1319" s="1135" t="s">
        <v>1039</v>
      </c>
      <c r="O1319" s="1135">
        <v>3.8250000000000002</v>
      </c>
      <c r="P1319" s="1135">
        <v>3.06</v>
      </c>
      <c r="Q1319" s="1135" t="s">
        <v>1082</v>
      </c>
      <c r="R1319" s="1135">
        <v>20.5</v>
      </c>
      <c r="T1319" s="1135">
        <v>11.5</v>
      </c>
      <c r="U1319" s="1135">
        <v>3.7</v>
      </c>
      <c r="V1319" s="1135" t="s">
        <v>663</v>
      </c>
      <c r="W1319" s="1135">
        <v>80</v>
      </c>
      <c r="X1319" s="1135">
        <v>20</v>
      </c>
      <c r="Y1319" s="1135">
        <v>1.7</v>
      </c>
      <c r="Z1319" s="1135">
        <v>5</v>
      </c>
      <c r="AA1319" s="1135" t="s">
        <v>1438</v>
      </c>
      <c r="AB1319" s="1135" t="s">
        <v>1075</v>
      </c>
      <c r="AH1319" s="1135" t="s">
        <v>747</v>
      </c>
      <c r="AM1319" s="1136" t="s">
        <v>11744</v>
      </c>
      <c r="AN1319" s="1136" t="s">
        <v>11745</v>
      </c>
      <c r="AO1319" s="1136">
        <f t="shared" si="166"/>
        <v>700</v>
      </c>
      <c r="AP1319" s="1136">
        <f t="shared" si="167"/>
        <v>1.72</v>
      </c>
      <c r="AQ1319" s="1136" t="str">
        <f t="shared" si="168"/>
        <v>1-5-1S91</v>
      </c>
      <c r="AR1319" s="1136" t="str">
        <f t="shared" si="169"/>
        <v>30</v>
      </c>
      <c r="AS1319" s="1136" t="str">
        <f t="shared" si="170"/>
        <v>330/330/172</v>
      </c>
      <c r="AT1319" s="1136" t="str">
        <f t="shared" si="171"/>
        <v>1-5-1S91</v>
      </c>
      <c r="AV1319" s="1136" t="str">
        <f t="shared" si="164"/>
        <v>109.10.7</v>
      </c>
      <c r="AW1319" s="1438">
        <f t="shared" si="165"/>
        <v>44111</v>
      </c>
    </row>
    <row r="1320" spans="1:49">
      <c r="A1320" s="1135" t="s">
        <v>4839</v>
      </c>
      <c r="B1320" s="1135" t="s">
        <v>4823</v>
      </c>
      <c r="C1320" s="1135">
        <v>650</v>
      </c>
      <c r="D1320" s="1135">
        <v>1.72</v>
      </c>
      <c r="E1320" s="1135" t="s">
        <v>15205</v>
      </c>
      <c r="F1320" s="1135" t="s">
        <v>1078</v>
      </c>
      <c r="G1320" s="1135">
        <v>5</v>
      </c>
      <c r="H1320" s="1135" t="s">
        <v>2634</v>
      </c>
      <c r="I1320" s="1135" t="s">
        <v>126</v>
      </c>
      <c r="J1320" s="1135">
        <v>1.9</v>
      </c>
      <c r="K1320" s="1135" t="s">
        <v>4838</v>
      </c>
      <c r="L1320" s="1135" t="s">
        <v>4825</v>
      </c>
      <c r="M1320" s="1135">
        <v>153.30000000000001</v>
      </c>
      <c r="N1320" s="1135" t="s">
        <v>1039</v>
      </c>
      <c r="O1320" s="1135">
        <v>3.8325000000000005</v>
      </c>
      <c r="P1320" s="1135">
        <v>3.0660000000000003</v>
      </c>
      <c r="Q1320" s="1135" t="s">
        <v>1055</v>
      </c>
      <c r="R1320" s="1135">
        <v>20.8</v>
      </c>
      <c r="T1320" s="1135">
        <v>14.1</v>
      </c>
      <c r="U1320" s="1135">
        <v>4.7</v>
      </c>
      <c r="V1320" s="1135" t="s">
        <v>663</v>
      </c>
      <c r="W1320" s="1135">
        <v>100</v>
      </c>
      <c r="X1320" s="1135">
        <v>60</v>
      </c>
      <c r="Y1320" s="1135">
        <v>1.5</v>
      </c>
      <c r="Z1320" s="1135" t="s">
        <v>2490</v>
      </c>
      <c r="AA1320" s="1135" t="s">
        <v>1287</v>
      </c>
      <c r="AH1320" s="1135" t="s">
        <v>784</v>
      </c>
      <c r="AM1320" s="1136" t="s">
        <v>11746</v>
      </c>
      <c r="AN1320" s="1136" t="s">
        <v>11747</v>
      </c>
      <c r="AO1320" s="1136">
        <f t="shared" si="166"/>
        <v>650</v>
      </c>
      <c r="AP1320" s="1136">
        <f t="shared" si="167"/>
        <v>1.72</v>
      </c>
      <c r="AQ1320" s="1136" t="str">
        <f t="shared" si="168"/>
        <v>1-5-1S91</v>
      </c>
      <c r="AR1320" s="1136" t="str">
        <f t="shared" si="169"/>
        <v>30</v>
      </c>
      <c r="AS1320" s="1136" t="str">
        <f t="shared" si="170"/>
        <v>300/300/OFF</v>
      </c>
      <c r="AT1320" s="1136" t="str">
        <f t="shared" si="171"/>
        <v>1-5-1S91</v>
      </c>
      <c r="AV1320" s="1136" t="str">
        <f t="shared" si="164"/>
        <v>109.11.2</v>
      </c>
      <c r="AW1320" s="1438">
        <f t="shared" si="165"/>
        <v>44137</v>
      </c>
    </row>
    <row r="1321" spans="1:49">
      <c r="A1321" s="1135" t="s">
        <v>4840</v>
      </c>
      <c r="B1321" s="1135" t="s">
        <v>4823</v>
      </c>
      <c r="C1321" s="1135">
        <v>700</v>
      </c>
      <c r="D1321" s="1135">
        <v>1.72</v>
      </c>
      <c r="E1321" s="1135" t="s">
        <v>15205</v>
      </c>
      <c r="F1321" s="1135" t="s">
        <v>1078</v>
      </c>
      <c r="G1321" s="1135">
        <v>5</v>
      </c>
      <c r="H1321" s="1135" t="s">
        <v>4837</v>
      </c>
      <c r="I1321" s="1135" t="s">
        <v>126</v>
      </c>
      <c r="J1321" s="1135">
        <v>1.6</v>
      </c>
      <c r="K1321" s="1135" t="s">
        <v>4838</v>
      </c>
      <c r="L1321" s="1135" t="s">
        <v>4825</v>
      </c>
      <c r="M1321" s="1135">
        <v>153</v>
      </c>
      <c r="N1321" s="1135" t="s">
        <v>1039</v>
      </c>
      <c r="O1321" s="1135">
        <v>3.8250000000000002</v>
      </c>
      <c r="P1321" s="1135">
        <v>3.06</v>
      </c>
      <c r="Q1321" s="1135" t="s">
        <v>1082</v>
      </c>
      <c r="R1321" s="1135">
        <v>20.5</v>
      </c>
      <c r="T1321" s="1135">
        <v>11.5</v>
      </c>
      <c r="U1321" s="1135">
        <v>3.7</v>
      </c>
      <c r="V1321" s="1135" t="s">
        <v>663</v>
      </c>
      <c r="W1321" s="1135">
        <v>80</v>
      </c>
      <c r="X1321" s="1135">
        <v>20</v>
      </c>
      <c r="Y1321" s="1135">
        <v>1.7</v>
      </c>
      <c r="Z1321" s="1135" t="s">
        <v>4841</v>
      </c>
      <c r="AA1321" s="1135" t="s">
        <v>4842</v>
      </c>
      <c r="AB1321" s="1135" t="s">
        <v>1075</v>
      </c>
      <c r="AH1321" s="1135" t="s">
        <v>489</v>
      </c>
      <c r="AM1321" s="1136" t="s">
        <v>11748</v>
      </c>
      <c r="AN1321" s="1136" t="s">
        <v>11749</v>
      </c>
      <c r="AO1321" s="1136">
        <f t="shared" si="166"/>
        <v>700</v>
      </c>
      <c r="AP1321" s="1136">
        <f t="shared" si="167"/>
        <v>1.72</v>
      </c>
      <c r="AQ1321" s="1136" t="str">
        <f t="shared" si="168"/>
        <v>1-5-1S91</v>
      </c>
      <c r="AR1321" s="1136" t="str">
        <f t="shared" si="169"/>
        <v>30</v>
      </c>
      <c r="AS1321" s="1136" t="str">
        <f t="shared" si="170"/>
        <v>330/330/172</v>
      </c>
      <c r="AT1321" s="1136" t="str">
        <f t="shared" si="171"/>
        <v>1-5-1S91</v>
      </c>
      <c r="AV1321" s="1136" t="str">
        <f t="shared" si="164"/>
        <v>109.11.11</v>
      </c>
      <c r="AW1321" s="1438">
        <f t="shared" si="165"/>
        <v>44146</v>
      </c>
    </row>
    <row r="1322" spans="1:49">
      <c r="A1322" s="1135" t="s">
        <v>4843</v>
      </c>
      <c r="B1322" s="1135" t="s">
        <v>4823</v>
      </c>
      <c r="C1322" s="1135">
        <v>700</v>
      </c>
      <c r="D1322" s="1135">
        <v>1.72</v>
      </c>
      <c r="E1322" s="1135" t="s">
        <v>15205</v>
      </c>
      <c r="F1322" s="1135" t="s">
        <v>1078</v>
      </c>
      <c r="G1322" s="1135">
        <v>5</v>
      </c>
      <c r="H1322" s="1135" t="s">
        <v>4837</v>
      </c>
      <c r="I1322" s="1135" t="s">
        <v>126</v>
      </c>
      <c r="J1322" s="1135">
        <v>1.6</v>
      </c>
      <c r="K1322" s="1135" t="s">
        <v>4844</v>
      </c>
      <c r="L1322" s="1135" t="s">
        <v>4825</v>
      </c>
      <c r="M1322" s="1135">
        <v>153</v>
      </c>
      <c r="N1322" s="1135" t="s">
        <v>1039</v>
      </c>
      <c r="O1322" s="1135">
        <v>3.8250000000000002</v>
      </c>
      <c r="P1322" s="1135">
        <v>3.06</v>
      </c>
      <c r="Q1322" s="1135" t="s">
        <v>1371</v>
      </c>
      <c r="R1322" s="1135">
        <v>20.5</v>
      </c>
      <c r="T1322" s="1135">
        <v>11.5</v>
      </c>
      <c r="U1322" s="1135">
        <v>3.7</v>
      </c>
      <c r="V1322" s="1135" t="s">
        <v>663</v>
      </c>
      <c r="W1322" s="1135">
        <v>80</v>
      </c>
      <c r="X1322" s="1135">
        <v>20</v>
      </c>
      <c r="Y1322" s="1135">
        <v>1.7</v>
      </c>
      <c r="Z1322" s="1135" t="s">
        <v>4845</v>
      </c>
      <c r="AA1322" s="1135" t="s">
        <v>2561</v>
      </c>
      <c r="AB1322" s="1135" t="s">
        <v>1075</v>
      </c>
      <c r="AH1322" s="1135" t="s">
        <v>969</v>
      </c>
      <c r="AM1322" s="1136" t="s">
        <v>11750</v>
      </c>
      <c r="AN1322" s="1136" t="s">
        <v>11751</v>
      </c>
      <c r="AO1322" s="1136">
        <f t="shared" si="166"/>
        <v>700</v>
      </c>
      <c r="AP1322" s="1136">
        <f t="shared" si="167"/>
        <v>1.72</v>
      </c>
      <c r="AQ1322" s="1136" t="str">
        <f t="shared" si="168"/>
        <v>1-5-1S91</v>
      </c>
      <c r="AR1322" s="1136" t="str">
        <f t="shared" si="169"/>
        <v>30</v>
      </c>
      <c r="AS1322" s="1136" t="str">
        <f t="shared" si="170"/>
        <v>330/330/172</v>
      </c>
      <c r="AT1322" s="1136" t="str">
        <f t="shared" si="171"/>
        <v>1-5-1S91</v>
      </c>
      <c r="AV1322" s="1136" t="str">
        <f t="shared" si="164"/>
        <v>109.11.24</v>
      </c>
      <c r="AW1322" s="1438">
        <f t="shared" si="165"/>
        <v>44159</v>
      </c>
    </row>
    <row r="1323" spans="1:49">
      <c r="A1323" s="1135" t="s">
        <v>4846</v>
      </c>
      <c r="B1323" s="1135" t="s">
        <v>4823</v>
      </c>
      <c r="C1323" s="1135">
        <v>700</v>
      </c>
      <c r="D1323" s="1135">
        <v>1.72</v>
      </c>
      <c r="E1323" s="1135" t="s">
        <v>15205</v>
      </c>
      <c r="F1323" s="1135" t="s">
        <v>1078</v>
      </c>
      <c r="G1323" s="1135">
        <v>5</v>
      </c>
      <c r="H1323" s="1135" t="s">
        <v>4837</v>
      </c>
      <c r="I1323" s="1135" t="s">
        <v>126</v>
      </c>
      <c r="J1323" s="1135">
        <v>1.6</v>
      </c>
      <c r="K1323" s="1135" t="s">
        <v>4847</v>
      </c>
      <c r="L1323" s="1135" t="s">
        <v>4848</v>
      </c>
      <c r="M1323" s="1135">
        <v>153</v>
      </c>
      <c r="N1323" s="1135" t="s">
        <v>1039</v>
      </c>
      <c r="O1323" s="1135">
        <v>3.8250000000000002</v>
      </c>
      <c r="P1323" s="1135">
        <v>3.06</v>
      </c>
      <c r="Q1323" s="1135">
        <v>4</v>
      </c>
      <c r="R1323" s="1135">
        <v>20.5</v>
      </c>
      <c r="T1323" s="1135">
        <v>11.5</v>
      </c>
      <c r="U1323" s="1135">
        <v>3.7</v>
      </c>
      <c r="V1323" s="1135" t="s">
        <v>663</v>
      </c>
      <c r="W1323" s="1135">
        <v>80</v>
      </c>
      <c r="X1323" s="1135">
        <v>20</v>
      </c>
      <c r="Y1323" s="1135">
        <v>1.7</v>
      </c>
      <c r="Z1323" s="1135">
        <v>5</v>
      </c>
      <c r="AA1323" s="1135" t="s">
        <v>4849</v>
      </c>
      <c r="AB1323" s="1135" t="s">
        <v>1075</v>
      </c>
      <c r="AH1323" s="1135" t="s">
        <v>1332</v>
      </c>
      <c r="AM1323" s="1136" t="s">
        <v>11752</v>
      </c>
      <c r="AN1323" s="1136" t="s">
        <v>11753</v>
      </c>
      <c r="AO1323" s="1136">
        <f t="shared" si="166"/>
        <v>700</v>
      </c>
      <c r="AP1323" s="1136">
        <f t="shared" si="167"/>
        <v>1.72</v>
      </c>
      <c r="AQ1323" s="1136" t="str">
        <f t="shared" si="168"/>
        <v>1-5-1S91</v>
      </c>
      <c r="AR1323" s="1136" t="str">
        <f t="shared" si="169"/>
        <v>30</v>
      </c>
      <c r="AS1323" s="1136" t="str">
        <f t="shared" si="170"/>
        <v>330/330/172</v>
      </c>
      <c r="AT1323" s="1136" t="str">
        <f t="shared" si="171"/>
        <v>1-5-1S91</v>
      </c>
      <c r="AV1323" s="1136" t="str">
        <f t="shared" si="164"/>
        <v>109.12.15</v>
      </c>
      <c r="AW1323" s="1438">
        <f t="shared" si="165"/>
        <v>44180</v>
      </c>
    </row>
    <row r="1324" spans="1:49">
      <c r="A1324" s="1135" t="s">
        <v>4850</v>
      </c>
      <c r="B1324" s="1135" t="s">
        <v>4823</v>
      </c>
      <c r="C1324" s="1135">
        <v>700</v>
      </c>
      <c r="D1324" s="1135">
        <v>1.72</v>
      </c>
      <c r="E1324" s="1135" t="s">
        <v>15205</v>
      </c>
      <c r="F1324" s="1135" t="s">
        <v>1078</v>
      </c>
      <c r="G1324" s="1135">
        <v>5</v>
      </c>
      <c r="H1324" s="1135" t="s">
        <v>4837</v>
      </c>
      <c r="I1324" s="1135" t="s">
        <v>126</v>
      </c>
      <c r="J1324" s="1135">
        <v>1.6</v>
      </c>
      <c r="K1324" s="1135" t="s">
        <v>4851</v>
      </c>
      <c r="L1324" s="1135" t="s">
        <v>4852</v>
      </c>
      <c r="M1324" s="1135">
        <v>153</v>
      </c>
      <c r="N1324" s="1135" t="s">
        <v>1039</v>
      </c>
      <c r="O1324" s="1135">
        <v>3.8250000000000002</v>
      </c>
      <c r="P1324" s="1135">
        <v>3.06</v>
      </c>
      <c r="Q1324" s="1135">
        <v>4</v>
      </c>
      <c r="R1324" s="1135">
        <v>20.5</v>
      </c>
      <c r="T1324" s="1135">
        <v>11.5</v>
      </c>
      <c r="U1324" s="1135">
        <v>3.7</v>
      </c>
      <c r="V1324" s="1135" t="s">
        <v>663</v>
      </c>
      <c r="W1324" s="1135">
        <v>80</v>
      </c>
      <c r="X1324" s="1135">
        <v>20</v>
      </c>
      <c r="Y1324" s="1135">
        <v>1.7</v>
      </c>
      <c r="Z1324" s="1135">
        <v>5</v>
      </c>
      <c r="AA1324" s="1135" t="s">
        <v>1302</v>
      </c>
      <c r="AB1324" s="1135" t="s">
        <v>1075</v>
      </c>
      <c r="AH1324" s="1135" t="s">
        <v>872</v>
      </c>
      <c r="AM1324" s="1136" t="s">
        <v>11754</v>
      </c>
      <c r="AN1324" s="1136" t="s">
        <v>11755</v>
      </c>
      <c r="AO1324" s="1136">
        <f t="shared" si="166"/>
        <v>700</v>
      </c>
      <c r="AP1324" s="1136">
        <f t="shared" si="167"/>
        <v>1.72</v>
      </c>
      <c r="AQ1324" s="1136" t="str">
        <f t="shared" si="168"/>
        <v>1-5-1S91</v>
      </c>
      <c r="AR1324" s="1136" t="str">
        <f t="shared" si="169"/>
        <v>30</v>
      </c>
      <c r="AS1324" s="1136" t="str">
        <f t="shared" si="170"/>
        <v>330/330/172</v>
      </c>
      <c r="AT1324" s="1136" t="str">
        <f t="shared" si="171"/>
        <v>1-5-1S91</v>
      </c>
      <c r="AV1324" s="1136" t="str">
        <f t="shared" si="164"/>
        <v>109.12.28</v>
      </c>
      <c r="AW1324" s="1438">
        <f t="shared" si="165"/>
        <v>44193</v>
      </c>
    </row>
    <row r="1325" spans="1:49">
      <c r="A1325" s="1135" t="s">
        <v>4853</v>
      </c>
      <c r="B1325" s="1135" t="s">
        <v>4854</v>
      </c>
      <c r="C1325" s="1135">
        <v>600</v>
      </c>
      <c r="D1325" s="1135">
        <v>1.89</v>
      </c>
      <c r="E1325" s="1135" t="s">
        <v>15189</v>
      </c>
      <c r="F1325" s="1135" t="s">
        <v>2328</v>
      </c>
      <c r="G1325" s="1135">
        <v>5</v>
      </c>
      <c r="H1325" s="1135" t="s">
        <v>4855</v>
      </c>
      <c r="I1325" s="1135" t="s">
        <v>466</v>
      </c>
      <c r="J1325" s="1135">
        <v>3.9</v>
      </c>
      <c r="K1325" s="1135" t="s">
        <v>4856</v>
      </c>
      <c r="L1325" s="1135" t="s">
        <v>4857</v>
      </c>
      <c r="M1325" s="1135">
        <v>152.5</v>
      </c>
      <c r="N1325" s="1135" t="s">
        <v>1039</v>
      </c>
      <c r="O1325" s="1135">
        <v>3.8125</v>
      </c>
      <c r="P1325" s="1135">
        <v>3.0500000000000003</v>
      </c>
      <c r="Q1325" s="1135" t="s">
        <v>1343</v>
      </c>
      <c r="R1325" s="1135">
        <v>21.5</v>
      </c>
      <c r="T1325" s="1135">
        <v>17.5</v>
      </c>
      <c r="U1325" s="1135">
        <v>2.9</v>
      </c>
      <c r="V1325" s="1135" t="s">
        <v>663</v>
      </c>
      <c r="W1325" s="1135">
        <v>110</v>
      </c>
      <c r="X1325" s="1135">
        <v>90</v>
      </c>
      <c r="Y1325" s="1135">
        <v>1.9</v>
      </c>
      <c r="Z1325" s="1135">
        <v>5.5</v>
      </c>
      <c r="AA1325" s="1135" t="s">
        <v>1107</v>
      </c>
      <c r="AH1325" s="1135" t="s">
        <v>699</v>
      </c>
      <c r="AM1325" s="1136" t="s">
        <v>11756</v>
      </c>
      <c r="AN1325" s="1136" t="s">
        <v>9291</v>
      </c>
      <c r="AO1325" s="1136">
        <f t="shared" si="166"/>
        <v>600</v>
      </c>
      <c r="AP1325" s="1136">
        <f t="shared" si="167"/>
        <v>1.89</v>
      </c>
      <c r="AQ1325" s="1136" t="str">
        <f t="shared" si="168"/>
        <v>1-5-1S83°</v>
      </c>
      <c r="AR1325" s="1136" t="str">
        <f t="shared" si="169"/>
        <v>33.5</v>
      </c>
      <c r="AS1325" s="1136" t="str">
        <f t="shared" si="170"/>
        <v>330/330/155</v>
      </c>
      <c r="AT1325" s="1136" t="str">
        <f t="shared" si="171"/>
        <v>1-5-1S83°</v>
      </c>
      <c r="AV1325" s="1136" t="str">
        <f t="shared" si="164"/>
        <v>108.1.30</v>
      </c>
      <c r="AW1325" s="1438">
        <f t="shared" si="165"/>
        <v>43495</v>
      </c>
    </row>
    <row r="1326" spans="1:49">
      <c r="A1326" s="1135" t="s">
        <v>4858</v>
      </c>
      <c r="B1326" s="1135" t="s">
        <v>210</v>
      </c>
      <c r="C1326" s="1135">
        <v>750</v>
      </c>
      <c r="D1326" s="1135">
        <v>1.76</v>
      </c>
      <c r="E1326" s="1135" t="s">
        <v>15188</v>
      </c>
      <c r="F1326" s="1135" t="s">
        <v>4107</v>
      </c>
      <c r="G1326" s="1135">
        <v>5</v>
      </c>
      <c r="H1326" s="1135" t="s">
        <v>4775</v>
      </c>
      <c r="I1326" s="1135" t="s">
        <v>126</v>
      </c>
      <c r="J1326" s="1135">
        <v>1.5</v>
      </c>
      <c r="K1326" s="1135" t="s">
        <v>4782</v>
      </c>
      <c r="L1326" s="1135" t="s">
        <v>4769</v>
      </c>
      <c r="M1326" s="1135">
        <v>152.19999999999999</v>
      </c>
      <c r="N1326" s="1135" t="s">
        <v>1039</v>
      </c>
      <c r="O1326" s="1135">
        <v>3.8049999999999997</v>
      </c>
      <c r="P1326" s="1135">
        <v>3.044</v>
      </c>
      <c r="Q1326" s="1135" t="s">
        <v>1082</v>
      </c>
      <c r="R1326" s="1135">
        <v>19</v>
      </c>
      <c r="T1326" s="1135">
        <v>16</v>
      </c>
      <c r="U1326" s="1135">
        <v>4</v>
      </c>
      <c r="V1326" s="1135" t="s">
        <v>663</v>
      </c>
      <c r="W1326" s="1135">
        <v>85</v>
      </c>
      <c r="X1326" s="1135">
        <v>10</v>
      </c>
      <c r="Y1326" s="1135">
        <v>1.5</v>
      </c>
      <c r="Z1326" s="1135">
        <v>5</v>
      </c>
      <c r="AA1326" s="1135" t="s">
        <v>2529</v>
      </c>
      <c r="AH1326" s="1135" t="s">
        <v>3307</v>
      </c>
      <c r="AM1326" s="1136" t="s">
        <v>11757</v>
      </c>
      <c r="AN1326" s="1136" t="s">
        <v>11758</v>
      </c>
      <c r="AO1326" s="1136">
        <f t="shared" si="166"/>
        <v>750</v>
      </c>
      <c r="AP1326" s="1136">
        <f t="shared" si="167"/>
        <v>1.76</v>
      </c>
      <c r="AQ1326" s="1136" t="str">
        <f t="shared" si="168"/>
        <v>1-5-1S91°</v>
      </c>
      <c r="AR1326" s="1136" t="str">
        <f t="shared" si="169"/>
        <v>30.3</v>
      </c>
      <c r="AS1326" s="1136" t="str">
        <f t="shared" si="170"/>
        <v>337/297/165</v>
      </c>
      <c r="AT1326" s="1136" t="str">
        <f t="shared" si="171"/>
        <v>1-5-1S91°</v>
      </c>
      <c r="AV1326" s="1136" t="str">
        <f t="shared" si="164"/>
        <v>109.7.31</v>
      </c>
      <c r="AW1326" s="1438">
        <f t="shared" si="165"/>
        <v>44043</v>
      </c>
    </row>
    <row r="1327" spans="1:49">
      <c r="A1327" s="1135" t="s">
        <v>4859</v>
      </c>
      <c r="B1327" s="1135" t="s">
        <v>210</v>
      </c>
      <c r="C1327" s="1135">
        <v>750</v>
      </c>
      <c r="D1327" s="1135">
        <v>1.76</v>
      </c>
      <c r="E1327" s="1135" t="s">
        <v>15188</v>
      </c>
      <c r="F1327" s="1135" t="s">
        <v>4107</v>
      </c>
      <c r="G1327" s="1135">
        <v>5</v>
      </c>
      <c r="H1327" s="1135" t="s">
        <v>4775</v>
      </c>
      <c r="I1327" s="1135" t="s">
        <v>126</v>
      </c>
      <c r="J1327" s="1135">
        <v>1.5</v>
      </c>
      <c r="K1327" s="1135" t="s">
        <v>4782</v>
      </c>
      <c r="L1327" s="1135" t="s">
        <v>4769</v>
      </c>
      <c r="M1327" s="1135">
        <v>152.19999999999999</v>
      </c>
      <c r="N1327" s="1135" t="s">
        <v>1039</v>
      </c>
      <c r="O1327" s="1135">
        <v>3.8049999999999997</v>
      </c>
      <c r="P1327" s="1135">
        <v>3.044</v>
      </c>
      <c r="Q1327" s="1135" t="s">
        <v>1082</v>
      </c>
      <c r="R1327" s="1135">
        <v>19</v>
      </c>
      <c r="T1327" s="1135">
        <v>16</v>
      </c>
      <c r="U1327" s="1135">
        <v>4</v>
      </c>
      <c r="V1327" s="1135" t="s">
        <v>663</v>
      </c>
      <c r="W1327" s="1135">
        <v>85</v>
      </c>
      <c r="X1327" s="1135">
        <v>10</v>
      </c>
      <c r="Y1327" s="1135">
        <v>1.5</v>
      </c>
      <c r="Z1327" s="1135">
        <v>5</v>
      </c>
      <c r="AA1327" s="1135" t="s">
        <v>1178</v>
      </c>
      <c r="AH1327" s="1135" t="s">
        <v>705</v>
      </c>
      <c r="AM1327" s="1136" t="s">
        <v>11759</v>
      </c>
      <c r="AN1327" s="1136" t="s">
        <v>11760</v>
      </c>
      <c r="AO1327" s="1136">
        <f t="shared" si="166"/>
        <v>750</v>
      </c>
      <c r="AP1327" s="1136">
        <f t="shared" si="167"/>
        <v>1.76</v>
      </c>
      <c r="AQ1327" s="1136" t="str">
        <f t="shared" si="168"/>
        <v>1-5-1S91°</v>
      </c>
      <c r="AR1327" s="1136" t="str">
        <f t="shared" si="169"/>
        <v>30.3</v>
      </c>
      <c r="AS1327" s="1136" t="str">
        <f t="shared" si="170"/>
        <v>337/297/165</v>
      </c>
      <c r="AT1327" s="1136" t="str">
        <f t="shared" si="171"/>
        <v>1-5-1S91°</v>
      </c>
      <c r="AV1327" s="1136" t="str">
        <f t="shared" si="164"/>
        <v>109.8.3</v>
      </c>
      <c r="AW1327" s="1438">
        <f t="shared" si="165"/>
        <v>44046</v>
      </c>
    </row>
    <row r="1328" spans="1:49">
      <c r="A1328" s="1135" t="s">
        <v>4860</v>
      </c>
      <c r="B1328" s="1135" t="s">
        <v>4861</v>
      </c>
      <c r="C1328" s="1135">
        <v>750</v>
      </c>
      <c r="D1328" s="1135">
        <v>1.7290000000000001</v>
      </c>
      <c r="E1328" s="1135" t="s">
        <v>15198</v>
      </c>
      <c r="F1328" s="1135" t="s">
        <v>663</v>
      </c>
      <c r="G1328" s="1135">
        <v>5</v>
      </c>
      <c r="H1328" s="1135" t="s">
        <v>1035</v>
      </c>
      <c r="I1328" s="1135" t="s">
        <v>126</v>
      </c>
      <c r="J1328" s="1135">
        <v>1.8</v>
      </c>
      <c r="K1328" s="1135" t="s">
        <v>4862</v>
      </c>
      <c r="L1328" s="1135" t="s">
        <v>2524</v>
      </c>
      <c r="M1328" s="1135">
        <v>148</v>
      </c>
      <c r="N1328" s="1135" t="s">
        <v>1039</v>
      </c>
      <c r="O1328" s="1135">
        <v>3.7</v>
      </c>
      <c r="P1328" s="1135">
        <v>2.96</v>
      </c>
      <c r="Q1328" s="1135" t="s">
        <v>1073</v>
      </c>
      <c r="R1328" s="1135">
        <v>20.8</v>
      </c>
      <c r="T1328" s="1135">
        <v>20.399999999999999</v>
      </c>
      <c r="U1328" s="1135">
        <v>3.8</v>
      </c>
      <c r="V1328" s="1135" t="s">
        <v>663</v>
      </c>
      <c r="W1328" s="1135">
        <v>110</v>
      </c>
      <c r="X1328" s="1135">
        <v>60</v>
      </c>
      <c r="Y1328" s="1135">
        <v>1.7</v>
      </c>
      <c r="Z1328" s="1135" t="s">
        <v>663</v>
      </c>
      <c r="AA1328" s="1135" t="s">
        <v>4863</v>
      </c>
      <c r="AH1328" s="1135" t="s">
        <v>1897</v>
      </c>
      <c r="AM1328" s="1136" t="s">
        <v>11761</v>
      </c>
      <c r="AN1328" s="1136" t="s">
        <v>11762</v>
      </c>
      <c r="AO1328" s="1136">
        <f t="shared" si="166"/>
        <v>750</v>
      </c>
      <c r="AP1328" s="1136">
        <f t="shared" si="167"/>
        <v>1.7290000000000001</v>
      </c>
      <c r="AQ1328" s="1136" t="str">
        <f t="shared" si="168"/>
        <v>1-4-1S85°Z+S</v>
      </c>
      <c r="AR1328" s="1136" t="str">
        <f t="shared" si="169"/>
        <v>NA</v>
      </c>
      <c r="AS1328" s="1136" t="str">
        <f t="shared" si="170"/>
        <v>185/OFF</v>
      </c>
      <c r="AT1328" s="1136" t="str">
        <f t="shared" si="171"/>
        <v>1-4-1S85°Z+S</v>
      </c>
      <c r="AU1328" s="1136" t="s">
        <v>15734</v>
      </c>
      <c r="AV1328" s="1136" t="str">
        <f t="shared" si="164"/>
        <v>108.1.16</v>
      </c>
      <c r="AW1328" s="1438">
        <f t="shared" si="165"/>
        <v>43481</v>
      </c>
    </row>
    <row r="1329" spans="1:49">
      <c r="A1329" s="1135" t="s">
        <v>4864</v>
      </c>
      <c r="B1329" s="1135" t="s">
        <v>4861</v>
      </c>
      <c r="C1329" s="1135">
        <v>750</v>
      </c>
      <c r="D1329" s="1135">
        <v>1.7290000000000001</v>
      </c>
      <c r="E1329" s="1135" t="s">
        <v>15198</v>
      </c>
      <c r="F1329" s="1135" t="s">
        <v>663</v>
      </c>
      <c r="G1329" s="1135">
        <v>5</v>
      </c>
      <c r="H1329" s="1135" t="s">
        <v>1035</v>
      </c>
      <c r="I1329" s="1135" t="s">
        <v>126</v>
      </c>
      <c r="J1329" s="1135">
        <v>1.8</v>
      </c>
      <c r="K1329" s="1135" t="s">
        <v>4865</v>
      </c>
      <c r="L1329" s="1135" t="s">
        <v>1870</v>
      </c>
      <c r="M1329" s="1135">
        <v>148</v>
      </c>
      <c r="N1329" s="1135" t="s">
        <v>1039</v>
      </c>
      <c r="O1329" s="1135">
        <v>3.7</v>
      </c>
      <c r="P1329" s="1135">
        <v>2.96</v>
      </c>
      <c r="Q1329" s="1135" t="s">
        <v>1073</v>
      </c>
      <c r="R1329" s="1135">
        <v>20.8</v>
      </c>
      <c r="T1329" s="1135">
        <v>20.399999999999999</v>
      </c>
      <c r="U1329" s="1135">
        <v>3.8</v>
      </c>
      <c r="V1329" s="1135" t="s">
        <v>663</v>
      </c>
      <c r="W1329" s="1135">
        <v>110</v>
      </c>
      <c r="X1329" s="1135">
        <v>60</v>
      </c>
      <c r="Y1329" s="1135">
        <v>1.7</v>
      </c>
      <c r="Z1329" s="1135" t="s">
        <v>663</v>
      </c>
      <c r="AA1329" s="1135" t="s">
        <v>4773</v>
      </c>
      <c r="AH1329" s="1135" t="s">
        <v>1272</v>
      </c>
      <c r="AM1329" s="1136" t="s">
        <v>11763</v>
      </c>
      <c r="AN1329" s="1136" t="s">
        <v>11764</v>
      </c>
      <c r="AO1329" s="1136">
        <f t="shared" si="166"/>
        <v>750</v>
      </c>
      <c r="AP1329" s="1136">
        <f t="shared" si="167"/>
        <v>1.7290000000000001</v>
      </c>
      <c r="AQ1329" s="1136" t="str">
        <f t="shared" si="168"/>
        <v>1-4-1S85°Z+S</v>
      </c>
      <c r="AR1329" s="1136" t="str">
        <f t="shared" si="169"/>
        <v>NA</v>
      </c>
      <c r="AS1329" s="1136" t="str">
        <f t="shared" si="170"/>
        <v>185/OFF</v>
      </c>
      <c r="AT1329" s="1136" t="str">
        <f t="shared" si="171"/>
        <v>1-4-1S85°Z+S</v>
      </c>
      <c r="AU1329" s="1136" t="s">
        <v>15734</v>
      </c>
      <c r="AV1329" s="1136" t="str">
        <f t="shared" si="164"/>
        <v>108.3.5</v>
      </c>
      <c r="AW1329" s="1438">
        <f t="shared" si="165"/>
        <v>43529</v>
      </c>
    </row>
    <row r="1330" spans="1:49">
      <c r="A1330" s="1135" t="s">
        <v>4866</v>
      </c>
      <c r="B1330" s="1135" t="s">
        <v>4861</v>
      </c>
      <c r="C1330" s="1135">
        <v>600</v>
      </c>
      <c r="D1330" s="1135">
        <v>1.7290000000000001</v>
      </c>
      <c r="E1330" s="1135" t="s">
        <v>15198</v>
      </c>
      <c r="F1330" s="1135" t="s">
        <v>663</v>
      </c>
      <c r="G1330" s="1135">
        <v>5</v>
      </c>
      <c r="H1330" s="1135" t="s">
        <v>4867</v>
      </c>
      <c r="I1330" s="1135" t="s">
        <v>126</v>
      </c>
      <c r="J1330" s="1135">
        <v>1.2</v>
      </c>
      <c r="K1330" s="1135" t="s">
        <v>4868</v>
      </c>
      <c r="L1330" s="1135" t="s">
        <v>1870</v>
      </c>
      <c r="M1330" s="1135">
        <v>148</v>
      </c>
      <c r="N1330" s="1135" t="s">
        <v>1039</v>
      </c>
      <c r="O1330" s="1135">
        <v>3.7</v>
      </c>
      <c r="P1330" s="1135">
        <v>2.96</v>
      </c>
      <c r="Q1330" s="1135" t="s">
        <v>1040</v>
      </c>
      <c r="R1330" s="1135">
        <v>20.8</v>
      </c>
      <c r="T1330" s="1135">
        <v>20.399999999999999</v>
      </c>
      <c r="U1330" s="1135">
        <v>3.8</v>
      </c>
      <c r="V1330" s="1135" t="s">
        <v>663</v>
      </c>
      <c r="W1330" s="1135">
        <v>110</v>
      </c>
      <c r="X1330" s="1135" t="s">
        <v>2489</v>
      </c>
      <c r="Y1330" s="1135">
        <v>1.7</v>
      </c>
      <c r="Z1330" s="1135" t="s">
        <v>663</v>
      </c>
      <c r="AA1330" s="1135" t="s">
        <v>3422</v>
      </c>
      <c r="AH1330" s="1135" t="s">
        <v>749</v>
      </c>
      <c r="AM1330" s="1136" t="s">
        <v>11765</v>
      </c>
      <c r="AN1330" s="1136" t="s">
        <v>11766</v>
      </c>
      <c r="AO1330" s="1136">
        <f t="shared" si="166"/>
        <v>600</v>
      </c>
      <c r="AP1330" s="1136">
        <f t="shared" si="167"/>
        <v>1.7290000000000001</v>
      </c>
      <c r="AQ1330" s="1136" t="str">
        <f t="shared" si="168"/>
        <v>1-4-1S85°Z+S</v>
      </c>
      <c r="AR1330" s="1136" t="str">
        <f t="shared" si="169"/>
        <v>NA</v>
      </c>
      <c r="AS1330" s="1136" t="str">
        <f t="shared" si="170"/>
        <v>176/OFF</v>
      </c>
      <c r="AT1330" s="1136" t="str">
        <f t="shared" si="171"/>
        <v>1-4-1S85°Z+S</v>
      </c>
      <c r="AU1330" s="1136" t="s">
        <v>15734</v>
      </c>
      <c r="AV1330" s="1136" t="str">
        <f t="shared" si="164"/>
        <v>109.1.17</v>
      </c>
      <c r="AW1330" s="1438">
        <f t="shared" si="165"/>
        <v>43847</v>
      </c>
    </row>
    <row r="1331" spans="1:49">
      <c r="A1331" s="1135" t="s">
        <v>4869</v>
      </c>
      <c r="B1331" s="1135" t="s">
        <v>4861</v>
      </c>
      <c r="C1331" s="1135">
        <v>650</v>
      </c>
      <c r="D1331" s="1135">
        <v>1.7290000000000001</v>
      </c>
      <c r="E1331" s="1135" t="s">
        <v>15198</v>
      </c>
      <c r="F1331" s="1135" t="s">
        <v>663</v>
      </c>
      <c r="G1331" s="1135">
        <v>5</v>
      </c>
      <c r="H1331" s="1135" t="s">
        <v>4870</v>
      </c>
      <c r="I1331" s="1135" t="s">
        <v>126</v>
      </c>
      <c r="J1331" s="1135">
        <v>1.3</v>
      </c>
      <c r="K1331" s="1135" t="s">
        <v>4868</v>
      </c>
      <c r="L1331" s="1135" t="s">
        <v>1870</v>
      </c>
      <c r="M1331" s="1135">
        <v>148</v>
      </c>
      <c r="N1331" s="1135" t="s">
        <v>1039</v>
      </c>
      <c r="O1331" s="1135">
        <v>3.7</v>
      </c>
      <c r="P1331" s="1135">
        <v>2.96</v>
      </c>
      <c r="Q1331" s="1135" t="s">
        <v>1040</v>
      </c>
      <c r="R1331" s="1135">
        <v>20.8</v>
      </c>
      <c r="T1331" s="1135">
        <v>20.399999999999999</v>
      </c>
      <c r="U1331" s="1135">
        <v>3.8</v>
      </c>
      <c r="V1331" s="1135" t="s">
        <v>663</v>
      </c>
      <c r="W1331" s="1135">
        <v>110</v>
      </c>
      <c r="X1331" s="1135" t="s">
        <v>2489</v>
      </c>
      <c r="Y1331" s="1135">
        <v>1.7</v>
      </c>
      <c r="Z1331" s="1135" t="s">
        <v>663</v>
      </c>
      <c r="AA1331" s="1135" t="s">
        <v>3257</v>
      </c>
      <c r="AH1331" s="1135" t="s">
        <v>1511</v>
      </c>
      <c r="AM1331" s="1136" t="s">
        <v>11767</v>
      </c>
      <c r="AN1331" s="1136" t="s">
        <v>11768</v>
      </c>
      <c r="AO1331" s="1136">
        <f t="shared" si="166"/>
        <v>650</v>
      </c>
      <c r="AP1331" s="1136">
        <f t="shared" si="167"/>
        <v>1.7290000000000001</v>
      </c>
      <c r="AQ1331" s="1136" t="str">
        <f t="shared" si="168"/>
        <v>1-4-1S85°Z+S</v>
      </c>
      <c r="AR1331" s="1136" t="str">
        <f t="shared" si="169"/>
        <v>NA</v>
      </c>
      <c r="AS1331" s="1136" t="str">
        <f t="shared" si="170"/>
        <v>178/OFF</v>
      </c>
      <c r="AT1331" s="1136" t="str">
        <f t="shared" si="171"/>
        <v>1-4-1S85°Z+S</v>
      </c>
      <c r="AU1331" s="1136" t="s">
        <v>15734</v>
      </c>
      <c r="AV1331" s="1136" t="str">
        <f t="shared" si="164"/>
        <v>109.1.30</v>
      </c>
      <c r="AW1331" s="1438">
        <f t="shared" si="165"/>
        <v>43860</v>
      </c>
    </row>
    <row r="1332" spans="1:49">
      <c r="A1332" s="1135" t="s">
        <v>4871</v>
      </c>
      <c r="B1332" s="1135" t="s">
        <v>4861</v>
      </c>
      <c r="C1332" s="1135">
        <v>600</v>
      </c>
      <c r="D1332" s="1135">
        <v>1.7290000000000001</v>
      </c>
      <c r="E1332" s="1135" t="s">
        <v>15198</v>
      </c>
      <c r="F1332" s="1135" t="s">
        <v>663</v>
      </c>
      <c r="G1332" s="1135">
        <v>5</v>
      </c>
      <c r="H1332" s="1135" t="s">
        <v>4867</v>
      </c>
      <c r="I1332" s="1135" t="s">
        <v>126</v>
      </c>
      <c r="J1332" s="1135">
        <v>1.2</v>
      </c>
      <c r="K1332" s="1135" t="s">
        <v>4868</v>
      </c>
      <c r="L1332" s="1135" t="s">
        <v>1870</v>
      </c>
      <c r="M1332" s="1135">
        <v>148</v>
      </c>
      <c r="N1332" s="1135" t="s">
        <v>1039</v>
      </c>
      <c r="O1332" s="1135">
        <v>3.7</v>
      </c>
      <c r="P1332" s="1135">
        <v>2.96</v>
      </c>
      <c r="Q1332" s="1135" t="s">
        <v>1040</v>
      </c>
      <c r="R1332" s="1135">
        <v>20.8</v>
      </c>
      <c r="T1332" s="1135">
        <v>20.399999999999999</v>
      </c>
      <c r="U1332" s="1135">
        <v>3.8</v>
      </c>
      <c r="V1332" s="1135" t="s">
        <v>663</v>
      </c>
      <c r="W1332" s="1135">
        <v>110</v>
      </c>
      <c r="X1332" s="1135" t="s">
        <v>2489</v>
      </c>
      <c r="Y1332" s="1135">
        <v>1.7</v>
      </c>
      <c r="Z1332" s="1135" t="s">
        <v>663</v>
      </c>
      <c r="AA1332" s="1135" t="s">
        <v>4872</v>
      </c>
      <c r="AB1332" s="1135" t="s">
        <v>1075</v>
      </c>
      <c r="AH1332" s="1135" t="s">
        <v>864</v>
      </c>
      <c r="AM1332" s="1136" t="s">
        <v>11769</v>
      </c>
      <c r="AN1332" s="1136" t="s">
        <v>11770</v>
      </c>
      <c r="AO1332" s="1136">
        <f t="shared" si="166"/>
        <v>600</v>
      </c>
      <c r="AP1332" s="1136">
        <f t="shared" si="167"/>
        <v>1.7290000000000001</v>
      </c>
      <c r="AQ1332" s="1136" t="str">
        <f t="shared" si="168"/>
        <v>1-4-1S85°Z+S</v>
      </c>
      <c r="AR1332" s="1136" t="str">
        <f t="shared" si="169"/>
        <v>NA</v>
      </c>
      <c r="AS1332" s="1136" t="str">
        <f t="shared" si="170"/>
        <v>176/OFF</v>
      </c>
      <c r="AT1332" s="1136" t="str">
        <f t="shared" si="171"/>
        <v>1-4-1S85°Z+S</v>
      </c>
      <c r="AU1332" s="1136" t="s">
        <v>15734</v>
      </c>
      <c r="AV1332" s="1136" t="str">
        <f t="shared" si="164"/>
        <v>109.3.7</v>
      </c>
      <c r="AW1332" s="1438">
        <f t="shared" si="165"/>
        <v>43897</v>
      </c>
    </row>
    <row r="1333" spans="1:49">
      <c r="A1333" s="1135" t="s">
        <v>4873</v>
      </c>
      <c r="B1333" s="1135" t="s">
        <v>4861</v>
      </c>
      <c r="C1333" s="1135" t="s">
        <v>4874</v>
      </c>
      <c r="D1333" s="1135">
        <v>1.7290000000000001</v>
      </c>
      <c r="E1333" s="1135" t="s">
        <v>15198</v>
      </c>
      <c r="F1333" s="1135" t="s">
        <v>663</v>
      </c>
      <c r="G1333" s="1135">
        <v>5</v>
      </c>
      <c r="H1333" s="1135" t="s">
        <v>2286</v>
      </c>
      <c r="I1333" s="1135" t="s">
        <v>126</v>
      </c>
      <c r="J1333" s="1135">
        <v>1.6</v>
      </c>
      <c r="K1333" s="1135" t="s">
        <v>4875</v>
      </c>
      <c r="L1333" s="1135" t="s">
        <v>1870</v>
      </c>
      <c r="M1333" s="1135">
        <v>148</v>
      </c>
      <c r="N1333" s="1135" t="s">
        <v>1039</v>
      </c>
      <c r="O1333" s="1135">
        <v>3.7</v>
      </c>
      <c r="P1333" s="1135">
        <v>2.96</v>
      </c>
      <c r="Q1333" s="1135" t="s">
        <v>1040</v>
      </c>
      <c r="R1333" s="1135">
        <v>20.8</v>
      </c>
      <c r="T1333" s="1135">
        <v>20.399999999999999</v>
      </c>
      <c r="U1333" s="1135">
        <v>3.8</v>
      </c>
      <c r="V1333" s="1135" t="s">
        <v>663</v>
      </c>
      <c r="W1333" s="1135">
        <v>110</v>
      </c>
      <c r="X1333" s="1135" t="s">
        <v>2489</v>
      </c>
      <c r="Y1333" s="1135">
        <v>1.7</v>
      </c>
      <c r="Z1333" s="1135" t="s">
        <v>663</v>
      </c>
      <c r="AA1333" s="1135" t="s">
        <v>4876</v>
      </c>
      <c r="AB1333" s="1135" t="s">
        <v>1075</v>
      </c>
      <c r="AH1333" s="1135" t="s">
        <v>1921</v>
      </c>
      <c r="AM1333" s="1136" t="s">
        <v>11771</v>
      </c>
      <c r="AN1333" s="1136" t="s">
        <v>11772</v>
      </c>
      <c r="AO1333" s="1136" t="str">
        <f t="shared" si="166"/>
        <v>650↑700(5/21)</v>
      </c>
      <c r="AP1333" s="1136">
        <f t="shared" si="167"/>
        <v>1.7290000000000001</v>
      </c>
      <c r="AQ1333" s="1136" t="str">
        <f t="shared" si="168"/>
        <v>1-4-1S85°Z+S</v>
      </c>
      <c r="AR1333" s="1136" t="str">
        <f t="shared" si="169"/>
        <v>NA</v>
      </c>
      <c r="AS1333" s="1136" t="str">
        <f t="shared" si="170"/>
        <v>180/OFF</v>
      </c>
      <c r="AT1333" s="1136" t="str">
        <f t="shared" si="171"/>
        <v>1-4-1S85°Z+S</v>
      </c>
      <c r="AU1333" s="1136" t="s">
        <v>15734</v>
      </c>
      <c r="AV1333" s="1136" t="str">
        <f t="shared" si="164"/>
        <v>109.5.19</v>
      </c>
      <c r="AW1333" s="1438">
        <f t="shared" si="165"/>
        <v>43970</v>
      </c>
    </row>
    <row r="1334" spans="1:49">
      <c r="A1334" s="1135" t="s">
        <v>4877</v>
      </c>
      <c r="B1334" s="1135" t="s">
        <v>4861</v>
      </c>
      <c r="C1334" s="1135">
        <v>650</v>
      </c>
      <c r="D1334" s="1135">
        <v>1.7290000000000001</v>
      </c>
      <c r="E1334" s="1135" t="s">
        <v>15198</v>
      </c>
      <c r="F1334" s="1135" t="s">
        <v>663</v>
      </c>
      <c r="G1334" s="1135">
        <v>5</v>
      </c>
      <c r="H1334" s="1135" t="s">
        <v>4870</v>
      </c>
      <c r="I1334" s="1135" t="s">
        <v>126</v>
      </c>
      <c r="J1334" s="1135">
        <v>1.3</v>
      </c>
      <c r="K1334" s="1135" t="s">
        <v>4868</v>
      </c>
      <c r="L1334" s="1135" t="s">
        <v>1870</v>
      </c>
      <c r="M1334" s="1135">
        <v>148</v>
      </c>
      <c r="N1334" s="1135" t="s">
        <v>1039</v>
      </c>
      <c r="O1334" s="1135">
        <v>3.7</v>
      </c>
      <c r="P1334" s="1135">
        <v>2.96</v>
      </c>
      <c r="Q1334" s="1135" t="s">
        <v>1040</v>
      </c>
      <c r="R1334" s="1135">
        <v>20.8</v>
      </c>
      <c r="T1334" s="1135">
        <v>20.399999999999999</v>
      </c>
      <c r="U1334" s="1135">
        <v>3.8</v>
      </c>
      <c r="V1334" s="1135" t="s">
        <v>663</v>
      </c>
      <c r="W1334" s="1135">
        <v>110</v>
      </c>
      <c r="X1334" s="1135" t="s">
        <v>2489</v>
      </c>
      <c r="Y1334" s="1135">
        <v>1.7</v>
      </c>
      <c r="Z1334" s="1135" t="s">
        <v>663</v>
      </c>
      <c r="AA1334" s="1135" t="s">
        <v>4878</v>
      </c>
      <c r="AB1334" s="1135" t="s">
        <v>1075</v>
      </c>
      <c r="AH1334" s="1135" t="s">
        <v>842</v>
      </c>
      <c r="AM1334" s="1136" t="s">
        <v>11773</v>
      </c>
      <c r="AN1334" s="1136" t="s">
        <v>11774</v>
      </c>
      <c r="AO1334" s="1136">
        <f t="shared" si="166"/>
        <v>650</v>
      </c>
      <c r="AP1334" s="1136">
        <f t="shared" si="167"/>
        <v>1.7290000000000001</v>
      </c>
      <c r="AQ1334" s="1136" t="str">
        <f t="shared" si="168"/>
        <v>1-4-1S85°Z+S</v>
      </c>
      <c r="AR1334" s="1136" t="str">
        <f t="shared" si="169"/>
        <v>NA</v>
      </c>
      <c r="AS1334" s="1136" t="str">
        <f t="shared" si="170"/>
        <v>178/OFF</v>
      </c>
      <c r="AT1334" s="1136" t="str">
        <f t="shared" si="171"/>
        <v>1-4-1S85°Z+S</v>
      </c>
      <c r="AU1334" s="1136" t="s">
        <v>15734</v>
      </c>
      <c r="AV1334" s="1136" t="str">
        <f t="shared" si="164"/>
        <v>109.5.7</v>
      </c>
      <c r="AW1334" s="1438">
        <f t="shared" si="165"/>
        <v>43958</v>
      </c>
    </row>
    <row r="1335" spans="1:49">
      <c r="A1335" s="1135" t="s">
        <v>4879</v>
      </c>
      <c r="B1335" s="1135" t="s">
        <v>4861</v>
      </c>
      <c r="C1335" s="1135">
        <v>650</v>
      </c>
      <c r="D1335" s="1135">
        <v>1.7290000000000001</v>
      </c>
      <c r="E1335" s="1135" t="s">
        <v>15198</v>
      </c>
      <c r="F1335" s="1135" t="s">
        <v>663</v>
      </c>
      <c r="G1335" s="1135">
        <v>5</v>
      </c>
      <c r="H1335" s="1135" t="s">
        <v>4870</v>
      </c>
      <c r="I1335" s="1135" t="s">
        <v>126</v>
      </c>
      <c r="J1335" s="1135">
        <v>1.3</v>
      </c>
      <c r="K1335" s="1135" t="s">
        <v>4880</v>
      </c>
      <c r="L1335" s="1135" t="s">
        <v>1870</v>
      </c>
      <c r="M1335" s="1135">
        <v>148</v>
      </c>
      <c r="N1335" s="1135" t="s">
        <v>1039</v>
      </c>
      <c r="O1335" s="1135">
        <v>3.7</v>
      </c>
      <c r="P1335" s="1135">
        <v>2.96</v>
      </c>
      <c r="Q1335" s="1135" t="s">
        <v>1040</v>
      </c>
      <c r="R1335" s="1135">
        <v>20.8</v>
      </c>
      <c r="T1335" s="1135">
        <v>20.399999999999999</v>
      </c>
      <c r="U1335" s="1135">
        <v>3.8</v>
      </c>
      <c r="V1335" s="1135" t="s">
        <v>663</v>
      </c>
      <c r="W1335" s="1135">
        <v>110</v>
      </c>
      <c r="X1335" s="1135" t="s">
        <v>2489</v>
      </c>
      <c r="Y1335" s="1135">
        <v>1.7</v>
      </c>
      <c r="Z1335" s="1135" t="s">
        <v>663</v>
      </c>
      <c r="AA1335" s="1135" t="s">
        <v>4878</v>
      </c>
      <c r="AB1335" s="1135" t="s">
        <v>1075</v>
      </c>
      <c r="AH1335" s="1135" t="s">
        <v>833</v>
      </c>
      <c r="AM1335" s="1136" t="s">
        <v>11775</v>
      </c>
      <c r="AN1335" s="1136" t="s">
        <v>11776</v>
      </c>
      <c r="AO1335" s="1136">
        <f t="shared" si="166"/>
        <v>650</v>
      </c>
      <c r="AP1335" s="1136">
        <f t="shared" si="167"/>
        <v>1.7290000000000001</v>
      </c>
      <c r="AQ1335" s="1136" t="str">
        <f t="shared" si="168"/>
        <v>1-4-1S85°Z+S</v>
      </c>
      <c r="AR1335" s="1136" t="str">
        <f t="shared" si="169"/>
        <v>NA</v>
      </c>
      <c r="AS1335" s="1136" t="str">
        <f t="shared" si="170"/>
        <v>178/OFF</v>
      </c>
      <c r="AT1335" s="1136" t="str">
        <f t="shared" si="171"/>
        <v>1-4-1S85°Z+S</v>
      </c>
      <c r="AU1335" s="1136" t="s">
        <v>15734</v>
      </c>
      <c r="AV1335" s="1136" t="str">
        <f t="shared" si="164"/>
        <v>109.5.7</v>
      </c>
      <c r="AW1335" s="1438">
        <f t="shared" si="165"/>
        <v>43958</v>
      </c>
    </row>
    <row r="1336" spans="1:49">
      <c r="A1336" s="1135" t="s">
        <v>4881</v>
      </c>
      <c r="B1336" s="1135" t="s">
        <v>4861</v>
      </c>
      <c r="C1336" s="1135">
        <v>700</v>
      </c>
      <c r="D1336" s="1135">
        <v>1.7290000000000001</v>
      </c>
      <c r="E1336" s="1135" t="s">
        <v>15198</v>
      </c>
      <c r="F1336" s="1135" t="s">
        <v>663</v>
      </c>
      <c r="G1336" s="1135">
        <v>5</v>
      </c>
      <c r="H1336" s="1135" t="s">
        <v>2286</v>
      </c>
      <c r="I1336" s="1135" t="s">
        <v>126</v>
      </c>
      <c r="J1336" s="1135">
        <v>1.6</v>
      </c>
      <c r="K1336" s="1135" t="s">
        <v>4875</v>
      </c>
      <c r="L1336" s="1135" t="s">
        <v>1870</v>
      </c>
      <c r="M1336" s="1135">
        <v>148</v>
      </c>
      <c r="N1336" s="1135" t="s">
        <v>1039</v>
      </c>
      <c r="O1336" s="1135">
        <v>3.7</v>
      </c>
      <c r="P1336" s="1135">
        <v>2.96</v>
      </c>
      <c r="Q1336" s="1135" t="s">
        <v>1040</v>
      </c>
      <c r="R1336" s="1135">
        <v>20.8</v>
      </c>
      <c r="T1336" s="1135">
        <v>20.399999999999999</v>
      </c>
      <c r="U1336" s="1135">
        <v>3.8</v>
      </c>
      <c r="V1336" s="1135" t="s">
        <v>663</v>
      </c>
      <c r="W1336" s="1135">
        <v>110</v>
      </c>
      <c r="X1336" s="1135" t="s">
        <v>2489</v>
      </c>
      <c r="Y1336" s="1135">
        <v>1.7</v>
      </c>
      <c r="Z1336" s="1135" t="s">
        <v>663</v>
      </c>
      <c r="AA1336" s="1135" t="s">
        <v>1051</v>
      </c>
      <c r="AB1336" s="1135" t="s">
        <v>1075</v>
      </c>
      <c r="AH1336" s="1135" t="s">
        <v>3161</v>
      </c>
      <c r="AM1336" s="1136" t="s">
        <v>11777</v>
      </c>
      <c r="AN1336" s="1136" t="s">
        <v>11778</v>
      </c>
      <c r="AO1336" s="1136">
        <f t="shared" si="166"/>
        <v>700</v>
      </c>
      <c r="AP1336" s="1136">
        <f t="shared" si="167"/>
        <v>1.7290000000000001</v>
      </c>
      <c r="AQ1336" s="1136" t="str">
        <f t="shared" si="168"/>
        <v>1-4-1S85°Z+S</v>
      </c>
      <c r="AR1336" s="1136" t="str">
        <f t="shared" si="169"/>
        <v>NA</v>
      </c>
      <c r="AS1336" s="1136" t="str">
        <f t="shared" si="170"/>
        <v>180/OFF</v>
      </c>
      <c r="AT1336" s="1136" t="str">
        <f t="shared" si="171"/>
        <v>1-4-1S85°Z+S</v>
      </c>
      <c r="AU1336" s="1136" t="s">
        <v>15734</v>
      </c>
      <c r="AV1336" s="1136" t="str">
        <f t="shared" si="164"/>
        <v>109.6.1</v>
      </c>
      <c r="AW1336" s="1438">
        <f t="shared" si="165"/>
        <v>43983</v>
      </c>
    </row>
    <row r="1337" spans="1:49">
      <c r="A1337" s="1135" t="s">
        <v>4882</v>
      </c>
      <c r="B1337" s="1135" t="s">
        <v>4861</v>
      </c>
      <c r="C1337" s="1135">
        <v>700</v>
      </c>
      <c r="D1337" s="1135">
        <v>1.7290000000000001</v>
      </c>
      <c r="E1337" s="1135" t="s">
        <v>15198</v>
      </c>
      <c r="F1337" s="1135" t="s">
        <v>663</v>
      </c>
      <c r="G1337" s="1135">
        <v>5</v>
      </c>
      <c r="H1337" s="1135" t="s">
        <v>2286</v>
      </c>
      <c r="I1337" s="1135" t="s">
        <v>126</v>
      </c>
      <c r="J1337" s="1135">
        <v>1.6</v>
      </c>
      <c r="K1337" s="1135" t="s">
        <v>4875</v>
      </c>
      <c r="L1337" s="1135" t="s">
        <v>1870</v>
      </c>
      <c r="M1337" s="1135">
        <v>148</v>
      </c>
      <c r="N1337" s="1135" t="s">
        <v>1039</v>
      </c>
      <c r="O1337" s="1135">
        <v>3.7</v>
      </c>
      <c r="P1337" s="1135">
        <v>2.96</v>
      </c>
      <c r="Q1337" s="1135" t="s">
        <v>1040</v>
      </c>
      <c r="R1337" s="1135">
        <v>20.8</v>
      </c>
      <c r="T1337" s="1135">
        <v>20.399999999999999</v>
      </c>
      <c r="U1337" s="1135">
        <v>3.8</v>
      </c>
      <c r="V1337" s="1135" t="s">
        <v>663</v>
      </c>
      <c r="W1337" s="1135">
        <v>110</v>
      </c>
      <c r="X1337" s="1135" t="s">
        <v>2489</v>
      </c>
      <c r="Y1337" s="1135">
        <v>1.7</v>
      </c>
      <c r="Z1337" s="1135" t="s">
        <v>663</v>
      </c>
      <c r="AA1337" s="1135" t="s">
        <v>1051</v>
      </c>
      <c r="AB1337" s="1135" t="s">
        <v>1075</v>
      </c>
      <c r="AH1337" s="1135" t="s">
        <v>700</v>
      </c>
      <c r="AM1337" s="1136" t="s">
        <v>11779</v>
      </c>
      <c r="AN1337" s="1136" t="s">
        <v>11780</v>
      </c>
      <c r="AO1337" s="1136">
        <f t="shared" si="166"/>
        <v>700</v>
      </c>
      <c r="AP1337" s="1136">
        <f t="shared" si="167"/>
        <v>1.7290000000000001</v>
      </c>
      <c r="AQ1337" s="1136" t="str">
        <f t="shared" si="168"/>
        <v>1-4-1S85°Z+S</v>
      </c>
      <c r="AR1337" s="1136" t="str">
        <f t="shared" si="169"/>
        <v>NA</v>
      </c>
      <c r="AS1337" s="1136" t="str">
        <f t="shared" si="170"/>
        <v>180/OFF</v>
      </c>
      <c r="AT1337" s="1136" t="str">
        <f t="shared" si="171"/>
        <v>1-4-1S85°Z+S</v>
      </c>
      <c r="AU1337" s="1136" t="s">
        <v>15734</v>
      </c>
      <c r="AV1337" s="1136" t="str">
        <f t="shared" si="164"/>
        <v>109.6.1</v>
      </c>
      <c r="AW1337" s="1438">
        <f t="shared" si="165"/>
        <v>43983</v>
      </c>
    </row>
    <row r="1338" spans="1:49">
      <c r="A1338" s="1135" t="s">
        <v>4883</v>
      </c>
      <c r="B1338" s="1135" t="s">
        <v>210</v>
      </c>
      <c r="C1338" s="1135">
        <v>750</v>
      </c>
      <c r="D1338" s="1135">
        <v>1.74</v>
      </c>
      <c r="E1338" s="1135" t="s">
        <v>15188</v>
      </c>
      <c r="F1338" s="1135" t="s">
        <v>1078</v>
      </c>
      <c r="G1338" s="1135">
        <v>5</v>
      </c>
      <c r="H1338" s="1135" t="s">
        <v>4779</v>
      </c>
      <c r="I1338" s="1135" t="s">
        <v>126</v>
      </c>
      <c r="J1338" s="1135">
        <v>0.8</v>
      </c>
      <c r="K1338" s="1135" t="s">
        <v>4782</v>
      </c>
      <c r="L1338" s="1135" t="s">
        <v>4769</v>
      </c>
      <c r="M1338" s="1135">
        <v>151.5</v>
      </c>
      <c r="N1338" s="1135" t="s">
        <v>1039</v>
      </c>
      <c r="O1338" s="1135">
        <v>3.7875000000000001</v>
      </c>
      <c r="P1338" s="1135">
        <v>3.0300000000000002</v>
      </c>
      <c r="Q1338" s="1135" t="s">
        <v>1371</v>
      </c>
      <c r="R1338" s="1135">
        <v>19.100000000000001</v>
      </c>
      <c r="T1338" s="1135">
        <v>23.7</v>
      </c>
      <c r="U1338" s="1135">
        <v>3.2</v>
      </c>
      <c r="V1338" s="1135" t="s">
        <v>663</v>
      </c>
      <c r="W1338" s="1135">
        <v>35</v>
      </c>
      <c r="X1338" s="1135">
        <v>10</v>
      </c>
      <c r="Y1338" s="1135">
        <v>1</v>
      </c>
      <c r="Z1338" s="1135">
        <v>6</v>
      </c>
      <c r="AA1338" s="1135" t="s">
        <v>3345</v>
      </c>
      <c r="AB1338" s="1135" t="s">
        <v>4259</v>
      </c>
      <c r="AH1338" s="1135" t="s">
        <v>1576</v>
      </c>
      <c r="AM1338" s="1136" t="s">
        <v>11781</v>
      </c>
      <c r="AN1338" s="1136" t="s">
        <v>11782</v>
      </c>
      <c r="AO1338" s="1136">
        <f t="shared" si="166"/>
        <v>750</v>
      </c>
      <c r="AP1338" s="1136">
        <f t="shared" si="167"/>
        <v>1.74</v>
      </c>
      <c r="AQ1338" s="1136" t="str">
        <f t="shared" si="168"/>
        <v>1-5-1S91°</v>
      </c>
      <c r="AR1338" s="1136" t="str">
        <f t="shared" si="169"/>
        <v>30</v>
      </c>
      <c r="AS1338" s="1136" t="str">
        <f t="shared" si="170"/>
        <v>390/350/155</v>
      </c>
      <c r="AT1338" s="1136" t="str">
        <f t="shared" si="171"/>
        <v>1-5-1S91°</v>
      </c>
      <c r="AV1338" s="1136" t="str">
        <f t="shared" si="164"/>
        <v>109.8.10</v>
      </c>
      <c r="AW1338" s="1438">
        <f t="shared" si="165"/>
        <v>44053</v>
      </c>
    </row>
    <row r="1339" spans="1:49">
      <c r="A1339" s="1135" t="s">
        <v>4884</v>
      </c>
      <c r="B1339" s="1135" t="s">
        <v>210</v>
      </c>
      <c r="C1339" s="1135">
        <v>750</v>
      </c>
      <c r="D1339" s="1135">
        <v>1.74</v>
      </c>
      <c r="E1339" s="1135" t="s">
        <v>15188</v>
      </c>
      <c r="F1339" s="1135" t="s">
        <v>1078</v>
      </c>
      <c r="G1339" s="1135">
        <v>5</v>
      </c>
      <c r="H1339" s="1135" t="s">
        <v>4885</v>
      </c>
      <c r="I1339" s="1135" t="s">
        <v>126</v>
      </c>
      <c r="J1339" s="1135">
        <v>0.8</v>
      </c>
      <c r="K1339" s="1135" t="s">
        <v>4886</v>
      </c>
      <c r="L1339" s="1135" t="s">
        <v>4760</v>
      </c>
      <c r="M1339" s="1135">
        <v>151.5</v>
      </c>
      <c r="N1339" s="1135" t="s">
        <v>1039</v>
      </c>
      <c r="O1339" s="1135">
        <v>3.7875000000000001</v>
      </c>
      <c r="P1339" s="1135">
        <v>3.0300000000000002</v>
      </c>
      <c r="Q1339" s="1135" t="s">
        <v>1082</v>
      </c>
      <c r="R1339" s="1135">
        <v>19.100000000000001</v>
      </c>
      <c r="T1339" s="1135">
        <v>23.7</v>
      </c>
      <c r="U1339" s="1135">
        <v>3.2</v>
      </c>
      <c r="V1339" s="1135" t="s">
        <v>663</v>
      </c>
      <c r="W1339" s="1135">
        <v>35</v>
      </c>
      <c r="X1339" s="1135">
        <v>10</v>
      </c>
      <c r="Y1339" s="1135">
        <v>1</v>
      </c>
      <c r="Z1339" s="1135">
        <v>6</v>
      </c>
      <c r="AA1339" s="1135" t="s">
        <v>4368</v>
      </c>
      <c r="AB1339" s="1135" t="s">
        <v>4259</v>
      </c>
      <c r="AH1339" s="1135" t="s">
        <v>745</v>
      </c>
      <c r="AM1339" s="1136" t="s">
        <v>11783</v>
      </c>
      <c r="AN1339" s="1136" t="s">
        <v>11784</v>
      </c>
      <c r="AO1339" s="1136">
        <f t="shared" si="166"/>
        <v>750</v>
      </c>
      <c r="AP1339" s="1136">
        <f t="shared" si="167"/>
        <v>1.74</v>
      </c>
      <c r="AQ1339" s="1136" t="str">
        <f t="shared" si="168"/>
        <v>1-5-1S91°</v>
      </c>
      <c r="AR1339" s="1136" t="str">
        <f t="shared" si="169"/>
        <v>30</v>
      </c>
      <c r="AS1339" s="1136" t="str">
        <f t="shared" si="170"/>
        <v>385/345/155</v>
      </c>
      <c r="AT1339" s="1136" t="str">
        <f t="shared" si="171"/>
        <v>1-5-1S91°</v>
      </c>
      <c r="AV1339" s="1136" t="str">
        <f t="shared" si="164"/>
        <v>109.9.8</v>
      </c>
      <c r="AW1339" s="1438">
        <f t="shared" si="165"/>
        <v>44082</v>
      </c>
    </row>
    <row r="1340" spans="1:49">
      <c r="A1340" s="1135" t="s">
        <v>4887</v>
      </c>
      <c r="B1340" s="1135" t="s">
        <v>210</v>
      </c>
      <c r="C1340" s="1135">
        <v>750</v>
      </c>
      <c r="D1340" s="1135">
        <v>1.74</v>
      </c>
      <c r="E1340" s="1135" t="s">
        <v>15188</v>
      </c>
      <c r="F1340" s="1135" t="s">
        <v>1078</v>
      </c>
      <c r="G1340" s="1135">
        <v>5</v>
      </c>
      <c r="H1340" s="1135" t="s">
        <v>4885</v>
      </c>
      <c r="I1340" s="1135" t="s">
        <v>126</v>
      </c>
      <c r="J1340" s="1135">
        <v>0.8</v>
      </c>
      <c r="K1340" s="1135" t="s">
        <v>4886</v>
      </c>
      <c r="L1340" s="1135" t="s">
        <v>4760</v>
      </c>
      <c r="M1340" s="1135">
        <v>151.5</v>
      </c>
      <c r="N1340" s="1135" t="s">
        <v>1039</v>
      </c>
      <c r="O1340" s="1135">
        <v>3.7875000000000001</v>
      </c>
      <c r="P1340" s="1135">
        <v>3.0300000000000002</v>
      </c>
      <c r="Q1340" s="1135" t="s">
        <v>1040</v>
      </c>
      <c r="R1340" s="1135">
        <v>19.100000000000001</v>
      </c>
      <c r="T1340" s="1135">
        <v>23.7</v>
      </c>
      <c r="U1340" s="1135">
        <v>3.2</v>
      </c>
      <c r="V1340" s="1135" t="s">
        <v>663</v>
      </c>
      <c r="W1340" s="1135">
        <v>35</v>
      </c>
      <c r="X1340" s="1135">
        <v>10</v>
      </c>
      <c r="Y1340" s="1135" t="s">
        <v>4888</v>
      </c>
      <c r="Z1340" s="1135">
        <v>6</v>
      </c>
      <c r="AA1340" s="1135" t="s">
        <v>3126</v>
      </c>
      <c r="AB1340" s="1135" t="s">
        <v>4259</v>
      </c>
      <c r="AH1340" s="1135" t="s">
        <v>3307</v>
      </c>
      <c r="AM1340" s="1136" t="s">
        <v>11785</v>
      </c>
      <c r="AN1340" s="1136" t="s">
        <v>11786</v>
      </c>
      <c r="AO1340" s="1136">
        <f t="shared" si="166"/>
        <v>750</v>
      </c>
      <c r="AP1340" s="1136">
        <f t="shared" si="167"/>
        <v>1.74</v>
      </c>
      <c r="AQ1340" s="1136" t="str">
        <f t="shared" si="168"/>
        <v>1-5-1S91°</v>
      </c>
      <c r="AR1340" s="1136" t="str">
        <f t="shared" si="169"/>
        <v>30</v>
      </c>
      <c r="AS1340" s="1136" t="str">
        <f t="shared" si="170"/>
        <v>385/345/155</v>
      </c>
      <c r="AT1340" s="1136" t="str">
        <f t="shared" si="171"/>
        <v>1-5-1S91°</v>
      </c>
      <c r="AV1340" s="1136" t="str">
        <f t="shared" si="164"/>
        <v>109.9.9</v>
      </c>
      <c r="AW1340" s="1438">
        <f t="shared" si="165"/>
        <v>44083</v>
      </c>
    </row>
    <row r="1341" spans="1:49">
      <c r="A1341" s="1135" t="s">
        <v>4889</v>
      </c>
      <c r="B1341" s="1135" t="s">
        <v>210</v>
      </c>
      <c r="C1341" s="1135">
        <v>750</v>
      </c>
      <c r="D1341" s="1135">
        <v>1.76</v>
      </c>
      <c r="E1341" s="1135" t="s">
        <v>15188</v>
      </c>
      <c r="F1341" s="1135" t="s">
        <v>4107</v>
      </c>
      <c r="G1341" s="1135">
        <v>5</v>
      </c>
      <c r="H1341" s="1135" t="s">
        <v>4890</v>
      </c>
      <c r="I1341" s="1135" t="s">
        <v>126</v>
      </c>
      <c r="J1341" s="1135">
        <v>1.4</v>
      </c>
      <c r="K1341" s="1135" t="s">
        <v>4886</v>
      </c>
      <c r="L1341" s="1135" t="s">
        <v>4760</v>
      </c>
      <c r="M1341" s="1135">
        <v>152.19999999999999</v>
      </c>
      <c r="N1341" s="1135" t="s">
        <v>1039</v>
      </c>
      <c r="O1341" s="1135">
        <v>3.8049999999999997</v>
      </c>
      <c r="P1341" s="1135">
        <v>3.044</v>
      </c>
      <c r="Q1341" s="1135" t="s">
        <v>1055</v>
      </c>
      <c r="R1341" s="1135">
        <v>19</v>
      </c>
      <c r="T1341" s="1135">
        <v>16</v>
      </c>
      <c r="U1341" s="1135">
        <v>4</v>
      </c>
      <c r="V1341" s="1135" t="s">
        <v>663</v>
      </c>
      <c r="W1341" s="1135">
        <v>85</v>
      </c>
      <c r="X1341" s="1135">
        <v>10</v>
      </c>
      <c r="Y1341" s="1135" t="s">
        <v>4891</v>
      </c>
      <c r="Z1341" s="1135">
        <v>5</v>
      </c>
      <c r="AA1341" s="1135" t="s">
        <v>3325</v>
      </c>
      <c r="AH1341" s="1135" t="s">
        <v>1576</v>
      </c>
      <c r="AM1341" s="1136" t="s">
        <v>11787</v>
      </c>
      <c r="AN1341" s="1136" t="s">
        <v>11788</v>
      </c>
      <c r="AO1341" s="1136">
        <f t="shared" si="166"/>
        <v>750</v>
      </c>
      <c r="AP1341" s="1136">
        <f t="shared" si="167"/>
        <v>1.76</v>
      </c>
      <c r="AQ1341" s="1136" t="str">
        <f t="shared" si="168"/>
        <v>1-5-1S91°</v>
      </c>
      <c r="AR1341" s="1136" t="str">
        <f t="shared" si="169"/>
        <v>30.3</v>
      </c>
      <c r="AS1341" s="1136" t="str">
        <f t="shared" si="170"/>
        <v>334/294/165</v>
      </c>
      <c r="AT1341" s="1136" t="str">
        <f t="shared" si="171"/>
        <v>1-5-1S91°</v>
      </c>
      <c r="AV1341" s="1136" t="str">
        <f t="shared" si="164"/>
        <v>109.9.11</v>
      </c>
      <c r="AW1341" s="1438">
        <f t="shared" si="165"/>
        <v>44085</v>
      </c>
    </row>
    <row r="1342" spans="1:49">
      <c r="A1342" s="1135" t="s">
        <v>4892</v>
      </c>
      <c r="B1342" s="1135" t="s">
        <v>210</v>
      </c>
      <c r="C1342" s="1135">
        <v>750</v>
      </c>
      <c r="D1342" s="1135">
        <v>1.74</v>
      </c>
      <c r="E1342" s="1135" t="s">
        <v>15188</v>
      </c>
      <c r="F1342" s="1135" t="s">
        <v>1078</v>
      </c>
      <c r="G1342" s="1135">
        <v>5</v>
      </c>
      <c r="H1342" s="1135" t="s">
        <v>4885</v>
      </c>
      <c r="I1342" s="1135" t="s">
        <v>126</v>
      </c>
      <c r="J1342" s="1135">
        <v>0.8</v>
      </c>
      <c r="K1342" s="1135" t="s">
        <v>4886</v>
      </c>
      <c r="L1342" s="1135" t="s">
        <v>4760</v>
      </c>
      <c r="M1342" s="1135">
        <v>151.5</v>
      </c>
      <c r="N1342" s="1135" t="s">
        <v>1039</v>
      </c>
      <c r="O1342" s="1135">
        <v>3.7875000000000001</v>
      </c>
      <c r="P1342" s="1135">
        <v>3.0300000000000002</v>
      </c>
      <c r="Q1342" s="1135" t="s">
        <v>1055</v>
      </c>
      <c r="R1342" s="1135">
        <v>19.100000000000001</v>
      </c>
      <c r="T1342" s="1135">
        <v>23.7</v>
      </c>
      <c r="U1342" s="1135">
        <v>3.2</v>
      </c>
      <c r="V1342" s="1135" t="s">
        <v>663</v>
      </c>
      <c r="W1342" s="1135">
        <v>35</v>
      </c>
      <c r="X1342" s="1135">
        <v>10</v>
      </c>
      <c r="Y1342" s="1135" t="s">
        <v>4888</v>
      </c>
      <c r="Z1342" s="1135">
        <v>6</v>
      </c>
      <c r="AA1342" s="1135" t="s">
        <v>3265</v>
      </c>
      <c r="AB1342" s="1135" t="s">
        <v>4259</v>
      </c>
      <c r="AH1342" s="1135" t="s">
        <v>1060</v>
      </c>
      <c r="AM1342" s="1136" t="s">
        <v>11789</v>
      </c>
      <c r="AN1342" s="1136" t="s">
        <v>11790</v>
      </c>
      <c r="AO1342" s="1136">
        <f t="shared" si="166"/>
        <v>750</v>
      </c>
      <c r="AP1342" s="1136">
        <f t="shared" si="167"/>
        <v>1.74</v>
      </c>
      <c r="AQ1342" s="1136" t="str">
        <f t="shared" si="168"/>
        <v>1-5-1S91°</v>
      </c>
      <c r="AR1342" s="1136" t="str">
        <f t="shared" si="169"/>
        <v>30</v>
      </c>
      <c r="AS1342" s="1136" t="str">
        <f t="shared" si="170"/>
        <v>385/345/155</v>
      </c>
      <c r="AT1342" s="1136" t="str">
        <f t="shared" si="171"/>
        <v>1-5-1S91°</v>
      </c>
      <c r="AV1342" s="1136" t="str">
        <f t="shared" si="164"/>
        <v>109.9.17</v>
      </c>
      <c r="AW1342" s="1438">
        <f t="shared" si="165"/>
        <v>44091</v>
      </c>
    </row>
    <row r="1343" spans="1:49">
      <c r="A1343" s="1135" t="s">
        <v>4893</v>
      </c>
      <c r="B1343" s="1135" t="s">
        <v>210</v>
      </c>
      <c r="C1343" s="1135">
        <v>800</v>
      </c>
      <c r="D1343" s="1135">
        <v>1.76</v>
      </c>
      <c r="E1343" s="1135" t="s">
        <v>15188</v>
      </c>
      <c r="F1343" s="1135" t="s">
        <v>1078</v>
      </c>
      <c r="G1343" s="1135">
        <v>5</v>
      </c>
      <c r="H1343" s="1135" t="s">
        <v>4784</v>
      </c>
      <c r="I1343" s="1135" t="s">
        <v>126</v>
      </c>
      <c r="J1343" s="1135">
        <v>2.9</v>
      </c>
      <c r="K1343" s="1135" t="s">
        <v>4886</v>
      </c>
      <c r="L1343" s="1135" t="s">
        <v>4760</v>
      </c>
      <c r="M1343" s="1135">
        <v>150.80000000000001</v>
      </c>
      <c r="N1343" s="1135" t="s">
        <v>1039</v>
      </c>
      <c r="O1343" s="1135">
        <v>3.7700000000000005</v>
      </c>
      <c r="P1343" s="1135">
        <v>3.0160000000000005</v>
      </c>
      <c r="Q1343" s="1135" t="s">
        <v>1055</v>
      </c>
      <c r="R1343" s="1135">
        <v>19</v>
      </c>
      <c r="T1343" s="1135">
        <v>28.3</v>
      </c>
      <c r="U1343" s="1135">
        <v>4.3</v>
      </c>
      <c r="V1343" s="1135" t="s">
        <v>663</v>
      </c>
      <c r="W1343" s="1135">
        <v>100</v>
      </c>
      <c r="X1343" s="1135">
        <v>50</v>
      </c>
      <c r="Y1343" s="1135">
        <v>1.5</v>
      </c>
      <c r="Z1343" s="1135">
        <v>6.5</v>
      </c>
      <c r="AA1343" s="1135" t="s">
        <v>4894</v>
      </c>
      <c r="AH1343" s="1135" t="s">
        <v>634</v>
      </c>
      <c r="AM1343" s="1136" t="s">
        <v>11791</v>
      </c>
      <c r="AN1343" s="1136" t="s">
        <v>11792</v>
      </c>
      <c r="AO1343" s="1136">
        <f t="shared" si="166"/>
        <v>800</v>
      </c>
      <c r="AP1343" s="1136">
        <f t="shared" si="167"/>
        <v>1.76</v>
      </c>
      <c r="AQ1343" s="1136" t="str">
        <f t="shared" si="168"/>
        <v>1-5-1S91°</v>
      </c>
      <c r="AR1343" s="1136" t="str">
        <f t="shared" si="169"/>
        <v>30</v>
      </c>
      <c r="AS1343" s="1136" t="str">
        <f t="shared" si="170"/>
        <v>380/340/OFF</v>
      </c>
      <c r="AT1343" s="1136" t="str">
        <f t="shared" si="171"/>
        <v>1-5-1S91°</v>
      </c>
      <c r="AV1343" s="1136" t="str">
        <f t="shared" si="164"/>
        <v>109.9.21</v>
      </c>
      <c r="AW1343" s="1438">
        <f t="shared" si="165"/>
        <v>44095</v>
      </c>
    </row>
    <row r="1344" spans="1:49">
      <c r="A1344" s="1135" t="s">
        <v>4895</v>
      </c>
      <c r="B1344" s="1135" t="s">
        <v>210</v>
      </c>
      <c r="C1344" s="1135">
        <v>750</v>
      </c>
      <c r="D1344" s="1135">
        <v>1.74</v>
      </c>
      <c r="E1344" s="1135" t="s">
        <v>15188</v>
      </c>
      <c r="F1344" s="1135" t="s">
        <v>1078</v>
      </c>
      <c r="G1344" s="1135">
        <v>5</v>
      </c>
      <c r="H1344" s="1135" t="s">
        <v>4885</v>
      </c>
      <c r="I1344" s="1135" t="s">
        <v>126</v>
      </c>
      <c r="J1344" s="1135">
        <v>0.8</v>
      </c>
      <c r="K1344" s="1135" t="s">
        <v>4768</v>
      </c>
      <c r="L1344" s="1135" t="s">
        <v>4760</v>
      </c>
      <c r="M1344" s="1135">
        <v>151.5</v>
      </c>
      <c r="N1344" s="1135" t="s">
        <v>1039</v>
      </c>
      <c r="O1344" s="1135">
        <v>3.7875000000000001</v>
      </c>
      <c r="P1344" s="1135">
        <v>3.0300000000000002</v>
      </c>
      <c r="Q1344" s="1135" t="s">
        <v>1040</v>
      </c>
      <c r="R1344" s="1135">
        <v>19.100000000000001</v>
      </c>
      <c r="T1344" s="1135">
        <v>23.7</v>
      </c>
      <c r="U1344" s="1135">
        <v>3.2</v>
      </c>
      <c r="V1344" s="1135" t="s">
        <v>663</v>
      </c>
      <c r="W1344" s="1135">
        <v>35</v>
      </c>
      <c r="X1344" s="1135">
        <v>10</v>
      </c>
      <c r="Y1344" s="1135" t="s">
        <v>4888</v>
      </c>
      <c r="Z1344" s="1135">
        <v>6</v>
      </c>
      <c r="AA1344" s="1135" t="s">
        <v>1434</v>
      </c>
      <c r="AB1344" s="1135" t="s">
        <v>4259</v>
      </c>
      <c r="AH1344" s="1135" t="s">
        <v>1576</v>
      </c>
      <c r="AM1344" s="1136" t="s">
        <v>11793</v>
      </c>
      <c r="AN1344" s="1136" t="s">
        <v>11794</v>
      </c>
      <c r="AO1344" s="1136">
        <f t="shared" si="166"/>
        <v>750</v>
      </c>
      <c r="AP1344" s="1136">
        <f t="shared" si="167"/>
        <v>1.74</v>
      </c>
      <c r="AQ1344" s="1136" t="str">
        <f t="shared" si="168"/>
        <v>1-5-1S91°</v>
      </c>
      <c r="AR1344" s="1136" t="str">
        <f t="shared" si="169"/>
        <v>30</v>
      </c>
      <c r="AS1344" s="1136" t="str">
        <f t="shared" si="170"/>
        <v>385/345/155</v>
      </c>
      <c r="AT1344" s="1136" t="str">
        <f t="shared" si="171"/>
        <v>1-5-1S91°</v>
      </c>
      <c r="AV1344" s="1136" t="str">
        <f t="shared" si="164"/>
        <v>109.9.30</v>
      </c>
      <c r="AW1344" s="1438">
        <f t="shared" si="165"/>
        <v>44104</v>
      </c>
    </row>
    <row r="1345" spans="1:49">
      <c r="A1345" s="1135" t="s">
        <v>4896</v>
      </c>
      <c r="B1345" s="1135" t="s">
        <v>210</v>
      </c>
      <c r="C1345" s="1135">
        <v>750</v>
      </c>
      <c r="D1345" s="1135">
        <v>1.74</v>
      </c>
      <c r="E1345" s="1135" t="s">
        <v>15188</v>
      </c>
      <c r="F1345" s="1135" t="s">
        <v>1078</v>
      </c>
      <c r="G1345" s="1135">
        <v>5</v>
      </c>
      <c r="H1345" s="1135" t="s">
        <v>4885</v>
      </c>
      <c r="I1345" s="1135" t="s">
        <v>126</v>
      </c>
      <c r="J1345" s="1135">
        <v>0.8</v>
      </c>
      <c r="K1345" s="1135" t="s">
        <v>4768</v>
      </c>
      <c r="L1345" s="1135" t="s">
        <v>4760</v>
      </c>
      <c r="M1345" s="1135">
        <v>151.5</v>
      </c>
      <c r="N1345" s="1135" t="s">
        <v>1039</v>
      </c>
      <c r="O1345" s="1135">
        <v>3.7875000000000001</v>
      </c>
      <c r="P1345" s="1135">
        <v>3.0300000000000002</v>
      </c>
      <c r="Q1345" s="1135" t="s">
        <v>1371</v>
      </c>
      <c r="R1345" s="1135">
        <v>19.100000000000001</v>
      </c>
      <c r="T1345" s="1135">
        <v>23.7</v>
      </c>
      <c r="U1345" s="1135">
        <v>3.2</v>
      </c>
      <c r="V1345" s="1135" t="s">
        <v>663</v>
      </c>
      <c r="W1345" s="1135">
        <v>35</v>
      </c>
      <c r="X1345" s="1135">
        <v>10</v>
      </c>
      <c r="Y1345" s="1135" t="s">
        <v>4897</v>
      </c>
      <c r="Z1345" s="1135">
        <v>6</v>
      </c>
      <c r="AA1345" s="1135" t="s">
        <v>4898</v>
      </c>
      <c r="AB1345" s="1135" t="s">
        <v>4259</v>
      </c>
      <c r="AH1345" s="1135" t="s">
        <v>1052</v>
      </c>
      <c r="AM1345" s="1136" t="s">
        <v>11795</v>
      </c>
      <c r="AN1345" s="1136" t="s">
        <v>11796</v>
      </c>
      <c r="AO1345" s="1136">
        <f t="shared" si="166"/>
        <v>750</v>
      </c>
      <c r="AP1345" s="1136">
        <f t="shared" si="167"/>
        <v>1.74</v>
      </c>
      <c r="AQ1345" s="1136" t="str">
        <f t="shared" si="168"/>
        <v>1-5-1S91°</v>
      </c>
      <c r="AR1345" s="1136" t="str">
        <f t="shared" si="169"/>
        <v>30</v>
      </c>
      <c r="AS1345" s="1136" t="str">
        <f t="shared" si="170"/>
        <v>385/345/155</v>
      </c>
      <c r="AT1345" s="1136" t="str">
        <f t="shared" si="171"/>
        <v>1-5-1S91°</v>
      </c>
      <c r="AV1345" s="1136" t="str">
        <f t="shared" si="164"/>
        <v>109.10.5</v>
      </c>
      <c r="AW1345" s="1438">
        <f t="shared" si="165"/>
        <v>44109</v>
      </c>
    </row>
    <row r="1346" spans="1:49">
      <c r="A1346" s="1135" t="s">
        <v>4899</v>
      </c>
      <c r="B1346" s="1135" t="s">
        <v>210</v>
      </c>
      <c r="C1346" s="1135">
        <v>650</v>
      </c>
      <c r="D1346" s="1135">
        <v>1.7</v>
      </c>
      <c r="E1346" s="1135" t="s">
        <v>15188</v>
      </c>
      <c r="F1346" s="1135" t="s">
        <v>1078</v>
      </c>
      <c r="G1346" s="1135">
        <v>5</v>
      </c>
      <c r="H1346" s="1135" t="s">
        <v>4900</v>
      </c>
      <c r="I1346" s="1135" t="s">
        <v>657</v>
      </c>
      <c r="J1346" s="1135">
        <v>2.8</v>
      </c>
      <c r="K1346" s="1135" t="s">
        <v>4901</v>
      </c>
      <c r="L1346" s="1135" t="s">
        <v>4902</v>
      </c>
      <c r="M1346" s="1135">
        <v>149.5</v>
      </c>
      <c r="N1346" s="1135" t="s">
        <v>1039</v>
      </c>
      <c r="O1346" s="1135">
        <v>3.7375000000000003</v>
      </c>
      <c r="P1346" s="1135">
        <v>2.99</v>
      </c>
      <c r="Q1346" s="1135" t="s">
        <v>2647</v>
      </c>
      <c r="R1346" s="1135">
        <v>21.5</v>
      </c>
      <c r="T1346" s="1135">
        <v>19.5</v>
      </c>
      <c r="U1346" s="1135">
        <v>2.9</v>
      </c>
      <c r="V1346" s="1135" t="s">
        <v>663</v>
      </c>
      <c r="W1346" s="1135">
        <v>100</v>
      </c>
      <c r="X1346" s="1135">
        <v>90</v>
      </c>
      <c r="Y1346" s="1135">
        <v>1.8</v>
      </c>
      <c r="Z1346" s="1135">
        <v>5.5</v>
      </c>
      <c r="AA1346" s="1135" t="s">
        <v>4903</v>
      </c>
      <c r="AB1346" s="1135" t="s">
        <v>1075</v>
      </c>
      <c r="AH1346" s="1135" t="s">
        <v>699</v>
      </c>
      <c r="AM1346" s="1136" t="s">
        <v>11797</v>
      </c>
      <c r="AN1346" s="1136" t="s">
        <v>11798</v>
      </c>
      <c r="AO1346" s="1136">
        <f t="shared" si="166"/>
        <v>650</v>
      </c>
      <c r="AP1346" s="1136">
        <f t="shared" si="167"/>
        <v>1.7</v>
      </c>
      <c r="AQ1346" s="1136" t="str">
        <f t="shared" si="168"/>
        <v>1-5-1S91°</v>
      </c>
      <c r="AR1346" s="1136" t="str">
        <f t="shared" si="169"/>
        <v>30</v>
      </c>
      <c r="AS1346" s="1136" t="str">
        <f t="shared" si="170"/>
        <v>390/360/175</v>
      </c>
      <c r="AT1346" s="1136" t="str">
        <f t="shared" si="171"/>
        <v>1-5-1S91°</v>
      </c>
      <c r="AV1346" s="1136" t="str">
        <f t="shared" ref="AV1346:AV1409" si="172">AA1346</f>
        <v>109.10.8</v>
      </c>
      <c r="AW1346" s="1438">
        <f t="shared" si="165"/>
        <v>44112</v>
      </c>
    </row>
    <row r="1347" spans="1:49">
      <c r="A1347" s="1135" t="s">
        <v>4904</v>
      </c>
      <c r="B1347" s="1135" t="s">
        <v>210</v>
      </c>
      <c r="C1347" s="1135">
        <v>750</v>
      </c>
      <c r="D1347" s="1135">
        <v>1.74</v>
      </c>
      <c r="E1347" s="1135" t="s">
        <v>15188</v>
      </c>
      <c r="F1347" s="1135" t="s">
        <v>1078</v>
      </c>
      <c r="G1347" s="1135">
        <v>5</v>
      </c>
      <c r="H1347" s="1135" t="s">
        <v>4905</v>
      </c>
      <c r="I1347" s="1135" t="s">
        <v>126</v>
      </c>
      <c r="J1347" s="1135">
        <v>0.8</v>
      </c>
      <c r="K1347" s="1135" t="s">
        <v>4886</v>
      </c>
      <c r="L1347" s="1135" t="s">
        <v>4760</v>
      </c>
      <c r="M1347" s="1135">
        <v>151.5</v>
      </c>
      <c r="N1347" s="1135" t="s">
        <v>1039</v>
      </c>
      <c r="O1347" s="1135">
        <v>3.7875000000000001</v>
      </c>
      <c r="P1347" s="1135">
        <v>3.0300000000000002</v>
      </c>
      <c r="Q1347" s="1135" t="s">
        <v>1371</v>
      </c>
      <c r="R1347" s="1135">
        <v>19.100000000000001</v>
      </c>
      <c r="T1347" s="1135">
        <v>23.7</v>
      </c>
      <c r="U1347" s="1135">
        <v>3.2</v>
      </c>
      <c r="V1347" s="1135" t="s">
        <v>663</v>
      </c>
      <c r="W1347" s="1135">
        <v>35</v>
      </c>
      <c r="X1347" s="1135">
        <v>10</v>
      </c>
      <c r="Y1347" s="1135">
        <v>1</v>
      </c>
      <c r="Z1347" s="1135">
        <v>6</v>
      </c>
      <c r="AA1347" s="1135" t="s">
        <v>4903</v>
      </c>
      <c r="AB1347" s="1135" t="s">
        <v>4259</v>
      </c>
      <c r="AH1347" s="1135" t="s">
        <v>3307</v>
      </c>
      <c r="AM1347" s="1136" t="s">
        <v>11799</v>
      </c>
      <c r="AN1347" s="1136" t="s">
        <v>11800</v>
      </c>
      <c r="AO1347" s="1136">
        <f t="shared" si="166"/>
        <v>750</v>
      </c>
      <c r="AP1347" s="1136">
        <f t="shared" si="167"/>
        <v>1.74</v>
      </c>
      <c r="AQ1347" s="1136" t="str">
        <f t="shared" si="168"/>
        <v>1-5-1S91°</v>
      </c>
      <c r="AR1347" s="1136" t="str">
        <f t="shared" si="169"/>
        <v>30</v>
      </c>
      <c r="AS1347" s="1136" t="str">
        <f t="shared" si="170"/>
        <v>383/343/155</v>
      </c>
      <c r="AT1347" s="1136" t="str">
        <f t="shared" si="171"/>
        <v>1-5-1S91°</v>
      </c>
      <c r="AV1347" s="1136" t="str">
        <f t="shared" si="172"/>
        <v>109.10.8</v>
      </c>
      <c r="AW1347" s="1438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35" t="s">
        <v>4906</v>
      </c>
      <c r="B1348" s="1135" t="s">
        <v>210</v>
      </c>
      <c r="C1348" s="1135">
        <v>750</v>
      </c>
      <c r="D1348" s="1135">
        <v>1.74</v>
      </c>
      <c r="E1348" s="1135" t="s">
        <v>15188</v>
      </c>
      <c r="F1348" s="1135" t="s">
        <v>1078</v>
      </c>
      <c r="G1348" s="1135">
        <v>5</v>
      </c>
      <c r="H1348" s="1135" t="s">
        <v>4905</v>
      </c>
      <c r="I1348" s="1135" t="s">
        <v>126</v>
      </c>
      <c r="J1348" s="1135">
        <v>0.8</v>
      </c>
      <c r="K1348" s="1135" t="s">
        <v>4886</v>
      </c>
      <c r="L1348" s="1135" t="s">
        <v>4760</v>
      </c>
      <c r="M1348" s="1135">
        <v>151.5</v>
      </c>
      <c r="N1348" s="1135" t="s">
        <v>1039</v>
      </c>
      <c r="O1348" s="1135">
        <v>3.7875000000000001</v>
      </c>
      <c r="P1348" s="1135">
        <v>3.0300000000000002</v>
      </c>
      <c r="Q1348" s="1135" t="s">
        <v>1040</v>
      </c>
      <c r="R1348" s="1135">
        <v>19.100000000000001</v>
      </c>
      <c r="T1348" s="1135">
        <v>23.7</v>
      </c>
      <c r="U1348" s="1135">
        <v>3.2</v>
      </c>
      <c r="V1348" s="1135" t="s">
        <v>663</v>
      </c>
      <c r="W1348" s="1135">
        <v>35</v>
      </c>
      <c r="X1348" s="1135">
        <v>10</v>
      </c>
      <c r="Y1348" s="1135">
        <v>1</v>
      </c>
      <c r="Z1348" s="1135">
        <v>6</v>
      </c>
      <c r="AA1348" s="1135" t="s">
        <v>4907</v>
      </c>
      <c r="AB1348" s="1135" t="s">
        <v>4259</v>
      </c>
      <c r="AH1348" s="1135" t="s">
        <v>1231</v>
      </c>
      <c r="AM1348" s="1136" t="s">
        <v>11801</v>
      </c>
      <c r="AN1348" s="1136" t="s">
        <v>11802</v>
      </c>
      <c r="AO1348" s="1136">
        <f t="shared" si="166"/>
        <v>750</v>
      </c>
      <c r="AP1348" s="1136">
        <f t="shared" si="167"/>
        <v>1.74</v>
      </c>
      <c r="AQ1348" s="1136" t="str">
        <f t="shared" si="168"/>
        <v>1-5-1S91°</v>
      </c>
      <c r="AR1348" s="1136" t="str">
        <f t="shared" si="169"/>
        <v>30</v>
      </c>
      <c r="AS1348" s="1136" t="str">
        <f t="shared" si="170"/>
        <v>383/343/155</v>
      </c>
      <c r="AT1348" s="1136" t="str">
        <f t="shared" si="171"/>
        <v>1-5-1S91°</v>
      </c>
      <c r="AV1348" s="1136" t="str">
        <f t="shared" si="172"/>
        <v>109.10.9</v>
      </c>
      <c r="AW1348" s="1438">
        <f t="shared" si="173"/>
        <v>44113</v>
      </c>
    </row>
    <row r="1349" spans="1:49">
      <c r="A1349" s="1135" t="s">
        <v>4908</v>
      </c>
      <c r="B1349" s="1135" t="s">
        <v>210</v>
      </c>
      <c r="C1349" s="1135">
        <v>750</v>
      </c>
      <c r="D1349" s="1135">
        <v>1.74</v>
      </c>
      <c r="E1349" s="1135" t="s">
        <v>15188</v>
      </c>
      <c r="F1349" s="1135" t="s">
        <v>1078</v>
      </c>
      <c r="G1349" s="1135">
        <v>5</v>
      </c>
      <c r="H1349" s="1135" t="s">
        <v>4885</v>
      </c>
      <c r="I1349" s="1135" t="s">
        <v>126</v>
      </c>
      <c r="J1349" s="1135">
        <v>0.8</v>
      </c>
      <c r="K1349" s="1135" t="s">
        <v>4886</v>
      </c>
      <c r="L1349" s="1135" t="s">
        <v>4760</v>
      </c>
      <c r="M1349" s="1135">
        <v>151.5</v>
      </c>
      <c r="N1349" s="1135" t="s">
        <v>1039</v>
      </c>
      <c r="O1349" s="1135">
        <v>3.7875000000000001</v>
      </c>
      <c r="P1349" s="1135">
        <v>3.0300000000000002</v>
      </c>
      <c r="Q1349" s="1135" t="s">
        <v>1131</v>
      </c>
      <c r="R1349" s="1135">
        <v>19.100000000000001</v>
      </c>
      <c r="T1349" s="1135">
        <v>23.7</v>
      </c>
      <c r="U1349" s="1135">
        <v>3.2</v>
      </c>
      <c r="V1349" s="1135" t="s">
        <v>663</v>
      </c>
      <c r="W1349" s="1135">
        <v>35</v>
      </c>
      <c r="X1349" s="1135">
        <v>10</v>
      </c>
      <c r="Y1349" s="1135">
        <v>1</v>
      </c>
      <c r="Z1349" s="1135">
        <v>6</v>
      </c>
      <c r="AA1349" s="1135" t="s">
        <v>1188</v>
      </c>
      <c r="AB1349" s="1135" t="s">
        <v>4259</v>
      </c>
      <c r="AH1349" s="1135" t="s">
        <v>705</v>
      </c>
      <c r="AM1349" s="1136" t="s">
        <v>11803</v>
      </c>
      <c r="AN1349" s="1136" t="s">
        <v>11804</v>
      </c>
      <c r="AO1349" s="1136">
        <f t="shared" si="166"/>
        <v>750</v>
      </c>
      <c r="AP1349" s="1136">
        <f t="shared" si="167"/>
        <v>1.74</v>
      </c>
      <c r="AQ1349" s="1136" t="str">
        <f t="shared" si="168"/>
        <v>1-5-1S91°</v>
      </c>
      <c r="AR1349" s="1136" t="str">
        <f t="shared" si="169"/>
        <v>30</v>
      </c>
      <c r="AS1349" s="1136" t="str">
        <f t="shared" si="170"/>
        <v>385/345/155</v>
      </c>
      <c r="AT1349" s="1136" t="str">
        <f t="shared" si="171"/>
        <v>1-5-1S91°</v>
      </c>
      <c r="AV1349" s="1136" t="str">
        <f t="shared" si="172"/>
        <v>109.10.12</v>
      </c>
      <c r="AW1349" s="1438">
        <f t="shared" si="173"/>
        <v>44116</v>
      </c>
    </row>
    <row r="1350" spans="1:49">
      <c r="A1350" s="1135" t="s">
        <v>4909</v>
      </c>
      <c r="B1350" s="1135" t="s">
        <v>210</v>
      </c>
      <c r="C1350" s="1135">
        <v>750</v>
      </c>
      <c r="D1350" s="1135">
        <v>1.74</v>
      </c>
      <c r="E1350" s="1135" t="s">
        <v>15188</v>
      </c>
      <c r="F1350" s="1135" t="s">
        <v>1078</v>
      </c>
      <c r="G1350" s="1135">
        <v>5</v>
      </c>
      <c r="H1350" s="1135" t="s">
        <v>4885</v>
      </c>
      <c r="I1350" s="1135" t="s">
        <v>126</v>
      </c>
      <c r="J1350" s="1135">
        <v>0.8</v>
      </c>
      <c r="K1350" s="1135" t="s">
        <v>4886</v>
      </c>
      <c r="L1350" s="1135" t="s">
        <v>4760</v>
      </c>
      <c r="M1350" s="1135">
        <v>151.5</v>
      </c>
      <c r="N1350" s="1135" t="s">
        <v>1039</v>
      </c>
      <c r="O1350" s="1135">
        <v>3.7875000000000001</v>
      </c>
      <c r="P1350" s="1135">
        <v>3.0300000000000002</v>
      </c>
      <c r="Q1350" s="1135" t="s">
        <v>1082</v>
      </c>
      <c r="R1350" s="1135">
        <v>19.100000000000001</v>
      </c>
      <c r="T1350" s="1135">
        <v>23.7</v>
      </c>
      <c r="U1350" s="1135">
        <v>3.2</v>
      </c>
      <c r="V1350" s="1135" t="s">
        <v>663</v>
      </c>
      <c r="W1350" s="1135">
        <v>35</v>
      </c>
      <c r="X1350" s="1135">
        <v>10</v>
      </c>
      <c r="Y1350" s="1135">
        <v>1</v>
      </c>
      <c r="Z1350" s="1135">
        <v>6</v>
      </c>
      <c r="AA1350" s="1135" t="s">
        <v>4910</v>
      </c>
      <c r="AB1350" s="1135" t="s">
        <v>4259</v>
      </c>
      <c r="AH1350" s="1135" t="s">
        <v>745</v>
      </c>
      <c r="AM1350" s="1136" t="s">
        <v>11805</v>
      </c>
      <c r="AN1350" s="1136" t="s">
        <v>11806</v>
      </c>
      <c r="AO1350" s="1136">
        <f t="shared" si="166"/>
        <v>750</v>
      </c>
      <c r="AP1350" s="1136">
        <f t="shared" si="167"/>
        <v>1.74</v>
      </c>
      <c r="AQ1350" s="1136" t="str">
        <f t="shared" si="168"/>
        <v>1-5-1S91°</v>
      </c>
      <c r="AR1350" s="1136" t="str">
        <f t="shared" si="169"/>
        <v>30</v>
      </c>
      <c r="AS1350" s="1136" t="str">
        <f t="shared" si="170"/>
        <v>385/345/155</v>
      </c>
      <c r="AT1350" s="1136" t="str">
        <f t="shared" si="171"/>
        <v>1-5-1S91°</v>
      </c>
      <c r="AV1350" s="1136" t="str">
        <f t="shared" si="172"/>
        <v>109.10.13</v>
      </c>
      <c r="AW1350" s="1438">
        <f t="shared" si="173"/>
        <v>44117</v>
      </c>
    </row>
    <row r="1351" spans="1:49">
      <c r="A1351" s="1135" t="s">
        <v>4911</v>
      </c>
      <c r="B1351" s="1135" t="s">
        <v>210</v>
      </c>
      <c r="C1351" s="1135">
        <v>750</v>
      </c>
      <c r="D1351" s="1135">
        <v>1.74</v>
      </c>
      <c r="E1351" s="1135" t="s">
        <v>15188</v>
      </c>
      <c r="F1351" s="1135" t="s">
        <v>1078</v>
      </c>
      <c r="G1351" s="1135">
        <v>5</v>
      </c>
      <c r="H1351" s="1135" t="s">
        <v>4885</v>
      </c>
      <c r="I1351" s="1135" t="s">
        <v>126</v>
      </c>
      <c r="J1351" s="1135">
        <v>0.8</v>
      </c>
      <c r="K1351" s="1135" t="s">
        <v>4912</v>
      </c>
      <c r="L1351" s="1135" t="s">
        <v>4760</v>
      </c>
      <c r="M1351" s="1135">
        <v>151.5</v>
      </c>
      <c r="N1351" s="1135" t="s">
        <v>1039</v>
      </c>
      <c r="O1351" s="1135">
        <v>3.7875000000000001</v>
      </c>
      <c r="P1351" s="1135">
        <v>3.0300000000000002</v>
      </c>
      <c r="Q1351" s="1135" t="s">
        <v>1131</v>
      </c>
      <c r="R1351" s="1135">
        <v>19.100000000000001</v>
      </c>
      <c r="T1351" s="1135">
        <v>23.7</v>
      </c>
      <c r="U1351" s="1135">
        <v>3.2</v>
      </c>
      <c r="V1351" s="1135" t="s">
        <v>663</v>
      </c>
      <c r="W1351" s="1135">
        <v>35</v>
      </c>
      <c r="X1351" s="1135">
        <v>10</v>
      </c>
      <c r="Y1351" s="1135">
        <v>1</v>
      </c>
      <c r="Z1351" s="1135">
        <v>6</v>
      </c>
      <c r="AA1351" s="1135" t="s">
        <v>4913</v>
      </c>
      <c r="AB1351" s="1135" t="s">
        <v>4259</v>
      </c>
      <c r="AH1351" s="1135" t="s">
        <v>1576</v>
      </c>
      <c r="AM1351" s="1136" t="s">
        <v>11807</v>
      </c>
      <c r="AN1351" s="1136" t="s">
        <v>11808</v>
      </c>
      <c r="AO1351" s="1136">
        <f t="shared" si="166"/>
        <v>750</v>
      </c>
      <c r="AP1351" s="1136">
        <f t="shared" si="167"/>
        <v>1.74</v>
      </c>
      <c r="AQ1351" s="1136" t="str">
        <f t="shared" si="168"/>
        <v>1-5-1S91°</v>
      </c>
      <c r="AR1351" s="1136" t="str">
        <f t="shared" si="169"/>
        <v>30</v>
      </c>
      <c r="AS1351" s="1136" t="str">
        <f t="shared" si="170"/>
        <v>385/345/155</v>
      </c>
      <c r="AT1351" s="1136" t="str">
        <f t="shared" si="171"/>
        <v>1-5-1S91°</v>
      </c>
      <c r="AV1351" s="1136" t="str">
        <f t="shared" si="172"/>
        <v>109.10.23</v>
      </c>
      <c r="AW1351" s="1438">
        <f t="shared" si="173"/>
        <v>44127</v>
      </c>
    </row>
    <row r="1352" spans="1:49">
      <c r="A1352" s="1135" t="s">
        <v>4914</v>
      </c>
      <c r="B1352" s="1135" t="s">
        <v>210</v>
      </c>
      <c r="C1352" s="1135">
        <v>650</v>
      </c>
      <c r="D1352" s="1135">
        <v>1.75</v>
      </c>
      <c r="E1352" s="1135" t="s">
        <v>15188</v>
      </c>
      <c r="F1352" s="1135" t="s">
        <v>1078</v>
      </c>
      <c r="G1352" s="1135">
        <v>5</v>
      </c>
      <c r="H1352" s="1135" t="s">
        <v>4915</v>
      </c>
      <c r="I1352" s="1135" t="s">
        <v>657</v>
      </c>
      <c r="J1352" s="1135">
        <v>2.8</v>
      </c>
      <c r="K1352" s="1135" t="s">
        <v>4901</v>
      </c>
      <c r="L1352" s="1135" t="s">
        <v>4902</v>
      </c>
      <c r="M1352" s="1135">
        <v>149.5</v>
      </c>
      <c r="N1352" s="1135" t="s">
        <v>1039</v>
      </c>
      <c r="O1352" s="1135">
        <v>3.7375000000000003</v>
      </c>
      <c r="P1352" s="1135">
        <v>2.99</v>
      </c>
      <c r="Q1352" s="1135" t="s">
        <v>2647</v>
      </c>
      <c r="R1352" s="1135">
        <v>21.5</v>
      </c>
      <c r="T1352" s="1135">
        <v>19.5</v>
      </c>
      <c r="U1352" s="1135">
        <v>2.9</v>
      </c>
      <c r="V1352" s="1135" t="s">
        <v>663</v>
      </c>
      <c r="W1352" s="1135">
        <v>100</v>
      </c>
      <c r="X1352" s="1135">
        <v>90</v>
      </c>
      <c r="Y1352" s="1135" t="s">
        <v>4916</v>
      </c>
      <c r="Z1352" s="1135" t="s">
        <v>3317</v>
      </c>
      <c r="AA1352" s="1135" t="s">
        <v>4917</v>
      </c>
      <c r="AB1352" s="1135" t="s">
        <v>1075</v>
      </c>
      <c r="AH1352" s="1135" t="s">
        <v>1231</v>
      </c>
      <c r="AM1352" s="1136" t="s">
        <v>11809</v>
      </c>
      <c r="AN1352" s="1136" t="s">
        <v>11810</v>
      </c>
      <c r="AO1352" s="1136">
        <f t="shared" si="166"/>
        <v>650</v>
      </c>
      <c r="AP1352" s="1136">
        <f t="shared" si="167"/>
        <v>1.75</v>
      </c>
      <c r="AQ1352" s="1136" t="str">
        <f t="shared" si="168"/>
        <v>1-5-1S91°</v>
      </c>
      <c r="AR1352" s="1136" t="str">
        <f t="shared" si="169"/>
        <v>30</v>
      </c>
      <c r="AS1352" s="1136" t="str">
        <f t="shared" si="170"/>
        <v>390/360/155</v>
      </c>
      <c r="AT1352" s="1136" t="str">
        <f t="shared" si="171"/>
        <v>1-5-1S91°</v>
      </c>
      <c r="AV1352" s="1136" t="str">
        <f t="shared" si="172"/>
        <v>109.11.10</v>
      </c>
      <c r="AW1352" s="1438">
        <f t="shared" si="173"/>
        <v>44145</v>
      </c>
    </row>
    <row r="1353" spans="1:49">
      <c r="A1353" s="1135" t="s">
        <v>4918</v>
      </c>
      <c r="B1353" s="1135" t="s">
        <v>4861</v>
      </c>
      <c r="C1353" s="1135">
        <v>650</v>
      </c>
      <c r="D1353" s="1135">
        <v>1.71</v>
      </c>
      <c r="E1353" s="1135" t="s">
        <v>15198</v>
      </c>
      <c r="F1353" s="1135" t="s">
        <v>663</v>
      </c>
      <c r="G1353" s="1135">
        <v>5</v>
      </c>
      <c r="H1353" s="1135" t="s">
        <v>2286</v>
      </c>
      <c r="I1353" s="1135" t="s">
        <v>126</v>
      </c>
      <c r="J1353" s="1135">
        <v>1.5</v>
      </c>
      <c r="K1353" s="1135" t="s">
        <v>4865</v>
      </c>
      <c r="L1353" s="1135" t="s">
        <v>1870</v>
      </c>
      <c r="M1353" s="1135">
        <v>148</v>
      </c>
      <c r="N1353" s="1135" t="s">
        <v>1039</v>
      </c>
      <c r="O1353" s="1135">
        <v>3.7</v>
      </c>
      <c r="P1353" s="1135">
        <v>2.96</v>
      </c>
      <c r="Q1353" s="1135" t="s">
        <v>1040</v>
      </c>
      <c r="R1353" s="1135">
        <v>20.8</v>
      </c>
      <c r="T1353" s="1135">
        <v>20.399999999999999</v>
      </c>
      <c r="U1353" s="1135">
        <v>3.8</v>
      </c>
      <c r="V1353" s="1135" t="s">
        <v>663</v>
      </c>
      <c r="W1353" s="1135">
        <v>110</v>
      </c>
      <c r="X1353" s="1135" t="s">
        <v>2489</v>
      </c>
      <c r="Y1353" s="1135">
        <v>1.7</v>
      </c>
      <c r="Z1353" s="1135" t="s">
        <v>663</v>
      </c>
      <c r="AA1353" s="1135" t="s">
        <v>2689</v>
      </c>
      <c r="AB1353" s="1135" t="s">
        <v>1075</v>
      </c>
      <c r="AH1353" s="1135" t="s">
        <v>625</v>
      </c>
      <c r="AM1353" s="1136" t="s">
        <v>11811</v>
      </c>
      <c r="AN1353" s="1136" t="s">
        <v>11812</v>
      </c>
      <c r="AO1353" s="1136">
        <f t="shared" si="166"/>
        <v>650</v>
      </c>
      <c r="AP1353" s="1136">
        <f t="shared" si="167"/>
        <v>1.71</v>
      </c>
      <c r="AQ1353" s="1136" t="str">
        <f t="shared" si="168"/>
        <v>1-4-1S85°Z+S</v>
      </c>
      <c r="AR1353" s="1136" t="str">
        <f t="shared" si="169"/>
        <v>NA</v>
      </c>
      <c r="AS1353" s="1136" t="str">
        <f t="shared" si="170"/>
        <v>180/OFF</v>
      </c>
      <c r="AT1353" s="1136" t="str">
        <f t="shared" si="171"/>
        <v>1-4-1S85°Z+S</v>
      </c>
      <c r="AU1353" s="1136" t="s">
        <v>15734</v>
      </c>
      <c r="AV1353" s="1136" t="str">
        <f t="shared" si="172"/>
        <v>109.7.2</v>
      </c>
      <c r="AW1353" s="1438">
        <f t="shared" si="173"/>
        <v>44014</v>
      </c>
    </row>
    <row r="1354" spans="1:49">
      <c r="A1354" s="1135" t="s">
        <v>4919</v>
      </c>
      <c r="B1354" s="1135" t="s">
        <v>4861</v>
      </c>
      <c r="C1354" s="1135">
        <v>650</v>
      </c>
      <c r="D1354" s="1135">
        <v>1.71</v>
      </c>
      <c r="E1354" s="1135" t="s">
        <v>15198</v>
      </c>
      <c r="F1354" s="1135" t="s">
        <v>663</v>
      </c>
      <c r="G1354" s="1135">
        <v>5</v>
      </c>
      <c r="H1354" s="1135" t="s">
        <v>2286</v>
      </c>
      <c r="I1354" s="1135" t="s">
        <v>126</v>
      </c>
      <c r="J1354" s="1135">
        <v>1.5</v>
      </c>
      <c r="K1354" s="1135" t="s">
        <v>4865</v>
      </c>
      <c r="L1354" s="1135" t="s">
        <v>1870</v>
      </c>
      <c r="M1354" s="1135">
        <v>148</v>
      </c>
      <c r="N1354" s="1135" t="s">
        <v>1039</v>
      </c>
      <c r="O1354" s="1135">
        <v>3.7</v>
      </c>
      <c r="P1354" s="1135">
        <v>2.96</v>
      </c>
      <c r="Q1354" s="1135" t="s">
        <v>1040</v>
      </c>
      <c r="R1354" s="1135">
        <v>20.8</v>
      </c>
      <c r="T1354" s="1135">
        <v>20.399999999999999</v>
      </c>
      <c r="U1354" s="1135">
        <v>3.8</v>
      </c>
      <c r="V1354" s="1135" t="s">
        <v>663</v>
      </c>
      <c r="W1354" s="1135">
        <v>110</v>
      </c>
      <c r="X1354" s="1135" t="s">
        <v>2489</v>
      </c>
      <c r="Y1354" s="1135">
        <v>1.7</v>
      </c>
      <c r="Z1354" s="1135" t="s">
        <v>663</v>
      </c>
      <c r="AA1354" s="1135" t="s">
        <v>3429</v>
      </c>
      <c r="AB1354" s="1135" t="s">
        <v>1075</v>
      </c>
      <c r="AH1354" s="1135" t="s">
        <v>625</v>
      </c>
      <c r="AM1354" s="1136" t="s">
        <v>11813</v>
      </c>
      <c r="AN1354" s="1136" t="s">
        <v>11814</v>
      </c>
      <c r="AO1354" s="1136">
        <f t="shared" si="166"/>
        <v>650</v>
      </c>
      <c r="AP1354" s="1136">
        <f t="shared" si="167"/>
        <v>1.71</v>
      </c>
      <c r="AQ1354" s="1136" t="str">
        <f t="shared" si="168"/>
        <v>1-4-1S85°Z+S</v>
      </c>
      <c r="AR1354" s="1136" t="str">
        <f t="shared" si="169"/>
        <v>NA</v>
      </c>
      <c r="AS1354" s="1136" t="str">
        <f t="shared" si="170"/>
        <v>180/OFF</v>
      </c>
      <c r="AT1354" s="1136" t="str">
        <f t="shared" si="171"/>
        <v>1-4-1S85°Z+S</v>
      </c>
      <c r="AU1354" s="1136" t="s">
        <v>15734</v>
      </c>
      <c r="AV1354" s="1136" t="str">
        <f t="shared" si="172"/>
        <v>109.7.6</v>
      </c>
      <c r="AW1354" s="1438">
        <f t="shared" si="173"/>
        <v>44018</v>
      </c>
    </row>
    <row r="1355" spans="1:49">
      <c r="A1355" s="1135" t="s">
        <v>4920</v>
      </c>
      <c r="B1355" s="1135" t="s">
        <v>4861</v>
      </c>
      <c r="C1355" s="1135">
        <v>650</v>
      </c>
      <c r="D1355" s="1135">
        <v>1.7150000000000001</v>
      </c>
      <c r="E1355" s="1135" t="s">
        <v>15198</v>
      </c>
      <c r="F1355" s="1135" t="s">
        <v>663</v>
      </c>
      <c r="G1355" s="1135">
        <v>5</v>
      </c>
      <c r="H1355" s="1135" t="s">
        <v>2286</v>
      </c>
      <c r="I1355" s="1135" t="s">
        <v>126</v>
      </c>
      <c r="J1355" s="1135">
        <v>1.5</v>
      </c>
      <c r="K1355" s="1135" t="s">
        <v>4921</v>
      </c>
      <c r="L1355" s="1135" t="s">
        <v>1870</v>
      </c>
      <c r="M1355" s="1135">
        <v>148</v>
      </c>
      <c r="N1355" s="1135" t="s">
        <v>1039</v>
      </c>
      <c r="O1355" s="1135">
        <v>3.7</v>
      </c>
      <c r="P1355" s="1135">
        <v>2.96</v>
      </c>
      <c r="Q1355" s="1135" t="s">
        <v>1040</v>
      </c>
      <c r="R1355" s="1135">
        <v>20.8</v>
      </c>
      <c r="T1355" s="1135">
        <v>20.399999999999999</v>
      </c>
      <c r="U1355" s="1135">
        <v>3.8</v>
      </c>
      <c r="V1355" s="1135" t="s">
        <v>663</v>
      </c>
      <c r="W1355" s="1135">
        <v>110</v>
      </c>
      <c r="X1355" s="1135" t="s">
        <v>2489</v>
      </c>
      <c r="Y1355" s="1135" t="s">
        <v>4922</v>
      </c>
      <c r="Z1355" s="1135" t="s">
        <v>663</v>
      </c>
      <c r="AA1355" s="1135" t="s">
        <v>4923</v>
      </c>
      <c r="AB1355" s="1135" t="s">
        <v>1075</v>
      </c>
      <c r="AH1355" s="1135" t="s">
        <v>833</v>
      </c>
      <c r="AM1355" s="1136" t="s">
        <v>11815</v>
      </c>
      <c r="AN1355" s="1136" t="s">
        <v>11816</v>
      </c>
      <c r="AO1355" s="1136">
        <f t="shared" ref="AO1355:AO1418" si="174">C1355</f>
        <v>650</v>
      </c>
      <c r="AP1355" s="1136">
        <f t="shared" ref="AP1355:AP1418" si="175">D1355</f>
        <v>1.7150000000000001</v>
      </c>
      <c r="AQ1355" s="1136" t="str">
        <f t="shared" ref="AQ1355:AQ1418" si="176">E1355</f>
        <v>1-4-1S85°Z+S</v>
      </c>
      <c r="AR1355" s="1136" t="str">
        <f t="shared" ref="AR1355:AR1418" si="177">F1355</f>
        <v>NA</v>
      </c>
      <c r="AS1355" s="1136" t="str">
        <f t="shared" ref="AS1355:AS1418" si="178">H1355</f>
        <v>180/OFF</v>
      </c>
      <c r="AT1355" s="1136" t="str">
        <f t="shared" ref="AT1355:AT1418" si="179">E1355</f>
        <v>1-4-1S85°Z+S</v>
      </c>
      <c r="AU1355" s="1136" t="s">
        <v>15734</v>
      </c>
      <c r="AV1355" s="1136" t="str">
        <f t="shared" si="172"/>
        <v>109.8.14</v>
      </c>
      <c r="AW1355" s="1438">
        <f t="shared" si="173"/>
        <v>44057</v>
      </c>
    </row>
    <row r="1356" spans="1:49">
      <c r="A1356" s="1135" t="s">
        <v>4924</v>
      </c>
      <c r="B1356" s="1135" t="s">
        <v>4861</v>
      </c>
      <c r="C1356" s="1135">
        <v>650</v>
      </c>
      <c r="D1356" s="1135">
        <v>1.7150000000000001</v>
      </c>
      <c r="E1356" s="1135" t="s">
        <v>15198</v>
      </c>
      <c r="F1356" s="1135" t="s">
        <v>663</v>
      </c>
      <c r="G1356" s="1135">
        <v>5</v>
      </c>
      <c r="H1356" s="1135" t="s">
        <v>2286</v>
      </c>
      <c r="I1356" s="1135" t="s">
        <v>126</v>
      </c>
      <c r="J1356" s="1135">
        <v>1.5</v>
      </c>
      <c r="K1356" s="1135" t="s">
        <v>4925</v>
      </c>
      <c r="L1356" s="1135" t="s">
        <v>1870</v>
      </c>
      <c r="M1356" s="1135">
        <v>148</v>
      </c>
      <c r="N1356" s="1135" t="s">
        <v>1039</v>
      </c>
      <c r="O1356" s="1135">
        <v>3.7</v>
      </c>
      <c r="P1356" s="1135">
        <v>2.96</v>
      </c>
      <c r="Q1356" s="1135" t="s">
        <v>1040</v>
      </c>
      <c r="R1356" s="1135">
        <v>20.8</v>
      </c>
      <c r="T1356" s="1135">
        <v>20.399999999999999</v>
      </c>
      <c r="U1356" s="1135">
        <v>3.8</v>
      </c>
      <c r="V1356" s="1135" t="s">
        <v>663</v>
      </c>
      <c r="W1356" s="1135">
        <v>110</v>
      </c>
      <c r="X1356" s="1135" t="s">
        <v>2489</v>
      </c>
      <c r="Y1356" s="1135" t="s">
        <v>4922</v>
      </c>
      <c r="Z1356" s="1135" t="s">
        <v>663</v>
      </c>
      <c r="AA1356" s="1135" t="s">
        <v>4926</v>
      </c>
      <c r="AB1356" s="1135" t="s">
        <v>1075</v>
      </c>
      <c r="AH1356" s="1135" t="s">
        <v>661</v>
      </c>
      <c r="AM1356" s="1136" t="s">
        <v>11817</v>
      </c>
      <c r="AN1356" s="1136" t="s">
        <v>11818</v>
      </c>
      <c r="AO1356" s="1136">
        <f t="shared" si="174"/>
        <v>650</v>
      </c>
      <c r="AP1356" s="1136">
        <f t="shared" si="175"/>
        <v>1.7150000000000001</v>
      </c>
      <c r="AQ1356" s="1136" t="str">
        <f t="shared" si="176"/>
        <v>1-4-1S85°Z+S</v>
      </c>
      <c r="AR1356" s="1136" t="str">
        <f t="shared" si="177"/>
        <v>NA</v>
      </c>
      <c r="AS1356" s="1136" t="str">
        <f t="shared" si="178"/>
        <v>180/OFF</v>
      </c>
      <c r="AT1356" s="1136" t="str">
        <f t="shared" si="179"/>
        <v>1-4-1S85°Z+S</v>
      </c>
      <c r="AU1356" s="1136" t="s">
        <v>15734</v>
      </c>
      <c r="AV1356" s="1136" t="str">
        <f t="shared" si="172"/>
        <v>109.9.2</v>
      </c>
      <c r="AW1356" s="1438">
        <f t="shared" si="173"/>
        <v>44076</v>
      </c>
    </row>
    <row r="1357" spans="1:49">
      <c r="A1357" s="1135" t="s">
        <v>4927</v>
      </c>
      <c r="B1357" s="1135" t="s">
        <v>4861</v>
      </c>
      <c r="C1357" s="1135">
        <v>650</v>
      </c>
      <c r="D1357" s="1135">
        <v>1.7150000000000001</v>
      </c>
      <c r="E1357" s="1135" t="s">
        <v>15198</v>
      </c>
      <c r="F1357" s="1135" t="s">
        <v>663</v>
      </c>
      <c r="G1357" s="1135">
        <v>5</v>
      </c>
      <c r="H1357" s="1135" t="s">
        <v>2286</v>
      </c>
      <c r="I1357" s="1135" t="s">
        <v>126</v>
      </c>
      <c r="J1357" s="1135">
        <v>1.5</v>
      </c>
      <c r="K1357" s="1135" t="s">
        <v>4925</v>
      </c>
      <c r="L1357" s="1135" t="s">
        <v>1870</v>
      </c>
      <c r="M1357" s="1135">
        <v>148</v>
      </c>
      <c r="N1357" s="1135" t="s">
        <v>1039</v>
      </c>
      <c r="O1357" s="1135">
        <v>3.7</v>
      </c>
      <c r="P1357" s="1135">
        <v>2.96</v>
      </c>
      <c r="Q1357" s="1135" t="s">
        <v>1040</v>
      </c>
      <c r="R1357" s="1135">
        <v>20.8</v>
      </c>
      <c r="T1357" s="1135">
        <v>20.399999999999999</v>
      </c>
      <c r="U1357" s="1135">
        <v>3.8</v>
      </c>
      <c r="V1357" s="1135" t="s">
        <v>663</v>
      </c>
      <c r="W1357" s="1135">
        <v>110</v>
      </c>
      <c r="X1357" s="1135" t="s">
        <v>2489</v>
      </c>
      <c r="Y1357" s="1135">
        <v>1.7</v>
      </c>
      <c r="Z1357" s="1135" t="s">
        <v>663</v>
      </c>
      <c r="AA1357" s="1135" t="s">
        <v>1287</v>
      </c>
      <c r="AB1357" s="1135" t="s">
        <v>1075</v>
      </c>
      <c r="AH1357" s="1135" t="s">
        <v>662</v>
      </c>
      <c r="AM1357" s="1136" t="s">
        <v>11819</v>
      </c>
      <c r="AN1357" s="1136" t="s">
        <v>11820</v>
      </c>
      <c r="AO1357" s="1136">
        <f t="shared" si="174"/>
        <v>650</v>
      </c>
      <c r="AP1357" s="1136">
        <f t="shared" si="175"/>
        <v>1.7150000000000001</v>
      </c>
      <c r="AQ1357" s="1136" t="str">
        <f t="shared" si="176"/>
        <v>1-4-1S85°Z+S</v>
      </c>
      <c r="AR1357" s="1136" t="str">
        <f t="shared" si="177"/>
        <v>NA</v>
      </c>
      <c r="AS1357" s="1136" t="str">
        <f t="shared" si="178"/>
        <v>180/OFF</v>
      </c>
      <c r="AT1357" s="1136" t="str">
        <f t="shared" si="179"/>
        <v>1-4-1S85°Z+S</v>
      </c>
      <c r="AU1357" s="1136" t="s">
        <v>15734</v>
      </c>
      <c r="AV1357" s="1136" t="str">
        <f t="shared" si="172"/>
        <v>109.11.2</v>
      </c>
      <c r="AW1357" s="1438">
        <f t="shared" si="173"/>
        <v>44137</v>
      </c>
    </row>
    <row r="1358" spans="1:49">
      <c r="A1358" s="1135" t="s">
        <v>4928</v>
      </c>
      <c r="B1358" s="1135" t="s">
        <v>4861</v>
      </c>
      <c r="C1358" s="1135">
        <v>650</v>
      </c>
      <c r="D1358" s="1135">
        <v>1.7150000000000001</v>
      </c>
      <c r="E1358" s="1135" t="s">
        <v>15198</v>
      </c>
      <c r="F1358" s="1135" t="s">
        <v>663</v>
      </c>
      <c r="G1358" s="1135">
        <v>5</v>
      </c>
      <c r="H1358" s="1135" t="s">
        <v>2286</v>
      </c>
      <c r="I1358" s="1135" t="s">
        <v>126</v>
      </c>
      <c r="J1358" s="1135">
        <v>1.4</v>
      </c>
      <c r="K1358" s="1135" t="s">
        <v>4862</v>
      </c>
      <c r="L1358" s="1135" t="s">
        <v>1870</v>
      </c>
      <c r="M1358" s="1135">
        <v>148</v>
      </c>
      <c r="N1358" s="1135" t="s">
        <v>1039</v>
      </c>
      <c r="O1358" s="1135">
        <v>3.7</v>
      </c>
      <c r="P1358" s="1135">
        <v>2.96</v>
      </c>
      <c r="Q1358" s="1135" t="s">
        <v>1055</v>
      </c>
      <c r="R1358" s="1135">
        <v>20.8</v>
      </c>
      <c r="T1358" s="1135">
        <v>20.399999999999999</v>
      </c>
      <c r="U1358" s="1135">
        <v>3.8</v>
      </c>
      <c r="V1358" s="1135" t="s">
        <v>663</v>
      </c>
      <c r="W1358" s="1135">
        <v>110</v>
      </c>
      <c r="X1358" s="1135" t="s">
        <v>2489</v>
      </c>
      <c r="Y1358" s="1135">
        <v>1.7</v>
      </c>
      <c r="Z1358" s="1135" t="s">
        <v>663</v>
      </c>
      <c r="AA1358" s="1135" t="s">
        <v>2549</v>
      </c>
      <c r="AB1358" s="1135" t="s">
        <v>1075</v>
      </c>
      <c r="AH1358" s="1135" t="s">
        <v>661</v>
      </c>
      <c r="AM1358" s="1136" t="s">
        <v>11821</v>
      </c>
      <c r="AN1358" s="1136" t="s">
        <v>11822</v>
      </c>
      <c r="AO1358" s="1136">
        <f t="shared" si="174"/>
        <v>650</v>
      </c>
      <c r="AP1358" s="1136">
        <f t="shared" si="175"/>
        <v>1.7150000000000001</v>
      </c>
      <c r="AQ1358" s="1136" t="str">
        <f t="shared" si="176"/>
        <v>1-4-1S85°Z+S</v>
      </c>
      <c r="AR1358" s="1136" t="str">
        <f t="shared" si="177"/>
        <v>NA</v>
      </c>
      <c r="AS1358" s="1136" t="str">
        <f t="shared" si="178"/>
        <v>180/OFF</v>
      </c>
      <c r="AT1358" s="1136" t="str">
        <f t="shared" si="179"/>
        <v>1-4-1S85°Z+S</v>
      </c>
      <c r="AU1358" s="1136" t="s">
        <v>15734</v>
      </c>
      <c r="AV1358" s="1136" t="str">
        <f t="shared" si="172"/>
        <v>109.11.13</v>
      </c>
      <c r="AW1358" s="1438">
        <f t="shared" si="173"/>
        <v>44148</v>
      </c>
    </row>
    <row r="1359" spans="1:49">
      <c r="A1359" s="1135" t="s">
        <v>4929</v>
      </c>
      <c r="B1359" s="1135" t="s">
        <v>4861</v>
      </c>
      <c r="C1359" s="1135">
        <v>650</v>
      </c>
      <c r="D1359" s="1135">
        <v>1.7250000000000001</v>
      </c>
      <c r="E1359" s="1135" t="s">
        <v>15198</v>
      </c>
      <c r="F1359" s="1135" t="s">
        <v>663</v>
      </c>
      <c r="G1359" s="1135">
        <v>5</v>
      </c>
      <c r="H1359" s="1135" t="s">
        <v>2286</v>
      </c>
      <c r="I1359" s="1135" t="s">
        <v>126</v>
      </c>
      <c r="J1359" s="1135">
        <v>1.4</v>
      </c>
      <c r="K1359" s="1135" t="s">
        <v>4930</v>
      </c>
      <c r="L1359" s="1135" t="s">
        <v>1870</v>
      </c>
      <c r="M1359" s="1135">
        <v>148</v>
      </c>
      <c r="N1359" s="1135" t="s">
        <v>1039</v>
      </c>
      <c r="O1359" s="1135">
        <v>3.7</v>
      </c>
      <c r="P1359" s="1135">
        <v>2.96</v>
      </c>
      <c r="Q1359" s="1135">
        <v>4</v>
      </c>
      <c r="R1359" s="1135">
        <v>20.8</v>
      </c>
      <c r="T1359" s="1135">
        <v>20.399999999999999</v>
      </c>
      <c r="U1359" s="1135">
        <v>3.8</v>
      </c>
      <c r="V1359" s="1135" t="s">
        <v>663</v>
      </c>
      <c r="W1359" s="1135">
        <v>110</v>
      </c>
      <c r="X1359" s="1135" t="s">
        <v>2489</v>
      </c>
      <c r="Y1359" s="1135">
        <v>1.7</v>
      </c>
      <c r="Z1359" s="1135" t="s">
        <v>663</v>
      </c>
      <c r="AA1359" s="1135" t="s">
        <v>3190</v>
      </c>
      <c r="AB1359" s="1135" t="s">
        <v>1075</v>
      </c>
      <c r="AH1359" s="1135" t="s">
        <v>924</v>
      </c>
      <c r="AM1359" s="1136" t="s">
        <v>11823</v>
      </c>
      <c r="AN1359" s="1136" t="s">
        <v>11824</v>
      </c>
      <c r="AO1359" s="1136">
        <f t="shared" si="174"/>
        <v>650</v>
      </c>
      <c r="AP1359" s="1136">
        <f t="shared" si="175"/>
        <v>1.7250000000000001</v>
      </c>
      <c r="AQ1359" s="1136" t="str">
        <f t="shared" si="176"/>
        <v>1-4-1S85°Z+S</v>
      </c>
      <c r="AR1359" s="1136" t="str">
        <f t="shared" si="177"/>
        <v>NA</v>
      </c>
      <c r="AS1359" s="1136" t="str">
        <f t="shared" si="178"/>
        <v>180/OFF</v>
      </c>
      <c r="AT1359" s="1136" t="str">
        <f t="shared" si="179"/>
        <v>1-4-1S85°Z+S</v>
      </c>
      <c r="AU1359" s="1136" t="s">
        <v>15734</v>
      </c>
      <c r="AV1359" s="1136" t="str">
        <f t="shared" si="172"/>
        <v>109.12.17</v>
      </c>
      <c r="AW1359" s="1438">
        <f t="shared" si="173"/>
        <v>44182</v>
      </c>
    </row>
    <row r="1360" spans="1:49">
      <c r="A1360" s="1135" t="s">
        <v>4931</v>
      </c>
      <c r="B1360" s="1135" t="s">
        <v>4861</v>
      </c>
      <c r="C1360" s="1135">
        <v>650</v>
      </c>
      <c r="D1360" s="1135">
        <v>1.7250000000000001</v>
      </c>
      <c r="E1360" s="1135" t="s">
        <v>15198</v>
      </c>
      <c r="F1360" s="1135" t="s">
        <v>663</v>
      </c>
      <c r="G1360" s="1135">
        <v>5</v>
      </c>
      <c r="H1360" s="1135" t="s">
        <v>2286</v>
      </c>
      <c r="I1360" s="1135" t="s">
        <v>126</v>
      </c>
      <c r="J1360" s="1135">
        <v>1.3</v>
      </c>
      <c r="K1360" s="1135" t="s">
        <v>4930</v>
      </c>
      <c r="L1360" s="1135" t="s">
        <v>1870</v>
      </c>
      <c r="M1360" s="1135">
        <v>148</v>
      </c>
      <c r="N1360" s="1135" t="s">
        <v>1039</v>
      </c>
      <c r="O1360" s="1135">
        <v>3.7</v>
      </c>
      <c r="P1360" s="1135">
        <v>2.96</v>
      </c>
      <c r="Q1360" s="1135">
        <v>4</v>
      </c>
      <c r="R1360" s="1135">
        <v>20.8</v>
      </c>
      <c r="T1360" s="1135">
        <v>20.399999999999999</v>
      </c>
      <c r="U1360" s="1135">
        <v>3.8</v>
      </c>
      <c r="V1360" s="1135" t="s">
        <v>663</v>
      </c>
      <c r="W1360" s="1135">
        <v>110</v>
      </c>
      <c r="X1360" s="1135" t="s">
        <v>2489</v>
      </c>
      <c r="Y1360" s="1135">
        <v>1.7</v>
      </c>
      <c r="Z1360" s="1135" t="s">
        <v>663</v>
      </c>
      <c r="AA1360" s="1135" t="s">
        <v>2579</v>
      </c>
      <c r="AB1360" s="1135" t="s">
        <v>1075</v>
      </c>
      <c r="AH1360" s="1135" t="s">
        <v>1921</v>
      </c>
      <c r="AM1360" s="1136" t="s">
        <v>11825</v>
      </c>
      <c r="AN1360" s="1136" t="s">
        <v>11826</v>
      </c>
      <c r="AO1360" s="1136">
        <f t="shared" si="174"/>
        <v>650</v>
      </c>
      <c r="AP1360" s="1136">
        <f t="shared" si="175"/>
        <v>1.7250000000000001</v>
      </c>
      <c r="AQ1360" s="1136" t="str">
        <f t="shared" si="176"/>
        <v>1-4-1S85°Z+S</v>
      </c>
      <c r="AR1360" s="1136" t="str">
        <f t="shared" si="177"/>
        <v>NA</v>
      </c>
      <c r="AS1360" s="1136" t="str">
        <f t="shared" si="178"/>
        <v>180/OFF</v>
      </c>
      <c r="AT1360" s="1136" t="str">
        <f t="shared" si="179"/>
        <v>1-4-1S85°Z+S</v>
      </c>
      <c r="AU1360" s="1136" t="s">
        <v>15734</v>
      </c>
      <c r="AV1360" s="1136" t="str">
        <f t="shared" si="172"/>
        <v>110.1.15</v>
      </c>
      <c r="AW1360" s="1438">
        <f t="shared" si="173"/>
        <v>44211</v>
      </c>
    </row>
    <row r="1361" spans="1:49">
      <c r="A1361" s="1135" t="s">
        <v>4932</v>
      </c>
      <c r="B1361" s="1135" t="s">
        <v>4861</v>
      </c>
      <c r="C1361" s="1135">
        <v>650</v>
      </c>
      <c r="D1361" s="1135">
        <v>1.7250000000000001</v>
      </c>
      <c r="E1361" s="1135" t="s">
        <v>15198</v>
      </c>
      <c r="F1361" s="1135" t="s">
        <v>663</v>
      </c>
      <c r="G1361" s="1135">
        <v>5</v>
      </c>
      <c r="H1361" s="1135" t="s">
        <v>2286</v>
      </c>
      <c r="I1361" s="1135" t="s">
        <v>126</v>
      </c>
      <c r="J1361" s="1135">
        <v>1.3</v>
      </c>
      <c r="K1361" s="1135" t="s">
        <v>4933</v>
      </c>
      <c r="L1361" s="1135" t="s">
        <v>1870</v>
      </c>
      <c r="M1361" s="1135">
        <v>148</v>
      </c>
      <c r="N1361" s="1135" t="s">
        <v>1039</v>
      </c>
      <c r="O1361" s="1135">
        <v>3.7</v>
      </c>
      <c r="P1361" s="1135">
        <v>2.96</v>
      </c>
      <c r="Q1361" s="1135">
        <v>4</v>
      </c>
      <c r="R1361" s="1135">
        <v>20.8</v>
      </c>
      <c r="T1361" s="1135">
        <v>20.399999999999999</v>
      </c>
      <c r="U1361" s="1135">
        <v>3.8</v>
      </c>
      <c r="V1361" s="1135" t="s">
        <v>663</v>
      </c>
      <c r="W1361" s="1135">
        <v>110</v>
      </c>
      <c r="X1361" s="1135" t="s">
        <v>2489</v>
      </c>
      <c r="Y1361" s="1135">
        <v>1.7</v>
      </c>
      <c r="Z1361" s="1135" t="s">
        <v>663</v>
      </c>
      <c r="AA1361" s="1135" t="s">
        <v>1399</v>
      </c>
      <c r="AB1361" s="1135" t="s">
        <v>1075</v>
      </c>
      <c r="AH1361" s="1135" t="s">
        <v>625</v>
      </c>
      <c r="AM1361" s="1136" t="s">
        <v>11827</v>
      </c>
      <c r="AN1361" s="1136" t="s">
        <v>11828</v>
      </c>
      <c r="AO1361" s="1136">
        <f t="shared" si="174"/>
        <v>650</v>
      </c>
      <c r="AP1361" s="1136">
        <f t="shared" si="175"/>
        <v>1.7250000000000001</v>
      </c>
      <c r="AQ1361" s="1136" t="str">
        <f t="shared" si="176"/>
        <v>1-4-1S85°Z+S</v>
      </c>
      <c r="AR1361" s="1136" t="str">
        <f t="shared" si="177"/>
        <v>NA</v>
      </c>
      <c r="AS1361" s="1136" t="str">
        <f t="shared" si="178"/>
        <v>180/OFF</v>
      </c>
      <c r="AT1361" s="1136" t="str">
        <f t="shared" si="179"/>
        <v>1-4-1S85°Z+S</v>
      </c>
      <c r="AU1361" s="1136" t="s">
        <v>15734</v>
      </c>
      <c r="AV1361" s="1136" t="str">
        <f t="shared" si="172"/>
        <v>110.2.1</v>
      </c>
      <c r="AW1361" s="1438">
        <f t="shared" si="173"/>
        <v>44228</v>
      </c>
    </row>
    <row r="1362" spans="1:49">
      <c r="A1362" s="1135" t="s">
        <v>4934</v>
      </c>
      <c r="B1362" s="1135" t="s">
        <v>4861</v>
      </c>
      <c r="C1362" s="1135">
        <v>650</v>
      </c>
      <c r="D1362" s="1135">
        <v>1.72</v>
      </c>
      <c r="E1362" s="1135" t="s">
        <v>15203</v>
      </c>
      <c r="F1362" s="1135" t="s">
        <v>663</v>
      </c>
      <c r="G1362" s="1135">
        <v>5</v>
      </c>
      <c r="H1362" s="1135" t="s">
        <v>2286</v>
      </c>
      <c r="I1362" s="1135" t="s">
        <v>126</v>
      </c>
      <c r="J1362" s="1135">
        <v>1.3</v>
      </c>
      <c r="K1362" s="1135" t="s">
        <v>4935</v>
      </c>
      <c r="L1362" s="1135" t="s">
        <v>1870</v>
      </c>
      <c r="M1362" s="1135">
        <v>148</v>
      </c>
      <c r="N1362" s="1135" t="s">
        <v>1039</v>
      </c>
      <c r="O1362" s="1135">
        <v>3.7</v>
      </c>
      <c r="P1362" s="1135">
        <v>2.96</v>
      </c>
      <c r="Q1362" s="1135">
        <v>4</v>
      </c>
      <c r="R1362" s="1135">
        <v>20.8</v>
      </c>
      <c r="T1362" s="1135">
        <v>20.399999999999999</v>
      </c>
      <c r="U1362" s="1135">
        <v>3.8</v>
      </c>
      <c r="V1362" s="1135" t="s">
        <v>663</v>
      </c>
      <c r="W1362" s="1135">
        <v>110</v>
      </c>
      <c r="X1362" s="1135" t="s">
        <v>2489</v>
      </c>
      <c r="Y1362" s="1135">
        <v>1.7</v>
      </c>
      <c r="Z1362" s="1135" t="s">
        <v>663</v>
      </c>
      <c r="AA1362" s="1135" t="s">
        <v>3479</v>
      </c>
      <c r="AH1362" s="1135" t="s">
        <v>1272</v>
      </c>
      <c r="AM1362" s="1136" t="s">
        <v>11829</v>
      </c>
      <c r="AN1362" s="1136" t="s">
        <v>11830</v>
      </c>
      <c r="AO1362" s="1136">
        <f t="shared" si="174"/>
        <v>650</v>
      </c>
      <c r="AP1362" s="1136">
        <f t="shared" si="175"/>
        <v>1.72</v>
      </c>
      <c r="AQ1362" s="1136" t="str">
        <f t="shared" si="176"/>
        <v>1-5-1S85°Z+S</v>
      </c>
      <c r="AR1362" s="1136" t="str">
        <f t="shared" si="177"/>
        <v>NA</v>
      </c>
      <c r="AS1362" s="1136" t="str">
        <f t="shared" si="178"/>
        <v>180/OFF</v>
      </c>
      <c r="AT1362" s="1136" t="str">
        <f t="shared" si="179"/>
        <v>1-5-1S85°Z+S</v>
      </c>
      <c r="AU1362" s="1136" t="s">
        <v>15734</v>
      </c>
      <c r="AV1362" s="1136" t="str">
        <f t="shared" si="172"/>
        <v>110.2.9</v>
      </c>
      <c r="AW1362" s="1438">
        <f t="shared" si="173"/>
        <v>44236</v>
      </c>
    </row>
    <row r="1363" spans="1:49">
      <c r="A1363" s="1135" t="s">
        <v>4936</v>
      </c>
      <c r="B1363" s="1135" t="s">
        <v>4861</v>
      </c>
      <c r="C1363" s="1135">
        <v>650</v>
      </c>
      <c r="D1363" s="1135">
        <v>1.7250000000000001</v>
      </c>
      <c r="E1363" s="1135" t="s">
        <v>15203</v>
      </c>
      <c r="F1363" s="1135" t="s">
        <v>663</v>
      </c>
      <c r="G1363" s="1135">
        <v>5</v>
      </c>
      <c r="H1363" s="1135" t="s">
        <v>2286</v>
      </c>
      <c r="I1363" s="1135" t="s">
        <v>126</v>
      </c>
      <c r="J1363" s="1135">
        <v>1.3</v>
      </c>
      <c r="K1363" s="1135" t="s">
        <v>4933</v>
      </c>
      <c r="L1363" s="1135" t="s">
        <v>1870</v>
      </c>
      <c r="M1363" s="1135">
        <v>148</v>
      </c>
      <c r="N1363" s="1135" t="s">
        <v>1039</v>
      </c>
      <c r="O1363" s="1135">
        <v>3.7</v>
      </c>
      <c r="P1363" s="1135">
        <v>2.96</v>
      </c>
      <c r="Q1363" s="1135">
        <v>4</v>
      </c>
      <c r="R1363" s="1135">
        <v>20.8</v>
      </c>
      <c r="T1363" s="1135">
        <v>20.399999999999999</v>
      </c>
      <c r="U1363" s="1135">
        <v>3.8</v>
      </c>
      <c r="V1363" s="1135" t="s">
        <v>663</v>
      </c>
      <c r="W1363" s="1135">
        <v>110</v>
      </c>
      <c r="X1363" s="1135" t="s">
        <v>2489</v>
      </c>
      <c r="Y1363" s="1135">
        <v>1.7</v>
      </c>
      <c r="Z1363" s="1135" t="s">
        <v>663</v>
      </c>
      <c r="AA1363" s="1135" t="s">
        <v>4937</v>
      </c>
      <c r="AB1363" s="1135" t="s">
        <v>1075</v>
      </c>
      <c r="AH1363" s="1135" t="s">
        <v>811</v>
      </c>
      <c r="AM1363" s="1136" t="s">
        <v>11831</v>
      </c>
      <c r="AN1363" s="1136" t="s">
        <v>11832</v>
      </c>
      <c r="AO1363" s="1136">
        <f t="shared" si="174"/>
        <v>650</v>
      </c>
      <c r="AP1363" s="1136">
        <f t="shared" si="175"/>
        <v>1.7250000000000001</v>
      </c>
      <c r="AQ1363" s="1136" t="str">
        <f t="shared" si="176"/>
        <v>1-5-1S85°Z+S</v>
      </c>
      <c r="AR1363" s="1136" t="str">
        <f t="shared" si="177"/>
        <v>NA</v>
      </c>
      <c r="AS1363" s="1136" t="str">
        <f t="shared" si="178"/>
        <v>180/OFF</v>
      </c>
      <c r="AT1363" s="1136" t="str">
        <f t="shared" si="179"/>
        <v>1-5-1S85°Z+S</v>
      </c>
      <c r="AU1363" s="1136" t="s">
        <v>15734</v>
      </c>
      <c r="AV1363" s="1136" t="str">
        <f t="shared" si="172"/>
        <v>110.3.10</v>
      </c>
      <c r="AW1363" s="1438">
        <f t="shared" si="173"/>
        <v>44265</v>
      </c>
    </row>
    <row r="1364" spans="1:49">
      <c r="A1364" s="1135" t="s">
        <v>4938</v>
      </c>
      <c r="B1364" s="1135" t="s">
        <v>4861</v>
      </c>
      <c r="C1364" s="1135">
        <v>650</v>
      </c>
      <c r="D1364" s="1135">
        <v>1.7250000000000001</v>
      </c>
      <c r="E1364" s="1135" t="s">
        <v>15198</v>
      </c>
      <c r="F1364" s="1135" t="s">
        <v>663</v>
      </c>
      <c r="G1364" s="1135">
        <v>5</v>
      </c>
      <c r="H1364" s="1135" t="s">
        <v>2286</v>
      </c>
      <c r="I1364" s="1135" t="s">
        <v>126</v>
      </c>
      <c r="J1364" s="1135">
        <v>1.4</v>
      </c>
      <c r="K1364" s="1135" t="s">
        <v>4933</v>
      </c>
      <c r="L1364" s="1135" t="s">
        <v>1870</v>
      </c>
      <c r="M1364" s="1135">
        <v>148</v>
      </c>
      <c r="N1364" s="1135" t="s">
        <v>1039</v>
      </c>
      <c r="O1364" s="1135">
        <v>3.7</v>
      </c>
      <c r="P1364" s="1135">
        <v>2.96</v>
      </c>
      <c r="Q1364" s="1135">
        <v>4</v>
      </c>
      <c r="R1364" s="1135">
        <v>20.8</v>
      </c>
      <c r="T1364" s="1135">
        <v>20.399999999999999</v>
      </c>
      <c r="U1364" s="1135">
        <v>3.8</v>
      </c>
      <c r="V1364" s="1135" t="s">
        <v>663</v>
      </c>
      <c r="W1364" s="1135">
        <v>110</v>
      </c>
      <c r="X1364" s="1135" t="s">
        <v>2489</v>
      </c>
      <c r="Y1364" s="1135">
        <v>1.7</v>
      </c>
      <c r="Z1364" s="1135" t="s">
        <v>663</v>
      </c>
      <c r="AA1364" s="1135" t="s">
        <v>3414</v>
      </c>
      <c r="AB1364" s="1135" t="s">
        <v>1075</v>
      </c>
      <c r="AH1364" s="1135" t="s">
        <v>814</v>
      </c>
      <c r="AM1364" s="1136" t="s">
        <v>11833</v>
      </c>
      <c r="AN1364" s="1136" t="s">
        <v>11834</v>
      </c>
      <c r="AO1364" s="1136">
        <f t="shared" si="174"/>
        <v>650</v>
      </c>
      <c r="AP1364" s="1136">
        <f t="shared" si="175"/>
        <v>1.7250000000000001</v>
      </c>
      <c r="AQ1364" s="1136" t="str">
        <f t="shared" si="176"/>
        <v>1-4-1S85°Z+S</v>
      </c>
      <c r="AR1364" s="1136" t="str">
        <f t="shared" si="177"/>
        <v>NA</v>
      </c>
      <c r="AS1364" s="1136" t="str">
        <f t="shared" si="178"/>
        <v>180/OFF</v>
      </c>
      <c r="AT1364" s="1136" t="str">
        <f t="shared" si="179"/>
        <v>1-4-1S85°Z+S</v>
      </c>
      <c r="AU1364" s="1136" t="s">
        <v>15734</v>
      </c>
      <c r="AV1364" s="1136" t="str">
        <f t="shared" si="172"/>
        <v>110.4.29</v>
      </c>
      <c r="AW1364" s="1438">
        <f t="shared" si="173"/>
        <v>44315</v>
      </c>
    </row>
    <row r="1365" spans="1:49">
      <c r="A1365" s="1135" t="s">
        <v>4939</v>
      </c>
      <c r="B1365" s="1135" t="s">
        <v>4861</v>
      </c>
      <c r="C1365" s="1135">
        <v>650</v>
      </c>
      <c r="D1365" s="1135">
        <v>1.7250000000000001</v>
      </c>
      <c r="E1365" s="1135" t="s">
        <v>15203</v>
      </c>
      <c r="F1365" s="1135" t="s">
        <v>663</v>
      </c>
      <c r="G1365" s="1135">
        <v>5</v>
      </c>
      <c r="H1365" s="1135" t="s">
        <v>2286</v>
      </c>
      <c r="I1365" s="1135" t="s">
        <v>126</v>
      </c>
      <c r="J1365" s="1135">
        <v>1.3</v>
      </c>
      <c r="K1365" s="1135" t="s">
        <v>4933</v>
      </c>
      <c r="L1365" s="1135" t="s">
        <v>1870</v>
      </c>
      <c r="M1365" s="1135">
        <v>148</v>
      </c>
      <c r="N1365" s="1135" t="s">
        <v>1039</v>
      </c>
      <c r="O1365" s="1135">
        <v>3.7</v>
      </c>
      <c r="P1365" s="1135">
        <v>2.96</v>
      </c>
      <c r="Q1365" s="1135">
        <v>4</v>
      </c>
      <c r="R1365" s="1135">
        <v>20.8</v>
      </c>
      <c r="T1365" s="1135">
        <v>20.399999999999999</v>
      </c>
      <c r="U1365" s="1135">
        <v>3.8</v>
      </c>
      <c r="V1365" s="1135" t="s">
        <v>663</v>
      </c>
      <c r="W1365" s="1135">
        <v>110</v>
      </c>
      <c r="X1365" s="1135">
        <v>60</v>
      </c>
      <c r="Y1365" s="1135">
        <v>1.7</v>
      </c>
      <c r="Z1365" s="1135" t="s">
        <v>663</v>
      </c>
      <c r="AA1365" s="1135" t="s">
        <v>4940</v>
      </c>
      <c r="AH1365" s="1135" t="s">
        <v>3168</v>
      </c>
      <c r="AM1365" s="1136" t="s">
        <v>11835</v>
      </c>
      <c r="AN1365" s="1136" t="s">
        <v>11836</v>
      </c>
      <c r="AO1365" s="1136">
        <f t="shared" si="174"/>
        <v>650</v>
      </c>
      <c r="AP1365" s="1136">
        <f t="shared" si="175"/>
        <v>1.7250000000000001</v>
      </c>
      <c r="AQ1365" s="1136" t="str">
        <f t="shared" si="176"/>
        <v>1-5-1S85°Z+S</v>
      </c>
      <c r="AR1365" s="1136" t="str">
        <f t="shared" si="177"/>
        <v>NA</v>
      </c>
      <c r="AS1365" s="1136" t="str">
        <f t="shared" si="178"/>
        <v>180/OFF</v>
      </c>
      <c r="AT1365" s="1136" t="str">
        <f t="shared" si="179"/>
        <v>1-5-1S85°Z+S</v>
      </c>
      <c r="AU1365" s="1136" t="s">
        <v>15734</v>
      </c>
      <c r="AV1365" s="1136" t="str">
        <f t="shared" si="172"/>
        <v>110.6.30</v>
      </c>
      <c r="AW1365" s="1438">
        <f t="shared" si="173"/>
        <v>44377</v>
      </c>
    </row>
    <row r="1366" spans="1:49">
      <c r="A1366" s="1135" t="s">
        <v>4941</v>
      </c>
      <c r="B1366" s="1135" t="s">
        <v>4861</v>
      </c>
      <c r="C1366" s="1135">
        <v>650</v>
      </c>
      <c r="D1366" s="1135">
        <v>1.7250000000000001</v>
      </c>
      <c r="E1366" s="1135" t="s">
        <v>15198</v>
      </c>
      <c r="F1366" s="1135" t="s">
        <v>663</v>
      </c>
      <c r="G1366" s="1135">
        <v>5</v>
      </c>
      <c r="H1366" s="1135" t="s">
        <v>2286</v>
      </c>
      <c r="I1366" s="1135" t="s">
        <v>126</v>
      </c>
      <c r="J1366" s="1135">
        <v>1.3</v>
      </c>
      <c r="K1366" s="1135" t="s">
        <v>4933</v>
      </c>
      <c r="L1366" s="1135" t="s">
        <v>1870</v>
      </c>
      <c r="M1366" s="1135">
        <v>148</v>
      </c>
      <c r="N1366" s="1135" t="s">
        <v>1039</v>
      </c>
      <c r="O1366" s="1135">
        <v>3.7</v>
      </c>
      <c r="P1366" s="1135">
        <v>2.96</v>
      </c>
      <c r="Q1366" s="1135">
        <v>4</v>
      </c>
      <c r="R1366" s="1135">
        <v>20.8</v>
      </c>
      <c r="T1366" s="1135">
        <v>20.399999999999999</v>
      </c>
      <c r="U1366" s="1135">
        <v>3.8</v>
      </c>
      <c r="V1366" s="1135" t="s">
        <v>663</v>
      </c>
      <c r="W1366" s="1135">
        <v>110</v>
      </c>
      <c r="X1366" s="1135">
        <v>60</v>
      </c>
      <c r="Y1366" s="1135">
        <v>1.7</v>
      </c>
      <c r="Z1366" s="1135" t="s">
        <v>663</v>
      </c>
      <c r="AA1366" s="1135" t="s">
        <v>1530</v>
      </c>
      <c r="AH1366" s="1135" t="s">
        <v>1897</v>
      </c>
      <c r="AM1366" s="1136" t="s">
        <v>11837</v>
      </c>
      <c r="AN1366" s="1136" t="s">
        <v>11838</v>
      </c>
      <c r="AO1366" s="1136">
        <f t="shared" si="174"/>
        <v>650</v>
      </c>
      <c r="AP1366" s="1136">
        <f t="shared" si="175"/>
        <v>1.7250000000000001</v>
      </c>
      <c r="AQ1366" s="1136" t="str">
        <f t="shared" si="176"/>
        <v>1-4-1S85°Z+S</v>
      </c>
      <c r="AR1366" s="1136" t="str">
        <f t="shared" si="177"/>
        <v>NA</v>
      </c>
      <c r="AS1366" s="1136" t="str">
        <f t="shared" si="178"/>
        <v>180/OFF</v>
      </c>
      <c r="AT1366" s="1136" t="str">
        <f t="shared" si="179"/>
        <v>1-4-1S85°Z+S</v>
      </c>
      <c r="AU1366" s="1136" t="s">
        <v>15734</v>
      </c>
      <c r="AV1366" s="1136" t="str">
        <f t="shared" si="172"/>
        <v>110.9.13</v>
      </c>
      <c r="AW1366" s="1438">
        <f t="shared" si="173"/>
        <v>44452</v>
      </c>
    </row>
    <row r="1367" spans="1:49">
      <c r="A1367" s="1135" t="s">
        <v>4942</v>
      </c>
      <c r="B1367" s="1135" t="s">
        <v>4861</v>
      </c>
      <c r="C1367" s="1135">
        <v>650</v>
      </c>
      <c r="D1367" s="1135">
        <v>1.7250000000000001</v>
      </c>
      <c r="E1367" s="1135" t="s">
        <v>15203</v>
      </c>
      <c r="F1367" s="1135" t="s">
        <v>663</v>
      </c>
      <c r="G1367" s="1135">
        <v>5</v>
      </c>
      <c r="H1367" s="1135" t="s">
        <v>2286</v>
      </c>
      <c r="I1367" s="1135" t="s">
        <v>126</v>
      </c>
      <c r="J1367" s="1135">
        <v>1.3</v>
      </c>
      <c r="K1367" s="1135" t="s">
        <v>4933</v>
      </c>
      <c r="L1367" s="1135" t="s">
        <v>1870</v>
      </c>
      <c r="M1367" s="1135">
        <v>148</v>
      </c>
      <c r="N1367" s="1135" t="s">
        <v>1039</v>
      </c>
      <c r="O1367" s="1135">
        <v>3.7</v>
      </c>
      <c r="P1367" s="1135">
        <v>2.96</v>
      </c>
      <c r="Q1367" s="1135">
        <v>4</v>
      </c>
      <c r="R1367" s="1135">
        <v>20.8</v>
      </c>
      <c r="T1367" s="1135">
        <v>20.399999999999999</v>
      </c>
      <c r="U1367" s="1135">
        <v>3.8</v>
      </c>
      <c r="V1367" s="1135" t="s">
        <v>663</v>
      </c>
      <c r="W1367" s="1135">
        <v>110</v>
      </c>
      <c r="X1367" s="1135">
        <v>60</v>
      </c>
      <c r="Y1367" s="1135">
        <v>1.7</v>
      </c>
      <c r="Z1367" s="1135" t="s">
        <v>663</v>
      </c>
      <c r="AA1367" s="1135" t="s">
        <v>3276</v>
      </c>
      <c r="AH1367" s="1135" t="s">
        <v>1272</v>
      </c>
      <c r="AM1367" s="1136" t="s">
        <v>11839</v>
      </c>
      <c r="AN1367" s="1136" t="s">
        <v>11840</v>
      </c>
      <c r="AO1367" s="1136">
        <f t="shared" si="174"/>
        <v>650</v>
      </c>
      <c r="AP1367" s="1136">
        <f t="shared" si="175"/>
        <v>1.7250000000000001</v>
      </c>
      <c r="AQ1367" s="1136" t="str">
        <f t="shared" si="176"/>
        <v>1-5-1S85°Z+S</v>
      </c>
      <c r="AR1367" s="1136" t="str">
        <f t="shared" si="177"/>
        <v>NA</v>
      </c>
      <c r="AS1367" s="1136" t="str">
        <f t="shared" si="178"/>
        <v>180/OFF</v>
      </c>
      <c r="AT1367" s="1136" t="str">
        <f t="shared" si="179"/>
        <v>1-5-1S85°Z+S</v>
      </c>
      <c r="AU1367" s="1136" t="s">
        <v>15734</v>
      </c>
      <c r="AV1367" s="1136" t="str">
        <f t="shared" si="172"/>
        <v>110.10.4</v>
      </c>
      <c r="AW1367" s="1438">
        <f t="shared" si="173"/>
        <v>44473</v>
      </c>
    </row>
    <row r="1368" spans="1:49">
      <c r="A1368" s="1135" t="s">
        <v>4943</v>
      </c>
      <c r="B1368" s="1135" t="s">
        <v>4861</v>
      </c>
      <c r="C1368" s="1135">
        <v>650</v>
      </c>
      <c r="D1368" s="1135">
        <v>1.7250000000000001</v>
      </c>
      <c r="E1368" s="1135" t="s">
        <v>15203</v>
      </c>
      <c r="F1368" s="1135" t="s">
        <v>663</v>
      </c>
      <c r="G1368" s="1135">
        <v>5</v>
      </c>
      <c r="H1368" s="1135" t="s">
        <v>2286</v>
      </c>
      <c r="I1368" s="1135" t="s">
        <v>126</v>
      </c>
      <c r="J1368" s="1135">
        <v>1.5</v>
      </c>
      <c r="K1368" s="1135" t="s">
        <v>4930</v>
      </c>
      <c r="L1368" s="1135" t="s">
        <v>1870</v>
      </c>
      <c r="M1368" s="1135">
        <v>148</v>
      </c>
      <c r="N1368" s="1135" t="s">
        <v>1039</v>
      </c>
      <c r="O1368" s="1135">
        <v>3.7</v>
      </c>
      <c r="P1368" s="1135">
        <v>2.96</v>
      </c>
      <c r="Q1368" s="1135">
        <v>4</v>
      </c>
      <c r="R1368" s="1135">
        <v>20.8</v>
      </c>
      <c r="T1368" s="1135">
        <v>20.399999999999999</v>
      </c>
      <c r="U1368" s="1135">
        <v>3.8</v>
      </c>
      <c r="V1368" s="1135" t="s">
        <v>663</v>
      </c>
      <c r="W1368" s="1135">
        <v>110</v>
      </c>
      <c r="X1368" s="1135">
        <v>60</v>
      </c>
      <c r="Y1368" s="1135">
        <v>1.7</v>
      </c>
      <c r="Z1368" s="1135" t="s">
        <v>663</v>
      </c>
      <c r="AA1368" s="1135" t="s">
        <v>4944</v>
      </c>
      <c r="AH1368" s="1135" t="s">
        <v>833</v>
      </c>
      <c r="AM1368" s="1136" t="s">
        <v>11841</v>
      </c>
      <c r="AN1368" s="1136" t="s">
        <v>11842</v>
      </c>
      <c r="AO1368" s="1136">
        <f t="shared" si="174"/>
        <v>650</v>
      </c>
      <c r="AP1368" s="1136">
        <f t="shared" si="175"/>
        <v>1.7250000000000001</v>
      </c>
      <c r="AQ1368" s="1136" t="str">
        <f t="shared" si="176"/>
        <v>1-5-1S85°Z+S</v>
      </c>
      <c r="AR1368" s="1136" t="str">
        <f t="shared" si="177"/>
        <v>NA</v>
      </c>
      <c r="AS1368" s="1136" t="str">
        <f t="shared" si="178"/>
        <v>180/OFF</v>
      </c>
      <c r="AT1368" s="1136" t="str">
        <f t="shared" si="179"/>
        <v>1-5-1S85°Z+S</v>
      </c>
      <c r="AU1368" s="1136" t="s">
        <v>15734</v>
      </c>
      <c r="AV1368" s="1136" t="str">
        <f t="shared" si="172"/>
        <v>110.10.30</v>
      </c>
      <c r="AW1368" s="1438">
        <f t="shared" si="173"/>
        <v>44499</v>
      </c>
    </row>
    <row r="1369" spans="1:49">
      <c r="A1369" s="1135" t="s">
        <v>4945</v>
      </c>
      <c r="B1369" s="1135" t="s">
        <v>4861</v>
      </c>
      <c r="C1369" s="1135">
        <v>650</v>
      </c>
      <c r="D1369" s="1135">
        <v>1.7250000000000001</v>
      </c>
      <c r="E1369" s="1135" t="s">
        <v>15203</v>
      </c>
      <c r="F1369" s="1135" t="s">
        <v>663</v>
      </c>
      <c r="G1369" s="1135">
        <v>5</v>
      </c>
      <c r="H1369" s="1135" t="s">
        <v>2286</v>
      </c>
      <c r="I1369" s="1135" t="s">
        <v>126</v>
      </c>
      <c r="J1369" s="1135">
        <v>1.4</v>
      </c>
      <c r="K1369" s="1135" t="s">
        <v>4930</v>
      </c>
      <c r="L1369" s="1135" t="s">
        <v>1870</v>
      </c>
      <c r="M1369" s="1135">
        <v>148</v>
      </c>
      <c r="N1369" s="1135" t="s">
        <v>1039</v>
      </c>
      <c r="O1369" s="1135">
        <v>3.7</v>
      </c>
      <c r="P1369" s="1135">
        <v>2.96</v>
      </c>
      <c r="Q1369" s="1135">
        <v>4</v>
      </c>
      <c r="R1369" s="1135">
        <v>20.8</v>
      </c>
      <c r="T1369" s="1135">
        <v>20.399999999999999</v>
      </c>
      <c r="U1369" s="1135">
        <v>3.8</v>
      </c>
      <c r="V1369" s="1135" t="s">
        <v>663</v>
      </c>
      <c r="W1369" s="1135">
        <v>110</v>
      </c>
      <c r="X1369" s="1135">
        <v>60</v>
      </c>
      <c r="Y1369" s="1135">
        <v>1.7</v>
      </c>
      <c r="Z1369" s="1135" t="s">
        <v>663</v>
      </c>
      <c r="AA1369" s="1135" t="s">
        <v>4062</v>
      </c>
      <c r="AH1369" s="1135" t="s">
        <v>1147</v>
      </c>
      <c r="AM1369" s="1136" t="s">
        <v>11843</v>
      </c>
      <c r="AN1369" s="1136" t="s">
        <v>11844</v>
      </c>
      <c r="AO1369" s="1136">
        <f t="shared" si="174"/>
        <v>650</v>
      </c>
      <c r="AP1369" s="1136">
        <f t="shared" si="175"/>
        <v>1.7250000000000001</v>
      </c>
      <c r="AQ1369" s="1136" t="str">
        <f t="shared" si="176"/>
        <v>1-5-1S85°Z+S</v>
      </c>
      <c r="AR1369" s="1136" t="str">
        <f t="shared" si="177"/>
        <v>NA</v>
      </c>
      <c r="AS1369" s="1136" t="str">
        <f t="shared" si="178"/>
        <v>180/OFF</v>
      </c>
      <c r="AT1369" s="1136" t="str">
        <f t="shared" si="179"/>
        <v>1-5-1S85°Z+S</v>
      </c>
      <c r="AU1369" s="1136" t="s">
        <v>15734</v>
      </c>
      <c r="AV1369" s="1136" t="str">
        <f t="shared" si="172"/>
        <v>110.11.10</v>
      </c>
      <c r="AW1369" s="1438">
        <f t="shared" si="173"/>
        <v>44510</v>
      </c>
    </row>
    <row r="1370" spans="1:49">
      <c r="A1370" s="1135" t="s">
        <v>4946</v>
      </c>
      <c r="B1370" s="1135" t="s">
        <v>628</v>
      </c>
      <c r="C1370" s="1135">
        <v>650</v>
      </c>
      <c r="D1370" s="1135">
        <v>1.7949999999999999</v>
      </c>
      <c r="E1370" s="1135" t="s">
        <v>15188</v>
      </c>
      <c r="F1370" s="1135" t="s">
        <v>2328</v>
      </c>
      <c r="G1370" s="1135">
        <v>5</v>
      </c>
      <c r="H1370" s="1135" t="s">
        <v>1887</v>
      </c>
      <c r="I1370" s="1135" t="s">
        <v>126</v>
      </c>
      <c r="J1370" s="1135">
        <v>2.1</v>
      </c>
      <c r="K1370" s="1135" t="s">
        <v>4947</v>
      </c>
      <c r="L1370" s="1135" t="s">
        <v>4948</v>
      </c>
      <c r="M1370" s="1135">
        <v>150.30000000000001</v>
      </c>
      <c r="N1370" s="1135" t="s">
        <v>1039</v>
      </c>
      <c r="O1370" s="1135">
        <v>3.7575000000000003</v>
      </c>
      <c r="P1370" s="1135">
        <v>3.0060000000000002</v>
      </c>
      <c r="Q1370" s="1135" t="s">
        <v>2888</v>
      </c>
      <c r="R1370" s="1135">
        <v>29</v>
      </c>
      <c r="T1370" s="1135">
        <v>13</v>
      </c>
      <c r="U1370" s="1135">
        <v>7</v>
      </c>
      <c r="V1370" s="1135" t="s">
        <v>663</v>
      </c>
      <c r="W1370" s="1135">
        <v>115</v>
      </c>
      <c r="X1370" s="1135">
        <v>50</v>
      </c>
      <c r="Y1370" s="1135">
        <v>1.7</v>
      </c>
      <c r="Z1370" s="1135">
        <v>6.5</v>
      </c>
      <c r="AA1370" s="1135" t="s">
        <v>4949</v>
      </c>
      <c r="AH1370" s="1135" t="s">
        <v>1092</v>
      </c>
      <c r="AM1370" s="1136" t="s">
        <v>11845</v>
      </c>
      <c r="AN1370" s="1136" t="s">
        <v>11846</v>
      </c>
      <c r="AO1370" s="1136">
        <f t="shared" si="174"/>
        <v>650</v>
      </c>
      <c r="AP1370" s="1136">
        <f t="shared" si="175"/>
        <v>1.7949999999999999</v>
      </c>
      <c r="AQ1370" s="1136" t="str">
        <f t="shared" si="176"/>
        <v>1-5-1S91°</v>
      </c>
      <c r="AR1370" s="1136" t="str">
        <f t="shared" si="177"/>
        <v>33.5</v>
      </c>
      <c r="AS1370" s="1136" t="str">
        <f t="shared" si="178"/>
        <v>270/270/OFF</v>
      </c>
      <c r="AT1370" s="1136" t="str">
        <f t="shared" si="179"/>
        <v>1-5-1S91°</v>
      </c>
      <c r="AV1370" s="1136" t="str">
        <f t="shared" si="172"/>
        <v>108.1.3</v>
      </c>
      <c r="AW1370" s="1438">
        <f t="shared" si="173"/>
        <v>43468</v>
      </c>
    </row>
    <row r="1371" spans="1:49">
      <c r="A1371" s="1135" t="s">
        <v>4950</v>
      </c>
      <c r="B1371" s="1135" t="s">
        <v>4951</v>
      </c>
      <c r="C1371" s="1135">
        <v>600</v>
      </c>
      <c r="D1371" s="1135">
        <v>1.69</v>
      </c>
      <c r="E1371" s="1135" t="s">
        <v>15198</v>
      </c>
      <c r="F1371" s="1135" t="s">
        <v>1078</v>
      </c>
      <c r="G1371" s="1135">
        <v>5</v>
      </c>
      <c r="H1371" s="1135" t="s">
        <v>1260</v>
      </c>
      <c r="I1371" s="1135" t="s">
        <v>126</v>
      </c>
      <c r="J1371" s="1135">
        <v>0.8</v>
      </c>
      <c r="K1371" s="1135" t="s">
        <v>4952</v>
      </c>
      <c r="L1371" s="1135" t="s">
        <v>1905</v>
      </c>
      <c r="M1371" s="1135">
        <v>147</v>
      </c>
      <c r="N1371" s="1135" t="s">
        <v>1039</v>
      </c>
      <c r="O1371" s="1135">
        <v>3.6750000000000003</v>
      </c>
      <c r="P1371" s="1135">
        <v>2.94</v>
      </c>
      <c r="Q1371" s="1135" t="s">
        <v>2630</v>
      </c>
      <c r="R1371" s="1135">
        <v>23</v>
      </c>
      <c r="T1371" s="1135">
        <v>16</v>
      </c>
      <c r="U1371" s="1135">
        <v>5</v>
      </c>
      <c r="V1371" s="1135" t="s">
        <v>663</v>
      </c>
      <c r="W1371" s="1135">
        <v>50</v>
      </c>
      <c r="X1371" s="1135">
        <v>20</v>
      </c>
      <c r="Y1371" s="1135">
        <v>1.5</v>
      </c>
      <c r="Z1371" s="1135" t="s">
        <v>663</v>
      </c>
      <c r="AA1371" s="1135" t="s">
        <v>4663</v>
      </c>
      <c r="AH1371" s="1135" t="s">
        <v>3161</v>
      </c>
      <c r="AM1371" s="1136" t="s">
        <v>11847</v>
      </c>
      <c r="AN1371" s="1136" t="s">
        <v>11848</v>
      </c>
      <c r="AO1371" s="1136">
        <f t="shared" si="174"/>
        <v>600</v>
      </c>
      <c r="AP1371" s="1136">
        <f t="shared" si="175"/>
        <v>1.69</v>
      </c>
      <c r="AQ1371" s="1136" t="str">
        <f t="shared" si="176"/>
        <v>1-4-1S85°Z+S</v>
      </c>
      <c r="AR1371" s="1136" t="str">
        <f t="shared" si="177"/>
        <v>30</v>
      </c>
      <c r="AS1371" s="1136" t="str">
        <f t="shared" si="178"/>
        <v>170/OFF</v>
      </c>
      <c r="AT1371" s="1136" t="str">
        <f t="shared" si="179"/>
        <v>1-4-1S85°Z+S</v>
      </c>
      <c r="AU1371" s="1136" t="s">
        <v>15734</v>
      </c>
      <c r="AV1371" s="1136" t="str">
        <f t="shared" si="172"/>
        <v>108.1.2</v>
      </c>
      <c r="AW1371" s="1438">
        <f t="shared" si="173"/>
        <v>43467</v>
      </c>
    </row>
    <row r="1372" spans="1:49">
      <c r="A1372" s="1135" t="s">
        <v>4953</v>
      </c>
      <c r="B1372" s="1135" t="s">
        <v>4954</v>
      </c>
      <c r="C1372" s="1135">
        <v>650</v>
      </c>
      <c r="D1372" s="1135">
        <v>1.7589999999999999</v>
      </c>
      <c r="E1372" s="1135" t="s">
        <v>4955</v>
      </c>
      <c r="F1372" s="1135" t="s">
        <v>4164</v>
      </c>
      <c r="G1372" s="1135">
        <v>5</v>
      </c>
      <c r="H1372" s="1135" t="s">
        <v>4956</v>
      </c>
      <c r="I1372" s="1135" t="s">
        <v>657</v>
      </c>
      <c r="J1372" s="1135">
        <v>1.6</v>
      </c>
      <c r="K1372" s="1135" t="s">
        <v>4957</v>
      </c>
      <c r="L1372" s="1135" t="s">
        <v>4958</v>
      </c>
      <c r="M1372" s="1135">
        <v>149.5</v>
      </c>
      <c r="N1372" s="1135" t="s">
        <v>1039</v>
      </c>
      <c r="O1372" s="1135">
        <v>3.7375000000000003</v>
      </c>
      <c r="P1372" s="1135">
        <v>2.99</v>
      </c>
      <c r="Q1372" s="1135" t="s">
        <v>1040</v>
      </c>
      <c r="R1372" s="1135">
        <v>21</v>
      </c>
      <c r="T1372" s="1135">
        <v>37</v>
      </c>
      <c r="U1372" s="1135">
        <v>3.7</v>
      </c>
      <c r="V1372" s="1135" t="s">
        <v>663</v>
      </c>
      <c r="W1372" s="1135">
        <v>110</v>
      </c>
      <c r="X1372" s="1135">
        <v>40</v>
      </c>
      <c r="Y1372" s="1135">
        <v>2.2000000000000002</v>
      </c>
      <c r="Z1372" s="1135" t="s">
        <v>663</v>
      </c>
      <c r="AA1372" s="1135" t="s">
        <v>2491</v>
      </c>
      <c r="AH1372" s="1135" t="s">
        <v>2478</v>
      </c>
      <c r="AM1372" s="1136" t="s">
        <v>11849</v>
      </c>
      <c r="AN1372" s="1136" t="s">
        <v>11850</v>
      </c>
      <c r="AO1372" s="1136">
        <f t="shared" si="174"/>
        <v>650</v>
      </c>
      <c r="AP1372" s="1136">
        <f t="shared" si="175"/>
        <v>1.7589999999999999</v>
      </c>
      <c r="AQ1372" s="1136" t="str">
        <f t="shared" si="176"/>
        <v>105°</v>
      </c>
      <c r="AR1372" s="1136" t="str">
        <f t="shared" si="177"/>
        <v>15.5</v>
      </c>
      <c r="AS1372" s="1136" t="str">
        <f t="shared" si="178"/>
        <v>360/340/OFF</v>
      </c>
      <c r="AT1372" s="1136" t="str">
        <f t="shared" si="179"/>
        <v>105°</v>
      </c>
      <c r="AV1372" s="1136" t="str">
        <f t="shared" si="172"/>
        <v>109.1.22</v>
      </c>
      <c r="AW1372" s="1438">
        <f t="shared" si="173"/>
        <v>43852</v>
      </c>
    </row>
    <row r="1373" spans="1:49">
      <c r="A1373" s="1135" t="s">
        <v>4959</v>
      </c>
      <c r="B1373" s="1135" t="s">
        <v>4954</v>
      </c>
      <c r="C1373" s="1135">
        <v>750</v>
      </c>
      <c r="D1373" s="1135">
        <v>1.76</v>
      </c>
      <c r="E1373" s="1135" t="s">
        <v>15198</v>
      </c>
      <c r="F1373" s="1135" t="s">
        <v>663</v>
      </c>
      <c r="G1373" s="1135">
        <v>5</v>
      </c>
      <c r="H1373" s="1135" t="s">
        <v>3035</v>
      </c>
      <c r="I1373" s="1135" t="s">
        <v>657</v>
      </c>
      <c r="J1373" s="1135">
        <v>2</v>
      </c>
      <c r="K1373" s="1135" t="s">
        <v>4957</v>
      </c>
      <c r="L1373" s="1135" t="s">
        <v>4958</v>
      </c>
      <c r="M1373" s="1135">
        <v>149.5</v>
      </c>
      <c r="N1373" s="1135" t="s">
        <v>1039</v>
      </c>
      <c r="O1373" s="1135">
        <v>3.7375000000000003</v>
      </c>
      <c r="P1373" s="1135">
        <v>2.99</v>
      </c>
      <c r="Q1373" s="1135" t="s">
        <v>1050</v>
      </c>
      <c r="R1373" s="1135">
        <v>21</v>
      </c>
      <c r="T1373" s="1135">
        <v>37</v>
      </c>
      <c r="U1373" s="1135">
        <v>3.7</v>
      </c>
      <c r="V1373" s="1135" t="s">
        <v>663</v>
      </c>
      <c r="W1373" s="1135">
        <v>110</v>
      </c>
      <c r="X1373" s="1135">
        <v>40</v>
      </c>
      <c r="Y1373" s="1135">
        <v>2.2000000000000002</v>
      </c>
      <c r="Z1373" s="1135" t="s">
        <v>663</v>
      </c>
      <c r="AA1373" s="1135" t="s">
        <v>4960</v>
      </c>
      <c r="AH1373" s="1135" t="s">
        <v>924</v>
      </c>
      <c r="AM1373" s="1136" t="s">
        <v>11851</v>
      </c>
      <c r="AN1373" s="1136" t="s">
        <v>11852</v>
      </c>
      <c r="AO1373" s="1136">
        <f t="shared" si="174"/>
        <v>750</v>
      </c>
      <c r="AP1373" s="1136">
        <f t="shared" si="175"/>
        <v>1.76</v>
      </c>
      <c r="AQ1373" s="1136" t="str">
        <f t="shared" si="176"/>
        <v>1-4-1S85°Z+S</v>
      </c>
      <c r="AR1373" s="1136" t="str">
        <f t="shared" si="177"/>
        <v>NA</v>
      </c>
      <c r="AS1373" s="1136" t="str">
        <f t="shared" si="178"/>
        <v>190/OFF</v>
      </c>
      <c r="AT1373" s="1136" t="str">
        <f t="shared" si="179"/>
        <v>1-4-1S85°Z+S</v>
      </c>
      <c r="AU1373" s="1136" t="s">
        <v>15734</v>
      </c>
      <c r="AV1373" s="1136" t="str">
        <f t="shared" si="172"/>
        <v>109.5.22</v>
      </c>
      <c r="AW1373" s="1438">
        <f t="shared" si="173"/>
        <v>43973</v>
      </c>
    </row>
    <row r="1374" spans="1:49">
      <c r="A1374" s="1135" t="s">
        <v>4961</v>
      </c>
      <c r="B1374" s="1135" t="s">
        <v>4954</v>
      </c>
      <c r="C1374" s="1135">
        <v>750</v>
      </c>
      <c r="D1374" s="1135">
        <v>1.76</v>
      </c>
      <c r="E1374" s="1135" t="s">
        <v>15198</v>
      </c>
      <c r="F1374" s="1135" t="s">
        <v>663</v>
      </c>
      <c r="G1374" s="1135">
        <v>5</v>
      </c>
      <c r="H1374" s="1135" t="s">
        <v>3035</v>
      </c>
      <c r="I1374" s="1135" t="s">
        <v>657</v>
      </c>
      <c r="J1374" s="1135">
        <v>1.8</v>
      </c>
      <c r="K1374" s="1135" t="s">
        <v>4962</v>
      </c>
      <c r="L1374" s="1135" t="s">
        <v>4958</v>
      </c>
      <c r="M1374" s="1135">
        <v>149.5</v>
      </c>
      <c r="N1374" s="1135" t="s">
        <v>1039</v>
      </c>
      <c r="O1374" s="1135">
        <v>3.7375000000000003</v>
      </c>
      <c r="P1374" s="1135">
        <v>2.99</v>
      </c>
      <c r="Q1374" s="1135" t="s">
        <v>1055</v>
      </c>
      <c r="R1374" s="1135">
        <v>21</v>
      </c>
      <c r="T1374" s="1135">
        <v>37</v>
      </c>
      <c r="U1374" s="1135">
        <v>3.7</v>
      </c>
      <c r="V1374" s="1135" t="s">
        <v>663</v>
      </c>
      <c r="W1374" s="1135">
        <v>110</v>
      </c>
      <c r="X1374" s="1135">
        <v>40</v>
      </c>
      <c r="Y1374" s="1135" t="s">
        <v>4963</v>
      </c>
      <c r="Z1374" s="1135" t="s">
        <v>663</v>
      </c>
      <c r="AA1374" s="1135" t="s">
        <v>4368</v>
      </c>
      <c r="AH1374" s="1135" t="s">
        <v>1272</v>
      </c>
      <c r="AM1374" s="1136" t="s">
        <v>11853</v>
      </c>
      <c r="AN1374" s="1136" t="s">
        <v>11854</v>
      </c>
      <c r="AO1374" s="1136">
        <f t="shared" si="174"/>
        <v>750</v>
      </c>
      <c r="AP1374" s="1136">
        <f t="shared" si="175"/>
        <v>1.76</v>
      </c>
      <c r="AQ1374" s="1136" t="str">
        <f t="shared" si="176"/>
        <v>1-4-1S85°Z+S</v>
      </c>
      <c r="AR1374" s="1136" t="str">
        <f t="shared" si="177"/>
        <v>NA</v>
      </c>
      <c r="AS1374" s="1136" t="str">
        <f t="shared" si="178"/>
        <v>190/OFF</v>
      </c>
      <c r="AT1374" s="1136" t="str">
        <f t="shared" si="179"/>
        <v>1-4-1S85°Z+S</v>
      </c>
      <c r="AU1374" s="1136" t="s">
        <v>15734</v>
      </c>
      <c r="AV1374" s="1136" t="str">
        <f t="shared" si="172"/>
        <v>109.9.8</v>
      </c>
      <c r="AW1374" s="1438">
        <f t="shared" si="173"/>
        <v>44082</v>
      </c>
    </row>
    <row r="1375" spans="1:49">
      <c r="A1375" s="1135" t="s">
        <v>4964</v>
      </c>
      <c r="B1375" s="1135" t="s">
        <v>4954</v>
      </c>
      <c r="C1375" s="1135">
        <v>750</v>
      </c>
      <c r="D1375" s="1135">
        <v>1.76</v>
      </c>
      <c r="E1375" s="1135" t="s">
        <v>15203</v>
      </c>
      <c r="F1375" s="1135" t="s">
        <v>663</v>
      </c>
      <c r="G1375" s="1135">
        <v>5</v>
      </c>
      <c r="H1375" s="1135" t="s">
        <v>4965</v>
      </c>
      <c r="I1375" s="1135" t="s">
        <v>657</v>
      </c>
      <c r="J1375" s="1135">
        <v>1.8</v>
      </c>
      <c r="K1375" s="1135" t="s">
        <v>4966</v>
      </c>
      <c r="L1375" s="1135" t="s">
        <v>4958</v>
      </c>
      <c r="M1375" s="1135">
        <v>149.5</v>
      </c>
      <c r="N1375" s="1135" t="s">
        <v>1039</v>
      </c>
      <c r="O1375" s="1135">
        <v>3.7375000000000003</v>
      </c>
      <c r="P1375" s="1135">
        <v>2.99</v>
      </c>
      <c r="Q1375" s="1135">
        <v>4</v>
      </c>
      <c r="R1375" s="1135">
        <v>21</v>
      </c>
      <c r="T1375" s="1135">
        <v>37</v>
      </c>
      <c r="U1375" s="1135">
        <v>3.7</v>
      </c>
      <c r="V1375" s="1135" t="s">
        <v>663</v>
      </c>
      <c r="W1375" s="1135">
        <v>110</v>
      </c>
      <c r="X1375" s="1135">
        <v>40</v>
      </c>
      <c r="Y1375" s="1135">
        <v>2.2000000000000002</v>
      </c>
      <c r="Z1375" s="1135" t="s">
        <v>663</v>
      </c>
      <c r="AA1375" s="1135" t="s">
        <v>4273</v>
      </c>
      <c r="AH1375" s="1135" t="s">
        <v>3122</v>
      </c>
      <c r="AM1375" s="1136" t="s">
        <v>11855</v>
      </c>
      <c r="AN1375" s="1136" t="s">
        <v>11856</v>
      </c>
      <c r="AO1375" s="1136">
        <f t="shared" si="174"/>
        <v>750</v>
      </c>
      <c r="AP1375" s="1136">
        <f t="shared" si="175"/>
        <v>1.76</v>
      </c>
      <c r="AQ1375" s="1136" t="str">
        <f t="shared" si="176"/>
        <v>1-5-1S85°Z+S</v>
      </c>
      <c r="AR1375" s="1136" t="str">
        <f t="shared" si="177"/>
        <v>NA</v>
      </c>
      <c r="AS1375" s="1136" t="str">
        <f t="shared" si="178"/>
        <v>184/OFF</v>
      </c>
      <c r="AT1375" s="1136" t="str">
        <f t="shared" si="179"/>
        <v>1-5-1S85°Z+S</v>
      </c>
      <c r="AU1375" s="1136" t="s">
        <v>15734</v>
      </c>
      <c r="AV1375" s="1136" t="str">
        <f t="shared" si="172"/>
        <v>110.2.8</v>
      </c>
      <c r="AW1375" s="1438">
        <f t="shared" si="173"/>
        <v>44235</v>
      </c>
    </row>
    <row r="1376" spans="1:49">
      <c r="A1376" s="1135" t="s">
        <v>4967</v>
      </c>
      <c r="B1376" s="1135" t="s">
        <v>4954</v>
      </c>
      <c r="C1376" s="1135">
        <v>750</v>
      </c>
      <c r="D1376" s="1135">
        <v>1.76</v>
      </c>
      <c r="E1376" s="1135" t="s">
        <v>15198</v>
      </c>
      <c r="F1376" s="1135" t="s">
        <v>663</v>
      </c>
      <c r="G1376" s="1135">
        <v>5</v>
      </c>
      <c r="H1376" s="1135" t="s">
        <v>4968</v>
      </c>
      <c r="I1376" s="1135" t="s">
        <v>466</v>
      </c>
      <c r="J1376" s="1135">
        <v>2</v>
      </c>
      <c r="K1376" s="1135" t="s">
        <v>4966</v>
      </c>
      <c r="L1376" s="1135" t="s">
        <v>4958</v>
      </c>
      <c r="M1376" s="1135">
        <v>149.5</v>
      </c>
      <c r="N1376" s="1135" t="s">
        <v>1039</v>
      </c>
      <c r="O1376" s="1135">
        <v>3.7375000000000003</v>
      </c>
      <c r="P1376" s="1135">
        <v>2.99</v>
      </c>
      <c r="Q1376" s="1135">
        <v>4</v>
      </c>
      <c r="R1376" s="1135">
        <v>21</v>
      </c>
      <c r="T1376" s="1135">
        <v>37</v>
      </c>
      <c r="U1376" s="1135">
        <v>3.7</v>
      </c>
      <c r="V1376" s="1135" t="s">
        <v>663</v>
      </c>
      <c r="W1376" s="1135">
        <v>110</v>
      </c>
      <c r="X1376" s="1135">
        <v>40</v>
      </c>
      <c r="Y1376" s="1135">
        <v>2.2000000000000002</v>
      </c>
      <c r="Z1376" s="1135" t="s">
        <v>663</v>
      </c>
      <c r="AA1376" s="1135" t="s">
        <v>3247</v>
      </c>
      <c r="AH1376" s="1135" t="s">
        <v>812</v>
      </c>
      <c r="AM1376" s="1136" t="s">
        <v>11857</v>
      </c>
      <c r="AN1376" s="1136" t="s">
        <v>11858</v>
      </c>
      <c r="AO1376" s="1136">
        <f t="shared" si="174"/>
        <v>750</v>
      </c>
      <c r="AP1376" s="1136">
        <f t="shared" si="175"/>
        <v>1.76</v>
      </c>
      <c r="AQ1376" s="1136" t="str">
        <f t="shared" si="176"/>
        <v>1-4-1S85°Z+S</v>
      </c>
      <c r="AR1376" s="1136" t="str">
        <f t="shared" si="177"/>
        <v>NA</v>
      </c>
      <c r="AS1376" s="1136" t="str">
        <f t="shared" si="178"/>
        <v>187/OFF</v>
      </c>
      <c r="AT1376" s="1136" t="str">
        <f t="shared" si="179"/>
        <v>1-4-1S85°Z+S</v>
      </c>
      <c r="AU1376" s="1136" t="s">
        <v>15734</v>
      </c>
      <c r="AV1376" s="1136" t="str">
        <f t="shared" si="172"/>
        <v>110.3.31</v>
      </c>
      <c r="AW1376" s="1438">
        <f t="shared" si="173"/>
        <v>44286</v>
      </c>
    </row>
    <row r="1377" spans="1:49">
      <c r="A1377" s="1135" t="s">
        <v>4969</v>
      </c>
      <c r="B1377" s="1135" t="s">
        <v>4954</v>
      </c>
      <c r="C1377" s="1135">
        <v>750</v>
      </c>
      <c r="D1377" s="1135">
        <v>1.76</v>
      </c>
      <c r="E1377" s="1135" t="s">
        <v>15198</v>
      </c>
      <c r="F1377" s="1135" t="s">
        <v>663</v>
      </c>
      <c r="G1377" s="1135">
        <v>5</v>
      </c>
      <c r="H1377" s="1135" t="s">
        <v>3035</v>
      </c>
      <c r="I1377" s="1135" t="s">
        <v>466</v>
      </c>
      <c r="J1377" s="1135">
        <v>2.1</v>
      </c>
      <c r="K1377" s="1135" t="s">
        <v>4970</v>
      </c>
      <c r="L1377" s="1135" t="s">
        <v>4958</v>
      </c>
      <c r="M1377" s="1135">
        <v>149.5</v>
      </c>
      <c r="N1377" s="1135" t="s">
        <v>1039</v>
      </c>
      <c r="O1377" s="1135">
        <v>3.7375000000000003</v>
      </c>
      <c r="P1377" s="1135">
        <v>2.99</v>
      </c>
      <c r="Q1377" s="1135">
        <v>4</v>
      </c>
      <c r="R1377" s="1135">
        <v>21</v>
      </c>
      <c r="T1377" s="1135">
        <v>37</v>
      </c>
      <c r="U1377" s="1135">
        <v>3.7</v>
      </c>
      <c r="V1377" s="1135" t="s">
        <v>663</v>
      </c>
      <c r="W1377" s="1135">
        <v>110</v>
      </c>
      <c r="X1377" s="1135">
        <v>40</v>
      </c>
      <c r="Y1377" s="1135">
        <v>2.2000000000000002</v>
      </c>
      <c r="Z1377" s="1135" t="s">
        <v>663</v>
      </c>
      <c r="AA1377" s="1135" t="s">
        <v>3647</v>
      </c>
      <c r="AH1377" s="1135" t="s">
        <v>662</v>
      </c>
      <c r="AM1377" s="1136" t="s">
        <v>11859</v>
      </c>
      <c r="AN1377" s="1136" t="s">
        <v>11860</v>
      </c>
      <c r="AO1377" s="1136">
        <f t="shared" si="174"/>
        <v>750</v>
      </c>
      <c r="AP1377" s="1136">
        <f t="shared" si="175"/>
        <v>1.76</v>
      </c>
      <c r="AQ1377" s="1136" t="str">
        <f t="shared" si="176"/>
        <v>1-4-1S85°Z+S</v>
      </c>
      <c r="AR1377" s="1136" t="str">
        <f t="shared" si="177"/>
        <v>NA</v>
      </c>
      <c r="AS1377" s="1136" t="str">
        <f t="shared" si="178"/>
        <v>190/OFF</v>
      </c>
      <c r="AT1377" s="1136" t="str">
        <f t="shared" si="179"/>
        <v>1-4-1S85°Z+S</v>
      </c>
      <c r="AU1377" s="1136" t="s">
        <v>15734</v>
      </c>
      <c r="AV1377" s="1136" t="str">
        <f t="shared" si="172"/>
        <v>110.7.5</v>
      </c>
      <c r="AW1377" s="1438">
        <f t="shared" si="173"/>
        <v>44382</v>
      </c>
    </row>
    <row r="1378" spans="1:49">
      <c r="A1378" s="1135" t="s">
        <v>4971</v>
      </c>
      <c r="B1378" s="1135" t="s">
        <v>4954</v>
      </c>
      <c r="C1378" s="1135">
        <v>750</v>
      </c>
      <c r="D1378" s="1135">
        <v>1.76</v>
      </c>
      <c r="E1378" s="1135" t="s">
        <v>15198</v>
      </c>
      <c r="F1378" s="1135" t="s">
        <v>663</v>
      </c>
      <c r="G1378" s="1135">
        <v>5</v>
      </c>
      <c r="H1378" s="1135" t="s">
        <v>3035</v>
      </c>
      <c r="I1378" s="1135" t="s">
        <v>466</v>
      </c>
      <c r="J1378" s="1135">
        <v>2.1</v>
      </c>
      <c r="K1378" s="1135" t="s">
        <v>4972</v>
      </c>
      <c r="L1378" s="1135" t="s">
        <v>4958</v>
      </c>
      <c r="M1378" s="1135">
        <v>149.5</v>
      </c>
      <c r="N1378" s="1135" t="s">
        <v>1039</v>
      </c>
      <c r="O1378" s="1135">
        <v>3.7375000000000003</v>
      </c>
      <c r="P1378" s="1135">
        <v>2.99</v>
      </c>
      <c r="Q1378" s="1135">
        <v>4</v>
      </c>
      <c r="R1378" s="1135">
        <v>21</v>
      </c>
      <c r="T1378" s="1135">
        <v>37</v>
      </c>
      <c r="U1378" s="1135">
        <v>3.7</v>
      </c>
      <c r="V1378" s="1135" t="s">
        <v>663</v>
      </c>
      <c r="W1378" s="1135">
        <v>110</v>
      </c>
      <c r="X1378" s="1135">
        <v>40</v>
      </c>
      <c r="Y1378" s="1135">
        <v>2.2000000000000002</v>
      </c>
      <c r="Z1378" s="1135" t="s">
        <v>663</v>
      </c>
      <c r="AA1378" s="1135" t="s">
        <v>3471</v>
      </c>
      <c r="AH1378" s="1135" t="s">
        <v>924</v>
      </c>
      <c r="AM1378" s="1136" t="s">
        <v>11861</v>
      </c>
      <c r="AN1378" s="1136" t="s">
        <v>11862</v>
      </c>
      <c r="AO1378" s="1136">
        <f t="shared" si="174"/>
        <v>750</v>
      </c>
      <c r="AP1378" s="1136">
        <f t="shared" si="175"/>
        <v>1.76</v>
      </c>
      <c r="AQ1378" s="1136" t="str">
        <f t="shared" si="176"/>
        <v>1-4-1S85°Z+S</v>
      </c>
      <c r="AR1378" s="1136" t="str">
        <f t="shared" si="177"/>
        <v>NA</v>
      </c>
      <c r="AS1378" s="1136" t="str">
        <f t="shared" si="178"/>
        <v>190/OFF</v>
      </c>
      <c r="AT1378" s="1136" t="str">
        <f t="shared" si="179"/>
        <v>1-4-1S85°Z+S</v>
      </c>
      <c r="AU1378" s="1136" t="s">
        <v>15734</v>
      </c>
      <c r="AV1378" s="1136" t="str">
        <f t="shared" si="172"/>
        <v>110.10.12</v>
      </c>
      <c r="AW1378" s="1438">
        <f t="shared" si="173"/>
        <v>44481</v>
      </c>
    </row>
    <row r="1379" spans="1:49">
      <c r="A1379" s="1135" t="s">
        <v>4973</v>
      </c>
      <c r="B1379" s="1135" t="s">
        <v>4974</v>
      </c>
      <c r="C1379" s="1135">
        <v>650</v>
      </c>
      <c r="D1379" s="1135">
        <v>1.81</v>
      </c>
      <c r="E1379" s="1135" t="s">
        <v>15188</v>
      </c>
      <c r="F1379" s="1135" t="s">
        <v>2328</v>
      </c>
      <c r="G1379" s="1135">
        <v>5</v>
      </c>
      <c r="H1379" s="1135" t="s">
        <v>4975</v>
      </c>
      <c r="I1379" s="1135" t="s">
        <v>466</v>
      </c>
      <c r="J1379" s="1135">
        <v>2.7</v>
      </c>
      <c r="K1379" s="1135" t="s">
        <v>4976</v>
      </c>
      <c r="L1379" s="1135" t="s">
        <v>4977</v>
      </c>
      <c r="M1379" s="1135">
        <v>158.4</v>
      </c>
      <c r="N1379" s="1135" t="s">
        <v>1039</v>
      </c>
      <c r="O1379" s="1135">
        <v>3.9600000000000004</v>
      </c>
      <c r="P1379" s="1135">
        <v>3.1680000000000001</v>
      </c>
      <c r="Q1379" s="1135" t="s">
        <v>2647</v>
      </c>
      <c r="R1379" s="1135">
        <v>20.5</v>
      </c>
      <c r="T1379" s="1135">
        <v>13</v>
      </c>
      <c r="U1379" s="1135">
        <v>3.2</v>
      </c>
      <c r="V1379" s="1135" t="s">
        <v>663</v>
      </c>
      <c r="W1379" s="1135">
        <v>110</v>
      </c>
      <c r="X1379" s="1135">
        <v>90</v>
      </c>
      <c r="Y1379" s="1135">
        <v>1.5</v>
      </c>
      <c r="Z1379" s="1135">
        <v>5</v>
      </c>
      <c r="AA1379" s="1135" t="s">
        <v>1083</v>
      </c>
      <c r="AH1379" s="1135" t="s">
        <v>3307</v>
      </c>
      <c r="AM1379" s="1136" t="s">
        <v>11863</v>
      </c>
      <c r="AN1379" s="1136" t="s">
        <v>11864</v>
      </c>
      <c r="AO1379" s="1136">
        <f t="shared" si="174"/>
        <v>650</v>
      </c>
      <c r="AP1379" s="1136">
        <f t="shared" si="175"/>
        <v>1.81</v>
      </c>
      <c r="AQ1379" s="1136" t="str">
        <f t="shared" si="176"/>
        <v>1-5-1S91°</v>
      </c>
      <c r="AR1379" s="1136" t="str">
        <f t="shared" si="177"/>
        <v>33.5</v>
      </c>
      <c r="AS1379" s="1136" t="str">
        <f t="shared" si="178"/>
        <v>340/340/150</v>
      </c>
      <c r="AT1379" s="1136" t="str">
        <f t="shared" si="179"/>
        <v>1-5-1S91°</v>
      </c>
      <c r="AV1379" s="1136" t="str">
        <f t="shared" si="172"/>
        <v>108.1.4</v>
      </c>
      <c r="AW1379" s="1438">
        <f t="shared" si="173"/>
        <v>43469</v>
      </c>
    </row>
    <row r="1380" spans="1:49">
      <c r="A1380" s="1135" t="s">
        <v>4978</v>
      </c>
      <c r="B1380" s="1135" t="s">
        <v>4979</v>
      </c>
      <c r="C1380" s="1135">
        <v>600</v>
      </c>
      <c r="D1380" s="1135">
        <v>1.744</v>
      </c>
      <c r="E1380" s="1135" t="s">
        <v>15196</v>
      </c>
      <c r="F1380" s="1135" t="s">
        <v>4107</v>
      </c>
      <c r="G1380" s="1135">
        <v>5</v>
      </c>
      <c r="H1380" s="1135" t="s">
        <v>4980</v>
      </c>
      <c r="I1380" s="1135" t="s">
        <v>1261</v>
      </c>
      <c r="J1380" s="1135">
        <v>0.8</v>
      </c>
      <c r="K1380" s="1135" t="s">
        <v>4981</v>
      </c>
      <c r="L1380" s="1135" t="s">
        <v>4982</v>
      </c>
      <c r="M1380" s="1135">
        <v>150.9</v>
      </c>
      <c r="N1380" s="1135" t="s">
        <v>1039</v>
      </c>
      <c r="O1380" s="1135">
        <v>3.7725000000000004</v>
      </c>
      <c r="P1380" s="1135">
        <v>3.0180000000000002</v>
      </c>
      <c r="Q1380" s="1135" t="s">
        <v>1040</v>
      </c>
      <c r="R1380" s="1135">
        <v>21.8</v>
      </c>
      <c r="T1380" s="1135">
        <v>24.1</v>
      </c>
      <c r="U1380" s="1135">
        <v>2.7</v>
      </c>
      <c r="V1380" s="1135" t="s">
        <v>663</v>
      </c>
      <c r="W1380" s="1135">
        <v>45</v>
      </c>
      <c r="X1380" s="1135">
        <v>10</v>
      </c>
      <c r="Y1380" s="1135">
        <v>1.8</v>
      </c>
      <c r="Z1380" s="1135" t="s">
        <v>4983</v>
      </c>
      <c r="AA1380" s="1135" t="s">
        <v>4863</v>
      </c>
      <c r="AH1380" s="1135" t="s">
        <v>1511</v>
      </c>
      <c r="AM1380" s="1136" t="s">
        <v>11865</v>
      </c>
      <c r="AN1380" s="1136" t="s">
        <v>11866</v>
      </c>
      <c r="AO1380" s="1136">
        <f t="shared" si="174"/>
        <v>600</v>
      </c>
      <c r="AP1380" s="1136">
        <f t="shared" si="175"/>
        <v>1.744</v>
      </c>
      <c r="AQ1380" s="1136" t="str">
        <f t="shared" si="176"/>
        <v>2-6-1S83°</v>
      </c>
      <c r="AR1380" s="1136" t="str">
        <f t="shared" si="177"/>
        <v>30.3</v>
      </c>
      <c r="AS1380" s="1136" t="str">
        <f t="shared" si="178"/>
        <v>185/174</v>
      </c>
      <c r="AT1380" s="1136" t="str">
        <f t="shared" si="179"/>
        <v>2-6-1S83°</v>
      </c>
      <c r="AV1380" s="1136" t="str">
        <f t="shared" si="172"/>
        <v>108.1.16</v>
      </c>
      <c r="AW1380" s="1438">
        <f t="shared" si="173"/>
        <v>43481</v>
      </c>
    </row>
    <row r="1381" spans="1:49">
      <c r="A1381" s="1135" t="s">
        <v>4984</v>
      </c>
      <c r="B1381" s="1135" t="s">
        <v>4979</v>
      </c>
      <c r="C1381" s="1135">
        <v>600</v>
      </c>
      <c r="D1381" s="1135">
        <v>1.744</v>
      </c>
      <c r="E1381" s="1135" t="s">
        <v>15196</v>
      </c>
      <c r="F1381" s="1135" t="s">
        <v>1078</v>
      </c>
      <c r="G1381" s="1135">
        <v>5</v>
      </c>
      <c r="H1381" s="1135" t="s">
        <v>4985</v>
      </c>
      <c r="I1381" s="1135" t="s">
        <v>1261</v>
      </c>
      <c r="J1381" s="1135">
        <v>3.9</v>
      </c>
      <c r="K1381" s="1135" t="s">
        <v>4981</v>
      </c>
      <c r="L1381" s="1135" t="s">
        <v>4982</v>
      </c>
      <c r="M1381" s="1135">
        <v>152.5</v>
      </c>
      <c r="N1381" s="1135" t="s">
        <v>1039</v>
      </c>
      <c r="O1381" s="1135">
        <v>3.8125</v>
      </c>
      <c r="P1381" s="1135">
        <v>3.0500000000000003</v>
      </c>
      <c r="Q1381" s="1135" t="s">
        <v>3044</v>
      </c>
      <c r="R1381" s="1135">
        <v>21.5</v>
      </c>
      <c r="T1381" s="1135">
        <v>17.5</v>
      </c>
      <c r="U1381" s="1135">
        <v>2.9</v>
      </c>
      <c r="V1381" s="1135" t="s">
        <v>663</v>
      </c>
      <c r="W1381" s="1135">
        <v>125</v>
      </c>
      <c r="X1381" s="1135">
        <v>90</v>
      </c>
      <c r="Y1381" s="1135">
        <v>1.9</v>
      </c>
      <c r="Z1381" s="1135" t="s">
        <v>3317</v>
      </c>
      <c r="AA1381" s="1135" t="s">
        <v>4986</v>
      </c>
      <c r="AB1381" s="1135" t="s">
        <v>2774</v>
      </c>
      <c r="AH1381" s="1135" t="s">
        <v>662</v>
      </c>
      <c r="AM1381" s="1136" t="s">
        <v>11867</v>
      </c>
      <c r="AN1381" s="1136" t="s">
        <v>11868</v>
      </c>
      <c r="AO1381" s="1136">
        <f t="shared" si="174"/>
        <v>600</v>
      </c>
      <c r="AP1381" s="1136">
        <f t="shared" si="175"/>
        <v>1.744</v>
      </c>
      <c r="AQ1381" s="1136" t="str">
        <f t="shared" si="176"/>
        <v>2-6-1S83°</v>
      </c>
      <c r="AR1381" s="1136" t="str">
        <f t="shared" si="177"/>
        <v>30</v>
      </c>
      <c r="AS1381" s="1136" t="str">
        <f t="shared" si="178"/>
        <v>182/175</v>
      </c>
      <c r="AT1381" s="1136" t="str">
        <f t="shared" si="179"/>
        <v>2-6-1S83°</v>
      </c>
      <c r="AV1381" s="1136" t="str">
        <f t="shared" si="172"/>
        <v>108.1.24</v>
      </c>
      <c r="AW1381" s="1438">
        <f t="shared" si="173"/>
        <v>43489</v>
      </c>
    </row>
    <row r="1382" spans="1:49">
      <c r="A1382" s="1135" t="s">
        <v>4987</v>
      </c>
      <c r="B1382" s="1135" t="s">
        <v>4988</v>
      </c>
      <c r="C1382" s="1135">
        <v>650</v>
      </c>
      <c r="D1382" s="1135">
        <v>1.778</v>
      </c>
      <c r="E1382" s="1135" t="s">
        <v>15202</v>
      </c>
      <c r="F1382" s="1135" t="s">
        <v>1048</v>
      </c>
      <c r="G1382" s="1135" t="s">
        <v>1034</v>
      </c>
      <c r="H1382" s="1135" t="s">
        <v>1900</v>
      </c>
      <c r="I1382" s="1135" t="s">
        <v>126</v>
      </c>
      <c r="J1382" s="1135">
        <v>2.2999999999999998</v>
      </c>
      <c r="K1382" s="1135" t="s">
        <v>4989</v>
      </c>
      <c r="L1382" s="1135" t="s">
        <v>2612</v>
      </c>
      <c r="M1382" s="1135">
        <v>154</v>
      </c>
      <c r="N1382" s="1135" t="s">
        <v>1039</v>
      </c>
      <c r="O1382" s="1135">
        <v>3.85</v>
      </c>
      <c r="P1382" s="1135">
        <v>3.08</v>
      </c>
      <c r="Q1382" s="1135" t="s">
        <v>4990</v>
      </c>
      <c r="R1382" s="1135">
        <v>21.4</v>
      </c>
      <c r="T1382" s="1135">
        <v>21.8</v>
      </c>
      <c r="U1382" s="1135">
        <v>3.3</v>
      </c>
      <c r="V1382" s="1135" t="s">
        <v>2614</v>
      </c>
      <c r="W1382" s="1135">
        <v>135</v>
      </c>
      <c r="X1382" s="1135">
        <v>85</v>
      </c>
      <c r="Y1382" s="1135">
        <v>1.4</v>
      </c>
      <c r="Z1382" s="1135" t="s">
        <v>663</v>
      </c>
      <c r="AA1382" s="1135" t="s">
        <v>2615</v>
      </c>
      <c r="AH1382" s="1135" t="s">
        <v>745</v>
      </c>
      <c r="AM1382" s="1136" t="s">
        <v>11869</v>
      </c>
      <c r="AN1382" s="1136" t="s">
        <v>11870</v>
      </c>
      <c r="AO1382" s="1136">
        <f t="shared" si="174"/>
        <v>650</v>
      </c>
      <c r="AP1382" s="1136">
        <f t="shared" si="175"/>
        <v>1.778</v>
      </c>
      <c r="AQ1382" s="1136" t="str">
        <f t="shared" si="176"/>
        <v>1-4-1S83°Z+S</v>
      </c>
      <c r="AR1382" s="1136" t="str">
        <f t="shared" si="177"/>
        <v>31</v>
      </c>
      <c r="AS1382" s="1136" t="str">
        <f t="shared" si="178"/>
        <v>280/280/OFF</v>
      </c>
      <c r="AT1382" s="1136" t="str">
        <f t="shared" si="179"/>
        <v>1-4-1S83°Z+S</v>
      </c>
      <c r="AV1382" s="1136" t="str">
        <f t="shared" si="172"/>
        <v>108.1.11</v>
      </c>
      <c r="AW1382" s="1438">
        <f t="shared" si="173"/>
        <v>43476</v>
      </c>
    </row>
    <row r="1383" spans="1:49">
      <c r="A1383" s="1135" t="s">
        <v>4991</v>
      </c>
      <c r="B1383" s="1135" t="s">
        <v>4992</v>
      </c>
      <c r="C1383" s="1135">
        <v>750</v>
      </c>
      <c r="D1383" s="1135">
        <v>1.7290000000000001</v>
      </c>
      <c r="E1383" s="1135" t="s">
        <v>15198</v>
      </c>
      <c r="F1383" s="1135" t="s">
        <v>663</v>
      </c>
      <c r="G1383" s="1135">
        <v>5</v>
      </c>
      <c r="H1383" s="1135" t="s">
        <v>1035</v>
      </c>
      <c r="I1383" s="1135" t="s">
        <v>126</v>
      </c>
      <c r="J1383" s="1135">
        <v>1.8</v>
      </c>
      <c r="K1383" s="1135" t="s">
        <v>4862</v>
      </c>
      <c r="L1383" s="1135" t="s">
        <v>2524</v>
      </c>
      <c r="M1383" s="1135">
        <v>148</v>
      </c>
      <c r="N1383" s="1135" t="s">
        <v>1039</v>
      </c>
      <c r="O1383" s="1135">
        <v>3.7</v>
      </c>
      <c r="P1383" s="1135">
        <v>2.96</v>
      </c>
      <c r="Q1383" s="1135" t="s">
        <v>1073</v>
      </c>
      <c r="R1383" s="1135">
        <v>20.8</v>
      </c>
      <c r="T1383" s="1135">
        <v>20.399999999999999</v>
      </c>
      <c r="U1383" s="1135">
        <v>3.8</v>
      </c>
      <c r="V1383" s="1135" t="s">
        <v>663</v>
      </c>
      <c r="W1383" s="1135">
        <v>110</v>
      </c>
      <c r="X1383" s="1135">
        <v>60</v>
      </c>
      <c r="Y1383" s="1135">
        <v>1.7</v>
      </c>
      <c r="Z1383" s="1135" t="s">
        <v>663</v>
      </c>
      <c r="AA1383" s="1135" t="s">
        <v>4993</v>
      </c>
      <c r="AH1383" s="1135" t="s">
        <v>4994</v>
      </c>
      <c r="AM1383" s="1136" t="s">
        <v>11871</v>
      </c>
      <c r="AN1383" s="1136" t="s">
        <v>11872</v>
      </c>
      <c r="AO1383" s="1136">
        <f t="shared" si="174"/>
        <v>750</v>
      </c>
      <c r="AP1383" s="1136">
        <f t="shared" si="175"/>
        <v>1.7290000000000001</v>
      </c>
      <c r="AQ1383" s="1136" t="str">
        <f t="shared" si="176"/>
        <v>1-4-1S85°Z+S</v>
      </c>
      <c r="AR1383" s="1136" t="str">
        <f t="shared" si="177"/>
        <v>NA</v>
      </c>
      <c r="AS1383" s="1136" t="str">
        <f t="shared" si="178"/>
        <v>185/OFF</v>
      </c>
      <c r="AT1383" s="1136" t="str">
        <f t="shared" si="179"/>
        <v>1-4-1S85°Z+S</v>
      </c>
      <c r="AU1383" s="1136" t="s">
        <v>15734</v>
      </c>
      <c r="AV1383" s="1136" t="str">
        <f t="shared" si="172"/>
        <v>108.1.22</v>
      </c>
      <c r="AW1383" s="1438">
        <f t="shared" si="173"/>
        <v>43487</v>
      </c>
    </row>
    <row r="1384" spans="1:49">
      <c r="A1384" s="1135" t="s">
        <v>4995</v>
      </c>
      <c r="B1384" s="1135" t="s">
        <v>628</v>
      </c>
      <c r="C1384" s="1135">
        <v>650</v>
      </c>
      <c r="D1384" s="1135">
        <v>1.7749999999999999</v>
      </c>
      <c r="E1384" s="1135" t="s">
        <v>15184</v>
      </c>
      <c r="F1384" s="1135" t="s">
        <v>663</v>
      </c>
      <c r="G1384" s="1135">
        <v>5</v>
      </c>
      <c r="H1384" s="1135" t="s">
        <v>1564</v>
      </c>
      <c r="I1384" s="1135" t="s">
        <v>126</v>
      </c>
      <c r="J1384" s="1135">
        <v>1.9</v>
      </c>
      <c r="K1384" s="1135" t="s">
        <v>4947</v>
      </c>
      <c r="L1384" s="1135" t="s">
        <v>4948</v>
      </c>
      <c r="M1384" s="1135">
        <v>150.30000000000001</v>
      </c>
      <c r="N1384" s="1135" t="s">
        <v>1039</v>
      </c>
      <c r="O1384" s="1135">
        <v>3.7575000000000003</v>
      </c>
      <c r="P1384" s="1135">
        <v>3.0060000000000002</v>
      </c>
      <c r="Q1384" s="1135" t="s">
        <v>1099</v>
      </c>
      <c r="R1384" s="1135">
        <v>31</v>
      </c>
      <c r="T1384" s="1135">
        <v>15</v>
      </c>
      <c r="U1384" s="1135">
        <v>6.5</v>
      </c>
      <c r="V1384" s="1135" t="s">
        <v>663</v>
      </c>
      <c r="W1384" s="1135">
        <v>115</v>
      </c>
      <c r="X1384" s="1135">
        <v>50</v>
      </c>
      <c r="Y1384" s="1135">
        <v>1.7</v>
      </c>
      <c r="Z1384" s="1135">
        <v>6.5</v>
      </c>
      <c r="AA1384" s="1135" t="s">
        <v>2627</v>
      </c>
      <c r="AH1384" s="1135" t="s">
        <v>2478</v>
      </c>
      <c r="AM1384" s="1136" t="s">
        <v>11873</v>
      </c>
      <c r="AN1384" s="1136" t="s">
        <v>11874</v>
      </c>
      <c r="AO1384" s="1136">
        <f t="shared" si="174"/>
        <v>650</v>
      </c>
      <c r="AP1384" s="1136">
        <f t="shared" si="175"/>
        <v>1.7749999999999999</v>
      </c>
      <c r="AQ1384" s="1136" t="str">
        <f t="shared" si="176"/>
        <v>1-5-1S85°</v>
      </c>
      <c r="AR1384" s="1136" t="str">
        <f t="shared" si="177"/>
        <v>NA</v>
      </c>
      <c r="AS1384" s="1136" t="str">
        <f t="shared" si="178"/>
        <v>160/OFF</v>
      </c>
      <c r="AT1384" s="1136" t="str">
        <f t="shared" si="179"/>
        <v>1-5-1S85°</v>
      </c>
      <c r="AV1384" s="1136" t="str">
        <f t="shared" si="172"/>
        <v>108.1.18</v>
      </c>
      <c r="AW1384" s="1438">
        <f t="shared" si="173"/>
        <v>43483</v>
      </c>
    </row>
    <row r="1385" spans="1:49">
      <c r="A1385" s="1135" t="s">
        <v>4996</v>
      </c>
      <c r="B1385" s="1135" t="s">
        <v>878</v>
      </c>
      <c r="C1385" s="1135">
        <v>550</v>
      </c>
      <c r="D1385" s="1135">
        <v>1.7649999999999999</v>
      </c>
      <c r="E1385" s="1135" t="s">
        <v>15196</v>
      </c>
      <c r="F1385" s="1135" t="s">
        <v>1078</v>
      </c>
      <c r="G1385" s="1135">
        <v>5</v>
      </c>
      <c r="H1385" s="1135" t="s">
        <v>4997</v>
      </c>
      <c r="I1385" s="1135" t="s">
        <v>4998</v>
      </c>
      <c r="J1385" s="1135" t="s">
        <v>4999</v>
      </c>
      <c r="K1385" s="1135" t="s">
        <v>5000</v>
      </c>
      <c r="L1385" s="1135" t="s">
        <v>5001</v>
      </c>
      <c r="M1385" s="1135">
        <v>150.9</v>
      </c>
      <c r="N1385" s="1135" t="s">
        <v>1039</v>
      </c>
      <c r="O1385" s="1135">
        <v>3.7725000000000004</v>
      </c>
      <c r="P1385" s="1135">
        <v>3.0180000000000002</v>
      </c>
      <c r="Q1385" s="1135" t="s">
        <v>1114</v>
      </c>
      <c r="R1385" s="1135">
        <v>20</v>
      </c>
      <c r="T1385" s="1135">
        <v>12.4</v>
      </c>
      <c r="U1385" s="1135">
        <v>4.3</v>
      </c>
      <c r="V1385" s="1135" t="s">
        <v>663</v>
      </c>
      <c r="W1385" s="1135">
        <v>105</v>
      </c>
      <c r="X1385" s="1135">
        <v>20</v>
      </c>
      <c r="Y1385" s="1135">
        <v>2</v>
      </c>
      <c r="Z1385" s="1135">
        <v>1</v>
      </c>
      <c r="AA1385" s="1135" t="s">
        <v>4352</v>
      </c>
      <c r="AH1385" s="1135" t="s">
        <v>1580</v>
      </c>
      <c r="AM1385" s="1136" t="s">
        <v>11875</v>
      </c>
      <c r="AN1385" s="1136" t="s">
        <v>11876</v>
      </c>
      <c r="AO1385" s="1136">
        <f t="shared" si="174"/>
        <v>550</v>
      </c>
      <c r="AP1385" s="1136">
        <f t="shared" si="175"/>
        <v>1.7649999999999999</v>
      </c>
      <c r="AQ1385" s="1136" t="str">
        <f t="shared" si="176"/>
        <v>2-6-1S83°</v>
      </c>
      <c r="AR1385" s="1136" t="str">
        <f t="shared" si="177"/>
        <v>30</v>
      </c>
      <c r="AS1385" s="1136" t="str">
        <f t="shared" si="178"/>
        <v>170/163</v>
      </c>
      <c r="AT1385" s="1136" t="str">
        <f t="shared" si="179"/>
        <v>2-6-1S83°</v>
      </c>
      <c r="AV1385" s="1136" t="str">
        <f t="shared" si="172"/>
        <v>108.1.21</v>
      </c>
      <c r="AW1385" s="1438">
        <f t="shared" si="173"/>
        <v>43486</v>
      </c>
    </row>
    <row r="1386" spans="1:49">
      <c r="A1386" s="1135" t="s">
        <v>5002</v>
      </c>
      <c r="B1386" s="1135" t="s">
        <v>5003</v>
      </c>
      <c r="C1386" s="1135">
        <v>750</v>
      </c>
      <c r="D1386" s="1135">
        <v>1.76</v>
      </c>
      <c r="E1386" s="1135" t="s">
        <v>15188</v>
      </c>
      <c r="F1386" s="1135" t="s">
        <v>4107</v>
      </c>
      <c r="G1386" s="1135">
        <v>5</v>
      </c>
      <c r="H1386" s="1135" t="s">
        <v>5004</v>
      </c>
      <c r="I1386" s="1135" t="s">
        <v>126</v>
      </c>
      <c r="J1386" s="1135">
        <v>1.5</v>
      </c>
      <c r="K1386" s="1135" t="s">
        <v>4768</v>
      </c>
      <c r="L1386" s="1135" t="s">
        <v>4769</v>
      </c>
      <c r="M1386" s="1135">
        <v>152.19999999999999</v>
      </c>
      <c r="N1386" s="1135" t="s">
        <v>1039</v>
      </c>
      <c r="O1386" s="1135">
        <v>3.8049999999999997</v>
      </c>
      <c r="P1386" s="1135">
        <v>3.044</v>
      </c>
      <c r="Q1386" s="1135" t="s">
        <v>1055</v>
      </c>
      <c r="R1386" s="1135">
        <v>19</v>
      </c>
      <c r="T1386" s="1135">
        <v>16</v>
      </c>
      <c r="U1386" s="1135">
        <v>4</v>
      </c>
      <c r="V1386" s="1135" t="s">
        <v>663</v>
      </c>
      <c r="W1386" s="1135" t="s">
        <v>4761</v>
      </c>
      <c r="X1386" s="1135">
        <v>10</v>
      </c>
      <c r="Y1386" s="1135">
        <v>1.5</v>
      </c>
      <c r="Z1386" s="1135">
        <v>5</v>
      </c>
      <c r="AA1386" s="1135" t="s">
        <v>1083</v>
      </c>
      <c r="AH1386" s="1135" t="s">
        <v>2614</v>
      </c>
      <c r="AM1386" s="1136" t="s">
        <v>11877</v>
      </c>
      <c r="AN1386" s="1136" t="s">
        <v>11878</v>
      </c>
      <c r="AO1386" s="1136">
        <f t="shared" si="174"/>
        <v>750</v>
      </c>
      <c r="AP1386" s="1136">
        <f t="shared" si="175"/>
        <v>1.76</v>
      </c>
      <c r="AQ1386" s="1136" t="str">
        <f t="shared" si="176"/>
        <v>1-5-1S91°</v>
      </c>
      <c r="AR1386" s="1136" t="str">
        <f t="shared" si="177"/>
        <v>30.3</v>
      </c>
      <c r="AS1386" s="1136" t="str">
        <f t="shared" si="178"/>
        <v>342/302/165</v>
      </c>
      <c r="AT1386" s="1136" t="str">
        <f t="shared" si="179"/>
        <v>1-5-1S91°</v>
      </c>
      <c r="AV1386" s="1136" t="str">
        <f t="shared" si="172"/>
        <v>108.1.4</v>
      </c>
      <c r="AW1386" s="1438">
        <f t="shared" si="173"/>
        <v>43469</v>
      </c>
    </row>
    <row r="1387" spans="1:49">
      <c r="A1387" s="1135" t="s">
        <v>5005</v>
      </c>
      <c r="B1387" s="1135" t="s">
        <v>5006</v>
      </c>
      <c r="C1387" s="1135">
        <v>600</v>
      </c>
      <c r="D1387" s="1135">
        <v>1.7310000000000001</v>
      </c>
      <c r="E1387" s="1135" t="s">
        <v>15196</v>
      </c>
      <c r="F1387" s="1135" t="s">
        <v>1213</v>
      </c>
      <c r="G1387" s="1135">
        <v>5</v>
      </c>
      <c r="H1387" s="1135" t="s">
        <v>5007</v>
      </c>
      <c r="I1387" s="1135" t="s">
        <v>1206</v>
      </c>
      <c r="J1387" s="1135">
        <v>1.6</v>
      </c>
      <c r="K1387" s="1135" t="s">
        <v>5008</v>
      </c>
      <c r="L1387" s="1135" t="s">
        <v>5009</v>
      </c>
      <c r="M1387" s="1135">
        <v>155</v>
      </c>
      <c r="N1387" s="1135" t="s">
        <v>1039</v>
      </c>
      <c r="O1387" s="1135">
        <v>3.875</v>
      </c>
      <c r="P1387" s="1135">
        <v>3.1</v>
      </c>
      <c r="Q1387" s="1135" t="s">
        <v>1343</v>
      </c>
      <c r="R1387" s="1135">
        <v>21</v>
      </c>
      <c r="T1387" s="1135">
        <v>23</v>
      </c>
      <c r="U1387" s="1135">
        <v>3.2</v>
      </c>
      <c r="V1387" s="1135" t="s">
        <v>663</v>
      </c>
      <c r="W1387" s="1135">
        <v>100</v>
      </c>
      <c r="X1387" s="1135">
        <v>40</v>
      </c>
      <c r="Y1387" s="1135">
        <v>1.4</v>
      </c>
      <c r="Z1387" s="1135" t="s">
        <v>5010</v>
      </c>
      <c r="AA1387" s="1135" t="s">
        <v>1107</v>
      </c>
      <c r="AH1387" s="1135" t="s">
        <v>661</v>
      </c>
      <c r="AM1387" s="1136" t="s">
        <v>11879</v>
      </c>
      <c r="AN1387" s="1136" t="s">
        <v>11880</v>
      </c>
      <c r="AO1387" s="1136">
        <f t="shared" si="174"/>
        <v>600</v>
      </c>
      <c r="AP1387" s="1136">
        <f t="shared" si="175"/>
        <v>1.7310000000000001</v>
      </c>
      <c r="AQ1387" s="1136" t="str">
        <f t="shared" si="176"/>
        <v>2-6-1S83°</v>
      </c>
      <c r="AR1387" s="1136" t="str">
        <f t="shared" si="177"/>
        <v>29</v>
      </c>
      <c r="AS1387" s="1136" t="str">
        <f t="shared" si="178"/>
        <v>181/158</v>
      </c>
      <c r="AT1387" s="1136" t="str">
        <f t="shared" si="179"/>
        <v>2-6-1S83°</v>
      </c>
      <c r="AV1387" s="1136" t="str">
        <f t="shared" si="172"/>
        <v>108.1.30</v>
      </c>
      <c r="AW1387" s="1438">
        <f t="shared" si="173"/>
        <v>43495</v>
      </c>
    </row>
    <row r="1388" spans="1:49">
      <c r="A1388" s="1135" t="s">
        <v>5011</v>
      </c>
      <c r="B1388" s="1135" t="s">
        <v>878</v>
      </c>
      <c r="C1388" s="1135">
        <v>550</v>
      </c>
      <c r="D1388" s="1135">
        <v>1.756</v>
      </c>
      <c r="E1388" s="1135" t="s">
        <v>15196</v>
      </c>
      <c r="F1388" s="1135" t="s">
        <v>1078</v>
      </c>
      <c r="G1388" s="1135">
        <v>5</v>
      </c>
      <c r="H1388" s="1135" t="s">
        <v>5012</v>
      </c>
      <c r="I1388" s="1135" t="s">
        <v>663</v>
      </c>
      <c r="J1388" s="1135">
        <v>0</v>
      </c>
      <c r="K1388" s="1135" t="s">
        <v>5013</v>
      </c>
      <c r="L1388" s="1135" t="s">
        <v>5001</v>
      </c>
      <c r="M1388" s="1135">
        <v>148.9</v>
      </c>
      <c r="N1388" s="1135" t="s">
        <v>1039</v>
      </c>
      <c r="O1388" s="1135">
        <v>3.7225000000000001</v>
      </c>
      <c r="P1388" s="1135">
        <v>2.9780000000000002</v>
      </c>
      <c r="Q1388" s="1135" t="s">
        <v>2706</v>
      </c>
      <c r="R1388" s="1135">
        <v>23.5</v>
      </c>
      <c r="T1388" s="1135">
        <v>16.399999999999999</v>
      </c>
      <c r="U1388" s="1135">
        <v>4.5999999999999996</v>
      </c>
      <c r="V1388" s="1135" t="s">
        <v>663</v>
      </c>
      <c r="W1388" s="1135" t="s">
        <v>663</v>
      </c>
      <c r="X1388" s="1135" t="s">
        <v>663</v>
      </c>
      <c r="Y1388" s="1135">
        <v>1.6</v>
      </c>
      <c r="Z1388" s="1135">
        <v>5.6</v>
      </c>
      <c r="AA1388" s="1135" t="s">
        <v>4765</v>
      </c>
      <c r="AH1388" s="1135" t="s">
        <v>1511</v>
      </c>
      <c r="AM1388" s="1136" t="s">
        <v>11881</v>
      </c>
      <c r="AN1388" s="1136" t="s">
        <v>11882</v>
      </c>
      <c r="AO1388" s="1136">
        <f t="shared" si="174"/>
        <v>550</v>
      </c>
      <c r="AP1388" s="1136">
        <f t="shared" si="175"/>
        <v>1.756</v>
      </c>
      <c r="AQ1388" s="1136" t="str">
        <f t="shared" si="176"/>
        <v>2-6-1S83°</v>
      </c>
      <c r="AR1388" s="1136" t="str">
        <f t="shared" si="177"/>
        <v>30</v>
      </c>
      <c r="AS1388" s="1136" t="str">
        <f t="shared" si="178"/>
        <v>166/140</v>
      </c>
      <c r="AT1388" s="1136" t="str">
        <f t="shared" si="179"/>
        <v>2-6-1S83°</v>
      </c>
      <c r="AV1388" s="1136" t="str">
        <f t="shared" si="172"/>
        <v>108.2.1</v>
      </c>
      <c r="AW1388" s="1438">
        <f t="shared" si="173"/>
        <v>43497</v>
      </c>
    </row>
    <row r="1389" spans="1:49">
      <c r="A1389" s="1135" t="s">
        <v>5014</v>
      </c>
      <c r="B1389" s="1135" t="s">
        <v>5015</v>
      </c>
      <c r="C1389" s="1135">
        <v>700</v>
      </c>
      <c r="D1389" s="1135">
        <v>1.8</v>
      </c>
      <c r="E1389" s="1135" t="s">
        <v>15193</v>
      </c>
      <c r="F1389" s="1135" t="s">
        <v>1069</v>
      </c>
      <c r="G1389" s="1135">
        <v>5</v>
      </c>
      <c r="H1389" s="1135" t="s">
        <v>5016</v>
      </c>
      <c r="I1389" s="1135" t="s">
        <v>663</v>
      </c>
      <c r="J1389" s="1135">
        <v>0</v>
      </c>
      <c r="K1389" s="1135" t="s">
        <v>5017</v>
      </c>
      <c r="L1389" s="1135" t="s">
        <v>5018</v>
      </c>
      <c r="M1389" s="1135">
        <v>145.30000000000001</v>
      </c>
      <c r="N1389" s="1135" t="s">
        <v>1039</v>
      </c>
      <c r="O1389" s="1135">
        <v>3.6325000000000003</v>
      </c>
      <c r="P1389" s="1135">
        <v>2.9060000000000001</v>
      </c>
      <c r="Q1389" s="1135" t="s">
        <v>1353</v>
      </c>
      <c r="R1389" s="1135">
        <v>18.5</v>
      </c>
      <c r="T1389" s="1135">
        <v>27</v>
      </c>
      <c r="U1389" s="1135">
        <v>2.2000000000000002</v>
      </c>
      <c r="V1389" s="1135" t="s">
        <v>663</v>
      </c>
      <c r="W1389" s="1135" t="s">
        <v>663</v>
      </c>
      <c r="X1389" s="1135" t="s">
        <v>663</v>
      </c>
      <c r="Y1389" s="1135">
        <v>1.8</v>
      </c>
      <c r="Z1389" s="1135" t="s">
        <v>5019</v>
      </c>
      <c r="AA1389" s="1135" t="s">
        <v>4357</v>
      </c>
      <c r="AH1389" s="1135" t="s">
        <v>940</v>
      </c>
      <c r="AM1389" s="1136" t="s">
        <v>11883</v>
      </c>
      <c r="AN1389" s="1136" t="s">
        <v>11884</v>
      </c>
      <c r="AO1389" s="1136">
        <f t="shared" si="174"/>
        <v>700</v>
      </c>
      <c r="AP1389" s="1136">
        <f t="shared" si="175"/>
        <v>1.8</v>
      </c>
      <c r="AQ1389" s="1136" t="str">
        <f t="shared" si="176"/>
        <v>1-5-1S87°</v>
      </c>
      <c r="AR1389" s="1136" t="str">
        <f t="shared" si="177"/>
        <v>31.5</v>
      </c>
      <c r="AS1389" s="1136" t="str">
        <f t="shared" si="178"/>
        <v>350/350/150</v>
      </c>
      <c r="AT1389" s="1136" t="str">
        <f t="shared" si="179"/>
        <v>1-5-1S87°</v>
      </c>
      <c r="AV1389" s="1136" t="str">
        <f t="shared" si="172"/>
        <v>108.2.11</v>
      </c>
      <c r="AW1389" s="1438">
        <f t="shared" si="173"/>
        <v>43507</v>
      </c>
    </row>
    <row r="1390" spans="1:49">
      <c r="A1390" s="1135" t="s">
        <v>5020</v>
      </c>
      <c r="B1390" s="1135" t="s">
        <v>5021</v>
      </c>
      <c r="C1390" s="1135">
        <v>550</v>
      </c>
      <c r="D1390" s="1135">
        <v>1.74</v>
      </c>
      <c r="E1390" s="1135" t="s">
        <v>15210</v>
      </c>
      <c r="F1390" s="1135" t="s">
        <v>1608</v>
      </c>
      <c r="G1390" s="1135">
        <v>4</v>
      </c>
      <c r="H1390" s="1135" t="s">
        <v>1111</v>
      </c>
      <c r="I1390" s="1135" t="s">
        <v>466</v>
      </c>
      <c r="J1390" s="1135">
        <v>1.2</v>
      </c>
      <c r="K1390" s="1135" t="s">
        <v>5022</v>
      </c>
      <c r="L1390" s="1135" t="s">
        <v>2618</v>
      </c>
      <c r="M1390" s="1135">
        <v>157.6</v>
      </c>
      <c r="N1390" s="1135" t="s">
        <v>1039</v>
      </c>
      <c r="O1390" s="1135">
        <v>3.94</v>
      </c>
      <c r="P1390" s="1135">
        <v>3.1520000000000001</v>
      </c>
      <c r="Q1390" s="1135" t="s">
        <v>1106</v>
      </c>
      <c r="R1390" s="1135">
        <v>28.3</v>
      </c>
      <c r="T1390" s="1135">
        <v>11.7</v>
      </c>
      <c r="U1390" s="1135">
        <v>6.3</v>
      </c>
      <c r="V1390" s="1135" t="s">
        <v>663</v>
      </c>
      <c r="W1390" s="1135">
        <v>135</v>
      </c>
      <c r="X1390" s="1135">
        <v>85</v>
      </c>
      <c r="Y1390" s="1135">
        <v>1.4</v>
      </c>
      <c r="Z1390" s="1135" t="s">
        <v>663</v>
      </c>
      <c r="AA1390" s="1135" t="s">
        <v>4357</v>
      </c>
      <c r="AH1390" s="1135" t="s">
        <v>1890</v>
      </c>
      <c r="AM1390" s="1136" t="s">
        <v>11885</v>
      </c>
      <c r="AN1390" s="1136" t="s">
        <v>11886</v>
      </c>
      <c r="AO1390" s="1136">
        <f t="shared" si="174"/>
        <v>550</v>
      </c>
      <c r="AP1390" s="1136">
        <f t="shared" si="175"/>
        <v>1.74</v>
      </c>
      <c r="AQ1390" s="1136" t="str">
        <f t="shared" si="176"/>
        <v>1-5-1S83°Z+S</v>
      </c>
      <c r="AR1390" s="1136" t="str">
        <f t="shared" si="177"/>
        <v>32</v>
      </c>
      <c r="AS1390" s="1136" t="str">
        <f t="shared" si="178"/>
        <v>200/200/OFF</v>
      </c>
      <c r="AT1390" s="1136" t="str">
        <f t="shared" si="179"/>
        <v>1-5-1S83°Z+S</v>
      </c>
      <c r="AU1390" s="1136" t="s">
        <v>15734</v>
      </c>
      <c r="AV1390" s="1136" t="str">
        <f t="shared" si="172"/>
        <v>108.2.11</v>
      </c>
      <c r="AW1390" s="1438">
        <f t="shared" si="173"/>
        <v>43507</v>
      </c>
    </row>
    <row r="1391" spans="1:49">
      <c r="A1391" s="1135" t="s">
        <v>5023</v>
      </c>
      <c r="B1391" s="1135" t="s">
        <v>878</v>
      </c>
      <c r="C1391" s="1135">
        <v>550</v>
      </c>
      <c r="D1391" s="1135">
        <v>1.7649999999999999</v>
      </c>
      <c r="E1391" s="1135" t="s">
        <v>15196</v>
      </c>
      <c r="F1391" s="1135" t="s">
        <v>1048</v>
      </c>
      <c r="G1391" s="1135">
        <v>5</v>
      </c>
      <c r="H1391" s="1135" t="s">
        <v>5024</v>
      </c>
      <c r="I1391" s="1135" t="s">
        <v>466</v>
      </c>
      <c r="J1391" s="1135">
        <v>3.4</v>
      </c>
      <c r="K1391" s="1135" t="s">
        <v>5013</v>
      </c>
      <c r="L1391" s="1135" t="s">
        <v>5001</v>
      </c>
      <c r="M1391" s="1135">
        <v>152.5</v>
      </c>
      <c r="N1391" s="1135" t="s">
        <v>1039</v>
      </c>
      <c r="O1391" s="1135">
        <v>3.8125</v>
      </c>
      <c r="P1391" s="1135">
        <v>3.0500000000000003</v>
      </c>
      <c r="Q1391" s="1135" t="s">
        <v>1114</v>
      </c>
      <c r="R1391" s="1135">
        <v>21</v>
      </c>
      <c r="T1391" s="1135">
        <v>9.1999999999999993</v>
      </c>
      <c r="U1391" s="1135">
        <v>5.4</v>
      </c>
      <c r="V1391" s="1135" t="s">
        <v>663</v>
      </c>
      <c r="W1391" s="1135">
        <v>110</v>
      </c>
      <c r="X1391" s="1135">
        <v>90</v>
      </c>
      <c r="Y1391" s="1135">
        <v>2</v>
      </c>
      <c r="Z1391" s="1135" t="s">
        <v>2582</v>
      </c>
      <c r="AA1391" s="1135" t="s">
        <v>2642</v>
      </c>
      <c r="AH1391" s="1135" t="s">
        <v>3161</v>
      </c>
      <c r="AM1391" s="1136" t="s">
        <v>11887</v>
      </c>
      <c r="AN1391" s="1136" t="s">
        <v>11888</v>
      </c>
      <c r="AO1391" s="1136">
        <f t="shared" si="174"/>
        <v>550</v>
      </c>
      <c r="AP1391" s="1136">
        <f t="shared" si="175"/>
        <v>1.7649999999999999</v>
      </c>
      <c r="AQ1391" s="1136" t="str">
        <f t="shared" si="176"/>
        <v>2-6-1S83°</v>
      </c>
      <c r="AR1391" s="1136" t="str">
        <f t="shared" si="177"/>
        <v>31</v>
      </c>
      <c r="AS1391" s="1136" t="str">
        <f t="shared" si="178"/>
        <v>160/155</v>
      </c>
      <c r="AT1391" s="1136" t="str">
        <f t="shared" si="179"/>
        <v>2-6-1S83°</v>
      </c>
      <c r="AV1391" s="1136" t="str">
        <f t="shared" si="172"/>
        <v>108.2.13</v>
      </c>
      <c r="AW1391" s="1438">
        <f t="shared" si="173"/>
        <v>43509</v>
      </c>
    </row>
    <row r="1392" spans="1:49">
      <c r="A1392" s="1135" t="s">
        <v>5025</v>
      </c>
      <c r="B1392" s="1135" t="s">
        <v>5026</v>
      </c>
      <c r="C1392" s="1135">
        <v>500</v>
      </c>
      <c r="D1392" s="1135">
        <v>1.7350000000000001</v>
      </c>
      <c r="E1392" s="1135" t="s">
        <v>15198</v>
      </c>
      <c r="F1392" s="1135" t="s">
        <v>663</v>
      </c>
      <c r="G1392" s="1135">
        <v>4</v>
      </c>
      <c r="H1392" s="1135" t="s">
        <v>1718</v>
      </c>
      <c r="I1392" s="1135" t="s">
        <v>4165</v>
      </c>
      <c r="J1392" s="1135">
        <v>0.65</v>
      </c>
      <c r="K1392" s="1135" t="s">
        <v>5027</v>
      </c>
      <c r="L1392" s="1135" t="s">
        <v>5028</v>
      </c>
      <c r="M1392" s="1135">
        <v>150.5</v>
      </c>
      <c r="N1392" s="1135" t="s">
        <v>1039</v>
      </c>
      <c r="O1392" s="1135">
        <v>3.7625000000000002</v>
      </c>
      <c r="P1392" s="1135">
        <v>3.0100000000000002</v>
      </c>
      <c r="Q1392" s="1135" t="s">
        <v>2516</v>
      </c>
      <c r="R1392" s="1135">
        <v>20.7</v>
      </c>
      <c r="T1392" s="1135">
        <v>11.5</v>
      </c>
      <c r="U1392" s="1135">
        <v>5.8</v>
      </c>
      <c r="V1392" s="1135" t="s">
        <v>663</v>
      </c>
      <c r="W1392" s="1135" t="s">
        <v>2803</v>
      </c>
      <c r="X1392" s="1135">
        <v>10</v>
      </c>
      <c r="Y1392" s="1135">
        <v>2</v>
      </c>
      <c r="Z1392" s="1135" t="s">
        <v>663</v>
      </c>
      <c r="AA1392" s="1135" t="s">
        <v>2627</v>
      </c>
      <c r="AH1392" s="1135" t="s">
        <v>1264</v>
      </c>
      <c r="AM1392" s="1136" t="s">
        <v>11889</v>
      </c>
      <c r="AN1392" s="1136" t="s">
        <v>11890</v>
      </c>
      <c r="AO1392" s="1136">
        <f t="shared" si="174"/>
        <v>500</v>
      </c>
      <c r="AP1392" s="1136">
        <f t="shared" si="175"/>
        <v>1.7350000000000001</v>
      </c>
      <c r="AQ1392" s="1136" t="str">
        <f t="shared" si="176"/>
        <v>1-4-1S85°Z+S</v>
      </c>
      <c r="AR1392" s="1136" t="str">
        <f t="shared" si="177"/>
        <v>NA</v>
      </c>
      <c r="AS1392" s="1136" t="str">
        <f t="shared" si="178"/>
        <v>155/OFF</v>
      </c>
      <c r="AT1392" s="1136" t="str">
        <f t="shared" si="179"/>
        <v>1-4-1S85°Z+S</v>
      </c>
      <c r="AU1392" s="1136" t="s">
        <v>15734</v>
      </c>
      <c r="AV1392" s="1136" t="str">
        <f t="shared" si="172"/>
        <v>108.1.18</v>
      </c>
      <c r="AW1392" s="1438">
        <f t="shared" si="173"/>
        <v>43483</v>
      </c>
    </row>
    <row r="1393" spans="1:49">
      <c r="A1393" s="1135" t="s">
        <v>5029</v>
      </c>
      <c r="B1393" s="1135" t="s">
        <v>5030</v>
      </c>
      <c r="C1393" s="1135">
        <v>600</v>
      </c>
      <c r="D1393" s="1135">
        <v>1.68</v>
      </c>
      <c r="E1393" s="1135" t="s">
        <v>15206</v>
      </c>
      <c r="F1393" s="1135" t="s">
        <v>1048</v>
      </c>
      <c r="G1393" s="1135">
        <v>5</v>
      </c>
      <c r="H1393" s="1135" t="s">
        <v>2634</v>
      </c>
      <c r="I1393" s="1135" t="s">
        <v>466</v>
      </c>
      <c r="J1393" s="1135">
        <v>0.7</v>
      </c>
      <c r="K1393" s="1135" t="s">
        <v>5031</v>
      </c>
      <c r="L1393" s="1135" t="s">
        <v>2226</v>
      </c>
      <c r="M1393" s="1135">
        <v>154.5</v>
      </c>
      <c r="N1393" s="1135" t="s">
        <v>1039</v>
      </c>
      <c r="O1393" s="1135">
        <v>3.8625000000000003</v>
      </c>
      <c r="P1393" s="1135">
        <v>3.09</v>
      </c>
      <c r="Q1393" s="1135" t="s">
        <v>2516</v>
      </c>
      <c r="R1393" s="1135">
        <v>21.3</v>
      </c>
      <c r="T1393" s="1135">
        <v>29.8</v>
      </c>
      <c r="U1393" s="1135">
        <v>3.2</v>
      </c>
      <c r="V1393" s="1135" t="s">
        <v>663</v>
      </c>
      <c r="W1393" s="1135">
        <v>50</v>
      </c>
      <c r="X1393" s="1135">
        <v>10</v>
      </c>
      <c r="Y1393" s="1135">
        <v>2</v>
      </c>
      <c r="Z1393" s="1135" t="s">
        <v>663</v>
      </c>
      <c r="AA1393" s="1135" t="s">
        <v>5032</v>
      </c>
      <c r="AH1393" s="1135" t="s">
        <v>1332</v>
      </c>
      <c r="AM1393" s="1136" t="s">
        <v>11891</v>
      </c>
      <c r="AN1393" s="1136" t="s">
        <v>11892</v>
      </c>
      <c r="AO1393" s="1136">
        <f t="shared" si="174"/>
        <v>600</v>
      </c>
      <c r="AP1393" s="1136">
        <f t="shared" si="175"/>
        <v>1.68</v>
      </c>
      <c r="AQ1393" s="1136" t="str">
        <f t="shared" si="176"/>
        <v>1-5-1S87°Z+S</v>
      </c>
      <c r="AR1393" s="1136" t="str">
        <f t="shared" si="177"/>
        <v>31</v>
      </c>
      <c r="AS1393" s="1136" t="str">
        <f t="shared" si="178"/>
        <v>300/300/OFF</v>
      </c>
      <c r="AT1393" s="1136" t="str">
        <f t="shared" si="179"/>
        <v>1-5-1S87°Z+S</v>
      </c>
      <c r="AU1393" s="1136" t="s">
        <v>15734</v>
      </c>
      <c r="AV1393" s="1136" t="str">
        <f t="shared" si="172"/>
        <v>108.2.20</v>
      </c>
      <c r="AW1393" s="1438">
        <f t="shared" si="173"/>
        <v>43516</v>
      </c>
    </row>
    <row r="1394" spans="1:49">
      <c r="A1394" s="1135" t="s">
        <v>5033</v>
      </c>
      <c r="B1394" s="1135" t="s">
        <v>881</v>
      </c>
      <c r="C1394" s="1135">
        <v>550</v>
      </c>
      <c r="D1394" s="1135">
        <v>1.78</v>
      </c>
      <c r="E1394" s="1135" t="s">
        <v>15205</v>
      </c>
      <c r="F1394" s="1135" t="s">
        <v>1069</v>
      </c>
      <c r="G1394" s="1135">
        <v>4</v>
      </c>
      <c r="H1394" s="1135" t="s">
        <v>5034</v>
      </c>
      <c r="I1394" s="1135" t="s">
        <v>126</v>
      </c>
      <c r="J1394" s="1135">
        <v>0.8</v>
      </c>
      <c r="K1394" s="1135" t="s">
        <v>5035</v>
      </c>
      <c r="L1394" s="1135" t="s">
        <v>5036</v>
      </c>
      <c r="M1394" s="1135">
        <v>150</v>
      </c>
      <c r="N1394" s="1135" t="s">
        <v>1039</v>
      </c>
      <c r="O1394" s="1135">
        <v>3.75</v>
      </c>
      <c r="P1394" s="1135">
        <v>3</v>
      </c>
      <c r="Q1394" s="1135" t="s">
        <v>2647</v>
      </c>
      <c r="R1394" s="1135">
        <v>21.8</v>
      </c>
      <c r="T1394" s="1135">
        <v>19.5</v>
      </c>
      <c r="U1394" s="1135">
        <v>2.5</v>
      </c>
      <c r="V1394" s="1135" t="s">
        <v>663</v>
      </c>
      <c r="W1394" s="1135">
        <v>85</v>
      </c>
      <c r="X1394" s="1135">
        <v>10</v>
      </c>
      <c r="Y1394" s="1135">
        <v>2.1</v>
      </c>
      <c r="Z1394" s="1135">
        <v>5.5</v>
      </c>
      <c r="AA1394" s="1135" t="s">
        <v>2586</v>
      </c>
      <c r="AH1394" s="1135" t="s">
        <v>959</v>
      </c>
      <c r="AM1394" s="1136" t="s">
        <v>11893</v>
      </c>
      <c r="AN1394" s="1136" t="s">
        <v>11894</v>
      </c>
      <c r="AO1394" s="1136">
        <f t="shared" si="174"/>
        <v>550</v>
      </c>
      <c r="AP1394" s="1136">
        <f t="shared" si="175"/>
        <v>1.78</v>
      </c>
      <c r="AQ1394" s="1136" t="str">
        <f t="shared" si="176"/>
        <v>1-5-1S91</v>
      </c>
      <c r="AR1394" s="1136" t="str">
        <f t="shared" si="177"/>
        <v>31.5</v>
      </c>
      <c r="AS1394" s="1136" t="str">
        <f t="shared" si="178"/>
        <v>320/320/155</v>
      </c>
      <c r="AT1394" s="1136" t="str">
        <f t="shared" si="179"/>
        <v>1-5-1S91</v>
      </c>
      <c r="AV1394" s="1136" t="str">
        <f t="shared" si="172"/>
        <v>108.3.8</v>
      </c>
      <c r="AW1394" s="1438">
        <f t="shared" si="173"/>
        <v>43532</v>
      </c>
    </row>
    <row r="1395" spans="1:49">
      <c r="A1395" s="1135" t="s">
        <v>5037</v>
      </c>
      <c r="B1395" s="1135" t="s">
        <v>5038</v>
      </c>
      <c r="C1395" s="1135">
        <v>650</v>
      </c>
      <c r="D1395" s="1135">
        <v>1.74</v>
      </c>
      <c r="E1395" s="1135" t="s">
        <v>15188</v>
      </c>
      <c r="F1395" s="1135" t="s">
        <v>1078</v>
      </c>
      <c r="G1395" s="1135">
        <v>5.5</v>
      </c>
      <c r="H1395" s="1135" t="s">
        <v>2762</v>
      </c>
      <c r="I1395" s="1135" t="s">
        <v>126</v>
      </c>
      <c r="J1395" s="1135">
        <v>1.4</v>
      </c>
      <c r="K1395" s="1135" t="s">
        <v>5039</v>
      </c>
      <c r="L1395" s="1135" t="s">
        <v>5040</v>
      </c>
      <c r="M1395" s="1135">
        <v>150.6</v>
      </c>
      <c r="N1395" s="1135" t="s">
        <v>1039</v>
      </c>
      <c r="O1395" s="1135">
        <v>3.7650000000000001</v>
      </c>
      <c r="P1395" s="1135">
        <v>3.012</v>
      </c>
      <c r="Q1395" s="1135" t="s">
        <v>1463</v>
      </c>
      <c r="R1395" s="1135">
        <v>26</v>
      </c>
      <c r="T1395" s="1135">
        <v>14.8</v>
      </c>
      <c r="U1395" s="1135">
        <v>6.7</v>
      </c>
      <c r="V1395" s="1135" t="s">
        <v>663</v>
      </c>
      <c r="W1395" s="1135" t="s">
        <v>5041</v>
      </c>
      <c r="X1395" s="1135">
        <v>10</v>
      </c>
      <c r="Y1395" s="1135">
        <v>1.3</v>
      </c>
      <c r="Z1395" s="1135" t="s">
        <v>5042</v>
      </c>
      <c r="AA1395" s="1135" t="s">
        <v>1116</v>
      </c>
      <c r="AH1395" s="1135" t="s">
        <v>630</v>
      </c>
      <c r="AM1395" s="1136" t="s">
        <v>11895</v>
      </c>
      <c r="AN1395" s="1136" t="s">
        <v>11896</v>
      </c>
      <c r="AO1395" s="1136">
        <f t="shared" si="174"/>
        <v>650</v>
      </c>
      <c r="AP1395" s="1136">
        <f t="shared" si="175"/>
        <v>1.74</v>
      </c>
      <c r="AQ1395" s="1136" t="str">
        <f t="shared" si="176"/>
        <v>1-5-1S91°</v>
      </c>
      <c r="AR1395" s="1136" t="str">
        <f t="shared" si="177"/>
        <v>30</v>
      </c>
      <c r="AS1395" s="1136" t="str">
        <f t="shared" si="178"/>
        <v>268/268/OFF</v>
      </c>
      <c r="AT1395" s="1136" t="str">
        <f t="shared" si="179"/>
        <v>1-5-1S91°</v>
      </c>
      <c r="AV1395" s="1136" t="str">
        <f t="shared" si="172"/>
        <v>108.3.11</v>
      </c>
      <c r="AW1395" s="1438">
        <f t="shared" si="173"/>
        <v>43535</v>
      </c>
    </row>
    <row r="1396" spans="1:49">
      <c r="A1396" s="1135" t="s">
        <v>5043</v>
      </c>
      <c r="B1396" s="1135" t="s">
        <v>5044</v>
      </c>
      <c r="C1396" s="1135">
        <v>500</v>
      </c>
      <c r="D1396" s="1135">
        <v>1.7849999999999999</v>
      </c>
      <c r="E1396" s="1135" t="s">
        <v>15205</v>
      </c>
      <c r="F1396" s="1135" t="s">
        <v>1078</v>
      </c>
      <c r="G1396" s="1135">
        <v>5</v>
      </c>
      <c r="H1396" s="1135" t="s">
        <v>2224</v>
      </c>
      <c r="I1396" s="1135" t="s">
        <v>466</v>
      </c>
      <c r="J1396" s="1135">
        <v>3.6</v>
      </c>
      <c r="K1396" s="1135" t="s">
        <v>5045</v>
      </c>
      <c r="L1396" s="1135" t="s">
        <v>5046</v>
      </c>
      <c r="M1396" s="1135">
        <v>155.30000000000001</v>
      </c>
      <c r="N1396" s="1135" t="s">
        <v>1039</v>
      </c>
      <c r="O1396" s="1135">
        <v>3.8825000000000003</v>
      </c>
      <c r="P1396" s="1135">
        <v>3.1060000000000003</v>
      </c>
      <c r="Q1396" s="1135" t="s">
        <v>1099</v>
      </c>
      <c r="R1396" s="1135">
        <v>25.4</v>
      </c>
      <c r="T1396" s="1135">
        <v>8.4</v>
      </c>
      <c r="U1396" s="1135">
        <v>4.5</v>
      </c>
      <c r="V1396" s="1135" t="s">
        <v>2614</v>
      </c>
      <c r="W1396" s="1135">
        <v>110</v>
      </c>
      <c r="X1396" s="1135">
        <v>90</v>
      </c>
      <c r="Y1396" s="1135">
        <v>1.6</v>
      </c>
      <c r="Z1396" s="1135">
        <v>4</v>
      </c>
      <c r="AA1396" s="1135" t="s">
        <v>4222</v>
      </c>
      <c r="AH1396" s="1135" t="s">
        <v>1332</v>
      </c>
      <c r="AM1396" s="1136" t="s">
        <v>11897</v>
      </c>
      <c r="AN1396" s="1136" t="s">
        <v>11898</v>
      </c>
      <c r="AO1396" s="1136">
        <f t="shared" si="174"/>
        <v>500</v>
      </c>
      <c r="AP1396" s="1136">
        <f t="shared" si="175"/>
        <v>1.7849999999999999</v>
      </c>
      <c r="AQ1396" s="1136" t="str">
        <f t="shared" si="176"/>
        <v>1-5-1S91</v>
      </c>
      <c r="AR1396" s="1136" t="str">
        <f t="shared" si="177"/>
        <v>30</v>
      </c>
      <c r="AS1396" s="1136" t="str">
        <f t="shared" si="178"/>
        <v>270/270/150</v>
      </c>
      <c r="AT1396" s="1136" t="str">
        <f t="shared" si="179"/>
        <v>1-5-1S91</v>
      </c>
      <c r="AV1396" s="1136" t="str">
        <f t="shared" si="172"/>
        <v>108.3.20</v>
      </c>
      <c r="AW1396" s="1438">
        <f t="shared" si="173"/>
        <v>43544</v>
      </c>
    </row>
    <row r="1397" spans="1:49">
      <c r="A1397" s="1135" t="s">
        <v>5047</v>
      </c>
      <c r="B1397" s="1135" t="s">
        <v>628</v>
      </c>
      <c r="C1397" s="1135">
        <v>600</v>
      </c>
      <c r="D1397" s="1135">
        <v>1.77</v>
      </c>
      <c r="E1397" s="1135" t="s">
        <v>15188</v>
      </c>
      <c r="F1397" s="1135" t="s">
        <v>1078</v>
      </c>
      <c r="G1397" s="1135">
        <v>5</v>
      </c>
      <c r="H1397" s="1135" t="s">
        <v>1049</v>
      </c>
      <c r="I1397" s="1135" t="s">
        <v>126</v>
      </c>
      <c r="J1397" s="1135">
        <v>2.1</v>
      </c>
      <c r="K1397" s="1135" t="s">
        <v>4947</v>
      </c>
      <c r="L1397" s="1135" t="s">
        <v>4948</v>
      </c>
      <c r="M1397" s="1135">
        <v>150.30000000000001</v>
      </c>
      <c r="N1397" s="1135" t="s">
        <v>1039</v>
      </c>
      <c r="O1397" s="1135">
        <v>3.7575000000000003</v>
      </c>
      <c r="P1397" s="1135">
        <v>3.0060000000000002</v>
      </c>
      <c r="Q1397" s="1135" t="s">
        <v>1457</v>
      </c>
      <c r="R1397" s="1135">
        <v>29</v>
      </c>
      <c r="T1397" s="1135">
        <v>13</v>
      </c>
      <c r="U1397" s="1135">
        <v>7</v>
      </c>
      <c r="V1397" s="1135" t="s">
        <v>663</v>
      </c>
      <c r="W1397" s="1135">
        <v>115</v>
      </c>
      <c r="X1397" s="1135">
        <v>50</v>
      </c>
      <c r="Y1397" s="1135">
        <v>1.7</v>
      </c>
      <c r="Z1397" s="1135">
        <v>6.5</v>
      </c>
      <c r="AA1397" s="1135" t="s">
        <v>4222</v>
      </c>
      <c r="AH1397" s="1135" t="s">
        <v>629</v>
      </c>
      <c r="AM1397" s="1136" t="s">
        <v>11899</v>
      </c>
      <c r="AN1397" s="1136" t="s">
        <v>11900</v>
      </c>
      <c r="AO1397" s="1136">
        <f t="shared" si="174"/>
        <v>600</v>
      </c>
      <c r="AP1397" s="1136">
        <f t="shared" si="175"/>
        <v>1.77</v>
      </c>
      <c r="AQ1397" s="1136" t="str">
        <f t="shared" si="176"/>
        <v>1-5-1S91°</v>
      </c>
      <c r="AR1397" s="1136" t="str">
        <f t="shared" si="177"/>
        <v>30</v>
      </c>
      <c r="AS1397" s="1136" t="str">
        <f t="shared" si="178"/>
        <v>260/260/OFF</v>
      </c>
      <c r="AT1397" s="1136" t="str">
        <f t="shared" si="179"/>
        <v>1-5-1S91°</v>
      </c>
      <c r="AV1397" s="1136" t="str">
        <f t="shared" si="172"/>
        <v>108.3.20</v>
      </c>
      <c r="AW1397" s="1438">
        <f t="shared" si="173"/>
        <v>43544</v>
      </c>
    </row>
    <row r="1398" spans="1:49">
      <c r="A1398" s="1135" t="s">
        <v>5048</v>
      </c>
      <c r="B1398" s="1135" t="s">
        <v>4974</v>
      </c>
      <c r="C1398" s="1135">
        <v>650</v>
      </c>
      <c r="D1398" s="1135">
        <v>1.77</v>
      </c>
      <c r="E1398" s="1135" t="s">
        <v>15188</v>
      </c>
      <c r="F1398" s="1135" t="s">
        <v>1078</v>
      </c>
      <c r="G1398" s="1135">
        <v>5</v>
      </c>
      <c r="H1398" s="1135" t="s">
        <v>5049</v>
      </c>
      <c r="I1398" s="1135" t="s">
        <v>466</v>
      </c>
      <c r="J1398" s="1135">
        <v>3.3</v>
      </c>
      <c r="K1398" s="1135" t="s">
        <v>4976</v>
      </c>
      <c r="L1398" s="1135" t="s">
        <v>4977</v>
      </c>
      <c r="M1398" s="1135">
        <v>158.4</v>
      </c>
      <c r="N1398" s="1135" t="s">
        <v>1039</v>
      </c>
      <c r="O1398" s="1135">
        <v>3.9600000000000004</v>
      </c>
      <c r="P1398" s="1135">
        <v>3.1680000000000001</v>
      </c>
      <c r="Q1398" s="1135" t="s">
        <v>2647</v>
      </c>
      <c r="R1398" s="1135">
        <v>20.5</v>
      </c>
      <c r="T1398" s="1135">
        <v>13</v>
      </c>
      <c r="U1398" s="1135">
        <v>3.2</v>
      </c>
      <c r="V1398" s="1135" t="s">
        <v>663</v>
      </c>
      <c r="W1398" s="1135">
        <v>110</v>
      </c>
      <c r="X1398" s="1135">
        <v>90</v>
      </c>
      <c r="Y1398" s="1135">
        <v>1.5</v>
      </c>
      <c r="Z1398" s="1135">
        <v>5</v>
      </c>
      <c r="AA1398" s="1135" t="s">
        <v>5050</v>
      </c>
      <c r="AH1398" s="1135" t="s">
        <v>1088</v>
      </c>
      <c r="AM1398" s="1136" t="s">
        <v>11901</v>
      </c>
      <c r="AN1398" s="1136" t="s">
        <v>11902</v>
      </c>
      <c r="AO1398" s="1136">
        <f t="shared" si="174"/>
        <v>650</v>
      </c>
      <c r="AP1398" s="1136">
        <f t="shared" si="175"/>
        <v>1.77</v>
      </c>
      <c r="AQ1398" s="1136" t="str">
        <f t="shared" si="176"/>
        <v>1-5-1S91°</v>
      </c>
      <c r="AR1398" s="1136" t="str">
        <f t="shared" si="177"/>
        <v>30</v>
      </c>
      <c r="AS1398" s="1136" t="str">
        <f t="shared" si="178"/>
        <v>340/340/149</v>
      </c>
      <c r="AT1398" s="1136" t="str">
        <f t="shared" si="179"/>
        <v>1-5-1S91°</v>
      </c>
      <c r="AV1398" s="1136" t="str">
        <f t="shared" si="172"/>
        <v>108.3.27</v>
      </c>
      <c r="AW1398" s="1438">
        <f t="shared" si="173"/>
        <v>43551</v>
      </c>
    </row>
    <row r="1399" spans="1:49">
      <c r="A1399" s="1135" t="s">
        <v>5051</v>
      </c>
      <c r="B1399" s="1135" t="s">
        <v>4992</v>
      </c>
      <c r="C1399" s="1135">
        <v>750</v>
      </c>
      <c r="D1399" s="1135">
        <v>1.7290000000000001</v>
      </c>
      <c r="E1399" s="1135" t="s">
        <v>15198</v>
      </c>
      <c r="F1399" s="1135" t="s">
        <v>663</v>
      </c>
      <c r="G1399" s="1135">
        <v>5</v>
      </c>
      <c r="H1399" s="1135" t="s">
        <v>1035</v>
      </c>
      <c r="I1399" s="1135" t="s">
        <v>126</v>
      </c>
      <c r="J1399" s="1135">
        <v>1.8</v>
      </c>
      <c r="K1399" s="1135" t="s">
        <v>4865</v>
      </c>
      <c r="L1399" s="1135" t="s">
        <v>1870</v>
      </c>
      <c r="M1399" s="1135">
        <v>148</v>
      </c>
      <c r="N1399" s="1135" t="s">
        <v>1039</v>
      </c>
      <c r="O1399" s="1135">
        <v>3.7</v>
      </c>
      <c r="P1399" s="1135">
        <v>2.96</v>
      </c>
      <c r="Q1399" s="1135" t="s">
        <v>1073</v>
      </c>
      <c r="R1399" s="1135">
        <v>20.8</v>
      </c>
      <c r="T1399" s="1135">
        <v>20.399999999999999</v>
      </c>
      <c r="U1399" s="1135">
        <v>3.8</v>
      </c>
      <c r="V1399" s="1135" t="s">
        <v>663</v>
      </c>
      <c r="W1399" s="1135">
        <v>110</v>
      </c>
      <c r="X1399" s="1135">
        <v>60</v>
      </c>
      <c r="Y1399" s="1135">
        <v>1.7</v>
      </c>
      <c r="Z1399" s="1135" t="s">
        <v>663</v>
      </c>
      <c r="AA1399" s="1135" t="s">
        <v>5052</v>
      </c>
      <c r="AH1399" s="1135" t="s">
        <v>700</v>
      </c>
      <c r="AM1399" s="1136" t="s">
        <v>11903</v>
      </c>
      <c r="AN1399" s="1136" t="s">
        <v>11904</v>
      </c>
      <c r="AO1399" s="1136">
        <f t="shared" si="174"/>
        <v>750</v>
      </c>
      <c r="AP1399" s="1136">
        <f t="shared" si="175"/>
        <v>1.7290000000000001</v>
      </c>
      <c r="AQ1399" s="1136" t="str">
        <f t="shared" si="176"/>
        <v>1-4-1S85°Z+S</v>
      </c>
      <c r="AR1399" s="1136" t="str">
        <f t="shared" si="177"/>
        <v>NA</v>
      </c>
      <c r="AS1399" s="1136" t="str">
        <f t="shared" si="178"/>
        <v>185/OFF</v>
      </c>
      <c r="AT1399" s="1136" t="str">
        <f t="shared" si="179"/>
        <v>1-4-1S85°Z+S</v>
      </c>
      <c r="AU1399" s="1136" t="s">
        <v>15734</v>
      </c>
      <c r="AV1399" s="1136" t="str">
        <f t="shared" si="172"/>
        <v>108.3.31</v>
      </c>
      <c r="AW1399" s="1438">
        <f t="shared" si="173"/>
        <v>43555</v>
      </c>
    </row>
    <row r="1400" spans="1:49">
      <c r="A1400" s="1135" t="s">
        <v>5053</v>
      </c>
      <c r="B1400" s="1135" t="s">
        <v>878</v>
      </c>
      <c r="C1400" s="1135">
        <v>550</v>
      </c>
      <c r="D1400" s="1135">
        <v>1.7649999999999999</v>
      </c>
      <c r="E1400" s="1135" t="s">
        <v>15196</v>
      </c>
      <c r="F1400" s="1135" t="s">
        <v>3753</v>
      </c>
      <c r="G1400" s="1135">
        <v>5</v>
      </c>
      <c r="H1400" s="1135" t="s">
        <v>5024</v>
      </c>
      <c r="I1400" s="1135" t="s">
        <v>466</v>
      </c>
      <c r="J1400" s="1135">
        <v>3.4</v>
      </c>
      <c r="K1400" s="1135" t="s">
        <v>5054</v>
      </c>
      <c r="L1400" s="1135" t="s">
        <v>5001</v>
      </c>
      <c r="M1400" s="1135">
        <v>152.5</v>
      </c>
      <c r="N1400" s="1135" t="s">
        <v>1039</v>
      </c>
      <c r="O1400" s="1135">
        <v>3.8125</v>
      </c>
      <c r="P1400" s="1135">
        <v>3.0500000000000003</v>
      </c>
      <c r="Q1400" s="1135" t="s">
        <v>1106</v>
      </c>
      <c r="R1400" s="1135">
        <v>21</v>
      </c>
      <c r="T1400" s="1135">
        <v>9.1999999999999993</v>
      </c>
      <c r="U1400" s="1135">
        <v>5.4</v>
      </c>
      <c r="V1400" s="1135" t="s">
        <v>663</v>
      </c>
      <c r="W1400" s="1135">
        <v>110</v>
      </c>
      <c r="X1400" s="1135">
        <v>90</v>
      </c>
      <c r="Y1400" s="1135">
        <v>2</v>
      </c>
      <c r="Z1400" s="1135">
        <v>4.5</v>
      </c>
      <c r="AA1400" s="1135" t="s">
        <v>2677</v>
      </c>
      <c r="AH1400" s="1135" t="s">
        <v>911</v>
      </c>
      <c r="AM1400" s="1136" t="s">
        <v>11905</v>
      </c>
      <c r="AN1400" s="1136" t="s">
        <v>11906</v>
      </c>
      <c r="AO1400" s="1136">
        <f t="shared" si="174"/>
        <v>550</v>
      </c>
      <c r="AP1400" s="1136">
        <f t="shared" si="175"/>
        <v>1.7649999999999999</v>
      </c>
      <c r="AQ1400" s="1136" t="str">
        <f t="shared" si="176"/>
        <v>2-6-1S83°</v>
      </c>
      <c r="AR1400" s="1136" t="str">
        <f t="shared" si="177"/>
        <v>31.4</v>
      </c>
      <c r="AS1400" s="1136" t="str">
        <f t="shared" si="178"/>
        <v>160/155</v>
      </c>
      <c r="AT1400" s="1136" t="str">
        <f t="shared" si="179"/>
        <v>2-6-1S83°</v>
      </c>
      <c r="AV1400" s="1136" t="str">
        <f t="shared" si="172"/>
        <v>108.4.1</v>
      </c>
      <c r="AW1400" s="1438">
        <f t="shared" si="173"/>
        <v>43556</v>
      </c>
    </row>
    <row r="1401" spans="1:49">
      <c r="A1401" s="1135" t="s">
        <v>5055</v>
      </c>
      <c r="B1401" s="1135" t="s">
        <v>4861</v>
      </c>
      <c r="C1401" s="1135">
        <v>750</v>
      </c>
      <c r="D1401" s="1135">
        <v>1.7290000000000001</v>
      </c>
      <c r="E1401" s="1135" t="s">
        <v>15198</v>
      </c>
      <c r="F1401" s="1135" t="s">
        <v>663</v>
      </c>
      <c r="G1401" s="1135">
        <v>5</v>
      </c>
      <c r="H1401" s="1135" t="s">
        <v>1035</v>
      </c>
      <c r="I1401" s="1135" t="s">
        <v>126</v>
      </c>
      <c r="J1401" s="1135">
        <v>1.8</v>
      </c>
      <c r="K1401" s="1135" t="s">
        <v>5056</v>
      </c>
      <c r="L1401" s="1135" t="s">
        <v>1870</v>
      </c>
      <c r="M1401" s="1135">
        <v>148</v>
      </c>
      <c r="N1401" s="1135" t="s">
        <v>1039</v>
      </c>
      <c r="O1401" s="1135">
        <v>3.7</v>
      </c>
      <c r="P1401" s="1135">
        <v>2.96</v>
      </c>
      <c r="Q1401" s="1135" t="s">
        <v>1073</v>
      </c>
      <c r="R1401" s="1135">
        <v>20.8</v>
      </c>
      <c r="T1401" s="1135">
        <v>20.399999999999999</v>
      </c>
      <c r="U1401" s="1135">
        <v>3.8</v>
      </c>
      <c r="V1401" s="1135" t="s">
        <v>663</v>
      </c>
      <c r="W1401" s="1135">
        <v>110</v>
      </c>
      <c r="X1401" s="1135">
        <v>60</v>
      </c>
      <c r="Y1401" s="1135">
        <v>1.7</v>
      </c>
      <c r="Z1401" s="1135" t="s">
        <v>663</v>
      </c>
      <c r="AA1401" s="1135" t="s">
        <v>4677</v>
      </c>
      <c r="AH1401" s="1135" t="s">
        <v>1042</v>
      </c>
      <c r="AM1401" s="1136" t="s">
        <v>11907</v>
      </c>
      <c r="AN1401" s="1136" t="s">
        <v>11908</v>
      </c>
      <c r="AO1401" s="1136">
        <f t="shared" si="174"/>
        <v>750</v>
      </c>
      <c r="AP1401" s="1136">
        <f t="shared" si="175"/>
        <v>1.7290000000000001</v>
      </c>
      <c r="AQ1401" s="1136" t="str">
        <f t="shared" si="176"/>
        <v>1-4-1S85°Z+S</v>
      </c>
      <c r="AR1401" s="1136" t="str">
        <f t="shared" si="177"/>
        <v>NA</v>
      </c>
      <c r="AS1401" s="1136" t="str">
        <f t="shared" si="178"/>
        <v>185/OFF</v>
      </c>
      <c r="AT1401" s="1136" t="str">
        <f t="shared" si="179"/>
        <v>1-4-1S85°Z+S</v>
      </c>
      <c r="AU1401" s="1136" t="s">
        <v>15734</v>
      </c>
      <c r="AV1401" s="1136" t="str">
        <f t="shared" si="172"/>
        <v>108.4.2</v>
      </c>
      <c r="AW1401" s="1438">
        <f t="shared" si="173"/>
        <v>43557</v>
      </c>
    </row>
    <row r="1402" spans="1:49">
      <c r="A1402" s="1135" t="s">
        <v>5057</v>
      </c>
      <c r="B1402" s="1135" t="s">
        <v>4992</v>
      </c>
      <c r="C1402" s="1135">
        <v>750</v>
      </c>
      <c r="D1402" s="1135">
        <v>1.7290000000000001</v>
      </c>
      <c r="E1402" s="1135" t="s">
        <v>15198</v>
      </c>
      <c r="F1402" s="1135" t="s">
        <v>663</v>
      </c>
      <c r="G1402" s="1135">
        <v>5</v>
      </c>
      <c r="H1402" s="1135" t="s">
        <v>1035</v>
      </c>
      <c r="I1402" s="1135" t="s">
        <v>126</v>
      </c>
      <c r="J1402" s="1135">
        <v>1.8</v>
      </c>
      <c r="K1402" s="1135" t="s">
        <v>5056</v>
      </c>
      <c r="L1402" s="1135" t="s">
        <v>1870</v>
      </c>
      <c r="M1402" s="1135">
        <v>148</v>
      </c>
      <c r="N1402" s="1135" t="s">
        <v>1039</v>
      </c>
      <c r="O1402" s="1135">
        <v>3.7</v>
      </c>
      <c r="P1402" s="1135">
        <v>2.96</v>
      </c>
      <c r="Q1402" s="1135" t="s">
        <v>1073</v>
      </c>
      <c r="R1402" s="1135">
        <v>20.8</v>
      </c>
      <c r="T1402" s="1135">
        <v>20.399999999999999</v>
      </c>
      <c r="U1402" s="1135">
        <v>3.8</v>
      </c>
      <c r="V1402" s="1135" t="s">
        <v>663</v>
      </c>
      <c r="W1402" s="1135">
        <v>110</v>
      </c>
      <c r="X1402" s="1135">
        <v>60</v>
      </c>
      <c r="Y1402" s="1135">
        <v>1.7</v>
      </c>
      <c r="Z1402" s="1135" t="s">
        <v>663</v>
      </c>
      <c r="AA1402" s="1135" t="s">
        <v>5058</v>
      </c>
      <c r="AH1402" s="1135" t="s">
        <v>5059</v>
      </c>
      <c r="AM1402" s="1136" t="s">
        <v>11909</v>
      </c>
      <c r="AN1402" s="1136" t="s">
        <v>11910</v>
      </c>
      <c r="AO1402" s="1136">
        <f t="shared" si="174"/>
        <v>750</v>
      </c>
      <c r="AP1402" s="1136">
        <f t="shared" si="175"/>
        <v>1.7290000000000001</v>
      </c>
      <c r="AQ1402" s="1136" t="str">
        <f t="shared" si="176"/>
        <v>1-4-1S85°Z+S</v>
      </c>
      <c r="AR1402" s="1136" t="str">
        <f t="shared" si="177"/>
        <v>NA</v>
      </c>
      <c r="AS1402" s="1136" t="str">
        <f t="shared" si="178"/>
        <v>185/OFF</v>
      </c>
      <c r="AT1402" s="1136" t="str">
        <f t="shared" si="179"/>
        <v>1-4-1S85°Z+S</v>
      </c>
      <c r="AU1402" s="1136" t="s">
        <v>15734</v>
      </c>
      <c r="AV1402" s="1136" t="str">
        <f t="shared" si="172"/>
        <v>108.4.5</v>
      </c>
      <c r="AW1402" s="1438">
        <f t="shared" si="173"/>
        <v>43560</v>
      </c>
    </row>
    <row r="1403" spans="1:49">
      <c r="A1403" s="1135" t="s">
        <v>5060</v>
      </c>
      <c r="B1403" s="1135" t="s">
        <v>4788</v>
      </c>
      <c r="C1403" s="1135">
        <v>600</v>
      </c>
      <c r="D1403" s="1135">
        <v>1.74</v>
      </c>
      <c r="E1403" s="1135" t="s">
        <v>15196</v>
      </c>
      <c r="F1403" s="1135" t="s">
        <v>1563</v>
      </c>
      <c r="G1403" s="1135">
        <v>5</v>
      </c>
      <c r="H1403" s="1135" t="s">
        <v>4790</v>
      </c>
      <c r="I1403" s="1135" t="s">
        <v>1206</v>
      </c>
      <c r="J1403" s="1135">
        <v>2.5</v>
      </c>
      <c r="K1403" s="1135" t="s">
        <v>4805</v>
      </c>
      <c r="L1403" s="1135" t="s">
        <v>4796</v>
      </c>
      <c r="M1403" s="1135">
        <v>151.30000000000001</v>
      </c>
      <c r="N1403" s="1135" t="s">
        <v>1039</v>
      </c>
      <c r="O1403" s="1135">
        <v>3.7825000000000006</v>
      </c>
      <c r="P1403" s="1135">
        <v>3.0260000000000002</v>
      </c>
      <c r="Q1403" s="1135" t="s">
        <v>1082</v>
      </c>
      <c r="R1403" s="1135">
        <v>20.7</v>
      </c>
      <c r="T1403" s="1135">
        <v>15.5</v>
      </c>
      <c r="U1403" s="1135">
        <v>3</v>
      </c>
      <c r="V1403" s="1135" t="s">
        <v>663</v>
      </c>
      <c r="W1403" s="1135">
        <v>130</v>
      </c>
      <c r="X1403" s="1135">
        <v>75</v>
      </c>
      <c r="Y1403" s="1135">
        <v>1.2</v>
      </c>
      <c r="Z1403" s="1135">
        <v>4.8</v>
      </c>
      <c r="AA1403" s="1135" t="s">
        <v>5058</v>
      </c>
      <c r="AH1403" s="1135" t="s">
        <v>812</v>
      </c>
      <c r="AM1403" s="1136" t="s">
        <v>11911</v>
      </c>
      <c r="AN1403" s="1136" t="s">
        <v>11912</v>
      </c>
      <c r="AO1403" s="1136">
        <f t="shared" si="174"/>
        <v>600</v>
      </c>
      <c r="AP1403" s="1136">
        <f t="shared" si="175"/>
        <v>1.74</v>
      </c>
      <c r="AQ1403" s="1136" t="str">
        <f t="shared" si="176"/>
        <v>2-6-1S83°</v>
      </c>
      <c r="AR1403" s="1136" t="str">
        <f t="shared" si="177"/>
        <v>30.5</v>
      </c>
      <c r="AS1403" s="1136" t="str">
        <f t="shared" si="178"/>
        <v>186/170</v>
      </c>
      <c r="AT1403" s="1136" t="str">
        <f t="shared" si="179"/>
        <v>2-6-1S83°</v>
      </c>
      <c r="AV1403" s="1136" t="str">
        <f t="shared" si="172"/>
        <v>108.4.5</v>
      </c>
      <c r="AW1403" s="1438">
        <f t="shared" si="173"/>
        <v>43560</v>
      </c>
    </row>
    <row r="1404" spans="1:49">
      <c r="A1404" s="1135" t="s">
        <v>5061</v>
      </c>
      <c r="B1404" s="1135" t="s">
        <v>5062</v>
      </c>
      <c r="C1404" s="1135">
        <v>750</v>
      </c>
      <c r="D1404" s="1135">
        <v>1.76</v>
      </c>
      <c r="E1404" s="1135" t="s">
        <v>15188</v>
      </c>
      <c r="F1404" s="1135" t="s">
        <v>4107</v>
      </c>
      <c r="G1404" s="1135">
        <v>5</v>
      </c>
      <c r="H1404" s="1135" t="s">
        <v>5004</v>
      </c>
      <c r="I1404" s="1135" t="s">
        <v>126</v>
      </c>
      <c r="J1404" s="1135">
        <v>1.5</v>
      </c>
      <c r="K1404" s="1135" t="s">
        <v>4764</v>
      </c>
      <c r="L1404" s="1135" t="s">
        <v>4769</v>
      </c>
      <c r="M1404" s="1135">
        <v>152.19999999999999</v>
      </c>
      <c r="N1404" s="1135" t="s">
        <v>1039</v>
      </c>
      <c r="O1404" s="1135">
        <v>3.8049999999999997</v>
      </c>
      <c r="P1404" s="1135">
        <v>3.044</v>
      </c>
      <c r="Q1404" s="1135" t="s">
        <v>1055</v>
      </c>
      <c r="R1404" s="1135">
        <v>19</v>
      </c>
      <c r="T1404" s="1135">
        <v>16</v>
      </c>
      <c r="U1404" s="1135">
        <v>4</v>
      </c>
      <c r="V1404" s="1135" t="s">
        <v>663</v>
      </c>
      <c r="W1404" s="1135" t="s">
        <v>4761</v>
      </c>
      <c r="X1404" s="1135">
        <v>10</v>
      </c>
      <c r="Y1404" s="1135">
        <v>1.5</v>
      </c>
      <c r="Z1404" s="1135">
        <v>5</v>
      </c>
      <c r="AA1404" s="1135" t="s">
        <v>1083</v>
      </c>
      <c r="AH1404" s="1135" t="s">
        <v>1682</v>
      </c>
      <c r="AM1404" s="1136" t="s">
        <v>11913</v>
      </c>
      <c r="AN1404" s="1136" t="s">
        <v>11914</v>
      </c>
      <c r="AO1404" s="1136">
        <f t="shared" si="174"/>
        <v>750</v>
      </c>
      <c r="AP1404" s="1136">
        <f t="shared" si="175"/>
        <v>1.76</v>
      </c>
      <c r="AQ1404" s="1136" t="str">
        <f t="shared" si="176"/>
        <v>1-5-1S91°</v>
      </c>
      <c r="AR1404" s="1136" t="str">
        <f t="shared" si="177"/>
        <v>30.3</v>
      </c>
      <c r="AS1404" s="1136" t="str">
        <f t="shared" si="178"/>
        <v>342/302/165</v>
      </c>
      <c r="AT1404" s="1136" t="str">
        <f t="shared" si="179"/>
        <v>1-5-1S91°</v>
      </c>
      <c r="AV1404" s="1136" t="str">
        <f t="shared" si="172"/>
        <v>108.1.4</v>
      </c>
      <c r="AW1404" s="1438">
        <f t="shared" si="173"/>
        <v>43469</v>
      </c>
    </row>
    <row r="1405" spans="1:49">
      <c r="A1405" s="1135" t="s">
        <v>5063</v>
      </c>
      <c r="B1405" s="1135" t="s">
        <v>5062</v>
      </c>
      <c r="C1405" s="1135">
        <v>800</v>
      </c>
      <c r="D1405" s="1135">
        <v>1.76</v>
      </c>
      <c r="E1405" s="1135" t="s">
        <v>15188</v>
      </c>
      <c r="F1405" s="1135" t="s">
        <v>1078</v>
      </c>
      <c r="G1405" s="1135">
        <v>5</v>
      </c>
      <c r="H1405" s="1135" t="s">
        <v>4784</v>
      </c>
      <c r="I1405" s="1135" t="s">
        <v>126</v>
      </c>
      <c r="J1405" s="1135">
        <v>2.9</v>
      </c>
      <c r="K1405" s="1135" t="s">
        <v>4764</v>
      </c>
      <c r="L1405" s="1135" t="s">
        <v>4769</v>
      </c>
      <c r="M1405" s="1135">
        <v>150.80000000000001</v>
      </c>
      <c r="N1405" s="1135" t="s">
        <v>1039</v>
      </c>
      <c r="O1405" s="1135">
        <v>3.7700000000000005</v>
      </c>
      <c r="P1405" s="1135">
        <v>3.0160000000000005</v>
      </c>
      <c r="Q1405" s="1135" t="s">
        <v>1050</v>
      </c>
      <c r="R1405" s="1135">
        <v>19</v>
      </c>
      <c r="T1405" s="1135">
        <v>28.3</v>
      </c>
      <c r="U1405" s="1135">
        <v>4.3</v>
      </c>
      <c r="V1405" s="1135" t="s">
        <v>663</v>
      </c>
      <c r="W1405" s="1135">
        <v>100</v>
      </c>
      <c r="X1405" s="1135">
        <v>50</v>
      </c>
      <c r="Y1405" s="1135">
        <v>1.5</v>
      </c>
      <c r="Z1405" s="1135">
        <v>6.5</v>
      </c>
      <c r="AA1405" s="1135" t="s">
        <v>1083</v>
      </c>
      <c r="AH1405" s="1135" t="s">
        <v>1338</v>
      </c>
      <c r="AM1405" s="1136" t="s">
        <v>11915</v>
      </c>
      <c r="AN1405" s="1136" t="s">
        <v>11916</v>
      </c>
      <c r="AO1405" s="1136">
        <f t="shared" si="174"/>
        <v>800</v>
      </c>
      <c r="AP1405" s="1136">
        <f t="shared" si="175"/>
        <v>1.76</v>
      </c>
      <c r="AQ1405" s="1136" t="str">
        <f t="shared" si="176"/>
        <v>1-5-1S91°</v>
      </c>
      <c r="AR1405" s="1136" t="str">
        <f t="shared" si="177"/>
        <v>30</v>
      </c>
      <c r="AS1405" s="1136" t="str">
        <f t="shared" si="178"/>
        <v>380/340/OFF</v>
      </c>
      <c r="AT1405" s="1136" t="str">
        <f t="shared" si="179"/>
        <v>1-5-1S91°</v>
      </c>
      <c r="AV1405" s="1136" t="str">
        <f t="shared" si="172"/>
        <v>108.1.4</v>
      </c>
      <c r="AW1405" s="1438">
        <f t="shared" si="173"/>
        <v>43469</v>
      </c>
    </row>
    <row r="1406" spans="1:49">
      <c r="A1406" s="1135" t="s">
        <v>5064</v>
      </c>
      <c r="B1406" s="1135" t="s">
        <v>5062</v>
      </c>
      <c r="C1406" s="1135">
        <v>750</v>
      </c>
      <c r="D1406" s="1135">
        <v>1.76</v>
      </c>
      <c r="E1406" s="1135" t="s">
        <v>15188</v>
      </c>
      <c r="F1406" s="1135" t="s">
        <v>4107</v>
      </c>
      <c r="G1406" s="1135">
        <v>5</v>
      </c>
      <c r="H1406" s="1135" t="s">
        <v>5004</v>
      </c>
      <c r="I1406" s="1135" t="s">
        <v>126</v>
      </c>
      <c r="J1406" s="1135">
        <v>1.5</v>
      </c>
      <c r="K1406" s="1135" t="s">
        <v>4764</v>
      </c>
      <c r="L1406" s="1135" t="s">
        <v>4769</v>
      </c>
      <c r="M1406" s="1135">
        <v>152.19999999999999</v>
      </c>
      <c r="N1406" s="1135" t="s">
        <v>1039</v>
      </c>
      <c r="O1406" s="1135">
        <v>3.8049999999999997</v>
      </c>
      <c r="P1406" s="1135">
        <v>3.044</v>
      </c>
      <c r="Q1406" s="1135" t="s">
        <v>1055</v>
      </c>
      <c r="R1406" s="1135">
        <v>19</v>
      </c>
      <c r="T1406" s="1135">
        <v>16</v>
      </c>
      <c r="U1406" s="1135">
        <v>4</v>
      </c>
      <c r="V1406" s="1135" t="s">
        <v>663</v>
      </c>
      <c r="W1406" s="1135" t="s">
        <v>4761</v>
      </c>
      <c r="X1406" s="1135">
        <v>10</v>
      </c>
      <c r="Y1406" s="1135">
        <v>1.5</v>
      </c>
      <c r="Z1406" s="1135">
        <v>5</v>
      </c>
      <c r="AA1406" s="1135" t="s">
        <v>2976</v>
      </c>
      <c r="AH1406" s="1135" t="s">
        <v>1890</v>
      </c>
      <c r="AM1406" s="1136" t="s">
        <v>11917</v>
      </c>
      <c r="AN1406" s="1136" t="s">
        <v>11918</v>
      </c>
      <c r="AO1406" s="1136">
        <f t="shared" si="174"/>
        <v>750</v>
      </c>
      <c r="AP1406" s="1136">
        <f t="shared" si="175"/>
        <v>1.76</v>
      </c>
      <c r="AQ1406" s="1136" t="str">
        <f t="shared" si="176"/>
        <v>1-5-1S91°</v>
      </c>
      <c r="AR1406" s="1136" t="str">
        <f t="shared" si="177"/>
        <v>30.3</v>
      </c>
      <c r="AS1406" s="1136" t="str">
        <f t="shared" si="178"/>
        <v>342/302/165</v>
      </c>
      <c r="AT1406" s="1136" t="str">
        <f t="shared" si="179"/>
        <v>1-5-1S91°</v>
      </c>
      <c r="AV1406" s="1136" t="str">
        <f t="shared" si="172"/>
        <v>108.1.7</v>
      </c>
      <c r="AW1406" s="1438">
        <f t="shared" si="173"/>
        <v>43472</v>
      </c>
    </row>
    <row r="1407" spans="1:49">
      <c r="A1407" s="1135" t="s">
        <v>5065</v>
      </c>
      <c r="B1407" s="1135" t="s">
        <v>5062</v>
      </c>
      <c r="C1407" s="1135">
        <v>750</v>
      </c>
      <c r="D1407" s="1135">
        <v>1.76</v>
      </c>
      <c r="E1407" s="1135" t="s">
        <v>15188</v>
      </c>
      <c r="F1407" s="1135" t="s">
        <v>4044</v>
      </c>
      <c r="G1407" s="1135">
        <v>5</v>
      </c>
      <c r="H1407" s="1135" t="s">
        <v>5066</v>
      </c>
      <c r="I1407" s="1135" t="s">
        <v>126</v>
      </c>
      <c r="J1407" s="1135">
        <v>1.5</v>
      </c>
      <c r="K1407" s="1135" t="s">
        <v>4764</v>
      </c>
      <c r="L1407" s="1135" t="s">
        <v>4769</v>
      </c>
      <c r="M1407" s="1135">
        <v>152.19999999999999</v>
      </c>
      <c r="N1407" s="1135" t="s">
        <v>1039</v>
      </c>
      <c r="O1407" s="1135">
        <v>3.8049999999999997</v>
      </c>
      <c r="P1407" s="1135">
        <v>3.044</v>
      </c>
      <c r="Q1407" s="1135" t="s">
        <v>1055</v>
      </c>
      <c r="R1407" s="1135">
        <v>19</v>
      </c>
      <c r="T1407" s="1135">
        <v>16</v>
      </c>
      <c r="U1407" s="1135">
        <v>4</v>
      </c>
      <c r="V1407" s="1135" t="s">
        <v>663</v>
      </c>
      <c r="W1407" s="1135" t="s">
        <v>4761</v>
      </c>
      <c r="X1407" s="1135">
        <v>10</v>
      </c>
      <c r="Y1407" s="1135">
        <v>1.5</v>
      </c>
      <c r="Z1407" s="1135">
        <v>5</v>
      </c>
      <c r="AA1407" s="1135" t="s">
        <v>5067</v>
      </c>
      <c r="AH1407" s="1135" t="s">
        <v>1057</v>
      </c>
      <c r="AM1407" s="1136" t="s">
        <v>11919</v>
      </c>
      <c r="AN1407" s="1136" t="s">
        <v>11920</v>
      </c>
      <c r="AO1407" s="1136">
        <f t="shared" si="174"/>
        <v>750</v>
      </c>
      <c r="AP1407" s="1136">
        <f t="shared" si="175"/>
        <v>1.76</v>
      </c>
      <c r="AQ1407" s="1136" t="str">
        <f t="shared" si="176"/>
        <v>1-5-1S91°</v>
      </c>
      <c r="AR1407" s="1136" t="str">
        <f t="shared" si="177"/>
        <v>30.1</v>
      </c>
      <c r="AS1407" s="1136" t="str">
        <f t="shared" si="178"/>
        <v>345/305/165</v>
      </c>
      <c r="AT1407" s="1136" t="str">
        <f t="shared" si="179"/>
        <v>1-5-1S91°</v>
      </c>
      <c r="AV1407" s="1136" t="str">
        <f t="shared" si="172"/>
        <v>108.1.5</v>
      </c>
      <c r="AW1407" s="1438">
        <f t="shared" si="173"/>
        <v>43470</v>
      </c>
    </row>
    <row r="1408" spans="1:49">
      <c r="A1408" s="1135" t="s">
        <v>5068</v>
      </c>
      <c r="B1408" s="1135" t="s">
        <v>5062</v>
      </c>
      <c r="C1408" s="1135">
        <v>750</v>
      </c>
      <c r="D1408" s="1135">
        <v>1.76</v>
      </c>
      <c r="E1408" s="1135" t="s">
        <v>15188</v>
      </c>
      <c r="F1408" s="1135" t="s">
        <v>4107</v>
      </c>
      <c r="G1408" s="1135">
        <v>5</v>
      </c>
      <c r="H1408" s="1135" t="s">
        <v>5004</v>
      </c>
      <c r="I1408" s="1135" t="s">
        <v>126</v>
      </c>
      <c r="J1408" s="1135">
        <v>1.5</v>
      </c>
      <c r="K1408" s="1135" t="s">
        <v>4768</v>
      </c>
      <c r="L1408" s="1135" t="s">
        <v>4769</v>
      </c>
      <c r="M1408" s="1135">
        <v>152.19999999999999</v>
      </c>
      <c r="N1408" s="1135" t="s">
        <v>1039</v>
      </c>
      <c r="O1408" s="1135">
        <v>3.8049999999999997</v>
      </c>
      <c r="P1408" s="1135">
        <v>3.044</v>
      </c>
      <c r="Q1408" s="1135" t="s">
        <v>1055</v>
      </c>
      <c r="R1408" s="1135">
        <v>19</v>
      </c>
      <c r="T1408" s="1135">
        <v>16</v>
      </c>
      <c r="U1408" s="1135">
        <v>4</v>
      </c>
      <c r="V1408" s="1135" t="s">
        <v>663</v>
      </c>
      <c r="W1408" s="1135" t="s">
        <v>4761</v>
      </c>
      <c r="X1408" s="1135">
        <v>10</v>
      </c>
      <c r="Y1408" s="1135">
        <v>1.5</v>
      </c>
      <c r="Z1408" s="1135">
        <v>5</v>
      </c>
      <c r="AA1408" s="1135" t="s">
        <v>1083</v>
      </c>
      <c r="AH1408" s="1135" t="s">
        <v>959</v>
      </c>
      <c r="AM1408" s="1136" t="s">
        <v>11921</v>
      </c>
      <c r="AN1408" s="1136" t="s">
        <v>11922</v>
      </c>
      <c r="AO1408" s="1136">
        <f t="shared" si="174"/>
        <v>750</v>
      </c>
      <c r="AP1408" s="1136">
        <f t="shared" si="175"/>
        <v>1.76</v>
      </c>
      <c r="AQ1408" s="1136" t="str">
        <f t="shared" si="176"/>
        <v>1-5-1S91°</v>
      </c>
      <c r="AR1408" s="1136" t="str">
        <f t="shared" si="177"/>
        <v>30.3</v>
      </c>
      <c r="AS1408" s="1136" t="str">
        <f t="shared" si="178"/>
        <v>342/302/165</v>
      </c>
      <c r="AT1408" s="1136" t="str">
        <f t="shared" si="179"/>
        <v>1-5-1S91°</v>
      </c>
      <c r="AV1408" s="1136" t="str">
        <f t="shared" si="172"/>
        <v>108.1.4</v>
      </c>
      <c r="AW1408" s="1438">
        <f t="shared" si="173"/>
        <v>43469</v>
      </c>
    </row>
    <row r="1409" spans="1:49">
      <c r="A1409" s="1135" t="s">
        <v>5069</v>
      </c>
      <c r="B1409" s="1135" t="s">
        <v>5070</v>
      </c>
      <c r="C1409" s="1135">
        <v>650</v>
      </c>
      <c r="D1409" s="1135">
        <v>1.7849999999999999</v>
      </c>
      <c r="E1409" s="1135" t="s">
        <v>15193</v>
      </c>
      <c r="F1409" s="1135" t="s">
        <v>1069</v>
      </c>
      <c r="G1409" s="1135">
        <v>5</v>
      </c>
      <c r="H1409" s="1135" t="s">
        <v>5071</v>
      </c>
      <c r="I1409" s="1135" t="s">
        <v>126</v>
      </c>
      <c r="J1409" s="1135">
        <v>0.5</v>
      </c>
      <c r="K1409" s="1135" t="s">
        <v>5072</v>
      </c>
      <c r="L1409" s="1135" t="s">
        <v>5073</v>
      </c>
      <c r="M1409" s="1135">
        <v>146.19999999999999</v>
      </c>
      <c r="N1409" s="1135" t="s">
        <v>1039</v>
      </c>
      <c r="O1409" s="1135">
        <v>3.6549999999999998</v>
      </c>
      <c r="P1409" s="1135">
        <v>2.9239999999999999</v>
      </c>
      <c r="Q1409" s="1135" t="s">
        <v>1358</v>
      </c>
      <c r="R1409" s="1135">
        <v>19.100000000000001</v>
      </c>
      <c r="T1409" s="1135">
        <v>26.1</v>
      </c>
      <c r="U1409" s="1135" t="s">
        <v>5074</v>
      </c>
      <c r="V1409" s="1135" t="s">
        <v>663</v>
      </c>
      <c r="W1409" s="1135">
        <v>30</v>
      </c>
      <c r="X1409" s="1135">
        <v>10</v>
      </c>
      <c r="Y1409" s="1135">
        <v>1.6</v>
      </c>
      <c r="Z1409" s="1135">
        <v>5.9</v>
      </c>
      <c r="AA1409" s="1135" t="s">
        <v>5075</v>
      </c>
      <c r="AH1409" s="1135" t="s">
        <v>1315</v>
      </c>
      <c r="AM1409" s="1136" t="s">
        <v>11923</v>
      </c>
      <c r="AN1409" s="1136" t="s">
        <v>11924</v>
      </c>
      <c r="AO1409" s="1136">
        <f t="shared" si="174"/>
        <v>650</v>
      </c>
      <c r="AP1409" s="1136">
        <f t="shared" si="175"/>
        <v>1.7849999999999999</v>
      </c>
      <c r="AQ1409" s="1136" t="str">
        <f t="shared" si="176"/>
        <v>1-5-1S87°</v>
      </c>
      <c r="AR1409" s="1136" t="str">
        <f t="shared" si="177"/>
        <v>31.5</v>
      </c>
      <c r="AS1409" s="1136" t="str">
        <f t="shared" si="178"/>
        <v>340/337/152</v>
      </c>
      <c r="AT1409" s="1136" t="str">
        <f t="shared" si="179"/>
        <v>1-5-1S87°</v>
      </c>
      <c r="AV1409" s="1136" t="str">
        <f t="shared" si="172"/>
        <v>108.4.8</v>
      </c>
      <c r="AW1409" s="1438">
        <f t="shared" si="173"/>
        <v>43563</v>
      </c>
    </row>
    <row r="1410" spans="1:49">
      <c r="A1410" s="1135" t="s">
        <v>5076</v>
      </c>
      <c r="B1410" s="1135" t="s">
        <v>878</v>
      </c>
      <c r="C1410" s="1135">
        <v>550</v>
      </c>
      <c r="D1410" s="1135">
        <v>1.756</v>
      </c>
      <c r="E1410" s="1135" t="s">
        <v>15196</v>
      </c>
      <c r="F1410" s="1135" t="s">
        <v>1078</v>
      </c>
      <c r="G1410" s="1135">
        <v>5</v>
      </c>
      <c r="H1410" s="1135" t="s">
        <v>5012</v>
      </c>
      <c r="I1410" s="1135" t="s">
        <v>663</v>
      </c>
      <c r="J1410" s="1135">
        <v>0</v>
      </c>
      <c r="K1410" s="1135" t="s">
        <v>5054</v>
      </c>
      <c r="L1410" s="1135" t="s">
        <v>5001</v>
      </c>
      <c r="M1410" s="1135">
        <v>148.9</v>
      </c>
      <c r="N1410" s="1135" t="s">
        <v>1039</v>
      </c>
      <c r="O1410" s="1135">
        <v>3.7225000000000001</v>
      </c>
      <c r="P1410" s="1135">
        <v>2.9780000000000002</v>
      </c>
      <c r="Q1410" s="1135" t="s">
        <v>2706</v>
      </c>
      <c r="R1410" s="1135">
        <v>23.5</v>
      </c>
      <c r="T1410" s="1135">
        <v>16.399999999999999</v>
      </c>
      <c r="U1410" s="1135">
        <v>4.5999999999999996</v>
      </c>
      <c r="V1410" s="1135" t="s">
        <v>663</v>
      </c>
      <c r="W1410" s="1135" t="s">
        <v>663</v>
      </c>
      <c r="X1410" s="1135" t="s">
        <v>663</v>
      </c>
      <c r="Y1410" s="1135">
        <v>1.6</v>
      </c>
      <c r="Z1410" s="1135" t="s">
        <v>5077</v>
      </c>
      <c r="AA1410" s="1135" t="s">
        <v>2708</v>
      </c>
      <c r="AH1410" s="1135" t="s">
        <v>1921</v>
      </c>
      <c r="AM1410" s="1136" t="s">
        <v>11925</v>
      </c>
      <c r="AN1410" s="1136" t="s">
        <v>11926</v>
      </c>
      <c r="AO1410" s="1136">
        <f t="shared" si="174"/>
        <v>550</v>
      </c>
      <c r="AP1410" s="1136">
        <f t="shared" si="175"/>
        <v>1.756</v>
      </c>
      <c r="AQ1410" s="1136" t="str">
        <f t="shared" si="176"/>
        <v>2-6-1S83°</v>
      </c>
      <c r="AR1410" s="1136" t="str">
        <f t="shared" si="177"/>
        <v>30</v>
      </c>
      <c r="AS1410" s="1136" t="str">
        <f t="shared" si="178"/>
        <v>166/140</v>
      </c>
      <c r="AT1410" s="1136" t="str">
        <f t="shared" si="179"/>
        <v>2-6-1S83°</v>
      </c>
      <c r="AV1410" s="1136" t="str">
        <f t="shared" ref="AV1410:AV1473" si="180">AA1410</f>
        <v>108.4.17</v>
      </c>
      <c r="AW1410" s="1438">
        <f t="shared" si="173"/>
        <v>43572</v>
      </c>
    </row>
    <row r="1411" spans="1:49">
      <c r="A1411" s="1135" t="s">
        <v>5078</v>
      </c>
      <c r="B1411" s="1135" t="s">
        <v>5030</v>
      </c>
      <c r="C1411" s="1135">
        <v>600</v>
      </c>
      <c r="D1411" s="1135">
        <v>1.68</v>
      </c>
      <c r="E1411" s="1135" t="s">
        <v>15206</v>
      </c>
      <c r="F1411" s="1135" t="s">
        <v>1048</v>
      </c>
      <c r="G1411" s="1135">
        <v>5</v>
      </c>
      <c r="H1411" s="1135" t="s">
        <v>2634</v>
      </c>
      <c r="I1411" s="1135" t="s">
        <v>466</v>
      </c>
      <c r="J1411" s="1135">
        <v>0.7</v>
      </c>
      <c r="K1411" s="1135" t="s">
        <v>5079</v>
      </c>
      <c r="L1411" s="1135" t="s">
        <v>2226</v>
      </c>
      <c r="M1411" s="1135">
        <v>154.5</v>
      </c>
      <c r="N1411" s="1135" t="s">
        <v>1039</v>
      </c>
      <c r="O1411" s="1135">
        <v>3.8625000000000003</v>
      </c>
      <c r="P1411" s="1135">
        <v>3.09</v>
      </c>
      <c r="Q1411" s="1135" t="s">
        <v>2516</v>
      </c>
      <c r="R1411" s="1135">
        <v>21.3</v>
      </c>
      <c r="T1411" s="1135">
        <v>29.8</v>
      </c>
      <c r="U1411" s="1135">
        <v>3.2</v>
      </c>
      <c r="V1411" s="1135" t="s">
        <v>663</v>
      </c>
      <c r="W1411" s="1135">
        <v>50</v>
      </c>
      <c r="X1411" s="1135">
        <v>10</v>
      </c>
      <c r="Y1411" s="1135">
        <v>2</v>
      </c>
      <c r="Z1411" s="1135" t="s">
        <v>663</v>
      </c>
      <c r="AA1411" s="1135" t="s">
        <v>2708</v>
      </c>
      <c r="AH1411" s="1135" t="s">
        <v>940</v>
      </c>
      <c r="AM1411" s="1136" t="s">
        <v>11927</v>
      </c>
      <c r="AN1411" s="1136" t="s">
        <v>11928</v>
      </c>
      <c r="AO1411" s="1136">
        <f t="shared" si="174"/>
        <v>600</v>
      </c>
      <c r="AP1411" s="1136">
        <f t="shared" si="175"/>
        <v>1.68</v>
      </c>
      <c r="AQ1411" s="1136" t="str">
        <f t="shared" si="176"/>
        <v>1-5-1S87°Z+S</v>
      </c>
      <c r="AR1411" s="1136" t="str">
        <f t="shared" si="177"/>
        <v>31</v>
      </c>
      <c r="AS1411" s="1136" t="str">
        <f t="shared" si="178"/>
        <v>300/300/OFF</v>
      </c>
      <c r="AT1411" s="1136" t="str">
        <f t="shared" si="179"/>
        <v>1-5-1S87°Z+S</v>
      </c>
      <c r="AU1411" s="1136" t="s">
        <v>15734</v>
      </c>
      <c r="AV1411" s="1136" t="str">
        <f t="shared" si="180"/>
        <v>108.4.17</v>
      </c>
      <c r="AW1411" s="1438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35" t="s">
        <v>5080</v>
      </c>
      <c r="B1412" s="1135" t="s">
        <v>5081</v>
      </c>
      <c r="C1412" s="1135">
        <v>550</v>
      </c>
      <c r="D1412" s="1135">
        <v>1.7150000000000001</v>
      </c>
      <c r="E1412" s="1135" t="s">
        <v>15207</v>
      </c>
      <c r="F1412" s="1135" t="s">
        <v>4164</v>
      </c>
      <c r="G1412" s="1135">
        <v>5</v>
      </c>
      <c r="H1412" s="1135" t="s">
        <v>5082</v>
      </c>
      <c r="I1412" s="1135" t="s">
        <v>466</v>
      </c>
      <c r="J1412" s="1135">
        <v>1.9</v>
      </c>
      <c r="K1412" s="1135" t="s">
        <v>5083</v>
      </c>
      <c r="L1412" s="1135" t="s">
        <v>5084</v>
      </c>
      <c r="M1412" s="1135">
        <v>155</v>
      </c>
      <c r="N1412" s="1135" t="s">
        <v>1039</v>
      </c>
      <c r="O1412" s="1135">
        <v>3.875</v>
      </c>
      <c r="P1412" s="1135">
        <v>3.1</v>
      </c>
      <c r="Q1412" s="1135" t="s">
        <v>1114</v>
      </c>
      <c r="R1412" s="1135">
        <v>21.3</v>
      </c>
      <c r="T1412" s="1135">
        <v>7.9</v>
      </c>
      <c r="U1412" s="1135">
        <v>5.2</v>
      </c>
      <c r="V1412" s="1135" t="s">
        <v>663</v>
      </c>
      <c r="W1412" s="1135">
        <v>135</v>
      </c>
      <c r="X1412" s="1135">
        <v>95</v>
      </c>
      <c r="Y1412" s="1135">
        <v>1.5</v>
      </c>
      <c r="Z1412" s="1135" t="s">
        <v>663</v>
      </c>
      <c r="AA1412" s="1135" t="s">
        <v>1135</v>
      </c>
      <c r="AH1412" s="1135" t="s">
        <v>927</v>
      </c>
      <c r="AM1412" s="1136" t="s">
        <v>11929</v>
      </c>
      <c r="AN1412" s="1136" t="s">
        <v>11930</v>
      </c>
      <c r="AO1412" s="1136">
        <f t="shared" si="174"/>
        <v>550</v>
      </c>
      <c r="AP1412" s="1136">
        <f t="shared" si="175"/>
        <v>1.7150000000000001</v>
      </c>
      <c r="AQ1412" s="1136" t="str">
        <f t="shared" si="176"/>
        <v>105°Z+S</v>
      </c>
      <c r="AR1412" s="1136" t="str">
        <f t="shared" si="177"/>
        <v>15.5</v>
      </c>
      <c r="AS1412" s="1136" t="str">
        <f t="shared" si="178"/>
        <v>250/270/150</v>
      </c>
      <c r="AT1412" s="1136" t="str">
        <f t="shared" si="179"/>
        <v>105°Z+S</v>
      </c>
      <c r="AU1412" s="1136" t="s">
        <v>15734</v>
      </c>
      <c r="AV1412" s="1136" t="str">
        <f t="shared" si="180"/>
        <v>108.4.30</v>
      </c>
      <c r="AW1412" s="1438">
        <f t="shared" si="181"/>
        <v>43585</v>
      </c>
    </row>
    <row r="1413" spans="1:49">
      <c r="A1413" s="1135" t="s">
        <v>5085</v>
      </c>
      <c r="B1413" s="1135" t="s">
        <v>5086</v>
      </c>
      <c r="C1413" s="1135">
        <v>600</v>
      </c>
      <c r="D1413" s="1135">
        <v>1.69</v>
      </c>
      <c r="E1413" s="1135">
        <v>107.5</v>
      </c>
      <c r="F1413" s="1135" t="s">
        <v>663</v>
      </c>
      <c r="G1413" s="1135" t="s">
        <v>1861</v>
      </c>
      <c r="H1413" s="1135" t="s">
        <v>2970</v>
      </c>
      <c r="I1413" s="1135" t="s">
        <v>126</v>
      </c>
      <c r="J1413" s="1135">
        <v>0.9</v>
      </c>
      <c r="K1413" s="1135" t="s">
        <v>5087</v>
      </c>
      <c r="L1413" s="1135" t="s">
        <v>5088</v>
      </c>
      <c r="M1413" s="1135">
        <v>149</v>
      </c>
      <c r="N1413" s="1135" t="s">
        <v>1039</v>
      </c>
      <c r="O1413" s="1135">
        <v>3.7250000000000001</v>
      </c>
      <c r="P1413" s="1135">
        <v>2.98</v>
      </c>
      <c r="Q1413" s="1135" t="s">
        <v>2495</v>
      </c>
      <c r="R1413" s="1135">
        <v>22.2</v>
      </c>
      <c r="T1413" s="1135">
        <v>22</v>
      </c>
      <c r="U1413" s="1135">
        <v>4.7</v>
      </c>
      <c r="V1413" s="1135" t="s">
        <v>663</v>
      </c>
      <c r="W1413" s="1135">
        <v>50</v>
      </c>
      <c r="X1413" s="1135">
        <v>10</v>
      </c>
      <c r="Y1413" s="1135">
        <v>1</v>
      </c>
      <c r="Z1413" s="1135" t="s">
        <v>663</v>
      </c>
      <c r="AA1413" s="1135" t="s">
        <v>5089</v>
      </c>
      <c r="AH1413" s="1135" t="s">
        <v>888</v>
      </c>
      <c r="AM1413" s="1136" t="s">
        <v>11931</v>
      </c>
      <c r="AN1413" s="1136" t="s">
        <v>11932</v>
      </c>
      <c r="AO1413" s="1136">
        <f t="shared" si="174"/>
        <v>600</v>
      </c>
      <c r="AP1413" s="1136">
        <f t="shared" si="175"/>
        <v>1.69</v>
      </c>
      <c r="AQ1413" s="1136">
        <f t="shared" si="176"/>
        <v>107.5</v>
      </c>
      <c r="AR1413" s="1136" t="str">
        <f t="shared" si="177"/>
        <v>NA</v>
      </c>
      <c r="AS1413" s="1136" t="str">
        <f t="shared" si="178"/>
        <v>290/290/OFF</v>
      </c>
      <c r="AT1413" s="1136">
        <f t="shared" si="179"/>
        <v>107.5</v>
      </c>
      <c r="AV1413" s="1136" t="str">
        <f t="shared" si="180"/>
        <v>108.5.7</v>
      </c>
      <c r="AW1413" s="1438">
        <f t="shared" si="181"/>
        <v>43592</v>
      </c>
    </row>
    <row r="1414" spans="1:49">
      <c r="A1414" s="1135" t="s">
        <v>5090</v>
      </c>
      <c r="B1414" s="1135" t="s">
        <v>4861</v>
      </c>
      <c r="C1414" s="1135">
        <v>650</v>
      </c>
      <c r="D1414" s="1135">
        <v>1.71</v>
      </c>
      <c r="E1414" s="1135" t="s">
        <v>4955</v>
      </c>
      <c r="F1414" s="1135" t="s">
        <v>663</v>
      </c>
      <c r="G1414" s="1135">
        <v>5</v>
      </c>
      <c r="H1414" s="1135" t="s">
        <v>5091</v>
      </c>
      <c r="I1414" s="1135" t="s">
        <v>126</v>
      </c>
      <c r="J1414" s="1135">
        <v>1.2</v>
      </c>
      <c r="K1414" s="1135" t="s">
        <v>5092</v>
      </c>
      <c r="L1414" s="1135" t="s">
        <v>1870</v>
      </c>
      <c r="M1414" s="1135">
        <v>148</v>
      </c>
      <c r="N1414" s="1135" t="s">
        <v>1039</v>
      </c>
      <c r="O1414" s="1135">
        <v>3.7</v>
      </c>
      <c r="P1414" s="1135">
        <v>2.96</v>
      </c>
      <c r="Q1414" s="1135" t="s">
        <v>1050</v>
      </c>
      <c r="R1414" s="1135">
        <v>20.8</v>
      </c>
      <c r="T1414" s="1135">
        <v>20.399999999999999</v>
      </c>
      <c r="U1414" s="1135">
        <v>3.8</v>
      </c>
      <c r="V1414" s="1135" t="s">
        <v>663</v>
      </c>
      <c r="W1414" s="1135">
        <v>110</v>
      </c>
      <c r="X1414" s="1135">
        <v>60</v>
      </c>
      <c r="Y1414" s="1135">
        <v>1.7</v>
      </c>
      <c r="Z1414" s="1135" t="s">
        <v>663</v>
      </c>
      <c r="AA1414" s="1135" t="s">
        <v>5093</v>
      </c>
      <c r="AH1414" s="1135" t="s">
        <v>929</v>
      </c>
      <c r="AM1414" s="1136" t="s">
        <v>11933</v>
      </c>
      <c r="AN1414" s="1136" t="s">
        <v>11934</v>
      </c>
      <c r="AO1414" s="1136">
        <f t="shared" si="174"/>
        <v>650</v>
      </c>
      <c r="AP1414" s="1136">
        <f t="shared" si="175"/>
        <v>1.71</v>
      </c>
      <c r="AQ1414" s="1136" t="str">
        <f t="shared" si="176"/>
        <v>105°</v>
      </c>
      <c r="AR1414" s="1136" t="str">
        <f t="shared" si="177"/>
        <v>NA</v>
      </c>
      <c r="AS1414" s="1136" t="str">
        <f t="shared" si="178"/>
        <v>360/320/OFF</v>
      </c>
      <c r="AT1414" s="1136" t="str">
        <f t="shared" si="179"/>
        <v>105°</v>
      </c>
      <c r="AV1414" s="1136" t="str">
        <f t="shared" si="180"/>
        <v>108.5.9</v>
      </c>
      <c r="AW1414" s="1438">
        <f t="shared" si="181"/>
        <v>43594</v>
      </c>
    </row>
    <row r="1415" spans="1:49">
      <c r="A1415" s="1135" t="s">
        <v>5094</v>
      </c>
      <c r="B1415" s="1135" t="s">
        <v>5006</v>
      </c>
      <c r="C1415" s="1135">
        <v>750</v>
      </c>
      <c r="D1415" s="1135">
        <v>1.78</v>
      </c>
      <c r="E1415" s="1135" t="s">
        <v>15188</v>
      </c>
      <c r="F1415" s="1135" t="s">
        <v>2328</v>
      </c>
      <c r="G1415" s="1135">
        <v>5</v>
      </c>
      <c r="H1415" s="1135" t="s">
        <v>5095</v>
      </c>
      <c r="I1415" s="1135" t="s">
        <v>126</v>
      </c>
      <c r="J1415" s="1135">
        <v>1.9</v>
      </c>
      <c r="K1415" s="1135" t="s">
        <v>5096</v>
      </c>
      <c r="L1415" s="1135" t="s">
        <v>5009</v>
      </c>
      <c r="M1415" s="1135">
        <v>154.5</v>
      </c>
      <c r="N1415" s="1135" t="s">
        <v>1039</v>
      </c>
      <c r="O1415" s="1135">
        <v>3.8625000000000003</v>
      </c>
      <c r="P1415" s="1135">
        <v>3.09</v>
      </c>
      <c r="Q1415" s="1135" t="s">
        <v>5097</v>
      </c>
      <c r="R1415" s="1135">
        <v>22</v>
      </c>
      <c r="T1415" s="1135">
        <v>20</v>
      </c>
      <c r="U1415" s="1135">
        <v>3.5</v>
      </c>
      <c r="V1415" s="1135" t="s">
        <v>663</v>
      </c>
      <c r="W1415" s="1135" t="s">
        <v>2626</v>
      </c>
      <c r="X1415" s="1135">
        <v>40</v>
      </c>
      <c r="Y1415" s="1135">
        <v>1.4</v>
      </c>
      <c r="Z1415" s="1135">
        <v>6</v>
      </c>
      <c r="AA1415" s="1135" t="s">
        <v>5093</v>
      </c>
      <c r="AH1415" s="1135" t="s">
        <v>1088</v>
      </c>
      <c r="AM1415" s="1136" t="s">
        <v>11935</v>
      </c>
      <c r="AN1415" s="1136" t="s">
        <v>11936</v>
      </c>
      <c r="AO1415" s="1136">
        <f t="shared" si="174"/>
        <v>750</v>
      </c>
      <c r="AP1415" s="1136">
        <f t="shared" si="175"/>
        <v>1.78</v>
      </c>
      <c r="AQ1415" s="1136" t="str">
        <f t="shared" si="176"/>
        <v>1-5-1S91°</v>
      </c>
      <c r="AR1415" s="1136" t="str">
        <f t="shared" si="177"/>
        <v>33.5</v>
      </c>
      <c r="AS1415" s="1136" t="str">
        <f t="shared" si="178"/>
        <v>345/345/150</v>
      </c>
      <c r="AT1415" s="1136" t="str">
        <f t="shared" si="179"/>
        <v>1-5-1S91°</v>
      </c>
      <c r="AV1415" s="1136" t="str">
        <f t="shared" si="180"/>
        <v>108.5.9</v>
      </c>
      <c r="AW1415" s="1438">
        <f t="shared" si="181"/>
        <v>43594</v>
      </c>
    </row>
    <row r="1416" spans="1:49">
      <c r="A1416" s="1135" t="s">
        <v>5098</v>
      </c>
      <c r="B1416" s="1135" t="s">
        <v>5099</v>
      </c>
      <c r="C1416" s="1135">
        <v>500</v>
      </c>
      <c r="D1416" s="1135">
        <v>1.68</v>
      </c>
      <c r="E1416" s="1135" t="s">
        <v>4955</v>
      </c>
      <c r="F1416" s="1135" t="s">
        <v>663</v>
      </c>
      <c r="G1416" s="1135">
        <v>4</v>
      </c>
      <c r="H1416" s="1135" t="s">
        <v>2634</v>
      </c>
      <c r="I1416" s="1135" t="s">
        <v>126</v>
      </c>
      <c r="J1416" s="1135">
        <v>1.5</v>
      </c>
      <c r="K1416" s="1135" t="s">
        <v>5100</v>
      </c>
      <c r="L1416" s="1135" t="s">
        <v>5101</v>
      </c>
      <c r="M1416" s="1135">
        <v>154</v>
      </c>
      <c r="N1416" s="1135" t="s">
        <v>1039</v>
      </c>
      <c r="O1416" s="1135">
        <v>3.85</v>
      </c>
      <c r="P1416" s="1135">
        <v>3.08</v>
      </c>
      <c r="Q1416" s="1135" t="s">
        <v>2876</v>
      </c>
      <c r="R1416" s="1135">
        <v>24</v>
      </c>
      <c r="T1416" s="1135">
        <v>15</v>
      </c>
      <c r="U1416" s="1135">
        <v>4.2</v>
      </c>
      <c r="V1416" s="1135" t="s">
        <v>663</v>
      </c>
      <c r="W1416" s="1135">
        <v>140</v>
      </c>
      <c r="X1416" s="1135">
        <v>90</v>
      </c>
      <c r="Y1416" s="1135">
        <v>1.6</v>
      </c>
      <c r="Z1416" s="1135" t="s">
        <v>663</v>
      </c>
      <c r="AA1416" s="1135" t="s">
        <v>2732</v>
      </c>
      <c r="AH1416" s="1135" t="s">
        <v>1737</v>
      </c>
      <c r="AM1416" s="1136" t="s">
        <v>11937</v>
      </c>
      <c r="AN1416" s="1136" t="s">
        <v>11938</v>
      </c>
      <c r="AO1416" s="1136">
        <f t="shared" si="174"/>
        <v>500</v>
      </c>
      <c r="AP1416" s="1136">
        <f t="shared" si="175"/>
        <v>1.68</v>
      </c>
      <c r="AQ1416" s="1136" t="str">
        <f t="shared" si="176"/>
        <v>105°</v>
      </c>
      <c r="AR1416" s="1136" t="str">
        <f t="shared" si="177"/>
        <v>NA</v>
      </c>
      <c r="AS1416" s="1136" t="str">
        <f t="shared" si="178"/>
        <v>300/300/OFF</v>
      </c>
      <c r="AT1416" s="1136" t="str">
        <f t="shared" si="179"/>
        <v>105°</v>
      </c>
      <c r="AV1416" s="1136" t="str">
        <f t="shared" si="180"/>
        <v>108.5.17</v>
      </c>
      <c r="AW1416" s="1438">
        <f t="shared" si="181"/>
        <v>43602</v>
      </c>
    </row>
    <row r="1417" spans="1:49">
      <c r="A1417" s="1135" t="s">
        <v>5102</v>
      </c>
      <c r="B1417" s="1135" t="s">
        <v>5070</v>
      </c>
      <c r="C1417" s="1135">
        <v>650</v>
      </c>
      <c r="D1417" s="1135">
        <v>1.7849999999999999</v>
      </c>
      <c r="E1417" s="1135" t="s">
        <v>15193</v>
      </c>
      <c r="F1417" s="1135" t="s">
        <v>1069</v>
      </c>
      <c r="G1417" s="1135">
        <v>5</v>
      </c>
      <c r="H1417" s="1135" t="s">
        <v>5071</v>
      </c>
      <c r="I1417" s="1135" t="s">
        <v>126</v>
      </c>
      <c r="J1417" s="1135">
        <v>0.4</v>
      </c>
      <c r="K1417" s="1135" t="s">
        <v>5072</v>
      </c>
      <c r="L1417" s="1135" t="s">
        <v>5073</v>
      </c>
      <c r="M1417" s="1135">
        <v>146.19999999999999</v>
      </c>
      <c r="N1417" s="1135" t="s">
        <v>1039</v>
      </c>
      <c r="O1417" s="1135">
        <v>3.6549999999999998</v>
      </c>
      <c r="P1417" s="1135">
        <v>2.9239999999999999</v>
      </c>
      <c r="Q1417" s="1135" t="s">
        <v>2495</v>
      </c>
      <c r="R1417" s="1135">
        <v>19.100000000000001</v>
      </c>
      <c r="T1417" s="1135">
        <v>26.1</v>
      </c>
      <c r="U1417" s="1135">
        <v>2.6</v>
      </c>
      <c r="V1417" s="1135" t="s">
        <v>663</v>
      </c>
      <c r="W1417" s="1135">
        <v>30</v>
      </c>
      <c r="X1417" s="1135">
        <v>10</v>
      </c>
      <c r="Y1417" s="1135">
        <v>1.6</v>
      </c>
      <c r="Z1417" s="1135" t="s">
        <v>5103</v>
      </c>
      <c r="AA1417" s="1135" t="s">
        <v>5104</v>
      </c>
      <c r="AH1417" s="1135" t="s">
        <v>969</v>
      </c>
      <c r="AM1417" s="1136" t="s">
        <v>11939</v>
      </c>
      <c r="AN1417" s="1136" t="s">
        <v>11940</v>
      </c>
      <c r="AO1417" s="1136">
        <f t="shared" si="174"/>
        <v>650</v>
      </c>
      <c r="AP1417" s="1136">
        <f t="shared" si="175"/>
        <v>1.7849999999999999</v>
      </c>
      <c r="AQ1417" s="1136" t="str">
        <f t="shared" si="176"/>
        <v>1-5-1S87°</v>
      </c>
      <c r="AR1417" s="1136" t="str">
        <f t="shared" si="177"/>
        <v>31.5</v>
      </c>
      <c r="AS1417" s="1136" t="str">
        <f t="shared" si="178"/>
        <v>340/337/152</v>
      </c>
      <c r="AT1417" s="1136" t="str">
        <f t="shared" si="179"/>
        <v>1-5-1S87°</v>
      </c>
      <c r="AV1417" s="1136" t="str">
        <f t="shared" si="180"/>
        <v>108.5.16</v>
      </c>
      <c r="AW1417" s="1438">
        <f t="shared" si="181"/>
        <v>43601</v>
      </c>
    </row>
    <row r="1418" spans="1:49">
      <c r="A1418" s="1135" t="s">
        <v>5105</v>
      </c>
      <c r="B1418" s="1135" t="s">
        <v>5106</v>
      </c>
      <c r="C1418" s="1135">
        <v>550</v>
      </c>
      <c r="D1418" s="1135">
        <v>1.69</v>
      </c>
      <c r="E1418" s="1135" t="s">
        <v>5107</v>
      </c>
      <c r="F1418" s="1135" t="s">
        <v>4164</v>
      </c>
      <c r="G1418" s="1135">
        <v>4</v>
      </c>
      <c r="H1418" s="1135" t="s">
        <v>5108</v>
      </c>
      <c r="I1418" s="1135" t="s">
        <v>126</v>
      </c>
      <c r="J1418" s="1135">
        <v>1.2</v>
      </c>
      <c r="K1418" s="1135" t="s">
        <v>5109</v>
      </c>
      <c r="L1418" s="1135" t="s">
        <v>2680</v>
      </c>
      <c r="M1418" s="1135">
        <v>154</v>
      </c>
      <c r="N1418" s="1135" t="s">
        <v>1039</v>
      </c>
      <c r="O1418" s="1135">
        <v>3.85</v>
      </c>
      <c r="P1418" s="1135">
        <v>3.08</v>
      </c>
      <c r="Q1418" s="1135" t="s">
        <v>1131</v>
      </c>
      <c r="R1418" s="1135">
        <v>25</v>
      </c>
      <c r="T1418" s="1135">
        <v>10.5</v>
      </c>
      <c r="U1418" s="1135">
        <v>4.3</v>
      </c>
      <c r="V1418" s="1135" t="s">
        <v>663</v>
      </c>
      <c r="W1418" s="1135">
        <v>125</v>
      </c>
      <c r="X1418" s="1135">
        <v>80</v>
      </c>
      <c r="Y1418" s="1135">
        <v>1.6</v>
      </c>
      <c r="Z1418" s="1135" t="s">
        <v>663</v>
      </c>
      <c r="AA1418" s="1135" t="s">
        <v>1150</v>
      </c>
      <c r="AH1418" s="1135" t="s">
        <v>746</v>
      </c>
      <c r="AM1418" s="1136" t="s">
        <v>11941</v>
      </c>
      <c r="AN1418" s="1136" t="s">
        <v>11942</v>
      </c>
      <c r="AO1418" s="1136">
        <f t="shared" si="174"/>
        <v>550</v>
      </c>
      <c r="AP1418" s="1136">
        <f t="shared" si="175"/>
        <v>1.69</v>
      </c>
      <c r="AQ1418" s="1136" t="str">
        <f t="shared" si="176"/>
        <v>107.5°</v>
      </c>
      <c r="AR1418" s="1136" t="str">
        <f t="shared" si="177"/>
        <v>15.5</v>
      </c>
      <c r="AS1418" s="1136" t="str">
        <f t="shared" si="178"/>
        <v>290/275/OFF</v>
      </c>
      <c r="AT1418" s="1136" t="str">
        <f t="shared" si="179"/>
        <v>107.5°</v>
      </c>
      <c r="AV1418" s="1136" t="str">
        <f t="shared" si="180"/>
        <v>108.5.21</v>
      </c>
      <c r="AW1418" s="1438">
        <f t="shared" si="181"/>
        <v>43606</v>
      </c>
    </row>
    <row r="1419" spans="1:49">
      <c r="A1419" s="1135" t="s">
        <v>5110</v>
      </c>
      <c r="B1419" s="1135" t="s">
        <v>4788</v>
      </c>
      <c r="C1419" s="1135">
        <v>600</v>
      </c>
      <c r="D1419" s="1135">
        <v>1.74</v>
      </c>
      <c r="E1419" s="1135" t="s">
        <v>15196</v>
      </c>
      <c r="F1419" s="1135" t="s">
        <v>1563</v>
      </c>
      <c r="G1419" s="1135">
        <v>5</v>
      </c>
      <c r="H1419" s="1135" t="s">
        <v>5111</v>
      </c>
      <c r="I1419" s="1135" t="s">
        <v>1206</v>
      </c>
      <c r="J1419" s="1135">
        <v>2.5</v>
      </c>
      <c r="K1419" s="1135" t="s">
        <v>5112</v>
      </c>
      <c r="L1419" s="1135" t="s">
        <v>4796</v>
      </c>
      <c r="M1419" s="1135">
        <v>151.30000000000001</v>
      </c>
      <c r="N1419" s="1135" t="s">
        <v>1039</v>
      </c>
      <c r="O1419" s="1135">
        <v>3.7825000000000006</v>
      </c>
      <c r="P1419" s="1135">
        <v>3.0260000000000002</v>
      </c>
      <c r="Q1419" s="1135" t="s">
        <v>1082</v>
      </c>
      <c r="R1419" s="1135">
        <v>20.7</v>
      </c>
      <c r="T1419" s="1135">
        <v>15.5</v>
      </c>
      <c r="U1419" s="1135">
        <v>3</v>
      </c>
      <c r="V1419" s="1135" t="s">
        <v>663</v>
      </c>
      <c r="W1419" s="1135">
        <v>130</v>
      </c>
      <c r="X1419" s="1135">
        <v>75</v>
      </c>
      <c r="Y1419" s="1135">
        <v>1.2</v>
      </c>
      <c r="Z1419" s="1135">
        <v>4.8</v>
      </c>
      <c r="AA1419" s="1135" t="s">
        <v>2718</v>
      </c>
      <c r="AH1419" s="1135" t="s">
        <v>842</v>
      </c>
      <c r="AM1419" s="1136" t="s">
        <v>11943</v>
      </c>
      <c r="AN1419" s="1136" t="s">
        <v>11944</v>
      </c>
      <c r="AO1419" s="1136">
        <f t="shared" ref="AO1419:AO1482" si="182">C1419</f>
        <v>600</v>
      </c>
      <c r="AP1419" s="1136">
        <f t="shared" ref="AP1419:AP1482" si="183">D1419</f>
        <v>1.74</v>
      </c>
      <c r="AQ1419" s="1136" t="str">
        <f t="shared" ref="AQ1419:AQ1482" si="184">E1419</f>
        <v>2-6-1S83°</v>
      </c>
      <c r="AR1419" s="1136" t="str">
        <f t="shared" ref="AR1419:AR1482" si="185">F1419</f>
        <v>30.5</v>
      </c>
      <c r="AS1419" s="1136" t="str">
        <f t="shared" ref="AS1419:AS1482" si="186">H1419</f>
        <v>187/170</v>
      </c>
      <c r="AT1419" s="1136" t="str">
        <f t="shared" ref="AT1419:AT1482" si="187">E1419</f>
        <v>2-6-1S83°</v>
      </c>
      <c r="AV1419" s="1136" t="str">
        <f t="shared" si="180"/>
        <v>108.5.27</v>
      </c>
      <c r="AW1419" s="1438">
        <f t="shared" si="181"/>
        <v>43612</v>
      </c>
    </row>
    <row r="1420" spans="1:49">
      <c r="A1420" s="1135" t="s">
        <v>5113</v>
      </c>
      <c r="B1420" s="1135" t="s">
        <v>5106</v>
      </c>
      <c r="C1420" s="1135">
        <v>600</v>
      </c>
      <c r="D1420" s="1135">
        <v>1.7</v>
      </c>
      <c r="E1420" s="1135" t="s">
        <v>15208</v>
      </c>
      <c r="F1420" s="1135" t="s">
        <v>663</v>
      </c>
      <c r="G1420" s="1135">
        <v>4</v>
      </c>
      <c r="H1420" s="1135" t="s">
        <v>1260</v>
      </c>
      <c r="I1420" s="1135" t="s">
        <v>126</v>
      </c>
      <c r="J1420" s="1135">
        <v>1.3</v>
      </c>
      <c r="K1420" s="1135" t="s">
        <v>5109</v>
      </c>
      <c r="L1420" s="1135" t="s">
        <v>2680</v>
      </c>
      <c r="M1420" s="1135">
        <v>154.30000000000001</v>
      </c>
      <c r="N1420" s="1135" t="s">
        <v>1039</v>
      </c>
      <c r="O1420" s="1135">
        <v>3.8575000000000004</v>
      </c>
      <c r="P1420" s="1135">
        <v>3.0860000000000003</v>
      </c>
      <c r="Q1420" s="1135" t="s">
        <v>1082</v>
      </c>
      <c r="R1420" s="1135">
        <v>22.1</v>
      </c>
      <c r="T1420" s="1135">
        <v>10.5</v>
      </c>
      <c r="U1420" s="1135">
        <v>4.0999999999999996</v>
      </c>
      <c r="V1420" s="1135" t="s">
        <v>663</v>
      </c>
      <c r="W1420" s="1135">
        <v>125</v>
      </c>
      <c r="X1420" s="1135">
        <v>80</v>
      </c>
      <c r="Y1420" s="1135">
        <v>2</v>
      </c>
      <c r="Z1420" s="1135" t="s">
        <v>663</v>
      </c>
      <c r="AA1420" s="1135" t="s">
        <v>5114</v>
      </c>
      <c r="AH1420" s="1135" t="s">
        <v>876</v>
      </c>
      <c r="AM1420" s="1136" t="s">
        <v>11945</v>
      </c>
      <c r="AN1420" s="1136" t="s">
        <v>11946</v>
      </c>
      <c r="AO1420" s="1136">
        <f t="shared" si="182"/>
        <v>600</v>
      </c>
      <c r="AP1420" s="1136">
        <f t="shared" si="183"/>
        <v>1.7</v>
      </c>
      <c r="AQ1420" s="1136" t="str">
        <f t="shared" si="184"/>
        <v>1-4-1S85Z+S</v>
      </c>
      <c r="AR1420" s="1136" t="str">
        <f t="shared" si="185"/>
        <v>NA</v>
      </c>
      <c r="AS1420" s="1136" t="str">
        <f t="shared" si="186"/>
        <v>170/OFF</v>
      </c>
      <c r="AT1420" s="1136" t="str">
        <f t="shared" si="187"/>
        <v>1-4-1S85Z+S</v>
      </c>
      <c r="AV1420" s="1136" t="str">
        <f t="shared" si="180"/>
        <v>108.5.24</v>
      </c>
      <c r="AW1420" s="1438">
        <f t="shared" si="181"/>
        <v>43609</v>
      </c>
    </row>
    <row r="1421" spans="1:49">
      <c r="A1421" s="1135" t="s">
        <v>5115</v>
      </c>
      <c r="B1421" s="1135" t="s">
        <v>878</v>
      </c>
      <c r="C1421" s="1135">
        <v>550</v>
      </c>
      <c r="D1421" s="1135">
        <v>1.7649999999999999</v>
      </c>
      <c r="E1421" s="1135" t="s">
        <v>15196</v>
      </c>
      <c r="F1421" s="1135" t="s">
        <v>1492</v>
      </c>
      <c r="G1421" s="1135">
        <v>5</v>
      </c>
      <c r="H1421" s="1135" t="s">
        <v>5024</v>
      </c>
      <c r="I1421" s="1135" t="s">
        <v>466</v>
      </c>
      <c r="J1421" s="1135">
        <v>3.4</v>
      </c>
      <c r="K1421" s="1135" t="s">
        <v>5116</v>
      </c>
      <c r="L1421" s="1135" t="s">
        <v>5001</v>
      </c>
      <c r="M1421" s="1135">
        <v>152.5</v>
      </c>
      <c r="N1421" s="1135" t="s">
        <v>1039</v>
      </c>
      <c r="O1421" s="1135">
        <v>3.8125</v>
      </c>
      <c r="P1421" s="1135">
        <v>3.0500000000000003</v>
      </c>
      <c r="Q1421" s="1135" t="s">
        <v>1463</v>
      </c>
      <c r="R1421" s="1135">
        <v>21</v>
      </c>
      <c r="T1421" s="1135">
        <v>9.1999999999999993</v>
      </c>
      <c r="U1421" s="1135">
        <v>5.4</v>
      </c>
      <c r="V1421" s="1135" t="s">
        <v>663</v>
      </c>
      <c r="W1421" s="1135">
        <v>110</v>
      </c>
      <c r="X1421" s="1135">
        <v>90</v>
      </c>
      <c r="Y1421" s="1135">
        <v>2</v>
      </c>
      <c r="Z1421" s="1135">
        <v>4.5</v>
      </c>
      <c r="AA1421" s="1135" t="s">
        <v>5117</v>
      </c>
      <c r="AH1421" s="1135" t="s">
        <v>1511</v>
      </c>
      <c r="AM1421" s="1136" t="s">
        <v>11947</v>
      </c>
      <c r="AN1421" s="1136" t="s">
        <v>11948</v>
      </c>
      <c r="AO1421" s="1136">
        <f t="shared" si="182"/>
        <v>550</v>
      </c>
      <c r="AP1421" s="1136">
        <f t="shared" si="183"/>
        <v>1.7649999999999999</v>
      </c>
      <c r="AQ1421" s="1136" t="str">
        <f t="shared" si="184"/>
        <v>2-6-1S83°</v>
      </c>
      <c r="AR1421" s="1136" t="str">
        <f t="shared" si="185"/>
        <v>32.5</v>
      </c>
      <c r="AS1421" s="1136" t="str">
        <f t="shared" si="186"/>
        <v>160/155</v>
      </c>
      <c r="AT1421" s="1136" t="str">
        <f t="shared" si="187"/>
        <v>2-6-1S83°</v>
      </c>
      <c r="AV1421" s="1136" t="str">
        <f t="shared" si="180"/>
        <v>108.6.17</v>
      </c>
      <c r="AW1421" s="1438">
        <f t="shared" si="181"/>
        <v>43633</v>
      </c>
    </row>
    <row r="1422" spans="1:49">
      <c r="A1422" s="1135" t="s">
        <v>5118</v>
      </c>
      <c r="B1422" s="1135" t="s">
        <v>5038</v>
      </c>
      <c r="C1422" s="1135">
        <v>650</v>
      </c>
      <c r="D1422" s="1135">
        <v>1.76</v>
      </c>
      <c r="E1422" s="1135" t="s">
        <v>15188</v>
      </c>
      <c r="F1422" s="1135" t="s">
        <v>2328</v>
      </c>
      <c r="G1422" s="1135">
        <v>5</v>
      </c>
      <c r="H1422" s="1135" t="s">
        <v>1887</v>
      </c>
      <c r="I1422" s="1135" t="s">
        <v>126</v>
      </c>
      <c r="J1422" s="1135">
        <v>1.4</v>
      </c>
      <c r="K1422" s="1135" t="s">
        <v>5119</v>
      </c>
      <c r="L1422" s="1135" t="s">
        <v>5040</v>
      </c>
      <c r="M1422" s="1135">
        <v>150.6</v>
      </c>
      <c r="N1422" s="1135" t="s">
        <v>1039</v>
      </c>
      <c r="O1422" s="1135">
        <v>3.7650000000000001</v>
      </c>
      <c r="P1422" s="1135">
        <v>3.012</v>
      </c>
      <c r="Q1422" s="1135" t="s">
        <v>2888</v>
      </c>
      <c r="R1422" s="1135">
        <v>26</v>
      </c>
      <c r="T1422" s="1135">
        <v>14.8</v>
      </c>
      <c r="U1422" s="1135">
        <v>6.7</v>
      </c>
      <c r="V1422" s="1135" t="s">
        <v>663</v>
      </c>
      <c r="W1422" s="1135">
        <v>90</v>
      </c>
      <c r="X1422" s="1135">
        <v>10</v>
      </c>
      <c r="Y1422" s="1135">
        <v>1.3</v>
      </c>
      <c r="Z1422" s="1135">
        <v>6</v>
      </c>
      <c r="AA1422" s="1135" t="s">
        <v>2745</v>
      </c>
      <c r="AH1422" s="1135" t="s">
        <v>745</v>
      </c>
      <c r="AM1422" s="1136" t="s">
        <v>11949</v>
      </c>
      <c r="AN1422" s="1136" t="s">
        <v>11950</v>
      </c>
      <c r="AO1422" s="1136">
        <f t="shared" si="182"/>
        <v>650</v>
      </c>
      <c r="AP1422" s="1136">
        <f t="shared" si="183"/>
        <v>1.76</v>
      </c>
      <c r="AQ1422" s="1136" t="str">
        <f t="shared" si="184"/>
        <v>1-5-1S91°</v>
      </c>
      <c r="AR1422" s="1136" t="str">
        <f t="shared" si="185"/>
        <v>33.5</v>
      </c>
      <c r="AS1422" s="1136" t="str">
        <f t="shared" si="186"/>
        <v>270/270/OFF</v>
      </c>
      <c r="AT1422" s="1136" t="str">
        <f t="shared" si="187"/>
        <v>1-5-1S91°</v>
      </c>
      <c r="AV1422" s="1136" t="str">
        <f t="shared" si="180"/>
        <v>108.6.3</v>
      </c>
      <c r="AW1422" s="1438">
        <f t="shared" si="181"/>
        <v>43619</v>
      </c>
    </row>
    <row r="1423" spans="1:49">
      <c r="A1423" s="1135" t="s">
        <v>5120</v>
      </c>
      <c r="B1423" s="1135" t="s">
        <v>4979</v>
      </c>
      <c r="C1423" s="1135">
        <v>600</v>
      </c>
      <c r="D1423" s="1135">
        <v>1.79</v>
      </c>
      <c r="E1423" s="1135" t="s">
        <v>15188</v>
      </c>
      <c r="F1423" s="1135" t="s">
        <v>2328</v>
      </c>
      <c r="G1423" s="1135">
        <v>5</v>
      </c>
      <c r="H1423" s="1135" t="s">
        <v>5121</v>
      </c>
      <c r="I1423" s="1135" t="s">
        <v>126</v>
      </c>
      <c r="J1423" s="1135">
        <v>0.6</v>
      </c>
      <c r="K1423" s="1135" t="s">
        <v>4981</v>
      </c>
      <c r="L1423" s="1135" t="s">
        <v>4982</v>
      </c>
      <c r="M1423" s="1135">
        <v>150.9</v>
      </c>
      <c r="N1423" s="1135" t="s">
        <v>1039</v>
      </c>
      <c r="O1423" s="1135">
        <v>3.7725000000000004</v>
      </c>
      <c r="P1423" s="1135">
        <v>3.0180000000000002</v>
      </c>
      <c r="Q1423" s="1135" t="s">
        <v>2687</v>
      </c>
      <c r="R1423" s="1135">
        <v>21.8</v>
      </c>
      <c r="T1423" s="1135">
        <v>24.1</v>
      </c>
      <c r="U1423" s="1135">
        <v>2.7</v>
      </c>
      <c r="V1423" s="1135" t="s">
        <v>663</v>
      </c>
      <c r="W1423" s="1135">
        <v>45</v>
      </c>
      <c r="X1423" s="1135">
        <v>10</v>
      </c>
      <c r="Y1423" s="1135">
        <v>1.8</v>
      </c>
      <c r="Z1423" s="1135" t="s">
        <v>5122</v>
      </c>
      <c r="AA1423" s="1135" t="s">
        <v>1200</v>
      </c>
      <c r="AH1423" s="1135" t="s">
        <v>705</v>
      </c>
      <c r="AM1423" s="1136" t="s">
        <v>11951</v>
      </c>
      <c r="AN1423" s="1136" t="s">
        <v>11952</v>
      </c>
      <c r="AO1423" s="1136">
        <f t="shared" si="182"/>
        <v>600</v>
      </c>
      <c r="AP1423" s="1136">
        <f t="shared" si="183"/>
        <v>1.79</v>
      </c>
      <c r="AQ1423" s="1136" t="str">
        <f t="shared" si="184"/>
        <v>1-5-1S91°</v>
      </c>
      <c r="AR1423" s="1136" t="str">
        <f t="shared" si="185"/>
        <v>33.5</v>
      </c>
      <c r="AS1423" s="1136" t="str">
        <f t="shared" si="186"/>
        <v>320/320/140</v>
      </c>
      <c r="AT1423" s="1136" t="str">
        <f t="shared" si="187"/>
        <v>1-5-1S91°</v>
      </c>
      <c r="AV1423" s="1136" t="str">
        <f t="shared" si="180"/>
        <v>108.6.14</v>
      </c>
      <c r="AW1423" s="1438">
        <f t="shared" si="181"/>
        <v>43630</v>
      </c>
    </row>
    <row r="1424" spans="1:49">
      <c r="A1424" s="1135" t="s">
        <v>5123</v>
      </c>
      <c r="B1424" s="1135" t="s">
        <v>4979</v>
      </c>
      <c r="C1424" s="1135">
        <v>600</v>
      </c>
      <c r="D1424" s="1135">
        <v>1.79</v>
      </c>
      <c r="E1424" s="1135" t="s">
        <v>15188</v>
      </c>
      <c r="F1424" s="1135" t="s">
        <v>2328</v>
      </c>
      <c r="G1424" s="1135">
        <v>5</v>
      </c>
      <c r="H1424" s="1135" t="s">
        <v>5124</v>
      </c>
      <c r="I1424" s="1135" t="s">
        <v>126</v>
      </c>
      <c r="J1424" s="1135">
        <v>4</v>
      </c>
      <c r="K1424" s="1135" t="s">
        <v>4981</v>
      </c>
      <c r="L1424" s="1135" t="s">
        <v>4982</v>
      </c>
      <c r="M1424" s="1135">
        <v>152.5</v>
      </c>
      <c r="N1424" s="1135" t="s">
        <v>1039</v>
      </c>
      <c r="O1424" s="1135">
        <v>3.8125</v>
      </c>
      <c r="P1424" s="1135">
        <v>3.0500000000000003</v>
      </c>
      <c r="Q1424" s="1135" t="s">
        <v>1358</v>
      </c>
      <c r="R1424" s="1135">
        <v>21.5</v>
      </c>
      <c r="T1424" s="1135">
        <v>17.5</v>
      </c>
      <c r="U1424" s="1135">
        <v>2.9</v>
      </c>
      <c r="V1424" s="1135" t="s">
        <v>663</v>
      </c>
      <c r="W1424" s="1135">
        <v>125</v>
      </c>
      <c r="X1424" s="1135">
        <v>90</v>
      </c>
      <c r="Y1424" s="1135">
        <v>1.9</v>
      </c>
      <c r="Z1424" s="1135">
        <v>5.5</v>
      </c>
      <c r="AA1424" s="1135" t="s">
        <v>5117</v>
      </c>
      <c r="AB1424" s="1135" t="s">
        <v>2774</v>
      </c>
      <c r="AH1424" s="1135" t="s">
        <v>872</v>
      </c>
      <c r="AM1424" s="1136" t="s">
        <v>11953</v>
      </c>
      <c r="AN1424" s="1136" t="s">
        <v>11954</v>
      </c>
      <c r="AO1424" s="1136">
        <f t="shared" si="182"/>
        <v>600</v>
      </c>
      <c r="AP1424" s="1136">
        <f t="shared" si="183"/>
        <v>1.79</v>
      </c>
      <c r="AQ1424" s="1136" t="str">
        <f t="shared" si="184"/>
        <v>1-5-1S91°</v>
      </c>
      <c r="AR1424" s="1136" t="str">
        <f t="shared" si="185"/>
        <v>33.5</v>
      </c>
      <c r="AS1424" s="1136" t="str">
        <f t="shared" si="186"/>
        <v>335/335/155</v>
      </c>
      <c r="AT1424" s="1136" t="str">
        <f t="shared" si="187"/>
        <v>1-5-1S91°</v>
      </c>
      <c r="AV1424" s="1136" t="str">
        <f t="shared" si="180"/>
        <v>108.6.17</v>
      </c>
      <c r="AW1424" s="1438">
        <f t="shared" si="181"/>
        <v>43633</v>
      </c>
    </row>
    <row r="1425" spans="1:49">
      <c r="A1425" s="1135" t="s">
        <v>5125</v>
      </c>
      <c r="B1425" s="1135" t="s">
        <v>5044</v>
      </c>
      <c r="C1425" s="1135">
        <v>500</v>
      </c>
      <c r="D1425" s="1135">
        <v>1.78</v>
      </c>
      <c r="E1425" s="1135" t="s">
        <v>15188</v>
      </c>
      <c r="F1425" s="1135" t="s">
        <v>1078</v>
      </c>
      <c r="G1425" s="1135">
        <v>5</v>
      </c>
      <c r="H1425" s="1135" t="s">
        <v>2103</v>
      </c>
      <c r="I1425" s="1135" t="s">
        <v>126</v>
      </c>
      <c r="J1425" s="1135">
        <v>0.5</v>
      </c>
      <c r="K1425" s="1135" t="s">
        <v>5126</v>
      </c>
      <c r="L1425" s="1135" t="s">
        <v>5046</v>
      </c>
      <c r="M1425" s="1135">
        <v>152.5</v>
      </c>
      <c r="N1425" s="1135" t="s">
        <v>1039</v>
      </c>
      <c r="O1425" s="1135">
        <v>3.8125</v>
      </c>
      <c r="P1425" s="1135">
        <v>3.0500000000000003</v>
      </c>
      <c r="Q1425" s="1135" t="s">
        <v>1099</v>
      </c>
      <c r="R1425" s="1135">
        <v>28.5</v>
      </c>
      <c r="T1425" s="1135">
        <v>19.2</v>
      </c>
      <c r="U1425" s="1135">
        <v>5.0999999999999996</v>
      </c>
      <c r="V1425" s="1135" t="s">
        <v>663</v>
      </c>
      <c r="W1425" s="1135" t="s">
        <v>2803</v>
      </c>
      <c r="X1425" s="1135">
        <v>10</v>
      </c>
      <c r="Y1425" s="1135">
        <v>1.6</v>
      </c>
      <c r="Z1425" s="1135">
        <v>7</v>
      </c>
      <c r="AA1425" s="1135" t="s">
        <v>5127</v>
      </c>
      <c r="AH1425" s="1135" t="s">
        <v>1315</v>
      </c>
      <c r="AM1425" s="1136" t="s">
        <v>11955</v>
      </c>
      <c r="AN1425" s="1136" t="s">
        <v>11956</v>
      </c>
      <c r="AO1425" s="1136">
        <f t="shared" si="182"/>
        <v>500</v>
      </c>
      <c r="AP1425" s="1136">
        <f t="shared" si="183"/>
        <v>1.78</v>
      </c>
      <c r="AQ1425" s="1136" t="str">
        <f t="shared" si="184"/>
        <v>1-5-1S91°</v>
      </c>
      <c r="AR1425" s="1136" t="str">
        <f t="shared" si="185"/>
        <v>30</v>
      </c>
      <c r="AS1425" s="1136" t="str">
        <f t="shared" si="186"/>
        <v>265/265/OFF</v>
      </c>
      <c r="AT1425" s="1136" t="str">
        <f t="shared" si="187"/>
        <v>1-5-1S91°</v>
      </c>
      <c r="AV1425" s="1136" t="str">
        <f t="shared" si="180"/>
        <v>108.6.18</v>
      </c>
      <c r="AW1425" s="1438">
        <f t="shared" si="181"/>
        <v>43634</v>
      </c>
    </row>
    <row r="1426" spans="1:49">
      <c r="A1426" s="1135" t="s">
        <v>5128</v>
      </c>
      <c r="B1426" s="1135" t="s">
        <v>881</v>
      </c>
      <c r="C1426" s="1135">
        <v>450</v>
      </c>
      <c r="D1426" s="1135">
        <v>1.78</v>
      </c>
      <c r="E1426" s="1135" t="s">
        <v>15196</v>
      </c>
      <c r="F1426" s="1135" t="s">
        <v>1563</v>
      </c>
      <c r="G1426" s="1135">
        <v>4</v>
      </c>
      <c r="H1426" s="1135" t="s">
        <v>5129</v>
      </c>
      <c r="I1426" s="1135" t="s">
        <v>1206</v>
      </c>
      <c r="J1426" s="1135">
        <v>1</v>
      </c>
      <c r="K1426" s="1135" t="s">
        <v>5130</v>
      </c>
      <c r="L1426" s="1135" t="s">
        <v>5131</v>
      </c>
      <c r="M1426" s="1135">
        <v>150</v>
      </c>
      <c r="N1426" s="1135" t="s">
        <v>1039</v>
      </c>
      <c r="O1426" s="1135">
        <v>3.75</v>
      </c>
      <c r="P1426" s="1135">
        <v>3</v>
      </c>
      <c r="Q1426" s="1135" t="s">
        <v>2876</v>
      </c>
      <c r="R1426" s="1135">
        <v>21.8</v>
      </c>
      <c r="T1426" s="1135">
        <v>19.5</v>
      </c>
      <c r="U1426" s="1135">
        <v>2.5</v>
      </c>
      <c r="V1426" s="1135" t="s">
        <v>663</v>
      </c>
      <c r="W1426" s="1135">
        <v>85</v>
      </c>
      <c r="X1426" s="1135">
        <v>10</v>
      </c>
      <c r="Y1426" s="1135">
        <v>2.1</v>
      </c>
      <c r="Z1426" s="1135" t="s">
        <v>2490</v>
      </c>
      <c r="AA1426" s="1135" t="s">
        <v>2780</v>
      </c>
      <c r="AH1426" s="1135" t="s">
        <v>924</v>
      </c>
      <c r="AM1426" s="1136" t="s">
        <v>11957</v>
      </c>
      <c r="AN1426" s="1136" t="s">
        <v>11958</v>
      </c>
      <c r="AO1426" s="1136">
        <f t="shared" si="182"/>
        <v>450</v>
      </c>
      <c r="AP1426" s="1136">
        <f t="shared" si="183"/>
        <v>1.78</v>
      </c>
      <c r="AQ1426" s="1136" t="str">
        <f t="shared" si="184"/>
        <v>2-6-1S83°</v>
      </c>
      <c r="AR1426" s="1136" t="str">
        <f t="shared" si="185"/>
        <v>30.5</v>
      </c>
      <c r="AS1426" s="1136" t="str">
        <f t="shared" si="186"/>
        <v>174/159</v>
      </c>
      <c r="AT1426" s="1136" t="str">
        <f t="shared" si="187"/>
        <v>2-6-1S83°</v>
      </c>
      <c r="AV1426" s="1136" t="str">
        <f t="shared" si="180"/>
        <v>108.7.5</v>
      </c>
      <c r="AW1426" s="1438">
        <f t="shared" si="181"/>
        <v>43651</v>
      </c>
    </row>
    <row r="1427" spans="1:49">
      <c r="A1427" s="1135" t="s">
        <v>5132</v>
      </c>
      <c r="B1427" s="1135" t="s">
        <v>210</v>
      </c>
      <c r="C1427" s="1135">
        <v>800</v>
      </c>
      <c r="D1427" s="1135">
        <v>1.76</v>
      </c>
      <c r="E1427" s="1135" t="s">
        <v>15188</v>
      </c>
      <c r="F1427" s="1135" t="s">
        <v>1078</v>
      </c>
      <c r="G1427" s="1135">
        <v>5</v>
      </c>
      <c r="H1427" s="1135" t="s">
        <v>4784</v>
      </c>
      <c r="I1427" s="1135" t="s">
        <v>126</v>
      </c>
      <c r="J1427" s="1135">
        <v>2.9</v>
      </c>
      <c r="K1427" s="1135" t="s">
        <v>4764</v>
      </c>
      <c r="L1427" s="1135" t="s">
        <v>4769</v>
      </c>
      <c r="M1427" s="1135">
        <v>150.80000000000001</v>
      </c>
      <c r="N1427" s="1135" t="s">
        <v>1039</v>
      </c>
      <c r="O1427" s="1135">
        <v>3.7700000000000005</v>
      </c>
      <c r="P1427" s="1135">
        <v>3.0160000000000005</v>
      </c>
      <c r="Q1427" s="1135" t="s">
        <v>1050</v>
      </c>
      <c r="R1427" s="1135">
        <v>19</v>
      </c>
      <c r="T1427" s="1135">
        <v>28.3</v>
      </c>
      <c r="U1427" s="1135">
        <v>4.3</v>
      </c>
      <c r="V1427" s="1135" t="s">
        <v>663</v>
      </c>
      <c r="W1427" s="1135">
        <v>100</v>
      </c>
      <c r="X1427" s="1135">
        <v>50</v>
      </c>
      <c r="Y1427" s="1135">
        <v>1.5</v>
      </c>
      <c r="Z1427" s="1135">
        <v>6.5</v>
      </c>
      <c r="AA1427" s="1135" t="s">
        <v>4710</v>
      </c>
      <c r="AH1427" s="1135" t="s">
        <v>1315</v>
      </c>
      <c r="AM1427" s="1136" t="s">
        <v>11959</v>
      </c>
      <c r="AN1427" s="1136" t="s">
        <v>11960</v>
      </c>
      <c r="AO1427" s="1136">
        <f t="shared" si="182"/>
        <v>800</v>
      </c>
      <c r="AP1427" s="1136">
        <f t="shared" si="183"/>
        <v>1.76</v>
      </c>
      <c r="AQ1427" s="1136" t="str">
        <f t="shared" si="184"/>
        <v>1-5-1S91°</v>
      </c>
      <c r="AR1427" s="1136" t="str">
        <f t="shared" si="185"/>
        <v>30</v>
      </c>
      <c r="AS1427" s="1136" t="str">
        <f t="shared" si="186"/>
        <v>380/340/OFF</v>
      </c>
      <c r="AT1427" s="1136" t="str">
        <f t="shared" si="187"/>
        <v>1-5-1S91°</v>
      </c>
      <c r="AV1427" s="1136" t="str">
        <f t="shared" si="180"/>
        <v>108.7.11</v>
      </c>
      <c r="AW1427" s="1438">
        <f t="shared" si="181"/>
        <v>43657</v>
      </c>
    </row>
    <row r="1428" spans="1:49">
      <c r="A1428" s="1135" t="s">
        <v>5133</v>
      </c>
      <c r="B1428" s="1135" t="s">
        <v>5081</v>
      </c>
      <c r="C1428" s="1135">
        <v>550</v>
      </c>
      <c r="D1428" s="1135">
        <v>1.7150000000000001</v>
      </c>
      <c r="E1428" s="1135" t="s">
        <v>4955</v>
      </c>
      <c r="F1428" s="1135" t="s">
        <v>4164</v>
      </c>
      <c r="G1428" s="1135">
        <v>5</v>
      </c>
      <c r="H1428" s="1135" t="s">
        <v>5134</v>
      </c>
      <c r="I1428" s="1135" t="s">
        <v>466</v>
      </c>
      <c r="J1428" s="1135">
        <v>1.9</v>
      </c>
      <c r="K1428" s="1135" t="s">
        <v>5135</v>
      </c>
      <c r="L1428" s="1135" t="s">
        <v>5136</v>
      </c>
      <c r="M1428" s="1135">
        <v>155</v>
      </c>
      <c r="N1428" s="1135" t="s">
        <v>1039</v>
      </c>
      <c r="O1428" s="1135">
        <v>3.875</v>
      </c>
      <c r="P1428" s="1135">
        <v>3.1</v>
      </c>
      <c r="Q1428" s="1135" t="s">
        <v>1153</v>
      </c>
      <c r="R1428" s="1135">
        <v>21.3</v>
      </c>
      <c r="T1428" s="1135">
        <v>7.9</v>
      </c>
      <c r="U1428" s="1135">
        <v>5.2</v>
      </c>
      <c r="V1428" s="1135" t="s">
        <v>663</v>
      </c>
      <c r="W1428" s="1135">
        <v>135</v>
      </c>
      <c r="X1428" s="1135">
        <v>95</v>
      </c>
      <c r="Y1428" s="1135">
        <v>1.5</v>
      </c>
      <c r="Z1428" s="1135" t="s">
        <v>663</v>
      </c>
      <c r="AA1428" s="1135" t="s">
        <v>1193</v>
      </c>
      <c r="AH1428" s="1135" t="s">
        <v>1737</v>
      </c>
      <c r="AM1428" s="1136" t="s">
        <v>11961</v>
      </c>
      <c r="AN1428" s="1136" t="s">
        <v>11962</v>
      </c>
      <c r="AO1428" s="1136">
        <f t="shared" si="182"/>
        <v>550</v>
      </c>
      <c r="AP1428" s="1136">
        <f t="shared" si="183"/>
        <v>1.7150000000000001</v>
      </c>
      <c r="AQ1428" s="1136" t="str">
        <f t="shared" si="184"/>
        <v>105°</v>
      </c>
      <c r="AR1428" s="1136" t="str">
        <f t="shared" si="185"/>
        <v>15.5</v>
      </c>
      <c r="AS1428" s="1136" t="str">
        <f t="shared" si="186"/>
        <v>245/265/150</v>
      </c>
      <c r="AT1428" s="1136" t="str">
        <f t="shared" si="187"/>
        <v>105°</v>
      </c>
      <c r="AV1428" s="1136" t="str">
        <f t="shared" si="180"/>
        <v>108.7.15</v>
      </c>
      <c r="AW1428" s="1438">
        <f t="shared" si="181"/>
        <v>43661</v>
      </c>
    </row>
    <row r="1429" spans="1:49">
      <c r="A1429" s="1135" t="s">
        <v>5137</v>
      </c>
      <c r="B1429" s="1135" t="s">
        <v>878</v>
      </c>
      <c r="C1429" s="1135">
        <v>550</v>
      </c>
      <c r="D1429" s="1135">
        <v>1.756</v>
      </c>
      <c r="E1429" s="1135" t="s">
        <v>15196</v>
      </c>
      <c r="F1429" s="1135" t="s">
        <v>1991</v>
      </c>
      <c r="G1429" s="1135">
        <v>5</v>
      </c>
      <c r="H1429" s="1135" t="s">
        <v>5012</v>
      </c>
      <c r="I1429" s="1135" t="s">
        <v>663</v>
      </c>
      <c r="J1429" s="1135">
        <v>0</v>
      </c>
      <c r="K1429" s="1135" t="s">
        <v>5138</v>
      </c>
      <c r="L1429" s="1135" t="s">
        <v>5001</v>
      </c>
      <c r="M1429" s="1135">
        <v>148.9</v>
      </c>
      <c r="N1429" s="1135" t="s">
        <v>1039</v>
      </c>
      <c r="O1429" s="1135">
        <v>3.7225000000000001</v>
      </c>
      <c r="P1429" s="1135">
        <v>2.9780000000000002</v>
      </c>
      <c r="Q1429" s="1135" t="s">
        <v>1114</v>
      </c>
      <c r="R1429" s="1135">
        <v>23.5</v>
      </c>
      <c r="T1429" s="1135">
        <v>16.399999999999999</v>
      </c>
      <c r="U1429" s="1135">
        <v>4.5999999999999996</v>
      </c>
      <c r="V1429" s="1135" t="s">
        <v>663</v>
      </c>
      <c r="W1429" s="1135" t="s">
        <v>663</v>
      </c>
      <c r="X1429" s="1135" t="s">
        <v>663</v>
      </c>
      <c r="Y1429" s="1135">
        <v>1.6</v>
      </c>
      <c r="Z1429" s="1135" t="s">
        <v>5139</v>
      </c>
      <c r="AA1429" s="1135" t="s">
        <v>5140</v>
      </c>
      <c r="AH1429" s="1135" t="s">
        <v>876</v>
      </c>
      <c r="AM1429" s="1136" t="s">
        <v>11963</v>
      </c>
      <c r="AN1429" s="1136" t="s">
        <v>11964</v>
      </c>
      <c r="AO1429" s="1136">
        <f t="shared" si="182"/>
        <v>550</v>
      </c>
      <c r="AP1429" s="1136">
        <f t="shared" si="183"/>
        <v>1.756</v>
      </c>
      <c r="AQ1429" s="1136" t="str">
        <f t="shared" si="184"/>
        <v>2-6-1S83°</v>
      </c>
      <c r="AR1429" s="1136" t="str">
        <f t="shared" si="185"/>
        <v>30.8</v>
      </c>
      <c r="AS1429" s="1136" t="str">
        <f t="shared" si="186"/>
        <v>166/140</v>
      </c>
      <c r="AT1429" s="1136" t="str">
        <f t="shared" si="187"/>
        <v>2-6-1S83°</v>
      </c>
      <c r="AV1429" s="1136" t="str">
        <f t="shared" si="180"/>
        <v>108.7.23</v>
      </c>
      <c r="AW1429" s="1438">
        <f t="shared" si="181"/>
        <v>43669</v>
      </c>
    </row>
    <row r="1430" spans="1:49">
      <c r="A1430" s="1135" t="s">
        <v>5141</v>
      </c>
      <c r="B1430" s="1135" t="s">
        <v>878</v>
      </c>
      <c r="C1430" s="1135">
        <v>600</v>
      </c>
      <c r="D1430" s="1135">
        <v>1.78</v>
      </c>
      <c r="E1430" s="1135" t="s">
        <v>15188</v>
      </c>
      <c r="F1430" s="1135" t="s">
        <v>2328</v>
      </c>
      <c r="G1430" s="1135">
        <v>5</v>
      </c>
      <c r="H1430" s="1135" t="s">
        <v>5142</v>
      </c>
      <c r="I1430" s="1135" t="s">
        <v>466</v>
      </c>
      <c r="J1430" s="1135">
        <v>4</v>
      </c>
      <c r="K1430" s="1135" t="s">
        <v>5138</v>
      </c>
      <c r="L1430" s="1135" t="s">
        <v>5001</v>
      </c>
      <c r="M1430" s="1135">
        <v>151.69999999999999</v>
      </c>
      <c r="N1430" s="1135" t="s">
        <v>1039</v>
      </c>
      <c r="O1430" s="1135">
        <v>3.7925</v>
      </c>
      <c r="P1430" s="1135">
        <v>3.0339999999999998</v>
      </c>
      <c r="Q1430" s="1135" t="s">
        <v>1153</v>
      </c>
      <c r="R1430" s="1135">
        <v>19.7</v>
      </c>
      <c r="T1430" s="1135">
        <v>11.5</v>
      </c>
      <c r="U1430" s="1135">
        <v>5.3</v>
      </c>
      <c r="V1430" s="1135" t="s">
        <v>663</v>
      </c>
      <c r="W1430" s="1135">
        <v>105</v>
      </c>
      <c r="X1430" s="1135">
        <v>95</v>
      </c>
      <c r="Y1430" s="1135">
        <v>1.5</v>
      </c>
      <c r="Z1430" s="1135">
        <v>5</v>
      </c>
      <c r="AA1430" s="1135" t="s">
        <v>5143</v>
      </c>
      <c r="AH1430" s="1135" t="s">
        <v>745</v>
      </c>
      <c r="AM1430" s="1136" t="s">
        <v>11965</v>
      </c>
      <c r="AN1430" s="1136" t="s">
        <v>11966</v>
      </c>
      <c r="AO1430" s="1136">
        <f t="shared" si="182"/>
        <v>600</v>
      </c>
      <c r="AP1430" s="1136">
        <f t="shared" si="183"/>
        <v>1.78</v>
      </c>
      <c r="AQ1430" s="1136" t="str">
        <f t="shared" si="184"/>
        <v>1-5-1S91°</v>
      </c>
      <c r="AR1430" s="1136" t="str">
        <f t="shared" si="185"/>
        <v>33.5</v>
      </c>
      <c r="AS1430" s="1136" t="str">
        <f t="shared" si="186"/>
        <v>300/300/130</v>
      </c>
      <c r="AT1430" s="1136" t="str">
        <f t="shared" si="187"/>
        <v>1-5-1S91°</v>
      </c>
      <c r="AV1430" s="1136" t="str">
        <f t="shared" si="180"/>
        <v>108.7.19</v>
      </c>
      <c r="AW1430" s="1438">
        <f t="shared" si="181"/>
        <v>43665</v>
      </c>
    </row>
    <row r="1431" spans="1:49">
      <c r="A1431" s="1135" t="s">
        <v>5144</v>
      </c>
      <c r="B1431" s="1135" t="s">
        <v>210</v>
      </c>
      <c r="C1431" s="1135">
        <v>750</v>
      </c>
      <c r="D1431" s="1135">
        <v>1.78</v>
      </c>
      <c r="E1431" s="1135" t="s">
        <v>15182</v>
      </c>
      <c r="F1431" s="1135" t="s">
        <v>663</v>
      </c>
      <c r="G1431" s="1135">
        <v>5</v>
      </c>
      <c r="H1431" s="1135" t="s">
        <v>2541</v>
      </c>
      <c r="I1431" s="1135" t="s">
        <v>126</v>
      </c>
      <c r="J1431" s="1135">
        <v>1.4</v>
      </c>
      <c r="K1431" s="1135" t="s">
        <v>4759</v>
      </c>
      <c r="L1431" s="1135" t="s">
        <v>4760</v>
      </c>
      <c r="M1431" s="1135">
        <v>150.5</v>
      </c>
      <c r="N1431" s="1135" t="s">
        <v>1039</v>
      </c>
      <c r="O1431" s="1135">
        <v>3.7625000000000002</v>
      </c>
      <c r="P1431" s="1135">
        <v>3.0100000000000002</v>
      </c>
      <c r="Q1431" s="1135" t="s">
        <v>1131</v>
      </c>
      <c r="R1431" s="1135">
        <v>22</v>
      </c>
      <c r="T1431" s="1135">
        <v>18.5</v>
      </c>
      <c r="U1431" s="1135">
        <v>3.6</v>
      </c>
      <c r="V1431" s="1135" t="s">
        <v>663</v>
      </c>
      <c r="W1431" s="1135">
        <v>85</v>
      </c>
      <c r="X1431" s="1135">
        <v>10</v>
      </c>
      <c r="Y1431" s="1135">
        <v>1.5</v>
      </c>
      <c r="Z1431" s="1135" t="s">
        <v>3437</v>
      </c>
      <c r="AA1431" s="1135" t="s">
        <v>2807</v>
      </c>
      <c r="AH1431" s="1135" t="s">
        <v>811</v>
      </c>
      <c r="AM1431" s="1136" t="s">
        <v>11967</v>
      </c>
      <c r="AN1431" s="1136" t="s">
        <v>11968</v>
      </c>
      <c r="AO1431" s="1136">
        <f t="shared" si="182"/>
        <v>750</v>
      </c>
      <c r="AP1431" s="1136">
        <f t="shared" si="183"/>
        <v>1.78</v>
      </c>
      <c r="AQ1431" s="1136" t="str">
        <f t="shared" si="184"/>
        <v>1-4-1S85°</v>
      </c>
      <c r="AR1431" s="1136" t="str">
        <f t="shared" si="185"/>
        <v>NA</v>
      </c>
      <c r="AS1431" s="1136" t="str">
        <f t="shared" si="186"/>
        <v>180/165</v>
      </c>
      <c r="AT1431" s="1136" t="str">
        <f t="shared" si="187"/>
        <v>1-4-1S85°</v>
      </c>
      <c r="AV1431" s="1136" t="str">
        <f t="shared" si="180"/>
        <v>108.7.26</v>
      </c>
      <c r="AW1431" s="1438">
        <f t="shared" si="181"/>
        <v>43672</v>
      </c>
    </row>
    <row r="1432" spans="1:49">
      <c r="A1432" s="1135" t="s">
        <v>5145</v>
      </c>
      <c r="B1432" s="1135" t="s">
        <v>4979</v>
      </c>
      <c r="C1432" s="1135">
        <v>600</v>
      </c>
      <c r="D1432" s="1135">
        <v>1.7769999999999999</v>
      </c>
      <c r="E1432" s="1135" t="s">
        <v>15196</v>
      </c>
      <c r="F1432" s="1135" t="s">
        <v>1078</v>
      </c>
      <c r="G1432" s="1135">
        <v>5</v>
      </c>
      <c r="H1432" s="1135" t="s">
        <v>5146</v>
      </c>
      <c r="I1432" s="1135" t="s">
        <v>1261</v>
      </c>
      <c r="J1432" s="1135">
        <v>0.8</v>
      </c>
      <c r="K1432" s="1135" t="s">
        <v>5147</v>
      </c>
      <c r="L1432" s="1135" t="s">
        <v>5148</v>
      </c>
      <c r="M1432" s="1135">
        <v>150.9</v>
      </c>
      <c r="N1432" s="1135" t="s">
        <v>1039</v>
      </c>
      <c r="O1432" s="1135">
        <v>3.7725000000000004</v>
      </c>
      <c r="P1432" s="1135">
        <v>3.0180000000000002</v>
      </c>
      <c r="Q1432" s="1135" t="s">
        <v>1371</v>
      </c>
      <c r="R1432" s="1135">
        <v>21.8</v>
      </c>
      <c r="T1432" s="1135">
        <v>24.1</v>
      </c>
      <c r="U1432" s="1135">
        <v>2.7</v>
      </c>
      <c r="V1432" s="1135" t="s">
        <v>663</v>
      </c>
      <c r="W1432" s="1135" t="s">
        <v>5149</v>
      </c>
      <c r="X1432" s="1135">
        <v>10</v>
      </c>
      <c r="Y1432" s="1135">
        <v>1.8</v>
      </c>
      <c r="Z1432" s="1135" t="s">
        <v>5150</v>
      </c>
      <c r="AA1432" s="1135" t="s">
        <v>5151</v>
      </c>
      <c r="AH1432" s="1135" t="s">
        <v>814</v>
      </c>
      <c r="AM1432" s="1136" t="s">
        <v>11969</v>
      </c>
      <c r="AN1432" s="1136" t="s">
        <v>11970</v>
      </c>
      <c r="AO1432" s="1136">
        <f t="shared" si="182"/>
        <v>600</v>
      </c>
      <c r="AP1432" s="1136">
        <f t="shared" si="183"/>
        <v>1.7769999999999999</v>
      </c>
      <c r="AQ1432" s="1136" t="str">
        <f t="shared" si="184"/>
        <v>2-6-1S83°</v>
      </c>
      <c r="AR1432" s="1136" t="str">
        <f t="shared" si="185"/>
        <v>30</v>
      </c>
      <c r="AS1432" s="1136" t="str">
        <f t="shared" si="186"/>
        <v>185/175</v>
      </c>
      <c r="AT1432" s="1136" t="str">
        <f t="shared" si="187"/>
        <v>2-6-1S83°</v>
      </c>
      <c r="AV1432" s="1136" t="str">
        <f t="shared" si="180"/>
        <v>108.8.14</v>
      </c>
      <c r="AW1432" s="1438">
        <f t="shared" si="181"/>
        <v>43691</v>
      </c>
    </row>
    <row r="1433" spans="1:49">
      <c r="A1433" s="1135" t="s">
        <v>5152</v>
      </c>
      <c r="B1433" s="1135" t="s">
        <v>210</v>
      </c>
      <c r="C1433" s="1135">
        <v>750</v>
      </c>
      <c r="D1433" s="1135">
        <v>1.76</v>
      </c>
      <c r="E1433" s="1135" t="s">
        <v>15188</v>
      </c>
      <c r="F1433" s="1135" t="s">
        <v>4107</v>
      </c>
      <c r="G1433" s="1135">
        <v>5</v>
      </c>
      <c r="H1433" s="1135" t="s">
        <v>4775</v>
      </c>
      <c r="I1433" s="1135" t="s">
        <v>126</v>
      </c>
      <c r="J1433" s="1135">
        <v>1.5</v>
      </c>
      <c r="K1433" s="1135" t="s">
        <v>5153</v>
      </c>
      <c r="L1433" s="1135" t="s">
        <v>4760</v>
      </c>
      <c r="M1433" s="1135">
        <v>152.19999999999999</v>
      </c>
      <c r="N1433" s="1135" t="s">
        <v>1039</v>
      </c>
      <c r="O1433" s="1135">
        <v>3.8049999999999997</v>
      </c>
      <c r="P1433" s="1135">
        <v>3.044</v>
      </c>
      <c r="Q1433" s="1135" t="s">
        <v>1055</v>
      </c>
      <c r="R1433" s="1135">
        <v>19</v>
      </c>
      <c r="T1433" s="1135">
        <v>16</v>
      </c>
      <c r="U1433" s="1135">
        <v>4</v>
      </c>
      <c r="V1433" s="1135" t="s">
        <v>663</v>
      </c>
      <c r="W1433" s="1135" t="s">
        <v>4761</v>
      </c>
      <c r="X1433" s="1135">
        <v>10</v>
      </c>
      <c r="Y1433" s="1135">
        <v>1.5</v>
      </c>
      <c r="Z1433" s="1135">
        <v>5</v>
      </c>
      <c r="AA1433" s="1135" t="s">
        <v>5154</v>
      </c>
      <c r="AH1433" s="1135" t="s">
        <v>1052</v>
      </c>
      <c r="AM1433" s="1136" t="s">
        <v>11971</v>
      </c>
      <c r="AN1433" s="1136" t="s">
        <v>11972</v>
      </c>
      <c r="AO1433" s="1136">
        <f t="shared" si="182"/>
        <v>750</v>
      </c>
      <c r="AP1433" s="1136">
        <f t="shared" si="183"/>
        <v>1.76</v>
      </c>
      <c r="AQ1433" s="1136" t="str">
        <f t="shared" si="184"/>
        <v>1-5-1S91°</v>
      </c>
      <c r="AR1433" s="1136" t="str">
        <f t="shared" si="185"/>
        <v>30.3</v>
      </c>
      <c r="AS1433" s="1136" t="str">
        <f t="shared" si="186"/>
        <v>337/297/165</v>
      </c>
      <c r="AT1433" s="1136" t="str">
        <f t="shared" si="187"/>
        <v>1-5-1S91°</v>
      </c>
      <c r="AV1433" s="1136" t="str">
        <f t="shared" si="180"/>
        <v>108.8.1</v>
      </c>
      <c r="AW1433" s="1438">
        <f t="shared" si="181"/>
        <v>43678</v>
      </c>
    </row>
    <row r="1434" spans="1:49">
      <c r="A1434" s="1135" t="s">
        <v>5155</v>
      </c>
      <c r="B1434" s="1135" t="s">
        <v>5156</v>
      </c>
      <c r="C1434" s="1135">
        <v>600</v>
      </c>
      <c r="D1434" s="1135">
        <v>1.74</v>
      </c>
      <c r="E1434" s="1135" t="s">
        <v>15196</v>
      </c>
      <c r="F1434" s="1135" t="s">
        <v>2261</v>
      </c>
      <c r="G1434" s="1135">
        <v>5</v>
      </c>
      <c r="H1434" s="1135" t="s">
        <v>5111</v>
      </c>
      <c r="I1434" s="1135" t="s">
        <v>1206</v>
      </c>
      <c r="J1434" s="1135">
        <v>2.5</v>
      </c>
      <c r="K1434" s="1135" t="s">
        <v>4791</v>
      </c>
      <c r="L1434" s="1135" t="s">
        <v>4792</v>
      </c>
      <c r="M1434" s="1135">
        <v>151.30000000000001</v>
      </c>
      <c r="N1434" s="1135" t="s">
        <v>1039</v>
      </c>
      <c r="O1434" s="1135">
        <v>3.7825000000000006</v>
      </c>
      <c r="P1434" s="1135">
        <v>3.0260000000000002</v>
      </c>
      <c r="Q1434" s="1135" t="s">
        <v>1082</v>
      </c>
      <c r="R1434" s="1135">
        <v>20.7</v>
      </c>
      <c r="T1434" s="1135">
        <v>15.5</v>
      </c>
      <c r="U1434" s="1135">
        <v>3</v>
      </c>
      <c r="V1434" s="1135" t="s">
        <v>663</v>
      </c>
      <c r="W1434" s="1135">
        <v>130</v>
      </c>
      <c r="X1434" s="1135">
        <v>75</v>
      </c>
      <c r="Y1434" s="1135">
        <v>1.2</v>
      </c>
      <c r="Z1434" s="1135">
        <v>4.8</v>
      </c>
      <c r="AA1434" s="1135" t="s">
        <v>1083</v>
      </c>
      <c r="AH1434" s="1135" t="s">
        <v>876</v>
      </c>
      <c r="AM1434" s="1136" t="s">
        <v>11973</v>
      </c>
      <c r="AN1434" s="1136" t="s">
        <v>11974</v>
      </c>
      <c r="AO1434" s="1136">
        <f t="shared" si="182"/>
        <v>600</v>
      </c>
      <c r="AP1434" s="1136">
        <f t="shared" si="183"/>
        <v>1.74</v>
      </c>
      <c r="AQ1434" s="1136" t="str">
        <f t="shared" si="184"/>
        <v>2-6-1S83°</v>
      </c>
      <c r="AR1434" s="1136" t="str">
        <f t="shared" si="185"/>
        <v>33</v>
      </c>
      <c r="AS1434" s="1136" t="str">
        <f t="shared" si="186"/>
        <v>187/170</v>
      </c>
      <c r="AT1434" s="1136" t="str">
        <f t="shared" si="187"/>
        <v>2-6-1S83°</v>
      </c>
      <c r="AV1434" s="1136" t="str">
        <f t="shared" si="180"/>
        <v>108.1.4</v>
      </c>
      <c r="AW1434" s="1438">
        <f t="shared" si="181"/>
        <v>43469</v>
      </c>
    </row>
    <row r="1435" spans="1:49">
      <c r="A1435" s="1135" t="s">
        <v>5157</v>
      </c>
      <c r="B1435" s="1135" t="s">
        <v>4788</v>
      </c>
      <c r="C1435" s="1135">
        <v>600</v>
      </c>
      <c r="D1435" s="1135">
        <v>1.74</v>
      </c>
      <c r="E1435" s="1135" t="s">
        <v>15196</v>
      </c>
      <c r="F1435" s="1135" t="s">
        <v>4298</v>
      </c>
      <c r="G1435" s="1135">
        <v>5</v>
      </c>
      <c r="H1435" s="1135" t="s">
        <v>4790</v>
      </c>
      <c r="I1435" s="1135" t="s">
        <v>1206</v>
      </c>
      <c r="J1435" s="1135">
        <v>2.5</v>
      </c>
      <c r="K1435" s="1135" t="s">
        <v>4801</v>
      </c>
      <c r="L1435" s="1135" t="s">
        <v>4792</v>
      </c>
      <c r="M1435" s="1135">
        <v>151.30000000000001</v>
      </c>
      <c r="N1435" s="1135" t="s">
        <v>1039</v>
      </c>
      <c r="O1435" s="1135">
        <v>3.7825000000000006</v>
      </c>
      <c r="P1435" s="1135">
        <v>3.0260000000000002</v>
      </c>
      <c r="Q1435" s="1135" t="s">
        <v>1131</v>
      </c>
      <c r="R1435" s="1135">
        <v>20.7</v>
      </c>
      <c r="T1435" s="1135">
        <v>15.5</v>
      </c>
      <c r="U1435" s="1135">
        <v>3</v>
      </c>
      <c r="V1435" s="1135" t="s">
        <v>663</v>
      </c>
      <c r="W1435" s="1135">
        <v>130</v>
      </c>
      <c r="X1435" s="1135">
        <v>75</v>
      </c>
      <c r="Y1435" s="1135">
        <v>1.2</v>
      </c>
      <c r="Z1435" s="1135" t="s">
        <v>5158</v>
      </c>
      <c r="AA1435" s="1135" t="s">
        <v>2819</v>
      </c>
      <c r="AH1435" s="1135" t="s">
        <v>749</v>
      </c>
      <c r="AM1435" s="1136" t="s">
        <v>11975</v>
      </c>
      <c r="AN1435" s="1136" t="s">
        <v>11976</v>
      </c>
      <c r="AO1435" s="1136">
        <f t="shared" si="182"/>
        <v>600</v>
      </c>
      <c r="AP1435" s="1136">
        <f t="shared" si="183"/>
        <v>1.74</v>
      </c>
      <c r="AQ1435" s="1136" t="str">
        <f t="shared" si="184"/>
        <v>2-6-1S83°</v>
      </c>
      <c r="AR1435" s="1136" t="str">
        <f t="shared" si="185"/>
        <v>31.9</v>
      </c>
      <c r="AS1435" s="1136" t="str">
        <f t="shared" si="186"/>
        <v>186/170</v>
      </c>
      <c r="AT1435" s="1136" t="str">
        <f t="shared" si="187"/>
        <v>2-6-1S83°</v>
      </c>
      <c r="AV1435" s="1136" t="str">
        <f t="shared" si="180"/>
        <v>108.8.9</v>
      </c>
      <c r="AW1435" s="1438">
        <f t="shared" si="181"/>
        <v>43686</v>
      </c>
    </row>
    <row r="1436" spans="1:49">
      <c r="A1436" s="1135" t="s">
        <v>5159</v>
      </c>
      <c r="B1436" s="1135" t="s">
        <v>210</v>
      </c>
      <c r="C1436" s="1135">
        <v>750</v>
      </c>
      <c r="D1436" s="1135">
        <v>1.76</v>
      </c>
      <c r="E1436" s="1135" t="s">
        <v>15188</v>
      </c>
      <c r="F1436" s="1135" t="s">
        <v>4107</v>
      </c>
      <c r="G1436" s="1135">
        <v>5</v>
      </c>
      <c r="H1436" s="1135" t="s">
        <v>4775</v>
      </c>
      <c r="I1436" s="1135" t="s">
        <v>126</v>
      </c>
      <c r="J1436" s="1135">
        <v>1.5</v>
      </c>
      <c r="K1436" s="1135" t="s">
        <v>5160</v>
      </c>
      <c r="L1436" s="1135" t="s">
        <v>4760</v>
      </c>
      <c r="M1436" s="1135">
        <v>152.19999999999999</v>
      </c>
      <c r="N1436" s="1135" t="s">
        <v>1039</v>
      </c>
      <c r="O1436" s="1135">
        <v>3.8049999999999997</v>
      </c>
      <c r="P1436" s="1135">
        <v>3.044</v>
      </c>
      <c r="Q1436" s="1135" t="s">
        <v>1082</v>
      </c>
      <c r="R1436" s="1135">
        <v>19</v>
      </c>
      <c r="T1436" s="1135">
        <v>16</v>
      </c>
      <c r="U1436" s="1135">
        <v>4</v>
      </c>
      <c r="V1436" s="1135" t="s">
        <v>663</v>
      </c>
      <c r="W1436" s="1135" t="s">
        <v>4761</v>
      </c>
      <c r="X1436" s="1135">
        <v>10</v>
      </c>
      <c r="Y1436" s="1135">
        <v>1.5</v>
      </c>
      <c r="Z1436" s="1135">
        <v>5</v>
      </c>
      <c r="AA1436" s="1135" t="s">
        <v>5151</v>
      </c>
      <c r="AH1436" s="1135" t="s">
        <v>747</v>
      </c>
      <c r="AM1436" s="1136" t="s">
        <v>11977</v>
      </c>
      <c r="AN1436" s="1136" t="s">
        <v>11978</v>
      </c>
      <c r="AO1436" s="1136">
        <f t="shared" si="182"/>
        <v>750</v>
      </c>
      <c r="AP1436" s="1136">
        <f t="shared" si="183"/>
        <v>1.76</v>
      </c>
      <c r="AQ1436" s="1136" t="str">
        <f t="shared" si="184"/>
        <v>1-5-1S91°</v>
      </c>
      <c r="AR1436" s="1136" t="str">
        <f t="shared" si="185"/>
        <v>30.3</v>
      </c>
      <c r="AS1436" s="1136" t="str">
        <f t="shared" si="186"/>
        <v>337/297/165</v>
      </c>
      <c r="AT1436" s="1136" t="str">
        <f t="shared" si="187"/>
        <v>1-5-1S91°</v>
      </c>
      <c r="AV1436" s="1136" t="str">
        <f t="shared" si="180"/>
        <v>108.8.14</v>
      </c>
      <c r="AW1436" s="1438">
        <f t="shared" si="181"/>
        <v>43691</v>
      </c>
    </row>
    <row r="1437" spans="1:49">
      <c r="A1437" s="1135" t="s">
        <v>5161</v>
      </c>
      <c r="B1437" s="1135" t="s">
        <v>5162</v>
      </c>
      <c r="C1437" s="1135">
        <v>650</v>
      </c>
      <c r="D1437" s="1135">
        <v>1.75</v>
      </c>
      <c r="E1437" s="1135" t="s">
        <v>15202</v>
      </c>
      <c r="F1437" s="1135" t="s">
        <v>1078</v>
      </c>
      <c r="G1437" s="1135">
        <v>5</v>
      </c>
      <c r="H1437" s="1135" t="s">
        <v>1900</v>
      </c>
      <c r="I1437" s="1135" t="s">
        <v>657</v>
      </c>
      <c r="J1437" s="1135">
        <v>1.3</v>
      </c>
      <c r="K1437" s="1135" t="s">
        <v>5163</v>
      </c>
      <c r="L1437" s="1135" t="s">
        <v>2007</v>
      </c>
      <c r="M1437" s="1135">
        <v>150</v>
      </c>
      <c r="N1437" s="1135" t="s">
        <v>1039</v>
      </c>
      <c r="O1437" s="1135">
        <v>3.75</v>
      </c>
      <c r="P1437" s="1135">
        <v>3</v>
      </c>
      <c r="Q1437" s="1135" t="s">
        <v>1040</v>
      </c>
      <c r="R1437" s="1135">
        <v>20.8</v>
      </c>
      <c r="T1437" s="1135">
        <v>29.1</v>
      </c>
      <c r="U1437" s="1135">
        <v>3.4</v>
      </c>
      <c r="V1437" s="1135" t="s">
        <v>663</v>
      </c>
      <c r="W1437" s="1135">
        <v>80</v>
      </c>
      <c r="X1437" s="1135">
        <v>60</v>
      </c>
      <c r="Y1437" s="1135">
        <v>1.5</v>
      </c>
      <c r="Z1437" s="1135" t="s">
        <v>663</v>
      </c>
      <c r="AA1437" s="1135" t="s">
        <v>5164</v>
      </c>
      <c r="AH1437" s="1135" t="s">
        <v>1057</v>
      </c>
      <c r="AM1437" s="1136" t="s">
        <v>11979</v>
      </c>
      <c r="AN1437" s="1136" t="s">
        <v>11980</v>
      </c>
      <c r="AO1437" s="1136">
        <f t="shared" si="182"/>
        <v>650</v>
      </c>
      <c r="AP1437" s="1136">
        <f t="shared" si="183"/>
        <v>1.75</v>
      </c>
      <c r="AQ1437" s="1136" t="str">
        <f t="shared" si="184"/>
        <v>1-4-1S83°Z+S</v>
      </c>
      <c r="AR1437" s="1136" t="str">
        <f t="shared" si="185"/>
        <v>30</v>
      </c>
      <c r="AS1437" s="1136" t="str">
        <f t="shared" si="186"/>
        <v>280/280/OFF</v>
      </c>
      <c r="AT1437" s="1136" t="str">
        <f t="shared" si="187"/>
        <v>1-4-1S83°Z+S</v>
      </c>
      <c r="AU1437" s="1136" t="s">
        <v>15734</v>
      </c>
      <c r="AV1437" s="1136" t="str">
        <f t="shared" si="180"/>
        <v>108.8.23</v>
      </c>
      <c r="AW1437" s="1438">
        <f t="shared" si="181"/>
        <v>43700</v>
      </c>
    </row>
    <row r="1438" spans="1:49">
      <c r="A1438" s="1135" t="s">
        <v>5165</v>
      </c>
      <c r="B1438" s="1135" t="s">
        <v>4788</v>
      </c>
      <c r="C1438" s="1135">
        <v>600</v>
      </c>
      <c r="D1438" s="1135">
        <v>1.74</v>
      </c>
      <c r="E1438" s="1135" t="s">
        <v>15196</v>
      </c>
      <c r="F1438" s="1135" t="s">
        <v>1548</v>
      </c>
      <c r="G1438" s="1135">
        <v>5</v>
      </c>
      <c r="H1438" s="1135" t="s">
        <v>4790</v>
      </c>
      <c r="I1438" s="1135" t="s">
        <v>1206</v>
      </c>
      <c r="J1438" s="1135">
        <v>2.5</v>
      </c>
      <c r="K1438" s="1135" t="s">
        <v>5166</v>
      </c>
      <c r="L1438" s="1135" t="s">
        <v>4796</v>
      </c>
      <c r="M1438" s="1135">
        <v>151.30000000000001</v>
      </c>
      <c r="N1438" s="1135" t="s">
        <v>1039</v>
      </c>
      <c r="O1438" s="1135">
        <v>3.7825000000000006</v>
      </c>
      <c r="P1438" s="1135">
        <v>3.0260000000000002</v>
      </c>
      <c r="Q1438" s="1135" t="s">
        <v>1082</v>
      </c>
      <c r="R1438" s="1135">
        <v>20.7</v>
      </c>
      <c r="T1438" s="1135">
        <v>15.5</v>
      </c>
      <c r="U1438" s="1135">
        <v>3</v>
      </c>
      <c r="V1438" s="1135" t="s">
        <v>663</v>
      </c>
      <c r="W1438" s="1135">
        <v>130</v>
      </c>
      <c r="X1438" s="1135">
        <v>75</v>
      </c>
      <c r="Y1438" s="1135">
        <v>1.2</v>
      </c>
      <c r="Z1438" s="1135" t="s">
        <v>5167</v>
      </c>
      <c r="AA1438" s="1135" t="s">
        <v>2833</v>
      </c>
      <c r="AH1438" s="1135" t="s">
        <v>661</v>
      </c>
      <c r="AM1438" s="1136" t="s">
        <v>11981</v>
      </c>
      <c r="AN1438" s="1136" t="s">
        <v>11982</v>
      </c>
      <c r="AO1438" s="1136">
        <f t="shared" si="182"/>
        <v>600</v>
      </c>
      <c r="AP1438" s="1136">
        <f t="shared" si="183"/>
        <v>1.74</v>
      </c>
      <c r="AQ1438" s="1136" t="str">
        <f t="shared" si="184"/>
        <v>2-6-1S83°</v>
      </c>
      <c r="AR1438" s="1136" t="str">
        <f t="shared" si="185"/>
        <v>32.2</v>
      </c>
      <c r="AS1438" s="1136" t="str">
        <f t="shared" si="186"/>
        <v>186/170</v>
      </c>
      <c r="AT1438" s="1136" t="str">
        <f t="shared" si="187"/>
        <v>2-6-1S83°</v>
      </c>
      <c r="AV1438" s="1136" t="str">
        <f t="shared" si="180"/>
        <v>108.8.26</v>
      </c>
      <c r="AW1438" s="1438">
        <f t="shared" si="181"/>
        <v>43703</v>
      </c>
    </row>
    <row r="1439" spans="1:49">
      <c r="A1439" s="1135" t="s">
        <v>5168</v>
      </c>
      <c r="B1439" s="1135" t="s">
        <v>4861</v>
      </c>
      <c r="C1439" s="1135">
        <v>700</v>
      </c>
      <c r="D1439" s="1135">
        <v>1.7290000000000001</v>
      </c>
      <c r="E1439" s="1135" t="s">
        <v>15198</v>
      </c>
      <c r="F1439" s="1135" t="s">
        <v>663</v>
      </c>
      <c r="G1439" s="1135">
        <v>5</v>
      </c>
      <c r="H1439" s="1135" t="s">
        <v>4870</v>
      </c>
      <c r="I1439" s="1135" t="s">
        <v>126</v>
      </c>
      <c r="J1439" s="1135">
        <v>1.7</v>
      </c>
      <c r="K1439" s="1135" t="s">
        <v>5169</v>
      </c>
      <c r="L1439" s="1135" t="s">
        <v>1870</v>
      </c>
      <c r="M1439" s="1135">
        <v>148</v>
      </c>
      <c r="N1439" s="1135" t="s">
        <v>1039</v>
      </c>
      <c r="O1439" s="1135">
        <v>3.7</v>
      </c>
      <c r="P1439" s="1135">
        <v>2.96</v>
      </c>
      <c r="Q1439" s="1135" t="s">
        <v>1040</v>
      </c>
      <c r="R1439" s="1135">
        <v>20.8</v>
      </c>
      <c r="T1439" s="1135">
        <v>20.399999999999999</v>
      </c>
      <c r="U1439" s="1135">
        <v>3.8</v>
      </c>
      <c r="V1439" s="1135" t="s">
        <v>663</v>
      </c>
      <c r="W1439" s="1135">
        <v>110</v>
      </c>
      <c r="X1439" s="1135">
        <v>60</v>
      </c>
      <c r="Y1439" s="1135">
        <v>1.7</v>
      </c>
      <c r="Z1439" s="1135" t="s">
        <v>663</v>
      </c>
      <c r="AA1439" s="1135" t="s">
        <v>5170</v>
      </c>
      <c r="AH1439" s="1135" t="s">
        <v>842</v>
      </c>
      <c r="AM1439" s="1136" t="s">
        <v>11983</v>
      </c>
      <c r="AN1439" s="1136" t="s">
        <v>11984</v>
      </c>
      <c r="AO1439" s="1136">
        <f t="shared" si="182"/>
        <v>700</v>
      </c>
      <c r="AP1439" s="1136">
        <f t="shared" si="183"/>
        <v>1.7290000000000001</v>
      </c>
      <c r="AQ1439" s="1136" t="str">
        <f t="shared" si="184"/>
        <v>1-4-1S85°Z+S</v>
      </c>
      <c r="AR1439" s="1136" t="str">
        <f t="shared" si="185"/>
        <v>NA</v>
      </c>
      <c r="AS1439" s="1136" t="str">
        <f t="shared" si="186"/>
        <v>178/OFF</v>
      </c>
      <c r="AT1439" s="1136" t="str">
        <f t="shared" si="187"/>
        <v>1-4-1S85°Z+S</v>
      </c>
      <c r="AU1439" s="1136" t="s">
        <v>15734</v>
      </c>
      <c r="AV1439" s="1136" t="str">
        <f t="shared" si="180"/>
        <v>108.8.27</v>
      </c>
      <c r="AW1439" s="1438">
        <f t="shared" si="181"/>
        <v>43704</v>
      </c>
    </row>
    <row r="1440" spans="1:49">
      <c r="A1440" s="1135" t="s">
        <v>5171</v>
      </c>
      <c r="B1440" s="1135" t="s">
        <v>5172</v>
      </c>
      <c r="C1440" s="1135">
        <v>650</v>
      </c>
      <c r="D1440" s="1135">
        <v>1.75</v>
      </c>
      <c r="E1440" s="1135" t="s">
        <v>15202</v>
      </c>
      <c r="F1440" s="1135" t="s">
        <v>1078</v>
      </c>
      <c r="G1440" s="1135">
        <v>5</v>
      </c>
      <c r="H1440" s="1135" t="s">
        <v>1900</v>
      </c>
      <c r="I1440" s="1135" t="s">
        <v>657</v>
      </c>
      <c r="J1440" s="1135">
        <v>1.3</v>
      </c>
      <c r="K1440" s="1135" t="s">
        <v>5163</v>
      </c>
      <c r="L1440" s="1135" t="s">
        <v>2007</v>
      </c>
      <c r="M1440" s="1135">
        <v>150</v>
      </c>
      <c r="N1440" s="1135" t="s">
        <v>1039</v>
      </c>
      <c r="O1440" s="1135">
        <v>3.75</v>
      </c>
      <c r="P1440" s="1135">
        <v>3</v>
      </c>
      <c r="Q1440" s="1135" t="s">
        <v>1040</v>
      </c>
      <c r="R1440" s="1135">
        <v>20.8</v>
      </c>
      <c r="T1440" s="1135">
        <v>29.1</v>
      </c>
      <c r="U1440" s="1135">
        <v>3.4</v>
      </c>
      <c r="V1440" s="1135" t="s">
        <v>663</v>
      </c>
      <c r="W1440" s="1135">
        <v>80</v>
      </c>
      <c r="X1440" s="1135">
        <v>60</v>
      </c>
      <c r="Y1440" s="1135">
        <v>1.5</v>
      </c>
      <c r="Z1440" s="1135" t="s">
        <v>663</v>
      </c>
      <c r="AA1440" s="1135" t="s">
        <v>2842</v>
      </c>
      <c r="AH1440" s="1135" t="s">
        <v>633</v>
      </c>
      <c r="AM1440" s="1136" t="s">
        <v>11985</v>
      </c>
      <c r="AN1440" s="1136" t="s">
        <v>11986</v>
      </c>
      <c r="AO1440" s="1136">
        <f t="shared" si="182"/>
        <v>650</v>
      </c>
      <c r="AP1440" s="1136">
        <f t="shared" si="183"/>
        <v>1.75</v>
      </c>
      <c r="AQ1440" s="1136" t="str">
        <f t="shared" si="184"/>
        <v>1-4-1S83°Z+S</v>
      </c>
      <c r="AR1440" s="1136" t="str">
        <f t="shared" si="185"/>
        <v>30</v>
      </c>
      <c r="AS1440" s="1136" t="str">
        <f t="shared" si="186"/>
        <v>280/280/OFF</v>
      </c>
      <c r="AT1440" s="1136" t="str">
        <f t="shared" si="187"/>
        <v>1-4-1S83°Z+S</v>
      </c>
      <c r="AU1440" s="1136" t="s">
        <v>15734</v>
      </c>
      <c r="AV1440" s="1136" t="str">
        <f t="shared" si="180"/>
        <v>108.8.30</v>
      </c>
      <c r="AW1440" s="1438">
        <f t="shared" si="181"/>
        <v>43707</v>
      </c>
    </row>
    <row r="1441" spans="1:49">
      <c r="A1441" s="1135" t="s">
        <v>5173</v>
      </c>
      <c r="B1441" s="1135" t="s">
        <v>4954</v>
      </c>
      <c r="C1441" s="1135">
        <v>650</v>
      </c>
      <c r="D1441" s="1135">
        <v>1.7589999999999999</v>
      </c>
      <c r="E1441" s="1135" t="s">
        <v>4955</v>
      </c>
      <c r="F1441" s="1135" t="s">
        <v>4164</v>
      </c>
      <c r="G1441" s="1135">
        <v>5</v>
      </c>
      <c r="H1441" s="1135" t="s">
        <v>4956</v>
      </c>
      <c r="I1441" s="1135" t="s">
        <v>657</v>
      </c>
      <c r="J1441" s="1135">
        <v>1.6</v>
      </c>
      <c r="K1441" s="1135" t="s">
        <v>5174</v>
      </c>
      <c r="L1441" s="1135" t="s">
        <v>4958</v>
      </c>
      <c r="M1441" s="1135">
        <v>149.5</v>
      </c>
      <c r="N1441" s="1135" t="s">
        <v>1039</v>
      </c>
      <c r="O1441" s="1135">
        <v>3.7375000000000003</v>
      </c>
      <c r="P1441" s="1135">
        <v>2.99</v>
      </c>
      <c r="Q1441" s="1135" t="s">
        <v>1040</v>
      </c>
      <c r="R1441" s="1135">
        <v>21</v>
      </c>
      <c r="T1441" s="1135">
        <v>37</v>
      </c>
      <c r="U1441" s="1135">
        <v>3.7</v>
      </c>
      <c r="V1441" s="1135" t="s">
        <v>663</v>
      </c>
      <c r="W1441" s="1135">
        <v>110</v>
      </c>
      <c r="X1441" s="1135">
        <v>40</v>
      </c>
      <c r="Y1441" s="1135">
        <v>2.2000000000000002</v>
      </c>
      <c r="Z1441" s="1135" t="s">
        <v>663</v>
      </c>
      <c r="AA1441" s="1135" t="s">
        <v>5175</v>
      </c>
      <c r="AH1441" s="1135" t="s">
        <v>1470</v>
      </c>
      <c r="AM1441" s="1136" t="s">
        <v>11987</v>
      </c>
      <c r="AN1441" s="1136" t="s">
        <v>11988</v>
      </c>
      <c r="AO1441" s="1136">
        <f t="shared" si="182"/>
        <v>650</v>
      </c>
      <c r="AP1441" s="1136">
        <f t="shared" si="183"/>
        <v>1.7589999999999999</v>
      </c>
      <c r="AQ1441" s="1136" t="str">
        <f t="shared" si="184"/>
        <v>105°</v>
      </c>
      <c r="AR1441" s="1136" t="str">
        <f t="shared" si="185"/>
        <v>15.5</v>
      </c>
      <c r="AS1441" s="1136" t="str">
        <f t="shared" si="186"/>
        <v>360/340/OFF</v>
      </c>
      <c r="AT1441" s="1136" t="str">
        <f t="shared" si="187"/>
        <v>105°</v>
      </c>
      <c r="AV1441" s="1136" t="str">
        <f t="shared" si="180"/>
        <v>108.9.3</v>
      </c>
      <c r="AW1441" s="1438">
        <f t="shared" si="181"/>
        <v>43711</v>
      </c>
    </row>
    <row r="1442" spans="1:49">
      <c r="A1442" s="1135" t="s">
        <v>5176</v>
      </c>
      <c r="B1442" s="1135" t="s">
        <v>210</v>
      </c>
      <c r="C1442" s="1135">
        <v>690</v>
      </c>
      <c r="D1442" s="1135">
        <v>1.76</v>
      </c>
      <c r="E1442" s="1135" t="s">
        <v>15188</v>
      </c>
      <c r="F1442" s="1135" t="s">
        <v>4107</v>
      </c>
      <c r="G1442" s="1135">
        <v>5</v>
      </c>
      <c r="H1442" s="1135" t="s">
        <v>5177</v>
      </c>
      <c r="I1442" s="1135" t="s">
        <v>126</v>
      </c>
      <c r="J1442" s="1135">
        <v>1.5</v>
      </c>
      <c r="K1442" s="1135" t="s">
        <v>5178</v>
      </c>
      <c r="L1442" s="1135" t="s">
        <v>4760</v>
      </c>
      <c r="M1442" s="1135">
        <v>152.19999999999999</v>
      </c>
      <c r="N1442" s="1135" t="s">
        <v>1039</v>
      </c>
      <c r="O1442" s="1135">
        <v>3.8049999999999997</v>
      </c>
      <c r="P1442" s="1135">
        <v>3.044</v>
      </c>
      <c r="Q1442" s="1135" t="s">
        <v>2687</v>
      </c>
      <c r="R1442" s="1135">
        <v>19</v>
      </c>
      <c r="T1442" s="1135">
        <v>16</v>
      </c>
      <c r="U1442" s="1135">
        <v>4</v>
      </c>
      <c r="V1442" s="1135" t="s">
        <v>663</v>
      </c>
      <c r="W1442" s="1135" t="s">
        <v>4761</v>
      </c>
      <c r="X1442" s="1135">
        <v>10</v>
      </c>
      <c r="Y1442" s="1135">
        <v>1.5</v>
      </c>
      <c r="Z1442" s="1135">
        <v>5</v>
      </c>
      <c r="AA1442" s="1135" t="s">
        <v>2855</v>
      </c>
      <c r="AH1442" s="1135" t="s">
        <v>1052</v>
      </c>
      <c r="AM1442" s="1136" t="s">
        <v>11989</v>
      </c>
      <c r="AN1442" s="1136" t="s">
        <v>11990</v>
      </c>
      <c r="AO1442" s="1136">
        <f t="shared" si="182"/>
        <v>690</v>
      </c>
      <c r="AP1442" s="1136">
        <f t="shared" si="183"/>
        <v>1.76</v>
      </c>
      <c r="AQ1442" s="1136" t="str">
        <f t="shared" si="184"/>
        <v>1-5-1S91°</v>
      </c>
      <c r="AR1442" s="1136" t="str">
        <f t="shared" si="185"/>
        <v>30.3</v>
      </c>
      <c r="AS1442" s="1136" t="str">
        <f t="shared" si="186"/>
        <v>325/285/163</v>
      </c>
      <c r="AT1442" s="1136" t="str">
        <f t="shared" si="187"/>
        <v>1-5-1S91°</v>
      </c>
      <c r="AV1442" s="1136" t="str">
        <f t="shared" si="180"/>
        <v>108.9.11</v>
      </c>
      <c r="AW1442" s="1438">
        <f t="shared" si="181"/>
        <v>43719</v>
      </c>
    </row>
    <row r="1443" spans="1:49">
      <c r="A1443" s="1135" t="s">
        <v>5179</v>
      </c>
      <c r="B1443" s="1135" t="s">
        <v>878</v>
      </c>
      <c r="C1443" s="1135">
        <v>550</v>
      </c>
      <c r="D1443" s="1135">
        <v>1.756</v>
      </c>
      <c r="E1443" s="1135" t="s">
        <v>15196</v>
      </c>
      <c r="F1443" s="1135" t="s">
        <v>1563</v>
      </c>
      <c r="G1443" s="1135">
        <v>5</v>
      </c>
      <c r="H1443" s="1135" t="s">
        <v>5012</v>
      </c>
      <c r="I1443" s="1135" t="s">
        <v>663</v>
      </c>
      <c r="J1443" s="1135">
        <v>0</v>
      </c>
      <c r="K1443" s="1135" t="s">
        <v>5180</v>
      </c>
      <c r="L1443" s="1135" t="s">
        <v>5001</v>
      </c>
      <c r="M1443" s="1135">
        <v>148.9</v>
      </c>
      <c r="N1443" s="1135" t="s">
        <v>1039</v>
      </c>
      <c r="O1443" s="1135">
        <v>3.7225000000000001</v>
      </c>
      <c r="P1443" s="1135">
        <v>2.9780000000000002</v>
      </c>
      <c r="Q1443" s="1135" t="s">
        <v>1114</v>
      </c>
      <c r="R1443" s="1135">
        <v>23.5</v>
      </c>
      <c r="T1443" s="1135">
        <v>16.399999999999999</v>
      </c>
      <c r="U1443" s="1135">
        <v>4.5999999999999996</v>
      </c>
      <c r="V1443" s="1135" t="s">
        <v>663</v>
      </c>
      <c r="W1443" s="1135" t="s">
        <v>663</v>
      </c>
      <c r="X1443" s="1135" t="s">
        <v>663</v>
      </c>
      <c r="Y1443" s="1135">
        <v>1.6</v>
      </c>
      <c r="Z1443" s="1135" t="s">
        <v>5139</v>
      </c>
      <c r="AA1443" s="1135" t="s">
        <v>2859</v>
      </c>
      <c r="AH1443" s="1135" t="s">
        <v>1511</v>
      </c>
      <c r="AM1443" s="1136" t="s">
        <v>11991</v>
      </c>
      <c r="AN1443" s="1136" t="s">
        <v>11992</v>
      </c>
      <c r="AO1443" s="1136">
        <f t="shared" si="182"/>
        <v>550</v>
      </c>
      <c r="AP1443" s="1136">
        <f t="shared" si="183"/>
        <v>1.756</v>
      </c>
      <c r="AQ1443" s="1136" t="str">
        <f t="shared" si="184"/>
        <v>2-6-1S83°</v>
      </c>
      <c r="AR1443" s="1136" t="str">
        <f t="shared" si="185"/>
        <v>30.5</v>
      </c>
      <c r="AS1443" s="1136" t="str">
        <f t="shared" si="186"/>
        <v>166/140</v>
      </c>
      <c r="AT1443" s="1136" t="str">
        <f t="shared" si="187"/>
        <v>2-6-1S83°</v>
      </c>
      <c r="AV1443" s="1136" t="str">
        <f t="shared" si="180"/>
        <v>108.9.12</v>
      </c>
      <c r="AW1443" s="1438">
        <f t="shared" si="181"/>
        <v>43720</v>
      </c>
    </row>
    <row r="1444" spans="1:49">
      <c r="A1444" s="1135" t="s">
        <v>5181</v>
      </c>
      <c r="B1444" s="1135" t="s">
        <v>210</v>
      </c>
      <c r="C1444" s="1135">
        <v>700</v>
      </c>
      <c r="D1444" s="1135">
        <v>1.8</v>
      </c>
      <c r="E1444" s="1135" t="s">
        <v>15188</v>
      </c>
      <c r="F1444" s="1135" t="s">
        <v>2328</v>
      </c>
      <c r="G1444" s="1135">
        <v>5</v>
      </c>
      <c r="H1444" s="1135" t="s">
        <v>5182</v>
      </c>
      <c r="I1444" s="1135" t="s">
        <v>126</v>
      </c>
      <c r="J1444" s="1135">
        <v>2.7</v>
      </c>
      <c r="K1444" s="1135" t="s">
        <v>4768</v>
      </c>
      <c r="L1444" s="1135" t="s">
        <v>4769</v>
      </c>
      <c r="M1444" s="1135">
        <v>150.80000000000001</v>
      </c>
      <c r="N1444" s="1135" t="s">
        <v>1039</v>
      </c>
      <c r="O1444" s="1135">
        <v>3.7700000000000005</v>
      </c>
      <c r="P1444" s="1135">
        <v>3.0160000000000005</v>
      </c>
      <c r="Q1444" s="1135" t="s">
        <v>1082</v>
      </c>
      <c r="R1444" s="1135">
        <v>19</v>
      </c>
      <c r="T1444" s="1135">
        <v>28.3</v>
      </c>
      <c r="U1444" s="1135">
        <v>4.3</v>
      </c>
      <c r="V1444" s="1135" t="s">
        <v>663</v>
      </c>
      <c r="W1444" s="1135">
        <v>100</v>
      </c>
      <c r="X1444" s="1135">
        <v>50</v>
      </c>
      <c r="Y1444" s="1135">
        <v>1.5</v>
      </c>
      <c r="Z1444" s="1135" t="s">
        <v>5183</v>
      </c>
      <c r="AA1444" s="1135" t="s">
        <v>2866</v>
      </c>
      <c r="AH1444" s="1135" t="s">
        <v>3307</v>
      </c>
      <c r="AM1444" s="1136" t="s">
        <v>11993</v>
      </c>
      <c r="AN1444" s="1136" t="s">
        <v>11994</v>
      </c>
      <c r="AO1444" s="1136">
        <f t="shared" si="182"/>
        <v>700</v>
      </c>
      <c r="AP1444" s="1136">
        <f t="shared" si="183"/>
        <v>1.8</v>
      </c>
      <c r="AQ1444" s="1136" t="str">
        <f t="shared" si="184"/>
        <v>1-5-1S91°</v>
      </c>
      <c r="AR1444" s="1136" t="str">
        <f t="shared" si="185"/>
        <v>33.5</v>
      </c>
      <c r="AS1444" s="1136" t="str">
        <f t="shared" si="186"/>
        <v>363/323/OFF</v>
      </c>
      <c r="AT1444" s="1136" t="str">
        <f t="shared" si="187"/>
        <v>1-5-1S91°</v>
      </c>
      <c r="AV1444" s="1136" t="str">
        <f t="shared" si="180"/>
        <v>108.9.17</v>
      </c>
      <c r="AW1444" s="1438">
        <f t="shared" si="181"/>
        <v>43725</v>
      </c>
    </row>
    <row r="1445" spans="1:49">
      <c r="A1445" s="1135" t="s">
        <v>5184</v>
      </c>
      <c r="B1445" s="1135" t="s">
        <v>4861</v>
      </c>
      <c r="C1445" s="1135">
        <v>750</v>
      </c>
      <c r="D1445" s="1135">
        <v>1.724</v>
      </c>
      <c r="E1445" s="1135" t="s">
        <v>15198</v>
      </c>
      <c r="F1445" s="1135" t="s">
        <v>663</v>
      </c>
      <c r="G1445" s="1135">
        <v>5</v>
      </c>
      <c r="H1445" s="1135" t="s">
        <v>1035</v>
      </c>
      <c r="I1445" s="1135" t="s">
        <v>126</v>
      </c>
      <c r="J1445" s="1135">
        <v>1.8</v>
      </c>
      <c r="K1445" s="1135" t="s">
        <v>5185</v>
      </c>
      <c r="L1445" s="1135" t="s">
        <v>2524</v>
      </c>
      <c r="M1445" s="1135">
        <v>148</v>
      </c>
      <c r="N1445" s="1135" t="s">
        <v>1039</v>
      </c>
      <c r="O1445" s="1135">
        <v>3.7</v>
      </c>
      <c r="P1445" s="1135">
        <v>2.96</v>
      </c>
      <c r="Q1445" s="1135" t="s">
        <v>1040</v>
      </c>
      <c r="R1445" s="1135">
        <v>20.8</v>
      </c>
      <c r="T1445" s="1135">
        <v>20.399999999999999</v>
      </c>
      <c r="U1445" s="1135">
        <v>3.8</v>
      </c>
      <c r="V1445" s="1135" t="s">
        <v>663</v>
      </c>
      <c r="W1445" s="1135">
        <v>110</v>
      </c>
      <c r="X1445" s="1135">
        <v>60</v>
      </c>
      <c r="Y1445" s="1135">
        <v>1.7</v>
      </c>
      <c r="Z1445" s="1135" t="s">
        <v>663</v>
      </c>
      <c r="AA1445" s="1135" t="s">
        <v>5186</v>
      </c>
      <c r="AH1445" s="1135" t="s">
        <v>811</v>
      </c>
      <c r="AM1445" s="1136" t="s">
        <v>11995</v>
      </c>
      <c r="AN1445" s="1136" t="s">
        <v>11996</v>
      </c>
      <c r="AO1445" s="1136">
        <f t="shared" si="182"/>
        <v>750</v>
      </c>
      <c r="AP1445" s="1136">
        <f t="shared" si="183"/>
        <v>1.724</v>
      </c>
      <c r="AQ1445" s="1136" t="str">
        <f t="shared" si="184"/>
        <v>1-4-1S85°Z+S</v>
      </c>
      <c r="AR1445" s="1136" t="str">
        <f t="shared" si="185"/>
        <v>NA</v>
      </c>
      <c r="AS1445" s="1136" t="str">
        <f t="shared" si="186"/>
        <v>185/OFF</v>
      </c>
      <c r="AT1445" s="1136" t="str">
        <f t="shared" si="187"/>
        <v>1-4-1S85°Z+S</v>
      </c>
      <c r="AU1445" s="1136" t="s">
        <v>15734</v>
      </c>
      <c r="AV1445" s="1136" t="str">
        <f t="shared" si="180"/>
        <v>108.10.5</v>
      </c>
      <c r="AW1445" s="1438">
        <f t="shared" si="181"/>
        <v>43743</v>
      </c>
    </row>
    <row r="1446" spans="1:49">
      <c r="A1446" s="1135" t="s">
        <v>5187</v>
      </c>
      <c r="B1446" s="1135" t="s">
        <v>4788</v>
      </c>
      <c r="C1446" s="1135">
        <v>600</v>
      </c>
      <c r="D1446" s="1135">
        <v>1.74</v>
      </c>
      <c r="E1446" s="1135" t="s">
        <v>15196</v>
      </c>
      <c r="F1446" s="1135" t="s">
        <v>1443</v>
      </c>
      <c r="G1446" s="1135">
        <v>5</v>
      </c>
      <c r="H1446" s="1135" t="s">
        <v>5188</v>
      </c>
      <c r="I1446" s="1135" t="s">
        <v>1206</v>
      </c>
      <c r="J1446" s="1135">
        <v>2.6</v>
      </c>
      <c r="K1446" s="1135" t="s">
        <v>4791</v>
      </c>
      <c r="L1446" s="1135" t="s">
        <v>4796</v>
      </c>
      <c r="M1446" s="1135">
        <v>151.30000000000001</v>
      </c>
      <c r="N1446" s="1135" t="s">
        <v>1039</v>
      </c>
      <c r="O1446" s="1135">
        <v>3.7825000000000006</v>
      </c>
      <c r="P1446" s="1135">
        <v>3.0260000000000002</v>
      </c>
      <c r="Q1446" s="1135" t="s">
        <v>1131</v>
      </c>
      <c r="R1446" s="1135">
        <v>20.7</v>
      </c>
      <c r="T1446" s="1135">
        <v>15.5</v>
      </c>
      <c r="U1446" s="1135">
        <v>3</v>
      </c>
      <c r="V1446" s="1135" t="s">
        <v>663</v>
      </c>
      <c r="W1446" s="1135">
        <v>130</v>
      </c>
      <c r="X1446" s="1135">
        <v>75</v>
      </c>
      <c r="Y1446" s="1135">
        <v>1.2</v>
      </c>
      <c r="Z1446" s="1135" t="s">
        <v>5189</v>
      </c>
      <c r="AA1446" s="1135" t="s">
        <v>5190</v>
      </c>
      <c r="AH1446" s="1135" t="s">
        <v>833</v>
      </c>
      <c r="AM1446" s="1136" t="s">
        <v>11997</v>
      </c>
      <c r="AN1446" s="1136" t="s">
        <v>11998</v>
      </c>
      <c r="AO1446" s="1136">
        <f t="shared" si="182"/>
        <v>600</v>
      </c>
      <c r="AP1446" s="1136">
        <f t="shared" si="183"/>
        <v>1.74</v>
      </c>
      <c r="AQ1446" s="1136" t="str">
        <f t="shared" si="184"/>
        <v>2-6-1S83°</v>
      </c>
      <c r="AR1446" s="1136" t="str">
        <f t="shared" si="185"/>
        <v>31.2</v>
      </c>
      <c r="AS1446" s="1136" t="str">
        <f t="shared" si="186"/>
        <v>185/170</v>
      </c>
      <c r="AT1446" s="1136" t="str">
        <f t="shared" si="187"/>
        <v>2-6-1S83°</v>
      </c>
      <c r="AV1446" s="1136" t="str">
        <f t="shared" si="180"/>
        <v>108.9.23</v>
      </c>
      <c r="AW1446" s="1438">
        <f t="shared" si="181"/>
        <v>43731</v>
      </c>
    </row>
    <row r="1447" spans="1:49">
      <c r="A1447" s="1135" t="s">
        <v>5191</v>
      </c>
      <c r="B1447" s="1135" t="s">
        <v>5081</v>
      </c>
      <c r="C1447" s="1135">
        <v>550</v>
      </c>
      <c r="D1447" s="1135">
        <v>1.7250000000000001</v>
      </c>
      <c r="E1447" s="1135" t="s">
        <v>4955</v>
      </c>
      <c r="F1447" s="1135" t="s">
        <v>4164</v>
      </c>
      <c r="G1447" s="1135">
        <v>5</v>
      </c>
      <c r="H1447" s="1135" t="s">
        <v>5192</v>
      </c>
      <c r="I1447" s="1135" t="s">
        <v>466</v>
      </c>
      <c r="J1447" s="1135">
        <v>1.9</v>
      </c>
      <c r="K1447" s="1135" t="s">
        <v>5193</v>
      </c>
      <c r="L1447" s="1135" t="s">
        <v>5194</v>
      </c>
      <c r="M1447" s="1135">
        <v>155</v>
      </c>
      <c r="N1447" s="1135" t="s">
        <v>1039</v>
      </c>
      <c r="O1447" s="1135">
        <v>3.875</v>
      </c>
      <c r="P1447" s="1135">
        <v>3.1</v>
      </c>
      <c r="Q1447" s="1135" t="s">
        <v>1153</v>
      </c>
      <c r="R1447" s="1135">
        <v>21.3</v>
      </c>
      <c r="T1447" s="1135">
        <v>7.9</v>
      </c>
      <c r="U1447" s="1135">
        <v>5.2</v>
      </c>
      <c r="V1447" s="1135" t="s">
        <v>663</v>
      </c>
      <c r="W1447" s="1135">
        <v>135</v>
      </c>
      <c r="X1447" s="1135">
        <v>95</v>
      </c>
      <c r="Y1447" s="1135">
        <v>1.5</v>
      </c>
      <c r="Z1447" s="1135" t="s">
        <v>663</v>
      </c>
      <c r="AA1447" s="1135" t="s">
        <v>1193</v>
      </c>
      <c r="AH1447" s="1135" t="s">
        <v>1737</v>
      </c>
      <c r="AM1447" s="1136" t="s">
        <v>11999</v>
      </c>
      <c r="AN1447" s="1136" t="s">
        <v>12000</v>
      </c>
      <c r="AO1447" s="1136">
        <f t="shared" si="182"/>
        <v>550</v>
      </c>
      <c r="AP1447" s="1136">
        <f t="shared" si="183"/>
        <v>1.7250000000000001</v>
      </c>
      <c r="AQ1447" s="1136" t="str">
        <f t="shared" si="184"/>
        <v>105°</v>
      </c>
      <c r="AR1447" s="1136" t="str">
        <f t="shared" si="185"/>
        <v>15.5</v>
      </c>
      <c r="AS1447" s="1136" t="str">
        <f t="shared" si="186"/>
        <v>255/275/150</v>
      </c>
      <c r="AT1447" s="1136" t="str">
        <f t="shared" si="187"/>
        <v>105°</v>
      </c>
      <c r="AV1447" s="1136" t="str">
        <f t="shared" si="180"/>
        <v>108.7.15</v>
      </c>
      <c r="AW1447" s="1438">
        <f t="shared" si="181"/>
        <v>43661</v>
      </c>
    </row>
    <row r="1448" spans="1:49">
      <c r="A1448" s="1135" t="s">
        <v>5195</v>
      </c>
      <c r="B1448" s="1135" t="s">
        <v>878</v>
      </c>
      <c r="C1448" s="1135">
        <v>550</v>
      </c>
      <c r="D1448" s="1135">
        <v>1.7649999999999999</v>
      </c>
      <c r="E1448" s="1135" t="s">
        <v>15196</v>
      </c>
      <c r="F1448" s="1135" t="s">
        <v>1078</v>
      </c>
      <c r="G1448" s="1135">
        <v>5</v>
      </c>
      <c r="H1448" s="1135" t="s">
        <v>5024</v>
      </c>
      <c r="I1448" s="1135" t="s">
        <v>466</v>
      </c>
      <c r="J1448" s="1135">
        <v>3.4</v>
      </c>
      <c r="K1448" s="1135" t="s">
        <v>5180</v>
      </c>
      <c r="L1448" s="1135" t="s">
        <v>5001</v>
      </c>
      <c r="M1448" s="1135">
        <v>152.5</v>
      </c>
      <c r="N1448" s="1135" t="s">
        <v>1039</v>
      </c>
      <c r="O1448" s="1135">
        <v>3.8125</v>
      </c>
      <c r="P1448" s="1135">
        <v>3.0500000000000003</v>
      </c>
      <c r="Q1448" s="1135" t="s">
        <v>1106</v>
      </c>
      <c r="R1448" s="1135">
        <v>21</v>
      </c>
      <c r="T1448" s="1135">
        <v>9.1999999999999993</v>
      </c>
      <c r="U1448" s="1135">
        <v>5.4</v>
      </c>
      <c r="V1448" s="1135" t="s">
        <v>663</v>
      </c>
      <c r="W1448" s="1135">
        <v>110</v>
      </c>
      <c r="X1448" s="1135">
        <v>90</v>
      </c>
      <c r="Y1448" s="1135">
        <v>2</v>
      </c>
      <c r="Z1448" s="1135" t="s">
        <v>2967</v>
      </c>
      <c r="AA1448" s="1135" t="s">
        <v>5190</v>
      </c>
      <c r="AH1448" s="1135" t="s">
        <v>2930</v>
      </c>
      <c r="AM1448" s="1136" t="s">
        <v>12001</v>
      </c>
      <c r="AN1448" s="1136" t="s">
        <v>12002</v>
      </c>
      <c r="AO1448" s="1136">
        <f t="shared" si="182"/>
        <v>550</v>
      </c>
      <c r="AP1448" s="1136">
        <f t="shared" si="183"/>
        <v>1.7649999999999999</v>
      </c>
      <c r="AQ1448" s="1136" t="str">
        <f t="shared" si="184"/>
        <v>2-6-1S83°</v>
      </c>
      <c r="AR1448" s="1136" t="str">
        <f t="shared" si="185"/>
        <v>30</v>
      </c>
      <c r="AS1448" s="1136" t="str">
        <f t="shared" si="186"/>
        <v>160/155</v>
      </c>
      <c r="AT1448" s="1136" t="str">
        <f t="shared" si="187"/>
        <v>2-6-1S83°</v>
      </c>
      <c r="AV1448" s="1136" t="str">
        <f t="shared" si="180"/>
        <v>108.9.23</v>
      </c>
      <c r="AW1448" s="1438">
        <f t="shared" si="181"/>
        <v>43731</v>
      </c>
    </row>
    <row r="1449" spans="1:49">
      <c r="A1449" s="1135" t="s">
        <v>5196</v>
      </c>
      <c r="B1449" s="1135" t="s">
        <v>210</v>
      </c>
      <c r="C1449" s="1135">
        <v>750</v>
      </c>
      <c r="D1449" s="1135">
        <v>1.76</v>
      </c>
      <c r="E1449" s="1135" t="s">
        <v>15188</v>
      </c>
      <c r="F1449" s="1135" t="s">
        <v>1078</v>
      </c>
      <c r="G1449" s="1135">
        <v>5</v>
      </c>
      <c r="H1449" s="1135" t="s">
        <v>5197</v>
      </c>
      <c r="I1449" s="1135" t="s">
        <v>663</v>
      </c>
      <c r="J1449" s="1135">
        <v>0</v>
      </c>
      <c r="K1449" s="1135" t="s">
        <v>5160</v>
      </c>
      <c r="L1449" s="1135" t="s">
        <v>4760</v>
      </c>
      <c r="M1449" s="1135">
        <v>152.4</v>
      </c>
      <c r="N1449" s="1135" t="s">
        <v>1039</v>
      </c>
      <c r="O1449" s="1135">
        <v>3.8100000000000005</v>
      </c>
      <c r="P1449" s="1135">
        <v>3.048</v>
      </c>
      <c r="Q1449" s="1135" t="s">
        <v>1055</v>
      </c>
      <c r="R1449" s="1135">
        <v>21.6</v>
      </c>
      <c r="T1449" s="1135">
        <v>17</v>
      </c>
      <c r="U1449" s="1135">
        <v>2.6</v>
      </c>
      <c r="V1449" s="1135" t="s">
        <v>663</v>
      </c>
      <c r="W1449" s="1135" t="s">
        <v>663</v>
      </c>
      <c r="X1449" s="1135" t="s">
        <v>663</v>
      </c>
      <c r="Y1449" s="1135">
        <v>1</v>
      </c>
      <c r="Z1449" s="1135">
        <v>4.5</v>
      </c>
      <c r="AA1449" s="1135" t="s">
        <v>5190</v>
      </c>
      <c r="AH1449" s="1135" t="s">
        <v>1332</v>
      </c>
      <c r="AM1449" s="1136" t="s">
        <v>12003</v>
      </c>
      <c r="AN1449" s="1136" t="s">
        <v>12004</v>
      </c>
      <c r="AO1449" s="1136">
        <f t="shared" si="182"/>
        <v>750</v>
      </c>
      <c r="AP1449" s="1136">
        <f t="shared" si="183"/>
        <v>1.76</v>
      </c>
      <c r="AQ1449" s="1136" t="str">
        <f t="shared" si="184"/>
        <v>1-5-1S91°</v>
      </c>
      <c r="AR1449" s="1136" t="str">
        <f t="shared" si="185"/>
        <v>30</v>
      </c>
      <c r="AS1449" s="1136" t="str">
        <f t="shared" si="186"/>
        <v>359/319/155</v>
      </c>
      <c r="AT1449" s="1136" t="str">
        <f t="shared" si="187"/>
        <v>1-5-1S91°</v>
      </c>
      <c r="AV1449" s="1136" t="str">
        <f t="shared" si="180"/>
        <v>108.9.23</v>
      </c>
      <c r="AW1449" s="1438">
        <f t="shared" si="181"/>
        <v>43731</v>
      </c>
    </row>
    <row r="1450" spans="1:49">
      <c r="A1450" s="1135" t="s">
        <v>5198</v>
      </c>
      <c r="B1450" s="1135" t="s">
        <v>4974</v>
      </c>
      <c r="C1450" s="1135">
        <v>650</v>
      </c>
      <c r="D1450" s="1135">
        <v>1.8</v>
      </c>
      <c r="E1450" s="1135" t="s">
        <v>15188</v>
      </c>
      <c r="F1450" s="1135" t="s">
        <v>2328</v>
      </c>
      <c r="G1450" s="1135">
        <v>5</v>
      </c>
      <c r="H1450" s="1135" t="s">
        <v>5199</v>
      </c>
      <c r="I1450" s="1135" t="s">
        <v>466</v>
      </c>
      <c r="J1450" s="1135">
        <v>2.7</v>
      </c>
      <c r="K1450" s="1135" t="s">
        <v>4976</v>
      </c>
      <c r="L1450" s="1135" t="s">
        <v>4977</v>
      </c>
      <c r="M1450" s="1135">
        <v>158.4</v>
      </c>
      <c r="N1450" s="1135" t="s">
        <v>1039</v>
      </c>
      <c r="O1450" s="1135">
        <v>3.9600000000000004</v>
      </c>
      <c r="P1450" s="1135">
        <v>3.1680000000000001</v>
      </c>
      <c r="Q1450" s="1135" t="s">
        <v>2647</v>
      </c>
      <c r="R1450" s="1135">
        <v>20.5</v>
      </c>
      <c r="T1450" s="1135">
        <v>13</v>
      </c>
      <c r="U1450" s="1135">
        <v>3.2</v>
      </c>
      <c r="V1450" s="1135" t="s">
        <v>663</v>
      </c>
      <c r="W1450" s="1135">
        <v>110</v>
      </c>
      <c r="X1450" s="1135">
        <v>90</v>
      </c>
      <c r="Y1450" s="1135">
        <v>1.5</v>
      </c>
      <c r="Z1450" s="1135">
        <v>5</v>
      </c>
      <c r="AA1450" s="1135" t="s">
        <v>4171</v>
      </c>
      <c r="AH1450" s="1135" t="s">
        <v>1315</v>
      </c>
      <c r="AM1450" s="1136" t="s">
        <v>12005</v>
      </c>
      <c r="AN1450" s="1136" t="s">
        <v>12006</v>
      </c>
      <c r="AO1450" s="1136">
        <f t="shared" si="182"/>
        <v>650</v>
      </c>
      <c r="AP1450" s="1136">
        <f t="shared" si="183"/>
        <v>1.8</v>
      </c>
      <c r="AQ1450" s="1136" t="str">
        <f t="shared" si="184"/>
        <v>1-5-1S91°</v>
      </c>
      <c r="AR1450" s="1136" t="str">
        <f t="shared" si="185"/>
        <v>33.5</v>
      </c>
      <c r="AS1450" s="1136" t="str">
        <f t="shared" si="186"/>
        <v>340/340/145</v>
      </c>
      <c r="AT1450" s="1136" t="str">
        <f t="shared" si="187"/>
        <v>1-5-1S91°</v>
      </c>
      <c r="AV1450" s="1136" t="str">
        <f t="shared" si="180"/>
        <v>108.9.26</v>
      </c>
      <c r="AW1450" s="1438">
        <f t="shared" si="181"/>
        <v>43734</v>
      </c>
    </row>
    <row r="1451" spans="1:49">
      <c r="A1451" s="1135" t="s">
        <v>5200</v>
      </c>
      <c r="B1451" s="1135" t="s">
        <v>5106</v>
      </c>
      <c r="C1451" s="1135">
        <v>600</v>
      </c>
      <c r="D1451" s="1135">
        <v>1.7</v>
      </c>
      <c r="E1451" s="1135" t="s">
        <v>15208</v>
      </c>
      <c r="F1451" s="1135" t="s">
        <v>663</v>
      </c>
      <c r="G1451" s="1135">
        <v>4</v>
      </c>
      <c r="H1451" s="1135" t="s">
        <v>1260</v>
      </c>
      <c r="I1451" s="1135" t="s">
        <v>126</v>
      </c>
      <c r="J1451" s="1135">
        <v>1.3</v>
      </c>
      <c r="K1451" s="1135" t="s">
        <v>5201</v>
      </c>
      <c r="L1451" s="1135" t="s">
        <v>2680</v>
      </c>
      <c r="M1451" s="1135">
        <v>154.30000000000001</v>
      </c>
      <c r="N1451" s="1135" t="s">
        <v>1039</v>
      </c>
      <c r="O1451" s="1135">
        <v>3.8575000000000004</v>
      </c>
      <c r="P1451" s="1135">
        <v>3.0860000000000003</v>
      </c>
      <c r="Q1451" s="1135" t="s">
        <v>1131</v>
      </c>
      <c r="R1451" s="1135">
        <v>22.1</v>
      </c>
      <c r="T1451" s="1135">
        <v>10.5</v>
      </c>
      <c r="U1451" s="1135">
        <v>4.0999999999999996</v>
      </c>
      <c r="V1451" s="1135" t="s">
        <v>663</v>
      </c>
      <c r="W1451" s="1135">
        <v>125</v>
      </c>
      <c r="X1451" s="1135">
        <v>80</v>
      </c>
      <c r="Y1451" s="1135">
        <v>2</v>
      </c>
      <c r="Z1451" s="1135" t="s">
        <v>663</v>
      </c>
      <c r="AA1451" s="1135" t="s">
        <v>4171</v>
      </c>
      <c r="AH1451" s="1135" t="s">
        <v>662</v>
      </c>
      <c r="AM1451" s="1136" t="s">
        <v>12007</v>
      </c>
      <c r="AN1451" s="1136" t="s">
        <v>12008</v>
      </c>
      <c r="AO1451" s="1136">
        <f t="shared" si="182"/>
        <v>600</v>
      </c>
      <c r="AP1451" s="1136">
        <f t="shared" si="183"/>
        <v>1.7</v>
      </c>
      <c r="AQ1451" s="1136" t="str">
        <f t="shared" si="184"/>
        <v>1-4-1S85Z+S</v>
      </c>
      <c r="AR1451" s="1136" t="str">
        <f t="shared" si="185"/>
        <v>NA</v>
      </c>
      <c r="AS1451" s="1136" t="str">
        <f t="shared" si="186"/>
        <v>170/OFF</v>
      </c>
      <c r="AT1451" s="1136" t="str">
        <f t="shared" si="187"/>
        <v>1-4-1S85Z+S</v>
      </c>
      <c r="AV1451" s="1136" t="str">
        <f t="shared" si="180"/>
        <v>108.9.26</v>
      </c>
      <c r="AW1451" s="1438">
        <f t="shared" si="181"/>
        <v>43734</v>
      </c>
    </row>
    <row r="1452" spans="1:49">
      <c r="A1452" s="1135" t="s">
        <v>5202</v>
      </c>
      <c r="B1452" s="1135" t="s">
        <v>5106</v>
      </c>
      <c r="C1452" s="1135">
        <v>550</v>
      </c>
      <c r="D1452" s="1135">
        <v>1.72</v>
      </c>
      <c r="E1452" s="1135" t="s">
        <v>5107</v>
      </c>
      <c r="F1452" s="1135" t="s">
        <v>4164</v>
      </c>
      <c r="G1452" s="1135">
        <v>4</v>
      </c>
      <c r="H1452" s="1135" t="s">
        <v>5108</v>
      </c>
      <c r="I1452" s="1135" t="s">
        <v>126</v>
      </c>
      <c r="J1452" s="1135">
        <v>0.5</v>
      </c>
      <c r="K1452" s="1135" t="s">
        <v>5203</v>
      </c>
      <c r="L1452" s="1135" t="s">
        <v>2684</v>
      </c>
      <c r="M1452" s="1135">
        <v>151</v>
      </c>
      <c r="N1452" s="1135" t="s">
        <v>1039</v>
      </c>
      <c r="O1452" s="1135">
        <v>3.7750000000000004</v>
      </c>
      <c r="P1452" s="1135">
        <v>3.02</v>
      </c>
      <c r="Q1452" s="1135" t="s">
        <v>1131</v>
      </c>
      <c r="R1452" s="1135">
        <v>21</v>
      </c>
      <c r="T1452" s="1135">
        <v>10.5</v>
      </c>
      <c r="U1452" s="1135">
        <v>4.3</v>
      </c>
      <c r="V1452" s="1135" t="s">
        <v>663</v>
      </c>
      <c r="W1452" s="1135" t="s">
        <v>4761</v>
      </c>
      <c r="X1452" s="1135">
        <v>35</v>
      </c>
      <c r="Y1452" s="1135">
        <v>1.6</v>
      </c>
      <c r="Z1452" s="1135" t="s">
        <v>663</v>
      </c>
      <c r="AA1452" s="1135" t="s">
        <v>5204</v>
      </c>
      <c r="AH1452" s="1135" t="s">
        <v>863</v>
      </c>
      <c r="AM1452" s="1136" t="s">
        <v>12009</v>
      </c>
      <c r="AN1452" s="1136" t="s">
        <v>12010</v>
      </c>
      <c r="AO1452" s="1136">
        <f t="shared" si="182"/>
        <v>550</v>
      </c>
      <c r="AP1452" s="1136">
        <f t="shared" si="183"/>
        <v>1.72</v>
      </c>
      <c r="AQ1452" s="1136" t="str">
        <f t="shared" si="184"/>
        <v>107.5°</v>
      </c>
      <c r="AR1452" s="1136" t="str">
        <f t="shared" si="185"/>
        <v>15.5</v>
      </c>
      <c r="AS1452" s="1136" t="str">
        <f t="shared" si="186"/>
        <v>290/275/OFF</v>
      </c>
      <c r="AT1452" s="1136" t="str">
        <f t="shared" si="187"/>
        <v>107.5°</v>
      </c>
      <c r="AV1452" s="1136" t="str">
        <f t="shared" si="180"/>
        <v>107.8.9</v>
      </c>
      <c r="AW1452" s="1438">
        <f t="shared" si="181"/>
        <v>43321</v>
      </c>
    </row>
    <row r="1453" spans="1:49">
      <c r="A1453" s="1135" t="s">
        <v>5205</v>
      </c>
      <c r="B1453" s="1135" t="s">
        <v>628</v>
      </c>
      <c r="C1453" s="1135">
        <v>650</v>
      </c>
      <c r="D1453" s="1135">
        <v>1.73</v>
      </c>
      <c r="E1453" s="1135" t="s">
        <v>15188</v>
      </c>
      <c r="F1453" s="1135" t="s">
        <v>1078</v>
      </c>
      <c r="G1453" s="1135">
        <v>5</v>
      </c>
      <c r="H1453" s="1135" t="s">
        <v>1887</v>
      </c>
      <c r="I1453" s="1135" t="s">
        <v>126</v>
      </c>
      <c r="J1453" s="1135">
        <v>2.2000000000000002</v>
      </c>
      <c r="K1453" s="1135" t="s">
        <v>5206</v>
      </c>
      <c r="L1453" s="1135" t="s">
        <v>4948</v>
      </c>
      <c r="M1453" s="1135">
        <v>150.30000000000001</v>
      </c>
      <c r="N1453" s="1135" t="s">
        <v>1039</v>
      </c>
      <c r="O1453" s="1135">
        <v>3.7575000000000003</v>
      </c>
      <c r="P1453" s="1135">
        <v>3.0060000000000002</v>
      </c>
      <c r="Q1453" s="1135" t="s">
        <v>1457</v>
      </c>
      <c r="R1453" s="1135">
        <v>29</v>
      </c>
      <c r="T1453" s="1135">
        <v>13</v>
      </c>
      <c r="U1453" s="1135">
        <v>7</v>
      </c>
      <c r="V1453" s="1135" t="s">
        <v>663</v>
      </c>
      <c r="W1453" s="1135">
        <v>115</v>
      </c>
      <c r="X1453" s="1135">
        <v>50</v>
      </c>
      <c r="Y1453" s="1135">
        <v>1.7</v>
      </c>
      <c r="Z1453" s="1135">
        <v>6.5</v>
      </c>
      <c r="AA1453" s="1135" t="s">
        <v>2871</v>
      </c>
      <c r="AH1453" s="1135" t="s">
        <v>977</v>
      </c>
      <c r="AM1453" s="1136" t="s">
        <v>12011</v>
      </c>
      <c r="AN1453" s="1136" t="s">
        <v>12012</v>
      </c>
      <c r="AO1453" s="1136">
        <f t="shared" si="182"/>
        <v>650</v>
      </c>
      <c r="AP1453" s="1136">
        <f t="shared" si="183"/>
        <v>1.73</v>
      </c>
      <c r="AQ1453" s="1136" t="str">
        <f t="shared" si="184"/>
        <v>1-5-1S91°</v>
      </c>
      <c r="AR1453" s="1136" t="str">
        <f t="shared" si="185"/>
        <v>30</v>
      </c>
      <c r="AS1453" s="1136" t="str">
        <f t="shared" si="186"/>
        <v>270/270/OFF</v>
      </c>
      <c r="AT1453" s="1136" t="str">
        <f t="shared" si="187"/>
        <v>1-5-1S91°</v>
      </c>
      <c r="AV1453" s="1136" t="str">
        <f t="shared" si="180"/>
        <v>108.9.30</v>
      </c>
      <c r="AW1453" s="1438">
        <f t="shared" si="181"/>
        <v>43738</v>
      </c>
    </row>
    <row r="1454" spans="1:49">
      <c r="A1454" s="1135" t="s">
        <v>5207</v>
      </c>
      <c r="B1454" s="1135" t="s">
        <v>5006</v>
      </c>
      <c r="C1454" s="1135">
        <v>700</v>
      </c>
      <c r="D1454" s="1135">
        <v>1.77</v>
      </c>
      <c r="E1454" s="1135" t="s">
        <v>15188</v>
      </c>
      <c r="F1454" s="1135" t="s">
        <v>2328</v>
      </c>
      <c r="G1454" s="1135">
        <v>5</v>
      </c>
      <c r="H1454" s="1135" t="s">
        <v>5208</v>
      </c>
      <c r="I1454" s="1135" t="s">
        <v>126</v>
      </c>
      <c r="J1454" s="1135">
        <v>1.9</v>
      </c>
      <c r="K1454" s="1135" t="s">
        <v>5209</v>
      </c>
      <c r="L1454" s="1135" t="s">
        <v>5009</v>
      </c>
      <c r="M1454" s="1135">
        <v>154.5</v>
      </c>
      <c r="N1454" s="1135" t="s">
        <v>1039</v>
      </c>
      <c r="O1454" s="1135">
        <v>3.8625000000000003</v>
      </c>
      <c r="P1454" s="1135">
        <v>3.09</v>
      </c>
      <c r="Q1454" s="1135" t="s">
        <v>5097</v>
      </c>
      <c r="R1454" s="1135">
        <v>22</v>
      </c>
      <c r="T1454" s="1135">
        <v>20</v>
      </c>
      <c r="U1454" s="1135">
        <v>3.5</v>
      </c>
      <c r="V1454" s="1135" t="s">
        <v>663</v>
      </c>
      <c r="W1454" s="1135" t="s">
        <v>2626</v>
      </c>
      <c r="X1454" s="1135">
        <v>40</v>
      </c>
      <c r="Y1454" s="1135">
        <v>1.4</v>
      </c>
      <c r="Z1454" s="1135" t="s">
        <v>3180</v>
      </c>
      <c r="AA1454" s="1135" t="s">
        <v>5210</v>
      </c>
      <c r="AH1454" s="1135" t="s">
        <v>1576</v>
      </c>
      <c r="AM1454" s="1136" t="s">
        <v>12013</v>
      </c>
      <c r="AN1454" s="1136" t="s">
        <v>12014</v>
      </c>
      <c r="AO1454" s="1136">
        <f t="shared" si="182"/>
        <v>700</v>
      </c>
      <c r="AP1454" s="1136">
        <f t="shared" si="183"/>
        <v>1.77</v>
      </c>
      <c r="AQ1454" s="1136" t="str">
        <f t="shared" si="184"/>
        <v>1-5-1S91°</v>
      </c>
      <c r="AR1454" s="1136" t="str">
        <f t="shared" si="185"/>
        <v>33.5</v>
      </c>
      <c r="AS1454" s="1136" t="str">
        <f t="shared" si="186"/>
        <v>333/333/140</v>
      </c>
      <c r="AT1454" s="1136" t="str">
        <f t="shared" si="187"/>
        <v>1-5-1S91°</v>
      </c>
      <c r="AV1454" s="1136" t="str">
        <f t="shared" si="180"/>
        <v>108.10.8</v>
      </c>
      <c r="AW1454" s="1438">
        <f t="shared" si="181"/>
        <v>43746</v>
      </c>
    </row>
    <row r="1455" spans="1:49">
      <c r="A1455" s="1135" t="s">
        <v>5211</v>
      </c>
      <c r="B1455" s="1135" t="s">
        <v>5099</v>
      </c>
      <c r="C1455" s="1135">
        <v>500</v>
      </c>
      <c r="D1455" s="1135">
        <v>1.71</v>
      </c>
      <c r="E1455" s="1135" t="s">
        <v>4955</v>
      </c>
      <c r="F1455" s="1135" t="s">
        <v>663</v>
      </c>
      <c r="G1455" s="1135">
        <v>4</v>
      </c>
      <c r="H1455" s="1135" t="s">
        <v>2634</v>
      </c>
      <c r="I1455" s="1135" t="s">
        <v>126</v>
      </c>
      <c r="J1455" s="1135">
        <v>1.5</v>
      </c>
      <c r="K1455" s="1135" t="s">
        <v>5212</v>
      </c>
      <c r="L1455" s="1135" t="s">
        <v>5101</v>
      </c>
      <c r="M1455" s="1135">
        <v>154</v>
      </c>
      <c r="N1455" s="1135" t="s">
        <v>1039</v>
      </c>
      <c r="O1455" s="1135">
        <v>3.85</v>
      </c>
      <c r="P1455" s="1135">
        <v>3.08</v>
      </c>
      <c r="Q1455" s="1135" t="s">
        <v>2876</v>
      </c>
      <c r="R1455" s="1135">
        <v>24</v>
      </c>
      <c r="T1455" s="1135">
        <v>15</v>
      </c>
      <c r="U1455" s="1135">
        <v>4.2</v>
      </c>
      <c r="V1455" s="1135" t="s">
        <v>663</v>
      </c>
      <c r="W1455" s="1135">
        <v>140</v>
      </c>
      <c r="X1455" s="1135">
        <v>90</v>
      </c>
      <c r="Y1455" s="1135">
        <v>1.6</v>
      </c>
      <c r="Z1455" s="1135" t="s">
        <v>663</v>
      </c>
      <c r="AA1455" s="1135" t="s">
        <v>5213</v>
      </c>
      <c r="AH1455" s="1135" t="s">
        <v>888</v>
      </c>
      <c r="AM1455" s="1136" t="s">
        <v>12015</v>
      </c>
      <c r="AN1455" s="1136" t="s">
        <v>12016</v>
      </c>
      <c r="AO1455" s="1136">
        <f t="shared" si="182"/>
        <v>500</v>
      </c>
      <c r="AP1455" s="1136">
        <f t="shared" si="183"/>
        <v>1.71</v>
      </c>
      <c r="AQ1455" s="1136" t="str">
        <f t="shared" si="184"/>
        <v>105°</v>
      </c>
      <c r="AR1455" s="1136" t="str">
        <f t="shared" si="185"/>
        <v>NA</v>
      </c>
      <c r="AS1455" s="1136" t="str">
        <f t="shared" si="186"/>
        <v>300/300/OFF</v>
      </c>
      <c r="AT1455" s="1136" t="str">
        <f t="shared" si="187"/>
        <v>105°</v>
      </c>
      <c r="AV1455" s="1136" t="str">
        <f t="shared" si="180"/>
        <v>108.10.9</v>
      </c>
      <c r="AW1455" s="1438">
        <f t="shared" si="181"/>
        <v>43747</v>
      </c>
    </row>
    <row r="1456" spans="1:49">
      <c r="A1456" s="1135" t="s">
        <v>5214</v>
      </c>
      <c r="B1456" s="1135" t="s">
        <v>210</v>
      </c>
      <c r="C1456" s="1135">
        <v>800</v>
      </c>
      <c r="D1456" s="1135">
        <v>1.76</v>
      </c>
      <c r="E1456" s="1135" t="s">
        <v>15188</v>
      </c>
      <c r="F1456" s="1135" t="s">
        <v>1078</v>
      </c>
      <c r="G1456" s="1135">
        <v>5</v>
      </c>
      <c r="H1456" s="1135" t="s">
        <v>4784</v>
      </c>
      <c r="I1456" s="1135" t="s">
        <v>126</v>
      </c>
      <c r="J1456" s="1135">
        <v>2.9</v>
      </c>
      <c r="K1456" s="1135" t="s">
        <v>5160</v>
      </c>
      <c r="L1456" s="1135" t="s">
        <v>4760</v>
      </c>
      <c r="M1456" s="1135">
        <v>150.80000000000001</v>
      </c>
      <c r="N1456" s="1135" t="s">
        <v>1039</v>
      </c>
      <c r="O1456" s="1135">
        <v>3.7700000000000005</v>
      </c>
      <c r="P1456" s="1135">
        <v>3.0160000000000005</v>
      </c>
      <c r="Q1456" s="1135" t="s">
        <v>1055</v>
      </c>
      <c r="R1456" s="1135">
        <v>19</v>
      </c>
      <c r="T1456" s="1135">
        <v>28.3</v>
      </c>
      <c r="U1456" s="1135">
        <v>4.3</v>
      </c>
      <c r="V1456" s="1135" t="s">
        <v>663</v>
      </c>
      <c r="W1456" s="1135">
        <v>100</v>
      </c>
      <c r="X1456" s="1135">
        <v>50</v>
      </c>
      <c r="Y1456" s="1135">
        <v>1.5</v>
      </c>
      <c r="Z1456" s="1135">
        <v>6.5</v>
      </c>
      <c r="AA1456" s="1135" t="s">
        <v>5215</v>
      </c>
      <c r="AH1456" s="1135" t="s">
        <v>1084</v>
      </c>
      <c r="AM1456" s="1136" t="s">
        <v>12017</v>
      </c>
      <c r="AN1456" s="1136" t="s">
        <v>12018</v>
      </c>
      <c r="AO1456" s="1136">
        <f t="shared" si="182"/>
        <v>800</v>
      </c>
      <c r="AP1456" s="1136">
        <f t="shared" si="183"/>
        <v>1.76</v>
      </c>
      <c r="AQ1456" s="1136" t="str">
        <f t="shared" si="184"/>
        <v>1-5-1S91°</v>
      </c>
      <c r="AR1456" s="1136" t="str">
        <f t="shared" si="185"/>
        <v>30</v>
      </c>
      <c r="AS1456" s="1136" t="str">
        <f t="shared" si="186"/>
        <v>380/340/OFF</v>
      </c>
      <c r="AT1456" s="1136" t="str">
        <f t="shared" si="187"/>
        <v>1-5-1S91°</v>
      </c>
      <c r="AV1456" s="1136" t="str">
        <f t="shared" si="180"/>
        <v>108.10.22</v>
      </c>
      <c r="AW1456" s="1438">
        <f t="shared" si="181"/>
        <v>43760</v>
      </c>
    </row>
    <row r="1457" spans="1:49">
      <c r="A1457" s="1135" t="s">
        <v>5216</v>
      </c>
      <c r="B1457" s="1135" t="s">
        <v>4861</v>
      </c>
      <c r="C1457" s="1135">
        <v>700</v>
      </c>
      <c r="D1457" s="1135">
        <v>1.7290000000000001</v>
      </c>
      <c r="E1457" s="1135" t="s">
        <v>15198</v>
      </c>
      <c r="F1457" s="1135" t="s">
        <v>663</v>
      </c>
      <c r="G1457" s="1135">
        <v>5</v>
      </c>
      <c r="H1457" s="1135" t="s">
        <v>4870</v>
      </c>
      <c r="I1457" s="1135" t="s">
        <v>126</v>
      </c>
      <c r="J1457" s="1135">
        <v>1.7</v>
      </c>
      <c r="K1457" s="1135" t="s">
        <v>5217</v>
      </c>
      <c r="L1457" s="1135" t="s">
        <v>1870</v>
      </c>
      <c r="M1457" s="1135">
        <v>148</v>
      </c>
      <c r="N1457" s="1135" t="s">
        <v>1039</v>
      </c>
      <c r="O1457" s="1135">
        <v>3.7</v>
      </c>
      <c r="P1457" s="1135">
        <v>2.96</v>
      </c>
      <c r="Q1457" s="1135" t="s">
        <v>1040</v>
      </c>
      <c r="R1457" s="1135">
        <v>20.8</v>
      </c>
      <c r="T1457" s="1135">
        <v>20.399999999999999</v>
      </c>
      <c r="U1457" s="1135">
        <v>3.8</v>
      </c>
      <c r="V1457" s="1135" t="s">
        <v>663</v>
      </c>
      <c r="W1457" s="1135">
        <v>110</v>
      </c>
      <c r="X1457" s="1135">
        <v>60</v>
      </c>
      <c r="Y1457" s="1135">
        <v>1.7</v>
      </c>
      <c r="Z1457" s="1135" t="s">
        <v>663</v>
      </c>
      <c r="AA1457" s="1135" t="s">
        <v>2894</v>
      </c>
      <c r="AB1457" s="1135" t="s">
        <v>1075</v>
      </c>
      <c r="AH1457" s="1135" t="s">
        <v>662</v>
      </c>
      <c r="AM1457" s="1136" t="s">
        <v>12019</v>
      </c>
      <c r="AN1457" s="1136" t="s">
        <v>12020</v>
      </c>
      <c r="AO1457" s="1136">
        <f t="shared" si="182"/>
        <v>700</v>
      </c>
      <c r="AP1457" s="1136">
        <f t="shared" si="183"/>
        <v>1.7290000000000001</v>
      </c>
      <c r="AQ1457" s="1136" t="str">
        <f t="shared" si="184"/>
        <v>1-4-1S85°Z+S</v>
      </c>
      <c r="AR1457" s="1136" t="str">
        <f t="shared" si="185"/>
        <v>NA</v>
      </c>
      <c r="AS1457" s="1136" t="str">
        <f t="shared" si="186"/>
        <v>178/OFF</v>
      </c>
      <c r="AT1457" s="1136" t="str">
        <f t="shared" si="187"/>
        <v>1-4-1S85°Z+S</v>
      </c>
      <c r="AU1457" s="1136" t="s">
        <v>15734</v>
      </c>
      <c r="AV1457" s="1136" t="str">
        <f t="shared" si="180"/>
        <v>108.10.23</v>
      </c>
      <c r="AW1457" s="1438">
        <f t="shared" si="181"/>
        <v>43761</v>
      </c>
    </row>
    <row r="1458" spans="1:49">
      <c r="A1458" s="1135" t="s">
        <v>5218</v>
      </c>
      <c r="B1458" s="1135" t="s">
        <v>5038</v>
      </c>
      <c r="C1458" s="1135">
        <v>650</v>
      </c>
      <c r="D1458" s="1135">
        <v>1.74</v>
      </c>
      <c r="E1458" s="1135" t="s">
        <v>15182</v>
      </c>
      <c r="F1458" s="1135" t="s">
        <v>2614</v>
      </c>
      <c r="G1458" s="1135">
        <v>5</v>
      </c>
      <c r="H1458" s="1135" t="s">
        <v>1564</v>
      </c>
      <c r="I1458" s="1135" t="s">
        <v>126</v>
      </c>
      <c r="J1458" s="1135">
        <v>1.4</v>
      </c>
      <c r="K1458" s="1135" t="s">
        <v>5039</v>
      </c>
      <c r="L1458" s="1135" t="s">
        <v>5040</v>
      </c>
      <c r="M1458" s="1135">
        <v>150.6</v>
      </c>
      <c r="N1458" s="1135" t="s">
        <v>1039</v>
      </c>
      <c r="O1458" s="1135">
        <v>3.7650000000000001</v>
      </c>
      <c r="P1458" s="1135">
        <v>3.012</v>
      </c>
      <c r="Q1458" s="1135" t="s">
        <v>1457</v>
      </c>
      <c r="R1458" s="1135">
        <v>26</v>
      </c>
      <c r="T1458" s="1135">
        <v>14.8</v>
      </c>
      <c r="U1458" s="1135">
        <v>6.7</v>
      </c>
      <c r="V1458" s="1135" t="s">
        <v>663</v>
      </c>
      <c r="W1458" s="1135">
        <v>90</v>
      </c>
      <c r="X1458" s="1135">
        <v>10</v>
      </c>
      <c r="Y1458" s="1135">
        <v>1.3</v>
      </c>
      <c r="Z1458" s="1135">
        <v>6</v>
      </c>
      <c r="AA1458" s="1135" t="s">
        <v>2894</v>
      </c>
      <c r="AH1458" s="1135" t="s">
        <v>812</v>
      </c>
      <c r="AM1458" s="1136" t="s">
        <v>12021</v>
      </c>
      <c r="AN1458" s="1136" t="s">
        <v>12022</v>
      </c>
      <c r="AO1458" s="1136">
        <f t="shared" si="182"/>
        <v>650</v>
      </c>
      <c r="AP1458" s="1136">
        <f t="shared" si="183"/>
        <v>1.74</v>
      </c>
      <c r="AQ1458" s="1136" t="str">
        <f t="shared" si="184"/>
        <v>1-4-1S85°</v>
      </c>
      <c r="AR1458" s="1136" t="str">
        <f t="shared" si="185"/>
        <v>*</v>
      </c>
      <c r="AS1458" s="1136" t="str">
        <f t="shared" si="186"/>
        <v>160/OFF</v>
      </c>
      <c r="AT1458" s="1136" t="str">
        <f t="shared" si="187"/>
        <v>1-4-1S85°</v>
      </c>
      <c r="AV1458" s="1136" t="str">
        <f t="shared" si="180"/>
        <v>108.10.23</v>
      </c>
      <c r="AW1458" s="1438">
        <f t="shared" si="181"/>
        <v>43761</v>
      </c>
    </row>
    <row r="1459" spans="1:49">
      <c r="A1459" s="1135" t="s">
        <v>5219</v>
      </c>
      <c r="B1459" s="1135" t="s">
        <v>878</v>
      </c>
      <c r="C1459" s="1135">
        <v>600</v>
      </c>
      <c r="D1459" s="1135">
        <v>1.756</v>
      </c>
      <c r="E1459" s="1135" t="s">
        <v>15188</v>
      </c>
      <c r="F1459" s="1135" t="s">
        <v>1048</v>
      </c>
      <c r="G1459" s="1135">
        <v>5</v>
      </c>
      <c r="H1459" s="1135" t="s">
        <v>5220</v>
      </c>
      <c r="I1459" s="1135" t="s">
        <v>466</v>
      </c>
      <c r="J1459" s="1135">
        <v>4.0999999999999996</v>
      </c>
      <c r="K1459" s="1135" t="s">
        <v>5221</v>
      </c>
      <c r="L1459" s="1135" t="s">
        <v>5001</v>
      </c>
      <c r="M1459" s="1135">
        <v>151.69999999999999</v>
      </c>
      <c r="N1459" s="1135" t="s">
        <v>1039</v>
      </c>
      <c r="O1459" s="1135">
        <v>3.7925</v>
      </c>
      <c r="P1459" s="1135">
        <v>3.0339999999999998</v>
      </c>
      <c r="Q1459" s="1135" t="s">
        <v>1153</v>
      </c>
      <c r="R1459" s="1135">
        <v>19.7</v>
      </c>
      <c r="T1459" s="1135">
        <v>11.5</v>
      </c>
      <c r="U1459" s="1135">
        <v>5.3</v>
      </c>
      <c r="V1459" s="1135" t="s">
        <v>663</v>
      </c>
      <c r="W1459" s="1135">
        <v>105</v>
      </c>
      <c r="X1459" s="1135">
        <v>95</v>
      </c>
      <c r="Y1459" s="1135">
        <v>1.5</v>
      </c>
      <c r="Z1459" s="1135">
        <v>5</v>
      </c>
      <c r="AA1459" s="1135" t="s">
        <v>5222</v>
      </c>
      <c r="AH1459" s="1135" t="s">
        <v>633</v>
      </c>
      <c r="AM1459" s="1136" t="s">
        <v>12023</v>
      </c>
      <c r="AN1459" s="1136" t="s">
        <v>12024</v>
      </c>
      <c r="AO1459" s="1136">
        <f t="shared" si="182"/>
        <v>600</v>
      </c>
      <c r="AP1459" s="1136">
        <f t="shared" si="183"/>
        <v>1.756</v>
      </c>
      <c r="AQ1459" s="1136" t="str">
        <f t="shared" si="184"/>
        <v>1-5-1S91°</v>
      </c>
      <c r="AR1459" s="1136" t="str">
        <f t="shared" si="185"/>
        <v>31</v>
      </c>
      <c r="AS1459" s="1136" t="str">
        <f t="shared" si="186"/>
        <v>300/300/140</v>
      </c>
      <c r="AT1459" s="1136" t="str">
        <f t="shared" si="187"/>
        <v>1-5-1S91°</v>
      </c>
      <c r="AV1459" s="1136" t="str">
        <f t="shared" si="180"/>
        <v>108.10.25</v>
      </c>
      <c r="AW1459" s="1438">
        <f t="shared" si="181"/>
        <v>43763</v>
      </c>
    </row>
    <row r="1460" spans="1:49">
      <c r="A1460" s="1135" t="s">
        <v>5223</v>
      </c>
      <c r="B1460" s="1135" t="s">
        <v>4861</v>
      </c>
      <c r="C1460" s="1135">
        <v>750</v>
      </c>
      <c r="D1460" s="1135">
        <v>1.724</v>
      </c>
      <c r="E1460" s="1135" t="s">
        <v>15198</v>
      </c>
      <c r="F1460" s="1135" t="s">
        <v>663</v>
      </c>
      <c r="G1460" s="1135">
        <v>5</v>
      </c>
      <c r="H1460" s="1135" t="s">
        <v>1035</v>
      </c>
      <c r="I1460" s="1135" t="s">
        <v>126</v>
      </c>
      <c r="J1460" s="1135">
        <v>1.8</v>
      </c>
      <c r="K1460" s="1135" t="s">
        <v>5224</v>
      </c>
      <c r="L1460" s="1135" t="s">
        <v>5225</v>
      </c>
      <c r="M1460" s="1135">
        <v>148</v>
      </c>
      <c r="N1460" s="1135" t="s">
        <v>1039</v>
      </c>
      <c r="O1460" s="1135">
        <v>3.7</v>
      </c>
      <c r="P1460" s="1135">
        <v>2.96</v>
      </c>
      <c r="Q1460" s="1135" t="s">
        <v>1040</v>
      </c>
      <c r="R1460" s="1135">
        <v>20.8</v>
      </c>
      <c r="T1460" s="1135">
        <v>20.399999999999999</v>
      </c>
      <c r="U1460" s="1135">
        <v>3.8</v>
      </c>
      <c r="V1460" s="1135" t="s">
        <v>663</v>
      </c>
      <c r="W1460" s="1135">
        <v>110</v>
      </c>
      <c r="X1460" s="1135">
        <v>60</v>
      </c>
      <c r="Y1460" s="1135">
        <v>1.7</v>
      </c>
      <c r="Z1460" s="1135" t="s">
        <v>663</v>
      </c>
      <c r="AA1460" s="1135" t="s">
        <v>5226</v>
      </c>
      <c r="AH1460" s="1135" t="s">
        <v>876</v>
      </c>
      <c r="AM1460" s="1136" t="s">
        <v>12025</v>
      </c>
      <c r="AN1460" s="1136" t="s">
        <v>12026</v>
      </c>
      <c r="AO1460" s="1136">
        <f t="shared" si="182"/>
        <v>750</v>
      </c>
      <c r="AP1460" s="1136">
        <f t="shared" si="183"/>
        <v>1.724</v>
      </c>
      <c r="AQ1460" s="1136" t="str">
        <f t="shared" si="184"/>
        <v>1-4-1S85°Z+S</v>
      </c>
      <c r="AR1460" s="1136" t="str">
        <f t="shared" si="185"/>
        <v>NA</v>
      </c>
      <c r="AS1460" s="1136" t="str">
        <f t="shared" si="186"/>
        <v>185/OFF</v>
      </c>
      <c r="AT1460" s="1136" t="str">
        <f t="shared" si="187"/>
        <v>1-4-1S85°Z+S</v>
      </c>
      <c r="AU1460" s="1136" t="s">
        <v>15734</v>
      </c>
      <c r="AV1460" s="1136" t="str">
        <f t="shared" si="180"/>
        <v>108.11.13</v>
      </c>
      <c r="AW1460" s="1438">
        <f t="shared" si="181"/>
        <v>43782</v>
      </c>
    </row>
    <row r="1461" spans="1:49">
      <c r="A1461" s="1135" t="s">
        <v>5227</v>
      </c>
      <c r="B1461" s="1135" t="s">
        <v>628</v>
      </c>
      <c r="C1461" s="1135">
        <v>550</v>
      </c>
      <c r="D1461" s="1135">
        <v>1.75</v>
      </c>
      <c r="E1461" s="1135" t="s">
        <v>15209</v>
      </c>
      <c r="F1461" s="1135" t="s">
        <v>5228</v>
      </c>
      <c r="G1461" s="1135">
        <v>5</v>
      </c>
      <c r="H1461" s="1135" t="s">
        <v>5229</v>
      </c>
      <c r="I1461" s="1135" t="s">
        <v>126</v>
      </c>
      <c r="J1461" s="1135">
        <v>1.9</v>
      </c>
      <c r="K1461" s="1135" t="s">
        <v>5230</v>
      </c>
      <c r="L1461" s="1135" t="s">
        <v>4948</v>
      </c>
      <c r="M1461" s="1135">
        <v>150.30000000000001</v>
      </c>
      <c r="N1461" s="1135" t="s">
        <v>1039</v>
      </c>
      <c r="O1461" s="1135">
        <v>3.7575000000000003</v>
      </c>
      <c r="P1461" s="1135">
        <v>3.0060000000000002</v>
      </c>
      <c r="Q1461" s="1135" t="s">
        <v>1099</v>
      </c>
      <c r="R1461" s="1135">
        <v>31</v>
      </c>
      <c r="T1461" s="1135">
        <v>15</v>
      </c>
      <c r="U1461" s="1135">
        <v>6.5</v>
      </c>
      <c r="V1461" s="1135" t="s">
        <v>663</v>
      </c>
      <c r="W1461" s="1135">
        <v>115</v>
      </c>
      <c r="X1461" s="1135">
        <v>50</v>
      </c>
      <c r="Y1461" s="1135">
        <v>1.7</v>
      </c>
      <c r="Z1461" s="1135">
        <v>6.5</v>
      </c>
      <c r="AA1461" s="1135" t="s">
        <v>5226</v>
      </c>
      <c r="AH1461" s="1135" t="s">
        <v>929</v>
      </c>
      <c r="AM1461" s="1136" t="s">
        <v>12027</v>
      </c>
      <c r="AN1461" s="1136" t="s">
        <v>12028</v>
      </c>
      <c r="AO1461" s="1136">
        <f t="shared" si="182"/>
        <v>550</v>
      </c>
      <c r="AP1461" s="1136">
        <f t="shared" si="183"/>
        <v>1.75</v>
      </c>
      <c r="AQ1461" s="1136" t="str">
        <f t="shared" si="184"/>
        <v>102.5°Z</v>
      </c>
      <c r="AR1461" s="1136" t="str">
        <f t="shared" si="185"/>
        <v>15.6</v>
      </c>
      <c r="AS1461" s="1136" t="str">
        <f t="shared" si="186"/>
        <v>330/335/OFF</v>
      </c>
      <c r="AT1461" s="1136" t="str">
        <f t="shared" si="187"/>
        <v>102.5°Z</v>
      </c>
      <c r="AU1461" s="1136" t="s">
        <v>15735</v>
      </c>
      <c r="AV1461" s="1136" t="str">
        <f t="shared" si="180"/>
        <v>108.11.13</v>
      </c>
      <c r="AW1461" s="1438">
        <f t="shared" si="181"/>
        <v>43782</v>
      </c>
    </row>
    <row r="1462" spans="1:49">
      <c r="A1462" s="1135" t="s">
        <v>5231</v>
      </c>
      <c r="B1462" s="1135" t="s">
        <v>4974</v>
      </c>
      <c r="C1462" s="1135">
        <v>650</v>
      </c>
      <c r="D1462" s="1135">
        <v>1.77</v>
      </c>
      <c r="E1462" s="1135" t="s">
        <v>15196</v>
      </c>
      <c r="F1462" s="1135" t="s">
        <v>1048</v>
      </c>
      <c r="G1462" s="1135">
        <v>5</v>
      </c>
      <c r="H1462" s="1135" t="s">
        <v>3291</v>
      </c>
      <c r="I1462" s="1135" t="s">
        <v>466</v>
      </c>
      <c r="J1462" s="1135">
        <v>2.9</v>
      </c>
      <c r="K1462" s="1135" t="s">
        <v>5232</v>
      </c>
      <c r="L1462" s="1135" t="s">
        <v>4977</v>
      </c>
      <c r="M1462" s="1135">
        <v>158.4</v>
      </c>
      <c r="N1462" s="1135" t="s">
        <v>1039</v>
      </c>
      <c r="O1462" s="1135">
        <v>3.9600000000000004</v>
      </c>
      <c r="P1462" s="1135">
        <v>3.1680000000000001</v>
      </c>
      <c r="Q1462" s="1135" t="s">
        <v>2647</v>
      </c>
      <c r="R1462" s="1135">
        <v>20.5</v>
      </c>
      <c r="T1462" s="1135">
        <v>13</v>
      </c>
      <c r="U1462" s="1135">
        <v>3.2</v>
      </c>
      <c r="V1462" s="1135" t="s">
        <v>663</v>
      </c>
      <c r="W1462" s="1135">
        <v>120</v>
      </c>
      <c r="X1462" s="1135">
        <v>90</v>
      </c>
      <c r="Y1462" s="1135">
        <v>1.5</v>
      </c>
      <c r="Z1462" s="1135" t="s">
        <v>5233</v>
      </c>
      <c r="AA1462" s="1135" t="s">
        <v>5234</v>
      </c>
      <c r="AH1462" s="1135" t="s">
        <v>872</v>
      </c>
      <c r="AM1462" s="1136" t="s">
        <v>12029</v>
      </c>
      <c r="AN1462" s="1136" t="s">
        <v>12030</v>
      </c>
      <c r="AO1462" s="1136">
        <f t="shared" si="182"/>
        <v>650</v>
      </c>
      <c r="AP1462" s="1136">
        <f t="shared" si="183"/>
        <v>1.77</v>
      </c>
      <c r="AQ1462" s="1136" t="str">
        <f t="shared" si="184"/>
        <v>2-6-1S83°</v>
      </c>
      <c r="AR1462" s="1136" t="str">
        <f t="shared" si="185"/>
        <v>31</v>
      </c>
      <c r="AS1462" s="1136" t="str">
        <f t="shared" si="186"/>
        <v>175/165</v>
      </c>
      <c r="AT1462" s="1136" t="str">
        <f t="shared" si="187"/>
        <v>2-6-1S83°</v>
      </c>
      <c r="AV1462" s="1136" t="str">
        <f t="shared" si="180"/>
        <v>109.2.14</v>
      </c>
      <c r="AW1462" s="1438">
        <f t="shared" si="181"/>
        <v>43875</v>
      </c>
    </row>
    <row r="1463" spans="1:49">
      <c r="A1463" s="1135" t="s">
        <v>5235</v>
      </c>
      <c r="B1463" s="1135" t="s">
        <v>817</v>
      </c>
      <c r="C1463" s="1135">
        <v>750</v>
      </c>
      <c r="D1463" s="1135">
        <v>1.74</v>
      </c>
      <c r="E1463" s="1135" t="s">
        <v>15198</v>
      </c>
      <c r="F1463" s="1135" t="s">
        <v>663</v>
      </c>
      <c r="G1463" s="1135">
        <v>5</v>
      </c>
      <c r="H1463" s="1135" t="s">
        <v>2945</v>
      </c>
      <c r="I1463" s="1135" t="s">
        <v>126</v>
      </c>
      <c r="J1463" s="1135">
        <v>2.2000000000000002</v>
      </c>
      <c r="K1463" s="1135" t="s">
        <v>5236</v>
      </c>
      <c r="L1463" s="1135" t="s">
        <v>2032</v>
      </c>
      <c r="M1463" s="1135">
        <v>148.5</v>
      </c>
      <c r="N1463" s="1135" t="s">
        <v>1039</v>
      </c>
      <c r="O1463" s="1135">
        <v>3.7125000000000004</v>
      </c>
      <c r="P1463" s="1135">
        <v>2.97</v>
      </c>
      <c r="Q1463" s="1135" t="s">
        <v>1055</v>
      </c>
      <c r="R1463" s="1135">
        <v>23.6</v>
      </c>
      <c r="T1463" s="1135">
        <v>30.9</v>
      </c>
      <c r="U1463" s="1135">
        <v>4.2</v>
      </c>
      <c r="V1463" s="1135" t="s">
        <v>663</v>
      </c>
      <c r="W1463" s="1135">
        <v>120</v>
      </c>
      <c r="X1463" s="1135">
        <v>55</v>
      </c>
      <c r="Y1463" s="1135">
        <v>1.9</v>
      </c>
      <c r="Z1463" s="1135" t="s">
        <v>663</v>
      </c>
      <c r="AA1463" s="1135" t="s">
        <v>3060</v>
      </c>
      <c r="AH1463" s="1135" t="s">
        <v>811</v>
      </c>
      <c r="AM1463" s="1136" t="s">
        <v>12031</v>
      </c>
      <c r="AN1463" s="1136" t="s">
        <v>12032</v>
      </c>
      <c r="AO1463" s="1136">
        <f t="shared" si="182"/>
        <v>750</v>
      </c>
      <c r="AP1463" s="1136">
        <f t="shared" si="183"/>
        <v>1.74</v>
      </c>
      <c r="AQ1463" s="1136" t="str">
        <f t="shared" si="184"/>
        <v>1-4-1S85°Z+S</v>
      </c>
      <c r="AR1463" s="1136" t="str">
        <f t="shared" si="185"/>
        <v>NA</v>
      </c>
      <c r="AS1463" s="1136" t="str">
        <f t="shared" si="186"/>
        <v>191/OFF</v>
      </c>
      <c r="AT1463" s="1136" t="str">
        <f t="shared" si="187"/>
        <v>1-4-1S85°Z+S</v>
      </c>
      <c r="AU1463" s="1136" t="s">
        <v>15734</v>
      </c>
      <c r="AV1463" s="1136" t="str">
        <f t="shared" si="180"/>
        <v>109.5.8</v>
      </c>
      <c r="AW1463" s="1438">
        <f t="shared" si="181"/>
        <v>43959</v>
      </c>
    </row>
    <row r="1464" spans="1:49">
      <c r="A1464" s="1135" t="s">
        <v>5237</v>
      </c>
      <c r="B1464" s="1135" t="s">
        <v>628</v>
      </c>
      <c r="C1464" s="1135">
        <v>650</v>
      </c>
      <c r="D1464" s="1135">
        <v>1.7649999999999999</v>
      </c>
      <c r="E1464" s="1135" t="s">
        <v>15188</v>
      </c>
      <c r="F1464" s="1135" t="s">
        <v>2328</v>
      </c>
      <c r="G1464" s="1135">
        <v>5</v>
      </c>
      <c r="H1464" s="1135" t="s">
        <v>1900</v>
      </c>
      <c r="I1464" s="1135" t="s">
        <v>126</v>
      </c>
      <c r="J1464" s="1135">
        <v>2.2000000000000002</v>
      </c>
      <c r="K1464" s="1135" t="s">
        <v>5238</v>
      </c>
      <c r="L1464" s="1135" t="s">
        <v>4948</v>
      </c>
      <c r="M1464" s="1135">
        <v>150.30000000000001</v>
      </c>
      <c r="N1464" s="1135" t="s">
        <v>1039</v>
      </c>
      <c r="O1464" s="1135">
        <v>3.7575000000000003</v>
      </c>
      <c r="P1464" s="1135">
        <v>3.0060000000000002</v>
      </c>
      <c r="Q1464" s="1135" t="s">
        <v>1463</v>
      </c>
      <c r="R1464" s="1135">
        <v>29</v>
      </c>
      <c r="T1464" s="1135">
        <v>13</v>
      </c>
      <c r="U1464" s="1135">
        <v>7</v>
      </c>
      <c r="V1464" s="1135" t="s">
        <v>663</v>
      </c>
      <c r="W1464" s="1135">
        <v>115</v>
      </c>
      <c r="X1464" s="1135">
        <v>50</v>
      </c>
      <c r="Y1464" s="1135">
        <v>1.7</v>
      </c>
      <c r="Z1464" s="1135" t="s">
        <v>5239</v>
      </c>
      <c r="AA1464" s="1135" t="s">
        <v>5240</v>
      </c>
      <c r="AH1464" s="1135" t="s">
        <v>1052</v>
      </c>
      <c r="AM1464" s="1136" t="s">
        <v>12033</v>
      </c>
      <c r="AN1464" s="1136" t="s">
        <v>12034</v>
      </c>
      <c r="AO1464" s="1136">
        <f t="shared" si="182"/>
        <v>650</v>
      </c>
      <c r="AP1464" s="1136">
        <f t="shared" si="183"/>
        <v>1.7649999999999999</v>
      </c>
      <c r="AQ1464" s="1136" t="str">
        <f t="shared" si="184"/>
        <v>1-5-1S91°</v>
      </c>
      <c r="AR1464" s="1136" t="str">
        <f t="shared" si="185"/>
        <v>33.5</v>
      </c>
      <c r="AS1464" s="1136" t="str">
        <f t="shared" si="186"/>
        <v>280/280/OFF</v>
      </c>
      <c r="AT1464" s="1136" t="str">
        <f t="shared" si="187"/>
        <v>1-5-1S91°</v>
      </c>
      <c r="AV1464" s="1136" t="str">
        <f t="shared" si="180"/>
        <v>109.10.17</v>
      </c>
      <c r="AW1464" s="1438">
        <f t="shared" si="181"/>
        <v>44121</v>
      </c>
    </row>
    <row r="1465" spans="1:49">
      <c r="A1465" s="1135" t="s">
        <v>5241</v>
      </c>
      <c r="B1465" s="1135" t="s">
        <v>5242</v>
      </c>
      <c r="C1465" s="1135">
        <v>650</v>
      </c>
      <c r="D1465" s="1135">
        <v>1.7350000000000001</v>
      </c>
      <c r="E1465" s="1135" t="s">
        <v>15196</v>
      </c>
      <c r="F1465" s="1135" t="s">
        <v>5243</v>
      </c>
      <c r="G1465" s="1135">
        <v>5</v>
      </c>
      <c r="H1465" s="1135" t="s">
        <v>5244</v>
      </c>
      <c r="I1465" s="1135" t="s">
        <v>1261</v>
      </c>
      <c r="J1465" s="1135">
        <v>0.8</v>
      </c>
      <c r="K1465" s="1135" t="s">
        <v>5245</v>
      </c>
      <c r="L1465" s="1135" t="s">
        <v>5246</v>
      </c>
      <c r="M1465" s="1135">
        <v>149.9</v>
      </c>
      <c r="N1465" s="1135" t="s">
        <v>1039</v>
      </c>
      <c r="O1465" s="1135">
        <v>3.7475000000000005</v>
      </c>
      <c r="P1465" s="1135">
        <v>2.9980000000000002</v>
      </c>
      <c r="Q1465" s="1135">
        <v>4</v>
      </c>
      <c r="R1465" s="1135">
        <v>22</v>
      </c>
      <c r="T1465" s="1135">
        <v>20</v>
      </c>
      <c r="U1465" s="1135">
        <v>2.6</v>
      </c>
      <c r="V1465" s="1135" t="s">
        <v>663</v>
      </c>
      <c r="W1465" s="1135">
        <v>35</v>
      </c>
      <c r="X1465" s="1135">
        <v>10</v>
      </c>
      <c r="Y1465" s="1135">
        <v>1</v>
      </c>
      <c r="Z1465" s="1135">
        <v>6</v>
      </c>
      <c r="AA1465" s="1135" t="s">
        <v>1397</v>
      </c>
      <c r="AH1465" s="1135" t="s">
        <v>1865</v>
      </c>
      <c r="AM1465" s="1136" t="s">
        <v>12035</v>
      </c>
      <c r="AN1465" s="1136" t="s">
        <v>12036</v>
      </c>
      <c r="AO1465" s="1136">
        <f t="shared" si="182"/>
        <v>650</v>
      </c>
      <c r="AP1465" s="1136">
        <f t="shared" si="183"/>
        <v>1.7350000000000001</v>
      </c>
      <c r="AQ1465" s="1136" t="str">
        <f t="shared" si="184"/>
        <v>2-6-1S83°</v>
      </c>
      <c r="AR1465" s="1136" t="str">
        <f t="shared" si="185"/>
        <v>29.3</v>
      </c>
      <c r="AS1465" s="1136" t="str">
        <f t="shared" si="186"/>
        <v>175/175</v>
      </c>
      <c r="AT1465" s="1136" t="str">
        <f t="shared" si="187"/>
        <v>2-6-1S83°</v>
      </c>
      <c r="AV1465" s="1136" t="str">
        <f t="shared" si="180"/>
        <v>110.1.18</v>
      </c>
      <c r="AW1465" s="1438">
        <f t="shared" si="181"/>
        <v>44214</v>
      </c>
    </row>
    <row r="1466" spans="1:49">
      <c r="A1466" s="1135" t="s">
        <v>5247</v>
      </c>
      <c r="B1466" s="1135" t="s">
        <v>5242</v>
      </c>
      <c r="C1466" s="1135">
        <v>650</v>
      </c>
      <c r="D1466" s="1135">
        <v>1.7350000000000001</v>
      </c>
      <c r="E1466" s="1135" t="s">
        <v>15188</v>
      </c>
      <c r="F1466" s="1135" t="s">
        <v>1078</v>
      </c>
      <c r="G1466" s="1135">
        <v>5</v>
      </c>
      <c r="H1466" s="1135" t="s">
        <v>5248</v>
      </c>
      <c r="I1466" s="1135" t="s">
        <v>663</v>
      </c>
      <c r="J1466" s="1135">
        <v>0</v>
      </c>
      <c r="K1466" s="1135" t="s">
        <v>5245</v>
      </c>
      <c r="L1466" s="1135" t="s">
        <v>5246</v>
      </c>
      <c r="M1466" s="1135">
        <v>149.9</v>
      </c>
      <c r="N1466" s="1135" t="s">
        <v>1039</v>
      </c>
      <c r="O1466" s="1135">
        <v>3.7475000000000005</v>
      </c>
      <c r="P1466" s="1135">
        <v>2.9980000000000002</v>
      </c>
      <c r="Q1466" s="1135">
        <v>4</v>
      </c>
      <c r="R1466" s="1135">
        <v>24</v>
      </c>
      <c r="T1466" s="1135">
        <v>17</v>
      </c>
      <c r="U1466" s="1135">
        <v>2.6</v>
      </c>
      <c r="V1466" s="1135" t="s">
        <v>663</v>
      </c>
      <c r="W1466" s="1135" t="s">
        <v>663</v>
      </c>
      <c r="X1466" s="1135" t="s">
        <v>663</v>
      </c>
      <c r="Y1466" s="1135">
        <v>1</v>
      </c>
      <c r="Z1466" s="1135">
        <v>4.5</v>
      </c>
      <c r="AA1466" s="1135" t="s">
        <v>5249</v>
      </c>
      <c r="AH1466" s="1135" t="s">
        <v>1542</v>
      </c>
      <c r="AM1466" s="1136" t="s">
        <v>12037</v>
      </c>
      <c r="AN1466" s="1136" t="s">
        <v>12038</v>
      </c>
      <c r="AO1466" s="1136">
        <f t="shared" si="182"/>
        <v>650</v>
      </c>
      <c r="AP1466" s="1136">
        <f t="shared" si="183"/>
        <v>1.7350000000000001</v>
      </c>
      <c r="AQ1466" s="1136" t="str">
        <f t="shared" si="184"/>
        <v>1-5-1S91°</v>
      </c>
      <c r="AR1466" s="1136" t="str">
        <f t="shared" si="185"/>
        <v>30</v>
      </c>
      <c r="AS1466" s="1136" t="str">
        <f t="shared" si="186"/>
        <v>350/310/158</v>
      </c>
      <c r="AT1466" s="1136" t="str">
        <f t="shared" si="187"/>
        <v>1-5-1S91°</v>
      </c>
      <c r="AV1466" s="1136" t="str">
        <f t="shared" si="180"/>
        <v>110.3.3</v>
      </c>
      <c r="AW1466" s="1438">
        <f t="shared" si="181"/>
        <v>44258</v>
      </c>
    </row>
    <row r="1467" spans="1:49">
      <c r="A1467" s="1135" t="s">
        <v>5250</v>
      </c>
      <c r="B1467" s="1135" t="s">
        <v>5251</v>
      </c>
      <c r="C1467" s="1135">
        <v>650</v>
      </c>
      <c r="D1467" s="1135">
        <v>1.76</v>
      </c>
      <c r="E1467" s="1135" t="s">
        <v>15188</v>
      </c>
      <c r="F1467" s="1135" t="s">
        <v>1078</v>
      </c>
      <c r="G1467" s="1135">
        <v>5</v>
      </c>
      <c r="H1467" s="1135" t="s">
        <v>2224</v>
      </c>
      <c r="I1467" s="1135" t="s">
        <v>466</v>
      </c>
      <c r="J1467" s="1135">
        <v>2.5</v>
      </c>
      <c r="K1467" s="1135" t="s">
        <v>5252</v>
      </c>
      <c r="L1467" s="1135" t="s">
        <v>5253</v>
      </c>
      <c r="M1467" s="1135">
        <v>152</v>
      </c>
      <c r="N1467" s="1135" t="s">
        <v>1039</v>
      </c>
      <c r="O1467" s="1135">
        <v>3.8000000000000003</v>
      </c>
      <c r="P1467" s="1135">
        <v>3.04</v>
      </c>
      <c r="Q1467" s="1135">
        <v>3</v>
      </c>
      <c r="R1467" s="1135">
        <v>28</v>
      </c>
      <c r="T1467" s="1135">
        <v>7.2</v>
      </c>
      <c r="U1467" s="1135">
        <v>6.1</v>
      </c>
      <c r="V1467" s="1135" t="s">
        <v>663</v>
      </c>
      <c r="W1467" s="1135">
        <v>100</v>
      </c>
      <c r="X1467" s="1135">
        <v>80</v>
      </c>
      <c r="Y1467" s="1135">
        <v>1.5</v>
      </c>
      <c r="Z1467" s="1135">
        <v>4</v>
      </c>
      <c r="AA1467" s="1135" t="s">
        <v>5254</v>
      </c>
      <c r="AH1467" s="1135" t="s">
        <v>633</v>
      </c>
      <c r="AM1467" s="1136" t="s">
        <v>12039</v>
      </c>
      <c r="AN1467" s="1136" t="s">
        <v>12040</v>
      </c>
      <c r="AO1467" s="1136">
        <f t="shared" si="182"/>
        <v>650</v>
      </c>
      <c r="AP1467" s="1136">
        <f t="shared" si="183"/>
        <v>1.76</v>
      </c>
      <c r="AQ1467" s="1136" t="str">
        <f t="shared" si="184"/>
        <v>1-5-1S91°</v>
      </c>
      <c r="AR1467" s="1136" t="str">
        <f t="shared" si="185"/>
        <v>30</v>
      </c>
      <c r="AS1467" s="1136" t="str">
        <f t="shared" si="186"/>
        <v>270/270/150</v>
      </c>
      <c r="AT1467" s="1136" t="str">
        <f t="shared" si="187"/>
        <v>1-5-1S91°</v>
      </c>
      <c r="AV1467" s="1136" t="str">
        <f t="shared" si="180"/>
        <v>110.5.21</v>
      </c>
      <c r="AW1467" s="1438">
        <f t="shared" si="181"/>
        <v>44337</v>
      </c>
    </row>
    <row r="1468" spans="1:49">
      <c r="A1468" s="1135" t="s">
        <v>5255</v>
      </c>
      <c r="B1468" s="1135" t="s">
        <v>5251</v>
      </c>
      <c r="C1468" s="1135">
        <v>650</v>
      </c>
      <c r="D1468" s="1135">
        <v>1.76</v>
      </c>
      <c r="E1468" s="1135" t="s">
        <v>15188</v>
      </c>
      <c r="F1468" s="1135" t="s">
        <v>1078</v>
      </c>
      <c r="G1468" s="1135">
        <v>5</v>
      </c>
      <c r="H1468" s="1135" t="s">
        <v>5256</v>
      </c>
      <c r="I1468" s="1135" t="s">
        <v>466</v>
      </c>
      <c r="J1468" s="1135">
        <v>2.5</v>
      </c>
      <c r="K1468" s="1135" t="s">
        <v>5252</v>
      </c>
      <c r="L1468" s="1135" t="s">
        <v>5253</v>
      </c>
      <c r="M1468" s="1135">
        <v>152</v>
      </c>
      <c r="N1468" s="1135" t="s">
        <v>1039</v>
      </c>
      <c r="O1468" s="1135">
        <v>3.8000000000000003</v>
      </c>
      <c r="P1468" s="1135">
        <v>3.04</v>
      </c>
      <c r="Q1468" s="1135">
        <v>3</v>
      </c>
      <c r="R1468" s="1135">
        <v>28</v>
      </c>
      <c r="T1468" s="1135">
        <v>7.2</v>
      </c>
      <c r="U1468" s="1135">
        <v>6.1</v>
      </c>
      <c r="V1468" s="1135" t="s">
        <v>663</v>
      </c>
      <c r="W1468" s="1135">
        <v>100</v>
      </c>
      <c r="X1468" s="1135">
        <v>80</v>
      </c>
      <c r="Y1468" s="1135">
        <v>1.5</v>
      </c>
      <c r="Z1468" s="1135">
        <v>4</v>
      </c>
      <c r="AA1468" s="1135" t="s">
        <v>5257</v>
      </c>
      <c r="AH1468" s="1135" t="s">
        <v>472</v>
      </c>
      <c r="AM1468" s="1136" t="s">
        <v>12041</v>
      </c>
      <c r="AN1468" s="1136" t="s">
        <v>12042</v>
      </c>
      <c r="AO1468" s="1136">
        <f t="shared" si="182"/>
        <v>650</v>
      </c>
      <c r="AP1468" s="1136">
        <f t="shared" si="183"/>
        <v>1.76</v>
      </c>
      <c r="AQ1468" s="1136" t="str">
        <f t="shared" si="184"/>
        <v>1-5-1S91°</v>
      </c>
      <c r="AR1468" s="1136" t="str">
        <f t="shared" si="185"/>
        <v>30</v>
      </c>
      <c r="AS1468" s="1136" t="str">
        <f t="shared" si="186"/>
        <v>277/277/150</v>
      </c>
      <c r="AT1468" s="1136" t="str">
        <f t="shared" si="187"/>
        <v>1-5-1S91°</v>
      </c>
      <c r="AV1468" s="1136" t="str">
        <f t="shared" si="180"/>
        <v>110.7.16</v>
      </c>
      <c r="AW1468" s="1438">
        <f t="shared" si="181"/>
        <v>44393</v>
      </c>
    </row>
    <row r="1469" spans="1:49">
      <c r="A1469" s="1135" t="s">
        <v>5258</v>
      </c>
      <c r="B1469" s="1135" t="s">
        <v>210</v>
      </c>
      <c r="C1469" s="1135">
        <v>700</v>
      </c>
      <c r="D1469" s="1135">
        <v>1.74</v>
      </c>
      <c r="E1469" s="1135" t="s">
        <v>15188</v>
      </c>
      <c r="F1469" s="1135" t="s">
        <v>1078</v>
      </c>
      <c r="G1469" s="1135">
        <v>5</v>
      </c>
      <c r="H1469" s="1135" t="s">
        <v>5259</v>
      </c>
      <c r="I1469" s="1135" t="s">
        <v>126</v>
      </c>
      <c r="J1469" s="1135">
        <v>0.7</v>
      </c>
      <c r="K1469" s="1135" t="s">
        <v>5260</v>
      </c>
      <c r="L1469" s="1135" t="s">
        <v>4760</v>
      </c>
      <c r="M1469" s="1135">
        <v>151.5</v>
      </c>
      <c r="N1469" s="1135" t="s">
        <v>1039</v>
      </c>
      <c r="O1469" s="1135">
        <v>3.7875000000000001</v>
      </c>
      <c r="P1469" s="1135">
        <v>3.0300000000000002</v>
      </c>
      <c r="Q1469" s="1135">
        <v>4</v>
      </c>
      <c r="R1469" s="1135">
        <v>19.100000000000001</v>
      </c>
      <c r="T1469" s="1135">
        <v>23.7</v>
      </c>
      <c r="U1469" s="1135">
        <v>3.2</v>
      </c>
      <c r="V1469" s="1135" t="s">
        <v>663</v>
      </c>
      <c r="W1469" s="1135">
        <v>35</v>
      </c>
      <c r="X1469" s="1135">
        <v>10</v>
      </c>
      <c r="Y1469" s="1135">
        <v>1</v>
      </c>
      <c r="Z1469" s="1135">
        <v>6</v>
      </c>
      <c r="AA1469" s="1135" t="s">
        <v>3816</v>
      </c>
      <c r="AH1469" s="1135" t="s">
        <v>705</v>
      </c>
      <c r="AM1469" s="1136" t="s">
        <v>12043</v>
      </c>
      <c r="AN1469" s="1136" t="s">
        <v>12044</v>
      </c>
      <c r="AO1469" s="1136">
        <f t="shared" si="182"/>
        <v>700</v>
      </c>
      <c r="AP1469" s="1136">
        <f t="shared" si="183"/>
        <v>1.74</v>
      </c>
      <c r="AQ1469" s="1136" t="str">
        <f t="shared" si="184"/>
        <v>1-5-1S91°</v>
      </c>
      <c r="AR1469" s="1136" t="str">
        <f t="shared" si="185"/>
        <v>30</v>
      </c>
      <c r="AS1469" s="1136" t="str">
        <f t="shared" si="186"/>
        <v>360/320/155</v>
      </c>
      <c r="AT1469" s="1136" t="str">
        <f t="shared" si="187"/>
        <v>1-5-1S91°</v>
      </c>
      <c r="AV1469" s="1136" t="str">
        <f t="shared" si="180"/>
        <v>110.9.8</v>
      </c>
      <c r="AW1469" s="1438">
        <f t="shared" si="181"/>
        <v>44447</v>
      </c>
    </row>
    <row r="1470" spans="1:49">
      <c r="A1470" s="1135" t="s">
        <v>5261</v>
      </c>
      <c r="B1470" s="1135" t="s">
        <v>5242</v>
      </c>
      <c r="C1470" s="1135">
        <v>650</v>
      </c>
      <c r="D1470" s="1135">
        <v>1.7450000000000001</v>
      </c>
      <c r="E1470" s="1135" t="s">
        <v>15188</v>
      </c>
      <c r="F1470" s="1135" t="s">
        <v>1078</v>
      </c>
      <c r="G1470" s="1135">
        <v>5</v>
      </c>
      <c r="H1470" s="1135" t="s">
        <v>5248</v>
      </c>
      <c r="I1470" s="1135" t="s">
        <v>663</v>
      </c>
      <c r="J1470" s="1135">
        <v>0</v>
      </c>
      <c r="K1470" s="1135" t="s">
        <v>5245</v>
      </c>
      <c r="L1470" s="1135" t="s">
        <v>5246</v>
      </c>
      <c r="M1470" s="1135">
        <v>149.9</v>
      </c>
      <c r="N1470" s="1135" t="s">
        <v>1039</v>
      </c>
      <c r="O1470" s="1135">
        <v>3.7475000000000005</v>
      </c>
      <c r="P1470" s="1135">
        <v>2.9980000000000002</v>
      </c>
      <c r="Q1470" s="1135">
        <v>4</v>
      </c>
      <c r="R1470" s="1135">
        <v>24</v>
      </c>
      <c r="T1470" s="1135">
        <v>17</v>
      </c>
      <c r="U1470" s="1135">
        <v>2.6</v>
      </c>
      <c r="V1470" s="1135" t="s">
        <v>663</v>
      </c>
      <c r="W1470" s="1135" t="s">
        <v>663</v>
      </c>
      <c r="X1470" s="1135" t="s">
        <v>663</v>
      </c>
      <c r="Y1470" s="1135">
        <v>1</v>
      </c>
      <c r="Z1470" s="1135">
        <v>4.5</v>
      </c>
      <c r="AA1470" s="1135" t="s">
        <v>5262</v>
      </c>
      <c r="AH1470" s="1135" t="s">
        <v>1231</v>
      </c>
      <c r="AM1470" s="1136" t="s">
        <v>12045</v>
      </c>
      <c r="AN1470" s="1136" t="s">
        <v>12046</v>
      </c>
      <c r="AO1470" s="1136">
        <f t="shared" si="182"/>
        <v>650</v>
      </c>
      <c r="AP1470" s="1136">
        <f t="shared" si="183"/>
        <v>1.7450000000000001</v>
      </c>
      <c r="AQ1470" s="1136" t="str">
        <f t="shared" si="184"/>
        <v>1-5-1S91°</v>
      </c>
      <c r="AR1470" s="1136" t="str">
        <f t="shared" si="185"/>
        <v>30</v>
      </c>
      <c r="AS1470" s="1136" t="str">
        <f t="shared" si="186"/>
        <v>350/310/158</v>
      </c>
      <c r="AT1470" s="1136" t="str">
        <f t="shared" si="187"/>
        <v>1-5-1S91°</v>
      </c>
      <c r="AV1470" s="1136" t="str">
        <f t="shared" si="180"/>
        <v>110.11.4</v>
      </c>
      <c r="AW1470" s="1438">
        <f t="shared" si="181"/>
        <v>44504</v>
      </c>
    </row>
    <row r="1471" spans="1:49">
      <c r="A1471" s="1135" t="s">
        <v>5263</v>
      </c>
      <c r="B1471" s="1135" t="s">
        <v>5242</v>
      </c>
      <c r="C1471" s="1135">
        <v>700</v>
      </c>
      <c r="D1471" s="1135">
        <v>1.76</v>
      </c>
      <c r="E1471" s="1135" t="s">
        <v>15182</v>
      </c>
      <c r="F1471" s="1135" t="s">
        <v>2614</v>
      </c>
      <c r="G1471" s="1135">
        <v>5</v>
      </c>
      <c r="H1471" s="1135" t="s">
        <v>4968</v>
      </c>
      <c r="I1471" s="1135" t="s">
        <v>126</v>
      </c>
      <c r="J1471" s="1135">
        <v>2.5</v>
      </c>
      <c r="K1471" s="1135" t="s">
        <v>5264</v>
      </c>
      <c r="L1471" s="1135" t="s">
        <v>5246</v>
      </c>
      <c r="M1471" s="1135">
        <v>148.6</v>
      </c>
      <c r="N1471" s="1135" t="s">
        <v>1039</v>
      </c>
      <c r="O1471" s="1135">
        <v>3.7149999999999999</v>
      </c>
      <c r="P1471" s="1135">
        <v>2.972</v>
      </c>
      <c r="Q1471" s="1135" t="s">
        <v>1353</v>
      </c>
      <c r="R1471" s="1135">
        <v>20.399999999999999</v>
      </c>
      <c r="T1471" s="1135">
        <v>26</v>
      </c>
      <c r="U1471" s="1135">
        <v>3.7</v>
      </c>
      <c r="V1471" s="1135" t="s">
        <v>663</v>
      </c>
      <c r="W1471" s="1135">
        <v>105</v>
      </c>
      <c r="X1471" s="1135">
        <v>50</v>
      </c>
      <c r="Y1471" s="1135">
        <v>2</v>
      </c>
      <c r="Z1471" s="1135" t="s">
        <v>5265</v>
      </c>
      <c r="AA1471" s="1135" t="s">
        <v>4124</v>
      </c>
      <c r="AH1471" s="1135" t="s">
        <v>662</v>
      </c>
      <c r="AM1471" s="1136" t="s">
        <v>12047</v>
      </c>
      <c r="AN1471" s="1136" t="s">
        <v>12048</v>
      </c>
      <c r="AO1471" s="1136">
        <f t="shared" si="182"/>
        <v>700</v>
      </c>
      <c r="AP1471" s="1136">
        <f t="shared" si="183"/>
        <v>1.76</v>
      </c>
      <c r="AQ1471" s="1136" t="str">
        <f t="shared" si="184"/>
        <v>1-4-1S85°</v>
      </c>
      <c r="AR1471" s="1136" t="str">
        <f t="shared" si="185"/>
        <v>*</v>
      </c>
      <c r="AS1471" s="1136" t="str">
        <f t="shared" si="186"/>
        <v>187/OFF</v>
      </c>
      <c r="AT1471" s="1136" t="str">
        <f t="shared" si="187"/>
        <v>1-4-1S85°</v>
      </c>
      <c r="AV1471" s="1136" t="str">
        <f t="shared" si="180"/>
        <v>109.1.2</v>
      </c>
      <c r="AW1471" s="1438">
        <f t="shared" si="181"/>
        <v>43832</v>
      </c>
    </row>
    <row r="1472" spans="1:49">
      <c r="A1472" s="1135" t="s">
        <v>5266</v>
      </c>
      <c r="B1472" s="1135" t="s">
        <v>5242</v>
      </c>
      <c r="C1472" s="1135">
        <v>700</v>
      </c>
      <c r="D1472" s="1135">
        <v>1.76</v>
      </c>
      <c r="E1472" s="1135" t="s">
        <v>15182</v>
      </c>
      <c r="F1472" s="1135" t="s">
        <v>2614</v>
      </c>
      <c r="G1472" s="1135">
        <v>5</v>
      </c>
      <c r="H1472" s="1135" t="s">
        <v>4968</v>
      </c>
      <c r="I1472" s="1135" t="s">
        <v>126</v>
      </c>
      <c r="J1472" s="1135">
        <v>2.5</v>
      </c>
      <c r="K1472" s="1135" t="s">
        <v>5267</v>
      </c>
      <c r="L1472" s="1135" t="s">
        <v>5246</v>
      </c>
      <c r="M1472" s="1135">
        <v>148.6</v>
      </c>
      <c r="N1472" s="1135" t="s">
        <v>1039</v>
      </c>
      <c r="O1472" s="1135">
        <v>3.7149999999999999</v>
      </c>
      <c r="P1472" s="1135">
        <v>2.972</v>
      </c>
      <c r="Q1472" s="1135" t="s">
        <v>1353</v>
      </c>
      <c r="R1472" s="1135">
        <v>20.399999999999999</v>
      </c>
      <c r="T1472" s="1135">
        <v>26</v>
      </c>
      <c r="U1472" s="1135">
        <v>3.7</v>
      </c>
      <c r="V1472" s="1135" t="s">
        <v>663</v>
      </c>
      <c r="W1472" s="1135">
        <v>105</v>
      </c>
      <c r="X1472" s="1135">
        <v>50</v>
      </c>
      <c r="Y1472" s="1135">
        <v>2</v>
      </c>
      <c r="Z1472" s="1135" t="s">
        <v>5268</v>
      </c>
      <c r="AA1472" s="1135" t="s">
        <v>5269</v>
      </c>
      <c r="AH1472" s="1135" t="s">
        <v>1117</v>
      </c>
      <c r="AM1472" s="1136" t="s">
        <v>12049</v>
      </c>
      <c r="AN1472" s="1136" t="s">
        <v>12050</v>
      </c>
      <c r="AO1472" s="1136">
        <f t="shared" si="182"/>
        <v>700</v>
      </c>
      <c r="AP1472" s="1136">
        <f t="shared" si="183"/>
        <v>1.76</v>
      </c>
      <c r="AQ1472" s="1136" t="str">
        <f t="shared" si="184"/>
        <v>1-4-1S85°</v>
      </c>
      <c r="AR1472" s="1136" t="str">
        <f t="shared" si="185"/>
        <v>*</v>
      </c>
      <c r="AS1472" s="1136" t="str">
        <f t="shared" si="186"/>
        <v>187/OFF</v>
      </c>
      <c r="AT1472" s="1136" t="str">
        <f t="shared" si="187"/>
        <v>1-4-1S85°</v>
      </c>
      <c r="AV1472" s="1136" t="str">
        <f t="shared" si="180"/>
        <v>109.1.10</v>
      </c>
      <c r="AW1472" s="1438">
        <f t="shared" si="181"/>
        <v>43840</v>
      </c>
    </row>
    <row r="1473" spans="1:49">
      <c r="A1473" s="1135" t="s">
        <v>5270</v>
      </c>
      <c r="B1473" s="1135" t="s">
        <v>5242</v>
      </c>
      <c r="C1473" s="1135">
        <v>700</v>
      </c>
      <c r="D1473" s="1135">
        <v>1.76</v>
      </c>
      <c r="E1473" s="1135" t="s">
        <v>15188</v>
      </c>
      <c r="F1473" s="1135" t="s">
        <v>1069</v>
      </c>
      <c r="G1473" s="1135">
        <v>5</v>
      </c>
      <c r="H1473" s="1135" t="s">
        <v>5271</v>
      </c>
      <c r="I1473" s="1135" t="s">
        <v>126</v>
      </c>
      <c r="J1473" s="1135">
        <v>2.6</v>
      </c>
      <c r="K1473" s="1135" t="s">
        <v>5272</v>
      </c>
      <c r="L1473" s="1135" t="s">
        <v>5246</v>
      </c>
      <c r="M1473" s="1135">
        <v>148.6</v>
      </c>
      <c r="N1473" s="1135" t="s">
        <v>1039</v>
      </c>
      <c r="O1473" s="1135">
        <v>3.7149999999999999</v>
      </c>
      <c r="P1473" s="1135">
        <v>2.972</v>
      </c>
      <c r="Q1473" s="1135" t="s">
        <v>1391</v>
      </c>
      <c r="R1473" s="1135">
        <v>20.399999999999999</v>
      </c>
      <c r="T1473" s="1135">
        <v>26</v>
      </c>
      <c r="U1473" s="1135">
        <v>3.7</v>
      </c>
      <c r="V1473" s="1135" t="s">
        <v>663</v>
      </c>
      <c r="W1473" s="1135">
        <v>105</v>
      </c>
      <c r="X1473" s="1135">
        <v>50</v>
      </c>
      <c r="Y1473" s="1135">
        <v>2</v>
      </c>
      <c r="Z1473" s="1135">
        <v>6.5</v>
      </c>
      <c r="AA1473" s="1135" t="s">
        <v>3340</v>
      </c>
      <c r="AH1473" s="1135" t="s">
        <v>872</v>
      </c>
      <c r="AM1473" s="1136" t="s">
        <v>12051</v>
      </c>
      <c r="AN1473" s="1136" t="s">
        <v>12052</v>
      </c>
      <c r="AO1473" s="1136">
        <f t="shared" si="182"/>
        <v>700</v>
      </c>
      <c r="AP1473" s="1136">
        <f t="shared" si="183"/>
        <v>1.76</v>
      </c>
      <c r="AQ1473" s="1136" t="str">
        <f t="shared" si="184"/>
        <v>1-5-1S91°</v>
      </c>
      <c r="AR1473" s="1136" t="str">
        <f t="shared" si="185"/>
        <v>31.5</v>
      </c>
      <c r="AS1473" s="1136" t="str">
        <f t="shared" si="186"/>
        <v>365/325/OFF</v>
      </c>
      <c r="AT1473" s="1136" t="str">
        <f t="shared" si="187"/>
        <v>1-5-1S91°</v>
      </c>
      <c r="AV1473" s="1136" t="str">
        <f t="shared" si="180"/>
        <v>109.1.31</v>
      </c>
      <c r="AW1473" s="1438">
        <f t="shared" si="181"/>
        <v>43861</v>
      </c>
    </row>
    <row r="1474" spans="1:49">
      <c r="A1474" s="1135" t="s">
        <v>5273</v>
      </c>
      <c r="B1474" s="1135" t="s">
        <v>5242</v>
      </c>
      <c r="C1474" s="1135">
        <v>700</v>
      </c>
      <c r="D1474" s="1135">
        <v>1.76</v>
      </c>
      <c r="E1474" s="1135" t="s">
        <v>15188</v>
      </c>
      <c r="F1474" s="1135" t="s">
        <v>1069</v>
      </c>
      <c r="G1474" s="1135">
        <v>5</v>
      </c>
      <c r="H1474" s="1135" t="s">
        <v>5271</v>
      </c>
      <c r="I1474" s="1135" t="s">
        <v>126</v>
      </c>
      <c r="J1474" s="1135">
        <v>2.6</v>
      </c>
      <c r="K1474" s="1135" t="s">
        <v>5274</v>
      </c>
      <c r="L1474" s="1135" t="s">
        <v>5246</v>
      </c>
      <c r="M1474" s="1135">
        <v>148.6</v>
      </c>
      <c r="N1474" s="1135" t="s">
        <v>1039</v>
      </c>
      <c r="O1474" s="1135">
        <v>3.7149999999999999</v>
      </c>
      <c r="P1474" s="1135">
        <v>2.972</v>
      </c>
      <c r="Q1474" s="1135" t="s">
        <v>1391</v>
      </c>
      <c r="R1474" s="1135">
        <v>20.399999999999999</v>
      </c>
      <c r="T1474" s="1135">
        <v>26</v>
      </c>
      <c r="U1474" s="1135">
        <v>3.7</v>
      </c>
      <c r="V1474" s="1135" t="s">
        <v>663</v>
      </c>
      <c r="W1474" s="1135">
        <v>105</v>
      </c>
      <c r="X1474" s="1135">
        <v>50</v>
      </c>
      <c r="Y1474" s="1135">
        <v>2</v>
      </c>
      <c r="Z1474" s="1135" t="s">
        <v>5275</v>
      </c>
      <c r="AA1474" s="1135" t="s">
        <v>5276</v>
      </c>
      <c r="AH1474" s="1135" t="s">
        <v>629</v>
      </c>
      <c r="AM1474" s="1136" t="s">
        <v>12053</v>
      </c>
      <c r="AN1474" s="1136" t="s">
        <v>12054</v>
      </c>
      <c r="AO1474" s="1136">
        <f t="shared" si="182"/>
        <v>700</v>
      </c>
      <c r="AP1474" s="1136">
        <f t="shared" si="183"/>
        <v>1.76</v>
      </c>
      <c r="AQ1474" s="1136" t="str">
        <f t="shared" si="184"/>
        <v>1-5-1S91°</v>
      </c>
      <c r="AR1474" s="1136" t="str">
        <f t="shared" si="185"/>
        <v>31.5</v>
      </c>
      <c r="AS1474" s="1136" t="str">
        <f t="shared" si="186"/>
        <v>365/325/OFF</v>
      </c>
      <c r="AT1474" s="1136" t="str">
        <f t="shared" si="187"/>
        <v>1-5-1S91°</v>
      </c>
      <c r="AV1474" s="1136" t="str">
        <f t="shared" ref="AV1474:AV1537" si="188">AA1474</f>
        <v>109.2.6</v>
      </c>
      <c r="AW1474" s="1438">
        <f t="shared" si="181"/>
        <v>43867</v>
      </c>
    </row>
    <row r="1475" spans="1:49">
      <c r="A1475" s="1135" t="s">
        <v>5277</v>
      </c>
      <c r="B1475" s="1135" t="s">
        <v>5242</v>
      </c>
      <c r="C1475" s="1135">
        <v>700</v>
      </c>
      <c r="D1475" s="1135">
        <v>1.7549999999999999</v>
      </c>
      <c r="E1475" s="1135" t="s">
        <v>15188</v>
      </c>
      <c r="F1475" s="1135" t="s">
        <v>1078</v>
      </c>
      <c r="G1475" s="1135">
        <v>5</v>
      </c>
      <c r="H1475" s="1135" t="s">
        <v>5278</v>
      </c>
      <c r="I1475" s="1135" t="s">
        <v>663</v>
      </c>
      <c r="J1475" s="1135">
        <v>0</v>
      </c>
      <c r="K1475" s="1135" t="s">
        <v>5279</v>
      </c>
      <c r="L1475" s="1135" t="s">
        <v>5246</v>
      </c>
      <c r="M1475" s="1135">
        <v>149.9</v>
      </c>
      <c r="N1475" s="1135" t="s">
        <v>1039</v>
      </c>
      <c r="O1475" s="1135">
        <v>3.7475000000000005</v>
      </c>
      <c r="P1475" s="1135">
        <v>2.9980000000000002</v>
      </c>
      <c r="Q1475" s="1135" t="s">
        <v>1131</v>
      </c>
      <c r="R1475" s="1135">
        <v>24</v>
      </c>
      <c r="T1475" s="1135">
        <v>17</v>
      </c>
      <c r="U1475" s="1135">
        <v>2.6</v>
      </c>
      <c r="V1475" s="1135" t="s">
        <v>663</v>
      </c>
      <c r="W1475" s="1135" t="s">
        <v>663</v>
      </c>
      <c r="X1475" s="1135" t="s">
        <v>663</v>
      </c>
      <c r="Y1475" s="1135">
        <v>1</v>
      </c>
      <c r="Z1475" s="1135">
        <v>4.5</v>
      </c>
      <c r="AA1475" s="1135" t="s">
        <v>3038</v>
      </c>
      <c r="AH1475" s="1135" t="s">
        <v>1057</v>
      </c>
      <c r="AM1475" s="1136" t="s">
        <v>12055</v>
      </c>
      <c r="AN1475" s="1136" t="s">
        <v>12056</v>
      </c>
      <c r="AO1475" s="1136">
        <f t="shared" si="182"/>
        <v>700</v>
      </c>
      <c r="AP1475" s="1136">
        <f t="shared" si="183"/>
        <v>1.7549999999999999</v>
      </c>
      <c r="AQ1475" s="1136" t="str">
        <f t="shared" si="184"/>
        <v>1-5-1S91°</v>
      </c>
      <c r="AR1475" s="1136" t="str">
        <f t="shared" si="185"/>
        <v>30</v>
      </c>
      <c r="AS1475" s="1136" t="str">
        <f t="shared" si="186"/>
        <v>360/320/158</v>
      </c>
      <c r="AT1475" s="1136" t="str">
        <f t="shared" si="187"/>
        <v>1-5-1S91°</v>
      </c>
      <c r="AV1475" s="1136" t="str">
        <f t="shared" si="188"/>
        <v>109.4.21</v>
      </c>
      <c r="AW1475" s="1438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35" t="s">
        <v>5280</v>
      </c>
      <c r="B1476" s="1135" t="s">
        <v>5242</v>
      </c>
      <c r="C1476" s="1135">
        <v>700</v>
      </c>
      <c r="D1476" s="1135">
        <v>1.7549999999999999</v>
      </c>
      <c r="E1476" s="1135" t="s">
        <v>15188</v>
      </c>
      <c r="F1476" s="1135" t="s">
        <v>1078</v>
      </c>
      <c r="G1476" s="1135">
        <v>5</v>
      </c>
      <c r="H1476" s="1135" t="s">
        <v>5278</v>
      </c>
      <c r="I1476" s="1135" t="s">
        <v>663</v>
      </c>
      <c r="J1476" s="1135">
        <v>0</v>
      </c>
      <c r="K1476" s="1135" t="s">
        <v>5281</v>
      </c>
      <c r="L1476" s="1135" t="s">
        <v>5246</v>
      </c>
      <c r="M1476" s="1135">
        <v>149.9</v>
      </c>
      <c r="N1476" s="1135" t="s">
        <v>1039</v>
      </c>
      <c r="O1476" s="1135">
        <v>3.7475000000000005</v>
      </c>
      <c r="P1476" s="1135">
        <v>2.9980000000000002</v>
      </c>
      <c r="Q1476" s="1135" t="s">
        <v>1131</v>
      </c>
      <c r="R1476" s="1135">
        <v>24</v>
      </c>
      <c r="T1476" s="1135">
        <v>17</v>
      </c>
      <c r="U1476" s="1135">
        <v>2.6</v>
      </c>
      <c r="V1476" s="1135" t="s">
        <v>663</v>
      </c>
      <c r="W1476" s="1135" t="s">
        <v>663</v>
      </c>
      <c r="X1476" s="1135" t="s">
        <v>663</v>
      </c>
      <c r="Y1476" s="1135">
        <v>1</v>
      </c>
      <c r="Z1476" s="1135">
        <v>4.5</v>
      </c>
      <c r="AA1476" s="1135" t="s">
        <v>3055</v>
      </c>
      <c r="AH1476" s="1135" t="s">
        <v>1315</v>
      </c>
      <c r="AM1476" s="1136" t="s">
        <v>12057</v>
      </c>
      <c r="AN1476" s="1136" t="s">
        <v>12058</v>
      </c>
      <c r="AO1476" s="1136">
        <f t="shared" si="182"/>
        <v>700</v>
      </c>
      <c r="AP1476" s="1136">
        <f t="shared" si="183"/>
        <v>1.7549999999999999</v>
      </c>
      <c r="AQ1476" s="1136" t="str">
        <f t="shared" si="184"/>
        <v>1-5-1S91°</v>
      </c>
      <c r="AR1476" s="1136" t="str">
        <f t="shared" si="185"/>
        <v>30</v>
      </c>
      <c r="AS1476" s="1136" t="str">
        <f t="shared" si="186"/>
        <v>360/320/158</v>
      </c>
      <c r="AT1476" s="1136" t="str">
        <f t="shared" si="187"/>
        <v>1-5-1S91°</v>
      </c>
      <c r="AV1476" s="1136" t="str">
        <f t="shared" si="188"/>
        <v>109.4.23</v>
      </c>
      <c r="AW1476" s="1438">
        <f t="shared" si="189"/>
        <v>43944</v>
      </c>
    </row>
    <row r="1477" spans="1:49">
      <c r="A1477" s="1135" t="s">
        <v>5282</v>
      </c>
      <c r="B1477" s="1135" t="s">
        <v>5242</v>
      </c>
      <c r="C1477" s="1135">
        <v>700</v>
      </c>
      <c r="D1477" s="1135">
        <v>1.7549999999999999</v>
      </c>
      <c r="E1477" s="1135" t="s">
        <v>15188</v>
      </c>
      <c r="F1477" s="1135" t="s">
        <v>1078</v>
      </c>
      <c r="G1477" s="1135">
        <v>5</v>
      </c>
      <c r="H1477" s="1135" t="s">
        <v>5278</v>
      </c>
      <c r="I1477" s="1135" t="s">
        <v>663</v>
      </c>
      <c r="J1477" s="1135">
        <v>0</v>
      </c>
      <c r="K1477" s="1135" t="s">
        <v>5281</v>
      </c>
      <c r="L1477" s="1135" t="s">
        <v>5246</v>
      </c>
      <c r="M1477" s="1135">
        <v>149.9</v>
      </c>
      <c r="N1477" s="1135" t="s">
        <v>1039</v>
      </c>
      <c r="O1477" s="1135">
        <v>3.7475000000000005</v>
      </c>
      <c r="P1477" s="1135">
        <v>2.9980000000000002</v>
      </c>
      <c r="Q1477" s="1135" t="s">
        <v>1131</v>
      </c>
      <c r="R1477" s="1135">
        <v>24</v>
      </c>
      <c r="T1477" s="1135">
        <v>17</v>
      </c>
      <c r="U1477" s="1135">
        <v>2.6</v>
      </c>
      <c r="V1477" s="1135" t="s">
        <v>663</v>
      </c>
      <c r="W1477" s="1135" t="s">
        <v>663</v>
      </c>
      <c r="X1477" s="1135" t="s">
        <v>663</v>
      </c>
      <c r="Y1477" s="1135">
        <v>1</v>
      </c>
      <c r="Z1477" s="1135">
        <v>4.5</v>
      </c>
      <c r="AA1477" s="1135" t="s">
        <v>1164</v>
      </c>
      <c r="AH1477" s="1135" t="s">
        <v>3307</v>
      </c>
      <c r="AM1477" s="1136" t="s">
        <v>12059</v>
      </c>
      <c r="AN1477" s="1136" t="s">
        <v>12060</v>
      </c>
      <c r="AO1477" s="1136">
        <f t="shared" si="182"/>
        <v>700</v>
      </c>
      <c r="AP1477" s="1136">
        <f t="shared" si="183"/>
        <v>1.7549999999999999</v>
      </c>
      <c r="AQ1477" s="1136" t="str">
        <f t="shared" si="184"/>
        <v>1-5-1S91°</v>
      </c>
      <c r="AR1477" s="1136" t="str">
        <f t="shared" si="185"/>
        <v>30</v>
      </c>
      <c r="AS1477" s="1136" t="str">
        <f t="shared" si="186"/>
        <v>360/320/158</v>
      </c>
      <c r="AT1477" s="1136" t="str">
        <f t="shared" si="187"/>
        <v>1-5-1S91°</v>
      </c>
      <c r="AV1477" s="1136" t="str">
        <f t="shared" si="188"/>
        <v>109.5.18</v>
      </c>
      <c r="AW1477" s="1438">
        <f t="shared" si="189"/>
        <v>43969</v>
      </c>
    </row>
    <row r="1478" spans="1:49">
      <c r="A1478" s="1135" t="s">
        <v>5283</v>
      </c>
      <c r="B1478" s="1135" t="s">
        <v>5242</v>
      </c>
      <c r="C1478" s="1135">
        <v>650</v>
      </c>
      <c r="D1478" s="1135">
        <v>1.76</v>
      </c>
      <c r="E1478" s="1135" t="s">
        <v>15188</v>
      </c>
      <c r="F1478" s="1135" t="s">
        <v>1069</v>
      </c>
      <c r="G1478" s="1135">
        <v>5</v>
      </c>
      <c r="H1478" s="1135" t="s">
        <v>5284</v>
      </c>
      <c r="I1478" s="1135" t="s">
        <v>126</v>
      </c>
      <c r="J1478" s="1135">
        <v>2.6</v>
      </c>
      <c r="K1478" s="1135" t="s">
        <v>5281</v>
      </c>
      <c r="L1478" s="1135" t="s">
        <v>5246</v>
      </c>
      <c r="M1478" s="1135">
        <v>148.6</v>
      </c>
      <c r="N1478" s="1135" t="s">
        <v>1039</v>
      </c>
      <c r="O1478" s="1135">
        <v>3.7149999999999999</v>
      </c>
      <c r="P1478" s="1135">
        <v>2.972</v>
      </c>
      <c r="Q1478" s="1135" t="s">
        <v>1343</v>
      </c>
      <c r="R1478" s="1135">
        <v>20.399999999999999</v>
      </c>
      <c r="T1478" s="1135">
        <v>26</v>
      </c>
      <c r="U1478" s="1135">
        <v>3.7</v>
      </c>
      <c r="V1478" s="1135" t="s">
        <v>663</v>
      </c>
      <c r="W1478" s="1135">
        <v>105</v>
      </c>
      <c r="X1478" s="1135">
        <v>50</v>
      </c>
      <c r="Y1478" s="1135">
        <v>2</v>
      </c>
      <c r="Z1478" s="1135">
        <v>6.5</v>
      </c>
      <c r="AA1478" s="1135" t="s">
        <v>3071</v>
      </c>
      <c r="AH1478" s="1135" t="s">
        <v>784</v>
      </c>
      <c r="AM1478" s="1136" t="s">
        <v>12061</v>
      </c>
      <c r="AN1478" s="1136" t="s">
        <v>12062</v>
      </c>
      <c r="AO1478" s="1136">
        <f t="shared" si="182"/>
        <v>650</v>
      </c>
      <c r="AP1478" s="1136">
        <f t="shared" si="183"/>
        <v>1.76</v>
      </c>
      <c r="AQ1478" s="1136" t="str">
        <f t="shared" si="184"/>
        <v>1-5-1S91°</v>
      </c>
      <c r="AR1478" s="1136" t="str">
        <f t="shared" si="185"/>
        <v>31.5</v>
      </c>
      <c r="AS1478" s="1136" t="str">
        <f t="shared" si="186"/>
        <v>355/315/OFF</v>
      </c>
      <c r="AT1478" s="1136" t="str">
        <f t="shared" si="187"/>
        <v>1-5-1S91°</v>
      </c>
      <c r="AV1478" s="1136" t="str">
        <f t="shared" si="188"/>
        <v>109.5.29</v>
      </c>
      <c r="AW1478" s="1438">
        <f t="shared" si="189"/>
        <v>43980</v>
      </c>
    </row>
    <row r="1479" spans="1:49">
      <c r="A1479" s="1135" t="s">
        <v>5285</v>
      </c>
      <c r="B1479" s="1135" t="s">
        <v>5242</v>
      </c>
      <c r="C1479" s="1135">
        <v>700</v>
      </c>
      <c r="D1479" s="1135">
        <v>1.7549999999999999</v>
      </c>
      <c r="E1479" s="1135" t="s">
        <v>15188</v>
      </c>
      <c r="F1479" s="1135" t="s">
        <v>1078</v>
      </c>
      <c r="G1479" s="1135">
        <v>5</v>
      </c>
      <c r="H1479" s="1135" t="s">
        <v>5286</v>
      </c>
      <c r="I1479" s="1135" t="s">
        <v>126</v>
      </c>
      <c r="J1479" s="1135">
        <v>0.6</v>
      </c>
      <c r="K1479" s="1135" t="s">
        <v>5281</v>
      </c>
      <c r="L1479" s="1135" t="s">
        <v>5246</v>
      </c>
      <c r="M1479" s="1135">
        <v>149.9</v>
      </c>
      <c r="N1479" s="1135" t="s">
        <v>1039</v>
      </c>
      <c r="O1479" s="1135">
        <v>3.7475000000000005</v>
      </c>
      <c r="P1479" s="1135">
        <v>2.9980000000000002</v>
      </c>
      <c r="Q1479" s="1135" t="s">
        <v>1371</v>
      </c>
      <c r="R1479" s="1135">
        <v>22</v>
      </c>
      <c r="T1479" s="1135">
        <v>20</v>
      </c>
      <c r="U1479" s="1135">
        <v>2.6</v>
      </c>
      <c r="V1479" s="1135" t="s">
        <v>663</v>
      </c>
      <c r="W1479" s="1135">
        <v>35</v>
      </c>
      <c r="X1479" s="1135">
        <v>10</v>
      </c>
      <c r="Y1479" s="1135">
        <v>1</v>
      </c>
      <c r="Z1479" s="1135" t="s">
        <v>5287</v>
      </c>
      <c r="AA1479" s="1135" t="s">
        <v>4832</v>
      </c>
      <c r="AH1479" s="1135" t="s">
        <v>3307</v>
      </c>
      <c r="AM1479" s="1136" t="s">
        <v>12063</v>
      </c>
      <c r="AN1479" s="1136" t="s">
        <v>12064</v>
      </c>
      <c r="AO1479" s="1136">
        <f t="shared" si="182"/>
        <v>700</v>
      </c>
      <c r="AP1479" s="1136">
        <f t="shared" si="183"/>
        <v>1.7549999999999999</v>
      </c>
      <c r="AQ1479" s="1136" t="str">
        <f t="shared" si="184"/>
        <v>1-5-1S91°</v>
      </c>
      <c r="AR1479" s="1136" t="str">
        <f t="shared" si="185"/>
        <v>30</v>
      </c>
      <c r="AS1479" s="1136" t="str">
        <f t="shared" si="186"/>
        <v>355/315/158</v>
      </c>
      <c r="AT1479" s="1136" t="str">
        <f t="shared" si="187"/>
        <v>1-5-1S91°</v>
      </c>
      <c r="AV1479" s="1136" t="str">
        <f t="shared" si="188"/>
        <v>109.7.16</v>
      </c>
      <c r="AW1479" s="1438">
        <f t="shared" si="189"/>
        <v>44028</v>
      </c>
    </row>
    <row r="1480" spans="1:49">
      <c r="A1480" s="1135" t="s">
        <v>5288</v>
      </c>
      <c r="B1480" s="1135" t="s">
        <v>5242</v>
      </c>
      <c r="C1480" s="1135">
        <v>700</v>
      </c>
      <c r="D1480" s="1135">
        <v>1.7350000000000001</v>
      </c>
      <c r="E1480" s="1135" t="s">
        <v>15188</v>
      </c>
      <c r="F1480" s="1135" t="s">
        <v>1078</v>
      </c>
      <c r="G1480" s="1135">
        <v>5</v>
      </c>
      <c r="H1480" s="1135" t="s">
        <v>5278</v>
      </c>
      <c r="I1480" s="1135" t="s">
        <v>663</v>
      </c>
      <c r="J1480" s="1135">
        <v>0</v>
      </c>
      <c r="K1480" s="1135" t="s">
        <v>5272</v>
      </c>
      <c r="L1480" s="1135" t="s">
        <v>5246</v>
      </c>
      <c r="M1480" s="1135">
        <v>149.9</v>
      </c>
      <c r="N1480" s="1135" t="s">
        <v>1039</v>
      </c>
      <c r="O1480" s="1135">
        <v>3.7475000000000005</v>
      </c>
      <c r="P1480" s="1135">
        <v>2.9980000000000002</v>
      </c>
      <c r="Q1480" s="1135" t="s">
        <v>1415</v>
      </c>
      <c r="R1480" s="1135">
        <v>24</v>
      </c>
      <c r="T1480" s="1135">
        <v>17</v>
      </c>
      <c r="U1480" s="1135">
        <v>2.6</v>
      </c>
      <c r="V1480" s="1135" t="s">
        <v>663</v>
      </c>
      <c r="W1480" s="1135" t="s">
        <v>663</v>
      </c>
      <c r="X1480" s="1135" t="s">
        <v>663</v>
      </c>
      <c r="Y1480" s="1135">
        <v>1</v>
      </c>
      <c r="Z1480" s="1135">
        <v>4.5</v>
      </c>
      <c r="AA1480" s="1135" t="s">
        <v>5289</v>
      </c>
      <c r="AH1480" s="1135" t="s">
        <v>1231</v>
      </c>
      <c r="AM1480" s="1136" t="s">
        <v>12065</v>
      </c>
      <c r="AN1480" s="1136" t="s">
        <v>12066</v>
      </c>
      <c r="AO1480" s="1136">
        <f t="shared" si="182"/>
        <v>700</v>
      </c>
      <c r="AP1480" s="1136">
        <f t="shared" si="183"/>
        <v>1.7350000000000001</v>
      </c>
      <c r="AQ1480" s="1136" t="str">
        <f t="shared" si="184"/>
        <v>1-5-1S91°</v>
      </c>
      <c r="AR1480" s="1136" t="str">
        <f t="shared" si="185"/>
        <v>30</v>
      </c>
      <c r="AS1480" s="1136" t="str">
        <f t="shared" si="186"/>
        <v>360/320/158</v>
      </c>
      <c r="AT1480" s="1136" t="str">
        <f t="shared" si="187"/>
        <v>1-5-1S91°</v>
      </c>
      <c r="AV1480" s="1136" t="str">
        <f t="shared" si="188"/>
        <v>109.7.22</v>
      </c>
      <c r="AW1480" s="1438">
        <f t="shared" si="189"/>
        <v>44034</v>
      </c>
    </row>
    <row r="1481" spans="1:49">
      <c r="A1481" s="1135" t="s">
        <v>5290</v>
      </c>
      <c r="B1481" s="1135" t="s">
        <v>5242</v>
      </c>
      <c r="C1481" s="1135">
        <v>650</v>
      </c>
      <c r="D1481" s="1135">
        <v>1.74</v>
      </c>
      <c r="E1481" s="1135" t="s">
        <v>15188</v>
      </c>
      <c r="F1481" s="1135" t="s">
        <v>1069</v>
      </c>
      <c r="G1481" s="1135">
        <v>5</v>
      </c>
      <c r="H1481" s="1135" t="s">
        <v>5284</v>
      </c>
      <c r="I1481" s="1135" t="s">
        <v>126</v>
      </c>
      <c r="J1481" s="1135">
        <v>2.6</v>
      </c>
      <c r="K1481" s="1135" t="s">
        <v>5272</v>
      </c>
      <c r="L1481" s="1135" t="s">
        <v>5246</v>
      </c>
      <c r="M1481" s="1135">
        <v>148.6</v>
      </c>
      <c r="N1481" s="1135" t="s">
        <v>1039</v>
      </c>
      <c r="O1481" s="1135">
        <v>3.7149999999999999</v>
      </c>
      <c r="P1481" s="1135">
        <v>2.972</v>
      </c>
      <c r="Q1481" s="1135" t="s">
        <v>1343</v>
      </c>
      <c r="R1481" s="1135">
        <v>20.399999999999999</v>
      </c>
      <c r="T1481" s="1135">
        <v>26</v>
      </c>
      <c r="U1481" s="1135">
        <v>3.7</v>
      </c>
      <c r="V1481" s="1135" t="s">
        <v>663</v>
      </c>
      <c r="W1481" s="1135">
        <v>105</v>
      </c>
      <c r="X1481" s="1135">
        <v>50</v>
      </c>
      <c r="Y1481" s="1135">
        <v>2</v>
      </c>
      <c r="Z1481" s="1135">
        <v>6.5</v>
      </c>
      <c r="AA1481" s="1135" t="s">
        <v>1392</v>
      </c>
      <c r="AH1481" s="1135" t="s">
        <v>959</v>
      </c>
      <c r="AM1481" s="1136" t="s">
        <v>12067</v>
      </c>
      <c r="AN1481" s="1136" t="s">
        <v>12068</v>
      </c>
      <c r="AO1481" s="1136">
        <f t="shared" si="182"/>
        <v>650</v>
      </c>
      <c r="AP1481" s="1136">
        <f t="shared" si="183"/>
        <v>1.74</v>
      </c>
      <c r="AQ1481" s="1136" t="str">
        <f t="shared" si="184"/>
        <v>1-5-1S91°</v>
      </c>
      <c r="AR1481" s="1136" t="str">
        <f t="shared" si="185"/>
        <v>31.5</v>
      </c>
      <c r="AS1481" s="1136" t="str">
        <f t="shared" si="186"/>
        <v>355/315/OFF</v>
      </c>
      <c r="AT1481" s="1136" t="str">
        <f t="shared" si="187"/>
        <v>1-5-1S91°</v>
      </c>
      <c r="AV1481" s="1136" t="str">
        <f t="shared" si="188"/>
        <v>109.7.27</v>
      </c>
      <c r="AW1481" s="1438">
        <f t="shared" si="189"/>
        <v>44039</v>
      </c>
    </row>
    <row r="1482" spans="1:49">
      <c r="A1482" s="1135" t="s">
        <v>5291</v>
      </c>
      <c r="B1482" s="1135" t="s">
        <v>5242</v>
      </c>
      <c r="C1482" s="1135">
        <v>650</v>
      </c>
      <c r="D1482" s="1135">
        <v>1.74</v>
      </c>
      <c r="E1482" s="1135" t="s">
        <v>15188</v>
      </c>
      <c r="F1482" s="1135" t="s">
        <v>1069</v>
      </c>
      <c r="G1482" s="1135">
        <v>5</v>
      </c>
      <c r="H1482" s="1135" t="s">
        <v>5284</v>
      </c>
      <c r="I1482" s="1135" t="s">
        <v>126</v>
      </c>
      <c r="J1482" s="1135">
        <v>2.6</v>
      </c>
      <c r="K1482" s="1135" t="s">
        <v>5274</v>
      </c>
      <c r="L1482" s="1135" t="s">
        <v>5246</v>
      </c>
      <c r="M1482" s="1135">
        <v>148.6</v>
      </c>
      <c r="N1482" s="1135" t="s">
        <v>1039</v>
      </c>
      <c r="O1482" s="1135">
        <v>3.7149999999999999</v>
      </c>
      <c r="P1482" s="1135">
        <v>2.972</v>
      </c>
      <c r="Q1482" s="1135" t="s">
        <v>1391</v>
      </c>
      <c r="R1482" s="1135">
        <v>20.399999999999999</v>
      </c>
      <c r="T1482" s="1135">
        <v>26</v>
      </c>
      <c r="U1482" s="1135">
        <v>3.7</v>
      </c>
      <c r="V1482" s="1135" t="s">
        <v>663</v>
      </c>
      <c r="W1482" s="1135">
        <v>105</v>
      </c>
      <c r="X1482" s="1135">
        <v>50</v>
      </c>
      <c r="Y1482" s="1135">
        <v>2</v>
      </c>
      <c r="Z1482" s="1135">
        <v>6.5</v>
      </c>
      <c r="AA1482" s="1135" t="s">
        <v>4809</v>
      </c>
      <c r="AH1482" s="1135" t="s">
        <v>1280</v>
      </c>
      <c r="AM1482" s="1136" t="s">
        <v>12069</v>
      </c>
      <c r="AN1482" s="1136" t="s">
        <v>12070</v>
      </c>
      <c r="AO1482" s="1136">
        <f t="shared" si="182"/>
        <v>650</v>
      </c>
      <c r="AP1482" s="1136">
        <f t="shared" si="183"/>
        <v>1.74</v>
      </c>
      <c r="AQ1482" s="1136" t="str">
        <f t="shared" si="184"/>
        <v>1-5-1S91°</v>
      </c>
      <c r="AR1482" s="1136" t="str">
        <f t="shared" si="185"/>
        <v>31.5</v>
      </c>
      <c r="AS1482" s="1136" t="str">
        <f t="shared" si="186"/>
        <v>355/315/OFF</v>
      </c>
      <c r="AT1482" s="1136" t="str">
        <f t="shared" si="187"/>
        <v>1-5-1S91°</v>
      </c>
      <c r="AV1482" s="1136" t="str">
        <f t="shared" si="188"/>
        <v>109.8.6</v>
      </c>
      <c r="AW1482" s="1438">
        <f t="shared" si="189"/>
        <v>44049</v>
      </c>
    </row>
    <row r="1483" spans="1:49">
      <c r="A1483" s="1135" t="s">
        <v>5292</v>
      </c>
      <c r="B1483" s="1135" t="s">
        <v>5242</v>
      </c>
      <c r="C1483" s="1135" t="s">
        <v>5293</v>
      </c>
      <c r="D1483" s="1135">
        <v>1.7350000000000001</v>
      </c>
      <c r="E1483" s="1135" t="s">
        <v>15188</v>
      </c>
      <c r="F1483" s="1135" t="s">
        <v>1078</v>
      </c>
      <c r="G1483" s="1135">
        <v>5</v>
      </c>
      <c r="H1483" s="1135" t="s">
        <v>5294</v>
      </c>
      <c r="I1483" s="1135" t="s">
        <v>663</v>
      </c>
      <c r="J1483" s="1135">
        <v>0</v>
      </c>
      <c r="K1483" s="1135" t="s">
        <v>5274</v>
      </c>
      <c r="L1483" s="1135" t="s">
        <v>5246</v>
      </c>
      <c r="M1483" s="1135">
        <v>149.9</v>
      </c>
      <c r="N1483" s="1135" t="s">
        <v>1039</v>
      </c>
      <c r="O1483" s="1135">
        <v>3.7475000000000005</v>
      </c>
      <c r="P1483" s="1135">
        <v>2.9980000000000002</v>
      </c>
      <c r="Q1483" s="1135" t="s">
        <v>1131</v>
      </c>
      <c r="R1483" s="1135">
        <v>24</v>
      </c>
      <c r="T1483" s="1135">
        <v>17</v>
      </c>
      <c r="U1483" s="1135">
        <v>2.6</v>
      </c>
      <c r="V1483" s="1135" t="s">
        <v>663</v>
      </c>
      <c r="W1483" s="1135" t="s">
        <v>663</v>
      </c>
      <c r="X1483" s="1135" t="s">
        <v>663</v>
      </c>
      <c r="Y1483" s="1135">
        <v>1</v>
      </c>
      <c r="Z1483" s="1135">
        <v>4.5</v>
      </c>
      <c r="AA1483" s="1135" t="s">
        <v>2532</v>
      </c>
      <c r="AH1483" s="1135" t="s">
        <v>1231</v>
      </c>
      <c r="AM1483" s="1136" t="s">
        <v>12071</v>
      </c>
      <c r="AN1483" s="1136" t="s">
        <v>12072</v>
      </c>
      <c r="AO1483" s="1136" t="str">
        <f t="shared" ref="AO1483:AO1546" si="190">C1483</f>
        <v>700↑750</v>
      </c>
      <c r="AP1483" s="1136">
        <f t="shared" ref="AP1483:AP1546" si="191">D1483</f>
        <v>1.7350000000000001</v>
      </c>
      <c r="AQ1483" s="1136" t="str">
        <f t="shared" ref="AQ1483:AQ1546" si="192">E1483</f>
        <v>1-5-1S91°</v>
      </c>
      <c r="AR1483" s="1136" t="str">
        <f t="shared" ref="AR1483:AR1546" si="193">F1483</f>
        <v>30</v>
      </c>
      <c r="AS1483" s="1136" t="str">
        <f t="shared" ref="AS1483:AS1546" si="194">H1483</f>
        <v>370/330/158</v>
      </c>
      <c r="AT1483" s="1136" t="str">
        <f t="shared" ref="AT1483:AT1546" si="195">E1483</f>
        <v>1-5-1S91°</v>
      </c>
      <c r="AV1483" s="1136" t="str">
        <f t="shared" si="188"/>
        <v>109.8.7</v>
      </c>
      <c r="AW1483" s="1438">
        <f t="shared" si="189"/>
        <v>44050</v>
      </c>
    </row>
    <row r="1484" spans="1:49">
      <c r="A1484" s="1135" t="s">
        <v>5295</v>
      </c>
      <c r="B1484" s="1135" t="s">
        <v>5242</v>
      </c>
      <c r="C1484" s="1135">
        <v>750</v>
      </c>
      <c r="D1484" s="1135">
        <v>1.7549999999999999</v>
      </c>
      <c r="E1484" s="1135" t="s">
        <v>15188</v>
      </c>
      <c r="F1484" s="1135" t="s">
        <v>1078</v>
      </c>
      <c r="G1484" s="1135">
        <v>5</v>
      </c>
      <c r="H1484" s="1135" t="s">
        <v>5296</v>
      </c>
      <c r="I1484" s="1135" t="s">
        <v>126</v>
      </c>
      <c r="J1484" s="1135">
        <v>0.6</v>
      </c>
      <c r="K1484" s="1135" t="s">
        <v>5274</v>
      </c>
      <c r="L1484" s="1135" t="s">
        <v>5246</v>
      </c>
      <c r="M1484" s="1135">
        <v>149.9</v>
      </c>
      <c r="N1484" s="1135" t="s">
        <v>1039</v>
      </c>
      <c r="O1484" s="1135">
        <v>3.7475000000000005</v>
      </c>
      <c r="P1484" s="1135">
        <v>2.9980000000000002</v>
      </c>
      <c r="Q1484" s="1135" t="s">
        <v>1131</v>
      </c>
      <c r="R1484" s="1135">
        <v>22</v>
      </c>
      <c r="T1484" s="1135">
        <v>20</v>
      </c>
      <c r="U1484" s="1135">
        <v>2.6</v>
      </c>
      <c r="V1484" s="1135" t="s">
        <v>663</v>
      </c>
      <c r="W1484" s="1135">
        <v>35</v>
      </c>
      <c r="X1484" s="1135">
        <v>10</v>
      </c>
      <c r="Y1484" s="1135">
        <v>1</v>
      </c>
      <c r="Z1484" s="1135" t="s">
        <v>5287</v>
      </c>
      <c r="AA1484" s="1135" t="s">
        <v>4926</v>
      </c>
      <c r="AH1484" s="1135" t="s">
        <v>1890</v>
      </c>
      <c r="AM1484" s="1136" t="s">
        <v>12073</v>
      </c>
      <c r="AN1484" s="1136" t="s">
        <v>12074</v>
      </c>
      <c r="AO1484" s="1136">
        <f t="shared" si="190"/>
        <v>750</v>
      </c>
      <c r="AP1484" s="1136">
        <f t="shared" si="191"/>
        <v>1.7549999999999999</v>
      </c>
      <c r="AQ1484" s="1136" t="str">
        <f t="shared" si="192"/>
        <v>1-5-1S91°</v>
      </c>
      <c r="AR1484" s="1136" t="str">
        <f t="shared" si="193"/>
        <v>30</v>
      </c>
      <c r="AS1484" s="1136" t="str">
        <f t="shared" si="194"/>
        <v>365/325/158</v>
      </c>
      <c r="AT1484" s="1136" t="str">
        <f t="shared" si="195"/>
        <v>1-5-1S91°</v>
      </c>
      <c r="AV1484" s="1136" t="str">
        <f t="shared" si="188"/>
        <v>109.9.2</v>
      </c>
      <c r="AW1484" s="1438">
        <f t="shared" si="189"/>
        <v>44076</v>
      </c>
    </row>
    <row r="1485" spans="1:49">
      <c r="A1485" s="1135" t="s">
        <v>5297</v>
      </c>
      <c r="B1485" s="1135" t="s">
        <v>5242</v>
      </c>
      <c r="C1485" s="1135">
        <v>750</v>
      </c>
      <c r="D1485" s="1135">
        <v>1.7549999999999999</v>
      </c>
      <c r="E1485" s="1135" t="s">
        <v>15188</v>
      </c>
      <c r="F1485" s="1135" t="s">
        <v>1078</v>
      </c>
      <c r="G1485" s="1135">
        <v>5</v>
      </c>
      <c r="H1485" s="1135" t="s">
        <v>5296</v>
      </c>
      <c r="I1485" s="1135" t="s">
        <v>126</v>
      </c>
      <c r="J1485" s="1135">
        <v>0.6</v>
      </c>
      <c r="K1485" s="1135" t="s">
        <v>5298</v>
      </c>
      <c r="L1485" s="1135" t="s">
        <v>5246</v>
      </c>
      <c r="M1485" s="1135">
        <v>149.9</v>
      </c>
      <c r="N1485" s="1135" t="s">
        <v>1039</v>
      </c>
      <c r="O1485" s="1135">
        <v>3.7475000000000005</v>
      </c>
      <c r="P1485" s="1135">
        <v>2.9980000000000002</v>
      </c>
      <c r="Q1485" s="1135" t="s">
        <v>1415</v>
      </c>
      <c r="R1485" s="1135">
        <v>22</v>
      </c>
      <c r="T1485" s="1135">
        <v>20</v>
      </c>
      <c r="U1485" s="1135">
        <v>2.6</v>
      </c>
      <c r="V1485" s="1135" t="s">
        <v>663</v>
      </c>
      <c r="W1485" s="1135">
        <v>35</v>
      </c>
      <c r="X1485" s="1135">
        <v>10</v>
      </c>
      <c r="Y1485" s="1135">
        <v>1</v>
      </c>
      <c r="Z1485" s="1135">
        <v>6</v>
      </c>
      <c r="AA1485" s="1135" t="s">
        <v>1188</v>
      </c>
      <c r="AH1485" s="1135" t="s">
        <v>1057</v>
      </c>
      <c r="AM1485" s="1136" t="s">
        <v>12075</v>
      </c>
      <c r="AN1485" s="1136" t="s">
        <v>12076</v>
      </c>
      <c r="AO1485" s="1136">
        <f t="shared" si="190"/>
        <v>750</v>
      </c>
      <c r="AP1485" s="1136">
        <f t="shared" si="191"/>
        <v>1.7549999999999999</v>
      </c>
      <c r="AQ1485" s="1136" t="str">
        <f t="shared" si="192"/>
        <v>1-5-1S91°</v>
      </c>
      <c r="AR1485" s="1136" t="str">
        <f t="shared" si="193"/>
        <v>30</v>
      </c>
      <c r="AS1485" s="1136" t="str">
        <f t="shared" si="194"/>
        <v>365/325/158</v>
      </c>
      <c r="AT1485" s="1136" t="str">
        <f t="shared" si="195"/>
        <v>1-5-1S91°</v>
      </c>
      <c r="AV1485" s="1136" t="str">
        <f t="shared" si="188"/>
        <v>109.10.12</v>
      </c>
      <c r="AW1485" s="1438">
        <f t="shared" si="189"/>
        <v>44116</v>
      </c>
    </row>
    <row r="1486" spans="1:49">
      <c r="A1486" s="1135" t="s">
        <v>5299</v>
      </c>
      <c r="B1486" s="1135" t="s">
        <v>5242</v>
      </c>
      <c r="C1486" s="1135">
        <v>650</v>
      </c>
      <c r="D1486" s="1135">
        <v>1.74</v>
      </c>
      <c r="E1486" s="1135" t="s">
        <v>15188</v>
      </c>
      <c r="F1486" s="1135" t="s">
        <v>1069</v>
      </c>
      <c r="G1486" s="1135">
        <v>5</v>
      </c>
      <c r="H1486" s="1135" t="s">
        <v>5284</v>
      </c>
      <c r="I1486" s="1135" t="s">
        <v>126</v>
      </c>
      <c r="J1486" s="1135">
        <v>2.6</v>
      </c>
      <c r="K1486" s="1135" t="s">
        <v>5300</v>
      </c>
      <c r="L1486" s="1135" t="s">
        <v>5246</v>
      </c>
      <c r="M1486" s="1135">
        <v>148.6</v>
      </c>
      <c r="N1486" s="1135" t="s">
        <v>1039</v>
      </c>
      <c r="O1486" s="1135">
        <v>3.7149999999999999</v>
      </c>
      <c r="P1486" s="1135">
        <v>2.972</v>
      </c>
      <c r="Q1486" s="1135" t="s">
        <v>1343</v>
      </c>
      <c r="R1486" s="1135">
        <v>20.399999999999999</v>
      </c>
      <c r="T1486" s="1135">
        <v>26</v>
      </c>
      <c r="U1486" s="1135">
        <v>3.7</v>
      </c>
      <c r="V1486" s="1135" t="s">
        <v>663</v>
      </c>
      <c r="W1486" s="1135">
        <v>105</v>
      </c>
      <c r="X1486" s="1135">
        <v>50</v>
      </c>
      <c r="Y1486" s="1135">
        <v>2</v>
      </c>
      <c r="Z1486" s="1135">
        <v>6.5</v>
      </c>
      <c r="AA1486" s="1135" t="s">
        <v>4910</v>
      </c>
      <c r="AH1486" s="1135" t="s">
        <v>1237</v>
      </c>
      <c r="AM1486" s="1136" t="s">
        <v>12077</v>
      </c>
      <c r="AN1486" s="1136" t="s">
        <v>12078</v>
      </c>
      <c r="AO1486" s="1136">
        <f t="shared" si="190"/>
        <v>650</v>
      </c>
      <c r="AP1486" s="1136">
        <f t="shared" si="191"/>
        <v>1.74</v>
      </c>
      <c r="AQ1486" s="1136" t="str">
        <f t="shared" si="192"/>
        <v>1-5-1S91°</v>
      </c>
      <c r="AR1486" s="1136" t="str">
        <f t="shared" si="193"/>
        <v>31.5</v>
      </c>
      <c r="AS1486" s="1136" t="str">
        <f t="shared" si="194"/>
        <v>355/315/OFF</v>
      </c>
      <c r="AT1486" s="1136" t="str">
        <f t="shared" si="195"/>
        <v>1-5-1S91°</v>
      </c>
      <c r="AV1486" s="1136" t="str">
        <f t="shared" si="188"/>
        <v>109.10.13</v>
      </c>
      <c r="AW1486" s="1438">
        <f t="shared" si="189"/>
        <v>44117</v>
      </c>
    </row>
    <row r="1487" spans="1:49">
      <c r="A1487" s="1135" t="s">
        <v>5301</v>
      </c>
      <c r="B1487" s="1135" t="s">
        <v>5242</v>
      </c>
      <c r="C1487" s="1135">
        <v>750</v>
      </c>
      <c r="D1487" s="1135">
        <v>1.7350000000000001</v>
      </c>
      <c r="E1487" s="1135" t="s">
        <v>15188</v>
      </c>
      <c r="F1487" s="1135" t="s">
        <v>1078</v>
      </c>
      <c r="G1487" s="1135">
        <v>5</v>
      </c>
      <c r="H1487" s="1135" t="s">
        <v>5294</v>
      </c>
      <c r="I1487" s="1135" t="s">
        <v>663</v>
      </c>
      <c r="J1487" s="1135">
        <v>0</v>
      </c>
      <c r="K1487" s="1135" t="s">
        <v>5300</v>
      </c>
      <c r="L1487" s="1135" t="s">
        <v>5246</v>
      </c>
      <c r="M1487" s="1135">
        <v>149.9</v>
      </c>
      <c r="N1487" s="1135" t="s">
        <v>1039</v>
      </c>
      <c r="O1487" s="1135">
        <v>3.7475000000000005</v>
      </c>
      <c r="P1487" s="1135">
        <v>2.9980000000000002</v>
      </c>
      <c r="Q1487" s="1135" t="s">
        <v>1131</v>
      </c>
      <c r="R1487" s="1135">
        <v>24</v>
      </c>
      <c r="T1487" s="1135">
        <v>17</v>
      </c>
      <c r="U1487" s="1135">
        <v>2.6</v>
      </c>
      <c r="V1487" s="1135" t="s">
        <v>663</v>
      </c>
      <c r="W1487" s="1135" t="s">
        <v>663</v>
      </c>
      <c r="X1487" s="1135" t="s">
        <v>663</v>
      </c>
      <c r="Y1487" s="1135">
        <v>1</v>
      </c>
      <c r="Z1487" s="1135">
        <v>4.5</v>
      </c>
      <c r="AA1487" s="1135" t="s">
        <v>3175</v>
      </c>
      <c r="AH1487" s="1135" t="s">
        <v>1280</v>
      </c>
      <c r="AM1487" s="1136" t="s">
        <v>12079</v>
      </c>
      <c r="AN1487" s="1136" t="s">
        <v>12080</v>
      </c>
      <c r="AO1487" s="1136">
        <f t="shared" si="190"/>
        <v>750</v>
      </c>
      <c r="AP1487" s="1136">
        <f t="shared" si="191"/>
        <v>1.7350000000000001</v>
      </c>
      <c r="AQ1487" s="1136" t="str">
        <f t="shared" si="192"/>
        <v>1-5-1S91°</v>
      </c>
      <c r="AR1487" s="1136" t="str">
        <f t="shared" si="193"/>
        <v>30</v>
      </c>
      <c r="AS1487" s="1136" t="str">
        <f t="shared" si="194"/>
        <v>370/330/158</v>
      </c>
      <c r="AT1487" s="1136" t="str">
        <f t="shared" si="195"/>
        <v>1-5-1S91°</v>
      </c>
      <c r="AV1487" s="1136" t="str">
        <f t="shared" si="188"/>
        <v>109.10.14</v>
      </c>
      <c r="AW1487" s="1438">
        <f t="shared" si="189"/>
        <v>44118</v>
      </c>
    </row>
    <row r="1488" spans="1:49">
      <c r="A1488" s="1135" t="s">
        <v>5302</v>
      </c>
      <c r="B1488" s="1135" t="s">
        <v>5242</v>
      </c>
      <c r="C1488" s="1135">
        <v>650</v>
      </c>
      <c r="D1488" s="1135">
        <v>1.74</v>
      </c>
      <c r="E1488" s="1135" t="s">
        <v>15188</v>
      </c>
      <c r="F1488" s="1135" t="s">
        <v>1069</v>
      </c>
      <c r="G1488" s="1135">
        <v>5</v>
      </c>
      <c r="H1488" s="1135" t="s">
        <v>5284</v>
      </c>
      <c r="I1488" s="1135" t="s">
        <v>126</v>
      </c>
      <c r="J1488" s="1135">
        <v>2.6</v>
      </c>
      <c r="K1488" s="1135" t="s">
        <v>5303</v>
      </c>
      <c r="L1488" s="1135" t="s">
        <v>5246</v>
      </c>
      <c r="M1488" s="1135">
        <v>148.6</v>
      </c>
      <c r="N1488" s="1135" t="s">
        <v>1039</v>
      </c>
      <c r="O1488" s="1135">
        <v>3.7149999999999999</v>
      </c>
      <c r="P1488" s="1135">
        <v>2.972</v>
      </c>
      <c r="Q1488" s="1135" t="s">
        <v>3044</v>
      </c>
      <c r="R1488" s="1135">
        <v>20.399999999999999</v>
      </c>
      <c r="T1488" s="1135">
        <v>26</v>
      </c>
      <c r="U1488" s="1135">
        <v>3.7</v>
      </c>
      <c r="V1488" s="1135" t="s">
        <v>663</v>
      </c>
      <c r="W1488" s="1135">
        <v>105</v>
      </c>
      <c r="X1488" s="1135">
        <v>50</v>
      </c>
      <c r="Y1488" s="1135">
        <v>2</v>
      </c>
      <c r="Z1488" s="1135" t="s">
        <v>5265</v>
      </c>
      <c r="AA1488" s="1135" t="s">
        <v>3181</v>
      </c>
      <c r="AH1488" s="1135" t="s">
        <v>1332</v>
      </c>
      <c r="AM1488" s="1136" t="s">
        <v>12081</v>
      </c>
      <c r="AN1488" s="1136" t="s">
        <v>12082</v>
      </c>
      <c r="AO1488" s="1136">
        <f t="shared" si="190"/>
        <v>650</v>
      </c>
      <c r="AP1488" s="1136">
        <f t="shared" si="191"/>
        <v>1.74</v>
      </c>
      <c r="AQ1488" s="1136" t="str">
        <f t="shared" si="192"/>
        <v>1-5-1S91°</v>
      </c>
      <c r="AR1488" s="1136" t="str">
        <f t="shared" si="193"/>
        <v>31.5</v>
      </c>
      <c r="AS1488" s="1136" t="str">
        <f t="shared" si="194"/>
        <v>355/315/OFF</v>
      </c>
      <c r="AT1488" s="1136" t="str">
        <f t="shared" si="195"/>
        <v>1-5-1S91°</v>
      </c>
      <c r="AV1488" s="1136" t="str">
        <f t="shared" si="188"/>
        <v>109.10.30</v>
      </c>
      <c r="AW1488" s="1438">
        <f t="shared" si="189"/>
        <v>44134</v>
      </c>
    </row>
    <row r="1489" spans="1:49">
      <c r="A1489" s="1135" t="s">
        <v>5304</v>
      </c>
      <c r="B1489" s="1135" t="s">
        <v>5242</v>
      </c>
      <c r="C1489" s="1135">
        <v>650</v>
      </c>
      <c r="D1489" s="1135">
        <v>1.7350000000000001</v>
      </c>
      <c r="E1489" s="1135" t="s">
        <v>15196</v>
      </c>
      <c r="F1489" s="1135" t="s">
        <v>1078</v>
      </c>
      <c r="G1489" s="1135">
        <v>5</v>
      </c>
      <c r="H1489" s="1135" t="s">
        <v>5305</v>
      </c>
      <c r="I1489" s="1135" t="s">
        <v>663</v>
      </c>
      <c r="J1489" s="1135">
        <v>0</v>
      </c>
      <c r="K1489" s="1135" t="s">
        <v>5303</v>
      </c>
      <c r="L1489" s="1135" t="s">
        <v>5246</v>
      </c>
      <c r="M1489" s="1135">
        <v>149.9</v>
      </c>
      <c r="N1489" s="1135" t="s">
        <v>1039</v>
      </c>
      <c r="O1489" s="1135">
        <v>3.7475000000000005</v>
      </c>
      <c r="P1489" s="1135">
        <v>2.9980000000000002</v>
      </c>
      <c r="Q1489" s="1135" t="s">
        <v>1082</v>
      </c>
      <c r="R1489" s="1135">
        <v>24</v>
      </c>
      <c r="T1489" s="1135">
        <v>17</v>
      </c>
      <c r="U1489" s="1135">
        <v>2.6</v>
      </c>
      <c r="V1489" s="1135" t="s">
        <v>663</v>
      </c>
      <c r="W1489" s="1135" t="s">
        <v>663</v>
      </c>
      <c r="X1489" s="1135" t="s">
        <v>663</v>
      </c>
      <c r="Y1489" s="1135">
        <v>1</v>
      </c>
      <c r="Z1489" s="1135">
        <v>4.5</v>
      </c>
      <c r="AA1489" s="1135" t="s">
        <v>5306</v>
      </c>
      <c r="AH1489" s="1135" t="s">
        <v>924</v>
      </c>
      <c r="AM1489" s="1136" t="s">
        <v>12083</v>
      </c>
      <c r="AN1489" s="1136" t="s">
        <v>12084</v>
      </c>
      <c r="AO1489" s="1136">
        <f t="shared" si="190"/>
        <v>650</v>
      </c>
      <c r="AP1489" s="1136">
        <f t="shared" si="191"/>
        <v>1.7350000000000001</v>
      </c>
      <c r="AQ1489" s="1136" t="str">
        <f t="shared" si="192"/>
        <v>2-6-1S83°</v>
      </c>
      <c r="AR1489" s="1136" t="str">
        <f t="shared" si="193"/>
        <v>30</v>
      </c>
      <c r="AS1489" s="1136" t="str">
        <f t="shared" si="194"/>
        <v>170/170</v>
      </c>
      <c r="AT1489" s="1136" t="str">
        <f t="shared" si="195"/>
        <v>2-6-1S83°</v>
      </c>
      <c r="AV1489" s="1136" t="str">
        <f t="shared" si="188"/>
        <v>109.11.5</v>
      </c>
      <c r="AW1489" s="1438">
        <f t="shared" si="189"/>
        <v>44140</v>
      </c>
    </row>
    <row r="1490" spans="1:49">
      <c r="A1490" s="1135" t="s">
        <v>5307</v>
      </c>
      <c r="B1490" s="1135" t="s">
        <v>5242</v>
      </c>
      <c r="C1490" s="1135">
        <v>750</v>
      </c>
      <c r="D1490" s="1135">
        <v>1.7549999999999999</v>
      </c>
      <c r="E1490" s="1135" t="s">
        <v>15188</v>
      </c>
      <c r="F1490" s="1135" t="s">
        <v>1078</v>
      </c>
      <c r="G1490" s="1135">
        <v>5</v>
      </c>
      <c r="H1490" s="1135" t="s">
        <v>5296</v>
      </c>
      <c r="I1490" s="1135" t="s">
        <v>126</v>
      </c>
      <c r="J1490" s="1135">
        <v>0.6</v>
      </c>
      <c r="K1490" s="1135" t="s">
        <v>5303</v>
      </c>
      <c r="L1490" s="1135" t="s">
        <v>5246</v>
      </c>
      <c r="M1490" s="1135">
        <v>149.9</v>
      </c>
      <c r="N1490" s="1135" t="s">
        <v>1039</v>
      </c>
      <c r="O1490" s="1135">
        <v>3.7475000000000005</v>
      </c>
      <c r="P1490" s="1135">
        <v>2.9980000000000002</v>
      </c>
      <c r="Q1490" s="1135" t="s">
        <v>1082</v>
      </c>
      <c r="R1490" s="1135">
        <v>22</v>
      </c>
      <c r="T1490" s="1135">
        <v>20</v>
      </c>
      <c r="U1490" s="1135">
        <v>2.6</v>
      </c>
      <c r="V1490" s="1135" t="s">
        <v>663</v>
      </c>
      <c r="W1490" s="1135">
        <v>35</v>
      </c>
      <c r="X1490" s="1135">
        <v>10</v>
      </c>
      <c r="Y1490" s="1135">
        <v>1</v>
      </c>
      <c r="Z1490" s="1135" t="s">
        <v>5308</v>
      </c>
      <c r="AA1490" s="1135" t="s">
        <v>1459</v>
      </c>
      <c r="AH1490" s="1135" t="s">
        <v>2492</v>
      </c>
      <c r="AM1490" s="1136" t="s">
        <v>12085</v>
      </c>
      <c r="AN1490" s="1136" t="s">
        <v>12086</v>
      </c>
      <c r="AO1490" s="1136">
        <f t="shared" si="190"/>
        <v>750</v>
      </c>
      <c r="AP1490" s="1136">
        <f t="shared" si="191"/>
        <v>1.7549999999999999</v>
      </c>
      <c r="AQ1490" s="1136" t="str">
        <f t="shared" si="192"/>
        <v>1-5-1S91°</v>
      </c>
      <c r="AR1490" s="1136" t="str">
        <f t="shared" si="193"/>
        <v>30</v>
      </c>
      <c r="AS1490" s="1136" t="str">
        <f t="shared" si="194"/>
        <v>365/325/158</v>
      </c>
      <c r="AT1490" s="1136" t="str">
        <f t="shared" si="195"/>
        <v>1-5-1S91°</v>
      </c>
      <c r="AV1490" s="1136" t="str">
        <f t="shared" si="188"/>
        <v>109.11.4</v>
      </c>
      <c r="AW1490" s="1438">
        <f t="shared" si="189"/>
        <v>44139</v>
      </c>
    </row>
    <row r="1491" spans="1:49">
      <c r="A1491" s="1135" t="s">
        <v>5309</v>
      </c>
      <c r="B1491" s="1135" t="s">
        <v>5242</v>
      </c>
      <c r="C1491" s="1135">
        <v>650</v>
      </c>
      <c r="D1491" s="1135">
        <v>1.7350000000000001</v>
      </c>
      <c r="E1491" s="1135" t="s">
        <v>15196</v>
      </c>
      <c r="F1491" s="1135" t="s">
        <v>1213</v>
      </c>
      <c r="G1491" s="1135">
        <v>5</v>
      </c>
      <c r="H1491" s="1135" t="s">
        <v>5305</v>
      </c>
      <c r="I1491" s="1135" t="s">
        <v>663</v>
      </c>
      <c r="J1491" s="1135">
        <v>0</v>
      </c>
      <c r="K1491" s="1135" t="s">
        <v>5310</v>
      </c>
      <c r="L1491" s="1135" t="s">
        <v>5246</v>
      </c>
      <c r="M1491" s="1135">
        <v>149.9</v>
      </c>
      <c r="N1491" s="1135" t="s">
        <v>1039</v>
      </c>
      <c r="O1491" s="1135">
        <v>3.7475000000000005</v>
      </c>
      <c r="P1491" s="1135">
        <v>2.9980000000000002</v>
      </c>
      <c r="Q1491" s="1135" t="s">
        <v>1371</v>
      </c>
      <c r="R1491" s="1135">
        <v>24</v>
      </c>
      <c r="T1491" s="1135">
        <v>17</v>
      </c>
      <c r="U1491" s="1135">
        <v>2.6</v>
      </c>
      <c r="V1491" s="1135" t="s">
        <v>663</v>
      </c>
      <c r="W1491" s="1135" t="s">
        <v>663</v>
      </c>
      <c r="X1491" s="1135" t="s">
        <v>663</v>
      </c>
      <c r="Y1491" s="1135">
        <v>1</v>
      </c>
      <c r="Z1491" s="1135" t="s">
        <v>5311</v>
      </c>
      <c r="AA1491" s="1135" t="s">
        <v>2561</v>
      </c>
      <c r="AH1491" s="1135" t="s">
        <v>625</v>
      </c>
      <c r="AM1491" s="1136" t="s">
        <v>12087</v>
      </c>
      <c r="AN1491" s="1136" t="s">
        <v>12088</v>
      </c>
      <c r="AO1491" s="1136">
        <f t="shared" si="190"/>
        <v>650</v>
      </c>
      <c r="AP1491" s="1136">
        <f t="shared" si="191"/>
        <v>1.7350000000000001</v>
      </c>
      <c r="AQ1491" s="1136" t="str">
        <f t="shared" si="192"/>
        <v>2-6-1S83°</v>
      </c>
      <c r="AR1491" s="1136" t="str">
        <f t="shared" si="193"/>
        <v>29</v>
      </c>
      <c r="AS1491" s="1136" t="str">
        <f t="shared" si="194"/>
        <v>170/170</v>
      </c>
      <c r="AT1491" s="1136" t="str">
        <f t="shared" si="195"/>
        <v>2-6-1S83°</v>
      </c>
      <c r="AV1491" s="1136" t="str">
        <f t="shared" si="188"/>
        <v>109.11.24</v>
      </c>
      <c r="AW1491" s="1438">
        <f t="shared" si="189"/>
        <v>44159</v>
      </c>
    </row>
    <row r="1492" spans="1:49">
      <c r="A1492" s="1135" t="s">
        <v>5312</v>
      </c>
      <c r="B1492" s="1135" t="s">
        <v>5242</v>
      </c>
      <c r="C1492" s="1135">
        <v>650</v>
      </c>
      <c r="D1492" s="1135">
        <v>1.74</v>
      </c>
      <c r="E1492" s="1135" t="s">
        <v>15188</v>
      </c>
      <c r="F1492" s="1135" t="s">
        <v>1069</v>
      </c>
      <c r="G1492" s="1135">
        <v>5</v>
      </c>
      <c r="H1492" s="1135" t="s">
        <v>5284</v>
      </c>
      <c r="I1492" s="1135" t="s">
        <v>126</v>
      </c>
      <c r="J1492" s="1135">
        <v>2.6</v>
      </c>
      <c r="K1492" s="1135" t="s">
        <v>5310</v>
      </c>
      <c r="L1492" s="1135" t="s">
        <v>5246</v>
      </c>
      <c r="M1492" s="1135">
        <v>148.6</v>
      </c>
      <c r="N1492" s="1135" t="s">
        <v>1039</v>
      </c>
      <c r="O1492" s="1135">
        <v>3.7149999999999999</v>
      </c>
      <c r="P1492" s="1135">
        <v>2.972</v>
      </c>
      <c r="Q1492" s="1135" t="s">
        <v>3044</v>
      </c>
      <c r="R1492" s="1135">
        <v>20.399999999999999</v>
      </c>
      <c r="T1492" s="1135">
        <v>26</v>
      </c>
      <c r="U1492" s="1135">
        <v>3.7</v>
      </c>
      <c r="V1492" s="1135" t="s">
        <v>663</v>
      </c>
      <c r="W1492" s="1135">
        <v>105</v>
      </c>
      <c r="X1492" s="1135">
        <v>50</v>
      </c>
      <c r="Y1492" s="1135">
        <v>2</v>
      </c>
      <c r="Z1492" s="1135" t="s">
        <v>5239</v>
      </c>
      <c r="AA1492" s="1135" t="s">
        <v>5313</v>
      </c>
      <c r="AH1492" s="1135" t="s">
        <v>784</v>
      </c>
      <c r="AM1492" s="1136" t="s">
        <v>12089</v>
      </c>
      <c r="AN1492" s="1136" t="s">
        <v>12090</v>
      </c>
      <c r="AO1492" s="1136">
        <f t="shared" si="190"/>
        <v>650</v>
      </c>
      <c r="AP1492" s="1136">
        <f t="shared" si="191"/>
        <v>1.74</v>
      </c>
      <c r="AQ1492" s="1136" t="str">
        <f t="shared" si="192"/>
        <v>1-5-1S91°</v>
      </c>
      <c r="AR1492" s="1136" t="str">
        <f t="shared" si="193"/>
        <v>31.5</v>
      </c>
      <c r="AS1492" s="1136" t="str">
        <f t="shared" si="194"/>
        <v>355/315/OFF</v>
      </c>
      <c r="AT1492" s="1136" t="str">
        <f t="shared" si="195"/>
        <v>1-5-1S91°</v>
      </c>
      <c r="AV1492" s="1136" t="str">
        <f t="shared" si="188"/>
        <v>109.11.26</v>
      </c>
      <c r="AW1492" s="1438">
        <f t="shared" si="189"/>
        <v>44161</v>
      </c>
    </row>
    <row r="1493" spans="1:49">
      <c r="A1493" s="1135" t="s">
        <v>5314</v>
      </c>
      <c r="B1493" s="1135" t="s">
        <v>5242</v>
      </c>
      <c r="C1493" s="1135">
        <v>650</v>
      </c>
      <c r="D1493" s="1135">
        <v>1.7350000000000001</v>
      </c>
      <c r="E1493" s="1135" t="s">
        <v>15196</v>
      </c>
      <c r="F1493" s="1135" t="s">
        <v>1078</v>
      </c>
      <c r="G1493" s="1135">
        <v>5</v>
      </c>
      <c r="H1493" s="1135" t="s">
        <v>2286</v>
      </c>
      <c r="I1493" s="1135" t="s">
        <v>466</v>
      </c>
      <c r="J1493" s="1135">
        <v>2</v>
      </c>
      <c r="K1493" s="1135" t="s">
        <v>5310</v>
      </c>
      <c r="L1493" s="1135" t="s">
        <v>5246</v>
      </c>
      <c r="M1493" s="1135">
        <v>148.6</v>
      </c>
      <c r="N1493" s="1135" t="s">
        <v>1039</v>
      </c>
      <c r="O1493" s="1135">
        <v>3.7149999999999999</v>
      </c>
      <c r="P1493" s="1135">
        <v>2.972</v>
      </c>
      <c r="Q1493" s="1135" t="s">
        <v>2495</v>
      </c>
      <c r="R1493" s="1135">
        <v>20.399999999999999</v>
      </c>
      <c r="T1493" s="1135">
        <v>26</v>
      </c>
      <c r="U1493" s="1135">
        <v>3.7</v>
      </c>
      <c r="V1493" s="1135" t="s">
        <v>663</v>
      </c>
      <c r="W1493" s="1135">
        <v>105</v>
      </c>
      <c r="X1493" s="1135">
        <v>50</v>
      </c>
      <c r="Y1493" s="1135">
        <v>2</v>
      </c>
      <c r="Z1493" s="1135" t="s">
        <v>5315</v>
      </c>
      <c r="AA1493" s="1135" t="s">
        <v>3187</v>
      </c>
      <c r="AH1493" s="1135" t="s">
        <v>842</v>
      </c>
      <c r="AM1493" s="1136" t="s">
        <v>12091</v>
      </c>
      <c r="AN1493" s="1136" t="s">
        <v>12092</v>
      </c>
      <c r="AO1493" s="1136">
        <f t="shared" si="190"/>
        <v>650</v>
      </c>
      <c r="AP1493" s="1136">
        <f t="shared" si="191"/>
        <v>1.7350000000000001</v>
      </c>
      <c r="AQ1493" s="1136" t="str">
        <f t="shared" si="192"/>
        <v>2-6-1S83°</v>
      </c>
      <c r="AR1493" s="1136" t="str">
        <f t="shared" si="193"/>
        <v>30</v>
      </c>
      <c r="AS1493" s="1136" t="str">
        <f t="shared" si="194"/>
        <v>180/OFF</v>
      </c>
      <c r="AT1493" s="1136" t="str">
        <f t="shared" si="195"/>
        <v>2-6-1S83°</v>
      </c>
      <c r="AV1493" s="1136" t="str">
        <f t="shared" si="188"/>
        <v>109.12.14</v>
      </c>
      <c r="AW1493" s="1438">
        <f t="shared" si="189"/>
        <v>44179</v>
      </c>
    </row>
    <row r="1494" spans="1:49">
      <c r="A1494" s="1135" t="s">
        <v>5316</v>
      </c>
      <c r="B1494" s="1135" t="s">
        <v>5242</v>
      </c>
      <c r="C1494" s="1135">
        <v>650</v>
      </c>
      <c r="D1494" s="1135">
        <v>1.7350000000000001</v>
      </c>
      <c r="E1494" s="1135" t="s">
        <v>15196</v>
      </c>
      <c r="F1494" s="1135" t="s">
        <v>5243</v>
      </c>
      <c r="G1494" s="1135">
        <v>5</v>
      </c>
      <c r="H1494" s="1135" t="s">
        <v>5317</v>
      </c>
      <c r="I1494" s="1135" t="s">
        <v>663</v>
      </c>
      <c r="J1494" s="1135">
        <v>0</v>
      </c>
      <c r="K1494" s="1135" t="s">
        <v>5318</v>
      </c>
      <c r="L1494" s="1135" t="s">
        <v>5246</v>
      </c>
      <c r="M1494" s="1135">
        <v>149.9</v>
      </c>
      <c r="N1494" s="1135" t="s">
        <v>1039</v>
      </c>
      <c r="O1494" s="1135">
        <v>3.7475000000000005</v>
      </c>
      <c r="P1494" s="1135">
        <v>2.9980000000000002</v>
      </c>
      <c r="Q1494" s="1135">
        <v>4</v>
      </c>
      <c r="R1494" s="1135">
        <v>24</v>
      </c>
      <c r="T1494" s="1135">
        <v>17</v>
      </c>
      <c r="U1494" s="1135">
        <v>2.6</v>
      </c>
      <c r="V1494" s="1135" t="s">
        <v>663</v>
      </c>
      <c r="W1494" s="1135" t="s">
        <v>663</v>
      </c>
      <c r="X1494" s="1135" t="s">
        <v>663</v>
      </c>
      <c r="Y1494" s="1135">
        <v>1</v>
      </c>
      <c r="Z1494" s="1135">
        <v>4.5</v>
      </c>
      <c r="AA1494" s="1135" t="s">
        <v>3190</v>
      </c>
      <c r="AH1494" s="1135" t="s">
        <v>887</v>
      </c>
      <c r="AM1494" s="1136" t="s">
        <v>12093</v>
      </c>
      <c r="AN1494" s="1136" t="s">
        <v>12094</v>
      </c>
      <c r="AO1494" s="1136">
        <f t="shared" si="190"/>
        <v>650</v>
      </c>
      <c r="AP1494" s="1136">
        <f t="shared" si="191"/>
        <v>1.7350000000000001</v>
      </c>
      <c r="AQ1494" s="1136" t="str">
        <f t="shared" si="192"/>
        <v>2-6-1S83°</v>
      </c>
      <c r="AR1494" s="1136" t="str">
        <f t="shared" si="193"/>
        <v>29.3</v>
      </c>
      <c r="AS1494" s="1136" t="str">
        <f t="shared" si="194"/>
        <v>170/173</v>
      </c>
      <c r="AT1494" s="1136" t="str">
        <f t="shared" si="195"/>
        <v>2-6-1S83°</v>
      </c>
      <c r="AV1494" s="1136" t="str">
        <f t="shared" si="188"/>
        <v>109.12.17</v>
      </c>
      <c r="AW1494" s="1438">
        <f t="shared" si="189"/>
        <v>44182</v>
      </c>
    </row>
    <row r="1495" spans="1:49">
      <c r="A1495" s="1135" t="s">
        <v>5319</v>
      </c>
      <c r="B1495" s="1135" t="s">
        <v>4861</v>
      </c>
      <c r="C1495" s="1135">
        <v>750</v>
      </c>
      <c r="D1495" s="1135">
        <v>1.724</v>
      </c>
      <c r="E1495" s="1135" t="s">
        <v>15198</v>
      </c>
      <c r="F1495" s="1135" t="s">
        <v>663</v>
      </c>
      <c r="G1495" s="1135">
        <v>5</v>
      </c>
      <c r="H1495" s="1135" t="s">
        <v>1035</v>
      </c>
      <c r="I1495" s="1135" t="s">
        <v>126</v>
      </c>
      <c r="J1495" s="1135">
        <v>1.8</v>
      </c>
      <c r="K1495" s="1135" t="s">
        <v>5320</v>
      </c>
      <c r="L1495" s="1135" t="s">
        <v>1870</v>
      </c>
      <c r="M1495" s="1135">
        <v>148</v>
      </c>
      <c r="N1495" s="1135" t="s">
        <v>1039</v>
      </c>
      <c r="O1495" s="1135">
        <v>3.7</v>
      </c>
      <c r="P1495" s="1135">
        <v>2.96</v>
      </c>
      <c r="Q1495" s="1135" t="s">
        <v>1040</v>
      </c>
      <c r="R1495" s="1135">
        <v>20.8</v>
      </c>
      <c r="T1495" s="1135">
        <v>20.399999999999999</v>
      </c>
      <c r="U1495" s="1135">
        <v>3.8</v>
      </c>
      <c r="V1495" s="1135" t="s">
        <v>663</v>
      </c>
      <c r="W1495" s="1135">
        <v>110</v>
      </c>
      <c r="X1495" s="1135">
        <v>60</v>
      </c>
      <c r="Y1495" s="1135">
        <v>1.7</v>
      </c>
      <c r="Z1495" s="1135" t="s">
        <v>663</v>
      </c>
      <c r="AA1495" s="1135" t="s">
        <v>1321</v>
      </c>
      <c r="AH1495" s="1135" t="s">
        <v>1117</v>
      </c>
      <c r="AM1495" s="1136" t="s">
        <v>12095</v>
      </c>
      <c r="AN1495" s="1136" t="s">
        <v>12096</v>
      </c>
      <c r="AO1495" s="1136">
        <f t="shared" si="190"/>
        <v>750</v>
      </c>
      <c r="AP1495" s="1136">
        <f t="shared" si="191"/>
        <v>1.724</v>
      </c>
      <c r="AQ1495" s="1136" t="str">
        <f t="shared" si="192"/>
        <v>1-4-1S85°Z+S</v>
      </c>
      <c r="AR1495" s="1136" t="str">
        <f t="shared" si="193"/>
        <v>NA</v>
      </c>
      <c r="AS1495" s="1136" t="str">
        <f t="shared" si="194"/>
        <v>185/OFF</v>
      </c>
      <c r="AT1495" s="1136" t="str">
        <f t="shared" si="195"/>
        <v>1-4-1S85°Z+S</v>
      </c>
      <c r="AU1495" s="1136" t="s">
        <v>15734</v>
      </c>
      <c r="AV1495" s="1136" t="str">
        <f t="shared" si="188"/>
        <v>108.11.11</v>
      </c>
      <c r="AW1495" s="1438">
        <f t="shared" si="189"/>
        <v>43780</v>
      </c>
    </row>
    <row r="1496" spans="1:49">
      <c r="A1496" s="1135" t="s">
        <v>5321</v>
      </c>
      <c r="B1496" s="1135" t="s">
        <v>4974</v>
      </c>
      <c r="C1496" s="1135">
        <v>650</v>
      </c>
      <c r="D1496" s="1135">
        <v>1.7589999999999999</v>
      </c>
      <c r="E1496" s="1135" t="s">
        <v>15196</v>
      </c>
      <c r="F1496" s="1135" t="s">
        <v>1563</v>
      </c>
      <c r="G1496" s="1135">
        <v>5</v>
      </c>
      <c r="H1496" s="1135" t="s">
        <v>2030</v>
      </c>
      <c r="I1496" s="1135" t="s">
        <v>466</v>
      </c>
      <c r="J1496" s="1135">
        <v>1.3</v>
      </c>
      <c r="K1496" s="1135" t="s">
        <v>5232</v>
      </c>
      <c r="L1496" s="1135" t="s">
        <v>4977</v>
      </c>
      <c r="M1496" s="1135">
        <v>157.19999999999999</v>
      </c>
      <c r="N1496" s="1135" t="s">
        <v>1039</v>
      </c>
      <c r="O1496" s="1135">
        <v>3.9299999999999997</v>
      </c>
      <c r="P1496" s="1135">
        <v>3.1439999999999997</v>
      </c>
      <c r="Q1496" s="1135" t="s">
        <v>1358</v>
      </c>
      <c r="R1496" s="1135">
        <v>21.5</v>
      </c>
      <c r="T1496" s="1135">
        <v>22.4</v>
      </c>
      <c r="U1496" s="1135">
        <v>3.6</v>
      </c>
      <c r="V1496" s="1135" t="s">
        <v>663</v>
      </c>
      <c r="W1496" s="1135">
        <v>95</v>
      </c>
      <c r="X1496" s="1135">
        <v>35</v>
      </c>
      <c r="Y1496" s="1135">
        <v>1.9</v>
      </c>
      <c r="Z1496" s="1135" t="s">
        <v>5042</v>
      </c>
      <c r="AA1496" s="1135" t="s">
        <v>5322</v>
      </c>
      <c r="AH1496" s="1135" t="s">
        <v>700</v>
      </c>
      <c r="AM1496" s="1136" t="s">
        <v>12097</v>
      </c>
      <c r="AN1496" s="1136" t="s">
        <v>12098</v>
      </c>
      <c r="AO1496" s="1136">
        <f t="shared" si="190"/>
        <v>650</v>
      </c>
      <c r="AP1496" s="1136">
        <f t="shared" si="191"/>
        <v>1.7589999999999999</v>
      </c>
      <c r="AQ1496" s="1136" t="str">
        <f t="shared" si="192"/>
        <v>2-6-1S83°</v>
      </c>
      <c r="AR1496" s="1136" t="str">
        <f t="shared" si="193"/>
        <v>30.5</v>
      </c>
      <c r="AS1496" s="1136" t="str">
        <f t="shared" si="194"/>
        <v>175/OFF</v>
      </c>
      <c r="AT1496" s="1136" t="str">
        <f t="shared" si="195"/>
        <v>2-6-1S83°</v>
      </c>
      <c r="AV1496" s="1136" t="str">
        <f t="shared" si="188"/>
        <v>109.2.20</v>
      </c>
      <c r="AW1496" s="1438">
        <f t="shared" si="189"/>
        <v>43881</v>
      </c>
    </row>
    <row r="1497" spans="1:49">
      <c r="A1497" s="1135" t="s">
        <v>5323</v>
      </c>
      <c r="B1497" s="1135" t="s">
        <v>4974</v>
      </c>
      <c r="C1497" s="1135">
        <v>650</v>
      </c>
      <c r="D1497" s="1135">
        <v>1.79</v>
      </c>
      <c r="E1497" s="1135" t="s">
        <v>15188</v>
      </c>
      <c r="F1497" s="1135" t="s">
        <v>1078</v>
      </c>
      <c r="G1497" s="1135">
        <v>5</v>
      </c>
      <c r="H1497" s="1135" t="s">
        <v>5324</v>
      </c>
      <c r="I1497" s="1135" t="s">
        <v>466</v>
      </c>
      <c r="J1497" s="1135">
        <v>3.4</v>
      </c>
      <c r="K1497" s="1135" t="s">
        <v>5325</v>
      </c>
      <c r="L1497" s="1135" t="s">
        <v>4977</v>
      </c>
      <c r="M1497" s="1135">
        <v>158.4</v>
      </c>
      <c r="N1497" s="1135" t="s">
        <v>1039</v>
      </c>
      <c r="O1497" s="1135">
        <v>3.9600000000000004</v>
      </c>
      <c r="P1497" s="1135">
        <v>3.1680000000000001</v>
      </c>
      <c r="Q1497" s="1135" t="s">
        <v>2647</v>
      </c>
      <c r="R1497" s="1135">
        <v>20.5</v>
      </c>
      <c r="T1497" s="1135">
        <v>13</v>
      </c>
      <c r="U1497" s="1135">
        <v>3.2</v>
      </c>
      <c r="V1497" s="1135" t="s">
        <v>663</v>
      </c>
      <c r="W1497" s="1135">
        <v>120</v>
      </c>
      <c r="X1497" s="1135">
        <v>90</v>
      </c>
      <c r="Y1497" s="1135">
        <v>1.5</v>
      </c>
      <c r="Z1497" s="1135" t="s">
        <v>5233</v>
      </c>
      <c r="AA1497" s="1135" t="s">
        <v>3063</v>
      </c>
      <c r="AH1497" s="1135" t="s">
        <v>1052</v>
      </c>
      <c r="AM1497" s="1136" t="s">
        <v>12099</v>
      </c>
      <c r="AN1497" s="1136" t="s">
        <v>12100</v>
      </c>
      <c r="AO1497" s="1136">
        <f t="shared" si="190"/>
        <v>650</v>
      </c>
      <c r="AP1497" s="1136">
        <f t="shared" si="191"/>
        <v>1.79</v>
      </c>
      <c r="AQ1497" s="1136" t="str">
        <f t="shared" si="192"/>
        <v>1-5-1S91°</v>
      </c>
      <c r="AR1497" s="1136" t="str">
        <f t="shared" si="193"/>
        <v>30</v>
      </c>
      <c r="AS1497" s="1136" t="str">
        <f t="shared" si="194"/>
        <v>320/320/150</v>
      </c>
      <c r="AT1497" s="1136" t="str">
        <f t="shared" si="195"/>
        <v>1-5-1S91°</v>
      </c>
      <c r="AV1497" s="1136" t="str">
        <f t="shared" si="188"/>
        <v>109.5.11</v>
      </c>
      <c r="AW1497" s="1438">
        <f t="shared" si="189"/>
        <v>43962</v>
      </c>
    </row>
    <row r="1498" spans="1:49">
      <c r="A1498" s="1135" t="s">
        <v>5326</v>
      </c>
      <c r="B1498" s="1135" t="s">
        <v>5327</v>
      </c>
      <c r="C1498" s="1135">
        <v>500</v>
      </c>
      <c r="D1498" s="1135">
        <v>1.71</v>
      </c>
      <c r="E1498" s="1135" t="s">
        <v>15210</v>
      </c>
      <c r="F1498" s="1135" t="s">
        <v>1048</v>
      </c>
      <c r="G1498" s="1135">
        <v>3</v>
      </c>
      <c r="H1498" s="1135" t="s">
        <v>1239</v>
      </c>
      <c r="I1498" s="1135" t="s">
        <v>4165</v>
      </c>
      <c r="J1498" s="1135">
        <v>2</v>
      </c>
      <c r="K1498" s="1135" t="s">
        <v>5328</v>
      </c>
      <c r="L1498" s="1135" t="s">
        <v>5329</v>
      </c>
      <c r="M1498" s="1135">
        <v>155.80000000000001</v>
      </c>
      <c r="N1498" s="1135" t="s">
        <v>1039</v>
      </c>
      <c r="O1498" s="1135">
        <v>3.8950000000000005</v>
      </c>
      <c r="P1498" s="1135">
        <v>3.1160000000000001</v>
      </c>
      <c r="Q1498" s="1135" t="s">
        <v>1106</v>
      </c>
      <c r="R1498" s="1135">
        <v>22.5</v>
      </c>
      <c r="T1498" s="1135">
        <v>18</v>
      </c>
      <c r="U1498" s="1135">
        <v>4.7</v>
      </c>
      <c r="V1498" s="1135" t="s">
        <v>663</v>
      </c>
      <c r="W1498" s="1135">
        <v>95</v>
      </c>
      <c r="X1498" s="1135">
        <v>90</v>
      </c>
      <c r="Y1498" s="1135">
        <v>2</v>
      </c>
      <c r="Z1498" s="1135" t="s">
        <v>663</v>
      </c>
      <c r="AA1498" s="1135" t="s">
        <v>1287</v>
      </c>
      <c r="AH1498" s="1135" t="s">
        <v>699</v>
      </c>
      <c r="AM1498" s="1136" t="s">
        <v>12101</v>
      </c>
      <c r="AN1498" s="1136" t="s">
        <v>12102</v>
      </c>
      <c r="AO1498" s="1136">
        <f t="shared" si="190"/>
        <v>500</v>
      </c>
      <c r="AP1498" s="1136">
        <f t="shared" si="191"/>
        <v>1.71</v>
      </c>
      <c r="AQ1498" s="1136" t="str">
        <f t="shared" si="192"/>
        <v>1-5-1S83°Z+S</v>
      </c>
      <c r="AR1498" s="1136" t="str">
        <f t="shared" si="193"/>
        <v>31</v>
      </c>
      <c r="AS1498" s="1136" t="str">
        <f t="shared" si="194"/>
        <v>235/235/OFF</v>
      </c>
      <c r="AT1498" s="1136" t="str">
        <f t="shared" si="195"/>
        <v>1-5-1S83°Z+S</v>
      </c>
      <c r="AU1498" s="1136" t="s">
        <v>15734</v>
      </c>
      <c r="AV1498" s="1136" t="str">
        <f t="shared" si="188"/>
        <v>109.11.2</v>
      </c>
      <c r="AW1498" s="1438">
        <f t="shared" si="189"/>
        <v>44137</v>
      </c>
    </row>
    <row r="1499" spans="1:49">
      <c r="A1499" s="1135" t="s">
        <v>5330</v>
      </c>
      <c r="B1499" s="1135" t="s">
        <v>210</v>
      </c>
      <c r="C1499" s="1135">
        <v>650</v>
      </c>
      <c r="D1499" s="1135">
        <v>1.71</v>
      </c>
      <c r="E1499" s="1135" t="s">
        <v>15188</v>
      </c>
      <c r="F1499" s="1135" t="s">
        <v>1078</v>
      </c>
      <c r="G1499" s="1135">
        <v>5</v>
      </c>
      <c r="H1499" s="1135" t="s">
        <v>4900</v>
      </c>
      <c r="I1499" s="1135" t="s">
        <v>657</v>
      </c>
      <c r="J1499" s="1135">
        <v>2.8</v>
      </c>
      <c r="K1499" s="1135" t="s">
        <v>5331</v>
      </c>
      <c r="L1499" s="1135" t="s">
        <v>4760</v>
      </c>
      <c r="M1499" s="1135">
        <v>157.4</v>
      </c>
      <c r="N1499" s="1135" t="s">
        <v>1039</v>
      </c>
      <c r="O1499" s="1135">
        <v>3.9350000000000005</v>
      </c>
      <c r="P1499" s="1135">
        <v>3.1480000000000001</v>
      </c>
      <c r="Q1499" s="1135" t="s">
        <v>2647</v>
      </c>
      <c r="R1499" s="1135">
        <v>18.2</v>
      </c>
      <c r="T1499" s="1135">
        <v>19.5</v>
      </c>
      <c r="U1499" s="1135">
        <v>2.9</v>
      </c>
      <c r="V1499" s="1135" t="s">
        <v>663</v>
      </c>
      <c r="W1499" s="1135">
        <v>100</v>
      </c>
      <c r="X1499" s="1135">
        <v>90</v>
      </c>
      <c r="Y1499" s="1135">
        <v>1.8</v>
      </c>
      <c r="Z1499" s="1135" t="s">
        <v>2759</v>
      </c>
      <c r="AA1499" s="1135" t="s">
        <v>1397</v>
      </c>
      <c r="AH1499" s="1135" t="s">
        <v>1057</v>
      </c>
      <c r="AM1499" s="1136" t="s">
        <v>12103</v>
      </c>
      <c r="AN1499" s="1136" t="s">
        <v>12104</v>
      </c>
      <c r="AO1499" s="1136">
        <f t="shared" si="190"/>
        <v>650</v>
      </c>
      <c r="AP1499" s="1136">
        <f t="shared" si="191"/>
        <v>1.71</v>
      </c>
      <c r="AQ1499" s="1136" t="str">
        <f t="shared" si="192"/>
        <v>1-5-1S91°</v>
      </c>
      <c r="AR1499" s="1136" t="str">
        <f t="shared" si="193"/>
        <v>30</v>
      </c>
      <c r="AS1499" s="1136" t="str">
        <f t="shared" si="194"/>
        <v>390/360/175</v>
      </c>
      <c r="AT1499" s="1136" t="str">
        <f t="shared" si="195"/>
        <v>1-5-1S91°</v>
      </c>
      <c r="AV1499" s="1136" t="str">
        <f t="shared" si="188"/>
        <v>110.1.18</v>
      </c>
      <c r="AW1499" s="1438">
        <f t="shared" si="189"/>
        <v>44214</v>
      </c>
    </row>
    <row r="1500" spans="1:49">
      <c r="A1500" s="1135" t="s">
        <v>5332</v>
      </c>
      <c r="B1500" s="1135" t="s">
        <v>5333</v>
      </c>
      <c r="C1500" s="1135">
        <v>750</v>
      </c>
      <c r="D1500" s="1135">
        <v>1.76</v>
      </c>
      <c r="E1500" s="1135" t="s">
        <v>15188</v>
      </c>
      <c r="F1500" s="1135" t="s">
        <v>1048</v>
      </c>
      <c r="G1500" s="1135">
        <v>5</v>
      </c>
      <c r="H1500" s="1135" t="s">
        <v>5334</v>
      </c>
      <c r="I1500" s="1135" t="s">
        <v>466</v>
      </c>
      <c r="J1500" s="1135">
        <v>3.4</v>
      </c>
      <c r="K1500" s="1135" t="s">
        <v>5335</v>
      </c>
      <c r="L1500" s="1135" t="s">
        <v>5336</v>
      </c>
      <c r="M1500" s="1135">
        <v>155</v>
      </c>
      <c r="N1500" s="1135" t="s">
        <v>1039</v>
      </c>
      <c r="O1500" s="1135">
        <v>3.875</v>
      </c>
      <c r="P1500" s="1135">
        <v>3.1</v>
      </c>
      <c r="Q1500" s="1135">
        <v>3.5</v>
      </c>
      <c r="R1500" s="1135">
        <v>18</v>
      </c>
      <c r="T1500" s="1135">
        <v>18</v>
      </c>
      <c r="U1500" s="1135">
        <v>4.2</v>
      </c>
      <c r="V1500" s="1135" t="s">
        <v>663</v>
      </c>
      <c r="W1500" s="1135">
        <v>100</v>
      </c>
      <c r="X1500" s="1135">
        <v>90</v>
      </c>
      <c r="Y1500" s="1135">
        <v>1</v>
      </c>
      <c r="Z1500" s="1135">
        <v>6</v>
      </c>
      <c r="AA1500" s="1135" t="s">
        <v>3223</v>
      </c>
      <c r="AH1500" s="1135" t="s">
        <v>2149</v>
      </c>
      <c r="AM1500" s="1136" t="s">
        <v>12105</v>
      </c>
      <c r="AN1500" s="1136" t="s">
        <v>12106</v>
      </c>
      <c r="AO1500" s="1136">
        <f t="shared" si="190"/>
        <v>750</v>
      </c>
      <c r="AP1500" s="1136">
        <f t="shared" si="191"/>
        <v>1.76</v>
      </c>
      <c r="AQ1500" s="1136" t="str">
        <f t="shared" si="192"/>
        <v>1-5-1S91°</v>
      </c>
      <c r="AR1500" s="1136" t="str">
        <f t="shared" si="193"/>
        <v>31</v>
      </c>
      <c r="AS1500" s="1136" t="str">
        <f t="shared" si="194"/>
        <v>360/320/152</v>
      </c>
      <c r="AT1500" s="1136" t="str">
        <f t="shared" si="195"/>
        <v>1-5-1S91°</v>
      </c>
      <c r="AV1500" s="1136" t="str">
        <f t="shared" si="188"/>
        <v>110.3.5</v>
      </c>
      <c r="AW1500" s="1438">
        <f t="shared" si="189"/>
        <v>44260</v>
      </c>
    </row>
    <row r="1501" spans="1:49">
      <c r="A1501" s="1135" t="s">
        <v>5337</v>
      </c>
      <c r="B1501" s="1135" t="s">
        <v>628</v>
      </c>
      <c r="C1501" s="1135">
        <v>650</v>
      </c>
      <c r="D1501" s="1135">
        <v>1.7250000000000001</v>
      </c>
      <c r="E1501" s="1135" t="s">
        <v>15188</v>
      </c>
      <c r="F1501" s="1135" t="s">
        <v>1078</v>
      </c>
      <c r="G1501" s="1135">
        <v>5</v>
      </c>
      <c r="H1501" s="1135" t="s">
        <v>1887</v>
      </c>
      <c r="I1501" s="1135" t="s">
        <v>126</v>
      </c>
      <c r="J1501" s="1135">
        <v>2.2000000000000002</v>
      </c>
      <c r="K1501" s="1135" t="s">
        <v>5338</v>
      </c>
      <c r="L1501" s="1135" t="s">
        <v>4948</v>
      </c>
      <c r="M1501" s="1135">
        <v>150.30000000000001</v>
      </c>
      <c r="N1501" s="1135" t="s">
        <v>1039</v>
      </c>
      <c r="O1501" s="1135">
        <v>3.7575000000000003</v>
      </c>
      <c r="P1501" s="1135">
        <v>3.0060000000000002</v>
      </c>
      <c r="Q1501" s="1135">
        <v>3</v>
      </c>
      <c r="R1501" s="1135">
        <v>29</v>
      </c>
      <c r="T1501" s="1135">
        <v>13</v>
      </c>
      <c r="U1501" s="1135">
        <v>7</v>
      </c>
      <c r="V1501" s="1135" t="s">
        <v>663</v>
      </c>
      <c r="W1501" s="1135">
        <v>115</v>
      </c>
      <c r="X1501" s="1135">
        <v>50</v>
      </c>
      <c r="Y1501" s="1135">
        <v>1.7</v>
      </c>
      <c r="Z1501" s="1135">
        <v>6.5</v>
      </c>
      <c r="AA1501" s="1135" t="s">
        <v>5254</v>
      </c>
      <c r="AH1501" s="1135" t="s">
        <v>1682</v>
      </c>
      <c r="AM1501" s="1136" t="s">
        <v>12107</v>
      </c>
      <c r="AN1501" s="1136" t="s">
        <v>12108</v>
      </c>
      <c r="AO1501" s="1136">
        <f t="shared" si="190"/>
        <v>650</v>
      </c>
      <c r="AP1501" s="1136">
        <f t="shared" si="191"/>
        <v>1.7250000000000001</v>
      </c>
      <c r="AQ1501" s="1136" t="str">
        <f t="shared" si="192"/>
        <v>1-5-1S91°</v>
      </c>
      <c r="AR1501" s="1136" t="str">
        <f t="shared" si="193"/>
        <v>30</v>
      </c>
      <c r="AS1501" s="1136" t="str">
        <f t="shared" si="194"/>
        <v>270/270/OFF</v>
      </c>
      <c r="AT1501" s="1136" t="str">
        <f t="shared" si="195"/>
        <v>1-5-1S91°</v>
      </c>
      <c r="AV1501" s="1136" t="str">
        <f t="shared" si="188"/>
        <v>110.5.21</v>
      </c>
      <c r="AW1501" s="1438">
        <f t="shared" si="189"/>
        <v>44337</v>
      </c>
    </row>
    <row r="1502" spans="1:49">
      <c r="A1502" s="1135" t="s">
        <v>5339</v>
      </c>
      <c r="B1502" s="1135" t="s">
        <v>881</v>
      </c>
      <c r="C1502" s="1135">
        <v>550</v>
      </c>
      <c r="D1502" s="1135">
        <v>1.79</v>
      </c>
      <c r="E1502" s="1135" t="s">
        <v>15205</v>
      </c>
      <c r="F1502" s="1135" t="s">
        <v>1069</v>
      </c>
      <c r="G1502" s="1135">
        <v>4</v>
      </c>
      <c r="H1502" s="1135" t="s">
        <v>5324</v>
      </c>
      <c r="I1502" s="1135" t="s">
        <v>663</v>
      </c>
      <c r="J1502" s="1135">
        <v>0</v>
      </c>
      <c r="K1502" s="1135" t="s">
        <v>5340</v>
      </c>
      <c r="L1502" s="1135" t="s">
        <v>5131</v>
      </c>
      <c r="M1502" s="1135">
        <v>150</v>
      </c>
      <c r="N1502" s="1135" t="s">
        <v>1039</v>
      </c>
      <c r="O1502" s="1135">
        <v>3.75</v>
      </c>
      <c r="P1502" s="1135">
        <v>3</v>
      </c>
      <c r="Q1502" s="1135">
        <v>3.5</v>
      </c>
      <c r="R1502" s="1135">
        <v>21.8</v>
      </c>
      <c r="T1502" s="1135">
        <v>19.5</v>
      </c>
      <c r="U1502" s="1135">
        <v>1.8</v>
      </c>
      <c r="V1502" s="1135" t="s">
        <v>663</v>
      </c>
      <c r="W1502" s="1135" t="s">
        <v>663</v>
      </c>
      <c r="X1502" s="1135" t="s">
        <v>663</v>
      </c>
      <c r="Y1502" s="1135">
        <v>2.1</v>
      </c>
      <c r="Z1502" s="1135">
        <v>5</v>
      </c>
      <c r="AA1502" s="1135" t="s">
        <v>3903</v>
      </c>
      <c r="AH1502" s="1135" t="s">
        <v>959</v>
      </c>
      <c r="AM1502" s="1136" t="s">
        <v>12109</v>
      </c>
      <c r="AN1502" s="1136" t="s">
        <v>12110</v>
      </c>
      <c r="AO1502" s="1136">
        <f t="shared" si="190"/>
        <v>550</v>
      </c>
      <c r="AP1502" s="1136">
        <f t="shared" si="191"/>
        <v>1.79</v>
      </c>
      <c r="AQ1502" s="1136" t="str">
        <f t="shared" si="192"/>
        <v>1-5-1S91</v>
      </c>
      <c r="AR1502" s="1136" t="str">
        <f t="shared" si="193"/>
        <v>31.5</v>
      </c>
      <c r="AS1502" s="1136" t="str">
        <f t="shared" si="194"/>
        <v>320/320/150</v>
      </c>
      <c r="AT1502" s="1136" t="str">
        <f t="shared" si="195"/>
        <v>1-5-1S91</v>
      </c>
      <c r="AV1502" s="1136" t="str">
        <f t="shared" si="188"/>
        <v>110.9.22</v>
      </c>
      <c r="AW1502" s="1438">
        <f t="shared" si="189"/>
        <v>44461</v>
      </c>
    </row>
    <row r="1503" spans="1:49">
      <c r="A1503" s="1135" t="s">
        <v>5341</v>
      </c>
      <c r="B1503" s="1135" t="s">
        <v>5242</v>
      </c>
      <c r="C1503" s="1135">
        <v>650</v>
      </c>
      <c r="D1503" s="1135">
        <v>1.7549999999999999</v>
      </c>
      <c r="E1503" s="1135" t="s">
        <v>15188</v>
      </c>
      <c r="F1503" s="1135" t="s">
        <v>1078</v>
      </c>
      <c r="G1503" s="1135">
        <v>5</v>
      </c>
      <c r="H1503" s="1135" t="s">
        <v>5342</v>
      </c>
      <c r="I1503" s="1135" t="s">
        <v>126</v>
      </c>
      <c r="J1503" s="1135">
        <v>0.6</v>
      </c>
      <c r="K1503" s="1135" t="s">
        <v>5245</v>
      </c>
      <c r="L1503" s="1135" t="s">
        <v>5246</v>
      </c>
      <c r="M1503" s="1135">
        <v>149.9</v>
      </c>
      <c r="N1503" s="1135" t="s">
        <v>1039</v>
      </c>
      <c r="O1503" s="1135">
        <v>3.7475000000000005</v>
      </c>
      <c r="P1503" s="1135">
        <v>2.9980000000000002</v>
      </c>
      <c r="Q1503" s="1135">
        <v>4</v>
      </c>
      <c r="R1503" s="1135">
        <v>22</v>
      </c>
      <c r="T1503" s="1135">
        <v>20</v>
      </c>
      <c r="U1503" s="1135">
        <v>2.6</v>
      </c>
      <c r="V1503" s="1135" t="s">
        <v>663</v>
      </c>
      <c r="W1503" s="1135">
        <v>35</v>
      </c>
      <c r="X1503" s="1135">
        <v>10</v>
      </c>
      <c r="Y1503" s="1135">
        <v>1</v>
      </c>
      <c r="Z1503" s="1135">
        <v>6</v>
      </c>
      <c r="AA1503" s="1135" t="s">
        <v>5262</v>
      </c>
      <c r="AH1503" s="1135" t="s">
        <v>488</v>
      </c>
      <c r="AM1503" s="1136" t="s">
        <v>12111</v>
      </c>
      <c r="AN1503" s="1136" t="s">
        <v>12112</v>
      </c>
      <c r="AO1503" s="1136">
        <f t="shared" si="190"/>
        <v>650</v>
      </c>
      <c r="AP1503" s="1136">
        <f t="shared" si="191"/>
        <v>1.7549999999999999</v>
      </c>
      <c r="AQ1503" s="1136" t="str">
        <f t="shared" si="192"/>
        <v>1-5-1S91°</v>
      </c>
      <c r="AR1503" s="1136" t="str">
        <f t="shared" si="193"/>
        <v>30</v>
      </c>
      <c r="AS1503" s="1136" t="str">
        <f t="shared" si="194"/>
        <v>340/300/155</v>
      </c>
      <c r="AT1503" s="1136" t="str">
        <f t="shared" si="195"/>
        <v>1-5-1S91°</v>
      </c>
      <c r="AV1503" s="1136" t="str">
        <f t="shared" si="188"/>
        <v>110.11.4</v>
      </c>
      <c r="AW1503" s="1438">
        <f t="shared" si="189"/>
        <v>44504</v>
      </c>
    </row>
    <row r="1504" spans="1:49">
      <c r="A1504" s="1135" t="s">
        <v>5343</v>
      </c>
      <c r="B1504" s="1135" t="s">
        <v>5344</v>
      </c>
      <c r="C1504" s="1135">
        <v>600</v>
      </c>
      <c r="D1504" s="1135">
        <v>1.74</v>
      </c>
      <c r="E1504" s="1135" t="s">
        <v>15196</v>
      </c>
      <c r="F1504" s="1135" t="s">
        <v>1608</v>
      </c>
      <c r="G1504" s="1135">
        <v>5</v>
      </c>
      <c r="H1504" s="1135" t="s">
        <v>5345</v>
      </c>
      <c r="I1504" s="1135" t="s">
        <v>1206</v>
      </c>
      <c r="J1504" s="1135">
        <v>2.6</v>
      </c>
      <c r="K1504" s="1135" t="s">
        <v>5346</v>
      </c>
      <c r="L1504" s="1135" t="s">
        <v>5347</v>
      </c>
      <c r="M1504" s="1135">
        <v>151.69999999999999</v>
      </c>
      <c r="N1504" s="1135" t="s">
        <v>1039</v>
      </c>
      <c r="O1504" s="1135">
        <v>3.7925</v>
      </c>
      <c r="P1504" s="1135">
        <v>3.0339999999999998</v>
      </c>
      <c r="Q1504" s="1135" t="s">
        <v>1055</v>
      </c>
      <c r="R1504" s="1135">
        <v>21.2</v>
      </c>
      <c r="T1504" s="1135">
        <v>15.4</v>
      </c>
      <c r="U1504" s="1135">
        <v>3</v>
      </c>
      <c r="V1504" s="1135" t="s">
        <v>663</v>
      </c>
      <c r="W1504" s="1135">
        <v>130</v>
      </c>
      <c r="X1504" s="1135">
        <v>70</v>
      </c>
      <c r="Y1504" s="1135">
        <v>1.4</v>
      </c>
      <c r="Z1504" s="1135" t="s">
        <v>5311</v>
      </c>
      <c r="AA1504" s="1135" t="s">
        <v>2934</v>
      </c>
      <c r="AH1504" s="1135" t="s">
        <v>1361</v>
      </c>
      <c r="AM1504" s="1136" t="s">
        <v>12113</v>
      </c>
      <c r="AN1504" s="1136" t="s">
        <v>12114</v>
      </c>
      <c r="AO1504" s="1136">
        <f t="shared" si="190"/>
        <v>600</v>
      </c>
      <c r="AP1504" s="1136">
        <f t="shared" si="191"/>
        <v>1.74</v>
      </c>
      <c r="AQ1504" s="1136" t="str">
        <f t="shared" si="192"/>
        <v>2-6-1S83°</v>
      </c>
      <c r="AR1504" s="1136" t="str">
        <f t="shared" si="193"/>
        <v>32</v>
      </c>
      <c r="AS1504" s="1136" t="str">
        <f t="shared" si="194"/>
        <v>188/169</v>
      </c>
      <c r="AT1504" s="1136" t="str">
        <f t="shared" si="195"/>
        <v>2-6-1S83°</v>
      </c>
      <c r="AV1504" s="1136" t="str">
        <f t="shared" si="188"/>
        <v>108.12.5</v>
      </c>
      <c r="AW1504" s="1438">
        <f t="shared" si="189"/>
        <v>43804</v>
      </c>
    </row>
    <row r="1505" spans="1:49">
      <c r="A1505" s="1135" t="s">
        <v>5348</v>
      </c>
      <c r="B1505" s="1135" t="s">
        <v>5344</v>
      </c>
      <c r="C1505" s="1135">
        <v>600</v>
      </c>
      <c r="D1505" s="1135">
        <v>1.74</v>
      </c>
      <c r="E1505" s="1135" t="s">
        <v>15196</v>
      </c>
      <c r="F1505" s="1135" t="s">
        <v>1608</v>
      </c>
      <c r="G1505" s="1135">
        <v>5</v>
      </c>
      <c r="H1505" s="1135" t="s">
        <v>5345</v>
      </c>
      <c r="I1505" s="1135" t="s">
        <v>1206</v>
      </c>
      <c r="J1505" s="1135">
        <v>2.6</v>
      </c>
      <c r="K1505" s="1135" t="s">
        <v>5349</v>
      </c>
      <c r="L1505" s="1135" t="s">
        <v>5347</v>
      </c>
      <c r="M1505" s="1135">
        <v>151.69999999999999</v>
      </c>
      <c r="N1505" s="1135" t="s">
        <v>1039</v>
      </c>
      <c r="O1505" s="1135">
        <v>3.7925</v>
      </c>
      <c r="P1505" s="1135">
        <v>3.0339999999999998</v>
      </c>
      <c r="Q1505" s="1135" t="s">
        <v>1055</v>
      </c>
      <c r="R1505" s="1135">
        <v>21.2</v>
      </c>
      <c r="T1505" s="1135">
        <v>15.4</v>
      </c>
      <c r="U1505" s="1135">
        <v>3</v>
      </c>
      <c r="V1505" s="1135" t="s">
        <v>663</v>
      </c>
      <c r="W1505" s="1135">
        <v>130</v>
      </c>
      <c r="X1505" s="1135">
        <v>70</v>
      </c>
      <c r="Y1505" s="1135">
        <v>1.4</v>
      </c>
      <c r="Z1505" s="1135" t="s">
        <v>5311</v>
      </c>
      <c r="AA1505" s="1135" t="s">
        <v>2987</v>
      </c>
      <c r="AH1505" s="1135" t="s">
        <v>833</v>
      </c>
      <c r="AM1505" s="1136" t="s">
        <v>12115</v>
      </c>
      <c r="AN1505" s="1136" t="s">
        <v>12116</v>
      </c>
      <c r="AO1505" s="1136">
        <f t="shared" si="190"/>
        <v>600</v>
      </c>
      <c r="AP1505" s="1136">
        <f t="shared" si="191"/>
        <v>1.74</v>
      </c>
      <c r="AQ1505" s="1136" t="str">
        <f t="shared" si="192"/>
        <v>2-6-1S83°</v>
      </c>
      <c r="AR1505" s="1136" t="str">
        <f t="shared" si="193"/>
        <v>32</v>
      </c>
      <c r="AS1505" s="1136" t="str">
        <f t="shared" si="194"/>
        <v>188/169</v>
      </c>
      <c r="AT1505" s="1136" t="str">
        <f t="shared" si="195"/>
        <v>2-6-1S83°</v>
      </c>
      <c r="AV1505" s="1136" t="str">
        <f t="shared" si="188"/>
        <v>109.1.16</v>
      </c>
      <c r="AW1505" s="1438">
        <f t="shared" si="189"/>
        <v>43846</v>
      </c>
    </row>
    <row r="1506" spans="1:49">
      <c r="A1506" s="1135" t="s">
        <v>5350</v>
      </c>
      <c r="B1506" s="1135" t="s">
        <v>5344</v>
      </c>
      <c r="C1506" s="1135">
        <v>600</v>
      </c>
      <c r="D1506" s="1135">
        <v>1.74</v>
      </c>
      <c r="E1506" s="1135" t="s">
        <v>15196</v>
      </c>
      <c r="F1506" s="1135" t="s">
        <v>1048</v>
      </c>
      <c r="G1506" s="1135">
        <v>5</v>
      </c>
      <c r="H1506" s="1135" t="s">
        <v>5345</v>
      </c>
      <c r="I1506" s="1135" t="s">
        <v>1206</v>
      </c>
      <c r="J1506" s="1135">
        <v>2.6</v>
      </c>
      <c r="K1506" s="1135" t="s">
        <v>5351</v>
      </c>
      <c r="L1506" s="1135" t="s">
        <v>5347</v>
      </c>
      <c r="M1506" s="1135">
        <v>151.69999999999999</v>
      </c>
      <c r="N1506" s="1135" t="s">
        <v>1039</v>
      </c>
      <c r="O1506" s="1135">
        <v>3.7925</v>
      </c>
      <c r="P1506" s="1135">
        <v>3.0339999999999998</v>
      </c>
      <c r="Q1506" s="1135" t="s">
        <v>1371</v>
      </c>
      <c r="R1506" s="1135">
        <v>21.2</v>
      </c>
      <c r="T1506" s="1135">
        <v>15.4</v>
      </c>
      <c r="U1506" s="1135">
        <v>3</v>
      </c>
      <c r="V1506" s="1135" t="s">
        <v>663</v>
      </c>
      <c r="W1506" s="1135">
        <v>130</v>
      </c>
      <c r="X1506" s="1135">
        <v>70</v>
      </c>
      <c r="Y1506" s="1135">
        <v>1.4</v>
      </c>
      <c r="Z1506" s="1135" t="s">
        <v>5352</v>
      </c>
      <c r="AA1506" s="1135" t="s">
        <v>5276</v>
      </c>
      <c r="AH1506" s="1135" t="s">
        <v>662</v>
      </c>
      <c r="AM1506" s="1136" t="s">
        <v>12117</v>
      </c>
      <c r="AN1506" s="1136" t="s">
        <v>12118</v>
      </c>
      <c r="AO1506" s="1136">
        <f t="shared" si="190"/>
        <v>600</v>
      </c>
      <c r="AP1506" s="1136">
        <f t="shared" si="191"/>
        <v>1.74</v>
      </c>
      <c r="AQ1506" s="1136" t="str">
        <f t="shared" si="192"/>
        <v>2-6-1S83°</v>
      </c>
      <c r="AR1506" s="1136" t="str">
        <f t="shared" si="193"/>
        <v>31</v>
      </c>
      <c r="AS1506" s="1136" t="str">
        <f t="shared" si="194"/>
        <v>188/169</v>
      </c>
      <c r="AT1506" s="1136" t="str">
        <f t="shared" si="195"/>
        <v>2-6-1S83°</v>
      </c>
      <c r="AV1506" s="1136" t="str">
        <f t="shared" si="188"/>
        <v>109.2.6</v>
      </c>
      <c r="AW1506" s="1438">
        <f t="shared" si="189"/>
        <v>43867</v>
      </c>
    </row>
    <row r="1507" spans="1:49">
      <c r="A1507" s="1135" t="s">
        <v>5353</v>
      </c>
      <c r="B1507" s="1135" t="s">
        <v>5344</v>
      </c>
      <c r="C1507" s="1135">
        <v>600</v>
      </c>
      <c r="D1507" s="1135">
        <v>1.74</v>
      </c>
      <c r="E1507" s="1135" t="s">
        <v>15196</v>
      </c>
      <c r="F1507" s="1135" t="s">
        <v>1563</v>
      </c>
      <c r="G1507" s="1135">
        <v>5</v>
      </c>
      <c r="H1507" s="1135" t="s">
        <v>5345</v>
      </c>
      <c r="I1507" s="1135" t="s">
        <v>1206</v>
      </c>
      <c r="J1507" s="1135">
        <v>2.6</v>
      </c>
      <c r="K1507" s="1135" t="s">
        <v>5354</v>
      </c>
      <c r="L1507" s="1135" t="s">
        <v>5347</v>
      </c>
      <c r="M1507" s="1135">
        <v>151.69999999999999</v>
      </c>
      <c r="N1507" s="1135" t="s">
        <v>1039</v>
      </c>
      <c r="O1507" s="1135">
        <v>3.7925</v>
      </c>
      <c r="P1507" s="1135">
        <v>3.0339999999999998</v>
      </c>
      <c r="Q1507" s="1135" t="s">
        <v>1082</v>
      </c>
      <c r="R1507" s="1135">
        <v>21.2</v>
      </c>
      <c r="T1507" s="1135">
        <v>15.4</v>
      </c>
      <c r="U1507" s="1135">
        <v>3</v>
      </c>
      <c r="V1507" s="1135" t="s">
        <v>663</v>
      </c>
      <c r="W1507" s="1135">
        <v>130</v>
      </c>
      <c r="X1507" s="1135">
        <v>70</v>
      </c>
      <c r="Y1507" s="1135">
        <v>1.4</v>
      </c>
      <c r="Z1507" s="1135" t="s">
        <v>5355</v>
      </c>
      <c r="AA1507" s="1135" t="s">
        <v>1381</v>
      </c>
      <c r="AH1507" s="1135" t="s">
        <v>5356</v>
      </c>
      <c r="AM1507" s="1136" t="s">
        <v>12119</v>
      </c>
      <c r="AN1507" s="1136" t="s">
        <v>12120</v>
      </c>
      <c r="AO1507" s="1136">
        <f t="shared" si="190"/>
        <v>600</v>
      </c>
      <c r="AP1507" s="1136">
        <f t="shared" si="191"/>
        <v>1.74</v>
      </c>
      <c r="AQ1507" s="1136" t="str">
        <f t="shared" si="192"/>
        <v>2-6-1S83°</v>
      </c>
      <c r="AR1507" s="1136" t="str">
        <f t="shared" si="193"/>
        <v>30.5</v>
      </c>
      <c r="AS1507" s="1136" t="str">
        <f t="shared" si="194"/>
        <v>188/169</v>
      </c>
      <c r="AT1507" s="1136" t="str">
        <f t="shared" si="195"/>
        <v>2-6-1S83°</v>
      </c>
      <c r="AV1507" s="1136" t="str">
        <f t="shared" si="188"/>
        <v>109.4.6</v>
      </c>
      <c r="AW1507" s="1438">
        <f t="shared" si="189"/>
        <v>43927</v>
      </c>
    </row>
    <row r="1508" spans="1:49">
      <c r="A1508" s="1135" t="s">
        <v>5357</v>
      </c>
      <c r="B1508" s="1135" t="s">
        <v>5344</v>
      </c>
      <c r="C1508" s="1135">
        <v>600</v>
      </c>
      <c r="D1508" s="1135">
        <v>1.74</v>
      </c>
      <c r="E1508" s="1135" t="s">
        <v>15196</v>
      </c>
      <c r="F1508" s="1135" t="s">
        <v>1078</v>
      </c>
      <c r="G1508" s="1135">
        <v>5</v>
      </c>
      <c r="H1508" s="1135" t="s">
        <v>5358</v>
      </c>
      <c r="I1508" s="1135" t="s">
        <v>1261</v>
      </c>
      <c r="J1508" s="1135">
        <v>2.6</v>
      </c>
      <c r="K1508" s="1135" t="s">
        <v>5359</v>
      </c>
      <c r="L1508" s="1135" t="s">
        <v>5347</v>
      </c>
      <c r="M1508" s="1135">
        <v>151.69999999999999</v>
      </c>
      <c r="N1508" s="1135" t="s">
        <v>1039</v>
      </c>
      <c r="O1508" s="1135">
        <v>3.7925</v>
      </c>
      <c r="P1508" s="1135">
        <v>3.0339999999999998</v>
      </c>
      <c r="Q1508" s="1135" t="s">
        <v>1131</v>
      </c>
      <c r="R1508" s="1135">
        <v>21.2</v>
      </c>
      <c r="T1508" s="1135">
        <v>15.4</v>
      </c>
      <c r="U1508" s="1135">
        <v>3</v>
      </c>
      <c r="V1508" s="1135" t="s">
        <v>663</v>
      </c>
      <c r="W1508" s="1135">
        <v>130</v>
      </c>
      <c r="X1508" s="1135">
        <v>70</v>
      </c>
      <c r="Y1508" s="1135">
        <v>1.4</v>
      </c>
      <c r="Z1508" s="1135" t="s">
        <v>2973</v>
      </c>
      <c r="AA1508" s="1135" t="s">
        <v>4876</v>
      </c>
      <c r="AH1508" s="1135" t="s">
        <v>1580</v>
      </c>
      <c r="AM1508" s="1136" t="s">
        <v>12121</v>
      </c>
      <c r="AN1508" s="1136" t="s">
        <v>12122</v>
      </c>
      <c r="AO1508" s="1136">
        <f t="shared" si="190"/>
        <v>600</v>
      </c>
      <c r="AP1508" s="1136">
        <f t="shared" si="191"/>
        <v>1.74</v>
      </c>
      <c r="AQ1508" s="1136" t="str">
        <f t="shared" si="192"/>
        <v>2-6-1S83°</v>
      </c>
      <c r="AR1508" s="1136" t="str">
        <f t="shared" si="193"/>
        <v>30</v>
      </c>
      <c r="AS1508" s="1136" t="str">
        <f t="shared" si="194"/>
        <v>190/169</v>
      </c>
      <c r="AT1508" s="1136" t="str">
        <f t="shared" si="195"/>
        <v>2-6-1S83°</v>
      </c>
      <c r="AV1508" s="1136" t="str">
        <f t="shared" si="188"/>
        <v>109.5.19</v>
      </c>
      <c r="AW1508" s="1438">
        <f t="shared" si="189"/>
        <v>43970</v>
      </c>
    </row>
    <row r="1509" spans="1:49">
      <c r="A1509" s="1135" t="s">
        <v>5360</v>
      </c>
      <c r="B1509" s="1135" t="s">
        <v>5344</v>
      </c>
      <c r="C1509" s="1135">
        <v>600</v>
      </c>
      <c r="D1509" s="1135">
        <v>1.74</v>
      </c>
      <c r="E1509" s="1135" t="s">
        <v>15196</v>
      </c>
      <c r="F1509" s="1135" t="s">
        <v>1608</v>
      </c>
      <c r="G1509" s="1135">
        <v>5</v>
      </c>
      <c r="H1509" s="1135" t="s">
        <v>5358</v>
      </c>
      <c r="I1509" s="1135" t="s">
        <v>1261</v>
      </c>
      <c r="J1509" s="1135">
        <v>2.6</v>
      </c>
      <c r="K1509" s="1135" t="s">
        <v>5361</v>
      </c>
      <c r="L1509" s="1135" t="s">
        <v>5347</v>
      </c>
      <c r="M1509" s="1135">
        <v>151.69999999999999</v>
      </c>
      <c r="N1509" s="1135" t="s">
        <v>1039</v>
      </c>
      <c r="O1509" s="1135">
        <v>3.7925</v>
      </c>
      <c r="P1509" s="1135">
        <v>3.0339999999999998</v>
      </c>
      <c r="Q1509" s="1135" t="s">
        <v>1131</v>
      </c>
      <c r="R1509" s="1135">
        <v>21.2</v>
      </c>
      <c r="T1509" s="1135">
        <v>15.4</v>
      </c>
      <c r="U1509" s="1135">
        <v>3</v>
      </c>
      <c r="V1509" s="1135" t="s">
        <v>663</v>
      </c>
      <c r="W1509" s="1135">
        <v>130</v>
      </c>
      <c r="X1509" s="1135">
        <v>70</v>
      </c>
      <c r="Y1509" s="1135">
        <v>1.4</v>
      </c>
      <c r="Z1509" s="1135" t="s">
        <v>2535</v>
      </c>
      <c r="AA1509" s="1135" t="s">
        <v>3265</v>
      </c>
      <c r="AH1509" s="1135" t="s">
        <v>747</v>
      </c>
      <c r="AM1509" s="1136" t="s">
        <v>12123</v>
      </c>
      <c r="AN1509" s="1136" t="s">
        <v>12124</v>
      </c>
      <c r="AO1509" s="1136">
        <f t="shared" si="190"/>
        <v>600</v>
      </c>
      <c r="AP1509" s="1136">
        <f t="shared" si="191"/>
        <v>1.74</v>
      </c>
      <c r="AQ1509" s="1136" t="str">
        <f t="shared" si="192"/>
        <v>2-6-1S83°</v>
      </c>
      <c r="AR1509" s="1136" t="str">
        <f t="shared" si="193"/>
        <v>32</v>
      </c>
      <c r="AS1509" s="1136" t="str">
        <f t="shared" si="194"/>
        <v>190/169</v>
      </c>
      <c r="AT1509" s="1136" t="str">
        <f t="shared" si="195"/>
        <v>2-6-1S83°</v>
      </c>
      <c r="AV1509" s="1136" t="str">
        <f t="shared" si="188"/>
        <v>109.9.17</v>
      </c>
      <c r="AW1509" s="1438">
        <f t="shared" si="189"/>
        <v>44091</v>
      </c>
    </row>
    <row r="1510" spans="1:49">
      <c r="A1510" s="1135" t="s">
        <v>5362</v>
      </c>
      <c r="B1510" s="1135" t="s">
        <v>5344</v>
      </c>
      <c r="C1510" s="1135">
        <v>600</v>
      </c>
      <c r="D1510" s="1135">
        <v>1.74</v>
      </c>
      <c r="E1510" s="1135" t="s">
        <v>15196</v>
      </c>
      <c r="F1510" s="1135" t="s">
        <v>1048</v>
      </c>
      <c r="G1510" s="1135">
        <v>5</v>
      </c>
      <c r="H1510" s="1135" t="s">
        <v>5358</v>
      </c>
      <c r="I1510" s="1135" t="s">
        <v>1261</v>
      </c>
      <c r="J1510" s="1135">
        <v>2.6</v>
      </c>
      <c r="K1510" s="1135" t="s">
        <v>5363</v>
      </c>
      <c r="L1510" s="1135" t="s">
        <v>5347</v>
      </c>
      <c r="M1510" s="1135">
        <v>151.69999999999999</v>
      </c>
      <c r="N1510" s="1135" t="s">
        <v>1039</v>
      </c>
      <c r="O1510" s="1135">
        <v>3.7925</v>
      </c>
      <c r="P1510" s="1135">
        <v>3.0339999999999998</v>
      </c>
      <c r="Q1510" s="1135" t="s">
        <v>2687</v>
      </c>
      <c r="R1510" s="1135">
        <v>21.2</v>
      </c>
      <c r="T1510" s="1135">
        <v>15.4</v>
      </c>
      <c r="U1510" s="1135">
        <v>3</v>
      </c>
      <c r="V1510" s="1135" t="s">
        <v>663</v>
      </c>
      <c r="W1510" s="1135">
        <v>130</v>
      </c>
      <c r="X1510" s="1135">
        <v>70</v>
      </c>
      <c r="Y1510" s="1135">
        <v>1.4</v>
      </c>
      <c r="Z1510" s="1135" t="s">
        <v>2973</v>
      </c>
      <c r="AA1510" s="1135" t="s">
        <v>5364</v>
      </c>
      <c r="AH1510" s="1135" t="s">
        <v>811</v>
      </c>
      <c r="AM1510" s="1136" t="s">
        <v>12125</v>
      </c>
      <c r="AN1510" s="1136" t="s">
        <v>12126</v>
      </c>
      <c r="AO1510" s="1136">
        <f t="shared" si="190"/>
        <v>600</v>
      </c>
      <c r="AP1510" s="1136">
        <f t="shared" si="191"/>
        <v>1.74</v>
      </c>
      <c r="AQ1510" s="1136" t="str">
        <f t="shared" si="192"/>
        <v>2-6-1S83°</v>
      </c>
      <c r="AR1510" s="1136" t="str">
        <f t="shared" si="193"/>
        <v>31</v>
      </c>
      <c r="AS1510" s="1136" t="str">
        <f t="shared" si="194"/>
        <v>190/169</v>
      </c>
      <c r="AT1510" s="1136" t="str">
        <f t="shared" si="195"/>
        <v>2-6-1S83°</v>
      </c>
      <c r="AV1510" s="1136" t="str">
        <f t="shared" si="188"/>
        <v>109.8.13</v>
      </c>
      <c r="AW1510" s="1438">
        <f t="shared" si="189"/>
        <v>44056</v>
      </c>
    </row>
    <row r="1511" spans="1:49">
      <c r="A1511" s="1135" t="s">
        <v>5365</v>
      </c>
      <c r="B1511" s="1135" t="s">
        <v>5344</v>
      </c>
      <c r="C1511" s="1135">
        <v>600</v>
      </c>
      <c r="D1511" s="1135">
        <v>1.74</v>
      </c>
      <c r="E1511" s="1135" t="s">
        <v>15196</v>
      </c>
      <c r="F1511" s="1135" t="s">
        <v>1608</v>
      </c>
      <c r="G1511" s="1135">
        <v>5</v>
      </c>
      <c r="H1511" s="1135" t="s">
        <v>5358</v>
      </c>
      <c r="I1511" s="1135" t="s">
        <v>1261</v>
      </c>
      <c r="J1511" s="1135">
        <v>2.6</v>
      </c>
      <c r="K1511" s="1135" t="s">
        <v>5361</v>
      </c>
      <c r="L1511" s="1135" t="s">
        <v>5347</v>
      </c>
      <c r="M1511" s="1135">
        <v>151.69999999999999</v>
      </c>
      <c r="N1511" s="1135" t="s">
        <v>1039</v>
      </c>
      <c r="O1511" s="1135">
        <v>3.7925</v>
      </c>
      <c r="P1511" s="1135">
        <v>3.0339999999999998</v>
      </c>
      <c r="Q1511" s="1135">
        <v>4</v>
      </c>
      <c r="R1511" s="1135">
        <v>21.2</v>
      </c>
      <c r="T1511" s="1135">
        <v>15.4</v>
      </c>
      <c r="U1511" s="1135">
        <v>3</v>
      </c>
      <c r="V1511" s="1135" t="s">
        <v>663</v>
      </c>
      <c r="W1511" s="1135">
        <v>130</v>
      </c>
      <c r="X1511" s="1135">
        <v>70</v>
      </c>
      <c r="Y1511" s="1135">
        <v>1.4</v>
      </c>
      <c r="Z1511" s="1135">
        <v>4.5</v>
      </c>
      <c r="AA1511" s="1135" t="s">
        <v>5366</v>
      </c>
      <c r="AH1511" s="1135" t="s">
        <v>2492</v>
      </c>
      <c r="AM1511" s="1136" t="s">
        <v>12127</v>
      </c>
      <c r="AN1511" s="1136" t="s">
        <v>12128</v>
      </c>
      <c r="AO1511" s="1136">
        <f t="shared" si="190"/>
        <v>600</v>
      </c>
      <c r="AP1511" s="1136">
        <f t="shared" si="191"/>
        <v>1.74</v>
      </c>
      <c r="AQ1511" s="1136" t="str">
        <f t="shared" si="192"/>
        <v>2-6-1S83°</v>
      </c>
      <c r="AR1511" s="1136" t="str">
        <f t="shared" si="193"/>
        <v>32</v>
      </c>
      <c r="AS1511" s="1136" t="str">
        <f t="shared" si="194"/>
        <v>190/169</v>
      </c>
      <c r="AT1511" s="1136" t="str">
        <f t="shared" si="195"/>
        <v>2-6-1S83°</v>
      </c>
      <c r="AV1511" s="1136" t="str">
        <f t="shared" si="188"/>
        <v>109.12.16</v>
      </c>
      <c r="AW1511" s="1438">
        <f t="shared" si="189"/>
        <v>44181</v>
      </c>
    </row>
    <row r="1512" spans="1:49">
      <c r="A1512" s="1135" t="s">
        <v>5367</v>
      </c>
      <c r="B1512" s="1135" t="s">
        <v>5344</v>
      </c>
      <c r="C1512" s="1135">
        <v>600</v>
      </c>
      <c r="D1512" s="1135">
        <v>1.74</v>
      </c>
      <c r="E1512" s="1135" t="s">
        <v>15196</v>
      </c>
      <c r="F1512" s="1135" t="s">
        <v>1608</v>
      </c>
      <c r="G1512" s="1135">
        <v>5</v>
      </c>
      <c r="H1512" s="1135" t="s">
        <v>5358</v>
      </c>
      <c r="I1512" s="1135" t="s">
        <v>1261</v>
      </c>
      <c r="J1512" s="1135">
        <v>2.6</v>
      </c>
      <c r="K1512" s="1135" t="s">
        <v>5368</v>
      </c>
      <c r="L1512" s="1135" t="s">
        <v>5347</v>
      </c>
      <c r="M1512" s="1135">
        <v>151.69999999999999</v>
      </c>
      <c r="N1512" s="1135" t="s">
        <v>1039</v>
      </c>
      <c r="O1512" s="1135">
        <v>3.7925</v>
      </c>
      <c r="P1512" s="1135">
        <v>3.0339999999999998</v>
      </c>
      <c r="Q1512" s="1135">
        <v>4</v>
      </c>
      <c r="R1512" s="1135">
        <v>21.2</v>
      </c>
      <c r="T1512" s="1135">
        <v>15.4</v>
      </c>
      <c r="U1512" s="1135">
        <v>3</v>
      </c>
      <c r="V1512" s="1135" t="s">
        <v>663</v>
      </c>
      <c r="W1512" s="1135">
        <v>130</v>
      </c>
      <c r="X1512" s="1135">
        <v>70</v>
      </c>
      <c r="Y1512" s="1135">
        <v>1.4</v>
      </c>
      <c r="Z1512" s="1135">
        <v>4.5</v>
      </c>
      <c r="AA1512" s="1135" t="s">
        <v>1300</v>
      </c>
      <c r="AH1512" s="1135" t="s">
        <v>843</v>
      </c>
      <c r="AM1512" s="1136" t="s">
        <v>12129</v>
      </c>
      <c r="AN1512" s="1136" t="s">
        <v>12130</v>
      </c>
      <c r="AO1512" s="1136">
        <f t="shared" si="190"/>
        <v>600</v>
      </c>
      <c r="AP1512" s="1136">
        <f t="shared" si="191"/>
        <v>1.74</v>
      </c>
      <c r="AQ1512" s="1136" t="str">
        <f t="shared" si="192"/>
        <v>2-6-1S83°</v>
      </c>
      <c r="AR1512" s="1136" t="str">
        <f t="shared" si="193"/>
        <v>32</v>
      </c>
      <c r="AS1512" s="1136" t="str">
        <f t="shared" si="194"/>
        <v>190/169</v>
      </c>
      <c r="AT1512" s="1136" t="str">
        <f t="shared" si="195"/>
        <v>2-6-1S83°</v>
      </c>
      <c r="AV1512" s="1136" t="str">
        <f t="shared" si="188"/>
        <v>109.12.22</v>
      </c>
      <c r="AW1512" s="1438">
        <f t="shared" si="189"/>
        <v>44187</v>
      </c>
    </row>
    <row r="1513" spans="1:49">
      <c r="A1513" s="1135" t="s">
        <v>5369</v>
      </c>
      <c r="B1513" s="1135" t="s">
        <v>5344</v>
      </c>
      <c r="C1513" s="1135">
        <v>600</v>
      </c>
      <c r="D1513" s="1135">
        <v>1.74</v>
      </c>
      <c r="E1513" s="1135" t="s">
        <v>15196</v>
      </c>
      <c r="F1513" s="1135" t="s">
        <v>1608</v>
      </c>
      <c r="G1513" s="1135">
        <v>5</v>
      </c>
      <c r="H1513" s="1135" t="s">
        <v>5358</v>
      </c>
      <c r="I1513" s="1135" t="s">
        <v>1261</v>
      </c>
      <c r="J1513" s="1135">
        <v>2.6</v>
      </c>
      <c r="K1513" s="1135" t="s">
        <v>5370</v>
      </c>
      <c r="L1513" s="1135" t="s">
        <v>5347</v>
      </c>
      <c r="M1513" s="1135">
        <v>151.69999999999999</v>
      </c>
      <c r="N1513" s="1135" t="s">
        <v>1039</v>
      </c>
      <c r="O1513" s="1135">
        <v>3.7925</v>
      </c>
      <c r="P1513" s="1135">
        <v>3.0339999999999998</v>
      </c>
      <c r="Q1513" s="1135">
        <v>4</v>
      </c>
      <c r="R1513" s="1135">
        <v>21.2</v>
      </c>
      <c r="T1513" s="1135">
        <v>15.4</v>
      </c>
      <c r="U1513" s="1135">
        <v>3</v>
      </c>
      <c r="V1513" s="1135" t="s">
        <v>663</v>
      </c>
      <c r="W1513" s="1135">
        <v>130</v>
      </c>
      <c r="X1513" s="1135">
        <v>70</v>
      </c>
      <c r="Y1513" s="1135">
        <v>1.4</v>
      </c>
      <c r="Z1513" s="1135">
        <v>4.5</v>
      </c>
      <c r="AA1513" s="1135" t="s">
        <v>1300</v>
      </c>
      <c r="AH1513" s="1135" t="s">
        <v>833</v>
      </c>
      <c r="AM1513" s="1136" t="s">
        <v>12131</v>
      </c>
      <c r="AN1513" s="1136" t="s">
        <v>12130</v>
      </c>
      <c r="AO1513" s="1136">
        <f t="shared" si="190"/>
        <v>600</v>
      </c>
      <c r="AP1513" s="1136">
        <f t="shared" si="191"/>
        <v>1.74</v>
      </c>
      <c r="AQ1513" s="1136" t="str">
        <f t="shared" si="192"/>
        <v>2-6-1S83°</v>
      </c>
      <c r="AR1513" s="1136" t="str">
        <f t="shared" si="193"/>
        <v>32</v>
      </c>
      <c r="AS1513" s="1136" t="str">
        <f t="shared" si="194"/>
        <v>190/169</v>
      </c>
      <c r="AT1513" s="1136" t="str">
        <f t="shared" si="195"/>
        <v>2-6-1S83°</v>
      </c>
      <c r="AV1513" s="1136" t="str">
        <f t="shared" si="188"/>
        <v>109.12.22</v>
      </c>
      <c r="AW1513" s="1438">
        <f t="shared" si="189"/>
        <v>44187</v>
      </c>
    </row>
    <row r="1514" spans="1:49">
      <c r="A1514" s="1135" t="s">
        <v>5371</v>
      </c>
      <c r="B1514" s="1135" t="s">
        <v>5344</v>
      </c>
      <c r="C1514" s="1135">
        <v>600</v>
      </c>
      <c r="D1514" s="1135">
        <v>1.74</v>
      </c>
      <c r="E1514" s="1135" t="s">
        <v>15196</v>
      </c>
      <c r="F1514" s="1135" t="s">
        <v>1608</v>
      </c>
      <c r="G1514" s="1135">
        <v>5</v>
      </c>
      <c r="H1514" s="1135" t="s">
        <v>5358</v>
      </c>
      <c r="I1514" s="1135" t="s">
        <v>1261</v>
      </c>
      <c r="J1514" s="1135">
        <v>2.6</v>
      </c>
      <c r="K1514" s="1135" t="s">
        <v>5372</v>
      </c>
      <c r="L1514" s="1135" t="s">
        <v>5347</v>
      </c>
      <c r="M1514" s="1135">
        <v>151.69999999999999</v>
      </c>
      <c r="N1514" s="1135" t="s">
        <v>1039</v>
      </c>
      <c r="O1514" s="1135">
        <v>3.7925</v>
      </c>
      <c r="P1514" s="1135">
        <v>3.0339999999999998</v>
      </c>
      <c r="Q1514" s="1135">
        <v>4</v>
      </c>
      <c r="R1514" s="1135">
        <v>21.2</v>
      </c>
      <c r="T1514" s="1135">
        <v>15.4</v>
      </c>
      <c r="U1514" s="1135">
        <v>3</v>
      </c>
      <c r="V1514" s="1135" t="s">
        <v>663</v>
      </c>
      <c r="W1514" s="1135">
        <v>130</v>
      </c>
      <c r="X1514" s="1135">
        <v>70</v>
      </c>
      <c r="Y1514" s="1135">
        <v>1.4</v>
      </c>
      <c r="Z1514" s="1135">
        <v>4.5</v>
      </c>
      <c r="AA1514" s="1135" t="s">
        <v>4746</v>
      </c>
      <c r="AH1514" s="1135" t="s">
        <v>1237</v>
      </c>
      <c r="AM1514" s="1136" t="s">
        <v>12132</v>
      </c>
      <c r="AN1514" s="1136" t="s">
        <v>12133</v>
      </c>
      <c r="AO1514" s="1136">
        <f t="shared" si="190"/>
        <v>600</v>
      </c>
      <c r="AP1514" s="1136">
        <f t="shared" si="191"/>
        <v>1.74</v>
      </c>
      <c r="AQ1514" s="1136" t="str">
        <f t="shared" si="192"/>
        <v>2-6-1S83°</v>
      </c>
      <c r="AR1514" s="1136" t="str">
        <f t="shared" si="193"/>
        <v>32</v>
      </c>
      <c r="AS1514" s="1136" t="str">
        <f t="shared" si="194"/>
        <v>190/169</v>
      </c>
      <c r="AT1514" s="1136" t="str">
        <f t="shared" si="195"/>
        <v>2-6-1S83°</v>
      </c>
      <c r="AV1514" s="1136" t="str">
        <f t="shared" si="188"/>
        <v>110.1.5</v>
      </c>
      <c r="AW1514" s="1438">
        <f t="shared" si="189"/>
        <v>44201</v>
      </c>
    </row>
    <row r="1515" spans="1:49">
      <c r="A1515" s="1135" t="s">
        <v>5373</v>
      </c>
      <c r="B1515" s="1135" t="s">
        <v>5344</v>
      </c>
      <c r="C1515" s="1135">
        <v>600</v>
      </c>
      <c r="D1515" s="1135">
        <v>1.74</v>
      </c>
      <c r="E1515" s="1135" t="s">
        <v>15196</v>
      </c>
      <c r="F1515" s="1135" t="s">
        <v>1078</v>
      </c>
      <c r="G1515" s="1135">
        <v>5</v>
      </c>
      <c r="H1515" s="1135" t="s">
        <v>5358</v>
      </c>
      <c r="I1515" s="1135" t="s">
        <v>1261</v>
      </c>
      <c r="J1515" s="1135">
        <v>2.6</v>
      </c>
      <c r="K1515" s="1135" t="s">
        <v>5374</v>
      </c>
      <c r="L1515" s="1135" t="s">
        <v>5347</v>
      </c>
      <c r="M1515" s="1135">
        <v>151.69999999999999</v>
      </c>
      <c r="N1515" s="1135" t="s">
        <v>1039</v>
      </c>
      <c r="O1515" s="1135">
        <v>3.7925</v>
      </c>
      <c r="P1515" s="1135">
        <v>3.0339999999999998</v>
      </c>
      <c r="Q1515" s="1135">
        <v>4</v>
      </c>
      <c r="R1515" s="1135">
        <v>21.2</v>
      </c>
      <c r="T1515" s="1135">
        <v>15.4</v>
      </c>
      <c r="U1515" s="1135">
        <v>3</v>
      </c>
      <c r="V1515" s="1135" t="s">
        <v>663</v>
      </c>
      <c r="W1515" s="1135">
        <v>130</v>
      </c>
      <c r="X1515" s="1135">
        <v>70</v>
      </c>
      <c r="Y1515" s="1135">
        <v>1.4</v>
      </c>
      <c r="Z1515" s="1135">
        <v>4.5</v>
      </c>
      <c r="AA1515" s="1135" t="s">
        <v>5375</v>
      </c>
      <c r="AH1515" s="1135" t="s">
        <v>944</v>
      </c>
      <c r="AM1515" s="1136" t="s">
        <v>12134</v>
      </c>
      <c r="AN1515" s="1136" t="s">
        <v>12135</v>
      </c>
      <c r="AO1515" s="1136">
        <f t="shared" si="190"/>
        <v>600</v>
      </c>
      <c r="AP1515" s="1136">
        <f t="shared" si="191"/>
        <v>1.74</v>
      </c>
      <c r="AQ1515" s="1136" t="str">
        <f t="shared" si="192"/>
        <v>2-6-1S83°</v>
      </c>
      <c r="AR1515" s="1136" t="str">
        <f t="shared" si="193"/>
        <v>30</v>
      </c>
      <c r="AS1515" s="1136" t="str">
        <f t="shared" si="194"/>
        <v>190/169</v>
      </c>
      <c r="AT1515" s="1136" t="str">
        <f t="shared" si="195"/>
        <v>2-6-1S83°</v>
      </c>
      <c r="AV1515" s="1136" t="str">
        <f t="shared" si="188"/>
        <v>110.2.4</v>
      </c>
      <c r="AW1515" s="1438">
        <f t="shared" si="189"/>
        <v>44231</v>
      </c>
    </row>
    <row r="1516" spans="1:49">
      <c r="A1516" s="1135" t="s">
        <v>5376</v>
      </c>
      <c r="B1516" s="1135" t="s">
        <v>5344</v>
      </c>
      <c r="C1516" s="1135">
        <v>650</v>
      </c>
      <c r="D1516" s="1135">
        <v>1.73</v>
      </c>
      <c r="E1516" s="1135" t="s">
        <v>15188</v>
      </c>
      <c r="F1516" s="1135" t="s">
        <v>1078</v>
      </c>
      <c r="G1516" s="1135">
        <v>5</v>
      </c>
      <c r="H1516" s="1135" t="s">
        <v>5377</v>
      </c>
      <c r="I1516" s="1135" t="s">
        <v>466</v>
      </c>
      <c r="J1516" s="1135">
        <v>1.6</v>
      </c>
      <c r="K1516" s="1135" t="s">
        <v>5378</v>
      </c>
      <c r="L1516" s="1135" t="s">
        <v>5347</v>
      </c>
      <c r="M1516" s="1135">
        <v>151.19999999999999</v>
      </c>
      <c r="N1516" s="1135" t="s">
        <v>1039</v>
      </c>
      <c r="O1516" s="1135">
        <v>3.78</v>
      </c>
      <c r="P1516" s="1135">
        <v>3.024</v>
      </c>
      <c r="Q1516" s="1135">
        <v>3.5</v>
      </c>
      <c r="R1516" s="1135">
        <v>21</v>
      </c>
      <c r="T1516" s="1135">
        <v>20.5</v>
      </c>
      <c r="U1516" s="1135">
        <v>3</v>
      </c>
      <c r="V1516" s="1135" t="s">
        <v>663</v>
      </c>
      <c r="W1516" s="1135">
        <v>100</v>
      </c>
      <c r="X1516" s="1135">
        <v>60</v>
      </c>
      <c r="Y1516" s="1135">
        <v>1</v>
      </c>
      <c r="Z1516" s="1135">
        <v>6</v>
      </c>
      <c r="AA1516" s="1135" t="s">
        <v>4273</v>
      </c>
      <c r="AH1516" s="1135" t="s">
        <v>1060</v>
      </c>
      <c r="AM1516" s="1136" t="s">
        <v>12136</v>
      </c>
      <c r="AN1516" s="1136" t="s">
        <v>12137</v>
      </c>
      <c r="AO1516" s="1136">
        <f t="shared" si="190"/>
        <v>650</v>
      </c>
      <c r="AP1516" s="1136">
        <f t="shared" si="191"/>
        <v>1.73</v>
      </c>
      <c r="AQ1516" s="1136" t="str">
        <f t="shared" si="192"/>
        <v>1-5-1S91°</v>
      </c>
      <c r="AR1516" s="1136" t="str">
        <f t="shared" si="193"/>
        <v>30</v>
      </c>
      <c r="AS1516" s="1136" t="str">
        <f t="shared" si="194"/>
        <v>345/345/135</v>
      </c>
      <c r="AT1516" s="1136" t="str">
        <f t="shared" si="195"/>
        <v>1-5-1S91°</v>
      </c>
      <c r="AV1516" s="1136" t="str">
        <f t="shared" si="188"/>
        <v>110.2.8</v>
      </c>
      <c r="AW1516" s="1438">
        <f t="shared" si="189"/>
        <v>44235</v>
      </c>
    </row>
    <row r="1517" spans="1:49">
      <c r="A1517" s="1135" t="s">
        <v>5379</v>
      </c>
      <c r="B1517" s="1135" t="s">
        <v>5344</v>
      </c>
      <c r="C1517" s="1135">
        <v>600</v>
      </c>
      <c r="D1517" s="1135">
        <v>1.74</v>
      </c>
      <c r="E1517" s="1135" t="s">
        <v>15196</v>
      </c>
      <c r="F1517" s="1135" t="s">
        <v>1069</v>
      </c>
      <c r="G1517" s="1135">
        <v>5</v>
      </c>
      <c r="H1517" s="1135" t="s">
        <v>5358</v>
      </c>
      <c r="I1517" s="1135" t="s">
        <v>1261</v>
      </c>
      <c r="J1517" s="1135">
        <v>2.6</v>
      </c>
      <c r="K1517" s="1135" t="s">
        <v>5380</v>
      </c>
      <c r="L1517" s="1135" t="s">
        <v>5347</v>
      </c>
      <c r="M1517" s="1135">
        <v>151.69999999999999</v>
      </c>
      <c r="N1517" s="1135" t="s">
        <v>1039</v>
      </c>
      <c r="O1517" s="1135">
        <v>3.7925</v>
      </c>
      <c r="P1517" s="1135">
        <v>3.0339999999999998</v>
      </c>
      <c r="Q1517" s="1135">
        <v>4</v>
      </c>
      <c r="R1517" s="1135">
        <v>21.2</v>
      </c>
      <c r="T1517" s="1135">
        <v>15.4</v>
      </c>
      <c r="U1517" s="1135">
        <v>3</v>
      </c>
      <c r="V1517" s="1135" t="s">
        <v>663</v>
      </c>
      <c r="W1517" s="1135">
        <v>130</v>
      </c>
      <c r="X1517" s="1135">
        <v>70</v>
      </c>
      <c r="Y1517" s="1135">
        <v>1.4</v>
      </c>
      <c r="Z1517" s="1135">
        <v>4.5</v>
      </c>
      <c r="AA1517" s="1135" t="s">
        <v>1478</v>
      </c>
      <c r="AH1517" s="1135" t="s">
        <v>1084</v>
      </c>
      <c r="AM1517" s="1136" t="s">
        <v>12138</v>
      </c>
      <c r="AN1517" s="1136" t="s">
        <v>12139</v>
      </c>
      <c r="AO1517" s="1136">
        <f t="shared" si="190"/>
        <v>600</v>
      </c>
      <c r="AP1517" s="1136">
        <f t="shared" si="191"/>
        <v>1.74</v>
      </c>
      <c r="AQ1517" s="1136" t="str">
        <f t="shared" si="192"/>
        <v>2-6-1S83°</v>
      </c>
      <c r="AR1517" s="1136" t="str">
        <f t="shared" si="193"/>
        <v>31.5</v>
      </c>
      <c r="AS1517" s="1136" t="str">
        <f t="shared" si="194"/>
        <v>190/169</v>
      </c>
      <c r="AT1517" s="1136" t="str">
        <f t="shared" si="195"/>
        <v>2-6-1S83°</v>
      </c>
      <c r="AV1517" s="1136" t="str">
        <f t="shared" si="188"/>
        <v>110.2.17</v>
      </c>
      <c r="AW1517" s="1438">
        <f t="shared" si="189"/>
        <v>44244</v>
      </c>
    </row>
    <row r="1518" spans="1:49">
      <c r="A1518" s="1135" t="s">
        <v>5381</v>
      </c>
      <c r="B1518" s="1135" t="s">
        <v>5344</v>
      </c>
      <c r="C1518" s="1135">
        <v>650</v>
      </c>
      <c r="D1518" s="1135">
        <v>1.73</v>
      </c>
      <c r="E1518" s="1135" t="s">
        <v>15188</v>
      </c>
      <c r="F1518" s="1135" t="s">
        <v>1078</v>
      </c>
      <c r="G1518" s="1135">
        <v>5</v>
      </c>
      <c r="H1518" s="1135" t="s">
        <v>4815</v>
      </c>
      <c r="I1518" s="1135" t="s">
        <v>126</v>
      </c>
      <c r="J1518" s="1135">
        <v>2.8</v>
      </c>
      <c r="K1518" s="1135" t="s">
        <v>5370</v>
      </c>
      <c r="L1518" s="1135" t="s">
        <v>5347</v>
      </c>
      <c r="M1518" s="1135">
        <v>151.69999999999999</v>
      </c>
      <c r="N1518" s="1135" t="s">
        <v>1039</v>
      </c>
      <c r="O1518" s="1135">
        <v>3.7925</v>
      </c>
      <c r="P1518" s="1135">
        <v>3.0339999999999998</v>
      </c>
      <c r="Q1518" s="1135">
        <v>4</v>
      </c>
      <c r="R1518" s="1135">
        <v>21.2</v>
      </c>
      <c r="T1518" s="1135">
        <v>15.4</v>
      </c>
      <c r="U1518" s="1135">
        <v>3</v>
      </c>
      <c r="V1518" s="1135" t="s">
        <v>663</v>
      </c>
      <c r="W1518" s="1135">
        <v>130</v>
      </c>
      <c r="X1518" s="1135">
        <v>70</v>
      </c>
      <c r="Y1518" s="1135">
        <v>1.4</v>
      </c>
      <c r="Z1518" s="1135">
        <v>4.5</v>
      </c>
      <c r="AA1518" s="1135" t="s">
        <v>5382</v>
      </c>
      <c r="AH1518" s="1135" t="s">
        <v>633</v>
      </c>
      <c r="AM1518" s="1136" t="s">
        <v>12140</v>
      </c>
      <c r="AN1518" s="1136" t="s">
        <v>12141</v>
      </c>
      <c r="AO1518" s="1136">
        <f t="shared" si="190"/>
        <v>650</v>
      </c>
      <c r="AP1518" s="1136">
        <f t="shared" si="191"/>
        <v>1.73</v>
      </c>
      <c r="AQ1518" s="1136" t="str">
        <f t="shared" si="192"/>
        <v>1-5-1S91°</v>
      </c>
      <c r="AR1518" s="1136" t="str">
        <f t="shared" si="193"/>
        <v>30</v>
      </c>
      <c r="AS1518" s="1136" t="str">
        <f t="shared" si="194"/>
        <v>325/325/150</v>
      </c>
      <c r="AT1518" s="1136" t="str">
        <f t="shared" si="195"/>
        <v>1-5-1S91°</v>
      </c>
      <c r="AV1518" s="1136" t="str">
        <f t="shared" si="188"/>
        <v>110.3.29</v>
      </c>
      <c r="AW1518" s="1438">
        <f t="shared" si="189"/>
        <v>44284</v>
      </c>
    </row>
    <row r="1519" spans="1:49">
      <c r="A1519" s="1135" t="s">
        <v>5383</v>
      </c>
      <c r="B1519" s="1135" t="s">
        <v>5344</v>
      </c>
      <c r="C1519" s="1135">
        <v>650</v>
      </c>
      <c r="D1519" s="1135">
        <v>1.71</v>
      </c>
      <c r="E1519" s="1135" t="s">
        <v>15188</v>
      </c>
      <c r="F1519" s="1135" t="s">
        <v>1078</v>
      </c>
      <c r="G1519" s="1135">
        <v>5</v>
      </c>
      <c r="H1519" s="1135" t="s">
        <v>5377</v>
      </c>
      <c r="I1519" s="1135" t="s">
        <v>466</v>
      </c>
      <c r="J1519" s="1135">
        <v>1.6</v>
      </c>
      <c r="K1519" s="1135" t="s">
        <v>5384</v>
      </c>
      <c r="L1519" s="1135" t="s">
        <v>5347</v>
      </c>
      <c r="M1519" s="1135">
        <v>151.19999999999999</v>
      </c>
      <c r="N1519" s="1135" t="s">
        <v>1039</v>
      </c>
      <c r="O1519" s="1135">
        <v>3.78</v>
      </c>
      <c r="P1519" s="1135">
        <v>3.024</v>
      </c>
      <c r="Q1519" s="1135">
        <v>3.5</v>
      </c>
      <c r="R1519" s="1135">
        <v>21</v>
      </c>
      <c r="T1519" s="1135">
        <v>20.5</v>
      </c>
      <c r="U1519" s="1135">
        <v>3</v>
      </c>
      <c r="V1519" s="1135" t="s">
        <v>663</v>
      </c>
      <c r="W1519" s="1135">
        <v>100</v>
      </c>
      <c r="X1519" s="1135">
        <v>60</v>
      </c>
      <c r="Y1519" s="1135">
        <v>1</v>
      </c>
      <c r="Z1519" s="1135">
        <v>6</v>
      </c>
      <c r="AA1519" s="1135" t="s">
        <v>4285</v>
      </c>
      <c r="AH1519" s="1135" t="s">
        <v>3695</v>
      </c>
      <c r="AM1519" s="1136" t="s">
        <v>12142</v>
      </c>
      <c r="AN1519" s="1136" t="s">
        <v>12143</v>
      </c>
      <c r="AO1519" s="1136">
        <f t="shared" si="190"/>
        <v>650</v>
      </c>
      <c r="AP1519" s="1136">
        <f t="shared" si="191"/>
        <v>1.71</v>
      </c>
      <c r="AQ1519" s="1136" t="str">
        <f t="shared" si="192"/>
        <v>1-5-1S91°</v>
      </c>
      <c r="AR1519" s="1136" t="str">
        <f t="shared" si="193"/>
        <v>30</v>
      </c>
      <c r="AS1519" s="1136" t="str">
        <f t="shared" si="194"/>
        <v>345/345/135</v>
      </c>
      <c r="AT1519" s="1136" t="str">
        <f t="shared" si="195"/>
        <v>1-5-1S91°</v>
      </c>
      <c r="AV1519" s="1136" t="str">
        <f t="shared" si="188"/>
        <v>110.4.15</v>
      </c>
      <c r="AW1519" s="1438">
        <f t="shared" si="189"/>
        <v>44301</v>
      </c>
    </row>
    <row r="1520" spans="1:49">
      <c r="A1520" s="1135" t="s">
        <v>5385</v>
      </c>
      <c r="B1520" s="1135" t="s">
        <v>5344</v>
      </c>
      <c r="C1520" s="1135">
        <v>600</v>
      </c>
      <c r="D1520" s="1135">
        <v>1.74</v>
      </c>
      <c r="E1520" s="1135" t="s">
        <v>15196</v>
      </c>
      <c r="F1520" s="1135" t="s">
        <v>2328</v>
      </c>
      <c r="G1520" s="1135">
        <v>5</v>
      </c>
      <c r="H1520" s="1135" t="s">
        <v>5386</v>
      </c>
      <c r="I1520" s="1135" t="s">
        <v>466</v>
      </c>
      <c r="J1520" s="1135">
        <v>1.6</v>
      </c>
      <c r="K1520" s="1135" t="s">
        <v>5387</v>
      </c>
      <c r="L1520" s="1135" t="s">
        <v>5347</v>
      </c>
      <c r="M1520" s="1135">
        <v>151.19999999999999</v>
      </c>
      <c r="N1520" s="1135" t="s">
        <v>1039</v>
      </c>
      <c r="O1520" s="1135">
        <v>3.78</v>
      </c>
      <c r="P1520" s="1135">
        <v>3.024</v>
      </c>
      <c r="Q1520" s="1135">
        <v>4</v>
      </c>
      <c r="R1520" s="1135">
        <v>21</v>
      </c>
      <c r="T1520" s="1135">
        <v>20.5</v>
      </c>
      <c r="U1520" s="1135">
        <v>3</v>
      </c>
      <c r="V1520" s="1135" t="s">
        <v>663</v>
      </c>
      <c r="W1520" s="1135">
        <v>100</v>
      </c>
      <c r="X1520" s="1135">
        <v>60</v>
      </c>
      <c r="Y1520" s="1135">
        <v>1</v>
      </c>
      <c r="Z1520" s="1135">
        <v>5.5</v>
      </c>
      <c r="AA1520" s="1135" t="s">
        <v>5388</v>
      </c>
      <c r="AH1520" s="1135" t="s">
        <v>2492</v>
      </c>
      <c r="AM1520" s="1136" t="s">
        <v>12144</v>
      </c>
      <c r="AN1520" s="1136" t="s">
        <v>12145</v>
      </c>
      <c r="AO1520" s="1136">
        <f t="shared" si="190"/>
        <v>600</v>
      </c>
      <c r="AP1520" s="1136">
        <f t="shared" si="191"/>
        <v>1.74</v>
      </c>
      <c r="AQ1520" s="1136" t="str">
        <f t="shared" si="192"/>
        <v>2-6-1S83°</v>
      </c>
      <c r="AR1520" s="1136" t="str">
        <f t="shared" si="193"/>
        <v>33.5</v>
      </c>
      <c r="AS1520" s="1136" t="str">
        <f t="shared" si="194"/>
        <v>205/152</v>
      </c>
      <c r="AT1520" s="1136" t="str">
        <f t="shared" si="195"/>
        <v>2-6-1S83°</v>
      </c>
      <c r="AV1520" s="1136" t="str">
        <f t="shared" si="188"/>
        <v>110.9.1</v>
      </c>
      <c r="AW1520" s="1438">
        <f t="shared" si="189"/>
        <v>44440</v>
      </c>
    </row>
    <row r="1521" spans="1:49">
      <c r="A1521" s="1135" t="s">
        <v>5389</v>
      </c>
      <c r="B1521" s="1135" t="s">
        <v>5344</v>
      </c>
      <c r="C1521" s="1135" t="s">
        <v>5390</v>
      </c>
      <c r="D1521" s="1135">
        <v>1.74</v>
      </c>
      <c r="E1521" s="1135" t="s">
        <v>15196</v>
      </c>
      <c r="F1521" s="1135" t="s">
        <v>4789</v>
      </c>
      <c r="G1521" s="1135">
        <v>5</v>
      </c>
      <c r="H1521" s="1135" t="s">
        <v>5391</v>
      </c>
      <c r="I1521" s="1135" t="s">
        <v>466</v>
      </c>
      <c r="J1521" s="1135">
        <v>1.5</v>
      </c>
      <c r="K1521" s="1135" t="s">
        <v>5392</v>
      </c>
      <c r="L1521" s="1135" t="s">
        <v>5347</v>
      </c>
      <c r="M1521" s="1135">
        <v>151.19999999999999</v>
      </c>
      <c r="N1521" s="1135" t="s">
        <v>1039</v>
      </c>
      <c r="O1521" s="1135">
        <v>3.78</v>
      </c>
      <c r="P1521" s="1135">
        <v>3.024</v>
      </c>
      <c r="Q1521" s="1135">
        <v>4</v>
      </c>
      <c r="R1521" s="1135">
        <v>21</v>
      </c>
      <c r="T1521" s="1135">
        <v>20.5</v>
      </c>
      <c r="U1521" s="1135">
        <v>3</v>
      </c>
      <c r="V1521" s="1135" t="s">
        <v>663</v>
      </c>
      <c r="W1521" s="1135">
        <v>100</v>
      </c>
      <c r="X1521" s="1135">
        <v>60</v>
      </c>
      <c r="Y1521" s="1135">
        <v>1</v>
      </c>
      <c r="Z1521" s="1135">
        <v>5.5</v>
      </c>
      <c r="AA1521" s="1135" t="s">
        <v>3468</v>
      </c>
      <c r="AH1521" s="1135" t="s">
        <v>699</v>
      </c>
      <c r="AM1521" s="1136" t="s">
        <v>12146</v>
      </c>
      <c r="AN1521" s="1136" t="s">
        <v>12147</v>
      </c>
      <c r="AO1521" s="1136" t="str">
        <f t="shared" si="190"/>
        <v>600↓550</v>
      </c>
      <c r="AP1521" s="1136">
        <f t="shared" si="191"/>
        <v>1.74</v>
      </c>
      <c r="AQ1521" s="1136" t="str">
        <f t="shared" si="192"/>
        <v>2-6-1S83°</v>
      </c>
      <c r="AR1521" s="1136" t="str">
        <f t="shared" si="193"/>
        <v>32.8</v>
      </c>
      <c r="AS1521" s="1136" t="str">
        <f t="shared" si="194"/>
        <v>200/152</v>
      </c>
      <c r="AT1521" s="1136" t="str">
        <f t="shared" si="195"/>
        <v>2-6-1S83°</v>
      </c>
      <c r="AV1521" s="1136" t="str">
        <f t="shared" si="188"/>
        <v>110.9.17</v>
      </c>
      <c r="AW1521" s="1438">
        <f t="shared" si="189"/>
        <v>44456</v>
      </c>
    </row>
    <row r="1522" spans="1:49">
      <c r="A1522" s="1135" t="s">
        <v>5393</v>
      </c>
      <c r="B1522" s="1135" t="s">
        <v>210</v>
      </c>
      <c r="C1522" s="1135">
        <v>700</v>
      </c>
      <c r="D1522" s="1135">
        <v>1.75</v>
      </c>
      <c r="E1522" s="1135" t="s">
        <v>15188</v>
      </c>
      <c r="F1522" s="1135" t="s">
        <v>1078</v>
      </c>
      <c r="G1522" s="1135">
        <v>5</v>
      </c>
      <c r="H1522" s="1135" t="s">
        <v>5394</v>
      </c>
      <c r="I1522" s="1135" t="s">
        <v>126</v>
      </c>
      <c r="J1522" s="1135">
        <v>0.7</v>
      </c>
      <c r="K1522" s="1135" t="s">
        <v>5395</v>
      </c>
      <c r="L1522" s="1135" t="s">
        <v>4760</v>
      </c>
      <c r="M1522" s="1135">
        <v>151.5</v>
      </c>
      <c r="N1522" s="1135" t="s">
        <v>1039</v>
      </c>
      <c r="O1522" s="1135">
        <v>3.7875000000000001</v>
      </c>
      <c r="P1522" s="1135">
        <v>3.0300000000000002</v>
      </c>
      <c r="Q1522" s="1135">
        <v>4</v>
      </c>
      <c r="R1522" s="1135">
        <v>19.100000000000001</v>
      </c>
      <c r="T1522" s="1135">
        <v>23.7</v>
      </c>
      <c r="U1522" s="1135">
        <v>3.2</v>
      </c>
      <c r="V1522" s="1135" t="s">
        <v>663</v>
      </c>
      <c r="W1522" s="1135">
        <v>35</v>
      </c>
      <c r="X1522" s="1135">
        <v>10</v>
      </c>
      <c r="Y1522" s="1135">
        <v>1</v>
      </c>
      <c r="Z1522" s="1135">
        <v>6</v>
      </c>
      <c r="AA1522" s="1135" t="s">
        <v>5396</v>
      </c>
      <c r="AH1522" s="1135" t="s">
        <v>969</v>
      </c>
      <c r="AM1522" s="1136" t="s">
        <v>12148</v>
      </c>
      <c r="AN1522" s="1136" t="s">
        <v>12149</v>
      </c>
      <c r="AO1522" s="1136">
        <f t="shared" si="190"/>
        <v>700</v>
      </c>
      <c r="AP1522" s="1136">
        <f t="shared" si="191"/>
        <v>1.75</v>
      </c>
      <c r="AQ1522" s="1136" t="str">
        <f t="shared" si="192"/>
        <v>1-5-1S91°</v>
      </c>
      <c r="AR1522" s="1136" t="str">
        <f t="shared" si="193"/>
        <v>30</v>
      </c>
      <c r="AS1522" s="1136" t="str">
        <f t="shared" si="194"/>
        <v>370/330/155</v>
      </c>
      <c r="AT1522" s="1136" t="str">
        <f t="shared" si="195"/>
        <v>1-5-1S91°</v>
      </c>
      <c r="AV1522" s="1136" t="str">
        <f t="shared" si="188"/>
        <v>110.12.16</v>
      </c>
      <c r="AW1522" s="1438">
        <f t="shared" si="189"/>
        <v>44546</v>
      </c>
    </row>
    <row r="1523" spans="1:49">
      <c r="A1523" s="1135" t="s">
        <v>5397</v>
      </c>
      <c r="B1523" s="1135" t="s">
        <v>5398</v>
      </c>
      <c r="C1523" s="1135">
        <v>650</v>
      </c>
      <c r="D1523" s="1135">
        <v>1.75</v>
      </c>
      <c r="E1523" s="1135" t="s">
        <v>15188</v>
      </c>
      <c r="F1523" s="1135" t="s">
        <v>1069</v>
      </c>
      <c r="G1523" s="1135">
        <v>5</v>
      </c>
      <c r="H1523" s="1135" t="s">
        <v>5399</v>
      </c>
      <c r="I1523" s="1135" t="s">
        <v>126</v>
      </c>
      <c r="J1523" s="1135">
        <v>2.6</v>
      </c>
      <c r="K1523" s="1135" t="s">
        <v>5245</v>
      </c>
      <c r="L1523" s="1135" t="s">
        <v>5246</v>
      </c>
      <c r="M1523" s="1135">
        <v>148.6</v>
      </c>
      <c r="N1523" s="1135" t="s">
        <v>1039</v>
      </c>
      <c r="O1523" s="1135">
        <v>3.7149999999999999</v>
      </c>
      <c r="P1523" s="1135">
        <v>2.972</v>
      </c>
      <c r="Q1523" s="1135">
        <v>3.5</v>
      </c>
      <c r="R1523" s="1135">
        <v>20.399999999999999</v>
      </c>
      <c r="T1523" s="1135">
        <v>26</v>
      </c>
      <c r="U1523" s="1135">
        <v>3.7</v>
      </c>
      <c r="V1523" s="1135" t="s">
        <v>663</v>
      </c>
      <c r="W1523" s="1135">
        <v>105</v>
      </c>
      <c r="X1523" s="1135">
        <v>50</v>
      </c>
      <c r="Y1523" s="1135">
        <v>2</v>
      </c>
      <c r="Z1523" s="1135">
        <v>6.5</v>
      </c>
      <c r="AA1523" s="1135" t="s">
        <v>4092</v>
      </c>
      <c r="AH1523" s="1135" t="s">
        <v>472</v>
      </c>
      <c r="AM1523" s="1136" t="s">
        <v>12150</v>
      </c>
      <c r="AN1523" s="1136" t="s">
        <v>12151</v>
      </c>
      <c r="AO1523" s="1136">
        <f t="shared" si="190"/>
        <v>650</v>
      </c>
      <c r="AP1523" s="1136">
        <f t="shared" si="191"/>
        <v>1.75</v>
      </c>
      <c r="AQ1523" s="1136" t="str">
        <f t="shared" si="192"/>
        <v>1-5-1S91°</v>
      </c>
      <c r="AR1523" s="1136" t="str">
        <f t="shared" si="193"/>
        <v>31.5</v>
      </c>
      <c r="AS1523" s="1136" t="str">
        <f t="shared" si="194"/>
        <v>350/320/OFF</v>
      </c>
      <c r="AT1523" s="1136" t="str">
        <f t="shared" si="195"/>
        <v>1-5-1S91°</v>
      </c>
      <c r="AV1523" s="1136" t="str">
        <f t="shared" si="188"/>
        <v>110.12.21</v>
      </c>
      <c r="AW1523" s="1438">
        <f t="shared" si="189"/>
        <v>44551</v>
      </c>
    </row>
    <row r="1524" spans="1:49">
      <c r="A1524" s="1135" t="s">
        <v>5400</v>
      </c>
      <c r="B1524" s="1135" t="s">
        <v>878</v>
      </c>
      <c r="C1524" s="1135">
        <v>600</v>
      </c>
      <c r="D1524" s="1135">
        <v>1.756</v>
      </c>
      <c r="E1524" s="1135" t="s">
        <v>15188</v>
      </c>
      <c r="F1524" s="1135" t="s">
        <v>1048</v>
      </c>
      <c r="G1524" s="1135">
        <v>5</v>
      </c>
      <c r="H1524" s="1135" t="s">
        <v>5220</v>
      </c>
      <c r="I1524" s="1135" t="s">
        <v>663</v>
      </c>
      <c r="J1524" s="1135">
        <v>0</v>
      </c>
      <c r="K1524" s="1135" t="s">
        <v>5401</v>
      </c>
      <c r="L1524" s="1135" t="s">
        <v>5001</v>
      </c>
      <c r="M1524" s="1135">
        <v>151</v>
      </c>
      <c r="N1524" s="1135" t="s">
        <v>1039</v>
      </c>
      <c r="O1524" s="1135">
        <v>3.7750000000000004</v>
      </c>
      <c r="P1524" s="1135">
        <v>3.02</v>
      </c>
      <c r="Q1524" s="1135">
        <v>3</v>
      </c>
      <c r="R1524" s="1135">
        <v>22.4</v>
      </c>
      <c r="T1524" s="1135">
        <v>15</v>
      </c>
      <c r="U1524" s="1135">
        <v>3.7</v>
      </c>
      <c r="V1524" s="1135" t="s">
        <v>663</v>
      </c>
      <c r="W1524" s="1135" t="s">
        <v>663</v>
      </c>
      <c r="X1524" s="1135" t="s">
        <v>663</v>
      </c>
      <c r="Y1524" s="1135">
        <v>1.5</v>
      </c>
      <c r="Z1524" s="1135">
        <v>5.5</v>
      </c>
      <c r="AA1524" s="1135" t="s">
        <v>4092</v>
      </c>
      <c r="AH1524" s="1135" t="s">
        <v>1237</v>
      </c>
      <c r="AM1524" s="1136" t="s">
        <v>12152</v>
      </c>
      <c r="AN1524" s="1136" t="s">
        <v>12153</v>
      </c>
      <c r="AO1524" s="1136">
        <f t="shared" si="190"/>
        <v>600</v>
      </c>
      <c r="AP1524" s="1136">
        <f t="shared" si="191"/>
        <v>1.756</v>
      </c>
      <c r="AQ1524" s="1136" t="str">
        <f t="shared" si="192"/>
        <v>1-5-1S91°</v>
      </c>
      <c r="AR1524" s="1136" t="str">
        <f t="shared" si="193"/>
        <v>31</v>
      </c>
      <c r="AS1524" s="1136" t="str">
        <f t="shared" si="194"/>
        <v>300/300/140</v>
      </c>
      <c r="AT1524" s="1136" t="str">
        <f t="shared" si="195"/>
        <v>1-5-1S91°</v>
      </c>
      <c r="AV1524" s="1136" t="str">
        <f t="shared" si="188"/>
        <v>110.12.21</v>
      </c>
      <c r="AW1524" s="1438">
        <f t="shared" si="189"/>
        <v>44551</v>
      </c>
    </row>
    <row r="1525" spans="1:49">
      <c r="A1525" s="1135" t="s">
        <v>5402</v>
      </c>
      <c r="B1525" s="1135" t="s">
        <v>5242</v>
      </c>
      <c r="C1525" s="1135">
        <v>650</v>
      </c>
      <c r="D1525" s="1135">
        <v>1.7350000000000001</v>
      </c>
      <c r="E1525" s="1135" t="s">
        <v>15196</v>
      </c>
      <c r="F1525" s="1135" t="s">
        <v>1213</v>
      </c>
      <c r="G1525" s="1135">
        <v>5</v>
      </c>
      <c r="H1525" s="1135" t="s">
        <v>5403</v>
      </c>
      <c r="I1525" s="1135" t="s">
        <v>663</v>
      </c>
      <c r="J1525" s="1135">
        <v>0</v>
      </c>
      <c r="K1525" s="1135" t="s">
        <v>5245</v>
      </c>
      <c r="L1525" s="1135" t="s">
        <v>5246</v>
      </c>
      <c r="M1525" s="1135">
        <v>149.9</v>
      </c>
      <c r="N1525" s="1135" t="s">
        <v>1039</v>
      </c>
      <c r="O1525" s="1135">
        <v>3.7475000000000005</v>
      </c>
      <c r="P1525" s="1135">
        <v>2.9980000000000002</v>
      </c>
      <c r="Q1525" s="1135">
        <v>4</v>
      </c>
      <c r="R1525" s="1135">
        <v>24</v>
      </c>
      <c r="T1525" s="1135">
        <v>17</v>
      </c>
      <c r="U1525" s="1135">
        <v>2.6</v>
      </c>
      <c r="V1525" s="1135" t="s">
        <v>663</v>
      </c>
      <c r="W1525" s="1135" t="s">
        <v>663</v>
      </c>
      <c r="X1525" s="1135" t="s">
        <v>663</v>
      </c>
      <c r="Y1525" s="1135">
        <v>1</v>
      </c>
      <c r="Z1525" s="1135">
        <v>5</v>
      </c>
      <c r="AA1525" s="1135" t="s">
        <v>5404</v>
      </c>
      <c r="AB1525" s="1135" t="s">
        <v>5405</v>
      </c>
      <c r="AH1525" s="1135" t="s">
        <v>1580</v>
      </c>
      <c r="AM1525" s="1136" t="s">
        <v>12154</v>
      </c>
      <c r="AN1525" s="1136" t="s">
        <v>12155</v>
      </c>
      <c r="AO1525" s="1136">
        <f t="shared" si="190"/>
        <v>650</v>
      </c>
      <c r="AP1525" s="1136">
        <f t="shared" si="191"/>
        <v>1.7350000000000001</v>
      </c>
      <c r="AQ1525" s="1136" t="str">
        <f t="shared" si="192"/>
        <v>2-6-1S83°</v>
      </c>
      <c r="AR1525" s="1136" t="str">
        <f t="shared" si="193"/>
        <v>29</v>
      </c>
      <c r="AS1525" s="1136" t="str">
        <f t="shared" si="194"/>
        <v>170/178</v>
      </c>
      <c r="AT1525" s="1136" t="str">
        <f t="shared" si="195"/>
        <v>2-6-1S83°</v>
      </c>
      <c r="AV1525" s="1136" t="str">
        <f t="shared" si="188"/>
        <v>110.12.22</v>
      </c>
      <c r="AW1525" s="1438">
        <f t="shared" si="189"/>
        <v>44552</v>
      </c>
    </row>
    <row r="1526" spans="1:49">
      <c r="A1526" s="1135" t="s">
        <v>5406</v>
      </c>
      <c r="B1526" s="1135" t="s">
        <v>5398</v>
      </c>
      <c r="C1526" s="1135">
        <v>650</v>
      </c>
      <c r="D1526" s="1135">
        <v>1.75</v>
      </c>
      <c r="E1526" s="1135" t="s">
        <v>15188</v>
      </c>
      <c r="F1526" s="1135" t="s">
        <v>1069</v>
      </c>
      <c r="G1526" s="1135">
        <v>5</v>
      </c>
      <c r="H1526" s="1135" t="s">
        <v>5399</v>
      </c>
      <c r="I1526" s="1135" t="s">
        <v>126</v>
      </c>
      <c r="J1526" s="1135">
        <v>2.6</v>
      </c>
      <c r="K1526" s="1135" t="s">
        <v>5392</v>
      </c>
      <c r="L1526" s="1135" t="s">
        <v>5246</v>
      </c>
      <c r="M1526" s="1135">
        <v>148.6</v>
      </c>
      <c r="N1526" s="1135" t="s">
        <v>1039</v>
      </c>
      <c r="O1526" s="1135">
        <v>3.7149999999999999</v>
      </c>
      <c r="P1526" s="1135">
        <v>2.972</v>
      </c>
      <c r="Q1526" s="1135">
        <v>3.5</v>
      </c>
      <c r="R1526" s="1135">
        <v>20.399999999999999</v>
      </c>
      <c r="T1526" s="1135">
        <v>26</v>
      </c>
      <c r="U1526" s="1135">
        <v>3.7</v>
      </c>
      <c r="V1526" s="1135" t="s">
        <v>663</v>
      </c>
      <c r="W1526" s="1135">
        <v>105</v>
      </c>
      <c r="X1526" s="1135">
        <v>50</v>
      </c>
      <c r="Y1526" s="1135">
        <v>2</v>
      </c>
      <c r="Z1526" s="1135">
        <v>6.5</v>
      </c>
      <c r="AA1526" s="1135" t="s">
        <v>4094</v>
      </c>
      <c r="AH1526" s="1135" t="s">
        <v>1057</v>
      </c>
      <c r="AM1526" s="1136" t="s">
        <v>12156</v>
      </c>
      <c r="AN1526" s="1136" t="s">
        <v>12157</v>
      </c>
      <c r="AO1526" s="1136">
        <f t="shared" si="190"/>
        <v>650</v>
      </c>
      <c r="AP1526" s="1136">
        <f t="shared" si="191"/>
        <v>1.75</v>
      </c>
      <c r="AQ1526" s="1136" t="str">
        <f t="shared" si="192"/>
        <v>1-5-1S91°</v>
      </c>
      <c r="AR1526" s="1136" t="str">
        <f t="shared" si="193"/>
        <v>31.5</v>
      </c>
      <c r="AS1526" s="1136" t="str">
        <f t="shared" si="194"/>
        <v>350/320/OFF</v>
      </c>
      <c r="AT1526" s="1136" t="str">
        <f t="shared" si="195"/>
        <v>1-5-1S91°</v>
      </c>
      <c r="AV1526" s="1136" t="str">
        <f t="shared" si="188"/>
        <v>110.12.23</v>
      </c>
      <c r="AW1526" s="1438">
        <f t="shared" si="189"/>
        <v>44553</v>
      </c>
    </row>
    <row r="1527" spans="1:49">
      <c r="A1527" s="1135" t="s">
        <v>5407</v>
      </c>
      <c r="B1527" s="1135" t="s">
        <v>5408</v>
      </c>
      <c r="C1527" s="1135">
        <v>600</v>
      </c>
      <c r="D1527" s="1135">
        <v>1.72</v>
      </c>
      <c r="E1527" s="1135" t="s">
        <v>15210</v>
      </c>
      <c r="F1527" s="1135" t="s">
        <v>1608</v>
      </c>
      <c r="G1527" s="1135">
        <v>2</v>
      </c>
      <c r="H1527" s="1135" t="s">
        <v>1111</v>
      </c>
      <c r="I1527" s="1135" t="s">
        <v>126</v>
      </c>
      <c r="J1527" s="1135">
        <v>2.1</v>
      </c>
      <c r="K1527" s="1135" t="s">
        <v>5409</v>
      </c>
      <c r="L1527" s="1135" t="s">
        <v>2018</v>
      </c>
      <c r="M1527" s="1135">
        <v>150</v>
      </c>
      <c r="N1527" s="1135" t="s">
        <v>1039</v>
      </c>
      <c r="O1527" s="1135">
        <v>3.75</v>
      </c>
      <c r="P1527" s="1135">
        <v>3</v>
      </c>
      <c r="Q1527" s="1135">
        <v>3</v>
      </c>
      <c r="R1527" s="1135">
        <v>28.5</v>
      </c>
      <c r="T1527" s="1135">
        <v>12.5</v>
      </c>
      <c r="U1527" s="1135">
        <v>7.4</v>
      </c>
      <c r="V1527" s="1135" t="s">
        <v>663</v>
      </c>
      <c r="W1527" s="1135">
        <v>125</v>
      </c>
      <c r="X1527" s="1135">
        <v>80</v>
      </c>
      <c r="Y1527" s="1135">
        <v>1.5</v>
      </c>
      <c r="Z1527" s="1135" t="s">
        <v>663</v>
      </c>
      <c r="AA1527" s="1135" t="s">
        <v>5410</v>
      </c>
      <c r="AH1527" s="1135" t="s">
        <v>1865</v>
      </c>
      <c r="AM1527" s="1136" t="s">
        <v>12158</v>
      </c>
      <c r="AN1527" s="1136" t="s">
        <v>12159</v>
      </c>
      <c r="AO1527" s="1136">
        <f t="shared" si="190"/>
        <v>600</v>
      </c>
      <c r="AP1527" s="1136">
        <f t="shared" si="191"/>
        <v>1.72</v>
      </c>
      <c r="AQ1527" s="1136" t="str">
        <f t="shared" si="192"/>
        <v>1-5-1S83°Z+S</v>
      </c>
      <c r="AR1527" s="1136" t="str">
        <f t="shared" si="193"/>
        <v>32</v>
      </c>
      <c r="AS1527" s="1136" t="str">
        <f t="shared" si="194"/>
        <v>200/200/OFF</v>
      </c>
      <c r="AT1527" s="1136" t="str">
        <f t="shared" si="195"/>
        <v>1-5-1S83°Z+S</v>
      </c>
      <c r="AU1527" s="1136" t="s">
        <v>15734</v>
      </c>
      <c r="AV1527" s="1136" t="str">
        <f t="shared" si="188"/>
        <v>110.12.27</v>
      </c>
      <c r="AW1527" s="1438">
        <f t="shared" si="189"/>
        <v>44557</v>
      </c>
    </row>
    <row r="1528" spans="1:49">
      <c r="A1528" s="1135" t="s">
        <v>5411</v>
      </c>
      <c r="B1528" s="1135" t="s">
        <v>4861</v>
      </c>
      <c r="C1528" s="1135">
        <v>650</v>
      </c>
      <c r="D1528" s="1135">
        <v>1.7250000000000001</v>
      </c>
      <c r="E1528" s="1135" t="s">
        <v>15203</v>
      </c>
      <c r="F1528" s="1135" t="s">
        <v>663</v>
      </c>
      <c r="G1528" s="1135">
        <v>5</v>
      </c>
      <c r="H1528" s="1135" t="s">
        <v>1282</v>
      </c>
      <c r="I1528" s="1135" t="s">
        <v>126</v>
      </c>
      <c r="J1528" s="1135">
        <v>1.5</v>
      </c>
      <c r="K1528" s="1135" t="s">
        <v>5412</v>
      </c>
      <c r="L1528" s="1135" t="s">
        <v>1870</v>
      </c>
      <c r="M1528" s="1135">
        <v>148</v>
      </c>
      <c r="N1528" s="1135" t="s">
        <v>1039</v>
      </c>
      <c r="O1528" s="1135">
        <v>3.7</v>
      </c>
      <c r="P1528" s="1135">
        <v>2.96</v>
      </c>
      <c r="Q1528" s="1135">
        <v>4</v>
      </c>
      <c r="R1528" s="1135">
        <v>20.8</v>
      </c>
      <c r="T1528" s="1135">
        <v>20.399999999999999</v>
      </c>
      <c r="U1528" s="1135">
        <v>3.8</v>
      </c>
      <c r="V1528" s="1135" t="s">
        <v>663</v>
      </c>
      <c r="W1528" s="1135">
        <v>110</v>
      </c>
      <c r="X1528" s="1135">
        <v>60</v>
      </c>
      <c r="Y1528" s="1135">
        <v>1.7</v>
      </c>
      <c r="Z1528" s="1135" t="s">
        <v>663</v>
      </c>
      <c r="AA1528" s="1135" t="s">
        <v>5410</v>
      </c>
      <c r="AH1528" s="1135" t="s">
        <v>5413</v>
      </c>
      <c r="AM1528" s="1136" t="s">
        <v>12160</v>
      </c>
      <c r="AN1528" s="1136" t="s">
        <v>12161</v>
      </c>
      <c r="AO1528" s="1136">
        <f t="shared" si="190"/>
        <v>650</v>
      </c>
      <c r="AP1528" s="1136">
        <f t="shared" si="191"/>
        <v>1.7250000000000001</v>
      </c>
      <c r="AQ1528" s="1136" t="str">
        <f t="shared" si="192"/>
        <v>1-5-1S85°Z+S</v>
      </c>
      <c r="AR1528" s="1136" t="str">
        <f t="shared" si="193"/>
        <v>NA</v>
      </c>
      <c r="AS1528" s="1136" t="str">
        <f t="shared" si="194"/>
        <v>177/OFF</v>
      </c>
      <c r="AT1528" s="1136" t="str">
        <f t="shared" si="195"/>
        <v>1-5-1S85°Z+S</v>
      </c>
      <c r="AU1528" s="1136" t="s">
        <v>15734</v>
      </c>
      <c r="AV1528" s="1136" t="str">
        <f t="shared" si="188"/>
        <v>110.12.27</v>
      </c>
      <c r="AW1528" s="1438">
        <f t="shared" si="189"/>
        <v>44557</v>
      </c>
    </row>
    <row r="1529" spans="1:49">
      <c r="A1529" s="1135" t="s">
        <v>5414</v>
      </c>
      <c r="B1529" s="1135" t="s">
        <v>5327</v>
      </c>
      <c r="C1529" s="1135">
        <v>500</v>
      </c>
      <c r="D1529" s="1135">
        <v>1.71</v>
      </c>
      <c r="E1529" s="1135" t="s">
        <v>15210</v>
      </c>
      <c r="F1529" s="1135" t="s">
        <v>1048</v>
      </c>
      <c r="G1529" s="1135">
        <v>3</v>
      </c>
      <c r="H1529" s="1135" t="s">
        <v>1239</v>
      </c>
      <c r="I1529" s="1135" t="s">
        <v>4165</v>
      </c>
      <c r="J1529" s="1135">
        <v>2</v>
      </c>
      <c r="K1529" s="1135" t="s">
        <v>5415</v>
      </c>
      <c r="L1529" s="1135" t="s">
        <v>5329</v>
      </c>
      <c r="M1529" s="1135">
        <v>155.80000000000001</v>
      </c>
      <c r="N1529" s="1135" t="s">
        <v>1039</v>
      </c>
      <c r="O1529" s="1135">
        <v>3.8950000000000005</v>
      </c>
      <c r="P1529" s="1135">
        <v>3.1160000000000001</v>
      </c>
      <c r="Q1529" s="1135" t="s">
        <v>1463</v>
      </c>
      <c r="R1529" s="1135">
        <v>22.5</v>
      </c>
      <c r="T1529" s="1135">
        <v>18</v>
      </c>
      <c r="U1529" s="1135">
        <v>4.7</v>
      </c>
      <c r="V1529" s="1135" t="s">
        <v>663</v>
      </c>
      <c r="W1529" s="1135">
        <v>95</v>
      </c>
      <c r="X1529" s="1135">
        <v>90</v>
      </c>
      <c r="Y1529" s="1135">
        <v>2</v>
      </c>
      <c r="Z1529" s="1135" t="s">
        <v>663</v>
      </c>
      <c r="AA1529" s="1135" t="s">
        <v>5226</v>
      </c>
      <c r="AH1529" s="1135" t="s">
        <v>2492</v>
      </c>
      <c r="AM1529" s="1136" t="s">
        <v>12162</v>
      </c>
      <c r="AN1529" s="1136" t="s">
        <v>12163</v>
      </c>
      <c r="AO1529" s="1136">
        <f t="shared" si="190"/>
        <v>500</v>
      </c>
      <c r="AP1529" s="1136">
        <f t="shared" si="191"/>
        <v>1.71</v>
      </c>
      <c r="AQ1529" s="1136" t="str">
        <f t="shared" si="192"/>
        <v>1-5-1S83°Z+S</v>
      </c>
      <c r="AR1529" s="1136" t="str">
        <f t="shared" si="193"/>
        <v>31</v>
      </c>
      <c r="AS1529" s="1136" t="str">
        <f t="shared" si="194"/>
        <v>235/235/OFF</v>
      </c>
      <c r="AT1529" s="1136" t="str">
        <f t="shared" si="195"/>
        <v>1-5-1S83°Z+S</v>
      </c>
      <c r="AU1529" s="1136" t="s">
        <v>15734</v>
      </c>
      <c r="AV1529" s="1136" t="str">
        <f t="shared" si="188"/>
        <v>108.11.13</v>
      </c>
      <c r="AW1529" s="1438">
        <f t="shared" si="189"/>
        <v>43782</v>
      </c>
    </row>
    <row r="1530" spans="1:49">
      <c r="A1530" s="1135" t="s">
        <v>5416</v>
      </c>
      <c r="B1530" s="1135" t="s">
        <v>5162</v>
      </c>
      <c r="C1530" s="1135">
        <v>700</v>
      </c>
      <c r="D1530" s="1135">
        <v>1.75</v>
      </c>
      <c r="E1530" s="1135" t="s">
        <v>15198</v>
      </c>
      <c r="F1530" s="1135" t="s">
        <v>663</v>
      </c>
      <c r="G1530" s="1135">
        <v>5</v>
      </c>
      <c r="H1530" s="1135" t="s">
        <v>1035</v>
      </c>
      <c r="I1530" s="1135" t="s">
        <v>657</v>
      </c>
      <c r="J1530" s="1135">
        <v>1.5</v>
      </c>
      <c r="K1530" s="1135" t="s">
        <v>5417</v>
      </c>
      <c r="L1530" s="1135" t="s">
        <v>2007</v>
      </c>
      <c r="M1530" s="1135">
        <v>150</v>
      </c>
      <c r="N1530" s="1135" t="s">
        <v>1039</v>
      </c>
      <c r="O1530" s="1135">
        <v>3.75</v>
      </c>
      <c r="P1530" s="1135">
        <v>3</v>
      </c>
      <c r="Q1530" s="1135" t="s">
        <v>1050</v>
      </c>
      <c r="R1530" s="1135">
        <v>20.8</v>
      </c>
      <c r="T1530" s="1135">
        <v>29.1</v>
      </c>
      <c r="U1530" s="1135">
        <v>3.4</v>
      </c>
      <c r="V1530" s="1135" t="s">
        <v>2614</v>
      </c>
      <c r="W1530" s="1135">
        <v>80</v>
      </c>
      <c r="X1530" s="1135">
        <v>60</v>
      </c>
      <c r="Y1530" s="1135">
        <v>1.5</v>
      </c>
      <c r="Z1530" s="1135" t="s">
        <v>663</v>
      </c>
      <c r="AA1530" s="1135" t="s">
        <v>1372</v>
      </c>
      <c r="AH1530" s="1135" t="s">
        <v>811</v>
      </c>
      <c r="AM1530" s="1136" t="s">
        <v>12164</v>
      </c>
      <c r="AN1530" s="1136" t="s">
        <v>12165</v>
      </c>
      <c r="AO1530" s="1136">
        <f t="shared" si="190"/>
        <v>700</v>
      </c>
      <c r="AP1530" s="1136">
        <f t="shared" si="191"/>
        <v>1.75</v>
      </c>
      <c r="AQ1530" s="1136" t="str">
        <f t="shared" si="192"/>
        <v>1-4-1S85°Z+S</v>
      </c>
      <c r="AR1530" s="1136" t="str">
        <f t="shared" si="193"/>
        <v>NA</v>
      </c>
      <c r="AS1530" s="1136" t="str">
        <f t="shared" si="194"/>
        <v>185/OFF</v>
      </c>
      <c r="AT1530" s="1136" t="str">
        <f t="shared" si="195"/>
        <v>1-4-1S85°Z+S</v>
      </c>
      <c r="AU1530" s="1136" t="s">
        <v>15734</v>
      </c>
      <c r="AV1530" s="1136" t="str">
        <f t="shared" si="188"/>
        <v>109.3.4</v>
      </c>
      <c r="AW1530" s="1438">
        <f t="shared" si="189"/>
        <v>43894</v>
      </c>
    </row>
    <row r="1531" spans="1:49">
      <c r="A1531" s="1135" t="s">
        <v>5418</v>
      </c>
      <c r="B1531" s="1135" t="s">
        <v>878</v>
      </c>
      <c r="C1531" s="1135">
        <v>550</v>
      </c>
      <c r="D1531" s="1135">
        <v>1.7649999999999999</v>
      </c>
      <c r="E1531" s="1135" t="s">
        <v>15196</v>
      </c>
      <c r="F1531" s="1135" t="s">
        <v>1069</v>
      </c>
      <c r="G1531" s="1135">
        <v>5</v>
      </c>
      <c r="H1531" s="1135" t="s">
        <v>5419</v>
      </c>
      <c r="I1531" s="1135" t="s">
        <v>466</v>
      </c>
      <c r="J1531" s="1135">
        <v>3.4</v>
      </c>
      <c r="K1531" s="1135" t="s">
        <v>5420</v>
      </c>
      <c r="L1531" s="1135" t="s">
        <v>5001</v>
      </c>
      <c r="M1531" s="1135">
        <v>152.5</v>
      </c>
      <c r="N1531" s="1135" t="s">
        <v>1039</v>
      </c>
      <c r="O1531" s="1135">
        <v>3.8125</v>
      </c>
      <c r="P1531" s="1135">
        <v>3.0500000000000003</v>
      </c>
      <c r="Q1531" s="1135" t="s">
        <v>1153</v>
      </c>
      <c r="R1531" s="1135">
        <v>21</v>
      </c>
      <c r="T1531" s="1135">
        <v>9.1999999999999993</v>
      </c>
      <c r="U1531" s="1135">
        <v>5.4</v>
      </c>
      <c r="V1531" s="1135" t="s">
        <v>663</v>
      </c>
      <c r="W1531" s="1135">
        <v>110</v>
      </c>
      <c r="X1531" s="1135">
        <v>90</v>
      </c>
      <c r="Y1531" s="1135">
        <v>2</v>
      </c>
      <c r="Z1531" s="1135" t="s">
        <v>2525</v>
      </c>
      <c r="AA1531" s="1135" t="s">
        <v>4136</v>
      </c>
      <c r="AH1531" s="1135" t="s">
        <v>699</v>
      </c>
      <c r="AM1531" s="1136" t="s">
        <v>12166</v>
      </c>
      <c r="AN1531" s="1136" t="s">
        <v>12167</v>
      </c>
      <c r="AO1531" s="1136">
        <f t="shared" si="190"/>
        <v>550</v>
      </c>
      <c r="AP1531" s="1136">
        <f t="shared" si="191"/>
        <v>1.7649999999999999</v>
      </c>
      <c r="AQ1531" s="1136" t="str">
        <f t="shared" si="192"/>
        <v>2-6-1S83°</v>
      </c>
      <c r="AR1531" s="1136" t="str">
        <f t="shared" si="193"/>
        <v>31.5</v>
      </c>
      <c r="AS1531" s="1136" t="str">
        <f t="shared" si="194"/>
        <v>158/155</v>
      </c>
      <c r="AT1531" s="1136" t="str">
        <f t="shared" si="195"/>
        <v>2-6-1S83°</v>
      </c>
      <c r="AV1531" s="1136" t="str">
        <f t="shared" si="188"/>
        <v>109.5.14</v>
      </c>
      <c r="AW1531" s="1438">
        <f t="shared" si="189"/>
        <v>43965</v>
      </c>
    </row>
    <row r="1532" spans="1:49">
      <c r="A1532" s="1135" t="s">
        <v>5421</v>
      </c>
      <c r="B1532" s="1135" t="s">
        <v>5251</v>
      </c>
      <c r="C1532" s="1135">
        <v>650</v>
      </c>
      <c r="D1532" s="1135">
        <v>1.73</v>
      </c>
      <c r="E1532" s="1135" t="s">
        <v>15182</v>
      </c>
      <c r="F1532" s="1135" t="s">
        <v>663</v>
      </c>
      <c r="G1532" s="1135">
        <v>5</v>
      </c>
      <c r="H1532" s="1135" t="s">
        <v>5422</v>
      </c>
      <c r="I1532" s="1135" t="s">
        <v>466</v>
      </c>
      <c r="J1532" s="1135">
        <v>2.5</v>
      </c>
      <c r="K1532" s="1135" t="s">
        <v>5238</v>
      </c>
      <c r="L1532" s="1135" t="s">
        <v>4948</v>
      </c>
      <c r="M1532" s="1135">
        <v>152</v>
      </c>
      <c r="N1532" s="1135" t="s">
        <v>1039</v>
      </c>
      <c r="O1532" s="1135">
        <v>3.8000000000000003</v>
      </c>
      <c r="P1532" s="1135">
        <v>3.04</v>
      </c>
      <c r="Q1532" s="1135" t="s">
        <v>1099</v>
      </c>
      <c r="R1532" s="1135">
        <v>28</v>
      </c>
      <c r="T1532" s="1135">
        <v>7.2</v>
      </c>
      <c r="U1532" s="1135">
        <v>6.1</v>
      </c>
      <c r="V1532" s="1135" t="s">
        <v>663</v>
      </c>
      <c r="W1532" s="1135">
        <v>100</v>
      </c>
      <c r="X1532" s="1135">
        <v>80</v>
      </c>
      <c r="Y1532" s="1135">
        <v>1.5</v>
      </c>
      <c r="Z1532" s="1135" t="s">
        <v>5423</v>
      </c>
      <c r="AA1532" s="1135" t="s">
        <v>4842</v>
      </c>
      <c r="AH1532" s="1135" t="s">
        <v>749</v>
      </c>
      <c r="AM1532" s="1136" t="s">
        <v>12168</v>
      </c>
      <c r="AN1532" s="1136" t="s">
        <v>12169</v>
      </c>
      <c r="AO1532" s="1136">
        <f t="shared" si="190"/>
        <v>650</v>
      </c>
      <c r="AP1532" s="1136">
        <f t="shared" si="191"/>
        <v>1.73</v>
      </c>
      <c r="AQ1532" s="1136" t="str">
        <f t="shared" si="192"/>
        <v>1-4-1S85°</v>
      </c>
      <c r="AR1532" s="1136" t="str">
        <f t="shared" si="193"/>
        <v>NA</v>
      </c>
      <c r="AS1532" s="1136" t="str">
        <f t="shared" si="194"/>
        <v>160/150</v>
      </c>
      <c r="AT1532" s="1136" t="str">
        <f t="shared" si="195"/>
        <v>1-4-1S85°</v>
      </c>
      <c r="AV1532" s="1136" t="str">
        <f t="shared" si="188"/>
        <v>109.11.11</v>
      </c>
      <c r="AW1532" s="1438">
        <f t="shared" si="189"/>
        <v>44146</v>
      </c>
    </row>
    <row r="1533" spans="1:49">
      <c r="A1533" s="1135" t="s">
        <v>5424</v>
      </c>
      <c r="B1533" s="1135" t="s">
        <v>210</v>
      </c>
      <c r="C1533" s="1135">
        <v>650</v>
      </c>
      <c r="D1533" s="1135">
        <v>1.75</v>
      </c>
      <c r="E1533" s="1135" t="s">
        <v>15188</v>
      </c>
      <c r="F1533" s="1135" t="s">
        <v>2261</v>
      </c>
      <c r="G1533" s="1135">
        <v>5</v>
      </c>
      <c r="H1533" s="1135" t="s">
        <v>4915</v>
      </c>
      <c r="I1533" s="1135" t="s">
        <v>657</v>
      </c>
      <c r="J1533" s="1135">
        <v>2.8</v>
      </c>
      <c r="K1533" s="1135" t="s">
        <v>5425</v>
      </c>
      <c r="L1533" s="1135" t="s">
        <v>5426</v>
      </c>
      <c r="M1533" s="1135">
        <v>149.5</v>
      </c>
      <c r="N1533" s="1135" t="s">
        <v>1039</v>
      </c>
      <c r="O1533" s="1135">
        <v>3.7375000000000003</v>
      </c>
      <c r="P1533" s="1135">
        <v>2.99</v>
      </c>
      <c r="Q1533" s="1135">
        <v>3.5</v>
      </c>
      <c r="R1533" s="1135">
        <v>21.5</v>
      </c>
      <c r="T1533" s="1135">
        <v>19.5</v>
      </c>
      <c r="U1533" s="1135">
        <v>2.9</v>
      </c>
      <c r="V1533" s="1135" t="s">
        <v>663</v>
      </c>
      <c r="W1533" s="1135">
        <v>100</v>
      </c>
      <c r="X1533" s="1135">
        <v>90</v>
      </c>
      <c r="Y1533" s="1135">
        <v>1.8</v>
      </c>
      <c r="Z1533" s="1135">
        <v>5.5</v>
      </c>
      <c r="AA1533" s="1135" t="s">
        <v>1397</v>
      </c>
      <c r="AB1533" s="1135" t="s">
        <v>1075</v>
      </c>
      <c r="AH1533" s="1135" t="s">
        <v>863</v>
      </c>
      <c r="AM1533" s="1136" t="s">
        <v>12170</v>
      </c>
      <c r="AN1533" s="1136" t="s">
        <v>12171</v>
      </c>
      <c r="AO1533" s="1136">
        <f t="shared" si="190"/>
        <v>650</v>
      </c>
      <c r="AP1533" s="1136">
        <f t="shared" si="191"/>
        <v>1.75</v>
      </c>
      <c r="AQ1533" s="1136" t="str">
        <f t="shared" si="192"/>
        <v>1-5-1S91°</v>
      </c>
      <c r="AR1533" s="1136" t="str">
        <f t="shared" si="193"/>
        <v>33</v>
      </c>
      <c r="AS1533" s="1136" t="str">
        <f t="shared" si="194"/>
        <v>390/360/155</v>
      </c>
      <c r="AT1533" s="1136" t="str">
        <f t="shared" si="195"/>
        <v>1-5-1S91°</v>
      </c>
      <c r="AV1533" s="1136" t="str">
        <f t="shared" si="188"/>
        <v>110.1.18</v>
      </c>
      <c r="AW1533" s="1438">
        <f t="shared" si="189"/>
        <v>44214</v>
      </c>
    </row>
    <row r="1534" spans="1:49">
      <c r="A1534" s="1135" t="s">
        <v>5427</v>
      </c>
      <c r="B1534" s="1135" t="s">
        <v>5242</v>
      </c>
      <c r="C1534" s="1135" t="s">
        <v>5428</v>
      </c>
      <c r="D1534" s="1135">
        <v>1.7350000000000001</v>
      </c>
      <c r="E1534" s="1135" t="s">
        <v>15188</v>
      </c>
      <c r="F1534" s="1135" t="s">
        <v>1078</v>
      </c>
      <c r="G1534" s="1135">
        <v>5</v>
      </c>
      <c r="H1534" s="1135" t="s">
        <v>5429</v>
      </c>
      <c r="I1534" s="1135" t="s">
        <v>126</v>
      </c>
      <c r="J1534" s="1135">
        <v>0.5</v>
      </c>
      <c r="K1534" s="1135" t="s">
        <v>5430</v>
      </c>
      <c r="L1534" s="1135" t="s">
        <v>5246</v>
      </c>
      <c r="M1534" s="1135">
        <v>149.9</v>
      </c>
      <c r="N1534" s="1135" t="s">
        <v>1039</v>
      </c>
      <c r="O1534" s="1135">
        <v>3.7475000000000005</v>
      </c>
      <c r="P1534" s="1135">
        <v>2.9980000000000002</v>
      </c>
      <c r="Q1534" s="1135">
        <v>4</v>
      </c>
      <c r="R1534" s="1135">
        <v>22</v>
      </c>
      <c r="T1534" s="1135">
        <v>20</v>
      </c>
      <c r="U1534" s="1135">
        <v>2.6</v>
      </c>
      <c r="V1534" s="1135" t="s">
        <v>663</v>
      </c>
      <c r="W1534" s="1135">
        <v>35</v>
      </c>
      <c r="X1534" s="1135">
        <v>10</v>
      </c>
      <c r="Y1534" s="1135">
        <v>1</v>
      </c>
      <c r="Z1534" s="1135">
        <v>6</v>
      </c>
      <c r="AA1534" s="1135" t="s">
        <v>4937</v>
      </c>
      <c r="AH1534" s="1135" t="s">
        <v>1546</v>
      </c>
      <c r="AM1534" s="1136" t="s">
        <v>12172</v>
      </c>
      <c r="AN1534" s="1136" t="s">
        <v>12173</v>
      </c>
      <c r="AO1534" s="1136" t="str">
        <f t="shared" si="190"/>
        <v>750↓650</v>
      </c>
      <c r="AP1534" s="1136">
        <f t="shared" si="191"/>
        <v>1.7350000000000001</v>
      </c>
      <c r="AQ1534" s="1136" t="str">
        <f t="shared" si="192"/>
        <v>1-5-1S91°</v>
      </c>
      <c r="AR1534" s="1136" t="str">
        <f t="shared" si="193"/>
        <v>30</v>
      </c>
      <c r="AS1534" s="1136" t="str">
        <f t="shared" si="194"/>
        <v>340/300/158</v>
      </c>
      <c r="AT1534" s="1136" t="str">
        <f t="shared" si="195"/>
        <v>1-5-1S91°</v>
      </c>
      <c r="AV1534" s="1136" t="str">
        <f t="shared" si="188"/>
        <v>110.3.10</v>
      </c>
      <c r="AW1534" s="1438">
        <f t="shared" si="189"/>
        <v>44265</v>
      </c>
    </row>
    <row r="1535" spans="1:49">
      <c r="A1535" s="1135" t="s">
        <v>5431</v>
      </c>
      <c r="B1535" s="1135" t="s">
        <v>5432</v>
      </c>
      <c r="C1535" s="1135">
        <v>500</v>
      </c>
      <c r="D1535" s="1135">
        <v>1.746</v>
      </c>
      <c r="E1535" s="1135" t="s">
        <v>15210</v>
      </c>
      <c r="F1535" s="1135" t="s">
        <v>1078</v>
      </c>
      <c r="G1535" s="1135">
        <v>2</v>
      </c>
      <c r="H1535" s="1135" t="s">
        <v>1743</v>
      </c>
      <c r="I1535" s="1135" t="s">
        <v>126</v>
      </c>
      <c r="J1535" s="1135">
        <v>1.4</v>
      </c>
      <c r="K1535" s="1135" t="s">
        <v>5433</v>
      </c>
      <c r="L1535" s="1135" t="s">
        <v>1938</v>
      </c>
      <c r="M1535" s="1135">
        <v>148.1</v>
      </c>
      <c r="N1535" s="1135" t="s">
        <v>1039</v>
      </c>
      <c r="O1535" s="1135">
        <v>3.7025000000000001</v>
      </c>
      <c r="P1535" s="1135">
        <v>2.9619999999999997</v>
      </c>
      <c r="Q1535" s="1135">
        <v>3.5</v>
      </c>
      <c r="R1535" s="1135">
        <v>22.4</v>
      </c>
      <c r="T1535" s="1135">
        <v>20.6</v>
      </c>
      <c r="U1535" s="1135">
        <v>3.7</v>
      </c>
      <c r="V1535" s="1135" t="s">
        <v>663</v>
      </c>
      <c r="W1535" s="1135">
        <v>140</v>
      </c>
      <c r="X1535" s="1135">
        <v>75</v>
      </c>
      <c r="Y1535" s="1135">
        <v>1.5</v>
      </c>
      <c r="Z1535" s="1135" t="s">
        <v>663</v>
      </c>
      <c r="AA1535" s="1135" t="s">
        <v>3550</v>
      </c>
      <c r="AH1535" s="1135" t="s">
        <v>1361</v>
      </c>
      <c r="AM1535" s="1136" t="s">
        <v>12174</v>
      </c>
      <c r="AN1535" s="1136" t="s">
        <v>12175</v>
      </c>
      <c r="AO1535" s="1136">
        <f t="shared" si="190"/>
        <v>500</v>
      </c>
      <c r="AP1535" s="1136">
        <f t="shared" si="191"/>
        <v>1.746</v>
      </c>
      <c r="AQ1535" s="1136" t="str">
        <f t="shared" si="192"/>
        <v>1-5-1S83°Z+S</v>
      </c>
      <c r="AR1535" s="1136" t="str">
        <f t="shared" si="193"/>
        <v>30</v>
      </c>
      <c r="AS1535" s="1136" t="str">
        <f t="shared" si="194"/>
        <v>225/225/OFF</v>
      </c>
      <c r="AT1535" s="1136" t="str">
        <f t="shared" si="195"/>
        <v>1-5-1S83°Z+S</v>
      </c>
      <c r="AU1535" s="1136" t="s">
        <v>15734</v>
      </c>
      <c r="AV1535" s="1136" t="str">
        <f t="shared" si="188"/>
        <v>110.5.24</v>
      </c>
      <c r="AW1535" s="1438">
        <f t="shared" si="189"/>
        <v>44340</v>
      </c>
    </row>
    <row r="1536" spans="1:49">
      <c r="A1536" s="1135" t="s">
        <v>5434</v>
      </c>
      <c r="B1536" s="1135" t="s">
        <v>5021</v>
      </c>
      <c r="C1536" s="1135">
        <v>550</v>
      </c>
      <c r="D1536" s="1135">
        <v>1.74</v>
      </c>
      <c r="E1536" s="1135" t="s">
        <v>15210</v>
      </c>
      <c r="F1536" s="1135" t="s">
        <v>1608</v>
      </c>
      <c r="G1536" s="1135">
        <v>4</v>
      </c>
      <c r="H1536" s="1135" t="s">
        <v>5435</v>
      </c>
      <c r="I1536" s="1135" t="s">
        <v>126</v>
      </c>
      <c r="J1536" s="1135">
        <v>1.2</v>
      </c>
      <c r="K1536" s="1135" t="s">
        <v>5436</v>
      </c>
      <c r="L1536" s="1135" t="s">
        <v>1857</v>
      </c>
      <c r="M1536" s="1135">
        <v>159.5</v>
      </c>
      <c r="N1536" s="1135" t="s">
        <v>1039</v>
      </c>
      <c r="O1536" s="1135">
        <v>3.9875000000000003</v>
      </c>
      <c r="P1536" s="1135">
        <v>3.19</v>
      </c>
      <c r="Q1536" s="1135">
        <v>3</v>
      </c>
      <c r="R1536" s="1135">
        <v>33</v>
      </c>
      <c r="T1536" s="1135">
        <v>11.7</v>
      </c>
      <c r="U1536" s="1135">
        <v>6.3</v>
      </c>
      <c r="V1536" s="1135" t="s">
        <v>663</v>
      </c>
      <c r="W1536" s="1135">
        <v>135</v>
      </c>
      <c r="X1536" s="1135">
        <v>85</v>
      </c>
      <c r="Y1536" s="1135">
        <v>1.4</v>
      </c>
      <c r="Z1536" s="1135" t="s">
        <v>663</v>
      </c>
      <c r="AA1536" s="1135" t="s">
        <v>5437</v>
      </c>
      <c r="AH1536" s="1135" t="s">
        <v>1338</v>
      </c>
      <c r="AM1536" s="1136" t="s">
        <v>12176</v>
      </c>
      <c r="AN1536" s="1136" t="s">
        <v>12177</v>
      </c>
      <c r="AO1536" s="1136">
        <f t="shared" si="190"/>
        <v>550</v>
      </c>
      <c r="AP1536" s="1136">
        <f t="shared" si="191"/>
        <v>1.74</v>
      </c>
      <c r="AQ1536" s="1136" t="str">
        <f t="shared" si="192"/>
        <v>1-5-1S83°Z+S</v>
      </c>
      <c r="AR1536" s="1136" t="str">
        <f t="shared" si="193"/>
        <v>32</v>
      </c>
      <c r="AS1536" s="1136" t="str">
        <f t="shared" si="194"/>
        <v>202/202/OFF</v>
      </c>
      <c r="AT1536" s="1136" t="str">
        <f t="shared" si="195"/>
        <v>1-5-1S83°Z+S</v>
      </c>
      <c r="AU1536" s="1136" t="s">
        <v>15734</v>
      </c>
      <c r="AV1536" s="1136" t="str">
        <f t="shared" si="188"/>
        <v>110.7.22</v>
      </c>
      <c r="AW1536" s="1438">
        <f t="shared" si="189"/>
        <v>44399</v>
      </c>
    </row>
    <row r="1537" spans="1:49">
      <c r="A1537" s="1135" t="s">
        <v>5438</v>
      </c>
      <c r="B1537" s="1135" t="s">
        <v>5242</v>
      </c>
      <c r="C1537" s="1135">
        <v>650</v>
      </c>
      <c r="D1537" s="1135">
        <v>1.7450000000000001</v>
      </c>
      <c r="E1537" s="1135" t="s">
        <v>15188</v>
      </c>
      <c r="F1537" s="1135" t="s">
        <v>1078</v>
      </c>
      <c r="G1537" s="1135">
        <v>5</v>
      </c>
      <c r="H1537" s="1135" t="s">
        <v>5248</v>
      </c>
      <c r="I1537" s="1135" t="s">
        <v>663</v>
      </c>
      <c r="J1537" s="1135">
        <v>0</v>
      </c>
      <c r="K1537" s="1135" t="s">
        <v>5439</v>
      </c>
      <c r="L1537" s="1135" t="s">
        <v>5246</v>
      </c>
      <c r="M1537" s="1135">
        <v>149.9</v>
      </c>
      <c r="N1537" s="1135" t="s">
        <v>1039</v>
      </c>
      <c r="O1537" s="1135">
        <v>3.7475000000000005</v>
      </c>
      <c r="P1537" s="1135">
        <v>2.9980000000000002</v>
      </c>
      <c r="Q1537" s="1135">
        <v>4</v>
      </c>
      <c r="R1537" s="1135">
        <v>24</v>
      </c>
      <c r="T1537" s="1135">
        <v>17</v>
      </c>
      <c r="U1537" s="1135">
        <v>2.6</v>
      </c>
      <c r="V1537" s="1135" t="s">
        <v>663</v>
      </c>
      <c r="W1537" s="1135" t="s">
        <v>663</v>
      </c>
      <c r="X1537" s="1135" t="s">
        <v>663</v>
      </c>
      <c r="Y1537" s="1135">
        <v>1</v>
      </c>
      <c r="Z1537" s="1135">
        <v>4.5</v>
      </c>
      <c r="AA1537" s="1135" t="s">
        <v>5440</v>
      </c>
      <c r="AH1537" s="1135" t="s">
        <v>745</v>
      </c>
      <c r="AM1537" s="1136" t="s">
        <v>12178</v>
      </c>
      <c r="AN1537" s="1136" t="s">
        <v>12179</v>
      </c>
      <c r="AO1537" s="1136">
        <f t="shared" si="190"/>
        <v>650</v>
      </c>
      <c r="AP1537" s="1136">
        <f t="shared" si="191"/>
        <v>1.7450000000000001</v>
      </c>
      <c r="AQ1537" s="1136" t="str">
        <f t="shared" si="192"/>
        <v>1-5-1S91°</v>
      </c>
      <c r="AR1537" s="1136" t="str">
        <f t="shared" si="193"/>
        <v>30</v>
      </c>
      <c r="AS1537" s="1136" t="str">
        <f t="shared" si="194"/>
        <v>350/310/158</v>
      </c>
      <c r="AT1537" s="1136" t="str">
        <f t="shared" si="195"/>
        <v>1-5-1S91°</v>
      </c>
      <c r="AV1537" s="1136" t="str">
        <f t="shared" si="188"/>
        <v>110.9.27</v>
      </c>
      <c r="AW1537" s="1438">
        <f t="shared" si="189"/>
        <v>44466</v>
      </c>
    </row>
    <row r="1538" spans="1:49">
      <c r="A1538" s="1135" t="s">
        <v>5441</v>
      </c>
      <c r="B1538" s="1135" t="s">
        <v>5242</v>
      </c>
      <c r="C1538" s="1135">
        <v>650</v>
      </c>
      <c r="D1538" s="1135">
        <v>1.76</v>
      </c>
      <c r="E1538" s="1135" t="s">
        <v>15188</v>
      </c>
      <c r="F1538" s="1135" t="s">
        <v>1069</v>
      </c>
      <c r="G1538" s="1135" t="s">
        <v>5442</v>
      </c>
      <c r="H1538" s="1135" t="s">
        <v>5399</v>
      </c>
      <c r="I1538" s="1135" t="s">
        <v>126</v>
      </c>
      <c r="J1538" s="1135">
        <v>2.5</v>
      </c>
      <c r="K1538" s="1135" t="s">
        <v>5245</v>
      </c>
      <c r="L1538" s="1135" t="s">
        <v>5246</v>
      </c>
      <c r="M1538" s="1135">
        <v>148.6</v>
      </c>
      <c r="N1538" s="1135" t="s">
        <v>1039</v>
      </c>
      <c r="O1538" s="1135">
        <v>3.7149999999999999</v>
      </c>
      <c r="P1538" s="1135">
        <v>2.972</v>
      </c>
      <c r="Q1538" s="1135">
        <v>3.5</v>
      </c>
      <c r="R1538" s="1135">
        <v>20.399999999999999</v>
      </c>
      <c r="T1538" s="1135">
        <v>26</v>
      </c>
      <c r="U1538" s="1135">
        <v>3.7</v>
      </c>
      <c r="V1538" s="1135" t="s">
        <v>663</v>
      </c>
      <c r="W1538" s="1135">
        <v>105</v>
      </c>
      <c r="X1538" s="1135">
        <v>50</v>
      </c>
      <c r="Y1538" s="1135">
        <v>2</v>
      </c>
      <c r="Z1538" s="1135">
        <v>6.5</v>
      </c>
      <c r="AA1538" s="1135" t="s">
        <v>4059</v>
      </c>
      <c r="AH1538" s="1135" t="s">
        <v>735</v>
      </c>
      <c r="AM1538" s="1136" t="s">
        <v>12180</v>
      </c>
      <c r="AN1538" s="1136" t="s">
        <v>12181</v>
      </c>
      <c r="AO1538" s="1136">
        <f t="shared" si="190"/>
        <v>650</v>
      </c>
      <c r="AP1538" s="1136">
        <f t="shared" si="191"/>
        <v>1.76</v>
      </c>
      <c r="AQ1538" s="1136" t="str">
        <f t="shared" si="192"/>
        <v>1-5-1S91°</v>
      </c>
      <c r="AR1538" s="1136" t="str">
        <f t="shared" si="193"/>
        <v>31.5</v>
      </c>
      <c r="AS1538" s="1136" t="str">
        <f t="shared" si="194"/>
        <v>350/320/OFF</v>
      </c>
      <c r="AT1538" s="1136" t="str">
        <f t="shared" si="195"/>
        <v>1-5-1S91°</v>
      </c>
      <c r="AV1538" s="1136" t="str">
        <f t="shared" ref="AV1538:AV1601" si="196">AA1538</f>
        <v>110.11.5</v>
      </c>
      <c r="AW1538" s="1438">
        <f t="shared" si="189"/>
        <v>44505</v>
      </c>
    </row>
    <row r="1539" spans="1:49">
      <c r="A1539" s="1135" t="s">
        <v>5443</v>
      </c>
      <c r="B1539" s="1135" t="s">
        <v>210</v>
      </c>
      <c r="C1539" s="1135">
        <v>700</v>
      </c>
      <c r="D1539" s="1135">
        <v>1.74</v>
      </c>
      <c r="E1539" s="1135" t="s">
        <v>15188</v>
      </c>
      <c r="F1539" s="1135" t="s">
        <v>1078</v>
      </c>
      <c r="G1539" s="1135">
        <v>5</v>
      </c>
      <c r="H1539" s="1135" t="s">
        <v>5394</v>
      </c>
      <c r="I1539" s="1135" t="s">
        <v>126</v>
      </c>
      <c r="J1539" s="1135">
        <v>0.8</v>
      </c>
      <c r="K1539" s="1135" t="s">
        <v>4782</v>
      </c>
      <c r="L1539" s="1135" t="s">
        <v>4760</v>
      </c>
      <c r="M1539" s="1135">
        <v>151.5</v>
      </c>
      <c r="N1539" s="1135" t="s">
        <v>1039</v>
      </c>
      <c r="O1539" s="1135">
        <v>3.7875000000000001</v>
      </c>
      <c r="P1539" s="1135">
        <v>3.0300000000000002</v>
      </c>
      <c r="Q1539" s="1135">
        <v>4</v>
      </c>
      <c r="R1539" s="1135">
        <v>19.100000000000001</v>
      </c>
      <c r="T1539" s="1135">
        <v>23.7</v>
      </c>
      <c r="U1539" s="1135">
        <v>3.2</v>
      </c>
      <c r="V1539" s="1135" t="s">
        <v>663</v>
      </c>
      <c r="W1539" s="1135">
        <v>35</v>
      </c>
      <c r="X1539" s="1135">
        <v>10</v>
      </c>
      <c r="Y1539" s="1135">
        <v>1</v>
      </c>
      <c r="Z1539" s="1135">
        <v>6</v>
      </c>
      <c r="AA1539" s="1135" t="s">
        <v>4383</v>
      </c>
      <c r="AH1539" s="1135" t="s">
        <v>1088</v>
      </c>
      <c r="AM1539" s="1136" t="s">
        <v>12182</v>
      </c>
      <c r="AN1539" s="1136" t="s">
        <v>12183</v>
      </c>
      <c r="AO1539" s="1136">
        <f t="shared" si="190"/>
        <v>700</v>
      </c>
      <c r="AP1539" s="1136">
        <f t="shared" si="191"/>
        <v>1.74</v>
      </c>
      <c r="AQ1539" s="1136" t="str">
        <f t="shared" si="192"/>
        <v>1-5-1S91°</v>
      </c>
      <c r="AR1539" s="1136" t="str">
        <f t="shared" si="193"/>
        <v>30</v>
      </c>
      <c r="AS1539" s="1136" t="str">
        <f t="shared" si="194"/>
        <v>370/330/155</v>
      </c>
      <c r="AT1539" s="1136" t="str">
        <f t="shared" si="195"/>
        <v>1-5-1S91°</v>
      </c>
      <c r="AV1539" s="1136" t="str">
        <f t="shared" si="196"/>
        <v>110.12.30</v>
      </c>
      <c r="AW1539" s="1438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35" t="s">
        <v>5444</v>
      </c>
      <c r="B1540" s="1135" t="s">
        <v>5242</v>
      </c>
      <c r="C1540" s="1135">
        <v>650</v>
      </c>
      <c r="D1540" s="1135">
        <v>1.75</v>
      </c>
      <c r="E1540" s="1135" t="s">
        <v>15188</v>
      </c>
      <c r="F1540" s="1135" t="s">
        <v>1069</v>
      </c>
      <c r="G1540" s="1135">
        <v>5</v>
      </c>
      <c r="H1540" s="1135" t="s">
        <v>5399</v>
      </c>
      <c r="I1540" s="1135" t="s">
        <v>126</v>
      </c>
      <c r="J1540" s="1135">
        <v>2.6</v>
      </c>
      <c r="K1540" s="1135" t="s">
        <v>5245</v>
      </c>
      <c r="L1540" s="1135" t="s">
        <v>5246</v>
      </c>
      <c r="M1540" s="1135">
        <v>148.6</v>
      </c>
      <c r="N1540" s="1135" t="s">
        <v>1039</v>
      </c>
      <c r="O1540" s="1135">
        <v>3.7149999999999999</v>
      </c>
      <c r="P1540" s="1135">
        <v>2.972</v>
      </c>
      <c r="Q1540" s="1135">
        <v>3.5</v>
      </c>
      <c r="R1540" s="1135">
        <v>20.399999999999999</v>
      </c>
      <c r="T1540" s="1135">
        <v>26</v>
      </c>
      <c r="U1540" s="1135">
        <v>3.7</v>
      </c>
      <c r="V1540" s="1135" t="s">
        <v>663</v>
      </c>
      <c r="W1540" s="1135">
        <v>105</v>
      </c>
      <c r="X1540" s="1135">
        <v>50</v>
      </c>
      <c r="Y1540" s="1135">
        <v>2</v>
      </c>
      <c r="Z1540" s="1135">
        <v>6.5</v>
      </c>
      <c r="AA1540" s="1135" t="s">
        <v>4383</v>
      </c>
      <c r="AH1540" s="1135" t="s">
        <v>488</v>
      </c>
      <c r="AM1540" s="1136" t="s">
        <v>12184</v>
      </c>
      <c r="AN1540" s="1136" t="s">
        <v>12185</v>
      </c>
      <c r="AO1540" s="1136">
        <f t="shared" si="190"/>
        <v>650</v>
      </c>
      <c r="AP1540" s="1136">
        <f t="shared" si="191"/>
        <v>1.75</v>
      </c>
      <c r="AQ1540" s="1136" t="str">
        <f t="shared" si="192"/>
        <v>1-5-1S91°</v>
      </c>
      <c r="AR1540" s="1136" t="str">
        <f t="shared" si="193"/>
        <v>31.5</v>
      </c>
      <c r="AS1540" s="1136" t="str">
        <f t="shared" si="194"/>
        <v>350/320/OFF</v>
      </c>
      <c r="AT1540" s="1136" t="str">
        <f t="shared" si="195"/>
        <v>1-5-1S91°</v>
      </c>
      <c r="AV1540" s="1136" t="str">
        <f t="shared" si="196"/>
        <v>110.12.30</v>
      </c>
      <c r="AW1540" s="1438">
        <f t="shared" si="197"/>
        <v>44560</v>
      </c>
    </row>
    <row r="1541" spans="1:49">
      <c r="A1541" s="1135" t="s">
        <v>5445</v>
      </c>
      <c r="B1541" s="1135" t="s">
        <v>5242</v>
      </c>
      <c r="C1541" s="1135">
        <v>650</v>
      </c>
      <c r="D1541" s="1135">
        <v>1.75</v>
      </c>
      <c r="E1541" s="1135" t="s">
        <v>15188</v>
      </c>
      <c r="F1541" s="1135" t="s">
        <v>1069</v>
      </c>
      <c r="G1541" s="1135">
        <v>5</v>
      </c>
      <c r="H1541" s="1135" t="s">
        <v>5399</v>
      </c>
      <c r="I1541" s="1135" t="s">
        <v>126</v>
      </c>
      <c r="J1541" s="1135">
        <v>2.6</v>
      </c>
      <c r="K1541" s="1135" t="s">
        <v>5392</v>
      </c>
      <c r="L1541" s="1135" t="s">
        <v>5246</v>
      </c>
      <c r="M1541" s="1135">
        <v>148.6</v>
      </c>
      <c r="N1541" s="1135" t="s">
        <v>1039</v>
      </c>
      <c r="O1541" s="1135">
        <v>3.7149999999999999</v>
      </c>
      <c r="P1541" s="1135">
        <v>2.972</v>
      </c>
      <c r="Q1541" s="1135">
        <v>3.5</v>
      </c>
      <c r="R1541" s="1135">
        <v>20.399999999999999</v>
      </c>
      <c r="T1541" s="1135">
        <v>26</v>
      </c>
      <c r="U1541" s="1135">
        <v>3.7</v>
      </c>
      <c r="V1541" s="1135" t="s">
        <v>663</v>
      </c>
      <c r="W1541" s="1135">
        <v>105</v>
      </c>
      <c r="X1541" s="1135">
        <v>50</v>
      </c>
      <c r="Y1541" s="1135">
        <v>2</v>
      </c>
      <c r="Z1541" s="1135">
        <v>6.5</v>
      </c>
      <c r="AA1541" s="1135" t="s">
        <v>4099</v>
      </c>
      <c r="AH1541" s="1135" t="s">
        <v>2492</v>
      </c>
      <c r="AM1541" s="1136" t="s">
        <v>12186</v>
      </c>
      <c r="AN1541" s="1136" t="s">
        <v>12187</v>
      </c>
      <c r="AO1541" s="1136">
        <f t="shared" si="190"/>
        <v>650</v>
      </c>
      <c r="AP1541" s="1136">
        <f t="shared" si="191"/>
        <v>1.75</v>
      </c>
      <c r="AQ1541" s="1136" t="str">
        <f t="shared" si="192"/>
        <v>1-5-1S91°</v>
      </c>
      <c r="AR1541" s="1136" t="str">
        <f t="shared" si="193"/>
        <v>31.5</v>
      </c>
      <c r="AS1541" s="1136" t="str">
        <f t="shared" si="194"/>
        <v>350/320/OFF</v>
      </c>
      <c r="AT1541" s="1136" t="str">
        <f t="shared" si="195"/>
        <v>1-5-1S91°</v>
      </c>
      <c r="AV1541" s="1136" t="str">
        <f t="shared" si="196"/>
        <v>111.1.3</v>
      </c>
      <c r="AW1541" s="1438">
        <f t="shared" si="197"/>
        <v>44564</v>
      </c>
    </row>
    <row r="1542" spans="1:49">
      <c r="A1542" s="1135" t="s">
        <v>5446</v>
      </c>
      <c r="B1542" s="1135" t="s">
        <v>210</v>
      </c>
      <c r="C1542" s="1135">
        <v>700</v>
      </c>
      <c r="D1542" s="1135">
        <v>1.74</v>
      </c>
      <c r="E1542" s="1135" t="s">
        <v>15188</v>
      </c>
      <c r="F1542" s="1135" t="s">
        <v>1078</v>
      </c>
      <c r="G1542" s="1135">
        <v>5</v>
      </c>
      <c r="H1542" s="1135" t="s">
        <v>5394</v>
      </c>
      <c r="I1542" s="1135" t="s">
        <v>126</v>
      </c>
      <c r="J1542" s="1135">
        <v>0.7</v>
      </c>
      <c r="K1542" s="1135" t="s">
        <v>4782</v>
      </c>
      <c r="L1542" s="1135" t="s">
        <v>4760</v>
      </c>
      <c r="M1542" s="1135">
        <v>151.5</v>
      </c>
      <c r="N1542" s="1135" t="s">
        <v>1039</v>
      </c>
      <c r="O1542" s="1135">
        <v>3.7875000000000001</v>
      </c>
      <c r="P1542" s="1135">
        <v>3.0300000000000002</v>
      </c>
      <c r="Q1542" s="1135">
        <v>4</v>
      </c>
      <c r="R1542" s="1135">
        <v>19.100000000000001</v>
      </c>
      <c r="T1542" s="1135">
        <v>23.7</v>
      </c>
      <c r="U1542" s="1135">
        <v>3.2</v>
      </c>
      <c r="V1542" s="1135" t="s">
        <v>663</v>
      </c>
      <c r="W1542" s="1135">
        <v>35</v>
      </c>
      <c r="X1542" s="1135">
        <v>10</v>
      </c>
      <c r="Y1542" s="1135">
        <v>1</v>
      </c>
      <c r="Z1542" s="1135">
        <v>6</v>
      </c>
      <c r="AA1542" s="1135" t="s">
        <v>1858</v>
      </c>
      <c r="AH1542" s="1135" t="s">
        <v>1315</v>
      </c>
      <c r="AM1542" s="1136" t="s">
        <v>12188</v>
      </c>
      <c r="AN1542" s="1136" t="s">
        <v>12189</v>
      </c>
      <c r="AO1542" s="1136">
        <f t="shared" si="190"/>
        <v>700</v>
      </c>
      <c r="AP1542" s="1136">
        <f t="shared" si="191"/>
        <v>1.74</v>
      </c>
      <c r="AQ1542" s="1136" t="str">
        <f t="shared" si="192"/>
        <v>1-5-1S91°</v>
      </c>
      <c r="AR1542" s="1136" t="str">
        <f t="shared" si="193"/>
        <v>30</v>
      </c>
      <c r="AS1542" s="1136" t="str">
        <f t="shared" si="194"/>
        <v>370/330/155</v>
      </c>
      <c r="AT1542" s="1136" t="str">
        <f t="shared" si="195"/>
        <v>1-5-1S91°</v>
      </c>
      <c r="AV1542" s="1136" t="str">
        <f t="shared" si="196"/>
        <v>111.1.7</v>
      </c>
      <c r="AW1542" s="1438">
        <f t="shared" si="197"/>
        <v>44568</v>
      </c>
    </row>
    <row r="1543" spans="1:49">
      <c r="A1543" s="1135" t="s">
        <v>5447</v>
      </c>
      <c r="B1543" s="1135" t="s">
        <v>210</v>
      </c>
      <c r="C1543" s="1135">
        <v>700</v>
      </c>
      <c r="D1543" s="1135">
        <v>1.74</v>
      </c>
      <c r="E1543" s="1135" t="s">
        <v>15188</v>
      </c>
      <c r="F1543" s="1135" t="s">
        <v>1078</v>
      </c>
      <c r="G1543" s="1135">
        <v>5</v>
      </c>
      <c r="H1543" s="1135" t="s">
        <v>5394</v>
      </c>
      <c r="I1543" s="1135" t="s">
        <v>126</v>
      </c>
      <c r="J1543" s="1135">
        <v>0.7</v>
      </c>
      <c r="K1543" s="1135" t="s">
        <v>4782</v>
      </c>
      <c r="L1543" s="1135" t="s">
        <v>4760</v>
      </c>
      <c r="M1543" s="1135">
        <v>151.5</v>
      </c>
      <c r="N1543" s="1135" t="s">
        <v>1039</v>
      </c>
      <c r="O1543" s="1135">
        <v>3.7875000000000001</v>
      </c>
      <c r="P1543" s="1135">
        <v>3.0300000000000002</v>
      </c>
      <c r="Q1543" s="1135">
        <v>4</v>
      </c>
      <c r="R1543" s="1135">
        <v>19.100000000000001</v>
      </c>
      <c r="T1543" s="1135">
        <v>23.7</v>
      </c>
      <c r="U1543" s="1135">
        <v>3.2</v>
      </c>
      <c r="V1543" s="1135" t="s">
        <v>663</v>
      </c>
      <c r="W1543" s="1135">
        <v>35</v>
      </c>
      <c r="X1543" s="1135">
        <v>10</v>
      </c>
      <c r="Y1543" s="1135">
        <v>1</v>
      </c>
      <c r="Z1543" s="1135">
        <v>6</v>
      </c>
      <c r="AA1543" s="1135" t="s">
        <v>1858</v>
      </c>
      <c r="AH1543" s="1135" t="s">
        <v>1576</v>
      </c>
      <c r="AM1543" s="1136" t="s">
        <v>12190</v>
      </c>
      <c r="AN1543" s="1136" t="s">
        <v>12191</v>
      </c>
      <c r="AO1543" s="1136">
        <f t="shared" si="190"/>
        <v>700</v>
      </c>
      <c r="AP1543" s="1136">
        <f t="shared" si="191"/>
        <v>1.74</v>
      </c>
      <c r="AQ1543" s="1136" t="str">
        <f t="shared" si="192"/>
        <v>1-5-1S91°</v>
      </c>
      <c r="AR1543" s="1136" t="str">
        <f t="shared" si="193"/>
        <v>30</v>
      </c>
      <c r="AS1543" s="1136" t="str">
        <f t="shared" si="194"/>
        <v>370/330/155</v>
      </c>
      <c r="AT1543" s="1136" t="str">
        <f t="shared" si="195"/>
        <v>1-5-1S91°</v>
      </c>
      <c r="AV1543" s="1136" t="str">
        <f t="shared" si="196"/>
        <v>111.1.7</v>
      </c>
      <c r="AW1543" s="1438">
        <f t="shared" si="197"/>
        <v>44568</v>
      </c>
    </row>
    <row r="1544" spans="1:49">
      <c r="A1544" s="1135" t="s">
        <v>5448</v>
      </c>
      <c r="B1544" s="1135" t="s">
        <v>5242</v>
      </c>
      <c r="C1544" s="1135">
        <v>650</v>
      </c>
      <c r="D1544" s="1135">
        <v>1.7350000000000001</v>
      </c>
      <c r="E1544" s="1135" t="s">
        <v>15196</v>
      </c>
      <c r="F1544" s="1135" t="s">
        <v>1213</v>
      </c>
      <c r="G1544" s="1135">
        <v>5</v>
      </c>
      <c r="H1544" s="1135" t="s">
        <v>5403</v>
      </c>
      <c r="I1544" s="1135" t="s">
        <v>663</v>
      </c>
      <c r="J1544" s="1135">
        <v>0</v>
      </c>
      <c r="K1544" s="1135" t="s">
        <v>5245</v>
      </c>
      <c r="L1544" s="1135" t="s">
        <v>5246</v>
      </c>
      <c r="M1544" s="1135">
        <v>149.9</v>
      </c>
      <c r="N1544" s="1135" t="s">
        <v>1039</v>
      </c>
      <c r="O1544" s="1135">
        <v>3.7475000000000005</v>
      </c>
      <c r="P1544" s="1135">
        <v>2.9980000000000002</v>
      </c>
      <c r="Q1544" s="1135">
        <v>4</v>
      </c>
      <c r="R1544" s="1135">
        <v>24</v>
      </c>
      <c r="T1544" s="1135">
        <v>17</v>
      </c>
      <c r="U1544" s="1135">
        <v>2.6</v>
      </c>
      <c r="V1544" s="1135" t="s">
        <v>663</v>
      </c>
      <c r="W1544" s="1135" t="s">
        <v>663</v>
      </c>
      <c r="X1544" s="1135" t="s">
        <v>663</v>
      </c>
      <c r="Y1544" s="1135">
        <v>1</v>
      </c>
      <c r="Z1544" s="1135">
        <v>5</v>
      </c>
      <c r="AA1544" s="1135" t="s">
        <v>4103</v>
      </c>
      <c r="AB1544" s="1135" t="s">
        <v>5405</v>
      </c>
      <c r="AH1544" s="1135" t="s">
        <v>1511</v>
      </c>
      <c r="AM1544" s="1136" t="s">
        <v>12192</v>
      </c>
      <c r="AN1544" s="1136" t="s">
        <v>12193</v>
      </c>
      <c r="AO1544" s="1136">
        <f t="shared" si="190"/>
        <v>650</v>
      </c>
      <c r="AP1544" s="1136">
        <f t="shared" si="191"/>
        <v>1.7350000000000001</v>
      </c>
      <c r="AQ1544" s="1136" t="str">
        <f t="shared" si="192"/>
        <v>2-6-1S83°</v>
      </c>
      <c r="AR1544" s="1136" t="str">
        <f t="shared" si="193"/>
        <v>29</v>
      </c>
      <c r="AS1544" s="1136" t="str">
        <f t="shared" si="194"/>
        <v>170/178</v>
      </c>
      <c r="AT1544" s="1136" t="str">
        <f t="shared" si="195"/>
        <v>2-6-1S83°</v>
      </c>
      <c r="AV1544" s="1136" t="str">
        <f t="shared" si="196"/>
        <v>111.1.6</v>
      </c>
      <c r="AW1544" s="1438">
        <f t="shared" si="197"/>
        <v>44567</v>
      </c>
    </row>
    <row r="1545" spans="1:49">
      <c r="A1545" s="1135" t="s">
        <v>5449</v>
      </c>
      <c r="B1545" s="1135" t="s">
        <v>5450</v>
      </c>
      <c r="C1545" s="1135">
        <v>500</v>
      </c>
      <c r="D1545" s="1135">
        <v>1.73</v>
      </c>
      <c r="E1545" s="1135" t="s">
        <v>15202</v>
      </c>
      <c r="F1545" s="1135" t="s">
        <v>1048</v>
      </c>
      <c r="G1545" s="1135">
        <v>3</v>
      </c>
      <c r="H1545" s="1135" t="s">
        <v>1239</v>
      </c>
      <c r="I1545" s="1135" t="s">
        <v>466</v>
      </c>
      <c r="J1545" s="1135">
        <v>1.2</v>
      </c>
      <c r="K1545" s="1135" t="s">
        <v>5451</v>
      </c>
      <c r="L1545" s="1135" t="s">
        <v>3254</v>
      </c>
      <c r="M1545" s="1135">
        <v>150</v>
      </c>
      <c r="N1545" s="1135" t="s">
        <v>1039</v>
      </c>
      <c r="O1545" s="1135">
        <v>3.75</v>
      </c>
      <c r="P1545" s="1135">
        <v>3</v>
      </c>
      <c r="Q1545" s="1135">
        <v>3.5</v>
      </c>
      <c r="R1545" s="1135">
        <v>23</v>
      </c>
      <c r="T1545" s="1135">
        <v>21</v>
      </c>
      <c r="U1545" s="1135">
        <v>3.4</v>
      </c>
      <c r="V1545" s="1135" t="s">
        <v>663</v>
      </c>
      <c r="W1545" s="1135">
        <v>120</v>
      </c>
      <c r="X1545" s="1135">
        <v>80</v>
      </c>
      <c r="Y1545" s="1135">
        <v>2</v>
      </c>
      <c r="Z1545" s="1135" t="s">
        <v>663</v>
      </c>
      <c r="AA1545" s="1135" t="s">
        <v>1858</v>
      </c>
      <c r="AH1545" s="1135" t="s">
        <v>662</v>
      </c>
      <c r="AM1545" s="1136" t="s">
        <v>12194</v>
      </c>
      <c r="AN1545" s="1136" t="s">
        <v>12195</v>
      </c>
      <c r="AO1545" s="1136">
        <f t="shared" si="190"/>
        <v>500</v>
      </c>
      <c r="AP1545" s="1136">
        <f t="shared" si="191"/>
        <v>1.73</v>
      </c>
      <c r="AQ1545" s="1136" t="str">
        <f t="shared" si="192"/>
        <v>1-4-1S83°Z+S</v>
      </c>
      <c r="AR1545" s="1136" t="str">
        <f t="shared" si="193"/>
        <v>31</v>
      </c>
      <c r="AS1545" s="1136" t="str">
        <f t="shared" si="194"/>
        <v>235/235/OFF</v>
      </c>
      <c r="AT1545" s="1136" t="str">
        <f t="shared" si="195"/>
        <v>1-4-1S83°Z+S</v>
      </c>
      <c r="AU1545" s="1136" t="s">
        <v>15734</v>
      </c>
      <c r="AV1545" s="1136" t="str">
        <f t="shared" si="196"/>
        <v>111.1.7</v>
      </c>
      <c r="AW1545" s="1438">
        <f t="shared" si="197"/>
        <v>44568</v>
      </c>
    </row>
    <row r="1546" spans="1:49">
      <c r="A1546" s="1135" t="s">
        <v>5452</v>
      </c>
      <c r="B1546" s="1135" t="s">
        <v>881</v>
      </c>
      <c r="C1546" s="1135">
        <v>550</v>
      </c>
      <c r="D1546" s="1135">
        <v>1.79</v>
      </c>
      <c r="E1546" s="1135" t="s">
        <v>15205</v>
      </c>
      <c r="F1546" s="1135" t="s">
        <v>1069</v>
      </c>
      <c r="G1546" s="1135">
        <v>4</v>
      </c>
      <c r="H1546" s="1135" t="s">
        <v>5324</v>
      </c>
      <c r="I1546" s="1135" t="s">
        <v>663</v>
      </c>
      <c r="J1546" s="1135">
        <v>0</v>
      </c>
      <c r="K1546" s="1135" t="s">
        <v>5453</v>
      </c>
      <c r="L1546" s="1135" t="s">
        <v>5131</v>
      </c>
      <c r="M1546" s="1135">
        <v>150</v>
      </c>
      <c r="N1546" s="1135" t="s">
        <v>1039</v>
      </c>
      <c r="O1546" s="1135">
        <v>3.75</v>
      </c>
      <c r="P1546" s="1135">
        <v>3</v>
      </c>
      <c r="Q1546" s="1135">
        <v>3.5</v>
      </c>
      <c r="R1546" s="1135">
        <v>21.8</v>
      </c>
      <c r="T1546" s="1135">
        <v>19.5</v>
      </c>
      <c r="U1546" s="1135">
        <v>1.8</v>
      </c>
      <c r="V1546" s="1135" t="s">
        <v>663</v>
      </c>
      <c r="W1546" s="1135" t="s">
        <v>663</v>
      </c>
      <c r="X1546" s="1135" t="s">
        <v>663</v>
      </c>
      <c r="Y1546" s="1135">
        <v>2.1</v>
      </c>
      <c r="Z1546" s="1135">
        <v>5</v>
      </c>
      <c r="AA1546" s="1135" t="s">
        <v>1858</v>
      </c>
      <c r="AH1546" s="1135" t="s">
        <v>1890</v>
      </c>
      <c r="AM1546" s="1136" t="s">
        <v>12196</v>
      </c>
      <c r="AN1546" s="1136" t="s">
        <v>12197</v>
      </c>
      <c r="AO1546" s="1136">
        <f t="shared" si="190"/>
        <v>550</v>
      </c>
      <c r="AP1546" s="1136">
        <f t="shared" si="191"/>
        <v>1.79</v>
      </c>
      <c r="AQ1546" s="1136" t="str">
        <f t="shared" si="192"/>
        <v>1-5-1S91</v>
      </c>
      <c r="AR1546" s="1136" t="str">
        <f t="shared" si="193"/>
        <v>31.5</v>
      </c>
      <c r="AS1546" s="1136" t="str">
        <f t="shared" si="194"/>
        <v>320/320/150</v>
      </c>
      <c r="AT1546" s="1136" t="str">
        <f t="shared" si="195"/>
        <v>1-5-1S91</v>
      </c>
      <c r="AV1546" s="1136" t="str">
        <f t="shared" si="196"/>
        <v>111.1.7</v>
      </c>
      <c r="AW1546" s="1438">
        <f t="shared" si="197"/>
        <v>44568</v>
      </c>
    </row>
    <row r="1547" spans="1:49">
      <c r="A1547" s="1135" t="s">
        <v>5454</v>
      </c>
      <c r="B1547" s="1135" t="s">
        <v>4788</v>
      </c>
      <c r="C1547" s="1135">
        <v>550</v>
      </c>
      <c r="D1547" s="1135">
        <v>1.76</v>
      </c>
      <c r="E1547" s="1135" t="s">
        <v>15196</v>
      </c>
      <c r="F1547" s="1135" t="s">
        <v>4789</v>
      </c>
      <c r="G1547" s="1135">
        <v>5</v>
      </c>
      <c r="H1547" s="1135" t="s">
        <v>5455</v>
      </c>
      <c r="I1547" s="1135" t="s">
        <v>466</v>
      </c>
      <c r="J1547" s="1135">
        <v>1.5</v>
      </c>
      <c r="K1547" s="1135" t="s">
        <v>5456</v>
      </c>
      <c r="L1547" s="1135" t="s">
        <v>5457</v>
      </c>
      <c r="M1547" s="1135">
        <v>151.19999999999999</v>
      </c>
      <c r="N1547" s="1135" t="s">
        <v>1039</v>
      </c>
      <c r="O1547" s="1135">
        <v>3.78</v>
      </c>
      <c r="P1547" s="1135">
        <v>3.024</v>
      </c>
      <c r="Q1547" s="1135">
        <v>4</v>
      </c>
      <c r="R1547" s="1135">
        <v>21</v>
      </c>
      <c r="T1547" s="1135">
        <v>20.5</v>
      </c>
      <c r="U1547" s="1135">
        <v>3</v>
      </c>
      <c r="V1547" s="1135" t="s">
        <v>663</v>
      </c>
      <c r="W1547" s="1135">
        <v>100</v>
      </c>
      <c r="X1547" s="1135">
        <v>60</v>
      </c>
      <c r="Y1547" s="1135">
        <v>1</v>
      </c>
      <c r="Z1547" s="1135">
        <v>5.5</v>
      </c>
      <c r="AA1547" s="1135" t="s">
        <v>1871</v>
      </c>
      <c r="AH1547" s="1135" t="s">
        <v>488</v>
      </c>
      <c r="AM1547" s="1136" t="s">
        <v>12198</v>
      </c>
      <c r="AN1547" s="1136" t="s">
        <v>12199</v>
      </c>
      <c r="AO1547" s="1136">
        <f t="shared" ref="AO1547:AO1610" si="198">C1547</f>
        <v>550</v>
      </c>
      <c r="AP1547" s="1136">
        <f t="shared" ref="AP1547:AP1610" si="199">D1547</f>
        <v>1.76</v>
      </c>
      <c r="AQ1547" s="1136" t="str">
        <f t="shared" ref="AQ1547:AQ1610" si="200">E1547</f>
        <v>2-6-1S83°</v>
      </c>
      <c r="AR1547" s="1136" t="str">
        <f t="shared" ref="AR1547:AR1610" si="201">F1547</f>
        <v>32.8</v>
      </c>
      <c r="AS1547" s="1136" t="str">
        <f t="shared" ref="AS1547:AS1610" si="202">H1547</f>
        <v>195/155</v>
      </c>
      <c r="AT1547" s="1136" t="str">
        <f t="shared" ref="AT1547:AT1610" si="203">E1547</f>
        <v>2-6-1S83°</v>
      </c>
      <c r="AV1547" s="1136" t="str">
        <f t="shared" si="196"/>
        <v>111.1.14</v>
      </c>
      <c r="AW1547" s="1438">
        <f t="shared" si="197"/>
        <v>44575</v>
      </c>
    </row>
    <row r="1548" spans="1:49">
      <c r="A1548" s="1135" t="s">
        <v>5458</v>
      </c>
      <c r="B1548" s="1135" t="s">
        <v>210</v>
      </c>
      <c r="C1548" s="1135">
        <v>700</v>
      </c>
      <c r="D1548" s="1135">
        <v>1.74</v>
      </c>
      <c r="E1548" s="1135" t="s">
        <v>15188</v>
      </c>
      <c r="F1548" s="1135" t="s">
        <v>1078</v>
      </c>
      <c r="G1548" s="1135">
        <v>5</v>
      </c>
      <c r="H1548" s="1135" t="s">
        <v>5394</v>
      </c>
      <c r="I1548" s="1135" t="s">
        <v>126</v>
      </c>
      <c r="J1548" s="1135">
        <v>0.7</v>
      </c>
      <c r="K1548" s="1135" t="s">
        <v>4782</v>
      </c>
      <c r="L1548" s="1135" t="s">
        <v>4760</v>
      </c>
      <c r="M1548" s="1135">
        <v>151.5</v>
      </c>
      <c r="N1548" s="1135" t="s">
        <v>1039</v>
      </c>
      <c r="O1548" s="1135">
        <v>3.7875000000000001</v>
      </c>
      <c r="P1548" s="1135">
        <v>3.0300000000000002</v>
      </c>
      <c r="Q1548" s="1135">
        <v>4</v>
      </c>
      <c r="R1548" s="1135">
        <v>19.100000000000001</v>
      </c>
      <c r="T1548" s="1135">
        <v>23.7</v>
      </c>
      <c r="U1548" s="1135">
        <v>3.2</v>
      </c>
      <c r="V1548" s="1135" t="s">
        <v>663</v>
      </c>
      <c r="W1548" s="1135">
        <v>35</v>
      </c>
      <c r="X1548" s="1135">
        <v>10</v>
      </c>
      <c r="Y1548" s="1135">
        <v>1</v>
      </c>
      <c r="Z1548" s="1135">
        <v>6</v>
      </c>
      <c r="AA1548" s="1135" t="s">
        <v>1871</v>
      </c>
      <c r="AH1548" s="1135" t="s">
        <v>705</v>
      </c>
      <c r="AM1548" s="1136" t="s">
        <v>12200</v>
      </c>
      <c r="AN1548" s="1136" t="s">
        <v>12201</v>
      </c>
      <c r="AO1548" s="1136">
        <f t="shared" si="198"/>
        <v>700</v>
      </c>
      <c r="AP1548" s="1136">
        <f t="shared" si="199"/>
        <v>1.74</v>
      </c>
      <c r="AQ1548" s="1136" t="str">
        <f t="shared" si="200"/>
        <v>1-5-1S91°</v>
      </c>
      <c r="AR1548" s="1136" t="str">
        <f t="shared" si="201"/>
        <v>30</v>
      </c>
      <c r="AS1548" s="1136" t="str">
        <f t="shared" si="202"/>
        <v>370/330/155</v>
      </c>
      <c r="AT1548" s="1136" t="str">
        <f t="shared" si="203"/>
        <v>1-5-1S91°</v>
      </c>
      <c r="AV1548" s="1136" t="str">
        <f t="shared" si="196"/>
        <v>111.1.14</v>
      </c>
      <c r="AW1548" s="1438">
        <f t="shared" si="197"/>
        <v>44575</v>
      </c>
    </row>
    <row r="1549" spans="1:49">
      <c r="A1549" s="1135" t="s">
        <v>5459</v>
      </c>
      <c r="B1549" s="1135" t="s">
        <v>5242</v>
      </c>
      <c r="C1549" s="1135">
        <v>650</v>
      </c>
      <c r="D1549" s="1135">
        <v>1.75</v>
      </c>
      <c r="E1549" s="1135" t="s">
        <v>15188</v>
      </c>
      <c r="F1549" s="1135" t="s">
        <v>1069</v>
      </c>
      <c r="G1549" s="1135">
        <v>5</v>
      </c>
      <c r="H1549" s="1135" t="s">
        <v>5399</v>
      </c>
      <c r="I1549" s="1135" t="s">
        <v>126</v>
      </c>
      <c r="J1549" s="1135">
        <v>2.6</v>
      </c>
      <c r="K1549" s="1135" t="s">
        <v>5392</v>
      </c>
      <c r="L1549" s="1135" t="s">
        <v>5246</v>
      </c>
      <c r="M1549" s="1135">
        <v>148.6</v>
      </c>
      <c r="N1549" s="1135" t="s">
        <v>1039</v>
      </c>
      <c r="O1549" s="1135">
        <v>3.7149999999999999</v>
      </c>
      <c r="P1549" s="1135">
        <v>2.972</v>
      </c>
      <c r="Q1549" s="1135">
        <v>3.5</v>
      </c>
      <c r="R1549" s="1135">
        <v>20.399999999999999</v>
      </c>
      <c r="T1549" s="1135">
        <v>26</v>
      </c>
      <c r="U1549" s="1135">
        <v>3.7</v>
      </c>
      <c r="V1549" s="1135" t="s">
        <v>663</v>
      </c>
      <c r="W1549" s="1135">
        <v>105</v>
      </c>
      <c r="X1549" s="1135">
        <v>50</v>
      </c>
      <c r="Y1549" s="1135">
        <v>2</v>
      </c>
      <c r="Z1549" s="1135">
        <v>6.5</v>
      </c>
      <c r="AA1549" s="1135" t="s">
        <v>1871</v>
      </c>
      <c r="AH1549" s="1135" t="s">
        <v>2703</v>
      </c>
      <c r="AM1549" s="1136" t="s">
        <v>12202</v>
      </c>
      <c r="AN1549" s="1136" t="s">
        <v>12203</v>
      </c>
      <c r="AO1549" s="1136">
        <f t="shared" si="198"/>
        <v>650</v>
      </c>
      <c r="AP1549" s="1136">
        <f t="shared" si="199"/>
        <v>1.75</v>
      </c>
      <c r="AQ1549" s="1136" t="str">
        <f t="shared" si="200"/>
        <v>1-5-1S91°</v>
      </c>
      <c r="AR1549" s="1136" t="str">
        <f t="shared" si="201"/>
        <v>31.5</v>
      </c>
      <c r="AS1549" s="1136" t="str">
        <f t="shared" si="202"/>
        <v>350/320/OFF</v>
      </c>
      <c r="AT1549" s="1136" t="str">
        <f t="shared" si="203"/>
        <v>1-5-1S91°</v>
      </c>
      <c r="AV1549" s="1136" t="str">
        <f t="shared" si="196"/>
        <v>111.1.14</v>
      </c>
      <c r="AW1549" s="1438">
        <f t="shared" si="197"/>
        <v>44575</v>
      </c>
    </row>
    <row r="1550" spans="1:49">
      <c r="A1550" s="1135" t="s">
        <v>5460</v>
      </c>
      <c r="B1550" s="1135" t="s">
        <v>5242</v>
      </c>
      <c r="C1550" s="1135">
        <v>650</v>
      </c>
      <c r="D1550" s="1135">
        <v>1.7450000000000001</v>
      </c>
      <c r="E1550" s="1135" t="s">
        <v>15188</v>
      </c>
      <c r="F1550" s="1135" t="s">
        <v>1078</v>
      </c>
      <c r="G1550" s="1135">
        <v>5</v>
      </c>
      <c r="H1550" s="1135" t="s">
        <v>5248</v>
      </c>
      <c r="I1550" s="1135" t="s">
        <v>663</v>
      </c>
      <c r="J1550" s="1135">
        <v>0</v>
      </c>
      <c r="K1550" s="1135" t="s">
        <v>5245</v>
      </c>
      <c r="L1550" s="1135" t="s">
        <v>5246</v>
      </c>
      <c r="M1550" s="1135">
        <v>149.9</v>
      </c>
      <c r="N1550" s="1135" t="s">
        <v>1039</v>
      </c>
      <c r="O1550" s="1135">
        <v>3.7475000000000005</v>
      </c>
      <c r="P1550" s="1135">
        <v>2.9980000000000002</v>
      </c>
      <c r="Q1550" s="1135">
        <v>4</v>
      </c>
      <c r="R1550" s="1135">
        <v>24</v>
      </c>
      <c r="T1550" s="1135">
        <v>17</v>
      </c>
      <c r="U1550" s="1135">
        <v>2.6</v>
      </c>
      <c r="V1550" s="1135" t="s">
        <v>663</v>
      </c>
      <c r="W1550" s="1135" t="s">
        <v>663</v>
      </c>
      <c r="X1550" s="1135" t="s">
        <v>663</v>
      </c>
      <c r="Y1550" s="1135">
        <v>1</v>
      </c>
      <c r="Z1550" s="1135">
        <v>4.5</v>
      </c>
      <c r="AA1550" s="1135" t="s">
        <v>5461</v>
      </c>
      <c r="AH1550" s="1135" t="s">
        <v>472</v>
      </c>
      <c r="AM1550" s="1136" t="s">
        <v>12204</v>
      </c>
      <c r="AN1550" s="1136" t="s">
        <v>12205</v>
      </c>
      <c r="AO1550" s="1136">
        <f t="shared" si="198"/>
        <v>650</v>
      </c>
      <c r="AP1550" s="1136">
        <f t="shared" si="199"/>
        <v>1.7450000000000001</v>
      </c>
      <c r="AQ1550" s="1136" t="str">
        <f t="shared" si="200"/>
        <v>1-5-1S91°</v>
      </c>
      <c r="AR1550" s="1136" t="str">
        <f t="shared" si="201"/>
        <v>30</v>
      </c>
      <c r="AS1550" s="1136" t="str">
        <f t="shared" si="202"/>
        <v>350/310/158</v>
      </c>
      <c r="AT1550" s="1136" t="str">
        <f t="shared" si="203"/>
        <v>1-5-1S91°</v>
      </c>
      <c r="AV1550" s="1136" t="str">
        <f t="shared" si="196"/>
        <v>111.1.17</v>
      </c>
      <c r="AW1550" s="1438">
        <f t="shared" si="197"/>
        <v>44578</v>
      </c>
    </row>
    <row r="1551" spans="1:49">
      <c r="A1551" s="1135" t="s">
        <v>5462</v>
      </c>
      <c r="B1551" s="1135" t="s">
        <v>5251</v>
      </c>
      <c r="C1551" s="1135">
        <v>550</v>
      </c>
      <c r="D1551" s="1135">
        <v>1.77</v>
      </c>
      <c r="E1551" s="1135" t="s">
        <v>15188</v>
      </c>
      <c r="F1551" s="1135" t="s">
        <v>1078</v>
      </c>
      <c r="G1551" s="1135">
        <v>5</v>
      </c>
      <c r="H1551" s="1135" t="s">
        <v>1834</v>
      </c>
      <c r="I1551" s="1135" t="s">
        <v>466</v>
      </c>
      <c r="J1551" s="1135">
        <v>2.2999999999999998</v>
      </c>
      <c r="K1551" s="1135" t="s">
        <v>5463</v>
      </c>
      <c r="L1551" s="1135" t="s">
        <v>5253</v>
      </c>
      <c r="M1551" s="1135">
        <v>152</v>
      </c>
      <c r="N1551" s="1135" t="s">
        <v>1039</v>
      </c>
      <c r="O1551" s="1135">
        <v>3.8000000000000003</v>
      </c>
      <c r="P1551" s="1135">
        <v>3.04</v>
      </c>
      <c r="Q1551" s="1135">
        <v>3</v>
      </c>
      <c r="R1551" s="1135">
        <v>28</v>
      </c>
      <c r="T1551" s="1135">
        <v>7.2</v>
      </c>
      <c r="U1551" s="1135">
        <v>6.1</v>
      </c>
      <c r="V1551" s="1135" t="s">
        <v>663</v>
      </c>
      <c r="W1551" s="1135">
        <v>100</v>
      </c>
      <c r="X1551" s="1135">
        <v>80</v>
      </c>
      <c r="Y1551" s="1135">
        <v>1.5</v>
      </c>
      <c r="Z1551" s="1135">
        <v>4</v>
      </c>
      <c r="AA1551" s="1135" t="s">
        <v>5464</v>
      </c>
      <c r="AH1551" s="1135" t="s">
        <v>843</v>
      </c>
      <c r="AM1551" s="1136" t="s">
        <v>12206</v>
      </c>
      <c r="AN1551" s="1136" t="s">
        <v>12207</v>
      </c>
      <c r="AO1551" s="1136">
        <f t="shared" si="198"/>
        <v>550</v>
      </c>
      <c r="AP1551" s="1136">
        <f t="shared" si="199"/>
        <v>1.77</v>
      </c>
      <c r="AQ1551" s="1136" t="str">
        <f t="shared" si="200"/>
        <v>1-5-1S91°</v>
      </c>
      <c r="AR1551" s="1136" t="str">
        <f t="shared" si="201"/>
        <v>30</v>
      </c>
      <c r="AS1551" s="1136" t="str">
        <f t="shared" si="202"/>
        <v>245/245/140</v>
      </c>
      <c r="AT1551" s="1136" t="str">
        <f t="shared" si="203"/>
        <v>1-5-1S91°</v>
      </c>
      <c r="AV1551" s="1136" t="str">
        <f t="shared" si="196"/>
        <v>111.1.19</v>
      </c>
      <c r="AW1551" s="1438">
        <f t="shared" si="197"/>
        <v>44580</v>
      </c>
    </row>
    <row r="1552" spans="1:49">
      <c r="A1552" s="1135" t="s">
        <v>5465</v>
      </c>
      <c r="B1552" s="1135" t="s">
        <v>5466</v>
      </c>
      <c r="C1552" s="1135">
        <v>600</v>
      </c>
      <c r="D1552" s="1135">
        <v>1.7250000000000001</v>
      </c>
      <c r="E1552" s="1135" t="s">
        <v>15203</v>
      </c>
      <c r="F1552" s="1135" t="s">
        <v>663</v>
      </c>
      <c r="G1552" s="1135">
        <v>5</v>
      </c>
      <c r="H1552" s="1135" t="s">
        <v>2286</v>
      </c>
      <c r="I1552" s="1135" t="s">
        <v>126</v>
      </c>
      <c r="J1552" s="1135">
        <v>1.4</v>
      </c>
      <c r="K1552" s="1135" t="s">
        <v>5467</v>
      </c>
      <c r="L1552" s="1135" t="s">
        <v>2198</v>
      </c>
      <c r="M1552" s="1135">
        <v>149</v>
      </c>
      <c r="N1552" s="1135" t="s">
        <v>1039</v>
      </c>
      <c r="O1552" s="1135">
        <v>3.7250000000000001</v>
      </c>
      <c r="P1552" s="1135">
        <v>2.98</v>
      </c>
      <c r="Q1552" s="1135">
        <v>4</v>
      </c>
      <c r="R1552" s="1135">
        <v>21.8</v>
      </c>
      <c r="T1552" s="1135">
        <v>22.6</v>
      </c>
      <c r="U1552" s="1135">
        <v>3.6</v>
      </c>
      <c r="V1552" s="1135" t="s">
        <v>2614</v>
      </c>
      <c r="W1552" s="1135">
        <v>120</v>
      </c>
      <c r="X1552" s="1135">
        <v>70</v>
      </c>
      <c r="Y1552" s="1135">
        <v>1.5</v>
      </c>
      <c r="Z1552" s="1135" t="s">
        <v>663</v>
      </c>
      <c r="AA1552" s="1135" t="s">
        <v>4394</v>
      </c>
      <c r="AH1552" s="1135" t="s">
        <v>5468</v>
      </c>
      <c r="AM1552" s="1136" t="s">
        <v>12208</v>
      </c>
      <c r="AN1552" s="1136" t="s">
        <v>12209</v>
      </c>
      <c r="AO1552" s="1136">
        <f t="shared" si="198"/>
        <v>600</v>
      </c>
      <c r="AP1552" s="1136">
        <f t="shared" si="199"/>
        <v>1.7250000000000001</v>
      </c>
      <c r="AQ1552" s="1136" t="str">
        <f t="shared" si="200"/>
        <v>1-5-1S85°Z+S</v>
      </c>
      <c r="AR1552" s="1136" t="str">
        <f t="shared" si="201"/>
        <v>NA</v>
      </c>
      <c r="AS1552" s="1136" t="str">
        <f t="shared" si="202"/>
        <v>180/OFF</v>
      </c>
      <c r="AT1552" s="1136" t="str">
        <f t="shared" si="203"/>
        <v>1-5-1S85°Z+S</v>
      </c>
      <c r="AU1552" s="1136" t="s">
        <v>15734</v>
      </c>
      <c r="AV1552" s="1136" t="str">
        <f t="shared" si="196"/>
        <v>111.2.6</v>
      </c>
      <c r="AW1552" s="1438">
        <f t="shared" si="197"/>
        <v>44598</v>
      </c>
    </row>
    <row r="1553" spans="1:49">
      <c r="A1553" s="1135" t="s">
        <v>5469</v>
      </c>
      <c r="B1553" s="1135" t="s">
        <v>628</v>
      </c>
      <c r="C1553" s="1135">
        <v>650</v>
      </c>
      <c r="D1553" s="1135">
        <v>1.75</v>
      </c>
      <c r="E1553" s="1135" t="s">
        <v>15188</v>
      </c>
      <c r="F1553" s="1135" t="s">
        <v>1078</v>
      </c>
      <c r="G1553" s="1135">
        <v>5</v>
      </c>
      <c r="H1553" s="1135" t="s">
        <v>1887</v>
      </c>
      <c r="I1553" s="1135" t="s">
        <v>126</v>
      </c>
      <c r="J1553" s="1135">
        <v>2.2000000000000002</v>
      </c>
      <c r="K1553" s="1135" t="s">
        <v>5470</v>
      </c>
      <c r="L1553" s="1135" t="s">
        <v>4948</v>
      </c>
      <c r="M1553" s="1135">
        <v>150.30000000000001</v>
      </c>
      <c r="N1553" s="1135" t="s">
        <v>1039</v>
      </c>
      <c r="O1553" s="1135">
        <v>3.7575000000000003</v>
      </c>
      <c r="P1553" s="1135">
        <v>3.0060000000000002</v>
      </c>
      <c r="Q1553" s="1135">
        <v>3</v>
      </c>
      <c r="R1553" s="1135">
        <v>24.5</v>
      </c>
      <c r="T1553" s="1135">
        <v>13</v>
      </c>
      <c r="U1553" s="1135">
        <v>7</v>
      </c>
      <c r="V1553" s="1135" t="s">
        <v>663</v>
      </c>
      <c r="W1553" s="1135">
        <v>115</v>
      </c>
      <c r="X1553" s="1135">
        <v>50</v>
      </c>
      <c r="Y1553" s="1135">
        <v>1.7</v>
      </c>
      <c r="Z1553" s="1135">
        <v>6.5</v>
      </c>
      <c r="AA1553" s="1135" t="s">
        <v>5471</v>
      </c>
      <c r="AH1553" s="1135" t="s">
        <v>944</v>
      </c>
      <c r="AM1553" s="1136" t="s">
        <v>12210</v>
      </c>
      <c r="AN1553" s="1136" t="s">
        <v>12211</v>
      </c>
      <c r="AO1553" s="1136">
        <f t="shared" si="198"/>
        <v>650</v>
      </c>
      <c r="AP1553" s="1136">
        <f t="shared" si="199"/>
        <v>1.75</v>
      </c>
      <c r="AQ1553" s="1136" t="str">
        <f t="shared" si="200"/>
        <v>1-5-1S91°</v>
      </c>
      <c r="AR1553" s="1136" t="str">
        <f t="shared" si="201"/>
        <v>30</v>
      </c>
      <c r="AS1553" s="1136" t="str">
        <f t="shared" si="202"/>
        <v>270/270/OFF</v>
      </c>
      <c r="AT1553" s="1136" t="str">
        <f t="shared" si="203"/>
        <v>1-5-1S91°</v>
      </c>
      <c r="AV1553" s="1136" t="str">
        <f t="shared" si="196"/>
        <v>111.2.8</v>
      </c>
      <c r="AW1553" s="1438">
        <f t="shared" si="197"/>
        <v>44600</v>
      </c>
    </row>
    <row r="1554" spans="1:49">
      <c r="A1554" s="1135" t="s">
        <v>5472</v>
      </c>
      <c r="B1554" s="1135" t="s">
        <v>5242</v>
      </c>
      <c r="C1554" s="1135">
        <v>650</v>
      </c>
      <c r="D1554" s="1135">
        <v>1.75</v>
      </c>
      <c r="E1554" s="1135" t="s">
        <v>15188</v>
      </c>
      <c r="F1554" s="1135" t="s">
        <v>1069</v>
      </c>
      <c r="G1554" s="1135">
        <v>5</v>
      </c>
      <c r="H1554" s="1135" t="s">
        <v>5399</v>
      </c>
      <c r="I1554" s="1135" t="s">
        <v>126</v>
      </c>
      <c r="J1554" s="1135">
        <v>2.6</v>
      </c>
      <c r="K1554" s="1135" t="s">
        <v>5392</v>
      </c>
      <c r="L1554" s="1135" t="s">
        <v>5246</v>
      </c>
      <c r="M1554" s="1135">
        <v>148.6</v>
      </c>
      <c r="N1554" s="1135" t="s">
        <v>1039</v>
      </c>
      <c r="O1554" s="1135">
        <v>3.7149999999999999</v>
      </c>
      <c r="P1554" s="1135">
        <v>2.972</v>
      </c>
      <c r="Q1554" s="1135">
        <v>3.5</v>
      </c>
      <c r="R1554" s="1135">
        <v>20.399999999999999</v>
      </c>
      <c r="T1554" s="1135">
        <v>26</v>
      </c>
      <c r="U1554" s="1135">
        <v>3.7</v>
      </c>
      <c r="V1554" s="1135" t="s">
        <v>663</v>
      </c>
      <c r="W1554" s="1135">
        <v>105</v>
      </c>
      <c r="X1554" s="1135">
        <v>50</v>
      </c>
      <c r="Y1554" s="1135">
        <v>2</v>
      </c>
      <c r="Z1554" s="1135">
        <v>6.5</v>
      </c>
      <c r="AA1554" s="1135" t="s">
        <v>4394</v>
      </c>
      <c r="AH1554" s="1135" t="s">
        <v>2492</v>
      </c>
      <c r="AM1554" s="1136" t="s">
        <v>12212</v>
      </c>
      <c r="AN1554" s="1136" t="s">
        <v>12213</v>
      </c>
      <c r="AO1554" s="1136">
        <f t="shared" si="198"/>
        <v>650</v>
      </c>
      <c r="AP1554" s="1136">
        <f t="shared" si="199"/>
        <v>1.75</v>
      </c>
      <c r="AQ1554" s="1136" t="str">
        <f t="shared" si="200"/>
        <v>1-5-1S91°</v>
      </c>
      <c r="AR1554" s="1136" t="str">
        <f t="shared" si="201"/>
        <v>31.5</v>
      </c>
      <c r="AS1554" s="1136" t="str">
        <f t="shared" si="202"/>
        <v>350/320/OFF</v>
      </c>
      <c r="AT1554" s="1136" t="str">
        <f t="shared" si="203"/>
        <v>1-5-1S91°</v>
      </c>
      <c r="AV1554" s="1136" t="str">
        <f t="shared" si="196"/>
        <v>111.2.6</v>
      </c>
      <c r="AW1554" s="1438">
        <f t="shared" si="197"/>
        <v>44598</v>
      </c>
    </row>
    <row r="1555" spans="1:49">
      <c r="A1555" s="1135" t="s">
        <v>5473</v>
      </c>
      <c r="B1555" s="1135" t="s">
        <v>5038</v>
      </c>
      <c r="C1555" s="1135">
        <v>650</v>
      </c>
      <c r="D1555" s="1135">
        <v>1.71</v>
      </c>
      <c r="E1555" s="1135" t="s">
        <v>15188</v>
      </c>
      <c r="F1555" s="1135" t="s">
        <v>1078</v>
      </c>
      <c r="G1555" s="1135">
        <v>5.5</v>
      </c>
      <c r="H1555" s="1135" t="s">
        <v>1049</v>
      </c>
      <c r="I1555" s="1135" t="s">
        <v>126</v>
      </c>
      <c r="J1555" s="1135">
        <v>1.4</v>
      </c>
      <c r="K1555" s="1135" t="s">
        <v>5474</v>
      </c>
      <c r="L1555" s="1135" t="s">
        <v>5040</v>
      </c>
      <c r="M1555" s="1135">
        <v>150.6</v>
      </c>
      <c r="N1555" s="1135" t="s">
        <v>1039</v>
      </c>
      <c r="O1555" s="1135">
        <v>3.7650000000000001</v>
      </c>
      <c r="P1555" s="1135">
        <v>3.012</v>
      </c>
      <c r="Q1555" s="1135">
        <v>3</v>
      </c>
      <c r="R1555" s="1135">
        <v>28</v>
      </c>
      <c r="T1555" s="1135">
        <v>14.8</v>
      </c>
      <c r="U1555" s="1135">
        <v>7</v>
      </c>
      <c r="V1555" s="1135" t="s">
        <v>663</v>
      </c>
      <c r="W1555" s="1135" t="s">
        <v>5041</v>
      </c>
      <c r="X1555" s="1135">
        <v>10</v>
      </c>
      <c r="Y1555" s="1135">
        <v>1.3</v>
      </c>
      <c r="Z1555" s="1135">
        <v>6</v>
      </c>
      <c r="AA1555" s="1135" t="s">
        <v>5475</v>
      </c>
      <c r="AH1555" s="1135" t="s">
        <v>1280</v>
      </c>
      <c r="AM1555" s="1136" t="s">
        <v>12214</v>
      </c>
      <c r="AN1555" s="1136" t="s">
        <v>12215</v>
      </c>
      <c r="AO1555" s="1136">
        <f t="shared" si="198"/>
        <v>650</v>
      </c>
      <c r="AP1555" s="1136">
        <f t="shared" si="199"/>
        <v>1.71</v>
      </c>
      <c r="AQ1555" s="1136" t="str">
        <f t="shared" si="200"/>
        <v>1-5-1S91°</v>
      </c>
      <c r="AR1555" s="1136" t="str">
        <f t="shared" si="201"/>
        <v>30</v>
      </c>
      <c r="AS1555" s="1136" t="str">
        <f t="shared" si="202"/>
        <v>260/260/OFF</v>
      </c>
      <c r="AT1555" s="1136" t="str">
        <f t="shared" si="203"/>
        <v>1-5-1S91°</v>
      </c>
      <c r="AV1555" s="1136" t="str">
        <f t="shared" si="196"/>
        <v>111.2.9</v>
      </c>
      <c r="AW1555" s="1438">
        <f t="shared" si="197"/>
        <v>44601</v>
      </c>
    </row>
    <row r="1556" spans="1:49">
      <c r="A1556" s="1135" t="s">
        <v>5476</v>
      </c>
      <c r="B1556" s="1135" t="s">
        <v>210</v>
      </c>
      <c r="C1556" s="1135">
        <v>650</v>
      </c>
      <c r="D1556" s="1135">
        <v>1.76</v>
      </c>
      <c r="E1556" s="1135" t="s">
        <v>15196</v>
      </c>
      <c r="F1556" s="1135" t="s">
        <v>4789</v>
      </c>
      <c r="G1556" s="1135">
        <v>5</v>
      </c>
      <c r="H1556" s="1135" t="s">
        <v>5477</v>
      </c>
      <c r="I1556" s="1135" t="s">
        <v>663</v>
      </c>
      <c r="J1556" s="1135">
        <v>0</v>
      </c>
      <c r="K1556" s="1135" t="s">
        <v>4782</v>
      </c>
      <c r="L1556" s="1135" t="s">
        <v>4760</v>
      </c>
      <c r="M1556" s="1135">
        <v>151.5</v>
      </c>
      <c r="N1556" s="1135" t="s">
        <v>1039</v>
      </c>
      <c r="O1556" s="1135">
        <v>3.7875000000000001</v>
      </c>
      <c r="P1556" s="1135">
        <v>3.0300000000000002</v>
      </c>
      <c r="Q1556" s="1135">
        <v>4</v>
      </c>
      <c r="R1556" s="1135">
        <v>19.100000000000001</v>
      </c>
      <c r="T1556" s="1135">
        <v>19</v>
      </c>
      <c r="U1556" s="1135">
        <v>2.5</v>
      </c>
      <c r="V1556" s="1135" t="s">
        <v>663</v>
      </c>
      <c r="W1556" s="1135" t="s">
        <v>663</v>
      </c>
      <c r="X1556" s="1135" t="s">
        <v>663</v>
      </c>
      <c r="Y1556" s="1135">
        <v>1</v>
      </c>
      <c r="Z1556" s="1135">
        <v>5</v>
      </c>
      <c r="AA1556" s="1135" t="s">
        <v>5478</v>
      </c>
      <c r="AH1556" s="1135" t="s">
        <v>735</v>
      </c>
      <c r="AM1556" s="1136" t="s">
        <v>12216</v>
      </c>
      <c r="AN1556" s="1136" t="s">
        <v>12217</v>
      </c>
      <c r="AO1556" s="1136">
        <f t="shared" si="198"/>
        <v>650</v>
      </c>
      <c r="AP1556" s="1136">
        <f t="shared" si="199"/>
        <v>1.76</v>
      </c>
      <c r="AQ1556" s="1136" t="str">
        <f t="shared" si="200"/>
        <v>2-6-1S83°</v>
      </c>
      <c r="AR1556" s="1136" t="str">
        <f t="shared" si="201"/>
        <v>32.8</v>
      </c>
      <c r="AS1556" s="1136" t="str">
        <f t="shared" si="202"/>
        <v>175/178</v>
      </c>
      <c r="AT1556" s="1136" t="str">
        <f t="shared" si="203"/>
        <v>2-6-1S83°</v>
      </c>
      <c r="AV1556" s="1136" t="str">
        <f t="shared" si="196"/>
        <v>111.2.11</v>
      </c>
      <c r="AW1556" s="1438">
        <f t="shared" si="197"/>
        <v>44603</v>
      </c>
    </row>
    <row r="1557" spans="1:49">
      <c r="A1557" s="1135" t="s">
        <v>5479</v>
      </c>
      <c r="B1557" s="1135" t="s">
        <v>4954</v>
      </c>
      <c r="C1557" s="1135">
        <v>750</v>
      </c>
      <c r="D1557" s="1135">
        <v>1.77</v>
      </c>
      <c r="E1557" s="1135" t="s">
        <v>15198</v>
      </c>
      <c r="F1557" s="1135" t="s">
        <v>663</v>
      </c>
      <c r="G1557" s="1135">
        <v>5</v>
      </c>
      <c r="H1557" s="1135" t="s">
        <v>3035</v>
      </c>
      <c r="I1557" s="1135" t="s">
        <v>466</v>
      </c>
      <c r="J1557" s="1135">
        <v>2.1</v>
      </c>
      <c r="K1557" s="1135" t="s">
        <v>5480</v>
      </c>
      <c r="L1557" s="1135" t="s">
        <v>4958</v>
      </c>
      <c r="M1557" s="1135">
        <v>149.5</v>
      </c>
      <c r="N1557" s="1135" t="s">
        <v>1039</v>
      </c>
      <c r="O1557" s="1135">
        <v>3.7375000000000003</v>
      </c>
      <c r="P1557" s="1135">
        <v>2.99</v>
      </c>
      <c r="Q1557" s="1135">
        <v>4</v>
      </c>
      <c r="R1557" s="1135">
        <v>21</v>
      </c>
      <c r="T1557" s="1135">
        <v>37</v>
      </c>
      <c r="U1557" s="1135">
        <v>3.7</v>
      </c>
      <c r="V1557" s="1135" t="s">
        <v>663</v>
      </c>
      <c r="W1557" s="1135">
        <v>110</v>
      </c>
      <c r="X1557" s="1135">
        <v>40</v>
      </c>
      <c r="Y1557" s="1135">
        <v>2.2000000000000002</v>
      </c>
      <c r="Z1557" s="1135" t="s">
        <v>663</v>
      </c>
      <c r="AA1557" s="1135" t="s">
        <v>1555</v>
      </c>
      <c r="AH1557" s="1135" t="s">
        <v>662</v>
      </c>
      <c r="AM1557" s="1136" t="s">
        <v>12218</v>
      </c>
      <c r="AN1557" s="1136" t="s">
        <v>12219</v>
      </c>
      <c r="AO1557" s="1136">
        <f t="shared" si="198"/>
        <v>750</v>
      </c>
      <c r="AP1557" s="1136">
        <f t="shared" si="199"/>
        <v>1.77</v>
      </c>
      <c r="AQ1557" s="1136" t="str">
        <f t="shared" si="200"/>
        <v>1-4-1S85°Z+S</v>
      </c>
      <c r="AR1557" s="1136" t="str">
        <f t="shared" si="201"/>
        <v>NA</v>
      </c>
      <c r="AS1557" s="1136" t="str">
        <f t="shared" si="202"/>
        <v>190/OFF</v>
      </c>
      <c r="AT1557" s="1136" t="str">
        <f t="shared" si="203"/>
        <v>1-4-1S85°Z+S</v>
      </c>
      <c r="AU1557" s="1136" t="s">
        <v>15734</v>
      </c>
      <c r="AV1557" s="1136" t="str">
        <f t="shared" si="196"/>
        <v>111.2.14</v>
      </c>
      <c r="AW1557" s="1438">
        <f t="shared" si="197"/>
        <v>44606</v>
      </c>
    </row>
    <row r="1558" spans="1:49">
      <c r="A1558" s="1135" t="s">
        <v>5481</v>
      </c>
      <c r="B1558" s="1135" t="s">
        <v>878</v>
      </c>
      <c r="C1558" s="1135">
        <v>600</v>
      </c>
      <c r="D1558" s="1135">
        <v>1.746</v>
      </c>
      <c r="E1558" s="1135" t="s">
        <v>15188</v>
      </c>
      <c r="F1558" s="1135" t="s">
        <v>1048</v>
      </c>
      <c r="G1558" s="1135">
        <v>5</v>
      </c>
      <c r="H1558" s="1135" t="s">
        <v>5220</v>
      </c>
      <c r="I1558" s="1135" t="s">
        <v>663</v>
      </c>
      <c r="J1558" s="1135">
        <v>0</v>
      </c>
      <c r="K1558" s="1135" t="s">
        <v>5482</v>
      </c>
      <c r="L1558" s="1135" t="s">
        <v>5001</v>
      </c>
      <c r="M1558" s="1135">
        <v>151</v>
      </c>
      <c r="N1558" s="1135" t="s">
        <v>1039</v>
      </c>
      <c r="O1558" s="1135">
        <v>3.7750000000000004</v>
      </c>
      <c r="P1558" s="1135">
        <v>3.02</v>
      </c>
      <c r="Q1558" s="1135">
        <v>3</v>
      </c>
      <c r="R1558" s="1135">
        <v>22.4</v>
      </c>
      <c r="T1558" s="1135">
        <v>15</v>
      </c>
      <c r="U1558" s="1135">
        <v>3.7</v>
      </c>
      <c r="V1558" s="1135" t="s">
        <v>663</v>
      </c>
      <c r="W1558" s="1135" t="s">
        <v>663</v>
      </c>
      <c r="X1558" s="1135" t="s">
        <v>663</v>
      </c>
      <c r="Y1558" s="1135">
        <v>1.5</v>
      </c>
      <c r="Z1558" s="1135">
        <v>5.5</v>
      </c>
      <c r="AA1558" s="1135" t="s">
        <v>2010</v>
      </c>
      <c r="AH1558" s="1135" t="s">
        <v>474</v>
      </c>
      <c r="AM1558" s="1136" t="s">
        <v>12220</v>
      </c>
      <c r="AN1558" s="1136" t="s">
        <v>12221</v>
      </c>
      <c r="AO1558" s="1136">
        <f t="shared" si="198"/>
        <v>600</v>
      </c>
      <c r="AP1558" s="1136">
        <f t="shared" si="199"/>
        <v>1.746</v>
      </c>
      <c r="AQ1558" s="1136" t="str">
        <f t="shared" si="200"/>
        <v>1-5-1S91°</v>
      </c>
      <c r="AR1558" s="1136" t="str">
        <f t="shared" si="201"/>
        <v>31</v>
      </c>
      <c r="AS1558" s="1136" t="str">
        <f t="shared" si="202"/>
        <v>300/300/140</v>
      </c>
      <c r="AT1558" s="1136" t="str">
        <f t="shared" si="203"/>
        <v>1-5-1S91°</v>
      </c>
      <c r="AV1558" s="1136" t="str">
        <f t="shared" si="196"/>
        <v>111.2.17</v>
      </c>
      <c r="AW1558" s="1438">
        <f t="shared" si="197"/>
        <v>44609</v>
      </c>
    </row>
    <row r="1559" spans="1:49">
      <c r="A1559" s="1135" t="s">
        <v>5483</v>
      </c>
      <c r="B1559" s="1135" t="s">
        <v>4788</v>
      </c>
      <c r="C1559" s="1135">
        <v>550</v>
      </c>
      <c r="D1559" s="1135">
        <v>1.76</v>
      </c>
      <c r="E1559" s="1135" t="s">
        <v>15196</v>
      </c>
      <c r="F1559" s="1135" t="s">
        <v>4789</v>
      </c>
      <c r="G1559" s="1135">
        <v>5</v>
      </c>
      <c r="H1559" s="1135" t="s">
        <v>5455</v>
      </c>
      <c r="I1559" s="1135" t="s">
        <v>466</v>
      </c>
      <c r="J1559" s="1135">
        <v>1.5</v>
      </c>
      <c r="K1559" s="1135" t="s">
        <v>5484</v>
      </c>
      <c r="L1559" s="1135" t="s">
        <v>5457</v>
      </c>
      <c r="M1559" s="1135">
        <v>151.19999999999999</v>
      </c>
      <c r="N1559" s="1135" t="s">
        <v>1039</v>
      </c>
      <c r="O1559" s="1135">
        <v>3.78</v>
      </c>
      <c r="P1559" s="1135">
        <v>3.024</v>
      </c>
      <c r="Q1559" s="1135">
        <v>4</v>
      </c>
      <c r="R1559" s="1135">
        <v>21</v>
      </c>
      <c r="T1559" s="1135">
        <v>20.5</v>
      </c>
      <c r="U1559" s="1135">
        <v>3</v>
      </c>
      <c r="V1559" s="1135" t="s">
        <v>663</v>
      </c>
      <c r="W1559" s="1135">
        <v>100</v>
      </c>
      <c r="X1559" s="1135">
        <v>60</v>
      </c>
      <c r="Y1559" s="1135">
        <v>1</v>
      </c>
      <c r="Z1559" s="1135">
        <v>5.5</v>
      </c>
      <c r="AA1559" s="1135" t="s">
        <v>2010</v>
      </c>
      <c r="AH1559" s="1135" t="s">
        <v>959</v>
      </c>
      <c r="AM1559" s="1136" t="s">
        <v>12222</v>
      </c>
      <c r="AN1559" s="1136" t="s">
        <v>12223</v>
      </c>
      <c r="AO1559" s="1136">
        <f t="shared" si="198"/>
        <v>550</v>
      </c>
      <c r="AP1559" s="1136">
        <f t="shared" si="199"/>
        <v>1.76</v>
      </c>
      <c r="AQ1559" s="1136" t="str">
        <f t="shared" si="200"/>
        <v>2-6-1S83°</v>
      </c>
      <c r="AR1559" s="1136" t="str">
        <f t="shared" si="201"/>
        <v>32.8</v>
      </c>
      <c r="AS1559" s="1136" t="str">
        <f t="shared" si="202"/>
        <v>195/155</v>
      </c>
      <c r="AT1559" s="1136" t="str">
        <f t="shared" si="203"/>
        <v>2-6-1S83°</v>
      </c>
      <c r="AV1559" s="1136" t="str">
        <f t="shared" si="196"/>
        <v>111.2.17</v>
      </c>
      <c r="AW1559" s="1438">
        <f t="shared" si="197"/>
        <v>44609</v>
      </c>
    </row>
    <row r="1560" spans="1:49">
      <c r="A1560" s="1135" t="s">
        <v>5485</v>
      </c>
      <c r="B1560" s="1135" t="s">
        <v>881</v>
      </c>
      <c r="C1560" s="1135">
        <v>550</v>
      </c>
      <c r="D1560" s="1135">
        <v>1.8</v>
      </c>
      <c r="E1560" s="1135" t="s">
        <v>15205</v>
      </c>
      <c r="F1560" s="1135" t="s">
        <v>1069</v>
      </c>
      <c r="G1560" s="1135">
        <v>4</v>
      </c>
      <c r="H1560" s="1135" t="s">
        <v>5324</v>
      </c>
      <c r="I1560" s="1135" t="s">
        <v>663</v>
      </c>
      <c r="J1560" s="1135">
        <v>0</v>
      </c>
      <c r="K1560" s="1135" t="s">
        <v>5486</v>
      </c>
      <c r="L1560" s="1135" t="s">
        <v>5131</v>
      </c>
      <c r="M1560" s="1135">
        <v>150</v>
      </c>
      <c r="N1560" s="1135" t="s">
        <v>1039</v>
      </c>
      <c r="O1560" s="1135">
        <v>3.75</v>
      </c>
      <c r="P1560" s="1135">
        <v>3</v>
      </c>
      <c r="Q1560" s="1135">
        <v>3.5</v>
      </c>
      <c r="R1560" s="1135">
        <v>21.8</v>
      </c>
      <c r="T1560" s="1135">
        <v>19.5</v>
      </c>
      <c r="U1560" s="1135">
        <v>1.8</v>
      </c>
      <c r="V1560" s="1135" t="s">
        <v>663</v>
      </c>
      <c r="W1560" s="1135" t="s">
        <v>663</v>
      </c>
      <c r="X1560" s="1135" t="s">
        <v>663</v>
      </c>
      <c r="Y1560" s="1135">
        <v>2.1</v>
      </c>
      <c r="Z1560" s="1135">
        <v>5</v>
      </c>
      <c r="AA1560" s="1135" t="s">
        <v>5487</v>
      </c>
      <c r="AH1560" s="1135" t="s">
        <v>2492</v>
      </c>
      <c r="AM1560" s="1136" t="s">
        <v>12224</v>
      </c>
      <c r="AN1560" s="1136" t="s">
        <v>12225</v>
      </c>
      <c r="AO1560" s="1136">
        <f t="shared" si="198"/>
        <v>550</v>
      </c>
      <c r="AP1560" s="1136">
        <f t="shared" si="199"/>
        <v>1.8</v>
      </c>
      <c r="AQ1560" s="1136" t="str">
        <f t="shared" si="200"/>
        <v>1-5-1S91</v>
      </c>
      <c r="AR1560" s="1136" t="str">
        <f t="shared" si="201"/>
        <v>31.5</v>
      </c>
      <c r="AS1560" s="1136" t="str">
        <f t="shared" si="202"/>
        <v>320/320/150</v>
      </c>
      <c r="AT1560" s="1136" t="str">
        <f t="shared" si="203"/>
        <v>1-5-1S91</v>
      </c>
      <c r="AV1560" s="1136" t="str">
        <f t="shared" si="196"/>
        <v>111.2.16</v>
      </c>
      <c r="AW1560" s="1438">
        <f t="shared" si="197"/>
        <v>44608</v>
      </c>
    </row>
    <row r="1561" spans="1:49">
      <c r="A1561" s="1135" t="s">
        <v>5488</v>
      </c>
      <c r="B1561" s="1135" t="s">
        <v>4861</v>
      </c>
      <c r="C1561" s="1135">
        <v>600</v>
      </c>
      <c r="D1561" s="1135">
        <v>1.7250000000000001</v>
      </c>
      <c r="E1561" s="1135" t="s">
        <v>15203</v>
      </c>
      <c r="F1561" s="1135" t="s">
        <v>663</v>
      </c>
      <c r="G1561" s="1135">
        <v>5</v>
      </c>
      <c r="H1561" s="1135" t="s">
        <v>4870</v>
      </c>
      <c r="I1561" s="1135" t="s">
        <v>126</v>
      </c>
      <c r="J1561" s="1135">
        <v>1.4</v>
      </c>
      <c r="K1561" s="1135" t="s">
        <v>5489</v>
      </c>
      <c r="L1561" s="1135" t="s">
        <v>1870</v>
      </c>
      <c r="M1561" s="1135">
        <v>148</v>
      </c>
      <c r="N1561" s="1135" t="s">
        <v>1039</v>
      </c>
      <c r="O1561" s="1135">
        <v>3.7</v>
      </c>
      <c r="P1561" s="1135">
        <v>2.96</v>
      </c>
      <c r="Q1561" s="1135">
        <v>4</v>
      </c>
      <c r="R1561" s="1135">
        <v>20.8</v>
      </c>
      <c r="T1561" s="1135">
        <v>20.399999999999999</v>
      </c>
      <c r="U1561" s="1135">
        <v>3.8</v>
      </c>
      <c r="V1561" s="1135" t="s">
        <v>663</v>
      </c>
      <c r="W1561" s="1135">
        <v>110</v>
      </c>
      <c r="X1561" s="1135">
        <v>60</v>
      </c>
      <c r="Y1561" s="1135">
        <v>1.7</v>
      </c>
      <c r="Z1561" s="1135" t="s">
        <v>663</v>
      </c>
      <c r="AA1561" s="1135" t="s">
        <v>5490</v>
      </c>
      <c r="AB1561" s="1135" t="s">
        <v>1075</v>
      </c>
      <c r="AH1561" s="1135" t="s">
        <v>3168</v>
      </c>
      <c r="AM1561" s="1136" t="s">
        <v>12226</v>
      </c>
      <c r="AN1561" s="1136" t="s">
        <v>12227</v>
      </c>
      <c r="AO1561" s="1136">
        <f t="shared" si="198"/>
        <v>600</v>
      </c>
      <c r="AP1561" s="1136">
        <f t="shared" si="199"/>
        <v>1.7250000000000001</v>
      </c>
      <c r="AQ1561" s="1136" t="str">
        <f t="shared" si="200"/>
        <v>1-5-1S85°Z+S</v>
      </c>
      <c r="AR1561" s="1136" t="str">
        <f t="shared" si="201"/>
        <v>NA</v>
      </c>
      <c r="AS1561" s="1136" t="str">
        <f t="shared" si="202"/>
        <v>178/OFF</v>
      </c>
      <c r="AT1561" s="1136" t="str">
        <f t="shared" si="203"/>
        <v>1-5-1S85°Z+S</v>
      </c>
      <c r="AU1561" s="1136" t="s">
        <v>15734</v>
      </c>
      <c r="AV1561" s="1136" t="str">
        <f t="shared" si="196"/>
        <v>110.2.18</v>
      </c>
      <c r="AW1561" s="1438">
        <f t="shared" si="197"/>
        <v>44245</v>
      </c>
    </row>
    <row r="1562" spans="1:49">
      <c r="A1562" s="1135" t="s">
        <v>5491</v>
      </c>
      <c r="B1562" s="1135" t="s">
        <v>210</v>
      </c>
      <c r="C1562" s="1135" t="s">
        <v>5492</v>
      </c>
      <c r="D1562" s="1135">
        <v>1.77</v>
      </c>
      <c r="E1562" s="1135" t="s">
        <v>15188</v>
      </c>
      <c r="F1562" s="1135" t="s">
        <v>4107</v>
      </c>
      <c r="G1562" s="1135">
        <v>5</v>
      </c>
      <c r="H1562" s="1135" t="s">
        <v>5493</v>
      </c>
      <c r="I1562" s="1135" t="s">
        <v>126</v>
      </c>
      <c r="J1562" s="1135">
        <v>1.6</v>
      </c>
      <c r="K1562" s="1135" t="s">
        <v>5494</v>
      </c>
      <c r="L1562" s="1135" t="s">
        <v>4760</v>
      </c>
      <c r="M1562" s="1135">
        <v>152.19999999999999</v>
      </c>
      <c r="N1562" s="1135" t="s">
        <v>1039</v>
      </c>
      <c r="O1562" s="1135">
        <v>3.8049999999999997</v>
      </c>
      <c r="P1562" s="1135">
        <v>3.044</v>
      </c>
      <c r="Q1562" s="1135">
        <v>4</v>
      </c>
      <c r="R1562" s="1135">
        <v>19</v>
      </c>
      <c r="T1562" s="1135">
        <v>16</v>
      </c>
      <c r="U1562" s="1135">
        <v>4</v>
      </c>
      <c r="V1562" s="1135" t="s">
        <v>663</v>
      </c>
      <c r="W1562" s="1135">
        <v>95</v>
      </c>
      <c r="X1562" s="1135">
        <v>20</v>
      </c>
      <c r="Y1562" s="1135">
        <v>1.5</v>
      </c>
      <c r="Z1562" s="1135">
        <v>5</v>
      </c>
      <c r="AA1562" s="1135" t="s">
        <v>5495</v>
      </c>
      <c r="AH1562" s="1135" t="s">
        <v>1737</v>
      </c>
      <c r="AM1562" s="1136" t="s">
        <v>12228</v>
      </c>
      <c r="AN1562" s="1136" t="s">
        <v>12229</v>
      </c>
      <c r="AO1562" s="1136" t="str">
        <f t="shared" si="198"/>
        <v>650↓600-4/11</v>
      </c>
      <c r="AP1562" s="1136">
        <f t="shared" si="199"/>
        <v>1.77</v>
      </c>
      <c r="AQ1562" s="1136" t="str">
        <f t="shared" si="200"/>
        <v>1-5-1S91°</v>
      </c>
      <c r="AR1562" s="1136" t="str">
        <f t="shared" si="201"/>
        <v>30.3</v>
      </c>
      <c r="AS1562" s="1136" t="str">
        <f t="shared" si="202"/>
        <v>303/263/153</v>
      </c>
      <c r="AT1562" s="1136" t="str">
        <f t="shared" si="203"/>
        <v>1-5-1S91°</v>
      </c>
      <c r="AV1562" s="1136" t="str">
        <f t="shared" si="196"/>
        <v>111.3.21</v>
      </c>
      <c r="AW1562" s="1438">
        <f t="shared" si="197"/>
        <v>44641</v>
      </c>
    </row>
    <row r="1563" spans="1:49">
      <c r="A1563" s="1135" t="s">
        <v>5496</v>
      </c>
      <c r="B1563" s="1135" t="s">
        <v>210</v>
      </c>
      <c r="C1563" s="1135">
        <v>700</v>
      </c>
      <c r="D1563" s="1135">
        <v>1.74</v>
      </c>
      <c r="E1563" s="1135" t="s">
        <v>15188</v>
      </c>
      <c r="F1563" s="1135" t="s">
        <v>1078</v>
      </c>
      <c r="G1563" s="1135">
        <v>5</v>
      </c>
      <c r="H1563" s="1135" t="s">
        <v>5394</v>
      </c>
      <c r="I1563" s="1135" t="s">
        <v>126</v>
      </c>
      <c r="J1563" s="1135">
        <v>0.7</v>
      </c>
      <c r="K1563" s="1135" t="s">
        <v>4782</v>
      </c>
      <c r="L1563" s="1135" t="s">
        <v>4760</v>
      </c>
      <c r="M1563" s="1135">
        <v>151.5</v>
      </c>
      <c r="N1563" s="1135" t="s">
        <v>1039</v>
      </c>
      <c r="O1563" s="1135">
        <v>3.7875000000000001</v>
      </c>
      <c r="P1563" s="1135">
        <v>3.0300000000000002</v>
      </c>
      <c r="Q1563" s="1135">
        <v>4</v>
      </c>
      <c r="R1563" s="1135">
        <v>19.100000000000001</v>
      </c>
      <c r="T1563" s="1135">
        <v>23.7</v>
      </c>
      <c r="U1563" s="1135">
        <v>3.2</v>
      </c>
      <c r="V1563" s="1135" t="s">
        <v>663</v>
      </c>
      <c r="W1563" s="1135">
        <v>35</v>
      </c>
      <c r="X1563" s="1135">
        <v>10</v>
      </c>
      <c r="Y1563" s="1135">
        <v>1</v>
      </c>
      <c r="Z1563" s="1135">
        <v>6</v>
      </c>
      <c r="AA1563" s="1135" t="s">
        <v>2021</v>
      </c>
      <c r="AH1563" s="1135" t="s">
        <v>745</v>
      </c>
      <c r="AM1563" s="1136" t="s">
        <v>12230</v>
      </c>
      <c r="AN1563" s="1136" t="s">
        <v>12231</v>
      </c>
      <c r="AO1563" s="1136">
        <f t="shared" si="198"/>
        <v>700</v>
      </c>
      <c r="AP1563" s="1136">
        <f t="shared" si="199"/>
        <v>1.74</v>
      </c>
      <c r="AQ1563" s="1136" t="str">
        <f t="shared" si="200"/>
        <v>1-5-1S91°</v>
      </c>
      <c r="AR1563" s="1136" t="str">
        <f t="shared" si="201"/>
        <v>30</v>
      </c>
      <c r="AS1563" s="1136" t="str">
        <f t="shared" si="202"/>
        <v>370/330/155</v>
      </c>
      <c r="AT1563" s="1136" t="str">
        <f t="shared" si="203"/>
        <v>1-5-1S91°</v>
      </c>
      <c r="AV1563" s="1136" t="str">
        <f t="shared" si="196"/>
        <v>111.3.7</v>
      </c>
      <c r="AW1563" s="1438">
        <f t="shared" si="197"/>
        <v>44627</v>
      </c>
    </row>
    <row r="1564" spans="1:49">
      <c r="A1564" s="1135" t="s">
        <v>5497</v>
      </c>
      <c r="B1564" s="1135" t="s">
        <v>4823</v>
      </c>
      <c r="C1564" s="1135">
        <v>700</v>
      </c>
      <c r="D1564" s="1135">
        <v>1.72</v>
      </c>
      <c r="E1564" s="1135" t="s">
        <v>15205</v>
      </c>
      <c r="F1564" s="1135" t="s">
        <v>1078</v>
      </c>
      <c r="G1564" s="1135">
        <v>5</v>
      </c>
      <c r="H1564" s="1135" t="s">
        <v>2487</v>
      </c>
      <c r="I1564" s="1135" t="s">
        <v>126</v>
      </c>
      <c r="J1564" s="1135">
        <v>1.9</v>
      </c>
      <c r="K1564" s="1135" t="s">
        <v>5498</v>
      </c>
      <c r="L1564" s="1135" t="s">
        <v>4825</v>
      </c>
      <c r="M1564" s="1135">
        <v>153.30000000000001</v>
      </c>
      <c r="N1564" s="1135" t="s">
        <v>1039</v>
      </c>
      <c r="O1564" s="1135">
        <v>3.8325000000000005</v>
      </c>
      <c r="P1564" s="1135">
        <v>3.0660000000000003</v>
      </c>
      <c r="Q1564" s="1135" t="s">
        <v>1082</v>
      </c>
      <c r="R1564" s="1135">
        <v>20.8</v>
      </c>
      <c r="T1564" s="1135">
        <v>14.1</v>
      </c>
      <c r="U1564" s="1135">
        <v>4.7</v>
      </c>
      <c r="V1564" s="1135" t="s">
        <v>663</v>
      </c>
      <c r="W1564" s="1135">
        <v>100</v>
      </c>
      <c r="X1564" s="1135">
        <v>60</v>
      </c>
      <c r="Y1564" s="1135">
        <v>1.5</v>
      </c>
      <c r="Z1564" s="1135">
        <v>5.5</v>
      </c>
      <c r="AA1564" s="1135" t="s">
        <v>5499</v>
      </c>
      <c r="AH1564" s="1135" t="s">
        <v>1237</v>
      </c>
      <c r="AM1564" s="1136" t="s">
        <v>12232</v>
      </c>
      <c r="AN1564" s="1136" t="s">
        <v>12233</v>
      </c>
      <c r="AO1564" s="1136">
        <f t="shared" si="198"/>
        <v>700</v>
      </c>
      <c r="AP1564" s="1136">
        <f t="shared" si="199"/>
        <v>1.72</v>
      </c>
      <c r="AQ1564" s="1136" t="str">
        <f t="shared" si="200"/>
        <v>1-5-1S91</v>
      </c>
      <c r="AR1564" s="1136" t="str">
        <f t="shared" si="201"/>
        <v>30</v>
      </c>
      <c r="AS1564" s="1136" t="str">
        <f t="shared" si="202"/>
        <v>310/310/OFF</v>
      </c>
      <c r="AT1564" s="1136" t="str">
        <f t="shared" si="203"/>
        <v>1-5-1S91</v>
      </c>
      <c r="AV1564" s="1136" t="str">
        <f t="shared" si="196"/>
        <v>108.11.15</v>
      </c>
      <c r="AW1564" s="1438">
        <f t="shared" si="197"/>
        <v>43784</v>
      </c>
    </row>
    <row r="1565" spans="1:49">
      <c r="A1565" s="1135" t="s">
        <v>5500</v>
      </c>
      <c r="B1565" s="1135" t="s">
        <v>5021</v>
      </c>
      <c r="C1565" s="1135">
        <v>650</v>
      </c>
      <c r="D1565" s="1135">
        <v>1.7290000000000001</v>
      </c>
      <c r="E1565" s="1135" t="s">
        <v>15211</v>
      </c>
      <c r="F1565" s="1135" t="s">
        <v>663</v>
      </c>
      <c r="G1565" s="1135">
        <v>4</v>
      </c>
      <c r="H1565" s="1135" t="s">
        <v>1564</v>
      </c>
      <c r="I1565" s="1135" t="s">
        <v>126</v>
      </c>
      <c r="J1565" s="1135">
        <v>1.6</v>
      </c>
      <c r="K1565" s="1135" t="s">
        <v>5501</v>
      </c>
      <c r="L1565" s="1135" t="s">
        <v>1857</v>
      </c>
      <c r="M1565" s="1135">
        <v>157.6</v>
      </c>
      <c r="N1565" s="1135" t="s">
        <v>1039</v>
      </c>
      <c r="O1565" s="1135">
        <v>3.94</v>
      </c>
      <c r="P1565" s="1135">
        <v>3.1520000000000001</v>
      </c>
      <c r="Q1565" s="1135" t="s">
        <v>1099</v>
      </c>
      <c r="R1565" s="1135">
        <v>28.3</v>
      </c>
      <c r="T1565" s="1135">
        <v>11.7</v>
      </c>
      <c r="U1565" s="1135">
        <v>6.3</v>
      </c>
      <c r="V1565" s="1135" t="s">
        <v>663</v>
      </c>
      <c r="W1565" s="1135">
        <v>135</v>
      </c>
      <c r="X1565" s="1135">
        <v>85</v>
      </c>
      <c r="Y1565" s="1135">
        <v>1.4</v>
      </c>
      <c r="Z1565" s="1135" t="s">
        <v>663</v>
      </c>
      <c r="AA1565" s="1135" t="s">
        <v>5502</v>
      </c>
      <c r="AH1565" s="1135" t="s">
        <v>876</v>
      </c>
      <c r="AM1565" s="1136" t="s">
        <v>12234</v>
      </c>
      <c r="AN1565" s="1136" t="s">
        <v>12235</v>
      </c>
      <c r="AO1565" s="1136">
        <f t="shared" si="198"/>
        <v>650</v>
      </c>
      <c r="AP1565" s="1136">
        <f t="shared" si="199"/>
        <v>1.7290000000000001</v>
      </c>
      <c r="AQ1565" s="1136" t="str">
        <f t="shared" si="200"/>
        <v>1-4-1S85°S+Z</v>
      </c>
      <c r="AR1565" s="1136" t="str">
        <f t="shared" si="201"/>
        <v>NA</v>
      </c>
      <c r="AS1565" s="1136" t="str">
        <f t="shared" si="202"/>
        <v>160/OFF</v>
      </c>
      <c r="AT1565" s="1136" t="str">
        <f t="shared" si="203"/>
        <v>1-4-1S85°S+Z</v>
      </c>
      <c r="AU1565" s="1136" t="s">
        <v>15737</v>
      </c>
      <c r="AV1565" s="1136" t="str">
        <f t="shared" si="196"/>
        <v>109.2.25</v>
      </c>
      <c r="AW1565" s="1438">
        <f t="shared" si="197"/>
        <v>43886</v>
      </c>
    </row>
    <row r="1566" spans="1:49">
      <c r="A1566" s="1135" t="s">
        <v>5503</v>
      </c>
      <c r="B1566" s="1135" t="s">
        <v>5504</v>
      </c>
      <c r="C1566" s="1135">
        <v>500</v>
      </c>
      <c r="D1566" s="1135">
        <v>1.726</v>
      </c>
      <c r="E1566" s="1135" t="s">
        <v>15210</v>
      </c>
      <c r="F1566" s="1135" t="s">
        <v>1078</v>
      </c>
      <c r="G1566" s="1135">
        <v>2</v>
      </c>
      <c r="H1566" s="1135" t="s">
        <v>1155</v>
      </c>
      <c r="I1566" s="1135" t="s">
        <v>126</v>
      </c>
      <c r="J1566" s="1135">
        <v>0.3</v>
      </c>
      <c r="K1566" s="1135" t="s">
        <v>5505</v>
      </c>
      <c r="L1566" s="1135" t="s">
        <v>1919</v>
      </c>
      <c r="M1566" s="1135">
        <v>150.1</v>
      </c>
      <c r="N1566" s="1135" t="s">
        <v>1039</v>
      </c>
      <c r="O1566" s="1135">
        <v>3.7524999999999999</v>
      </c>
      <c r="P1566" s="1135">
        <v>3.0019999999999998</v>
      </c>
      <c r="Q1566" s="1135" t="s">
        <v>1114</v>
      </c>
      <c r="R1566" s="1135">
        <v>20.7</v>
      </c>
      <c r="T1566" s="1135">
        <v>32.6</v>
      </c>
      <c r="U1566" s="1135">
        <v>3</v>
      </c>
      <c r="V1566" s="1135" t="s">
        <v>663</v>
      </c>
      <c r="W1566" s="1135" t="s">
        <v>663</v>
      </c>
      <c r="X1566" s="1135" t="s">
        <v>663</v>
      </c>
      <c r="Y1566" s="1135">
        <v>1.7</v>
      </c>
      <c r="Z1566" s="1135" t="s">
        <v>663</v>
      </c>
      <c r="AA1566" s="1135" t="s">
        <v>5506</v>
      </c>
      <c r="AH1566" s="1135" t="s">
        <v>1897</v>
      </c>
      <c r="AM1566" s="1136" t="s">
        <v>12236</v>
      </c>
      <c r="AN1566" s="1136" t="s">
        <v>12237</v>
      </c>
      <c r="AO1566" s="1136">
        <f t="shared" si="198"/>
        <v>500</v>
      </c>
      <c r="AP1566" s="1136">
        <f t="shared" si="199"/>
        <v>1.726</v>
      </c>
      <c r="AQ1566" s="1136" t="str">
        <f t="shared" si="200"/>
        <v>1-5-1S83°Z+S</v>
      </c>
      <c r="AR1566" s="1136" t="str">
        <f t="shared" si="201"/>
        <v>30</v>
      </c>
      <c r="AS1566" s="1136" t="str">
        <f t="shared" si="202"/>
        <v>255/255/OFF</v>
      </c>
      <c r="AT1566" s="1136" t="str">
        <f t="shared" si="203"/>
        <v>1-5-1S83°Z+S</v>
      </c>
      <c r="AU1566" s="1136" t="s">
        <v>15734</v>
      </c>
      <c r="AV1566" s="1136" t="str">
        <f t="shared" si="196"/>
        <v>109.5.21</v>
      </c>
      <c r="AW1566" s="1438">
        <f t="shared" si="197"/>
        <v>43972</v>
      </c>
    </row>
    <row r="1567" spans="1:49">
      <c r="A1567" s="1135" t="s">
        <v>5507</v>
      </c>
      <c r="B1567" s="1135" t="s">
        <v>878</v>
      </c>
      <c r="C1567" s="1135">
        <v>600</v>
      </c>
      <c r="D1567" s="1135">
        <v>1.756</v>
      </c>
      <c r="E1567" s="1135" t="s">
        <v>15188</v>
      </c>
      <c r="F1567" s="1135" t="s">
        <v>1048</v>
      </c>
      <c r="G1567" s="1135">
        <v>5</v>
      </c>
      <c r="H1567" s="1135" t="s">
        <v>5220</v>
      </c>
      <c r="I1567" s="1135" t="s">
        <v>466</v>
      </c>
      <c r="J1567" s="1135">
        <v>4.0999999999999996</v>
      </c>
      <c r="K1567" s="1135" t="s">
        <v>5508</v>
      </c>
      <c r="L1567" s="1135" t="s">
        <v>5001</v>
      </c>
      <c r="M1567" s="1135">
        <v>151.69999999999999</v>
      </c>
      <c r="N1567" s="1135" t="s">
        <v>1039</v>
      </c>
      <c r="O1567" s="1135">
        <v>3.7925</v>
      </c>
      <c r="P1567" s="1135">
        <v>3.0339999999999998</v>
      </c>
      <c r="Q1567" s="1135" t="s">
        <v>1153</v>
      </c>
      <c r="R1567" s="1135">
        <v>19.7</v>
      </c>
      <c r="T1567" s="1135">
        <v>11.5</v>
      </c>
      <c r="U1567" s="1135">
        <v>5.3</v>
      </c>
      <c r="V1567" s="1135" t="s">
        <v>663</v>
      </c>
      <c r="W1567" s="1135">
        <v>105</v>
      </c>
      <c r="X1567" s="1135">
        <v>95</v>
      </c>
      <c r="Y1567" s="1135">
        <v>1.5</v>
      </c>
      <c r="Z1567" s="1135">
        <v>5</v>
      </c>
      <c r="AA1567" s="1135" t="s">
        <v>2549</v>
      </c>
      <c r="AH1567" s="1135" t="s">
        <v>1057</v>
      </c>
      <c r="AM1567" s="1136" t="s">
        <v>12238</v>
      </c>
      <c r="AN1567" s="1136" t="s">
        <v>12239</v>
      </c>
      <c r="AO1567" s="1136">
        <f t="shared" si="198"/>
        <v>600</v>
      </c>
      <c r="AP1567" s="1136">
        <f t="shared" si="199"/>
        <v>1.756</v>
      </c>
      <c r="AQ1567" s="1136" t="str">
        <f t="shared" si="200"/>
        <v>1-5-1S91°</v>
      </c>
      <c r="AR1567" s="1136" t="str">
        <f t="shared" si="201"/>
        <v>31</v>
      </c>
      <c r="AS1567" s="1136" t="str">
        <f t="shared" si="202"/>
        <v>300/300/140</v>
      </c>
      <c r="AT1567" s="1136" t="str">
        <f t="shared" si="203"/>
        <v>1-5-1S91°</v>
      </c>
      <c r="AV1567" s="1136" t="str">
        <f t="shared" si="196"/>
        <v>109.11.13</v>
      </c>
      <c r="AW1567" s="1438">
        <f t="shared" si="197"/>
        <v>44148</v>
      </c>
    </row>
    <row r="1568" spans="1:49">
      <c r="A1568" s="1135" t="s">
        <v>5509</v>
      </c>
      <c r="B1568" s="1135" t="s">
        <v>5242</v>
      </c>
      <c r="C1568" s="1135">
        <v>650</v>
      </c>
      <c r="D1568" s="1135">
        <v>1.7350000000000001</v>
      </c>
      <c r="E1568" s="1135" t="s">
        <v>15196</v>
      </c>
      <c r="F1568" s="1135" t="s">
        <v>5243</v>
      </c>
      <c r="G1568" s="1135">
        <v>5</v>
      </c>
      <c r="H1568" s="1135" t="s">
        <v>5510</v>
      </c>
      <c r="I1568" s="1135" t="s">
        <v>663</v>
      </c>
      <c r="J1568" s="1135">
        <v>0</v>
      </c>
      <c r="K1568" s="1135" t="s">
        <v>5511</v>
      </c>
      <c r="L1568" s="1135" t="s">
        <v>5246</v>
      </c>
      <c r="M1568" s="1135">
        <v>150</v>
      </c>
      <c r="N1568" s="1135" t="s">
        <v>1039</v>
      </c>
      <c r="O1568" s="1135">
        <v>3.75</v>
      </c>
      <c r="P1568" s="1135">
        <v>3</v>
      </c>
      <c r="Q1568" s="1135">
        <v>3.5</v>
      </c>
      <c r="R1568" s="1135">
        <v>24</v>
      </c>
      <c r="T1568" s="1135">
        <v>23.5</v>
      </c>
      <c r="U1568" s="1135">
        <v>1.8</v>
      </c>
      <c r="V1568" s="1135" t="s">
        <v>663</v>
      </c>
      <c r="W1568" s="1135" t="s">
        <v>663</v>
      </c>
      <c r="X1568" s="1135" t="s">
        <v>663</v>
      </c>
      <c r="Y1568" s="1135">
        <v>1.2</v>
      </c>
      <c r="Z1568" s="1135">
        <v>5.5</v>
      </c>
      <c r="AA1568" s="1135" t="s">
        <v>3204</v>
      </c>
      <c r="AH1568" s="1135" t="s">
        <v>749</v>
      </c>
      <c r="AM1568" s="1136" t="s">
        <v>12240</v>
      </c>
      <c r="AN1568" s="1136" t="s">
        <v>12241</v>
      </c>
      <c r="AO1568" s="1136">
        <f t="shared" si="198"/>
        <v>650</v>
      </c>
      <c r="AP1568" s="1136">
        <f t="shared" si="199"/>
        <v>1.7350000000000001</v>
      </c>
      <c r="AQ1568" s="1136" t="str">
        <f t="shared" si="200"/>
        <v>2-6-1S83°</v>
      </c>
      <c r="AR1568" s="1136" t="str">
        <f t="shared" si="201"/>
        <v>29.3</v>
      </c>
      <c r="AS1568" s="1136" t="str">
        <f t="shared" si="202"/>
        <v>180/190</v>
      </c>
      <c r="AT1568" s="1136" t="str">
        <f t="shared" si="203"/>
        <v>2-6-1S83°</v>
      </c>
      <c r="AV1568" s="1136" t="str">
        <f t="shared" si="196"/>
        <v>110.1.25</v>
      </c>
      <c r="AW1568" s="1438">
        <f t="shared" si="197"/>
        <v>44221</v>
      </c>
    </row>
    <row r="1569" spans="1:49">
      <c r="A1569" s="1135" t="s">
        <v>5512</v>
      </c>
      <c r="B1569" s="1135" t="s">
        <v>210</v>
      </c>
      <c r="C1569" s="1135">
        <v>700</v>
      </c>
      <c r="D1569" s="1135">
        <v>1.76</v>
      </c>
      <c r="E1569" s="1135" t="s">
        <v>15188</v>
      </c>
      <c r="F1569" s="1135" t="s">
        <v>1078</v>
      </c>
      <c r="G1569" s="1135">
        <v>5</v>
      </c>
      <c r="H1569" s="1135" t="s">
        <v>5091</v>
      </c>
      <c r="I1569" s="1135" t="s">
        <v>126</v>
      </c>
      <c r="J1569" s="1135">
        <v>2.7</v>
      </c>
      <c r="K1569" s="1135" t="s">
        <v>5513</v>
      </c>
      <c r="L1569" s="1135" t="s">
        <v>4760</v>
      </c>
      <c r="M1569" s="1135">
        <v>150.80000000000001</v>
      </c>
      <c r="N1569" s="1135" t="s">
        <v>1039</v>
      </c>
      <c r="O1569" s="1135">
        <v>3.7700000000000005</v>
      </c>
      <c r="P1569" s="1135">
        <v>3.0160000000000005</v>
      </c>
      <c r="Q1569" s="1135">
        <v>4</v>
      </c>
      <c r="R1569" s="1135">
        <v>19</v>
      </c>
      <c r="T1569" s="1135">
        <v>28.3</v>
      </c>
      <c r="U1569" s="1135">
        <v>4.3</v>
      </c>
      <c r="V1569" s="1135" t="s">
        <v>663</v>
      </c>
      <c r="W1569" s="1135">
        <v>100</v>
      </c>
      <c r="X1569" s="1135">
        <v>50</v>
      </c>
      <c r="Y1569" s="1135">
        <v>1.5</v>
      </c>
      <c r="Z1569" s="1135">
        <v>6.5</v>
      </c>
      <c r="AA1569" s="1135" t="s">
        <v>4737</v>
      </c>
      <c r="AH1569" s="1135" t="s">
        <v>1682</v>
      </c>
      <c r="AM1569" s="1136" t="s">
        <v>12242</v>
      </c>
      <c r="AN1569" s="1136" t="s">
        <v>12243</v>
      </c>
      <c r="AO1569" s="1136">
        <f t="shared" si="198"/>
        <v>700</v>
      </c>
      <c r="AP1569" s="1136">
        <f t="shared" si="199"/>
        <v>1.76</v>
      </c>
      <c r="AQ1569" s="1136" t="str">
        <f t="shared" si="200"/>
        <v>1-5-1S91°</v>
      </c>
      <c r="AR1569" s="1136" t="str">
        <f t="shared" si="201"/>
        <v>30</v>
      </c>
      <c r="AS1569" s="1136" t="str">
        <f t="shared" si="202"/>
        <v>360/320/OFF</v>
      </c>
      <c r="AT1569" s="1136" t="str">
        <f t="shared" si="203"/>
        <v>1-5-1S91°</v>
      </c>
      <c r="AV1569" s="1136" t="str">
        <f t="shared" si="196"/>
        <v>110.3.11</v>
      </c>
      <c r="AW1569" s="1438">
        <f t="shared" si="197"/>
        <v>44266</v>
      </c>
    </row>
    <row r="1570" spans="1:49">
      <c r="A1570" s="1135" t="s">
        <v>5514</v>
      </c>
      <c r="B1570" s="1135" t="s">
        <v>5099</v>
      </c>
      <c r="C1570" s="1135">
        <v>500</v>
      </c>
      <c r="D1570" s="1135">
        <v>1.69</v>
      </c>
      <c r="E1570" s="1135" t="s">
        <v>15198</v>
      </c>
      <c r="F1570" s="1135" t="s">
        <v>663</v>
      </c>
      <c r="G1570" s="1135">
        <v>4</v>
      </c>
      <c r="H1570" s="1135" t="s">
        <v>1473</v>
      </c>
      <c r="I1570" s="1135" t="s">
        <v>126</v>
      </c>
      <c r="J1570" s="1135">
        <v>1.9</v>
      </c>
      <c r="K1570" s="1135" t="s">
        <v>5515</v>
      </c>
      <c r="L1570" s="1135" t="s">
        <v>5101</v>
      </c>
      <c r="M1570" s="1135">
        <v>154</v>
      </c>
      <c r="N1570" s="1135" t="s">
        <v>1039</v>
      </c>
      <c r="O1570" s="1135">
        <v>3.85</v>
      </c>
      <c r="P1570" s="1135">
        <v>3.08</v>
      </c>
      <c r="Q1570" s="1135" t="s">
        <v>4142</v>
      </c>
      <c r="R1570" s="1135">
        <v>21</v>
      </c>
      <c r="T1570" s="1135">
        <v>15</v>
      </c>
      <c r="U1570" s="1135">
        <v>4.2</v>
      </c>
      <c r="V1570" s="1135" t="s">
        <v>663</v>
      </c>
      <c r="W1570" s="1135">
        <v>140</v>
      </c>
      <c r="X1570" s="1135">
        <v>90</v>
      </c>
      <c r="Y1570" s="1135">
        <v>1.6</v>
      </c>
      <c r="Z1570" s="1135" t="s">
        <v>663</v>
      </c>
      <c r="AA1570" s="1135" t="s">
        <v>5516</v>
      </c>
      <c r="AH1570" s="1135" t="s">
        <v>1580</v>
      </c>
      <c r="AM1570" s="1136" t="s">
        <v>12244</v>
      </c>
      <c r="AN1570" s="1136" t="s">
        <v>12245</v>
      </c>
      <c r="AO1570" s="1136">
        <f t="shared" si="198"/>
        <v>500</v>
      </c>
      <c r="AP1570" s="1136">
        <f t="shared" si="199"/>
        <v>1.69</v>
      </c>
      <c r="AQ1570" s="1136" t="str">
        <f t="shared" si="200"/>
        <v>1-4-1S85°Z+S</v>
      </c>
      <c r="AR1570" s="1136" t="str">
        <f t="shared" si="201"/>
        <v>NA</v>
      </c>
      <c r="AS1570" s="1136" t="str">
        <f t="shared" si="202"/>
        <v>167/OFF</v>
      </c>
      <c r="AT1570" s="1136" t="str">
        <f t="shared" si="203"/>
        <v>1-4-1S85°Z+S</v>
      </c>
      <c r="AU1570" s="1136" t="s">
        <v>15734</v>
      </c>
      <c r="AV1570" s="1136" t="str">
        <f t="shared" si="196"/>
        <v>110.5.26</v>
      </c>
      <c r="AW1570" s="1438">
        <f t="shared" si="197"/>
        <v>44342</v>
      </c>
    </row>
    <row r="1571" spans="1:49">
      <c r="A1571" s="1135" t="s">
        <v>5517</v>
      </c>
      <c r="B1571" s="1135" t="s">
        <v>5242</v>
      </c>
      <c r="C1571" s="1135">
        <v>600</v>
      </c>
      <c r="D1571" s="1135">
        <v>1.77</v>
      </c>
      <c r="E1571" s="1135" t="s">
        <v>15182</v>
      </c>
      <c r="F1571" s="1135" t="s">
        <v>663</v>
      </c>
      <c r="G1571" s="1135">
        <v>2</v>
      </c>
      <c r="H1571" s="1135" t="s">
        <v>5518</v>
      </c>
      <c r="I1571" s="1135" t="s">
        <v>126</v>
      </c>
      <c r="J1571" s="1135">
        <v>2</v>
      </c>
      <c r="K1571" s="1135" t="s">
        <v>5519</v>
      </c>
      <c r="L1571" s="1135" t="s">
        <v>5246</v>
      </c>
      <c r="M1571" s="1135">
        <v>150</v>
      </c>
      <c r="N1571" s="1135" t="s">
        <v>1039</v>
      </c>
      <c r="O1571" s="1135">
        <v>3.75</v>
      </c>
      <c r="P1571" s="1135">
        <v>3</v>
      </c>
      <c r="Q1571" s="1135">
        <v>4</v>
      </c>
      <c r="R1571" s="1135">
        <v>21.5</v>
      </c>
      <c r="T1571" s="1135">
        <v>21</v>
      </c>
      <c r="U1571" s="1135">
        <v>2.2999999999999998</v>
      </c>
      <c r="V1571" s="1135" t="s">
        <v>663</v>
      </c>
      <c r="W1571" s="1135">
        <v>130</v>
      </c>
      <c r="X1571" s="1135">
        <v>85</v>
      </c>
      <c r="Y1571" s="1135">
        <v>1.2</v>
      </c>
      <c r="Z1571" s="1135">
        <v>5.5</v>
      </c>
      <c r="AA1571" s="1135" t="s">
        <v>5520</v>
      </c>
      <c r="AH1571" s="1135" t="s">
        <v>5521</v>
      </c>
      <c r="AM1571" s="1136" t="s">
        <v>12246</v>
      </c>
      <c r="AN1571" s="1136" t="s">
        <v>12247</v>
      </c>
      <c r="AO1571" s="1136">
        <f t="shared" si="198"/>
        <v>600</v>
      </c>
      <c r="AP1571" s="1136">
        <f t="shared" si="199"/>
        <v>1.77</v>
      </c>
      <c r="AQ1571" s="1136" t="str">
        <f t="shared" si="200"/>
        <v>1-4-1S85°</v>
      </c>
      <c r="AR1571" s="1136" t="str">
        <f t="shared" si="201"/>
        <v>NA</v>
      </c>
      <c r="AS1571" s="1136" t="str">
        <f t="shared" si="202"/>
        <v>200/175</v>
      </c>
      <c r="AT1571" s="1136" t="str">
        <f t="shared" si="203"/>
        <v>1-4-1S85°</v>
      </c>
      <c r="AV1571" s="1136" t="str">
        <f t="shared" si="196"/>
        <v>110.7.20</v>
      </c>
      <c r="AW1571" s="1438">
        <f t="shared" si="197"/>
        <v>44397</v>
      </c>
    </row>
    <row r="1572" spans="1:49">
      <c r="A1572" s="1135" t="s">
        <v>5522</v>
      </c>
      <c r="B1572" s="1135" t="s">
        <v>5523</v>
      </c>
      <c r="C1572" s="1135">
        <v>600</v>
      </c>
      <c r="D1572" s="1135">
        <v>1.75</v>
      </c>
      <c r="E1572" s="1135" t="s">
        <v>15210</v>
      </c>
      <c r="F1572" s="1135" t="s">
        <v>1608</v>
      </c>
      <c r="G1572" s="1135">
        <v>4</v>
      </c>
      <c r="H1572" s="1135" t="s">
        <v>1111</v>
      </c>
      <c r="I1572" s="1135" t="s">
        <v>126</v>
      </c>
      <c r="J1572" s="1135">
        <v>1.9</v>
      </c>
      <c r="K1572" s="1135" t="s">
        <v>5524</v>
      </c>
      <c r="L1572" s="1135" t="s">
        <v>2058</v>
      </c>
      <c r="M1572" s="1135">
        <v>150</v>
      </c>
      <c r="N1572" s="1135" t="s">
        <v>1039</v>
      </c>
      <c r="O1572" s="1135">
        <v>3.75</v>
      </c>
      <c r="P1572" s="1135">
        <v>3</v>
      </c>
      <c r="Q1572" s="1135">
        <v>3</v>
      </c>
      <c r="R1572" s="1135">
        <v>28.5</v>
      </c>
      <c r="T1572" s="1135">
        <v>12.5</v>
      </c>
      <c r="U1572" s="1135">
        <v>7.4</v>
      </c>
      <c r="V1572" s="1135" t="s">
        <v>663</v>
      </c>
      <c r="W1572" s="1135">
        <v>125</v>
      </c>
      <c r="X1572" s="1135">
        <v>80</v>
      </c>
      <c r="Y1572" s="1135">
        <v>1.5</v>
      </c>
      <c r="Z1572" s="1135" t="s">
        <v>663</v>
      </c>
      <c r="AA1572" s="1135" t="s">
        <v>5440</v>
      </c>
      <c r="AH1572" s="1135" t="s">
        <v>940</v>
      </c>
      <c r="AM1572" s="1136" t="s">
        <v>12248</v>
      </c>
      <c r="AN1572" s="1136" t="s">
        <v>12249</v>
      </c>
      <c r="AO1572" s="1136">
        <f t="shared" si="198"/>
        <v>600</v>
      </c>
      <c r="AP1572" s="1136">
        <f t="shared" si="199"/>
        <v>1.75</v>
      </c>
      <c r="AQ1572" s="1136" t="str">
        <f t="shared" si="200"/>
        <v>1-5-1S83°Z+S</v>
      </c>
      <c r="AR1572" s="1136" t="str">
        <f t="shared" si="201"/>
        <v>32</v>
      </c>
      <c r="AS1572" s="1136" t="str">
        <f t="shared" si="202"/>
        <v>200/200/OFF</v>
      </c>
      <c r="AT1572" s="1136" t="str">
        <f t="shared" si="203"/>
        <v>1-5-1S83°Z+S</v>
      </c>
      <c r="AU1572" s="1136" t="s">
        <v>15734</v>
      </c>
      <c r="AV1572" s="1136" t="str">
        <f t="shared" si="196"/>
        <v>110.9.27</v>
      </c>
      <c r="AW1572" s="1438">
        <f t="shared" si="197"/>
        <v>44466</v>
      </c>
    </row>
    <row r="1573" spans="1:49">
      <c r="A1573" s="1135" t="s">
        <v>5525</v>
      </c>
      <c r="B1573" s="1135" t="s">
        <v>4823</v>
      </c>
      <c r="C1573" s="1135">
        <v>700</v>
      </c>
      <c r="D1573" s="1135">
        <v>1.73</v>
      </c>
      <c r="E1573" s="1135" t="s">
        <v>15205</v>
      </c>
      <c r="F1573" s="1135" t="s">
        <v>1078</v>
      </c>
      <c r="G1573" s="1135">
        <v>5</v>
      </c>
      <c r="H1573" s="1135" t="s">
        <v>5526</v>
      </c>
      <c r="I1573" s="1135" t="s">
        <v>126</v>
      </c>
      <c r="J1573" s="1135">
        <v>1.5</v>
      </c>
      <c r="K1573" s="1135" t="s">
        <v>5527</v>
      </c>
      <c r="L1573" s="1135" t="s">
        <v>4825</v>
      </c>
      <c r="M1573" s="1135">
        <v>153</v>
      </c>
      <c r="N1573" s="1135" t="s">
        <v>1039</v>
      </c>
      <c r="O1573" s="1135">
        <v>3.8250000000000002</v>
      </c>
      <c r="P1573" s="1135">
        <v>3.06</v>
      </c>
      <c r="Q1573" s="1135">
        <v>4</v>
      </c>
      <c r="R1573" s="1135">
        <v>20.5</v>
      </c>
      <c r="T1573" s="1135">
        <v>11.5</v>
      </c>
      <c r="U1573" s="1135">
        <v>3.7</v>
      </c>
      <c r="V1573" s="1135" t="s">
        <v>663</v>
      </c>
      <c r="W1573" s="1135">
        <v>80</v>
      </c>
      <c r="X1573" s="1135">
        <v>20</v>
      </c>
      <c r="Y1573" s="1135">
        <v>1.7</v>
      </c>
      <c r="Z1573" s="1135">
        <v>5</v>
      </c>
      <c r="AA1573" s="1135" t="s">
        <v>1537</v>
      </c>
      <c r="AH1573" s="1135" t="s">
        <v>1092</v>
      </c>
      <c r="AM1573" s="1136" t="s">
        <v>12250</v>
      </c>
      <c r="AN1573" s="1136" t="s">
        <v>12251</v>
      </c>
      <c r="AO1573" s="1136">
        <f t="shared" si="198"/>
        <v>700</v>
      </c>
      <c r="AP1573" s="1136">
        <f t="shared" si="199"/>
        <v>1.73</v>
      </c>
      <c r="AQ1573" s="1136" t="str">
        <f t="shared" si="200"/>
        <v>1-5-1S91</v>
      </c>
      <c r="AR1573" s="1136" t="str">
        <f t="shared" si="201"/>
        <v>30</v>
      </c>
      <c r="AS1573" s="1136" t="str">
        <f t="shared" si="202"/>
        <v>330/330/170</v>
      </c>
      <c r="AT1573" s="1136" t="str">
        <f t="shared" si="203"/>
        <v>1-5-1S91</v>
      </c>
      <c r="AV1573" s="1136" t="str">
        <f t="shared" si="196"/>
        <v>110.11.8</v>
      </c>
      <c r="AW1573" s="1438">
        <f t="shared" si="197"/>
        <v>44508</v>
      </c>
    </row>
    <row r="1574" spans="1:49">
      <c r="A1574" s="1135" t="s">
        <v>5528</v>
      </c>
      <c r="B1574" s="1135" t="s">
        <v>5466</v>
      </c>
      <c r="C1574" s="1135">
        <v>650</v>
      </c>
      <c r="D1574" s="1135">
        <v>1.7050000000000001</v>
      </c>
      <c r="E1574" s="1135" t="s">
        <v>15198</v>
      </c>
      <c r="F1574" s="1135" t="s">
        <v>663</v>
      </c>
      <c r="G1574" s="1135">
        <v>5</v>
      </c>
      <c r="H1574" s="1135" t="s">
        <v>5529</v>
      </c>
      <c r="I1574" s="1135" t="s">
        <v>126</v>
      </c>
      <c r="J1574" s="1135">
        <v>1.6</v>
      </c>
      <c r="K1574" s="1135" t="s">
        <v>5530</v>
      </c>
      <c r="L1574" s="1135" t="s">
        <v>2198</v>
      </c>
      <c r="M1574" s="1135">
        <v>149</v>
      </c>
      <c r="N1574" s="1135" t="s">
        <v>1039</v>
      </c>
      <c r="O1574" s="1135">
        <v>3.7250000000000001</v>
      </c>
      <c r="P1574" s="1135">
        <v>2.98</v>
      </c>
      <c r="Q1574" s="1135" t="s">
        <v>1040</v>
      </c>
      <c r="R1574" s="1135">
        <v>21.8</v>
      </c>
      <c r="T1574" s="1135">
        <v>22.6</v>
      </c>
      <c r="U1574" s="1135">
        <v>3.6</v>
      </c>
      <c r="V1574" s="1135" t="s">
        <v>2614</v>
      </c>
      <c r="W1574" s="1135">
        <v>120</v>
      </c>
      <c r="X1574" s="1135">
        <v>70</v>
      </c>
      <c r="Y1574" s="1135">
        <v>1.5</v>
      </c>
      <c r="Z1574" s="1135" t="s">
        <v>663</v>
      </c>
      <c r="AA1574" s="1135" t="s">
        <v>5531</v>
      </c>
      <c r="AH1574" s="1135" t="s">
        <v>3122</v>
      </c>
      <c r="AM1574" s="1136" t="s">
        <v>12252</v>
      </c>
      <c r="AN1574" s="1136" t="s">
        <v>12253</v>
      </c>
      <c r="AO1574" s="1136">
        <f t="shared" si="198"/>
        <v>650</v>
      </c>
      <c r="AP1574" s="1136">
        <f t="shared" si="199"/>
        <v>1.7050000000000001</v>
      </c>
      <c r="AQ1574" s="1136" t="str">
        <f t="shared" si="200"/>
        <v>1-4-1S85°Z+S</v>
      </c>
      <c r="AR1574" s="1136" t="str">
        <f t="shared" si="201"/>
        <v>NA</v>
      </c>
      <c r="AS1574" s="1136" t="str">
        <f t="shared" si="202"/>
        <v>183/OFF</v>
      </c>
      <c r="AT1574" s="1136" t="str">
        <f t="shared" si="203"/>
        <v>1-4-1S85°Z+S</v>
      </c>
      <c r="AU1574" s="1136" t="s">
        <v>15734</v>
      </c>
      <c r="AV1574" s="1136" t="str">
        <f t="shared" si="196"/>
        <v>109.1.14</v>
      </c>
      <c r="AW1574" s="1438">
        <f t="shared" si="197"/>
        <v>43844</v>
      </c>
    </row>
    <row r="1575" spans="1:49">
      <c r="A1575" s="1135" t="s">
        <v>5532</v>
      </c>
      <c r="B1575" s="1135" t="s">
        <v>5466</v>
      </c>
      <c r="C1575" s="1135">
        <v>700</v>
      </c>
      <c r="D1575" s="1135">
        <v>1.7250000000000001</v>
      </c>
      <c r="E1575" s="1135" t="s">
        <v>15198</v>
      </c>
      <c r="F1575" s="1135" t="s">
        <v>663</v>
      </c>
      <c r="G1575" s="1135">
        <v>5</v>
      </c>
      <c r="H1575" s="1135" t="s">
        <v>2286</v>
      </c>
      <c r="I1575" s="1135" t="s">
        <v>126</v>
      </c>
      <c r="J1575" s="1135">
        <v>1.6</v>
      </c>
      <c r="K1575" s="1135" t="s">
        <v>5533</v>
      </c>
      <c r="L1575" s="1135" t="s">
        <v>2198</v>
      </c>
      <c r="M1575" s="1135">
        <v>149</v>
      </c>
      <c r="N1575" s="1135" t="s">
        <v>1039</v>
      </c>
      <c r="O1575" s="1135">
        <v>3.7250000000000001</v>
      </c>
      <c r="P1575" s="1135">
        <v>2.98</v>
      </c>
      <c r="Q1575" s="1135" t="s">
        <v>1082</v>
      </c>
      <c r="R1575" s="1135">
        <v>21.8</v>
      </c>
      <c r="T1575" s="1135">
        <v>22.6</v>
      </c>
      <c r="U1575" s="1135">
        <v>3.6</v>
      </c>
      <c r="V1575" s="1135" t="s">
        <v>2614</v>
      </c>
      <c r="W1575" s="1135">
        <v>120</v>
      </c>
      <c r="X1575" s="1135">
        <v>70</v>
      </c>
      <c r="Y1575" s="1135">
        <v>1.5</v>
      </c>
      <c r="Z1575" s="1135" t="s">
        <v>663</v>
      </c>
      <c r="AA1575" s="1135" t="s">
        <v>3020</v>
      </c>
      <c r="AH1575" s="1135" t="s">
        <v>876</v>
      </c>
      <c r="AM1575" s="1136" t="s">
        <v>12254</v>
      </c>
      <c r="AN1575" s="1136" t="s">
        <v>12255</v>
      </c>
      <c r="AO1575" s="1136">
        <f t="shared" si="198"/>
        <v>700</v>
      </c>
      <c r="AP1575" s="1136">
        <f t="shared" si="199"/>
        <v>1.7250000000000001</v>
      </c>
      <c r="AQ1575" s="1136" t="str">
        <f t="shared" si="200"/>
        <v>1-4-1S85°Z+S</v>
      </c>
      <c r="AR1575" s="1136" t="str">
        <f t="shared" si="201"/>
        <v>NA</v>
      </c>
      <c r="AS1575" s="1136" t="str">
        <f t="shared" si="202"/>
        <v>180/OFF</v>
      </c>
      <c r="AT1575" s="1136" t="str">
        <f t="shared" si="203"/>
        <v>1-4-1S85°Z+S</v>
      </c>
      <c r="AU1575" s="1136" t="s">
        <v>15734</v>
      </c>
      <c r="AV1575" s="1136" t="str">
        <f t="shared" si="196"/>
        <v>109.3.16</v>
      </c>
      <c r="AW1575" s="1438">
        <f t="shared" si="197"/>
        <v>43906</v>
      </c>
    </row>
    <row r="1576" spans="1:49">
      <c r="A1576" s="1135" t="s">
        <v>5534</v>
      </c>
      <c r="B1576" s="1135" t="s">
        <v>5466</v>
      </c>
      <c r="C1576" s="1135">
        <v>700</v>
      </c>
      <c r="D1576" s="1135">
        <v>1.7150000000000001</v>
      </c>
      <c r="E1576" s="1135" t="s">
        <v>15198</v>
      </c>
      <c r="F1576" s="1135" t="s">
        <v>663</v>
      </c>
      <c r="G1576" s="1135">
        <v>5</v>
      </c>
      <c r="H1576" s="1135" t="s">
        <v>2286</v>
      </c>
      <c r="I1576" s="1135" t="s">
        <v>126</v>
      </c>
      <c r="J1576" s="1135">
        <v>1.7</v>
      </c>
      <c r="K1576" s="1135" t="s">
        <v>5533</v>
      </c>
      <c r="L1576" s="1135" t="s">
        <v>2198</v>
      </c>
      <c r="M1576" s="1135">
        <v>149</v>
      </c>
      <c r="N1576" s="1135" t="s">
        <v>1039</v>
      </c>
      <c r="O1576" s="1135">
        <v>3.7250000000000001</v>
      </c>
      <c r="P1576" s="1135">
        <v>2.98</v>
      </c>
      <c r="Q1576" s="1135" t="s">
        <v>1055</v>
      </c>
      <c r="R1576" s="1135">
        <v>21.8</v>
      </c>
      <c r="T1576" s="1135">
        <v>22.6</v>
      </c>
      <c r="U1576" s="1135">
        <v>3.6</v>
      </c>
      <c r="V1576" s="1135" t="s">
        <v>2614</v>
      </c>
      <c r="W1576" s="1135">
        <v>120</v>
      </c>
      <c r="X1576" s="1135">
        <v>70</v>
      </c>
      <c r="Y1576" s="1135">
        <v>1.5</v>
      </c>
      <c r="Z1576" s="1135" t="s">
        <v>663</v>
      </c>
      <c r="AA1576" s="1135" t="s">
        <v>3429</v>
      </c>
      <c r="AH1576" s="1135" t="s">
        <v>661</v>
      </c>
      <c r="AM1576" s="1136" t="s">
        <v>12256</v>
      </c>
      <c r="AN1576" s="1136" t="s">
        <v>12257</v>
      </c>
      <c r="AO1576" s="1136">
        <f t="shared" si="198"/>
        <v>700</v>
      </c>
      <c r="AP1576" s="1136">
        <f t="shared" si="199"/>
        <v>1.7150000000000001</v>
      </c>
      <c r="AQ1576" s="1136" t="str">
        <f t="shared" si="200"/>
        <v>1-4-1S85°Z+S</v>
      </c>
      <c r="AR1576" s="1136" t="str">
        <f t="shared" si="201"/>
        <v>NA</v>
      </c>
      <c r="AS1576" s="1136" t="str">
        <f t="shared" si="202"/>
        <v>180/OFF</v>
      </c>
      <c r="AT1576" s="1136" t="str">
        <f t="shared" si="203"/>
        <v>1-4-1S85°Z+S</v>
      </c>
      <c r="AU1576" s="1136" t="s">
        <v>15734</v>
      </c>
      <c r="AV1576" s="1136" t="str">
        <f t="shared" si="196"/>
        <v>109.7.6</v>
      </c>
      <c r="AW1576" s="1438">
        <f t="shared" si="197"/>
        <v>44018</v>
      </c>
    </row>
    <row r="1577" spans="1:49">
      <c r="A1577" s="1135" t="s">
        <v>5535</v>
      </c>
      <c r="B1577" s="1135" t="s">
        <v>5466</v>
      </c>
      <c r="C1577" s="1135">
        <v>700</v>
      </c>
      <c r="D1577" s="1135">
        <v>1.7050000000000001</v>
      </c>
      <c r="E1577" s="1135" t="s">
        <v>15198</v>
      </c>
      <c r="F1577" s="1135" t="s">
        <v>663</v>
      </c>
      <c r="G1577" s="1135">
        <v>5</v>
      </c>
      <c r="H1577" s="1135" t="s">
        <v>1035</v>
      </c>
      <c r="I1577" s="1135" t="s">
        <v>126</v>
      </c>
      <c r="J1577" s="1135">
        <v>1.7</v>
      </c>
      <c r="K1577" s="1135" t="s">
        <v>5536</v>
      </c>
      <c r="L1577" s="1135" t="s">
        <v>2198</v>
      </c>
      <c r="M1577" s="1135">
        <v>149</v>
      </c>
      <c r="N1577" s="1135" t="s">
        <v>1039</v>
      </c>
      <c r="O1577" s="1135">
        <v>3.7250000000000001</v>
      </c>
      <c r="P1577" s="1135">
        <v>2.98</v>
      </c>
      <c r="Q1577" s="1135" t="s">
        <v>1055</v>
      </c>
      <c r="R1577" s="1135">
        <v>21.8</v>
      </c>
      <c r="T1577" s="1135">
        <v>22.6</v>
      </c>
      <c r="U1577" s="1135">
        <v>3.6</v>
      </c>
      <c r="V1577" s="1135" t="s">
        <v>2614</v>
      </c>
      <c r="W1577" s="1135">
        <v>120</v>
      </c>
      <c r="X1577" s="1135">
        <v>70</v>
      </c>
      <c r="Y1577" s="1135">
        <v>1.5</v>
      </c>
      <c r="Z1577" s="1135" t="s">
        <v>663</v>
      </c>
      <c r="AA1577" s="1135" t="s">
        <v>1853</v>
      </c>
      <c r="AH1577" s="1135" t="s">
        <v>1361</v>
      </c>
      <c r="AM1577" s="1136" t="s">
        <v>12258</v>
      </c>
      <c r="AN1577" s="1136" t="s">
        <v>12259</v>
      </c>
      <c r="AO1577" s="1136">
        <f t="shared" si="198"/>
        <v>700</v>
      </c>
      <c r="AP1577" s="1136">
        <f t="shared" si="199"/>
        <v>1.7050000000000001</v>
      </c>
      <c r="AQ1577" s="1136" t="str">
        <f t="shared" si="200"/>
        <v>1-4-1S85°Z+S</v>
      </c>
      <c r="AR1577" s="1136" t="str">
        <f t="shared" si="201"/>
        <v>NA</v>
      </c>
      <c r="AS1577" s="1136" t="str">
        <f t="shared" si="202"/>
        <v>185/OFF</v>
      </c>
      <c r="AT1577" s="1136" t="str">
        <f t="shared" si="203"/>
        <v>1-4-1S85°Z+S</v>
      </c>
      <c r="AU1577" s="1136" t="s">
        <v>15734</v>
      </c>
      <c r="AV1577" s="1136" t="str">
        <f t="shared" si="196"/>
        <v>109.7.28</v>
      </c>
      <c r="AW1577" s="1438">
        <f t="shared" si="197"/>
        <v>44040</v>
      </c>
    </row>
    <row r="1578" spans="1:49">
      <c r="A1578" s="1135" t="s">
        <v>5537</v>
      </c>
      <c r="B1578" s="1135" t="s">
        <v>5466</v>
      </c>
      <c r="C1578" s="1135">
        <v>700</v>
      </c>
      <c r="D1578" s="1135">
        <v>1.7050000000000001</v>
      </c>
      <c r="E1578" s="1135" t="s">
        <v>15198</v>
      </c>
      <c r="F1578" s="1135" t="s">
        <v>663</v>
      </c>
      <c r="G1578" s="1135">
        <v>5</v>
      </c>
      <c r="H1578" s="1135" t="s">
        <v>1035</v>
      </c>
      <c r="I1578" s="1135" t="s">
        <v>126</v>
      </c>
      <c r="J1578" s="1135">
        <v>1.7</v>
      </c>
      <c r="K1578" s="1135" t="s">
        <v>5530</v>
      </c>
      <c r="L1578" s="1135" t="s">
        <v>2198</v>
      </c>
      <c r="M1578" s="1135">
        <v>149</v>
      </c>
      <c r="N1578" s="1135" t="s">
        <v>1039</v>
      </c>
      <c r="O1578" s="1135">
        <v>3.7250000000000001</v>
      </c>
      <c r="P1578" s="1135">
        <v>2.98</v>
      </c>
      <c r="Q1578" s="1135" t="s">
        <v>1050</v>
      </c>
      <c r="R1578" s="1135">
        <v>21.8</v>
      </c>
      <c r="T1578" s="1135">
        <v>22.6</v>
      </c>
      <c r="U1578" s="1135">
        <v>3.6</v>
      </c>
      <c r="V1578" s="1135" t="s">
        <v>2614</v>
      </c>
      <c r="W1578" s="1135">
        <v>120</v>
      </c>
      <c r="X1578" s="1135">
        <v>70</v>
      </c>
      <c r="Y1578" s="1135">
        <v>1.5</v>
      </c>
      <c r="Z1578" s="1135" t="s">
        <v>663</v>
      </c>
      <c r="AA1578" s="1135" t="s">
        <v>3345</v>
      </c>
      <c r="AH1578" s="1135" t="s">
        <v>876</v>
      </c>
      <c r="AM1578" s="1136" t="s">
        <v>12260</v>
      </c>
      <c r="AN1578" s="1136" t="s">
        <v>12261</v>
      </c>
      <c r="AO1578" s="1136">
        <f t="shared" si="198"/>
        <v>700</v>
      </c>
      <c r="AP1578" s="1136">
        <f t="shared" si="199"/>
        <v>1.7050000000000001</v>
      </c>
      <c r="AQ1578" s="1136" t="str">
        <f t="shared" si="200"/>
        <v>1-4-1S85°Z+S</v>
      </c>
      <c r="AR1578" s="1136" t="str">
        <f t="shared" si="201"/>
        <v>NA</v>
      </c>
      <c r="AS1578" s="1136" t="str">
        <f t="shared" si="202"/>
        <v>185/OFF</v>
      </c>
      <c r="AT1578" s="1136" t="str">
        <f t="shared" si="203"/>
        <v>1-4-1S85°Z+S</v>
      </c>
      <c r="AU1578" s="1136" t="s">
        <v>15734</v>
      </c>
      <c r="AV1578" s="1136" t="str">
        <f t="shared" si="196"/>
        <v>109.8.10</v>
      </c>
      <c r="AW1578" s="1438">
        <f t="shared" si="197"/>
        <v>44053</v>
      </c>
    </row>
    <row r="1579" spans="1:49">
      <c r="A1579" s="1135" t="s">
        <v>5538</v>
      </c>
      <c r="B1579" s="1135" t="s">
        <v>5466</v>
      </c>
      <c r="C1579" s="1135">
        <v>650</v>
      </c>
      <c r="D1579" s="1135">
        <v>1.71</v>
      </c>
      <c r="E1579" s="1135" t="s">
        <v>15203</v>
      </c>
      <c r="F1579" s="1135" t="s">
        <v>663</v>
      </c>
      <c r="G1579" s="1135">
        <v>5</v>
      </c>
      <c r="H1579" s="1135" t="s">
        <v>2286</v>
      </c>
      <c r="I1579" s="1135" t="s">
        <v>126</v>
      </c>
      <c r="J1579" s="1135">
        <v>1.7</v>
      </c>
      <c r="K1579" s="1135" t="s">
        <v>5539</v>
      </c>
      <c r="L1579" s="1135" t="s">
        <v>2198</v>
      </c>
      <c r="M1579" s="1135">
        <v>149</v>
      </c>
      <c r="N1579" s="1135" t="s">
        <v>1039</v>
      </c>
      <c r="O1579" s="1135">
        <v>3.7250000000000001</v>
      </c>
      <c r="P1579" s="1135">
        <v>2.98</v>
      </c>
      <c r="Q1579" s="1135">
        <v>4</v>
      </c>
      <c r="R1579" s="1135">
        <v>21.8</v>
      </c>
      <c r="T1579" s="1135">
        <v>22.6</v>
      </c>
      <c r="U1579" s="1135">
        <v>3.6</v>
      </c>
      <c r="V1579" s="1135" t="s">
        <v>2614</v>
      </c>
      <c r="W1579" s="1135">
        <v>120</v>
      </c>
      <c r="X1579" s="1135">
        <v>70</v>
      </c>
      <c r="Y1579" s="1135">
        <v>1.5</v>
      </c>
      <c r="Z1579" s="1135" t="s">
        <v>663</v>
      </c>
      <c r="AA1579" s="1135" t="s">
        <v>5540</v>
      </c>
      <c r="AH1579" s="1135" t="s">
        <v>1361</v>
      </c>
      <c r="AM1579" s="1136" t="s">
        <v>12262</v>
      </c>
      <c r="AN1579" s="1136" t="s">
        <v>12263</v>
      </c>
      <c r="AO1579" s="1136">
        <f t="shared" si="198"/>
        <v>650</v>
      </c>
      <c r="AP1579" s="1136">
        <f t="shared" si="199"/>
        <v>1.71</v>
      </c>
      <c r="AQ1579" s="1136" t="str">
        <f t="shared" si="200"/>
        <v>1-5-1S85°Z+S</v>
      </c>
      <c r="AR1579" s="1136" t="str">
        <f t="shared" si="201"/>
        <v>NA</v>
      </c>
      <c r="AS1579" s="1136" t="str">
        <f t="shared" si="202"/>
        <v>180/OFF</v>
      </c>
      <c r="AT1579" s="1136" t="str">
        <f t="shared" si="203"/>
        <v>1-5-1S85°Z+S</v>
      </c>
      <c r="AU1579" s="1136" t="s">
        <v>15734</v>
      </c>
      <c r="AV1579" s="1136" t="str">
        <f t="shared" si="196"/>
        <v>110.7.26</v>
      </c>
      <c r="AW1579" s="1438">
        <f t="shared" si="197"/>
        <v>44403</v>
      </c>
    </row>
    <row r="1580" spans="1:49">
      <c r="A1580" s="1135" t="s">
        <v>5541</v>
      </c>
      <c r="B1580" s="1135" t="s">
        <v>5466</v>
      </c>
      <c r="C1580" s="1135">
        <v>600</v>
      </c>
      <c r="D1580" s="1135">
        <v>1.72</v>
      </c>
      <c r="E1580" s="1135" t="s">
        <v>15203</v>
      </c>
      <c r="F1580" s="1135" t="s">
        <v>663</v>
      </c>
      <c r="G1580" s="1135">
        <v>5</v>
      </c>
      <c r="H1580" s="1135" t="s">
        <v>2286</v>
      </c>
      <c r="I1580" s="1135" t="s">
        <v>126</v>
      </c>
      <c r="J1580" s="1135">
        <v>1.5</v>
      </c>
      <c r="K1580" s="1135" t="s">
        <v>5539</v>
      </c>
      <c r="L1580" s="1135" t="s">
        <v>2198</v>
      </c>
      <c r="M1580" s="1135">
        <v>149</v>
      </c>
      <c r="N1580" s="1135" t="s">
        <v>1039</v>
      </c>
      <c r="O1580" s="1135">
        <v>3.7250000000000001</v>
      </c>
      <c r="P1580" s="1135">
        <v>2.98</v>
      </c>
      <c r="Q1580" s="1135">
        <v>4</v>
      </c>
      <c r="R1580" s="1135">
        <v>21.8</v>
      </c>
      <c r="T1580" s="1135">
        <v>22.6</v>
      </c>
      <c r="U1580" s="1135">
        <v>3.6</v>
      </c>
      <c r="V1580" s="1135" t="s">
        <v>2614</v>
      </c>
      <c r="W1580" s="1135">
        <v>120</v>
      </c>
      <c r="X1580" s="1135">
        <v>70</v>
      </c>
      <c r="Y1580" s="1135">
        <v>1.5</v>
      </c>
      <c r="Z1580" s="1135" t="s">
        <v>663</v>
      </c>
      <c r="AA1580" s="1135" t="s">
        <v>3893</v>
      </c>
      <c r="AH1580" s="1135" t="s">
        <v>1580</v>
      </c>
      <c r="AM1580" s="1136" t="s">
        <v>12264</v>
      </c>
      <c r="AN1580" s="1136" t="s">
        <v>12265</v>
      </c>
      <c r="AO1580" s="1136">
        <f t="shared" si="198"/>
        <v>600</v>
      </c>
      <c r="AP1580" s="1136">
        <f t="shared" si="199"/>
        <v>1.72</v>
      </c>
      <c r="AQ1580" s="1136" t="str">
        <f t="shared" si="200"/>
        <v>1-5-1S85°Z+S</v>
      </c>
      <c r="AR1580" s="1136" t="str">
        <f t="shared" si="201"/>
        <v>NA</v>
      </c>
      <c r="AS1580" s="1136" t="str">
        <f t="shared" si="202"/>
        <v>180/OFF</v>
      </c>
      <c r="AT1580" s="1136" t="str">
        <f t="shared" si="203"/>
        <v>1-5-1S85°Z+S</v>
      </c>
      <c r="AU1580" s="1136" t="s">
        <v>15734</v>
      </c>
      <c r="AV1580" s="1136" t="str">
        <f t="shared" si="196"/>
        <v>110.9.16</v>
      </c>
      <c r="AW1580" s="1438">
        <f t="shared" si="197"/>
        <v>44455</v>
      </c>
    </row>
    <row r="1581" spans="1:49">
      <c r="A1581" s="1135" t="s">
        <v>5542</v>
      </c>
      <c r="B1581" s="1135" t="s">
        <v>5466</v>
      </c>
      <c r="C1581" s="1135">
        <v>600</v>
      </c>
      <c r="D1581" s="1135">
        <v>1.72</v>
      </c>
      <c r="E1581" s="1135" t="s">
        <v>15203</v>
      </c>
      <c r="F1581" s="1135" t="s">
        <v>663</v>
      </c>
      <c r="G1581" s="1135">
        <v>5</v>
      </c>
      <c r="H1581" s="1135" t="s">
        <v>2286</v>
      </c>
      <c r="I1581" s="1135" t="s">
        <v>126</v>
      </c>
      <c r="J1581" s="1135">
        <v>1.5</v>
      </c>
      <c r="K1581" s="1135" t="s">
        <v>5539</v>
      </c>
      <c r="L1581" s="1135" t="s">
        <v>2198</v>
      </c>
      <c r="M1581" s="1135">
        <v>149</v>
      </c>
      <c r="N1581" s="1135" t="s">
        <v>1039</v>
      </c>
      <c r="O1581" s="1135">
        <v>3.7250000000000001</v>
      </c>
      <c r="P1581" s="1135">
        <v>2.98</v>
      </c>
      <c r="Q1581" s="1135">
        <v>4</v>
      </c>
      <c r="R1581" s="1135">
        <v>21.8</v>
      </c>
      <c r="T1581" s="1135">
        <v>22.6</v>
      </c>
      <c r="U1581" s="1135">
        <v>3.6</v>
      </c>
      <c r="V1581" s="1135" t="s">
        <v>2614</v>
      </c>
      <c r="W1581" s="1135">
        <v>120</v>
      </c>
      <c r="X1581" s="1135">
        <v>70</v>
      </c>
      <c r="Y1581" s="1135">
        <v>1.5</v>
      </c>
      <c r="Z1581" s="1135" t="s">
        <v>663</v>
      </c>
      <c r="AA1581" s="1135" t="s">
        <v>5543</v>
      </c>
      <c r="AH1581" s="1135" t="s">
        <v>811</v>
      </c>
      <c r="AM1581" s="1136" t="s">
        <v>12266</v>
      </c>
      <c r="AN1581" s="1136" t="s">
        <v>12267</v>
      </c>
      <c r="AO1581" s="1136">
        <f t="shared" si="198"/>
        <v>600</v>
      </c>
      <c r="AP1581" s="1136">
        <f t="shared" si="199"/>
        <v>1.72</v>
      </c>
      <c r="AQ1581" s="1136" t="str">
        <f t="shared" si="200"/>
        <v>1-5-1S85°Z+S</v>
      </c>
      <c r="AR1581" s="1136" t="str">
        <f t="shared" si="201"/>
        <v>NA</v>
      </c>
      <c r="AS1581" s="1136" t="str">
        <f t="shared" si="202"/>
        <v>180/OFF</v>
      </c>
      <c r="AT1581" s="1136" t="str">
        <f t="shared" si="203"/>
        <v>1-5-1S85°Z+S</v>
      </c>
      <c r="AU1581" s="1136" t="s">
        <v>15734</v>
      </c>
      <c r="AV1581" s="1136" t="str">
        <f t="shared" si="196"/>
        <v>110.11.9</v>
      </c>
      <c r="AW1581" s="1438">
        <f t="shared" si="197"/>
        <v>44509</v>
      </c>
    </row>
    <row r="1582" spans="1:49">
      <c r="A1582" s="1135" t="s">
        <v>5544</v>
      </c>
      <c r="B1582" s="1135" t="s">
        <v>210</v>
      </c>
      <c r="C1582" s="1135">
        <v>650</v>
      </c>
      <c r="D1582" s="1135">
        <v>1.77</v>
      </c>
      <c r="E1582" s="1135" t="s">
        <v>15188</v>
      </c>
      <c r="F1582" s="1135" t="s">
        <v>4107</v>
      </c>
      <c r="G1582" s="1135">
        <v>5</v>
      </c>
      <c r="H1582" s="1135" t="s">
        <v>5545</v>
      </c>
      <c r="I1582" s="1135" t="s">
        <v>126</v>
      </c>
      <c r="J1582" s="1135">
        <v>1.6</v>
      </c>
      <c r="K1582" s="1135" t="s">
        <v>5546</v>
      </c>
      <c r="L1582" s="1135" t="s">
        <v>4760</v>
      </c>
      <c r="M1582" s="1135">
        <v>152.19999999999999</v>
      </c>
      <c r="N1582" s="1135" t="s">
        <v>1039</v>
      </c>
      <c r="O1582" s="1135">
        <v>3.8049999999999997</v>
      </c>
      <c r="P1582" s="1135">
        <v>3.044</v>
      </c>
      <c r="Q1582" s="1135">
        <v>4</v>
      </c>
      <c r="R1582" s="1135">
        <v>19</v>
      </c>
      <c r="T1582" s="1135">
        <v>16</v>
      </c>
      <c r="U1582" s="1135">
        <v>4</v>
      </c>
      <c r="V1582" s="1135" t="s">
        <v>663</v>
      </c>
      <c r="W1582" s="1135">
        <v>95</v>
      </c>
      <c r="X1582" s="1135">
        <v>20</v>
      </c>
      <c r="Y1582" s="1135">
        <v>1.5</v>
      </c>
      <c r="Z1582" s="1135">
        <v>5</v>
      </c>
      <c r="AA1582" s="1135" t="s">
        <v>2021</v>
      </c>
      <c r="AH1582" s="1135" t="s">
        <v>5547</v>
      </c>
      <c r="AM1582" s="1136" t="s">
        <v>12268</v>
      </c>
      <c r="AN1582" s="1136" t="s">
        <v>12269</v>
      </c>
      <c r="AO1582" s="1136">
        <f t="shared" si="198"/>
        <v>650</v>
      </c>
      <c r="AP1582" s="1136">
        <f t="shared" si="199"/>
        <v>1.77</v>
      </c>
      <c r="AQ1582" s="1136" t="str">
        <f t="shared" si="200"/>
        <v>1-5-1S91°</v>
      </c>
      <c r="AR1582" s="1136" t="str">
        <f t="shared" si="201"/>
        <v>30.3</v>
      </c>
      <c r="AS1582" s="1136" t="str">
        <f t="shared" si="202"/>
        <v>315/275/158</v>
      </c>
      <c r="AT1582" s="1136" t="str">
        <f t="shared" si="203"/>
        <v>1-5-1S91°</v>
      </c>
      <c r="AV1582" s="1136" t="str">
        <f t="shared" si="196"/>
        <v>111.3.7</v>
      </c>
      <c r="AW1582" s="1438">
        <f t="shared" si="197"/>
        <v>44627</v>
      </c>
    </row>
    <row r="1583" spans="1:49">
      <c r="A1583" s="1135" t="s">
        <v>5548</v>
      </c>
      <c r="B1583" s="1135" t="s">
        <v>5242</v>
      </c>
      <c r="C1583" s="1135">
        <v>650</v>
      </c>
      <c r="D1583" s="1135">
        <v>1.76</v>
      </c>
      <c r="E1583" s="1135" t="s">
        <v>15188</v>
      </c>
      <c r="F1583" s="1135" t="s">
        <v>1069</v>
      </c>
      <c r="G1583" s="1135">
        <v>5</v>
      </c>
      <c r="H1583" s="1135" t="s">
        <v>5549</v>
      </c>
      <c r="I1583" s="1135" t="s">
        <v>126</v>
      </c>
      <c r="J1583" s="1135">
        <v>2.6</v>
      </c>
      <c r="K1583" s="1135" t="s">
        <v>5392</v>
      </c>
      <c r="L1583" s="1135" t="s">
        <v>5246</v>
      </c>
      <c r="M1583" s="1135">
        <v>148.6</v>
      </c>
      <c r="N1583" s="1135" t="s">
        <v>1039</v>
      </c>
      <c r="O1583" s="1135">
        <v>3.7149999999999999</v>
      </c>
      <c r="P1583" s="1135">
        <v>2.972</v>
      </c>
      <c r="Q1583" s="1135">
        <v>3.5</v>
      </c>
      <c r="R1583" s="1135">
        <v>20.399999999999999</v>
      </c>
      <c r="T1583" s="1135">
        <v>26</v>
      </c>
      <c r="U1583" s="1135">
        <v>3.7</v>
      </c>
      <c r="V1583" s="1135" t="s">
        <v>663</v>
      </c>
      <c r="W1583" s="1135">
        <v>105</v>
      </c>
      <c r="X1583" s="1135">
        <v>50</v>
      </c>
      <c r="Y1583" s="1135">
        <v>2</v>
      </c>
      <c r="Z1583" s="1135">
        <v>6.5</v>
      </c>
      <c r="AA1583" s="1135" t="s">
        <v>5550</v>
      </c>
      <c r="AH1583" s="1135" t="s">
        <v>959</v>
      </c>
      <c r="AM1583" s="1136" t="s">
        <v>12270</v>
      </c>
      <c r="AN1583" s="1136" t="s">
        <v>12271</v>
      </c>
      <c r="AO1583" s="1136">
        <f t="shared" si="198"/>
        <v>650</v>
      </c>
      <c r="AP1583" s="1136">
        <f t="shared" si="199"/>
        <v>1.76</v>
      </c>
      <c r="AQ1583" s="1136" t="str">
        <f t="shared" si="200"/>
        <v>1-5-1S91°</v>
      </c>
      <c r="AR1583" s="1136" t="str">
        <f t="shared" si="201"/>
        <v>31.5</v>
      </c>
      <c r="AS1583" s="1136" t="str">
        <f t="shared" si="202"/>
        <v>340/310/OFF</v>
      </c>
      <c r="AT1583" s="1136" t="str">
        <f t="shared" si="203"/>
        <v>1-5-1S91°</v>
      </c>
      <c r="AV1583" s="1136" t="str">
        <f t="shared" si="196"/>
        <v>111.3.8</v>
      </c>
      <c r="AW1583" s="1438">
        <f t="shared" si="197"/>
        <v>44628</v>
      </c>
    </row>
    <row r="1584" spans="1:49">
      <c r="A1584" s="1135" t="s">
        <v>5551</v>
      </c>
      <c r="B1584" s="1135" t="s">
        <v>5251</v>
      </c>
      <c r="C1584" s="1135">
        <v>550</v>
      </c>
      <c r="D1584" s="1135">
        <v>1.77</v>
      </c>
      <c r="E1584" s="1135" t="s">
        <v>15188</v>
      </c>
      <c r="F1584" s="1135" t="s">
        <v>1078</v>
      </c>
      <c r="G1584" s="1135">
        <v>5</v>
      </c>
      <c r="H1584" s="1135" t="s">
        <v>5552</v>
      </c>
      <c r="I1584" s="1135" t="s">
        <v>466</v>
      </c>
      <c r="J1584" s="1135">
        <v>2.2999999999999998</v>
      </c>
      <c r="K1584" s="1135" t="s">
        <v>5470</v>
      </c>
      <c r="L1584" s="1135" t="s">
        <v>4948</v>
      </c>
      <c r="M1584" s="1135">
        <v>152</v>
      </c>
      <c r="N1584" s="1135" t="s">
        <v>1039</v>
      </c>
      <c r="O1584" s="1135">
        <v>3.8000000000000003</v>
      </c>
      <c r="P1584" s="1135">
        <v>3.04</v>
      </c>
      <c r="Q1584" s="1135">
        <v>3</v>
      </c>
      <c r="R1584" s="1135">
        <v>28</v>
      </c>
      <c r="T1584" s="1135">
        <v>7.2</v>
      </c>
      <c r="U1584" s="1135">
        <v>6.1</v>
      </c>
      <c r="V1584" s="1135" t="s">
        <v>663</v>
      </c>
      <c r="W1584" s="1135">
        <v>100</v>
      </c>
      <c r="X1584" s="1135">
        <v>80</v>
      </c>
      <c r="Y1584" s="1135">
        <v>1.5</v>
      </c>
      <c r="Z1584" s="1135">
        <v>4</v>
      </c>
      <c r="AA1584" s="1135" t="s">
        <v>2100</v>
      </c>
      <c r="AH1584" s="1135" t="s">
        <v>1280</v>
      </c>
      <c r="AM1584" s="1136" t="s">
        <v>12272</v>
      </c>
      <c r="AN1584" s="1136" t="s">
        <v>12273</v>
      </c>
      <c r="AO1584" s="1136">
        <f t="shared" si="198"/>
        <v>550</v>
      </c>
      <c r="AP1584" s="1136">
        <f t="shared" si="199"/>
        <v>1.77</v>
      </c>
      <c r="AQ1584" s="1136" t="str">
        <f t="shared" si="200"/>
        <v>1-5-1S91°</v>
      </c>
      <c r="AR1584" s="1136" t="str">
        <f t="shared" si="201"/>
        <v>30</v>
      </c>
      <c r="AS1584" s="1136" t="str">
        <f t="shared" si="202"/>
        <v>255/255/150</v>
      </c>
      <c r="AT1584" s="1136" t="str">
        <f t="shared" si="203"/>
        <v>1-5-1S91°</v>
      </c>
      <c r="AV1584" s="1136" t="str">
        <f t="shared" si="196"/>
        <v>111.3.10</v>
      </c>
      <c r="AW1584" s="1438">
        <f t="shared" si="197"/>
        <v>44630</v>
      </c>
    </row>
    <row r="1585" spans="1:49">
      <c r="A1585" s="1135" t="s">
        <v>5553</v>
      </c>
      <c r="B1585" s="1135" t="s">
        <v>5044</v>
      </c>
      <c r="C1585" s="1135">
        <v>500</v>
      </c>
      <c r="D1585" s="1135">
        <v>1.79</v>
      </c>
      <c r="E1585" s="1135" t="s">
        <v>15188</v>
      </c>
      <c r="F1585" s="1135" t="s">
        <v>1078</v>
      </c>
      <c r="G1585" s="1135">
        <v>5</v>
      </c>
      <c r="H1585" s="1135" t="s">
        <v>1155</v>
      </c>
      <c r="I1585" s="1135" t="s">
        <v>126</v>
      </c>
      <c r="J1585" s="1135">
        <v>0.6</v>
      </c>
      <c r="K1585" s="1135" t="s">
        <v>5554</v>
      </c>
      <c r="L1585" s="1135" t="s">
        <v>5046</v>
      </c>
      <c r="M1585" s="1135">
        <v>152.5</v>
      </c>
      <c r="N1585" s="1135" t="s">
        <v>1039</v>
      </c>
      <c r="O1585" s="1135">
        <v>3.8125</v>
      </c>
      <c r="P1585" s="1135">
        <v>3.0500000000000003</v>
      </c>
      <c r="Q1585" s="1135">
        <v>3</v>
      </c>
      <c r="R1585" s="1135">
        <v>28.5</v>
      </c>
      <c r="T1585" s="1135">
        <v>19.2</v>
      </c>
      <c r="U1585" s="1135">
        <v>5.0999999999999996</v>
      </c>
      <c r="V1585" s="1135" t="s">
        <v>663</v>
      </c>
      <c r="W1585" s="1135" t="s">
        <v>2803</v>
      </c>
      <c r="X1585" s="1135">
        <v>10</v>
      </c>
      <c r="Y1585" s="1135">
        <v>1.6</v>
      </c>
      <c r="Z1585" s="1135">
        <v>7</v>
      </c>
      <c r="AA1585" s="1135" t="s">
        <v>4410</v>
      </c>
      <c r="AH1585" s="1135" t="s">
        <v>1338</v>
      </c>
      <c r="AM1585" s="1136" t="s">
        <v>12274</v>
      </c>
      <c r="AN1585" s="1136" t="s">
        <v>12275</v>
      </c>
      <c r="AO1585" s="1136">
        <f t="shared" si="198"/>
        <v>500</v>
      </c>
      <c r="AP1585" s="1136">
        <f t="shared" si="199"/>
        <v>1.79</v>
      </c>
      <c r="AQ1585" s="1136" t="str">
        <f t="shared" si="200"/>
        <v>1-5-1S91°</v>
      </c>
      <c r="AR1585" s="1136" t="str">
        <f t="shared" si="201"/>
        <v>30</v>
      </c>
      <c r="AS1585" s="1136" t="str">
        <f t="shared" si="202"/>
        <v>255/255/OFF</v>
      </c>
      <c r="AT1585" s="1136" t="str">
        <f t="shared" si="203"/>
        <v>1-5-1S91°</v>
      </c>
      <c r="AV1585" s="1136" t="str">
        <f t="shared" si="196"/>
        <v>111.3.11</v>
      </c>
      <c r="AW1585" s="1438">
        <f t="shared" si="197"/>
        <v>44631</v>
      </c>
    </row>
    <row r="1586" spans="1:49">
      <c r="A1586" s="1135" t="s">
        <v>5555</v>
      </c>
      <c r="B1586" s="1135" t="s">
        <v>5504</v>
      </c>
      <c r="C1586" s="1135">
        <v>500</v>
      </c>
      <c r="D1586" s="1135">
        <v>1.72</v>
      </c>
      <c r="E1586" s="1135" t="s">
        <v>15210</v>
      </c>
      <c r="F1586" s="1135" t="s">
        <v>1078</v>
      </c>
      <c r="G1586" s="1135">
        <v>2</v>
      </c>
      <c r="H1586" s="1135" t="s">
        <v>1155</v>
      </c>
      <c r="I1586" s="1135" t="s">
        <v>126</v>
      </c>
      <c r="J1586" s="1135">
        <v>0.4</v>
      </c>
      <c r="K1586" s="1135" t="s">
        <v>2119</v>
      </c>
      <c r="L1586" s="1135" t="s">
        <v>1919</v>
      </c>
      <c r="M1586" s="1135">
        <v>150.1</v>
      </c>
      <c r="N1586" s="1135" t="s">
        <v>1039</v>
      </c>
      <c r="O1586" s="1135">
        <v>3.7524999999999999</v>
      </c>
      <c r="P1586" s="1135">
        <v>3.0019999999999998</v>
      </c>
      <c r="Q1586" s="1135">
        <v>3</v>
      </c>
      <c r="R1586" s="1135">
        <v>20.7</v>
      </c>
      <c r="T1586" s="1135">
        <v>32.6</v>
      </c>
      <c r="U1586" s="1135">
        <v>3</v>
      </c>
      <c r="V1586" s="1135" t="s">
        <v>663</v>
      </c>
      <c r="W1586" s="1135" t="s">
        <v>663</v>
      </c>
      <c r="X1586" s="1135" t="s">
        <v>663</v>
      </c>
      <c r="Y1586" s="1135">
        <v>1.7</v>
      </c>
      <c r="Z1586" s="1135" t="s">
        <v>663</v>
      </c>
      <c r="AA1586" s="1135" t="s">
        <v>4412</v>
      </c>
      <c r="AH1586" s="1135" t="s">
        <v>1580</v>
      </c>
      <c r="AM1586" s="1136" t="s">
        <v>12276</v>
      </c>
      <c r="AN1586" s="1136" t="s">
        <v>12277</v>
      </c>
      <c r="AO1586" s="1136">
        <f t="shared" si="198"/>
        <v>500</v>
      </c>
      <c r="AP1586" s="1136">
        <f t="shared" si="199"/>
        <v>1.72</v>
      </c>
      <c r="AQ1586" s="1136" t="str">
        <f t="shared" si="200"/>
        <v>1-5-1S83°Z+S</v>
      </c>
      <c r="AR1586" s="1136" t="str">
        <f t="shared" si="201"/>
        <v>30</v>
      </c>
      <c r="AS1586" s="1136" t="str">
        <f t="shared" si="202"/>
        <v>255/255/OFF</v>
      </c>
      <c r="AT1586" s="1136" t="str">
        <f t="shared" si="203"/>
        <v>1-5-1S83°Z+S</v>
      </c>
      <c r="AU1586" s="1136" t="s">
        <v>15734</v>
      </c>
      <c r="AV1586" s="1136" t="str">
        <f t="shared" si="196"/>
        <v>111.3.18</v>
      </c>
      <c r="AW1586" s="1438">
        <f t="shared" si="197"/>
        <v>44638</v>
      </c>
    </row>
    <row r="1587" spans="1:49">
      <c r="A1587" s="1135" t="s">
        <v>5556</v>
      </c>
      <c r="B1587" s="1135" t="s">
        <v>5099</v>
      </c>
      <c r="C1587" s="1135">
        <v>500</v>
      </c>
      <c r="D1587" s="1135">
        <v>1.69</v>
      </c>
      <c r="E1587" s="1135" t="s">
        <v>15202</v>
      </c>
      <c r="F1587" s="1135" t="s">
        <v>1048</v>
      </c>
      <c r="G1587" s="1135">
        <v>4</v>
      </c>
      <c r="H1587" s="1135" t="s">
        <v>1134</v>
      </c>
      <c r="I1587" s="1135" t="s">
        <v>126</v>
      </c>
      <c r="J1587" s="1135">
        <v>1.7</v>
      </c>
      <c r="K1587" s="1135" t="s">
        <v>5557</v>
      </c>
      <c r="L1587" s="1135" t="s">
        <v>5101</v>
      </c>
      <c r="M1587" s="1135">
        <v>154</v>
      </c>
      <c r="N1587" s="1135" t="s">
        <v>1039</v>
      </c>
      <c r="O1587" s="1135">
        <v>3.85</v>
      </c>
      <c r="P1587" s="1135">
        <v>3.08</v>
      </c>
      <c r="Q1587" s="1135">
        <v>3.5</v>
      </c>
      <c r="R1587" s="1135">
        <v>21</v>
      </c>
      <c r="T1587" s="1135">
        <v>15</v>
      </c>
      <c r="U1587" s="1135">
        <v>4.2</v>
      </c>
      <c r="V1587" s="1135" t="s">
        <v>663</v>
      </c>
      <c r="W1587" s="1135">
        <v>140</v>
      </c>
      <c r="X1587" s="1135">
        <v>90</v>
      </c>
      <c r="Y1587" s="1135">
        <v>1.6</v>
      </c>
      <c r="Z1587" s="1135" t="s">
        <v>663</v>
      </c>
      <c r="AA1587" s="1135" t="s">
        <v>4412</v>
      </c>
      <c r="AH1587" s="1135" t="s">
        <v>630</v>
      </c>
      <c r="AM1587" s="1136" t="s">
        <v>12278</v>
      </c>
      <c r="AN1587" s="1136" t="s">
        <v>12279</v>
      </c>
      <c r="AO1587" s="1136">
        <f t="shared" si="198"/>
        <v>500</v>
      </c>
      <c r="AP1587" s="1136">
        <f t="shared" si="199"/>
        <v>1.69</v>
      </c>
      <c r="AQ1587" s="1136" t="str">
        <f t="shared" si="200"/>
        <v>1-4-1S83°Z+S</v>
      </c>
      <c r="AR1587" s="1136" t="str">
        <f t="shared" si="201"/>
        <v>31</v>
      </c>
      <c r="AS1587" s="1136" t="str">
        <f t="shared" si="202"/>
        <v>240/240/OFF</v>
      </c>
      <c r="AT1587" s="1136" t="str">
        <f t="shared" si="203"/>
        <v>1-4-1S83°Z+S</v>
      </c>
      <c r="AU1587" s="1136" t="s">
        <v>15734</v>
      </c>
      <c r="AV1587" s="1136" t="str">
        <f t="shared" si="196"/>
        <v>111.3.18</v>
      </c>
      <c r="AW1587" s="1438">
        <f t="shared" si="197"/>
        <v>44638</v>
      </c>
    </row>
    <row r="1588" spans="1:49">
      <c r="A1588" s="1135" t="s">
        <v>5558</v>
      </c>
      <c r="B1588" s="1135" t="s">
        <v>5344</v>
      </c>
      <c r="C1588" s="1135">
        <v>600</v>
      </c>
      <c r="D1588" s="1135">
        <v>1.74</v>
      </c>
      <c r="E1588" s="1135" t="s">
        <v>15196</v>
      </c>
      <c r="F1588" s="1135" t="s">
        <v>1608</v>
      </c>
      <c r="G1588" s="1135">
        <v>5</v>
      </c>
      <c r="H1588" s="1135" t="s">
        <v>5559</v>
      </c>
      <c r="I1588" s="1135" t="s">
        <v>1206</v>
      </c>
      <c r="J1588" s="1135">
        <v>0.6</v>
      </c>
      <c r="K1588" s="1135" t="s">
        <v>5560</v>
      </c>
      <c r="L1588" s="1135" t="s">
        <v>5347</v>
      </c>
      <c r="M1588" s="1135">
        <v>151.5</v>
      </c>
      <c r="N1588" s="1135" t="s">
        <v>1039</v>
      </c>
      <c r="O1588" s="1135">
        <v>3.7875000000000001</v>
      </c>
      <c r="P1588" s="1135">
        <v>3.0300000000000002</v>
      </c>
      <c r="Q1588" s="1135">
        <v>3.5</v>
      </c>
      <c r="R1588" s="1135">
        <v>20</v>
      </c>
      <c r="T1588" s="1135">
        <v>24</v>
      </c>
      <c r="U1588" s="1135">
        <v>3</v>
      </c>
      <c r="V1588" s="1135" t="s">
        <v>663</v>
      </c>
      <c r="W1588" s="1135">
        <v>30</v>
      </c>
      <c r="X1588" s="1135">
        <v>10</v>
      </c>
      <c r="Y1588" s="1135">
        <v>1.5</v>
      </c>
      <c r="Z1588" s="1135">
        <v>6</v>
      </c>
      <c r="AA1588" s="1135" t="s">
        <v>5495</v>
      </c>
      <c r="AH1588" s="1135" t="s">
        <v>661</v>
      </c>
      <c r="AM1588" s="1136" t="s">
        <v>12280</v>
      </c>
      <c r="AN1588" s="1136" t="s">
        <v>12281</v>
      </c>
      <c r="AO1588" s="1136">
        <f t="shared" si="198"/>
        <v>600</v>
      </c>
      <c r="AP1588" s="1136">
        <f t="shared" si="199"/>
        <v>1.74</v>
      </c>
      <c r="AQ1588" s="1136" t="str">
        <f t="shared" si="200"/>
        <v>2-6-1S83°</v>
      </c>
      <c r="AR1588" s="1136" t="str">
        <f t="shared" si="201"/>
        <v>32</v>
      </c>
      <c r="AS1588" s="1136" t="str">
        <f t="shared" si="202"/>
        <v>190/170</v>
      </c>
      <c r="AT1588" s="1136" t="str">
        <f t="shared" si="203"/>
        <v>2-6-1S83°</v>
      </c>
      <c r="AV1588" s="1136" t="str">
        <f t="shared" si="196"/>
        <v>111.3.21</v>
      </c>
      <c r="AW1588" s="1438">
        <f t="shared" si="197"/>
        <v>44641</v>
      </c>
    </row>
    <row r="1589" spans="1:49">
      <c r="A1589" s="1135" t="s">
        <v>5561</v>
      </c>
      <c r="B1589" s="1135" t="s">
        <v>210</v>
      </c>
      <c r="C1589" s="1135">
        <v>650</v>
      </c>
      <c r="D1589" s="1135">
        <v>1.7649999999999999</v>
      </c>
      <c r="E1589" s="1135" t="s">
        <v>15196</v>
      </c>
      <c r="F1589" s="1135" t="s">
        <v>1608</v>
      </c>
      <c r="G1589" s="1135">
        <v>5</v>
      </c>
      <c r="H1589" s="1135" t="s">
        <v>4867</v>
      </c>
      <c r="I1589" s="1135" t="s">
        <v>1261</v>
      </c>
      <c r="J1589" s="1135">
        <v>2.9</v>
      </c>
      <c r="K1589" s="1135" t="s">
        <v>5546</v>
      </c>
      <c r="L1589" s="1135" t="s">
        <v>4760</v>
      </c>
      <c r="M1589" s="1135">
        <v>150.80000000000001</v>
      </c>
      <c r="N1589" s="1135" t="s">
        <v>1039</v>
      </c>
      <c r="O1589" s="1135">
        <v>3.7700000000000005</v>
      </c>
      <c r="P1589" s="1135">
        <v>3.0160000000000005</v>
      </c>
      <c r="Q1589" s="1135">
        <v>4</v>
      </c>
      <c r="R1589" s="1135">
        <v>19</v>
      </c>
      <c r="T1589" s="1135">
        <v>28.3</v>
      </c>
      <c r="U1589" s="1135">
        <v>4.3</v>
      </c>
      <c r="V1589" s="1135" t="s">
        <v>663</v>
      </c>
      <c r="W1589" s="1135">
        <v>100</v>
      </c>
      <c r="X1589" s="1135">
        <v>50</v>
      </c>
      <c r="Y1589" s="1135">
        <v>1.5</v>
      </c>
      <c r="Z1589" s="1135">
        <v>6.5</v>
      </c>
      <c r="AA1589" s="1135" t="s">
        <v>5562</v>
      </c>
      <c r="AH1589" s="1135" t="s">
        <v>1921</v>
      </c>
      <c r="AM1589" s="1136" t="s">
        <v>12282</v>
      </c>
      <c r="AN1589" s="1136" t="s">
        <v>12283</v>
      </c>
      <c r="AO1589" s="1136">
        <f t="shared" si="198"/>
        <v>650</v>
      </c>
      <c r="AP1589" s="1136">
        <f t="shared" si="199"/>
        <v>1.7649999999999999</v>
      </c>
      <c r="AQ1589" s="1136" t="str">
        <f t="shared" si="200"/>
        <v>2-6-1S83°</v>
      </c>
      <c r="AR1589" s="1136" t="str">
        <f t="shared" si="201"/>
        <v>32</v>
      </c>
      <c r="AS1589" s="1136" t="str">
        <f t="shared" si="202"/>
        <v>176/OFF</v>
      </c>
      <c r="AT1589" s="1136" t="str">
        <f t="shared" si="203"/>
        <v>2-6-1S83°</v>
      </c>
      <c r="AV1589" s="1136" t="str">
        <f t="shared" si="196"/>
        <v>111.3.22</v>
      </c>
      <c r="AW1589" s="1438">
        <f t="shared" si="197"/>
        <v>44642</v>
      </c>
    </row>
    <row r="1590" spans="1:49">
      <c r="A1590" s="1135" t="s">
        <v>5563</v>
      </c>
      <c r="B1590" s="1135" t="s">
        <v>5344</v>
      </c>
      <c r="C1590" s="1135">
        <v>550</v>
      </c>
      <c r="D1590" s="1135">
        <v>1.74</v>
      </c>
      <c r="E1590" s="1135" t="s">
        <v>15196</v>
      </c>
      <c r="F1590" s="1135" t="s">
        <v>1608</v>
      </c>
      <c r="G1590" s="1135">
        <v>5</v>
      </c>
      <c r="H1590" s="1135" t="s">
        <v>5564</v>
      </c>
      <c r="I1590" s="1135" t="s">
        <v>466</v>
      </c>
      <c r="J1590" s="1135">
        <v>1.5</v>
      </c>
      <c r="K1590" s="1135" t="s">
        <v>5560</v>
      </c>
      <c r="L1590" s="1135" t="s">
        <v>5347</v>
      </c>
      <c r="M1590" s="1135">
        <v>151.19999999999999</v>
      </c>
      <c r="N1590" s="1135" t="s">
        <v>1039</v>
      </c>
      <c r="O1590" s="1135">
        <v>3.78</v>
      </c>
      <c r="P1590" s="1135">
        <v>3.024</v>
      </c>
      <c r="Q1590" s="1135">
        <v>4</v>
      </c>
      <c r="R1590" s="1135">
        <v>21</v>
      </c>
      <c r="T1590" s="1135">
        <v>20.5</v>
      </c>
      <c r="U1590" s="1135">
        <v>3</v>
      </c>
      <c r="V1590" s="1135" t="s">
        <v>663</v>
      </c>
      <c r="W1590" s="1135">
        <v>100</v>
      </c>
      <c r="X1590" s="1135">
        <v>60</v>
      </c>
      <c r="Y1590" s="1135">
        <v>1</v>
      </c>
      <c r="Z1590" s="1135">
        <v>5.5</v>
      </c>
      <c r="AA1590" s="1135" t="s">
        <v>5565</v>
      </c>
      <c r="AH1590" s="1135" t="s">
        <v>811</v>
      </c>
      <c r="AM1590" s="1136" t="s">
        <v>12284</v>
      </c>
      <c r="AN1590" s="1136" t="s">
        <v>12285</v>
      </c>
      <c r="AO1590" s="1136">
        <f t="shared" si="198"/>
        <v>550</v>
      </c>
      <c r="AP1590" s="1136">
        <f t="shared" si="199"/>
        <v>1.74</v>
      </c>
      <c r="AQ1590" s="1136" t="str">
        <f t="shared" si="200"/>
        <v>2-6-1S83°</v>
      </c>
      <c r="AR1590" s="1136" t="str">
        <f t="shared" si="201"/>
        <v>32</v>
      </c>
      <c r="AS1590" s="1136" t="str">
        <f t="shared" si="202"/>
        <v>197/160</v>
      </c>
      <c r="AT1590" s="1136" t="str">
        <f t="shared" si="203"/>
        <v>2-6-1S83°</v>
      </c>
      <c r="AV1590" s="1136" t="str">
        <f t="shared" si="196"/>
        <v>111.3.23</v>
      </c>
      <c r="AW1590" s="1438">
        <f t="shared" si="197"/>
        <v>44643</v>
      </c>
    </row>
    <row r="1591" spans="1:49">
      <c r="A1591" s="1135" t="s">
        <v>5566</v>
      </c>
      <c r="B1591" s="1135" t="s">
        <v>4861</v>
      </c>
      <c r="C1591" s="1135">
        <v>600</v>
      </c>
      <c r="D1591" s="1135">
        <v>1.7250000000000001</v>
      </c>
      <c r="E1591" s="1135" t="s">
        <v>15198</v>
      </c>
      <c r="F1591" s="1135" t="s">
        <v>663</v>
      </c>
      <c r="G1591" s="1135">
        <v>5</v>
      </c>
      <c r="H1591" s="1135" t="s">
        <v>2030</v>
      </c>
      <c r="I1591" s="1135" t="s">
        <v>126</v>
      </c>
      <c r="J1591" s="1135">
        <v>1.3</v>
      </c>
      <c r="K1591" s="1135" t="s">
        <v>5567</v>
      </c>
      <c r="L1591" s="1135" t="s">
        <v>1870</v>
      </c>
      <c r="M1591" s="1135">
        <v>148</v>
      </c>
      <c r="N1591" s="1135" t="s">
        <v>1039</v>
      </c>
      <c r="O1591" s="1135">
        <v>3.7</v>
      </c>
      <c r="P1591" s="1135">
        <v>2.96</v>
      </c>
      <c r="Q1591" s="1135">
        <v>4</v>
      </c>
      <c r="R1591" s="1135">
        <v>20.8</v>
      </c>
      <c r="T1591" s="1135">
        <v>20.399999999999999</v>
      </c>
      <c r="U1591" s="1135">
        <v>3.8</v>
      </c>
      <c r="V1591" s="1135" t="s">
        <v>663</v>
      </c>
      <c r="W1591" s="1135">
        <v>110</v>
      </c>
      <c r="X1591" s="1135">
        <v>60</v>
      </c>
      <c r="Y1591" s="1135">
        <v>1.7</v>
      </c>
      <c r="Z1591" s="1135" t="s">
        <v>663</v>
      </c>
      <c r="AA1591" s="1135" t="s">
        <v>5568</v>
      </c>
      <c r="AB1591" s="1135" t="s">
        <v>1075</v>
      </c>
      <c r="AH1591" s="1135" t="s">
        <v>1117</v>
      </c>
      <c r="AM1591" s="1136" t="s">
        <v>12286</v>
      </c>
      <c r="AN1591" s="1136" t="s">
        <v>12287</v>
      </c>
      <c r="AO1591" s="1136">
        <f t="shared" si="198"/>
        <v>600</v>
      </c>
      <c r="AP1591" s="1136">
        <f t="shared" si="199"/>
        <v>1.7250000000000001</v>
      </c>
      <c r="AQ1591" s="1136" t="str">
        <f t="shared" si="200"/>
        <v>1-4-1S85°Z+S</v>
      </c>
      <c r="AR1591" s="1136" t="str">
        <f t="shared" si="201"/>
        <v>NA</v>
      </c>
      <c r="AS1591" s="1136" t="str">
        <f t="shared" si="202"/>
        <v>175/OFF</v>
      </c>
      <c r="AT1591" s="1136" t="str">
        <f t="shared" si="203"/>
        <v>1-4-1S85°Z+S</v>
      </c>
      <c r="AU1591" s="1136" t="s">
        <v>15734</v>
      </c>
      <c r="AV1591" s="1136" t="str">
        <f t="shared" si="196"/>
        <v>111.3.28</v>
      </c>
      <c r="AW1591" s="1438">
        <f t="shared" si="197"/>
        <v>44648</v>
      </c>
    </row>
    <row r="1592" spans="1:49">
      <c r="A1592" s="1135" t="s">
        <v>5569</v>
      </c>
      <c r="B1592" s="1135" t="s">
        <v>5021</v>
      </c>
      <c r="C1592" s="1135">
        <v>550</v>
      </c>
      <c r="D1592" s="1135">
        <v>1.68</v>
      </c>
      <c r="E1592" s="1135" t="s">
        <v>15210</v>
      </c>
      <c r="F1592" s="1135" t="s">
        <v>1608</v>
      </c>
      <c r="G1592" s="1135">
        <v>4</v>
      </c>
      <c r="H1592" s="1135" t="s">
        <v>1320</v>
      </c>
      <c r="I1592" s="1135" t="s">
        <v>126</v>
      </c>
      <c r="J1592" s="1135">
        <v>1.4</v>
      </c>
      <c r="K1592" s="1135" t="s">
        <v>5570</v>
      </c>
      <c r="L1592" s="1135" t="s">
        <v>1857</v>
      </c>
      <c r="M1592" s="1135">
        <v>159.5</v>
      </c>
      <c r="N1592" s="1135" t="s">
        <v>1039</v>
      </c>
      <c r="O1592" s="1135">
        <v>3.9875000000000003</v>
      </c>
      <c r="P1592" s="1135">
        <v>3.19</v>
      </c>
      <c r="Q1592" s="1135">
        <v>3</v>
      </c>
      <c r="R1592" s="1135">
        <v>33</v>
      </c>
      <c r="T1592" s="1135">
        <v>11.7</v>
      </c>
      <c r="U1592" s="1135">
        <v>6.3</v>
      </c>
      <c r="V1592" s="1135" t="s">
        <v>663</v>
      </c>
      <c r="W1592" s="1135">
        <v>135</v>
      </c>
      <c r="X1592" s="1135">
        <v>85</v>
      </c>
      <c r="Y1592" s="1135">
        <v>1.4</v>
      </c>
      <c r="Z1592" s="1135" t="s">
        <v>663</v>
      </c>
      <c r="AA1592" s="1135" t="s">
        <v>2117</v>
      </c>
      <c r="AH1592" s="1135" t="s">
        <v>459</v>
      </c>
      <c r="AM1592" s="1136" t="s">
        <v>12288</v>
      </c>
      <c r="AN1592" s="1136" t="s">
        <v>12289</v>
      </c>
      <c r="AO1592" s="1136">
        <f t="shared" si="198"/>
        <v>550</v>
      </c>
      <c r="AP1592" s="1136">
        <f t="shared" si="199"/>
        <v>1.68</v>
      </c>
      <c r="AQ1592" s="1136" t="str">
        <f t="shared" si="200"/>
        <v>1-5-1S83°Z+S</v>
      </c>
      <c r="AR1592" s="1136" t="str">
        <f t="shared" si="201"/>
        <v>32</v>
      </c>
      <c r="AS1592" s="1136" t="str">
        <f t="shared" si="202"/>
        <v>230/230/OFF</v>
      </c>
      <c r="AT1592" s="1136" t="str">
        <f t="shared" si="203"/>
        <v>1-5-1S83°Z+S</v>
      </c>
      <c r="AU1592" s="1136" t="s">
        <v>15734</v>
      </c>
      <c r="AV1592" s="1136" t="str">
        <f t="shared" si="196"/>
        <v>111.3.31</v>
      </c>
      <c r="AW1592" s="1438">
        <f t="shared" si="197"/>
        <v>44651</v>
      </c>
    </row>
    <row r="1593" spans="1:49">
      <c r="A1593" s="1135" t="s">
        <v>5571</v>
      </c>
      <c r="B1593" s="1135" t="s">
        <v>5523</v>
      </c>
      <c r="C1593" s="1135">
        <v>600</v>
      </c>
      <c r="D1593" s="1135">
        <v>1.75</v>
      </c>
      <c r="E1593" s="1135" t="s">
        <v>15210</v>
      </c>
      <c r="F1593" s="1135" t="s">
        <v>1608</v>
      </c>
      <c r="G1593" s="1135">
        <v>4</v>
      </c>
      <c r="H1593" s="1135" t="s">
        <v>1111</v>
      </c>
      <c r="I1593" s="1135" t="s">
        <v>126</v>
      </c>
      <c r="J1593" s="1135">
        <v>2.1</v>
      </c>
      <c r="K1593" s="1135" t="s">
        <v>5524</v>
      </c>
      <c r="L1593" s="1135" t="s">
        <v>2058</v>
      </c>
      <c r="M1593" s="1135">
        <v>150</v>
      </c>
      <c r="N1593" s="1135" t="s">
        <v>1039</v>
      </c>
      <c r="O1593" s="1135">
        <v>3.75</v>
      </c>
      <c r="P1593" s="1135">
        <v>3</v>
      </c>
      <c r="Q1593" s="1135">
        <v>3</v>
      </c>
      <c r="R1593" s="1135">
        <v>28.5</v>
      </c>
      <c r="T1593" s="1135">
        <v>12.5</v>
      </c>
      <c r="U1593" s="1135">
        <v>7.4</v>
      </c>
      <c r="V1593" s="1135" t="s">
        <v>663</v>
      </c>
      <c r="W1593" s="1135">
        <v>125</v>
      </c>
      <c r="X1593" s="1135">
        <v>80</v>
      </c>
      <c r="Y1593" s="1135">
        <v>1.5</v>
      </c>
      <c r="Z1593" s="1135" t="s">
        <v>663</v>
      </c>
      <c r="AA1593" s="1135" t="s">
        <v>2117</v>
      </c>
      <c r="AH1593" s="1135" t="s">
        <v>1237</v>
      </c>
      <c r="AM1593" s="1136" t="s">
        <v>12290</v>
      </c>
      <c r="AN1593" s="1136" t="s">
        <v>12291</v>
      </c>
      <c r="AO1593" s="1136">
        <f t="shared" si="198"/>
        <v>600</v>
      </c>
      <c r="AP1593" s="1136">
        <f t="shared" si="199"/>
        <v>1.75</v>
      </c>
      <c r="AQ1593" s="1136" t="str">
        <f t="shared" si="200"/>
        <v>1-5-1S83°Z+S</v>
      </c>
      <c r="AR1593" s="1136" t="str">
        <f t="shared" si="201"/>
        <v>32</v>
      </c>
      <c r="AS1593" s="1136" t="str">
        <f t="shared" si="202"/>
        <v>200/200/OFF</v>
      </c>
      <c r="AT1593" s="1136" t="str">
        <f t="shared" si="203"/>
        <v>1-5-1S83°Z+S</v>
      </c>
      <c r="AU1593" s="1136" t="s">
        <v>15734</v>
      </c>
      <c r="AV1593" s="1136" t="str">
        <f t="shared" si="196"/>
        <v>111.3.31</v>
      </c>
      <c r="AW1593" s="1438">
        <f t="shared" si="197"/>
        <v>44651</v>
      </c>
    </row>
    <row r="1594" spans="1:49">
      <c r="A1594" s="1135" t="s">
        <v>5572</v>
      </c>
      <c r="B1594" s="1135" t="s">
        <v>210</v>
      </c>
      <c r="C1594" s="1135">
        <v>700</v>
      </c>
      <c r="D1594" s="1135">
        <v>1.76</v>
      </c>
      <c r="E1594" s="1135" t="s">
        <v>15188</v>
      </c>
      <c r="F1594" s="1135" t="s">
        <v>1078</v>
      </c>
      <c r="G1594" s="1135">
        <v>5</v>
      </c>
      <c r="H1594" s="1135" t="s">
        <v>5271</v>
      </c>
      <c r="I1594" s="1135" t="s">
        <v>126</v>
      </c>
      <c r="J1594" s="1135">
        <v>2.9</v>
      </c>
      <c r="K1594" s="1135" t="s">
        <v>4782</v>
      </c>
      <c r="L1594" s="1135" t="s">
        <v>4760</v>
      </c>
      <c r="M1594" s="1135">
        <v>150.80000000000001</v>
      </c>
      <c r="N1594" s="1135" t="s">
        <v>1039</v>
      </c>
      <c r="O1594" s="1135">
        <v>3.7700000000000005</v>
      </c>
      <c r="P1594" s="1135">
        <v>3.0160000000000005</v>
      </c>
      <c r="Q1594" s="1135">
        <v>4</v>
      </c>
      <c r="R1594" s="1135">
        <v>19</v>
      </c>
      <c r="T1594" s="1135">
        <v>28.3</v>
      </c>
      <c r="U1594" s="1135">
        <v>4.3</v>
      </c>
      <c r="V1594" s="1135" t="s">
        <v>663</v>
      </c>
      <c r="W1594" s="1135">
        <v>100</v>
      </c>
      <c r="X1594" s="1135">
        <v>50</v>
      </c>
      <c r="Y1594" s="1135">
        <v>1.5</v>
      </c>
      <c r="Z1594" s="1135">
        <v>6.5</v>
      </c>
      <c r="AA1594" s="1135" t="s">
        <v>1568</v>
      </c>
      <c r="AH1594" s="1135" t="s">
        <v>1060</v>
      </c>
      <c r="AM1594" s="1136" t="s">
        <v>12292</v>
      </c>
      <c r="AN1594" s="1136" t="s">
        <v>12293</v>
      </c>
      <c r="AO1594" s="1136">
        <f t="shared" si="198"/>
        <v>700</v>
      </c>
      <c r="AP1594" s="1136">
        <f t="shared" si="199"/>
        <v>1.76</v>
      </c>
      <c r="AQ1594" s="1136" t="str">
        <f t="shared" si="200"/>
        <v>1-5-1S91°</v>
      </c>
      <c r="AR1594" s="1136" t="str">
        <f t="shared" si="201"/>
        <v>30</v>
      </c>
      <c r="AS1594" s="1136" t="str">
        <f t="shared" si="202"/>
        <v>365/325/OFF</v>
      </c>
      <c r="AT1594" s="1136" t="str">
        <f t="shared" si="203"/>
        <v>1-5-1S91°</v>
      </c>
      <c r="AV1594" s="1136" t="str">
        <f t="shared" si="196"/>
        <v>111.4.1</v>
      </c>
      <c r="AW1594" s="1438">
        <f t="shared" si="197"/>
        <v>44652</v>
      </c>
    </row>
    <row r="1595" spans="1:49">
      <c r="A1595" s="1135" t="s">
        <v>5573</v>
      </c>
      <c r="B1595" s="1135" t="s">
        <v>210</v>
      </c>
      <c r="C1595" s="1135">
        <v>600</v>
      </c>
      <c r="D1595" s="1135">
        <v>1.74</v>
      </c>
      <c r="E1595" s="1135" t="s">
        <v>15188</v>
      </c>
      <c r="F1595" s="1135" t="s">
        <v>1078</v>
      </c>
      <c r="G1595" s="1135">
        <v>5</v>
      </c>
      <c r="H1595" s="1135" t="s">
        <v>5574</v>
      </c>
      <c r="I1595" s="1135" t="s">
        <v>126</v>
      </c>
      <c r="J1595" s="1135">
        <v>0.7</v>
      </c>
      <c r="K1595" s="1135" t="s">
        <v>5575</v>
      </c>
      <c r="L1595" s="1135" t="s">
        <v>4760</v>
      </c>
      <c r="M1595" s="1135">
        <v>151.5</v>
      </c>
      <c r="N1595" s="1135" t="s">
        <v>1039</v>
      </c>
      <c r="O1595" s="1135">
        <v>3.7875000000000001</v>
      </c>
      <c r="P1595" s="1135">
        <v>3.0300000000000002</v>
      </c>
      <c r="Q1595" s="1135">
        <v>4</v>
      </c>
      <c r="R1595" s="1135">
        <v>19.100000000000001</v>
      </c>
      <c r="T1595" s="1135">
        <v>23.7</v>
      </c>
      <c r="U1595" s="1135">
        <v>3.2</v>
      </c>
      <c r="V1595" s="1135" t="s">
        <v>663</v>
      </c>
      <c r="W1595" s="1135">
        <v>35</v>
      </c>
      <c r="X1595" s="1135">
        <v>10</v>
      </c>
      <c r="Y1595" s="1135">
        <v>1</v>
      </c>
      <c r="Z1595" s="1135">
        <v>6</v>
      </c>
      <c r="AA1595" s="1135" t="s">
        <v>1568</v>
      </c>
      <c r="AH1595" s="1135" t="s">
        <v>705</v>
      </c>
      <c r="AM1595" s="1136" t="s">
        <v>12294</v>
      </c>
      <c r="AN1595" s="1136" t="s">
        <v>12295</v>
      </c>
      <c r="AO1595" s="1136">
        <f t="shared" si="198"/>
        <v>600</v>
      </c>
      <c r="AP1595" s="1136">
        <f t="shared" si="199"/>
        <v>1.74</v>
      </c>
      <c r="AQ1595" s="1136" t="str">
        <f t="shared" si="200"/>
        <v>1-5-1S91°</v>
      </c>
      <c r="AR1595" s="1136" t="str">
        <f t="shared" si="201"/>
        <v>30</v>
      </c>
      <c r="AS1595" s="1136" t="str">
        <f t="shared" si="202"/>
        <v>340/300/145</v>
      </c>
      <c r="AT1595" s="1136" t="str">
        <f t="shared" si="203"/>
        <v>1-5-1S91°</v>
      </c>
      <c r="AV1595" s="1136" t="str">
        <f t="shared" si="196"/>
        <v>111.4.1</v>
      </c>
      <c r="AW1595" s="1438">
        <f t="shared" si="197"/>
        <v>44652</v>
      </c>
    </row>
    <row r="1596" spans="1:49">
      <c r="A1596" s="1135" t="s">
        <v>5576</v>
      </c>
      <c r="B1596" s="1135" t="s">
        <v>210</v>
      </c>
      <c r="C1596" s="1135">
        <v>650</v>
      </c>
      <c r="D1596" s="1135">
        <v>1.74</v>
      </c>
      <c r="E1596" s="1135" t="s">
        <v>15188</v>
      </c>
      <c r="F1596" s="1135" t="s">
        <v>1078</v>
      </c>
      <c r="G1596" s="1135">
        <v>5</v>
      </c>
      <c r="H1596" s="1135" t="s">
        <v>5577</v>
      </c>
      <c r="I1596" s="1135" t="s">
        <v>126</v>
      </c>
      <c r="J1596" s="1135">
        <v>0.7</v>
      </c>
      <c r="K1596" s="1135" t="s">
        <v>5575</v>
      </c>
      <c r="L1596" s="1135" t="s">
        <v>4760</v>
      </c>
      <c r="M1596" s="1135">
        <v>151.5</v>
      </c>
      <c r="N1596" s="1135" t="s">
        <v>1039</v>
      </c>
      <c r="O1596" s="1135">
        <v>3.7875000000000001</v>
      </c>
      <c r="P1596" s="1135">
        <v>3.0300000000000002</v>
      </c>
      <c r="Q1596" s="1135">
        <v>4</v>
      </c>
      <c r="R1596" s="1135">
        <v>19.100000000000001</v>
      </c>
      <c r="T1596" s="1135">
        <v>23.7</v>
      </c>
      <c r="U1596" s="1135">
        <v>3.2</v>
      </c>
      <c r="V1596" s="1135" t="s">
        <v>663</v>
      </c>
      <c r="W1596" s="1135">
        <v>35</v>
      </c>
      <c r="X1596" s="1135">
        <v>10</v>
      </c>
      <c r="Y1596" s="1135">
        <v>1</v>
      </c>
      <c r="Z1596" s="1135">
        <v>6</v>
      </c>
      <c r="AA1596" s="1135" t="s">
        <v>2117</v>
      </c>
      <c r="AH1596" s="1135" t="s">
        <v>3307</v>
      </c>
      <c r="AM1596" s="1136" t="s">
        <v>12296</v>
      </c>
      <c r="AN1596" s="1136" t="s">
        <v>12297</v>
      </c>
      <c r="AO1596" s="1136">
        <f t="shared" si="198"/>
        <v>650</v>
      </c>
      <c r="AP1596" s="1136">
        <f t="shared" si="199"/>
        <v>1.74</v>
      </c>
      <c r="AQ1596" s="1136" t="str">
        <f t="shared" si="200"/>
        <v>1-5-1S91°</v>
      </c>
      <c r="AR1596" s="1136" t="str">
        <f t="shared" si="201"/>
        <v>30</v>
      </c>
      <c r="AS1596" s="1136" t="str">
        <f t="shared" si="202"/>
        <v>350/310/150</v>
      </c>
      <c r="AT1596" s="1136" t="str">
        <f t="shared" si="203"/>
        <v>1-5-1S91°</v>
      </c>
      <c r="AV1596" s="1136" t="str">
        <f t="shared" si="196"/>
        <v>111.3.31</v>
      </c>
      <c r="AW1596" s="1438">
        <f t="shared" si="197"/>
        <v>44651</v>
      </c>
    </row>
    <row r="1597" spans="1:49">
      <c r="A1597" s="1135" t="s">
        <v>5578</v>
      </c>
      <c r="B1597" s="1135" t="s">
        <v>210</v>
      </c>
      <c r="C1597" s="1135" t="s">
        <v>5579</v>
      </c>
      <c r="D1597" s="1135">
        <v>1.74</v>
      </c>
      <c r="E1597" s="1135" t="s">
        <v>15188</v>
      </c>
      <c r="F1597" s="1135" t="s">
        <v>1078</v>
      </c>
      <c r="G1597" s="1135">
        <v>5</v>
      </c>
      <c r="H1597" s="1135" t="s">
        <v>5580</v>
      </c>
      <c r="I1597" s="1135" t="s">
        <v>126</v>
      </c>
      <c r="J1597" s="1135">
        <v>0.7</v>
      </c>
      <c r="K1597" s="1135" t="s">
        <v>5581</v>
      </c>
      <c r="L1597" s="1135" t="s">
        <v>4760</v>
      </c>
      <c r="M1597" s="1135">
        <v>151.5</v>
      </c>
      <c r="N1597" s="1135" t="s">
        <v>1039</v>
      </c>
      <c r="O1597" s="1135">
        <v>3.7875000000000001</v>
      </c>
      <c r="P1597" s="1135">
        <v>3.0300000000000002</v>
      </c>
      <c r="Q1597" s="1135">
        <v>4</v>
      </c>
      <c r="R1597" s="1135">
        <v>19.100000000000001</v>
      </c>
      <c r="T1597" s="1135">
        <v>23.7</v>
      </c>
      <c r="U1597" s="1135">
        <v>3.2</v>
      </c>
      <c r="V1597" s="1135" t="s">
        <v>663</v>
      </c>
      <c r="W1597" s="1135">
        <v>35</v>
      </c>
      <c r="X1597" s="1135">
        <v>10</v>
      </c>
      <c r="Y1597" s="1135">
        <v>1</v>
      </c>
      <c r="Z1597" s="1135">
        <v>6</v>
      </c>
      <c r="AA1597" s="1135" t="s">
        <v>1575</v>
      </c>
      <c r="AH1597" s="1135" t="s">
        <v>1315</v>
      </c>
      <c r="AM1597" s="1136" t="s">
        <v>12298</v>
      </c>
      <c r="AN1597" s="1136" t="s">
        <v>12299</v>
      </c>
      <c r="AO1597" s="1136" t="str">
        <f t="shared" si="198"/>
        <v>600↓550-6/13</v>
      </c>
      <c r="AP1597" s="1136">
        <f t="shared" si="199"/>
        <v>1.74</v>
      </c>
      <c r="AQ1597" s="1136" t="str">
        <f t="shared" si="200"/>
        <v>1-5-1S91°</v>
      </c>
      <c r="AR1597" s="1136" t="str">
        <f t="shared" si="201"/>
        <v>30</v>
      </c>
      <c r="AS1597" s="1136" t="str">
        <f t="shared" si="202"/>
        <v>330/290/140</v>
      </c>
      <c r="AT1597" s="1136" t="str">
        <f t="shared" si="203"/>
        <v>1-5-1S91°</v>
      </c>
      <c r="AV1597" s="1136" t="str">
        <f t="shared" si="196"/>
        <v>111.4.22</v>
      </c>
      <c r="AW1597" s="1438">
        <f t="shared" si="197"/>
        <v>44673</v>
      </c>
    </row>
    <row r="1598" spans="1:49">
      <c r="A1598" s="1135" t="s">
        <v>5582</v>
      </c>
      <c r="B1598" s="1135" t="s">
        <v>210</v>
      </c>
      <c r="C1598" s="1135">
        <v>750</v>
      </c>
      <c r="D1598" s="1135">
        <v>1.76</v>
      </c>
      <c r="E1598" s="1135" t="s">
        <v>15188</v>
      </c>
      <c r="F1598" s="1135" t="s">
        <v>4107</v>
      </c>
      <c r="G1598" s="1135">
        <v>5</v>
      </c>
      <c r="H1598" s="1135" t="s">
        <v>4775</v>
      </c>
      <c r="I1598" s="1135" t="s">
        <v>126</v>
      </c>
      <c r="J1598" s="1135">
        <v>1.5</v>
      </c>
      <c r="K1598" s="1135" t="s">
        <v>4776</v>
      </c>
      <c r="L1598" s="1135" t="s">
        <v>4760</v>
      </c>
      <c r="M1598" s="1135">
        <v>152.19999999999999</v>
      </c>
      <c r="N1598" s="1135" t="s">
        <v>1039</v>
      </c>
      <c r="O1598" s="1135">
        <v>3.8049999999999997</v>
      </c>
      <c r="P1598" s="1135">
        <v>3.044</v>
      </c>
      <c r="Q1598" s="1135" t="s">
        <v>1371</v>
      </c>
      <c r="R1598" s="1135">
        <v>19</v>
      </c>
      <c r="T1598" s="1135">
        <v>16</v>
      </c>
      <c r="U1598" s="1135">
        <v>4</v>
      </c>
      <c r="V1598" s="1135" t="s">
        <v>663</v>
      </c>
      <c r="W1598" s="1135" t="s">
        <v>4761</v>
      </c>
      <c r="X1598" s="1135">
        <v>10</v>
      </c>
      <c r="Y1598" s="1135">
        <v>1.5</v>
      </c>
      <c r="Z1598" s="1135" t="s">
        <v>5233</v>
      </c>
      <c r="AA1598" s="1135" t="s">
        <v>5583</v>
      </c>
      <c r="AH1598" s="1135" t="s">
        <v>1576</v>
      </c>
      <c r="AM1598" s="1136" t="s">
        <v>12300</v>
      </c>
      <c r="AN1598" s="1136" t="s">
        <v>12301</v>
      </c>
      <c r="AO1598" s="1136">
        <f t="shared" si="198"/>
        <v>750</v>
      </c>
      <c r="AP1598" s="1136">
        <f t="shared" si="199"/>
        <v>1.76</v>
      </c>
      <c r="AQ1598" s="1136" t="str">
        <f t="shared" si="200"/>
        <v>1-5-1S91°</v>
      </c>
      <c r="AR1598" s="1136" t="str">
        <f t="shared" si="201"/>
        <v>30.3</v>
      </c>
      <c r="AS1598" s="1136" t="str">
        <f t="shared" si="202"/>
        <v>337/297/165</v>
      </c>
      <c r="AT1598" s="1136" t="str">
        <f t="shared" si="203"/>
        <v>1-5-1S91°</v>
      </c>
      <c r="AV1598" s="1136" t="str">
        <f t="shared" si="196"/>
        <v>108.11.18</v>
      </c>
      <c r="AW1598" s="1438">
        <f t="shared" si="197"/>
        <v>43787</v>
      </c>
    </row>
    <row r="1599" spans="1:49">
      <c r="A1599" s="1135" t="s">
        <v>5584</v>
      </c>
      <c r="B1599" s="1135" t="s">
        <v>5585</v>
      </c>
      <c r="C1599" s="1135">
        <v>700</v>
      </c>
      <c r="D1599" s="1135">
        <v>1.73</v>
      </c>
      <c r="E1599" s="1135" t="s">
        <v>15211</v>
      </c>
      <c r="F1599" s="1135" t="s">
        <v>663</v>
      </c>
      <c r="G1599" s="1135">
        <v>5</v>
      </c>
      <c r="H1599" s="1135" t="s">
        <v>2030</v>
      </c>
      <c r="I1599" s="1135" t="s">
        <v>126</v>
      </c>
      <c r="J1599" s="1135">
        <v>1.7</v>
      </c>
      <c r="K1599" s="1135" t="s">
        <v>5586</v>
      </c>
      <c r="L1599" s="1135" t="s">
        <v>2303</v>
      </c>
      <c r="M1599" s="1135">
        <v>148</v>
      </c>
      <c r="N1599" s="1135" t="s">
        <v>1039</v>
      </c>
      <c r="O1599" s="1135">
        <v>3.7</v>
      </c>
      <c r="P1599" s="1135">
        <v>2.96</v>
      </c>
      <c r="Q1599" s="1135" t="s">
        <v>1371</v>
      </c>
      <c r="R1599" s="1135">
        <v>24</v>
      </c>
      <c r="T1599" s="1135">
        <v>18</v>
      </c>
      <c r="U1599" s="1135">
        <v>3.7</v>
      </c>
      <c r="V1599" s="1135" t="s">
        <v>663</v>
      </c>
      <c r="W1599" s="1135">
        <v>120</v>
      </c>
      <c r="X1599" s="1135">
        <v>75</v>
      </c>
      <c r="Y1599" s="1135">
        <v>1</v>
      </c>
      <c r="Z1599" s="1135" t="s">
        <v>663</v>
      </c>
      <c r="AA1599" s="1135" t="s">
        <v>4780</v>
      </c>
      <c r="AH1599" s="1135" t="s">
        <v>661</v>
      </c>
      <c r="AM1599" s="1136" t="s">
        <v>12302</v>
      </c>
      <c r="AN1599" s="1136" t="s">
        <v>12303</v>
      </c>
      <c r="AO1599" s="1136">
        <f t="shared" si="198"/>
        <v>700</v>
      </c>
      <c r="AP1599" s="1136">
        <f t="shared" si="199"/>
        <v>1.73</v>
      </c>
      <c r="AQ1599" s="1136" t="str">
        <f t="shared" si="200"/>
        <v>1-4-1S85°S+Z</v>
      </c>
      <c r="AR1599" s="1136" t="str">
        <f t="shared" si="201"/>
        <v>NA</v>
      </c>
      <c r="AS1599" s="1136" t="str">
        <f t="shared" si="202"/>
        <v>175/OFF</v>
      </c>
      <c r="AT1599" s="1136" t="str">
        <f t="shared" si="203"/>
        <v>1-4-1S85°S+Z</v>
      </c>
      <c r="AU1599" s="1136" t="s">
        <v>15737</v>
      </c>
      <c r="AV1599" s="1136" t="str">
        <f t="shared" si="196"/>
        <v>109.2.24</v>
      </c>
      <c r="AW1599" s="1438">
        <f t="shared" si="197"/>
        <v>43885</v>
      </c>
    </row>
    <row r="1600" spans="1:49">
      <c r="A1600" s="1135" t="s">
        <v>5587</v>
      </c>
      <c r="B1600" s="1135" t="s">
        <v>878</v>
      </c>
      <c r="C1600" s="1135">
        <v>550</v>
      </c>
      <c r="D1600" s="1135">
        <v>1.7649999999999999</v>
      </c>
      <c r="E1600" s="1135" t="s">
        <v>15196</v>
      </c>
      <c r="F1600" s="1135" t="s">
        <v>1548</v>
      </c>
      <c r="G1600" s="1135">
        <v>5</v>
      </c>
      <c r="H1600" s="1135" t="s">
        <v>5419</v>
      </c>
      <c r="I1600" s="1135" t="s">
        <v>466</v>
      </c>
      <c r="J1600" s="1135">
        <v>3.4</v>
      </c>
      <c r="K1600" s="1135" t="s">
        <v>5588</v>
      </c>
      <c r="L1600" s="1135" t="s">
        <v>5001</v>
      </c>
      <c r="M1600" s="1135">
        <v>152.5</v>
      </c>
      <c r="N1600" s="1135" t="s">
        <v>1039</v>
      </c>
      <c r="O1600" s="1135">
        <v>3.8125</v>
      </c>
      <c r="P1600" s="1135">
        <v>3.0500000000000003</v>
      </c>
      <c r="Q1600" s="1135" t="s">
        <v>1153</v>
      </c>
      <c r="R1600" s="1135">
        <v>21</v>
      </c>
      <c r="T1600" s="1135">
        <v>9.1999999999999993</v>
      </c>
      <c r="U1600" s="1135">
        <v>5.4</v>
      </c>
      <c r="V1600" s="1135" t="s">
        <v>663</v>
      </c>
      <c r="W1600" s="1135">
        <v>110</v>
      </c>
      <c r="X1600" s="1135">
        <v>90</v>
      </c>
      <c r="Y1600" s="1135">
        <v>2</v>
      </c>
      <c r="Z1600" s="1135" t="s">
        <v>5589</v>
      </c>
      <c r="AA1600" s="1135" t="s">
        <v>5590</v>
      </c>
      <c r="AH1600" s="1135" t="s">
        <v>1088</v>
      </c>
      <c r="AM1600" s="1136" t="s">
        <v>12304</v>
      </c>
      <c r="AN1600" s="1136" t="s">
        <v>12305</v>
      </c>
      <c r="AO1600" s="1136">
        <f t="shared" si="198"/>
        <v>550</v>
      </c>
      <c r="AP1600" s="1136">
        <f t="shared" si="199"/>
        <v>1.7649999999999999</v>
      </c>
      <c r="AQ1600" s="1136" t="str">
        <f t="shared" si="200"/>
        <v>2-6-1S83°</v>
      </c>
      <c r="AR1600" s="1136" t="str">
        <f t="shared" si="201"/>
        <v>32.2</v>
      </c>
      <c r="AS1600" s="1136" t="str">
        <f t="shared" si="202"/>
        <v>158/155</v>
      </c>
      <c r="AT1600" s="1136" t="str">
        <f t="shared" si="203"/>
        <v>2-6-1S83°</v>
      </c>
      <c r="AV1600" s="1136" t="str">
        <f t="shared" si="196"/>
        <v>109.5.28</v>
      </c>
      <c r="AW1600" s="1438">
        <f t="shared" si="197"/>
        <v>43979</v>
      </c>
    </row>
    <row r="1601" spans="1:49">
      <c r="A1601" s="1135" t="s">
        <v>5591</v>
      </c>
      <c r="B1601" s="1135" t="s">
        <v>5038</v>
      </c>
      <c r="C1601" s="1135">
        <v>650</v>
      </c>
      <c r="D1601" s="1135">
        <v>1.72</v>
      </c>
      <c r="E1601" s="1135" t="s">
        <v>15188</v>
      </c>
      <c r="F1601" s="1135" t="s">
        <v>1078</v>
      </c>
      <c r="G1601" s="1135">
        <v>5.5</v>
      </c>
      <c r="H1601" s="1135" t="s">
        <v>1155</v>
      </c>
      <c r="I1601" s="1135" t="s">
        <v>126</v>
      </c>
      <c r="J1601" s="1135">
        <v>1.4</v>
      </c>
      <c r="K1601" s="1135" t="s">
        <v>5592</v>
      </c>
      <c r="L1601" s="1135" t="s">
        <v>5040</v>
      </c>
      <c r="M1601" s="1135">
        <v>150.6</v>
      </c>
      <c r="N1601" s="1135" t="s">
        <v>1039</v>
      </c>
      <c r="O1601" s="1135">
        <v>3.7650000000000001</v>
      </c>
      <c r="P1601" s="1135">
        <v>3.012</v>
      </c>
      <c r="Q1601" s="1135" t="s">
        <v>1099</v>
      </c>
      <c r="R1601" s="1135">
        <v>28</v>
      </c>
      <c r="T1601" s="1135">
        <v>14.8</v>
      </c>
      <c r="U1601" s="1135">
        <v>7</v>
      </c>
      <c r="V1601" s="1135" t="s">
        <v>663</v>
      </c>
      <c r="W1601" s="1135" t="s">
        <v>5041</v>
      </c>
      <c r="X1601" s="1135">
        <v>10</v>
      </c>
      <c r="Y1601" s="1135">
        <v>1.3</v>
      </c>
      <c r="Z1601" s="1135">
        <v>6</v>
      </c>
      <c r="AA1601" s="1135" t="s">
        <v>5593</v>
      </c>
      <c r="AH1601" s="1135" t="s">
        <v>1088</v>
      </c>
      <c r="AM1601" s="1136" t="s">
        <v>12306</v>
      </c>
      <c r="AN1601" s="1136" t="s">
        <v>12307</v>
      </c>
      <c r="AO1601" s="1136">
        <f t="shared" si="198"/>
        <v>650</v>
      </c>
      <c r="AP1601" s="1136">
        <f t="shared" si="199"/>
        <v>1.72</v>
      </c>
      <c r="AQ1601" s="1136" t="str">
        <f t="shared" si="200"/>
        <v>1-5-1S91°</v>
      </c>
      <c r="AR1601" s="1136" t="str">
        <f t="shared" si="201"/>
        <v>30</v>
      </c>
      <c r="AS1601" s="1136" t="str">
        <f t="shared" si="202"/>
        <v>255/255/OFF</v>
      </c>
      <c r="AT1601" s="1136" t="str">
        <f t="shared" si="203"/>
        <v>1-5-1S91°</v>
      </c>
      <c r="AV1601" s="1136" t="str">
        <f t="shared" si="196"/>
        <v>109.11.23</v>
      </c>
      <c r="AW1601" s="1438">
        <f t="shared" si="197"/>
        <v>44158</v>
      </c>
    </row>
    <row r="1602" spans="1:49">
      <c r="A1602" s="1135" t="s">
        <v>5594</v>
      </c>
      <c r="B1602" s="1135" t="s">
        <v>5344</v>
      </c>
      <c r="C1602" s="1135">
        <v>600</v>
      </c>
      <c r="D1602" s="1135">
        <v>1.74</v>
      </c>
      <c r="E1602" s="1135" t="s">
        <v>15196</v>
      </c>
      <c r="F1602" s="1135" t="s">
        <v>1608</v>
      </c>
      <c r="G1602" s="1135">
        <v>5</v>
      </c>
      <c r="H1602" s="1135" t="s">
        <v>5358</v>
      </c>
      <c r="I1602" s="1135" t="s">
        <v>1261</v>
      </c>
      <c r="J1602" s="1135">
        <v>2.6</v>
      </c>
      <c r="K1602" s="1135" t="s">
        <v>5370</v>
      </c>
      <c r="L1602" s="1135" t="s">
        <v>5347</v>
      </c>
      <c r="M1602" s="1135">
        <v>151.69999999999999</v>
      </c>
      <c r="N1602" s="1135" t="s">
        <v>1039</v>
      </c>
      <c r="O1602" s="1135">
        <v>3.7925</v>
      </c>
      <c r="P1602" s="1135">
        <v>3.0339999999999998</v>
      </c>
      <c r="Q1602" s="1135">
        <v>4</v>
      </c>
      <c r="R1602" s="1135">
        <v>21.2</v>
      </c>
      <c r="T1602" s="1135">
        <v>15.4</v>
      </c>
      <c r="U1602" s="1135">
        <v>3</v>
      </c>
      <c r="V1602" s="1135" t="s">
        <v>663</v>
      </c>
      <c r="W1602" s="1135">
        <v>130</v>
      </c>
      <c r="X1602" s="1135">
        <v>70</v>
      </c>
      <c r="Y1602" s="1135">
        <v>1.4</v>
      </c>
      <c r="Z1602" s="1135">
        <v>4.5</v>
      </c>
      <c r="AA1602" s="1135" t="s">
        <v>3204</v>
      </c>
      <c r="AH1602" s="1135" t="s">
        <v>1052</v>
      </c>
      <c r="AM1602" s="1136" t="s">
        <v>12308</v>
      </c>
      <c r="AN1602" s="1136" t="s">
        <v>12309</v>
      </c>
      <c r="AO1602" s="1136">
        <f t="shared" si="198"/>
        <v>600</v>
      </c>
      <c r="AP1602" s="1136">
        <f t="shared" si="199"/>
        <v>1.74</v>
      </c>
      <c r="AQ1602" s="1136" t="str">
        <f t="shared" si="200"/>
        <v>2-6-1S83°</v>
      </c>
      <c r="AR1602" s="1136" t="str">
        <f t="shared" si="201"/>
        <v>32</v>
      </c>
      <c r="AS1602" s="1136" t="str">
        <f t="shared" si="202"/>
        <v>190/169</v>
      </c>
      <c r="AT1602" s="1136" t="str">
        <f t="shared" si="203"/>
        <v>2-6-1S83°</v>
      </c>
      <c r="AV1602" s="1136" t="str">
        <f t="shared" ref="AV1602:AV1665" si="204">AA1602</f>
        <v>110.1.25</v>
      </c>
      <c r="AW1602" s="1438">
        <f t="shared" si="197"/>
        <v>44221</v>
      </c>
    </row>
    <row r="1603" spans="1:49">
      <c r="A1603" s="1135" t="s">
        <v>5595</v>
      </c>
      <c r="B1603" s="1135" t="s">
        <v>5038</v>
      </c>
      <c r="C1603" s="1135">
        <v>650</v>
      </c>
      <c r="D1603" s="1135">
        <v>1.71</v>
      </c>
      <c r="E1603" s="1135" t="s">
        <v>15188</v>
      </c>
      <c r="F1603" s="1135" t="s">
        <v>1078</v>
      </c>
      <c r="G1603" s="1135">
        <v>5.5</v>
      </c>
      <c r="H1603" s="1135" t="s">
        <v>1155</v>
      </c>
      <c r="I1603" s="1135" t="s">
        <v>126</v>
      </c>
      <c r="J1603" s="1135">
        <v>1.4</v>
      </c>
      <c r="K1603" s="1135" t="s">
        <v>5596</v>
      </c>
      <c r="L1603" s="1135" t="s">
        <v>5040</v>
      </c>
      <c r="M1603" s="1135">
        <v>150.6</v>
      </c>
      <c r="N1603" s="1135" t="s">
        <v>1039</v>
      </c>
      <c r="O1603" s="1135">
        <v>3.7650000000000001</v>
      </c>
      <c r="P1603" s="1135">
        <v>3.012</v>
      </c>
      <c r="Q1603" s="1135">
        <v>3</v>
      </c>
      <c r="R1603" s="1135">
        <v>28</v>
      </c>
      <c r="T1603" s="1135">
        <v>14.8</v>
      </c>
      <c r="U1603" s="1135">
        <v>7</v>
      </c>
      <c r="V1603" s="1135" t="s">
        <v>663</v>
      </c>
      <c r="W1603" s="1135" t="s">
        <v>5041</v>
      </c>
      <c r="X1603" s="1135">
        <v>10</v>
      </c>
      <c r="Y1603" s="1135">
        <v>1.3</v>
      </c>
      <c r="Z1603" s="1135">
        <v>6</v>
      </c>
      <c r="AA1603" s="1135" t="s">
        <v>5597</v>
      </c>
      <c r="AH1603" s="1135" t="s">
        <v>3695</v>
      </c>
      <c r="AM1603" s="1136" t="s">
        <v>12310</v>
      </c>
      <c r="AN1603" s="1136" t="s">
        <v>12311</v>
      </c>
      <c r="AO1603" s="1136">
        <f t="shared" si="198"/>
        <v>650</v>
      </c>
      <c r="AP1603" s="1136">
        <f t="shared" si="199"/>
        <v>1.71</v>
      </c>
      <c r="AQ1603" s="1136" t="str">
        <f t="shared" si="200"/>
        <v>1-5-1S91°</v>
      </c>
      <c r="AR1603" s="1136" t="str">
        <f t="shared" si="201"/>
        <v>30</v>
      </c>
      <c r="AS1603" s="1136" t="str">
        <f t="shared" si="202"/>
        <v>255/255/OFF</v>
      </c>
      <c r="AT1603" s="1136" t="str">
        <f t="shared" si="203"/>
        <v>1-5-1S91°</v>
      </c>
      <c r="AV1603" s="1136" t="str">
        <f t="shared" si="204"/>
        <v>110.3.13</v>
      </c>
      <c r="AW1603" s="1438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35" t="s">
        <v>5598</v>
      </c>
      <c r="B1604" s="1135" t="s">
        <v>5162</v>
      </c>
      <c r="C1604" s="1135">
        <v>700</v>
      </c>
      <c r="D1604" s="1135">
        <v>1.7450000000000001</v>
      </c>
      <c r="E1604" s="1135" t="s">
        <v>15198</v>
      </c>
      <c r="F1604" s="1135" t="s">
        <v>663</v>
      </c>
      <c r="G1604" s="1135">
        <v>5</v>
      </c>
      <c r="H1604" s="1135" t="s">
        <v>5599</v>
      </c>
      <c r="I1604" s="1135" t="s">
        <v>466</v>
      </c>
      <c r="J1604" s="1135">
        <v>1.7</v>
      </c>
      <c r="K1604" s="1135" t="s">
        <v>5600</v>
      </c>
      <c r="L1604" s="1135" t="s">
        <v>2007</v>
      </c>
      <c r="M1604" s="1135">
        <v>150</v>
      </c>
      <c r="N1604" s="1135" t="s">
        <v>1039</v>
      </c>
      <c r="O1604" s="1135">
        <v>3.75</v>
      </c>
      <c r="P1604" s="1135">
        <v>3</v>
      </c>
      <c r="Q1604" s="1135">
        <v>4</v>
      </c>
      <c r="R1604" s="1135">
        <v>20.8</v>
      </c>
      <c r="T1604" s="1135">
        <v>29.1</v>
      </c>
      <c r="U1604" s="1135">
        <v>3.4</v>
      </c>
      <c r="V1604" s="1135" t="s">
        <v>663</v>
      </c>
      <c r="W1604" s="1135">
        <v>100</v>
      </c>
      <c r="X1604" s="1135">
        <v>60</v>
      </c>
      <c r="Y1604" s="1135">
        <v>1.5</v>
      </c>
      <c r="Z1604" s="1135" t="s">
        <v>663</v>
      </c>
      <c r="AA1604" s="1135" t="s">
        <v>1498</v>
      </c>
      <c r="AH1604" s="1135" t="s">
        <v>662</v>
      </c>
      <c r="AM1604" s="1136" t="s">
        <v>12312</v>
      </c>
      <c r="AN1604" s="1136" t="s">
        <v>12313</v>
      </c>
      <c r="AO1604" s="1136">
        <f t="shared" si="198"/>
        <v>700</v>
      </c>
      <c r="AP1604" s="1136">
        <f t="shared" si="199"/>
        <v>1.7450000000000001</v>
      </c>
      <c r="AQ1604" s="1136" t="str">
        <f t="shared" si="200"/>
        <v>1-4-1S85°Z+S</v>
      </c>
      <c r="AR1604" s="1136" t="str">
        <f t="shared" si="201"/>
        <v>NA</v>
      </c>
      <c r="AS1604" s="1136" t="str">
        <f t="shared" si="202"/>
        <v>192/OFF</v>
      </c>
      <c r="AT1604" s="1136" t="str">
        <f t="shared" si="203"/>
        <v>1-4-1S85°Z+S</v>
      </c>
      <c r="AU1604" s="1136" t="s">
        <v>15734</v>
      </c>
      <c r="AV1604" s="1136" t="str">
        <f t="shared" si="204"/>
        <v>110.5.31</v>
      </c>
      <c r="AW1604" s="1438">
        <f t="shared" si="205"/>
        <v>44347</v>
      </c>
    </row>
    <row r="1605" spans="1:49">
      <c r="A1605" s="1135" t="s">
        <v>5441</v>
      </c>
      <c r="B1605" s="1135" t="s">
        <v>5242</v>
      </c>
      <c r="C1605" s="1135">
        <v>650</v>
      </c>
      <c r="D1605" s="1135">
        <v>1.76</v>
      </c>
      <c r="E1605" s="1135" t="s">
        <v>15188</v>
      </c>
      <c r="F1605" s="1135" t="s">
        <v>1069</v>
      </c>
      <c r="G1605" s="1135" t="s">
        <v>5442</v>
      </c>
      <c r="H1605" s="1135" t="s">
        <v>5399</v>
      </c>
      <c r="I1605" s="1135" t="s">
        <v>126</v>
      </c>
      <c r="J1605" s="1135">
        <v>2.5</v>
      </c>
      <c r="K1605" s="1135" t="s">
        <v>5245</v>
      </c>
      <c r="L1605" s="1135" t="s">
        <v>5246</v>
      </c>
      <c r="M1605" s="1135">
        <v>148.6</v>
      </c>
      <c r="N1605" s="1135" t="s">
        <v>1039</v>
      </c>
      <c r="O1605" s="1135">
        <v>3.7149999999999999</v>
      </c>
      <c r="P1605" s="1135">
        <v>2.972</v>
      </c>
      <c r="Q1605" s="1135">
        <v>3.5</v>
      </c>
      <c r="R1605" s="1135">
        <v>20.399999999999999</v>
      </c>
      <c r="T1605" s="1135">
        <v>26</v>
      </c>
      <c r="U1605" s="1135">
        <v>3.7</v>
      </c>
      <c r="V1605" s="1135" t="s">
        <v>663</v>
      </c>
      <c r="W1605" s="1135">
        <v>105</v>
      </c>
      <c r="X1605" s="1135">
        <v>50</v>
      </c>
      <c r="Y1605" s="1135">
        <v>2</v>
      </c>
      <c r="Z1605" s="1135">
        <v>6.5</v>
      </c>
      <c r="AA1605" s="1135" t="s">
        <v>4059</v>
      </c>
      <c r="AH1605" s="1135" t="s">
        <v>735</v>
      </c>
      <c r="AM1605" s="1136" t="s">
        <v>12180</v>
      </c>
      <c r="AN1605" s="1136" t="s">
        <v>12181</v>
      </c>
      <c r="AO1605" s="1136">
        <f t="shared" si="198"/>
        <v>650</v>
      </c>
      <c r="AP1605" s="1136">
        <f t="shared" si="199"/>
        <v>1.76</v>
      </c>
      <c r="AQ1605" s="1136" t="str">
        <f t="shared" si="200"/>
        <v>1-5-1S91°</v>
      </c>
      <c r="AR1605" s="1136" t="str">
        <f t="shared" si="201"/>
        <v>31.5</v>
      </c>
      <c r="AS1605" s="1136" t="str">
        <f t="shared" si="202"/>
        <v>350/320/OFF</v>
      </c>
      <c r="AT1605" s="1136" t="str">
        <f t="shared" si="203"/>
        <v>1-5-1S91°</v>
      </c>
      <c r="AV1605" s="1136" t="str">
        <f t="shared" si="204"/>
        <v>110.11.5</v>
      </c>
      <c r="AW1605" s="1438">
        <f t="shared" si="205"/>
        <v>44505</v>
      </c>
    </row>
    <row r="1606" spans="1:49">
      <c r="A1606" s="1135" t="s">
        <v>5601</v>
      </c>
      <c r="B1606" s="1135" t="s">
        <v>210</v>
      </c>
      <c r="C1606" s="1135">
        <v>700</v>
      </c>
      <c r="D1606" s="1135">
        <v>1.75</v>
      </c>
      <c r="E1606" s="1135" t="s">
        <v>15188</v>
      </c>
      <c r="F1606" s="1135" t="s">
        <v>1078</v>
      </c>
      <c r="G1606" s="1135">
        <v>5</v>
      </c>
      <c r="H1606" s="1135" t="s">
        <v>5394</v>
      </c>
      <c r="I1606" s="1135" t="s">
        <v>126</v>
      </c>
      <c r="J1606" s="1135">
        <v>0.8</v>
      </c>
      <c r="K1606" s="1135" t="s">
        <v>5260</v>
      </c>
      <c r="L1606" s="1135" t="s">
        <v>4760</v>
      </c>
      <c r="M1606" s="1135">
        <v>151.5</v>
      </c>
      <c r="N1606" s="1135" t="s">
        <v>1039</v>
      </c>
      <c r="O1606" s="1135">
        <v>3.7875000000000001</v>
      </c>
      <c r="P1606" s="1135">
        <v>3.0300000000000002</v>
      </c>
      <c r="Q1606" s="1135">
        <v>4</v>
      </c>
      <c r="R1606" s="1135">
        <v>19.100000000000001</v>
      </c>
      <c r="T1606" s="1135">
        <v>23.7</v>
      </c>
      <c r="U1606" s="1135">
        <v>3.2</v>
      </c>
      <c r="V1606" s="1135" t="s">
        <v>663</v>
      </c>
      <c r="W1606" s="1135">
        <v>35</v>
      </c>
      <c r="X1606" s="1135">
        <v>10</v>
      </c>
      <c r="Y1606" s="1135">
        <v>1</v>
      </c>
      <c r="Z1606" s="1135">
        <v>6</v>
      </c>
      <c r="AA1606" s="1135" t="s">
        <v>5602</v>
      </c>
      <c r="AB1606" s="1135" t="s">
        <v>5603</v>
      </c>
      <c r="AH1606" s="1135" t="s">
        <v>1315</v>
      </c>
      <c r="AM1606" s="1136" t="s">
        <v>12314</v>
      </c>
      <c r="AN1606" s="1136" t="s">
        <v>12315</v>
      </c>
      <c r="AO1606" s="1136">
        <f t="shared" si="198"/>
        <v>700</v>
      </c>
      <c r="AP1606" s="1136">
        <f t="shared" si="199"/>
        <v>1.75</v>
      </c>
      <c r="AQ1606" s="1136" t="str">
        <f t="shared" si="200"/>
        <v>1-5-1S91°</v>
      </c>
      <c r="AR1606" s="1136" t="str">
        <f t="shared" si="201"/>
        <v>30</v>
      </c>
      <c r="AS1606" s="1136" t="str">
        <f t="shared" si="202"/>
        <v>370/330/155</v>
      </c>
      <c r="AT1606" s="1136" t="str">
        <f t="shared" si="203"/>
        <v>1-5-1S91°</v>
      </c>
      <c r="AV1606" s="1136" t="str">
        <f t="shared" si="204"/>
        <v>110.7.23</v>
      </c>
      <c r="AW1606" s="1438">
        <f t="shared" si="205"/>
        <v>44400</v>
      </c>
    </row>
    <row r="1607" spans="1:49">
      <c r="A1607" s="1135" t="s">
        <v>5604</v>
      </c>
      <c r="B1607" s="1135" t="s">
        <v>5605</v>
      </c>
      <c r="C1607" s="1135">
        <v>500</v>
      </c>
      <c r="D1607" s="1135">
        <v>1.7</v>
      </c>
      <c r="E1607" s="1135" t="s">
        <v>15210</v>
      </c>
      <c r="F1607" s="1135" t="s">
        <v>1048</v>
      </c>
      <c r="G1607" s="1135">
        <v>3</v>
      </c>
      <c r="H1607" s="1135" t="s">
        <v>1239</v>
      </c>
      <c r="I1607" s="1135" t="s">
        <v>4165</v>
      </c>
      <c r="J1607" s="1135">
        <v>2</v>
      </c>
      <c r="K1607" s="1135" t="s">
        <v>5606</v>
      </c>
      <c r="L1607" s="1135" t="s">
        <v>5607</v>
      </c>
      <c r="M1607" s="1135">
        <v>155.80000000000001</v>
      </c>
      <c r="N1607" s="1135" t="s">
        <v>1039</v>
      </c>
      <c r="O1607" s="1135">
        <v>3.8950000000000005</v>
      </c>
      <c r="P1607" s="1135">
        <v>3.1160000000000001</v>
      </c>
      <c r="Q1607" s="1135" t="s">
        <v>1095</v>
      </c>
      <c r="R1607" s="1135">
        <v>22.5</v>
      </c>
      <c r="T1607" s="1135">
        <v>18</v>
      </c>
      <c r="U1607" s="1135">
        <v>4.7</v>
      </c>
      <c r="V1607" s="1135" t="s">
        <v>663</v>
      </c>
      <c r="W1607" s="1135">
        <v>95</v>
      </c>
      <c r="X1607" s="1135">
        <v>90</v>
      </c>
      <c r="Y1607" s="1135">
        <v>2</v>
      </c>
      <c r="Z1607" s="1135" t="s">
        <v>663</v>
      </c>
      <c r="AA1607" s="1135" t="s">
        <v>5440</v>
      </c>
      <c r="AH1607" s="1135" t="s">
        <v>969</v>
      </c>
      <c r="AM1607" s="1136" t="s">
        <v>12316</v>
      </c>
      <c r="AN1607" s="1136" t="s">
        <v>12317</v>
      </c>
      <c r="AO1607" s="1136">
        <f t="shared" si="198"/>
        <v>500</v>
      </c>
      <c r="AP1607" s="1136">
        <f t="shared" si="199"/>
        <v>1.7</v>
      </c>
      <c r="AQ1607" s="1136" t="str">
        <f t="shared" si="200"/>
        <v>1-5-1S83°Z+S</v>
      </c>
      <c r="AR1607" s="1136" t="str">
        <f t="shared" si="201"/>
        <v>31</v>
      </c>
      <c r="AS1607" s="1136" t="str">
        <f t="shared" si="202"/>
        <v>235/235/OFF</v>
      </c>
      <c r="AT1607" s="1136" t="str">
        <f t="shared" si="203"/>
        <v>1-5-1S83°Z+S</v>
      </c>
      <c r="AU1607" s="1136" t="s">
        <v>15734</v>
      </c>
      <c r="AV1607" s="1136" t="str">
        <f t="shared" si="204"/>
        <v>110.9.27</v>
      </c>
      <c r="AW1607" s="1438">
        <f t="shared" si="205"/>
        <v>44466</v>
      </c>
    </row>
    <row r="1608" spans="1:49">
      <c r="A1608" s="1135" t="s">
        <v>5608</v>
      </c>
      <c r="B1608" s="1135" t="s">
        <v>5609</v>
      </c>
      <c r="C1608" s="1135">
        <v>550</v>
      </c>
      <c r="D1608" s="1135">
        <v>1.73</v>
      </c>
      <c r="E1608" s="1135" t="s">
        <v>15210</v>
      </c>
      <c r="F1608" s="1135" t="s">
        <v>1608</v>
      </c>
      <c r="G1608" s="1135">
        <v>4</v>
      </c>
      <c r="H1608" s="1135" t="s">
        <v>5435</v>
      </c>
      <c r="I1608" s="1135" t="s">
        <v>126</v>
      </c>
      <c r="J1608" s="1135">
        <v>1.3</v>
      </c>
      <c r="K1608" s="1135" t="s">
        <v>5610</v>
      </c>
      <c r="L1608" s="1135" t="s">
        <v>3535</v>
      </c>
      <c r="M1608" s="1135">
        <v>159.5</v>
      </c>
      <c r="N1608" s="1135" t="s">
        <v>1039</v>
      </c>
      <c r="O1608" s="1135">
        <v>3.9875000000000003</v>
      </c>
      <c r="P1608" s="1135">
        <v>3.19</v>
      </c>
      <c r="Q1608" s="1135">
        <v>3</v>
      </c>
      <c r="R1608" s="1135">
        <v>33</v>
      </c>
      <c r="T1608" s="1135">
        <v>11.7</v>
      </c>
      <c r="U1608" s="1135">
        <v>6.3</v>
      </c>
      <c r="V1608" s="1135" t="s">
        <v>663</v>
      </c>
      <c r="W1608" s="1135">
        <v>135</v>
      </c>
      <c r="X1608" s="1135">
        <v>85</v>
      </c>
      <c r="Y1608" s="1135">
        <v>1.4</v>
      </c>
      <c r="Z1608" s="1135" t="s">
        <v>663</v>
      </c>
      <c r="AA1608" s="1135" t="s">
        <v>1537</v>
      </c>
      <c r="AH1608" s="1135" t="s">
        <v>1542</v>
      </c>
      <c r="AM1608" s="1136" t="s">
        <v>12318</v>
      </c>
      <c r="AN1608" s="1136" t="s">
        <v>12319</v>
      </c>
      <c r="AO1608" s="1136">
        <f t="shared" si="198"/>
        <v>550</v>
      </c>
      <c r="AP1608" s="1136">
        <f t="shared" si="199"/>
        <v>1.73</v>
      </c>
      <c r="AQ1608" s="1136" t="str">
        <f t="shared" si="200"/>
        <v>1-5-1S83°Z+S</v>
      </c>
      <c r="AR1608" s="1136" t="str">
        <f t="shared" si="201"/>
        <v>32</v>
      </c>
      <c r="AS1608" s="1136" t="str">
        <f t="shared" si="202"/>
        <v>202/202/OFF</v>
      </c>
      <c r="AT1608" s="1136" t="str">
        <f t="shared" si="203"/>
        <v>1-5-1S83°Z+S</v>
      </c>
      <c r="AU1608" s="1136" t="s">
        <v>15734</v>
      </c>
      <c r="AV1608" s="1136" t="str">
        <f t="shared" si="204"/>
        <v>110.11.8</v>
      </c>
      <c r="AW1608" s="1438">
        <f t="shared" si="205"/>
        <v>44508</v>
      </c>
    </row>
    <row r="1609" spans="1:49">
      <c r="A1609" s="1135" t="s">
        <v>5611</v>
      </c>
      <c r="B1609" s="1135" t="s">
        <v>5242</v>
      </c>
      <c r="C1609" s="1135">
        <v>650</v>
      </c>
      <c r="D1609" s="1135">
        <v>1.74</v>
      </c>
      <c r="E1609" s="1135" t="s">
        <v>15188</v>
      </c>
      <c r="F1609" s="1135" t="s">
        <v>1078</v>
      </c>
      <c r="G1609" s="1135">
        <v>5</v>
      </c>
      <c r="H1609" s="1135" t="s">
        <v>5612</v>
      </c>
      <c r="I1609" s="1135" t="s">
        <v>663</v>
      </c>
      <c r="J1609" s="1135">
        <v>0</v>
      </c>
      <c r="K1609" s="1135" t="s">
        <v>5392</v>
      </c>
      <c r="L1609" s="1135" t="s">
        <v>5246</v>
      </c>
      <c r="M1609" s="1135">
        <v>149.9</v>
      </c>
      <c r="N1609" s="1135" t="s">
        <v>1039</v>
      </c>
      <c r="O1609" s="1135">
        <v>3.7475000000000005</v>
      </c>
      <c r="P1609" s="1135">
        <v>2.9980000000000002</v>
      </c>
      <c r="Q1609" s="1135">
        <v>4</v>
      </c>
      <c r="R1609" s="1135">
        <v>24</v>
      </c>
      <c r="T1609" s="1135">
        <v>17</v>
      </c>
      <c r="U1609" s="1135">
        <v>2.6</v>
      </c>
      <c r="V1609" s="1135" t="s">
        <v>663</v>
      </c>
      <c r="W1609" s="1135" t="s">
        <v>663</v>
      </c>
      <c r="X1609" s="1135" t="s">
        <v>663</v>
      </c>
      <c r="Y1609" s="1135">
        <v>1</v>
      </c>
      <c r="Z1609" s="1135">
        <v>4.5</v>
      </c>
      <c r="AA1609" s="1135" t="s">
        <v>2117</v>
      </c>
      <c r="AH1609" s="1135" t="s">
        <v>872</v>
      </c>
      <c r="AM1609" s="1136" t="s">
        <v>12320</v>
      </c>
      <c r="AN1609" s="1136" t="s">
        <v>12321</v>
      </c>
      <c r="AO1609" s="1136">
        <f t="shared" si="198"/>
        <v>650</v>
      </c>
      <c r="AP1609" s="1136">
        <f t="shared" si="199"/>
        <v>1.74</v>
      </c>
      <c r="AQ1609" s="1136" t="str">
        <f t="shared" si="200"/>
        <v>1-5-1S91°</v>
      </c>
      <c r="AR1609" s="1136" t="str">
        <f t="shared" si="201"/>
        <v>30</v>
      </c>
      <c r="AS1609" s="1136" t="str">
        <f t="shared" si="202"/>
        <v>340/300/160</v>
      </c>
      <c r="AT1609" s="1136" t="str">
        <f t="shared" si="203"/>
        <v>1-5-1S91°</v>
      </c>
      <c r="AV1609" s="1136" t="str">
        <f t="shared" si="204"/>
        <v>111.3.31</v>
      </c>
      <c r="AW1609" s="1438">
        <f t="shared" si="205"/>
        <v>44651</v>
      </c>
    </row>
    <row r="1610" spans="1:49">
      <c r="A1610" s="1135" t="s">
        <v>5613</v>
      </c>
      <c r="B1610" s="1135" t="s">
        <v>5614</v>
      </c>
      <c r="C1610" s="1135">
        <v>600</v>
      </c>
      <c r="D1610" s="1135">
        <v>1.7250000000000001</v>
      </c>
      <c r="E1610" s="1135" t="s">
        <v>15198</v>
      </c>
      <c r="F1610" s="1135" t="s">
        <v>663</v>
      </c>
      <c r="G1610" s="1135">
        <v>5</v>
      </c>
      <c r="H1610" s="1135" t="s">
        <v>2286</v>
      </c>
      <c r="I1610" s="1135" t="s">
        <v>126</v>
      </c>
      <c r="J1610" s="1135">
        <v>1.4</v>
      </c>
      <c r="K1610" s="1135" t="s">
        <v>5615</v>
      </c>
      <c r="L1610" s="1135" t="s">
        <v>2198</v>
      </c>
      <c r="M1610" s="1135">
        <v>148</v>
      </c>
      <c r="N1610" s="1135" t="s">
        <v>1039</v>
      </c>
      <c r="O1610" s="1135">
        <v>3.7</v>
      </c>
      <c r="P1610" s="1135">
        <v>2.96</v>
      </c>
      <c r="Q1610" s="1135">
        <v>4</v>
      </c>
      <c r="R1610" s="1135">
        <v>20.8</v>
      </c>
      <c r="T1610" s="1135">
        <v>20.399999999999999</v>
      </c>
      <c r="U1610" s="1135">
        <v>3.8</v>
      </c>
      <c r="V1610" s="1135" t="s">
        <v>663</v>
      </c>
      <c r="W1610" s="1135">
        <v>110</v>
      </c>
      <c r="X1610" s="1135">
        <v>60</v>
      </c>
      <c r="Y1610" s="1135">
        <v>1.7</v>
      </c>
      <c r="Z1610" s="1135" t="s">
        <v>663</v>
      </c>
      <c r="AA1610" s="1135" t="s">
        <v>2120</v>
      </c>
      <c r="AH1610" s="1135" t="s">
        <v>812</v>
      </c>
      <c r="AM1610" s="1136" t="s">
        <v>12322</v>
      </c>
      <c r="AN1610" s="1136" t="s">
        <v>12323</v>
      </c>
      <c r="AO1610" s="1136">
        <f t="shared" si="198"/>
        <v>600</v>
      </c>
      <c r="AP1610" s="1136">
        <f t="shared" si="199"/>
        <v>1.7250000000000001</v>
      </c>
      <c r="AQ1610" s="1136" t="str">
        <f t="shared" si="200"/>
        <v>1-4-1S85°Z+S</v>
      </c>
      <c r="AR1610" s="1136" t="str">
        <f t="shared" si="201"/>
        <v>NA</v>
      </c>
      <c r="AS1610" s="1136" t="str">
        <f t="shared" si="202"/>
        <v>180/OFF</v>
      </c>
      <c r="AT1610" s="1136" t="str">
        <f t="shared" si="203"/>
        <v>1-4-1S85°Z+S</v>
      </c>
      <c r="AU1610" s="1136" t="s">
        <v>15734</v>
      </c>
      <c r="AV1610" s="1136" t="str">
        <f t="shared" si="204"/>
        <v>111.4.6</v>
      </c>
      <c r="AW1610" s="1438">
        <f t="shared" si="205"/>
        <v>44657</v>
      </c>
    </row>
    <row r="1611" spans="1:49">
      <c r="A1611" s="1135" t="s">
        <v>5616</v>
      </c>
      <c r="B1611" s="1135" t="s">
        <v>5242</v>
      </c>
      <c r="C1611" s="1135">
        <v>600</v>
      </c>
      <c r="D1611" s="1135">
        <v>1.78</v>
      </c>
      <c r="E1611" s="1135" t="s">
        <v>15184</v>
      </c>
      <c r="F1611" s="1135" t="s">
        <v>663</v>
      </c>
      <c r="G1611" s="1135">
        <v>2</v>
      </c>
      <c r="H1611" s="1135" t="s">
        <v>5518</v>
      </c>
      <c r="I1611" s="1135" t="s">
        <v>126</v>
      </c>
      <c r="J1611" s="1135">
        <v>2</v>
      </c>
      <c r="K1611" s="1135" t="s">
        <v>5519</v>
      </c>
      <c r="L1611" s="1135" t="s">
        <v>5246</v>
      </c>
      <c r="M1611" s="1135">
        <v>150</v>
      </c>
      <c r="N1611" s="1135" t="s">
        <v>1039</v>
      </c>
      <c r="O1611" s="1135">
        <v>3.75</v>
      </c>
      <c r="P1611" s="1135">
        <v>3</v>
      </c>
      <c r="Q1611" s="1135">
        <v>4</v>
      </c>
      <c r="R1611" s="1135">
        <v>21.5</v>
      </c>
      <c r="T1611" s="1135">
        <v>21</v>
      </c>
      <c r="U1611" s="1135">
        <v>2.2999999999999998</v>
      </c>
      <c r="V1611" s="1135" t="s">
        <v>663</v>
      </c>
      <c r="W1611" s="1135">
        <v>130</v>
      </c>
      <c r="X1611" s="1135">
        <v>85</v>
      </c>
      <c r="Y1611" s="1135">
        <v>1.2</v>
      </c>
      <c r="Z1611" s="1135">
        <v>5.5</v>
      </c>
      <c r="AA1611" s="1135" t="s">
        <v>1571</v>
      </c>
      <c r="AH1611" s="1135" t="s">
        <v>5617</v>
      </c>
      <c r="AM1611" s="1136" t="s">
        <v>12324</v>
      </c>
      <c r="AN1611" s="1136" t="s">
        <v>12325</v>
      </c>
      <c r="AO1611" s="1136">
        <f t="shared" ref="AO1611:AO1674" si="206">C1611</f>
        <v>600</v>
      </c>
      <c r="AP1611" s="1136">
        <f t="shared" ref="AP1611:AP1674" si="207">D1611</f>
        <v>1.78</v>
      </c>
      <c r="AQ1611" s="1136" t="str">
        <f t="shared" ref="AQ1611:AQ1674" si="208">E1611</f>
        <v>1-5-1S85°</v>
      </c>
      <c r="AR1611" s="1136" t="str">
        <f t="shared" ref="AR1611:AR1674" si="209">F1611</f>
        <v>NA</v>
      </c>
      <c r="AS1611" s="1136" t="str">
        <f t="shared" ref="AS1611:AS1674" si="210">H1611</f>
        <v>200/175</v>
      </c>
      <c r="AT1611" s="1136" t="str">
        <f t="shared" ref="AT1611:AT1674" si="211">E1611</f>
        <v>1-5-1S85°</v>
      </c>
      <c r="AV1611" s="1136" t="str">
        <f t="shared" si="204"/>
        <v>111.4.8</v>
      </c>
      <c r="AW1611" s="1438">
        <f t="shared" si="205"/>
        <v>44659</v>
      </c>
    </row>
    <row r="1612" spans="1:49">
      <c r="A1612" s="1135" t="s">
        <v>5618</v>
      </c>
      <c r="B1612" s="1135" t="s">
        <v>210</v>
      </c>
      <c r="C1612" s="1135">
        <v>600</v>
      </c>
      <c r="D1612" s="1135">
        <v>1.75</v>
      </c>
      <c r="E1612" s="1135" t="s">
        <v>15188</v>
      </c>
      <c r="F1612" s="1135" t="s">
        <v>1078</v>
      </c>
      <c r="G1612" s="1135">
        <v>5</v>
      </c>
      <c r="H1612" s="1135" t="s">
        <v>5619</v>
      </c>
      <c r="I1612" s="1135" t="s">
        <v>663</v>
      </c>
      <c r="J1612" s="1135">
        <v>0</v>
      </c>
      <c r="K1612" s="1135" t="s">
        <v>5620</v>
      </c>
      <c r="L1612" s="1135" t="s">
        <v>4760</v>
      </c>
      <c r="M1612" s="1135">
        <v>151.5</v>
      </c>
      <c r="N1612" s="1135" t="s">
        <v>1039</v>
      </c>
      <c r="O1612" s="1135">
        <v>3.7875000000000001</v>
      </c>
      <c r="P1612" s="1135">
        <v>3.0300000000000002</v>
      </c>
      <c r="Q1612" s="1135">
        <v>4</v>
      </c>
      <c r="R1612" s="1135">
        <v>19.100000000000001</v>
      </c>
      <c r="T1612" s="1135">
        <v>19</v>
      </c>
      <c r="U1612" s="1135">
        <v>2.5</v>
      </c>
      <c r="V1612" s="1135" t="s">
        <v>663</v>
      </c>
      <c r="W1612" s="1135" t="s">
        <v>663</v>
      </c>
      <c r="X1612" s="1135" t="s">
        <v>663</v>
      </c>
      <c r="Y1612" s="1135">
        <v>1</v>
      </c>
      <c r="Z1612" s="1135">
        <v>5</v>
      </c>
      <c r="AA1612" s="1135" t="s">
        <v>2123</v>
      </c>
      <c r="AH1612" s="1135" t="s">
        <v>1231</v>
      </c>
      <c r="AM1612" s="1136" t="s">
        <v>12326</v>
      </c>
      <c r="AN1612" s="1136" t="s">
        <v>12327</v>
      </c>
      <c r="AO1612" s="1136">
        <f t="shared" si="206"/>
        <v>600</v>
      </c>
      <c r="AP1612" s="1136">
        <f t="shared" si="207"/>
        <v>1.75</v>
      </c>
      <c r="AQ1612" s="1136" t="str">
        <f t="shared" si="208"/>
        <v>1-5-1S91°</v>
      </c>
      <c r="AR1612" s="1136" t="str">
        <f t="shared" si="209"/>
        <v>30</v>
      </c>
      <c r="AS1612" s="1136" t="str">
        <f t="shared" si="210"/>
        <v>345/305/145</v>
      </c>
      <c r="AT1612" s="1136" t="str">
        <f t="shared" si="211"/>
        <v>1-5-1S91°</v>
      </c>
      <c r="AV1612" s="1136" t="str">
        <f t="shared" si="204"/>
        <v>111.4.7</v>
      </c>
      <c r="AW1612" s="1438">
        <f t="shared" si="205"/>
        <v>44658</v>
      </c>
    </row>
    <row r="1613" spans="1:49">
      <c r="A1613" s="1135" t="s">
        <v>5621</v>
      </c>
      <c r="B1613" s="1135" t="s">
        <v>5242</v>
      </c>
      <c r="C1613" s="1135">
        <v>650</v>
      </c>
      <c r="D1613" s="1135">
        <v>1.7350000000000001</v>
      </c>
      <c r="E1613" s="1135" t="s">
        <v>15196</v>
      </c>
      <c r="F1613" s="1135" t="s">
        <v>1078</v>
      </c>
      <c r="G1613" s="1135">
        <v>5</v>
      </c>
      <c r="H1613" s="1135" t="s">
        <v>4867</v>
      </c>
      <c r="I1613" s="1135" t="s">
        <v>466</v>
      </c>
      <c r="J1613" s="1135">
        <v>2</v>
      </c>
      <c r="K1613" s="1135" t="s">
        <v>5392</v>
      </c>
      <c r="L1613" s="1135" t="s">
        <v>5246</v>
      </c>
      <c r="M1613" s="1135">
        <v>148.6</v>
      </c>
      <c r="N1613" s="1135" t="s">
        <v>1039</v>
      </c>
      <c r="O1613" s="1135">
        <v>3.7149999999999999</v>
      </c>
      <c r="P1613" s="1135">
        <v>2.972</v>
      </c>
      <c r="Q1613" s="1135">
        <v>3.5</v>
      </c>
      <c r="R1613" s="1135">
        <v>20.399999999999999</v>
      </c>
      <c r="T1613" s="1135">
        <v>26</v>
      </c>
      <c r="U1613" s="1135">
        <v>3.7</v>
      </c>
      <c r="V1613" s="1135" t="s">
        <v>663</v>
      </c>
      <c r="W1613" s="1135">
        <v>105</v>
      </c>
      <c r="X1613" s="1135">
        <v>50</v>
      </c>
      <c r="Y1613" s="1135">
        <v>2</v>
      </c>
      <c r="Z1613" s="1135">
        <v>6.5</v>
      </c>
      <c r="AA1613" s="1135" t="s">
        <v>2123</v>
      </c>
      <c r="AH1613" s="1135" t="s">
        <v>1921</v>
      </c>
      <c r="AM1613" s="1136" t="s">
        <v>12328</v>
      </c>
      <c r="AN1613" s="1136" t="s">
        <v>12329</v>
      </c>
      <c r="AO1613" s="1136">
        <f t="shared" si="206"/>
        <v>650</v>
      </c>
      <c r="AP1613" s="1136">
        <f t="shared" si="207"/>
        <v>1.7350000000000001</v>
      </c>
      <c r="AQ1613" s="1136" t="str">
        <f t="shared" si="208"/>
        <v>2-6-1S83°</v>
      </c>
      <c r="AR1613" s="1136" t="str">
        <f t="shared" si="209"/>
        <v>30</v>
      </c>
      <c r="AS1613" s="1136" t="str">
        <f t="shared" si="210"/>
        <v>176/OFF</v>
      </c>
      <c r="AT1613" s="1136" t="str">
        <f t="shared" si="211"/>
        <v>2-6-1S83°</v>
      </c>
      <c r="AV1613" s="1136" t="str">
        <f t="shared" si="204"/>
        <v>111.4.7</v>
      </c>
      <c r="AW1613" s="1438">
        <f t="shared" si="205"/>
        <v>44658</v>
      </c>
    </row>
    <row r="1614" spans="1:49">
      <c r="A1614" s="1135" t="s">
        <v>5622</v>
      </c>
      <c r="B1614" s="1135" t="s">
        <v>4861</v>
      </c>
      <c r="C1614" s="1135">
        <v>600</v>
      </c>
      <c r="D1614" s="1135">
        <v>1.72</v>
      </c>
      <c r="E1614" s="1135" t="s">
        <v>15203</v>
      </c>
      <c r="F1614" s="1135" t="s">
        <v>663</v>
      </c>
      <c r="G1614" s="1135">
        <v>5</v>
      </c>
      <c r="H1614" s="1135" t="s">
        <v>4870</v>
      </c>
      <c r="I1614" s="1135" t="s">
        <v>126</v>
      </c>
      <c r="J1614" s="1135">
        <v>1.3</v>
      </c>
      <c r="K1614" s="1135" t="s">
        <v>5623</v>
      </c>
      <c r="L1614" s="1135" t="s">
        <v>1870</v>
      </c>
      <c r="M1614" s="1135">
        <v>148</v>
      </c>
      <c r="N1614" s="1135" t="s">
        <v>1039</v>
      </c>
      <c r="O1614" s="1135">
        <v>3.7</v>
      </c>
      <c r="P1614" s="1135">
        <v>2.96</v>
      </c>
      <c r="Q1614" s="1135">
        <v>4</v>
      </c>
      <c r="R1614" s="1135">
        <v>20.8</v>
      </c>
      <c r="T1614" s="1135">
        <v>20.399999999999999</v>
      </c>
      <c r="U1614" s="1135">
        <v>3.8</v>
      </c>
      <c r="V1614" s="1135" t="s">
        <v>663</v>
      </c>
      <c r="W1614" s="1135">
        <v>110</v>
      </c>
      <c r="X1614" s="1135">
        <v>60</v>
      </c>
      <c r="Y1614" s="1135">
        <v>1.7</v>
      </c>
      <c r="Z1614" s="1135" t="s">
        <v>663</v>
      </c>
      <c r="AA1614" s="1135" t="s">
        <v>5624</v>
      </c>
      <c r="AB1614" s="1135" t="s">
        <v>1075</v>
      </c>
      <c r="AH1614" s="1135" t="s">
        <v>864</v>
      </c>
      <c r="AM1614" s="1136" t="s">
        <v>12330</v>
      </c>
      <c r="AN1614" s="1136" t="s">
        <v>12331</v>
      </c>
      <c r="AO1614" s="1136">
        <f t="shared" si="206"/>
        <v>600</v>
      </c>
      <c r="AP1614" s="1136">
        <f t="shared" si="207"/>
        <v>1.72</v>
      </c>
      <c r="AQ1614" s="1136" t="str">
        <f t="shared" si="208"/>
        <v>1-5-1S85°Z+S</v>
      </c>
      <c r="AR1614" s="1136" t="str">
        <f t="shared" si="209"/>
        <v>NA</v>
      </c>
      <c r="AS1614" s="1136" t="str">
        <f t="shared" si="210"/>
        <v>178/OFF</v>
      </c>
      <c r="AT1614" s="1136" t="str">
        <f t="shared" si="211"/>
        <v>1-5-1S85°Z+S</v>
      </c>
      <c r="AU1614" s="1136" t="s">
        <v>15734</v>
      </c>
      <c r="AV1614" s="1136" t="str">
        <f t="shared" si="204"/>
        <v>111.4.15</v>
      </c>
      <c r="AW1614" s="1438">
        <f t="shared" si="205"/>
        <v>44666</v>
      </c>
    </row>
    <row r="1615" spans="1:49">
      <c r="A1615" s="1135" t="s">
        <v>5625</v>
      </c>
      <c r="B1615" s="1135" t="s">
        <v>4954</v>
      </c>
      <c r="C1615" s="1135">
        <v>600</v>
      </c>
      <c r="D1615" s="1135">
        <v>1.77</v>
      </c>
      <c r="E1615" s="1135" t="s">
        <v>15198</v>
      </c>
      <c r="F1615" s="1135" t="s">
        <v>663</v>
      </c>
      <c r="G1615" s="1135">
        <v>5</v>
      </c>
      <c r="H1615" s="1135" t="s">
        <v>3450</v>
      </c>
      <c r="I1615" s="1135" t="s">
        <v>466</v>
      </c>
      <c r="J1615" s="1135">
        <v>1.9</v>
      </c>
      <c r="K1615" s="1135" t="s">
        <v>5626</v>
      </c>
      <c r="L1615" s="1135" t="s">
        <v>4958</v>
      </c>
      <c r="M1615" s="1135">
        <v>149.5</v>
      </c>
      <c r="N1615" s="1135" t="s">
        <v>1039</v>
      </c>
      <c r="O1615" s="1135">
        <v>3.7375000000000003</v>
      </c>
      <c r="P1615" s="1135">
        <v>2.99</v>
      </c>
      <c r="Q1615" s="1135">
        <v>4</v>
      </c>
      <c r="R1615" s="1135">
        <v>21</v>
      </c>
      <c r="T1615" s="1135">
        <v>37</v>
      </c>
      <c r="U1615" s="1135">
        <v>3.7</v>
      </c>
      <c r="V1615" s="1135" t="s">
        <v>663</v>
      </c>
      <c r="W1615" s="1135">
        <v>110</v>
      </c>
      <c r="X1615" s="1135">
        <v>40</v>
      </c>
      <c r="Y1615" s="1135">
        <v>2.2000000000000002</v>
      </c>
      <c r="Z1615" s="1135" t="s">
        <v>663</v>
      </c>
      <c r="AA1615" s="1135" t="s">
        <v>5624</v>
      </c>
      <c r="AH1615" s="1135" t="s">
        <v>1147</v>
      </c>
      <c r="AM1615" s="1136" t="s">
        <v>12332</v>
      </c>
      <c r="AN1615" s="1136" t="s">
        <v>12333</v>
      </c>
      <c r="AO1615" s="1136">
        <f t="shared" si="206"/>
        <v>600</v>
      </c>
      <c r="AP1615" s="1136">
        <f t="shared" si="207"/>
        <v>1.77</v>
      </c>
      <c r="AQ1615" s="1136" t="str">
        <f t="shared" si="208"/>
        <v>1-4-1S85°Z+S</v>
      </c>
      <c r="AR1615" s="1136" t="str">
        <f t="shared" si="209"/>
        <v>NA</v>
      </c>
      <c r="AS1615" s="1136" t="str">
        <f t="shared" si="210"/>
        <v>182/OFF</v>
      </c>
      <c r="AT1615" s="1136" t="str">
        <f t="shared" si="211"/>
        <v>1-4-1S85°Z+S</v>
      </c>
      <c r="AU1615" s="1136" t="s">
        <v>15734</v>
      </c>
      <c r="AV1615" s="1136" t="str">
        <f t="shared" si="204"/>
        <v>111.4.15</v>
      </c>
      <c r="AW1615" s="1438">
        <f t="shared" si="205"/>
        <v>44666</v>
      </c>
    </row>
    <row r="1616" spans="1:49">
      <c r="A1616" s="1135" t="s">
        <v>5627</v>
      </c>
      <c r="B1616" s="1135" t="s">
        <v>4823</v>
      </c>
      <c r="C1616" s="1135">
        <v>700</v>
      </c>
      <c r="D1616" s="1135">
        <v>1.73</v>
      </c>
      <c r="E1616" s="1135" t="s">
        <v>15205</v>
      </c>
      <c r="F1616" s="1135" t="s">
        <v>1078</v>
      </c>
      <c r="G1616" s="1135">
        <v>5</v>
      </c>
      <c r="H1616" s="1135" t="s">
        <v>5526</v>
      </c>
      <c r="I1616" s="1135" t="s">
        <v>126</v>
      </c>
      <c r="J1616" s="1135">
        <v>1.5</v>
      </c>
      <c r="K1616" s="1135" t="s">
        <v>5628</v>
      </c>
      <c r="L1616" s="1135" t="s">
        <v>4825</v>
      </c>
      <c r="M1616" s="1135">
        <v>153</v>
      </c>
      <c r="N1616" s="1135" t="s">
        <v>1039</v>
      </c>
      <c r="O1616" s="1135">
        <v>3.8250000000000002</v>
      </c>
      <c r="P1616" s="1135">
        <v>3.06</v>
      </c>
      <c r="Q1616" s="1135">
        <v>4</v>
      </c>
      <c r="R1616" s="1135">
        <v>20.5</v>
      </c>
      <c r="T1616" s="1135">
        <v>11.5</v>
      </c>
      <c r="U1616" s="1135">
        <v>3.7</v>
      </c>
      <c r="V1616" s="1135" t="s">
        <v>663</v>
      </c>
      <c r="W1616" s="1135">
        <v>80</v>
      </c>
      <c r="X1616" s="1135" t="s">
        <v>5629</v>
      </c>
      <c r="Y1616" s="1135">
        <v>1.7</v>
      </c>
      <c r="Z1616" s="1135">
        <v>5</v>
      </c>
      <c r="AA1616" s="1135" t="s">
        <v>5630</v>
      </c>
      <c r="AB1616" s="1135" t="s">
        <v>5631</v>
      </c>
      <c r="AH1616" s="1135" t="s">
        <v>969</v>
      </c>
      <c r="AM1616" s="1136" t="s">
        <v>12334</v>
      </c>
      <c r="AN1616" s="1136" t="s">
        <v>12335</v>
      </c>
      <c r="AO1616" s="1136">
        <f t="shared" si="206"/>
        <v>700</v>
      </c>
      <c r="AP1616" s="1136">
        <f t="shared" si="207"/>
        <v>1.73</v>
      </c>
      <c r="AQ1616" s="1136" t="str">
        <f t="shared" si="208"/>
        <v>1-5-1S91</v>
      </c>
      <c r="AR1616" s="1136" t="str">
        <f t="shared" si="209"/>
        <v>30</v>
      </c>
      <c r="AS1616" s="1136" t="str">
        <f t="shared" si="210"/>
        <v>330/330/170</v>
      </c>
      <c r="AT1616" s="1136" t="str">
        <f t="shared" si="211"/>
        <v>1-5-1S91</v>
      </c>
      <c r="AV1616" s="1136" t="str">
        <f t="shared" si="204"/>
        <v>111.4.18</v>
      </c>
      <c r="AW1616" s="1438">
        <f t="shared" si="205"/>
        <v>44669</v>
      </c>
    </row>
    <row r="1617" spans="1:49">
      <c r="A1617" s="1135" t="s">
        <v>5632</v>
      </c>
      <c r="B1617" s="1135" t="s">
        <v>881</v>
      </c>
      <c r="C1617" s="1135">
        <v>550</v>
      </c>
      <c r="D1617" s="1135">
        <v>1.78</v>
      </c>
      <c r="E1617" s="1135" t="s">
        <v>15205</v>
      </c>
      <c r="F1617" s="1135" t="s">
        <v>1069</v>
      </c>
      <c r="G1617" s="1135">
        <v>5</v>
      </c>
      <c r="H1617" s="1135" t="s">
        <v>5034</v>
      </c>
      <c r="I1617" s="1135" t="s">
        <v>126</v>
      </c>
      <c r="J1617" s="1135">
        <v>2.2999999999999998</v>
      </c>
      <c r="K1617" s="1135" t="s">
        <v>5486</v>
      </c>
      <c r="L1617" s="1135" t="s">
        <v>5131</v>
      </c>
      <c r="M1617" s="1135">
        <v>150</v>
      </c>
      <c r="N1617" s="1135" t="s">
        <v>1039</v>
      </c>
      <c r="O1617" s="1135">
        <v>3.75</v>
      </c>
      <c r="P1617" s="1135">
        <v>3</v>
      </c>
      <c r="Q1617" s="1135">
        <v>3.5</v>
      </c>
      <c r="R1617" s="1135">
        <v>21.8</v>
      </c>
      <c r="T1617" s="1135">
        <v>19.5</v>
      </c>
      <c r="U1617" s="1135">
        <v>2.5</v>
      </c>
      <c r="V1617" s="1135" t="s">
        <v>663</v>
      </c>
      <c r="W1617" s="1135">
        <v>110</v>
      </c>
      <c r="X1617" s="1135">
        <v>60</v>
      </c>
      <c r="Y1617" s="1135">
        <v>2.1</v>
      </c>
      <c r="Z1617" s="1135">
        <v>5</v>
      </c>
      <c r="AA1617" s="1135" t="s">
        <v>5630</v>
      </c>
      <c r="AH1617" s="1135" t="s">
        <v>1084</v>
      </c>
      <c r="AM1617" s="1136" t="s">
        <v>12336</v>
      </c>
      <c r="AN1617" s="1136" t="s">
        <v>12337</v>
      </c>
      <c r="AO1617" s="1136">
        <f t="shared" si="206"/>
        <v>550</v>
      </c>
      <c r="AP1617" s="1136">
        <f t="shared" si="207"/>
        <v>1.78</v>
      </c>
      <c r="AQ1617" s="1136" t="str">
        <f t="shared" si="208"/>
        <v>1-5-1S91</v>
      </c>
      <c r="AR1617" s="1136" t="str">
        <f t="shared" si="209"/>
        <v>31.5</v>
      </c>
      <c r="AS1617" s="1136" t="str">
        <f t="shared" si="210"/>
        <v>320/320/155</v>
      </c>
      <c r="AT1617" s="1136" t="str">
        <f t="shared" si="211"/>
        <v>1-5-1S91</v>
      </c>
      <c r="AV1617" s="1136" t="str">
        <f t="shared" si="204"/>
        <v>111.4.18</v>
      </c>
      <c r="AW1617" s="1438">
        <f t="shared" si="205"/>
        <v>44669</v>
      </c>
    </row>
    <row r="1618" spans="1:49">
      <c r="A1618" s="1135" t="s">
        <v>5633</v>
      </c>
      <c r="B1618" s="1135" t="s">
        <v>859</v>
      </c>
      <c r="C1618" s="1135">
        <v>700</v>
      </c>
      <c r="D1618" s="1135">
        <v>1.7649999999999999</v>
      </c>
      <c r="E1618" s="1135" t="s">
        <v>15203</v>
      </c>
      <c r="F1618" s="1135" t="s">
        <v>663</v>
      </c>
      <c r="G1618" s="1135">
        <v>5</v>
      </c>
      <c r="H1618" s="1135" t="s">
        <v>3035</v>
      </c>
      <c r="I1618" s="1135" t="s">
        <v>126</v>
      </c>
      <c r="J1618" s="1135">
        <v>1.9</v>
      </c>
      <c r="K1618" s="1135" t="s">
        <v>5634</v>
      </c>
      <c r="L1618" s="1135" t="s">
        <v>2037</v>
      </c>
      <c r="M1618" s="1135">
        <v>150</v>
      </c>
      <c r="N1618" s="1135" t="s">
        <v>1039</v>
      </c>
      <c r="O1618" s="1135">
        <v>3.75</v>
      </c>
      <c r="P1618" s="1135">
        <v>3</v>
      </c>
      <c r="Q1618" s="1135">
        <v>4</v>
      </c>
      <c r="R1618" s="1135">
        <v>20.8</v>
      </c>
      <c r="T1618" s="1135">
        <v>29.1</v>
      </c>
      <c r="U1618" s="1135">
        <v>3.4</v>
      </c>
      <c r="V1618" s="1135" t="s">
        <v>663</v>
      </c>
      <c r="W1618" s="1135">
        <v>110</v>
      </c>
      <c r="X1618" s="1135">
        <v>70</v>
      </c>
      <c r="Y1618" s="1135">
        <v>1.5</v>
      </c>
      <c r="Z1618" s="1135" t="s">
        <v>663</v>
      </c>
      <c r="AA1618" s="1135" t="s">
        <v>5630</v>
      </c>
      <c r="AH1618" s="1135" t="s">
        <v>887</v>
      </c>
      <c r="AM1618" s="1136" t="s">
        <v>12338</v>
      </c>
      <c r="AN1618" s="1136" t="s">
        <v>12339</v>
      </c>
      <c r="AO1618" s="1136">
        <f t="shared" si="206"/>
        <v>700</v>
      </c>
      <c r="AP1618" s="1136">
        <f t="shared" si="207"/>
        <v>1.7649999999999999</v>
      </c>
      <c r="AQ1618" s="1136" t="str">
        <f t="shared" si="208"/>
        <v>1-5-1S85°Z+S</v>
      </c>
      <c r="AR1618" s="1136" t="str">
        <f t="shared" si="209"/>
        <v>NA</v>
      </c>
      <c r="AS1618" s="1136" t="str">
        <f t="shared" si="210"/>
        <v>190/OFF</v>
      </c>
      <c r="AT1618" s="1136" t="str">
        <f t="shared" si="211"/>
        <v>1-5-1S85°Z+S</v>
      </c>
      <c r="AU1618" s="1136" t="s">
        <v>15734</v>
      </c>
      <c r="AV1618" s="1136" t="str">
        <f t="shared" si="204"/>
        <v>111.4.18</v>
      </c>
      <c r="AW1618" s="1438">
        <f t="shared" si="205"/>
        <v>44669</v>
      </c>
    </row>
    <row r="1619" spans="1:49">
      <c r="A1619" s="1135" t="s">
        <v>5635</v>
      </c>
      <c r="B1619" s="1135" t="s">
        <v>878</v>
      </c>
      <c r="C1619" s="1135">
        <v>600</v>
      </c>
      <c r="D1619" s="1135">
        <v>1.76</v>
      </c>
      <c r="E1619" s="1135" t="s">
        <v>15188</v>
      </c>
      <c r="F1619" s="1135" t="s">
        <v>1048</v>
      </c>
      <c r="G1619" s="1135">
        <v>5</v>
      </c>
      <c r="H1619" s="1135" t="s">
        <v>5220</v>
      </c>
      <c r="I1619" s="1135" t="s">
        <v>466</v>
      </c>
      <c r="J1619" s="1135">
        <v>3.8</v>
      </c>
      <c r="K1619" s="1135" t="s">
        <v>5636</v>
      </c>
      <c r="L1619" s="1135" t="s">
        <v>5001</v>
      </c>
      <c r="M1619" s="1135">
        <v>151.69999999999999</v>
      </c>
      <c r="N1619" s="1135" t="s">
        <v>1039</v>
      </c>
      <c r="O1619" s="1135">
        <v>3.7925</v>
      </c>
      <c r="P1619" s="1135">
        <v>3.0339999999999998</v>
      </c>
      <c r="Q1619" s="1135">
        <v>3</v>
      </c>
      <c r="R1619" s="1135">
        <v>19.7</v>
      </c>
      <c r="T1619" s="1135">
        <v>11.5</v>
      </c>
      <c r="U1619" s="1135">
        <v>5.3</v>
      </c>
      <c r="V1619" s="1135" t="s">
        <v>663</v>
      </c>
      <c r="W1619" s="1135">
        <v>105</v>
      </c>
      <c r="X1619" s="1135">
        <v>95</v>
      </c>
      <c r="Y1619" s="1135">
        <v>1.5</v>
      </c>
      <c r="Z1619" s="1135">
        <v>5</v>
      </c>
      <c r="AA1619" s="1135" t="s">
        <v>2194</v>
      </c>
      <c r="AH1619" s="1135" t="s">
        <v>489</v>
      </c>
      <c r="AM1619" s="1136" t="s">
        <v>12340</v>
      </c>
      <c r="AN1619" s="1136" t="s">
        <v>12341</v>
      </c>
      <c r="AO1619" s="1136">
        <f t="shared" si="206"/>
        <v>600</v>
      </c>
      <c r="AP1619" s="1136">
        <f t="shared" si="207"/>
        <v>1.76</v>
      </c>
      <c r="AQ1619" s="1136" t="str">
        <f t="shared" si="208"/>
        <v>1-5-1S91°</v>
      </c>
      <c r="AR1619" s="1136" t="str">
        <f t="shared" si="209"/>
        <v>31</v>
      </c>
      <c r="AS1619" s="1136" t="str">
        <f t="shared" si="210"/>
        <v>300/300/140</v>
      </c>
      <c r="AT1619" s="1136" t="str">
        <f t="shared" si="211"/>
        <v>1-5-1S91°</v>
      </c>
      <c r="AV1619" s="1136" t="str">
        <f t="shared" si="204"/>
        <v>111.4.21</v>
      </c>
      <c r="AW1619" s="1438">
        <f t="shared" si="205"/>
        <v>44672</v>
      </c>
    </row>
    <row r="1620" spans="1:49">
      <c r="A1620" s="1135" t="s">
        <v>5637</v>
      </c>
      <c r="B1620" s="1135" t="s">
        <v>4954</v>
      </c>
      <c r="C1620" s="1135">
        <v>600</v>
      </c>
      <c r="D1620" s="1135">
        <v>1.77</v>
      </c>
      <c r="E1620" s="1135" t="s">
        <v>15198</v>
      </c>
      <c r="F1620" s="1135" t="s">
        <v>663</v>
      </c>
      <c r="G1620" s="1135">
        <v>5</v>
      </c>
      <c r="H1620" s="1135" t="s">
        <v>3450</v>
      </c>
      <c r="I1620" s="1135" t="s">
        <v>466</v>
      </c>
      <c r="J1620" s="1135">
        <v>1.9</v>
      </c>
      <c r="K1620" s="1135" t="s">
        <v>5638</v>
      </c>
      <c r="L1620" s="1135" t="s">
        <v>4958</v>
      </c>
      <c r="M1620" s="1135">
        <v>149.5</v>
      </c>
      <c r="N1620" s="1135" t="s">
        <v>1039</v>
      </c>
      <c r="O1620" s="1135">
        <v>3.7375000000000003</v>
      </c>
      <c r="P1620" s="1135">
        <v>2.99</v>
      </c>
      <c r="Q1620" s="1135">
        <v>4</v>
      </c>
      <c r="R1620" s="1135">
        <v>21</v>
      </c>
      <c r="T1620" s="1135">
        <v>37</v>
      </c>
      <c r="U1620" s="1135">
        <v>3.7</v>
      </c>
      <c r="V1620" s="1135" t="s">
        <v>663</v>
      </c>
      <c r="W1620" s="1135">
        <v>110</v>
      </c>
      <c r="X1620" s="1135">
        <v>40</v>
      </c>
      <c r="Y1620" s="1135">
        <v>2.2000000000000002</v>
      </c>
      <c r="Z1620" s="1135" t="s">
        <v>663</v>
      </c>
      <c r="AA1620" s="1135" t="s">
        <v>2194</v>
      </c>
      <c r="AH1620" s="1135" t="s">
        <v>662</v>
      </c>
      <c r="AM1620" s="1136" t="s">
        <v>12342</v>
      </c>
      <c r="AN1620" s="1136" t="s">
        <v>12343</v>
      </c>
      <c r="AO1620" s="1136">
        <f t="shared" si="206"/>
        <v>600</v>
      </c>
      <c r="AP1620" s="1136">
        <f t="shared" si="207"/>
        <v>1.77</v>
      </c>
      <c r="AQ1620" s="1136" t="str">
        <f t="shared" si="208"/>
        <v>1-4-1S85°Z+S</v>
      </c>
      <c r="AR1620" s="1136" t="str">
        <f t="shared" si="209"/>
        <v>NA</v>
      </c>
      <c r="AS1620" s="1136" t="str">
        <f t="shared" si="210"/>
        <v>182/OFF</v>
      </c>
      <c r="AT1620" s="1136" t="str">
        <f t="shared" si="211"/>
        <v>1-4-1S85°Z+S</v>
      </c>
      <c r="AU1620" s="1136" t="s">
        <v>15734</v>
      </c>
      <c r="AV1620" s="1136" t="str">
        <f t="shared" si="204"/>
        <v>111.4.21</v>
      </c>
      <c r="AW1620" s="1438">
        <f t="shared" si="205"/>
        <v>44672</v>
      </c>
    </row>
    <row r="1621" spans="1:49">
      <c r="A1621" s="1135" t="s">
        <v>5639</v>
      </c>
      <c r="B1621" s="1135" t="s">
        <v>5242</v>
      </c>
      <c r="C1621" s="1135" t="s">
        <v>5640</v>
      </c>
      <c r="D1621" s="1135">
        <v>1.74</v>
      </c>
      <c r="E1621" s="1135" t="s">
        <v>15188</v>
      </c>
      <c r="F1621" s="1135" t="s">
        <v>1078</v>
      </c>
      <c r="G1621" s="1135">
        <v>5</v>
      </c>
      <c r="H1621" s="1135" t="s">
        <v>5641</v>
      </c>
      <c r="I1621" s="1135" t="s">
        <v>663</v>
      </c>
      <c r="J1621" s="1135">
        <v>0</v>
      </c>
      <c r="K1621" s="1135" t="s">
        <v>5642</v>
      </c>
      <c r="L1621" s="1135" t="s">
        <v>5246</v>
      </c>
      <c r="M1621" s="1135">
        <v>149.9</v>
      </c>
      <c r="N1621" s="1135" t="s">
        <v>1039</v>
      </c>
      <c r="O1621" s="1135">
        <v>3.7475000000000005</v>
      </c>
      <c r="P1621" s="1135">
        <v>2.9980000000000002</v>
      </c>
      <c r="Q1621" s="1135">
        <v>4</v>
      </c>
      <c r="R1621" s="1135">
        <v>24</v>
      </c>
      <c r="T1621" s="1135">
        <v>17</v>
      </c>
      <c r="U1621" s="1135">
        <v>2.6</v>
      </c>
      <c r="V1621" s="1135" t="s">
        <v>663</v>
      </c>
      <c r="W1621" s="1135" t="s">
        <v>663</v>
      </c>
      <c r="X1621" s="1135" t="s">
        <v>663</v>
      </c>
      <c r="Y1621" s="1135">
        <v>1</v>
      </c>
      <c r="Z1621" s="1135">
        <v>4.5</v>
      </c>
      <c r="AA1621" s="1135" t="s">
        <v>2208</v>
      </c>
      <c r="AH1621" s="1135" t="s">
        <v>745</v>
      </c>
      <c r="AM1621" s="1136" t="s">
        <v>12344</v>
      </c>
      <c r="AN1621" s="1136" t="s">
        <v>12345</v>
      </c>
      <c r="AO1621" s="1136" t="str">
        <f t="shared" si="206"/>
        <v>650↓550-6/14</v>
      </c>
      <c r="AP1621" s="1136">
        <f t="shared" si="207"/>
        <v>1.74</v>
      </c>
      <c r="AQ1621" s="1136" t="str">
        <f t="shared" si="208"/>
        <v>1-5-1S91°</v>
      </c>
      <c r="AR1621" s="1136" t="str">
        <f t="shared" si="209"/>
        <v>30</v>
      </c>
      <c r="AS1621" s="1136" t="str">
        <f t="shared" si="210"/>
        <v>320/280/150</v>
      </c>
      <c r="AT1621" s="1136" t="str">
        <f t="shared" si="211"/>
        <v>1-5-1S91°</v>
      </c>
      <c r="AV1621" s="1136" t="str">
        <f t="shared" si="204"/>
        <v>111.4.25</v>
      </c>
      <c r="AW1621" s="1438">
        <f t="shared" si="205"/>
        <v>44676</v>
      </c>
    </row>
    <row r="1622" spans="1:49">
      <c r="A1622" s="1135" t="s">
        <v>5643</v>
      </c>
      <c r="B1622" s="1135" t="s">
        <v>5242</v>
      </c>
      <c r="C1622" s="1135">
        <v>650</v>
      </c>
      <c r="D1622" s="1135">
        <v>1.75</v>
      </c>
      <c r="E1622" s="1135" t="s">
        <v>15196</v>
      </c>
      <c r="F1622" s="1135" t="s">
        <v>1608</v>
      </c>
      <c r="G1622" s="1135">
        <v>5</v>
      </c>
      <c r="H1622" s="1135" t="s">
        <v>1765</v>
      </c>
      <c r="I1622" s="1135" t="s">
        <v>466</v>
      </c>
      <c r="J1622" s="1135">
        <v>2</v>
      </c>
      <c r="K1622" s="1135" t="s">
        <v>5642</v>
      </c>
      <c r="L1622" s="1135" t="s">
        <v>5246</v>
      </c>
      <c r="M1622" s="1135">
        <v>148.6</v>
      </c>
      <c r="N1622" s="1135" t="s">
        <v>1039</v>
      </c>
      <c r="O1622" s="1135">
        <v>3.7149999999999999</v>
      </c>
      <c r="P1622" s="1135">
        <v>2.972</v>
      </c>
      <c r="Q1622" s="1135">
        <v>3.5</v>
      </c>
      <c r="R1622" s="1135">
        <v>20.399999999999999</v>
      </c>
      <c r="T1622" s="1135">
        <v>26</v>
      </c>
      <c r="U1622" s="1135">
        <v>3.7</v>
      </c>
      <c r="V1622" s="1135" t="s">
        <v>663</v>
      </c>
      <c r="W1622" s="1135">
        <v>105</v>
      </c>
      <c r="X1622" s="1135">
        <v>50</v>
      </c>
      <c r="Y1622" s="1135">
        <v>2</v>
      </c>
      <c r="Z1622" s="1135">
        <v>6.5</v>
      </c>
      <c r="AA1622" s="1135" t="s">
        <v>5644</v>
      </c>
      <c r="AH1622" s="1135" t="s">
        <v>814</v>
      </c>
      <c r="AM1622" s="1136" t="s">
        <v>12346</v>
      </c>
      <c r="AN1622" s="1136" t="s">
        <v>12347</v>
      </c>
      <c r="AO1622" s="1136">
        <f t="shared" si="206"/>
        <v>650</v>
      </c>
      <c r="AP1622" s="1136">
        <f t="shared" si="207"/>
        <v>1.75</v>
      </c>
      <c r="AQ1622" s="1136" t="str">
        <f t="shared" si="208"/>
        <v>2-6-1S83°</v>
      </c>
      <c r="AR1622" s="1136" t="str">
        <f t="shared" si="209"/>
        <v>32</v>
      </c>
      <c r="AS1622" s="1136" t="str">
        <f t="shared" si="210"/>
        <v>172/OFF</v>
      </c>
      <c r="AT1622" s="1136" t="str">
        <f t="shared" si="211"/>
        <v>2-6-1S83°</v>
      </c>
      <c r="AV1622" s="1136" t="str">
        <f t="shared" si="204"/>
        <v>111.4.26</v>
      </c>
      <c r="AW1622" s="1438">
        <f t="shared" si="205"/>
        <v>44677</v>
      </c>
    </row>
    <row r="1623" spans="1:49">
      <c r="A1623" s="1135" t="s">
        <v>5645</v>
      </c>
      <c r="B1623" s="1135" t="s">
        <v>4954</v>
      </c>
      <c r="C1623" s="1135">
        <v>500</v>
      </c>
      <c r="D1623" s="1135">
        <v>1.77</v>
      </c>
      <c r="E1623" s="1135" t="s">
        <v>15203</v>
      </c>
      <c r="F1623" s="1135" t="s">
        <v>663</v>
      </c>
      <c r="G1623" s="1135">
        <v>5</v>
      </c>
      <c r="H1623" s="1135" t="s">
        <v>4867</v>
      </c>
      <c r="I1623" s="1135" t="s">
        <v>466</v>
      </c>
      <c r="J1623" s="1135">
        <v>1.8</v>
      </c>
      <c r="K1623" s="1135" t="s">
        <v>5626</v>
      </c>
      <c r="L1623" s="1135" t="s">
        <v>4958</v>
      </c>
      <c r="M1623" s="1135">
        <v>149.5</v>
      </c>
      <c r="N1623" s="1135" t="s">
        <v>1039</v>
      </c>
      <c r="O1623" s="1135">
        <v>3.7375000000000003</v>
      </c>
      <c r="P1623" s="1135">
        <v>2.99</v>
      </c>
      <c r="Q1623" s="1135">
        <v>4</v>
      </c>
      <c r="R1623" s="1135">
        <v>21</v>
      </c>
      <c r="T1623" s="1135">
        <v>37</v>
      </c>
      <c r="U1623" s="1135">
        <v>3.7</v>
      </c>
      <c r="V1623" s="1135" t="s">
        <v>663</v>
      </c>
      <c r="W1623" s="1135">
        <v>110</v>
      </c>
      <c r="X1623" s="1135">
        <v>40</v>
      </c>
      <c r="Y1623" s="1135">
        <v>2.2000000000000002</v>
      </c>
      <c r="Z1623" s="1135" t="s">
        <v>663</v>
      </c>
      <c r="AA1623" s="1135" t="s">
        <v>2215</v>
      </c>
      <c r="AH1623" s="1135" t="s">
        <v>661</v>
      </c>
      <c r="AM1623" s="1136" t="s">
        <v>12348</v>
      </c>
      <c r="AN1623" s="1136" t="s">
        <v>12349</v>
      </c>
      <c r="AO1623" s="1136">
        <f t="shared" si="206"/>
        <v>500</v>
      </c>
      <c r="AP1623" s="1136">
        <f t="shared" si="207"/>
        <v>1.77</v>
      </c>
      <c r="AQ1623" s="1136" t="str">
        <f t="shared" si="208"/>
        <v>1-5-1S85°Z+S</v>
      </c>
      <c r="AR1623" s="1136" t="str">
        <f t="shared" si="209"/>
        <v>NA</v>
      </c>
      <c r="AS1623" s="1136" t="str">
        <f t="shared" si="210"/>
        <v>176/OFF</v>
      </c>
      <c r="AT1623" s="1136" t="str">
        <f t="shared" si="211"/>
        <v>1-5-1S85°Z+S</v>
      </c>
      <c r="AU1623" s="1136" t="s">
        <v>15734</v>
      </c>
      <c r="AV1623" s="1136" t="str">
        <f t="shared" si="204"/>
        <v>111.4.28</v>
      </c>
      <c r="AW1623" s="1438">
        <f t="shared" si="205"/>
        <v>44679</v>
      </c>
    </row>
    <row r="1624" spans="1:49">
      <c r="A1624" s="1135" t="s">
        <v>5646</v>
      </c>
      <c r="B1624" s="1135" t="s">
        <v>210</v>
      </c>
      <c r="C1624" s="1135">
        <v>600</v>
      </c>
      <c r="D1624" s="1135">
        <v>1.75</v>
      </c>
      <c r="E1624" s="1135" t="s">
        <v>15188</v>
      </c>
      <c r="F1624" s="1135" t="s">
        <v>1078</v>
      </c>
      <c r="G1624" s="1135">
        <v>5</v>
      </c>
      <c r="H1624" s="1135" t="s">
        <v>5619</v>
      </c>
      <c r="I1624" s="1135" t="s">
        <v>663</v>
      </c>
      <c r="J1624" s="1135">
        <v>0</v>
      </c>
      <c r="K1624" s="1135" t="s">
        <v>5647</v>
      </c>
      <c r="L1624" s="1135" t="s">
        <v>4760</v>
      </c>
      <c r="M1624" s="1135">
        <v>151.5</v>
      </c>
      <c r="N1624" s="1135" t="s">
        <v>1039</v>
      </c>
      <c r="O1624" s="1135">
        <v>3.7875000000000001</v>
      </c>
      <c r="P1624" s="1135">
        <v>3.0300000000000002</v>
      </c>
      <c r="Q1624" s="1135">
        <v>4</v>
      </c>
      <c r="R1624" s="1135">
        <v>19.100000000000001</v>
      </c>
      <c r="T1624" s="1135">
        <v>19</v>
      </c>
      <c r="U1624" s="1135">
        <v>2.5</v>
      </c>
      <c r="V1624" s="1135" t="s">
        <v>663</v>
      </c>
      <c r="W1624" s="1135" t="s">
        <v>663</v>
      </c>
      <c r="X1624" s="1135" t="s">
        <v>663</v>
      </c>
      <c r="Y1624" s="1135">
        <v>1</v>
      </c>
      <c r="Z1624" s="1135">
        <v>5</v>
      </c>
      <c r="AA1624" s="1135" t="s">
        <v>2215</v>
      </c>
      <c r="AH1624" s="1135" t="s">
        <v>977</v>
      </c>
      <c r="AM1624" s="1136" t="s">
        <v>12350</v>
      </c>
      <c r="AN1624" s="1136" t="s">
        <v>12351</v>
      </c>
      <c r="AO1624" s="1136">
        <f t="shared" si="206"/>
        <v>600</v>
      </c>
      <c r="AP1624" s="1136">
        <f t="shared" si="207"/>
        <v>1.75</v>
      </c>
      <c r="AQ1624" s="1136" t="str">
        <f t="shared" si="208"/>
        <v>1-5-1S91°</v>
      </c>
      <c r="AR1624" s="1136" t="str">
        <f t="shared" si="209"/>
        <v>30</v>
      </c>
      <c r="AS1624" s="1136" t="str">
        <f t="shared" si="210"/>
        <v>345/305/145</v>
      </c>
      <c r="AT1624" s="1136" t="str">
        <f t="shared" si="211"/>
        <v>1-5-1S91°</v>
      </c>
      <c r="AV1624" s="1136" t="str">
        <f t="shared" si="204"/>
        <v>111.4.28</v>
      </c>
      <c r="AW1624" s="1438">
        <f t="shared" si="205"/>
        <v>44679</v>
      </c>
    </row>
    <row r="1625" spans="1:49">
      <c r="A1625" s="1135" t="s">
        <v>5648</v>
      </c>
      <c r="B1625" s="1135" t="s">
        <v>972</v>
      </c>
      <c r="C1625" s="1135">
        <v>600</v>
      </c>
      <c r="D1625" s="1135">
        <v>1.74</v>
      </c>
      <c r="E1625" s="1135" t="s">
        <v>15188</v>
      </c>
      <c r="F1625" s="1135" t="s">
        <v>1078</v>
      </c>
      <c r="G1625" s="1135">
        <v>5</v>
      </c>
      <c r="H1625" s="1135" t="s">
        <v>2979</v>
      </c>
      <c r="I1625" s="1135" t="s">
        <v>126</v>
      </c>
      <c r="J1625" s="1135">
        <v>2.9</v>
      </c>
      <c r="K1625" s="1135" t="s">
        <v>5649</v>
      </c>
      <c r="L1625" s="1135" t="s">
        <v>5650</v>
      </c>
      <c r="M1625" s="1135">
        <v>152</v>
      </c>
      <c r="N1625" s="1135" t="s">
        <v>1039</v>
      </c>
      <c r="O1625" s="1135">
        <v>3.8000000000000003</v>
      </c>
      <c r="P1625" s="1135">
        <v>3.04</v>
      </c>
      <c r="Q1625" s="1135">
        <v>4</v>
      </c>
      <c r="R1625" s="1135">
        <v>23.5</v>
      </c>
      <c r="T1625" s="1135">
        <v>30</v>
      </c>
      <c r="U1625" s="1135">
        <v>3.5</v>
      </c>
      <c r="V1625" s="1135" t="s">
        <v>663</v>
      </c>
      <c r="W1625" s="1135">
        <v>115</v>
      </c>
      <c r="X1625" s="1135">
        <v>50</v>
      </c>
      <c r="Y1625" s="1135">
        <v>1.5</v>
      </c>
      <c r="Z1625" s="1135">
        <v>7</v>
      </c>
      <c r="AA1625" s="1135" t="s">
        <v>2218</v>
      </c>
      <c r="AH1625" s="1135" t="s">
        <v>1060</v>
      </c>
      <c r="AM1625" s="1136" t="s">
        <v>12352</v>
      </c>
      <c r="AN1625" s="1136" t="s">
        <v>12353</v>
      </c>
      <c r="AO1625" s="1136">
        <f t="shared" si="206"/>
        <v>600</v>
      </c>
      <c r="AP1625" s="1136">
        <f t="shared" si="207"/>
        <v>1.74</v>
      </c>
      <c r="AQ1625" s="1136" t="str">
        <f t="shared" si="208"/>
        <v>1-5-1S91°</v>
      </c>
      <c r="AR1625" s="1136" t="str">
        <f t="shared" si="209"/>
        <v>30</v>
      </c>
      <c r="AS1625" s="1136" t="str">
        <f t="shared" si="210"/>
        <v>335/335/OFF</v>
      </c>
      <c r="AT1625" s="1136" t="str">
        <f t="shared" si="211"/>
        <v>1-5-1S91°</v>
      </c>
      <c r="AV1625" s="1136" t="str">
        <f t="shared" si="204"/>
        <v>111.4.29</v>
      </c>
      <c r="AW1625" s="1438">
        <f t="shared" si="205"/>
        <v>44680</v>
      </c>
    </row>
    <row r="1626" spans="1:49">
      <c r="A1626" s="1135" t="s">
        <v>5651</v>
      </c>
      <c r="B1626" s="1135" t="s">
        <v>5344</v>
      </c>
      <c r="C1626" s="1135">
        <v>550</v>
      </c>
      <c r="D1626" s="1135">
        <v>1.74</v>
      </c>
      <c r="E1626" s="1135" t="s">
        <v>15196</v>
      </c>
      <c r="F1626" s="1135" t="s">
        <v>1608</v>
      </c>
      <c r="G1626" s="1135">
        <v>5</v>
      </c>
      <c r="H1626" s="1135" t="s">
        <v>5564</v>
      </c>
      <c r="I1626" s="1135" t="s">
        <v>466</v>
      </c>
      <c r="J1626" s="1135">
        <v>1.5</v>
      </c>
      <c r="K1626" s="1135" t="s">
        <v>5652</v>
      </c>
      <c r="L1626" s="1135" t="s">
        <v>5347</v>
      </c>
      <c r="M1626" s="1135">
        <v>151.19999999999999</v>
      </c>
      <c r="N1626" s="1135" t="s">
        <v>1039</v>
      </c>
      <c r="O1626" s="1135">
        <v>3.78</v>
      </c>
      <c r="P1626" s="1135">
        <v>3.024</v>
      </c>
      <c r="Q1626" s="1135">
        <v>4</v>
      </c>
      <c r="R1626" s="1135">
        <v>21</v>
      </c>
      <c r="T1626" s="1135">
        <v>20.5</v>
      </c>
      <c r="U1626" s="1135">
        <v>3</v>
      </c>
      <c r="V1626" s="1135" t="s">
        <v>663</v>
      </c>
      <c r="W1626" s="1135">
        <v>100</v>
      </c>
      <c r="X1626" s="1135">
        <v>60</v>
      </c>
      <c r="Y1626" s="1135">
        <v>1</v>
      </c>
      <c r="Z1626" s="1135">
        <v>5.5</v>
      </c>
      <c r="AA1626" s="1135" t="s">
        <v>1583</v>
      </c>
      <c r="AH1626" s="1135" t="s">
        <v>666</v>
      </c>
      <c r="AM1626" s="1136" t="s">
        <v>12354</v>
      </c>
      <c r="AN1626" s="1136" t="s">
        <v>12355</v>
      </c>
      <c r="AO1626" s="1136">
        <f t="shared" si="206"/>
        <v>550</v>
      </c>
      <c r="AP1626" s="1136">
        <f t="shared" si="207"/>
        <v>1.74</v>
      </c>
      <c r="AQ1626" s="1136" t="str">
        <f t="shared" si="208"/>
        <v>2-6-1S83°</v>
      </c>
      <c r="AR1626" s="1136" t="str">
        <f t="shared" si="209"/>
        <v>32</v>
      </c>
      <c r="AS1626" s="1136" t="str">
        <f t="shared" si="210"/>
        <v>197/160</v>
      </c>
      <c r="AT1626" s="1136" t="str">
        <f t="shared" si="211"/>
        <v>2-6-1S83°</v>
      </c>
      <c r="AV1626" s="1136" t="str">
        <f t="shared" si="204"/>
        <v>111.5.4</v>
      </c>
      <c r="AW1626" s="1438">
        <f t="shared" si="205"/>
        <v>44685</v>
      </c>
    </row>
    <row r="1627" spans="1:49">
      <c r="A1627" s="1135" t="s">
        <v>5653</v>
      </c>
      <c r="B1627" s="1135" t="s">
        <v>210</v>
      </c>
      <c r="C1627" s="1135">
        <v>650</v>
      </c>
      <c r="D1627" s="1135">
        <v>1.7</v>
      </c>
      <c r="E1627" s="1135" t="s">
        <v>15188</v>
      </c>
      <c r="F1627" s="1135" t="s">
        <v>1078</v>
      </c>
      <c r="G1627" s="1135">
        <v>5</v>
      </c>
      <c r="H1627" s="1135" t="s">
        <v>4900</v>
      </c>
      <c r="I1627" s="1135" t="s">
        <v>657</v>
      </c>
      <c r="J1627" s="1135">
        <v>2.9</v>
      </c>
      <c r="K1627" s="1135" t="s">
        <v>5654</v>
      </c>
      <c r="L1627" s="1135" t="s">
        <v>5426</v>
      </c>
      <c r="M1627" s="1135">
        <v>149.5</v>
      </c>
      <c r="N1627" s="1135" t="s">
        <v>1039</v>
      </c>
      <c r="O1627" s="1135">
        <v>3.7375000000000003</v>
      </c>
      <c r="P1627" s="1135">
        <v>2.99</v>
      </c>
      <c r="Q1627" s="1135">
        <v>3.5</v>
      </c>
      <c r="R1627" s="1135">
        <v>21.5</v>
      </c>
      <c r="T1627" s="1135">
        <v>19.5</v>
      </c>
      <c r="U1627" s="1135">
        <v>2.9</v>
      </c>
      <c r="V1627" s="1135" t="s">
        <v>663</v>
      </c>
      <c r="W1627" s="1135">
        <v>100</v>
      </c>
      <c r="X1627" s="1135">
        <v>90</v>
      </c>
      <c r="Y1627" s="1135">
        <v>1.8</v>
      </c>
      <c r="Z1627" s="1135">
        <v>5.5</v>
      </c>
      <c r="AA1627" s="1135" t="s">
        <v>1583</v>
      </c>
      <c r="AB1627" s="1135" t="s">
        <v>1075</v>
      </c>
      <c r="AH1627" s="1135" t="s">
        <v>5655</v>
      </c>
      <c r="AM1627" s="1136" t="s">
        <v>12356</v>
      </c>
      <c r="AN1627" s="1136" t="s">
        <v>12357</v>
      </c>
      <c r="AO1627" s="1136">
        <f t="shared" si="206"/>
        <v>650</v>
      </c>
      <c r="AP1627" s="1136">
        <f t="shared" si="207"/>
        <v>1.7</v>
      </c>
      <c r="AQ1627" s="1136" t="str">
        <f t="shared" si="208"/>
        <v>1-5-1S91°</v>
      </c>
      <c r="AR1627" s="1136" t="str">
        <f t="shared" si="209"/>
        <v>30</v>
      </c>
      <c r="AS1627" s="1136" t="str">
        <f t="shared" si="210"/>
        <v>390/360/175</v>
      </c>
      <c r="AT1627" s="1136" t="str">
        <f t="shared" si="211"/>
        <v>1-5-1S91°</v>
      </c>
      <c r="AV1627" s="1136" t="str">
        <f t="shared" si="204"/>
        <v>111.5.4</v>
      </c>
      <c r="AW1627" s="1438">
        <f t="shared" si="205"/>
        <v>44685</v>
      </c>
    </row>
    <row r="1628" spans="1:49">
      <c r="A1628" s="1135" t="s">
        <v>5656</v>
      </c>
      <c r="B1628" s="1135" t="s">
        <v>210</v>
      </c>
      <c r="C1628" s="1135">
        <v>600</v>
      </c>
      <c r="D1628" s="1135">
        <v>1.74</v>
      </c>
      <c r="E1628" s="1135" t="s">
        <v>15188</v>
      </c>
      <c r="F1628" s="1135" t="s">
        <v>1078</v>
      </c>
      <c r="G1628" s="1135">
        <v>5</v>
      </c>
      <c r="H1628" s="1135" t="s">
        <v>5574</v>
      </c>
      <c r="I1628" s="1135" t="s">
        <v>126</v>
      </c>
      <c r="J1628" s="1135">
        <v>0.7</v>
      </c>
      <c r="K1628" s="1135" t="s">
        <v>5494</v>
      </c>
      <c r="L1628" s="1135" t="s">
        <v>4760</v>
      </c>
      <c r="M1628" s="1135">
        <v>151.5</v>
      </c>
      <c r="N1628" s="1135" t="s">
        <v>1039</v>
      </c>
      <c r="O1628" s="1135">
        <v>3.7875000000000001</v>
      </c>
      <c r="P1628" s="1135">
        <v>3.0300000000000002</v>
      </c>
      <c r="Q1628" s="1135">
        <v>4</v>
      </c>
      <c r="R1628" s="1135">
        <v>19.100000000000001</v>
      </c>
      <c r="T1628" s="1135">
        <v>23.7</v>
      </c>
      <c r="U1628" s="1135">
        <v>3.2</v>
      </c>
      <c r="V1628" s="1135" t="s">
        <v>663</v>
      </c>
      <c r="W1628" s="1135">
        <v>35</v>
      </c>
      <c r="X1628" s="1135">
        <v>10</v>
      </c>
      <c r="Y1628" s="1135">
        <v>1</v>
      </c>
      <c r="Z1628" s="1135">
        <v>6</v>
      </c>
      <c r="AA1628" s="1135" t="s">
        <v>2282</v>
      </c>
      <c r="AH1628" s="1135" t="s">
        <v>1231</v>
      </c>
      <c r="AM1628" s="1136" t="s">
        <v>12358</v>
      </c>
      <c r="AN1628" s="1136" t="s">
        <v>12359</v>
      </c>
      <c r="AO1628" s="1136">
        <f t="shared" si="206"/>
        <v>600</v>
      </c>
      <c r="AP1628" s="1136">
        <f t="shared" si="207"/>
        <v>1.74</v>
      </c>
      <c r="AQ1628" s="1136" t="str">
        <f t="shared" si="208"/>
        <v>1-5-1S91°</v>
      </c>
      <c r="AR1628" s="1136" t="str">
        <f t="shared" si="209"/>
        <v>30</v>
      </c>
      <c r="AS1628" s="1136" t="str">
        <f t="shared" si="210"/>
        <v>340/300/145</v>
      </c>
      <c r="AT1628" s="1136" t="str">
        <f t="shared" si="211"/>
        <v>1-5-1S91°</v>
      </c>
      <c r="AV1628" s="1136" t="str">
        <f t="shared" si="204"/>
        <v>111.5.6</v>
      </c>
      <c r="AW1628" s="1438">
        <f t="shared" si="205"/>
        <v>44687</v>
      </c>
    </row>
    <row r="1629" spans="1:49">
      <c r="A1629" s="1135" t="s">
        <v>5657</v>
      </c>
      <c r="B1629" s="1135" t="s">
        <v>5614</v>
      </c>
      <c r="C1629" s="1135">
        <v>600</v>
      </c>
      <c r="D1629" s="1135">
        <v>1.7350000000000001</v>
      </c>
      <c r="E1629" s="1135" t="s">
        <v>15203</v>
      </c>
      <c r="F1629" s="1135" t="s">
        <v>663</v>
      </c>
      <c r="G1629" s="1135">
        <v>5</v>
      </c>
      <c r="H1629" s="1135" t="s">
        <v>2286</v>
      </c>
      <c r="I1629" s="1135" t="s">
        <v>126</v>
      </c>
      <c r="J1629" s="1135">
        <v>1.4</v>
      </c>
      <c r="K1629" s="1135" t="s">
        <v>5615</v>
      </c>
      <c r="L1629" s="1135" t="s">
        <v>2198</v>
      </c>
      <c r="M1629" s="1135">
        <v>148</v>
      </c>
      <c r="N1629" s="1135" t="s">
        <v>1039</v>
      </c>
      <c r="O1629" s="1135">
        <v>3.7</v>
      </c>
      <c r="P1629" s="1135">
        <v>2.96</v>
      </c>
      <c r="Q1629" s="1135">
        <v>4</v>
      </c>
      <c r="R1629" s="1135">
        <v>20.8</v>
      </c>
      <c r="T1629" s="1135">
        <v>20.399999999999999</v>
      </c>
      <c r="U1629" s="1135">
        <v>3.8</v>
      </c>
      <c r="V1629" s="1135" t="s">
        <v>663</v>
      </c>
      <c r="W1629" s="1135">
        <v>110</v>
      </c>
      <c r="X1629" s="1135">
        <v>60</v>
      </c>
      <c r="Y1629" s="1135">
        <v>1.7</v>
      </c>
      <c r="Z1629" s="1135" t="s">
        <v>663</v>
      </c>
      <c r="AA1629" s="1135" t="s">
        <v>2282</v>
      </c>
      <c r="AH1629" s="1135" t="s">
        <v>700</v>
      </c>
      <c r="AM1629" s="1136" t="s">
        <v>12360</v>
      </c>
      <c r="AN1629" s="1136" t="s">
        <v>12361</v>
      </c>
      <c r="AO1629" s="1136">
        <f t="shared" si="206"/>
        <v>600</v>
      </c>
      <c r="AP1629" s="1136">
        <f t="shared" si="207"/>
        <v>1.7350000000000001</v>
      </c>
      <c r="AQ1629" s="1136" t="str">
        <f t="shared" si="208"/>
        <v>1-5-1S85°Z+S</v>
      </c>
      <c r="AR1629" s="1136" t="str">
        <f t="shared" si="209"/>
        <v>NA</v>
      </c>
      <c r="AS1629" s="1136" t="str">
        <f t="shared" si="210"/>
        <v>180/OFF</v>
      </c>
      <c r="AT1629" s="1136" t="str">
        <f t="shared" si="211"/>
        <v>1-5-1S85°Z+S</v>
      </c>
      <c r="AU1629" s="1136" t="s">
        <v>15734</v>
      </c>
      <c r="AV1629" s="1136" t="str">
        <f t="shared" si="204"/>
        <v>111.5.6</v>
      </c>
      <c r="AW1629" s="1438">
        <f t="shared" si="205"/>
        <v>44687</v>
      </c>
    </row>
    <row r="1630" spans="1:49">
      <c r="A1630" s="1135" t="s">
        <v>5658</v>
      </c>
      <c r="B1630" s="1135" t="s">
        <v>5659</v>
      </c>
      <c r="C1630" s="1135">
        <v>600</v>
      </c>
      <c r="D1630" s="1135">
        <v>1.7</v>
      </c>
      <c r="E1630" s="1135" t="s">
        <v>15198</v>
      </c>
      <c r="F1630" s="1135" t="s">
        <v>663</v>
      </c>
      <c r="G1630" s="1135">
        <v>5</v>
      </c>
      <c r="H1630" s="1135" t="s">
        <v>1260</v>
      </c>
      <c r="I1630" s="1135" t="s">
        <v>126</v>
      </c>
      <c r="J1630" s="1135">
        <v>1.2</v>
      </c>
      <c r="K1630" s="1135" t="s">
        <v>5660</v>
      </c>
      <c r="L1630" s="1135" t="s">
        <v>3666</v>
      </c>
      <c r="M1630" s="1135">
        <v>153</v>
      </c>
      <c r="N1630" s="1135" t="s">
        <v>1039</v>
      </c>
      <c r="O1630" s="1135">
        <v>3.8250000000000002</v>
      </c>
      <c r="P1630" s="1135">
        <v>3.06</v>
      </c>
      <c r="Q1630" s="1135">
        <v>4</v>
      </c>
      <c r="R1630" s="1135">
        <v>18</v>
      </c>
      <c r="T1630" s="1135">
        <v>14</v>
      </c>
      <c r="U1630" s="1135">
        <v>4.5</v>
      </c>
      <c r="V1630" s="1135" t="s">
        <v>663</v>
      </c>
      <c r="W1630" s="1135">
        <v>110</v>
      </c>
      <c r="X1630" s="1135">
        <v>60</v>
      </c>
      <c r="Y1630" s="1135">
        <v>1.8</v>
      </c>
      <c r="Z1630" s="1135" t="s">
        <v>663</v>
      </c>
      <c r="AA1630" s="1135" t="s">
        <v>5661</v>
      </c>
      <c r="AH1630" s="1135" t="s">
        <v>842</v>
      </c>
      <c r="AM1630" s="1136" t="s">
        <v>12362</v>
      </c>
      <c r="AN1630" s="1136" t="s">
        <v>10249</v>
      </c>
      <c r="AO1630" s="1136">
        <f t="shared" si="206"/>
        <v>600</v>
      </c>
      <c r="AP1630" s="1136">
        <f t="shared" si="207"/>
        <v>1.7</v>
      </c>
      <c r="AQ1630" s="1136" t="str">
        <f t="shared" si="208"/>
        <v>1-4-1S85°Z+S</v>
      </c>
      <c r="AR1630" s="1136" t="str">
        <f t="shared" si="209"/>
        <v>NA</v>
      </c>
      <c r="AS1630" s="1136" t="str">
        <f t="shared" si="210"/>
        <v>170/OFF</v>
      </c>
      <c r="AT1630" s="1136" t="str">
        <f t="shared" si="211"/>
        <v>1-4-1S85°Z+S</v>
      </c>
      <c r="AU1630" s="1136" t="s">
        <v>15734</v>
      </c>
      <c r="AV1630" s="1136" t="str">
        <f t="shared" si="204"/>
        <v>111.5.10</v>
      </c>
      <c r="AW1630" s="1438">
        <f t="shared" si="205"/>
        <v>44691</v>
      </c>
    </row>
    <row r="1631" spans="1:49">
      <c r="A1631" s="1135" t="s">
        <v>5662</v>
      </c>
      <c r="B1631" s="1135" t="s">
        <v>628</v>
      </c>
      <c r="C1631" s="1135">
        <v>600</v>
      </c>
      <c r="D1631" s="1135">
        <v>1.75</v>
      </c>
      <c r="E1631" s="1135" t="s">
        <v>15188</v>
      </c>
      <c r="F1631" s="1135" t="s">
        <v>1078</v>
      </c>
      <c r="G1631" s="1135">
        <v>5</v>
      </c>
      <c r="H1631" s="1135" t="s">
        <v>1049</v>
      </c>
      <c r="I1631" s="1135" t="s">
        <v>126</v>
      </c>
      <c r="J1631" s="1135">
        <v>2.1</v>
      </c>
      <c r="K1631" s="1135" t="s">
        <v>5470</v>
      </c>
      <c r="L1631" s="1135" t="s">
        <v>4948</v>
      </c>
      <c r="M1631" s="1135">
        <v>150.30000000000001</v>
      </c>
      <c r="N1631" s="1135" t="s">
        <v>1039</v>
      </c>
      <c r="O1631" s="1135">
        <v>3.7575000000000003</v>
      </c>
      <c r="P1631" s="1135">
        <v>3.0060000000000002</v>
      </c>
      <c r="Q1631" s="1135">
        <v>3</v>
      </c>
      <c r="R1631" s="1135">
        <v>24.5</v>
      </c>
      <c r="T1631" s="1135">
        <v>13</v>
      </c>
      <c r="U1631" s="1135">
        <v>7</v>
      </c>
      <c r="V1631" s="1135" t="s">
        <v>663</v>
      </c>
      <c r="W1631" s="1135">
        <v>115</v>
      </c>
      <c r="X1631" s="1135">
        <v>50</v>
      </c>
      <c r="Y1631" s="1135">
        <v>1.7</v>
      </c>
      <c r="Z1631" s="1135">
        <v>6.5</v>
      </c>
      <c r="AA1631" s="1135" t="s">
        <v>1588</v>
      </c>
      <c r="AH1631" s="1135" t="s">
        <v>843</v>
      </c>
      <c r="AM1631" s="1136" t="s">
        <v>12363</v>
      </c>
      <c r="AN1631" s="1136" t="s">
        <v>12364</v>
      </c>
      <c r="AO1631" s="1136">
        <f t="shared" si="206"/>
        <v>600</v>
      </c>
      <c r="AP1631" s="1136">
        <f t="shared" si="207"/>
        <v>1.75</v>
      </c>
      <c r="AQ1631" s="1136" t="str">
        <f t="shared" si="208"/>
        <v>1-5-1S91°</v>
      </c>
      <c r="AR1631" s="1136" t="str">
        <f t="shared" si="209"/>
        <v>30</v>
      </c>
      <c r="AS1631" s="1136" t="str">
        <f t="shared" si="210"/>
        <v>260/260/OFF</v>
      </c>
      <c r="AT1631" s="1136" t="str">
        <f t="shared" si="211"/>
        <v>1-5-1S91°</v>
      </c>
      <c r="AV1631" s="1136" t="str">
        <f t="shared" si="204"/>
        <v>111.5.13</v>
      </c>
      <c r="AW1631" s="1438">
        <f t="shared" si="205"/>
        <v>44694</v>
      </c>
    </row>
    <row r="1632" spans="1:49">
      <c r="A1632" s="1135" t="s">
        <v>5663</v>
      </c>
      <c r="B1632" s="1135" t="s">
        <v>4788</v>
      </c>
      <c r="C1632" s="1135">
        <v>600</v>
      </c>
      <c r="D1632" s="1135">
        <v>1.74</v>
      </c>
      <c r="E1632" s="1135" t="s">
        <v>15196</v>
      </c>
      <c r="F1632" s="1135" t="s">
        <v>1608</v>
      </c>
      <c r="G1632" s="1135">
        <v>5</v>
      </c>
      <c r="H1632" s="1135" t="s">
        <v>4800</v>
      </c>
      <c r="I1632" s="1135" t="s">
        <v>1206</v>
      </c>
      <c r="J1632" s="1135">
        <v>2.6</v>
      </c>
      <c r="K1632" s="1135" t="s">
        <v>5664</v>
      </c>
      <c r="L1632" s="1135" t="s">
        <v>4796</v>
      </c>
      <c r="M1632" s="1135">
        <v>151.30000000000001</v>
      </c>
      <c r="N1632" s="1135" t="s">
        <v>1039</v>
      </c>
      <c r="O1632" s="1135">
        <v>3.7825000000000006</v>
      </c>
      <c r="P1632" s="1135">
        <v>3.0260000000000002</v>
      </c>
      <c r="Q1632" s="1135" t="s">
        <v>1082</v>
      </c>
      <c r="R1632" s="1135">
        <v>20.7</v>
      </c>
      <c r="T1632" s="1135">
        <v>15.5</v>
      </c>
      <c r="U1632" s="1135">
        <v>3</v>
      </c>
      <c r="V1632" s="1135" t="s">
        <v>663</v>
      </c>
      <c r="W1632" s="1135">
        <v>130</v>
      </c>
      <c r="X1632" s="1135">
        <v>75</v>
      </c>
      <c r="Y1632" s="1135">
        <v>1.2</v>
      </c>
      <c r="Z1632" s="1135" t="s">
        <v>2531</v>
      </c>
      <c r="AA1632" s="1135" t="s">
        <v>5665</v>
      </c>
      <c r="AH1632" s="1135" t="s">
        <v>4798</v>
      </c>
      <c r="AM1632" s="1136" t="s">
        <v>12365</v>
      </c>
      <c r="AN1632" s="1136" t="s">
        <v>12366</v>
      </c>
      <c r="AO1632" s="1136">
        <f t="shared" si="206"/>
        <v>600</v>
      </c>
      <c r="AP1632" s="1136">
        <f t="shared" si="207"/>
        <v>1.74</v>
      </c>
      <c r="AQ1632" s="1136" t="str">
        <f t="shared" si="208"/>
        <v>2-6-1S83°</v>
      </c>
      <c r="AR1632" s="1136" t="str">
        <f t="shared" si="209"/>
        <v>32</v>
      </c>
      <c r="AS1632" s="1136" t="str">
        <f t="shared" si="210"/>
        <v>185/169</v>
      </c>
      <c r="AT1632" s="1136" t="str">
        <f t="shared" si="211"/>
        <v>2-6-1S83°</v>
      </c>
      <c r="AV1632" s="1136" t="str">
        <f t="shared" si="204"/>
        <v>108.11.19</v>
      </c>
      <c r="AW1632" s="1438">
        <f t="shared" si="205"/>
        <v>43788</v>
      </c>
    </row>
    <row r="1633" spans="1:49">
      <c r="A1633" s="1135" t="s">
        <v>5666</v>
      </c>
      <c r="B1633" s="1135" t="s">
        <v>4979</v>
      </c>
      <c r="C1633" s="1135">
        <v>600</v>
      </c>
      <c r="D1633" s="1135">
        <v>1.7769999999999999</v>
      </c>
      <c r="E1633" s="1135" t="s">
        <v>15196</v>
      </c>
      <c r="F1633" s="1135" t="s">
        <v>1078</v>
      </c>
      <c r="G1633" s="1135">
        <v>5</v>
      </c>
      <c r="H1633" s="1135" t="s">
        <v>5667</v>
      </c>
      <c r="I1633" s="1135" t="s">
        <v>1261</v>
      </c>
      <c r="J1633" s="1135">
        <v>0.8</v>
      </c>
      <c r="K1633" s="1135" t="s">
        <v>5147</v>
      </c>
      <c r="L1633" s="1135" t="s">
        <v>5148</v>
      </c>
      <c r="M1633" s="1135">
        <v>150.9</v>
      </c>
      <c r="N1633" s="1135" t="s">
        <v>1039</v>
      </c>
      <c r="O1633" s="1135">
        <v>3.7725000000000004</v>
      </c>
      <c r="P1633" s="1135">
        <v>3.0180000000000002</v>
      </c>
      <c r="Q1633" s="1135" t="s">
        <v>1055</v>
      </c>
      <c r="R1633" s="1135">
        <v>21.8</v>
      </c>
      <c r="T1633" s="1135">
        <v>24.1</v>
      </c>
      <c r="U1633" s="1135">
        <v>2.7</v>
      </c>
      <c r="V1633" s="1135" t="s">
        <v>663</v>
      </c>
      <c r="W1633" s="1135" t="s">
        <v>5149</v>
      </c>
      <c r="X1633" s="1135">
        <v>10</v>
      </c>
      <c r="Y1633" s="1135">
        <v>1.8</v>
      </c>
      <c r="Z1633" s="1135" t="s">
        <v>5668</v>
      </c>
      <c r="AA1633" s="1135" t="s">
        <v>5502</v>
      </c>
      <c r="AH1633" s="1135" t="s">
        <v>1147</v>
      </c>
      <c r="AM1633" s="1136" t="s">
        <v>12367</v>
      </c>
      <c r="AN1633" s="1136" t="s">
        <v>12368</v>
      </c>
      <c r="AO1633" s="1136">
        <f t="shared" si="206"/>
        <v>600</v>
      </c>
      <c r="AP1633" s="1136">
        <f t="shared" si="207"/>
        <v>1.7769999999999999</v>
      </c>
      <c r="AQ1633" s="1136" t="str">
        <f t="shared" si="208"/>
        <v>2-6-1S83°</v>
      </c>
      <c r="AR1633" s="1136" t="str">
        <f t="shared" si="209"/>
        <v>30</v>
      </c>
      <c r="AS1633" s="1136" t="str">
        <f t="shared" si="210"/>
        <v>188/175</v>
      </c>
      <c r="AT1633" s="1136" t="str">
        <f t="shared" si="211"/>
        <v>2-6-1S83°</v>
      </c>
      <c r="AV1633" s="1136" t="str">
        <f t="shared" si="204"/>
        <v>109.2.25</v>
      </c>
      <c r="AW1633" s="1438">
        <f t="shared" si="205"/>
        <v>43886</v>
      </c>
    </row>
    <row r="1634" spans="1:49">
      <c r="A1634" s="1135" t="s">
        <v>5669</v>
      </c>
      <c r="B1634" s="1135" t="s">
        <v>5670</v>
      </c>
      <c r="C1634" s="1135">
        <v>550</v>
      </c>
      <c r="D1634" s="1135">
        <v>1.71</v>
      </c>
      <c r="E1634" s="1135" t="s">
        <v>15196</v>
      </c>
      <c r="F1634" s="1135" t="s">
        <v>1078</v>
      </c>
      <c r="G1634" s="1135">
        <v>5</v>
      </c>
      <c r="H1634" s="1135" t="s">
        <v>1718</v>
      </c>
      <c r="I1634" s="1135" t="s">
        <v>1206</v>
      </c>
      <c r="J1634" s="1135">
        <v>0.7</v>
      </c>
      <c r="K1634" s="1135" t="s">
        <v>5671</v>
      </c>
      <c r="L1634" s="1135" t="s">
        <v>5672</v>
      </c>
      <c r="M1634" s="1135">
        <v>152.5</v>
      </c>
      <c r="N1634" s="1135" t="s">
        <v>1039</v>
      </c>
      <c r="O1634" s="1135">
        <v>3.8125</v>
      </c>
      <c r="P1634" s="1135">
        <v>3.0500000000000003</v>
      </c>
      <c r="Q1634" s="1135" t="s">
        <v>1153</v>
      </c>
      <c r="R1634" s="1135">
        <v>21.5</v>
      </c>
      <c r="T1634" s="1135">
        <v>11</v>
      </c>
      <c r="U1634" s="1135">
        <v>5.9</v>
      </c>
      <c r="V1634" s="1135" t="s">
        <v>663</v>
      </c>
      <c r="W1634" s="1135">
        <v>30</v>
      </c>
      <c r="X1634" s="1135">
        <v>10</v>
      </c>
      <c r="Y1634" s="1135">
        <v>1.5</v>
      </c>
      <c r="Z1634" s="1135" t="s">
        <v>5673</v>
      </c>
      <c r="AA1634" s="1135" t="s">
        <v>5590</v>
      </c>
      <c r="AH1634" s="1135" t="s">
        <v>876</v>
      </c>
      <c r="AM1634" s="1136" t="s">
        <v>12369</v>
      </c>
      <c r="AN1634" s="1136" t="s">
        <v>12370</v>
      </c>
      <c r="AO1634" s="1136">
        <f t="shared" si="206"/>
        <v>550</v>
      </c>
      <c r="AP1634" s="1136">
        <f t="shared" si="207"/>
        <v>1.71</v>
      </c>
      <c r="AQ1634" s="1136" t="str">
        <f t="shared" si="208"/>
        <v>2-6-1S83°</v>
      </c>
      <c r="AR1634" s="1136" t="str">
        <f t="shared" si="209"/>
        <v>30</v>
      </c>
      <c r="AS1634" s="1136" t="str">
        <f t="shared" si="210"/>
        <v>155/OFF</v>
      </c>
      <c r="AT1634" s="1136" t="str">
        <f t="shared" si="211"/>
        <v>2-6-1S83°</v>
      </c>
      <c r="AV1634" s="1136" t="str">
        <f t="shared" si="204"/>
        <v>109.5.28</v>
      </c>
      <c r="AW1634" s="1438">
        <f t="shared" si="205"/>
        <v>43979</v>
      </c>
    </row>
    <row r="1635" spans="1:49">
      <c r="A1635" s="1135" t="s">
        <v>5674</v>
      </c>
      <c r="B1635" s="1135" t="s">
        <v>5523</v>
      </c>
      <c r="C1635" s="1135">
        <v>600</v>
      </c>
      <c r="D1635" s="1135">
        <v>1.73</v>
      </c>
      <c r="E1635" s="1135" t="s">
        <v>15202</v>
      </c>
      <c r="F1635" s="1135" t="s">
        <v>2261</v>
      </c>
      <c r="G1635" s="1135">
        <v>4</v>
      </c>
      <c r="H1635" s="1135" t="s">
        <v>1111</v>
      </c>
      <c r="I1635" s="1135" t="s">
        <v>466</v>
      </c>
      <c r="J1635" s="1135">
        <v>1.8</v>
      </c>
      <c r="K1635" s="1135" t="s">
        <v>5675</v>
      </c>
      <c r="L1635" s="1135" t="s">
        <v>2998</v>
      </c>
      <c r="M1635" s="1135">
        <v>150</v>
      </c>
      <c r="N1635" s="1135" t="s">
        <v>1039</v>
      </c>
      <c r="O1635" s="1135">
        <v>3.75</v>
      </c>
      <c r="P1635" s="1135">
        <v>3</v>
      </c>
      <c r="Q1635" s="1135" t="s">
        <v>1099</v>
      </c>
      <c r="R1635" s="1135">
        <v>28.5</v>
      </c>
      <c r="T1635" s="1135">
        <v>12.5</v>
      </c>
      <c r="U1635" s="1135">
        <v>7.4</v>
      </c>
      <c r="V1635" s="1135" t="s">
        <v>663</v>
      </c>
      <c r="W1635" s="1135">
        <v>125</v>
      </c>
      <c r="X1635" s="1135">
        <v>80</v>
      </c>
      <c r="Y1635" s="1135">
        <v>1.5</v>
      </c>
      <c r="Z1635" s="1135" t="s">
        <v>663</v>
      </c>
      <c r="AA1635" s="1135" t="s">
        <v>5676</v>
      </c>
      <c r="AH1635" s="1135" t="s">
        <v>1315</v>
      </c>
      <c r="AM1635" s="1136" t="s">
        <v>12371</v>
      </c>
      <c r="AN1635" s="1136" t="s">
        <v>12372</v>
      </c>
      <c r="AO1635" s="1136">
        <f t="shared" si="206"/>
        <v>600</v>
      </c>
      <c r="AP1635" s="1136">
        <f t="shared" si="207"/>
        <v>1.73</v>
      </c>
      <c r="AQ1635" s="1136" t="str">
        <f t="shared" si="208"/>
        <v>1-4-1S83°Z+S</v>
      </c>
      <c r="AR1635" s="1136" t="str">
        <f t="shared" si="209"/>
        <v>33</v>
      </c>
      <c r="AS1635" s="1136" t="str">
        <f t="shared" si="210"/>
        <v>200/200/OFF</v>
      </c>
      <c r="AT1635" s="1136" t="str">
        <f t="shared" si="211"/>
        <v>1-4-1S83°Z+S</v>
      </c>
      <c r="AV1635" s="1136" t="str">
        <f t="shared" si="204"/>
        <v>109.11.25</v>
      </c>
      <c r="AW1635" s="1438">
        <f t="shared" si="205"/>
        <v>44160</v>
      </c>
    </row>
    <row r="1636" spans="1:49">
      <c r="A1636" s="1135" t="s">
        <v>5677</v>
      </c>
      <c r="B1636" s="1135" t="s">
        <v>210</v>
      </c>
      <c r="C1636" s="1135">
        <v>700</v>
      </c>
      <c r="D1636" s="1135">
        <v>1.74</v>
      </c>
      <c r="E1636" s="1135" t="s">
        <v>15188</v>
      </c>
      <c r="F1636" s="1135" t="s">
        <v>1078</v>
      </c>
      <c r="G1636" s="1135">
        <v>5</v>
      </c>
      <c r="H1636" s="1135" t="s">
        <v>5678</v>
      </c>
      <c r="I1636" s="1135" t="s">
        <v>126</v>
      </c>
      <c r="J1636" s="1135">
        <v>0.7</v>
      </c>
      <c r="K1636" s="1135" t="s">
        <v>5395</v>
      </c>
      <c r="L1636" s="1135" t="s">
        <v>4760</v>
      </c>
      <c r="M1636" s="1135">
        <v>151.5</v>
      </c>
      <c r="N1636" s="1135" t="s">
        <v>1039</v>
      </c>
      <c r="O1636" s="1135">
        <v>3.7875000000000001</v>
      </c>
      <c r="P1636" s="1135">
        <v>3.0300000000000002</v>
      </c>
      <c r="Q1636" s="1135">
        <v>4</v>
      </c>
      <c r="R1636" s="1135">
        <v>19.100000000000001</v>
      </c>
      <c r="T1636" s="1135">
        <v>23.7</v>
      </c>
      <c r="U1636" s="1135">
        <v>3.2</v>
      </c>
      <c r="V1636" s="1135" t="s">
        <v>663</v>
      </c>
      <c r="W1636" s="1135">
        <v>35</v>
      </c>
      <c r="X1636" s="1135">
        <v>10</v>
      </c>
      <c r="Y1636" s="1135">
        <v>1</v>
      </c>
      <c r="Z1636" s="1135">
        <v>6</v>
      </c>
      <c r="AA1636" s="1135" t="s">
        <v>3209</v>
      </c>
      <c r="AB1636" s="1135" t="s">
        <v>4259</v>
      </c>
      <c r="AH1636" s="1135" t="s">
        <v>705</v>
      </c>
      <c r="AM1636" s="1136" t="s">
        <v>12373</v>
      </c>
      <c r="AN1636" s="1136" t="s">
        <v>12374</v>
      </c>
      <c r="AO1636" s="1136">
        <f t="shared" si="206"/>
        <v>700</v>
      </c>
      <c r="AP1636" s="1136">
        <f t="shared" si="207"/>
        <v>1.74</v>
      </c>
      <c r="AQ1636" s="1136" t="str">
        <f t="shared" si="208"/>
        <v>1-5-1S91°</v>
      </c>
      <c r="AR1636" s="1136" t="str">
        <f t="shared" si="209"/>
        <v>30</v>
      </c>
      <c r="AS1636" s="1136" t="str">
        <f t="shared" si="210"/>
        <v>370/338/155</v>
      </c>
      <c r="AT1636" s="1136" t="str">
        <f t="shared" si="211"/>
        <v>1-5-1S91°</v>
      </c>
      <c r="AV1636" s="1136" t="str">
        <f t="shared" si="204"/>
        <v>110.1.28</v>
      </c>
      <c r="AW1636" s="1438">
        <f t="shared" si="205"/>
        <v>44224</v>
      </c>
    </row>
    <row r="1637" spans="1:49">
      <c r="A1637" s="1135" t="s">
        <v>5679</v>
      </c>
      <c r="B1637" s="1135" t="s">
        <v>628</v>
      </c>
      <c r="C1637" s="1135">
        <v>650</v>
      </c>
      <c r="D1637" s="1135">
        <v>1.7050000000000001</v>
      </c>
      <c r="E1637" s="1135" t="s">
        <v>15188</v>
      </c>
      <c r="F1637" s="1135" t="s">
        <v>1078</v>
      </c>
      <c r="G1637" s="1135">
        <v>5</v>
      </c>
      <c r="H1637" s="1135" t="s">
        <v>1887</v>
      </c>
      <c r="I1637" s="1135" t="s">
        <v>126</v>
      </c>
      <c r="J1637" s="1135">
        <v>2.2000000000000002</v>
      </c>
      <c r="K1637" s="1135" t="s">
        <v>5680</v>
      </c>
      <c r="L1637" s="1135" t="s">
        <v>4948</v>
      </c>
      <c r="M1637" s="1135">
        <v>150.30000000000001</v>
      </c>
      <c r="N1637" s="1135" t="s">
        <v>1039</v>
      </c>
      <c r="O1637" s="1135">
        <v>3.7575000000000003</v>
      </c>
      <c r="P1637" s="1135">
        <v>3.0060000000000002</v>
      </c>
      <c r="Q1637" s="1135">
        <v>3</v>
      </c>
      <c r="R1637" s="1135">
        <v>29</v>
      </c>
      <c r="T1637" s="1135">
        <v>13</v>
      </c>
      <c r="U1637" s="1135">
        <v>7</v>
      </c>
      <c r="V1637" s="1135" t="s">
        <v>663</v>
      </c>
      <c r="W1637" s="1135">
        <v>115</v>
      </c>
      <c r="X1637" s="1135">
        <v>50</v>
      </c>
      <c r="Y1637" s="1135">
        <v>1.7</v>
      </c>
      <c r="Z1637" s="1135">
        <v>6.5</v>
      </c>
      <c r="AA1637" s="1135" t="s">
        <v>5681</v>
      </c>
      <c r="AH1637" s="1135" t="s">
        <v>1060</v>
      </c>
      <c r="AM1637" s="1136" t="s">
        <v>12375</v>
      </c>
      <c r="AN1637" s="1136" t="s">
        <v>12376</v>
      </c>
      <c r="AO1637" s="1136">
        <f t="shared" si="206"/>
        <v>650</v>
      </c>
      <c r="AP1637" s="1136">
        <f t="shared" si="207"/>
        <v>1.7050000000000001</v>
      </c>
      <c r="AQ1637" s="1136" t="str">
        <f t="shared" si="208"/>
        <v>1-5-1S91°</v>
      </c>
      <c r="AR1637" s="1136" t="str">
        <f t="shared" si="209"/>
        <v>30</v>
      </c>
      <c r="AS1637" s="1136" t="str">
        <f t="shared" si="210"/>
        <v>270/270/OFF</v>
      </c>
      <c r="AT1637" s="1136" t="str">
        <f t="shared" si="211"/>
        <v>1-5-1S91°</v>
      </c>
      <c r="AV1637" s="1136" t="str">
        <f t="shared" si="204"/>
        <v>110.3.26</v>
      </c>
      <c r="AW1637" s="1438">
        <f t="shared" si="205"/>
        <v>44281</v>
      </c>
    </row>
    <row r="1638" spans="1:49">
      <c r="A1638" s="1135" t="s">
        <v>5682</v>
      </c>
      <c r="B1638" s="1135" t="s">
        <v>4992</v>
      </c>
      <c r="C1638" s="1135">
        <v>650</v>
      </c>
      <c r="D1638" s="1135">
        <v>1.7250000000000001</v>
      </c>
      <c r="E1638" s="1135" t="s">
        <v>15198</v>
      </c>
      <c r="F1638" s="1135" t="s">
        <v>663</v>
      </c>
      <c r="G1638" s="1135">
        <v>5</v>
      </c>
      <c r="H1638" s="1135" t="s">
        <v>2286</v>
      </c>
      <c r="I1638" s="1135" t="s">
        <v>126</v>
      </c>
      <c r="J1638" s="1135">
        <v>1.4</v>
      </c>
      <c r="K1638" s="1135" t="s">
        <v>4933</v>
      </c>
      <c r="L1638" s="1135" t="s">
        <v>1870</v>
      </c>
      <c r="M1638" s="1135">
        <v>148</v>
      </c>
      <c r="N1638" s="1135" t="s">
        <v>1039</v>
      </c>
      <c r="O1638" s="1135">
        <v>3.7</v>
      </c>
      <c r="P1638" s="1135">
        <v>2.96</v>
      </c>
      <c r="Q1638" s="1135">
        <v>4</v>
      </c>
      <c r="R1638" s="1135">
        <v>20.8</v>
      </c>
      <c r="T1638" s="1135">
        <v>20.399999999999999</v>
      </c>
      <c r="U1638" s="1135">
        <v>3.8</v>
      </c>
      <c r="V1638" s="1135" t="s">
        <v>663</v>
      </c>
      <c r="W1638" s="1135">
        <v>110</v>
      </c>
      <c r="X1638" s="1135">
        <v>60</v>
      </c>
      <c r="Y1638" s="1135">
        <v>1.7</v>
      </c>
      <c r="Z1638" s="1135" t="s">
        <v>663</v>
      </c>
      <c r="AA1638" s="1135" t="s">
        <v>3568</v>
      </c>
      <c r="AH1638" s="1135" t="s">
        <v>1454</v>
      </c>
      <c r="AM1638" s="1136" t="s">
        <v>12377</v>
      </c>
      <c r="AN1638" s="1136" t="s">
        <v>12378</v>
      </c>
      <c r="AO1638" s="1136">
        <f t="shared" si="206"/>
        <v>650</v>
      </c>
      <c r="AP1638" s="1136">
        <f t="shared" si="207"/>
        <v>1.7250000000000001</v>
      </c>
      <c r="AQ1638" s="1136" t="str">
        <f t="shared" si="208"/>
        <v>1-4-1S85°Z+S</v>
      </c>
      <c r="AR1638" s="1136" t="str">
        <f t="shared" si="209"/>
        <v>NA</v>
      </c>
      <c r="AS1638" s="1136" t="str">
        <f t="shared" si="210"/>
        <v>180/OFF</v>
      </c>
      <c r="AT1638" s="1136" t="str">
        <f t="shared" si="211"/>
        <v>1-4-1S85°Z+S</v>
      </c>
      <c r="AU1638" s="1136" t="s">
        <v>15734</v>
      </c>
      <c r="AV1638" s="1136" t="str">
        <f t="shared" si="204"/>
        <v>110.6.7</v>
      </c>
      <c r="AW1638" s="1438">
        <f t="shared" si="205"/>
        <v>44354</v>
      </c>
    </row>
    <row r="1639" spans="1:49">
      <c r="A1639" s="1135" t="s">
        <v>5683</v>
      </c>
      <c r="B1639" s="1135" t="s">
        <v>210</v>
      </c>
      <c r="C1639" s="1135">
        <v>700</v>
      </c>
      <c r="D1639" s="1135">
        <v>1.74</v>
      </c>
      <c r="E1639" s="1135" t="s">
        <v>15188</v>
      </c>
      <c r="F1639" s="1135" t="s">
        <v>1078</v>
      </c>
      <c r="G1639" s="1135">
        <v>5</v>
      </c>
      <c r="H1639" s="1135" t="s">
        <v>5394</v>
      </c>
      <c r="I1639" s="1135" t="s">
        <v>126</v>
      </c>
      <c r="J1639" s="1135">
        <v>0.7</v>
      </c>
      <c r="K1639" s="1135" t="s">
        <v>5684</v>
      </c>
      <c r="L1639" s="1135" t="s">
        <v>4760</v>
      </c>
      <c r="M1639" s="1135">
        <v>151.5</v>
      </c>
      <c r="N1639" s="1135" t="s">
        <v>1039</v>
      </c>
      <c r="O1639" s="1135">
        <v>3.7875000000000001</v>
      </c>
      <c r="P1639" s="1135">
        <v>3.0300000000000002</v>
      </c>
      <c r="Q1639" s="1135">
        <v>4</v>
      </c>
      <c r="R1639" s="1135">
        <v>19.100000000000001</v>
      </c>
      <c r="T1639" s="1135">
        <v>23.7</v>
      </c>
      <c r="U1639" s="1135">
        <v>3.2</v>
      </c>
      <c r="V1639" s="1135" t="s">
        <v>663</v>
      </c>
      <c r="W1639" s="1135">
        <v>35</v>
      </c>
      <c r="X1639" s="1135">
        <v>10</v>
      </c>
      <c r="Y1639" s="1135">
        <v>1</v>
      </c>
      <c r="Z1639" s="1135">
        <v>6</v>
      </c>
      <c r="AA1639" s="1135" t="s">
        <v>5540</v>
      </c>
      <c r="AB1639" s="1135" t="s">
        <v>4259</v>
      </c>
      <c r="AH1639" s="1135" t="s">
        <v>3695</v>
      </c>
      <c r="AM1639" s="1136" t="s">
        <v>12379</v>
      </c>
      <c r="AN1639" s="1136" t="s">
        <v>12380</v>
      </c>
      <c r="AO1639" s="1136">
        <f t="shared" si="206"/>
        <v>700</v>
      </c>
      <c r="AP1639" s="1136">
        <f t="shared" si="207"/>
        <v>1.74</v>
      </c>
      <c r="AQ1639" s="1136" t="str">
        <f t="shared" si="208"/>
        <v>1-5-1S91°</v>
      </c>
      <c r="AR1639" s="1136" t="str">
        <f t="shared" si="209"/>
        <v>30</v>
      </c>
      <c r="AS1639" s="1136" t="str">
        <f t="shared" si="210"/>
        <v>370/330/155</v>
      </c>
      <c r="AT1639" s="1136" t="str">
        <f t="shared" si="211"/>
        <v>1-5-1S91°</v>
      </c>
      <c r="AV1639" s="1136" t="str">
        <f t="shared" si="204"/>
        <v>110.7.26</v>
      </c>
      <c r="AW1639" s="1438">
        <f t="shared" si="205"/>
        <v>44403</v>
      </c>
    </row>
    <row r="1640" spans="1:49">
      <c r="A1640" s="1135" t="s">
        <v>5685</v>
      </c>
      <c r="B1640" s="1135" t="s">
        <v>210</v>
      </c>
      <c r="C1640" s="1135">
        <v>650</v>
      </c>
      <c r="D1640" s="1135">
        <v>1.77</v>
      </c>
      <c r="E1640" s="1135" t="s">
        <v>15188</v>
      </c>
      <c r="F1640" s="1135" t="s">
        <v>4107</v>
      </c>
      <c r="G1640" s="1135">
        <v>5</v>
      </c>
      <c r="H1640" s="1135" t="s">
        <v>5545</v>
      </c>
      <c r="I1640" s="1135" t="s">
        <v>126</v>
      </c>
      <c r="J1640" s="1135">
        <v>1.6</v>
      </c>
      <c r="K1640" s="1135" t="s">
        <v>5686</v>
      </c>
      <c r="L1640" s="1135" t="s">
        <v>4760</v>
      </c>
      <c r="M1640" s="1135">
        <v>152.19999999999999</v>
      </c>
      <c r="N1640" s="1135" t="s">
        <v>1039</v>
      </c>
      <c r="O1640" s="1135">
        <v>3.8049999999999997</v>
      </c>
      <c r="P1640" s="1135">
        <v>3.044</v>
      </c>
      <c r="Q1640" s="1135">
        <v>4</v>
      </c>
      <c r="R1640" s="1135">
        <v>19</v>
      </c>
      <c r="T1640" s="1135">
        <v>16</v>
      </c>
      <c r="U1640" s="1135">
        <v>4</v>
      </c>
      <c r="V1640" s="1135" t="s">
        <v>663</v>
      </c>
      <c r="W1640" s="1135">
        <v>95</v>
      </c>
      <c r="X1640" s="1135">
        <v>20</v>
      </c>
      <c r="Y1640" s="1135">
        <v>1.5</v>
      </c>
      <c r="Z1640" s="1135">
        <v>5</v>
      </c>
      <c r="AA1640" s="1135" t="s">
        <v>3909</v>
      </c>
      <c r="AH1640" s="1135" t="s">
        <v>1332</v>
      </c>
      <c r="AM1640" s="1136" t="s">
        <v>12381</v>
      </c>
      <c r="AN1640" s="1136" t="s">
        <v>12382</v>
      </c>
      <c r="AO1640" s="1136">
        <f t="shared" si="206"/>
        <v>650</v>
      </c>
      <c r="AP1640" s="1136">
        <f t="shared" si="207"/>
        <v>1.77</v>
      </c>
      <c r="AQ1640" s="1136" t="str">
        <f t="shared" si="208"/>
        <v>1-5-1S91°</v>
      </c>
      <c r="AR1640" s="1136" t="str">
        <f t="shared" si="209"/>
        <v>30.3</v>
      </c>
      <c r="AS1640" s="1136" t="str">
        <f t="shared" si="210"/>
        <v>315/275/158</v>
      </c>
      <c r="AT1640" s="1136" t="str">
        <f t="shared" si="211"/>
        <v>1-5-1S91°</v>
      </c>
      <c r="AV1640" s="1136" t="str">
        <f t="shared" si="204"/>
        <v>110.10.1</v>
      </c>
      <c r="AW1640" s="1438">
        <f t="shared" si="205"/>
        <v>44470</v>
      </c>
    </row>
    <row r="1641" spans="1:49">
      <c r="A1641" s="1135" t="s">
        <v>5687</v>
      </c>
      <c r="B1641" s="1135" t="s">
        <v>5333</v>
      </c>
      <c r="C1641" s="1135">
        <v>650</v>
      </c>
      <c r="D1641" s="1135">
        <v>1.81</v>
      </c>
      <c r="E1641" s="1135" t="s">
        <v>15196</v>
      </c>
      <c r="F1641" s="1135" t="s">
        <v>4789</v>
      </c>
      <c r="G1641" s="1135">
        <v>5</v>
      </c>
      <c r="H1641" s="1135" t="s">
        <v>5477</v>
      </c>
      <c r="I1641" s="1135" t="s">
        <v>663</v>
      </c>
      <c r="J1641" s="1135">
        <v>0</v>
      </c>
      <c r="K1641" s="1135" t="s">
        <v>5335</v>
      </c>
      <c r="L1641" s="1135" t="s">
        <v>5336</v>
      </c>
      <c r="M1641" s="1135">
        <v>151.5</v>
      </c>
      <c r="N1641" s="1135" t="s">
        <v>1039</v>
      </c>
      <c r="O1641" s="1135">
        <v>3.7875000000000001</v>
      </c>
      <c r="P1641" s="1135">
        <v>3.0300000000000002</v>
      </c>
      <c r="Q1641" s="1135">
        <v>4</v>
      </c>
      <c r="R1641" s="1135">
        <v>19.100000000000001</v>
      </c>
      <c r="T1641" s="1135">
        <v>19</v>
      </c>
      <c r="U1641" s="1135">
        <v>2.5</v>
      </c>
      <c r="V1641" s="1135" t="s">
        <v>663</v>
      </c>
      <c r="W1641" s="1135" t="s">
        <v>663</v>
      </c>
      <c r="X1641" s="1135" t="s">
        <v>663</v>
      </c>
      <c r="Y1641" s="1135">
        <v>1</v>
      </c>
      <c r="Z1641" s="1135">
        <v>5</v>
      </c>
      <c r="AA1641" s="1135" t="s">
        <v>5543</v>
      </c>
      <c r="AH1641" s="1135" t="s">
        <v>3924</v>
      </c>
      <c r="AM1641" s="1136" t="s">
        <v>12383</v>
      </c>
      <c r="AN1641" s="1136" t="s">
        <v>12384</v>
      </c>
      <c r="AO1641" s="1136">
        <f t="shared" si="206"/>
        <v>650</v>
      </c>
      <c r="AP1641" s="1136">
        <f t="shared" si="207"/>
        <v>1.81</v>
      </c>
      <c r="AQ1641" s="1136" t="str">
        <f t="shared" si="208"/>
        <v>2-6-1S83°</v>
      </c>
      <c r="AR1641" s="1136" t="str">
        <f t="shared" si="209"/>
        <v>32.8</v>
      </c>
      <c r="AS1641" s="1136" t="str">
        <f t="shared" si="210"/>
        <v>175/178</v>
      </c>
      <c r="AT1641" s="1136" t="str">
        <f t="shared" si="211"/>
        <v>2-6-1S83°</v>
      </c>
      <c r="AV1641" s="1136" t="str">
        <f t="shared" si="204"/>
        <v>110.11.9</v>
      </c>
      <c r="AW1641" s="1438">
        <f t="shared" si="205"/>
        <v>44509</v>
      </c>
    </row>
    <row r="1642" spans="1:49">
      <c r="A1642" s="1135" t="s">
        <v>5688</v>
      </c>
      <c r="B1642" s="1135" t="s">
        <v>4823</v>
      </c>
      <c r="C1642" s="1135">
        <v>700</v>
      </c>
      <c r="D1642" s="1135">
        <v>1.73</v>
      </c>
      <c r="E1642" s="1135" t="s">
        <v>15205</v>
      </c>
      <c r="F1642" s="1135" t="s">
        <v>1078</v>
      </c>
      <c r="G1642" s="1135">
        <v>5</v>
      </c>
      <c r="H1642" s="1135" t="s">
        <v>5526</v>
      </c>
      <c r="I1642" s="1135" t="s">
        <v>126</v>
      </c>
      <c r="J1642" s="1135">
        <v>1.5</v>
      </c>
      <c r="K1642" s="1135" t="s">
        <v>5689</v>
      </c>
      <c r="L1642" s="1135" t="s">
        <v>4825</v>
      </c>
      <c r="M1642" s="1135">
        <v>153</v>
      </c>
      <c r="N1642" s="1135" t="s">
        <v>1039</v>
      </c>
      <c r="O1642" s="1135">
        <v>3.8250000000000002</v>
      </c>
      <c r="P1642" s="1135">
        <v>3.06</v>
      </c>
      <c r="Q1642" s="1135">
        <v>4</v>
      </c>
      <c r="R1642" s="1135">
        <v>20.5</v>
      </c>
      <c r="T1642" s="1135">
        <v>11.5</v>
      </c>
      <c r="U1642" s="1135">
        <v>3.7</v>
      </c>
      <c r="V1642" s="1135" t="s">
        <v>663</v>
      </c>
      <c r="W1642" s="1135">
        <v>80</v>
      </c>
      <c r="X1642" s="1135" t="s">
        <v>5629</v>
      </c>
      <c r="Y1642" s="1135">
        <v>1.7</v>
      </c>
      <c r="Z1642" s="1135">
        <v>5</v>
      </c>
      <c r="AA1642" s="1135" t="s">
        <v>2296</v>
      </c>
      <c r="AB1642" s="1135" t="s">
        <v>1075</v>
      </c>
      <c r="AH1642" s="1135" t="s">
        <v>944</v>
      </c>
      <c r="AM1642" s="1136" t="s">
        <v>12385</v>
      </c>
      <c r="AN1642" s="1136" t="s">
        <v>12386</v>
      </c>
      <c r="AO1642" s="1136">
        <f t="shared" si="206"/>
        <v>700</v>
      </c>
      <c r="AP1642" s="1136">
        <f t="shared" si="207"/>
        <v>1.73</v>
      </c>
      <c r="AQ1642" s="1136" t="str">
        <f t="shared" si="208"/>
        <v>1-5-1S91</v>
      </c>
      <c r="AR1642" s="1136" t="str">
        <f t="shared" si="209"/>
        <v>30</v>
      </c>
      <c r="AS1642" s="1136" t="str">
        <f t="shared" si="210"/>
        <v>330/330/170</v>
      </c>
      <c r="AT1642" s="1136" t="str">
        <f t="shared" si="211"/>
        <v>1-5-1S91</v>
      </c>
      <c r="AV1642" s="1136" t="str">
        <f t="shared" si="204"/>
        <v>111.5.16</v>
      </c>
      <c r="AW1642" s="1438">
        <f t="shared" si="205"/>
        <v>44697</v>
      </c>
    </row>
    <row r="1643" spans="1:49">
      <c r="A1643" s="1135" t="s">
        <v>5690</v>
      </c>
      <c r="B1643" s="1135" t="s">
        <v>210</v>
      </c>
      <c r="C1643" s="1135" t="s">
        <v>5691</v>
      </c>
      <c r="D1643" s="1135">
        <v>1.74</v>
      </c>
      <c r="E1643" s="1135" t="s">
        <v>15188</v>
      </c>
      <c r="F1643" s="1135" t="s">
        <v>1078</v>
      </c>
      <c r="G1643" s="1135">
        <v>5</v>
      </c>
      <c r="H1643" s="1135" t="s">
        <v>5580</v>
      </c>
      <c r="I1643" s="1135" t="s">
        <v>126</v>
      </c>
      <c r="J1643" s="1135">
        <v>0.7</v>
      </c>
      <c r="K1643" s="1135" t="s">
        <v>5620</v>
      </c>
      <c r="L1643" s="1135" t="s">
        <v>4760</v>
      </c>
      <c r="M1643" s="1135">
        <v>151.5</v>
      </c>
      <c r="N1643" s="1135" t="s">
        <v>1039</v>
      </c>
      <c r="O1643" s="1135">
        <v>3.7875000000000001</v>
      </c>
      <c r="P1643" s="1135">
        <v>3.0300000000000002</v>
      </c>
      <c r="Q1643" s="1135">
        <v>4</v>
      </c>
      <c r="R1643" s="1135">
        <v>19.100000000000001</v>
      </c>
      <c r="T1643" s="1135">
        <v>23.7</v>
      </c>
      <c r="U1643" s="1135">
        <v>3.2</v>
      </c>
      <c r="V1643" s="1135" t="s">
        <v>663</v>
      </c>
      <c r="W1643" s="1135">
        <v>35</v>
      </c>
      <c r="X1643" s="1135">
        <v>10</v>
      </c>
      <c r="Y1643" s="1135">
        <v>1</v>
      </c>
      <c r="Z1643" s="1135">
        <v>6</v>
      </c>
      <c r="AA1643" s="1135" t="s">
        <v>2306</v>
      </c>
      <c r="AH1643" s="1135" t="s">
        <v>1237</v>
      </c>
      <c r="AM1643" s="1136" t="s">
        <v>12387</v>
      </c>
      <c r="AN1643" s="1136" t="s">
        <v>12388</v>
      </c>
      <c r="AO1643" s="1136" t="str">
        <f t="shared" si="206"/>
        <v>600↓550-6/15</v>
      </c>
      <c r="AP1643" s="1136">
        <f t="shared" si="207"/>
        <v>1.74</v>
      </c>
      <c r="AQ1643" s="1136" t="str">
        <f t="shared" si="208"/>
        <v>1-5-1S91°</v>
      </c>
      <c r="AR1643" s="1136" t="str">
        <f t="shared" si="209"/>
        <v>30</v>
      </c>
      <c r="AS1643" s="1136" t="str">
        <f t="shared" si="210"/>
        <v>330/290/140</v>
      </c>
      <c r="AT1643" s="1136" t="str">
        <f t="shared" si="211"/>
        <v>1-5-1S91°</v>
      </c>
      <c r="AV1643" s="1136" t="str">
        <f t="shared" si="204"/>
        <v>111.5.30</v>
      </c>
      <c r="AW1643" s="1438">
        <f t="shared" si="205"/>
        <v>44711</v>
      </c>
    </row>
    <row r="1644" spans="1:49">
      <c r="A1644" s="1135" t="s">
        <v>5692</v>
      </c>
      <c r="B1644" s="1135" t="s">
        <v>5466</v>
      </c>
      <c r="C1644" s="1135">
        <v>600</v>
      </c>
      <c r="D1644" s="1135">
        <v>1.7350000000000001</v>
      </c>
      <c r="E1644" s="1135" t="s">
        <v>15203</v>
      </c>
      <c r="F1644" s="1135" t="s">
        <v>663</v>
      </c>
      <c r="G1644" s="1135">
        <v>5</v>
      </c>
      <c r="H1644" s="1135" t="s">
        <v>2286</v>
      </c>
      <c r="I1644" s="1135" t="s">
        <v>126</v>
      </c>
      <c r="J1644" s="1135">
        <v>1.5</v>
      </c>
      <c r="K1644" s="1135" t="s">
        <v>5467</v>
      </c>
      <c r="L1644" s="1135" t="s">
        <v>2198</v>
      </c>
      <c r="M1644" s="1135">
        <v>149</v>
      </c>
      <c r="N1644" s="1135" t="s">
        <v>1039</v>
      </c>
      <c r="O1644" s="1135">
        <v>3.7250000000000001</v>
      </c>
      <c r="P1644" s="1135">
        <v>2.98</v>
      </c>
      <c r="Q1644" s="1135">
        <v>4</v>
      </c>
      <c r="R1644" s="1135">
        <v>21.8</v>
      </c>
      <c r="T1644" s="1135">
        <v>22.6</v>
      </c>
      <c r="U1644" s="1135">
        <v>3.6</v>
      </c>
      <c r="V1644" s="1135" t="s">
        <v>2614</v>
      </c>
      <c r="W1644" s="1135">
        <v>120</v>
      </c>
      <c r="X1644" s="1135">
        <v>70</v>
      </c>
      <c r="Y1644" s="1135">
        <v>1.5</v>
      </c>
      <c r="Z1644" s="1135" t="s">
        <v>663</v>
      </c>
      <c r="AA1644" s="1135" t="s">
        <v>1588</v>
      </c>
      <c r="AH1644" s="1135" t="s">
        <v>1042</v>
      </c>
      <c r="AM1644" s="1136" t="s">
        <v>12389</v>
      </c>
      <c r="AN1644" s="1136" t="s">
        <v>12390</v>
      </c>
      <c r="AO1644" s="1136">
        <f t="shared" si="206"/>
        <v>600</v>
      </c>
      <c r="AP1644" s="1136">
        <f t="shared" si="207"/>
        <v>1.7350000000000001</v>
      </c>
      <c r="AQ1644" s="1136" t="str">
        <f t="shared" si="208"/>
        <v>1-5-1S85°Z+S</v>
      </c>
      <c r="AR1644" s="1136" t="str">
        <f t="shared" si="209"/>
        <v>NA</v>
      </c>
      <c r="AS1644" s="1136" t="str">
        <f t="shared" si="210"/>
        <v>180/OFF</v>
      </c>
      <c r="AT1644" s="1136" t="str">
        <f t="shared" si="211"/>
        <v>1-5-1S85°Z+S</v>
      </c>
      <c r="AU1644" s="1136" t="s">
        <v>15734</v>
      </c>
      <c r="AV1644" s="1136" t="str">
        <f t="shared" si="204"/>
        <v>111.5.13</v>
      </c>
      <c r="AW1644" s="1438">
        <f t="shared" si="205"/>
        <v>44694</v>
      </c>
    </row>
    <row r="1645" spans="1:49">
      <c r="A1645" s="1135" t="s">
        <v>5693</v>
      </c>
      <c r="B1645" s="1135" t="s">
        <v>5242</v>
      </c>
      <c r="C1645" s="1135">
        <v>650</v>
      </c>
      <c r="D1645" s="1135">
        <v>1.7350000000000001</v>
      </c>
      <c r="E1645" s="1135" t="s">
        <v>15196</v>
      </c>
      <c r="F1645" s="1135" t="s">
        <v>1443</v>
      </c>
      <c r="G1645" s="1135">
        <v>5</v>
      </c>
      <c r="H1645" s="1135" t="s">
        <v>5694</v>
      </c>
      <c r="I1645" s="1135" t="s">
        <v>663</v>
      </c>
      <c r="J1645" s="1135">
        <v>0</v>
      </c>
      <c r="K1645" s="1135" t="s">
        <v>5695</v>
      </c>
      <c r="L1645" s="1135" t="s">
        <v>5246</v>
      </c>
      <c r="M1645" s="1135">
        <v>149.9</v>
      </c>
      <c r="N1645" s="1135" t="s">
        <v>1039</v>
      </c>
      <c r="O1645" s="1135">
        <v>3.7475000000000005</v>
      </c>
      <c r="P1645" s="1135">
        <v>2.9980000000000002</v>
      </c>
      <c r="Q1645" s="1135">
        <v>4</v>
      </c>
      <c r="R1645" s="1135">
        <v>24</v>
      </c>
      <c r="T1645" s="1135">
        <v>17</v>
      </c>
      <c r="U1645" s="1135">
        <v>2.6</v>
      </c>
      <c r="V1645" s="1135" t="s">
        <v>663</v>
      </c>
      <c r="W1645" s="1135" t="s">
        <v>663</v>
      </c>
      <c r="X1645" s="1135" t="s">
        <v>663</v>
      </c>
      <c r="Y1645" s="1135">
        <v>1</v>
      </c>
      <c r="Z1645" s="1135">
        <v>5</v>
      </c>
      <c r="AA1645" s="1135" t="s">
        <v>2296</v>
      </c>
      <c r="AB1645" s="1135" t="s">
        <v>5405</v>
      </c>
      <c r="AH1645" s="1135" t="s">
        <v>842</v>
      </c>
      <c r="AM1645" s="1136" t="s">
        <v>12391</v>
      </c>
      <c r="AN1645" s="1136" t="s">
        <v>12392</v>
      </c>
      <c r="AO1645" s="1136">
        <f t="shared" si="206"/>
        <v>650</v>
      </c>
      <c r="AP1645" s="1136">
        <f t="shared" si="207"/>
        <v>1.7350000000000001</v>
      </c>
      <c r="AQ1645" s="1136" t="str">
        <f t="shared" si="208"/>
        <v>2-6-1S83°</v>
      </c>
      <c r="AR1645" s="1136" t="str">
        <f t="shared" si="209"/>
        <v>31.2</v>
      </c>
      <c r="AS1645" s="1136" t="str">
        <f t="shared" si="210"/>
        <v>165/178</v>
      </c>
      <c r="AT1645" s="1136" t="str">
        <f t="shared" si="211"/>
        <v>2-6-1S83°</v>
      </c>
      <c r="AV1645" s="1136" t="str">
        <f t="shared" si="204"/>
        <v>111.5.16</v>
      </c>
      <c r="AW1645" s="1438">
        <f t="shared" si="205"/>
        <v>44697</v>
      </c>
    </row>
    <row r="1646" spans="1:49">
      <c r="A1646" s="1135" t="s">
        <v>5696</v>
      </c>
      <c r="B1646" s="1135" t="s">
        <v>4954</v>
      </c>
      <c r="C1646" s="1135">
        <v>700</v>
      </c>
      <c r="D1646" s="1135">
        <v>1.77</v>
      </c>
      <c r="E1646" s="1135" t="s">
        <v>15203</v>
      </c>
      <c r="F1646" s="1135" t="s">
        <v>663</v>
      </c>
      <c r="G1646" s="1135">
        <v>5</v>
      </c>
      <c r="H1646" s="1135" t="s">
        <v>4968</v>
      </c>
      <c r="I1646" s="1135" t="s">
        <v>466</v>
      </c>
      <c r="J1646" s="1135">
        <v>2</v>
      </c>
      <c r="K1646" s="1135" t="s">
        <v>5697</v>
      </c>
      <c r="L1646" s="1135" t="s">
        <v>4958</v>
      </c>
      <c r="M1646" s="1135">
        <v>149.5</v>
      </c>
      <c r="N1646" s="1135" t="s">
        <v>1039</v>
      </c>
      <c r="O1646" s="1135">
        <v>3.7375000000000003</v>
      </c>
      <c r="P1646" s="1135">
        <v>2.99</v>
      </c>
      <c r="Q1646" s="1135">
        <v>4</v>
      </c>
      <c r="R1646" s="1135">
        <v>21</v>
      </c>
      <c r="T1646" s="1135">
        <v>37</v>
      </c>
      <c r="U1646" s="1135">
        <v>3.7</v>
      </c>
      <c r="V1646" s="1135" t="s">
        <v>663</v>
      </c>
      <c r="W1646" s="1135">
        <v>110</v>
      </c>
      <c r="X1646" s="1135">
        <v>40</v>
      </c>
      <c r="Y1646" s="1135">
        <v>2.2000000000000002</v>
      </c>
      <c r="Z1646" s="1135" t="s">
        <v>663</v>
      </c>
      <c r="AA1646" s="1135" t="s">
        <v>5698</v>
      </c>
      <c r="AH1646" s="1135" t="s">
        <v>811</v>
      </c>
      <c r="AM1646" s="1136" t="s">
        <v>12393</v>
      </c>
      <c r="AN1646" s="1136" t="s">
        <v>12394</v>
      </c>
      <c r="AO1646" s="1136">
        <f t="shared" si="206"/>
        <v>700</v>
      </c>
      <c r="AP1646" s="1136">
        <f t="shared" si="207"/>
        <v>1.77</v>
      </c>
      <c r="AQ1646" s="1136" t="str">
        <f t="shared" si="208"/>
        <v>1-5-1S85°Z+S</v>
      </c>
      <c r="AR1646" s="1136" t="str">
        <f t="shared" si="209"/>
        <v>NA</v>
      </c>
      <c r="AS1646" s="1136" t="str">
        <f t="shared" si="210"/>
        <v>187/OFF</v>
      </c>
      <c r="AT1646" s="1136" t="str">
        <f t="shared" si="211"/>
        <v>1-5-1S85°Z+S</v>
      </c>
      <c r="AU1646" s="1136" t="s">
        <v>15734</v>
      </c>
      <c r="AV1646" s="1136" t="str">
        <f t="shared" si="204"/>
        <v>111.5.21</v>
      </c>
      <c r="AW1646" s="1438">
        <f t="shared" si="205"/>
        <v>44702</v>
      </c>
    </row>
    <row r="1647" spans="1:49">
      <c r="A1647" s="1135" t="s">
        <v>5699</v>
      </c>
      <c r="B1647" s="1135" t="s">
        <v>972</v>
      </c>
      <c r="C1647" s="1135">
        <v>600</v>
      </c>
      <c r="D1647" s="1135">
        <v>1.72</v>
      </c>
      <c r="E1647" s="1135" t="s">
        <v>15188</v>
      </c>
      <c r="F1647" s="1135" t="s">
        <v>1078</v>
      </c>
      <c r="G1647" s="1135">
        <v>5</v>
      </c>
      <c r="H1647" s="1135" t="s">
        <v>2979</v>
      </c>
      <c r="I1647" s="1135" t="s">
        <v>126</v>
      </c>
      <c r="J1647" s="1135">
        <v>2.8</v>
      </c>
      <c r="K1647" s="1135" t="s">
        <v>5700</v>
      </c>
      <c r="L1647" s="1135" t="s">
        <v>5650</v>
      </c>
      <c r="M1647" s="1135">
        <v>152</v>
      </c>
      <c r="N1647" s="1135" t="s">
        <v>1039</v>
      </c>
      <c r="O1647" s="1135">
        <v>3.8000000000000003</v>
      </c>
      <c r="P1647" s="1135">
        <v>3.04</v>
      </c>
      <c r="Q1647" s="1135">
        <v>4</v>
      </c>
      <c r="R1647" s="1135">
        <v>23.5</v>
      </c>
      <c r="T1647" s="1135">
        <v>30</v>
      </c>
      <c r="U1647" s="1135">
        <v>3.5</v>
      </c>
      <c r="V1647" s="1135" t="s">
        <v>663</v>
      </c>
      <c r="W1647" s="1135">
        <v>115</v>
      </c>
      <c r="X1647" s="1135">
        <v>50</v>
      </c>
      <c r="Y1647" s="1135">
        <v>1.5</v>
      </c>
      <c r="Z1647" s="1135">
        <v>7</v>
      </c>
      <c r="AA1647" s="1135" t="s">
        <v>5701</v>
      </c>
      <c r="AH1647" s="1135" t="s">
        <v>459</v>
      </c>
      <c r="AM1647" s="1136" t="s">
        <v>12395</v>
      </c>
      <c r="AN1647" s="1136" t="s">
        <v>12396</v>
      </c>
      <c r="AO1647" s="1136">
        <f t="shared" si="206"/>
        <v>600</v>
      </c>
      <c r="AP1647" s="1136">
        <f t="shared" si="207"/>
        <v>1.72</v>
      </c>
      <c r="AQ1647" s="1136" t="str">
        <f t="shared" si="208"/>
        <v>1-5-1S91°</v>
      </c>
      <c r="AR1647" s="1136" t="str">
        <f t="shared" si="209"/>
        <v>30</v>
      </c>
      <c r="AS1647" s="1136" t="str">
        <f t="shared" si="210"/>
        <v>335/335/OFF</v>
      </c>
      <c r="AT1647" s="1136" t="str">
        <f t="shared" si="211"/>
        <v>1-5-1S91°</v>
      </c>
      <c r="AV1647" s="1136" t="str">
        <f t="shared" si="204"/>
        <v>111.5.20</v>
      </c>
      <c r="AW1647" s="1438">
        <f t="shared" si="205"/>
        <v>44701</v>
      </c>
    </row>
    <row r="1648" spans="1:49">
      <c r="A1648" s="1135" t="s">
        <v>5702</v>
      </c>
      <c r="B1648" s="1135" t="s">
        <v>5242</v>
      </c>
      <c r="C1648" s="1135">
        <v>600</v>
      </c>
      <c r="D1648" s="1135">
        <v>1.78</v>
      </c>
      <c r="E1648" s="1135" t="s">
        <v>15182</v>
      </c>
      <c r="F1648" s="1135" t="s">
        <v>663</v>
      </c>
      <c r="G1648" s="1135">
        <v>2</v>
      </c>
      <c r="H1648" s="1135" t="s">
        <v>5518</v>
      </c>
      <c r="I1648" s="1135" t="s">
        <v>126</v>
      </c>
      <c r="J1648" s="1135">
        <v>2</v>
      </c>
      <c r="K1648" s="1135" t="s">
        <v>5703</v>
      </c>
      <c r="L1648" s="1135" t="s">
        <v>5246</v>
      </c>
      <c r="M1648" s="1135">
        <v>150</v>
      </c>
      <c r="N1648" s="1135" t="s">
        <v>1039</v>
      </c>
      <c r="O1648" s="1135">
        <v>3.75</v>
      </c>
      <c r="P1648" s="1135">
        <v>3</v>
      </c>
      <c r="Q1648" s="1135">
        <v>4</v>
      </c>
      <c r="R1648" s="1135">
        <v>21.5</v>
      </c>
      <c r="T1648" s="1135">
        <v>21</v>
      </c>
      <c r="U1648" s="1135">
        <v>2.2999999999999998</v>
      </c>
      <c r="V1648" s="1135" t="s">
        <v>663</v>
      </c>
      <c r="W1648" s="1135">
        <v>130</v>
      </c>
      <c r="X1648" s="1135">
        <v>85</v>
      </c>
      <c r="Y1648" s="1135">
        <v>1.2</v>
      </c>
      <c r="Z1648" s="1135">
        <v>5.5</v>
      </c>
      <c r="AA1648" s="1135" t="s">
        <v>1591</v>
      </c>
      <c r="AH1648" s="1135" t="s">
        <v>5617</v>
      </c>
      <c r="AM1648" s="1136" t="s">
        <v>12397</v>
      </c>
      <c r="AN1648" s="1136" t="s">
        <v>12398</v>
      </c>
      <c r="AO1648" s="1136">
        <f t="shared" si="206"/>
        <v>600</v>
      </c>
      <c r="AP1648" s="1136">
        <f t="shared" si="207"/>
        <v>1.78</v>
      </c>
      <c r="AQ1648" s="1136" t="str">
        <f t="shared" si="208"/>
        <v>1-4-1S85°</v>
      </c>
      <c r="AR1648" s="1136" t="str">
        <f t="shared" si="209"/>
        <v>NA</v>
      </c>
      <c r="AS1648" s="1136" t="str">
        <f t="shared" si="210"/>
        <v>200/175</v>
      </c>
      <c r="AT1648" s="1136" t="str">
        <f t="shared" si="211"/>
        <v>1-4-1S85°</v>
      </c>
      <c r="AV1648" s="1136" t="str">
        <f t="shared" si="204"/>
        <v>111.5.31</v>
      </c>
      <c r="AW1648" s="1438">
        <f t="shared" si="205"/>
        <v>44712</v>
      </c>
    </row>
    <row r="1649" spans="1:49">
      <c r="A1649" s="1135" t="s">
        <v>5704</v>
      </c>
      <c r="B1649" s="1135" t="s">
        <v>210</v>
      </c>
      <c r="C1649" s="1135" t="s">
        <v>5705</v>
      </c>
      <c r="D1649" s="1135">
        <v>1.74</v>
      </c>
      <c r="E1649" s="1135" t="s">
        <v>15188</v>
      </c>
      <c r="F1649" s="1135" t="s">
        <v>1078</v>
      </c>
      <c r="G1649" s="1135">
        <v>5</v>
      </c>
      <c r="H1649" s="1135" t="s">
        <v>5580</v>
      </c>
      <c r="I1649" s="1135" t="s">
        <v>126</v>
      </c>
      <c r="J1649" s="1135">
        <v>0.8</v>
      </c>
      <c r="K1649" s="1135" t="s">
        <v>5706</v>
      </c>
      <c r="L1649" s="1135" t="s">
        <v>4760</v>
      </c>
      <c r="M1649" s="1135">
        <v>151.5</v>
      </c>
      <c r="N1649" s="1135" t="s">
        <v>1039</v>
      </c>
      <c r="O1649" s="1135">
        <v>3.7875000000000001</v>
      </c>
      <c r="P1649" s="1135">
        <v>3.0300000000000002</v>
      </c>
      <c r="Q1649" s="1135">
        <v>4</v>
      </c>
      <c r="R1649" s="1135">
        <v>19.100000000000001</v>
      </c>
      <c r="T1649" s="1135">
        <v>23.7</v>
      </c>
      <c r="U1649" s="1135">
        <v>3.2</v>
      </c>
      <c r="V1649" s="1135" t="s">
        <v>663</v>
      </c>
      <c r="W1649" s="1135">
        <v>35</v>
      </c>
      <c r="X1649" s="1135">
        <v>10</v>
      </c>
      <c r="Y1649" s="1135">
        <v>1</v>
      </c>
      <c r="Z1649" s="1135">
        <v>6</v>
      </c>
      <c r="AA1649" s="1135" t="s">
        <v>1591</v>
      </c>
      <c r="AH1649" s="1135" t="s">
        <v>1084</v>
      </c>
      <c r="AM1649" s="1136" t="s">
        <v>12399</v>
      </c>
      <c r="AN1649" s="1136" t="s">
        <v>12400</v>
      </c>
      <c r="AO1649" s="1136" t="str">
        <f t="shared" si="206"/>
        <v>600↓550-6/9</v>
      </c>
      <c r="AP1649" s="1136">
        <f t="shared" si="207"/>
        <v>1.74</v>
      </c>
      <c r="AQ1649" s="1136" t="str">
        <f t="shared" si="208"/>
        <v>1-5-1S91°</v>
      </c>
      <c r="AR1649" s="1136" t="str">
        <f t="shared" si="209"/>
        <v>30</v>
      </c>
      <c r="AS1649" s="1136" t="str">
        <f t="shared" si="210"/>
        <v>330/290/140</v>
      </c>
      <c r="AT1649" s="1136" t="str">
        <f t="shared" si="211"/>
        <v>1-5-1S91°</v>
      </c>
      <c r="AV1649" s="1136" t="str">
        <f t="shared" si="204"/>
        <v>111.5.31</v>
      </c>
      <c r="AW1649" s="1438">
        <f t="shared" si="205"/>
        <v>44712</v>
      </c>
    </row>
    <row r="1650" spans="1:49">
      <c r="A1650" s="1135" t="s">
        <v>5707</v>
      </c>
      <c r="B1650" s="1135" t="s">
        <v>5708</v>
      </c>
      <c r="C1650" s="1135">
        <v>600</v>
      </c>
      <c r="D1650" s="1135">
        <v>1.79</v>
      </c>
      <c r="E1650" s="1135" t="s">
        <v>15212</v>
      </c>
      <c r="F1650" s="1135" t="s">
        <v>2328</v>
      </c>
      <c r="G1650" s="1135">
        <v>4</v>
      </c>
      <c r="H1650" s="1135" t="s">
        <v>5220</v>
      </c>
      <c r="I1650" s="1135" t="s">
        <v>663</v>
      </c>
      <c r="J1650" s="1135">
        <v>0</v>
      </c>
      <c r="K1650" s="1135" t="s">
        <v>5709</v>
      </c>
      <c r="L1650" s="1135" t="s">
        <v>5710</v>
      </c>
      <c r="M1650" s="1135">
        <v>150</v>
      </c>
      <c r="N1650" s="1135" t="s">
        <v>1039</v>
      </c>
      <c r="O1650" s="1135">
        <v>3.75</v>
      </c>
      <c r="P1650" s="1135">
        <v>3</v>
      </c>
      <c r="Q1650" s="1135">
        <v>3.5</v>
      </c>
      <c r="R1650" s="1135">
        <v>21.8</v>
      </c>
      <c r="T1650" s="1135">
        <v>21.5</v>
      </c>
      <c r="U1650" s="1135">
        <v>2.4</v>
      </c>
      <c r="V1650" s="1135" t="s">
        <v>663</v>
      </c>
      <c r="W1650" s="1135" t="s">
        <v>663</v>
      </c>
      <c r="X1650" s="1135" t="s">
        <v>663</v>
      </c>
      <c r="Y1650" s="1135">
        <v>1.8</v>
      </c>
      <c r="Z1650" s="1135">
        <v>5.5</v>
      </c>
      <c r="AA1650" s="1135" t="s">
        <v>1591</v>
      </c>
      <c r="AH1650" s="1135" t="s">
        <v>5711</v>
      </c>
      <c r="AM1650" s="1136" t="s">
        <v>12401</v>
      </c>
      <c r="AN1650" s="1136" t="s">
        <v>12402</v>
      </c>
      <c r="AO1650" s="1136">
        <f t="shared" si="206"/>
        <v>600</v>
      </c>
      <c r="AP1650" s="1136">
        <f t="shared" si="207"/>
        <v>1.79</v>
      </c>
      <c r="AQ1650" s="1136" t="str">
        <f t="shared" si="208"/>
        <v>1-5-1S83</v>
      </c>
      <c r="AR1650" s="1136" t="str">
        <f t="shared" si="209"/>
        <v>33.5</v>
      </c>
      <c r="AS1650" s="1136" t="str">
        <f t="shared" si="210"/>
        <v>300/300/140</v>
      </c>
      <c r="AT1650" s="1136" t="str">
        <f t="shared" si="211"/>
        <v>1-5-1S83</v>
      </c>
      <c r="AV1650" s="1136" t="str">
        <f t="shared" si="204"/>
        <v>111.5.31</v>
      </c>
      <c r="AW1650" s="1438">
        <f t="shared" si="205"/>
        <v>44712</v>
      </c>
    </row>
    <row r="1651" spans="1:49">
      <c r="A1651" s="1135" t="s">
        <v>5712</v>
      </c>
      <c r="B1651" s="1135" t="s">
        <v>5344</v>
      </c>
      <c r="C1651" s="1135">
        <v>600</v>
      </c>
      <c r="D1651" s="1135">
        <v>1.74</v>
      </c>
      <c r="E1651" s="1135" t="s">
        <v>15196</v>
      </c>
      <c r="F1651" s="1135" t="s">
        <v>1078</v>
      </c>
      <c r="G1651" s="1135">
        <v>5</v>
      </c>
      <c r="H1651" s="1135" t="s">
        <v>5111</v>
      </c>
      <c r="I1651" s="1135" t="s">
        <v>1206</v>
      </c>
      <c r="J1651" s="1135">
        <v>0.7</v>
      </c>
      <c r="K1651" s="1135" t="s">
        <v>5652</v>
      </c>
      <c r="L1651" s="1135" t="s">
        <v>5347</v>
      </c>
      <c r="M1651" s="1135">
        <v>151.5</v>
      </c>
      <c r="N1651" s="1135" t="s">
        <v>1039</v>
      </c>
      <c r="O1651" s="1135">
        <v>3.7875000000000001</v>
      </c>
      <c r="P1651" s="1135">
        <v>3.0300000000000002</v>
      </c>
      <c r="Q1651" s="1135">
        <v>3.5</v>
      </c>
      <c r="R1651" s="1135">
        <v>20</v>
      </c>
      <c r="T1651" s="1135">
        <v>24</v>
      </c>
      <c r="U1651" s="1135">
        <v>3</v>
      </c>
      <c r="V1651" s="1135" t="s">
        <v>663</v>
      </c>
      <c r="W1651" s="1135">
        <v>30</v>
      </c>
      <c r="X1651" s="1135">
        <v>10</v>
      </c>
      <c r="Y1651" s="1135">
        <v>1.5</v>
      </c>
      <c r="Z1651" s="1135">
        <v>6</v>
      </c>
      <c r="AA1651" s="1135" t="s">
        <v>5713</v>
      </c>
      <c r="AH1651" s="1135" t="s">
        <v>5714</v>
      </c>
      <c r="AM1651" s="1136" t="s">
        <v>12403</v>
      </c>
      <c r="AN1651" s="1136" t="s">
        <v>12404</v>
      </c>
      <c r="AO1651" s="1136">
        <f t="shared" si="206"/>
        <v>600</v>
      </c>
      <c r="AP1651" s="1136">
        <f t="shared" si="207"/>
        <v>1.74</v>
      </c>
      <c r="AQ1651" s="1136" t="str">
        <f t="shared" si="208"/>
        <v>2-6-1S83°</v>
      </c>
      <c r="AR1651" s="1136" t="str">
        <f t="shared" si="209"/>
        <v>30</v>
      </c>
      <c r="AS1651" s="1136" t="str">
        <f t="shared" si="210"/>
        <v>187/170</v>
      </c>
      <c r="AT1651" s="1136" t="str">
        <f t="shared" si="211"/>
        <v>2-6-1S83°</v>
      </c>
      <c r="AV1651" s="1136" t="str">
        <f t="shared" si="204"/>
        <v>111.6.1</v>
      </c>
      <c r="AW1651" s="1438">
        <f t="shared" si="205"/>
        <v>44713</v>
      </c>
    </row>
    <row r="1652" spans="1:49">
      <c r="A1652" s="1135" t="s">
        <v>5715</v>
      </c>
      <c r="B1652" s="1135" t="s">
        <v>628</v>
      </c>
      <c r="C1652" s="1135">
        <v>600</v>
      </c>
      <c r="D1652" s="1135">
        <v>1.75</v>
      </c>
      <c r="E1652" s="1135" t="s">
        <v>15188</v>
      </c>
      <c r="F1652" s="1135" t="s">
        <v>1078</v>
      </c>
      <c r="G1652" s="1135">
        <v>5</v>
      </c>
      <c r="H1652" s="1135" t="s">
        <v>1049</v>
      </c>
      <c r="I1652" s="1135" t="s">
        <v>126</v>
      </c>
      <c r="J1652" s="1135">
        <v>2.1</v>
      </c>
      <c r="K1652" s="1135" t="s">
        <v>5716</v>
      </c>
      <c r="L1652" s="1135" t="s">
        <v>4948</v>
      </c>
      <c r="M1652" s="1135">
        <v>150.30000000000001</v>
      </c>
      <c r="N1652" s="1135" t="s">
        <v>1039</v>
      </c>
      <c r="O1652" s="1135">
        <v>3.7575000000000003</v>
      </c>
      <c r="P1652" s="1135">
        <v>3.0060000000000002</v>
      </c>
      <c r="Q1652" s="1135">
        <v>3</v>
      </c>
      <c r="R1652" s="1135">
        <v>24.5</v>
      </c>
      <c r="T1652" s="1135">
        <v>13</v>
      </c>
      <c r="U1652" s="1135">
        <v>7</v>
      </c>
      <c r="V1652" s="1135" t="s">
        <v>663</v>
      </c>
      <c r="W1652" s="1135">
        <v>115</v>
      </c>
      <c r="X1652" s="1135">
        <v>50</v>
      </c>
      <c r="Y1652" s="1135">
        <v>1.7</v>
      </c>
      <c r="Z1652" s="1135">
        <v>6.5</v>
      </c>
      <c r="AA1652" s="1135" t="s">
        <v>2312</v>
      </c>
      <c r="AH1652" s="1135" t="s">
        <v>784</v>
      </c>
      <c r="AM1652" s="1136" t="s">
        <v>12405</v>
      </c>
      <c r="AN1652" s="1136" t="s">
        <v>12406</v>
      </c>
      <c r="AO1652" s="1136">
        <f t="shared" si="206"/>
        <v>600</v>
      </c>
      <c r="AP1652" s="1136">
        <f t="shared" si="207"/>
        <v>1.75</v>
      </c>
      <c r="AQ1652" s="1136" t="str">
        <f t="shared" si="208"/>
        <v>1-5-1S91°</v>
      </c>
      <c r="AR1652" s="1136" t="str">
        <f t="shared" si="209"/>
        <v>30</v>
      </c>
      <c r="AS1652" s="1136" t="str">
        <f t="shared" si="210"/>
        <v>260/260/OFF</v>
      </c>
      <c r="AT1652" s="1136" t="str">
        <f t="shared" si="211"/>
        <v>1-5-1S91°</v>
      </c>
      <c r="AV1652" s="1136" t="str">
        <f t="shared" si="204"/>
        <v>111.6.6</v>
      </c>
      <c r="AW1652" s="1438">
        <f t="shared" si="205"/>
        <v>44718</v>
      </c>
    </row>
    <row r="1653" spans="1:49">
      <c r="A1653" s="1135" t="s">
        <v>5717</v>
      </c>
      <c r="B1653" s="1135" t="s">
        <v>210</v>
      </c>
      <c r="C1653" s="1135" t="s">
        <v>5718</v>
      </c>
      <c r="D1653" s="1135">
        <v>1.74</v>
      </c>
      <c r="E1653" s="1135" t="s">
        <v>15188</v>
      </c>
      <c r="F1653" s="1135" t="s">
        <v>1078</v>
      </c>
      <c r="G1653" s="1135">
        <v>5</v>
      </c>
      <c r="H1653" s="1135" t="s">
        <v>5574</v>
      </c>
      <c r="I1653" s="1135" t="s">
        <v>126</v>
      </c>
      <c r="J1653" s="1135">
        <v>0.8</v>
      </c>
      <c r="K1653" s="1135" t="s">
        <v>5719</v>
      </c>
      <c r="L1653" s="1135" t="s">
        <v>4760</v>
      </c>
      <c r="M1653" s="1135">
        <v>151.5</v>
      </c>
      <c r="N1653" s="1135" t="s">
        <v>1039</v>
      </c>
      <c r="O1653" s="1135">
        <v>3.7875000000000001</v>
      </c>
      <c r="P1653" s="1135">
        <v>3.0300000000000002</v>
      </c>
      <c r="Q1653" s="1135">
        <v>4</v>
      </c>
      <c r="R1653" s="1135">
        <v>19.100000000000001</v>
      </c>
      <c r="T1653" s="1135">
        <v>23.7</v>
      </c>
      <c r="U1653" s="1135">
        <v>3.2</v>
      </c>
      <c r="V1653" s="1135" t="s">
        <v>663</v>
      </c>
      <c r="W1653" s="1135">
        <v>35</v>
      </c>
      <c r="X1653" s="1135">
        <v>10</v>
      </c>
      <c r="Y1653" s="1135">
        <v>1</v>
      </c>
      <c r="Z1653" s="1135">
        <v>6</v>
      </c>
      <c r="AA1653" s="1135" t="s">
        <v>2315</v>
      </c>
      <c r="AH1653" s="1135" t="s">
        <v>1052</v>
      </c>
      <c r="AM1653" s="1136" t="s">
        <v>12407</v>
      </c>
      <c r="AN1653" s="1136" t="s">
        <v>12408</v>
      </c>
      <c r="AO1653" s="1136" t="str">
        <f t="shared" si="206"/>
        <v>600↓550-6/9↑600-10/20</v>
      </c>
      <c r="AP1653" s="1136">
        <f t="shared" si="207"/>
        <v>1.74</v>
      </c>
      <c r="AQ1653" s="1136" t="str">
        <f t="shared" si="208"/>
        <v>1-5-1S91°</v>
      </c>
      <c r="AR1653" s="1136" t="str">
        <f t="shared" si="209"/>
        <v>30</v>
      </c>
      <c r="AS1653" s="1136" t="str">
        <f t="shared" si="210"/>
        <v>340/300/145</v>
      </c>
      <c r="AT1653" s="1136" t="str">
        <f t="shared" si="211"/>
        <v>1-5-1S91°</v>
      </c>
      <c r="AV1653" s="1136" t="str">
        <f t="shared" si="204"/>
        <v>111.6.9</v>
      </c>
      <c r="AW1653" s="1438">
        <f t="shared" si="205"/>
        <v>44721</v>
      </c>
    </row>
    <row r="1654" spans="1:49">
      <c r="A1654" s="1135" t="s">
        <v>5720</v>
      </c>
      <c r="B1654" s="1135" t="s">
        <v>878</v>
      </c>
      <c r="C1654" s="1135">
        <v>550</v>
      </c>
      <c r="D1654" s="1135">
        <v>1.75</v>
      </c>
      <c r="E1654" s="1135" t="s">
        <v>15196</v>
      </c>
      <c r="F1654" s="1135" t="s">
        <v>1783</v>
      </c>
      <c r="G1654" s="1135">
        <v>5</v>
      </c>
      <c r="H1654" s="1135" t="s">
        <v>5422</v>
      </c>
      <c r="I1654" s="1135" t="s">
        <v>466</v>
      </c>
      <c r="J1654" s="1135">
        <v>3.6</v>
      </c>
      <c r="K1654" s="1135" t="s">
        <v>5721</v>
      </c>
      <c r="L1654" s="1135" t="s">
        <v>5001</v>
      </c>
      <c r="M1654" s="1135">
        <v>151.69999999999999</v>
      </c>
      <c r="N1654" s="1135" t="s">
        <v>1039</v>
      </c>
      <c r="O1654" s="1135">
        <v>3.7925</v>
      </c>
      <c r="P1654" s="1135">
        <v>3.0339999999999998</v>
      </c>
      <c r="Q1654" s="1135">
        <v>3</v>
      </c>
      <c r="R1654" s="1135">
        <v>19.7</v>
      </c>
      <c r="T1654" s="1135">
        <v>11.5</v>
      </c>
      <c r="U1654" s="1135">
        <v>5.3</v>
      </c>
      <c r="V1654" s="1135" t="s">
        <v>663</v>
      </c>
      <c r="W1654" s="1135">
        <v>105</v>
      </c>
      <c r="X1654" s="1135">
        <v>95</v>
      </c>
      <c r="Y1654" s="1135">
        <v>1.5</v>
      </c>
      <c r="Z1654" s="1135">
        <v>5</v>
      </c>
      <c r="AA1654" s="1135" t="s">
        <v>5722</v>
      </c>
      <c r="AH1654" s="1135" t="s">
        <v>1042</v>
      </c>
      <c r="AM1654" s="1136" t="s">
        <v>12409</v>
      </c>
      <c r="AN1654" s="1136" t="s">
        <v>12410</v>
      </c>
      <c r="AO1654" s="1136">
        <f t="shared" si="206"/>
        <v>550</v>
      </c>
      <c r="AP1654" s="1136">
        <f t="shared" si="207"/>
        <v>1.75</v>
      </c>
      <c r="AQ1654" s="1136" t="str">
        <f t="shared" si="208"/>
        <v>2-6-1S83°</v>
      </c>
      <c r="AR1654" s="1136" t="str">
        <f t="shared" si="209"/>
        <v>29.5</v>
      </c>
      <c r="AS1654" s="1136" t="str">
        <f t="shared" si="210"/>
        <v>160/150</v>
      </c>
      <c r="AT1654" s="1136" t="str">
        <f t="shared" si="211"/>
        <v>2-6-1S83°</v>
      </c>
      <c r="AV1654" s="1136" t="str">
        <f t="shared" si="204"/>
        <v>111.6.15</v>
      </c>
      <c r="AW1654" s="1438">
        <f t="shared" si="205"/>
        <v>44727</v>
      </c>
    </row>
    <row r="1655" spans="1:49">
      <c r="A1655" s="1135" t="s">
        <v>5723</v>
      </c>
      <c r="B1655" s="1135" t="s">
        <v>210</v>
      </c>
      <c r="C1655" s="1135" t="s">
        <v>5724</v>
      </c>
      <c r="D1655" s="1135">
        <v>1.74</v>
      </c>
      <c r="E1655" s="1135" t="s">
        <v>15188</v>
      </c>
      <c r="F1655" s="1135" t="s">
        <v>1078</v>
      </c>
      <c r="G1655" s="1135">
        <v>5</v>
      </c>
      <c r="H1655" s="1135" t="s">
        <v>5725</v>
      </c>
      <c r="I1655" s="1135" t="s">
        <v>126</v>
      </c>
      <c r="J1655" s="1135">
        <v>0.7</v>
      </c>
      <c r="K1655" s="1135" t="s">
        <v>5726</v>
      </c>
      <c r="L1655" s="1135" t="s">
        <v>4760</v>
      </c>
      <c r="M1655" s="1135">
        <v>151.5</v>
      </c>
      <c r="N1655" s="1135" t="s">
        <v>1039</v>
      </c>
      <c r="O1655" s="1135">
        <v>3.7875000000000001</v>
      </c>
      <c r="P1655" s="1135">
        <v>3.0300000000000002</v>
      </c>
      <c r="Q1655" s="1135">
        <v>4</v>
      </c>
      <c r="R1655" s="1135">
        <v>19.100000000000001</v>
      </c>
      <c r="T1655" s="1135">
        <v>23.7</v>
      </c>
      <c r="U1655" s="1135">
        <v>3.2</v>
      </c>
      <c r="V1655" s="1135" t="s">
        <v>663</v>
      </c>
      <c r="W1655" s="1135">
        <v>35</v>
      </c>
      <c r="X1655" s="1135">
        <v>10</v>
      </c>
      <c r="Y1655" s="1135">
        <v>1</v>
      </c>
      <c r="Z1655" s="1135">
        <v>6</v>
      </c>
      <c r="AA1655" s="1135" t="s">
        <v>5727</v>
      </c>
      <c r="AH1655" s="1135" t="s">
        <v>1576</v>
      </c>
      <c r="AM1655" s="1136" t="s">
        <v>12411</v>
      </c>
      <c r="AN1655" s="1136" t="s">
        <v>12412</v>
      </c>
      <c r="AO1655" s="1136" t="str">
        <f t="shared" si="206"/>
        <v>550↑600-10/21</v>
      </c>
      <c r="AP1655" s="1136">
        <f t="shared" si="207"/>
        <v>1.74</v>
      </c>
      <c r="AQ1655" s="1136" t="str">
        <f t="shared" si="208"/>
        <v>1-5-1S91°</v>
      </c>
      <c r="AR1655" s="1136" t="str">
        <f t="shared" si="209"/>
        <v>30</v>
      </c>
      <c r="AS1655" s="1136" t="str">
        <f t="shared" si="210"/>
        <v>342/302/145</v>
      </c>
      <c r="AT1655" s="1136" t="str">
        <f t="shared" si="211"/>
        <v>1-5-1S91°</v>
      </c>
      <c r="AV1655" s="1136" t="str">
        <f t="shared" si="204"/>
        <v>111.6.13</v>
      </c>
      <c r="AW1655" s="1438">
        <f t="shared" si="205"/>
        <v>44725</v>
      </c>
    </row>
    <row r="1656" spans="1:49">
      <c r="A1656" s="1135" t="s">
        <v>5728</v>
      </c>
      <c r="B1656" s="1135" t="s">
        <v>210</v>
      </c>
      <c r="C1656" s="1135">
        <v>550</v>
      </c>
      <c r="D1656" s="1135">
        <v>1.74</v>
      </c>
      <c r="E1656" s="1135" t="s">
        <v>15188</v>
      </c>
      <c r="F1656" s="1135" t="s">
        <v>1078</v>
      </c>
      <c r="G1656" s="1135">
        <v>5</v>
      </c>
      <c r="H1656" s="1135" t="s">
        <v>5580</v>
      </c>
      <c r="I1656" s="1135" t="s">
        <v>126</v>
      </c>
      <c r="J1656" s="1135">
        <v>0.7</v>
      </c>
      <c r="K1656" s="1135" t="s">
        <v>5726</v>
      </c>
      <c r="L1656" s="1135" t="s">
        <v>4760</v>
      </c>
      <c r="M1656" s="1135">
        <v>151.5</v>
      </c>
      <c r="N1656" s="1135" t="s">
        <v>1039</v>
      </c>
      <c r="O1656" s="1135">
        <v>3.7875000000000001</v>
      </c>
      <c r="P1656" s="1135">
        <v>3.0300000000000002</v>
      </c>
      <c r="Q1656" s="1135">
        <v>4</v>
      </c>
      <c r="R1656" s="1135">
        <v>19.100000000000001</v>
      </c>
      <c r="T1656" s="1135">
        <v>23.7</v>
      </c>
      <c r="U1656" s="1135">
        <v>3.2</v>
      </c>
      <c r="V1656" s="1135" t="s">
        <v>663</v>
      </c>
      <c r="W1656" s="1135">
        <v>35</v>
      </c>
      <c r="X1656" s="1135">
        <v>10</v>
      </c>
      <c r="Y1656" s="1135">
        <v>1</v>
      </c>
      <c r="Z1656" s="1135">
        <v>6</v>
      </c>
      <c r="AA1656" s="1135" t="s">
        <v>2321</v>
      </c>
      <c r="AH1656" s="1135" t="s">
        <v>1231</v>
      </c>
      <c r="AM1656" s="1136" t="s">
        <v>12413</v>
      </c>
      <c r="AN1656" s="1136" t="s">
        <v>12414</v>
      </c>
      <c r="AO1656" s="1136">
        <f t="shared" si="206"/>
        <v>550</v>
      </c>
      <c r="AP1656" s="1136">
        <f t="shared" si="207"/>
        <v>1.74</v>
      </c>
      <c r="AQ1656" s="1136" t="str">
        <f t="shared" si="208"/>
        <v>1-5-1S91°</v>
      </c>
      <c r="AR1656" s="1136" t="str">
        <f t="shared" si="209"/>
        <v>30</v>
      </c>
      <c r="AS1656" s="1136" t="str">
        <f t="shared" si="210"/>
        <v>330/290/140</v>
      </c>
      <c r="AT1656" s="1136" t="str">
        <f t="shared" si="211"/>
        <v>1-5-1S91°</v>
      </c>
      <c r="AV1656" s="1136" t="str">
        <f t="shared" si="204"/>
        <v>111.6.14</v>
      </c>
      <c r="AW1656" s="1438">
        <f t="shared" si="205"/>
        <v>44726</v>
      </c>
    </row>
    <row r="1657" spans="1:49">
      <c r="A1657" s="1135" t="s">
        <v>5729</v>
      </c>
      <c r="B1657" s="1135" t="s">
        <v>881</v>
      </c>
      <c r="C1657" s="1135">
        <v>550</v>
      </c>
      <c r="D1657" s="1135">
        <v>1.79</v>
      </c>
      <c r="E1657" s="1135" t="s">
        <v>15213</v>
      </c>
      <c r="F1657" s="1135" t="s">
        <v>1069</v>
      </c>
      <c r="G1657" s="1135">
        <v>4</v>
      </c>
      <c r="H1657" s="1135" t="s">
        <v>5034</v>
      </c>
      <c r="I1657" s="1135" t="s">
        <v>663</v>
      </c>
      <c r="J1657" s="1135">
        <v>0</v>
      </c>
      <c r="K1657" s="1135" t="s">
        <v>5730</v>
      </c>
      <c r="L1657" s="1135" t="s">
        <v>5131</v>
      </c>
      <c r="M1657" s="1135">
        <v>150</v>
      </c>
      <c r="N1657" s="1135" t="s">
        <v>1039</v>
      </c>
      <c r="O1657" s="1135">
        <v>3.75</v>
      </c>
      <c r="P1657" s="1135">
        <v>3</v>
      </c>
      <c r="Q1657" s="1135">
        <v>3.5</v>
      </c>
      <c r="R1657" s="1135">
        <v>21.8</v>
      </c>
      <c r="T1657" s="1135">
        <v>19.5</v>
      </c>
      <c r="U1657" s="1135">
        <v>1.8</v>
      </c>
      <c r="V1657" s="1135" t="s">
        <v>663</v>
      </c>
      <c r="W1657" s="1135" t="s">
        <v>663</v>
      </c>
      <c r="X1657" s="1135" t="s">
        <v>663</v>
      </c>
      <c r="Y1657" s="1135">
        <v>2.1</v>
      </c>
      <c r="Z1657" s="1135">
        <v>5</v>
      </c>
      <c r="AA1657" s="1135" t="s">
        <v>1600</v>
      </c>
      <c r="AH1657" s="1135" t="s">
        <v>969</v>
      </c>
      <c r="AM1657" s="1136" t="s">
        <v>12415</v>
      </c>
      <c r="AN1657" s="1136" t="s">
        <v>12416</v>
      </c>
      <c r="AO1657" s="1136">
        <f t="shared" si="206"/>
        <v>550</v>
      </c>
      <c r="AP1657" s="1136">
        <f t="shared" si="207"/>
        <v>1.79</v>
      </c>
      <c r="AQ1657" s="1136" t="str">
        <f t="shared" si="208"/>
        <v>1-5-1S87</v>
      </c>
      <c r="AR1657" s="1136" t="str">
        <f t="shared" si="209"/>
        <v>31.5</v>
      </c>
      <c r="AS1657" s="1136" t="str">
        <f t="shared" si="210"/>
        <v>320/320/155</v>
      </c>
      <c r="AT1657" s="1136" t="str">
        <f t="shared" si="211"/>
        <v>1-5-1S87</v>
      </c>
      <c r="AV1657" s="1136" t="str">
        <f t="shared" si="204"/>
        <v>111.6.16</v>
      </c>
      <c r="AW1657" s="1438">
        <f t="shared" si="205"/>
        <v>44728</v>
      </c>
    </row>
    <row r="1658" spans="1:49">
      <c r="A1658" s="1135" t="s">
        <v>5731</v>
      </c>
      <c r="B1658" s="1135" t="s">
        <v>881</v>
      </c>
      <c r="C1658" s="1135" t="s">
        <v>5732</v>
      </c>
      <c r="D1658" s="1135">
        <v>1.78</v>
      </c>
      <c r="E1658" s="1135" t="s">
        <v>15213</v>
      </c>
      <c r="F1658" s="1135" t="s">
        <v>1069</v>
      </c>
      <c r="G1658" s="1135">
        <v>4</v>
      </c>
      <c r="H1658" s="1135" t="s">
        <v>5733</v>
      </c>
      <c r="I1658" s="1135" t="s">
        <v>663</v>
      </c>
      <c r="J1658" s="1135">
        <v>0</v>
      </c>
      <c r="K1658" s="1135" t="s">
        <v>5734</v>
      </c>
      <c r="L1658" s="1135" t="s">
        <v>5131</v>
      </c>
      <c r="M1658" s="1135">
        <v>150</v>
      </c>
      <c r="N1658" s="1135" t="s">
        <v>1039</v>
      </c>
      <c r="O1658" s="1135">
        <v>3.75</v>
      </c>
      <c r="P1658" s="1135">
        <v>3</v>
      </c>
      <c r="Q1658" s="1135">
        <v>3.5</v>
      </c>
      <c r="R1658" s="1135">
        <v>21.8</v>
      </c>
      <c r="T1658" s="1135">
        <v>19.5</v>
      </c>
      <c r="U1658" s="1135">
        <v>1.8</v>
      </c>
      <c r="V1658" s="1135" t="s">
        <v>663</v>
      </c>
      <c r="W1658" s="1135" t="s">
        <v>663</v>
      </c>
      <c r="X1658" s="1135" t="s">
        <v>663</v>
      </c>
      <c r="Y1658" s="1135">
        <v>2.1</v>
      </c>
      <c r="Z1658" s="1135">
        <v>5</v>
      </c>
      <c r="AA1658" s="1135" t="s">
        <v>1600</v>
      </c>
      <c r="AH1658" s="1135" t="s">
        <v>843</v>
      </c>
      <c r="AM1658" s="1136" t="s">
        <v>12417</v>
      </c>
      <c r="AN1658" s="1136" t="s">
        <v>12418</v>
      </c>
      <c r="AO1658" s="1136" t="str">
        <f t="shared" si="206"/>
        <v>550↓450-7/12</v>
      </c>
      <c r="AP1658" s="1136">
        <f t="shared" si="207"/>
        <v>1.78</v>
      </c>
      <c r="AQ1658" s="1136" t="str">
        <f t="shared" si="208"/>
        <v>1-5-1S87</v>
      </c>
      <c r="AR1658" s="1136" t="str">
        <f t="shared" si="209"/>
        <v>31.5</v>
      </c>
      <c r="AS1658" s="1136" t="str">
        <f t="shared" si="210"/>
        <v>300/300/145</v>
      </c>
      <c r="AT1658" s="1136" t="str">
        <f t="shared" si="211"/>
        <v>1-5-1S87</v>
      </c>
      <c r="AV1658" s="1136" t="str">
        <f t="shared" si="204"/>
        <v>111.6.16</v>
      </c>
      <c r="AW1658" s="1438">
        <f t="shared" si="205"/>
        <v>44728</v>
      </c>
    </row>
    <row r="1659" spans="1:49">
      <c r="A1659" s="1135" t="s">
        <v>5735</v>
      </c>
      <c r="B1659" s="1135" t="s">
        <v>859</v>
      </c>
      <c r="C1659" s="1135">
        <v>700</v>
      </c>
      <c r="D1659" s="1135">
        <v>1.7649999999999999</v>
      </c>
      <c r="E1659" s="1135" t="s">
        <v>15203</v>
      </c>
      <c r="F1659" s="1135" t="s">
        <v>663</v>
      </c>
      <c r="G1659" s="1135">
        <v>5</v>
      </c>
      <c r="H1659" s="1135" t="s">
        <v>3035</v>
      </c>
      <c r="I1659" s="1135" t="s">
        <v>126</v>
      </c>
      <c r="J1659" s="1135">
        <v>2</v>
      </c>
      <c r="K1659" s="1135" t="s">
        <v>5634</v>
      </c>
      <c r="L1659" s="1135" t="s">
        <v>2037</v>
      </c>
      <c r="M1659" s="1135">
        <v>150</v>
      </c>
      <c r="N1659" s="1135" t="s">
        <v>1039</v>
      </c>
      <c r="O1659" s="1135">
        <v>3.75</v>
      </c>
      <c r="P1659" s="1135">
        <v>3</v>
      </c>
      <c r="Q1659" s="1135">
        <v>4</v>
      </c>
      <c r="R1659" s="1135">
        <v>20.8</v>
      </c>
      <c r="T1659" s="1135">
        <v>29.1</v>
      </c>
      <c r="U1659" s="1135">
        <v>3.4</v>
      </c>
      <c r="V1659" s="1135" t="s">
        <v>663</v>
      </c>
      <c r="W1659" s="1135">
        <v>110</v>
      </c>
      <c r="X1659" s="1135">
        <v>70</v>
      </c>
      <c r="Y1659" s="1135">
        <v>1.5</v>
      </c>
      <c r="Z1659" s="1135" t="s">
        <v>663</v>
      </c>
      <c r="AA1659" s="1135" t="s">
        <v>2324</v>
      </c>
      <c r="AH1659" s="1135" t="s">
        <v>1470</v>
      </c>
      <c r="AM1659" s="1136" t="s">
        <v>12419</v>
      </c>
      <c r="AN1659" s="1136" t="s">
        <v>12420</v>
      </c>
      <c r="AO1659" s="1136">
        <f t="shared" si="206"/>
        <v>700</v>
      </c>
      <c r="AP1659" s="1136">
        <f t="shared" si="207"/>
        <v>1.7649999999999999</v>
      </c>
      <c r="AQ1659" s="1136" t="str">
        <f t="shared" si="208"/>
        <v>1-5-1S85°Z+S</v>
      </c>
      <c r="AR1659" s="1136" t="str">
        <f t="shared" si="209"/>
        <v>NA</v>
      </c>
      <c r="AS1659" s="1136" t="str">
        <f t="shared" si="210"/>
        <v>190/OFF</v>
      </c>
      <c r="AT1659" s="1136" t="str">
        <f t="shared" si="211"/>
        <v>1-5-1S85°Z+S</v>
      </c>
      <c r="AU1659" s="1136" t="s">
        <v>15734</v>
      </c>
      <c r="AV1659" s="1136" t="str">
        <f t="shared" si="204"/>
        <v>111.6.17</v>
      </c>
      <c r="AW1659" s="1438">
        <f t="shared" si="205"/>
        <v>44729</v>
      </c>
    </row>
    <row r="1660" spans="1:49">
      <c r="A1660" s="1135" t="s">
        <v>5736</v>
      </c>
      <c r="B1660" s="1135" t="s">
        <v>5242</v>
      </c>
      <c r="C1660" s="1135">
        <v>550</v>
      </c>
      <c r="D1660" s="1135">
        <v>1.74</v>
      </c>
      <c r="E1660" s="1135" t="s">
        <v>15188</v>
      </c>
      <c r="F1660" s="1135" t="s">
        <v>1078</v>
      </c>
      <c r="G1660" s="1135">
        <v>5</v>
      </c>
      <c r="H1660" s="1135" t="s">
        <v>5641</v>
      </c>
      <c r="I1660" s="1135" t="s">
        <v>663</v>
      </c>
      <c r="J1660" s="1135">
        <v>0</v>
      </c>
      <c r="K1660" s="1135" t="s">
        <v>5737</v>
      </c>
      <c r="L1660" s="1135" t="s">
        <v>5246</v>
      </c>
      <c r="M1660" s="1135">
        <v>149.9</v>
      </c>
      <c r="N1660" s="1135" t="s">
        <v>1039</v>
      </c>
      <c r="O1660" s="1135">
        <v>3.7475000000000005</v>
      </c>
      <c r="P1660" s="1135">
        <v>2.9980000000000002</v>
      </c>
      <c r="Q1660" s="1135">
        <v>4</v>
      </c>
      <c r="R1660" s="1135">
        <v>24</v>
      </c>
      <c r="T1660" s="1135">
        <v>17</v>
      </c>
      <c r="U1660" s="1135">
        <v>2.6</v>
      </c>
      <c r="V1660" s="1135" t="s">
        <v>663</v>
      </c>
      <c r="W1660" s="1135" t="s">
        <v>663</v>
      </c>
      <c r="X1660" s="1135" t="s">
        <v>663</v>
      </c>
      <c r="Y1660" s="1135">
        <v>1</v>
      </c>
      <c r="Z1660" s="1135">
        <v>4.5</v>
      </c>
      <c r="AA1660" s="1135" t="s">
        <v>2324</v>
      </c>
      <c r="AH1660" s="1135" t="s">
        <v>843</v>
      </c>
      <c r="AM1660" s="1136" t="s">
        <v>12421</v>
      </c>
      <c r="AN1660" s="1136" t="s">
        <v>12422</v>
      </c>
      <c r="AO1660" s="1136">
        <f t="shared" si="206"/>
        <v>550</v>
      </c>
      <c r="AP1660" s="1136">
        <f t="shared" si="207"/>
        <v>1.74</v>
      </c>
      <c r="AQ1660" s="1136" t="str">
        <f t="shared" si="208"/>
        <v>1-5-1S91°</v>
      </c>
      <c r="AR1660" s="1136" t="str">
        <f t="shared" si="209"/>
        <v>30</v>
      </c>
      <c r="AS1660" s="1136" t="str">
        <f t="shared" si="210"/>
        <v>320/280/150</v>
      </c>
      <c r="AT1660" s="1136" t="str">
        <f t="shared" si="211"/>
        <v>1-5-1S91°</v>
      </c>
      <c r="AV1660" s="1136" t="str">
        <f t="shared" si="204"/>
        <v>111.6.17</v>
      </c>
      <c r="AW1660" s="1438">
        <f t="shared" si="205"/>
        <v>44729</v>
      </c>
    </row>
    <row r="1661" spans="1:49">
      <c r="A1661" s="1135" t="s">
        <v>5738</v>
      </c>
      <c r="B1661" s="1135" t="s">
        <v>5344</v>
      </c>
      <c r="C1661" s="1135">
        <v>600</v>
      </c>
      <c r="D1661" s="1135">
        <v>1.71</v>
      </c>
      <c r="E1661" s="1135" t="s">
        <v>15188</v>
      </c>
      <c r="F1661" s="1135" t="s">
        <v>1078</v>
      </c>
      <c r="G1661" s="1135">
        <v>5</v>
      </c>
      <c r="H1661" s="1135" t="s">
        <v>5739</v>
      </c>
      <c r="I1661" s="1135" t="s">
        <v>466</v>
      </c>
      <c r="J1661" s="1135">
        <v>1.6</v>
      </c>
      <c r="K1661" s="1135" t="s">
        <v>5740</v>
      </c>
      <c r="L1661" s="1135" t="s">
        <v>5347</v>
      </c>
      <c r="M1661" s="1135">
        <v>151.19999999999999</v>
      </c>
      <c r="N1661" s="1135" t="s">
        <v>1039</v>
      </c>
      <c r="O1661" s="1135">
        <v>3.78</v>
      </c>
      <c r="P1661" s="1135">
        <v>3.024</v>
      </c>
      <c r="Q1661" s="1135">
        <v>3.5</v>
      </c>
      <c r="R1661" s="1135">
        <v>21</v>
      </c>
      <c r="T1661" s="1135">
        <v>20.5</v>
      </c>
      <c r="U1661" s="1135">
        <v>3</v>
      </c>
      <c r="V1661" s="1135" t="s">
        <v>663</v>
      </c>
      <c r="W1661" s="1135">
        <v>100</v>
      </c>
      <c r="X1661" s="1135">
        <v>60</v>
      </c>
      <c r="Y1661" s="1135">
        <v>1</v>
      </c>
      <c r="Z1661" s="1135">
        <v>6</v>
      </c>
      <c r="AA1661" s="1135" t="s">
        <v>5741</v>
      </c>
      <c r="AH1661" s="1135" t="s">
        <v>629</v>
      </c>
      <c r="AM1661" s="1136" t="s">
        <v>12423</v>
      </c>
      <c r="AN1661" s="1136" t="s">
        <v>12424</v>
      </c>
      <c r="AO1661" s="1136">
        <f t="shared" si="206"/>
        <v>600</v>
      </c>
      <c r="AP1661" s="1136">
        <f t="shared" si="207"/>
        <v>1.71</v>
      </c>
      <c r="AQ1661" s="1136" t="str">
        <f t="shared" si="208"/>
        <v>1-5-1S91°</v>
      </c>
      <c r="AR1661" s="1136" t="str">
        <f t="shared" si="209"/>
        <v>30</v>
      </c>
      <c r="AS1661" s="1136" t="str">
        <f t="shared" si="210"/>
        <v>335/335/130</v>
      </c>
      <c r="AT1661" s="1136" t="str">
        <f t="shared" si="211"/>
        <v>1-5-1S91°</v>
      </c>
      <c r="AV1661" s="1136" t="str">
        <f t="shared" si="204"/>
        <v>110.6.20</v>
      </c>
      <c r="AW1661" s="1438">
        <f t="shared" si="205"/>
        <v>44367</v>
      </c>
    </row>
    <row r="1662" spans="1:49">
      <c r="A1662" s="1135" t="s">
        <v>5742</v>
      </c>
      <c r="B1662" s="1135" t="s">
        <v>4954</v>
      </c>
      <c r="C1662" s="1135" t="s">
        <v>5743</v>
      </c>
      <c r="D1662" s="1135">
        <v>1.77</v>
      </c>
      <c r="E1662" s="1135" t="s">
        <v>15198</v>
      </c>
      <c r="F1662" s="1135" t="s">
        <v>663</v>
      </c>
      <c r="G1662" s="1135">
        <v>5</v>
      </c>
      <c r="H1662" s="1135" t="s">
        <v>4870</v>
      </c>
      <c r="I1662" s="1135" t="s">
        <v>466</v>
      </c>
      <c r="J1662" s="1135">
        <v>1.7</v>
      </c>
      <c r="K1662" s="1135" t="s">
        <v>5744</v>
      </c>
      <c r="L1662" s="1135" t="s">
        <v>4958</v>
      </c>
      <c r="M1662" s="1135">
        <v>149.5</v>
      </c>
      <c r="N1662" s="1135" t="s">
        <v>1039</v>
      </c>
      <c r="O1662" s="1135">
        <v>3.7375000000000003</v>
      </c>
      <c r="P1662" s="1135">
        <v>2.99</v>
      </c>
      <c r="Q1662" s="1135">
        <v>4</v>
      </c>
      <c r="R1662" s="1135">
        <v>21</v>
      </c>
      <c r="T1662" s="1135">
        <v>37</v>
      </c>
      <c r="U1662" s="1135">
        <v>3.7</v>
      </c>
      <c r="V1662" s="1135" t="s">
        <v>663</v>
      </c>
      <c r="W1662" s="1135">
        <v>110</v>
      </c>
      <c r="X1662" s="1135">
        <v>40</v>
      </c>
      <c r="Y1662" s="1135">
        <v>2.2000000000000002</v>
      </c>
      <c r="Z1662" s="1135" t="s">
        <v>663</v>
      </c>
      <c r="AA1662" s="1135" t="s">
        <v>2333</v>
      </c>
      <c r="AH1662" s="1135" t="s">
        <v>876</v>
      </c>
      <c r="AM1662" s="1136" t="s">
        <v>12425</v>
      </c>
      <c r="AN1662" s="1136" t="s">
        <v>12426</v>
      </c>
      <c r="AO1662" s="1136" t="str">
        <f t="shared" si="206"/>
        <v>600↓500-7/8</v>
      </c>
      <c r="AP1662" s="1136">
        <f t="shared" si="207"/>
        <v>1.77</v>
      </c>
      <c r="AQ1662" s="1136" t="str">
        <f t="shared" si="208"/>
        <v>1-4-1S85°Z+S</v>
      </c>
      <c r="AR1662" s="1136" t="str">
        <f t="shared" si="209"/>
        <v>NA</v>
      </c>
      <c r="AS1662" s="1136" t="str">
        <f t="shared" si="210"/>
        <v>178/OFF</v>
      </c>
      <c r="AT1662" s="1136" t="str">
        <f t="shared" si="211"/>
        <v>1-4-1S85°Z+S</v>
      </c>
      <c r="AU1662" s="1136" t="s">
        <v>15734</v>
      </c>
      <c r="AV1662" s="1136" t="str">
        <f t="shared" si="204"/>
        <v>111.6.21</v>
      </c>
      <c r="AW1662" s="1438">
        <f t="shared" si="205"/>
        <v>44733</v>
      </c>
    </row>
    <row r="1663" spans="1:49">
      <c r="A1663" s="1135" t="s">
        <v>5745</v>
      </c>
      <c r="B1663" s="1135" t="s">
        <v>210</v>
      </c>
      <c r="C1663" s="1135">
        <v>550</v>
      </c>
      <c r="D1663" s="1135">
        <v>1.74</v>
      </c>
      <c r="E1663" s="1135" t="s">
        <v>15188</v>
      </c>
      <c r="F1663" s="1135" t="s">
        <v>1078</v>
      </c>
      <c r="G1663" s="1135">
        <v>5</v>
      </c>
      <c r="H1663" s="1135" t="s">
        <v>5580</v>
      </c>
      <c r="I1663" s="1135" t="s">
        <v>126</v>
      </c>
      <c r="J1663" s="1135">
        <v>0.7</v>
      </c>
      <c r="K1663" s="1135" t="s">
        <v>5726</v>
      </c>
      <c r="L1663" s="1135" t="s">
        <v>4760</v>
      </c>
      <c r="M1663" s="1135">
        <v>151.5</v>
      </c>
      <c r="N1663" s="1135" t="s">
        <v>1039</v>
      </c>
      <c r="O1663" s="1135">
        <v>3.7875000000000001</v>
      </c>
      <c r="P1663" s="1135">
        <v>3.0300000000000002</v>
      </c>
      <c r="Q1663" s="1135">
        <v>4</v>
      </c>
      <c r="R1663" s="1135">
        <v>19.100000000000001</v>
      </c>
      <c r="T1663" s="1135">
        <v>23.7</v>
      </c>
      <c r="U1663" s="1135">
        <v>3.2</v>
      </c>
      <c r="V1663" s="1135" t="s">
        <v>663</v>
      </c>
      <c r="W1663" s="1135">
        <v>35</v>
      </c>
      <c r="X1663" s="1135">
        <v>10</v>
      </c>
      <c r="Y1663" s="1135">
        <v>1</v>
      </c>
      <c r="Z1663" s="1135">
        <v>6</v>
      </c>
      <c r="AA1663" s="1135" t="s">
        <v>5746</v>
      </c>
      <c r="AH1663" s="1135" t="s">
        <v>3307</v>
      </c>
      <c r="AM1663" s="1136" t="s">
        <v>12427</v>
      </c>
      <c r="AN1663" s="1136" t="s">
        <v>12428</v>
      </c>
      <c r="AO1663" s="1136">
        <f t="shared" si="206"/>
        <v>550</v>
      </c>
      <c r="AP1663" s="1136">
        <f t="shared" si="207"/>
        <v>1.74</v>
      </c>
      <c r="AQ1663" s="1136" t="str">
        <f t="shared" si="208"/>
        <v>1-5-1S91°</v>
      </c>
      <c r="AR1663" s="1136" t="str">
        <f t="shared" si="209"/>
        <v>30</v>
      </c>
      <c r="AS1663" s="1136" t="str">
        <f t="shared" si="210"/>
        <v>330/290/140</v>
      </c>
      <c r="AT1663" s="1136" t="str">
        <f t="shared" si="211"/>
        <v>1-5-1S91°</v>
      </c>
      <c r="AV1663" s="1136" t="str">
        <f t="shared" si="204"/>
        <v>111.6.22</v>
      </c>
      <c r="AW1663" s="1438">
        <f t="shared" si="205"/>
        <v>44734</v>
      </c>
    </row>
    <row r="1664" spans="1:49">
      <c r="A1664" s="1135" t="s">
        <v>5747</v>
      </c>
      <c r="B1664" s="1135" t="s">
        <v>5748</v>
      </c>
      <c r="C1664" s="1135">
        <v>550</v>
      </c>
      <c r="D1664" s="1135">
        <v>1.74</v>
      </c>
      <c r="E1664" s="1135" t="s">
        <v>15188</v>
      </c>
      <c r="F1664" s="1135" t="s">
        <v>1078</v>
      </c>
      <c r="G1664" s="1135">
        <v>5</v>
      </c>
      <c r="H1664" s="1135" t="s">
        <v>5749</v>
      </c>
      <c r="I1664" s="1135" t="s">
        <v>126</v>
      </c>
      <c r="J1664" s="1135">
        <v>0.3</v>
      </c>
      <c r="K1664" s="1135" t="s">
        <v>5750</v>
      </c>
      <c r="L1664" s="1135" t="s">
        <v>5650</v>
      </c>
      <c r="M1664" s="1135">
        <v>151.5</v>
      </c>
      <c r="N1664" s="1135" t="s">
        <v>1039</v>
      </c>
      <c r="O1664" s="1135">
        <v>3.7875000000000001</v>
      </c>
      <c r="P1664" s="1135">
        <v>3.0300000000000002</v>
      </c>
      <c r="Q1664" s="1135">
        <v>4</v>
      </c>
      <c r="R1664" s="1135">
        <v>22.5</v>
      </c>
      <c r="T1664" s="1135">
        <v>22.2</v>
      </c>
      <c r="U1664" s="1135">
        <v>2.6</v>
      </c>
      <c r="V1664" s="1135" t="s">
        <v>663</v>
      </c>
      <c r="W1664" s="1135" t="s">
        <v>5751</v>
      </c>
      <c r="X1664" s="1135">
        <v>0</v>
      </c>
      <c r="Y1664" s="1135">
        <v>1.4</v>
      </c>
      <c r="Z1664" s="1135">
        <v>6</v>
      </c>
      <c r="AA1664" s="1135" t="s">
        <v>5752</v>
      </c>
      <c r="AH1664" s="1135" t="s">
        <v>843</v>
      </c>
      <c r="AM1664" s="1136" t="s">
        <v>12429</v>
      </c>
      <c r="AN1664" s="1136" t="s">
        <v>12430</v>
      </c>
      <c r="AO1664" s="1136">
        <f t="shared" si="206"/>
        <v>550</v>
      </c>
      <c r="AP1664" s="1136">
        <f t="shared" si="207"/>
        <v>1.74</v>
      </c>
      <c r="AQ1664" s="1136" t="str">
        <f t="shared" si="208"/>
        <v>1-5-1S91°</v>
      </c>
      <c r="AR1664" s="1136" t="str">
        <f t="shared" si="209"/>
        <v>30</v>
      </c>
      <c r="AS1664" s="1136" t="str">
        <f t="shared" si="210"/>
        <v>345/305/150</v>
      </c>
      <c r="AT1664" s="1136" t="str">
        <f t="shared" si="211"/>
        <v>1-5-1S91°</v>
      </c>
      <c r="AV1664" s="1136" t="str">
        <f t="shared" si="204"/>
        <v>111.6.29</v>
      </c>
      <c r="AW1664" s="1438">
        <f t="shared" si="205"/>
        <v>44741</v>
      </c>
    </row>
    <row r="1665" spans="1:49">
      <c r="A1665" s="1135" t="s">
        <v>5753</v>
      </c>
      <c r="B1665" s="1135" t="s">
        <v>5754</v>
      </c>
      <c r="C1665" s="1135" t="s">
        <v>5755</v>
      </c>
      <c r="D1665" s="1135">
        <v>1.78</v>
      </c>
      <c r="E1665" s="1135" t="s">
        <v>15196</v>
      </c>
      <c r="F1665" s="1135" t="s">
        <v>1492</v>
      </c>
      <c r="G1665" s="1135">
        <v>4</v>
      </c>
      <c r="H1665" s="1135" t="s">
        <v>5756</v>
      </c>
      <c r="I1665" s="1135" t="s">
        <v>663</v>
      </c>
      <c r="J1665" s="1135">
        <v>0</v>
      </c>
      <c r="K1665" s="1135" t="s">
        <v>5734</v>
      </c>
      <c r="L1665" s="1135" t="s">
        <v>5131</v>
      </c>
      <c r="M1665" s="1135">
        <v>150</v>
      </c>
      <c r="N1665" s="1135" t="s">
        <v>1039</v>
      </c>
      <c r="O1665" s="1135">
        <v>3.75</v>
      </c>
      <c r="P1665" s="1135">
        <v>3</v>
      </c>
      <c r="Q1665" s="1135">
        <v>3.5</v>
      </c>
      <c r="R1665" s="1135">
        <v>21.8</v>
      </c>
      <c r="T1665" s="1135">
        <v>19.5</v>
      </c>
      <c r="U1665" s="1135">
        <v>1.8</v>
      </c>
      <c r="V1665" s="1135" t="s">
        <v>663</v>
      </c>
      <c r="W1665" s="1135" t="s">
        <v>663</v>
      </c>
      <c r="X1665" s="1135" t="s">
        <v>663</v>
      </c>
      <c r="Y1665" s="1135">
        <v>2.1</v>
      </c>
      <c r="Z1665" s="1135">
        <v>5</v>
      </c>
      <c r="AA1665" s="1135" t="s">
        <v>1605</v>
      </c>
      <c r="AH1665" s="1135" t="s">
        <v>1272</v>
      </c>
      <c r="AM1665" s="1136" t="s">
        <v>12431</v>
      </c>
      <c r="AN1665" s="1136" t="s">
        <v>12432</v>
      </c>
      <c r="AO1665" s="1136" t="str">
        <f t="shared" si="206"/>
        <v>500↓450-7/14</v>
      </c>
      <c r="AP1665" s="1136">
        <f t="shared" si="207"/>
        <v>1.78</v>
      </c>
      <c r="AQ1665" s="1136" t="str">
        <f t="shared" si="208"/>
        <v>2-6-1S83°</v>
      </c>
      <c r="AR1665" s="1136" t="str">
        <f t="shared" si="209"/>
        <v>32.5</v>
      </c>
      <c r="AS1665" s="1136" t="str">
        <f t="shared" si="210"/>
        <v>174/158</v>
      </c>
      <c r="AT1665" s="1136" t="str">
        <f t="shared" si="211"/>
        <v>2-6-1S83°</v>
      </c>
      <c r="AV1665" s="1136" t="str">
        <f t="shared" si="204"/>
        <v>111.7.1</v>
      </c>
      <c r="AW1665" s="1438">
        <f t="shared" si="205"/>
        <v>44743</v>
      </c>
    </row>
    <row r="1666" spans="1:49">
      <c r="A1666" s="1135" t="s">
        <v>5757</v>
      </c>
      <c r="B1666" s="1135" t="s">
        <v>5006</v>
      </c>
      <c r="C1666" s="1135">
        <v>600</v>
      </c>
      <c r="D1666" s="1135">
        <v>1.7310000000000001</v>
      </c>
      <c r="E1666" s="1135" t="s">
        <v>15196</v>
      </c>
      <c r="F1666" s="1135" t="s">
        <v>3857</v>
      </c>
      <c r="G1666" s="1135">
        <v>5</v>
      </c>
      <c r="H1666" s="1135" t="s">
        <v>5758</v>
      </c>
      <c r="I1666" s="1135" t="s">
        <v>1261</v>
      </c>
      <c r="J1666" s="1135">
        <v>1.7</v>
      </c>
      <c r="K1666" s="1135" t="s">
        <v>5759</v>
      </c>
      <c r="L1666" s="1135" t="s">
        <v>5009</v>
      </c>
      <c r="M1666" s="1135">
        <v>155</v>
      </c>
      <c r="N1666" s="1135" t="s">
        <v>1039</v>
      </c>
      <c r="O1666" s="1135">
        <v>3.875</v>
      </c>
      <c r="P1666" s="1135">
        <v>3.1</v>
      </c>
      <c r="Q1666" s="1135" t="s">
        <v>1358</v>
      </c>
      <c r="R1666" s="1135">
        <v>21</v>
      </c>
      <c r="T1666" s="1135">
        <v>23</v>
      </c>
      <c r="U1666" s="1135">
        <v>3.2</v>
      </c>
      <c r="V1666" s="1135" t="s">
        <v>663</v>
      </c>
      <c r="W1666" s="1135">
        <v>100</v>
      </c>
      <c r="X1666" s="1135">
        <v>40</v>
      </c>
      <c r="Y1666" s="1135">
        <v>1.4</v>
      </c>
      <c r="Z1666" s="1135" t="s">
        <v>5760</v>
      </c>
      <c r="AA1666" s="1135" t="s">
        <v>5761</v>
      </c>
      <c r="AH1666" s="1135" t="s">
        <v>1042</v>
      </c>
      <c r="AM1666" s="1136" t="s">
        <v>12433</v>
      </c>
      <c r="AN1666" s="1136" t="s">
        <v>12434</v>
      </c>
      <c r="AO1666" s="1136">
        <f t="shared" si="206"/>
        <v>600</v>
      </c>
      <c r="AP1666" s="1136">
        <f t="shared" si="207"/>
        <v>1.7310000000000001</v>
      </c>
      <c r="AQ1666" s="1136" t="str">
        <f t="shared" si="208"/>
        <v>2-6-1S83°</v>
      </c>
      <c r="AR1666" s="1136" t="str">
        <f t="shared" si="209"/>
        <v>29.2</v>
      </c>
      <c r="AS1666" s="1136" t="str">
        <f t="shared" si="210"/>
        <v>181/157</v>
      </c>
      <c r="AT1666" s="1136" t="str">
        <f t="shared" si="211"/>
        <v>2-6-1S83°</v>
      </c>
      <c r="AV1666" s="1136" t="str">
        <f t="shared" ref="AV1666:AV1729" si="212">AA1666</f>
        <v>109.3.2</v>
      </c>
      <c r="AW1666" s="1438">
        <f t="shared" si="205"/>
        <v>43892</v>
      </c>
    </row>
    <row r="1667" spans="1:49">
      <c r="A1667" s="1135" t="s">
        <v>5762</v>
      </c>
      <c r="B1667" s="1135" t="s">
        <v>817</v>
      </c>
      <c r="C1667" s="1135">
        <v>750</v>
      </c>
      <c r="D1667" s="1135">
        <v>1.74</v>
      </c>
      <c r="E1667" s="1135" t="s">
        <v>15198</v>
      </c>
      <c r="F1667" s="1135" t="s">
        <v>663</v>
      </c>
      <c r="G1667" s="1135">
        <v>5</v>
      </c>
      <c r="H1667" s="1135" t="s">
        <v>2945</v>
      </c>
      <c r="I1667" s="1135" t="s">
        <v>126</v>
      </c>
      <c r="J1667" s="1135">
        <v>2.2000000000000002</v>
      </c>
      <c r="K1667" s="1135" t="s">
        <v>5763</v>
      </c>
      <c r="L1667" s="1135" t="s">
        <v>2032</v>
      </c>
      <c r="M1667" s="1135">
        <v>148.5</v>
      </c>
      <c r="N1667" s="1135" t="s">
        <v>1039</v>
      </c>
      <c r="O1667" s="1135">
        <v>3.7125000000000004</v>
      </c>
      <c r="P1667" s="1135">
        <v>2.97</v>
      </c>
      <c r="Q1667" s="1135" t="s">
        <v>1055</v>
      </c>
      <c r="R1667" s="1135">
        <v>23.6</v>
      </c>
      <c r="T1667" s="1135">
        <v>30.9</v>
      </c>
      <c r="U1667" s="1135">
        <v>4.2</v>
      </c>
      <c r="V1667" s="1135" t="s">
        <v>663</v>
      </c>
      <c r="W1667" s="1135">
        <v>120</v>
      </c>
      <c r="X1667" s="1135">
        <v>55</v>
      </c>
      <c r="Y1667" s="1135">
        <v>1.9</v>
      </c>
      <c r="Z1667" s="1135" t="s">
        <v>663</v>
      </c>
      <c r="AA1667" s="1135" t="s">
        <v>3073</v>
      </c>
      <c r="AH1667" s="1135" t="s">
        <v>2930</v>
      </c>
      <c r="AM1667" s="1136" t="s">
        <v>12435</v>
      </c>
      <c r="AN1667" s="1136" t="s">
        <v>12436</v>
      </c>
      <c r="AO1667" s="1136">
        <f t="shared" si="206"/>
        <v>750</v>
      </c>
      <c r="AP1667" s="1136">
        <f t="shared" si="207"/>
        <v>1.74</v>
      </c>
      <c r="AQ1667" s="1136" t="str">
        <f t="shared" si="208"/>
        <v>1-4-1S85°Z+S</v>
      </c>
      <c r="AR1667" s="1136" t="str">
        <f t="shared" si="209"/>
        <v>NA</v>
      </c>
      <c r="AS1667" s="1136" t="str">
        <f t="shared" si="210"/>
        <v>191/OFF</v>
      </c>
      <c r="AT1667" s="1136" t="str">
        <f t="shared" si="211"/>
        <v>1-4-1S85°Z+S</v>
      </c>
      <c r="AU1667" s="1136" t="s">
        <v>15734</v>
      </c>
      <c r="AV1667" s="1136" t="str">
        <f t="shared" si="212"/>
        <v>109.6.8</v>
      </c>
      <c r="AW1667" s="1438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35" t="s">
        <v>5764</v>
      </c>
      <c r="B1668" s="1135" t="s">
        <v>5070</v>
      </c>
      <c r="C1668" s="1135">
        <v>650</v>
      </c>
      <c r="D1668" s="1135">
        <v>1.7849999999999999</v>
      </c>
      <c r="E1668" s="1135" t="s">
        <v>15214</v>
      </c>
      <c r="F1668" s="1135" t="s">
        <v>1078</v>
      </c>
      <c r="G1668" s="1135">
        <v>5</v>
      </c>
      <c r="H1668" s="1135" t="s">
        <v>5765</v>
      </c>
      <c r="I1668" s="1135" t="s">
        <v>466</v>
      </c>
      <c r="J1668" s="1135">
        <v>0.7</v>
      </c>
      <c r="K1668" s="1135" t="s">
        <v>5766</v>
      </c>
      <c r="L1668" s="1135" t="s">
        <v>5073</v>
      </c>
      <c r="M1668" s="1135">
        <v>148.6</v>
      </c>
      <c r="N1668" s="1135" t="s">
        <v>1039</v>
      </c>
      <c r="O1668" s="1135">
        <v>3.7149999999999999</v>
      </c>
      <c r="P1668" s="1135">
        <v>2.972</v>
      </c>
      <c r="Q1668" s="1135" t="s">
        <v>2516</v>
      </c>
      <c r="R1668" s="1135">
        <v>20.5</v>
      </c>
      <c r="T1668" s="1135">
        <v>23</v>
      </c>
      <c r="U1668" s="1135">
        <v>2.2000000000000002</v>
      </c>
      <c r="V1668" s="1135" t="s">
        <v>663</v>
      </c>
      <c r="W1668" s="1135" t="s">
        <v>5767</v>
      </c>
      <c r="X1668" s="1135">
        <v>10</v>
      </c>
      <c r="Y1668" s="1135">
        <v>1.8</v>
      </c>
      <c r="Z1668" s="1135" t="s">
        <v>5768</v>
      </c>
      <c r="AA1668" s="1135" t="s">
        <v>5676</v>
      </c>
      <c r="AH1668" s="1135" t="s">
        <v>876</v>
      </c>
      <c r="AM1668" s="1136" t="s">
        <v>12437</v>
      </c>
      <c r="AN1668" s="1136" t="s">
        <v>12438</v>
      </c>
      <c r="AO1668" s="1136">
        <f t="shared" si="206"/>
        <v>650</v>
      </c>
      <c r="AP1668" s="1136">
        <f t="shared" si="207"/>
        <v>1.7849999999999999</v>
      </c>
      <c r="AQ1668" s="1136" t="str">
        <f t="shared" si="208"/>
        <v>2-6-1S83</v>
      </c>
      <c r="AR1668" s="1136" t="str">
        <f t="shared" si="209"/>
        <v>30</v>
      </c>
      <c r="AS1668" s="1136" t="str">
        <f t="shared" si="210"/>
        <v>197/187</v>
      </c>
      <c r="AT1668" s="1136" t="str">
        <f t="shared" si="211"/>
        <v>2-6-1S83</v>
      </c>
      <c r="AV1668" s="1136" t="str">
        <f t="shared" si="212"/>
        <v>109.11.25</v>
      </c>
      <c r="AW1668" s="1438">
        <f t="shared" si="213"/>
        <v>44160</v>
      </c>
    </row>
    <row r="1669" spans="1:49">
      <c r="A1669" s="1135" t="s">
        <v>5769</v>
      </c>
      <c r="B1669" s="1135" t="s">
        <v>210</v>
      </c>
      <c r="C1669" s="1135">
        <v>700</v>
      </c>
      <c r="D1669" s="1135">
        <v>1.74</v>
      </c>
      <c r="E1669" s="1135" t="s">
        <v>15188</v>
      </c>
      <c r="F1669" s="1135" t="s">
        <v>1078</v>
      </c>
      <c r="G1669" s="1135">
        <v>5</v>
      </c>
      <c r="H1669" s="1135" t="s">
        <v>5394</v>
      </c>
      <c r="I1669" s="1135" t="s">
        <v>126</v>
      </c>
      <c r="J1669" s="1135">
        <v>0.7</v>
      </c>
      <c r="K1669" s="1135" t="s">
        <v>5395</v>
      </c>
      <c r="L1669" s="1135" t="s">
        <v>4760</v>
      </c>
      <c r="M1669" s="1135">
        <v>151.5</v>
      </c>
      <c r="N1669" s="1135" t="s">
        <v>1039</v>
      </c>
      <c r="O1669" s="1135">
        <v>3.7875000000000001</v>
      </c>
      <c r="P1669" s="1135">
        <v>3.0300000000000002</v>
      </c>
      <c r="Q1669" s="1135">
        <v>4</v>
      </c>
      <c r="R1669" s="1135">
        <v>19.100000000000001</v>
      </c>
      <c r="T1669" s="1135">
        <v>23.7</v>
      </c>
      <c r="U1669" s="1135">
        <v>3.2</v>
      </c>
      <c r="V1669" s="1135" t="s">
        <v>663</v>
      </c>
      <c r="W1669" s="1135">
        <v>35</v>
      </c>
      <c r="X1669" s="1135">
        <v>10</v>
      </c>
      <c r="Y1669" s="1135">
        <v>1</v>
      </c>
      <c r="Z1669" s="1135">
        <v>6</v>
      </c>
      <c r="AA1669" s="1135" t="s">
        <v>5770</v>
      </c>
      <c r="AB1669" s="1135" t="s">
        <v>4259</v>
      </c>
      <c r="AH1669" s="1135" t="s">
        <v>1231</v>
      </c>
      <c r="AM1669" s="1136" t="s">
        <v>12439</v>
      </c>
      <c r="AN1669" s="1136" t="s">
        <v>12440</v>
      </c>
      <c r="AO1669" s="1136">
        <f t="shared" si="206"/>
        <v>700</v>
      </c>
      <c r="AP1669" s="1136">
        <f t="shared" si="207"/>
        <v>1.74</v>
      </c>
      <c r="AQ1669" s="1136" t="str">
        <f t="shared" si="208"/>
        <v>1-5-1S91°</v>
      </c>
      <c r="AR1669" s="1136" t="str">
        <f t="shared" si="209"/>
        <v>30</v>
      </c>
      <c r="AS1669" s="1136" t="str">
        <f t="shared" si="210"/>
        <v>370/330/155</v>
      </c>
      <c r="AT1669" s="1136" t="str">
        <f t="shared" si="211"/>
        <v>1-5-1S91°</v>
      </c>
      <c r="AV1669" s="1136" t="str">
        <f t="shared" si="212"/>
        <v>110.1.29</v>
      </c>
      <c r="AW1669" s="1438">
        <f t="shared" si="213"/>
        <v>44225</v>
      </c>
    </row>
    <row r="1670" spans="1:49">
      <c r="A1670" s="1135" t="s">
        <v>5771</v>
      </c>
      <c r="B1670" s="1135" t="s">
        <v>5772</v>
      </c>
      <c r="C1670" s="1135">
        <v>600</v>
      </c>
      <c r="D1670" s="1135">
        <v>1.65</v>
      </c>
      <c r="E1670" s="1135" t="s">
        <v>15198</v>
      </c>
      <c r="F1670" s="1135" t="s">
        <v>663</v>
      </c>
      <c r="G1670" s="1135">
        <v>5</v>
      </c>
      <c r="H1670" s="1135" t="s">
        <v>1564</v>
      </c>
      <c r="I1670" s="1135" t="s">
        <v>466</v>
      </c>
      <c r="J1670" s="1135">
        <v>3.3</v>
      </c>
      <c r="K1670" s="1135" t="s">
        <v>5773</v>
      </c>
      <c r="L1670" s="1135" t="s">
        <v>5774</v>
      </c>
      <c r="M1670" s="1135">
        <v>159.69999999999999</v>
      </c>
      <c r="N1670" s="1135" t="s">
        <v>1039</v>
      </c>
      <c r="O1670" s="1135">
        <v>3.9924999999999997</v>
      </c>
      <c r="P1670" s="1135">
        <v>3.194</v>
      </c>
      <c r="Q1670" s="1135">
        <v>3</v>
      </c>
      <c r="R1670" s="1135">
        <v>25.6</v>
      </c>
      <c r="T1670" s="1135">
        <v>33.9</v>
      </c>
      <c r="U1670" s="1135">
        <v>6.3</v>
      </c>
      <c r="V1670" s="1135" t="s">
        <v>663</v>
      </c>
      <c r="W1670" s="1135">
        <v>110</v>
      </c>
      <c r="X1670" s="1135">
        <v>95</v>
      </c>
      <c r="Y1670" s="1135">
        <v>1.5</v>
      </c>
      <c r="Z1670" s="1135" t="s">
        <v>663</v>
      </c>
      <c r="AA1670" s="1135" t="s">
        <v>3235</v>
      </c>
      <c r="AH1670" s="1135" t="s">
        <v>5775</v>
      </c>
      <c r="AM1670" s="1136" t="s">
        <v>12441</v>
      </c>
      <c r="AN1670" s="1136" t="s">
        <v>12442</v>
      </c>
      <c r="AO1670" s="1136">
        <f t="shared" si="206"/>
        <v>600</v>
      </c>
      <c r="AP1670" s="1136">
        <f t="shared" si="207"/>
        <v>1.65</v>
      </c>
      <c r="AQ1670" s="1136" t="str">
        <f t="shared" si="208"/>
        <v>1-4-1S85°Z+S</v>
      </c>
      <c r="AR1670" s="1136" t="str">
        <f t="shared" si="209"/>
        <v>NA</v>
      </c>
      <c r="AS1670" s="1136" t="str">
        <f t="shared" si="210"/>
        <v>160/OFF</v>
      </c>
      <c r="AT1670" s="1136" t="str">
        <f t="shared" si="211"/>
        <v>1-4-1S85°Z+S</v>
      </c>
      <c r="AU1670" s="1136" t="s">
        <v>15734</v>
      </c>
      <c r="AV1670" s="1136" t="str">
        <f t="shared" si="212"/>
        <v>110.3.18</v>
      </c>
      <c r="AW1670" s="1438">
        <f t="shared" si="213"/>
        <v>44273</v>
      </c>
    </row>
    <row r="1671" spans="1:49">
      <c r="A1671" s="1135" t="s">
        <v>5776</v>
      </c>
      <c r="B1671" s="1135" t="s">
        <v>5242</v>
      </c>
      <c r="C1671" s="1135">
        <v>650</v>
      </c>
      <c r="D1671" s="1135">
        <v>1.7450000000000001</v>
      </c>
      <c r="E1671" s="1135" t="s">
        <v>15188</v>
      </c>
      <c r="F1671" s="1135" t="s">
        <v>1078</v>
      </c>
      <c r="G1671" s="1135">
        <v>5</v>
      </c>
      <c r="H1671" s="1135" t="s">
        <v>5429</v>
      </c>
      <c r="I1671" s="1135" t="s">
        <v>126</v>
      </c>
      <c r="J1671" s="1135">
        <v>0.6</v>
      </c>
      <c r="K1671" s="1135" t="s">
        <v>5245</v>
      </c>
      <c r="L1671" s="1135" t="s">
        <v>5246</v>
      </c>
      <c r="M1671" s="1135">
        <v>149.9</v>
      </c>
      <c r="N1671" s="1135" t="s">
        <v>1039</v>
      </c>
      <c r="O1671" s="1135">
        <v>3.7475000000000005</v>
      </c>
      <c r="P1671" s="1135">
        <v>2.9980000000000002</v>
      </c>
      <c r="Q1671" s="1135">
        <v>4</v>
      </c>
      <c r="R1671" s="1135">
        <v>22</v>
      </c>
      <c r="T1671" s="1135">
        <v>20</v>
      </c>
      <c r="U1671" s="1135">
        <v>2.6</v>
      </c>
      <c r="V1671" s="1135" t="s">
        <v>663</v>
      </c>
      <c r="W1671" s="1135">
        <v>35</v>
      </c>
      <c r="X1671" s="1135">
        <v>10</v>
      </c>
      <c r="Y1671" s="1135">
        <v>1</v>
      </c>
      <c r="Z1671" s="1135">
        <v>6</v>
      </c>
      <c r="AA1671" s="1135" t="s">
        <v>3354</v>
      </c>
      <c r="AH1671" s="1135" t="s">
        <v>3307</v>
      </c>
      <c r="AM1671" s="1136" t="s">
        <v>12443</v>
      </c>
      <c r="AN1671" s="1136" t="s">
        <v>12444</v>
      </c>
      <c r="AO1671" s="1136">
        <f t="shared" si="206"/>
        <v>650</v>
      </c>
      <c r="AP1671" s="1136">
        <f t="shared" si="207"/>
        <v>1.7450000000000001</v>
      </c>
      <c r="AQ1671" s="1136" t="str">
        <f t="shared" si="208"/>
        <v>1-5-1S91°</v>
      </c>
      <c r="AR1671" s="1136" t="str">
        <f t="shared" si="209"/>
        <v>30</v>
      </c>
      <c r="AS1671" s="1136" t="str">
        <f t="shared" si="210"/>
        <v>340/300/158</v>
      </c>
      <c r="AT1671" s="1136" t="str">
        <f t="shared" si="211"/>
        <v>1-5-1S91°</v>
      </c>
      <c r="AV1671" s="1136" t="str">
        <f t="shared" si="212"/>
        <v>110.6.18</v>
      </c>
      <c r="AW1671" s="1438">
        <f t="shared" si="213"/>
        <v>44365</v>
      </c>
    </row>
    <row r="1672" spans="1:49">
      <c r="A1672" s="1135" t="s">
        <v>5777</v>
      </c>
      <c r="B1672" s="1135" t="s">
        <v>5251</v>
      </c>
      <c r="C1672" s="1135">
        <v>650</v>
      </c>
      <c r="D1672" s="1135">
        <v>1.7350000000000001</v>
      </c>
      <c r="E1672" s="1135" t="s">
        <v>15188</v>
      </c>
      <c r="F1672" s="1135" t="s">
        <v>1078</v>
      </c>
      <c r="G1672" s="1135">
        <v>5</v>
      </c>
      <c r="H1672" s="1135" t="s">
        <v>1887</v>
      </c>
      <c r="I1672" s="1135" t="s">
        <v>126</v>
      </c>
      <c r="J1672" s="1135">
        <v>2.2000000000000002</v>
      </c>
      <c r="K1672" s="1135" t="s">
        <v>5778</v>
      </c>
      <c r="L1672" s="1135" t="s">
        <v>4948</v>
      </c>
      <c r="M1672" s="1135">
        <v>150.30000000000001</v>
      </c>
      <c r="N1672" s="1135" t="s">
        <v>1039</v>
      </c>
      <c r="O1672" s="1135">
        <v>3.7575000000000003</v>
      </c>
      <c r="P1672" s="1135">
        <v>3.0060000000000002</v>
      </c>
      <c r="Q1672" s="1135">
        <v>3</v>
      </c>
      <c r="R1672" s="1135">
        <v>29</v>
      </c>
      <c r="T1672" s="1135">
        <v>13</v>
      </c>
      <c r="U1672" s="1135">
        <v>7</v>
      </c>
      <c r="V1672" s="1135" t="s">
        <v>663</v>
      </c>
      <c r="W1672" s="1135">
        <v>115</v>
      </c>
      <c r="X1672" s="1135">
        <v>50</v>
      </c>
      <c r="Y1672" s="1135">
        <v>1.7</v>
      </c>
      <c r="Z1672" s="1135">
        <v>6.5</v>
      </c>
      <c r="AA1672" s="1135" t="s">
        <v>5779</v>
      </c>
      <c r="AH1672" s="1135" t="s">
        <v>1280</v>
      </c>
      <c r="AM1672" s="1136" t="s">
        <v>12445</v>
      </c>
      <c r="AN1672" s="1136" t="s">
        <v>12446</v>
      </c>
      <c r="AO1672" s="1136">
        <f t="shared" si="206"/>
        <v>650</v>
      </c>
      <c r="AP1672" s="1136">
        <f t="shared" si="207"/>
        <v>1.7350000000000001</v>
      </c>
      <c r="AQ1672" s="1136" t="str">
        <f t="shared" si="208"/>
        <v>1-5-1S91°</v>
      </c>
      <c r="AR1672" s="1136" t="str">
        <f t="shared" si="209"/>
        <v>30</v>
      </c>
      <c r="AS1672" s="1136" t="str">
        <f t="shared" si="210"/>
        <v>270/270/OFF</v>
      </c>
      <c r="AT1672" s="1136" t="str">
        <f t="shared" si="211"/>
        <v>1-5-1S91°</v>
      </c>
      <c r="AV1672" s="1136" t="str">
        <f t="shared" si="212"/>
        <v>110.7.29</v>
      </c>
      <c r="AW1672" s="1438">
        <f t="shared" si="213"/>
        <v>44406</v>
      </c>
    </row>
    <row r="1673" spans="1:49">
      <c r="A1673" s="1135" t="s">
        <v>5780</v>
      </c>
      <c r="B1673" s="1135" t="s">
        <v>628</v>
      </c>
      <c r="C1673" s="1135">
        <v>650</v>
      </c>
      <c r="D1673" s="1135">
        <v>1.75</v>
      </c>
      <c r="E1673" s="1135" t="s">
        <v>15188</v>
      </c>
      <c r="F1673" s="1135" t="s">
        <v>1078</v>
      </c>
      <c r="G1673" s="1135">
        <v>5</v>
      </c>
      <c r="H1673" s="1135" t="s">
        <v>1900</v>
      </c>
      <c r="I1673" s="1135" t="s">
        <v>126</v>
      </c>
      <c r="J1673" s="1135">
        <v>1.4</v>
      </c>
      <c r="K1673" s="1135" t="s">
        <v>5781</v>
      </c>
      <c r="L1673" s="1135" t="s">
        <v>4948</v>
      </c>
      <c r="M1673" s="1135">
        <v>150.6</v>
      </c>
      <c r="N1673" s="1135" t="s">
        <v>1039</v>
      </c>
      <c r="O1673" s="1135">
        <v>3.7650000000000001</v>
      </c>
      <c r="P1673" s="1135">
        <v>3.012</v>
      </c>
      <c r="Q1673" s="1135" t="s">
        <v>1463</v>
      </c>
      <c r="R1673" s="1135">
        <v>26</v>
      </c>
      <c r="T1673" s="1135">
        <v>14.8</v>
      </c>
      <c r="U1673" s="1135">
        <v>6.7</v>
      </c>
      <c r="V1673" s="1135" t="s">
        <v>663</v>
      </c>
      <c r="W1673" s="1135">
        <v>90</v>
      </c>
      <c r="X1673" s="1135">
        <v>10</v>
      </c>
      <c r="Y1673" s="1135">
        <v>1.3</v>
      </c>
      <c r="Z1673" s="1135">
        <v>6</v>
      </c>
      <c r="AA1673" s="1135" t="s">
        <v>3909</v>
      </c>
      <c r="AH1673" s="1135" t="s">
        <v>1231</v>
      </c>
      <c r="AM1673" s="1136" t="s">
        <v>12447</v>
      </c>
      <c r="AN1673" s="1136" t="s">
        <v>12448</v>
      </c>
      <c r="AO1673" s="1136">
        <f t="shared" si="206"/>
        <v>650</v>
      </c>
      <c r="AP1673" s="1136">
        <f t="shared" si="207"/>
        <v>1.75</v>
      </c>
      <c r="AQ1673" s="1136" t="str">
        <f t="shared" si="208"/>
        <v>1-5-1S91°</v>
      </c>
      <c r="AR1673" s="1136" t="str">
        <f t="shared" si="209"/>
        <v>30</v>
      </c>
      <c r="AS1673" s="1136" t="str">
        <f t="shared" si="210"/>
        <v>280/280/OFF</v>
      </c>
      <c r="AT1673" s="1136" t="str">
        <f t="shared" si="211"/>
        <v>1-5-1S91°</v>
      </c>
      <c r="AV1673" s="1136" t="str">
        <f t="shared" si="212"/>
        <v>110.10.1</v>
      </c>
      <c r="AW1673" s="1438">
        <f t="shared" si="213"/>
        <v>44470</v>
      </c>
    </row>
    <row r="1674" spans="1:49">
      <c r="A1674" s="1135" t="s">
        <v>5782</v>
      </c>
      <c r="B1674" s="1135" t="s">
        <v>5408</v>
      </c>
      <c r="C1674" s="1135">
        <v>550</v>
      </c>
      <c r="D1674" s="1135">
        <v>1.77</v>
      </c>
      <c r="E1674" s="1135" t="s">
        <v>15210</v>
      </c>
      <c r="F1674" s="1135" t="s">
        <v>1608</v>
      </c>
      <c r="G1674" s="1135">
        <v>2</v>
      </c>
      <c r="H1674" s="1135" t="s">
        <v>5783</v>
      </c>
      <c r="I1674" s="1135" t="s">
        <v>126</v>
      </c>
      <c r="J1674" s="1135">
        <v>2.1</v>
      </c>
      <c r="K1674" s="1135" t="s">
        <v>5784</v>
      </c>
      <c r="L1674" s="1135" t="s">
        <v>1995</v>
      </c>
      <c r="M1674" s="1135">
        <v>150</v>
      </c>
      <c r="N1674" s="1135" t="s">
        <v>1039</v>
      </c>
      <c r="O1674" s="1135">
        <v>3.75</v>
      </c>
      <c r="P1674" s="1135">
        <v>3</v>
      </c>
      <c r="Q1674" s="1135">
        <v>3</v>
      </c>
      <c r="R1674" s="1135">
        <v>28.5</v>
      </c>
      <c r="T1674" s="1135">
        <v>12.5</v>
      </c>
      <c r="U1674" s="1135">
        <v>7.4</v>
      </c>
      <c r="V1674" s="1135" t="s">
        <v>663</v>
      </c>
      <c r="W1674" s="1135">
        <v>125</v>
      </c>
      <c r="X1674" s="1135">
        <v>80</v>
      </c>
      <c r="Y1674" s="1135">
        <v>1.5</v>
      </c>
      <c r="Z1674" s="1135" t="s">
        <v>663</v>
      </c>
      <c r="AA1674" s="1135" t="s">
        <v>4062</v>
      </c>
      <c r="AH1674" s="1135" t="s">
        <v>1454</v>
      </c>
      <c r="AM1674" s="1136" t="s">
        <v>12449</v>
      </c>
      <c r="AN1674" s="1136" t="s">
        <v>12450</v>
      </c>
      <c r="AO1674" s="1136">
        <f t="shared" si="206"/>
        <v>550</v>
      </c>
      <c r="AP1674" s="1136">
        <f t="shared" si="207"/>
        <v>1.77</v>
      </c>
      <c r="AQ1674" s="1136" t="str">
        <f t="shared" si="208"/>
        <v>1-5-1S83°Z+S</v>
      </c>
      <c r="AR1674" s="1136" t="str">
        <f t="shared" si="209"/>
        <v>32</v>
      </c>
      <c r="AS1674" s="1136" t="str">
        <f t="shared" si="210"/>
        <v>186/186/OFF</v>
      </c>
      <c r="AT1674" s="1136" t="str">
        <f t="shared" si="211"/>
        <v>1-5-1S83°Z+S</v>
      </c>
      <c r="AU1674" s="1136" t="s">
        <v>15734</v>
      </c>
      <c r="AV1674" s="1136" t="str">
        <f t="shared" si="212"/>
        <v>110.11.10</v>
      </c>
      <c r="AW1674" s="1438">
        <f t="shared" si="213"/>
        <v>44510</v>
      </c>
    </row>
    <row r="1675" spans="1:49">
      <c r="A1675" s="1135" t="s">
        <v>5785</v>
      </c>
      <c r="B1675" s="1135" t="s">
        <v>5659</v>
      </c>
      <c r="C1675" s="1135">
        <v>600</v>
      </c>
      <c r="D1675" s="1135">
        <v>1.7</v>
      </c>
      <c r="E1675" s="1135" t="s">
        <v>15198</v>
      </c>
      <c r="F1675" s="1135" t="s">
        <v>663</v>
      </c>
      <c r="G1675" s="1135">
        <v>5</v>
      </c>
      <c r="H1675" s="1135" t="s">
        <v>1260</v>
      </c>
      <c r="I1675" s="1135" t="s">
        <v>126</v>
      </c>
      <c r="J1675" s="1135">
        <v>1.2</v>
      </c>
      <c r="K1675" s="1135" t="s">
        <v>5660</v>
      </c>
      <c r="L1675" s="1135" t="s">
        <v>3666</v>
      </c>
      <c r="M1675" s="1135">
        <v>153</v>
      </c>
      <c r="N1675" s="1135" t="s">
        <v>1039</v>
      </c>
      <c r="O1675" s="1135">
        <v>3.8250000000000002</v>
      </c>
      <c r="P1675" s="1135">
        <v>3.06</v>
      </c>
      <c r="Q1675" s="1135">
        <v>4</v>
      </c>
      <c r="R1675" s="1135">
        <v>18</v>
      </c>
      <c r="T1675" s="1135">
        <v>14</v>
      </c>
      <c r="U1675" s="1135">
        <v>4.5</v>
      </c>
      <c r="V1675" s="1135" t="s">
        <v>663</v>
      </c>
      <c r="W1675" s="1135">
        <v>110</v>
      </c>
      <c r="X1675" s="1135">
        <v>60</v>
      </c>
      <c r="Y1675" s="1135">
        <v>1.8</v>
      </c>
      <c r="Z1675" s="1135" t="s">
        <v>663</v>
      </c>
      <c r="AA1675" s="1135" t="s">
        <v>4438</v>
      </c>
      <c r="AH1675" s="1135" t="s">
        <v>833</v>
      </c>
      <c r="AM1675" s="1136" t="s">
        <v>12451</v>
      </c>
      <c r="AN1675" s="1136" t="s">
        <v>12452</v>
      </c>
      <c r="AO1675" s="1136">
        <f t="shared" ref="AO1675:AO1738" si="214">C1675</f>
        <v>600</v>
      </c>
      <c r="AP1675" s="1136">
        <f t="shared" ref="AP1675:AP1738" si="215">D1675</f>
        <v>1.7</v>
      </c>
      <c r="AQ1675" s="1136" t="str">
        <f t="shared" ref="AQ1675:AQ1738" si="216">E1675</f>
        <v>1-4-1S85°Z+S</v>
      </c>
      <c r="AR1675" s="1136" t="str">
        <f t="shared" ref="AR1675:AR1738" si="217">F1675</f>
        <v>NA</v>
      </c>
      <c r="AS1675" s="1136" t="str">
        <f t="shared" ref="AS1675:AS1738" si="218">H1675</f>
        <v>170/OFF</v>
      </c>
      <c r="AT1675" s="1136" t="str">
        <f t="shared" ref="AT1675:AT1738" si="219">E1675</f>
        <v>1-4-1S85°Z+S</v>
      </c>
      <c r="AU1675" s="1136" t="s">
        <v>15734</v>
      </c>
      <c r="AV1675" s="1136" t="str">
        <f t="shared" si="212"/>
        <v>111.6.30</v>
      </c>
      <c r="AW1675" s="1438">
        <f t="shared" si="213"/>
        <v>44742</v>
      </c>
    </row>
    <row r="1676" spans="1:49">
      <c r="A1676" s="1135" t="s">
        <v>5786</v>
      </c>
      <c r="B1676" s="1135" t="s">
        <v>210</v>
      </c>
      <c r="C1676" s="1135">
        <v>550</v>
      </c>
      <c r="D1676" s="1135">
        <v>1.75</v>
      </c>
      <c r="E1676" s="1135" t="s">
        <v>15188</v>
      </c>
      <c r="F1676" s="1135" t="s">
        <v>1078</v>
      </c>
      <c r="G1676" s="1135">
        <v>5</v>
      </c>
      <c r="H1676" s="1135" t="s">
        <v>5787</v>
      </c>
      <c r="I1676" s="1135" t="s">
        <v>663</v>
      </c>
      <c r="J1676" s="1135">
        <v>0</v>
      </c>
      <c r="K1676" s="1135" t="s">
        <v>5788</v>
      </c>
      <c r="L1676" s="1135" t="s">
        <v>4760</v>
      </c>
      <c r="M1676" s="1135">
        <v>151.5</v>
      </c>
      <c r="N1676" s="1135" t="s">
        <v>1039</v>
      </c>
      <c r="O1676" s="1135">
        <v>3.7875000000000001</v>
      </c>
      <c r="P1676" s="1135">
        <v>3.0300000000000002</v>
      </c>
      <c r="Q1676" s="1135">
        <v>4</v>
      </c>
      <c r="R1676" s="1135">
        <v>19.100000000000001</v>
      </c>
      <c r="T1676" s="1135">
        <v>19</v>
      </c>
      <c r="U1676" s="1135">
        <v>2.5</v>
      </c>
      <c r="V1676" s="1135" t="s">
        <v>663</v>
      </c>
      <c r="W1676" s="1135" t="s">
        <v>663</v>
      </c>
      <c r="X1676" s="1135" t="s">
        <v>663</v>
      </c>
      <c r="Y1676" s="1135">
        <v>1</v>
      </c>
      <c r="Z1676" s="1135">
        <v>5</v>
      </c>
      <c r="AA1676" s="1135" t="s">
        <v>2398</v>
      </c>
      <c r="AH1676" s="1135" t="s">
        <v>705</v>
      </c>
      <c r="AM1676" s="1136" t="s">
        <v>12453</v>
      </c>
      <c r="AN1676" s="1136" t="s">
        <v>12454</v>
      </c>
      <c r="AO1676" s="1136">
        <f t="shared" si="214"/>
        <v>550</v>
      </c>
      <c r="AP1676" s="1136">
        <f t="shared" si="215"/>
        <v>1.75</v>
      </c>
      <c r="AQ1676" s="1136" t="str">
        <f t="shared" si="216"/>
        <v>1-5-1S91°</v>
      </c>
      <c r="AR1676" s="1136" t="str">
        <f t="shared" si="217"/>
        <v>30</v>
      </c>
      <c r="AS1676" s="1136" t="str">
        <f t="shared" si="218"/>
        <v>325/285/145</v>
      </c>
      <c r="AT1676" s="1136" t="str">
        <f t="shared" si="219"/>
        <v>1-5-1S91°</v>
      </c>
      <c r="AV1676" s="1136" t="str">
        <f t="shared" si="212"/>
        <v>111.7.4</v>
      </c>
      <c r="AW1676" s="1438">
        <f t="shared" si="213"/>
        <v>44746</v>
      </c>
    </row>
    <row r="1677" spans="1:49">
      <c r="A1677" s="1135" t="s">
        <v>5789</v>
      </c>
      <c r="B1677" s="1135" t="s">
        <v>5432</v>
      </c>
      <c r="C1677" s="1135">
        <v>500</v>
      </c>
      <c r="D1677" s="1135">
        <v>1.74</v>
      </c>
      <c r="E1677" s="1135" t="s">
        <v>15210</v>
      </c>
      <c r="F1677" s="1135" t="s">
        <v>1078</v>
      </c>
      <c r="G1677" s="1135">
        <v>2</v>
      </c>
      <c r="H1677" s="1135" t="s">
        <v>1743</v>
      </c>
      <c r="I1677" s="1135" t="s">
        <v>126</v>
      </c>
      <c r="J1677" s="1135">
        <v>1.4</v>
      </c>
      <c r="K1677" s="1135" t="s">
        <v>5790</v>
      </c>
      <c r="L1677" s="1135" t="s">
        <v>1938</v>
      </c>
      <c r="M1677" s="1135">
        <v>148.1</v>
      </c>
      <c r="N1677" s="1135" t="s">
        <v>1039</v>
      </c>
      <c r="O1677" s="1135">
        <v>3.7025000000000001</v>
      </c>
      <c r="P1677" s="1135">
        <v>2.9619999999999997</v>
      </c>
      <c r="Q1677" s="1135">
        <v>3.5</v>
      </c>
      <c r="R1677" s="1135">
        <v>22.4</v>
      </c>
      <c r="T1677" s="1135">
        <v>20.6</v>
      </c>
      <c r="U1677" s="1135">
        <v>3.7</v>
      </c>
      <c r="V1677" s="1135" t="s">
        <v>663</v>
      </c>
      <c r="W1677" s="1135">
        <v>140</v>
      </c>
      <c r="X1677" s="1135">
        <v>75</v>
      </c>
      <c r="Y1677" s="1135">
        <v>1.5</v>
      </c>
      <c r="Z1677" s="1135" t="s">
        <v>663</v>
      </c>
      <c r="AA1677" s="1135" t="s">
        <v>2398</v>
      </c>
      <c r="AH1677" s="1135" t="s">
        <v>749</v>
      </c>
      <c r="AM1677" s="1136" t="s">
        <v>12455</v>
      </c>
      <c r="AN1677" s="1136" t="s">
        <v>12456</v>
      </c>
      <c r="AO1677" s="1136">
        <f t="shared" si="214"/>
        <v>500</v>
      </c>
      <c r="AP1677" s="1136">
        <f t="shared" si="215"/>
        <v>1.74</v>
      </c>
      <c r="AQ1677" s="1136" t="str">
        <f t="shared" si="216"/>
        <v>1-5-1S83°Z+S</v>
      </c>
      <c r="AR1677" s="1136" t="str">
        <f t="shared" si="217"/>
        <v>30</v>
      </c>
      <c r="AS1677" s="1136" t="str">
        <f t="shared" si="218"/>
        <v>225/225/OFF</v>
      </c>
      <c r="AT1677" s="1136" t="str">
        <f t="shared" si="219"/>
        <v>1-5-1S83°Z+S</v>
      </c>
      <c r="AU1677" s="1136" t="s">
        <v>15734</v>
      </c>
      <c r="AV1677" s="1136" t="str">
        <f t="shared" si="212"/>
        <v>111.7.4</v>
      </c>
      <c r="AW1677" s="1438">
        <f t="shared" si="213"/>
        <v>44746</v>
      </c>
    </row>
    <row r="1678" spans="1:49">
      <c r="A1678" s="1135" t="s">
        <v>5791</v>
      </c>
      <c r="B1678" s="1135" t="s">
        <v>5242</v>
      </c>
      <c r="C1678" s="1135">
        <v>650</v>
      </c>
      <c r="D1678" s="1135">
        <v>1.75</v>
      </c>
      <c r="E1678" s="1135" t="s">
        <v>15196</v>
      </c>
      <c r="F1678" s="1135" t="s">
        <v>1563</v>
      </c>
      <c r="G1678" s="1135">
        <v>5</v>
      </c>
      <c r="H1678" s="1135" t="s">
        <v>2030</v>
      </c>
      <c r="I1678" s="1135" t="s">
        <v>466</v>
      </c>
      <c r="J1678" s="1135">
        <v>2</v>
      </c>
      <c r="K1678" s="1135" t="s">
        <v>5642</v>
      </c>
      <c r="L1678" s="1135" t="s">
        <v>5246</v>
      </c>
      <c r="M1678" s="1135">
        <v>148.6</v>
      </c>
      <c r="N1678" s="1135" t="s">
        <v>1039</v>
      </c>
      <c r="O1678" s="1135">
        <v>3.7149999999999999</v>
      </c>
      <c r="P1678" s="1135">
        <v>2.972</v>
      </c>
      <c r="Q1678" s="1135">
        <v>3.5</v>
      </c>
      <c r="R1678" s="1135">
        <v>20.399999999999999</v>
      </c>
      <c r="T1678" s="1135">
        <v>26</v>
      </c>
      <c r="U1678" s="1135">
        <v>3.7</v>
      </c>
      <c r="V1678" s="1135" t="s">
        <v>663</v>
      </c>
      <c r="W1678" s="1135">
        <v>105</v>
      </c>
      <c r="X1678" s="1135">
        <v>50</v>
      </c>
      <c r="Y1678" s="1135">
        <v>2</v>
      </c>
      <c r="Z1678" s="1135">
        <v>6.5</v>
      </c>
      <c r="AA1678" s="1135" t="s">
        <v>5792</v>
      </c>
      <c r="AH1678" s="1135" t="s">
        <v>625</v>
      </c>
      <c r="AM1678" s="1136" t="s">
        <v>12457</v>
      </c>
      <c r="AN1678" s="1136" t="s">
        <v>12458</v>
      </c>
      <c r="AO1678" s="1136">
        <f t="shared" si="214"/>
        <v>650</v>
      </c>
      <c r="AP1678" s="1136">
        <f t="shared" si="215"/>
        <v>1.75</v>
      </c>
      <c r="AQ1678" s="1136" t="str">
        <f t="shared" si="216"/>
        <v>2-6-1S83°</v>
      </c>
      <c r="AR1678" s="1136" t="str">
        <f t="shared" si="217"/>
        <v>30.5</v>
      </c>
      <c r="AS1678" s="1136" t="str">
        <f t="shared" si="218"/>
        <v>175/OFF</v>
      </c>
      <c r="AT1678" s="1136" t="str">
        <f t="shared" si="219"/>
        <v>2-6-1S83°</v>
      </c>
      <c r="AV1678" s="1136" t="str">
        <f t="shared" si="212"/>
        <v>111.7.7</v>
      </c>
      <c r="AW1678" s="1438">
        <f t="shared" si="213"/>
        <v>44749</v>
      </c>
    </row>
    <row r="1679" spans="1:49">
      <c r="A1679" s="1135" t="s">
        <v>5793</v>
      </c>
      <c r="B1679" s="1135" t="s">
        <v>5162</v>
      </c>
      <c r="C1679" s="1135">
        <v>650</v>
      </c>
      <c r="D1679" s="1135">
        <v>1.76</v>
      </c>
      <c r="E1679" s="1135" t="s">
        <v>15202</v>
      </c>
      <c r="F1679" s="1135" t="s">
        <v>1078</v>
      </c>
      <c r="G1679" s="1135">
        <v>5</v>
      </c>
      <c r="H1679" s="1135" t="s">
        <v>1900</v>
      </c>
      <c r="I1679" s="1135" t="s">
        <v>466</v>
      </c>
      <c r="J1679" s="1135">
        <v>1.7</v>
      </c>
      <c r="K1679" s="1135" t="s">
        <v>5794</v>
      </c>
      <c r="L1679" s="1135" t="s">
        <v>2007</v>
      </c>
      <c r="M1679" s="1135">
        <v>150</v>
      </c>
      <c r="N1679" s="1135" t="s">
        <v>1039</v>
      </c>
      <c r="O1679" s="1135">
        <v>3.75</v>
      </c>
      <c r="P1679" s="1135">
        <v>3</v>
      </c>
      <c r="Q1679" s="1135">
        <v>4</v>
      </c>
      <c r="R1679" s="1135">
        <v>20.8</v>
      </c>
      <c r="T1679" s="1135">
        <v>29.1</v>
      </c>
      <c r="U1679" s="1135">
        <v>3.4</v>
      </c>
      <c r="V1679" s="1135" t="s">
        <v>663</v>
      </c>
      <c r="W1679" s="1135">
        <v>100</v>
      </c>
      <c r="X1679" s="1135">
        <v>60</v>
      </c>
      <c r="Y1679" s="1135">
        <v>1.5</v>
      </c>
      <c r="Z1679" s="1135" t="s">
        <v>663</v>
      </c>
      <c r="AA1679" s="1135" t="s">
        <v>5792</v>
      </c>
      <c r="AH1679" s="1135" t="s">
        <v>1280</v>
      </c>
      <c r="AM1679" s="1136" t="s">
        <v>12459</v>
      </c>
      <c r="AN1679" s="1136" t="s">
        <v>12460</v>
      </c>
      <c r="AO1679" s="1136">
        <f t="shared" si="214"/>
        <v>650</v>
      </c>
      <c r="AP1679" s="1136">
        <f t="shared" si="215"/>
        <v>1.76</v>
      </c>
      <c r="AQ1679" s="1136" t="str">
        <f t="shared" si="216"/>
        <v>1-4-1S83°Z+S</v>
      </c>
      <c r="AR1679" s="1136" t="str">
        <f t="shared" si="217"/>
        <v>30</v>
      </c>
      <c r="AS1679" s="1136" t="str">
        <f t="shared" si="218"/>
        <v>280/280/OFF</v>
      </c>
      <c r="AT1679" s="1136" t="str">
        <f t="shared" si="219"/>
        <v>1-4-1S83°Z+S</v>
      </c>
      <c r="AU1679" s="1136" t="s">
        <v>15734</v>
      </c>
      <c r="AV1679" s="1136" t="str">
        <f t="shared" si="212"/>
        <v>111.7.7</v>
      </c>
      <c r="AW1679" s="1438">
        <f t="shared" si="213"/>
        <v>44749</v>
      </c>
    </row>
    <row r="1680" spans="1:49">
      <c r="A1680" s="1135" t="s">
        <v>5795</v>
      </c>
      <c r="B1680" s="1135" t="s">
        <v>972</v>
      </c>
      <c r="C1680" s="1135">
        <v>550</v>
      </c>
      <c r="D1680" s="1135">
        <v>1.71</v>
      </c>
      <c r="E1680" s="1135" t="s">
        <v>15188</v>
      </c>
      <c r="F1680" s="1135" t="s">
        <v>1078</v>
      </c>
      <c r="G1680" s="1135">
        <v>5</v>
      </c>
      <c r="H1680" s="1135" t="s">
        <v>5619</v>
      </c>
      <c r="I1680" s="1135" t="s">
        <v>663</v>
      </c>
      <c r="J1680" s="1135">
        <v>0</v>
      </c>
      <c r="K1680" s="1135" t="s">
        <v>5700</v>
      </c>
      <c r="L1680" s="1135" t="s">
        <v>5650</v>
      </c>
      <c r="M1680" s="1135">
        <v>156</v>
      </c>
      <c r="N1680" s="1135" t="s">
        <v>1039</v>
      </c>
      <c r="O1680" s="1135">
        <v>3.9000000000000004</v>
      </c>
      <c r="P1680" s="1135">
        <v>3.12</v>
      </c>
      <c r="Q1680" s="1135">
        <v>3.5</v>
      </c>
      <c r="R1680" s="1135">
        <v>24.5</v>
      </c>
      <c r="T1680" s="1135">
        <v>24</v>
      </c>
      <c r="U1680" s="1135">
        <v>2.5</v>
      </c>
      <c r="V1680" s="1135" t="s">
        <v>663</v>
      </c>
      <c r="W1680" s="1135" t="s">
        <v>663</v>
      </c>
      <c r="X1680" s="1135" t="s">
        <v>663</v>
      </c>
      <c r="Y1680" s="1135">
        <v>1.4</v>
      </c>
      <c r="Z1680" s="1135">
        <v>7</v>
      </c>
      <c r="AA1680" s="1135" t="s">
        <v>5792</v>
      </c>
      <c r="AH1680" s="1135" t="s">
        <v>488</v>
      </c>
      <c r="AM1680" s="1136" t="s">
        <v>12461</v>
      </c>
      <c r="AN1680" s="1136" t="s">
        <v>12462</v>
      </c>
      <c r="AO1680" s="1136">
        <f t="shared" si="214"/>
        <v>550</v>
      </c>
      <c r="AP1680" s="1136">
        <f t="shared" si="215"/>
        <v>1.71</v>
      </c>
      <c r="AQ1680" s="1136" t="str">
        <f t="shared" si="216"/>
        <v>1-5-1S91°</v>
      </c>
      <c r="AR1680" s="1136" t="str">
        <f t="shared" si="217"/>
        <v>30</v>
      </c>
      <c r="AS1680" s="1136" t="str">
        <f t="shared" si="218"/>
        <v>345/305/145</v>
      </c>
      <c r="AT1680" s="1136" t="str">
        <f t="shared" si="219"/>
        <v>1-5-1S91°</v>
      </c>
      <c r="AV1680" s="1136" t="str">
        <f t="shared" si="212"/>
        <v>111.7.7</v>
      </c>
      <c r="AW1680" s="1438">
        <f t="shared" si="213"/>
        <v>44749</v>
      </c>
    </row>
    <row r="1681" spans="1:49">
      <c r="A1681" s="1135" t="s">
        <v>5796</v>
      </c>
      <c r="B1681" s="1135" t="s">
        <v>628</v>
      </c>
      <c r="C1681" s="1135">
        <v>600</v>
      </c>
      <c r="D1681" s="1135">
        <v>1.75</v>
      </c>
      <c r="E1681" s="1135" t="s">
        <v>15188</v>
      </c>
      <c r="F1681" s="1135" t="s">
        <v>1078</v>
      </c>
      <c r="G1681" s="1135">
        <v>5</v>
      </c>
      <c r="H1681" s="1135" t="s">
        <v>1049</v>
      </c>
      <c r="I1681" s="1135" t="s">
        <v>126</v>
      </c>
      <c r="J1681" s="1135">
        <v>2.1</v>
      </c>
      <c r="K1681" s="1135" t="s">
        <v>5716</v>
      </c>
      <c r="L1681" s="1135" t="s">
        <v>4948</v>
      </c>
      <c r="M1681" s="1135">
        <v>150.30000000000001</v>
      </c>
      <c r="N1681" s="1135" t="s">
        <v>1039</v>
      </c>
      <c r="O1681" s="1135">
        <v>3.7575000000000003</v>
      </c>
      <c r="P1681" s="1135">
        <v>3.0060000000000002</v>
      </c>
      <c r="Q1681" s="1135">
        <v>3</v>
      </c>
      <c r="R1681" s="1135">
        <v>24.5</v>
      </c>
      <c r="T1681" s="1135">
        <v>13</v>
      </c>
      <c r="U1681" s="1135">
        <v>7</v>
      </c>
      <c r="V1681" s="1135" t="s">
        <v>663</v>
      </c>
      <c r="W1681" s="1135">
        <v>115</v>
      </c>
      <c r="X1681" s="1135">
        <v>50</v>
      </c>
      <c r="Y1681" s="1135">
        <v>1.7</v>
      </c>
      <c r="Z1681" s="1135">
        <v>6.5</v>
      </c>
      <c r="AA1681" s="1135" t="s">
        <v>2404</v>
      </c>
      <c r="AH1681" s="1135" t="s">
        <v>959</v>
      </c>
      <c r="AM1681" s="1136" t="s">
        <v>12463</v>
      </c>
      <c r="AN1681" s="1136" t="s">
        <v>12464</v>
      </c>
      <c r="AO1681" s="1136">
        <f t="shared" si="214"/>
        <v>600</v>
      </c>
      <c r="AP1681" s="1136">
        <f t="shared" si="215"/>
        <v>1.75</v>
      </c>
      <c r="AQ1681" s="1136" t="str">
        <f t="shared" si="216"/>
        <v>1-5-1S91°</v>
      </c>
      <c r="AR1681" s="1136" t="str">
        <f t="shared" si="217"/>
        <v>30</v>
      </c>
      <c r="AS1681" s="1136" t="str">
        <f t="shared" si="218"/>
        <v>260/260/OFF</v>
      </c>
      <c r="AT1681" s="1136" t="str">
        <f t="shared" si="219"/>
        <v>1-5-1S91°</v>
      </c>
      <c r="AV1681" s="1136" t="str">
        <f t="shared" si="212"/>
        <v>111.7.11</v>
      </c>
      <c r="AW1681" s="1438">
        <f t="shared" si="213"/>
        <v>44753</v>
      </c>
    </row>
    <row r="1682" spans="1:49">
      <c r="A1682" s="1135" t="s">
        <v>5797</v>
      </c>
      <c r="B1682" s="1135" t="s">
        <v>5659</v>
      </c>
      <c r="C1682" s="1135">
        <v>500</v>
      </c>
      <c r="D1682" s="1135">
        <v>1.7</v>
      </c>
      <c r="E1682" s="1135" t="s">
        <v>15198</v>
      </c>
      <c r="F1682" s="1135" t="s">
        <v>663</v>
      </c>
      <c r="G1682" s="1135">
        <v>5</v>
      </c>
      <c r="H1682" s="1135" t="s">
        <v>3443</v>
      </c>
      <c r="I1682" s="1135" t="s">
        <v>126</v>
      </c>
      <c r="J1682" s="1135">
        <v>1</v>
      </c>
      <c r="K1682" s="1135" t="s">
        <v>5660</v>
      </c>
      <c r="L1682" s="1135" t="s">
        <v>3666</v>
      </c>
      <c r="M1682" s="1135">
        <v>153</v>
      </c>
      <c r="N1682" s="1135" t="s">
        <v>1039</v>
      </c>
      <c r="O1682" s="1135">
        <v>3.8250000000000002</v>
      </c>
      <c r="P1682" s="1135">
        <v>3.06</v>
      </c>
      <c r="Q1682" s="1135">
        <v>4</v>
      </c>
      <c r="R1682" s="1135">
        <v>18</v>
      </c>
      <c r="T1682" s="1135">
        <v>14</v>
      </c>
      <c r="U1682" s="1135">
        <v>4.5</v>
      </c>
      <c r="V1682" s="1135" t="s">
        <v>663</v>
      </c>
      <c r="W1682" s="1135">
        <v>110</v>
      </c>
      <c r="X1682" s="1135">
        <v>60</v>
      </c>
      <c r="Y1682" s="1135">
        <v>1.8</v>
      </c>
      <c r="Z1682" s="1135" t="s">
        <v>663</v>
      </c>
      <c r="AA1682" s="1135" t="s">
        <v>2401</v>
      </c>
      <c r="AH1682" s="1135" t="s">
        <v>1117</v>
      </c>
      <c r="AM1682" s="1136" t="s">
        <v>12465</v>
      </c>
      <c r="AN1682" s="1136" t="s">
        <v>12466</v>
      </c>
      <c r="AO1682" s="1136">
        <f t="shared" si="214"/>
        <v>500</v>
      </c>
      <c r="AP1682" s="1136">
        <f t="shared" si="215"/>
        <v>1.7</v>
      </c>
      <c r="AQ1682" s="1136" t="str">
        <f t="shared" si="216"/>
        <v>1-4-1S85°Z+S</v>
      </c>
      <c r="AR1682" s="1136" t="str">
        <f t="shared" si="217"/>
        <v>NA</v>
      </c>
      <c r="AS1682" s="1136" t="str">
        <f t="shared" si="218"/>
        <v>164/OFF</v>
      </c>
      <c r="AT1682" s="1136" t="str">
        <f t="shared" si="219"/>
        <v>1-4-1S85°Z+S</v>
      </c>
      <c r="AU1682" s="1136" t="s">
        <v>15734</v>
      </c>
      <c r="AV1682" s="1136" t="str">
        <f t="shared" si="212"/>
        <v>111.7.8</v>
      </c>
      <c r="AW1682" s="1438">
        <f t="shared" si="213"/>
        <v>44750</v>
      </c>
    </row>
    <row r="1683" spans="1:49">
      <c r="A1683" s="1135" t="s">
        <v>5798</v>
      </c>
      <c r="B1683" s="1135" t="s">
        <v>4861</v>
      </c>
      <c r="C1683" s="1135">
        <v>600</v>
      </c>
      <c r="D1683" s="1135">
        <v>1.72</v>
      </c>
      <c r="E1683" s="1135" t="s">
        <v>15203</v>
      </c>
      <c r="F1683" s="1135" t="s">
        <v>663</v>
      </c>
      <c r="G1683" s="1135">
        <v>5</v>
      </c>
      <c r="H1683" s="1135" t="s">
        <v>4870</v>
      </c>
      <c r="I1683" s="1135" t="s">
        <v>126</v>
      </c>
      <c r="J1683" s="1135">
        <v>1.3</v>
      </c>
      <c r="K1683" s="1135" t="s">
        <v>5799</v>
      </c>
      <c r="L1683" s="1135" t="s">
        <v>1870</v>
      </c>
      <c r="M1683" s="1135">
        <v>148</v>
      </c>
      <c r="N1683" s="1135" t="s">
        <v>1039</v>
      </c>
      <c r="O1683" s="1135">
        <v>3.7</v>
      </c>
      <c r="P1683" s="1135">
        <v>2.96</v>
      </c>
      <c r="Q1683" s="1135">
        <v>4</v>
      </c>
      <c r="R1683" s="1135">
        <v>20.8</v>
      </c>
      <c r="T1683" s="1135">
        <v>20.399999999999999</v>
      </c>
      <c r="U1683" s="1135">
        <v>3.8</v>
      </c>
      <c r="V1683" s="1135" t="s">
        <v>663</v>
      </c>
      <c r="W1683" s="1135">
        <v>110</v>
      </c>
      <c r="X1683" s="1135">
        <v>60</v>
      </c>
      <c r="Y1683" s="1135">
        <v>1.7</v>
      </c>
      <c r="Z1683" s="1135" t="s">
        <v>663</v>
      </c>
      <c r="AA1683" s="1135" t="s">
        <v>2409</v>
      </c>
      <c r="AB1683" s="1135" t="s">
        <v>1075</v>
      </c>
      <c r="AH1683" s="1135" t="s">
        <v>887</v>
      </c>
      <c r="AM1683" s="1136" t="s">
        <v>12467</v>
      </c>
      <c r="AN1683" s="1136" t="s">
        <v>12468</v>
      </c>
      <c r="AO1683" s="1136">
        <f t="shared" si="214"/>
        <v>600</v>
      </c>
      <c r="AP1683" s="1136">
        <f t="shared" si="215"/>
        <v>1.72</v>
      </c>
      <c r="AQ1683" s="1136" t="str">
        <f t="shared" si="216"/>
        <v>1-5-1S85°Z+S</v>
      </c>
      <c r="AR1683" s="1136" t="str">
        <f t="shared" si="217"/>
        <v>NA</v>
      </c>
      <c r="AS1683" s="1136" t="str">
        <f t="shared" si="218"/>
        <v>178/OFF</v>
      </c>
      <c r="AT1683" s="1136" t="str">
        <f t="shared" si="219"/>
        <v>1-5-1S85°Z+S</v>
      </c>
      <c r="AU1683" s="1136" t="s">
        <v>15734</v>
      </c>
      <c r="AV1683" s="1136" t="str">
        <f t="shared" si="212"/>
        <v>111.7.15</v>
      </c>
      <c r="AW1683" s="1438">
        <f t="shared" si="213"/>
        <v>44757</v>
      </c>
    </row>
    <row r="1684" spans="1:49">
      <c r="A1684" s="1135" t="s">
        <v>5800</v>
      </c>
      <c r="B1684" s="1135" t="s">
        <v>5162</v>
      </c>
      <c r="C1684" s="1135">
        <v>650</v>
      </c>
      <c r="D1684" s="1135">
        <v>1.75</v>
      </c>
      <c r="E1684" s="1135" t="s">
        <v>15202</v>
      </c>
      <c r="F1684" s="1135" t="s">
        <v>1078</v>
      </c>
      <c r="G1684" s="1135">
        <v>5</v>
      </c>
      <c r="H1684" s="1135" t="s">
        <v>1900</v>
      </c>
      <c r="I1684" s="1135" t="s">
        <v>466</v>
      </c>
      <c r="J1684" s="1135">
        <v>1.7</v>
      </c>
      <c r="K1684" s="1135" t="s">
        <v>5801</v>
      </c>
      <c r="L1684" s="1135" t="s">
        <v>2007</v>
      </c>
      <c r="M1684" s="1135">
        <v>150</v>
      </c>
      <c r="N1684" s="1135" t="s">
        <v>1039</v>
      </c>
      <c r="O1684" s="1135">
        <v>3.75</v>
      </c>
      <c r="P1684" s="1135">
        <v>3</v>
      </c>
      <c r="Q1684" s="1135">
        <v>4</v>
      </c>
      <c r="R1684" s="1135">
        <v>20.8</v>
      </c>
      <c r="T1684" s="1135">
        <v>29.1</v>
      </c>
      <c r="U1684" s="1135">
        <v>3.4</v>
      </c>
      <c r="V1684" s="1135" t="s">
        <v>663</v>
      </c>
      <c r="W1684" s="1135">
        <v>100</v>
      </c>
      <c r="X1684" s="1135">
        <v>60</v>
      </c>
      <c r="Y1684" s="1135">
        <v>1.5</v>
      </c>
      <c r="Z1684" s="1135" t="s">
        <v>663</v>
      </c>
      <c r="AA1684" s="1135" t="s">
        <v>2409</v>
      </c>
      <c r="AH1684" s="1135" t="s">
        <v>977</v>
      </c>
      <c r="AM1684" s="1136" t="s">
        <v>12469</v>
      </c>
      <c r="AN1684" s="1136" t="s">
        <v>12470</v>
      </c>
      <c r="AO1684" s="1136">
        <f t="shared" si="214"/>
        <v>650</v>
      </c>
      <c r="AP1684" s="1136">
        <f t="shared" si="215"/>
        <v>1.75</v>
      </c>
      <c r="AQ1684" s="1136" t="str">
        <f t="shared" si="216"/>
        <v>1-4-1S83°Z+S</v>
      </c>
      <c r="AR1684" s="1136" t="str">
        <f t="shared" si="217"/>
        <v>30</v>
      </c>
      <c r="AS1684" s="1136" t="str">
        <f t="shared" si="218"/>
        <v>280/280/OFF</v>
      </c>
      <c r="AT1684" s="1136" t="str">
        <f t="shared" si="219"/>
        <v>1-4-1S83°Z+S</v>
      </c>
      <c r="AU1684" s="1136" t="s">
        <v>15734</v>
      </c>
      <c r="AV1684" s="1136" t="str">
        <f t="shared" si="212"/>
        <v>111.7.15</v>
      </c>
      <c r="AW1684" s="1438">
        <f t="shared" si="213"/>
        <v>44757</v>
      </c>
    </row>
    <row r="1685" spans="1:49">
      <c r="A1685" s="1135" t="s">
        <v>5802</v>
      </c>
      <c r="B1685" s="1135" t="s">
        <v>5242</v>
      </c>
      <c r="C1685" s="1135" t="s">
        <v>5803</v>
      </c>
      <c r="D1685" s="1135">
        <v>1.7350000000000001</v>
      </c>
      <c r="E1685" s="1135" t="s">
        <v>15196</v>
      </c>
      <c r="F1685" s="1135" t="s">
        <v>1213</v>
      </c>
      <c r="G1685" s="1135">
        <v>5</v>
      </c>
      <c r="H1685" s="1135" t="s">
        <v>5804</v>
      </c>
      <c r="I1685" s="1135" t="s">
        <v>1206</v>
      </c>
      <c r="J1685" s="1135">
        <v>0.6</v>
      </c>
      <c r="K1685" s="1135" t="s">
        <v>5695</v>
      </c>
      <c r="L1685" s="1135" t="s">
        <v>5246</v>
      </c>
      <c r="M1685" s="1135">
        <v>149.9</v>
      </c>
      <c r="N1685" s="1135" t="s">
        <v>1039</v>
      </c>
      <c r="O1685" s="1135">
        <v>3.7475000000000005</v>
      </c>
      <c r="P1685" s="1135">
        <v>2.9980000000000002</v>
      </c>
      <c r="Q1685" s="1135">
        <v>4</v>
      </c>
      <c r="R1685" s="1135">
        <v>22</v>
      </c>
      <c r="T1685" s="1135">
        <v>20</v>
      </c>
      <c r="U1685" s="1135">
        <v>2.6</v>
      </c>
      <c r="V1685" s="1135" t="s">
        <v>663</v>
      </c>
      <c r="W1685" s="1135">
        <v>35</v>
      </c>
      <c r="X1685" s="1135">
        <v>10</v>
      </c>
      <c r="Y1685" s="1135">
        <v>1</v>
      </c>
      <c r="Z1685" s="1135">
        <v>6</v>
      </c>
      <c r="AA1685" s="1135" t="s">
        <v>5805</v>
      </c>
      <c r="AH1685" s="1135" t="s">
        <v>5806</v>
      </c>
      <c r="AM1685" s="1136" t="s">
        <v>12471</v>
      </c>
      <c r="AN1685" s="1136" t="s">
        <v>12472</v>
      </c>
      <c r="AO1685" s="1136" t="str">
        <f t="shared" si="214"/>
        <v>650↓500-7/20</v>
      </c>
      <c r="AP1685" s="1136">
        <f t="shared" si="215"/>
        <v>1.7350000000000001</v>
      </c>
      <c r="AQ1685" s="1136" t="str">
        <f t="shared" si="216"/>
        <v>2-6-1S83°</v>
      </c>
      <c r="AR1685" s="1136" t="str">
        <f t="shared" si="217"/>
        <v>29</v>
      </c>
      <c r="AS1685" s="1136" t="str">
        <f t="shared" si="218"/>
        <v>168/170</v>
      </c>
      <c r="AT1685" s="1136" t="str">
        <f t="shared" si="219"/>
        <v>2-6-1S83°</v>
      </c>
      <c r="AV1685" s="1136" t="str">
        <f t="shared" si="212"/>
        <v>111.7.16</v>
      </c>
      <c r="AW1685" s="1438">
        <f t="shared" si="213"/>
        <v>44758</v>
      </c>
    </row>
    <row r="1686" spans="1:49">
      <c r="A1686" s="1135" t="s">
        <v>5807</v>
      </c>
      <c r="B1686" s="1135" t="s">
        <v>210</v>
      </c>
      <c r="C1686" s="1135" t="s">
        <v>5808</v>
      </c>
      <c r="D1686" s="1135">
        <v>1.75</v>
      </c>
      <c r="E1686" s="1135" t="s">
        <v>15188</v>
      </c>
      <c r="F1686" s="1135" t="s">
        <v>1078</v>
      </c>
      <c r="G1686" s="1135">
        <v>5</v>
      </c>
      <c r="H1686" s="1135" t="s">
        <v>5577</v>
      </c>
      <c r="I1686" s="1135" t="s">
        <v>126</v>
      </c>
      <c r="J1686" s="1135">
        <v>0.8</v>
      </c>
      <c r="K1686" s="1135" t="s">
        <v>5788</v>
      </c>
      <c r="L1686" s="1135" t="s">
        <v>4760</v>
      </c>
      <c r="M1686" s="1135">
        <v>151.5</v>
      </c>
      <c r="N1686" s="1135" t="s">
        <v>1039</v>
      </c>
      <c r="O1686" s="1135">
        <v>3.7875000000000001</v>
      </c>
      <c r="P1686" s="1135">
        <v>3.0300000000000002</v>
      </c>
      <c r="Q1686" s="1135">
        <v>4</v>
      </c>
      <c r="R1686" s="1135">
        <v>19.100000000000001</v>
      </c>
      <c r="T1686" s="1135">
        <v>23.7</v>
      </c>
      <c r="U1686" s="1135">
        <v>3.2</v>
      </c>
      <c r="V1686" s="1135" t="s">
        <v>663</v>
      </c>
      <c r="W1686" s="1135">
        <v>35</v>
      </c>
      <c r="X1686" s="1135">
        <v>10</v>
      </c>
      <c r="Y1686" s="1135">
        <v>1</v>
      </c>
      <c r="Z1686" s="1135">
        <v>6</v>
      </c>
      <c r="AA1686" s="1135" t="s">
        <v>2413</v>
      </c>
      <c r="AH1686" s="1135" t="s">
        <v>1315</v>
      </c>
      <c r="AM1686" s="1136" t="s">
        <v>12473</v>
      </c>
      <c r="AN1686" s="1136" t="s">
        <v>12474</v>
      </c>
      <c r="AO1686" s="1136" t="str">
        <f t="shared" si="214"/>
        <v>550↑600-10/19↑650-12/5</v>
      </c>
      <c r="AP1686" s="1136">
        <f t="shared" si="215"/>
        <v>1.75</v>
      </c>
      <c r="AQ1686" s="1136" t="str">
        <f t="shared" si="216"/>
        <v>1-5-1S91°</v>
      </c>
      <c r="AR1686" s="1136" t="str">
        <f t="shared" si="217"/>
        <v>30</v>
      </c>
      <c r="AS1686" s="1136" t="str">
        <f t="shared" si="218"/>
        <v>350/310/150</v>
      </c>
      <c r="AT1686" s="1136" t="str">
        <f t="shared" si="219"/>
        <v>1-5-1S91°</v>
      </c>
      <c r="AV1686" s="1136" t="str">
        <f t="shared" si="212"/>
        <v>111.7.19</v>
      </c>
      <c r="AW1686" s="1438">
        <f t="shared" si="213"/>
        <v>44761</v>
      </c>
    </row>
    <row r="1687" spans="1:49">
      <c r="A1687" s="1135" t="s">
        <v>5809</v>
      </c>
      <c r="B1687" s="1135" t="s">
        <v>878</v>
      </c>
      <c r="C1687" s="1135">
        <v>550</v>
      </c>
      <c r="D1687" s="1135">
        <v>1.74</v>
      </c>
      <c r="E1687" s="1135" t="s">
        <v>15196</v>
      </c>
      <c r="F1687" s="1135" t="s">
        <v>1563</v>
      </c>
      <c r="G1687" s="1135">
        <v>5</v>
      </c>
      <c r="H1687" s="1135" t="s">
        <v>5422</v>
      </c>
      <c r="I1687" s="1135" t="s">
        <v>466</v>
      </c>
      <c r="J1687" s="1135">
        <v>3.6</v>
      </c>
      <c r="K1687" s="1135" t="s">
        <v>5810</v>
      </c>
      <c r="L1687" s="1135" t="s">
        <v>5001</v>
      </c>
      <c r="M1687" s="1135">
        <v>151.69999999999999</v>
      </c>
      <c r="N1687" s="1135" t="s">
        <v>1039</v>
      </c>
      <c r="O1687" s="1135">
        <v>3.7925</v>
      </c>
      <c r="P1687" s="1135">
        <v>3.0339999999999998</v>
      </c>
      <c r="Q1687" s="1135">
        <v>3</v>
      </c>
      <c r="R1687" s="1135">
        <v>19.7</v>
      </c>
      <c r="T1687" s="1135">
        <v>11.5</v>
      </c>
      <c r="U1687" s="1135">
        <v>5.3</v>
      </c>
      <c r="V1687" s="1135" t="s">
        <v>663</v>
      </c>
      <c r="W1687" s="1135">
        <v>105</v>
      </c>
      <c r="X1687" s="1135">
        <v>95</v>
      </c>
      <c r="Y1687" s="1135">
        <v>1.5</v>
      </c>
      <c r="Z1687" s="1135">
        <v>5</v>
      </c>
      <c r="AA1687" s="1135" t="s">
        <v>2411</v>
      </c>
      <c r="AH1687" s="1135" t="s">
        <v>459</v>
      </c>
      <c r="AM1687" s="1136" t="s">
        <v>12475</v>
      </c>
      <c r="AN1687" s="1136" t="s">
        <v>12476</v>
      </c>
      <c r="AO1687" s="1136">
        <f t="shared" si="214"/>
        <v>550</v>
      </c>
      <c r="AP1687" s="1136">
        <f t="shared" si="215"/>
        <v>1.74</v>
      </c>
      <c r="AQ1687" s="1136" t="str">
        <f t="shared" si="216"/>
        <v>2-6-1S83°</v>
      </c>
      <c r="AR1687" s="1136" t="str">
        <f t="shared" si="217"/>
        <v>30.5</v>
      </c>
      <c r="AS1687" s="1136" t="str">
        <f t="shared" si="218"/>
        <v>160/150</v>
      </c>
      <c r="AT1687" s="1136" t="str">
        <f t="shared" si="219"/>
        <v>2-6-1S83°</v>
      </c>
      <c r="AV1687" s="1136" t="str">
        <f t="shared" si="212"/>
        <v>111.7.25</v>
      </c>
      <c r="AW1687" s="1438">
        <f t="shared" si="213"/>
        <v>44767</v>
      </c>
    </row>
    <row r="1688" spans="1:49">
      <c r="A1688" s="1135" t="s">
        <v>5811</v>
      </c>
      <c r="B1688" s="1135" t="s">
        <v>210</v>
      </c>
      <c r="C1688" s="1135">
        <v>550</v>
      </c>
      <c r="D1688" s="1135">
        <v>1.75</v>
      </c>
      <c r="E1688" s="1135" t="s">
        <v>15188</v>
      </c>
      <c r="F1688" s="1135" t="s">
        <v>1078</v>
      </c>
      <c r="G1688" s="1135">
        <v>5</v>
      </c>
      <c r="H1688" s="1135" t="s">
        <v>5580</v>
      </c>
      <c r="I1688" s="1135" t="s">
        <v>126</v>
      </c>
      <c r="J1688" s="1135">
        <v>0.7</v>
      </c>
      <c r="K1688" s="1135" t="s">
        <v>5788</v>
      </c>
      <c r="L1688" s="1135" t="s">
        <v>4760</v>
      </c>
      <c r="M1688" s="1135">
        <v>151.5</v>
      </c>
      <c r="N1688" s="1135" t="s">
        <v>1039</v>
      </c>
      <c r="O1688" s="1135">
        <v>3.7875000000000001</v>
      </c>
      <c r="P1688" s="1135">
        <v>3.0300000000000002</v>
      </c>
      <c r="Q1688" s="1135">
        <v>4</v>
      </c>
      <c r="R1688" s="1135">
        <v>19.100000000000001</v>
      </c>
      <c r="T1688" s="1135">
        <v>23.7</v>
      </c>
      <c r="U1688" s="1135">
        <v>3.2</v>
      </c>
      <c r="V1688" s="1135" t="s">
        <v>663</v>
      </c>
      <c r="W1688" s="1135">
        <v>35</v>
      </c>
      <c r="X1688" s="1135">
        <v>10</v>
      </c>
      <c r="Y1688" s="1135">
        <v>1</v>
      </c>
      <c r="Z1688" s="1135">
        <v>6</v>
      </c>
      <c r="AA1688" s="1135" t="s">
        <v>2424</v>
      </c>
      <c r="AH1688" s="1135" t="s">
        <v>745</v>
      </c>
      <c r="AM1688" s="1136" t="s">
        <v>12477</v>
      </c>
      <c r="AN1688" s="1136" t="s">
        <v>12478</v>
      </c>
      <c r="AO1688" s="1136">
        <f t="shared" si="214"/>
        <v>550</v>
      </c>
      <c r="AP1688" s="1136">
        <f t="shared" si="215"/>
        <v>1.75</v>
      </c>
      <c r="AQ1688" s="1136" t="str">
        <f t="shared" si="216"/>
        <v>1-5-1S91°</v>
      </c>
      <c r="AR1688" s="1136" t="str">
        <f t="shared" si="217"/>
        <v>30</v>
      </c>
      <c r="AS1688" s="1136" t="str">
        <f t="shared" si="218"/>
        <v>330/290/140</v>
      </c>
      <c r="AT1688" s="1136" t="str">
        <f t="shared" si="219"/>
        <v>1-5-1S91°</v>
      </c>
      <c r="AV1688" s="1136" t="str">
        <f t="shared" si="212"/>
        <v>111.8.1</v>
      </c>
      <c r="AW1688" s="1438">
        <f t="shared" si="213"/>
        <v>44774</v>
      </c>
    </row>
    <row r="1689" spans="1:49">
      <c r="A1689" s="1135" t="s">
        <v>5812</v>
      </c>
      <c r="B1689" s="1135" t="s">
        <v>5708</v>
      </c>
      <c r="C1689" s="1135">
        <v>600</v>
      </c>
      <c r="D1689" s="1135">
        <v>1.8</v>
      </c>
      <c r="E1689" s="1135" t="s">
        <v>15212</v>
      </c>
      <c r="F1689" s="1135" t="s">
        <v>2328</v>
      </c>
      <c r="G1689" s="1135">
        <v>4</v>
      </c>
      <c r="H1689" s="1135" t="s">
        <v>5220</v>
      </c>
      <c r="I1689" s="1135" t="s">
        <v>663</v>
      </c>
      <c r="J1689" s="1135">
        <v>0</v>
      </c>
      <c r="K1689" s="1135" t="s">
        <v>5813</v>
      </c>
      <c r="L1689" s="1135" t="s">
        <v>5710</v>
      </c>
      <c r="M1689" s="1135">
        <v>150</v>
      </c>
      <c r="N1689" s="1135" t="s">
        <v>1039</v>
      </c>
      <c r="O1689" s="1135">
        <v>3.75</v>
      </c>
      <c r="P1689" s="1135">
        <v>3</v>
      </c>
      <c r="Q1689" s="1135">
        <v>3.5</v>
      </c>
      <c r="R1689" s="1135">
        <v>21.8</v>
      </c>
      <c r="T1689" s="1135">
        <v>21.5</v>
      </c>
      <c r="U1689" s="1135">
        <v>2.4</v>
      </c>
      <c r="V1689" s="1135" t="s">
        <v>663</v>
      </c>
      <c r="W1689" s="1135" t="s">
        <v>663</v>
      </c>
      <c r="X1689" s="1135" t="s">
        <v>663</v>
      </c>
      <c r="Y1689" s="1135">
        <v>1.8</v>
      </c>
      <c r="Z1689" s="1135">
        <v>5.5</v>
      </c>
      <c r="AA1689" s="1135" t="s">
        <v>2424</v>
      </c>
      <c r="AH1689" s="1135" t="s">
        <v>474</v>
      </c>
      <c r="AM1689" s="1136" t="s">
        <v>12479</v>
      </c>
      <c r="AN1689" s="1136" t="s">
        <v>12480</v>
      </c>
      <c r="AO1689" s="1136">
        <f t="shared" si="214"/>
        <v>600</v>
      </c>
      <c r="AP1689" s="1136">
        <f t="shared" si="215"/>
        <v>1.8</v>
      </c>
      <c r="AQ1689" s="1136" t="str">
        <f t="shared" si="216"/>
        <v>1-5-1S83</v>
      </c>
      <c r="AR1689" s="1136" t="str">
        <f t="shared" si="217"/>
        <v>33.5</v>
      </c>
      <c r="AS1689" s="1136" t="str">
        <f t="shared" si="218"/>
        <v>300/300/140</v>
      </c>
      <c r="AT1689" s="1136" t="str">
        <f t="shared" si="219"/>
        <v>1-5-1S83</v>
      </c>
      <c r="AV1689" s="1136" t="str">
        <f t="shared" si="212"/>
        <v>111.8.1</v>
      </c>
      <c r="AW1689" s="1438">
        <f t="shared" si="213"/>
        <v>44774</v>
      </c>
    </row>
    <row r="1690" spans="1:49">
      <c r="A1690" s="1135" t="s">
        <v>5814</v>
      </c>
      <c r="B1690" s="1135" t="s">
        <v>878</v>
      </c>
      <c r="C1690" s="1135">
        <v>550</v>
      </c>
      <c r="D1690" s="1135">
        <v>1.74</v>
      </c>
      <c r="E1690" s="1135" t="s">
        <v>15196</v>
      </c>
      <c r="F1690" s="1135" t="s">
        <v>1867</v>
      </c>
      <c r="G1690" s="1135">
        <v>5</v>
      </c>
      <c r="H1690" s="1135" t="s">
        <v>5422</v>
      </c>
      <c r="I1690" s="1135" t="s">
        <v>466</v>
      </c>
      <c r="J1690" s="1135">
        <v>3.6</v>
      </c>
      <c r="K1690" s="1135" t="s">
        <v>5810</v>
      </c>
      <c r="L1690" s="1135" t="s">
        <v>5001</v>
      </c>
      <c r="M1690" s="1135">
        <v>151.69999999999999</v>
      </c>
      <c r="N1690" s="1135" t="s">
        <v>1039</v>
      </c>
      <c r="O1690" s="1135">
        <v>3.7925</v>
      </c>
      <c r="P1690" s="1135">
        <v>3.0339999999999998</v>
      </c>
      <c r="Q1690" s="1135">
        <v>3</v>
      </c>
      <c r="R1690" s="1135">
        <v>19.7</v>
      </c>
      <c r="T1690" s="1135">
        <v>11.5</v>
      </c>
      <c r="U1690" s="1135">
        <v>5.3</v>
      </c>
      <c r="V1690" s="1135" t="s">
        <v>663</v>
      </c>
      <c r="W1690" s="1135">
        <v>105</v>
      </c>
      <c r="X1690" s="1135">
        <v>95</v>
      </c>
      <c r="Y1690" s="1135">
        <v>1.5</v>
      </c>
      <c r="Z1690" s="1135">
        <v>5</v>
      </c>
      <c r="AA1690" s="1135" t="s">
        <v>5815</v>
      </c>
      <c r="AH1690" s="1135" t="s">
        <v>1237</v>
      </c>
      <c r="AM1690" s="1136" t="s">
        <v>12481</v>
      </c>
      <c r="AN1690" s="1136" t="s">
        <v>12482</v>
      </c>
      <c r="AO1690" s="1136">
        <f t="shared" si="214"/>
        <v>550</v>
      </c>
      <c r="AP1690" s="1136">
        <f t="shared" si="215"/>
        <v>1.74</v>
      </c>
      <c r="AQ1690" s="1136" t="str">
        <f t="shared" si="216"/>
        <v>2-6-1S83°</v>
      </c>
      <c r="AR1690" s="1136" t="str">
        <f t="shared" si="217"/>
        <v>30.2</v>
      </c>
      <c r="AS1690" s="1136" t="str">
        <f t="shared" si="218"/>
        <v>160/150</v>
      </c>
      <c r="AT1690" s="1136" t="str">
        <f t="shared" si="219"/>
        <v>2-6-1S83°</v>
      </c>
      <c r="AV1690" s="1136" t="str">
        <f t="shared" si="212"/>
        <v>111.8.4</v>
      </c>
      <c r="AW1690" s="1438">
        <f t="shared" si="213"/>
        <v>44777</v>
      </c>
    </row>
    <row r="1691" spans="1:49">
      <c r="A1691" s="1135" t="s">
        <v>5816</v>
      </c>
      <c r="B1691" s="1135" t="s">
        <v>628</v>
      </c>
      <c r="C1691" s="1135">
        <v>600</v>
      </c>
      <c r="D1691" s="1135">
        <v>1.75</v>
      </c>
      <c r="E1691" s="1135" t="s">
        <v>15188</v>
      </c>
      <c r="F1691" s="1135" t="s">
        <v>1078</v>
      </c>
      <c r="G1691" s="1135">
        <v>5</v>
      </c>
      <c r="H1691" s="1135" t="s">
        <v>1049</v>
      </c>
      <c r="I1691" s="1135" t="s">
        <v>126</v>
      </c>
      <c r="J1691" s="1135">
        <v>2.1</v>
      </c>
      <c r="K1691" s="1135" t="s">
        <v>5817</v>
      </c>
      <c r="L1691" s="1135" t="s">
        <v>4948</v>
      </c>
      <c r="M1691" s="1135">
        <v>150.30000000000001</v>
      </c>
      <c r="N1691" s="1135" t="s">
        <v>1039</v>
      </c>
      <c r="O1691" s="1135">
        <v>3.7575000000000003</v>
      </c>
      <c r="P1691" s="1135">
        <v>3.0060000000000002</v>
      </c>
      <c r="Q1691" s="1135">
        <v>3</v>
      </c>
      <c r="R1691" s="1135">
        <v>24.5</v>
      </c>
      <c r="T1691" s="1135">
        <v>13</v>
      </c>
      <c r="U1691" s="1135">
        <v>7</v>
      </c>
      <c r="V1691" s="1135" t="s">
        <v>663</v>
      </c>
      <c r="W1691" s="1135">
        <v>115</v>
      </c>
      <c r="X1691" s="1135">
        <v>50</v>
      </c>
      <c r="Y1691" s="1135">
        <v>1.7</v>
      </c>
      <c r="Z1691" s="1135">
        <v>6.5</v>
      </c>
      <c r="AA1691" s="1135" t="s">
        <v>2430</v>
      </c>
      <c r="AH1691" s="1135" t="s">
        <v>747</v>
      </c>
      <c r="AM1691" s="1136" t="s">
        <v>12483</v>
      </c>
      <c r="AN1691" s="1136" t="s">
        <v>12484</v>
      </c>
      <c r="AO1691" s="1136">
        <f t="shared" si="214"/>
        <v>600</v>
      </c>
      <c r="AP1691" s="1136">
        <f t="shared" si="215"/>
        <v>1.75</v>
      </c>
      <c r="AQ1691" s="1136" t="str">
        <f t="shared" si="216"/>
        <v>1-5-1S91°</v>
      </c>
      <c r="AR1691" s="1136" t="str">
        <f t="shared" si="217"/>
        <v>30</v>
      </c>
      <c r="AS1691" s="1136" t="str">
        <f t="shared" si="218"/>
        <v>260/260/OFF</v>
      </c>
      <c r="AT1691" s="1136" t="str">
        <f t="shared" si="219"/>
        <v>1-5-1S91°</v>
      </c>
      <c r="AV1691" s="1136" t="str">
        <f t="shared" si="212"/>
        <v>111.8.8</v>
      </c>
      <c r="AW1691" s="1438">
        <f t="shared" si="213"/>
        <v>44781</v>
      </c>
    </row>
    <row r="1692" spans="1:49">
      <c r="A1692" s="1135" t="s">
        <v>5818</v>
      </c>
      <c r="B1692" s="1135" t="s">
        <v>5251</v>
      </c>
      <c r="C1692" s="1135">
        <v>550</v>
      </c>
      <c r="D1692" s="1135">
        <v>1.77</v>
      </c>
      <c r="E1692" s="1135" t="s">
        <v>15188</v>
      </c>
      <c r="F1692" s="1135" t="s">
        <v>1078</v>
      </c>
      <c r="G1692" s="1135">
        <v>5</v>
      </c>
      <c r="H1692" s="1135" t="s">
        <v>5552</v>
      </c>
      <c r="I1692" s="1135" t="s">
        <v>466</v>
      </c>
      <c r="J1692" s="1135">
        <v>2.2999999999999998</v>
      </c>
      <c r="K1692" s="1135" t="s">
        <v>5819</v>
      </c>
      <c r="L1692" s="1135" t="s">
        <v>5253</v>
      </c>
      <c r="M1692" s="1135">
        <v>152</v>
      </c>
      <c r="N1692" s="1135" t="s">
        <v>1039</v>
      </c>
      <c r="O1692" s="1135">
        <v>3.8000000000000003</v>
      </c>
      <c r="P1692" s="1135">
        <v>3.04</v>
      </c>
      <c r="Q1692" s="1135">
        <v>3</v>
      </c>
      <c r="R1692" s="1135">
        <v>28</v>
      </c>
      <c r="T1692" s="1135">
        <v>7.2</v>
      </c>
      <c r="U1692" s="1135">
        <v>6.1</v>
      </c>
      <c r="V1692" s="1135" t="s">
        <v>663</v>
      </c>
      <c r="W1692" s="1135">
        <v>100</v>
      </c>
      <c r="X1692" s="1135">
        <v>80</v>
      </c>
      <c r="Y1692" s="1135">
        <v>1.5</v>
      </c>
      <c r="Z1692" s="1135">
        <v>4</v>
      </c>
      <c r="AA1692" s="1135" t="s">
        <v>5820</v>
      </c>
      <c r="AH1692" s="1135" t="s">
        <v>699</v>
      </c>
      <c r="AM1692" s="1136" t="s">
        <v>12485</v>
      </c>
      <c r="AN1692" s="1136" t="s">
        <v>12486</v>
      </c>
      <c r="AO1692" s="1136">
        <f t="shared" si="214"/>
        <v>550</v>
      </c>
      <c r="AP1692" s="1136">
        <f t="shared" si="215"/>
        <v>1.77</v>
      </c>
      <c r="AQ1692" s="1136" t="str">
        <f t="shared" si="216"/>
        <v>1-5-1S91°</v>
      </c>
      <c r="AR1692" s="1136" t="str">
        <f t="shared" si="217"/>
        <v>30</v>
      </c>
      <c r="AS1692" s="1136" t="str">
        <f t="shared" si="218"/>
        <v>255/255/150</v>
      </c>
      <c r="AT1692" s="1136" t="str">
        <f t="shared" si="219"/>
        <v>1-5-1S91°</v>
      </c>
      <c r="AV1692" s="1136" t="str">
        <f t="shared" si="212"/>
        <v>111.8.5</v>
      </c>
      <c r="AW1692" s="1438">
        <f t="shared" si="213"/>
        <v>44778</v>
      </c>
    </row>
    <row r="1693" spans="1:49">
      <c r="A1693" s="1135" t="s">
        <v>5821</v>
      </c>
      <c r="B1693" s="1135" t="s">
        <v>5344</v>
      </c>
      <c r="C1693" s="1135">
        <v>600</v>
      </c>
      <c r="D1693" s="1135">
        <v>1.74</v>
      </c>
      <c r="E1693" s="1135" t="s">
        <v>15196</v>
      </c>
      <c r="F1693" s="1135" t="s">
        <v>1078</v>
      </c>
      <c r="G1693" s="1135">
        <v>5</v>
      </c>
      <c r="H1693" s="1135" t="s">
        <v>5111</v>
      </c>
      <c r="I1693" s="1135" t="s">
        <v>1206</v>
      </c>
      <c r="J1693" s="1135">
        <v>0.7</v>
      </c>
      <c r="K1693" s="1135" t="s">
        <v>5652</v>
      </c>
      <c r="L1693" s="1135" t="s">
        <v>5347</v>
      </c>
      <c r="M1693" s="1135">
        <v>151.5</v>
      </c>
      <c r="N1693" s="1135" t="s">
        <v>1039</v>
      </c>
      <c r="O1693" s="1135">
        <v>3.7875000000000001</v>
      </c>
      <c r="P1693" s="1135">
        <v>3.0300000000000002</v>
      </c>
      <c r="Q1693" s="1135">
        <v>3.5</v>
      </c>
      <c r="R1693" s="1135">
        <v>20</v>
      </c>
      <c r="T1693" s="1135">
        <v>24</v>
      </c>
      <c r="U1693" s="1135">
        <v>3</v>
      </c>
      <c r="V1693" s="1135" t="s">
        <v>663</v>
      </c>
      <c r="W1693" s="1135">
        <v>30</v>
      </c>
      <c r="X1693" s="1135">
        <v>10</v>
      </c>
      <c r="Y1693" s="1135">
        <v>1.5</v>
      </c>
      <c r="Z1693" s="1135">
        <v>6</v>
      </c>
      <c r="AA1693" s="1135" t="s">
        <v>5820</v>
      </c>
      <c r="AH1693" s="1135" t="s">
        <v>864</v>
      </c>
      <c r="AM1693" s="1136" t="s">
        <v>12487</v>
      </c>
      <c r="AN1693" s="1136" t="s">
        <v>12488</v>
      </c>
      <c r="AO1693" s="1136">
        <f t="shared" si="214"/>
        <v>600</v>
      </c>
      <c r="AP1693" s="1136">
        <f t="shared" si="215"/>
        <v>1.74</v>
      </c>
      <c r="AQ1693" s="1136" t="str">
        <f t="shared" si="216"/>
        <v>2-6-1S83°</v>
      </c>
      <c r="AR1693" s="1136" t="str">
        <f t="shared" si="217"/>
        <v>30</v>
      </c>
      <c r="AS1693" s="1136" t="str">
        <f t="shared" si="218"/>
        <v>187/170</v>
      </c>
      <c r="AT1693" s="1136" t="str">
        <f t="shared" si="219"/>
        <v>2-6-1S83°</v>
      </c>
      <c r="AV1693" s="1136" t="str">
        <f t="shared" si="212"/>
        <v>111.8.5</v>
      </c>
      <c r="AW1693" s="1438">
        <f t="shared" si="213"/>
        <v>44778</v>
      </c>
    </row>
    <row r="1694" spans="1:49">
      <c r="A1694" s="1135" t="s">
        <v>5822</v>
      </c>
      <c r="B1694" s="1135" t="s">
        <v>4861</v>
      </c>
      <c r="C1694" s="1135">
        <v>600</v>
      </c>
      <c r="D1694" s="1135">
        <v>1.72</v>
      </c>
      <c r="E1694" s="1135" t="s">
        <v>15203</v>
      </c>
      <c r="F1694" s="1135" t="s">
        <v>663</v>
      </c>
      <c r="G1694" s="1135">
        <v>5</v>
      </c>
      <c r="H1694" s="1135" t="s">
        <v>1282</v>
      </c>
      <c r="I1694" s="1135" t="s">
        <v>126</v>
      </c>
      <c r="J1694" s="1135">
        <v>1.5</v>
      </c>
      <c r="K1694" s="1135" t="s">
        <v>5823</v>
      </c>
      <c r="L1694" s="1135" t="s">
        <v>1870</v>
      </c>
      <c r="M1694" s="1135">
        <v>148.19999999999999</v>
      </c>
      <c r="N1694" s="1135" t="s">
        <v>1039</v>
      </c>
      <c r="O1694" s="1135">
        <v>3.7050000000000001</v>
      </c>
      <c r="P1694" s="1135">
        <v>2.964</v>
      </c>
      <c r="Q1694" s="1135">
        <v>4</v>
      </c>
      <c r="R1694" s="1135">
        <v>20.8</v>
      </c>
      <c r="T1694" s="1135">
        <v>19.399999999999999</v>
      </c>
      <c r="U1694" s="1135">
        <v>3.6</v>
      </c>
      <c r="V1694" s="1135" t="s">
        <v>2614</v>
      </c>
      <c r="W1694" s="1135">
        <v>120</v>
      </c>
      <c r="X1694" s="1135">
        <v>80</v>
      </c>
      <c r="Y1694" s="1135">
        <v>1.5</v>
      </c>
      <c r="Z1694" s="1135" t="s">
        <v>663</v>
      </c>
      <c r="AA1694" s="1135" t="s">
        <v>5824</v>
      </c>
      <c r="AH1694" s="1135" t="s">
        <v>700</v>
      </c>
      <c r="AM1694" s="1136" t="s">
        <v>12489</v>
      </c>
      <c r="AN1694" s="1136" t="s">
        <v>12490</v>
      </c>
      <c r="AO1694" s="1136">
        <f t="shared" si="214"/>
        <v>600</v>
      </c>
      <c r="AP1694" s="1136">
        <f t="shared" si="215"/>
        <v>1.72</v>
      </c>
      <c r="AQ1694" s="1136" t="str">
        <f t="shared" si="216"/>
        <v>1-5-1S85°Z+S</v>
      </c>
      <c r="AR1694" s="1136" t="str">
        <f t="shared" si="217"/>
        <v>NA</v>
      </c>
      <c r="AS1694" s="1136" t="str">
        <f t="shared" si="218"/>
        <v>177/OFF</v>
      </c>
      <c r="AT1694" s="1136" t="str">
        <f t="shared" si="219"/>
        <v>1-5-1S85°Z+S</v>
      </c>
      <c r="AU1694" s="1136" t="s">
        <v>15734</v>
      </c>
      <c r="AV1694" s="1136" t="str">
        <f t="shared" si="212"/>
        <v>111.8.6</v>
      </c>
      <c r="AW1694" s="1438">
        <f t="shared" si="213"/>
        <v>44779</v>
      </c>
    </row>
    <row r="1695" spans="1:49">
      <c r="A1695" s="1135" t="s">
        <v>5825</v>
      </c>
      <c r="B1695" s="1135" t="s">
        <v>881</v>
      </c>
      <c r="C1695" s="1135">
        <v>450</v>
      </c>
      <c r="D1695" s="1135">
        <v>1.78</v>
      </c>
      <c r="E1695" s="1135" t="s">
        <v>15196</v>
      </c>
      <c r="F1695" s="1135" t="s">
        <v>1078</v>
      </c>
      <c r="G1695" s="1135">
        <v>4</v>
      </c>
      <c r="H1695" s="1135" t="s">
        <v>5826</v>
      </c>
      <c r="I1695" s="1135" t="s">
        <v>663</v>
      </c>
      <c r="J1695" s="1135">
        <v>0</v>
      </c>
      <c r="K1695" s="1135" t="s">
        <v>5827</v>
      </c>
      <c r="L1695" s="1135" t="s">
        <v>5131</v>
      </c>
      <c r="M1695" s="1135">
        <v>150</v>
      </c>
      <c r="N1695" s="1135" t="s">
        <v>1039</v>
      </c>
      <c r="O1695" s="1135">
        <v>3.75</v>
      </c>
      <c r="P1695" s="1135">
        <v>3</v>
      </c>
      <c r="Q1695" s="1135">
        <v>3.5</v>
      </c>
      <c r="R1695" s="1135">
        <v>21.8</v>
      </c>
      <c r="T1695" s="1135">
        <v>19.5</v>
      </c>
      <c r="U1695" s="1135">
        <v>1.8</v>
      </c>
      <c r="V1695" s="1135" t="s">
        <v>663</v>
      </c>
      <c r="W1695" s="1135" t="s">
        <v>663</v>
      </c>
      <c r="X1695" s="1135" t="s">
        <v>663</v>
      </c>
      <c r="Y1695" s="1135">
        <v>2.1</v>
      </c>
      <c r="Z1695" s="1135">
        <v>5</v>
      </c>
      <c r="AA1695" s="1135" t="s">
        <v>2430</v>
      </c>
      <c r="AH1695" s="1135" t="s">
        <v>1272</v>
      </c>
      <c r="AM1695" s="1136" t="s">
        <v>12491</v>
      </c>
      <c r="AN1695" s="1136" t="s">
        <v>12492</v>
      </c>
      <c r="AO1695" s="1136">
        <f t="shared" si="214"/>
        <v>450</v>
      </c>
      <c r="AP1695" s="1136">
        <f t="shared" si="215"/>
        <v>1.78</v>
      </c>
      <c r="AQ1695" s="1136" t="str">
        <f t="shared" si="216"/>
        <v>2-6-1S83°</v>
      </c>
      <c r="AR1695" s="1136" t="str">
        <f t="shared" si="217"/>
        <v>30</v>
      </c>
      <c r="AS1695" s="1136" t="str">
        <f t="shared" si="218"/>
        <v>183/170</v>
      </c>
      <c r="AT1695" s="1136" t="str">
        <f t="shared" si="219"/>
        <v>2-6-1S83°</v>
      </c>
      <c r="AV1695" s="1136" t="str">
        <f t="shared" si="212"/>
        <v>111.8.8</v>
      </c>
      <c r="AW1695" s="1438">
        <f t="shared" si="213"/>
        <v>44781</v>
      </c>
    </row>
    <row r="1696" spans="1:49">
      <c r="A1696" s="1135" t="s">
        <v>5828</v>
      </c>
      <c r="B1696" s="1135" t="s">
        <v>210</v>
      </c>
      <c r="C1696" s="1135">
        <v>550</v>
      </c>
      <c r="D1696" s="1135">
        <v>1.76</v>
      </c>
      <c r="E1696" s="1135" t="s">
        <v>15188</v>
      </c>
      <c r="F1696" s="1135" t="s">
        <v>1078</v>
      </c>
      <c r="G1696" s="1135">
        <v>5</v>
      </c>
      <c r="H1696" s="1135" t="s">
        <v>5580</v>
      </c>
      <c r="I1696" s="1135" t="s">
        <v>126</v>
      </c>
      <c r="J1696" s="1135">
        <v>0.7</v>
      </c>
      <c r="K1696" s="1135" t="s">
        <v>5829</v>
      </c>
      <c r="L1696" s="1135" t="s">
        <v>4760</v>
      </c>
      <c r="M1696" s="1135">
        <v>151.5</v>
      </c>
      <c r="N1696" s="1135" t="s">
        <v>1039</v>
      </c>
      <c r="O1696" s="1135">
        <v>3.7875000000000001</v>
      </c>
      <c r="P1696" s="1135">
        <v>3.0300000000000002</v>
      </c>
      <c r="Q1696" s="1135">
        <v>4</v>
      </c>
      <c r="R1696" s="1135" t="s">
        <v>5830</v>
      </c>
      <c r="T1696" s="1135">
        <v>23.7</v>
      </c>
      <c r="U1696" s="1135">
        <v>3.2</v>
      </c>
      <c r="V1696" s="1135" t="s">
        <v>663</v>
      </c>
      <c r="W1696" s="1135">
        <v>35</v>
      </c>
      <c r="X1696" s="1135">
        <v>10</v>
      </c>
      <c r="Y1696" s="1135">
        <v>1</v>
      </c>
      <c r="Z1696" s="1135">
        <v>6</v>
      </c>
      <c r="AA1696" s="1135" t="s">
        <v>2430</v>
      </c>
      <c r="AH1696" s="1135" t="s">
        <v>705</v>
      </c>
      <c r="AM1696" s="1136" t="s">
        <v>12493</v>
      </c>
      <c r="AN1696" s="1136" t="s">
        <v>12494</v>
      </c>
      <c r="AO1696" s="1136">
        <f t="shared" si="214"/>
        <v>550</v>
      </c>
      <c r="AP1696" s="1136">
        <f t="shared" si="215"/>
        <v>1.76</v>
      </c>
      <c r="AQ1696" s="1136" t="str">
        <f t="shared" si="216"/>
        <v>1-5-1S91°</v>
      </c>
      <c r="AR1696" s="1136" t="str">
        <f t="shared" si="217"/>
        <v>30</v>
      </c>
      <c r="AS1696" s="1136" t="str">
        <f t="shared" si="218"/>
        <v>330/290/140</v>
      </c>
      <c r="AT1696" s="1136" t="str">
        <f t="shared" si="219"/>
        <v>1-5-1S91°</v>
      </c>
      <c r="AV1696" s="1136" t="str">
        <f t="shared" si="212"/>
        <v>111.8.8</v>
      </c>
      <c r="AW1696" s="1438">
        <f t="shared" si="213"/>
        <v>44781</v>
      </c>
    </row>
    <row r="1697" spans="1:49">
      <c r="A1697" s="1135" t="s">
        <v>5831</v>
      </c>
      <c r="B1697" s="1135" t="s">
        <v>878</v>
      </c>
      <c r="C1697" s="1135">
        <v>550</v>
      </c>
      <c r="D1697" s="1135">
        <v>1.74</v>
      </c>
      <c r="E1697" s="1135" t="s">
        <v>15196</v>
      </c>
      <c r="F1697" s="1135" t="s">
        <v>1563</v>
      </c>
      <c r="G1697" s="1135">
        <v>5</v>
      </c>
      <c r="H1697" s="1135" t="s">
        <v>5832</v>
      </c>
      <c r="I1697" s="1135" t="s">
        <v>663</v>
      </c>
      <c r="J1697" s="1135">
        <v>0</v>
      </c>
      <c r="K1697" s="1135" t="s">
        <v>5810</v>
      </c>
      <c r="L1697" s="1135" t="s">
        <v>5001</v>
      </c>
      <c r="M1697" s="1135">
        <v>151</v>
      </c>
      <c r="N1697" s="1135" t="s">
        <v>1039</v>
      </c>
      <c r="O1697" s="1135">
        <v>3.7750000000000004</v>
      </c>
      <c r="P1697" s="1135">
        <v>3.02</v>
      </c>
      <c r="Q1697" s="1135">
        <v>3</v>
      </c>
      <c r="R1697" s="1135" t="s">
        <v>5833</v>
      </c>
      <c r="T1697" s="1135">
        <v>15</v>
      </c>
      <c r="U1697" s="1135">
        <v>3.7</v>
      </c>
      <c r="V1697" s="1135" t="s">
        <v>663</v>
      </c>
      <c r="W1697" s="1135" t="s">
        <v>663</v>
      </c>
      <c r="X1697" s="1135" t="s">
        <v>663</v>
      </c>
      <c r="Y1697" s="1135">
        <v>1.5</v>
      </c>
      <c r="Z1697" s="1135">
        <v>5.5</v>
      </c>
      <c r="AA1697" s="1135" t="s">
        <v>4457</v>
      </c>
      <c r="AH1697" s="1135" t="s">
        <v>1921</v>
      </c>
      <c r="AM1697" s="1136" t="s">
        <v>12495</v>
      </c>
      <c r="AN1697" s="1136" t="s">
        <v>12496</v>
      </c>
      <c r="AO1697" s="1136">
        <f t="shared" si="214"/>
        <v>550</v>
      </c>
      <c r="AP1697" s="1136">
        <f t="shared" si="215"/>
        <v>1.74</v>
      </c>
      <c r="AQ1697" s="1136" t="str">
        <f t="shared" si="216"/>
        <v>2-6-1S83°</v>
      </c>
      <c r="AR1697" s="1136" t="str">
        <f t="shared" si="217"/>
        <v>30.5</v>
      </c>
      <c r="AS1697" s="1136" t="str">
        <f t="shared" si="218"/>
        <v>167/145</v>
      </c>
      <c r="AT1697" s="1136" t="str">
        <f t="shared" si="219"/>
        <v>2-6-1S83°</v>
      </c>
      <c r="AV1697" s="1136" t="str">
        <f t="shared" si="212"/>
        <v>111.8.10</v>
      </c>
      <c r="AW1697" s="1438">
        <f t="shared" si="213"/>
        <v>44783</v>
      </c>
    </row>
    <row r="1698" spans="1:49">
      <c r="A1698" s="1135" t="s">
        <v>5834</v>
      </c>
      <c r="B1698" s="1135" t="s">
        <v>881</v>
      </c>
      <c r="C1698" s="1135">
        <v>450</v>
      </c>
      <c r="D1698" s="1135">
        <v>1.78</v>
      </c>
      <c r="E1698" s="1135" t="s">
        <v>15213</v>
      </c>
      <c r="F1698" s="1135" t="s">
        <v>1069</v>
      </c>
      <c r="G1698" s="1135">
        <v>5</v>
      </c>
      <c r="H1698" s="1135" t="s">
        <v>5733</v>
      </c>
      <c r="I1698" s="1135" t="s">
        <v>126</v>
      </c>
      <c r="J1698" s="1135">
        <v>2.2999999999999998</v>
      </c>
      <c r="K1698" s="1135" t="s">
        <v>5835</v>
      </c>
      <c r="L1698" s="1135" t="s">
        <v>5131</v>
      </c>
      <c r="M1698" s="1135">
        <v>150</v>
      </c>
      <c r="N1698" s="1135" t="s">
        <v>1039</v>
      </c>
      <c r="O1698" s="1135">
        <v>3.75</v>
      </c>
      <c r="P1698" s="1135">
        <v>3</v>
      </c>
      <c r="Q1698" s="1135">
        <v>3.5</v>
      </c>
      <c r="R1698" s="1135">
        <v>21.8</v>
      </c>
      <c r="T1698" s="1135">
        <v>19.5</v>
      </c>
      <c r="U1698" s="1135">
        <v>2.5</v>
      </c>
      <c r="V1698" s="1135" t="s">
        <v>663</v>
      </c>
      <c r="W1698" s="1135">
        <v>110</v>
      </c>
      <c r="X1698" s="1135">
        <v>60</v>
      </c>
      <c r="Y1698" s="1135">
        <v>2.1</v>
      </c>
      <c r="Z1698" s="1135">
        <v>5</v>
      </c>
      <c r="AA1698" s="1135" t="s">
        <v>4463</v>
      </c>
      <c r="AH1698" s="1135" t="s">
        <v>959</v>
      </c>
      <c r="AM1698" s="1136" t="s">
        <v>12497</v>
      </c>
      <c r="AN1698" s="1136" t="s">
        <v>12498</v>
      </c>
      <c r="AO1698" s="1136">
        <f t="shared" si="214"/>
        <v>450</v>
      </c>
      <c r="AP1698" s="1136">
        <f t="shared" si="215"/>
        <v>1.78</v>
      </c>
      <c r="AQ1698" s="1136" t="str">
        <f t="shared" si="216"/>
        <v>1-5-1S87</v>
      </c>
      <c r="AR1698" s="1136" t="str">
        <f t="shared" si="217"/>
        <v>31.5</v>
      </c>
      <c r="AS1698" s="1136" t="str">
        <f t="shared" si="218"/>
        <v>300/300/145</v>
      </c>
      <c r="AT1698" s="1136" t="str">
        <f t="shared" si="219"/>
        <v>1-5-1S87</v>
      </c>
      <c r="AV1698" s="1136" t="str">
        <f t="shared" si="212"/>
        <v>111.8.12</v>
      </c>
      <c r="AW1698" s="1438">
        <f t="shared" si="213"/>
        <v>44785</v>
      </c>
    </row>
    <row r="1699" spans="1:49">
      <c r="A1699" s="1135" t="s">
        <v>5836</v>
      </c>
      <c r="B1699" s="1135" t="s">
        <v>210</v>
      </c>
      <c r="C1699" s="1135">
        <v>800</v>
      </c>
      <c r="D1699" s="1135">
        <v>1.76</v>
      </c>
      <c r="E1699" s="1135" t="s">
        <v>15188</v>
      </c>
      <c r="F1699" s="1135" t="s">
        <v>1078</v>
      </c>
      <c r="G1699" s="1135">
        <v>5</v>
      </c>
      <c r="H1699" s="1135" t="s">
        <v>4784</v>
      </c>
      <c r="I1699" s="1135" t="s">
        <v>126</v>
      </c>
      <c r="J1699" s="1135">
        <v>2.9</v>
      </c>
      <c r="K1699" s="1135" t="s">
        <v>4776</v>
      </c>
      <c r="L1699" s="1135" t="s">
        <v>4760</v>
      </c>
      <c r="M1699" s="1135">
        <v>150.80000000000001</v>
      </c>
      <c r="N1699" s="1135" t="s">
        <v>1039</v>
      </c>
      <c r="O1699" s="1135">
        <v>3.7700000000000005</v>
      </c>
      <c r="P1699" s="1135">
        <v>3.0160000000000005</v>
      </c>
      <c r="Q1699" s="1135" t="s">
        <v>1055</v>
      </c>
      <c r="R1699" s="1135">
        <v>19</v>
      </c>
      <c r="T1699" s="1135">
        <v>28.3</v>
      </c>
      <c r="U1699" s="1135">
        <v>4.3</v>
      </c>
      <c r="V1699" s="1135" t="s">
        <v>663</v>
      </c>
      <c r="W1699" s="1135">
        <v>100</v>
      </c>
      <c r="X1699" s="1135">
        <v>50</v>
      </c>
      <c r="Y1699" s="1135">
        <v>1.5</v>
      </c>
      <c r="Z1699" s="1135">
        <v>6.5</v>
      </c>
      <c r="AA1699" s="1135" t="s">
        <v>1326</v>
      </c>
      <c r="AH1699" s="1135" t="s">
        <v>1052</v>
      </c>
      <c r="AM1699" s="1136" t="s">
        <v>12499</v>
      </c>
      <c r="AN1699" s="1136" t="s">
        <v>12500</v>
      </c>
      <c r="AO1699" s="1136">
        <f t="shared" si="214"/>
        <v>800</v>
      </c>
      <c r="AP1699" s="1136">
        <f t="shared" si="215"/>
        <v>1.76</v>
      </c>
      <c r="AQ1699" s="1136" t="str">
        <f t="shared" si="216"/>
        <v>1-5-1S91°</v>
      </c>
      <c r="AR1699" s="1136" t="str">
        <f t="shared" si="217"/>
        <v>30</v>
      </c>
      <c r="AS1699" s="1136" t="str">
        <f t="shared" si="218"/>
        <v>380/340/OFF</v>
      </c>
      <c r="AT1699" s="1136" t="str">
        <f t="shared" si="219"/>
        <v>1-5-1S91°</v>
      </c>
      <c r="AV1699" s="1136" t="str">
        <f t="shared" si="212"/>
        <v>108.11.21</v>
      </c>
      <c r="AW1699" s="1438">
        <f t="shared" si="213"/>
        <v>43790</v>
      </c>
    </row>
    <row r="1700" spans="1:49">
      <c r="A1700" s="1135" t="s">
        <v>5837</v>
      </c>
      <c r="B1700" s="1135" t="s">
        <v>878</v>
      </c>
      <c r="C1700" s="1135">
        <v>550</v>
      </c>
      <c r="D1700" s="1135">
        <v>1.756</v>
      </c>
      <c r="E1700" s="1135" t="s">
        <v>15196</v>
      </c>
      <c r="F1700" s="1135" t="s">
        <v>1048</v>
      </c>
      <c r="G1700" s="1135">
        <v>5</v>
      </c>
      <c r="H1700" s="1135" t="s">
        <v>5838</v>
      </c>
      <c r="I1700" s="1135" t="s">
        <v>663</v>
      </c>
      <c r="J1700" s="1135">
        <v>0</v>
      </c>
      <c r="K1700" s="1135" t="s">
        <v>5839</v>
      </c>
      <c r="L1700" s="1135" t="s">
        <v>5001</v>
      </c>
      <c r="M1700" s="1135">
        <v>148.9</v>
      </c>
      <c r="N1700" s="1135" t="s">
        <v>1039</v>
      </c>
      <c r="O1700" s="1135">
        <v>3.7225000000000001</v>
      </c>
      <c r="P1700" s="1135">
        <v>2.9780000000000002</v>
      </c>
      <c r="Q1700" s="1135" t="s">
        <v>2630</v>
      </c>
      <c r="R1700" s="1135">
        <v>23.5</v>
      </c>
      <c r="T1700" s="1135">
        <v>16.399999999999999</v>
      </c>
      <c r="U1700" s="1135">
        <v>4.5999999999999996</v>
      </c>
      <c r="V1700" s="1135" t="s">
        <v>663</v>
      </c>
      <c r="W1700" s="1135" t="s">
        <v>663</v>
      </c>
      <c r="X1700" s="1135" t="s">
        <v>663</v>
      </c>
      <c r="Y1700" s="1135">
        <v>1.6</v>
      </c>
      <c r="Z1700" s="1135" t="s">
        <v>5840</v>
      </c>
      <c r="AA1700" s="1135" t="s">
        <v>5761</v>
      </c>
      <c r="AH1700" s="1135" t="s">
        <v>1042</v>
      </c>
      <c r="AM1700" s="1136" t="s">
        <v>12501</v>
      </c>
      <c r="AN1700" s="1136" t="s">
        <v>12502</v>
      </c>
      <c r="AO1700" s="1136">
        <f t="shared" si="214"/>
        <v>550</v>
      </c>
      <c r="AP1700" s="1136">
        <f t="shared" si="215"/>
        <v>1.756</v>
      </c>
      <c r="AQ1700" s="1136" t="str">
        <f t="shared" si="216"/>
        <v>2-6-1S83°</v>
      </c>
      <c r="AR1700" s="1136" t="str">
        <f t="shared" si="217"/>
        <v>31</v>
      </c>
      <c r="AS1700" s="1136" t="str">
        <f t="shared" si="218"/>
        <v>164/140</v>
      </c>
      <c r="AT1700" s="1136" t="str">
        <f t="shared" si="219"/>
        <v>2-6-1S83°</v>
      </c>
      <c r="AV1700" s="1136" t="str">
        <f t="shared" si="212"/>
        <v>109.3.2</v>
      </c>
      <c r="AW1700" s="1438">
        <f t="shared" si="213"/>
        <v>43892</v>
      </c>
    </row>
    <row r="1701" spans="1:49">
      <c r="A1701" s="1135" t="s">
        <v>5841</v>
      </c>
      <c r="B1701" s="1135" t="s">
        <v>5504</v>
      </c>
      <c r="C1701" s="1135">
        <v>500</v>
      </c>
      <c r="D1701" s="1135">
        <v>1.726</v>
      </c>
      <c r="E1701" s="1135" t="s">
        <v>15210</v>
      </c>
      <c r="F1701" s="1135" t="s">
        <v>1078</v>
      </c>
      <c r="G1701" s="1135">
        <v>2</v>
      </c>
      <c r="H1701" s="1135" t="s">
        <v>2353</v>
      </c>
      <c r="I1701" s="1135" t="s">
        <v>126</v>
      </c>
      <c r="J1701" s="1135">
        <v>0.3</v>
      </c>
      <c r="K1701" s="1135" t="s">
        <v>5842</v>
      </c>
      <c r="L1701" s="1135" t="s">
        <v>1919</v>
      </c>
      <c r="M1701" s="1135">
        <v>150.1</v>
      </c>
      <c r="N1701" s="1135" t="s">
        <v>1039</v>
      </c>
      <c r="O1701" s="1135">
        <v>3.7524999999999999</v>
      </c>
      <c r="P1701" s="1135">
        <v>3.0019999999999998</v>
      </c>
      <c r="Q1701" s="1135" t="s">
        <v>1114</v>
      </c>
      <c r="R1701" s="1135">
        <v>20.7</v>
      </c>
      <c r="T1701" s="1135">
        <v>32.6</v>
      </c>
      <c r="U1701" s="1135">
        <v>3</v>
      </c>
      <c r="V1701" s="1135" t="s">
        <v>663</v>
      </c>
      <c r="W1701" s="1135" t="s">
        <v>663</v>
      </c>
      <c r="X1701" s="1135" t="s">
        <v>663</v>
      </c>
      <c r="Y1701" s="1135">
        <v>1.7</v>
      </c>
      <c r="Z1701" s="1135" t="s">
        <v>663</v>
      </c>
      <c r="AA1701" s="1135" t="s">
        <v>5843</v>
      </c>
      <c r="AH1701" s="1135" t="s">
        <v>1454</v>
      </c>
      <c r="AM1701" s="1136" t="s">
        <v>12503</v>
      </c>
      <c r="AN1701" s="1136" t="s">
        <v>12504</v>
      </c>
      <c r="AO1701" s="1136">
        <f t="shared" si="214"/>
        <v>500</v>
      </c>
      <c r="AP1701" s="1136">
        <f t="shared" si="215"/>
        <v>1.726</v>
      </c>
      <c r="AQ1701" s="1136" t="str">
        <f t="shared" si="216"/>
        <v>1-5-1S83°Z+S</v>
      </c>
      <c r="AR1701" s="1136" t="str">
        <f t="shared" si="217"/>
        <v>30</v>
      </c>
      <c r="AS1701" s="1136" t="str">
        <f t="shared" si="218"/>
        <v>275/275/OFF</v>
      </c>
      <c r="AT1701" s="1136" t="str">
        <f t="shared" si="219"/>
        <v>1-5-1S83°Z+S</v>
      </c>
      <c r="AU1701" s="1136" t="s">
        <v>15734</v>
      </c>
      <c r="AV1701" s="1136" t="str">
        <f t="shared" si="212"/>
        <v>109.6.15</v>
      </c>
      <c r="AW1701" s="1438">
        <f t="shared" si="213"/>
        <v>43997</v>
      </c>
    </row>
    <row r="1702" spans="1:49">
      <c r="A1702" s="1135" t="s">
        <v>5844</v>
      </c>
      <c r="B1702" s="1135" t="s">
        <v>210</v>
      </c>
      <c r="C1702" s="1135">
        <v>650</v>
      </c>
      <c r="D1702" s="1135">
        <v>1.75</v>
      </c>
      <c r="E1702" s="1135" t="s">
        <v>15188</v>
      </c>
      <c r="F1702" s="1135" t="s">
        <v>2261</v>
      </c>
      <c r="G1702" s="1135">
        <v>5</v>
      </c>
      <c r="H1702" s="1135" t="s">
        <v>4915</v>
      </c>
      <c r="I1702" s="1135" t="s">
        <v>657</v>
      </c>
      <c r="J1702" s="1135">
        <v>2.8</v>
      </c>
      <c r="K1702" s="1135" t="s">
        <v>5845</v>
      </c>
      <c r="L1702" s="1135" t="s">
        <v>4902</v>
      </c>
      <c r="M1702" s="1135">
        <v>149.5</v>
      </c>
      <c r="N1702" s="1135" t="s">
        <v>1039</v>
      </c>
      <c r="O1702" s="1135">
        <v>3.7375000000000003</v>
      </c>
      <c r="P1702" s="1135">
        <v>2.99</v>
      </c>
      <c r="Q1702" s="1135" t="s">
        <v>2516</v>
      </c>
      <c r="R1702" s="1135">
        <v>21.5</v>
      </c>
      <c r="T1702" s="1135">
        <v>19.5</v>
      </c>
      <c r="U1702" s="1135">
        <v>2.9</v>
      </c>
      <c r="V1702" s="1135" t="s">
        <v>663</v>
      </c>
      <c r="W1702" s="1135">
        <v>100</v>
      </c>
      <c r="X1702" s="1135">
        <v>90</v>
      </c>
      <c r="Y1702" s="1135">
        <v>1.8</v>
      </c>
      <c r="Z1702" s="1135" t="s">
        <v>5846</v>
      </c>
      <c r="AA1702" s="1135" t="s">
        <v>5676</v>
      </c>
      <c r="AB1702" s="1135" t="s">
        <v>1075</v>
      </c>
      <c r="AH1702" s="1135" t="s">
        <v>1576</v>
      </c>
      <c r="AM1702" s="1136" t="s">
        <v>12505</v>
      </c>
      <c r="AN1702" s="1136" t="s">
        <v>12506</v>
      </c>
      <c r="AO1702" s="1136">
        <f t="shared" si="214"/>
        <v>650</v>
      </c>
      <c r="AP1702" s="1136">
        <f t="shared" si="215"/>
        <v>1.75</v>
      </c>
      <c r="AQ1702" s="1136" t="str">
        <f t="shared" si="216"/>
        <v>1-5-1S91°</v>
      </c>
      <c r="AR1702" s="1136" t="str">
        <f t="shared" si="217"/>
        <v>33</v>
      </c>
      <c r="AS1702" s="1136" t="str">
        <f t="shared" si="218"/>
        <v>390/360/155</v>
      </c>
      <c r="AT1702" s="1136" t="str">
        <f t="shared" si="219"/>
        <v>1-5-1S91°</v>
      </c>
      <c r="AV1702" s="1136" t="str">
        <f t="shared" si="212"/>
        <v>109.11.25</v>
      </c>
      <c r="AW1702" s="1438">
        <f t="shared" si="213"/>
        <v>44160</v>
      </c>
    </row>
    <row r="1703" spans="1:49">
      <c r="A1703" s="1135" t="s">
        <v>5847</v>
      </c>
      <c r="B1703" s="1135" t="s">
        <v>4974</v>
      </c>
      <c r="C1703" s="1135">
        <v>650</v>
      </c>
      <c r="D1703" s="1135">
        <v>1.78</v>
      </c>
      <c r="E1703" s="1135" t="s">
        <v>15188</v>
      </c>
      <c r="F1703" s="1135" t="s">
        <v>1078</v>
      </c>
      <c r="G1703" s="1135">
        <v>5</v>
      </c>
      <c r="H1703" s="1135" t="s">
        <v>5324</v>
      </c>
      <c r="I1703" s="1135" t="s">
        <v>466</v>
      </c>
      <c r="J1703" s="1135">
        <v>3.4</v>
      </c>
      <c r="K1703" s="1135" t="s">
        <v>5848</v>
      </c>
      <c r="L1703" s="1135" t="s">
        <v>4977</v>
      </c>
      <c r="M1703" s="1135">
        <v>158.4</v>
      </c>
      <c r="N1703" s="1135" t="s">
        <v>1039</v>
      </c>
      <c r="O1703" s="1135">
        <v>3.9600000000000004</v>
      </c>
      <c r="P1703" s="1135">
        <v>3.1680000000000001</v>
      </c>
      <c r="Q1703" s="1135">
        <v>3.5</v>
      </c>
      <c r="R1703" s="1135">
        <v>20.5</v>
      </c>
      <c r="T1703" s="1135">
        <v>13</v>
      </c>
      <c r="U1703" s="1135">
        <v>3.2</v>
      </c>
      <c r="V1703" s="1135" t="s">
        <v>663</v>
      </c>
      <c r="W1703" s="1135">
        <v>120</v>
      </c>
      <c r="X1703" s="1135">
        <v>90</v>
      </c>
      <c r="Y1703" s="1135">
        <v>1.5</v>
      </c>
      <c r="Z1703" s="1135">
        <v>5</v>
      </c>
      <c r="AA1703" s="1135" t="s">
        <v>5770</v>
      </c>
      <c r="AH1703" s="1135" t="s">
        <v>633</v>
      </c>
      <c r="AM1703" s="1136" t="s">
        <v>12507</v>
      </c>
      <c r="AN1703" s="1136" t="s">
        <v>12508</v>
      </c>
      <c r="AO1703" s="1136">
        <f t="shared" si="214"/>
        <v>650</v>
      </c>
      <c r="AP1703" s="1136">
        <f t="shared" si="215"/>
        <v>1.78</v>
      </c>
      <c r="AQ1703" s="1136" t="str">
        <f t="shared" si="216"/>
        <v>1-5-1S91°</v>
      </c>
      <c r="AR1703" s="1136" t="str">
        <f t="shared" si="217"/>
        <v>30</v>
      </c>
      <c r="AS1703" s="1136" t="str">
        <f t="shared" si="218"/>
        <v>320/320/150</v>
      </c>
      <c r="AT1703" s="1136" t="str">
        <f t="shared" si="219"/>
        <v>1-5-1S91°</v>
      </c>
      <c r="AV1703" s="1136" t="str">
        <f t="shared" si="212"/>
        <v>110.1.29</v>
      </c>
      <c r="AW1703" s="1438">
        <f t="shared" si="213"/>
        <v>44225</v>
      </c>
    </row>
    <row r="1704" spans="1:49">
      <c r="A1704" s="1135" t="s">
        <v>5849</v>
      </c>
      <c r="B1704" s="1135" t="s">
        <v>210</v>
      </c>
      <c r="C1704" s="1135">
        <v>700</v>
      </c>
      <c r="D1704" s="1135">
        <v>1.74</v>
      </c>
      <c r="E1704" s="1135" t="s">
        <v>15188</v>
      </c>
      <c r="F1704" s="1135" t="s">
        <v>1078</v>
      </c>
      <c r="G1704" s="1135">
        <v>5</v>
      </c>
      <c r="H1704" s="1135" t="s">
        <v>5394</v>
      </c>
      <c r="I1704" s="1135" t="s">
        <v>126</v>
      </c>
      <c r="J1704" s="1135">
        <v>0.8</v>
      </c>
      <c r="K1704" s="1135" t="s">
        <v>5513</v>
      </c>
      <c r="L1704" s="1135" t="s">
        <v>4760</v>
      </c>
      <c r="M1704" s="1135">
        <v>151.5</v>
      </c>
      <c r="N1704" s="1135" t="s">
        <v>1039</v>
      </c>
      <c r="O1704" s="1135">
        <v>3.7875000000000001</v>
      </c>
      <c r="P1704" s="1135">
        <v>3.0300000000000002</v>
      </c>
      <c r="Q1704" s="1135">
        <v>4</v>
      </c>
      <c r="R1704" s="1135">
        <v>19.100000000000001</v>
      </c>
      <c r="T1704" s="1135">
        <v>23.7</v>
      </c>
      <c r="U1704" s="1135">
        <v>3.2</v>
      </c>
      <c r="V1704" s="1135" t="s">
        <v>663</v>
      </c>
      <c r="W1704" s="1135">
        <v>35</v>
      </c>
      <c r="X1704" s="1135">
        <v>10</v>
      </c>
      <c r="Y1704" s="1135">
        <v>1</v>
      </c>
      <c r="Z1704" s="1135">
        <v>6</v>
      </c>
      <c r="AA1704" s="1135" t="s">
        <v>1500</v>
      </c>
      <c r="AB1704" s="1135" t="s">
        <v>4259</v>
      </c>
      <c r="AH1704" s="1135" t="s">
        <v>705</v>
      </c>
      <c r="AM1704" s="1136" t="s">
        <v>12509</v>
      </c>
      <c r="AN1704" s="1136" t="s">
        <v>12510</v>
      </c>
      <c r="AO1704" s="1136">
        <f t="shared" si="214"/>
        <v>700</v>
      </c>
      <c r="AP1704" s="1136">
        <f t="shared" si="215"/>
        <v>1.74</v>
      </c>
      <c r="AQ1704" s="1136" t="str">
        <f t="shared" si="216"/>
        <v>1-5-1S91°</v>
      </c>
      <c r="AR1704" s="1136" t="str">
        <f t="shared" si="217"/>
        <v>30</v>
      </c>
      <c r="AS1704" s="1136" t="str">
        <f t="shared" si="218"/>
        <v>370/330/155</v>
      </c>
      <c r="AT1704" s="1136" t="str">
        <f t="shared" si="219"/>
        <v>1-5-1S91°</v>
      </c>
      <c r="AV1704" s="1136" t="str">
        <f t="shared" si="212"/>
        <v>110.6.3</v>
      </c>
      <c r="AW1704" s="1438">
        <f t="shared" si="213"/>
        <v>44350</v>
      </c>
    </row>
    <row r="1705" spans="1:49">
      <c r="A1705" s="1135" t="s">
        <v>5850</v>
      </c>
      <c r="B1705" s="1135" t="s">
        <v>628</v>
      </c>
      <c r="C1705" s="1135">
        <v>650</v>
      </c>
      <c r="D1705" s="1135">
        <v>1.73</v>
      </c>
      <c r="E1705" s="1135" t="s">
        <v>15188</v>
      </c>
      <c r="F1705" s="1135" t="s">
        <v>1078</v>
      </c>
      <c r="G1705" s="1135">
        <v>5</v>
      </c>
      <c r="H1705" s="1135" t="s">
        <v>1887</v>
      </c>
      <c r="I1705" s="1135" t="s">
        <v>126</v>
      </c>
      <c r="J1705" s="1135">
        <v>2.2000000000000002</v>
      </c>
      <c r="K1705" s="1135" t="s">
        <v>5851</v>
      </c>
      <c r="L1705" s="1135" t="s">
        <v>4948</v>
      </c>
      <c r="M1705" s="1135">
        <v>150.30000000000001</v>
      </c>
      <c r="N1705" s="1135" t="s">
        <v>1039</v>
      </c>
      <c r="O1705" s="1135">
        <v>3.7575000000000003</v>
      </c>
      <c r="P1705" s="1135">
        <v>3.0060000000000002</v>
      </c>
      <c r="Q1705" s="1135">
        <v>3</v>
      </c>
      <c r="R1705" s="1135">
        <v>29</v>
      </c>
      <c r="T1705" s="1135">
        <v>13</v>
      </c>
      <c r="U1705" s="1135">
        <v>7</v>
      </c>
      <c r="V1705" s="1135" t="s">
        <v>663</v>
      </c>
      <c r="W1705" s="1135">
        <v>115</v>
      </c>
      <c r="X1705" s="1135">
        <v>50</v>
      </c>
      <c r="Y1705" s="1135">
        <v>1.7</v>
      </c>
      <c r="Z1705" s="1135">
        <v>6.5</v>
      </c>
      <c r="AA1705" s="1135" t="s">
        <v>5852</v>
      </c>
      <c r="AH1705" s="1135" t="s">
        <v>5853</v>
      </c>
      <c r="AM1705" s="1136" t="s">
        <v>12511</v>
      </c>
      <c r="AN1705" s="1136" t="s">
        <v>12512</v>
      </c>
      <c r="AO1705" s="1136">
        <f t="shared" si="214"/>
        <v>650</v>
      </c>
      <c r="AP1705" s="1136">
        <f t="shared" si="215"/>
        <v>1.73</v>
      </c>
      <c r="AQ1705" s="1136" t="str">
        <f t="shared" si="216"/>
        <v>1-5-1S91°</v>
      </c>
      <c r="AR1705" s="1136" t="str">
        <f t="shared" si="217"/>
        <v>30</v>
      </c>
      <c r="AS1705" s="1136" t="str">
        <f t="shared" si="218"/>
        <v>270/270/OFF</v>
      </c>
      <c r="AT1705" s="1136" t="str">
        <f t="shared" si="219"/>
        <v>1-5-1S91°</v>
      </c>
      <c r="AV1705" s="1136" t="str">
        <f t="shared" si="212"/>
        <v>110.8.13</v>
      </c>
      <c r="AW1705" s="1438">
        <f t="shared" si="213"/>
        <v>44421</v>
      </c>
    </row>
    <row r="1706" spans="1:49">
      <c r="A1706" s="1135" t="s">
        <v>5854</v>
      </c>
      <c r="B1706" s="1135" t="s">
        <v>5242</v>
      </c>
      <c r="C1706" s="1135">
        <v>650</v>
      </c>
      <c r="D1706" s="1135">
        <v>1.7450000000000001</v>
      </c>
      <c r="E1706" s="1135" t="s">
        <v>15188</v>
      </c>
      <c r="F1706" s="1135" t="s">
        <v>1078</v>
      </c>
      <c r="G1706" s="1135">
        <v>5</v>
      </c>
      <c r="H1706" s="1135" t="s">
        <v>5248</v>
      </c>
      <c r="I1706" s="1135" t="s">
        <v>663</v>
      </c>
      <c r="J1706" s="1135">
        <v>0</v>
      </c>
      <c r="K1706" s="1135" t="s">
        <v>5245</v>
      </c>
      <c r="L1706" s="1135" t="s">
        <v>5246</v>
      </c>
      <c r="M1706" s="1135">
        <v>149.9</v>
      </c>
      <c r="N1706" s="1135" t="s">
        <v>1039</v>
      </c>
      <c r="O1706" s="1135">
        <v>3.7475000000000005</v>
      </c>
      <c r="P1706" s="1135">
        <v>2.9980000000000002</v>
      </c>
      <c r="Q1706" s="1135">
        <v>4</v>
      </c>
      <c r="R1706" s="1135">
        <v>24</v>
      </c>
      <c r="T1706" s="1135">
        <v>17</v>
      </c>
      <c r="U1706" s="1135">
        <v>2.6</v>
      </c>
      <c r="V1706" s="1135" t="s">
        <v>663</v>
      </c>
      <c r="W1706" s="1135" t="s">
        <v>663</v>
      </c>
      <c r="X1706" s="1135" t="s">
        <v>663</v>
      </c>
      <c r="Y1706" s="1135">
        <v>1</v>
      </c>
      <c r="Z1706" s="1135">
        <v>4.5</v>
      </c>
      <c r="AA1706" s="1135" t="s">
        <v>3909</v>
      </c>
      <c r="AH1706" s="1135" t="s">
        <v>3307</v>
      </c>
      <c r="AM1706" s="1136" t="s">
        <v>12513</v>
      </c>
      <c r="AN1706" s="1136" t="s">
        <v>12514</v>
      </c>
      <c r="AO1706" s="1136">
        <f t="shared" si="214"/>
        <v>650</v>
      </c>
      <c r="AP1706" s="1136">
        <f t="shared" si="215"/>
        <v>1.7450000000000001</v>
      </c>
      <c r="AQ1706" s="1136" t="str">
        <f t="shared" si="216"/>
        <v>1-5-1S91°</v>
      </c>
      <c r="AR1706" s="1136" t="str">
        <f t="shared" si="217"/>
        <v>30</v>
      </c>
      <c r="AS1706" s="1136" t="str">
        <f t="shared" si="218"/>
        <v>350/310/158</v>
      </c>
      <c r="AT1706" s="1136" t="str">
        <f t="shared" si="219"/>
        <v>1-5-1S91°</v>
      </c>
      <c r="AV1706" s="1136" t="str">
        <f t="shared" si="212"/>
        <v>110.10.1</v>
      </c>
      <c r="AW1706" s="1438">
        <f t="shared" si="213"/>
        <v>44470</v>
      </c>
    </row>
    <row r="1707" spans="1:49">
      <c r="A1707" s="1135" t="s">
        <v>5855</v>
      </c>
      <c r="B1707" s="1135" t="s">
        <v>4861</v>
      </c>
      <c r="C1707" s="1135" t="s">
        <v>5856</v>
      </c>
      <c r="D1707" s="1135">
        <v>1.7290000000000001</v>
      </c>
      <c r="E1707" s="1135" t="s">
        <v>15198</v>
      </c>
      <c r="F1707" s="1135" t="s">
        <v>663</v>
      </c>
      <c r="G1707" s="1135">
        <v>5</v>
      </c>
      <c r="H1707" s="1135" t="s">
        <v>2030</v>
      </c>
      <c r="I1707" s="1135" t="s">
        <v>126</v>
      </c>
      <c r="J1707" s="1135">
        <v>1.5</v>
      </c>
      <c r="K1707" s="1135" t="s">
        <v>5857</v>
      </c>
      <c r="L1707" s="1135" t="s">
        <v>1870</v>
      </c>
      <c r="M1707" s="1135">
        <v>148</v>
      </c>
      <c r="N1707" s="1135" t="s">
        <v>1039</v>
      </c>
      <c r="O1707" s="1135">
        <v>3.7</v>
      </c>
      <c r="P1707" s="1135">
        <v>2.96</v>
      </c>
      <c r="Q1707" s="1135" t="s">
        <v>1040</v>
      </c>
      <c r="R1707" s="1135">
        <v>20.8</v>
      </c>
      <c r="T1707" s="1135">
        <v>20.399999999999999</v>
      </c>
      <c r="U1707" s="1135">
        <v>3.8</v>
      </c>
      <c r="V1707" s="1135" t="s">
        <v>663</v>
      </c>
      <c r="W1707" s="1135">
        <v>110</v>
      </c>
      <c r="X1707" s="1135" t="s">
        <v>2489</v>
      </c>
      <c r="Y1707" s="1135">
        <v>1.7</v>
      </c>
      <c r="Z1707" s="1135" t="s">
        <v>663</v>
      </c>
      <c r="AA1707" s="1135" t="s">
        <v>1323</v>
      </c>
      <c r="AB1707" s="1135" t="s">
        <v>1075</v>
      </c>
      <c r="AH1707" s="1135" t="s">
        <v>735</v>
      </c>
      <c r="AM1707" s="1136" t="s">
        <v>12515</v>
      </c>
      <c r="AN1707" s="1136" t="s">
        <v>12516</v>
      </c>
      <c r="AO1707" s="1136" t="str">
        <f t="shared" si="214"/>
        <v>700↓600(108.12/4)</v>
      </c>
      <c r="AP1707" s="1136">
        <f t="shared" si="215"/>
        <v>1.7290000000000001</v>
      </c>
      <c r="AQ1707" s="1136" t="str">
        <f t="shared" si="216"/>
        <v>1-4-1S85°Z+S</v>
      </c>
      <c r="AR1707" s="1136" t="str">
        <f t="shared" si="217"/>
        <v>NA</v>
      </c>
      <c r="AS1707" s="1136" t="str">
        <f t="shared" si="218"/>
        <v>175/OFF</v>
      </c>
      <c r="AT1707" s="1136" t="str">
        <f t="shared" si="219"/>
        <v>1-4-1S85°Z+S</v>
      </c>
      <c r="AU1707" s="1136" t="s">
        <v>15734</v>
      </c>
      <c r="AV1707" s="1136" t="str">
        <f t="shared" si="212"/>
        <v>108.11.25</v>
      </c>
      <c r="AW1707" s="1438">
        <f t="shared" si="213"/>
        <v>43794</v>
      </c>
    </row>
    <row r="1708" spans="1:49">
      <c r="A1708" s="1135" t="s">
        <v>5858</v>
      </c>
      <c r="B1708" s="1135" t="s">
        <v>5504</v>
      </c>
      <c r="C1708" s="1135">
        <v>500</v>
      </c>
      <c r="D1708" s="1135">
        <v>1.746</v>
      </c>
      <c r="E1708" s="1135" t="s">
        <v>15210</v>
      </c>
      <c r="F1708" s="1135" t="s">
        <v>1078</v>
      </c>
      <c r="G1708" s="1135">
        <v>2</v>
      </c>
      <c r="H1708" s="1135" t="s">
        <v>1743</v>
      </c>
      <c r="I1708" s="1135" t="s">
        <v>126</v>
      </c>
      <c r="J1708" s="1135">
        <v>1.4</v>
      </c>
      <c r="K1708" s="1135" t="s">
        <v>5859</v>
      </c>
      <c r="L1708" s="1135" t="s">
        <v>1919</v>
      </c>
      <c r="M1708" s="1135">
        <v>148.1</v>
      </c>
      <c r="N1708" s="1135" t="s">
        <v>1039</v>
      </c>
      <c r="O1708" s="1135">
        <v>3.7025000000000001</v>
      </c>
      <c r="P1708" s="1135">
        <v>2.9619999999999997</v>
      </c>
      <c r="Q1708" s="1135" t="s">
        <v>2647</v>
      </c>
      <c r="R1708" s="1135">
        <v>22.4</v>
      </c>
      <c r="T1708" s="1135">
        <v>20.6</v>
      </c>
      <c r="U1708" s="1135">
        <v>3.7</v>
      </c>
      <c r="V1708" s="1135" t="s">
        <v>663</v>
      </c>
      <c r="W1708" s="1135">
        <v>140</v>
      </c>
      <c r="X1708" s="1135">
        <v>75</v>
      </c>
      <c r="Y1708" s="1135">
        <v>1.5</v>
      </c>
      <c r="Z1708" s="1135" t="s">
        <v>663</v>
      </c>
      <c r="AA1708" s="1135" t="s">
        <v>5860</v>
      </c>
      <c r="AH1708" s="1135" t="s">
        <v>5356</v>
      </c>
      <c r="AM1708" s="1136" t="s">
        <v>12517</v>
      </c>
      <c r="AN1708" s="1136" t="s">
        <v>12518</v>
      </c>
      <c r="AO1708" s="1136">
        <f t="shared" si="214"/>
        <v>500</v>
      </c>
      <c r="AP1708" s="1136">
        <f t="shared" si="215"/>
        <v>1.746</v>
      </c>
      <c r="AQ1708" s="1136" t="str">
        <f t="shared" si="216"/>
        <v>1-5-1S83°Z+S</v>
      </c>
      <c r="AR1708" s="1136" t="str">
        <f t="shared" si="217"/>
        <v>30</v>
      </c>
      <c r="AS1708" s="1136" t="str">
        <f t="shared" si="218"/>
        <v>225/225/OFF</v>
      </c>
      <c r="AT1708" s="1136" t="str">
        <f t="shared" si="219"/>
        <v>1-5-1S83°Z+S</v>
      </c>
      <c r="AU1708" s="1136" t="s">
        <v>15734</v>
      </c>
      <c r="AV1708" s="1136" t="str">
        <f t="shared" si="212"/>
        <v>109.3.6</v>
      </c>
      <c r="AW1708" s="1438">
        <f t="shared" si="213"/>
        <v>43896</v>
      </c>
    </row>
    <row r="1709" spans="1:49">
      <c r="A1709" s="1135" t="s">
        <v>5861</v>
      </c>
      <c r="B1709" s="1135" t="s">
        <v>5099</v>
      </c>
      <c r="C1709" s="1135">
        <v>500</v>
      </c>
      <c r="D1709" s="1135">
        <v>1.702</v>
      </c>
      <c r="E1709" s="1135" t="s">
        <v>15198</v>
      </c>
      <c r="F1709" s="1135" t="s">
        <v>663</v>
      </c>
      <c r="G1709" s="1135">
        <v>4</v>
      </c>
      <c r="H1709" s="1135" t="s">
        <v>1564</v>
      </c>
      <c r="I1709" s="1135" t="s">
        <v>126</v>
      </c>
      <c r="J1709" s="1135">
        <v>1.9</v>
      </c>
      <c r="K1709" s="1135" t="s">
        <v>5862</v>
      </c>
      <c r="L1709" s="1135" t="s">
        <v>5863</v>
      </c>
      <c r="M1709" s="1135">
        <v>154</v>
      </c>
      <c r="N1709" s="1135" t="s">
        <v>1039</v>
      </c>
      <c r="O1709" s="1135">
        <v>3.85</v>
      </c>
      <c r="P1709" s="1135">
        <v>3.08</v>
      </c>
      <c r="Q1709" s="1135" t="s">
        <v>2876</v>
      </c>
      <c r="R1709" s="1135">
        <v>24</v>
      </c>
      <c r="T1709" s="1135">
        <v>15</v>
      </c>
      <c r="U1709" s="1135">
        <v>4.2</v>
      </c>
      <c r="V1709" s="1135" t="s">
        <v>663</v>
      </c>
      <c r="W1709" s="1135">
        <v>140</v>
      </c>
      <c r="X1709" s="1135">
        <v>90</v>
      </c>
      <c r="Y1709" s="1135">
        <v>1.6</v>
      </c>
      <c r="Z1709" s="1135" t="s">
        <v>663</v>
      </c>
      <c r="AA1709" s="1135" t="s">
        <v>5864</v>
      </c>
      <c r="AH1709" s="1135" t="s">
        <v>842</v>
      </c>
      <c r="AM1709" s="1136" t="s">
        <v>12519</v>
      </c>
      <c r="AN1709" s="1136" t="s">
        <v>12520</v>
      </c>
      <c r="AO1709" s="1136">
        <f t="shared" si="214"/>
        <v>500</v>
      </c>
      <c r="AP1709" s="1136">
        <f t="shared" si="215"/>
        <v>1.702</v>
      </c>
      <c r="AQ1709" s="1136" t="str">
        <f t="shared" si="216"/>
        <v>1-4-1S85°Z+S</v>
      </c>
      <c r="AR1709" s="1136" t="str">
        <f t="shared" si="217"/>
        <v>NA</v>
      </c>
      <c r="AS1709" s="1136" t="str">
        <f t="shared" si="218"/>
        <v>160/OFF</v>
      </c>
      <c r="AT1709" s="1136" t="str">
        <f t="shared" si="219"/>
        <v>1-4-1S85°Z+S</v>
      </c>
      <c r="AU1709" s="1136" t="s">
        <v>15734</v>
      </c>
      <c r="AV1709" s="1136" t="str">
        <f t="shared" si="212"/>
        <v>109.6.16</v>
      </c>
      <c r="AW1709" s="1438">
        <f t="shared" si="213"/>
        <v>43998</v>
      </c>
    </row>
    <row r="1710" spans="1:49">
      <c r="A1710" s="1135" t="s">
        <v>5865</v>
      </c>
      <c r="B1710" s="1135" t="s">
        <v>881</v>
      </c>
      <c r="C1710" s="1135">
        <v>550</v>
      </c>
      <c r="D1710" s="1135">
        <v>1.78</v>
      </c>
      <c r="E1710" s="1135" t="s">
        <v>15205</v>
      </c>
      <c r="F1710" s="1135" t="s">
        <v>1069</v>
      </c>
      <c r="G1710" s="1135">
        <v>4</v>
      </c>
      <c r="H1710" s="1135" t="s">
        <v>5034</v>
      </c>
      <c r="I1710" s="1135" t="s">
        <v>126</v>
      </c>
      <c r="J1710" s="1135">
        <v>0.8</v>
      </c>
      <c r="K1710" s="1135" t="s">
        <v>5866</v>
      </c>
      <c r="L1710" s="1135" t="s">
        <v>5131</v>
      </c>
      <c r="M1710" s="1135">
        <v>150</v>
      </c>
      <c r="N1710" s="1135" t="s">
        <v>1039</v>
      </c>
      <c r="O1710" s="1135">
        <v>3.75</v>
      </c>
      <c r="P1710" s="1135">
        <v>3</v>
      </c>
      <c r="Q1710" s="1135" t="s">
        <v>2516</v>
      </c>
      <c r="R1710" s="1135">
        <v>21.8</v>
      </c>
      <c r="T1710" s="1135">
        <v>19.5</v>
      </c>
      <c r="U1710" s="1135">
        <v>2.5</v>
      </c>
      <c r="V1710" s="1135" t="s">
        <v>663</v>
      </c>
      <c r="W1710" s="1135">
        <v>85</v>
      </c>
      <c r="X1710" s="1135">
        <v>10</v>
      </c>
      <c r="Y1710" s="1135">
        <v>2.1</v>
      </c>
      <c r="Z1710" s="1135" t="s">
        <v>5867</v>
      </c>
      <c r="AA1710" s="1135" t="s">
        <v>1292</v>
      </c>
      <c r="AH1710" s="1135" t="s">
        <v>1088</v>
      </c>
      <c r="AM1710" s="1136" t="s">
        <v>12521</v>
      </c>
      <c r="AN1710" s="1136" t="s">
        <v>12522</v>
      </c>
      <c r="AO1710" s="1136">
        <f t="shared" si="214"/>
        <v>550</v>
      </c>
      <c r="AP1710" s="1136">
        <f t="shared" si="215"/>
        <v>1.78</v>
      </c>
      <c r="AQ1710" s="1136" t="str">
        <f t="shared" si="216"/>
        <v>1-5-1S91</v>
      </c>
      <c r="AR1710" s="1136" t="str">
        <f t="shared" si="217"/>
        <v>31.5</v>
      </c>
      <c r="AS1710" s="1136" t="str">
        <f t="shared" si="218"/>
        <v>320/320/155</v>
      </c>
      <c r="AT1710" s="1136" t="str">
        <f t="shared" si="219"/>
        <v>1-5-1S91</v>
      </c>
      <c r="AV1710" s="1136" t="str">
        <f t="shared" si="212"/>
        <v>109.11.30</v>
      </c>
      <c r="AW1710" s="1438">
        <f t="shared" si="213"/>
        <v>44165</v>
      </c>
    </row>
    <row r="1711" spans="1:49">
      <c r="A1711" s="1135" t="s">
        <v>5868</v>
      </c>
      <c r="B1711" s="1135" t="s">
        <v>4823</v>
      </c>
      <c r="C1711" s="1135">
        <v>700</v>
      </c>
      <c r="D1711" s="1135">
        <v>1.72</v>
      </c>
      <c r="E1711" s="1135" t="s">
        <v>15205</v>
      </c>
      <c r="F1711" s="1135" t="s">
        <v>1078</v>
      </c>
      <c r="G1711" s="1135">
        <v>5</v>
      </c>
      <c r="H1711" s="1135" t="s">
        <v>4837</v>
      </c>
      <c r="I1711" s="1135" t="s">
        <v>126</v>
      </c>
      <c r="J1711" s="1135">
        <v>1.5</v>
      </c>
      <c r="K1711" s="1135" t="s">
        <v>5869</v>
      </c>
      <c r="L1711" s="1135" t="s">
        <v>4825</v>
      </c>
      <c r="M1711" s="1135">
        <v>153</v>
      </c>
      <c r="N1711" s="1135" t="s">
        <v>1039</v>
      </c>
      <c r="O1711" s="1135">
        <v>3.8250000000000002</v>
      </c>
      <c r="P1711" s="1135">
        <v>3.06</v>
      </c>
      <c r="Q1711" s="1135">
        <v>4</v>
      </c>
      <c r="R1711" s="1135">
        <v>20.5</v>
      </c>
      <c r="T1711" s="1135">
        <v>11.5</v>
      </c>
      <c r="U1711" s="1135">
        <v>3.7</v>
      </c>
      <c r="V1711" s="1135" t="s">
        <v>663</v>
      </c>
      <c r="W1711" s="1135" t="s">
        <v>5870</v>
      </c>
      <c r="X1711" s="1135" t="s">
        <v>5871</v>
      </c>
      <c r="Y1711" s="1135">
        <v>1.7</v>
      </c>
      <c r="Z1711" s="1135">
        <v>5</v>
      </c>
      <c r="AA1711" s="1135" t="s">
        <v>5872</v>
      </c>
      <c r="AB1711" s="1135" t="s">
        <v>1075</v>
      </c>
      <c r="AH1711" s="1135" t="s">
        <v>969</v>
      </c>
      <c r="AM1711" s="1136" t="s">
        <v>12523</v>
      </c>
      <c r="AN1711" s="1136" t="s">
        <v>12524</v>
      </c>
      <c r="AO1711" s="1136">
        <f t="shared" si="214"/>
        <v>700</v>
      </c>
      <c r="AP1711" s="1136">
        <f t="shared" si="215"/>
        <v>1.72</v>
      </c>
      <c r="AQ1711" s="1136" t="str">
        <f t="shared" si="216"/>
        <v>1-5-1S91</v>
      </c>
      <c r="AR1711" s="1136" t="str">
        <f t="shared" si="217"/>
        <v>30</v>
      </c>
      <c r="AS1711" s="1136" t="str">
        <f t="shared" si="218"/>
        <v>330/330/172</v>
      </c>
      <c r="AT1711" s="1136" t="str">
        <f t="shared" si="219"/>
        <v>1-5-1S91</v>
      </c>
      <c r="AV1711" s="1136" t="str">
        <f t="shared" si="212"/>
        <v>110.1.30</v>
      </c>
      <c r="AW1711" s="1438">
        <f t="shared" si="213"/>
        <v>44226</v>
      </c>
    </row>
    <row r="1712" spans="1:49">
      <c r="A1712" s="1135" t="s">
        <v>5873</v>
      </c>
      <c r="B1712" s="1135" t="s">
        <v>5242</v>
      </c>
      <c r="C1712" s="1135">
        <v>650</v>
      </c>
      <c r="D1712" s="1135">
        <v>1.7450000000000001</v>
      </c>
      <c r="E1712" s="1135" t="s">
        <v>15196</v>
      </c>
      <c r="F1712" s="1135" t="s">
        <v>1608</v>
      </c>
      <c r="G1712" s="1135">
        <v>5</v>
      </c>
      <c r="H1712" s="1135" t="s">
        <v>5403</v>
      </c>
      <c r="I1712" s="1135" t="s">
        <v>663</v>
      </c>
      <c r="J1712" s="1135">
        <v>0</v>
      </c>
      <c r="K1712" s="1135" t="s">
        <v>5874</v>
      </c>
      <c r="L1712" s="1135" t="s">
        <v>5246</v>
      </c>
      <c r="M1712" s="1135">
        <v>150</v>
      </c>
      <c r="N1712" s="1135" t="s">
        <v>1039</v>
      </c>
      <c r="O1712" s="1135">
        <v>3.75</v>
      </c>
      <c r="P1712" s="1135">
        <v>3</v>
      </c>
      <c r="Q1712" s="1135">
        <v>3.5</v>
      </c>
      <c r="R1712" s="1135">
        <v>24</v>
      </c>
      <c r="T1712" s="1135">
        <v>17</v>
      </c>
      <c r="U1712" s="1135">
        <v>2.6</v>
      </c>
      <c r="V1712" s="1135" t="s">
        <v>663</v>
      </c>
      <c r="W1712" s="1135" t="s">
        <v>663</v>
      </c>
      <c r="X1712" s="1135" t="s">
        <v>663</v>
      </c>
      <c r="Y1712" s="1135">
        <v>1</v>
      </c>
      <c r="Z1712" s="1135">
        <v>5</v>
      </c>
      <c r="AA1712" s="1135" t="s">
        <v>5681</v>
      </c>
      <c r="AH1712" s="1135" t="s">
        <v>3293</v>
      </c>
      <c r="AM1712" s="1136" t="s">
        <v>12525</v>
      </c>
      <c r="AN1712" s="1136" t="s">
        <v>12526</v>
      </c>
      <c r="AO1712" s="1136">
        <f t="shared" si="214"/>
        <v>650</v>
      </c>
      <c r="AP1712" s="1136">
        <f t="shared" si="215"/>
        <v>1.7450000000000001</v>
      </c>
      <c r="AQ1712" s="1136" t="str">
        <f t="shared" si="216"/>
        <v>2-6-1S83°</v>
      </c>
      <c r="AR1712" s="1136" t="str">
        <f t="shared" si="217"/>
        <v>32</v>
      </c>
      <c r="AS1712" s="1136" t="str">
        <f t="shared" si="218"/>
        <v>170/178</v>
      </c>
      <c r="AT1712" s="1136" t="str">
        <f t="shared" si="219"/>
        <v>2-6-1S83°</v>
      </c>
      <c r="AV1712" s="1136" t="str">
        <f t="shared" si="212"/>
        <v>110.3.26</v>
      </c>
      <c r="AW1712" s="1438">
        <f t="shared" si="213"/>
        <v>44281</v>
      </c>
    </row>
    <row r="1713" spans="1:49">
      <c r="A1713" s="1135" t="s">
        <v>5875</v>
      </c>
      <c r="B1713" s="1135" t="s">
        <v>210</v>
      </c>
      <c r="C1713" s="1135">
        <v>650</v>
      </c>
      <c r="D1713" s="1135">
        <v>1.7</v>
      </c>
      <c r="E1713" s="1135" t="s">
        <v>15188</v>
      </c>
      <c r="F1713" s="1135" t="s">
        <v>1078</v>
      </c>
      <c r="G1713" s="1135">
        <v>5</v>
      </c>
      <c r="H1713" s="1135" t="s">
        <v>4900</v>
      </c>
      <c r="I1713" s="1135" t="s">
        <v>466</v>
      </c>
      <c r="J1713" s="1135">
        <v>3.2</v>
      </c>
      <c r="K1713" s="1135" t="s">
        <v>5654</v>
      </c>
      <c r="L1713" s="1135" t="s">
        <v>5426</v>
      </c>
      <c r="M1713" s="1135">
        <v>149.5</v>
      </c>
      <c r="N1713" s="1135" t="s">
        <v>1039</v>
      </c>
      <c r="O1713" s="1135">
        <v>3.7375000000000003</v>
      </c>
      <c r="P1713" s="1135">
        <v>2.99</v>
      </c>
      <c r="Q1713" s="1135">
        <v>3.5</v>
      </c>
      <c r="R1713" s="1135">
        <v>21.5</v>
      </c>
      <c r="T1713" s="1135">
        <v>19.5</v>
      </c>
      <c r="U1713" s="1135">
        <v>2.9</v>
      </c>
      <c r="V1713" s="1135" t="s">
        <v>663</v>
      </c>
      <c r="W1713" s="1135">
        <v>100</v>
      </c>
      <c r="X1713" s="1135">
        <v>90</v>
      </c>
      <c r="Y1713" s="1135">
        <v>1.8</v>
      </c>
      <c r="Z1713" s="1135">
        <v>5.5</v>
      </c>
      <c r="AA1713" s="1135" t="s">
        <v>3566</v>
      </c>
      <c r="AB1713" s="1135" t="s">
        <v>1075</v>
      </c>
      <c r="AH1713" s="1135" t="s">
        <v>629</v>
      </c>
      <c r="AM1713" s="1136" t="s">
        <v>12527</v>
      </c>
      <c r="AN1713" s="1136" t="s">
        <v>12528</v>
      </c>
      <c r="AO1713" s="1136">
        <f t="shared" si="214"/>
        <v>650</v>
      </c>
      <c r="AP1713" s="1136">
        <f t="shared" si="215"/>
        <v>1.7</v>
      </c>
      <c r="AQ1713" s="1136" t="str">
        <f t="shared" si="216"/>
        <v>1-5-1S91°</v>
      </c>
      <c r="AR1713" s="1136" t="str">
        <f t="shared" si="217"/>
        <v>30</v>
      </c>
      <c r="AS1713" s="1136" t="str">
        <f t="shared" si="218"/>
        <v>390/360/175</v>
      </c>
      <c r="AT1713" s="1136" t="str">
        <f t="shared" si="219"/>
        <v>1-5-1S91°</v>
      </c>
      <c r="AV1713" s="1136" t="str">
        <f t="shared" si="212"/>
        <v>110.6.4</v>
      </c>
      <c r="AW1713" s="1438">
        <f t="shared" si="213"/>
        <v>44351</v>
      </c>
    </row>
    <row r="1714" spans="1:49">
      <c r="A1714" s="1135" t="s">
        <v>5876</v>
      </c>
      <c r="B1714" s="1135" t="s">
        <v>881</v>
      </c>
      <c r="C1714" s="1135">
        <v>550</v>
      </c>
      <c r="D1714" s="1135">
        <v>1.78</v>
      </c>
      <c r="E1714" s="1135" t="s">
        <v>15205</v>
      </c>
      <c r="F1714" s="1135" t="s">
        <v>1069</v>
      </c>
      <c r="G1714" s="1135">
        <v>4</v>
      </c>
      <c r="H1714" s="1135" t="s">
        <v>5324</v>
      </c>
      <c r="I1714" s="1135" t="s">
        <v>663</v>
      </c>
      <c r="J1714" s="1135">
        <v>0</v>
      </c>
      <c r="K1714" s="1135" t="s">
        <v>5877</v>
      </c>
      <c r="L1714" s="1135" t="s">
        <v>5131</v>
      </c>
      <c r="M1714" s="1135">
        <v>150</v>
      </c>
      <c r="N1714" s="1135" t="s">
        <v>1039</v>
      </c>
      <c r="O1714" s="1135">
        <v>3.75</v>
      </c>
      <c r="P1714" s="1135">
        <v>3</v>
      </c>
      <c r="Q1714" s="1135" t="s">
        <v>5878</v>
      </c>
      <c r="R1714" s="1135">
        <v>21.8</v>
      </c>
      <c r="T1714" s="1135">
        <v>19.5</v>
      </c>
      <c r="U1714" s="1135">
        <v>1.8</v>
      </c>
      <c r="V1714" s="1135" t="s">
        <v>663</v>
      </c>
      <c r="W1714" s="1135" t="s">
        <v>663</v>
      </c>
      <c r="X1714" s="1135" t="s">
        <v>663</v>
      </c>
      <c r="Y1714" s="1135">
        <v>2.1</v>
      </c>
      <c r="Z1714" s="1135">
        <v>5</v>
      </c>
      <c r="AA1714" s="1135" t="s">
        <v>5879</v>
      </c>
      <c r="AH1714" s="1135" t="s">
        <v>944</v>
      </c>
      <c r="AM1714" s="1136" t="s">
        <v>12529</v>
      </c>
      <c r="AN1714" s="1136" t="s">
        <v>12530</v>
      </c>
      <c r="AO1714" s="1136">
        <f t="shared" si="214"/>
        <v>550</v>
      </c>
      <c r="AP1714" s="1136">
        <f t="shared" si="215"/>
        <v>1.78</v>
      </c>
      <c r="AQ1714" s="1136" t="str">
        <f t="shared" si="216"/>
        <v>1-5-1S91</v>
      </c>
      <c r="AR1714" s="1136" t="str">
        <f t="shared" si="217"/>
        <v>31.5</v>
      </c>
      <c r="AS1714" s="1136" t="str">
        <f t="shared" si="218"/>
        <v>320/320/150</v>
      </c>
      <c r="AT1714" s="1136" t="str">
        <f t="shared" si="219"/>
        <v>1-5-1S91</v>
      </c>
      <c r="AV1714" s="1136" t="str">
        <f t="shared" si="212"/>
        <v>110.7.30</v>
      </c>
      <c r="AW1714" s="1438">
        <f t="shared" si="213"/>
        <v>44407</v>
      </c>
    </row>
    <row r="1715" spans="1:49">
      <c r="A1715" s="1135" t="s">
        <v>5880</v>
      </c>
      <c r="B1715" s="1135" t="s">
        <v>5748</v>
      </c>
      <c r="C1715" s="1135">
        <v>600</v>
      </c>
      <c r="D1715" s="1135">
        <v>1.81</v>
      </c>
      <c r="E1715" s="1135" t="s">
        <v>15188</v>
      </c>
      <c r="F1715" s="1135" t="s">
        <v>2328</v>
      </c>
      <c r="G1715" s="1135">
        <v>5</v>
      </c>
      <c r="H1715" s="1135" t="s">
        <v>5220</v>
      </c>
      <c r="I1715" s="1135" t="s">
        <v>126</v>
      </c>
      <c r="J1715" s="1135">
        <v>1.4</v>
      </c>
      <c r="K1715" s="1135" t="s">
        <v>5750</v>
      </c>
      <c r="L1715" s="1135" t="s">
        <v>5881</v>
      </c>
      <c r="M1715" s="1135">
        <v>149.5</v>
      </c>
      <c r="N1715" s="1135" t="s">
        <v>1039</v>
      </c>
      <c r="O1715" s="1135">
        <v>3.7375000000000003</v>
      </c>
      <c r="P1715" s="1135">
        <v>2.99</v>
      </c>
      <c r="Q1715" s="1135">
        <v>3.5</v>
      </c>
      <c r="R1715" s="1135">
        <v>25</v>
      </c>
      <c r="T1715" s="1135">
        <v>16</v>
      </c>
      <c r="U1715" s="1135">
        <v>4</v>
      </c>
      <c r="V1715" s="1135" t="s">
        <v>663</v>
      </c>
      <c r="W1715" s="1135">
        <v>85</v>
      </c>
      <c r="X1715" s="1135">
        <v>10</v>
      </c>
      <c r="Y1715" s="1135">
        <v>1.4</v>
      </c>
      <c r="Z1715" s="1135">
        <v>6</v>
      </c>
      <c r="AA1715" s="1135" t="s">
        <v>3911</v>
      </c>
      <c r="AH1715" s="1135" t="s">
        <v>5775</v>
      </c>
      <c r="AM1715" s="1136" t="s">
        <v>12531</v>
      </c>
      <c r="AN1715" s="1136" t="s">
        <v>12532</v>
      </c>
      <c r="AO1715" s="1136">
        <f t="shared" si="214"/>
        <v>600</v>
      </c>
      <c r="AP1715" s="1136">
        <f t="shared" si="215"/>
        <v>1.81</v>
      </c>
      <c r="AQ1715" s="1136" t="str">
        <f t="shared" si="216"/>
        <v>1-5-1S91°</v>
      </c>
      <c r="AR1715" s="1136" t="str">
        <f t="shared" si="217"/>
        <v>33.5</v>
      </c>
      <c r="AS1715" s="1136" t="str">
        <f t="shared" si="218"/>
        <v>300/300/140</v>
      </c>
      <c r="AT1715" s="1136" t="str">
        <f t="shared" si="219"/>
        <v>1-5-1S91°</v>
      </c>
      <c r="AV1715" s="1136" t="str">
        <f t="shared" si="212"/>
        <v>110.10.7</v>
      </c>
      <c r="AW1715" s="1438">
        <f t="shared" si="213"/>
        <v>44476</v>
      </c>
    </row>
    <row r="1716" spans="1:49">
      <c r="A1716" s="1135" t="s">
        <v>5882</v>
      </c>
      <c r="B1716" s="1135" t="s">
        <v>5242</v>
      </c>
      <c r="C1716" s="1135">
        <v>650</v>
      </c>
      <c r="D1716" s="1135">
        <v>1.75</v>
      </c>
      <c r="E1716" s="1135" t="s">
        <v>15188</v>
      </c>
      <c r="F1716" s="1135" t="s">
        <v>1069</v>
      </c>
      <c r="G1716" s="1135">
        <v>5</v>
      </c>
      <c r="H1716" s="1135" t="s">
        <v>5399</v>
      </c>
      <c r="I1716" s="1135" t="s">
        <v>126</v>
      </c>
      <c r="J1716" s="1135">
        <v>2.6</v>
      </c>
      <c r="K1716" s="1135" t="s">
        <v>5392</v>
      </c>
      <c r="L1716" s="1135" t="s">
        <v>5246</v>
      </c>
      <c r="M1716" s="1135">
        <v>148.6</v>
      </c>
      <c r="N1716" s="1135" t="s">
        <v>1039</v>
      </c>
      <c r="O1716" s="1135">
        <v>3.7149999999999999</v>
      </c>
      <c r="P1716" s="1135">
        <v>2.972</v>
      </c>
      <c r="Q1716" s="1135">
        <v>3.5</v>
      </c>
      <c r="R1716" s="1135">
        <v>20.399999999999999</v>
      </c>
      <c r="T1716" s="1135">
        <v>26</v>
      </c>
      <c r="U1716" s="1135">
        <v>3.7</v>
      </c>
      <c r="V1716" s="1135" t="s">
        <v>663</v>
      </c>
      <c r="W1716" s="1135">
        <v>105</v>
      </c>
      <c r="X1716" s="1135">
        <v>50</v>
      </c>
      <c r="Y1716" s="1135">
        <v>2</v>
      </c>
      <c r="Z1716" s="1135">
        <v>6.5</v>
      </c>
      <c r="AA1716" s="1135" t="s">
        <v>5883</v>
      </c>
      <c r="AH1716" s="1135" t="s">
        <v>1280</v>
      </c>
      <c r="AM1716" s="1136" t="s">
        <v>12533</v>
      </c>
      <c r="AN1716" s="1136" t="s">
        <v>12534</v>
      </c>
      <c r="AO1716" s="1136">
        <f t="shared" si="214"/>
        <v>650</v>
      </c>
      <c r="AP1716" s="1136">
        <f t="shared" si="215"/>
        <v>1.75</v>
      </c>
      <c r="AQ1716" s="1136" t="str">
        <f t="shared" si="216"/>
        <v>1-5-1S91°</v>
      </c>
      <c r="AR1716" s="1136" t="str">
        <f t="shared" si="217"/>
        <v>31.5</v>
      </c>
      <c r="AS1716" s="1136" t="str">
        <f t="shared" si="218"/>
        <v>350/320/OFF</v>
      </c>
      <c r="AT1716" s="1136" t="str">
        <f t="shared" si="219"/>
        <v>1-5-1S91°</v>
      </c>
      <c r="AV1716" s="1136" t="str">
        <f t="shared" si="212"/>
        <v>110.11.17</v>
      </c>
      <c r="AW1716" s="1438">
        <f t="shared" si="213"/>
        <v>44517</v>
      </c>
    </row>
    <row r="1717" spans="1:49">
      <c r="A1717" s="1135" t="s">
        <v>5884</v>
      </c>
      <c r="B1717" s="1135" t="s">
        <v>5466</v>
      </c>
      <c r="C1717" s="1135">
        <v>600</v>
      </c>
      <c r="D1717" s="1135">
        <v>1.7350000000000001</v>
      </c>
      <c r="E1717" s="1135" t="s">
        <v>15198</v>
      </c>
      <c r="F1717" s="1135" t="s">
        <v>663</v>
      </c>
      <c r="G1717" s="1135">
        <v>5</v>
      </c>
      <c r="H1717" s="1135" t="s">
        <v>2286</v>
      </c>
      <c r="I1717" s="1135" t="s">
        <v>126</v>
      </c>
      <c r="J1717" s="1135">
        <v>1.5</v>
      </c>
      <c r="K1717" s="1135" t="s">
        <v>5885</v>
      </c>
      <c r="L1717" s="1135" t="s">
        <v>2198</v>
      </c>
      <c r="M1717" s="1135">
        <v>149</v>
      </c>
      <c r="N1717" s="1135" t="s">
        <v>1039</v>
      </c>
      <c r="O1717" s="1135">
        <v>3.7250000000000001</v>
      </c>
      <c r="P1717" s="1135">
        <v>2.98</v>
      </c>
      <c r="Q1717" s="1135">
        <v>4</v>
      </c>
      <c r="R1717" s="1135">
        <v>21.8</v>
      </c>
      <c r="T1717" s="1135">
        <v>22.6</v>
      </c>
      <c r="U1717" s="1135">
        <v>3.6</v>
      </c>
      <c r="V1717" s="1135" t="s">
        <v>2614</v>
      </c>
      <c r="W1717" s="1135">
        <v>120</v>
      </c>
      <c r="X1717" s="1135">
        <v>70</v>
      </c>
      <c r="Y1717" s="1135">
        <v>1.5</v>
      </c>
      <c r="Z1717" s="1135" t="s">
        <v>663</v>
      </c>
      <c r="AA1717" s="1135" t="s">
        <v>4461</v>
      </c>
      <c r="AH1717" s="1135" t="s">
        <v>661</v>
      </c>
      <c r="AM1717" s="1136" t="s">
        <v>12535</v>
      </c>
      <c r="AN1717" s="1136" t="s">
        <v>12536</v>
      </c>
      <c r="AO1717" s="1136">
        <f t="shared" si="214"/>
        <v>600</v>
      </c>
      <c r="AP1717" s="1136">
        <f t="shared" si="215"/>
        <v>1.7350000000000001</v>
      </c>
      <c r="AQ1717" s="1136" t="str">
        <f t="shared" si="216"/>
        <v>1-4-1S85°Z+S</v>
      </c>
      <c r="AR1717" s="1136" t="str">
        <f t="shared" si="217"/>
        <v>NA</v>
      </c>
      <c r="AS1717" s="1136" t="str">
        <f t="shared" si="218"/>
        <v>180/OFF</v>
      </c>
      <c r="AT1717" s="1136" t="str">
        <f t="shared" si="219"/>
        <v>1-4-1S85°Z+S</v>
      </c>
      <c r="AU1717" s="1136" t="s">
        <v>15734</v>
      </c>
      <c r="AV1717" s="1136" t="str">
        <f t="shared" si="212"/>
        <v>111.8.11</v>
      </c>
      <c r="AW1717" s="1438">
        <f t="shared" si="213"/>
        <v>44784</v>
      </c>
    </row>
    <row r="1718" spans="1:49">
      <c r="A1718" s="1135" t="s">
        <v>5886</v>
      </c>
      <c r="B1718" s="1135" t="s">
        <v>4861</v>
      </c>
      <c r="C1718" s="1135">
        <v>600</v>
      </c>
      <c r="D1718" s="1135">
        <v>1.72</v>
      </c>
      <c r="E1718" s="1135" t="s">
        <v>15203</v>
      </c>
      <c r="F1718" s="1135" t="s">
        <v>663</v>
      </c>
      <c r="G1718" s="1135">
        <v>5</v>
      </c>
      <c r="H1718" s="1135" t="s">
        <v>1282</v>
      </c>
      <c r="I1718" s="1135" t="s">
        <v>126</v>
      </c>
      <c r="J1718" s="1135">
        <v>1.5</v>
      </c>
      <c r="K1718" s="1135" t="s">
        <v>5887</v>
      </c>
      <c r="L1718" s="1135" t="s">
        <v>1870</v>
      </c>
      <c r="M1718" s="1135">
        <v>148.19999999999999</v>
      </c>
      <c r="N1718" s="1135" t="s">
        <v>1039</v>
      </c>
      <c r="O1718" s="1135">
        <v>3.7050000000000001</v>
      </c>
      <c r="P1718" s="1135">
        <v>2.964</v>
      </c>
      <c r="Q1718" s="1135">
        <v>4</v>
      </c>
      <c r="R1718" s="1135">
        <v>20.8</v>
      </c>
      <c r="T1718" s="1135">
        <v>19.399999999999999</v>
      </c>
      <c r="U1718" s="1135">
        <v>3.6</v>
      </c>
      <c r="V1718" s="1135" t="s">
        <v>2614</v>
      </c>
      <c r="W1718" s="1135">
        <v>120</v>
      </c>
      <c r="X1718" s="1135">
        <v>80</v>
      </c>
      <c r="Y1718" s="1135">
        <v>1.5</v>
      </c>
      <c r="Z1718" s="1135" t="s">
        <v>663</v>
      </c>
      <c r="AA1718" s="1135" t="s">
        <v>5888</v>
      </c>
      <c r="AH1718" s="1135" t="s">
        <v>5889</v>
      </c>
      <c r="AM1718" s="1136" t="s">
        <v>12537</v>
      </c>
      <c r="AN1718" s="1136" t="s">
        <v>12538</v>
      </c>
      <c r="AO1718" s="1136">
        <f t="shared" si="214"/>
        <v>600</v>
      </c>
      <c r="AP1718" s="1136">
        <f t="shared" si="215"/>
        <v>1.72</v>
      </c>
      <c r="AQ1718" s="1136" t="str">
        <f t="shared" si="216"/>
        <v>1-5-1S85°Z+S</v>
      </c>
      <c r="AR1718" s="1136" t="str">
        <f t="shared" si="217"/>
        <v>NA</v>
      </c>
      <c r="AS1718" s="1136" t="str">
        <f t="shared" si="218"/>
        <v>177/OFF</v>
      </c>
      <c r="AT1718" s="1136" t="str">
        <f t="shared" si="219"/>
        <v>1-5-1S85°Z+S</v>
      </c>
      <c r="AU1718" s="1136" t="s">
        <v>15734</v>
      </c>
      <c r="AV1718" s="1136" t="str">
        <f t="shared" si="212"/>
        <v>111.9.8</v>
      </c>
      <c r="AW1718" s="1438">
        <f t="shared" si="213"/>
        <v>44812</v>
      </c>
    </row>
    <row r="1719" spans="1:49">
      <c r="A1719" s="1135" t="s">
        <v>5890</v>
      </c>
      <c r="B1719" s="1135" t="s">
        <v>628</v>
      </c>
      <c r="C1719" s="1135">
        <v>600</v>
      </c>
      <c r="D1719" s="1135">
        <v>1.76</v>
      </c>
      <c r="E1719" s="1135" t="s">
        <v>15188</v>
      </c>
      <c r="F1719" s="1135" t="s">
        <v>1078</v>
      </c>
      <c r="G1719" s="1135">
        <v>5</v>
      </c>
      <c r="H1719" s="1135" t="s">
        <v>1049</v>
      </c>
      <c r="I1719" s="1135" t="s">
        <v>126</v>
      </c>
      <c r="J1719" s="1135">
        <v>2.2000000000000002</v>
      </c>
      <c r="K1719" s="1135" t="s">
        <v>5891</v>
      </c>
      <c r="L1719" s="1135" t="s">
        <v>4948</v>
      </c>
      <c r="M1719" s="1135">
        <v>150.30000000000001</v>
      </c>
      <c r="N1719" s="1135" t="s">
        <v>1039</v>
      </c>
      <c r="O1719" s="1135">
        <v>3.7575000000000003</v>
      </c>
      <c r="P1719" s="1135">
        <v>3.0060000000000002</v>
      </c>
      <c r="Q1719" s="1135">
        <v>3</v>
      </c>
      <c r="R1719" s="1135" t="s">
        <v>5892</v>
      </c>
      <c r="T1719" s="1135">
        <v>13</v>
      </c>
      <c r="U1719" s="1135">
        <v>7</v>
      </c>
      <c r="V1719" s="1135" t="s">
        <v>663</v>
      </c>
      <c r="W1719" s="1135">
        <v>115</v>
      </c>
      <c r="X1719" s="1135">
        <v>50</v>
      </c>
      <c r="Y1719" s="1135">
        <v>1.7</v>
      </c>
      <c r="Z1719" s="1135">
        <v>6.5</v>
      </c>
      <c r="AA1719" s="1135" t="s">
        <v>5893</v>
      </c>
      <c r="AH1719" s="1135" t="s">
        <v>1084</v>
      </c>
      <c r="AM1719" s="1136" t="s">
        <v>12539</v>
      </c>
      <c r="AN1719" s="1136" t="s">
        <v>12540</v>
      </c>
      <c r="AO1719" s="1136">
        <f t="shared" si="214"/>
        <v>600</v>
      </c>
      <c r="AP1719" s="1136">
        <f t="shared" si="215"/>
        <v>1.76</v>
      </c>
      <c r="AQ1719" s="1136" t="str">
        <f t="shared" si="216"/>
        <v>1-5-1S91°</v>
      </c>
      <c r="AR1719" s="1136" t="str">
        <f t="shared" si="217"/>
        <v>30</v>
      </c>
      <c r="AS1719" s="1136" t="str">
        <f t="shared" si="218"/>
        <v>260/260/OFF</v>
      </c>
      <c r="AT1719" s="1136" t="str">
        <f t="shared" si="219"/>
        <v>1-5-1S91°</v>
      </c>
      <c r="AV1719" s="1136" t="str">
        <f t="shared" si="212"/>
        <v>111.9.12</v>
      </c>
      <c r="AW1719" s="1438">
        <f t="shared" si="213"/>
        <v>44816</v>
      </c>
    </row>
    <row r="1720" spans="1:49">
      <c r="A1720" s="1135" t="s">
        <v>5894</v>
      </c>
      <c r="B1720" s="1135" t="s">
        <v>5021</v>
      </c>
      <c r="C1720" s="1135">
        <v>550</v>
      </c>
      <c r="D1720" s="1135">
        <v>1.7</v>
      </c>
      <c r="E1720" s="1135" t="s">
        <v>15210</v>
      </c>
      <c r="F1720" s="1135" t="s">
        <v>1608</v>
      </c>
      <c r="G1720" s="1135">
        <v>4</v>
      </c>
      <c r="H1720" s="1135" t="s">
        <v>1320</v>
      </c>
      <c r="I1720" s="1135" t="s">
        <v>126</v>
      </c>
      <c r="J1720" s="1135">
        <v>1.4</v>
      </c>
      <c r="K1720" s="1135" t="s">
        <v>5895</v>
      </c>
      <c r="L1720" s="1135" t="s">
        <v>1857</v>
      </c>
      <c r="M1720" s="1135">
        <v>159.5</v>
      </c>
      <c r="N1720" s="1135" t="s">
        <v>1039</v>
      </c>
      <c r="O1720" s="1135">
        <v>3.9875000000000003</v>
      </c>
      <c r="P1720" s="1135">
        <v>3.19</v>
      </c>
      <c r="Q1720" s="1135">
        <v>3</v>
      </c>
      <c r="R1720" s="1135">
        <v>33</v>
      </c>
      <c r="T1720" s="1135">
        <v>11.7</v>
      </c>
      <c r="U1720" s="1135">
        <v>6.3</v>
      </c>
      <c r="V1720" s="1135" t="s">
        <v>663</v>
      </c>
      <c r="W1720" s="1135">
        <v>135</v>
      </c>
      <c r="X1720" s="1135">
        <v>85</v>
      </c>
      <c r="Y1720" s="1135">
        <v>1.4</v>
      </c>
      <c r="Z1720" s="1135" t="s">
        <v>663</v>
      </c>
      <c r="AA1720" s="1135" t="s">
        <v>5893</v>
      </c>
      <c r="AH1720" s="1135" t="s">
        <v>977</v>
      </c>
      <c r="AM1720" s="1136" t="s">
        <v>12541</v>
      </c>
      <c r="AN1720" s="1136" t="s">
        <v>12542</v>
      </c>
      <c r="AO1720" s="1136">
        <f t="shared" si="214"/>
        <v>550</v>
      </c>
      <c r="AP1720" s="1136">
        <f t="shared" si="215"/>
        <v>1.7</v>
      </c>
      <c r="AQ1720" s="1136" t="str">
        <f t="shared" si="216"/>
        <v>1-5-1S83°Z+S</v>
      </c>
      <c r="AR1720" s="1136" t="str">
        <f t="shared" si="217"/>
        <v>32</v>
      </c>
      <c r="AS1720" s="1136" t="str">
        <f t="shared" si="218"/>
        <v>230/230/OFF</v>
      </c>
      <c r="AT1720" s="1136" t="str">
        <f t="shared" si="219"/>
        <v>1-5-1S83°Z+S</v>
      </c>
      <c r="AU1720" s="1136" t="s">
        <v>15734</v>
      </c>
      <c r="AV1720" s="1136" t="str">
        <f t="shared" si="212"/>
        <v>111.9.12</v>
      </c>
      <c r="AW1720" s="1438">
        <f t="shared" si="213"/>
        <v>44816</v>
      </c>
    </row>
    <row r="1721" spans="1:49">
      <c r="A1721" s="1135" t="s">
        <v>5896</v>
      </c>
      <c r="B1721" s="1135" t="s">
        <v>4954</v>
      </c>
      <c r="C1721" s="1135">
        <v>500</v>
      </c>
      <c r="D1721" s="1135">
        <v>1.77</v>
      </c>
      <c r="E1721" s="1135" t="s">
        <v>15198</v>
      </c>
      <c r="F1721" s="1135" t="s">
        <v>663</v>
      </c>
      <c r="G1721" s="1135">
        <v>5</v>
      </c>
      <c r="H1721" s="1135" t="s">
        <v>4870</v>
      </c>
      <c r="I1721" s="1135" t="s">
        <v>466</v>
      </c>
      <c r="J1721" s="1135">
        <v>1.7</v>
      </c>
      <c r="K1721" s="1135" t="s">
        <v>5897</v>
      </c>
      <c r="L1721" s="1135" t="s">
        <v>4958</v>
      </c>
      <c r="M1721" s="1135">
        <v>149.5</v>
      </c>
      <c r="N1721" s="1135" t="s">
        <v>1039</v>
      </c>
      <c r="O1721" s="1135">
        <v>3.7375000000000003</v>
      </c>
      <c r="P1721" s="1135">
        <v>2.99</v>
      </c>
      <c r="Q1721" s="1135">
        <v>4</v>
      </c>
      <c r="R1721" s="1135">
        <v>21</v>
      </c>
      <c r="T1721" s="1135">
        <v>37</v>
      </c>
      <c r="U1721" s="1135">
        <v>3.7</v>
      </c>
      <c r="V1721" s="1135" t="s">
        <v>663</v>
      </c>
      <c r="W1721" s="1135">
        <v>110</v>
      </c>
      <c r="X1721" s="1135">
        <v>40</v>
      </c>
      <c r="Y1721" s="1135">
        <v>2.2000000000000002</v>
      </c>
      <c r="Z1721" s="1135" t="s">
        <v>663</v>
      </c>
      <c r="AA1721" s="1135" t="s">
        <v>5893</v>
      </c>
      <c r="AH1721" s="1135" t="s">
        <v>1580</v>
      </c>
      <c r="AM1721" s="1136" t="s">
        <v>12543</v>
      </c>
      <c r="AN1721" s="1136" t="s">
        <v>12544</v>
      </c>
      <c r="AO1721" s="1136">
        <f t="shared" si="214"/>
        <v>500</v>
      </c>
      <c r="AP1721" s="1136">
        <f t="shared" si="215"/>
        <v>1.77</v>
      </c>
      <c r="AQ1721" s="1136" t="str">
        <f t="shared" si="216"/>
        <v>1-4-1S85°Z+S</v>
      </c>
      <c r="AR1721" s="1136" t="str">
        <f t="shared" si="217"/>
        <v>NA</v>
      </c>
      <c r="AS1721" s="1136" t="str">
        <f t="shared" si="218"/>
        <v>178/OFF</v>
      </c>
      <c r="AT1721" s="1136" t="str">
        <f t="shared" si="219"/>
        <v>1-4-1S85°Z+S</v>
      </c>
      <c r="AU1721" s="1136" t="s">
        <v>15734</v>
      </c>
      <c r="AV1721" s="1136" t="str">
        <f t="shared" si="212"/>
        <v>111.9.12</v>
      </c>
      <c r="AW1721" s="1438">
        <f t="shared" si="213"/>
        <v>44816</v>
      </c>
    </row>
    <row r="1722" spans="1:49">
      <c r="A1722" s="1135" t="s">
        <v>5898</v>
      </c>
      <c r="B1722" s="1135" t="s">
        <v>881</v>
      </c>
      <c r="C1722" s="1135">
        <v>450</v>
      </c>
      <c r="D1722" s="1135">
        <v>1.78</v>
      </c>
      <c r="E1722" s="1135" t="s">
        <v>15213</v>
      </c>
      <c r="F1722" s="1135" t="s">
        <v>1069</v>
      </c>
      <c r="G1722" s="1135">
        <v>5</v>
      </c>
      <c r="H1722" s="1135" t="s">
        <v>5733</v>
      </c>
      <c r="I1722" s="1135" t="s">
        <v>126</v>
      </c>
      <c r="J1722" s="1135">
        <v>2.2000000000000002</v>
      </c>
      <c r="K1722" s="1135" t="s">
        <v>5835</v>
      </c>
      <c r="L1722" s="1135" t="s">
        <v>5131</v>
      </c>
      <c r="M1722" s="1135">
        <v>150</v>
      </c>
      <c r="N1722" s="1135" t="s">
        <v>1039</v>
      </c>
      <c r="O1722" s="1135">
        <v>3.75</v>
      </c>
      <c r="P1722" s="1135">
        <v>3</v>
      </c>
      <c r="Q1722" s="1135">
        <v>3.5</v>
      </c>
      <c r="R1722" s="1135">
        <v>21.8</v>
      </c>
      <c r="T1722" s="1135">
        <v>19.5</v>
      </c>
      <c r="U1722" s="1135">
        <v>2.5</v>
      </c>
      <c r="V1722" s="1135" t="s">
        <v>663</v>
      </c>
      <c r="W1722" s="1135">
        <v>110</v>
      </c>
      <c r="X1722" s="1135">
        <v>60</v>
      </c>
      <c r="Y1722" s="1135">
        <v>2.1</v>
      </c>
      <c r="Z1722" s="1135">
        <v>5</v>
      </c>
      <c r="AA1722" s="1135" t="s">
        <v>5899</v>
      </c>
      <c r="AH1722" s="1135" t="s">
        <v>459</v>
      </c>
      <c r="AM1722" s="1136" t="s">
        <v>12545</v>
      </c>
      <c r="AN1722" s="1136" t="s">
        <v>12546</v>
      </c>
      <c r="AO1722" s="1136">
        <f t="shared" si="214"/>
        <v>450</v>
      </c>
      <c r="AP1722" s="1136">
        <f t="shared" si="215"/>
        <v>1.78</v>
      </c>
      <c r="AQ1722" s="1136" t="str">
        <f t="shared" si="216"/>
        <v>1-5-1S87</v>
      </c>
      <c r="AR1722" s="1136" t="str">
        <f t="shared" si="217"/>
        <v>31.5</v>
      </c>
      <c r="AS1722" s="1136" t="str">
        <f t="shared" si="218"/>
        <v>300/300/145</v>
      </c>
      <c r="AT1722" s="1136" t="str">
        <f t="shared" si="219"/>
        <v>1-5-1S87</v>
      </c>
      <c r="AV1722" s="1136" t="str">
        <f t="shared" si="212"/>
        <v>111.9.13</v>
      </c>
      <c r="AW1722" s="1438">
        <f t="shared" si="213"/>
        <v>44817</v>
      </c>
    </row>
    <row r="1723" spans="1:49">
      <c r="A1723" s="1135" t="s">
        <v>5900</v>
      </c>
      <c r="B1723" s="1135" t="s">
        <v>5748</v>
      </c>
      <c r="C1723" s="1135">
        <v>550</v>
      </c>
      <c r="D1723" s="1135">
        <v>1.79</v>
      </c>
      <c r="E1723" s="1135" t="s">
        <v>15188</v>
      </c>
      <c r="F1723" s="1135" t="s">
        <v>2328</v>
      </c>
      <c r="G1723" s="1135">
        <v>5</v>
      </c>
      <c r="H1723" s="1135" t="s">
        <v>5121</v>
      </c>
      <c r="I1723" s="1135" t="s">
        <v>126</v>
      </c>
      <c r="J1723" s="1135">
        <v>0.5</v>
      </c>
      <c r="K1723" s="1135" t="s">
        <v>5901</v>
      </c>
      <c r="L1723" s="1135" t="s">
        <v>5902</v>
      </c>
      <c r="M1723" s="1135">
        <v>151.5</v>
      </c>
      <c r="N1723" s="1135" t="s">
        <v>1039</v>
      </c>
      <c r="O1723" s="1135">
        <v>3.7875000000000001</v>
      </c>
      <c r="P1723" s="1135">
        <v>3.0300000000000002</v>
      </c>
      <c r="Q1723" s="1135">
        <v>4</v>
      </c>
      <c r="R1723" s="1135" t="s">
        <v>5903</v>
      </c>
      <c r="T1723" s="1135">
        <v>22.2</v>
      </c>
      <c r="U1723" s="1135">
        <v>2.6</v>
      </c>
      <c r="V1723" s="1135" t="s">
        <v>663</v>
      </c>
      <c r="W1723" s="1135" t="s">
        <v>5751</v>
      </c>
      <c r="X1723" s="1135">
        <v>0</v>
      </c>
      <c r="Y1723" s="1135">
        <v>1.4</v>
      </c>
      <c r="Z1723" s="1135">
        <v>6</v>
      </c>
      <c r="AA1723" s="1135" t="s">
        <v>5899</v>
      </c>
      <c r="AH1723" s="1135" t="s">
        <v>745</v>
      </c>
      <c r="AM1723" s="1136" t="s">
        <v>12547</v>
      </c>
      <c r="AN1723" s="1136" t="s">
        <v>12548</v>
      </c>
      <c r="AO1723" s="1136">
        <f t="shared" si="214"/>
        <v>550</v>
      </c>
      <c r="AP1723" s="1136">
        <f t="shared" si="215"/>
        <v>1.79</v>
      </c>
      <c r="AQ1723" s="1136" t="str">
        <f t="shared" si="216"/>
        <v>1-5-1S91°</v>
      </c>
      <c r="AR1723" s="1136" t="str">
        <f t="shared" si="217"/>
        <v>33.5</v>
      </c>
      <c r="AS1723" s="1136" t="str">
        <f t="shared" si="218"/>
        <v>320/320/140</v>
      </c>
      <c r="AT1723" s="1136" t="str">
        <f t="shared" si="219"/>
        <v>1-5-1S91°</v>
      </c>
      <c r="AV1723" s="1136" t="str">
        <f t="shared" si="212"/>
        <v>111.9.13</v>
      </c>
      <c r="AW1723" s="1438">
        <f t="shared" si="213"/>
        <v>44817</v>
      </c>
    </row>
    <row r="1724" spans="1:49">
      <c r="A1724" s="1135" t="s">
        <v>5904</v>
      </c>
      <c r="B1724" s="1135" t="s">
        <v>881</v>
      </c>
      <c r="C1724" s="1135">
        <v>450</v>
      </c>
      <c r="D1724" s="1135">
        <v>1.78</v>
      </c>
      <c r="E1724" s="1135" t="s">
        <v>15196</v>
      </c>
      <c r="F1724" s="1135" t="s">
        <v>1048</v>
      </c>
      <c r="G1724" s="1135">
        <v>4</v>
      </c>
      <c r="H1724" s="1135" t="s">
        <v>5826</v>
      </c>
      <c r="I1724" s="1135" t="s">
        <v>663</v>
      </c>
      <c r="J1724" s="1135">
        <v>0</v>
      </c>
      <c r="K1724" s="1135" t="s">
        <v>5905</v>
      </c>
      <c r="L1724" s="1135" t="s">
        <v>5131</v>
      </c>
      <c r="M1724" s="1135">
        <v>150</v>
      </c>
      <c r="N1724" s="1135" t="s">
        <v>1039</v>
      </c>
      <c r="O1724" s="1135">
        <v>3.75</v>
      </c>
      <c r="P1724" s="1135">
        <v>3</v>
      </c>
      <c r="Q1724" s="1135">
        <v>3.5</v>
      </c>
      <c r="R1724" s="1135">
        <v>21.8</v>
      </c>
      <c r="T1724" s="1135">
        <v>19.5</v>
      </c>
      <c r="U1724" s="1135">
        <v>1.8</v>
      </c>
      <c r="V1724" s="1135" t="s">
        <v>663</v>
      </c>
      <c r="W1724" s="1135" t="s">
        <v>663</v>
      </c>
      <c r="X1724" s="1135" t="s">
        <v>663</v>
      </c>
      <c r="Y1724" s="1135">
        <v>2.1</v>
      </c>
      <c r="Z1724" s="1135">
        <v>5</v>
      </c>
      <c r="AA1724" s="1135" t="s">
        <v>2471</v>
      </c>
      <c r="AH1724" s="1135" t="s">
        <v>700</v>
      </c>
      <c r="AM1724" s="1136" t="s">
        <v>12549</v>
      </c>
      <c r="AN1724" s="1136" t="s">
        <v>12550</v>
      </c>
      <c r="AO1724" s="1136">
        <f t="shared" si="214"/>
        <v>450</v>
      </c>
      <c r="AP1724" s="1136">
        <f t="shared" si="215"/>
        <v>1.78</v>
      </c>
      <c r="AQ1724" s="1136" t="str">
        <f t="shared" si="216"/>
        <v>2-6-1S83°</v>
      </c>
      <c r="AR1724" s="1136" t="str">
        <f t="shared" si="217"/>
        <v>31</v>
      </c>
      <c r="AS1724" s="1136" t="str">
        <f t="shared" si="218"/>
        <v>183/170</v>
      </c>
      <c r="AT1724" s="1136" t="str">
        <f t="shared" si="219"/>
        <v>2-6-1S83°</v>
      </c>
      <c r="AV1724" s="1136" t="str">
        <f t="shared" si="212"/>
        <v>111.9.15</v>
      </c>
      <c r="AW1724" s="1438">
        <f t="shared" si="213"/>
        <v>44819</v>
      </c>
    </row>
    <row r="1725" spans="1:49">
      <c r="A1725" s="1135" t="s">
        <v>5906</v>
      </c>
      <c r="B1725" s="1135" t="s">
        <v>5242</v>
      </c>
      <c r="C1725" s="1135">
        <v>650</v>
      </c>
      <c r="D1725" s="1135">
        <v>1.7350000000000001</v>
      </c>
      <c r="E1725" s="1135" t="s">
        <v>15196</v>
      </c>
      <c r="F1725" s="1135" t="s">
        <v>5907</v>
      </c>
      <c r="G1725" s="1135">
        <v>5</v>
      </c>
      <c r="H1725" s="1135" t="s">
        <v>5244</v>
      </c>
      <c r="I1725" s="1135" t="s">
        <v>1206</v>
      </c>
      <c r="J1725" s="1135">
        <v>0.8</v>
      </c>
      <c r="K1725" s="1135" t="s">
        <v>5642</v>
      </c>
      <c r="L1725" s="1135" t="s">
        <v>5246</v>
      </c>
      <c r="M1725" s="1135">
        <v>149.9</v>
      </c>
      <c r="N1725" s="1135" t="s">
        <v>1039</v>
      </c>
      <c r="O1725" s="1135">
        <v>3.7475000000000005</v>
      </c>
      <c r="P1725" s="1135">
        <v>2.9980000000000002</v>
      </c>
      <c r="Q1725" s="1135">
        <v>4</v>
      </c>
      <c r="R1725" s="1135">
        <v>22</v>
      </c>
      <c r="T1725" s="1135">
        <v>20</v>
      </c>
      <c r="U1725" s="1135">
        <v>2.6</v>
      </c>
      <c r="V1725" s="1135" t="s">
        <v>663</v>
      </c>
      <c r="W1725" s="1135">
        <v>35</v>
      </c>
      <c r="X1725" s="1135">
        <v>10</v>
      </c>
      <c r="Y1725" s="1135">
        <v>1</v>
      </c>
      <c r="Z1725" s="1135">
        <v>6</v>
      </c>
      <c r="AA1725" s="1135" t="s">
        <v>2468</v>
      </c>
      <c r="AH1725" s="1135" t="s">
        <v>1511</v>
      </c>
      <c r="AM1725" s="1136" t="s">
        <v>12551</v>
      </c>
      <c r="AN1725" s="1136" t="s">
        <v>12552</v>
      </c>
      <c r="AO1725" s="1136">
        <f t="shared" si="214"/>
        <v>650</v>
      </c>
      <c r="AP1725" s="1136">
        <f t="shared" si="215"/>
        <v>1.7350000000000001</v>
      </c>
      <c r="AQ1725" s="1136" t="str">
        <f t="shared" si="216"/>
        <v>2-6-1S83°</v>
      </c>
      <c r="AR1725" s="1136" t="str">
        <f t="shared" si="217"/>
        <v>29.4</v>
      </c>
      <c r="AS1725" s="1136" t="str">
        <f t="shared" si="218"/>
        <v>175/175</v>
      </c>
      <c r="AT1725" s="1136" t="str">
        <f t="shared" si="219"/>
        <v>2-6-1S83°</v>
      </c>
      <c r="AV1725" s="1136" t="str">
        <f t="shared" si="212"/>
        <v>111.9.16</v>
      </c>
      <c r="AW1725" s="1438">
        <f t="shared" si="213"/>
        <v>44820</v>
      </c>
    </row>
    <row r="1726" spans="1:49">
      <c r="A1726" s="1135" t="s">
        <v>5908</v>
      </c>
      <c r="B1726" s="1135" t="s">
        <v>5504</v>
      </c>
      <c r="C1726" s="1135">
        <v>500</v>
      </c>
      <c r="D1726" s="1135">
        <v>1.74</v>
      </c>
      <c r="E1726" s="1135" t="s">
        <v>15210</v>
      </c>
      <c r="F1726" s="1135" t="s">
        <v>1078</v>
      </c>
      <c r="G1726" s="1135">
        <v>2</v>
      </c>
      <c r="H1726" s="1135" t="s">
        <v>1155</v>
      </c>
      <c r="I1726" s="1135" t="s">
        <v>126</v>
      </c>
      <c r="J1726" s="1135">
        <v>0.4</v>
      </c>
      <c r="K1726" s="1135" t="s">
        <v>2432</v>
      </c>
      <c r="L1726" s="1135" t="s">
        <v>1919</v>
      </c>
      <c r="M1726" s="1135">
        <v>150.1</v>
      </c>
      <c r="N1726" s="1135" t="s">
        <v>1039</v>
      </c>
      <c r="O1726" s="1135">
        <v>3.7524999999999999</v>
      </c>
      <c r="P1726" s="1135">
        <v>3.0019999999999998</v>
      </c>
      <c r="Q1726" s="1135">
        <v>3</v>
      </c>
      <c r="R1726" s="1135">
        <v>20.7</v>
      </c>
      <c r="T1726" s="1135">
        <v>32.6</v>
      </c>
      <c r="U1726" s="1135">
        <v>3</v>
      </c>
      <c r="V1726" s="1135" t="s">
        <v>663</v>
      </c>
      <c r="W1726" s="1135" t="s">
        <v>663</v>
      </c>
      <c r="X1726" s="1135" t="s">
        <v>663</v>
      </c>
      <c r="Y1726" s="1135">
        <v>1.7</v>
      </c>
      <c r="Z1726" s="1135" t="s">
        <v>663</v>
      </c>
      <c r="AA1726" s="1135" t="s">
        <v>5909</v>
      </c>
      <c r="AH1726" s="1135" t="s">
        <v>864</v>
      </c>
      <c r="AM1726" s="1136" t="s">
        <v>12553</v>
      </c>
      <c r="AN1726" s="1136" t="s">
        <v>12554</v>
      </c>
      <c r="AO1726" s="1136">
        <f t="shared" si="214"/>
        <v>500</v>
      </c>
      <c r="AP1726" s="1136">
        <f t="shared" si="215"/>
        <v>1.74</v>
      </c>
      <c r="AQ1726" s="1136" t="str">
        <f t="shared" si="216"/>
        <v>1-5-1S83°Z+S</v>
      </c>
      <c r="AR1726" s="1136" t="str">
        <f t="shared" si="217"/>
        <v>30</v>
      </c>
      <c r="AS1726" s="1136" t="str">
        <f t="shared" si="218"/>
        <v>255/255/OFF</v>
      </c>
      <c r="AT1726" s="1136" t="str">
        <f t="shared" si="219"/>
        <v>1-5-1S83°Z+S</v>
      </c>
      <c r="AU1726" s="1136" t="s">
        <v>15734</v>
      </c>
      <c r="AV1726" s="1136" t="str">
        <f t="shared" si="212"/>
        <v>111.9.30</v>
      </c>
      <c r="AW1726" s="1438">
        <f t="shared" si="213"/>
        <v>44834</v>
      </c>
    </row>
    <row r="1727" spans="1:49">
      <c r="A1727" s="1135" t="s">
        <v>5910</v>
      </c>
      <c r="B1727" s="1135" t="s">
        <v>5659</v>
      </c>
      <c r="C1727" s="1135">
        <v>500</v>
      </c>
      <c r="D1727" s="1135">
        <v>1.72</v>
      </c>
      <c r="E1727" s="1135" t="s">
        <v>15198</v>
      </c>
      <c r="F1727" s="1135" t="s">
        <v>663</v>
      </c>
      <c r="G1727" s="1135">
        <v>5</v>
      </c>
      <c r="H1727" s="1135" t="s">
        <v>3443</v>
      </c>
      <c r="I1727" s="1135" t="s">
        <v>126</v>
      </c>
      <c r="J1727" s="1135">
        <v>1</v>
      </c>
      <c r="K1727" s="1135" t="s">
        <v>5911</v>
      </c>
      <c r="L1727" s="1135" t="s">
        <v>3666</v>
      </c>
      <c r="M1727" s="1135">
        <v>153</v>
      </c>
      <c r="N1727" s="1135" t="s">
        <v>1039</v>
      </c>
      <c r="O1727" s="1135">
        <v>3.8250000000000002</v>
      </c>
      <c r="P1727" s="1135">
        <v>3.06</v>
      </c>
      <c r="Q1727" s="1135">
        <v>4</v>
      </c>
      <c r="R1727" s="1135">
        <v>18</v>
      </c>
      <c r="T1727" s="1135">
        <v>14</v>
      </c>
      <c r="U1727" s="1135">
        <v>4.5</v>
      </c>
      <c r="V1727" s="1135" t="s">
        <v>663</v>
      </c>
      <c r="W1727" s="1135">
        <v>110</v>
      </c>
      <c r="X1727" s="1135">
        <v>60</v>
      </c>
      <c r="Y1727" s="1135">
        <v>1.8</v>
      </c>
      <c r="Z1727" s="1135" t="s">
        <v>663</v>
      </c>
      <c r="AA1727" s="1135" t="s">
        <v>5912</v>
      </c>
      <c r="AB1727" s="1135" t="s">
        <v>1614</v>
      </c>
      <c r="AH1727" s="1135" t="s">
        <v>1454</v>
      </c>
      <c r="AM1727" s="1136" t="s">
        <v>12555</v>
      </c>
      <c r="AN1727" s="1136" t="s">
        <v>12556</v>
      </c>
      <c r="AO1727" s="1136">
        <f t="shared" si="214"/>
        <v>500</v>
      </c>
      <c r="AP1727" s="1136">
        <f t="shared" si="215"/>
        <v>1.72</v>
      </c>
      <c r="AQ1727" s="1136" t="str">
        <f t="shared" si="216"/>
        <v>1-4-1S85°Z+S</v>
      </c>
      <c r="AR1727" s="1136" t="str">
        <f t="shared" si="217"/>
        <v>NA</v>
      </c>
      <c r="AS1727" s="1136" t="str">
        <f t="shared" si="218"/>
        <v>164/OFF</v>
      </c>
      <c r="AT1727" s="1136" t="str">
        <f t="shared" si="219"/>
        <v>1-4-1S85°Z+S</v>
      </c>
      <c r="AU1727" s="1136" t="s">
        <v>15734</v>
      </c>
      <c r="AV1727" s="1136" t="str">
        <f t="shared" si="212"/>
        <v>111.9.26</v>
      </c>
      <c r="AW1727" s="1438">
        <f t="shared" si="213"/>
        <v>44830</v>
      </c>
    </row>
    <row r="1728" spans="1:49">
      <c r="A1728" s="1135" t="s">
        <v>5913</v>
      </c>
      <c r="B1728" s="1135" t="s">
        <v>5242</v>
      </c>
      <c r="C1728" s="1135">
        <v>650</v>
      </c>
      <c r="D1728" s="1135">
        <v>1.7350000000000001</v>
      </c>
      <c r="E1728" s="1135" t="s">
        <v>15196</v>
      </c>
      <c r="F1728" s="1135" t="s">
        <v>1783</v>
      </c>
      <c r="G1728" s="1135">
        <v>5</v>
      </c>
      <c r="H1728" s="1135" t="s">
        <v>5403</v>
      </c>
      <c r="I1728" s="1135" t="s">
        <v>663</v>
      </c>
      <c r="J1728" s="1135">
        <v>0</v>
      </c>
      <c r="K1728" s="1135" t="s">
        <v>5642</v>
      </c>
      <c r="L1728" s="1135" t="s">
        <v>5246</v>
      </c>
      <c r="M1728" s="1135">
        <v>149.9</v>
      </c>
      <c r="N1728" s="1135" t="s">
        <v>1039</v>
      </c>
      <c r="O1728" s="1135">
        <v>3.7475000000000005</v>
      </c>
      <c r="P1728" s="1135">
        <v>2.9980000000000002</v>
      </c>
      <c r="Q1728" s="1135">
        <v>4</v>
      </c>
      <c r="R1728" s="1135">
        <v>24</v>
      </c>
      <c r="T1728" s="1135">
        <v>17</v>
      </c>
      <c r="U1728" s="1135">
        <v>2.6</v>
      </c>
      <c r="V1728" s="1135" t="s">
        <v>663</v>
      </c>
      <c r="W1728" s="1135" t="s">
        <v>663</v>
      </c>
      <c r="X1728" s="1135" t="s">
        <v>663</v>
      </c>
      <c r="Y1728" s="1135">
        <v>1</v>
      </c>
      <c r="Z1728" s="1135">
        <v>5</v>
      </c>
      <c r="AA1728" s="1135" t="s">
        <v>5909</v>
      </c>
      <c r="AH1728" s="1135" t="s">
        <v>5914</v>
      </c>
      <c r="AM1728" s="1136" t="s">
        <v>12557</v>
      </c>
      <c r="AN1728" s="1136" t="s">
        <v>12558</v>
      </c>
      <c r="AO1728" s="1136">
        <f t="shared" si="214"/>
        <v>650</v>
      </c>
      <c r="AP1728" s="1136">
        <f t="shared" si="215"/>
        <v>1.7350000000000001</v>
      </c>
      <c r="AQ1728" s="1136" t="str">
        <f t="shared" si="216"/>
        <v>2-6-1S83°</v>
      </c>
      <c r="AR1728" s="1136" t="str">
        <f t="shared" si="217"/>
        <v>29.5</v>
      </c>
      <c r="AS1728" s="1136" t="str">
        <f t="shared" si="218"/>
        <v>170/178</v>
      </c>
      <c r="AT1728" s="1136" t="str">
        <f t="shared" si="219"/>
        <v>2-6-1S83°</v>
      </c>
      <c r="AV1728" s="1136" t="str">
        <f t="shared" si="212"/>
        <v>111.9.30</v>
      </c>
      <c r="AW1728" s="1438">
        <f t="shared" si="213"/>
        <v>44834</v>
      </c>
    </row>
    <row r="1729" spans="1:49">
      <c r="A1729" s="1135" t="s">
        <v>5915</v>
      </c>
      <c r="B1729" s="1135" t="s">
        <v>210</v>
      </c>
      <c r="C1729" s="1135" t="s">
        <v>5916</v>
      </c>
      <c r="D1729" s="1135">
        <v>1.74</v>
      </c>
      <c r="E1729" s="1135" t="s">
        <v>15188</v>
      </c>
      <c r="F1729" s="1135" t="s">
        <v>1078</v>
      </c>
      <c r="G1729" s="1135">
        <v>5</v>
      </c>
      <c r="H1729" s="1135" t="s">
        <v>5574</v>
      </c>
      <c r="I1729" s="1135" t="s">
        <v>126</v>
      </c>
      <c r="J1729" s="1135">
        <v>0.7</v>
      </c>
      <c r="K1729" s="1135" t="s">
        <v>5726</v>
      </c>
      <c r="L1729" s="1135" t="s">
        <v>4760</v>
      </c>
      <c r="M1729" s="1135">
        <v>151.5</v>
      </c>
      <c r="N1729" s="1135" t="s">
        <v>1039</v>
      </c>
      <c r="O1729" s="1135">
        <v>3.7875000000000001</v>
      </c>
      <c r="P1729" s="1135">
        <v>3.0300000000000002</v>
      </c>
      <c r="Q1729" s="1135">
        <v>4</v>
      </c>
      <c r="R1729" s="1135">
        <v>19.100000000000001</v>
      </c>
      <c r="T1729" s="1135">
        <v>23.7</v>
      </c>
      <c r="U1729" s="1135">
        <v>3.2</v>
      </c>
      <c r="V1729" s="1135" t="s">
        <v>663</v>
      </c>
      <c r="W1729" s="1135">
        <v>35</v>
      </c>
      <c r="X1729" s="1135">
        <v>10</v>
      </c>
      <c r="Y1729" s="1135">
        <v>1</v>
      </c>
      <c r="Z1729" s="1135">
        <v>6</v>
      </c>
      <c r="AA1729" s="1135" t="s">
        <v>3286</v>
      </c>
      <c r="AH1729" s="1135" t="s">
        <v>745</v>
      </c>
      <c r="AM1729" s="1136" t="s">
        <v>12559</v>
      </c>
      <c r="AN1729" s="1136" t="s">
        <v>12560</v>
      </c>
      <c r="AO1729" s="1136" t="str">
        <f t="shared" si="214"/>
        <v>550↑600-10/14</v>
      </c>
      <c r="AP1729" s="1136">
        <f t="shared" si="215"/>
        <v>1.74</v>
      </c>
      <c r="AQ1729" s="1136" t="str">
        <f t="shared" si="216"/>
        <v>1-5-1S91°</v>
      </c>
      <c r="AR1729" s="1136" t="str">
        <f t="shared" si="217"/>
        <v>30</v>
      </c>
      <c r="AS1729" s="1136" t="str">
        <f t="shared" si="218"/>
        <v>340/300/145</v>
      </c>
      <c r="AT1729" s="1136" t="str">
        <f t="shared" si="219"/>
        <v>1-5-1S91°</v>
      </c>
      <c r="AV1729" s="1136" t="str">
        <f t="shared" si="212"/>
        <v>111.10.4</v>
      </c>
      <c r="AW1729" s="1438">
        <f t="shared" si="213"/>
        <v>44838</v>
      </c>
    </row>
    <row r="1730" spans="1:49">
      <c r="A1730" s="1135" t="s">
        <v>5917</v>
      </c>
      <c r="B1730" s="1135" t="s">
        <v>210</v>
      </c>
      <c r="C1730" s="1135">
        <v>600</v>
      </c>
      <c r="D1730" s="1135">
        <v>1.74</v>
      </c>
      <c r="E1730" s="1135" t="s">
        <v>15188</v>
      </c>
      <c r="F1730" s="1135" t="s">
        <v>1078</v>
      </c>
      <c r="G1730" s="1135">
        <v>5</v>
      </c>
      <c r="H1730" s="1135" t="s">
        <v>5574</v>
      </c>
      <c r="I1730" s="1135" t="s">
        <v>126</v>
      </c>
      <c r="J1730" s="1135">
        <v>0.7</v>
      </c>
      <c r="K1730" s="1135" t="s">
        <v>5726</v>
      </c>
      <c r="L1730" s="1135" t="s">
        <v>4760</v>
      </c>
      <c r="M1730" s="1135">
        <v>151.5</v>
      </c>
      <c r="N1730" s="1135" t="s">
        <v>1039</v>
      </c>
      <c r="O1730" s="1135">
        <v>3.7875000000000001</v>
      </c>
      <c r="P1730" s="1135">
        <v>3.0300000000000002</v>
      </c>
      <c r="Q1730" s="1135">
        <v>4</v>
      </c>
      <c r="R1730" s="1135">
        <v>19.100000000000001</v>
      </c>
      <c r="T1730" s="1135">
        <v>23.7</v>
      </c>
      <c r="U1730" s="1135">
        <v>3.2</v>
      </c>
      <c r="V1730" s="1135" t="s">
        <v>663</v>
      </c>
      <c r="W1730" s="1135">
        <v>35</v>
      </c>
      <c r="X1730" s="1135">
        <v>10</v>
      </c>
      <c r="Y1730" s="1135">
        <v>1</v>
      </c>
      <c r="Z1730" s="1135">
        <v>6</v>
      </c>
      <c r="AA1730" s="1135" t="s">
        <v>3292</v>
      </c>
      <c r="AH1730" s="1135" t="s">
        <v>705</v>
      </c>
      <c r="AM1730" s="1136" t="s">
        <v>12561</v>
      </c>
      <c r="AN1730" s="1136" t="s">
        <v>12562</v>
      </c>
      <c r="AO1730" s="1136">
        <f t="shared" si="214"/>
        <v>600</v>
      </c>
      <c r="AP1730" s="1136">
        <f t="shared" si="215"/>
        <v>1.74</v>
      </c>
      <c r="AQ1730" s="1136" t="str">
        <f t="shared" si="216"/>
        <v>1-5-1S91°</v>
      </c>
      <c r="AR1730" s="1136" t="str">
        <f t="shared" si="217"/>
        <v>30</v>
      </c>
      <c r="AS1730" s="1136" t="str">
        <f t="shared" si="218"/>
        <v>340/300/145</v>
      </c>
      <c r="AT1730" s="1136" t="str">
        <f t="shared" si="219"/>
        <v>1-5-1S91°</v>
      </c>
      <c r="AV1730" s="1136" t="str">
        <f t="shared" ref="AV1730:AV1793" si="220">AA1730</f>
        <v>111.10.6</v>
      </c>
      <c r="AW1730" s="1438">
        <f t="shared" si="213"/>
        <v>44840</v>
      </c>
    </row>
    <row r="1731" spans="1:49">
      <c r="A1731" s="1135" t="s">
        <v>5918</v>
      </c>
      <c r="B1731" s="1135" t="s">
        <v>4823</v>
      </c>
      <c r="C1731" s="1135">
        <v>700</v>
      </c>
      <c r="D1731" s="1135">
        <v>1.73</v>
      </c>
      <c r="E1731" s="1135" t="s">
        <v>15205</v>
      </c>
      <c r="F1731" s="1135" t="s">
        <v>1078</v>
      </c>
      <c r="G1731" s="1135">
        <v>5</v>
      </c>
      <c r="H1731" s="1135" t="s">
        <v>5526</v>
      </c>
      <c r="I1731" s="1135" t="s">
        <v>126</v>
      </c>
      <c r="J1731" s="1135">
        <v>1.6</v>
      </c>
      <c r="K1731" s="1135" t="s">
        <v>5919</v>
      </c>
      <c r="L1731" s="1135" t="s">
        <v>4825</v>
      </c>
      <c r="M1731" s="1135">
        <v>153</v>
      </c>
      <c r="N1731" s="1135" t="s">
        <v>1039</v>
      </c>
      <c r="O1731" s="1135">
        <v>3.8250000000000002</v>
      </c>
      <c r="P1731" s="1135">
        <v>3.06</v>
      </c>
      <c r="Q1731" s="1135">
        <v>4</v>
      </c>
      <c r="R1731" s="1135">
        <v>20.5</v>
      </c>
      <c r="T1731" s="1135">
        <v>11.5</v>
      </c>
      <c r="U1731" s="1135">
        <v>3.7</v>
      </c>
      <c r="V1731" s="1135" t="s">
        <v>663</v>
      </c>
      <c r="W1731" s="1135">
        <v>80</v>
      </c>
      <c r="X1731" s="1135">
        <v>20</v>
      </c>
      <c r="Y1731" s="1135">
        <v>1.7</v>
      </c>
      <c r="Z1731" s="1135">
        <v>5</v>
      </c>
      <c r="AA1731" s="1135" t="s">
        <v>3292</v>
      </c>
      <c r="AH1731" s="1135" t="s">
        <v>2814</v>
      </c>
      <c r="AM1731" s="1136" t="s">
        <v>12563</v>
      </c>
      <c r="AN1731" s="1136" t="s">
        <v>12564</v>
      </c>
      <c r="AO1731" s="1136">
        <f t="shared" si="214"/>
        <v>700</v>
      </c>
      <c r="AP1731" s="1136">
        <f t="shared" si="215"/>
        <v>1.73</v>
      </c>
      <c r="AQ1731" s="1136" t="str">
        <f t="shared" si="216"/>
        <v>1-5-1S91</v>
      </c>
      <c r="AR1731" s="1136" t="str">
        <f t="shared" si="217"/>
        <v>30</v>
      </c>
      <c r="AS1731" s="1136" t="str">
        <f t="shared" si="218"/>
        <v>330/330/170</v>
      </c>
      <c r="AT1731" s="1136" t="str">
        <f t="shared" si="219"/>
        <v>1-5-1S91</v>
      </c>
      <c r="AV1731" s="1136" t="str">
        <f t="shared" si="220"/>
        <v>111.10.6</v>
      </c>
      <c r="AW1731" s="1438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35" t="s">
        <v>5920</v>
      </c>
      <c r="B1732" s="1135" t="s">
        <v>4788</v>
      </c>
      <c r="C1732" s="1135">
        <v>600</v>
      </c>
      <c r="D1732" s="1135">
        <v>1.74</v>
      </c>
      <c r="E1732" s="1135" t="s">
        <v>15196</v>
      </c>
      <c r="F1732" s="1135" t="s">
        <v>1078</v>
      </c>
      <c r="G1732" s="1135">
        <v>5</v>
      </c>
      <c r="H1732" s="1135" t="s">
        <v>5921</v>
      </c>
      <c r="I1732" s="1135" t="s">
        <v>1206</v>
      </c>
      <c r="J1732" s="1135">
        <v>2.7</v>
      </c>
      <c r="K1732" s="1135" t="s">
        <v>5922</v>
      </c>
      <c r="L1732" s="1135" t="s">
        <v>4796</v>
      </c>
      <c r="M1732" s="1135">
        <v>151.30000000000001</v>
      </c>
      <c r="N1732" s="1135" t="s">
        <v>1039</v>
      </c>
      <c r="O1732" s="1135">
        <v>3.7825000000000006</v>
      </c>
      <c r="P1732" s="1135">
        <v>3.0260000000000002</v>
      </c>
      <c r="Q1732" s="1135">
        <v>4</v>
      </c>
      <c r="R1732" s="1135">
        <v>20.7</v>
      </c>
      <c r="T1732" s="1135">
        <v>15.5</v>
      </c>
      <c r="U1732" s="1135">
        <v>3</v>
      </c>
      <c r="V1732" s="1135" t="s">
        <v>663</v>
      </c>
      <c r="W1732" s="1135">
        <v>130</v>
      </c>
      <c r="X1732" s="1135">
        <v>75</v>
      </c>
      <c r="Y1732" s="1135">
        <v>1.2</v>
      </c>
      <c r="Z1732" s="1135">
        <v>4.8</v>
      </c>
      <c r="AA1732" s="1135" t="s">
        <v>3292</v>
      </c>
      <c r="AH1732" s="1135" t="s">
        <v>5356</v>
      </c>
      <c r="AM1732" s="1136" t="s">
        <v>12565</v>
      </c>
      <c r="AN1732" s="1136" t="s">
        <v>12566</v>
      </c>
      <c r="AO1732" s="1136">
        <f t="shared" si="214"/>
        <v>600</v>
      </c>
      <c r="AP1732" s="1136">
        <f t="shared" si="215"/>
        <v>1.74</v>
      </c>
      <c r="AQ1732" s="1136" t="str">
        <f t="shared" si="216"/>
        <v>2-6-1S83°</v>
      </c>
      <c r="AR1732" s="1136" t="str">
        <f t="shared" si="217"/>
        <v>30</v>
      </c>
      <c r="AS1732" s="1136" t="str">
        <f t="shared" si="218"/>
        <v>173/165</v>
      </c>
      <c r="AT1732" s="1136" t="str">
        <f t="shared" si="219"/>
        <v>2-6-1S83°</v>
      </c>
      <c r="AV1732" s="1136" t="str">
        <f t="shared" si="220"/>
        <v>111.10.6</v>
      </c>
      <c r="AW1732" s="1438">
        <f t="shared" si="221"/>
        <v>44840</v>
      </c>
    </row>
    <row r="1733" spans="1:49">
      <c r="A1733" s="1135" t="s">
        <v>5923</v>
      </c>
      <c r="B1733" s="1135" t="s">
        <v>4954</v>
      </c>
      <c r="C1733" s="1135">
        <v>500</v>
      </c>
      <c r="D1733" s="1135">
        <v>1.77</v>
      </c>
      <c r="E1733" s="1135" t="s">
        <v>15198</v>
      </c>
      <c r="F1733" s="1135" t="s">
        <v>663</v>
      </c>
      <c r="G1733" s="1135">
        <v>5</v>
      </c>
      <c r="H1733" s="1135" t="s">
        <v>4870</v>
      </c>
      <c r="I1733" s="1135" t="s">
        <v>466</v>
      </c>
      <c r="J1733" s="1135">
        <v>1.7</v>
      </c>
      <c r="K1733" s="1135" t="s">
        <v>5744</v>
      </c>
      <c r="L1733" s="1135" t="s">
        <v>4958</v>
      </c>
      <c r="M1733" s="1135">
        <v>149.5</v>
      </c>
      <c r="N1733" s="1135" t="s">
        <v>1039</v>
      </c>
      <c r="O1733" s="1135">
        <v>3.7375000000000003</v>
      </c>
      <c r="P1733" s="1135">
        <v>2.99</v>
      </c>
      <c r="Q1733" s="1135">
        <v>4</v>
      </c>
      <c r="R1733" s="1135">
        <v>21</v>
      </c>
      <c r="T1733" s="1135">
        <v>37</v>
      </c>
      <c r="U1733" s="1135">
        <v>3.7</v>
      </c>
      <c r="V1733" s="1135" t="s">
        <v>663</v>
      </c>
      <c r="W1733" s="1135">
        <v>110</v>
      </c>
      <c r="X1733" s="1135">
        <v>40</v>
      </c>
      <c r="Y1733" s="1135">
        <v>2.2000000000000002</v>
      </c>
      <c r="Z1733" s="1135" t="s">
        <v>663</v>
      </c>
      <c r="AA1733" s="1135" t="s">
        <v>3302</v>
      </c>
      <c r="AH1733" s="1135" t="s">
        <v>666</v>
      </c>
      <c r="AM1733" s="1136" t="s">
        <v>12567</v>
      </c>
      <c r="AN1733" s="1136" t="s">
        <v>12568</v>
      </c>
      <c r="AO1733" s="1136">
        <f t="shared" si="214"/>
        <v>500</v>
      </c>
      <c r="AP1733" s="1136">
        <f t="shared" si="215"/>
        <v>1.77</v>
      </c>
      <c r="AQ1733" s="1136" t="str">
        <f t="shared" si="216"/>
        <v>1-4-1S85°Z+S</v>
      </c>
      <c r="AR1733" s="1136" t="str">
        <f t="shared" si="217"/>
        <v>NA</v>
      </c>
      <c r="AS1733" s="1136" t="str">
        <f t="shared" si="218"/>
        <v>178/OFF</v>
      </c>
      <c r="AT1733" s="1136" t="str">
        <f t="shared" si="219"/>
        <v>1-4-1S85°Z+S</v>
      </c>
      <c r="AU1733" s="1136" t="s">
        <v>15734</v>
      </c>
      <c r="AV1733" s="1136" t="str">
        <f t="shared" si="220"/>
        <v>111.10.11</v>
      </c>
      <c r="AW1733" s="1438">
        <f t="shared" si="221"/>
        <v>44845</v>
      </c>
    </row>
    <row r="1734" spans="1:49">
      <c r="A1734" s="1135" t="s">
        <v>5924</v>
      </c>
      <c r="B1734" s="1135" t="s">
        <v>5659</v>
      </c>
      <c r="C1734" s="1135">
        <v>500</v>
      </c>
      <c r="D1734" s="1135">
        <v>1.72</v>
      </c>
      <c r="E1734" s="1135" t="s">
        <v>15198</v>
      </c>
      <c r="F1734" s="1135" t="s">
        <v>663</v>
      </c>
      <c r="G1734" s="1135">
        <v>5</v>
      </c>
      <c r="H1734" s="1135" t="s">
        <v>2133</v>
      </c>
      <c r="I1734" s="1135" t="s">
        <v>126</v>
      </c>
      <c r="J1734" s="1135">
        <v>1</v>
      </c>
      <c r="K1734" s="1135" t="s">
        <v>5925</v>
      </c>
      <c r="L1734" s="1135" t="s">
        <v>3666</v>
      </c>
      <c r="M1734" s="1135">
        <v>153</v>
      </c>
      <c r="N1734" s="1135" t="s">
        <v>1039</v>
      </c>
      <c r="O1734" s="1135">
        <v>3.8250000000000002</v>
      </c>
      <c r="P1734" s="1135">
        <v>3.06</v>
      </c>
      <c r="Q1734" s="1135">
        <v>4</v>
      </c>
      <c r="R1734" s="1135">
        <v>18</v>
      </c>
      <c r="T1734" s="1135">
        <v>14</v>
      </c>
      <c r="U1734" s="1135">
        <v>4.5</v>
      </c>
      <c r="V1734" s="1135" t="s">
        <v>663</v>
      </c>
      <c r="W1734" s="1135">
        <v>110</v>
      </c>
      <c r="X1734" s="1135">
        <v>60</v>
      </c>
      <c r="Y1734" s="1135">
        <v>1.8</v>
      </c>
      <c r="Z1734" s="1135" t="s">
        <v>663</v>
      </c>
      <c r="AA1734" s="1135" t="s">
        <v>1624</v>
      </c>
      <c r="AB1734" s="1135" t="s">
        <v>1614</v>
      </c>
      <c r="AH1734" s="1135" t="s">
        <v>842</v>
      </c>
      <c r="AM1734" s="1136" t="s">
        <v>12569</v>
      </c>
      <c r="AN1734" s="1136" t="s">
        <v>12570</v>
      </c>
      <c r="AO1734" s="1136">
        <f t="shared" si="214"/>
        <v>500</v>
      </c>
      <c r="AP1734" s="1136">
        <f t="shared" si="215"/>
        <v>1.72</v>
      </c>
      <c r="AQ1734" s="1136" t="str">
        <f t="shared" si="216"/>
        <v>1-4-1S85°Z+S</v>
      </c>
      <c r="AR1734" s="1136" t="str">
        <f t="shared" si="217"/>
        <v>NA</v>
      </c>
      <c r="AS1734" s="1136" t="str">
        <f t="shared" si="218"/>
        <v>162/OFF</v>
      </c>
      <c r="AT1734" s="1136" t="str">
        <f t="shared" si="219"/>
        <v>1-4-1S85°Z+S</v>
      </c>
      <c r="AU1734" s="1136" t="s">
        <v>15734</v>
      </c>
      <c r="AV1734" s="1136" t="str">
        <f t="shared" si="220"/>
        <v>111.10.17</v>
      </c>
      <c r="AW1734" s="1438">
        <f t="shared" si="221"/>
        <v>44851</v>
      </c>
    </row>
    <row r="1735" spans="1:49">
      <c r="A1735" s="1135" t="s">
        <v>5926</v>
      </c>
      <c r="B1735" s="1135" t="s">
        <v>5099</v>
      </c>
      <c r="C1735" s="1135">
        <v>500</v>
      </c>
      <c r="D1735" s="1135">
        <v>1.7</v>
      </c>
      <c r="E1735" s="1135" t="s">
        <v>15202</v>
      </c>
      <c r="F1735" s="1135" t="s">
        <v>1048</v>
      </c>
      <c r="G1735" s="1135">
        <v>4</v>
      </c>
      <c r="H1735" s="1135" t="s">
        <v>1134</v>
      </c>
      <c r="I1735" s="1135" t="s">
        <v>126</v>
      </c>
      <c r="J1735" s="1135">
        <v>1.7</v>
      </c>
      <c r="K1735" s="1135" t="s">
        <v>5927</v>
      </c>
      <c r="L1735" s="1135" t="s">
        <v>5101</v>
      </c>
      <c r="M1735" s="1135">
        <v>154</v>
      </c>
      <c r="N1735" s="1135" t="s">
        <v>1039</v>
      </c>
      <c r="O1735" s="1135">
        <v>3.85</v>
      </c>
      <c r="P1735" s="1135">
        <v>3.08</v>
      </c>
      <c r="Q1735" s="1135">
        <v>3.5</v>
      </c>
      <c r="R1735" s="1135">
        <v>21</v>
      </c>
      <c r="T1735" s="1135">
        <v>15</v>
      </c>
      <c r="U1735" s="1135">
        <v>4.2</v>
      </c>
      <c r="V1735" s="1135" t="s">
        <v>663</v>
      </c>
      <c r="W1735" s="1135">
        <v>140</v>
      </c>
      <c r="X1735" s="1135">
        <v>90</v>
      </c>
      <c r="Y1735" s="1135">
        <v>1.6</v>
      </c>
      <c r="Z1735" s="1135" t="s">
        <v>663</v>
      </c>
      <c r="AA1735" s="1135" t="s">
        <v>1624</v>
      </c>
      <c r="AH1735" s="1135" t="s">
        <v>1057</v>
      </c>
      <c r="AM1735" s="1136" t="s">
        <v>12571</v>
      </c>
      <c r="AN1735" s="1136" t="s">
        <v>12572</v>
      </c>
      <c r="AO1735" s="1136">
        <f t="shared" si="214"/>
        <v>500</v>
      </c>
      <c r="AP1735" s="1136">
        <f t="shared" si="215"/>
        <v>1.7</v>
      </c>
      <c r="AQ1735" s="1136" t="str">
        <f t="shared" si="216"/>
        <v>1-4-1S83°Z+S</v>
      </c>
      <c r="AR1735" s="1136" t="str">
        <f t="shared" si="217"/>
        <v>31</v>
      </c>
      <c r="AS1735" s="1136" t="str">
        <f t="shared" si="218"/>
        <v>240/240/OFF</v>
      </c>
      <c r="AT1735" s="1136" t="str">
        <f t="shared" si="219"/>
        <v>1-4-1S83°Z+S</v>
      </c>
      <c r="AU1735" s="1136" t="s">
        <v>15734</v>
      </c>
      <c r="AV1735" s="1136" t="str">
        <f t="shared" si="220"/>
        <v>111.10.17</v>
      </c>
      <c r="AW1735" s="1438">
        <f t="shared" si="221"/>
        <v>44851</v>
      </c>
    </row>
    <row r="1736" spans="1:49">
      <c r="A1736" s="1135" t="s">
        <v>5928</v>
      </c>
      <c r="B1736" s="1135" t="s">
        <v>210</v>
      </c>
      <c r="C1736" s="1135">
        <v>600</v>
      </c>
      <c r="D1736" s="1135">
        <v>1.74</v>
      </c>
      <c r="E1736" s="1135" t="s">
        <v>15188</v>
      </c>
      <c r="F1736" s="1135" t="s">
        <v>1078</v>
      </c>
      <c r="G1736" s="1135">
        <v>5</v>
      </c>
      <c r="H1736" s="1135" t="s">
        <v>5574</v>
      </c>
      <c r="I1736" s="1135" t="s">
        <v>126</v>
      </c>
      <c r="J1736" s="1135">
        <v>0.7</v>
      </c>
      <c r="K1736" s="1135" t="s">
        <v>5726</v>
      </c>
      <c r="L1736" s="1135" t="s">
        <v>4760</v>
      </c>
      <c r="M1736" s="1135">
        <v>151.5</v>
      </c>
      <c r="N1736" s="1135" t="s">
        <v>1039</v>
      </c>
      <c r="O1736" s="1135">
        <v>3.7875000000000001</v>
      </c>
      <c r="P1736" s="1135">
        <v>3.0300000000000002</v>
      </c>
      <c r="Q1736" s="1135">
        <v>4</v>
      </c>
      <c r="R1736" s="1135">
        <v>19.100000000000001</v>
      </c>
      <c r="T1736" s="1135">
        <v>23.7</v>
      </c>
      <c r="U1736" s="1135">
        <v>3.2</v>
      </c>
      <c r="V1736" s="1135" t="s">
        <v>663</v>
      </c>
      <c r="W1736" s="1135">
        <v>35</v>
      </c>
      <c r="X1736" s="1135">
        <v>10</v>
      </c>
      <c r="Y1736" s="1135">
        <v>1</v>
      </c>
      <c r="Z1736" s="1135">
        <v>6</v>
      </c>
      <c r="AA1736" s="1135" t="s">
        <v>1624</v>
      </c>
      <c r="AH1736" s="1135" t="s">
        <v>1231</v>
      </c>
      <c r="AM1736" s="1136" t="s">
        <v>12573</v>
      </c>
      <c r="AN1736" s="1136" t="s">
        <v>12574</v>
      </c>
      <c r="AO1736" s="1136">
        <f t="shared" si="214"/>
        <v>600</v>
      </c>
      <c r="AP1736" s="1136">
        <f t="shared" si="215"/>
        <v>1.74</v>
      </c>
      <c r="AQ1736" s="1136" t="str">
        <f t="shared" si="216"/>
        <v>1-5-1S91°</v>
      </c>
      <c r="AR1736" s="1136" t="str">
        <f t="shared" si="217"/>
        <v>30</v>
      </c>
      <c r="AS1736" s="1136" t="str">
        <f t="shared" si="218"/>
        <v>340/300/145</v>
      </c>
      <c r="AT1736" s="1136" t="str">
        <f t="shared" si="219"/>
        <v>1-5-1S91°</v>
      </c>
      <c r="AV1736" s="1136" t="str">
        <f t="shared" si="220"/>
        <v>111.10.17</v>
      </c>
      <c r="AW1736" s="1438">
        <f t="shared" si="221"/>
        <v>44851</v>
      </c>
    </row>
    <row r="1737" spans="1:49">
      <c r="A1737" s="1135" t="s">
        <v>5929</v>
      </c>
      <c r="B1737" s="1135" t="s">
        <v>628</v>
      </c>
      <c r="C1737" s="1135">
        <v>600</v>
      </c>
      <c r="D1737" s="1135">
        <v>1.75</v>
      </c>
      <c r="E1737" s="1135" t="s">
        <v>15188</v>
      </c>
      <c r="F1737" s="1135" t="s">
        <v>1078</v>
      </c>
      <c r="G1737" s="1135">
        <v>5</v>
      </c>
      <c r="H1737" s="1135" t="s">
        <v>1049</v>
      </c>
      <c r="I1737" s="1135" t="s">
        <v>126</v>
      </c>
      <c r="J1737" s="1135">
        <v>2.2000000000000002</v>
      </c>
      <c r="K1737" s="1135" t="s">
        <v>5930</v>
      </c>
      <c r="L1737" s="1135" t="s">
        <v>4948</v>
      </c>
      <c r="M1737" s="1135">
        <v>150.30000000000001</v>
      </c>
      <c r="N1737" s="1135" t="s">
        <v>1039</v>
      </c>
      <c r="O1737" s="1135">
        <v>3.7575000000000003</v>
      </c>
      <c r="P1737" s="1135">
        <v>3.0060000000000002</v>
      </c>
      <c r="Q1737" s="1135">
        <v>3</v>
      </c>
      <c r="R1737" s="1135">
        <v>30</v>
      </c>
      <c r="T1737" s="1135">
        <v>13</v>
      </c>
      <c r="U1737" s="1135">
        <v>7</v>
      </c>
      <c r="V1737" s="1135" t="s">
        <v>663</v>
      </c>
      <c r="W1737" s="1135">
        <v>115</v>
      </c>
      <c r="X1737" s="1135">
        <v>50</v>
      </c>
      <c r="Y1737" s="1135">
        <v>1.7</v>
      </c>
      <c r="Z1737" s="1135">
        <v>6.5</v>
      </c>
      <c r="AA1737" s="1135" t="s">
        <v>3491</v>
      </c>
      <c r="AH1737" s="1135" t="s">
        <v>1694</v>
      </c>
      <c r="AM1737" s="1136" t="s">
        <v>12575</v>
      </c>
      <c r="AN1737" s="1136" t="s">
        <v>12576</v>
      </c>
      <c r="AO1737" s="1136">
        <f t="shared" si="214"/>
        <v>600</v>
      </c>
      <c r="AP1737" s="1136">
        <f t="shared" si="215"/>
        <v>1.75</v>
      </c>
      <c r="AQ1737" s="1136" t="str">
        <f t="shared" si="216"/>
        <v>1-5-1S91°</v>
      </c>
      <c r="AR1737" s="1136" t="str">
        <f t="shared" si="217"/>
        <v>30</v>
      </c>
      <c r="AS1737" s="1136" t="str">
        <f t="shared" si="218"/>
        <v>260/260/OFF</v>
      </c>
      <c r="AT1737" s="1136" t="str">
        <f t="shared" si="219"/>
        <v>1-5-1S91°</v>
      </c>
      <c r="AV1737" s="1136" t="str">
        <f t="shared" si="220"/>
        <v>111.12.23</v>
      </c>
      <c r="AW1737" s="1438">
        <f t="shared" si="221"/>
        <v>44918</v>
      </c>
    </row>
    <row r="1738" spans="1:49">
      <c r="A1738" s="1135" t="s">
        <v>5931</v>
      </c>
      <c r="B1738" s="1135" t="s">
        <v>210</v>
      </c>
      <c r="C1738" s="1135">
        <v>600</v>
      </c>
      <c r="D1738" s="1135">
        <v>1.74</v>
      </c>
      <c r="E1738" s="1135" t="s">
        <v>15188</v>
      </c>
      <c r="F1738" s="1135" t="s">
        <v>1078</v>
      </c>
      <c r="G1738" s="1135">
        <v>5</v>
      </c>
      <c r="H1738" s="1135" t="s">
        <v>5574</v>
      </c>
      <c r="I1738" s="1135" t="s">
        <v>126</v>
      </c>
      <c r="J1738" s="1135">
        <v>0.7</v>
      </c>
      <c r="K1738" s="1135" t="s">
        <v>5932</v>
      </c>
      <c r="L1738" s="1135" t="s">
        <v>4760</v>
      </c>
      <c r="M1738" s="1135">
        <v>151.5</v>
      </c>
      <c r="N1738" s="1135" t="s">
        <v>1039</v>
      </c>
      <c r="O1738" s="1135">
        <v>3.7875000000000001</v>
      </c>
      <c r="P1738" s="1135">
        <v>3.0300000000000002</v>
      </c>
      <c r="Q1738" s="1135">
        <v>4</v>
      </c>
      <c r="R1738" s="1135">
        <v>19.100000000000001</v>
      </c>
      <c r="T1738" s="1135">
        <v>23.7</v>
      </c>
      <c r="U1738" s="1135">
        <v>3.2</v>
      </c>
      <c r="V1738" s="1135" t="s">
        <v>663</v>
      </c>
      <c r="W1738" s="1135">
        <v>35</v>
      </c>
      <c r="X1738" s="1135">
        <v>10</v>
      </c>
      <c r="Y1738" s="1135">
        <v>1</v>
      </c>
      <c r="Z1738" s="1135">
        <v>6</v>
      </c>
      <c r="AA1738" s="1135" t="s">
        <v>5933</v>
      </c>
      <c r="AH1738" s="1135" t="s">
        <v>944</v>
      </c>
      <c r="AM1738" s="1136" t="s">
        <v>12577</v>
      </c>
      <c r="AN1738" s="1136" t="s">
        <v>12578</v>
      </c>
      <c r="AO1738" s="1136">
        <f t="shared" si="214"/>
        <v>600</v>
      </c>
      <c r="AP1738" s="1136">
        <f t="shared" si="215"/>
        <v>1.74</v>
      </c>
      <c r="AQ1738" s="1136" t="str">
        <f t="shared" si="216"/>
        <v>1-5-1S91°</v>
      </c>
      <c r="AR1738" s="1136" t="str">
        <f t="shared" si="217"/>
        <v>30</v>
      </c>
      <c r="AS1738" s="1136" t="str">
        <f t="shared" si="218"/>
        <v>340/300/145</v>
      </c>
      <c r="AT1738" s="1136" t="str">
        <f t="shared" si="219"/>
        <v>1-5-1S91°</v>
      </c>
      <c r="AV1738" s="1136" t="str">
        <f t="shared" si="220"/>
        <v>111.10.25</v>
      </c>
      <c r="AW1738" s="1438">
        <f t="shared" si="221"/>
        <v>44859</v>
      </c>
    </row>
    <row r="1739" spans="1:49">
      <c r="A1739" s="1135" t="s">
        <v>5934</v>
      </c>
      <c r="B1739" s="1135" t="s">
        <v>4861</v>
      </c>
      <c r="C1739" s="1135">
        <v>650</v>
      </c>
      <c r="D1739" s="1135">
        <v>1.72</v>
      </c>
      <c r="E1739" s="1135" t="s">
        <v>15198</v>
      </c>
      <c r="F1739" s="1135" t="s">
        <v>663</v>
      </c>
      <c r="G1739" s="1135">
        <v>5</v>
      </c>
      <c r="H1739" s="1135" t="s">
        <v>2286</v>
      </c>
      <c r="I1739" s="1135" t="s">
        <v>126</v>
      </c>
      <c r="J1739" s="1135">
        <v>1.4</v>
      </c>
      <c r="K1739" s="1135" t="s">
        <v>5623</v>
      </c>
      <c r="L1739" s="1135" t="s">
        <v>1870</v>
      </c>
      <c r="M1739" s="1135">
        <v>148</v>
      </c>
      <c r="N1739" s="1135" t="s">
        <v>1039</v>
      </c>
      <c r="O1739" s="1135">
        <v>3.7</v>
      </c>
      <c r="P1739" s="1135">
        <v>2.96</v>
      </c>
      <c r="Q1739" s="1135">
        <v>4</v>
      </c>
      <c r="R1739" s="1135">
        <v>20.8</v>
      </c>
      <c r="T1739" s="1135">
        <v>20.399999999999999</v>
      </c>
      <c r="U1739" s="1135">
        <v>3.8</v>
      </c>
      <c r="V1739" s="1135" t="s">
        <v>663</v>
      </c>
      <c r="W1739" s="1135">
        <v>110</v>
      </c>
      <c r="X1739" s="1135">
        <v>60</v>
      </c>
      <c r="Y1739" s="1135">
        <v>1.7</v>
      </c>
      <c r="Z1739" s="1135" t="s">
        <v>663</v>
      </c>
      <c r="AA1739" s="1135" t="s">
        <v>5935</v>
      </c>
      <c r="AB1739" s="1135" t="s">
        <v>1075</v>
      </c>
      <c r="AH1739" s="1135" t="s">
        <v>1147</v>
      </c>
      <c r="AM1739" s="1136" t="s">
        <v>12579</v>
      </c>
      <c r="AN1739" s="1136" t="s">
        <v>12580</v>
      </c>
      <c r="AO1739" s="1136">
        <f t="shared" ref="AO1739:AO1802" si="222">C1739</f>
        <v>650</v>
      </c>
      <c r="AP1739" s="1136">
        <f t="shared" ref="AP1739:AP1802" si="223">D1739</f>
        <v>1.72</v>
      </c>
      <c r="AQ1739" s="1136" t="str">
        <f t="shared" ref="AQ1739:AQ1802" si="224">E1739</f>
        <v>1-4-1S85°Z+S</v>
      </c>
      <c r="AR1739" s="1136" t="str">
        <f t="shared" ref="AR1739:AR1802" si="225">F1739</f>
        <v>NA</v>
      </c>
      <c r="AS1739" s="1136" t="str">
        <f t="shared" ref="AS1739:AS1802" si="226">H1739</f>
        <v>180/OFF</v>
      </c>
      <c r="AT1739" s="1136" t="str">
        <f t="shared" ref="AT1739:AT1802" si="227">E1739</f>
        <v>1-4-1S85°Z+S</v>
      </c>
      <c r="AU1739" s="1136" t="s">
        <v>15734</v>
      </c>
      <c r="AV1739" s="1136" t="str">
        <f t="shared" si="220"/>
        <v>111.11.1</v>
      </c>
      <c r="AW1739" s="1438">
        <f t="shared" si="221"/>
        <v>44866</v>
      </c>
    </row>
    <row r="1740" spans="1:49">
      <c r="A1740" s="1135" t="s">
        <v>5936</v>
      </c>
      <c r="B1740" s="1135" t="s">
        <v>972</v>
      </c>
      <c r="C1740" s="1135">
        <v>600</v>
      </c>
      <c r="D1740" s="1135">
        <v>1.72</v>
      </c>
      <c r="E1740" s="1135" t="s">
        <v>15188</v>
      </c>
      <c r="F1740" s="1135" t="s">
        <v>1078</v>
      </c>
      <c r="G1740" s="1135">
        <v>5</v>
      </c>
      <c r="H1740" s="1135" t="s">
        <v>2979</v>
      </c>
      <c r="I1740" s="1135" t="s">
        <v>126</v>
      </c>
      <c r="J1740" s="1135">
        <v>2.8</v>
      </c>
      <c r="K1740" s="1135" t="s">
        <v>5700</v>
      </c>
      <c r="L1740" s="1135" t="s">
        <v>5650</v>
      </c>
      <c r="M1740" s="1135">
        <v>152</v>
      </c>
      <c r="N1740" s="1135" t="s">
        <v>1039</v>
      </c>
      <c r="O1740" s="1135">
        <v>3.8000000000000003</v>
      </c>
      <c r="P1740" s="1135">
        <v>3.04</v>
      </c>
      <c r="Q1740" s="1135">
        <v>4</v>
      </c>
      <c r="R1740" s="1135">
        <v>23.5</v>
      </c>
      <c r="T1740" s="1135">
        <v>30</v>
      </c>
      <c r="U1740" s="1135">
        <v>3.5</v>
      </c>
      <c r="V1740" s="1135" t="s">
        <v>663</v>
      </c>
      <c r="W1740" s="1135">
        <v>115</v>
      </c>
      <c r="X1740" s="1135">
        <v>50</v>
      </c>
      <c r="Y1740" s="1135">
        <v>1.5</v>
      </c>
      <c r="Z1740" s="1135">
        <v>7</v>
      </c>
      <c r="AA1740" s="1135" t="s">
        <v>5937</v>
      </c>
      <c r="AH1740" s="1135" t="s">
        <v>1280</v>
      </c>
      <c r="AM1740" s="1136" t="s">
        <v>12581</v>
      </c>
      <c r="AN1740" s="1136" t="s">
        <v>12582</v>
      </c>
      <c r="AO1740" s="1136">
        <f t="shared" si="222"/>
        <v>600</v>
      </c>
      <c r="AP1740" s="1136">
        <f t="shared" si="223"/>
        <v>1.72</v>
      </c>
      <c r="AQ1740" s="1136" t="str">
        <f t="shared" si="224"/>
        <v>1-5-1S91°</v>
      </c>
      <c r="AR1740" s="1136" t="str">
        <f t="shared" si="225"/>
        <v>30</v>
      </c>
      <c r="AS1740" s="1136" t="str">
        <f t="shared" si="226"/>
        <v>335/335/OFF</v>
      </c>
      <c r="AT1740" s="1136" t="str">
        <f t="shared" si="227"/>
        <v>1-5-1S91°</v>
      </c>
      <c r="AV1740" s="1136" t="str">
        <f t="shared" si="220"/>
        <v>111.10.31</v>
      </c>
      <c r="AW1740" s="1438">
        <f t="shared" si="221"/>
        <v>44865</v>
      </c>
    </row>
    <row r="1741" spans="1:49">
      <c r="A1741" s="1135" t="s">
        <v>5938</v>
      </c>
      <c r="B1741" s="1135" t="s">
        <v>859</v>
      </c>
      <c r="C1741" s="1135">
        <v>700</v>
      </c>
      <c r="D1741" s="1135">
        <v>1.7649999999999999</v>
      </c>
      <c r="E1741" s="1135" t="s">
        <v>15203</v>
      </c>
      <c r="F1741" s="1135" t="s">
        <v>663</v>
      </c>
      <c r="G1741" s="1135">
        <v>5</v>
      </c>
      <c r="H1741" s="1135" t="s">
        <v>3035</v>
      </c>
      <c r="I1741" s="1135" t="s">
        <v>126</v>
      </c>
      <c r="J1741" s="1135">
        <v>2</v>
      </c>
      <c r="K1741" s="1135" t="s">
        <v>5939</v>
      </c>
      <c r="L1741" s="1135" t="s">
        <v>2037</v>
      </c>
      <c r="M1741" s="1135">
        <v>150</v>
      </c>
      <c r="N1741" s="1135" t="s">
        <v>1039</v>
      </c>
      <c r="O1741" s="1135">
        <v>3.75</v>
      </c>
      <c r="P1741" s="1135">
        <v>3</v>
      </c>
      <c r="Q1741" s="1135">
        <v>4</v>
      </c>
      <c r="R1741" s="1135">
        <v>20.8</v>
      </c>
      <c r="T1741" s="1135">
        <v>29.1</v>
      </c>
      <c r="U1741" s="1135">
        <v>3.4</v>
      </c>
      <c r="V1741" s="1135" t="s">
        <v>663</v>
      </c>
      <c r="W1741" s="1135">
        <v>110</v>
      </c>
      <c r="X1741" s="1135" t="s">
        <v>5940</v>
      </c>
      <c r="Y1741" s="1135">
        <v>1.5</v>
      </c>
      <c r="Z1741" s="1135" t="s">
        <v>663</v>
      </c>
      <c r="AA1741" s="1135" t="s">
        <v>1629</v>
      </c>
      <c r="AH1741" s="1135" t="s">
        <v>661</v>
      </c>
      <c r="AM1741" s="1136" t="s">
        <v>12583</v>
      </c>
      <c r="AN1741" s="1136" t="s">
        <v>12584</v>
      </c>
      <c r="AO1741" s="1136">
        <f t="shared" si="222"/>
        <v>700</v>
      </c>
      <c r="AP1741" s="1136">
        <f t="shared" si="223"/>
        <v>1.7649999999999999</v>
      </c>
      <c r="AQ1741" s="1136" t="str">
        <f t="shared" si="224"/>
        <v>1-5-1S85°Z+S</v>
      </c>
      <c r="AR1741" s="1136" t="str">
        <f t="shared" si="225"/>
        <v>NA</v>
      </c>
      <c r="AS1741" s="1136" t="str">
        <f t="shared" si="226"/>
        <v>190/OFF</v>
      </c>
      <c r="AT1741" s="1136" t="str">
        <f t="shared" si="227"/>
        <v>1-5-1S85°Z+S</v>
      </c>
      <c r="AU1741" s="1136" t="s">
        <v>15734</v>
      </c>
      <c r="AV1741" s="1136" t="str">
        <f t="shared" si="220"/>
        <v>111.11.3</v>
      </c>
      <c r="AW1741" s="1438">
        <f t="shared" si="221"/>
        <v>44868</v>
      </c>
    </row>
    <row r="1742" spans="1:49">
      <c r="A1742" s="1135" t="s">
        <v>5941</v>
      </c>
      <c r="B1742" s="1135" t="s">
        <v>5044</v>
      </c>
      <c r="C1742" s="1135">
        <v>450</v>
      </c>
      <c r="D1742" s="1135">
        <v>1.78</v>
      </c>
      <c r="E1742" s="1135" t="s">
        <v>15196</v>
      </c>
      <c r="F1742" s="1135" t="s">
        <v>1563</v>
      </c>
      <c r="G1742" s="1135">
        <v>5</v>
      </c>
      <c r="H1742" s="1135" t="s">
        <v>5942</v>
      </c>
      <c r="I1742" s="1135" t="s">
        <v>1206</v>
      </c>
      <c r="J1742" s="1135">
        <v>0.5</v>
      </c>
      <c r="K1742" s="1135" t="s">
        <v>5943</v>
      </c>
      <c r="L1742" s="1135" t="s">
        <v>5046</v>
      </c>
      <c r="M1742" s="1135">
        <v>152.5</v>
      </c>
      <c r="N1742" s="1135" t="s">
        <v>1039</v>
      </c>
      <c r="O1742" s="1135">
        <v>3.8125</v>
      </c>
      <c r="P1742" s="1135">
        <v>3.0500000000000003</v>
      </c>
      <c r="Q1742" s="1135" t="s">
        <v>1099</v>
      </c>
      <c r="R1742" s="1135">
        <v>28.5</v>
      </c>
      <c r="T1742" s="1135">
        <v>19.2</v>
      </c>
      <c r="U1742" s="1135">
        <v>5.0999999999999996</v>
      </c>
      <c r="V1742" s="1135" t="s">
        <v>663</v>
      </c>
      <c r="W1742" s="1135" t="s">
        <v>2803</v>
      </c>
      <c r="X1742" s="1135">
        <v>10</v>
      </c>
      <c r="Y1742" s="1135">
        <v>1.6</v>
      </c>
      <c r="Z1742" s="1135">
        <v>7</v>
      </c>
      <c r="AA1742" s="1135" t="s">
        <v>2922</v>
      </c>
      <c r="AH1742" s="1135" t="s">
        <v>864</v>
      </c>
      <c r="AM1742" s="1136" t="s">
        <v>12585</v>
      </c>
      <c r="AN1742" s="1136" t="s">
        <v>12586</v>
      </c>
      <c r="AO1742" s="1136">
        <f t="shared" si="222"/>
        <v>450</v>
      </c>
      <c r="AP1742" s="1136">
        <f t="shared" si="223"/>
        <v>1.78</v>
      </c>
      <c r="AQ1742" s="1136" t="str">
        <f t="shared" si="224"/>
        <v>2-6-1S83°</v>
      </c>
      <c r="AR1742" s="1136" t="str">
        <f t="shared" si="225"/>
        <v>30.5</v>
      </c>
      <c r="AS1742" s="1136" t="str">
        <f t="shared" si="226"/>
        <v>156/OFF</v>
      </c>
      <c r="AT1742" s="1136" t="str">
        <f t="shared" si="227"/>
        <v>2-6-1S83°</v>
      </c>
      <c r="AV1742" s="1136" t="str">
        <f t="shared" si="220"/>
        <v>108.12.2</v>
      </c>
      <c r="AW1742" s="1438">
        <f t="shared" si="221"/>
        <v>43801</v>
      </c>
    </row>
    <row r="1743" spans="1:49">
      <c r="A1743" s="1135" t="s">
        <v>5944</v>
      </c>
      <c r="B1743" s="1135" t="s">
        <v>878</v>
      </c>
      <c r="C1743" s="1135">
        <v>550</v>
      </c>
      <c r="D1743" s="1135">
        <v>1.7649999999999999</v>
      </c>
      <c r="E1743" s="1135" t="s">
        <v>15196</v>
      </c>
      <c r="F1743" s="1135" t="s">
        <v>1078</v>
      </c>
      <c r="G1743" s="1135">
        <v>5</v>
      </c>
      <c r="H1743" s="1135" t="s">
        <v>5024</v>
      </c>
      <c r="I1743" s="1135" t="s">
        <v>466</v>
      </c>
      <c r="J1743" s="1135">
        <v>3.4</v>
      </c>
      <c r="K1743" s="1135" t="s">
        <v>5945</v>
      </c>
      <c r="L1743" s="1135" t="s">
        <v>5001</v>
      </c>
      <c r="M1743" s="1135">
        <v>152.5</v>
      </c>
      <c r="N1743" s="1135" t="s">
        <v>1039</v>
      </c>
      <c r="O1743" s="1135">
        <v>3.8125</v>
      </c>
      <c r="P1743" s="1135">
        <v>3.0500000000000003</v>
      </c>
      <c r="Q1743" s="1135" t="s">
        <v>1153</v>
      </c>
      <c r="R1743" s="1135">
        <v>21</v>
      </c>
      <c r="T1743" s="1135">
        <v>9.1999999999999993</v>
      </c>
      <c r="U1743" s="1135">
        <v>5.4</v>
      </c>
      <c r="V1743" s="1135" t="s">
        <v>663</v>
      </c>
      <c r="W1743" s="1135">
        <v>110</v>
      </c>
      <c r="X1743" s="1135">
        <v>90</v>
      </c>
      <c r="Y1743" s="1135">
        <v>2</v>
      </c>
      <c r="Z1743" s="1135" t="s">
        <v>2535</v>
      </c>
      <c r="AA1743" s="1135" t="s">
        <v>5946</v>
      </c>
      <c r="AH1743" s="1135" t="s">
        <v>489</v>
      </c>
      <c r="AM1743" s="1136" t="s">
        <v>12587</v>
      </c>
      <c r="AN1743" s="1136" t="s">
        <v>12588</v>
      </c>
      <c r="AO1743" s="1136">
        <f t="shared" si="222"/>
        <v>550</v>
      </c>
      <c r="AP1743" s="1136">
        <f t="shared" si="223"/>
        <v>1.7649999999999999</v>
      </c>
      <c r="AQ1743" s="1136" t="str">
        <f t="shared" si="224"/>
        <v>2-6-1S83°</v>
      </c>
      <c r="AR1743" s="1136" t="str">
        <f t="shared" si="225"/>
        <v>30</v>
      </c>
      <c r="AS1743" s="1136" t="str">
        <f t="shared" si="226"/>
        <v>160/155</v>
      </c>
      <c r="AT1743" s="1136" t="str">
        <f t="shared" si="227"/>
        <v>2-6-1S83°</v>
      </c>
      <c r="AV1743" s="1136" t="str">
        <f t="shared" si="220"/>
        <v>109.3.11</v>
      </c>
      <c r="AW1743" s="1438">
        <f t="shared" si="221"/>
        <v>43901</v>
      </c>
    </row>
    <row r="1744" spans="1:49">
      <c r="A1744" s="1135" t="s">
        <v>5947</v>
      </c>
      <c r="B1744" s="1135" t="s">
        <v>5948</v>
      </c>
      <c r="C1744" s="1135">
        <v>650</v>
      </c>
      <c r="D1744" s="1135">
        <v>1.77</v>
      </c>
      <c r="E1744" s="1135" t="s">
        <v>4955</v>
      </c>
      <c r="F1744" s="1135" t="s">
        <v>663</v>
      </c>
      <c r="G1744" s="1135">
        <v>5</v>
      </c>
      <c r="H1744" s="1135" t="s">
        <v>5949</v>
      </c>
      <c r="I1744" s="1135" t="s">
        <v>126</v>
      </c>
      <c r="J1744" s="1135">
        <v>1.6</v>
      </c>
      <c r="K1744" s="1135" t="s">
        <v>5950</v>
      </c>
      <c r="L1744" s="1135" t="s">
        <v>2350</v>
      </c>
      <c r="M1744" s="1135">
        <v>149</v>
      </c>
      <c r="N1744" s="1135" t="s">
        <v>1039</v>
      </c>
      <c r="O1744" s="1135">
        <v>3.7250000000000001</v>
      </c>
      <c r="P1744" s="1135">
        <v>2.98</v>
      </c>
      <c r="Q1744" s="1135" t="s">
        <v>1050</v>
      </c>
      <c r="R1744" s="1135">
        <v>20.2</v>
      </c>
      <c r="T1744" s="1135">
        <v>15.7</v>
      </c>
      <c r="U1744" s="1135">
        <v>4.7</v>
      </c>
      <c r="V1744" s="1135" t="s">
        <v>663</v>
      </c>
      <c r="W1744" s="1135">
        <v>115</v>
      </c>
      <c r="X1744" s="1135">
        <v>55</v>
      </c>
      <c r="Y1744" s="1135">
        <v>1</v>
      </c>
      <c r="Z1744" s="1135" t="s">
        <v>663</v>
      </c>
      <c r="AA1744" s="1135" t="s">
        <v>5951</v>
      </c>
      <c r="AB1744" s="1135" t="s">
        <v>5952</v>
      </c>
      <c r="AH1744" s="1135" t="s">
        <v>1470</v>
      </c>
      <c r="AM1744" s="1136" t="s">
        <v>12589</v>
      </c>
      <c r="AN1744" s="1136" t="s">
        <v>12590</v>
      </c>
      <c r="AO1744" s="1136">
        <f t="shared" si="222"/>
        <v>650</v>
      </c>
      <c r="AP1744" s="1136">
        <f t="shared" si="223"/>
        <v>1.77</v>
      </c>
      <c r="AQ1744" s="1136" t="str">
        <f t="shared" si="224"/>
        <v>105°</v>
      </c>
      <c r="AR1744" s="1136" t="str">
        <f t="shared" si="225"/>
        <v>NA</v>
      </c>
      <c r="AS1744" s="1136" t="str">
        <f t="shared" si="226"/>
        <v>320/280/OFF</v>
      </c>
      <c r="AT1744" s="1136" t="str">
        <f t="shared" si="227"/>
        <v>105°</v>
      </c>
      <c r="AV1744" s="1136" t="str">
        <f t="shared" si="220"/>
        <v>109.6.25</v>
      </c>
      <c r="AW1744" s="1438">
        <f t="shared" si="221"/>
        <v>44007</v>
      </c>
    </row>
    <row r="1745" spans="1:49">
      <c r="A1745" s="1135" t="s">
        <v>5953</v>
      </c>
      <c r="B1745" s="1135" t="s">
        <v>878</v>
      </c>
      <c r="C1745" s="1135">
        <v>650</v>
      </c>
      <c r="D1745" s="1135">
        <v>1.78</v>
      </c>
      <c r="E1745" s="1135" t="s">
        <v>15182</v>
      </c>
      <c r="F1745" s="1135" t="s">
        <v>663</v>
      </c>
      <c r="G1745" s="1135">
        <v>5</v>
      </c>
      <c r="H1745" s="1135" t="s">
        <v>5954</v>
      </c>
      <c r="I1745" s="1135" t="s">
        <v>466</v>
      </c>
      <c r="J1745" s="1135">
        <v>3.9</v>
      </c>
      <c r="K1745" s="1135" t="s">
        <v>5508</v>
      </c>
      <c r="L1745" s="1135" t="s">
        <v>5001</v>
      </c>
      <c r="M1745" s="1135">
        <v>151.69999999999999</v>
      </c>
      <c r="N1745" s="1135" t="s">
        <v>1039</v>
      </c>
      <c r="O1745" s="1135">
        <v>3.7925</v>
      </c>
      <c r="P1745" s="1135">
        <v>3.0339999999999998</v>
      </c>
      <c r="Q1745" s="1135" t="s">
        <v>1106</v>
      </c>
      <c r="R1745" s="1135">
        <v>19.7</v>
      </c>
      <c r="T1745" s="1135">
        <v>11.5</v>
      </c>
      <c r="U1745" s="1135">
        <v>5.3</v>
      </c>
      <c r="V1745" s="1135" t="s">
        <v>663</v>
      </c>
      <c r="W1745" s="1135">
        <v>105</v>
      </c>
      <c r="X1745" s="1135">
        <v>95</v>
      </c>
      <c r="Y1745" s="1135">
        <v>1.5</v>
      </c>
      <c r="Z1745" s="1135" t="s">
        <v>5955</v>
      </c>
      <c r="AA1745" s="1135" t="s">
        <v>1295</v>
      </c>
      <c r="AH1745" s="1135" t="s">
        <v>1117</v>
      </c>
      <c r="AM1745" s="1136" t="s">
        <v>12591</v>
      </c>
      <c r="AN1745" s="1136" t="s">
        <v>12592</v>
      </c>
      <c r="AO1745" s="1136">
        <f t="shared" si="222"/>
        <v>650</v>
      </c>
      <c r="AP1745" s="1136">
        <f t="shared" si="223"/>
        <v>1.78</v>
      </c>
      <c r="AQ1745" s="1136" t="str">
        <f t="shared" si="224"/>
        <v>1-4-1S85°</v>
      </c>
      <c r="AR1745" s="1136" t="str">
        <f t="shared" si="225"/>
        <v>NA</v>
      </c>
      <c r="AS1745" s="1136" t="str">
        <f t="shared" si="226"/>
        <v>175/160</v>
      </c>
      <c r="AT1745" s="1136" t="str">
        <f t="shared" si="227"/>
        <v>1-4-1S85°</v>
      </c>
      <c r="AV1745" s="1136" t="str">
        <f t="shared" si="220"/>
        <v>109.12.12</v>
      </c>
      <c r="AW1745" s="1438">
        <f t="shared" si="221"/>
        <v>44177</v>
      </c>
    </row>
    <row r="1746" spans="1:49">
      <c r="A1746" s="1135" t="s">
        <v>5956</v>
      </c>
      <c r="B1746" s="1135" t="s">
        <v>5099</v>
      </c>
      <c r="C1746" s="1135">
        <v>500</v>
      </c>
      <c r="D1746" s="1135">
        <v>1.7050000000000001</v>
      </c>
      <c r="E1746" s="1135" t="s">
        <v>4955</v>
      </c>
      <c r="F1746" s="1135" t="s">
        <v>663</v>
      </c>
      <c r="G1746" s="1135">
        <v>4</v>
      </c>
      <c r="H1746" s="1135" t="s">
        <v>5957</v>
      </c>
      <c r="I1746" s="1135" t="s">
        <v>126</v>
      </c>
      <c r="J1746" s="1135">
        <v>1.5</v>
      </c>
      <c r="K1746" s="1135" t="s">
        <v>5958</v>
      </c>
      <c r="L1746" s="1135" t="s">
        <v>5101</v>
      </c>
      <c r="M1746" s="1135">
        <v>154</v>
      </c>
      <c r="N1746" s="1135" t="s">
        <v>1039</v>
      </c>
      <c r="O1746" s="1135">
        <v>3.85</v>
      </c>
      <c r="P1746" s="1135">
        <v>3.08</v>
      </c>
      <c r="Q1746" s="1135">
        <v>3.5</v>
      </c>
      <c r="R1746" s="1135">
        <v>24</v>
      </c>
      <c r="T1746" s="1135">
        <v>15</v>
      </c>
      <c r="U1746" s="1135">
        <v>4.2</v>
      </c>
      <c r="V1746" s="1135" t="s">
        <v>663</v>
      </c>
      <c r="W1746" s="1135">
        <v>140</v>
      </c>
      <c r="X1746" s="1135">
        <v>90</v>
      </c>
      <c r="Y1746" s="1135">
        <v>1.6</v>
      </c>
      <c r="Z1746" s="1135" t="s">
        <v>663</v>
      </c>
      <c r="AA1746" s="1135" t="s">
        <v>1399</v>
      </c>
      <c r="AH1746" s="1135" t="s">
        <v>5775</v>
      </c>
      <c r="AM1746" s="1136" t="s">
        <v>12593</v>
      </c>
      <c r="AN1746" s="1136" t="s">
        <v>12594</v>
      </c>
      <c r="AO1746" s="1136">
        <f t="shared" si="222"/>
        <v>500</v>
      </c>
      <c r="AP1746" s="1136">
        <f t="shared" si="223"/>
        <v>1.7050000000000001</v>
      </c>
      <c r="AQ1746" s="1136" t="str">
        <f t="shared" si="224"/>
        <v>105°</v>
      </c>
      <c r="AR1746" s="1136" t="str">
        <f t="shared" si="225"/>
        <v>NA</v>
      </c>
      <c r="AS1746" s="1136" t="str">
        <f t="shared" si="226"/>
        <v>305/305/OFF</v>
      </c>
      <c r="AT1746" s="1136" t="str">
        <f t="shared" si="227"/>
        <v>105°</v>
      </c>
      <c r="AV1746" s="1136" t="str">
        <f t="shared" si="220"/>
        <v>110.2.1</v>
      </c>
      <c r="AW1746" s="1438">
        <f t="shared" si="221"/>
        <v>44228</v>
      </c>
    </row>
    <row r="1747" spans="1:49">
      <c r="A1747" s="1135" t="s">
        <v>5959</v>
      </c>
      <c r="B1747" s="1135" t="s">
        <v>5242</v>
      </c>
      <c r="C1747" s="1135">
        <v>650</v>
      </c>
      <c r="D1747" s="1135">
        <v>1.73</v>
      </c>
      <c r="E1747" s="1135" t="s">
        <v>15188</v>
      </c>
      <c r="F1747" s="1135" t="s">
        <v>1078</v>
      </c>
      <c r="G1747" s="1135">
        <v>5</v>
      </c>
      <c r="H1747" s="1135" t="s">
        <v>5960</v>
      </c>
      <c r="I1747" s="1135" t="s">
        <v>663</v>
      </c>
      <c r="J1747" s="1135">
        <v>0</v>
      </c>
      <c r="K1747" s="1135" t="s">
        <v>5961</v>
      </c>
      <c r="L1747" s="1135" t="s">
        <v>5246</v>
      </c>
      <c r="M1747" s="1135">
        <v>150</v>
      </c>
      <c r="N1747" s="1135" t="s">
        <v>1039</v>
      </c>
      <c r="O1747" s="1135">
        <v>3.75</v>
      </c>
      <c r="P1747" s="1135">
        <v>3</v>
      </c>
      <c r="Q1747" s="1135">
        <v>3.5</v>
      </c>
      <c r="R1747" s="1135">
        <v>24</v>
      </c>
      <c r="T1747" s="1135">
        <v>23.5</v>
      </c>
      <c r="U1747" s="1135">
        <v>1.8</v>
      </c>
      <c r="V1747" s="1135" t="s">
        <v>663</v>
      </c>
      <c r="W1747" s="1135" t="s">
        <v>663</v>
      </c>
      <c r="X1747" s="1135" t="s">
        <v>663</v>
      </c>
      <c r="Y1747" s="1135">
        <v>1.2</v>
      </c>
      <c r="Z1747" s="1135">
        <v>5.5</v>
      </c>
      <c r="AA1747" s="1135" t="s">
        <v>5382</v>
      </c>
      <c r="AH1747" s="1135" t="s">
        <v>944</v>
      </c>
      <c r="AM1747" s="1136" t="s">
        <v>12595</v>
      </c>
      <c r="AN1747" s="1136" t="s">
        <v>12596</v>
      </c>
      <c r="AO1747" s="1136">
        <f t="shared" si="222"/>
        <v>650</v>
      </c>
      <c r="AP1747" s="1136">
        <f t="shared" si="223"/>
        <v>1.73</v>
      </c>
      <c r="AQ1747" s="1136" t="str">
        <f t="shared" si="224"/>
        <v>1-5-1S91°</v>
      </c>
      <c r="AR1747" s="1136" t="str">
        <f t="shared" si="225"/>
        <v>30</v>
      </c>
      <c r="AS1747" s="1136" t="str">
        <f t="shared" si="226"/>
        <v>380/350/150</v>
      </c>
      <c r="AT1747" s="1136" t="str">
        <f t="shared" si="227"/>
        <v>1-5-1S91°</v>
      </c>
      <c r="AV1747" s="1136" t="str">
        <f t="shared" si="220"/>
        <v>110.3.29</v>
      </c>
      <c r="AW1747" s="1438">
        <f t="shared" si="221"/>
        <v>44284</v>
      </c>
    </row>
    <row r="1748" spans="1:49">
      <c r="A1748" s="1135" t="s">
        <v>5962</v>
      </c>
      <c r="B1748" s="1135" t="s">
        <v>210</v>
      </c>
      <c r="C1748" s="1135">
        <v>650</v>
      </c>
      <c r="D1748" s="1135">
        <v>1.76</v>
      </c>
      <c r="E1748" s="1135" t="s">
        <v>15188</v>
      </c>
      <c r="F1748" s="1135" t="s">
        <v>4107</v>
      </c>
      <c r="G1748" s="1135">
        <v>5</v>
      </c>
      <c r="H1748" s="1135" t="s">
        <v>5963</v>
      </c>
      <c r="I1748" s="1135" t="s">
        <v>126</v>
      </c>
      <c r="J1748" s="1135">
        <v>1.6</v>
      </c>
      <c r="K1748" s="1135" t="s">
        <v>5964</v>
      </c>
      <c r="L1748" s="1135" t="s">
        <v>4760</v>
      </c>
      <c r="M1748" s="1135">
        <v>152.19999999999999</v>
      </c>
      <c r="N1748" s="1135" t="s">
        <v>1039</v>
      </c>
      <c r="O1748" s="1135">
        <v>3.8049999999999997</v>
      </c>
      <c r="P1748" s="1135">
        <v>3.044</v>
      </c>
      <c r="Q1748" s="1135">
        <v>4</v>
      </c>
      <c r="R1748" s="1135">
        <v>19</v>
      </c>
      <c r="T1748" s="1135">
        <v>16</v>
      </c>
      <c r="U1748" s="1135">
        <v>4</v>
      </c>
      <c r="V1748" s="1135" t="s">
        <v>663</v>
      </c>
      <c r="W1748" s="1135">
        <v>95</v>
      </c>
      <c r="X1748" s="1135">
        <v>20</v>
      </c>
      <c r="Y1748" s="1135">
        <v>1.5</v>
      </c>
      <c r="Z1748" s="1135">
        <v>5</v>
      </c>
      <c r="AA1748" s="1135" t="s">
        <v>4446</v>
      </c>
      <c r="AH1748" s="1135" t="s">
        <v>1231</v>
      </c>
      <c r="AM1748" s="1136" t="s">
        <v>12597</v>
      </c>
      <c r="AN1748" s="1136" t="s">
        <v>12598</v>
      </c>
      <c r="AO1748" s="1136">
        <f t="shared" si="222"/>
        <v>650</v>
      </c>
      <c r="AP1748" s="1136">
        <f t="shared" si="223"/>
        <v>1.76</v>
      </c>
      <c r="AQ1748" s="1136" t="str">
        <f t="shared" si="224"/>
        <v>1-5-1S91°</v>
      </c>
      <c r="AR1748" s="1136" t="str">
        <f t="shared" si="225"/>
        <v>30.3</v>
      </c>
      <c r="AS1748" s="1136" t="str">
        <f t="shared" si="226"/>
        <v>315/275/160</v>
      </c>
      <c r="AT1748" s="1136" t="str">
        <f t="shared" si="227"/>
        <v>1-5-1S91°</v>
      </c>
      <c r="AV1748" s="1136" t="str">
        <f t="shared" si="220"/>
        <v>110.8.2</v>
      </c>
      <c r="AW1748" s="1438">
        <f t="shared" si="221"/>
        <v>44410</v>
      </c>
    </row>
    <row r="1749" spans="1:49">
      <c r="A1749" s="1135" t="s">
        <v>5965</v>
      </c>
      <c r="B1749" s="1135" t="s">
        <v>4861</v>
      </c>
      <c r="C1749" s="1135">
        <v>600</v>
      </c>
      <c r="D1749" s="1135">
        <v>1.7250000000000001</v>
      </c>
      <c r="E1749" s="1135" t="s">
        <v>15203</v>
      </c>
      <c r="F1749" s="1135" t="s">
        <v>663</v>
      </c>
      <c r="G1749" s="1135">
        <v>5</v>
      </c>
      <c r="H1749" s="1135" t="s">
        <v>4870</v>
      </c>
      <c r="I1749" s="1135" t="s">
        <v>126</v>
      </c>
      <c r="J1749" s="1135">
        <v>1.4</v>
      </c>
      <c r="K1749" s="1135" t="s">
        <v>4930</v>
      </c>
      <c r="L1749" s="1135" t="s">
        <v>1870</v>
      </c>
      <c r="M1749" s="1135">
        <v>148</v>
      </c>
      <c r="N1749" s="1135" t="s">
        <v>1039</v>
      </c>
      <c r="O1749" s="1135">
        <v>3.7</v>
      </c>
      <c r="P1749" s="1135">
        <v>2.96</v>
      </c>
      <c r="Q1749" s="1135">
        <v>4</v>
      </c>
      <c r="R1749" s="1135">
        <v>20.8</v>
      </c>
      <c r="T1749" s="1135">
        <v>20.399999999999999</v>
      </c>
      <c r="U1749" s="1135">
        <v>3.8</v>
      </c>
      <c r="V1749" s="1135" t="s">
        <v>663</v>
      </c>
      <c r="W1749" s="1135">
        <v>110</v>
      </c>
      <c r="X1749" s="1135">
        <v>60</v>
      </c>
      <c r="Y1749" s="1135">
        <v>1.7</v>
      </c>
      <c r="Z1749" s="1135" t="s">
        <v>663</v>
      </c>
      <c r="AA1749" s="1135" t="s">
        <v>4335</v>
      </c>
      <c r="AB1749" s="1135" t="s">
        <v>1075</v>
      </c>
      <c r="AH1749" s="1135" t="s">
        <v>661</v>
      </c>
      <c r="AM1749" s="1136" t="s">
        <v>12599</v>
      </c>
      <c r="AN1749" s="1136" t="s">
        <v>12600</v>
      </c>
      <c r="AO1749" s="1136">
        <f t="shared" si="222"/>
        <v>600</v>
      </c>
      <c r="AP1749" s="1136">
        <f t="shared" si="223"/>
        <v>1.7250000000000001</v>
      </c>
      <c r="AQ1749" s="1136" t="str">
        <f t="shared" si="224"/>
        <v>1-5-1S85°Z+S</v>
      </c>
      <c r="AR1749" s="1136" t="str">
        <f t="shared" si="225"/>
        <v>NA</v>
      </c>
      <c r="AS1749" s="1136" t="str">
        <f t="shared" si="226"/>
        <v>178/OFF</v>
      </c>
      <c r="AT1749" s="1136" t="str">
        <f t="shared" si="227"/>
        <v>1-5-1S85°Z+S</v>
      </c>
      <c r="AU1749" s="1136" t="s">
        <v>15734</v>
      </c>
      <c r="AV1749" s="1136" t="str">
        <f t="shared" si="220"/>
        <v>110.11.15</v>
      </c>
      <c r="AW1749" s="1438">
        <f t="shared" si="221"/>
        <v>44515</v>
      </c>
    </row>
    <row r="1750" spans="1:49">
      <c r="A1750" s="1135" t="s">
        <v>5966</v>
      </c>
      <c r="B1750" s="1135" t="s">
        <v>5967</v>
      </c>
      <c r="C1750" s="1135">
        <v>650</v>
      </c>
      <c r="D1750" s="1135">
        <v>1.77</v>
      </c>
      <c r="E1750" s="1135" t="s">
        <v>15189</v>
      </c>
      <c r="F1750" s="1135" t="s">
        <v>2328</v>
      </c>
      <c r="G1750" s="1135">
        <v>5</v>
      </c>
      <c r="H1750" s="1135" t="s">
        <v>5968</v>
      </c>
      <c r="I1750" s="1135" t="s">
        <v>466</v>
      </c>
      <c r="J1750" s="1135">
        <v>2.4</v>
      </c>
      <c r="K1750" s="1135" t="s">
        <v>5969</v>
      </c>
      <c r="L1750" s="1135" t="s">
        <v>5970</v>
      </c>
      <c r="M1750" s="1135">
        <v>152</v>
      </c>
      <c r="N1750" s="1135" t="s">
        <v>1039</v>
      </c>
      <c r="O1750" s="1135">
        <v>3.8000000000000003</v>
      </c>
      <c r="P1750" s="1135">
        <v>3.04</v>
      </c>
      <c r="Q1750" s="1135">
        <v>3.5</v>
      </c>
      <c r="R1750" s="1135">
        <v>22</v>
      </c>
      <c r="T1750" s="1135">
        <v>29</v>
      </c>
      <c r="U1750" s="1135">
        <v>3.8</v>
      </c>
      <c r="V1750" s="1135" t="s">
        <v>663</v>
      </c>
      <c r="W1750" s="1135">
        <v>110</v>
      </c>
      <c r="X1750" s="1135">
        <v>60</v>
      </c>
      <c r="Y1750" s="1135">
        <v>1.5</v>
      </c>
      <c r="Z1750" s="1135">
        <v>6</v>
      </c>
      <c r="AA1750" s="1135" t="s">
        <v>5971</v>
      </c>
      <c r="AH1750" s="1135" t="s">
        <v>973</v>
      </c>
      <c r="AM1750" s="1136" t="s">
        <v>12601</v>
      </c>
      <c r="AN1750" s="1136" t="s">
        <v>12602</v>
      </c>
      <c r="AO1750" s="1136">
        <f t="shared" si="222"/>
        <v>650</v>
      </c>
      <c r="AP1750" s="1136">
        <f t="shared" si="223"/>
        <v>1.77</v>
      </c>
      <c r="AQ1750" s="1136" t="str">
        <f t="shared" si="224"/>
        <v>1-5-1S83°</v>
      </c>
      <c r="AR1750" s="1136" t="str">
        <f t="shared" si="225"/>
        <v>33.5</v>
      </c>
      <c r="AS1750" s="1136" t="str">
        <f t="shared" si="226"/>
        <v>345/345/OFF</v>
      </c>
      <c r="AT1750" s="1136" t="str">
        <f t="shared" si="227"/>
        <v>1-5-1S83°</v>
      </c>
      <c r="AV1750" s="1136" t="str">
        <f t="shared" si="220"/>
        <v>111.11.8</v>
      </c>
      <c r="AW1750" s="1438">
        <f t="shared" si="221"/>
        <v>44873</v>
      </c>
    </row>
    <row r="1751" spans="1:49">
      <c r="A1751" s="1135" t="s">
        <v>5972</v>
      </c>
      <c r="B1751" s="1135" t="s">
        <v>5466</v>
      </c>
      <c r="C1751" s="1135">
        <v>600</v>
      </c>
      <c r="D1751" s="1135">
        <v>1.7250000000000001</v>
      </c>
      <c r="E1751" s="1135" t="s">
        <v>15202</v>
      </c>
      <c r="F1751" s="1135" t="s">
        <v>663</v>
      </c>
      <c r="G1751" s="1135">
        <v>5</v>
      </c>
      <c r="H1751" s="1135" t="s">
        <v>1049</v>
      </c>
      <c r="I1751" s="1135" t="s">
        <v>126</v>
      </c>
      <c r="J1751" s="1135">
        <v>1.5</v>
      </c>
      <c r="K1751" s="1135" t="s">
        <v>5885</v>
      </c>
      <c r="L1751" s="1135" t="s">
        <v>2198</v>
      </c>
      <c r="M1751" s="1135">
        <v>149</v>
      </c>
      <c r="N1751" s="1135" t="s">
        <v>1039</v>
      </c>
      <c r="O1751" s="1135">
        <v>3.7250000000000001</v>
      </c>
      <c r="P1751" s="1135">
        <v>2.98</v>
      </c>
      <c r="Q1751" s="1135">
        <v>4</v>
      </c>
      <c r="R1751" s="1135">
        <v>21.8</v>
      </c>
      <c r="T1751" s="1135">
        <v>22.6</v>
      </c>
      <c r="U1751" s="1135">
        <v>3.6</v>
      </c>
      <c r="V1751" s="1135" t="s">
        <v>663</v>
      </c>
      <c r="W1751" s="1135">
        <v>120</v>
      </c>
      <c r="X1751" s="1135" t="s">
        <v>5940</v>
      </c>
      <c r="Y1751" s="1135">
        <v>1.5</v>
      </c>
      <c r="Z1751" s="1135" t="s">
        <v>663</v>
      </c>
      <c r="AA1751" s="1135" t="s">
        <v>5973</v>
      </c>
      <c r="AH1751" s="1135" t="s">
        <v>1088</v>
      </c>
      <c r="AM1751" s="1136" t="s">
        <v>12603</v>
      </c>
      <c r="AN1751" s="1136" t="s">
        <v>12604</v>
      </c>
      <c r="AO1751" s="1136">
        <f t="shared" si="222"/>
        <v>600</v>
      </c>
      <c r="AP1751" s="1136">
        <f t="shared" si="223"/>
        <v>1.7250000000000001</v>
      </c>
      <c r="AQ1751" s="1136" t="str">
        <f t="shared" si="224"/>
        <v>1-4-1S83°Z+S</v>
      </c>
      <c r="AR1751" s="1136" t="str">
        <f t="shared" si="225"/>
        <v>NA</v>
      </c>
      <c r="AS1751" s="1136" t="str">
        <f t="shared" si="226"/>
        <v>260/260/OFF</v>
      </c>
      <c r="AT1751" s="1136" t="str">
        <f t="shared" si="227"/>
        <v>1-4-1S83°Z+S</v>
      </c>
      <c r="AU1751" s="1136" t="s">
        <v>15734</v>
      </c>
      <c r="AV1751" s="1136" t="str">
        <f t="shared" si="220"/>
        <v>111.11.10</v>
      </c>
      <c r="AW1751" s="1438">
        <f t="shared" si="221"/>
        <v>44875</v>
      </c>
    </row>
    <row r="1752" spans="1:49">
      <c r="A1752" s="1135" t="s">
        <v>5974</v>
      </c>
      <c r="B1752" s="1135" t="s">
        <v>210</v>
      </c>
      <c r="C1752" s="1135" t="s">
        <v>3300</v>
      </c>
      <c r="D1752" s="1135">
        <v>1.77</v>
      </c>
      <c r="E1752" s="1135" t="s">
        <v>15188</v>
      </c>
      <c r="F1752" s="1135" t="s">
        <v>4107</v>
      </c>
      <c r="G1752" s="1135">
        <v>5</v>
      </c>
      <c r="H1752" s="1135" t="s">
        <v>5975</v>
      </c>
      <c r="I1752" s="1135" t="s">
        <v>126</v>
      </c>
      <c r="J1752" s="1135">
        <v>1.6</v>
      </c>
      <c r="K1752" s="1135" t="s">
        <v>5726</v>
      </c>
      <c r="L1752" s="1135" t="s">
        <v>4760</v>
      </c>
      <c r="M1752" s="1135">
        <v>152.19999999999999</v>
      </c>
      <c r="N1752" s="1135" t="s">
        <v>1039</v>
      </c>
      <c r="O1752" s="1135">
        <v>3.8049999999999997</v>
      </c>
      <c r="P1752" s="1135">
        <v>3.044</v>
      </c>
      <c r="Q1752" s="1135">
        <v>4</v>
      </c>
      <c r="R1752" s="1135">
        <v>19</v>
      </c>
      <c r="T1752" s="1135">
        <v>16</v>
      </c>
      <c r="U1752" s="1135">
        <v>4</v>
      </c>
      <c r="V1752" s="1135" t="s">
        <v>663</v>
      </c>
      <c r="W1752" s="1135">
        <v>95</v>
      </c>
      <c r="X1752" s="1135">
        <v>20</v>
      </c>
      <c r="Y1752" s="1135">
        <v>1.5</v>
      </c>
      <c r="Z1752" s="1135">
        <v>5</v>
      </c>
      <c r="AA1752" s="1135" t="s">
        <v>3376</v>
      </c>
      <c r="AH1752" s="1135" t="s">
        <v>3307</v>
      </c>
      <c r="AM1752" s="1136" t="s">
        <v>12605</v>
      </c>
      <c r="AN1752" s="1136" t="s">
        <v>12606</v>
      </c>
      <c r="AO1752" s="1136" t="str">
        <f t="shared" si="222"/>
        <v>600↑650-12/5</v>
      </c>
      <c r="AP1752" s="1136">
        <f t="shared" si="223"/>
        <v>1.77</v>
      </c>
      <c r="AQ1752" s="1136" t="str">
        <f t="shared" si="224"/>
        <v>1-5-1S91°</v>
      </c>
      <c r="AR1752" s="1136" t="str">
        <f t="shared" si="225"/>
        <v>30.3</v>
      </c>
      <c r="AS1752" s="1136" t="str">
        <f t="shared" si="226"/>
        <v>309/269/158</v>
      </c>
      <c r="AT1752" s="1136" t="str">
        <f t="shared" si="227"/>
        <v>1-5-1S91°</v>
      </c>
      <c r="AV1752" s="1136" t="str">
        <f t="shared" si="220"/>
        <v>111.11.14</v>
      </c>
      <c r="AW1752" s="1438">
        <f t="shared" si="221"/>
        <v>44879</v>
      </c>
    </row>
    <row r="1753" spans="1:49">
      <c r="A1753" s="1135" t="s">
        <v>5976</v>
      </c>
      <c r="B1753" s="1135" t="s">
        <v>4861</v>
      </c>
      <c r="C1753" s="1135">
        <v>650</v>
      </c>
      <c r="D1753" s="1135">
        <v>1.73</v>
      </c>
      <c r="E1753" s="1135" t="s">
        <v>15215</v>
      </c>
      <c r="F1753" s="1135" t="s">
        <v>663</v>
      </c>
      <c r="G1753" s="1135">
        <v>5</v>
      </c>
      <c r="H1753" s="1135" t="s">
        <v>2286</v>
      </c>
      <c r="I1753" s="1135" t="s">
        <v>126</v>
      </c>
      <c r="J1753" s="1135">
        <v>1.4</v>
      </c>
      <c r="K1753" s="1135" t="s">
        <v>5623</v>
      </c>
      <c r="L1753" s="1135" t="s">
        <v>1870</v>
      </c>
      <c r="M1753" s="1135">
        <v>148</v>
      </c>
      <c r="N1753" s="1135" t="s">
        <v>1039</v>
      </c>
      <c r="O1753" s="1135">
        <v>3.7</v>
      </c>
      <c r="P1753" s="1135">
        <v>2.96</v>
      </c>
      <c r="Q1753" s="1135">
        <v>4</v>
      </c>
      <c r="R1753" s="1135">
        <v>20.8</v>
      </c>
      <c r="T1753" s="1135">
        <v>20.399999999999999</v>
      </c>
      <c r="U1753" s="1135">
        <v>3.8</v>
      </c>
      <c r="V1753" s="1135" t="s">
        <v>663</v>
      </c>
      <c r="W1753" s="1135">
        <v>110</v>
      </c>
      <c r="X1753" s="1135">
        <v>60</v>
      </c>
      <c r="Y1753" s="1135">
        <v>1.7</v>
      </c>
      <c r="Z1753" s="1135" t="s">
        <v>663</v>
      </c>
      <c r="AA1753" s="1135" t="s">
        <v>1635</v>
      </c>
      <c r="AB1753" s="1135" t="s">
        <v>1075</v>
      </c>
      <c r="AH1753" s="1135" t="s">
        <v>662</v>
      </c>
      <c r="AM1753" s="1136" t="s">
        <v>12607</v>
      </c>
      <c r="AN1753" s="1136" t="s">
        <v>12608</v>
      </c>
      <c r="AO1753" s="1136">
        <f t="shared" si="222"/>
        <v>650</v>
      </c>
      <c r="AP1753" s="1136">
        <f t="shared" si="223"/>
        <v>1.73</v>
      </c>
      <c r="AQ1753" s="1136" t="str">
        <f t="shared" si="224"/>
        <v>1-5-1S85°S+Z</v>
      </c>
      <c r="AR1753" s="1136" t="str">
        <f t="shared" si="225"/>
        <v>NA</v>
      </c>
      <c r="AS1753" s="1136" t="str">
        <f t="shared" si="226"/>
        <v>180/OFF</v>
      </c>
      <c r="AT1753" s="1136" t="str">
        <f t="shared" si="227"/>
        <v>1-5-1S85°S+Z</v>
      </c>
      <c r="AU1753" s="1136" t="s">
        <v>15737</v>
      </c>
      <c r="AV1753" s="1136" t="str">
        <f t="shared" si="220"/>
        <v>111.11.11</v>
      </c>
      <c r="AW1753" s="1438">
        <f t="shared" si="221"/>
        <v>44876</v>
      </c>
    </row>
    <row r="1754" spans="1:49">
      <c r="A1754" s="1135" t="s">
        <v>5977</v>
      </c>
      <c r="B1754" s="1135" t="s">
        <v>4861</v>
      </c>
      <c r="C1754" s="1135">
        <v>600</v>
      </c>
      <c r="D1754" s="1135">
        <v>1.7250000000000001</v>
      </c>
      <c r="E1754" s="1135" t="s">
        <v>15202</v>
      </c>
      <c r="F1754" s="1135" t="s">
        <v>663</v>
      </c>
      <c r="G1754" s="1135">
        <v>5</v>
      </c>
      <c r="H1754" s="1135" t="s">
        <v>1123</v>
      </c>
      <c r="I1754" s="1135" t="s">
        <v>126</v>
      </c>
      <c r="J1754" s="1135">
        <v>1.7</v>
      </c>
      <c r="K1754" s="1135" t="s">
        <v>5978</v>
      </c>
      <c r="L1754" s="1135" t="s">
        <v>1870</v>
      </c>
      <c r="M1754" s="1135">
        <v>148.19999999999999</v>
      </c>
      <c r="N1754" s="1135" t="s">
        <v>1039</v>
      </c>
      <c r="O1754" s="1135">
        <v>3.7050000000000001</v>
      </c>
      <c r="P1754" s="1135">
        <v>2.964</v>
      </c>
      <c r="Q1754" s="1135">
        <v>4</v>
      </c>
      <c r="R1754" s="1135">
        <v>20.8</v>
      </c>
      <c r="T1754" s="1135">
        <v>19.399999999999999</v>
      </c>
      <c r="U1754" s="1135">
        <v>3.6</v>
      </c>
      <c r="V1754" s="1135" t="s">
        <v>663</v>
      </c>
      <c r="W1754" s="1135">
        <v>120</v>
      </c>
      <c r="X1754" s="1135" t="s">
        <v>5979</v>
      </c>
      <c r="Y1754" s="1135">
        <v>1.5</v>
      </c>
      <c r="Z1754" s="1135" t="s">
        <v>663</v>
      </c>
      <c r="AA1754" s="1135" t="s">
        <v>3376</v>
      </c>
      <c r="AH1754" s="1135" t="s">
        <v>789</v>
      </c>
      <c r="AM1754" s="1136" t="s">
        <v>12609</v>
      </c>
      <c r="AN1754" s="1136" t="s">
        <v>12610</v>
      </c>
      <c r="AO1754" s="1136">
        <f t="shared" si="222"/>
        <v>600</v>
      </c>
      <c r="AP1754" s="1136">
        <f t="shared" si="223"/>
        <v>1.7250000000000001</v>
      </c>
      <c r="AQ1754" s="1136" t="str">
        <f t="shared" si="224"/>
        <v>1-4-1S83°Z+S</v>
      </c>
      <c r="AR1754" s="1136" t="str">
        <f t="shared" si="225"/>
        <v>NA</v>
      </c>
      <c r="AS1754" s="1136" t="str">
        <f t="shared" si="226"/>
        <v>250/250/OFF</v>
      </c>
      <c r="AT1754" s="1136" t="str">
        <f t="shared" si="227"/>
        <v>1-4-1S83°Z+S</v>
      </c>
      <c r="AU1754" s="1136" t="s">
        <v>15734</v>
      </c>
      <c r="AV1754" s="1136" t="str">
        <f t="shared" si="220"/>
        <v>111.11.14</v>
      </c>
      <c r="AW1754" s="1438">
        <f t="shared" si="221"/>
        <v>44879</v>
      </c>
    </row>
    <row r="1755" spans="1:49">
      <c r="A1755" s="1135" t="s">
        <v>5980</v>
      </c>
      <c r="B1755" s="1135" t="s">
        <v>5981</v>
      </c>
      <c r="C1755" s="1135">
        <v>600</v>
      </c>
      <c r="D1755" s="1135">
        <v>1.8049999999999999</v>
      </c>
      <c r="E1755" s="1135" t="s">
        <v>15188</v>
      </c>
      <c r="F1755" s="1135" t="s">
        <v>2328</v>
      </c>
      <c r="G1755" s="1135">
        <v>5</v>
      </c>
      <c r="H1755" s="1135" t="s">
        <v>5982</v>
      </c>
      <c r="I1755" s="1135" t="s">
        <v>126</v>
      </c>
      <c r="J1755" s="1135">
        <v>3</v>
      </c>
      <c r="K1755" s="1135" t="s">
        <v>5983</v>
      </c>
      <c r="L1755" s="1135" t="s">
        <v>5881</v>
      </c>
      <c r="M1755" s="1135">
        <v>150.19999999999999</v>
      </c>
      <c r="N1755" s="1135" t="s">
        <v>1039</v>
      </c>
      <c r="O1755" s="1135">
        <v>3.7549999999999999</v>
      </c>
      <c r="P1755" s="1135">
        <v>3.004</v>
      </c>
      <c r="Q1755" s="1135">
        <v>4</v>
      </c>
      <c r="R1755" s="1135">
        <v>21.7</v>
      </c>
      <c r="T1755" s="1135">
        <v>30.1</v>
      </c>
      <c r="U1755" s="1135">
        <v>3.1</v>
      </c>
      <c r="V1755" s="1135" t="s">
        <v>663</v>
      </c>
      <c r="W1755" s="1135" t="s">
        <v>1643</v>
      </c>
      <c r="X1755" s="1135" t="s">
        <v>3646</v>
      </c>
      <c r="Y1755" s="1135">
        <v>2</v>
      </c>
      <c r="Z1755" s="1135">
        <v>7</v>
      </c>
      <c r="AA1755" s="1135" t="s">
        <v>5984</v>
      </c>
      <c r="AH1755" s="1135" t="s">
        <v>863</v>
      </c>
      <c r="AM1755" s="1136" t="s">
        <v>12611</v>
      </c>
      <c r="AN1755" s="1136" t="s">
        <v>12612</v>
      </c>
      <c r="AO1755" s="1136">
        <f t="shared" si="222"/>
        <v>600</v>
      </c>
      <c r="AP1755" s="1136">
        <f t="shared" si="223"/>
        <v>1.8049999999999999</v>
      </c>
      <c r="AQ1755" s="1136" t="str">
        <f t="shared" si="224"/>
        <v>1-5-1S91°</v>
      </c>
      <c r="AR1755" s="1136" t="str">
        <f t="shared" si="225"/>
        <v>33.5</v>
      </c>
      <c r="AS1755" s="1136" t="str">
        <f t="shared" si="226"/>
        <v>340/340/OFF</v>
      </c>
      <c r="AT1755" s="1136" t="str">
        <f t="shared" si="227"/>
        <v>1-5-1S91°</v>
      </c>
      <c r="AV1755" s="1136" t="str">
        <f t="shared" si="220"/>
        <v>111.11.18</v>
      </c>
      <c r="AW1755" s="1438">
        <f t="shared" si="221"/>
        <v>44883</v>
      </c>
    </row>
    <row r="1756" spans="1:49">
      <c r="A1756" s="1135" t="s">
        <v>5985</v>
      </c>
      <c r="B1756" s="1135" t="s">
        <v>210</v>
      </c>
      <c r="C1756" s="1135">
        <v>600</v>
      </c>
      <c r="D1756" s="1135">
        <v>1.78</v>
      </c>
      <c r="E1756" s="1135" t="s">
        <v>15196</v>
      </c>
      <c r="F1756" s="1135" t="s">
        <v>4812</v>
      </c>
      <c r="G1756" s="1135">
        <v>5</v>
      </c>
      <c r="H1756" s="1135" t="s">
        <v>5986</v>
      </c>
      <c r="I1756" s="1135" t="s">
        <v>1206</v>
      </c>
      <c r="J1756" s="1135">
        <v>1.4</v>
      </c>
      <c r="K1756" s="1135" t="s">
        <v>5726</v>
      </c>
      <c r="L1756" s="1135" t="s">
        <v>4760</v>
      </c>
      <c r="M1756" s="1135">
        <v>152.19999999999999</v>
      </c>
      <c r="N1756" s="1135" t="s">
        <v>1039</v>
      </c>
      <c r="O1756" s="1135">
        <v>3.8049999999999997</v>
      </c>
      <c r="P1756" s="1135">
        <v>3.044</v>
      </c>
      <c r="Q1756" s="1135">
        <v>3.5</v>
      </c>
      <c r="R1756" s="1135">
        <v>19</v>
      </c>
      <c r="T1756" s="1135">
        <v>16</v>
      </c>
      <c r="U1756" s="1135">
        <v>4</v>
      </c>
      <c r="V1756" s="1135" t="s">
        <v>663</v>
      </c>
      <c r="W1756" s="1135">
        <v>95</v>
      </c>
      <c r="X1756" s="1135">
        <v>20</v>
      </c>
      <c r="Y1756" s="1135">
        <v>1.3</v>
      </c>
      <c r="Z1756" s="1135">
        <v>5</v>
      </c>
      <c r="AA1756" s="1135" t="s">
        <v>5987</v>
      </c>
      <c r="AH1756" s="1135" t="s">
        <v>1042</v>
      </c>
      <c r="AM1756" s="1136" t="s">
        <v>12613</v>
      </c>
      <c r="AN1756" s="1136" t="s">
        <v>12614</v>
      </c>
      <c r="AO1756" s="1136">
        <f t="shared" si="222"/>
        <v>600</v>
      </c>
      <c r="AP1756" s="1136">
        <f t="shared" si="223"/>
        <v>1.78</v>
      </c>
      <c r="AQ1756" s="1136" t="str">
        <f t="shared" si="224"/>
        <v>2-6-1S83°</v>
      </c>
      <c r="AR1756" s="1136" t="str">
        <f t="shared" si="225"/>
        <v>31.3</v>
      </c>
      <c r="AS1756" s="1136" t="str">
        <f t="shared" si="226"/>
        <v>163/165</v>
      </c>
      <c r="AT1756" s="1136" t="str">
        <f t="shared" si="227"/>
        <v>2-6-1S83°</v>
      </c>
      <c r="AV1756" s="1136" t="str">
        <f t="shared" si="220"/>
        <v>111.12.5</v>
      </c>
      <c r="AW1756" s="1438">
        <f t="shared" si="221"/>
        <v>44900</v>
      </c>
    </row>
    <row r="1757" spans="1:49">
      <c r="A1757" s="1135" t="s">
        <v>5988</v>
      </c>
      <c r="B1757" s="1135" t="s">
        <v>4954</v>
      </c>
      <c r="C1757" s="1135">
        <v>500</v>
      </c>
      <c r="D1757" s="1135">
        <v>1.76</v>
      </c>
      <c r="E1757" s="1135" t="s">
        <v>15202</v>
      </c>
      <c r="F1757" s="1135" t="s">
        <v>4330</v>
      </c>
      <c r="G1757" s="1135">
        <v>5</v>
      </c>
      <c r="H1757" s="1135" t="s">
        <v>1155</v>
      </c>
      <c r="I1757" s="1135" t="s">
        <v>466</v>
      </c>
      <c r="J1757" s="1135">
        <v>1.8</v>
      </c>
      <c r="K1757" s="1135" t="s">
        <v>5989</v>
      </c>
      <c r="L1757" s="1135" t="s">
        <v>4958</v>
      </c>
      <c r="M1757" s="1135">
        <v>149.5</v>
      </c>
      <c r="N1757" s="1135" t="s">
        <v>1039</v>
      </c>
      <c r="O1757" s="1135">
        <v>3.7375000000000003</v>
      </c>
      <c r="P1757" s="1135">
        <v>2.99</v>
      </c>
      <c r="Q1757" s="1135">
        <v>4</v>
      </c>
      <c r="R1757" s="1135">
        <v>21</v>
      </c>
      <c r="T1757" s="1135">
        <v>37</v>
      </c>
      <c r="U1757" s="1135">
        <v>3.7</v>
      </c>
      <c r="V1757" s="1135" t="s">
        <v>663</v>
      </c>
      <c r="W1757" s="1135">
        <v>110</v>
      </c>
      <c r="X1757" s="1135" t="s">
        <v>5990</v>
      </c>
      <c r="Y1757" s="1135">
        <v>2.2000000000000002</v>
      </c>
      <c r="Z1757" s="1135" t="s">
        <v>663</v>
      </c>
      <c r="AA1757" s="1135" t="s">
        <v>5987</v>
      </c>
      <c r="AH1757" s="1135" t="s">
        <v>1332</v>
      </c>
      <c r="AM1757" s="1136" t="s">
        <v>12615</v>
      </c>
      <c r="AN1757" s="1136" t="s">
        <v>12616</v>
      </c>
      <c r="AO1757" s="1136">
        <f t="shared" si="222"/>
        <v>500</v>
      </c>
      <c r="AP1757" s="1136">
        <f t="shared" si="223"/>
        <v>1.76</v>
      </c>
      <c r="AQ1757" s="1136" t="str">
        <f t="shared" si="224"/>
        <v>1-4-1S83°Z+S</v>
      </c>
      <c r="AR1757" s="1136" t="str">
        <f t="shared" si="225"/>
        <v>34</v>
      </c>
      <c r="AS1757" s="1136" t="str">
        <f t="shared" si="226"/>
        <v>255/255/OFF</v>
      </c>
      <c r="AT1757" s="1136" t="str">
        <f t="shared" si="227"/>
        <v>1-4-1S83°Z+S</v>
      </c>
      <c r="AU1757" s="1136" t="s">
        <v>15734</v>
      </c>
      <c r="AV1757" s="1136" t="str">
        <f t="shared" si="220"/>
        <v>111.12.5</v>
      </c>
      <c r="AW1757" s="1438">
        <f t="shared" si="221"/>
        <v>44900</v>
      </c>
    </row>
    <row r="1758" spans="1:49">
      <c r="A1758" s="1135" t="s">
        <v>5991</v>
      </c>
      <c r="B1758" s="1135" t="s">
        <v>4861</v>
      </c>
      <c r="C1758" s="1135">
        <v>650</v>
      </c>
      <c r="D1758" s="1135">
        <v>1.72</v>
      </c>
      <c r="E1758" s="1135" t="s">
        <v>15198</v>
      </c>
      <c r="F1758" s="1135" t="s">
        <v>663</v>
      </c>
      <c r="G1758" s="1135">
        <v>5</v>
      </c>
      <c r="H1758" s="1135" t="s">
        <v>2286</v>
      </c>
      <c r="I1758" s="1135" t="s">
        <v>126</v>
      </c>
      <c r="J1758" s="1135">
        <v>1.6</v>
      </c>
      <c r="K1758" s="1135" t="s">
        <v>5992</v>
      </c>
      <c r="L1758" s="1135" t="s">
        <v>1870</v>
      </c>
      <c r="M1758" s="1135">
        <v>148</v>
      </c>
      <c r="N1758" s="1135" t="s">
        <v>1039</v>
      </c>
      <c r="O1758" s="1135">
        <v>3.7</v>
      </c>
      <c r="P1758" s="1135">
        <v>2.96</v>
      </c>
      <c r="Q1758" s="1135">
        <v>4</v>
      </c>
      <c r="R1758" s="1135">
        <v>20.8</v>
      </c>
      <c r="T1758" s="1135">
        <v>20.399999999999999</v>
      </c>
      <c r="U1758" s="1135">
        <v>3.8</v>
      </c>
      <c r="V1758" s="1135" t="s">
        <v>663</v>
      </c>
      <c r="W1758" s="1135">
        <v>110</v>
      </c>
      <c r="X1758" s="1135" t="s">
        <v>3490</v>
      </c>
      <c r="Y1758" s="1135">
        <v>1.7</v>
      </c>
      <c r="Z1758" s="1135" t="s">
        <v>663</v>
      </c>
      <c r="AA1758" s="1135" t="s">
        <v>5935</v>
      </c>
      <c r="AB1758" s="1135" t="s">
        <v>1075</v>
      </c>
      <c r="AH1758" s="1135" t="s">
        <v>1921</v>
      </c>
      <c r="AM1758" s="1136" t="s">
        <v>12617</v>
      </c>
      <c r="AN1758" s="1136" t="s">
        <v>12618</v>
      </c>
      <c r="AO1758" s="1136">
        <f t="shared" si="222"/>
        <v>650</v>
      </c>
      <c r="AP1758" s="1136">
        <f t="shared" si="223"/>
        <v>1.72</v>
      </c>
      <c r="AQ1758" s="1136" t="str">
        <f t="shared" si="224"/>
        <v>1-4-1S85°Z+S</v>
      </c>
      <c r="AR1758" s="1136" t="str">
        <f t="shared" si="225"/>
        <v>NA</v>
      </c>
      <c r="AS1758" s="1136" t="str">
        <f t="shared" si="226"/>
        <v>180/OFF</v>
      </c>
      <c r="AT1758" s="1136" t="str">
        <f t="shared" si="227"/>
        <v>1-4-1S85°Z+S</v>
      </c>
      <c r="AU1758" s="1136" t="s">
        <v>15734</v>
      </c>
      <c r="AV1758" s="1136" t="str">
        <f t="shared" si="220"/>
        <v>111.11.1</v>
      </c>
      <c r="AW1758" s="1438">
        <f t="shared" si="221"/>
        <v>44866</v>
      </c>
    </row>
    <row r="1759" spans="1:49">
      <c r="A1759" s="1135" t="s">
        <v>5993</v>
      </c>
      <c r="B1759" s="1135" t="s">
        <v>4954</v>
      </c>
      <c r="C1759" s="1135">
        <v>500</v>
      </c>
      <c r="D1759" s="1135">
        <v>1.76</v>
      </c>
      <c r="E1759" s="1135" t="s">
        <v>15202</v>
      </c>
      <c r="F1759" s="1135" t="s">
        <v>1078</v>
      </c>
      <c r="G1759" s="1135">
        <v>5</v>
      </c>
      <c r="H1759" s="1135" t="s">
        <v>1155</v>
      </c>
      <c r="I1759" s="1135" t="s">
        <v>466</v>
      </c>
      <c r="J1759" s="1135">
        <v>1.8</v>
      </c>
      <c r="K1759" s="1135" t="s">
        <v>5744</v>
      </c>
      <c r="L1759" s="1135" t="s">
        <v>4958</v>
      </c>
      <c r="M1759" s="1135">
        <v>149.5</v>
      </c>
      <c r="N1759" s="1135" t="s">
        <v>1039</v>
      </c>
      <c r="O1759" s="1135">
        <v>3.7375000000000003</v>
      </c>
      <c r="P1759" s="1135">
        <v>2.99</v>
      </c>
      <c r="Q1759" s="1135">
        <v>4</v>
      </c>
      <c r="R1759" s="1135">
        <v>21</v>
      </c>
      <c r="T1759" s="1135">
        <v>37</v>
      </c>
      <c r="U1759" s="1135">
        <v>3.7</v>
      </c>
      <c r="V1759" s="1135" t="s">
        <v>663</v>
      </c>
      <c r="W1759" s="1135">
        <v>110</v>
      </c>
      <c r="X1759" s="1135" t="s">
        <v>5994</v>
      </c>
      <c r="Y1759" s="1135">
        <v>2.2000000000000002</v>
      </c>
      <c r="Z1759" s="1135" t="s">
        <v>663</v>
      </c>
      <c r="AA1759" s="1135" t="s">
        <v>5987</v>
      </c>
      <c r="AH1759" s="1135" t="s">
        <v>784</v>
      </c>
      <c r="AM1759" s="1136" t="s">
        <v>12619</v>
      </c>
      <c r="AN1759" s="1136" t="s">
        <v>12620</v>
      </c>
      <c r="AO1759" s="1136">
        <f t="shared" si="222"/>
        <v>500</v>
      </c>
      <c r="AP1759" s="1136">
        <f t="shared" si="223"/>
        <v>1.76</v>
      </c>
      <c r="AQ1759" s="1136" t="str">
        <f t="shared" si="224"/>
        <v>1-4-1S83°Z+S</v>
      </c>
      <c r="AR1759" s="1136" t="str">
        <f t="shared" si="225"/>
        <v>30</v>
      </c>
      <c r="AS1759" s="1136" t="str">
        <f t="shared" si="226"/>
        <v>255/255/OFF</v>
      </c>
      <c r="AT1759" s="1136" t="str">
        <f t="shared" si="227"/>
        <v>1-4-1S83°Z+S</v>
      </c>
      <c r="AU1759" s="1136" t="s">
        <v>15734</v>
      </c>
      <c r="AV1759" s="1136" t="str">
        <f t="shared" si="220"/>
        <v>111.12.5</v>
      </c>
      <c r="AW1759" s="1438">
        <f t="shared" si="221"/>
        <v>44900</v>
      </c>
    </row>
    <row r="1760" spans="1:49">
      <c r="A1760" s="1135" t="s">
        <v>5995</v>
      </c>
      <c r="B1760" s="1135" t="s">
        <v>5044</v>
      </c>
      <c r="C1760" s="1135">
        <v>500</v>
      </c>
      <c r="D1760" s="1135">
        <v>1.79</v>
      </c>
      <c r="E1760" s="1135" t="s">
        <v>15193</v>
      </c>
      <c r="F1760" s="1135" t="s">
        <v>1078</v>
      </c>
      <c r="G1760" s="1135">
        <v>5</v>
      </c>
      <c r="H1760" s="1135" t="s">
        <v>1155</v>
      </c>
      <c r="I1760" s="1135" t="s">
        <v>126</v>
      </c>
      <c r="J1760" s="1135">
        <v>0.6</v>
      </c>
      <c r="K1760" s="1135" t="s">
        <v>5996</v>
      </c>
      <c r="L1760" s="1135" t="s">
        <v>5046</v>
      </c>
      <c r="M1760" s="1135">
        <v>152.5</v>
      </c>
      <c r="N1760" s="1135" t="s">
        <v>1039</v>
      </c>
      <c r="O1760" s="1135">
        <v>3.8125</v>
      </c>
      <c r="P1760" s="1135">
        <v>3.0500000000000003</v>
      </c>
      <c r="Q1760" s="1135">
        <v>3</v>
      </c>
      <c r="R1760" s="1135">
        <v>28.5</v>
      </c>
      <c r="T1760" s="1135">
        <v>19.2</v>
      </c>
      <c r="U1760" s="1135">
        <v>5.0999999999999996</v>
      </c>
      <c r="V1760" s="1135" t="s">
        <v>663</v>
      </c>
      <c r="W1760" s="1135" t="s">
        <v>3510</v>
      </c>
      <c r="X1760" s="1135">
        <v>10</v>
      </c>
      <c r="Y1760" s="1135">
        <v>1.6</v>
      </c>
      <c r="Z1760" s="1135">
        <v>7</v>
      </c>
      <c r="AA1760" s="1135" t="s">
        <v>3392</v>
      </c>
      <c r="AH1760" s="1135" t="s">
        <v>2149</v>
      </c>
      <c r="AM1760" s="1136" t="s">
        <v>12621</v>
      </c>
      <c r="AN1760" s="1136" t="s">
        <v>12622</v>
      </c>
      <c r="AO1760" s="1136">
        <f t="shared" si="222"/>
        <v>500</v>
      </c>
      <c r="AP1760" s="1136">
        <f t="shared" si="223"/>
        <v>1.79</v>
      </c>
      <c r="AQ1760" s="1136" t="str">
        <f t="shared" si="224"/>
        <v>1-5-1S87°</v>
      </c>
      <c r="AR1760" s="1136" t="str">
        <f t="shared" si="225"/>
        <v>30</v>
      </c>
      <c r="AS1760" s="1136" t="str">
        <f t="shared" si="226"/>
        <v>255/255/OFF</v>
      </c>
      <c r="AT1760" s="1136" t="str">
        <f t="shared" si="227"/>
        <v>1-5-1S87°</v>
      </c>
      <c r="AV1760" s="1136" t="str">
        <f t="shared" si="220"/>
        <v>111.12.6</v>
      </c>
      <c r="AW1760" s="1438">
        <f t="shared" si="221"/>
        <v>44901</v>
      </c>
    </row>
    <row r="1761" spans="1:49">
      <c r="A1761" s="1135" t="s">
        <v>5997</v>
      </c>
      <c r="B1761" s="1135" t="s">
        <v>4861</v>
      </c>
      <c r="C1761" s="1135">
        <v>650</v>
      </c>
      <c r="D1761" s="1135">
        <v>1.73</v>
      </c>
      <c r="E1761" s="1135" t="s">
        <v>15215</v>
      </c>
      <c r="F1761" s="1135" t="s">
        <v>663</v>
      </c>
      <c r="G1761" s="1135">
        <v>5</v>
      </c>
      <c r="H1761" s="1135" t="s">
        <v>2286</v>
      </c>
      <c r="I1761" s="1135" t="s">
        <v>126</v>
      </c>
      <c r="J1761" s="1135">
        <v>1.6</v>
      </c>
      <c r="K1761" s="1135" t="s">
        <v>5992</v>
      </c>
      <c r="L1761" s="1135" t="s">
        <v>1870</v>
      </c>
      <c r="M1761" s="1135">
        <v>148</v>
      </c>
      <c r="N1761" s="1135" t="s">
        <v>1039</v>
      </c>
      <c r="O1761" s="1135">
        <v>3.7</v>
      </c>
      <c r="P1761" s="1135">
        <v>2.96</v>
      </c>
      <c r="Q1761" s="1135">
        <v>4</v>
      </c>
      <c r="R1761" s="1135">
        <v>20.8</v>
      </c>
      <c r="T1761" s="1135">
        <v>20.399999999999999</v>
      </c>
      <c r="U1761" s="1135">
        <v>3.8</v>
      </c>
      <c r="V1761" s="1135" t="s">
        <v>663</v>
      </c>
      <c r="W1761" s="1135">
        <v>110</v>
      </c>
      <c r="X1761" s="1135" t="s">
        <v>3490</v>
      </c>
      <c r="Y1761" s="1135">
        <v>1.7</v>
      </c>
      <c r="Z1761" s="1135" t="s">
        <v>663</v>
      </c>
      <c r="AA1761" s="1135" t="s">
        <v>5987</v>
      </c>
      <c r="AB1761" s="1135" t="s">
        <v>1075</v>
      </c>
      <c r="AH1761" s="1135" t="s">
        <v>1580</v>
      </c>
      <c r="AM1761" s="1136" t="s">
        <v>12623</v>
      </c>
      <c r="AN1761" s="1136" t="s">
        <v>12624</v>
      </c>
      <c r="AO1761" s="1136">
        <f t="shared" si="222"/>
        <v>650</v>
      </c>
      <c r="AP1761" s="1136">
        <f t="shared" si="223"/>
        <v>1.73</v>
      </c>
      <c r="AQ1761" s="1136" t="str">
        <f t="shared" si="224"/>
        <v>1-5-1S85°S+Z</v>
      </c>
      <c r="AR1761" s="1136" t="str">
        <f t="shared" si="225"/>
        <v>NA</v>
      </c>
      <c r="AS1761" s="1136" t="str">
        <f t="shared" si="226"/>
        <v>180/OFF</v>
      </c>
      <c r="AT1761" s="1136" t="str">
        <f t="shared" si="227"/>
        <v>1-5-1S85°S+Z</v>
      </c>
      <c r="AU1761" s="1136" t="s">
        <v>15737</v>
      </c>
      <c r="AV1761" s="1136" t="str">
        <f t="shared" si="220"/>
        <v>111.12.5</v>
      </c>
      <c r="AW1761" s="1438">
        <f t="shared" si="221"/>
        <v>44900</v>
      </c>
    </row>
    <row r="1762" spans="1:49">
      <c r="A1762" s="1135" t="s">
        <v>5998</v>
      </c>
      <c r="B1762" s="1135" t="s">
        <v>210</v>
      </c>
      <c r="C1762" s="1135">
        <v>600</v>
      </c>
      <c r="D1762" s="1135">
        <v>1.78</v>
      </c>
      <c r="E1762" s="1135" t="s">
        <v>15196</v>
      </c>
      <c r="F1762" s="1135" t="s">
        <v>1563</v>
      </c>
      <c r="G1762" s="1135">
        <v>5</v>
      </c>
      <c r="H1762" s="1135" t="s">
        <v>5999</v>
      </c>
      <c r="I1762" s="1135" t="s">
        <v>1206</v>
      </c>
      <c r="J1762" s="1135" t="s">
        <v>6000</v>
      </c>
      <c r="K1762" s="1135" t="s">
        <v>5726</v>
      </c>
      <c r="L1762" s="1135" t="s">
        <v>4760</v>
      </c>
      <c r="M1762" s="1135">
        <v>152.19999999999999</v>
      </c>
      <c r="N1762" s="1135" t="s">
        <v>1039</v>
      </c>
      <c r="O1762" s="1135">
        <v>3.8049999999999997</v>
      </c>
      <c r="P1762" s="1135">
        <v>3.044</v>
      </c>
      <c r="Q1762" s="1135">
        <v>3.5</v>
      </c>
      <c r="R1762" s="1135">
        <v>19</v>
      </c>
      <c r="T1762" s="1135">
        <v>16</v>
      </c>
      <c r="U1762" s="1135">
        <v>4</v>
      </c>
      <c r="V1762" s="1135" t="s">
        <v>663</v>
      </c>
      <c r="W1762" s="1135">
        <v>95</v>
      </c>
      <c r="X1762" s="1135" t="s">
        <v>6001</v>
      </c>
      <c r="Y1762" s="1135">
        <v>1.3</v>
      </c>
      <c r="Z1762" s="1135">
        <v>5</v>
      </c>
      <c r="AA1762" s="1135" t="s">
        <v>3392</v>
      </c>
      <c r="AB1762" s="1135" t="s">
        <v>6002</v>
      </c>
      <c r="AH1762" s="1135" t="s">
        <v>1117</v>
      </c>
      <c r="AM1762" s="1136" t="s">
        <v>12625</v>
      </c>
      <c r="AN1762" s="1136" t="s">
        <v>12626</v>
      </c>
      <c r="AO1762" s="1136">
        <f t="shared" si="222"/>
        <v>600</v>
      </c>
      <c r="AP1762" s="1136">
        <f t="shared" si="223"/>
        <v>1.78</v>
      </c>
      <c r="AQ1762" s="1136" t="str">
        <f t="shared" si="224"/>
        <v>2-6-1S83°</v>
      </c>
      <c r="AR1762" s="1136" t="str">
        <f t="shared" si="225"/>
        <v>30.5</v>
      </c>
      <c r="AS1762" s="1136" t="str">
        <f t="shared" si="226"/>
        <v>161/165</v>
      </c>
      <c r="AT1762" s="1136" t="str">
        <f t="shared" si="227"/>
        <v>2-6-1S83°</v>
      </c>
      <c r="AV1762" s="1136" t="str">
        <f t="shared" si="220"/>
        <v>111.12.6</v>
      </c>
      <c r="AW1762" s="1438">
        <f t="shared" si="221"/>
        <v>44901</v>
      </c>
    </row>
    <row r="1763" spans="1:49">
      <c r="A1763" s="1135" t="s">
        <v>6003</v>
      </c>
      <c r="B1763" s="1135" t="s">
        <v>210</v>
      </c>
      <c r="C1763" s="1135">
        <v>600</v>
      </c>
      <c r="D1763" s="1135">
        <v>1.78</v>
      </c>
      <c r="E1763" s="1135" t="s">
        <v>15196</v>
      </c>
      <c r="F1763" s="1135" t="s">
        <v>4330</v>
      </c>
      <c r="G1763" s="1135">
        <v>5</v>
      </c>
      <c r="H1763" s="1135" t="s">
        <v>5986</v>
      </c>
      <c r="I1763" s="1135" t="s">
        <v>1206</v>
      </c>
      <c r="J1763" s="1135" t="s">
        <v>6004</v>
      </c>
      <c r="K1763" s="1135" t="s">
        <v>5726</v>
      </c>
      <c r="L1763" s="1135" t="s">
        <v>4760</v>
      </c>
      <c r="M1763" s="1135">
        <v>152.19999999999999</v>
      </c>
      <c r="N1763" s="1135" t="s">
        <v>1039</v>
      </c>
      <c r="O1763" s="1135">
        <v>3.8049999999999997</v>
      </c>
      <c r="P1763" s="1135">
        <v>3.044</v>
      </c>
      <c r="Q1763" s="1135">
        <v>3.5</v>
      </c>
      <c r="R1763" s="1135">
        <v>19</v>
      </c>
      <c r="T1763" s="1135">
        <v>16</v>
      </c>
      <c r="U1763" s="1135">
        <v>4</v>
      </c>
      <c r="V1763" s="1135" t="s">
        <v>663</v>
      </c>
      <c r="W1763" s="1135">
        <v>95</v>
      </c>
      <c r="X1763" s="1135" t="s">
        <v>6001</v>
      </c>
      <c r="Y1763" s="1135">
        <v>1.3</v>
      </c>
      <c r="Z1763" s="1135">
        <v>5</v>
      </c>
      <c r="AA1763" s="1135" t="s">
        <v>5987</v>
      </c>
      <c r="AB1763" s="1135" t="s">
        <v>6002</v>
      </c>
      <c r="AH1763" s="1135" t="s">
        <v>661</v>
      </c>
      <c r="AM1763" s="1136" t="s">
        <v>12627</v>
      </c>
      <c r="AN1763" s="1136" t="s">
        <v>12628</v>
      </c>
      <c r="AO1763" s="1136">
        <f t="shared" si="222"/>
        <v>600</v>
      </c>
      <c r="AP1763" s="1136">
        <f t="shared" si="223"/>
        <v>1.78</v>
      </c>
      <c r="AQ1763" s="1136" t="str">
        <f t="shared" si="224"/>
        <v>2-6-1S83°</v>
      </c>
      <c r="AR1763" s="1136" t="str">
        <f t="shared" si="225"/>
        <v>34</v>
      </c>
      <c r="AS1763" s="1136" t="str">
        <f t="shared" si="226"/>
        <v>163/165</v>
      </c>
      <c r="AT1763" s="1136" t="str">
        <f t="shared" si="227"/>
        <v>2-6-1S83°</v>
      </c>
      <c r="AV1763" s="1136" t="str">
        <f t="shared" si="220"/>
        <v>111.12.5</v>
      </c>
      <c r="AW1763" s="1438">
        <f t="shared" si="221"/>
        <v>44900</v>
      </c>
    </row>
    <row r="1764" spans="1:49">
      <c r="A1764" s="1135" t="s">
        <v>6005</v>
      </c>
      <c r="B1764" s="1135" t="s">
        <v>878</v>
      </c>
      <c r="C1764" s="1135">
        <v>600</v>
      </c>
      <c r="D1764" s="1135">
        <v>1.76</v>
      </c>
      <c r="E1764" s="1135" t="s">
        <v>15188</v>
      </c>
      <c r="F1764" s="1135" t="s">
        <v>1048</v>
      </c>
      <c r="G1764" s="1135">
        <v>5</v>
      </c>
      <c r="H1764" s="1135" t="s">
        <v>5220</v>
      </c>
      <c r="I1764" s="1135" t="s">
        <v>466</v>
      </c>
      <c r="J1764" s="1135">
        <v>3.9</v>
      </c>
      <c r="K1764" s="1135" t="s">
        <v>6006</v>
      </c>
      <c r="L1764" s="1135" t="s">
        <v>5001</v>
      </c>
      <c r="M1764" s="1135">
        <v>151.69999999999999</v>
      </c>
      <c r="N1764" s="1135" t="s">
        <v>1039</v>
      </c>
      <c r="O1764" s="1135">
        <v>3.7925</v>
      </c>
      <c r="P1764" s="1135">
        <v>3.0339999999999998</v>
      </c>
      <c r="Q1764" s="1135">
        <v>3</v>
      </c>
      <c r="R1764" s="1135">
        <v>19.7</v>
      </c>
      <c r="T1764" s="1135">
        <v>11.5</v>
      </c>
      <c r="U1764" s="1135">
        <v>5.3</v>
      </c>
      <c r="V1764" s="1135" t="s">
        <v>663</v>
      </c>
      <c r="W1764" s="1135">
        <v>105</v>
      </c>
      <c r="X1764" s="1135">
        <v>95</v>
      </c>
      <c r="Y1764" s="1135" t="s">
        <v>6007</v>
      </c>
      <c r="Z1764" s="1135">
        <v>5</v>
      </c>
      <c r="AA1764" s="1135" t="s">
        <v>3392</v>
      </c>
      <c r="AH1764" s="1135" t="s">
        <v>944</v>
      </c>
      <c r="AM1764" s="1136" t="s">
        <v>12629</v>
      </c>
      <c r="AN1764" s="1136" t="s">
        <v>12630</v>
      </c>
      <c r="AO1764" s="1136">
        <f t="shared" si="222"/>
        <v>600</v>
      </c>
      <c r="AP1764" s="1136">
        <f t="shared" si="223"/>
        <v>1.76</v>
      </c>
      <c r="AQ1764" s="1136" t="str">
        <f t="shared" si="224"/>
        <v>1-5-1S91°</v>
      </c>
      <c r="AR1764" s="1136" t="str">
        <f t="shared" si="225"/>
        <v>31</v>
      </c>
      <c r="AS1764" s="1136" t="str">
        <f t="shared" si="226"/>
        <v>300/300/140</v>
      </c>
      <c r="AT1764" s="1136" t="str">
        <f t="shared" si="227"/>
        <v>1-5-1S91°</v>
      </c>
      <c r="AV1764" s="1136" t="str">
        <f t="shared" si="220"/>
        <v>111.12.6</v>
      </c>
      <c r="AW1764" s="1438">
        <f t="shared" si="221"/>
        <v>44901</v>
      </c>
    </row>
    <row r="1765" spans="1:49">
      <c r="A1765" s="1135" t="s">
        <v>6008</v>
      </c>
      <c r="B1765" s="1135" t="s">
        <v>4861</v>
      </c>
      <c r="C1765" s="1135">
        <v>600</v>
      </c>
      <c r="D1765" s="1135">
        <v>1.73</v>
      </c>
      <c r="E1765" s="1135" t="s">
        <v>15202</v>
      </c>
      <c r="F1765" s="1135" t="s">
        <v>663</v>
      </c>
      <c r="G1765" s="1135">
        <v>5</v>
      </c>
      <c r="H1765" s="1135" t="s">
        <v>1123</v>
      </c>
      <c r="I1765" s="1135" t="s">
        <v>126</v>
      </c>
      <c r="J1765" s="1135">
        <v>2.1</v>
      </c>
      <c r="K1765" s="1135" t="s">
        <v>6009</v>
      </c>
      <c r="L1765" s="1135" t="s">
        <v>1870</v>
      </c>
      <c r="M1765" s="1135">
        <v>148.19999999999999</v>
      </c>
      <c r="N1765" s="1135" t="s">
        <v>1039</v>
      </c>
      <c r="O1765" s="1135">
        <v>3.7050000000000001</v>
      </c>
      <c r="P1765" s="1135">
        <v>2.964</v>
      </c>
      <c r="Q1765" s="1135">
        <v>4</v>
      </c>
      <c r="R1765" s="1135">
        <v>20.8</v>
      </c>
      <c r="T1765" s="1135">
        <v>19.399999999999999</v>
      </c>
      <c r="U1765" s="1135">
        <v>3.6</v>
      </c>
      <c r="V1765" s="1135" t="s">
        <v>663</v>
      </c>
      <c r="W1765" s="1135">
        <v>120</v>
      </c>
      <c r="X1765" s="1135">
        <v>80</v>
      </c>
      <c r="Y1765" s="1135">
        <v>1.5</v>
      </c>
      <c r="Z1765" s="1135" t="s">
        <v>663</v>
      </c>
      <c r="AA1765" s="1135" t="s">
        <v>6010</v>
      </c>
      <c r="AH1765" s="1135" t="s">
        <v>6011</v>
      </c>
      <c r="AM1765" s="1136" t="s">
        <v>12631</v>
      </c>
      <c r="AN1765" s="1136" t="s">
        <v>12632</v>
      </c>
      <c r="AO1765" s="1136">
        <f t="shared" si="222"/>
        <v>600</v>
      </c>
      <c r="AP1765" s="1136">
        <f t="shared" si="223"/>
        <v>1.73</v>
      </c>
      <c r="AQ1765" s="1136" t="str">
        <f t="shared" si="224"/>
        <v>1-4-1S83°Z+S</v>
      </c>
      <c r="AR1765" s="1136" t="str">
        <f t="shared" si="225"/>
        <v>NA</v>
      </c>
      <c r="AS1765" s="1136" t="str">
        <f t="shared" si="226"/>
        <v>250/250/OFF</v>
      </c>
      <c r="AT1765" s="1136" t="str">
        <f t="shared" si="227"/>
        <v>1-4-1S83°Z+S</v>
      </c>
      <c r="AU1765" s="1136" t="s">
        <v>15734</v>
      </c>
      <c r="AV1765" s="1136" t="str">
        <f t="shared" si="220"/>
        <v>111.12.16</v>
      </c>
      <c r="AW1765" s="1438">
        <f t="shared" si="221"/>
        <v>44911</v>
      </c>
    </row>
    <row r="1766" spans="1:49">
      <c r="A1766" s="1135" t="s">
        <v>6012</v>
      </c>
      <c r="B1766" s="1135" t="s">
        <v>4823</v>
      </c>
      <c r="C1766" s="1135">
        <v>700</v>
      </c>
      <c r="D1766" s="1135">
        <v>1.73</v>
      </c>
      <c r="E1766" s="1135" t="s">
        <v>15205</v>
      </c>
      <c r="F1766" s="1135" t="s">
        <v>1078</v>
      </c>
      <c r="G1766" s="1135">
        <v>5</v>
      </c>
      <c r="H1766" s="1135" t="s">
        <v>5526</v>
      </c>
      <c r="I1766" s="1135" t="s">
        <v>126</v>
      </c>
      <c r="J1766" s="1135">
        <v>1.6</v>
      </c>
      <c r="K1766" s="1135" t="s">
        <v>6013</v>
      </c>
      <c r="L1766" s="1135" t="s">
        <v>4825</v>
      </c>
      <c r="M1766" s="1135">
        <v>153</v>
      </c>
      <c r="N1766" s="1135" t="s">
        <v>1039</v>
      </c>
      <c r="O1766" s="1135">
        <v>3.8250000000000002</v>
      </c>
      <c r="P1766" s="1135">
        <v>3.06</v>
      </c>
      <c r="Q1766" s="1135">
        <v>4</v>
      </c>
      <c r="R1766" s="1135">
        <v>20.5</v>
      </c>
      <c r="T1766" s="1135">
        <v>11.5</v>
      </c>
      <c r="U1766" s="1135">
        <v>3.7</v>
      </c>
      <c r="V1766" s="1135" t="s">
        <v>663</v>
      </c>
      <c r="W1766" s="1135">
        <v>80</v>
      </c>
      <c r="X1766" s="1135">
        <v>20</v>
      </c>
      <c r="Y1766" s="1135">
        <v>1.7</v>
      </c>
      <c r="Z1766" s="1135">
        <v>5</v>
      </c>
      <c r="AA1766" s="1135" t="s">
        <v>3493</v>
      </c>
      <c r="AH1766" s="1135" t="s">
        <v>977</v>
      </c>
      <c r="AM1766" s="1136" t="s">
        <v>12633</v>
      </c>
      <c r="AN1766" s="1136" t="s">
        <v>12634</v>
      </c>
      <c r="AO1766" s="1136">
        <f t="shared" si="222"/>
        <v>700</v>
      </c>
      <c r="AP1766" s="1136">
        <f t="shared" si="223"/>
        <v>1.73</v>
      </c>
      <c r="AQ1766" s="1136" t="str">
        <f t="shared" si="224"/>
        <v>1-5-1S91</v>
      </c>
      <c r="AR1766" s="1136" t="str">
        <f t="shared" si="225"/>
        <v>30</v>
      </c>
      <c r="AS1766" s="1136" t="str">
        <f t="shared" si="226"/>
        <v>330/330/170</v>
      </c>
      <c r="AT1766" s="1136" t="str">
        <f t="shared" si="227"/>
        <v>1-5-1S91</v>
      </c>
      <c r="AV1766" s="1136" t="str">
        <f t="shared" si="220"/>
        <v>111.12.21</v>
      </c>
      <c r="AW1766" s="1438">
        <f t="shared" si="221"/>
        <v>44916</v>
      </c>
    </row>
    <row r="1767" spans="1:49">
      <c r="A1767" s="1135" t="s">
        <v>6014</v>
      </c>
      <c r="B1767" s="1135" t="s">
        <v>210</v>
      </c>
      <c r="C1767" s="1135">
        <v>650</v>
      </c>
      <c r="D1767" s="1135">
        <v>1.75</v>
      </c>
      <c r="E1767" s="1135" t="s">
        <v>15188</v>
      </c>
      <c r="F1767" s="1135" t="s">
        <v>1078</v>
      </c>
      <c r="G1767" s="1135">
        <v>5</v>
      </c>
      <c r="H1767" s="1135" t="s">
        <v>5577</v>
      </c>
      <c r="I1767" s="1135" t="s">
        <v>126</v>
      </c>
      <c r="J1767" s="1135">
        <v>0.8</v>
      </c>
      <c r="K1767" s="1135" t="s">
        <v>5788</v>
      </c>
      <c r="L1767" s="1135" t="s">
        <v>4760</v>
      </c>
      <c r="M1767" s="1135">
        <v>151.5</v>
      </c>
      <c r="N1767" s="1135" t="s">
        <v>1039</v>
      </c>
      <c r="O1767" s="1135">
        <v>3.7875000000000001</v>
      </c>
      <c r="P1767" s="1135">
        <v>3.0300000000000002</v>
      </c>
      <c r="Q1767" s="1135">
        <v>4</v>
      </c>
      <c r="R1767" s="1135">
        <v>19.100000000000001</v>
      </c>
      <c r="T1767" s="1135">
        <v>23.7</v>
      </c>
      <c r="U1767" s="1135">
        <v>3.2</v>
      </c>
      <c r="V1767" s="1135" t="s">
        <v>663</v>
      </c>
      <c r="W1767" s="1135">
        <v>35</v>
      </c>
      <c r="X1767" s="1135">
        <v>10</v>
      </c>
      <c r="Y1767" s="1135">
        <v>1</v>
      </c>
      <c r="Z1767" s="1135">
        <v>6</v>
      </c>
      <c r="AA1767" s="1135" t="s">
        <v>3493</v>
      </c>
      <c r="AH1767" s="1135" t="s">
        <v>745</v>
      </c>
      <c r="AM1767" s="1136" t="s">
        <v>12635</v>
      </c>
      <c r="AN1767" s="1136" t="s">
        <v>12636</v>
      </c>
      <c r="AO1767" s="1136">
        <f t="shared" si="222"/>
        <v>650</v>
      </c>
      <c r="AP1767" s="1136">
        <f t="shared" si="223"/>
        <v>1.75</v>
      </c>
      <c r="AQ1767" s="1136" t="str">
        <f t="shared" si="224"/>
        <v>1-5-1S91°</v>
      </c>
      <c r="AR1767" s="1136" t="str">
        <f t="shared" si="225"/>
        <v>30</v>
      </c>
      <c r="AS1767" s="1136" t="str">
        <f t="shared" si="226"/>
        <v>350/310/150</v>
      </c>
      <c r="AT1767" s="1136" t="str">
        <f t="shared" si="227"/>
        <v>1-5-1S91°</v>
      </c>
      <c r="AV1767" s="1136" t="str">
        <f t="shared" si="220"/>
        <v>111.12.21</v>
      </c>
      <c r="AW1767" s="1438">
        <f t="shared" si="221"/>
        <v>44916</v>
      </c>
    </row>
    <row r="1768" spans="1:49">
      <c r="A1768" s="1135" t="s">
        <v>6015</v>
      </c>
      <c r="B1768" s="1135" t="s">
        <v>5466</v>
      </c>
      <c r="C1768" s="1135">
        <v>600</v>
      </c>
      <c r="D1768" s="1135">
        <v>1.7250000000000001</v>
      </c>
      <c r="E1768" s="1135" t="s">
        <v>15202</v>
      </c>
      <c r="F1768" s="1135" t="s">
        <v>663</v>
      </c>
      <c r="G1768" s="1135">
        <v>5</v>
      </c>
      <c r="H1768" s="1135" t="s">
        <v>1049</v>
      </c>
      <c r="I1768" s="1135" t="s">
        <v>126</v>
      </c>
      <c r="J1768" s="1135">
        <v>1.8</v>
      </c>
      <c r="K1768" s="1135" t="s">
        <v>5885</v>
      </c>
      <c r="L1768" s="1135" t="s">
        <v>2198</v>
      </c>
      <c r="M1768" s="1135">
        <v>149</v>
      </c>
      <c r="N1768" s="1135" t="s">
        <v>1039</v>
      </c>
      <c r="O1768" s="1135">
        <v>3.7250000000000001</v>
      </c>
      <c r="P1768" s="1135">
        <v>2.98</v>
      </c>
      <c r="Q1768" s="1135">
        <v>4</v>
      </c>
      <c r="R1768" s="1135">
        <v>21.8</v>
      </c>
      <c r="T1768" s="1135">
        <v>22.6</v>
      </c>
      <c r="U1768" s="1135">
        <v>3.6</v>
      </c>
      <c r="V1768" s="1135" t="s">
        <v>663</v>
      </c>
      <c r="W1768" s="1135" t="s">
        <v>6016</v>
      </c>
      <c r="X1768" s="1135">
        <v>70</v>
      </c>
      <c r="Y1768" s="1135">
        <v>1.5</v>
      </c>
      <c r="Z1768" s="1135" t="s">
        <v>663</v>
      </c>
      <c r="AA1768" s="1135" t="s">
        <v>3491</v>
      </c>
      <c r="AH1768" s="1135" t="s">
        <v>1237</v>
      </c>
      <c r="AM1768" s="1136" t="s">
        <v>12637</v>
      </c>
      <c r="AN1768" s="1136" t="s">
        <v>12638</v>
      </c>
      <c r="AO1768" s="1136">
        <f t="shared" si="222"/>
        <v>600</v>
      </c>
      <c r="AP1768" s="1136">
        <f t="shared" si="223"/>
        <v>1.7250000000000001</v>
      </c>
      <c r="AQ1768" s="1136" t="str">
        <f t="shared" si="224"/>
        <v>1-4-1S83°Z+S</v>
      </c>
      <c r="AR1768" s="1136" t="str">
        <f t="shared" si="225"/>
        <v>NA</v>
      </c>
      <c r="AS1768" s="1136" t="str">
        <f t="shared" si="226"/>
        <v>260/260/OFF</v>
      </c>
      <c r="AT1768" s="1136" t="str">
        <f t="shared" si="227"/>
        <v>1-4-1S83°Z+S</v>
      </c>
      <c r="AU1768" s="1136" t="s">
        <v>15734</v>
      </c>
      <c r="AV1768" s="1136" t="str">
        <f t="shared" si="220"/>
        <v>111.12.23</v>
      </c>
      <c r="AW1768" s="1438">
        <f t="shared" si="221"/>
        <v>44918</v>
      </c>
    </row>
    <row r="1769" spans="1:49">
      <c r="A1769" s="1135" t="s">
        <v>6017</v>
      </c>
      <c r="B1769" s="1135" t="s">
        <v>4861</v>
      </c>
      <c r="C1769" s="1135">
        <v>650</v>
      </c>
      <c r="D1769" s="1135">
        <v>1.73</v>
      </c>
      <c r="E1769" s="1135" t="s">
        <v>15198</v>
      </c>
      <c r="F1769" s="1135" t="s">
        <v>663</v>
      </c>
      <c r="G1769" s="1135">
        <v>5</v>
      </c>
      <c r="H1769" s="1135" t="s">
        <v>2286</v>
      </c>
      <c r="I1769" s="1135" t="s">
        <v>126</v>
      </c>
      <c r="J1769" s="1135">
        <v>1.5</v>
      </c>
      <c r="K1769" s="1135" t="s">
        <v>6018</v>
      </c>
      <c r="L1769" s="1135" t="s">
        <v>2198</v>
      </c>
      <c r="M1769" s="1135">
        <v>148</v>
      </c>
      <c r="N1769" s="1135" t="s">
        <v>1039</v>
      </c>
      <c r="O1769" s="1135">
        <v>3.7</v>
      </c>
      <c r="P1769" s="1135">
        <v>2.96</v>
      </c>
      <c r="Q1769" s="1135">
        <v>4</v>
      </c>
      <c r="R1769" s="1135">
        <v>20.8</v>
      </c>
      <c r="T1769" s="1135">
        <v>20.399999999999999</v>
      </c>
      <c r="U1769" s="1135">
        <v>3.8</v>
      </c>
      <c r="V1769" s="1135" t="s">
        <v>663</v>
      </c>
      <c r="W1769" s="1135">
        <v>110</v>
      </c>
      <c r="X1769" s="1135" t="s">
        <v>3490</v>
      </c>
      <c r="Y1769" s="1135">
        <v>1.7</v>
      </c>
      <c r="Z1769" s="1135" t="s">
        <v>663</v>
      </c>
      <c r="AA1769" s="1135" t="s">
        <v>4490</v>
      </c>
      <c r="AB1769" s="1135" t="s">
        <v>1075</v>
      </c>
      <c r="AH1769" s="1135" t="s">
        <v>700</v>
      </c>
      <c r="AM1769" s="1136" t="s">
        <v>12639</v>
      </c>
      <c r="AN1769" s="1136" t="s">
        <v>12640</v>
      </c>
      <c r="AO1769" s="1136">
        <f t="shared" si="222"/>
        <v>650</v>
      </c>
      <c r="AP1769" s="1136">
        <f t="shared" si="223"/>
        <v>1.73</v>
      </c>
      <c r="AQ1769" s="1136" t="str">
        <f t="shared" si="224"/>
        <v>1-4-1S85°Z+S</v>
      </c>
      <c r="AR1769" s="1136" t="str">
        <f t="shared" si="225"/>
        <v>NA</v>
      </c>
      <c r="AS1769" s="1136" t="str">
        <f t="shared" si="226"/>
        <v>180/OFF</v>
      </c>
      <c r="AT1769" s="1136" t="str">
        <f t="shared" si="227"/>
        <v>1-4-1S85°Z+S</v>
      </c>
      <c r="AU1769" s="1136" t="s">
        <v>15734</v>
      </c>
      <c r="AV1769" s="1136" t="str">
        <f t="shared" si="220"/>
        <v>111.12.30</v>
      </c>
      <c r="AW1769" s="1438">
        <f t="shared" si="221"/>
        <v>44925</v>
      </c>
    </row>
    <row r="1770" spans="1:49">
      <c r="A1770" s="1135" t="s">
        <v>6019</v>
      </c>
      <c r="B1770" s="1135" t="s">
        <v>5967</v>
      </c>
      <c r="C1770" s="1135">
        <v>650</v>
      </c>
      <c r="D1770" s="1135">
        <v>1.78</v>
      </c>
      <c r="E1770" s="1135" t="s">
        <v>15189</v>
      </c>
      <c r="F1770" s="1135" t="s">
        <v>2328</v>
      </c>
      <c r="G1770" s="1135">
        <v>5</v>
      </c>
      <c r="H1770" s="1135" t="s">
        <v>5982</v>
      </c>
      <c r="I1770" s="1135" t="s">
        <v>466</v>
      </c>
      <c r="J1770" s="1135">
        <v>2.4</v>
      </c>
      <c r="K1770" s="1135" t="s">
        <v>6020</v>
      </c>
      <c r="L1770" s="1135" t="s">
        <v>5970</v>
      </c>
      <c r="M1770" s="1135">
        <v>152</v>
      </c>
      <c r="N1770" s="1135" t="s">
        <v>1039</v>
      </c>
      <c r="O1770" s="1135">
        <v>3.8000000000000003</v>
      </c>
      <c r="P1770" s="1135">
        <v>3.04</v>
      </c>
      <c r="Q1770" s="1135">
        <v>3.5</v>
      </c>
      <c r="R1770" s="1135">
        <v>22</v>
      </c>
      <c r="T1770" s="1135">
        <v>29</v>
      </c>
      <c r="U1770" s="1135">
        <v>3.8</v>
      </c>
      <c r="V1770" s="1135" t="s">
        <v>663</v>
      </c>
      <c r="W1770" s="1135">
        <v>110</v>
      </c>
      <c r="X1770" s="1135">
        <v>60</v>
      </c>
      <c r="Y1770" s="1135">
        <v>1.5</v>
      </c>
      <c r="Z1770" s="1135">
        <v>6</v>
      </c>
      <c r="AA1770" s="1135" t="s">
        <v>6021</v>
      </c>
      <c r="AH1770" s="1135" t="s">
        <v>1576</v>
      </c>
      <c r="AM1770" s="1136" t="s">
        <v>12641</v>
      </c>
      <c r="AN1770" s="1136" t="s">
        <v>12642</v>
      </c>
      <c r="AO1770" s="1136">
        <f t="shared" si="222"/>
        <v>650</v>
      </c>
      <c r="AP1770" s="1136">
        <f t="shared" si="223"/>
        <v>1.78</v>
      </c>
      <c r="AQ1770" s="1136" t="str">
        <f t="shared" si="224"/>
        <v>1-5-1S83°</v>
      </c>
      <c r="AR1770" s="1136" t="str">
        <f t="shared" si="225"/>
        <v>33.5</v>
      </c>
      <c r="AS1770" s="1136" t="str">
        <f t="shared" si="226"/>
        <v>340/340/OFF</v>
      </c>
      <c r="AT1770" s="1136" t="str">
        <f t="shared" si="227"/>
        <v>1-5-1S83°</v>
      </c>
      <c r="AV1770" s="1136" t="str">
        <f t="shared" si="220"/>
        <v>111.12.29</v>
      </c>
      <c r="AW1770" s="1438">
        <f t="shared" si="221"/>
        <v>44924</v>
      </c>
    </row>
    <row r="1771" spans="1:49">
      <c r="A1771" s="1135" t="s">
        <v>6022</v>
      </c>
      <c r="B1771" s="1135" t="s">
        <v>210</v>
      </c>
      <c r="C1771" s="1135">
        <v>650</v>
      </c>
      <c r="D1771" s="1135">
        <v>1.75</v>
      </c>
      <c r="E1771" s="1135" t="s">
        <v>15188</v>
      </c>
      <c r="F1771" s="1135" t="s">
        <v>1078</v>
      </c>
      <c r="G1771" s="1135">
        <v>5</v>
      </c>
      <c r="H1771" s="1135" t="s">
        <v>5577</v>
      </c>
      <c r="I1771" s="1135" t="s">
        <v>126</v>
      </c>
      <c r="J1771" s="1135">
        <v>0.8</v>
      </c>
      <c r="K1771" s="1135" t="s">
        <v>5719</v>
      </c>
      <c r="L1771" s="1135" t="s">
        <v>4760</v>
      </c>
      <c r="M1771" s="1135">
        <v>151.5</v>
      </c>
      <c r="N1771" s="1135" t="s">
        <v>1039</v>
      </c>
      <c r="O1771" s="1135">
        <v>3.7875000000000001</v>
      </c>
      <c r="P1771" s="1135">
        <v>3.0300000000000002</v>
      </c>
      <c r="Q1771" s="1135">
        <v>4</v>
      </c>
      <c r="R1771" s="1135">
        <v>19.100000000000001</v>
      </c>
      <c r="T1771" s="1135">
        <v>23.7</v>
      </c>
      <c r="U1771" s="1135">
        <v>3.2</v>
      </c>
      <c r="V1771" s="1135" t="s">
        <v>663</v>
      </c>
      <c r="W1771" s="1135">
        <v>35</v>
      </c>
      <c r="X1771" s="1135">
        <v>10</v>
      </c>
      <c r="Y1771" s="1135">
        <v>1</v>
      </c>
      <c r="Z1771" s="1135">
        <v>6</v>
      </c>
      <c r="AA1771" s="1135" t="s">
        <v>3495</v>
      </c>
      <c r="AH1771" s="1135" t="s">
        <v>705</v>
      </c>
      <c r="AM1771" s="1136" t="s">
        <v>12643</v>
      </c>
      <c r="AN1771" s="1136" t="s">
        <v>12644</v>
      </c>
      <c r="AO1771" s="1136">
        <f t="shared" si="222"/>
        <v>650</v>
      </c>
      <c r="AP1771" s="1136">
        <f t="shared" si="223"/>
        <v>1.75</v>
      </c>
      <c r="AQ1771" s="1136" t="str">
        <f t="shared" si="224"/>
        <v>1-5-1S91°</v>
      </c>
      <c r="AR1771" s="1136" t="str">
        <f t="shared" si="225"/>
        <v>30</v>
      </c>
      <c r="AS1771" s="1136" t="str">
        <f t="shared" si="226"/>
        <v>350/310/150</v>
      </c>
      <c r="AT1771" s="1136" t="str">
        <f t="shared" si="227"/>
        <v>1-5-1S91°</v>
      </c>
      <c r="AV1771" s="1136" t="str">
        <f t="shared" si="220"/>
        <v>112.1.3</v>
      </c>
      <c r="AW1771" s="1438">
        <f t="shared" si="221"/>
        <v>44929</v>
      </c>
    </row>
    <row r="1772" spans="1:49">
      <c r="A1772" s="1135" t="s">
        <v>6023</v>
      </c>
      <c r="B1772" s="1135" t="s">
        <v>210</v>
      </c>
      <c r="C1772" s="1135">
        <v>650</v>
      </c>
      <c r="D1772" s="1135">
        <v>1.74</v>
      </c>
      <c r="E1772" s="1135" t="s">
        <v>15188</v>
      </c>
      <c r="F1772" s="1135" t="s">
        <v>1078</v>
      </c>
      <c r="G1772" s="1135">
        <v>5</v>
      </c>
      <c r="H1772" s="1135" t="s">
        <v>5577</v>
      </c>
      <c r="I1772" s="1135" t="s">
        <v>126</v>
      </c>
      <c r="J1772" s="1135">
        <v>0.8</v>
      </c>
      <c r="K1772" s="1135" t="s">
        <v>5726</v>
      </c>
      <c r="L1772" s="1135" t="s">
        <v>4760</v>
      </c>
      <c r="M1772" s="1135">
        <v>151.5</v>
      </c>
      <c r="N1772" s="1135" t="s">
        <v>1039</v>
      </c>
      <c r="O1772" s="1135">
        <v>3.7875000000000001</v>
      </c>
      <c r="P1772" s="1135">
        <v>3.0300000000000002</v>
      </c>
      <c r="Q1772" s="1135">
        <v>4</v>
      </c>
      <c r="R1772" s="1135">
        <v>19.100000000000001</v>
      </c>
      <c r="T1772" s="1135">
        <v>23.7</v>
      </c>
      <c r="U1772" s="1135">
        <v>3.2</v>
      </c>
      <c r="V1772" s="1135" t="s">
        <v>663</v>
      </c>
      <c r="W1772" s="1135">
        <v>35</v>
      </c>
      <c r="X1772" s="1135">
        <v>10</v>
      </c>
      <c r="Y1772" s="1135">
        <v>1</v>
      </c>
      <c r="Z1772" s="1135">
        <v>6</v>
      </c>
      <c r="AA1772" s="1135" t="s">
        <v>3495</v>
      </c>
      <c r="AH1772" s="1135" t="s">
        <v>1231</v>
      </c>
      <c r="AM1772" s="1136" t="s">
        <v>12645</v>
      </c>
      <c r="AN1772" s="1136" t="s">
        <v>12646</v>
      </c>
      <c r="AO1772" s="1136">
        <f t="shared" si="222"/>
        <v>650</v>
      </c>
      <c r="AP1772" s="1136">
        <f t="shared" si="223"/>
        <v>1.74</v>
      </c>
      <c r="AQ1772" s="1136" t="str">
        <f t="shared" si="224"/>
        <v>1-5-1S91°</v>
      </c>
      <c r="AR1772" s="1136" t="str">
        <f t="shared" si="225"/>
        <v>30</v>
      </c>
      <c r="AS1772" s="1136" t="str">
        <f t="shared" si="226"/>
        <v>350/310/150</v>
      </c>
      <c r="AT1772" s="1136" t="str">
        <f t="shared" si="227"/>
        <v>1-5-1S91°</v>
      </c>
      <c r="AV1772" s="1136" t="str">
        <f t="shared" si="220"/>
        <v>112.1.3</v>
      </c>
      <c r="AW1772" s="1438">
        <f t="shared" si="221"/>
        <v>44929</v>
      </c>
    </row>
    <row r="1773" spans="1:49">
      <c r="A1773" s="1135" t="s">
        <v>6024</v>
      </c>
      <c r="B1773" s="1135" t="s">
        <v>210</v>
      </c>
      <c r="C1773" s="1135" t="s">
        <v>6025</v>
      </c>
      <c r="D1773" s="1135">
        <v>1.75</v>
      </c>
      <c r="E1773" s="1135" t="s">
        <v>15188</v>
      </c>
      <c r="F1773" s="1135" t="s">
        <v>1078</v>
      </c>
      <c r="G1773" s="1135">
        <v>5</v>
      </c>
      <c r="H1773" s="1135" t="s">
        <v>5574</v>
      </c>
      <c r="I1773" s="1135" t="s">
        <v>126</v>
      </c>
      <c r="J1773" s="1135">
        <v>0.8</v>
      </c>
      <c r="K1773" s="1135" t="s">
        <v>5726</v>
      </c>
      <c r="L1773" s="1135" t="s">
        <v>4760</v>
      </c>
      <c r="M1773" s="1135">
        <v>151.5</v>
      </c>
      <c r="N1773" s="1135" t="s">
        <v>1039</v>
      </c>
      <c r="O1773" s="1135">
        <v>3.7875000000000001</v>
      </c>
      <c r="P1773" s="1135">
        <v>3.0300000000000002</v>
      </c>
      <c r="Q1773" s="1135">
        <v>4</v>
      </c>
      <c r="R1773" s="1135">
        <v>19.100000000000001</v>
      </c>
      <c r="T1773" s="1135">
        <v>23.7</v>
      </c>
      <c r="U1773" s="1135">
        <v>3.2</v>
      </c>
      <c r="V1773" s="1135" t="s">
        <v>663</v>
      </c>
      <c r="W1773" s="1135">
        <v>35</v>
      </c>
      <c r="X1773" s="1135">
        <v>10</v>
      </c>
      <c r="Y1773" s="1135">
        <v>1</v>
      </c>
      <c r="Z1773" s="1135">
        <v>6</v>
      </c>
      <c r="AA1773" s="1135" t="s">
        <v>3495</v>
      </c>
      <c r="AH1773" s="1135" t="s">
        <v>1315</v>
      </c>
      <c r="AM1773" s="1136" t="s">
        <v>12647</v>
      </c>
      <c r="AN1773" s="1136" t="s">
        <v>12648</v>
      </c>
      <c r="AO1773" s="1136" t="str">
        <f t="shared" si="222"/>
        <v>650↓600-2/23</v>
      </c>
      <c r="AP1773" s="1136">
        <f t="shared" si="223"/>
        <v>1.75</v>
      </c>
      <c r="AQ1773" s="1136" t="str">
        <f t="shared" si="224"/>
        <v>1-5-1S91°</v>
      </c>
      <c r="AR1773" s="1136" t="str">
        <f t="shared" si="225"/>
        <v>30</v>
      </c>
      <c r="AS1773" s="1136" t="str">
        <f t="shared" si="226"/>
        <v>340/300/145</v>
      </c>
      <c r="AT1773" s="1136" t="str">
        <f t="shared" si="227"/>
        <v>1-5-1S91°</v>
      </c>
      <c r="AV1773" s="1136" t="str">
        <f t="shared" si="220"/>
        <v>112.1.3</v>
      </c>
      <c r="AW1773" s="1438">
        <f t="shared" si="221"/>
        <v>44929</v>
      </c>
    </row>
    <row r="1774" spans="1:49">
      <c r="A1774" s="1135" t="s">
        <v>6026</v>
      </c>
      <c r="B1774" s="1135" t="s">
        <v>4861</v>
      </c>
      <c r="C1774" s="1135">
        <v>600</v>
      </c>
      <c r="D1774" s="1135">
        <v>1.73</v>
      </c>
      <c r="E1774" s="1135" t="s">
        <v>15202</v>
      </c>
      <c r="F1774" s="1135" t="s">
        <v>663</v>
      </c>
      <c r="G1774" s="1135">
        <v>5</v>
      </c>
      <c r="H1774" s="1135" t="s">
        <v>1123</v>
      </c>
      <c r="I1774" s="1135" t="s">
        <v>126</v>
      </c>
      <c r="J1774" s="1135">
        <v>2.1</v>
      </c>
      <c r="K1774" s="1135" t="s">
        <v>6009</v>
      </c>
      <c r="L1774" s="1135" t="s">
        <v>1870</v>
      </c>
      <c r="M1774" s="1135">
        <v>148.19999999999999</v>
      </c>
      <c r="N1774" s="1135" t="s">
        <v>1039</v>
      </c>
      <c r="O1774" s="1135">
        <v>3.7050000000000001</v>
      </c>
      <c r="P1774" s="1135">
        <v>2.964</v>
      </c>
      <c r="Q1774" s="1135">
        <v>4</v>
      </c>
      <c r="R1774" s="1135">
        <v>20.8</v>
      </c>
      <c r="T1774" s="1135">
        <v>19.399999999999999</v>
      </c>
      <c r="U1774" s="1135">
        <v>3.6</v>
      </c>
      <c r="V1774" s="1135" t="s">
        <v>663</v>
      </c>
      <c r="W1774" s="1135">
        <v>120</v>
      </c>
      <c r="X1774" s="1135" t="s">
        <v>3505</v>
      </c>
      <c r="Y1774" s="1135">
        <v>1.5</v>
      </c>
      <c r="Z1774" s="1135" t="s">
        <v>663</v>
      </c>
      <c r="AA1774" s="1135" t="s">
        <v>6027</v>
      </c>
      <c r="AH1774" s="1135" t="s">
        <v>969</v>
      </c>
      <c r="AM1774" s="1136" t="s">
        <v>12649</v>
      </c>
      <c r="AN1774" s="1136" t="s">
        <v>12650</v>
      </c>
      <c r="AO1774" s="1136">
        <f t="shared" si="222"/>
        <v>600</v>
      </c>
      <c r="AP1774" s="1136">
        <f t="shared" si="223"/>
        <v>1.73</v>
      </c>
      <c r="AQ1774" s="1136" t="str">
        <f t="shared" si="224"/>
        <v>1-4-1S83°Z+S</v>
      </c>
      <c r="AR1774" s="1136" t="str">
        <f t="shared" si="225"/>
        <v>NA</v>
      </c>
      <c r="AS1774" s="1136" t="str">
        <f t="shared" si="226"/>
        <v>250/250/OFF</v>
      </c>
      <c r="AT1774" s="1136" t="str">
        <f t="shared" si="227"/>
        <v>1-4-1S83°Z+S</v>
      </c>
      <c r="AU1774" s="1136" t="s">
        <v>15734</v>
      </c>
      <c r="AV1774" s="1136" t="str">
        <f t="shared" si="220"/>
        <v>112.1.11</v>
      </c>
      <c r="AW1774" s="1438">
        <f t="shared" si="221"/>
        <v>44937</v>
      </c>
    </row>
    <row r="1775" spans="1:49">
      <c r="A1775" s="1135" t="s">
        <v>6028</v>
      </c>
      <c r="B1775" s="1135" t="s">
        <v>878</v>
      </c>
      <c r="C1775" s="1135">
        <v>550</v>
      </c>
      <c r="D1775" s="1135">
        <v>1.756</v>
      </c>
      <c r="E1775" s="1135" t="s">
        <v>15196</v>
      </c>
      <c r="F1775" s="1135" t="s">
        <v>1492</v>
      </c>
      <c r="G1775" s="1135">
        <v>5</v>
      </c>
      <c r="H1775" s="1135" t="s">
        <v>5012</v>
      </c>
      <c r="I1775" s="1135" t="s">
        <v>663</v>
      </c>
      <c r="J1775" s="1135">
        <v>0</v>
      </c>
      <c r="K1775" s="1135" t="s">
        <v>5221</v>
      </c>
      <c r="L1775" s="1135" t="s">
        <v>5001</v>
      </c>
      <c r="M1775" s="1135">
        <v>148.9</v>
      </c>
      <c r="N1775" s="1135" t="s">
        <v>1039</v>
      </c>
      <c r="O1775" s="1135">
        <v>3.7225000000000001</v>
      </c>
      <c r="P1775" s="1135">
        <v>2.9780000000000002</v>
      </c>
      <c r="Q1775" s="1135" t="s">
        <v>2630</v>
      </c>
      <c r="R1775" s="1135">
        <v>23.5</v>
      </c>
      <c r="T1775" s="1135">
        <v>16.399999999999999</v>
      </c>
      <c r="U1775" s="1135">
        <v>4.5999999999999996</v>
      </c>
      <c r="V1775" s="1135" t="s">
        <v>663</v>
      </c>
      <c r="W1775" s="1135" t="s">
        <v>663</v>
      </c>
      <c r="X1775" s="1135" t="s">
        <v>663</v>
      </c>
      <c r="Y1775" s="1135">
        <v>1.6</v>
      </c>
      <c r="Z1775" s="1135" t="s">
        <v>6029</v>
      </c>
      <c r="AA1775" s="1135" t="s">
        <v>1331</v>
      </c>
      <c r="AH1775" s="1135" t="s">
        <v>887</v>
      </c>
      <c r="AM1775" s="1136" t="s">
        <v>12651</v>
      </c>
      <c r="AN1775" s="1136" t="s">
        <v>12652</v>
      </c>
      <c r="AO1775" s="1136">
        <f t="shared" si="222"/>
        <v>550</v>
      </c>
      <c r="AP1775" s="1136">
        <f t="shared" si="223"/>
        <v>1.756</v>
      </c>
      <c r="AQ1775" s="1136" t="str">
        <f t="shared" si="224"/>
        <v>2-6-1S83°</v>
      </c>
      <c r="AR1775" s="1136" t="str">
        <f t="shared" si="225"/>
        <v>32.5</v>
      </c>
      <c r="AS1775" s="1136" t="str">
        <f t="shared" si="226"/>
        <v>166/140</v>
      </c>
      <c r="AT1775" s="1136" t="str">
        <f t="shared" si="227"/>
        <v>2-6-1S83°</v>
      </c>
      <c r="AV1775" s="1136" t="str">
        <f t="shared" si="220"/>
        <v>108.12.6</v>
      </c>
      <c r="AW1775" s="1438">
        <f t="shared" si="221"/>
        <v>43805</v>
      </c>
    </row>
    <row r="1776" spans="1:49">
      <c r="A1776" s="1135" t="s">
        <v>6030</v>
      </c>
      <c r="B1776" s="1135" t="s">
        <v>5070</v>
      </c>
      <c r="C1776" s="1135">
        <v>650</v>
      </c>
      <c r="D1776" s="1135">
        <v>1.7849999999999999</v>
      </c>
      <c r="E1776" s="1135" t="s">
        <v>15214</v>
      </c>
      <c r="F1776" s="1135" t="s">
        <v>1078</v>
      </c>
      <c r="G1776" s="1135">
        <v>5</v>
      </c>
      <c r="H1776" s="1135" t="s">
        <v>6031</v>
      </c>
      <c r="I1776" s="1135" t="s">
        <v>466</v>
      </c>
      <c r="J1776" s="1135">
        <v>0.7</v>
      </c>
      <c r="K1776" s="1135" t="s">
        <v>6032</v>
      </c>
      <c r="L1776" s="1135" t="s">
        <v>5073</v>
      </c>
      <c r="M1776" s="1135">
        <v>148.6</v>
      </c>
      <c r="N1776" s="1135" t="s">
        <v>1039</v>
      </c>
      <c r="O1776" s="1135">
        <v>3.7149999999999999</v>
      </c>
      <c r="P1776" s="1135">
        <v>2.972</v>
      </c>
      <c r="Q1776" s="1135" t="s">
        <v>3044</v>
      </c>
      <c r="R1776" s="1135">
        <v>20.5</v>
      </c>
      <c r="T1776" s="1135">
        <v>23</v>
      </c>
      <c r="U1776" s="1135">
        <v>2.2000000000000002</v>
      </c>
      <c r="V1776" s="1135" t="s">
        <v>663</v>
      </c>
      <c r="W1776" s="1135" t="s">
        <v>5767</v>
      </c>
      <c r="X1776" s="1135">
        <v>10</v>
      </c>
      <c r="Y1776" s="1135">
        <v>1.8</v>
      </c>
      <c r="Z1776" s="1135" t="s">
        <v>6033</v>
      </c>
      <c r="AA1776" s="1135" t="s">
        <v>3023</v>
      </c>
      <c r="AH1776" s="1135" t="s">
        <v>666</v>
      </c>
      <c r="AM1776" s="1136" t="s">
        <v>12653</v>
      </c>
      <c r="AN1776" s="1136" t="s">
        <v>12654</v>
      </c>
      <c r="AO1776" s="1136">
        <f t="shared" si="222"/>
        <v>650</v>
      </c>
      <c r="AP1776" s="1136">
        <f t="shared" si="223"/>
        <v>1.7849999999999999</v>
      </c>
      <c r="AQ1776" s="1136" t="str">
        <f t="shared" si="224"/>
        <v>2-6-1S83</v>
      </c>
      <c r="AR1776" s="1136" t="str">
        <f t="shared" si="225"/>
        <v>30</v>
      </c>
      <c r="AS1776" s="1136" t="str">
        <f t="shared" si="226"/>
        <v>192/187</v>
      </c>
      <c r="AT1776" s="1136" t="str">
        <f t="shared" si="227"/>
        <v>2-6-1S83</v>
      </c>
      <c r="AV1776" s="1136" t="str">
        <f t="shared" si="220"/>
        <v>109.3.31</v>
      </c>
      <c r="AW1776" s="1438">
        <f t="shared" si="221"/>
        <v>43921</v>
      </c>
    </row>
    <row r="1777" spans="1:49">
      <c r="A1777" s="1135" t="s">
        <v>6034</v>
      </c>
      <c r="B1777" s="1135" t="s">
        <v>817</v>
      </c>
      <c r="C1777" s="1135">
        <v>750</v>
      </c>
      <c r="D1777" s="1135">
        <v>1.74</v>
      </c>
      <c r="E1777" s="1135" t="s">
        <v>15198</v>
      </c>
      <c r="F1777" s="1135" t="s">
        <v>663</v>
      </c>
      <c r="G1777" s="1135">
        <v>5</v>
      </c>
      <c r="H1777" s="1135" t="s">
        <v>3035</v>
      </c>
      <c r="I1777" s="1135" t="s">
        <v>126</v>
      </c>
      <c r="J1777" s="1135">
        <v>2.2999999999999998</v>
      </c>
      <c r="K1777" s="1135" t="s">
        <v>5763</v>
      </c>
      <c r="L1777" s="1135" t="s">
        <v>2032</v>
      </c>
      <c r="M1777" s="1135">
        <v>148.5</v>
      </c>
      <c r="N1777" s="1135" t="s">
        <v>1039</v>
      </c>
      <c r="O1777" s="1135">
        <v>3.7125000000000004</v>
      </c>
      <c r="P1777" s="1135">
        <v>2.97</v>
      </c>
      <c r="Q1777" s="1135" t="s">
        <v>1055</v>
      </c>
      <c r="R1777" s="1135">
        <v>23.6</v>
      </c>
      <c r="T1777" s="1135">
        <v>30.9</v>
      </c>
      <c r="U1777" s="1135">
        <v>4.2</v>
      </c>
      <c r="V1777" s="1135" t="s">
        <v>663</v>
      </c>
      <c r="W1777" s="1135">
        <v>120</v>
      </c>
      <c r="X1777" s="1135">
        <v>55</v>
      </c>
      <c r="Y1777" s="1135">
        <v>1.9</v>
      </c>
      <c r="Z1777" s="1135" t="s">
        <v>663</v>
      </c>
      <c r="AA1777" s="1135" t="s">
        <v>2689</v>
      </c>
      <c r="AH1777" s="1135" t="s">
        <v>735</v>
      </c>
      <c r="AM1777" s="1136" t="s">
        <v>12655</v>
      </c>
      <c r="AN1777" s="1136" t="s">
        <v>12656</v>
      </c>
      <c r="AO1777" s="1136">
        <f t="shared" si="222"/>
        <v>750</v>
      </c>
      <c r="AP1777" s="1136">
        <f t="shared" si="223"/>
        <v>1.74</v>
      </c>
      <c r="AQ1777" s="1136" t="str">
        <f t="shared" si="224"/>
        <v>1-4-1S85°Z+S</v>
      </c>
      <c r="AR1777" s="1136" t="str">
        <f t="shared" si="225"/>
        <v>NA</v>
      </c>
      <c r="AS1777" s="1136" t="str">
        <f t="shared" si="226"/>
        <v>190/OFF</v>
      </c>
      <c r="AT1777" s="1136" t="str">
        <f t="shared" si="227"/>
        <v>1-4-1S85°Z+S</v>
      </c>
      <c r="AU1777" s="1136" t="s">
        <v>15734</v>
      </c>
      <c r="AV1777" s="1136" t="str">
        <f t="shared" si="220"/>
        <v>109.7.2</v>
      </c>
      <c r="AW1777" s="1438">
        <f t="shared" si="221"/>
        <v>44014</v>
      </c>
    </row>
    <row r="1778" spans="1:49">
      <c r="A1778" s="1135" t="s">
        <v>6035</v>
      </c>
      <c r="B1778" s="1135" t="s">
        <v>5242</v>
      </c>
      <c r="C1778" s="1135">
        <v>750</v>
      </c>
      <c r="D1778" s="1135">
        <v>1.7350000000000001</v>
      </c>
      <c r="E1778" s="1135" t="s">
        <v>15188</v>
      </c>
      <c r="F1778" s="1135" t="s">
        <v>1078</v>
      </c>
      <c r="G1778" s="1135">
        <v>5</v>
      </c>
      <c r="H1778" s="1135" t="s">
        <v>5294</v>
      </c>
      <c r="I1778" s="1135" t="s">
        <v>663</v>
      </c>
      <c r="J1778" s="1135">
        <v>0</v>
      </c>
      <c r="K1778" s="1135" t="s">
        <v>5318</v>
      </c>
      <c r="L1778" s="1135" t="s">
        <v>5246</v>
      </c>
      <c r="M1778" s="1135">
        <v>149.9</v>
      </c>
      <c r="N1778" s="1135" t="s">
        <v>1039</v>
      </c>
      <c r="O1778" s="1135">
        <v>3.7475000000000005</v>
      </c>
      <c r="P1778" s="1135">
        <v>2.9980000000000002</v>
      </c>
      <c r="Q1778" s="1135">
        <v>4</v>
      </c>
      <c r="R1778" s="1135">
        <v>24</v>
      </c>
      <c r="T1778" s="1135">
        <v>17</v>
      </c>
      <c r="U1778" s="1135">
        <v>2.6</v>
      </c>
      <c r="V1778" s="1135" t="s">
        <v>663</v>
      </c>
      <c r="W1778" s="1135" t="s">
        <v>663</v>
      </c>
      <c r="X1778" s="1135" t="s">
        <v>663</v>
      </c>
      <c r="Y1778" s="1135">
        <v>1</v>
      </c>
      <c r="Z1778" s="1135">
        <v>4.5</v>
      </c>
      <c r="AA1778" s="1135" t="s">
        <v>3190</v>
      </c>
      <c r="AH1778" s="1135" t="s">
        <v>459</v>
      </c>
      <c r="AM1778" s="1136" t="s">
        <v>12657</v>
      </c>
      <c r="AN1778" s="1136" t="s">
        <v>12658</v>
      </c>
      <c r="AO1778" s="1136">
        <f t="shared" si="222"/>
        <v>750</v>
      </c>
      <c r="AP1778" s="1136">
        <f t="shared" si="223"/>
        <v>1.7350000000000001</v>
      </c>
      <c r="AQ1778" s="1136" t="str">
        <f t="shared" si="224"/>
        <v>1-5-1S91°</v>
      </c>
      <c r="AR1778" s="1136" t="str">
        <f t="shared" si="225"/>
        <v>30</v>
      </c>
      <c r="AS1778" s="1136" t="str">
        <f t="shared" si="226"/>
        <v>370/330/158</v>
      </c>
      <c r="AT1778" s="1136" t="str">
        <f t="shared" si="227"/>
        <v>1-5-1S91°</v>
      </c>
      <c r="AV1778" s="1136" t="str">
        <f t="shared" si="220"/>
        <v>109.12.17</v>
      </c>
      <c r="AW1778" s="1438">
        <f t="shared" si="221"/>
        <v>44182</v>
      </c>
    </row>
    <row r="1779" spans="1:49">
      <c r="A1779" s="1135" t="s">
        <v>6036</v>
      </c>
      <c r="B1779" s="1135" t="s">
        <v>210</v>
      </c>
      <c r="C1779" s="1135">
        <v>750</v>
      </c>
      <c r="D1779" s="1135">
        <v>1.74</v>
      </c>
      <c r="E1779" s="1135" t="s">
        <v>15188</v>
      </c>
      <c r="F1779" s="1135" t="s">
        <v>1078</v>
      </c>
      <c r="G1779" s="1135">
        <v>5</v>
      </c>
      <c r="H1779" s="1135" t="s">
        <v>6037</v>
      </c>
      <c r="I1779" s="1135" t="s">
        <v>126</v>
      </c>
      <c r="J1779" s="1135">
        <v>0.9</v>
      </c>
      <c r="K1779" s="1135" t="s">
        <v>5395</v>
      </c>
      <c r="L1779" s="1135" t="s">
        <v>4760</v>
      </c>
      <c r="M1779" s="1135">
        <v>151.5</v>
      </c>
      <c r="N1779" s="1135" t="s">
        <v>1039</v>
      </c>
      <c r="O1779" s="1135">
        <v>3.7875000000000001</v>
      </c>
      <c r="P1779" s="1135">
        <v>3.0300000000000002</v>
      </c>
      <c r="Q1779" s="1135">
        <v>4</v>
      </c>
      <c r="R1779" s="1135">
        <v>19.100000000000001</v>
      </c>
      <c r="T1779" s="1135">
        <v>23.7</v>
      </c>
      <c r="U1779" s="1135">
        <v>3.2</v>
      </c>
      <c r="V1779" s="1135" t="s">
        <v>663</v>
      </c>
      <c r="W1779" s="1135">
        <v>35</v>
      </c>
      <c r="X1779" s="1135">
        <v>10</v>
      </c>
      <c r="Y1779" s="1135">
        <v>1</v>
      </c>
      <c r="Z1779" s="1135">
        <v>6</v>
      </c>
      <c r="AA1779" s="1135" t="s">
        <v>1474</v>
      </c>
      <c r="AB1779" s="1135" t="s">
        <v>4259</v>
      </c>
      <c r="AH1779" s="1135" t="s">
        <v>1576</v>
      </c>
      <c r="AM1779" s="1136" t="s">
        <v>12659</v>
      </c>
      <c r="AN1779" s="1136" t="s">
        <v>12660</v>
      </c>
      <c r="AO1779" s="1136">
        <f t="shared" si="222"/>
        <v>750</v>
      </c>
      <c r="AP1779" s="1136">
        <f t="shared" si="223"/>
        <v>1.74</v>
      </c>
      <c r="AQ1779" s="1136" t="str">
        <f t="shared" si="224"/>
        <v>1-5-1S91°</v>
      </c>
      <c r="AR1779" s="1136" t="str">
        <f t="shared" si="225"/>
        <v>30</v>
      </c>
      <c r="AS1779" s="1136" t="str">
        <f t="shared" si="226"/>
        <v>381/341/155</v>
      </c>
      <c r="AT1779" s="1136" t="str">
        <f t="shared" si="227"/>
        <v>1-5-1S91°</v>
      </c>
      <c r="AV1779" s="1136" t="str">
        <f t="shared" si="220"/>
        <v>110.2.2</v>
      </c>
      <c r="AW1779" s="1438">
        <f t="shared" si="221"/>
        <v>44229</v>
      </c>
    </row>
    <row r="1780" spans="1:49">
      <c r="A1780" s="1135" t="s">
        <v>6038</v>
      </c>
      <c r="B1780" s="1135" t="s">
        <v>5162</v>
      </c>
      <c r="C1780" s="1135">
        <v>700</v>
      </c>
      <c r="D1780" s="1135">
        <v>1.7450000000000001</v>
      </c>
      <c r="E1780" s="1135" t="s">
        <v>15198</v>
      </c>
      <c r="F1780" s="1135" t="s">
        <v>663</v>
      </c>
      <c r="G1780" s="1135">
        <v>5</v>
      </c>
      <c r="H1780" s="1135" t="s">
        <v>5599</v>
      </c>
      <c r="I1780" s="1135" t="s">
        <v>466</v>
      </c>
      <c r="J1780" s="1135">
        <v>1.7</v>
      </c>
      <c r="K1780" s="1135" t="s">
        <v>6039</v>
      </c>
      <c r="L1780" s="1135" t="s">
        <v>2007</v>
      </c>
      <c r="M1780" s="1135">
        <v>150</v>
      </c>
      <c r="N1780" s="1135" t="s">
        <v>1039</v>
      </c>
      <c r="O1780" s="1135">
        <v>3.75</v>
      </c>
      <c r="P1780" s="1135">
        <v>3</v>
      </c>
      <c r="Q1780" s="1135" t="s">
        <v>1050</v>
      </c>
      <c r="R1780" s="1135">
        <v>20.8</v>
      </c>
      <c r="T1780" s="1135">
        <v>29.1</v>
      </c>
      <c r="U1780" s="1135">
        <v>3.4</v>
      </c>
      <c r="V1780" s="1135" t="s">
        <v>663</v>
      </c>
      <c r="W1780" s="1135">
        <v>100</v>
      </c>
      <c r="X1780" s="1135">
        <v>60</v>
      </c>
      <c r="Y1780" s="1135">
        <v>1.5</v>
      </c>
      <c r="Z1780" s="1135" t="s">
        <v>663</v>
      </c>
      <c r="AA1780" s="1135" t="s">
        <v>1486</v>
      </c>
      <c r="AH1780" s="1135" t="s">
        <v>1511</v>
      </c>
      <c r="AM1780" s="1136" t="s">
        <v>12661</v>
      </c>
      <c r="AN1780" s="1136" t="s">
        <v>12662</v>
      </c>
      <c r="AO1780" s="1136">
        <f t="shared" si="222"/>
        <v>700</v>
      </c>
      <c r="AP1780" s="1136">
        <f t="shared" si="223"/>
        <v>1.7450000000000001</v>
      </c>
      <c r="AQ1780" s="1136" t="str">
        <f t="shared" si="224"/>
        <v>1-4-1S85°Z+S</v>
      </c>
      <c r="AR1780" s="1136" t="str">
        <f t="shared" si="225"/>
        <v>NA</v>
      </c>
      <c r="AS1780" s="1136" t="str">
        <f t="shared" si="226"/>
        <v>192/OFF</v>
      </c>
      <c r="AT1780" s="1136" t="str">
        <f t="shared" si="227"/>
        <v>1-4-1S85°Z+S</v>
      </c>
      <c r="AU1780" s="1136" t="s">
        <v>15734</v>
      </c>
      <c r="AV1780" s="1136" t="str">
        <f t="shared" si="220"/>
        <v>110.4.6</v>
      </c>
      <c r="AW1780" s="1438">
        <f t="shared" si="221"/>
        <v>44292</v>
      </c>
    </row>
    <row r="1781" spans="1:49">
      <c r="A1781" s="1135" t="s">
        <v>6040</v>
      </c>
      <c r="B1781" s="1135" t="s">
        <v>5242</v>
      </c>
      <c r="C1781" s="1135">
        <v>600</v>
      </c>
      <c r="D1781" s="1135">
        <v>1.77</v>
      </c>
      <c r="E1781" s="1135" t="s">
        <v>15182</v>
      </c>
      <c r="F1781" s="1135" t="s">
        <v>663</v>
      </c>
      <c r="G1781" s="1135">
        <v>2</v>
      </c>
      <c r="H1781" s="1135" t="s">
        <v>5518</v>
      </c>
      <c r="I1781" s="1135" t="s">
        <v>126</v>
      </c>
      <c r="J1781" s="1135">
        <v>2</v>
      </c>
      <c r="K1781" s="1135" t="s">
        <v>5519</v>
      </c>
      <c r="L1781" s="1135" t="s">
        <v>5246</v>
      </c>
      <c r="M1781" s="1135">
        <v>150</v>
      </c>
      <c r="N1781" s="1135" t="s">
        <v>1039</v>
      </c>
      <c r="O1781" s="1135">
        <v>3.75</v>
      </c>
      <c r="P1781" s="1135">
        <v>3</v>
      </c>
      <c r="Q1781" s="1135" t="s">
        <v>1082</v>
      </c>
      <c r="R1781" s="1135">
        <v>21.5</v>
      </c>
      <c r="T1781" s="1135">
        <v>21</v>
      </c>
      <c r="U1781" s="1135">
        <v>2.2999999999999998</v>
      </c>
      <c r="V1781" s="1135" t="s">
        <v>663</v>
      </c>
      <c r="W1781" s="1135">
        <v>130</v>
      </c>
      <c r="X1781" s="1135">
        <v>85</v>
      </c>
      <c r="Y1781" s="1135">
        <v>1.2</v>
      </c>
      <c r="Z1781" s="1135">
        <v>5.5</v>
      </c>
      <c r="AA1781" s="1135" t="s">
        <v>4307</v>
      </c>
      <c r="AH1781" s="1135" t="s">
        <v>5617</v>
      </c>
      <c r="AM1781" s="1136" t="s">
        <v>12663</v>
      </c>
      <c r="AN1781" s="1136" t="s">
        <v>12664</v>
      </c>
      <c r="AO1781" s="1136">
        <f t="shared" si="222"/>
        <v>600</v>
      </c>
      <c r="AP1781" s="1136">
        <f t="shared" si="223"/>
        <v>1.77</v>
      </c>
      <c r="AQ1781" s="1136" t="str">
        <f t="shared" si="224"/>
        <v>1-4-1S85°</v>
      </c>
      <c r="AR1781" s="1136" t="str">
        <f t="shared" si="225"/>
        <v>NA</v>
      </c>
      <c r="AS1781" s="1136" t="str">
        <f t="shared" si="226"/>
        <v>200/175</v>
      </c>
      <c r="AT1781" s="1136" t="str">
        <f t="shared" si="227"/>
        <v>1-4-1S85°</v>
      </c>
      <c r="AV1781" s="1136" t="str">
        <f t="shared" si="220"/>
        <v>110.6.16</v>
      </c>
      <c r="AW1781" s="1438">
        <f t="shared" si="221"/>
        <v>44363</v>
      </c>
    </row>
    <row r="1782" spans="1:49">
      <c r="A1782" s="1135" t="s">
        <v>6041</v>
      </c>
      <c r="B1782" s="1135" t="s">
        <v>5242</v>
      </c>
      <c r="C1782" s="1135">
        <v>700</v>
      </c>
      <c r="D1782" s="1135">
        <v>1.7350000000000001</v>
      </c>
      <c r="E1782" s="1135" t="s">
        <v>15188</v>
      </c>
      <c r="F1782" s="1135" t="s">
        <v>1078</v>
      </c>
      <c r="G1782" s="1135">
        <v>5</v>
      </c>
      <c r="H1782" s="1135" t="s">
        <v>5278</v>
      </c>
      <c r="I1782" s="1135" t="s">
        <v>663</v>
      </c>
      <c r="J1782" s="1135">
        <v>0</v>
      </c>
      <c r="K1782" s="1135" t="s">
        <v>5439</v>
      </c>
      <c r="L1782" s="1135" t="s">
        <v>5246</v>
      </c>
      <c r="M1782" s="1135">
        <v>149.9</v>
      </c>
      <c r="N1782" s="1135" t="s">
        <v>1039</v>
      </c>
      <c r="O1782" s="1135">
        <v>3.7475000000000005</v>
      </c>
      <c r="P1782" s="1135">
        <v>2.9980000000000002</v>
      </c>
      <c r="Q1782" s="1135">
        <v>3.5</v>
      </c>
      <c r="R1782" s="1135">
        <v>24</v>
      </c>
      <c r="T1782" s="1135">
        <v>17</v>
      </c>
      <c r="U1782" s="1135">
        <v>2.6</v>
      </c>
      <c r="V1782" s="1135" t="s">
        <v>663</v>
      </c>
      <c r="W1782" s="1135" t="s">
        <v>663</v>
      </c>
      <c r="X1782" s="1135" t="s">
        <v>663</v>
      </c>
      <c r="Y1782" s="1135">
        <v>1</v>
      </c>
      <c r="Z1782" s="1135">
        <v>4.5</v>
      </c>
      <c r="AA1782" s="1135" t="s">
        <v>1514</v>
      </c>
      <c r="AH1782" s="1135" t="s">
        <v>944</v>
      </c>
      <c r="AM1782" s="1136" t="s">
        <v>12665</v>
      </c>
      <c r="AN1782" s="1136" t="s">
        <v>12666</v>
      </c>
      <c r="AO1782" s="1136">
        <f t="shared" si="222"/>
        <v>700</v>
      </c>
      <c r="AP1782" s="1136">
        <f t="shared" si="223"/>
        <v>1.7350000000000001</v>
      </c>
      <c r="AQ1782" s="1136" t="str">
        <f t="shared" si="224"/>
        <v>1-5-1S91°</v>
      </c>
      <c r="AR1782" s="1136" t="str">
        <f t="shared" si="225"/>
        <v>30</v>
      </c>
      <c r="AS1782" s="1136" t="str">
        <f t="shared" si="226"/>
        <v>360/320/158</v>
      </c>
      <c r="AT1782" s="1136" t="str">
        <f t="shared" si="227"/>
        <v>1-5-1S91°</v>
      </c>
      <c r="AV1782" s="1136" t="str">
        <f t="shared" si="220"/>
        <v>110.8.3</v>
      </c>
      <c r="AW1782" s="1438">
        <f t="shared" si="221"/>
        <v>44411</v>
      </c>
    </row>
    <row r="1783" spans="1:49">
      <c r="A1783" s="1135" t="s">
        <v>6042</v>
      </c>
      <c r="B1783" s="1135" t="s">
        <v>5251</v>
      </c>
      <c r="C1783" s="1135">
        <v>650</v>
      </c>
      <c r="D1783" s="1135">
        <v>1.77</v>
      </c>
      <c r="E1783" s="1135" t="s">
        <v>15188</v>
      </c>
      <c r="F1783" s="1135" t="s">
        <v>1078</v>
      </c>
      <c r="G1783" s="1135">
        <v>5</v>
      </c>
      <c r="H1783" s="1135" t="s">
        <v>5256</v>
      </c>
      <c r="I1783" s="1135" t="s">
        <v>466</v>
      </c>
      <c r="J1783" s="1135">
        <v>2.2999999999999998</v>
      </c>
      <c r="K1783" s="1135" t="s">
        <v>5463</v>
      </c>
      <c r="L1783" s="1135" t="s">
        <v>5253</v>
      </c>
      <c r="M1783" s="1135">
        <v>152</v>
      </c>
      <c r="N1783" s="1135" t="s">
        <v>1039</v>
      </c>
      <c r="O1783" s="1135">
        <v>3.8000000000000003</v>
      </c>
      <c r="P1783" s="1135">
        <v>3.04</v>
      </c>
      <c r="Q1783" s="1135">
        <v>3</v>
      </c>
      <c r="R1783" s="1135">
        <v>28</v>
      </c>
      <c r="T1783" s="1135">
        <v>7.2</v>
      </c>
      <c r="U1783" s="1135">
        <v>6.1</v>
      </c>
      <c r="V1783" s="1135" t="s">
        <v>663</v>
      </c>
      <c r="W1783" s="1135">
        <v>100</v>
      </c>
      <c r="X1783" s="1135">
        <v>80</v>
      </c>
      <c r="Y1783" s="1135">
        <v>1.5</v>
      </c>
      <c r="Z1783" s="1135">
        <v>4</v>
      </c>
      <c r="AA1783" s="1135" t="s">
        <v>6043</v>
      </c>
      <c r="AH1783" s="1135" t="s">
        <v>630</v>
      </c>
      <c r="AM1783" s="1136" t="s">
        <v>12667</v>
      </c>
      <c r="AN1783" s="1136" t="s">
        <v>12668</v>
      </c>
      <c r="AO1783" s="1136">
        <f t="shared" si="222"/>
        <v>650</v>
      </c>
      <c r="AP1783" s="1136">
        <f t="shared" si="223"/>
        <v>1.77</v>
      </c>
      <c r="AQ1783" s="1136" t="str">
        <f t="shared" si="224"/>
        <v>1-5-1S91°</v>
      </c>
      <c r="AR1783" s="1136" t="str">
        <f t="shared" si="225"/>
        <v>30</v>
      </c>
      <c r="AS1783" s="1136" t="str">
        <f t="shared" si="226"/>
        <v>277/277/150</v>
      </c>
      <c r="AT1783" s="1136" t="str">
        <f t="shared" si="227"/>
        <v>1-5-1S91°</v>
      </c>
      <c r="AV1783" s="1136" t="str">
        <f t="shared" si="220"/>
        <v>110.10.5</v>
      </c>
      <c r="AW1783" s="1438">
        <f t="shared" si="221"/>
        <v>44474</v>
      </c>
    </row>
    <row r="1784" spans="1:49">
      <c r="A1784" s="1135" t="s">
        <v>6044</v>
      </c>
      <c r="B1784" s="1135" t="s">
        <v>4823</v>
      </c>
      <c r="C1784" s="1135">
        <v>700</v>
      </c>
      <c r="D1784" s="1135">
        <v>1.73</v>
      </c>
      <c r="E1784" s="1135" t="s">
        <v>15205</v>
      </c>
      <c r="F1784" s="1135" t="s">
        <v>1078</v>
      </c>
      <c r="G1784" s="1135">
        <v>5</v>
      </c>
      <c r="H1784" s="1135" t="s">
        <v>5526</v>
      </c>
      <c r="I1784" s="1135" t="s">
        <v>126</v>
      </c>
      <c r="J1784" s="1135">
        <v>1.5</v>
      </c>
      <c r="K1784" s="1135" t="s">
        <v>5628</v>
      </c>
      <c r="L1784" s="1135" t="s">
        <v>4825</v>
      </c>
      <c r="M1784" s="1135">
        <v>153</v>
      </c>
      <c r="N1784" s="1135" t="s">
        <v>1039</v>
      </c>
      <c r="O1784" s="1135">
        <v>3.8250000000000002</v>
      </c>
      <c r="P1784" s="1135">
        <v>3.06</v>
      </c>
      <c r="Q1784" s="1135">
        <v>4</v>
      </c>
      <c r="R1784" s="1135">
        <v>20.5</v>
      </c>
      <c r="T1784" s="1135">
        <v>11.5</v>
      </c>
      <c r="U1784" s="1135">
        <v>3.7</v>
      </c>
      <c r="V1784" s="1135" t="s">
        <v>663</v>
      </c>
      <c r="W1784" s="1135">
        <v>80</v>
      </c>
      <c r="X1784" s="1135">
        <v>20</v>
      </c>
      <c r="Y1784" s="1135">
        <v>1.7</v>
      </c>
      <c r="Z1784" s="1135">
        <v>5</v>
      </c>
      <c r="AA1784" s="1135" t="s">
        <v>4335</v>
      </c>
      <c r="AB1784" s="1135" t="s">
        <v>1075</v>
      </c>
      <c r="AH1784" s="1135" t="s">
        <v>940</v>
      </c>
      <c r="AM1784" s="1136" t="s">
        <v>12669</v>
      </c>
      <c r="AN1784" s="1136" t="s">
        <v>12670</v>
      </c>
      <c r="AO1784" s="1136">
        <f t="shared" si="222"/>
        <v>700</v>
      </c>
      <c r="AP1784" s="1136">
        <f t="shared" si="223"/>
        <v>1.73</v>
      </c>
      <c r="AQ1784" s="1136" t="str">
        <f t="shared" si="224"/>
        <v>1-5-1S91</v>
      </c>
      <c r="AR1784" s="1136" t="str">
        <f t="shared" si="225"/>
        <v>30</v>
      </c>
      <c r="AS1784" s="1136" t="str">
        <f t="shared" si="226"/>
        <v>330/330/170</v>
      </c>
      <c r="AT1784" s="1136" t="str">
        <f t="shared" si="227"/>
        <v>1-5-1S91</v>
      </c>
      <c r="AV1784" s="1136" t="str">
        <f t="shared" si="220"/>
        <v>110.11.15</v>
      </c>
      <c r="AW1784" s="1438">
        <f t="shared" si="221"/>
        <v>44515</v>
      </c>
    </row>
    <row r="1785" spans="1:49">
      <c r="A1785" s="1135" t="s">
        <v>6045</v>
      </c>
      <c r="B1785" s="1135" t="s">
        <v>210</v>
      </c>
      <c r="C1785" s="1135">
        <v>750</v>
      </c>
      <c r="D1785" s="1135">
        <v>1.76</v>
      </c>
      <c r="E1785" s="1135" t="s">
        <v>15188</v>
      </c>
      <c r="F1785" s="1135" t="s">
        <v>1078</v>
      </c>
      <c r="G1785" s="1135">
        <v>5</v>
      </c>
      <c r="H1785" s="1135" t="s">
        <v>5259</v>
      </c>
      <c r="I1785" s="1135" t="s">
        <v>663</v>
      </c>
      <c r="J1785" s="1135">
        <v>0</v>
      </c>
      <c r="K1785" s="1135" t="s">
        <v>4776</v>
      </c>
      <c r="L1785" s="1135" t="s">
        <v>4760</v>
      </c>
      <c r="M1785" s="1135">
        <v>152.4</v>
      </c>
      <c r="N1785" s="1135" t="s">
        <v>1039</v>
      </c>
      <c r="O1785" s="1135">
        <v>3.8100000000000005</v>
      </c>
      <c r="P1785" s="1135">
        <v>3.048</v>
      </c>
      <c r="Q1785" s="1135" t="s">
        <v>1055</v>
      </c>
      <c r="R1785" s="1135">
        <v>21.6</v>
      </c>
      <c r="T1785" s="1135">
        <v>17</v>
      </c>
      <c r="U1785" s="1135">
        <v>2.6</v>
      </c>
      <c r="V1785" s="1135" t="s">
        <v>663</v>
      </c>
      <c r="W1785" s="1135" t="s">
        <v>663</v>
      </c>
      <c r="X1785" s="1135" t="s">
        <v>663</v>
      </c>
      <c r="Y1785" s="1135">
        <v>1</v>
      </c>
      <c r="Z1785" s="1135">
        <v>4.5</v>
      </c>
      <c r="AA1785" s="1135" t="s">
        <v>2934</v>
      </c>
      <c r="AH1785" s="1135" t="s">
        <v>705</v>
      </c>
      <c r="AM1785" s="1136" t="s">
        <v>12671</v>
      </c>
      <c r="AN1785" s="1136" t="s">
        <v>12672</v>
      </c>
      <c r="AO1785" s="1136">
        <f t="shared" si="222"/>
        <v>750</v>
      </c>
      <c r="AP1785" s="1136">
        <f t="shared" si="223"/>
        <v>1.76</v>
      </c>
      <c r="AQ1785" s="1136" t="str">
        <f t="shared" si="224"/>
        <v>1-5-1S91°</v>
      </c>
      <c r="AR1785" s="1136" t="str">
        <f t="shared" si="225"/>
        <v>30</v>
      </c>
      <c r="AS1785" s="1136" t="str">
        <f t="shared" si="226"/>
        <v>360/320/155</v>
      </c>
      <c r="AT1785" s="1136" t="str">
        <f t="shared" si="227"/>
        <v>1-5-1S91°</v>
      </c>
      <c r="AV1785" s="1136" t="str">
        <f t="shared" si="220"/>
        <v>108.12.5</v>
      </c>
      <c r="AW1785" s="1438">
        <f t="shared" si="221"/>
        <v>43804</v>
      </c>
    </row>
    <row r="1786" spans="1:49">
      <c r="A1786" s="1135" t="s">
        <v>6046</v>
      </c>
      <c r="B1786" s="1135" t="s">
        <v>5099</v>
      </c>
      <c r="C1786" s="1135">
        <v>500</v>
      </c>
      <c r="D1786" s="1135">
        <v>1.73</v>
      </c>
      <c r="E1786" s="1135" t="s">
        <v>15202</v>
      </c>
      <c r="F1786" s="1135" t="s">
        <v>2328</v>
      </c>
      <c r="G1786" s="1135">
        <v>4</v>
      </c>
      <c r="H1786" s="1135" t="s">
        <v>1320</v>
      </c>
      <c r="I1786" s="1135" t="s">
        <v>126</v>
      </c>
      <c r="J1786" s="1135">
        <v>1.5</v>
      </c>
      <c r="K1786" s="1135" t="s">
        <v>5862</v>
      </c>
      <c r="L1786" s="1135" t="s">
        <v>5863</v>
      </c>
      <c r="M1786" s="1135">
        <v>154</v>
      </c>
      <c r="N1786" s="1135" t="s">
        <v>1039</v>
      </c>
      <c r="O1786" s="1135">
        <v>3.85</v>
      </c>
      <c r="P1786" s="1135">
        <v>3.08</v>
      </c>
      <c r="Q1786" s="1135" t="s">
        <v>3104</v>
      </c>
      <c r="R1786" s="1135">
        <v>24</v>
      </c>
      <c r="T1786" s="1135">
        <v>15</v>
      </c>
      <c r="U1786" s="1135">
        <v>4.2</v>
      </c>
      <c r="V1786" s="1135" t="s">
        <v>663</v>
      </c>
      <c r="W1786" s="1135">
        <v>140</v>
      </c>
      <c r="X1786" s="1135">
        <v>90</v>
      </c>
      <c r="Y1786" s="1135">
        <v>1.6</v>
      </c>
      <c r="Z1786" s="1135" t="s">
        <v>663</v>
      </c>
      <c r="AA1786" s="1135" t="s">
        <v>3016</v>
      </c>
      <c r="AH1786" s="1135" t="s">
        <v>863</v>
      </c>
      <c r="AM1786" s="1136" t="s">
        <v>12673</v>
      </c>
      <c r="AN1786" s="1136" t="s">
        <v>12674</v>
      </c>
      <c r="AO1786" s="1136">
        <f t="shared" si="222"/>
        <v>500</v>
      </c>
      <c r="AP1786" s="1136">
        <f t="shared" si="223"/>
        <v>1.73</v>
      </c>
      <c r="AQ1786" s="1136" t="str">
        <f t="shared" si="224"/>
        <v>1-4-1S83°Z+S</v>
      </c>
      <c r="AR1786" s="1136" t="str">
        <f t="shared" si="225"/>
        <v>33.5</v>
      </c>
      <c r="AS1786" s="1136" t="str">
        <f t="shared" si="226"/>
        <v>230/230/OFF</v>
      </c>
      <c r="AT1786" s="1136" t="str">
        <f t="shared" si="227"/>
        <v>1-4-1S83°Z+S</v>
      </c>
      <c r="AU1786" s="1136" t="s">
        <v>15734</v>
      </c>
      <c r="AV1786" s="1136" t="str">
        <f t="shared" si="220"/>
        <v>109.3.23</v>
      </c>
      <c r="AW1786" s="1438">
        <f t="shared" si="221"/>
        <v>43913</v>
      </c>
    </row>
    <row r="1787" spans="1:49">
      <c r="A1787" s="1135" t="s">
        <v>6047</v>
      </c>
      <c r="B1787" s="1135" t="s">
        <v>4974</v>
      </c>
      <c r="C1787" s="1135">
        <v>650</v>
      </c>
      <c r="D1787" s="1135">
        <v>1.77</v>
      </c>
      <c r="E1787" s="1135" t="s">
        <v>15196</v>
      </c>
      <c r="F1787" s="1135" t="s">
        <v>1048</v>
      </c>
      <c r="G1787" s="1135">
        <v>5</v>
      </c>
      <c r="H1787" s="1135" t="s">
        <v>6048</v>
      </c>
      <c r="I1787" s="1135" t="s">
        <v>466</v>
      </c>
      <c r="J1787" s="1135">
        <v>2.9</v>
      </c>
      <c r="K1787" s="1135" t="s">
        <v>5848</v>
      </c>
      <c r="L1787" s="1135" t="s">
        <v>4977</v>
      </c>
      <c r="M1787" s="1135">
        <v>158.4</v>
      </c>
      <c r="N1787" s="1135" t="s">
        <v>1039</v>
      </c>
      <c r="O1787" s="1135">
        <v>3.9600000000000004</v>
      </c>
      <c r="P1787" s="1135">
        <v>3.1680000000000001</v>
      </c>
      <c r="Q1787" s="1135" t="s">
        <v>2495</v>
      </c>
      <c r="R1787" s="1135">
        <v>20.5</v>
      </c>
      <c r="T1787" s="1135">
        <v>13</v>
      </c>
      <c r="U1787" s="1135">
        <v>3.2</v>
      </c>
      <c r="V1787" s="1135" t="s">
        <v>663</v>
      </c>
      <c r="W1787" s="1135">
        <v>120</v>
      </c>
      <c r="X1787" s="1135">
        <v>90</v>
      </c>
      <c r="Y1787" s="1135">
        <v>1.5</v>
      </c>
      <c r="Z1787" s="1135" t="s">
        <v>6049</v>
      </c>
      <c r="AA1787" s="1135" t="s">
        <v>3429</v>
      </c>
      <c r="AH1787" s="1135" t="s">
        <v>1332</v>
      </c>
      <c r="AM1787" s="1136" t="s">
        <v>12675</v>
      </c>
      <c r="AN1787" s="1136" t="s">
        <v>12676</v>
      </c>
      <c r="AO1787" s="1136">
        <f t="shared" si="222"/>
        <v>650</v>
      </c>
      <c r="AP1787" s="1136">
        <f t="shared" si="223"/>
        <v>1.77</v>
      </c>
      <c r="AQ1787" s="1136" t="str">
        <f t="shared" si="224"/>
        <v>2-6-1S83°</v>
      </c>
      <c r="AR1787" s="1136" t="str">
        <f t="shared" si="225"/>
        <v>31</v>
      </c>
      <c r="AS1787" s="1136" t="str">
        <f t="shared" si="226"/>
        <v>175/168</v>
      </c>
      <c r="AT1787" s="1136" t="str">
        <f t="shared" si="227"/>
        <v>2-6-1S83°</v>
      </c>
      <c r="AV1787" s="1136" t="str">
        <f t="shared" si="220"/>
        <v>109.7.6</v>
      </c>
      <c r="AW1787" s="1438">
        <f t="shared" si="221"/>
        <v>44018</v>
      </c>
    </row>
    <row r="1788" spans="1:49">
      <c r="A1788" s="1135" t="s">
        <v>6050</v>
      </c>
      <c r="B1788" s="1135" t="s">
        <v>5242</v>
      </c>
      <c r="C1788" s="1135">
        <v>650</v>
      </c>
      <c r="D1788" s="1135">
        <v>1.7350000000000001</v>
      </c>
      <c r="E1788" s="1135" t="s">
        <v>15196</v>
      </c>
      <c r="F1788" s="1135" t="s">
        <v>2261</v>
      </c>
      <c r="G1788" s="1135">
        <v>5</v>
      </c>
      <c r="H1788" s="1135" t="s">
        <v>2286</v>
      </c>
      <c r="I1788" s="1135" t="s">
        <v>466</v>
      </c>
      <c r="J1788" s="1135">
        <v>2</v>
      </c>
      <c r="K1788" s="1135" t="s">
        <v>5245</v>
      </c>
      <c r="L1788" s="1135" t="s">
        <v>5246</v>
      </c>
      <c r="M1788" s="1135">
        <v>148.6</v>
      </c>
      <c r="N1788" s="1135" t="s">
        <v>1039</v>
      </c>
      <c r="O1788" s="1135">
        <v>3.7149999999999999</v>
      </c>
      <c r="P1788" s="1135">
        <v>2.972</v>
      </c>
      <c r="Q1788" s="1135">
        <v>3.5</v>
      </c>
      <c r="R1788" s="1135">
        <v>20.399999999999999</v>
      </c>
      <c r="T1788" s="1135">
        <v>26</v>
      </c>
      <c r="U1788" s="1135">
        <v>3.7</v>
      </c>
      <c r="V1788" s="1135" t="s">
        <v>663</v>
      </c>
      <c r="W1788" s="1135">
        <v>105</v>
      </c>
      <c r="X1788" s="1135">
        <v>50</v>
      </c>
      <c r="Y1788" s="1135">
        <v>2</v>
      </c>
      <c r="Z1788" s="1135">
        <v>6.5</v>
      </c>
      <c r="AA1788" s="1135" t="s">
        <v>6051</v>
      </c>
      <c r="AH1788" s="1135" t="s">
        <v>6052</v>
      </c>
      <c r="AM1788" s="1136" t="s">
        <v>12677</v>
      </c>
      <c r="AN1788" s="1136" t="s">
        <v>12678</v>
      </c>
      <c r="AO1788" s="1136">
        <f t="shared" si="222"/>
        <v>650</v>
      </c>
      <c r="AP1788" s="1136">
        <f t="shared" si="223"/>
        <v>1.7350000000000001</v>
      </c>
      <c r="AQ1788" s="1136" t="str">
        <f t="shared" si="224"/>
        <v>2-6-1S83°</v>
      </c>
      <c r="AR1788" s="1136" t="str">
        <f t="shared" si="225"/>
        <v>33</v>
      </c>
      <c r="AS1788" s="1136" t="str">
        <f t="shared" si="226"/>
        <v>180/OFF</v>
      </c>
      <c r="AT1788" s="1136" t="str">
        <f t="shared" si="227"/>
        <v>2-6-1S83°</v>
      </c>
      <c r="AV1788" s="1136" t="str">
        <f t="shared" si="220"/>
        <v>109.12.23</v>
      </c>
      <c r="AW1788" s="1438">
        <f t="shared" si="221"/>
        <v>44188</v>
      </c>
    </row>
    <row r="1789" spans="1:49">
      <c r="A1789" s="1135" t="s">
        <v>6053</v>
      </c>
      <c r="B1789" s="1135" t="s">
        <v>4823</v>
      </c>
      <c r="C1789" s="1135">
        <v>650</v>
      </c>
      <c r="D1789" s="1135">
        <v>1.7150000000000001</v>
      </c>
      <c r="E1789" s="1135" t="s">
        <v>15205</v>
      </c>
      <c r="F1789" s="1135" t="s">
        <v>1078</v>
      </c>
      <c r="G1789" s="1135">
        <v>5</v>
      </c>
      <c r="H1789" s="1135" t="s">
        <v>2634</v>
      </c>
      <c r="I1789" s="1135" t="s">
        <v>126</v>
      </c>
      <c r="J1789" s="1135">
        <v>1.9</v>
      </c>
      <c r="K1789" s="1135" t="s">
        <v>5869</v>
      </c>
      <c r="L1789" s="1135" t="s">
        <v>4825</v>
      </c>
      <c r="M1789" s="1135">
        <v>153.30000000000001</v>
      </c>
      <c r="N1789" s="1135" t="s">
        <v>1039</v>
      </c>
      <c r="O1789" s="1135">
        <v>3.8325000000000005</v>
      </c>
      <c r="P1789" s="1135">
        <v>3.0660000000000003</v>
      </c>
      <c r="Q1789" s="1135">
        <v>4</v>
      </c>
      <c r="R1789" s="1135">
        <v>20.8</v>
      </c>
      <c r="T1789" s="1135">
        <v>14.1</v>
      </c>
      <c r="U1789" s="1135">
        <v>4.7</v>
      </c>
      <c r="V1789" s="1135" t="s">
        <v>663</v>
      </c>
      <c r="W1789" s="1135">
        <v>100</v>
      </c>
      <c r="X1789" s="1135">
        <v>60</v>
      </c>
      <c r="Y1789" s="1135">
        <v>1.5</v>
      </c>
      <c r="Z1789" s="1135">
        <v>5.5</v>
      </c>
      <c r="AA1789" s="1135" t="s">
        <v>1474</v>
      </c>
      <c r="AH1789" s="1135" t="s">
        <v>1778</v>
      </c>
      <c r="AM1789" s="1136" t="s">
        <v>12679</v>
      </c>
      <c r="AN1789" s="1136" t="s">
        <v>12680</v>
      </c>
      <c r="AO1789" s="1136">
        <f t="shared" si="222"/>
        <v>650</v>
      </c>
      <c r="AP1789" s="1136">
        <f t="shared" si="223"/>
        <v>1.7150000000000001</v>
      </c>
      <c r="AQ1789" s="1136" t="str">
        <f t="shared" si="224"/>
        <v>1-5-1S91</v>
      </c>
      <c r="AR1789" s="1136" t="str">
        <f t="shared" si="225"/>
        <v>30</v>
      </c>
      <c r="AS1789" s="1136" t="str">
        <f t="shared" si="226"/>
        <v>300/300/OFF</v>
      </c>
      <c r="AT1789" s="1136" t="str">
        <f t="shared" si="227"/>
        <v>1-5-1S91</v>
      </c>
      <c r="AV1789" s="1136" t="str">
        <f t="shared" si="220"/>
        <v>110.2.2</v>
      </c>
      <c r="AW1789" s="1438">
        <f t="shared" si="221"/>
        <v>44229</v>
      </c>
    </row>
    <row r="1790" spans="1:49">
      <c r="A1790" s="1135" t="s">
        <v>6054</v>
      </c>
      <c r="B1790" s="1135" t="s">
        <v>5044</v>
      </c>
      <c r="C1790" s="1135">
        <v>500</v>
      </c>
      <c r="D1790" s="1135">
        <v>1.79</v>
      </c>
      <c r="E1790" s="1135" t="s">
        <v>15188</v>
      </c>
      <c r="F1790" s="1135" t="s">
        <v>1078</v>
      </c>
      <c r="G1790" s="1135">
        <v>5</v>
      </c>
      <c r="H1790" s="1135" t="s">
        <v>1887</v>
      </c>
      <c r="I1790" s="1135" t="s">
        <v>126</v>
      </c>
      <c r="J1790" s="1135">
        <v>0.6</v>
      </c>
      <c r="K1790" s="1135" t="s">
        <v>6055</v>
      </c>
      <c r="L1790" s="1135" t="s">
        <v>5046</v>
      </c>
      <c r="M1790" s="1135">
        <v>152.5</v>
      </c>
      <c r="N1790" s="1135" t="s">
        <v>1039</v>
      </c>
      <c r="O1790" s="1135">
        <v>3.8125</v>
      </c>
      <c r="P1790" s="1135">
        <v>3.0500000000000003</v>
      </c>
      <c r="Q1790" s="1135">
        <v>3</v>
      </c>
      <c r="R1790" s="1135">
        <v>28.5</v>
      </c>
      <c r="T1790" s="1135">
        <v>19.2</v>
      </c>
      <c r="U1790" s="1135">
        <v>5.0999999999999996</v>
      </c>
      <c r="V1790" s="1135" t="s">
        <v>663</v>
      </c>
      <c r="W1790" s="1135" t="s">
        <v>2803</v>
      </c>
      <c r="X1790" s="1135">
        <v>10</v>
      </c>
      <c r="Y1790" s="1135">
        <v>1.6</v>
      </c>
      <c r="Z1790" s="1135">
        <v>7</v>
      </c>
      <c r="AA1790" s="1135" t="s">
        <v>1401</v>
      </c>
      <c r="AH1790" s="1135" t="s">
        <v>1931</v>
      </c>
      <c r="AM1790" s="1136" t="s">
        <v>12681</v>
      </c>
      <c r="AN1790" s="1136" t="s">
        <v>12682</v>
      </c>
      <c r="AO1790" s="1136">
        <f t="shared" si="222"/>
        <v>500</v>
      </c>
      <c r="AP1790" s="1136">
        <f t="shared" si="223"/>
        <v>1.79</v>
      </c>
      <c r="AQ1790" s="1136" t="str">
        <f t="shared" si="224"/>
        <v>1-5-1S91°</v>
      </c>
      <c r="AR1790" s="1136" t="str">
        <f t="shared" si="225"/>
        <v>30</v>
      </c>
      <c r="AS1790" s="1136" t="str">
        <f t="shared" si="226"/>
        <v>270/270/OFF</v>
      </c>
      <c r="AT1790" s="1136" t="str">
        <f t="shared" si="227"/>
        <v>1-5-1S91°</v>
      </c>
      <c r="AV1790" s="1136" t="str">
        <f t="shared" si="220"/>
        <v>110.4.14</v>
      </c>
      <c r="AW1790" s="1438">
        <f t="shared" si="221"/>
        <v>44300</v>
      </c>
    </row>
    <row r="1791" spans="1:49">
      <c r="A1791" s="1135" t="s">
        <v>6056</v>
      </c>
      <c r="B1791" s="1135" t="s">
        <v>5504</v>
      </c>
      <c r="C1791" s="1135">
        <v>500</v>
      </c>
      <c r="D1791" s="1135">
        <v>1.726</v>
      </c>
      <c r="E1791" s="1135" t="s">
        <v>15210</v>
      </c>
      <c r="F1791" s="1135" t="s">
        <v>1078</v>
      </c>
      <c r="G1791" s="1135">
        <v>2</v>
      </c>
      <c r="H1791" s="1135" t="s">
        <v>1155</v>
      </c>
      <c r="I1791" s="1135" t="s">
        <v>126</v>
      </c>
      <c r="J1791" s="1135">
        <v>0.4</v>
      </c>
      <c r="K1791" s="1135" t="s">
        <v>6057</v>
      </c>
      <c r="L1791" s="1135" t="s">
        <v>1919</v>
      </c>
      <c r="M1791" s="1135">
        <v>150.1</v>
      </c>
      <c r="N1791" s="1135" t="s">
        <v>1039</v>
      </c>
      <c r="O1791" s="1135">
        <v>3.7524999999999999</v>
      </c>
      <c r="P1791" s="1135">
        <v>3.0019999999999998</v>
      </c>
      <c r="Q1791" s="1135" t="s">
        <v>1114</v>
      </c>
      <c r="R1791" s="1135">
        <v>20.7</v>
      </c>
      <c r="T1791" s="1135">
        <v>32.6</v>
      </c>
      <c r="U1791" s="1135">
        <v>3</v>
      </c>
      <c r="V1791" s="1135" t="s">
        <v>663</v>
      </c>
      <c r="W1791" s="1135" t="s">
        <v>663</v>
      </c>
      <c r="X1791" s="1135" t="s">
        <v>663</v>
      </c>
      <c r="Y1791" s="1135">
        <v>1.7</v>
      </c>
      <c r="Z1791" s="1135" t="s">
        <v>663</v>
      </c>
      <c r="AA1791" s="1135" t="s">
        <v>1514</v>
      </c>
      <c r="AH1791" s="1135" t="s">
        <v>1272</v>
      </c>
      <c r="AM1791" s="1136" t="s">
        <v>12683</v>
      </c>
      <c r="AN1791" s="1136" t="s">
        <v>12684</v>
      </c>
      <c r="AO1791" s="1136">
        <f t="shared" si="222"/>
        <v>500</v>
      </c>
      <c r="AP1791" s="1136">
        <f t="shared" si="223"/>
        <v>1.726</v>
      </c>
      <c r="AQ1791" s="1136" t="str">
        <f t="shared" si="224"/>
        <v>1-5-1S83°Z+S</v>
      </c>
      <c r="AR1791" s="1136" t="str">
        <f t="shared" si="225"/>
        <v>30</v>
      </c>
      <c r="AS1791" s="1136" t="str">
        <f t="shared" si="226"/>
        <v>255/255/OFF</v>
      </c>
      <c r="AT1791" s="1136" t="str">
        <f t="shared" si="227"/>
        <v>1-5-1S83°Z+S</v>
      </c>
      <c r="AU1791" s="1136" t="s">
        <v>15734</v>
      </c>
      <c r="AV1791" s="1136" t="str">
        <f t="shared" si="220"/>
        <v>110.8.3</v>
      </c>
      <c r="AW1791" s="1438">
        <f t="shared" si="221"/>
        <v>44411</v>
      </c>
    </row>
    <row r="1792" spans="1:49">
      <c r="A1792" s="1135" t="s">
        <v>6058</v>
      </c>
      <c r="B1792" s="1135" t="s">
        <v>5242</v>
      </c>
      <c r="C1792" s="1135">
        <v>650</v>
      </c>
      <c r="D1792" s="1135">
        <v>1.7649999999999999</v>
      </c>
      <c r="E1792" s="1135" t="s">
        <v>15196</v>
      </c>
      <c r="F1792" s="1135" t="s">
        <v>2261</v>
      </c>
      <c r="G1792" s="1135">
        <v>5</v>
      </c>
      <c r="H1792" s="1135" t="s">
        <v>2286</v>
      </c>
      <c r="I1792" s="1135" t="s">
        <v>466</v>
      </c>
      <c r="J1792" s="1135">
        <v>1.7</v>
      </c>
      <c r="K1792" s="1135" t="s">
        <v>5245</v>
      </c>
      <c r="L1792" s="1135" t="s">
        <v>5246</v>
      </c>
      <c r="M1792" s="1135">
        <v>148.6</v>
      </c>
      <c r="N1792" s="1135" t="s">
        <v>1039</v>
      </c>
      <c r="O1792" s="1135">
        <v>3.7149999999999999</v>
      </c>
      <c r="P1792" s="1135">
        <v>2.972</v>
      </c>
      <c r="Q1792" s="1135">
        <v>3.5</v>
      </c>
      <c r="R1792" s="1135">
        <v>20.399999999999999</v>
      </c>
      <c r="T1792" s="1135" t="s">
        <v>6059</v>
      </c>
      <c r="U1792" s="1135">
        <v>3.7</v>
      </c>
      <c r="V1792" s="1135" t="s">
        <v>663</v>
      </c>
      <c r="W1792" s="1135">
        <v>105</v>
      </c>
      <c r="X1792" s="1135">
        <v>50</v>
      </c>
      <c r="Y1792" s="1135">
        <v>2</v>
      </c>
      <c r="Z1792" s="1135">
        <v>6.5</v>
      </c>
      <c r="AA1792" s="1135" t="s">
        <v>6043</v>
      </c>
      <c r="AH1792" s="1135" t="s">
        <v>1052</v>
      </c>
      <c r="AM1792" s="1136" t="s">
        <v>12685</v>
      </c>
      <c r="AN1792" s="1136" t="s">
        <v>12686</v>
      </c>
      <c r="AO1792" s="1136">
        <f t="shared" si="222"/>
        <v>650</v>
      </c>
      <c r="AP1792" s="1136">
        <f t="shared" si="223"/>
        <v>1.7649999999999999</v>
      </c>
      <c r="AQ1792" s="1136" t="str">
        <f t="shared" si="224"/>
        <v>2-6-1S83°</v>
      </c>
      <c r="AR1792" s="1136" t="str">
        <f t="shared" si="225"/>
        <v>33</v>
      </c>
      <c r="AS1792" s="1136" t="str">
        <f t="shared" si="226"/>
        <v>180/OFF</v>
      </c>
      <c r="AT1792" s="1136" t="str">
        <f t="shared" si="227"/>
        <v>2-6-1S83°</v>
      </c>
      <c r="AV1792" s="1136" t="str">
        <f t="shared" si="220"/>
        <v>110.10.5</v>
      </c>
      <c r="AW1792" s="1438">
        <f t="shared" si="221"/>
        <v>44474</v>
      </c>
    </row>
    <row r="1793" spans="1:49">
      <c r="A1793" s="1135" t="s">
        <v>6060</v>
      </c>
      <c r="B1793" s="1135" t="s">
        <v>5344</v>
      </c>
      <c r="C1793" s="1135">
        <v>550</v>
      </c>
      <c r="D1793" s="1135">
        <v>1.74</v>
      </c>
      <c r="E1793" s="1135" t="s">
        <v>15196</v>
      </c>
      <c r="F1793" s="1135" t="s">
        <v>4789</v>
      </c>
      <c r="G1793" s="1135">
        <v>5</v>
      </c>
      <c r="H1793" s="1135" t="s">
        <v>6061</v>
      </c>
      <c r="I1793" s="1135" t="s">
        <v>466</v>
      </c>
      <c r="J1793" s="1135">
        <v>1.5</v>
      </c>
      <c r="K1793" s="1135" t="s">
        <v>5560</v>
      </c>
      <c r="L1793" s="1135" t="s">
        <v>5347</v>
      </c>
      <c r="M1793" s="1135">
        <v>151.19999999999999</v>
      </c>
      <c r="N1793" s="1135" t="s">
        <v>1039</v>
      </c>
      <c r="O1793" s="1135">
        <v>3.78</v>
      </c>
      <c r="P1793" s="1135">
        <v>3.024</v>
      </c>
      <c r="Q1793" s="1135">
        <v>4</v>
      </c>
      <c r="R1793" s="1135">
        <v>21</v>
      </c>
      <c r="T1793" s="1135">
        <v>20.5</v>
      </c>
      <c r="U1793" s="1135">
        <v>3</v>
      </c>
      <c r="V1793" s="1135" t="s">
        <v>663</v>
      </c>
      <c r="W1793" s="1135">
        <v>100</v>
      </c>
      <c r="X1793" s="1135">
        <v>60</v>
      </c>
      <c r="Y1793" s="1135">
        <v>1</v>
      </c>
      <c r="Z1793" s="1135">
        <v>5.5</v>
      </c>
      <c r="AA1793" s="1135" t="s">
        <v>6062</v>
      </c>
      <c r="AH1793" s="1135" t="s">
        <v>1682</v>
      </c>
      <c r="AM1793" s="1136" t="s">
        <v>12687</v>
      </c>
      <c r="AN1793" s="1136" t="s">
        <v>12688</v>
      </c>
      <c r="AO1793" s="1136">
        <f t="shared" si="222"/>
        <v>550</v>
      </c>
      <c r="AP1793" s="1136">
        <f t="shared" si="223"/>
        <v>1.74</v>
      </c>
      <c r="AQ1793" s="1136" t="str">
        <f t="shared" si="224"/>
        <v>2-6-1S83°</v>
      </c>
      <c r="AR1793" s="1136" t="str">
        <f t="shared" si="225"/>
        <v>32.8</v>
      </c>
      <c r="AS1793" s="1136" t="str">
        <f t="shared" si="226"/>
        <v>197/152</v>
      </c>
      <c r="AT1793" s="1136" t="str">
        <f t="shared" si="227"/>
        <v>2-6-1S83°</v>
      </c>
      <c r="AV1793" s="1136" t="str">
        <f t="shared" si="220"/>
        <v>110.11.22</v>
      </c>
      <c r="AW1793" s="1438">
        <f t="shared" si="221"/>
        <v>44522</v>
      </c>
    </row>
    <row r="1794" spans="1:49">
      <c r="A1794" s="1135" t="s">
        <v>6063</v>
      </c>
      <c r="B1794" s="1135" t="s">
        <v>4861</v>
      </c>
      <c r="C1794" s="1135">
        <v>600</v>
      </c>
      <c r="D1794" s="1135">
        <v>1.7290000000000001</v>
      </c>
      <c r="E1794" s="1135" t="s">
        <v>15198</v>
      </c>
      <c r="F1794" s="1135" t="s">
        <v>663</v>
      </c>
      <c r="G1794" s="1135">
        <v>5</v>
      </c>
      <c r="H1794" s="1135" t="s">
        <v>2030</v>
      </c>
      <c r="I1794" s="1135" t="s">
        <v>126</v>
      </c>
      <c r="J1794" s="1135">
        <v>1.4</v>
      </c>
      <c r="K1794" s="1135" t="s">
        <v>6064</v>
      </c>
      <c r="L1794" s="1135" t="s">
        <v>1870</v>
      </c>
      <c r="M1794" s="1135">
        <v>148</v>
      </c>
      <c r="N1794" s="1135" t="s">
        <v>1039</v>
      </c>
      <c r="O1794" s="1135">
        <v>3.7</v>
      </c>
      <c r="P1794" s="1135">
        <v>2.96</v>
      </c>
      <c r="Q1794" s="1135" t="s">
        <v>1040</v>
      </c>
      <c r="R1794" s="1135">
        <v>20.8</v>
      </c>
      <c r="T1794" s="1135">
        <v>20.399999999999999</v>
      </c>
      <c r="U1794" s="1135">
        <v>3.8</v>
      </c>
      <c r="V1794" s="1135" t="s">
        <v>663</v>
      </c>
      <c r="W1794" s="1135">
        <v>110</v>
      </c>
      <c r="X1794" s="1135" t="s">
        <v>2489</v>
      </c>
      <c r="Y1794" s="1135">
        <v>1.7</v>
      </c>
      <c r="Z1794" s="1135" t="s">
        <v>663</v>
      </c>
      <c r="AA1794" s="1135" t="s">
        <v>2936</v>
      </c>
      <c r="AB1794" s="1135" t="s">
        <v>1075</v>
      </c>
      <c r="AH1794" s="1135" t="s">
        <v>1921</v>
      </c>
      <c r="AM1794" s="1136" t="s">
        <v>12689</v>
      </c>
      <c r="AN1794" s="1136" t="s">
        <v>12690</v>
      </c>
      <c r="AO1794" s="1136">
        <f t="shared" si="222"/>
        <v>600</v>
      </c>
      <c r="AP1794" s="1136">
        <f t="shared" si="223"/>
        <v>1.7290000000000001</v>
      </c>
      <c r="AQ1794" s="1136" t="str">
        <f t="shared" si="224"/>
        <v>1-4-1S85°Z+S</v>
      </c>
      <c r="AR1794" s="1136" t="str">
        <f t="shared" si="225"/>
        <v>NA</v>
      </c>
      <c r="AS1794" s="1136" t="str">
        <f t="shared" si="226"/>
        <v>175/OFF</v>
      </c>
      <c r="AT1794" s="1136" t="str">
        <f t="shared" si="227"/>
        <v>1-4-1S85°Z+S</v>
      </c>
      <c r="AU1794" s="1136" t="s">
        <v>15734</v>
      </c>
      <c r="AV1794" s="1136" t="str">
        <f t="shared" ref="AV1794:AV1857" si="228">AA1794</f>
        <v>108.12.9</v>
      </c>
      <c r="AW1794" s="1438">
        <f t="shared" si="221"/>
        <v>43808</v>
      </c>
    </row>
    <row r="1795" spans="1:49">
      <c r="A1795" s="1135" t="s">
        <v>6065</v>
      </c>
      <c r="B1795" s="1135" t="s">
        <v>628</v>
      </c>
      <c r="C1795" s="1135">
        <v>650</v>
      </c>
      <c r="D1795" s="1135">
        <v>1.73</v>
      </c>
      <c r="E1795" s="1135" t="s">
        <v>15188</v>
      </c>
      <c r="F1795" s="1135" t="s">
        <v>1078</v>
      </c>
      <c r="G1795" s="1135">
        <v>5</v>
      </c>
      <c r="H1795" s="1135" t="s">
        <v>1887</v>
      </c>
      <c r="I1795" s="1135" t="s">
        <v>126</v>
      </c>
      <c r="J1795" s="1135">
        <v>2.2000000000000002</v>
      </c>
      <c r="K1795" s="1135" t="s">
        <v>6066</v>
      </c>
      <c r="L1795" s="1135" t="s">
        <v>4948</v>
      </c>
      <c r="M1795" s="1135">
        <v>150.30000000000001</v>
      </c>
      <c r="N1795" s="1135" t="s">
        <v>1039</v>
      </c>
      <c r="O1795" s="1135">
        <v>3.7575000000000003</v>
      </c>
      <c r="P1795" s="1135">
        <v>3.0060000000000002</v>
      </c>
      <c r="Q1795" s="1135" t="s">
        <v>1099</v>
      </c>
      <c r="R1795" s="1135">
        <v>29</v>
      </c>
      <c r="T1795" s="1135">
        <v>13</v>
      </c>
      <c r="U1795" s="1135">
        <v>7</v>
      </c>
      <c r="V1795" s="1135" t="s">
        <v>663</v>
      </c>
      <c r="W1795" s="1135">
        <v>115</v>
      </c>
      <c r="X1795" s="1135">
        <v>50</v>
      </c>
      <c r="Y1795" s="1135">
        <v>1.7</v>
      </c>
      <c r="Z1795" s="1135">
        <v>6.5</v>
      </c>
      <c r="AA1795" s="1135" t="s">
        <v>3016</v>
      </c>
      <c r="AH1795" s="1135" t="s">
        <v>1280</v>
      </c>
      <c r="AM1795" s="1136" t="s">
        <v>12691</v>
      </c>
      <c r="AN1795" s="1136" t="s">
        <v>12692</v>
      </c>
      <c r="AO1795" s="1136">
        <f t="shared" si="222"/>
        <v>650</v>
      </c>
      <c r="AP1795" s="1136">
        <f t="shared" si="223"/>
        <v>1.73</v>
      </c>
      <c r="AQ1795" s="1136" t="str">
        <f t="shared" si="224"/>
        <v>1-5-1S91°</v>
      </c>
      <c r="AR1795" s="1136" t="str">
        <f t="shared" si="225"/>
        <v>30</v>
      </c>
      <c r="AS1795" s="1136" t="str">
        <f t="shared" si="226"/>
        <v>270/270/OFF</v>
      </c>
      <c r="AT1795" s="1136" t="str">
        <f t="shared" si="227"/>
        <v>1-5-1S91°</v>
      </c>
      <c r="AV1795" s="1136" t="str">
        <f t="shared" si="228"/>
        <v>109.3.23</v>
      </c>
      <c r="AW1795" s="1438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35" t="s">
        <v>6067</v>
      </c>
      <c r="B1796" s="1135" t="s">
        <v>5030</v>
      </c>
      <c r="C1796" s="1135">
        <v>600</v>
      </c>
      <c r="D1796" s="1135">
        <v>1.68</v>
      </c>
      <c r="E1796" s="1135" t="s">
        <v>15202</v>
      </c>
      <c r="F1796" s="1135" t="s">
        <v>1048</v>
      </c>
      <c r="G1796" s="1135">
        <v>5</v>
      </c>
      <c r="H1796" s="1135" t="s">
        <v>2634</v>
      </c>
      <c r="I1796" s="1135" t="s">
        <v>466</v>
      </c>
      <c r="J1796" s="1135">
        <v>1</v>
      </c>
      <c r="K1796" s="1135" t="s">
        <v>3066</v>
      </c>
      <c r="L1796" s="1135" t="s">
        <v>2226</v>
      </c>
      <c r="M1796" s="1135">
        <v>155.69999999999999</v>
      </c>
      <c r="N1796" s="1135" t="s">
        <v>1039</v>
      </c>
      <c r="O1796" s="1135">
        <v>3.8925000000000001</v>
      </c>
      <c r="P1796" s="1135">
        <v>3.1139999999999999</v>
      </c>
      <c r="Q1796" s="1135" t="s">
        <v>1358</v>
      </c>
      <c r="R1796" s="1135">
        <v>25</v>
      </c>
      <c r="T1796" s="1135">
        <v>25.5</v>
      </c>
      <c r="U1796" s="1135">
        <v>3.3</v>
      </c>
      <c r="V1796" s="1135" t="s">
        <v>663</v>
      </c>
      <c r="W1796" s="1135">
        <v>100</v>
      </c>
      <c r="X1796" s="1135">
        <v>30</v>
      </c>
      <c r="Y1796" s="1135">
        <v>2</v>
      </c>
      <c r="Z1796" s="1135" t="s">
        <v>663</v>
      </c>
      <c r="AA1796" s="1135" t="s">
        <v>3088</v>
      </c>
      <c r="AH1796" s="1135" t="s">
        <v>944</v>
      </c>
      <c r="AM1796" s="1136" t="s">
        <v>12693</v>
      </c>
      <c r="AN1796" s="1136" t="s">
        <v>12694</v>
      </c>
      <c r="AO1796" s="1136">
        <f t="shared" si="222"/>
        <v>600</v>
      </c>
      <c r="AP1796" s="1136">
        <f t="shared" si="223"/>
        <v>1.68</v>
      </c>
      <c r="AQ1796" s="1136" t="str">
        <f t="shared" si="224"/>
        <v>1-4-1S83°Z+S</v>
      </c>
      <c r="AR1796" s="1136" t="str">
        <f t="shared" si="225"/>
        <v>31</v>
      </c>
      <c r="AS1796" s="1136" t="str">
        <f t="shared" si="226"/>
        <v>300/300/OFF</v>
      </c>
      <c r="AT1796" s="1136" t="str">
        <f t="shared" si="227"/>
        <v>1-4-1S83°Z+S</v>
      </c>
      <c r="AU1796" s="1136" t="s">
        <v>15734</v>
      </c>
      <c r="AV1796" s="1136" t="str">
        <f t="shared" si="228"/>
        <v>109.7.8</v>
      </c>
      <c r="AW1796" s="1438">
        <f t="shared" si="229"/>
        <v>44020</v>
      </c>
    </row>
    <row r="1797" spans="1:49">
      <c r="A1797" s="1135" t="s">
        <v>6068</v>
      </c>
      <c r="B1797" s="1135" t="s">
        <v>5251</v>
      </c>
      <c r="C1797" s="1135">
        <v>650</v>
      </c>
      <c r="D1797" s="1135">
        <v>1.76</v>
      </c>
      <c r="E1797" s="1135" t="s">
        <v>15188</v>
      </c>
      <c r="F1797" s="1135" t="s">
        <v>2328</v>
      </c>
      <c r="G1797" s="1135">
        <v>5</v>
      </c>
      <c r="H1797" s="1135" t="s">
        <v>6069</v>
      </c>
      <c r="I1797" s="1135" t="s">
        <v>466</v>
      </c>
      <c r="J1797" s="1135">
        <v>2.2000000000000002</v>
      </c>
      <c r="K1797" s="1135" t="s">
        <v>6070</v>
      </c>
      <c r="L1797" s="1135" t="s">
        <v>4948</v>
      </c>
      <c r="M1797" s="1135">
        <v>152</v>
      </c>
      <c r="N1797" s="1135" t="s">
        <v>1039</v>
      </c>
      <c r="O1797" s="1135">
        <v>3.8000000000000003</v>
      </c>
      <c r="P1797" s="1135">
        <v>3.04</v>
      </c>
      <c r="Q1797" s="1135">
        <v>3</v>
      </c>
      <c r="R1797" s="1135">
        <v>28</v>
      </c>
      <c r="T1797" s="1135">
        <v>7.2</v>
      </c>
      <c r="U1797" s="1135">
        <v>6.1</v>
      </c>
      <c r="V1797" s="1135" t="s">
        <v>663</v>
      </c>
      <c r="W1797" s="1135">
        <v>100</v>
      </c>
      <c r="X1797" s="1135">
        <v>80</v>
      </c>
      <c r="Y1797" s="1135">
        <v>1.5</v>
      </c>
      <c r="Z1797" s="1135">
        <v>4.5999999999999996</v>
      </c>
      <c r="AA1797" s="1135" t="s">
        <v>2572</v>
      </c>
      <c r="AH1797" s="1135" t="s">
        <v>705</v>
      </c>
      <c r="AM1797" s="1136" t="s">
        <v>12695</v>
      </c>
      <c r="AN1797" s="1136" t="s">
        <v>12696</v>
      </c>
      <c r="AO1797" s="1136">
        <f t="shared" si="222"/>
        <v>650</v>
      </c>
      <c r="AP1797" s="1136">
        <f t="shared" si="223"/>
        <v>1.76</v>
      </c>
      <c r="AQ1797" s="1136" t="str">
        <f t="shared" si="224"/>
        <v>1-5-1S91°</v>
      </c>
      <c r="AR1797" s="1136" t="str">
        <f t="shared" si="225"/>
        <v>33.5</v>
      </c>
      <c r="AS1797" s="1136" t="str">
        <f t="shared" si="226"/>
        <v>280/280/140</v>
      </c>
      <c r="AT1797" s="1136" t="str">
        <f t="shared" si="227"/>
        <v>1-5-1S91°</v>
      </c>
      <c r="AV1797" s="1136" t="str">
        <f t="shared" si="228"/>
        <v>109.12.25</v>
      </c>
      <c r="AW1797" s="1438">
        <f t="shared" si="229"/>
        <v>44190</v>
      </c>
    </row>
    <row r="1798" spans="1:49">
      <c r="A1798" s="1135" t="s">
        <v>6071</v>
      </c>
      <c r="B1798" s="1135" t="s">
        <v>5748</v>
      </c>
      <c r="C1798" s="1135">
        <v>600</v>
      </c>
      <c r="D1798" s="1135">
        <v>1.76</v>
      </c>
      <c r="E1798" s="1135" t="s">
        <v>15188</v>
      </c>
      <c r="F1798" s="1135" t="s">
        <v>1078</v>
      </c>
      <c r="G1798" s="1135">
        <v>5</v>
      </c>
      <c r="H1798" s="1135" t="s">
        <v>5968</v>
      </c>
      <c r="I1798" s="1135" t="s">
        <v>126</v>
      </c>
      <c r="J1798" s="1135">
        <v>3.2</v>
      </c>
      <c r="K1798" s="1135" t="s">
        <v>6072</v>
      </c>
      <c r="L1798" s="1135" t="s">
        <v>5902</v>
      </c>
      <c r="M1798" s="1135">
        <v>150.19999999999999</v>
      </c>
      <c r="N1798" s="1135" t="s">
        <v>1039</v>
      </c>
      <c r="O1798" s="1135">
        <v>3.7549999999999999</v>
      </c>
      <c r="P1798" s="1135">
        <v>3.004</v>
      </c>
      <c r="Q1798" s="1135">
        <v>4</v>
      </c>
      <c r="R1798" s="1135">
        <v>21.7</v>
      </c>
      <c r="T1798" s="1135">
        <v>30.1</v>
      </c>
      <c r="U1798" s="1135">
        <v>3.1</v>
      </c>
      <c r="V1798" s="1135" t="s">
        <v>663</v>
      </c>
      <c r="W1798" s="1135">
        <v>110</v>
      </c>
      <c r="X1798" s="1135">
        <v>65</v>
      </c>
      <c r="Y1798" s="1135">
        <v>2</v>
      </c>
      <c r="Z1798" s="1135">
        <v>7</v>
      </c>
      <c r="AA1798" s="1135" t="s">
        <v>1474</v>
      </c>
      <c r="AH1798" s="1135" t="s">
        <v>1280</v>
      </c>
      <c r="AM1798" s="1136" t="s">
        <v>12697</v>
      </c>
      <c r="AN1798" s="1136" t="s">
        <v>12698</v>
      </c>
      <c r="AO1798" s="1136">
        <f t="shared" si="222"/>
        <v>600</v>
      </c>
      <c r="AP1798" s="1136">
        <f t="shared" si="223"/>
        <v>1.76</v>
      </c>
      <c r="AQ1798" s="1136" t="str">
        <f t="shared" si="224"/>
        <v>1-5-1S91°</v>
      </c>
      <c r="AR1798" s="1136" t="str">
        <f t="shared" si="225"/>
        <v>30</v>
      </c>
      <c r="AS1798" s="1136" t="str">
        <f t="shared" si="226"/>
        <v>345/345/OFF</v>
      </c>
      <c r="AT1798" s="1136" t="str">
        <f t="shared" si="227"/>
        <v>1-5-1S91°</v>
      </c>
      <c r="AV1798" s="1136" t="str">
        <f t="shared" si="228"/>
        <v>110.2.2</v>
      </c>
      <c r="AW1798" s="1438">
        <f t="shared" si="229"/>
        <v>44229</v>
      </c>
    </row>
    <row r="1799" spans="1:49">
      <c r="A1799" s="1135" t="s">
        <v>6073</v>
      </c>
      <c r="B1799" s="1135" t="s">
        <v>5748</v>
      </c>
      <c r="C1799" s="1135">
        <v>600</v>
      </c>
      <c r="D1799" s="1135">
        <v>1.8049999999999999</v>
      </c>
      <c r="E1799" s="1135" t="s">
        <v>15188</v>
      </c>
      <c r="F1799" s="1135" t="s">
        <v>1078</v>
      </c>
      <c r="G1799" s="1135">
        <v>5</v>
      </c>
      <c r="H1799" s="1135" t="s">
        <v>6074</v>
      </c>
      <c r="I1799" s="1135" t="s">
        <v>126</v>
      </c>
      <c r="J1799" s="1135">
        <v>2.8</v>
      </c>
      <c r="K1799" s="1135" t="s">
        <v>5901</v>
      </c>
      <c r="L1799" s="1135" t="s">
        <v>5902</v>
      </c>
      <c r="M1799" s="1135">
        <v>150.19999999999999</v>
      </c>
      <c r="N1799" s="1135" t="s">
        <v>1039</v>
      </c>
      <c r="O1799" s="1135">
        <v>3.7549999999999999</v>
      </c>
      <c r="P1799" s="1135">
        <v>3.004</v>
      </c>
      <c r="Q1799" s="1135" t="s">
        <v>1371</v>
      </c>
      <c r="R1799" s="1135">
        <v>25</v>
      </c>
      <c r="T1799" s="1135">
        <v>30.1</v>
      </c>
      <c r="U1799" s="1135">
        <v>3.5</v>
      </c>
      <c r="V1799" s="1135" t="s">
        <v>663</v>
      </c>
      <c r="W1799" s="1135">
        <v>110</v>
      </c>
      <c r="X1799" s="1135">
        <v>65</v>
      </c>
      <c r="Y1799" s="1135">
        <v>2</v>
      </c>
      <c r="Z1799" s="1135" t="s">
        <v>6075</v>
      </c>
      <c r="AA1799" s="1135" t="s">
        <v>6076</v>
      </c>
      <c r="AH1799" s="1135" t="s">
        <v>973</v>
      </c>
      <c r="AM1799" s="1136" t="s">
        <v>12699</v>
      </c>
      <c r="AN1799" s="1136" t="s">
        <v>12700</v>
      </c>
      <c r="AO1799" s="1136">
        <f t="shared" si="222"/>
        <v>600</v>
      </c>
      <c r="AP1799" s="1136">
        <f t="shared" si="223"/>
        <v>1.8049999999999999</v>
      </c>
      <c r="AQ1799" s="1136" t="str">
        <f t="shared" si="224"/>
        <v>1-5-1S91°</v>
      </c>
      <c r="AR1799" s="1136" t="str">
        <f t="shared" si="225"/>
        <v>30</v>
      </c>
      <c r="AS1799" s="1136" t="str">
        <f t="shared" si="226"/>
        <v>360/360/OFF</v>
      </c>
      <c r="AT1799" s="1136" t="str">
        <f t="shared" si="227"/>
        <v>1-5-1S91°</v>
      </c>
      <c r="AV1799" s="1136" t="str">
        <f t="shared" si="228"/>
        <v>110.8.31</v>
      </c>
      <c r="AW1799" s="1438">
        <f t="shared" si="229"/>
        <v>44439</v>
      </c>
    </row>
    <row r="1800" spans="1:49">
      <c r="A1800" s="1135" t="s">
        <v>6077</v>
      </c>
      <c r="B1800" s="1135" t="s">
        <v>4823</v>
      </c>
      <c r="C1800" s="1135">
        <v>700</v>
      </c>
      <c r="D1800" s="1135">
        <v>1.73</v>
      </c>
      <c r="E1800" s="1135" t="s">
        <v>15205</v>
      </c>
      <c r="F1800" s="1135" t="s">
        <v>1078</v>
      </c>
      <c r="G1800" s="1135">
        <v>5</v>
      </c>
      <c r="H1800" s="1135" t="s">
        <v>4837</v>
      </c>
      <c r="I1800" s="1135" t="s">
        <v>126</v>
      </c>
      <c r="J1800" s="1135">
        <v>1.5</v>
      </c>
      <c r="K1800" s="1135" t="s">
        <v>6078</v>
      </c>
      <c r="L1800" s="1135" t="s">
        <v>4825</v>
      </c>
      <c r="M1800" s="1135">
        <v>153</v>
      </c>
      <c r="N1800" s="1135" t="s">
        <v>1039</v>
      </c>
      <c r="O1800" s="1135">
        <v>3.8250000000000002</v>
      </c>
      <c r="P1800" s="1135">
        <v>3.06</v>
      </c>
      <c r="Q1800" s="1135">
        <v>4</v>
      </c>
      <c r="R1800" s="1135">
        <v>20.5</v>
      </c>
      <c r="T1800" s="1135">
        <v>11.5</v>
      </c>
      <c r="U1800" s="1135">
        <v>3.7</v>
      </c>
      <c r="V1800" s="1135" t="s">
        <v>663</v>
      </c>
      <c r="W1800" s="1135">
        <v>80</v>
      </c>
      <c r="X1800" s="1135">
        <v>20</v>
      </c>
      <c r="Y1800" s="1135">
        <v>1.7</v>
      </c>
      <c r="Z1800" s="1135">
        <v>5</v>
      </c>
      <c r="AA1800" s="1135" t="s">
        <v>6079</v>
      </c>
      <c r="AB1800" s="1135" t="s">
        <v>1075</v>
      </c>
      <c r="AH1800" s="1135" t="s">
        <v>1546</v>
      </c>
      <c r="AM1800" s="1136" t="s">
        <v>12701</v>
      </c>
      <c r="AN1800" s="1136" t="s">
        <v>12702</v>
      </c>
      <c r="AO1800" s="1136">
        <f t="shared" si="222"/>
        <v>700</v>
      </c>
      <c r="AP1800" s="1136">
        <f t="shared" si="223"/>
        <v>1.73</v>
      </c>
      <c r="AQ1800" s="1136" t="str">
        <f t="shared" si="224"/>
        <v>1-5-1S91</v>
      </c>
      <c r="AR1800" s="1136" t="str">
        <f t="shared" si="225"/>
        <v>30</v>
      </c>
      <c r="AS1800" s="1136" t="str">
        <f t="shared" si="226"/>
        <v>330/330/172</v>
      </c>
      <c r="AT1800" s="1136" t="str">
        <f t="shared" si="227"/>
        <v>1-5-1S91</v>
      </c>
      <c r="AV1800" s="1136" t="str">
        <f t="shared" si="228"/>
        <v>110.4.16</v>
      </c>
      <c r="AW1800" s="1438">
        <f t="shared" si="229"/>
        <v>44302</v>
      </c>
    </row>
    <row r="1801" spans="1:49">
      <c r="A1801" s="1135" t="s">
        <v>6080</v>
      </c>
      <c r="B1801" s="1135" t="s">
        <v>5242</v>
      </c>
      <c r="C1801" s="1135">
        <v>650</v>
      </c>
      <c r="D1801" s="1135">
        <v>1.73</v>
      </c>
      <c r="E1801" s="1135" t="s">
        <v>15188</v>
      </c>
      <c r="F1801" s="1135" t="s">
        <v>1078</v>
      </c>
      <c r="G1801" s="1135">
        <v>5</v>
      </c>
      <c r="H1801" s="1135" t="s">
        <v>5960</v>
      </c>
      <c r="I1801" s="1135" t="s">
        <v>663</v>
      </c>
      <c r="J1801" s="1135">
        <v>0</v>
      </c>
      <c r="K1801" s="1135" t="s">
        <v>6081</v>
      </c>
      <c r="L1801" s="1135" t="s">
        <v>5246</v>
      </c>
      <c r="M1801" s="1135">
        <v>150</v>
      </c>
      <c r="N1801" s="1135" t="s">
        <v>1039</v>
      </c>
      <c r="O1801" s="1135">
        <v>3.75</v>
      </c>
      <c r="P1801" s="1135">
        <v>3</v>
      </c>
      <c r="Q1801" s="1135">
        <v>3.5</v>
      </c>
      <c r="R1801" s="1135">
        <v>24</v>
      </c>
      <c r="T1801" s="1135">
        <v>23.5</v>
      </c>
      <c r="U1801" s="1135">
        <v>1.8</v>
      </c>
      <c r="V1801" s="1135" t="s">
        <v>663</v>
      </c>
      <c r="W1801" s="1135" t="s">
        <v>663</v>
      </c>
      <c r="X1801" s="1135" t="s">
        <v>663</v>
      </c>
      <c r="Y1801" s="1135">
        <v>1.2</v>
      </c>
      <c r="Z1801" s="1135">
        <v>5.5</v>
      </c>
      <c r="AA1801" s="1135" t="s">
        <v>3630</v>
      </c>
      <c r="AH1801" s="1135" t="s">
        <v>1315</v>
      </c>
      <c r="AM1801" s="1136" t="s">
        <v>12703</v>
      </c>
      <c r="AN1801" s="1136" t="s">
        <v>12704</v>
      </c>
      <c r="AO1801" s="1136">
        <f t="shared" si="222"/>
        <v>650</v>
      </c>
      <c r="AP1801" s="1136">
        <f t="shared" si="223"/>
        <v>1.73</v>
      </c>
      <c r="AQ1801" s="1136" t="str">
        <f t="shared" si="224"/>
        <v>1-5-1S91°</v>
      </c>
      <c r="AR1801" s="1136" t="str">
        <f t="shared" si="225"/>
        <v>30</v>
      </c>
      <c r="AS1801" s="1136" t="str">
        <f t="shared" si="226"/>
        <v>380/350/150</v>
      </c>
      <c r="AT1801" s="1136" t="str">
        <f t="shared" si="227"/>
        <v>1-5-1S91°</v>
      </c>
      <c r="AV1801" s="1136" t="str">
        <f t="shared" si="228"/>
        <v>110.6.15</v>
      </c>
      <c r="AW1801" s="1438">
        <f t="shared" si="229"/>
        <v>44362</v>
      </c>
    </row>
    <row r="1802" spans="1:49">
      <c r="A1802" s="1135" t="s">
        <v>6082</v>
      </c>
      <c r="B1802" s="1135" t="s">
        <v>210</v>
      </c>
      <c r="C1802" s="1135">
        <v>700</v>
      </c>
      <c r="D1802" s="1135">
        <v>1.74</v>
      </c>
      <c r="E1802" s="1135" t="s">
        <v>15188</v>
      </c>
      <c r="F1802" s="1135" t="s">
        <v>1078</v>
      </c>
      <c r="G1802" s="1135">
        <v>5</v>
      </c>
      <c r="H1802" s="1135" t="s">
        <v>5259</v>
      </c>
      <c r="I1802" s="1135" t="s">
        <v>126</v>
      </c>
      <c r="J1802" s="1135">
        <v>0.7</v>
      </c>
      <c r="K1802" s="1135" t="s">
        <v>5260</v>
      </c>
      <c r="L1802" s="1135" t="s">
        <v>4760</v>
      </c>
      <c r="M1802" s="1135">
        <v>151.5</v>
      </c>
      <c r="N1802" s="1135" t="s">
        <v>1039</v>
      </c>
      <c r="O1802" s="1135">
        <v>3.7875000000000001</v>
      </c>
      <c r="P1802" s="1135">
        <v>3.0300000000000002</v>
      </c>
      <c r="Q1802" s="1135">
        <v>4</v>
      </c>
      <c r="R1802" s="1135">
        <v>19.100000000000001</v>
      </c>
      <c r="T1802" s="1135">
        <v>23.7</v>
      </c>
      <c r="U1802" s="1135">
        <v>3.2</v>
      </c>
      <c r="V1802" s="1135" t="s">
        <v>663</v>
      </c>
      <c r="W1802" s="1135">
        <v>35</v>
      </c>
      <c r="X1802" s="1135">
        <v>10</v>
      </c>
      <c r="Y1802" s="1135">
        <v>1</v>
      </c>
      <c r="Z1802" s="1135">
        <v>6</v>
      </c>
      <c r="AA1802" s="1135" t="s">
        <v>3730</v>
      </c>
      <c r="AH1802" s="1135" t="s">
        <v>1931</v>
      </c>
      <c r="AM1802" s="1136" t="s">
        <v>12705</v>
      </c>
      <c r="AN1802" s="1136" t="s">
        <v>12706</v>
      </c>
      <c r="AO1802" s="1136">
        <f t="shared" si="222"/>
        <v>700</v>
      </c>
      <c r="AP1802" s="1136">
        <f t="shared" si="223"/>
        <v>1.74</v>
      </c>
      <c r="AQ1802" s="1136" t="str">
        <f t="shared" si="224"/>
        <v>1-5-1S91°</v>
      </c>
      <c r="AR1802" s="1136" t="str">
        <f t="shared" si="225"/>
        <v>30</v>
      </c>
      <c r="AS1802" s="1136" t="str">
        <f t="shared" si="226"/>
        <v>360/320/155</v>
      </c>
      <c r="AT1802" s="1136" t="str">
        <f t="shared" si="227"/>
        <v>1-5-1S91°</v>
      </c>
      <c r="AV1802" s="1136" t="str">
        <f t="shared" si="228"/>
        <v>110.8.4</v>
      </c>
      <c r="AW1802" s="1438">
        <f t="shared" si="229"/>
        <v>44412</v>
      </c>
    </row>
    <row r="1803" spans="1:49">
      <c r="A1803" s="1135" t="s">
        <v>6083</v>
      </c>
      <c r="B1803" s="1135" t="s">
        <v>210</v>
      </c>
      <c r="C1803" s="1135">
        <v>700</v>
      </c>
      <c r="D1803" s="1135">
        <v>1.76</v>
      </c>
      <c r="E1803" s="1135" t="s">
        <v>15188</v>
      </c>
      <c r="F1803" s="1135" t="s">
        <v>1078</v>
      </c>
      <c r="G1803" s="1135">
        <v>5</v>
      </c>
      <c r="H1803" s="1135" t="s">
        <v>5091</v>
      </c>
      <c r="I1803" s="1135" t="s">
        <v>126</v>
      </c>
      <c r="J1803" s="1135">
        <v>2.8</v>
      </c>
      <c r="K1803" s="1135" t="s">
        <v>6084</v>
      </c>
      <c r="L1803" s="1135" t="s">
        <v>4760</v>
      </c>
      <c r="M1803" s="1135">
        <v>150.80000000000001</v>
      </c>
      <c r="N1803" s="1135" t="s">
        <v>1039</v>
      </c>
      <c r="O1803" s="1135">
        <v>3.7700000000000005</v>
      </c>
      <c r="P1803" s="1135">
        <v>3.0160000000000005</v>
      </c>
      <c r="Q1803" s="1135">
        <v>4</v>
      </c>
      <c r="R1803" s="1135">
        <v>19</v>
      </c>
      <c r="T1803" s="1135">
        <v>28.3</v>
      </c>
      <c r="U1803" s="1135">
        <v>4.3</v>
      </c>
      <c r="V1803" s="1135" t="s">
        <v>663</v>
      </c>
      <c r="W1803" s="1135">
        <v>100</v>
      </c>
      <c r="X1803" s="1135">
        <v>50</v>
      </c>
      <c r="Y1803" s="1135">
        <v>1.5</v>
      </c>
      <c r="Z1803" s="1135">
        <v>6.5</v>
      </c>
      <c r="AA1803" s="1135" t="s">
        <v>3911</v>
      </c>
      <c r="AH1803" s="1135" t="s">
        <v>977</v>
      </c>
      <c r="AM1803" s="1136" t="s">
        <v>12707</v>
      </c>
      <c r="AN1803" s="1136" t="s">
        <v>12708</v>
      </c>
      <c r="AO1803" s="1136">
        <f t="shared" ref="AO1803:AO1866" si="230">C1803</f>
        <v>700</v>
      </c>
      <c r="AP1803" s="1136">
        <f t="shared" ref="AP1803:AP1866" si="231">D1803</f>
        <v>1.76</v>
      </c>
      <c r="AQ1803" s="1136" t="str">
        <f t="shared" ref="AQ1803:AQ1866" si="232">E1803</f>
        <v>1-5-1S91°</v>
      </c>
      <c r="AR1803" s="1136" t="str">
        <f t="shared" ref="AR1803:AR1866" si="233">F1803</f>
        <v>30</v>
      </c>
      <c r="AS1803" s="1136" t="str">
        <f t="shared" ref="AS1803:AS1866" si="234">H1803</f>
        <v>360/320/OFF</v>
      </c>
      <c r="AT1803" s="1136" t="str">
        <f t="shared" ref="AT1803:AT1866" si="235">E1803</f>
        <v>1-5-1S91°</v>
      </c>
      <c r="AV1803" s="1136" t="str">
        <f t="shared" si="228"/>
        <v>110.10.7</v>
      </c>
      <c r="AW1803" s="1438">
        <f t="shared" si="229"/>
        <v>44476</v>
      </c>
    </row>
    <row r="1804" spans="1:49">
      <c r="A1804" s="1135" t="s">
        <v>6085</v>
      </c>
      <c r="B1804" s="1135" t="s">
        <v>881</v>
      </c>
      <c r="C1804" s="1135">
        <v>550</v>
      </c>
      <c r="D1804" s="1135">
        <v>1.78</v>
      </c>
      <c r="E1804" s="1135" t="s">
        <v>15205</v>
      </c>
      <c r="F1804" s="1135" t="s">
        <v>1069</v>
      </c>
      <c r="G1804" s="1135">
        <v>5</v>
      </c>
      <c r="H1804" s="1135" t="s">
        <v>5034</v>
      </c>
      <c r="I1804" s="1135" t="s">
        <v>126</v>
      </c>
      <c r="J1804" s="1135">
        <v>2.2000000000000002</v>
      </c>
      <c r="K1804" s="1135" t="s">
        <v>5453</v>
      </c>
      <c r="L1804" s="1135" t="s">
        <v>5131</v>
      </c>
      <c r="M1804" s="1135">
        <v>150</v>
      </c>
      <c r="N1804" s="1135" t="s">
        <v>1039</v>
      </c>
      <c r="O1804" s="1135">
        <v>3.75</v>
      </c>
      <c r="P1804" s="1135">
        <v>3</v>
      </c>
      <c r="Q1804" s="1135">
        <v>3.5</v>
      </c>
      <c r="R1804" s="1135">
        <v>21.8</v>
      </c>
      <c r="T1804" s="1135">
        <v>19.5</v>
      </c>
      <c r="U1804" s="1135">
        <v>2.5</v>
      </c>
      <c r="V1804" s="1135" t="s">
        <v>663</v>
      </c>
      <c r="W1804" s="1135">
        <v>110</v>
      </c>
      <c r="X1804" s="1135">
        <v>60</v>
      </c>
      <c r="Y1804" s="1135">
        <v>2.1</v>
      </c>
      <c r="Z1804" s="1135">
        <v>5</v>
      </c>
      <c r="AA1804" s="1135" t="s">
        <v>4070</v>
      </c>
      <c r="AH1804" s="1135" t="s">
        <v>1515</v>
      </c>
      <c r="AM1804" s="1136" t="s">
        <v>12709</v>
      </c>
      <c r="AN1804" s="1136" t="s">
        <v>12710</v>
      </c>
      <c r="AO1804" s="1136">
        <f t="shared" si="230"/>
        <v>550</v>
      </c>
      <c r="AP1804" s="1136">
        <f t="shared" si="231"/>
        <v>1.78</v>
      </c>
      <c r="AQ1804" s="1136" t="str">
        <f t="shared" si="232"/>
        <v>1-5-1S91</v>
      </c>
      <c r="AR1804" s="1136" t="str">
        <f t="shared" si="233"/>
        <v>31.5</v>
      </c>
      <c r="AS1804" s="1136" t="str">
        <f t="shared" si="234"/>
        <v>320/320/155</v>
      </c>
      <c r="AT1804" s="1136" t="str">
        <f t="shared" si="235"/>
        <v>1-5-1S91</v>
      </c>
      <c r="AV1804" s="1136" t="str">
        <f t="shared" si="228"/>
        <v>110.11.19</v>
      </c>
      <c r="AW1804" s="1438">
        <f t="shared" si="229"/>
        <v>44519</v>
      </c>
    </row>
    <row r="1805" spans="1:49">
      <c r="A1805" s="1135" t="s">
        <v>6086</v>
      </c>
      <c r="B1805" s="1135" t="s">
        <v>5015</v>
      </c>
      <c r="C1805" s="1135">
        <v>600</v>
      </c>
      <c r="D1805" s="1135">
        <v>1.79</v>
      </c>
      <c r="E1805" s="1135" t="s">
        <v>15196</v>
      </c>
      <c r="F1805" s="1135" t="s">
        <v>1048</v>
      </c>
      <c r="G1805" s="1135">
        <v>5</v>
      </c>
      <c r="H1805" s="1135" t="s">
        <v>6087</v>
      </c>
      <c r="I1805" s="1135" t="s">
        <v>663</v>
      </c>
      <c r="J1805" s="1135">
        <v>0</v>
      </c>
      <c r="K1805" s="1135" t="s">
        <v>5017</v>
      </c>
      <c r="L1805" s="1135" t="s">
        <v>5018</v>
      </c>
      <c r="M1805" s="1135">
        <v>149.5</v>
      </c>
      <c r="N1805" s="1135" t="s">
        <v>1039</v>
      </c>
      <c r="O1805" s="1135">
        <v>3.7375000000000003</v>
      </c>
      <c r="P1805" s="1135">
        <v>2.99</v>
      </c>
      <c r="Q1805" s="1135" t="s">
        <v>1082</v>
      </c>
      <c r="R1805" s="1135">
        <v>22.5</v>
      </c>
      <c r="T1805" s="1135">
        <v>19.899999999999999</v>
      </c>
      <c r="U1805" s="1135">
        <v>1.5</v>
      </c>
      <c r="V1805" s="1135" t="s">
        <v>663</v>
      </c>
      <c r="W1805" s="1135" t="s">
        <v>663</v>
      </c>
      <c r="X1805" s="1135" t="s">
        <v>663</v>
      </c>
      <c r="Y1805" s="1135">
        <v>2.5</v>
      </c>
      <c r="Z1805" s="1135" t="s">
        <v>6088</v>
      </c>
      <c r="AA1805" s="1135" t="s">
        <v>6089</v>
      </c>
      <c r="AH1805" s="1135" t="s">
        <v>735</v>
      </c>
      <c r="AM1805" s="1136" t="s">
        <v>12711</v>
      </c>
      <c r="AN1805" s="1136" t="s">
        <v>12712</v>
      </c>
      <c r="AO1805" s="1136">
        <f t="shared" si="230"/>
        <v>600</v>
      </c>
      <c r="AP1805" s="1136">
        <f t="shared" si="231"/>
        <v>1.79</v>
      </c>
      <c r="AQ1805" s="1136" t="str">
        <f t="shared" si="232"/>
        <v>2-6-1S83°</v>
      </c>
      <c r="AR1805" s="1136" t="str">
        <f t="shared" si="233"/>
        <v>31</v>
      </c>
      <c r="AS1805" s="1136" t="str">
        <f t="shared" si="234"/>
        <v>192/196</v>
      </c>
      <c r="AT1805" s="1136" t="str">
        <f t="shared" si="235"/>
        <v>2-6-1S83°</v>
      </c>
      <c r="AV1805" s="1136" t="str">
        <f t="shared" si="228"/>
        <v>108.12.12</v>
      </c>
      <c r="AW1805" s="1438">
        <f t="shared" si="229"/>
        <v>43811</v>
      </c>
    </row>
    <row r="1806" spans="1:49">
      <c r="A1806" s="1135" t="s">
        <v>6090</v>
      </c>
      <c r="B1806" s="1135" t="s">
        <v>5030</v>
      </c>
      <c r="C1806" s="1135">
        <v>600</v>
      </c>
      <c r="D1806" s="1135">
        <v>1.68</v>
      </c>
      <c r="E1806" s="1135" t="s">
        <v>15202</v>
      </c>
      <c r="F1806" s="1135" t="s">
        <v>1048</v>
      </c>
      <c r="G1806" s="1135">
        <v>5</v>
      </c>
      <c r="H1806" s="1135" t="s">
        <v>2634</v>
      </c>
      <c r="I1806" s="1135" t="s">
        <v>466</v>
      </c>
      <c r="J1806" s="1135">
        <v>1</v>
      </c>
      <c r="K1806" s="1135" t="s">
        <v>6091</v>
      </c>
      <c r="L1806" s="1135" t="s">
        <v>2850</v>
      </c>
      <c r="M1806" s="1135">
        <v>155.69999999999999</v>
      </c>
      <c r="N1806" s="1135" t="s">
        <v>1039</v>
      </c>
      <c r="O1806" s="1135">
        <v>3.8925000000000001</v>
      </c>
      <c r="P1806" s="1135">
        <v>3.1139999999999999</v>
      </c>
      <c r="Q1806" s="1135" t="s">
        <v>1358</v>
      </c>
      <c r="R1806" s="1135">
        <v>25</v>
      </c>
      <c r="T1806" s="1135">
        <v>25.5</v>
      </c>
      <c r="U1806" s="1135">
        <v>3.3</v>
      </c>
      <c r="V1806" s="1135" t="s">
        <v>663</v>
      </c>
      <c r="W1806" s="1135">
        <v>100</v>
      </c>
      <c r="X1806" s="1135">
        <v>30</v>
      </c>
      <c r="Y1806" s="1135">
        <v>2</v>
      </c>
      <c r="Z1806" s="1135" t="s">
        <v>663</v>
      </c>
      <c r="AA1806" s="1135" t="s">
        <v>3031</v>
      </c>
      <c r="AH1806" s="1135" t="s">
        <v>1778</v>
      </c>
      <c r="AM1806" s="1136" t="s">
        <v>12713</v>
      </c>
      <c r="AN1806" s="1136" t="s">
        <v>12714</v>
      </c>
      <c r="AO1806" s="1136">
        <f t="shared" si="230"/>
        <v>600</v>
      </c>
      <c r="AP1806" s="1136">
        <f t="shared" si="231"/>
        <v>1.68</v>
      </c>
      <c r="AQ1806" s="1136" t="str">
        <f t="shared" si="232"/>
        <v>1-4-1S83°Z+S</v>
      </c>
      <c r="AR1806" s="1136" t="str">
        <f t="shared" si="233"/>
        <v>31</v>
      </c>
      <c r="AS1806" s="1136" t="str">
        <f t="shared" si="234"/>
        <v>300/300/OFF</v>
      </c>
      <c r="AT1806" s="1136" t="str">
        <f t="shared" si="235"/>
        <v>1-4-1S83°Z+S</v>
      </c>
      <c r="AU1806" s="1136" t="s">
        <v>15734</v>
      </c>
      <c r="AV1806" s="1136" t="str">
        <f t="shared" si="228"/>
        <v>109.3.30</v>
      </c>
      <c r="AW1806" s="1438">
        <f t="shared" si="229"/>
        <v>43920</v>
      </c>
    </row>
    <row r="1807" spans="1:49">
      <c r="A1807" s="1135" t="s">
        <v>6092</v>
      </c>
      <c r="B1807" s="1135" t="s">
        <v>881</v>
      </c>
      <c r="C1807" s="1135">
        <v>600</v>
      </c>
      <c r="D1807" s="1135">
        <v>1.7849999999999999</v>
      </c>
      <c r="E1807" s="1135" t="s">
        <v>15205</v>
      </c>
      <c r="F1807" s="1135" t="s">
        <v>1069</v>
      </c>
      <c r="G1807" s="1135">
        <v>4</v>
      </c>
      <c r="H1807" s="1135" t="s">
        <v>2664</v>
      </c>
      <c r="I1807" s="1135" t="s">
        <v>126</v>
      </c>
      <c r="J1807" s="1135">
        <v>2.4</v>
      </c>
      <c r="K1807" s="1135" t="s">
        <v>6093</v>
      </c>
      <c r="L1807" s="1135" t="s">
        <v>5131</v>
      </c>
      <c r="M1807" s="1135">
        <v>146.6</v>
      </c>
      <c r="N1807" s="1135" t="s">
        <v>1039</v>
      </c>
      <c r="O1807" s="1135">
        <v>3.665</v>
      </c>
      <c r="P1807" s="1135">
        <v>2.9319999999999999</v>
      </c>
      <c r="Q1807" s="1135" t="s">
        <v>2495</v>
      </c>
      <c r="R1807" s="1135">
        <v>20.5</v>
      </c>
      <c r="T1807" s="1135">
        <v>24.6</v>
      </c>
      <c r="U1807" s="1135">
        <v>4</v>
      </c>
      <c r="V1807" s="1135" t="s">
        <v>663</v>
      </c>
      <c r="W1807" s="1135">
        <v>100</v>
      </c>
      <c r="X1807" s="1135">
        <v>60</v>
      </c>
      <c r="Y1807" s="1135">
        <v>2</v>
      </c>
      <c r="Z1807" s="1135">
        <v>6.5</v>
      </c>
      <c r="AA1807" s="1135" t="s">
        <v>3140</v>
      </c>
      <c r="AH1807" s="1135" t="s">
        <v>1682</v>
      </c>
      <c r="AM1807" s="1136" t="s">
        <v>12715</v>
      </c>
      <c r="AN1807" s="1136" t="s">
        <v>12716</v>
      </c>
      <c r="AO1807" s="1136">
        <f t="shared" si="230"/>
        <v>600</v>
      </c>
      <c r="AP1807" s="1136">
        <f t="shared" si="231"/>
        <v>1.7849999999999999</v>
      </c>
      <c r="AQ1807" s="1136" t="str">
        <f t="shared" si="232"/>
        <v>1-5-1S91</v>
      </c>
      <c r="AR1807" s="1136" t="str">
        <f t="shared" si="233"/>
        <v>31.5</v>
      </c>
      <c r="AS1807" s="1136" t="str">
        <f t="shared" si="234"/>
        <v>330/330/OFF</v>
      </c>
      <c r="AT1807" s="1136" t="str">
        <f t="shared" si="235"/>
        <v>1-5-1S91</v>
      </c>
      <c r="AV1807" s="1136" t="str">
        <f t="shared" si="228"/>
        <v>109.7.23</v>
      </c>
      <c r="AW1807" s="1438">
        <f t="shared" si="229"/>
        <v>44035</v>
      </c>
    </row>
    <row r="1808" spans="1:49">
      <c r="A1808" s="1135" t="s">
        <v>6094</v>
      </c>
      <c r="B1808" s="1135" t="s">
        <v>210</v>
      </c>
      <c r="C1808" s="1135">
        <v>650</v>
      </c>
      <c r="D1808" s="1135">
        <v>1.75</v>
      </c>
      <c r="E1808" s="1135" t="s">
        <v>15188</v>
      </c>
      <c r="F1808" s="1135" t="s">
        <v>2261</v>
      </c>
      <c r="G1808" s="1135">
        <v>5</v>
      </c>
      <c r="H1808" s="1135" t="s">
        <v>4915</v>
      </c>
      <c r="I1808" s="1135" t="s">
        <v>657</v>
      </c>
      <c r="J1808" s="1135">
        <v>2.8</v>
      </c>
      <c r="K1808" s="1135" t="s">
        <v>6095</v>
      </c>
      <c r="L1808" s="1135" t="s">
        <v>4902</v>
      </c>
      <c r="M1808" s="1135">
        <v>149.5</v>
      </c>
      <c r="N1808" s="1135" t="s">
        <v>1039</v>
      </c>
      <c r="O1808" s="1135">
        <v>3.7375000000000003</v>
      </c>
      <c r="P1808" s="1135">
        <v>2.99</v>
      </c>
      <c r="Q1808" s="1135">
        <v>3.5</v>
      </c>
      <c r="R1808" s="1135">
        <v>21.5</v>
      </c>
      <c r="T1808" s="1135">
        <v>19.5</v>
      </c>
      <c r="U1808" s="1135">
        <v>2.9</v>
      </c>
      <c r="V1808" s="1135" t="s">
        <v>663</v>
      </c>
      <c r="W1808" s="1135">
        <v>100</v>
      </c>
      <c r="X1808" s="1135">
        <v>90</v>
      </c>
      <c r="Y1808" s="1135">
        <v>1.8</v>
      </c>
      <c r="Z1808" s="1135">
        <v>5.5</v>
      </c>
      <c r="AA1808" s="1135" t="s">
        <v>6096</v>
      </c>
      <c r="AB1808" s="1135" t="s">
        <v>1075</v>
      </c>
      <c r="AH1808" s="1135" t="s">
        <v>1737</v>
      </c>
      <c r="AM1808" s="1136" t="s">
        <v>12717</v>
      </c>
      <c r="AN1808" s="1136" t="s">
        <v>12718</v>
      </c>
      <c r="AO1808" s="1136">
        <f t="shared" si="230"/>
        <v>650</v>
      </c>
      <c r="AP1808" s="1136">
        <f t="shared" si="231"/>
        <v>1.75</v>
      </c>
      <c r="AQ1808" s="1136" t="str">
        <f t="shared" si="232"/>
        <v>1-5-1S91°</v>
      </c>
      <c r="AR1808" s="1136" t="str">
        <f t="shared" si="233"/>
        <v>33</v>
      </c>
      <c r="AS1808" s="1136" t="str">
        <f t="shared" si="234"/>
        <v>390/360/155</v>
      </c>
      <c r="AT1808" s="1136" t="str">
        <f t="shared" si="235"/>
        <v>1-5-1S91°</v>
      </c>
      <c r="AV1808" s="1136" t="str">
        <f t="shared" si="228"/>
        <v>109.12.30</v>
      </c>
      <c r="AW1808" s="1438">
        <f t="shared" si="229"/>
        <v>44195</v>
      </c>
    </row>
    <row r="1809" spans="1:49">
      <c r="A1809" s="1135" t="s">
        <v>6097</v>
      </c>
      <c r="B1809" s="1135" t="s">
        <v>5772</v>
      </c>
      <c r="C1809" s="1135">
        <v>500</v>
      </c>
      <c r="D1809" s="1135">
        <v>1.645</v>
      </c>
      <c r="E1809" s="1135" t="s">
        <v>5107</v>
      </c>
      <c r="F1809" s="1135">
        <v>15.5</v>
      </c>
      <c r="G1809" s="1135">
        <v>5</v>
      </c>
      <c r="H1809" s="1135" t="s">
        <v>6098</v>
      </c>
      <c r="I1809" s="1135" t="s">
        <v>466</v>
      </c>
      <c r="J1809" s="1135">
        <v>2.6</v>
      </c>
      <c r="K1809" s="1135" t="s">
        <v>5773</v>
      </c>
      <c r="L1809" s="1135" t="s">
        <v>5774</v>
      </c>
      <c r="M1809" s="1135">
        <v>159.69999999999999</v>
      </c>
      <c r="N1809" s="1135" t="s">
        <v>1039</v>
      </c>
      <c r="O1809" s="1135">
        <v>3.9924999999999997</v>
      </c>
      <c r="P1809" s="1135">
        <v>3.194</v>
      </c>
      <c r="Q1809" s="1135">
        <v>3</v>
      </c>
      <c r="R1809" s="1135">
        <v>25.6</v>
      </c>
      <c r="T1809" s="1135">
        <v>33.9</v>
      </c>
      <c r="U1809" s="1135">
        <v>6.3</v>
      </c>
      <c r="V1809" s="1135" t="s">
        <v>663</v>
      </c>
      <c r="W1809" s="1135">
        <v>110</v>
      </c>
      <c r="X1809" s="1135">
        <v>95</v>
      </c>
      <c r="Y1809" s="1135">
        <v>1.5</v>
      </c>
      <c r="Z1809" s="1135" t="s">
        <v>663</v>
      </c>
      <c r="AA1809" s="1135" t="s">
        <v>4273</v>
      </c>
      <c r="AH1809" s="1135" t="s">
        <v>746</v>
      </c>
      <c r="AM1809" s="1136" t="s">
        <v>12719</v>
      </c>
      <c r="AN1809" s="1136" t="s">
        <v>12720</v>
      </c>
      <c r="AO1809" s="1136">
        <f t="shared" si="230"/>
        <v>500</v>
      </c>
      <c r="AP1809" s="1136">
        <f t="shared" si="231"/>
        <v>1.645</v>
      </c>
      <c r="AQ1809" s="1136" t="str">
        <f t="shared" si="232"/>
        <v>107.5°</v>
      </c>
      <c r="AR1809" s="1136">
        <f t="shared" si="233"/>
        <v>15.5</v>
      </c>
      <c r="AS1809" s="1136" t="str">
        <f t="shared" si="234"/>
        <v>299/299/OFF</v>
      </c>
      <c r="AT1809" s="1136" t="str">
        <f t="shared" si="235"/>
        <v>107.5°</v>
      </c>
      <c r="AV1809" s="1136" t="str">
        <f t="shared" si="228"/>
        <v>110.2.8</v>
      </c>
      <c r="AW1809" s="1438">
        <f t="shared" si="229"/>
        <v>44235</v>
      </c>
    </row>
    <row r="1810" spans="1:49">
      <c r="A1810" s="1135" t="s">
        <v>6099</v>
      </c>
      <c r="B1810" s="1135" t="s">
        <v>5408</v>
      </c>
      <c r="C1810" s="1135">
        <v>600</v>
      </c>
      <c r="D1810" s="1135">
        <v>1.72</v>
      </c>
      <c r="E1810" s="1135" t="s">
        <v>15198</v>
      </c>
      <c r="F1810" s="1135" t="s">
        <v>663</v>
      </c>
      <c r="G1810" s="1135">
        <v>2</v>
      </c>
      <c r="H1810" s="1135" t="s">
        <v>6100</v>
      </c>
      <c r="I1810" s="1135" t="s">
        <v>466</v>
      </c>
      <c r="J1810" s="1135">
        <v>1.8</v>
      </c>
      <c r="K1810" s="1135" t="s">
        <v>6101</v>
      </c>
      <c r="L1810" s="1135" t="s">
        <v>2018</v>
      </c>
      <c r="M1810" s="1135">
        <v>149</v>
      </c>
      <c r="N1810" s="1135" t="s">
        <v>1039</v>
      </c>
      <c r="O1810" s="1135">
        <v>3.7250000000000001</v>
      </c>
      <c r="P1810" s="1135">
        <v>2.98</v>
      </c>
      <c r="Q1810" s="1135" t="s">
        <v>1463</v>
      </c>
      <c r="R1810" s="1135">
        <v>32</v>
      </c>
      <c r="T1810" s="1135">
        <v>14.3</v>
      </c>
      <c r="U1810" s="1135">
        <v>7.2</v>
      </c>
      <c r="V1810" s="1135" t="s">
        <v>663</v>
      </c>
      <c r="W1810" s="1135">
        <v>125</v>
      </c>
      <c r="X1810" s="1135">
        <v>80</v>
      </c>
      <c r="Y1810" s="1135">
        <v>1.5</v>
      </c>
      <c r="Z1810" s="1135" t="s">
        <v>663</v>
      </c>
      <c r="AA1810" s="1135" t="s">
        <v>3406</v>
      </c>
      <c r="AH1810" s="1135" t="s">
        <v>735</v>
      </c>
      <c r="AM1810" s="1136" t="s">
        <v>12721</v>
      </c>
      <c r="AN1810" s="1136" t="s">
        <v>11308</v>
      </c>
      <c r="AO1810" s="1136">
        <f t="shared" si="230"/>
        <v>600</v>
      </c>
      <c r="AP1810" s="1136">
        <f t="shared" si="231"/>
        <v>1.72</v>
      </c>
      <c r="AQ1810" s="1136" t="str">
        <f t="shared" si="232"/>
        <v>1-4-1S85°Z+S</v>
      </c>
      <c r="AR1810" s="1136" t="str">
        <f t="shared" si="233"/>
        <v>NA</v>
      </c>
      <c r="AS1810" s="1136" t="str">
        <f t="shared" si="234"/>
        <v>147/OFF</v>
      </c>
      <c r="AT1810" s="1136" t="str">
        <f t="shared" si="235"/>
        <v>1-4-1S85°Z+S</v>
      </c>
      <c r="AU1810" s="1136" t="s">
        <v>15734</v>
      </c>
      <c r="AV1810" s="1136" t="str">
        <f t="shared" si="228"/>
        <v>110.4.21</v>
      </c>
      <c r="AW1810" s="1438">
        <f t="shared" si="229"/>
        <v>44307</v>
      </c>
    </row>
    <row r="1811" spans="1:49">
      <c r="A1811" s="1135" t="s">
        <v>6102</v>
      </c>
      <c r="B1811" s="1135" t="s">
        <v>210</v>
      </c>
      <c r="C1811" s="1135">
        <v>700</v>
      </c>
      <c r="D1811" s="1135">
        <v>1.75</v>
      </c>
      <c r="E1811" s="1135" t="s">
        <v>15188</v>
      </c>
      <c r="F1811" s="1135" t="s">
        <v>1078</v>
      </c>
      <c r="G1811" s="1135">
        <v>5</v>
      </c>
      <c r="H1811" s="1135" t="s">
        <v>5394</v>
      </c>
      <c r="I1811" s="1135" t="s">
        <v>126</v>
      </c>
      <c r="J1811" s="1135">
        <v>0.7</v>
      </c>
      <c r="K1811" s="1135" t="s">
        <v>6084</v>
      </c>
      <c r="L1811" s="1135" t="s">
        <v>4760</v>
      </c>
      <c r="M1811" s="1135">
        <v>151.5</v>
      </c>
      <c r="N1811" s="1135" t="s">
        <v>1039</v>
      </c>
      <c r="O1811" s="1135">
        <v>3.7875000000000001</v>
      </c>
      <c r="P1811" s="1135">
        <v>3.0300000000000002</v>
      </c>
      <c r="Q1811" s="1135">
        <v>4</v>
      </c>
      <c r="R1811" s="1135">
        <v>19.100000000000001</v>
      </c>
      <c r="T1811" s="1135">
        <v>23.7</v>
      </c>
      <c r="U1811" s="1135">
        <v>3.2</v>
      </c>
      <c r="V1811" s="1135" t="s">
        <v>663</v>
      </c>
      <c r="W1811" s="1135">
        <v>35</v>
      </c>
      <c r="X1811" s="1135">
        <v>10</v>
      </c>
      <c r="Y1811" s="1135">
        <v>1</v>
      </c>
      <c r="Z1811" s="1135">
        <v>6</v>
      </c>
      <c r="AA1811" s="1135" t="s">
        <v>3630</v>
      </c>
      <c r="AB1811" s="1135" t="s">
        <v>4259</v>
      </c>
      <c r="AH1811" s="1135" t="s">
        <v>1576</v>
      </c>
      <c r="AM1811" s="1136" t="s">
        <v>12722</v>
      </c>
      <c r="AN1811" s="1136" t="s">
        <v>12723</v>
      </c>
      <c r="AO1811" s="1136">
        <f t="shared" si="230"/>
        <v>700</v>
      </c>
      <c r="AP1811" s="1136">
        <f t="shared" si="231"/>
        <v>1.75</v>
      </c>
      <c r="AQ1811" s="1136" t="str">
        <f t="shared" si="232"/>
        <v>1-5-1S91°</v>
      </c>
      <c r="AR1811" s="1136" t="str">
        <f t="shared" si="233"/>
        <v>30</v>
      </c>
      <c r="AS1811" s="1136" t="str">
        <f t="shared" si="234"/>
        <v>370/330/155</v>
      </c>
      <c r="AT1811" s="1136" t="str">
        <f t="shared" si="235"/>
        <v>1-5-1S91°</v>
      </c>
      <c r="AV1811" s="1136" t="str">
        <f t="shared" si="228"/>
        <v>110.6.15</v>
      </c>
      <c r="AW1811" s="1438">
        <f t="shared" si="229"/>
        <v>44362</v>
      </c>
    </row>
    <row r="1812" spans="1:49">
      <c r="A1812" s="1135" t="s">
        <v>6103</v>
      </c>
      <c r="B1812" s="1135" t="s">
        <v>5242</v>
      </c>
      <c r="C1812" s="1135">
        <v>650</v>
      </c>
      <c r="D1812" s="1135">
        <v>1.7450000000000001</v>
      </c>
      <c r="E1812" s="1135" t="s">
        <v>15188</v>
      </c>
      <c r="F1812" s="1135" t="s">
        <v>1078</v>
      </c>
      <c r="G1812" s="1135">
        <v>5</v>
      </c>
      <c r="H1812" s="1135" t="s">
        <v>5342</v>
      </c>
      <c r="I1812" s="1135" t="s">
        <v>126</v>
      </c>
      <c r="J1812" s="1135">
        <v>0.6</v>
      </c>
      <c r="K1812" s="1135" t="s">
        <v>5439</v>
      </c>
      <c r="L1812" s="1135" t="s">
        <v>5246</v>
      </c>
      <c r="M1812" s="1135">
        <v>149.9</v>
      </c>
      <c r="N1812" s="1135" t="s">
        <v>1039</v>
      </c>
      <c r="O1812" s="1135">
        <v>3.7475000000000005</v>
      </c>
      <c r="P1812" s="1135">
        <v>2.9980000000000002</v>
      </c>
      <c r="Q1812" s="1135">
        <v>4</v>
      </c>
      <c r="R1812" s="1135">
        <v>22</v>
      </c>
      <c r="T1812" s="1135">
        <v>20</v>
      </c>
      <c r="U1812" s="1135">
        <v>2.6</v>
      </c>
      <c r="V1812" s="1135" t="s">
        <v>663</v>
      </c>
      <c r="W1812" s="1135">
        <v>35</v>
      </c>
      <c r="X1812" s="1135">
        <v>10</v>
      </c>
      <c r="Y1812" s="1135">
        <v>1</v>
      </c>
      <c r="Z1812" s="1135">
        <v>6</v>
      </c>
      <c r="AA1812" s="1135" t="s">
        <v>3733</v>
      </c>
      <c r="AH1812" s="1135" t="s">
        <v>1060</v>
      </c>
      <c r="AM1812" s="1136" t="s">
        <v>12724</v>
      </c>
      <c r="AN1812" s="1136" t="s">
        <v>12725</v>
      </c>
      <c r="AO1812" s="1136">
        <f t="shared" si="230"/>
        <v>650</v>
      </c>
      <c r="AP1812" s="1136">
        <f t="shared" si="231"/>
        <v>1.7450000000000001</v>
      </c>
      <c r="AQ1812" s="1136" t="str">
        <f t="shared" si="232"/>
        <v>1-5-1S91°</v>
      </c>
      <c r="AR1812" s="1136" t="str">
        <f t="shared" si="233"/>
        <v>30</v>
      </c>
      <c r="AS1812" s="1136" t="str">
        <f t="shared" si="234"/>
        <v>340/300/155</v>
      </c>
      <c r="AT1812" s="1136" t="str">
        <f t="shared" si="235"/>
        <v>1-5-1S91°</v>
      </c>
      <c r="AV1812" s="1136" t="str">
        <f t="shared" si="228"/>
        <v>110.8.6</v>
      </c>
      <c r="AW1812" s="1438">
        <f t="shared" si="229"/>
        <v>44414</v>
      </c>
    </row>
    <row r="1813" spans="1:49">
      <c r="A1813" s="1135" t="s">
        <v>6104</v>
      </c>
      <c r="B1813" s="1135" t="s">
        <v>210</v>
      </c>
      <c r="C1813" s="1135">
        <v>650</v>
      </c>
      <c r="D1813" s="1135">
        <v>1.76</v>
      </c>
      <c r="E1813" s="1135" t="s">
        <v>15188</v>
      </c>
      <c r="F1813" s="1135" t="s">
        <v>1078</v>
      </c>
      <c r="G1813" s="1135">
        <v>5</v>
      </c>
      <c r="H1813" s="1135" t="s">
        <v>6105</v>
      </c>
      <c r="I1813" s="1135" t="s">
        <v>663</v>
      </c>
      <c r="J1813" s="1135">
        <v>0</v>
      </c>
      <c r="K1813" s="1135" t="s">
        <v>5686</v>
      </c>
      <c r="L1813" s="1135" t="s">
        <v>4760</v>
      </c>
      <c r="M1813" s="1135">
        <v>151.5</v>
      </c>
      <c r="N1813" s="1135" t="s">
        <v>1039</v>
      </c>
      <c r="O1813" s="1135">
        <v>3.7875000000000001</v>
      </c>
      <c r="P1813" s="1135">
        <v>3.0300000000000002</v>
      </c>
      <c r="Q1813" s="1135">
        <v>4</v>
      </c>
      <c r="R1813" s="1135">
        <v>19.100000000000001</v>
      </c>
      <c r="T1813" s="1135">
        <v>19</v>
      </c>
      <c r="U1813" s="1135">
        <v>2.5</v>
      </c>
      <c r="V1813" s="1135" t="s">
        <v>663</v>
      </c>
      <c r="W1813" s="1135" t="s">
        <v>663</v>
      </c>
      <c r="X1813" s="1135" t="s">
        <v>663</v>
      </c>
      <c r="Y1813" s="1135">
        <v>1</v>
      </c>
      <c r="Z1813" s="1135">
        <v>5</v>
      </c>
      <c r="AA1813" s="1135" t="s">
        <v>3978</v>
      </c>
      <c r="AH1813" s="1135" t="s">
        <v>1231</v>
      </c>
      <c r="AM1813" s="1136" t="s">
        <v>12726</v>
      </c>
      <c r="AN1813" s="1136" t="s">
        <v>12727</v>
      </c>
      <c r="AO1813" s="1136">
        <f t="shared" si="230"/>
        <v>650</v>
      </c>
      <c r="AP1813" s="1136">
        <f t="shared" si="231"/>
        <v>1.76</v>
      </c>
      <c r="AQ1813" s="1136" t="str">
        <f t="shared" si="232"/>
        <v>1-5-1S91°</v>
      </c>
      <c r="AR1813" s="1136" t="str">
        <f t="shared" si="233"/>
        <v>30</v>
      </c>
      <c r="AS1813" s="1136" t="str">
        <f t="shared" si="234"/>
        <v>350/310/152</v>
      </c>
      <c r="AT1813" s="1136" t="str">
        <f t="shared" si="235"/>
        <v>1-5-1S91°</v>
      </c>
      <c r="AV1813" s="1136" t="str">
        <f t="shared" si="228"/>
        <v>110.10.13</v>
      </c>
      <c r="AW1813" s="1438">
        <f t="shared" si="229"/>
        <v>44482</v>
      </c>
    </row>
    <row r="1814" spans="1:49">
      <c r="A1814" s="1135" t="s">
        <v>6106</v>
      </c>
      <c r="B1814" s="1135" t="s">
        <v>4861</v>
      </c>
      <c r="C1814" s="1135">
        <v>650</v>
      </c>
      <c r="D1814" s="1135">
        <v>1.7290000000000001</v>
      </c>
      <c r="E1814" s="1135" t="s">
        <v>15198</v>
      </c>
      <c r="F1814" s="1135" t="s">
        <v>663</v>
      </c>
      <c r="G1814" s="1135">
        <v>5</v>
      </c>
      <c r="H1814" s="1135" t="s">
        <v>4867</v>
      </c>
      <c r="I1814" s="1135" t="s">
        <v>126</v>
      </c>
      <c r="J1814" s="1135">
        <v>1.5</v>
      </c>
      <c r="K1814" s="1135" t="s">
        <v>5857</v>
      </c>
      <c r="L1814" s="1135" t="s">
        <v>1870</v>
      </c>
      <c r="M1814" s="1135">
        <v>148</v>
      </c>
      <c r="N1814" s="1135" t="s">
        <v>1039</v>
      </c>
      <c r="O1814" s="1135">
        <v>3.7</v>
      </c>
      <c r="P1814" s="1135">
        <v>2.96</v>
      </c>
      <c r="Q1814" s="1135" t="s">
        <v>1040</v>
      </c>
      <c r="R1814" s="1135">
        <v>20.8</v>
      </c>
      <c r="T1814" s="1135">
        <v>20.399999999999999</v>
      </c>
      <c r="U1814" s="1135">
        <v>3.8</v>
      </c>
      <c r="V1814" s="1135" t="s">
        <v>663</v>
      </c>
      <c r="W1814" s="1135">
        <v>110</v>
      </c>
      <c r="X1814" s="1135" t="s">
        <v>2489</v>
      </c>
      <c r="Y1814" s="1135">
        <v>1.7</v>
      </c>
      <c r="Z1814" s="1135" t="s">
        <v>663</v>
      </c>
      <c r="AA1814" s="1135" t="s">
        <v>6107</v>
      </c>
      <c r="AB1814" s="1135" t="s">
        <v>1075</v>
      </c>
      <c r="AH1814" s="1135" t="s">
        <v>1272</v>
      </c>
      <c r="AM1814" s="1136" t="s">
        <v>12728</v>
      </c>
      <c r="AN1814" s="1136" t="s">
        <v>12729</v>
      </c>
      <c r="AO1814" s="1136">
        <f t="shared" si="230"/>
        <v>650</v>
      </c>
      <c r="AP1814" s="1136">
        <f t="shared" si="231"/>
        <v>1.7290000000000001</v>
      </c>
      <c r="AQ1814" s="1136" t="str">
        <f t="shared" si="232"/>
        <v>1-4-1S85°Z+S</v>
      </c>
      <c r="AR1814" s="1136" t="str">
        <f t="shared" si="233"/>
        <v>NA</v>
      </c>
      <c r="AS1814" s="1136" t="str">
        <f t="shared" si="234"/>
        <v>176/OFF</v>
      </c>
      <c r="AT1814" s="1136" t="str">
        <f t="shared" si="235"/>
        <v>1-4-1S85°Z+S</v>
      </c>
      <c r="AU1814" s="1136" t="s">
        <v>15734</v>
      </c>
      <c r="AV1814" s="1136" t="str">
        <f t="shared" si="228"/>
        <v>108.12.15</v>
      </c>
      <c r="AW1814" s="1438">
        <f t="shared" si="229"/>
        <v>43814</v>
      </c>
    </row>
    <row r="1815" spans="1:49">
      <c r="A1815" s="1135" t="s">
        <v>6108</v>
      </c>
      <c r="B1815" s="1135" t="s">
        <v>5015</v>
      </c>
      <c r="C1815" s="1135">
        <v>600</v>
      </c>
      <c r="D1815" s="1135">
        <v>1.79</v>
      </c>
      <c r="E1815" s="1135" t="s">
        <v>15196</v>
      </c>
      <c r="F1815" s="1135" t="s">
        <v>1078</v>
      </c>
      <c r="G1815" s="1135">
        <v>5</v>
      </c>
      <c r="H1815" s="1135" t="s">
        <v>6087</v>
      </c>
      <c r="I1815" s="1135" t="s">
        <v>663</v>
      </c>
      <c r="J1815" s="1135">
        <v>0</v>
      </c>
      <c r="K1815" s="1135" t="s">
        <v>6109</v>
      </c>
      <c r="L1815" s="1135" t="s">
        <v>5018</v>
      </c>
      <c r="M1815" s="1135">
        <v>149.5</v>
      </c>
      <c r="N1815" s="1135" t="s">
        <v>1039</v>
      </c>
      <c r="O1815" s="1135">
        <v>3.7375000000000003</v>
      </c>
      <c r="P1815" s="1135">
        <v>2.99</v>
      </c>
      <c r="Q1815" s="1135" t="s">
        <v>1371</v>
      </c>
      <c r="R1815" s="1135">
        <v>22.5</v>
      </c>
      <c r="T1815" s="1135">
        <v>19.899999999999999</v>
      </c>
      <c r="U1815" s="1135">
        <v>1.5</v>
      </c>
      <c r="V1815" s="1135" t="s">
        <v>663</v>
      </c>
      <c r="W1815" s="1135" t="s">
        <v>663</v>
      </c>
      <c r="X1815" s="1135" t="s">
        <v>663</v>
      </c>
      <c r="Y1815" s="1135">
        <v>2.5</v>
      </c>
      <c r="Z1815" s="1135" t="s">
        <v>6110</v>
      </c>
      <c r="AA1815" s="1135" t="s">
        <v>1381</v>
      </c>
      <c r="AH1815" s="1135" t="s">
        <v>887</v>
      </c>
      <c r="AM1815" s="1136" t="s">
        <v>12730</v>
      </c>
      <c r="AN1815" s="1136" t="s">
        <v>12731</v>
      </c>
      <c r="AO1815" s="1136">
        <f t="shared" si="230"/>
        <v>600</v>
      </c>
      <c r="AP1815" s="1136">
        <f t="shared" si="231"/>
        <v>1.79</v>
      </c>
      <c r="AQ1815" s="1136" t="str">
        <f t="shared" si="232"/>
        <v>2-6-1S83°</v>
      </c>
      <c r="AR1815" s="1136" t="str">
        <f t="shared" si="233"/>
        <v>30</v>
      </c>
      <c r="AS1815" s="1136" t="str">
        <f t="shared" si="234"/>
        <v>192/196</v>
      </c>
      <c r="AT1815" s="1136" t="str">
        <f t="shared" si="235"/>
        <v>2-6-1S83°</v>
      </c>
      <c r="AV1815" s="1136" t="str">
        <f t="shared" si="228"/>
        <v>109.4.6</v>
      </c>
      <c r="AW1815" s="1438">
        <f t="shared" si="229"/>
        <v>43927</v>
      </c>
    </row>
    <row r="1816" spans="1:49">
      <c r="A1816" s="1135" t="s">
        <v>6111</v>
      </c>
      <c r="B1816" s="1135" t="s">
        <v>5504</v>
      </c>
      <c r="C1816" s="1135">
        <v>500</v>
      </c>
      <c r="D1816" s="1135">
        <v>1.71</v>
      </c>
      <c r="E1816" s="1135" t="s">
        <v>15210</v>
      </c>
      <c r="F1816" s="1135" t="s">
        <v>1078</v>
      </c>
      <c r="G1816" s="1135">
        <v>2</v>
      </c>
      <c r="H1816" s="1135" t="s">
        <v>1887</v>
      </c>
      <c r="I1816" s="1135" t="s">
        <v>126</v>
      </c>
      <c r="J1816" s="1135">
        <v>0.3</v>
      </c>
      <c r="K1816" s="1135" t="s">
        <v>6112</v>
      </c>
      <c r="L1816" s="1135" t="s">
        <v>1919</v>
      </c>
      <c r="M1816" s="1135">
        <v>150.1</v>
      </c>
      <c r="N1816" s="1135" t="s">
        <v>1039</v>
      </c>
      <c r="O1816" s="1135">
        <v>3.7524999999999999</v>
      </c>
      <c r="P1816" s="1135">
        <v>3.0019999999999998</v>
      </c>
      <c r="Q1816" s="1135" t="s">
        <v>1114</v>
      </c>
      <c r="R1816" s="1135">
        <v>20.7</v>
      </c>
      <c r="T1816" s="1135">
        <v>32.6</v>
      </c>
      <c r="U1816" s="1135">
        <v>3</v>
      </c>
      <c r="V1816" s="1135" t="s">
        <v>663</v>
      </c>
      <c r="W1816" s="1135" t="s">
        <v>663</v>
      </c>
      <c r="X1816" s="1135" t="s">
        <v>663</v>
      </c>
      <c r="Y1816" s="1135">
        <v>1.7</v>
      </c>
      <c r="Z1816" s="1135" t="s">
        <v>663</v>
      </c>
      <c r="AA1816" s="1135" t="s">
        <v>2529</v>
      </c>
      <c r="AH1816" s="1135" t="s">
        <v>812</v>
      </c>
      <c r="AM1816" s="1136" t="s">
        <v>12732</v>
      </c>
      <c r="AN1816" s="1136" t="s">
        <v>12733</v>
      </c>
      <c r="AO1816" s="1136">
        <f t="shared" si="230"/>
        <v>500</v>
      </c>
      <c r="AP1816" s="1136">
        <f t="shared" si="231"/>
        <v>1.71</v>
      </c>
      <c r="AQ1816" s="1136" t="str">
        <f t="shared" si="232"/>
        <v>1-5-1S83°Z+S</v>
      </c>
      <c r="AR1816" s="1136" t="str">
        <f t="shared" si="233"/>
        <v>30</v>
      </c>
      <c r="AS1816" s="1136" t="str">
        <f t="shared" si="234"/>
        <v>270/270/OFF</v>
      </c>
      <c r="AT1816" s="1136" t="str">
        <f t="shared" si="235"/>
        <v>1-5-1S83°Z+S</v>
      </c>
      <c r="AU1816" s="1136" t="s">
        <v>15734</v>
      </c>
      <c r="AV1816" s="1136" t="str">
        <f t="shared" si="228"/>
        <v>109.7.31</v>
      </c>
      <c r="AW1816" s="1438">
        <f t="shared" si="229"/>
        <v>44043</v>
      </c>
    </row>
    <row r="1817" spans="1:49">
      <c r="A1817" s="1135" t="s">
        <v>6113</v>
      </c>
      <c r="B1817" s="1135" t="s">
        <v>5242</v>
      </c>
      <c r="C1817" s="1135">
        <v>650</v>
      </c>
      <c r="D1817" s="1135">
        <v>1.74</v>
      </c>
      <c r="E1817" s="1135" t="s">
        <v>15188</v>
      </c>
      <c r="F1817" s="1135" t="s">
        <v>1069</v>
      </c>
      <c r="G1817" s="1135">
        <v>5</v>
      </c>
      <c r="H1817" s="1135" t="s">
        <v>5284</v>
      </c>
      <c r="I1817" s="1135" t="s">
        <v>126</v>
      </c>
      <c r="J1817" s="1135">
        <v>2.5</v>
      </c>
      <c r="K1817" s="1135" t="s">
        <v>5245</v>
      </c>
      <c r="L1817" s="1135" t="s">
        <v>5246</v>
      </c>
      <c r="M1817" s="1135">
        <v>148.6</v>
      </c>
      <c r="N1817" s="1135" t="s">
        <v>1039</v>
      </c>
      <c r="O1817" s="1135">
        <v>3.7149999999999999</v>
      </c>
      <c r="P1817" s="1135">
        <v>2.972</v>
      </c>
      <c r="Q1817" s="1135">
        <v>3.5</v>
      </c>
      <c r="R1817" s="1135">
        <v>20.399999999999999</v>
      </c>
      <c r="T1817" s="1135">
        <v>26</v>
      </c>
      <c r="U1817" s="1135">
        <v>3.7</v>
      </c>
      <c r="V1817" s="1135" t="s">
        <v>663</v>
      </c>
      <c r="W1817" s="1135">
        <v>105</v>
      </c>
      <c r="X1817" s="1135">
        <v>50</v>
      </c>
      <c r="Y1817" s="1135">
        <v>2</v>
      </c>
      <c r="Z1817" s="1135">
        <v>6.5</v>
      </c>
      <c r="AA1817" s="1135" t="s">
        <v>1469</v>
      </c>
      <c r="AH1817" s="1135" t="s">
        <v>969</v>
      </c>
      <c r="AM1817" s="1136" t="s">
        <v>12734</v>
      </c>
      <c r="AN1817" s="1136" t="s">
        <v>12735</v>
      </c>
      <c r="AO1817" s="1136">
        <f t="shared" si="230"/>
        <v>650</v>
      </c>
      <c r="AP1817" s="1136">
        <f t="shared" si="231"/>
        <v>1.74</v>
      </c>
      <c r="AQ1817" s="1136" t="str">
        <f t="shared" si="232"/>
        <v>1-5-1S91°</v>
      </c>
      <c r="AR1817" s="1136" t="str">
        <f t="shared" si="233"/>
        <v>31.5</v>
      </c>
      <c r="AS1817" s="1136" t="str">
        <f t="shared" si="234"/>
        <v>355/315/OFF</v>
      </c>
      <c r="AT1817" s="1136" t="str">
        <f t="shared" si="235"/>
        <v>1-5-1S91°</v>
      </c>
      <c r="AV1817" s="1136" t="str">
        <f t="shared" si="228"/>
        <v>109.12.24</v>
      </c>
      <c r="AW1817" s="1438">
        <f t="shared" si="229"/>
        <v>44189</v>
      </c>
    </row>
    <row r="1818" spans="1:49">
      <c r="A1818" s="1135" t="s">
        <v>6114</v>
      </c>
      <c r="B1818" s="1135" t="s">
        <v>5242</v>
      </c>
      <c r="C1818" s="1135">
        <v>650</v>
      </c>
      <c r="D1818" s="1135">
        <v>1.7350000000000001</v>
      </c>
      <c r="E1818" s="1135" t="s">
        <v>15196</v>
      </c>
      <c r="F1818" s="1135" t="s">
        <v>5243</v>
      </c>
      <c r="G1818" s="1135">
        <v>5</v>
      </c>
      <c r="H1818" s="1135" t="s">
        <v>5403</v>
      </c>
      <c r="I1818" s="1135" t="s">
        <v>663</v>
      </c>
      <c r="J1818" s="1135">
        <v>0</v>
      </c>
      <c r="K1818" s="1135" t="s">
        <v>5245</v>
      </c>
      <c r="L1818" s="1135" t="s">
        <v>5246</v>
      </c>
      <c r="M1818" s="1135">
        <v>149.9</v>
      </c>
      <c r="N1818" s="1135" t="s">
        <v>1039</v>
      </c>
      <c r="O1818" s="1135">
        <v>3.7475000000000005</v>
      </c>
      <c r="P1818" s="1135">
        <v>2.9980000000000002</v>
      </c>
      <c r="Q1818" s="1135">
        <v>4</v>
      </c>
      <c r="R1818" s="1135">
        <v>24</v>
      </c>
      <c r="T1818" s="1135">
        <v>17</v>
      </c>
      <c r="U1818" s="1135">
        <v>2.6</v>
      </c>
      <c r="V1818" s="1135" t="s">
        <v>663</v>
      </c>
      <c r="W1818" s="1135" t="s">
        <v>663</v>
      </c>
      <c r="X1818" s="1135" t="s">
        <v>663</v>
      </c>
      <c r="Y1818" s="1135">
        <v>1</v>
      </c>
      <c r="Z1818" s="1135">
        <v>4.5</v>
      </c>
      <c r="AA1818" s="1135" t="s">
        <v>6115</v>
      </c>
      <c r="AH1818" s="1135" t="s">
        <v>662</v>
      </c>
      <c r="AM1818" s="1136" t="s">
        <v>12736</v>
      </c>
      <c r="AN1818" s="1136" t="s">
        <v>12737</v>
      </c>
      <c r="AO1818" s="1136">
        <f t="shared" si="230"/>
        <v>650</v>
      </c>
      <c r="AP1818" s="1136">
        <f t="shared" si="231"/>
        <v>1.7350000000000001</v>
      </c>
      <c r="AQ1818" s="1136" t="str">
        <f t="shared" si="232"/>
        <v>2-6-1S83°</v>
      </c>
      <c r="AR1818" s="1136" t="str">
        <f t="shared" si="233"/>
        <v>29.3</v>
      </c>
      <c r="AS1818" s="1136" t="str">
        <f t="shared" si="234"/>
        <v>170/178</v>
      </c>
      <c r="AT1818" s="1136" t="str">
        <f t="shared" si="235"/>
        <v>2-6-1S83°</v>
      </c>
      <c r="AV1818" s="1136" t="str">
        <f t="shared" si="228"/>
        <v>110.2.5</v>
      </c>
      <c r="AW1818" s="1438">
        <f t="shared" si="229"/>
        <v>44232</v>
      </c>
    </row>
    <row r="1819" spans="1:49">
      <c r="A1819" s="1135" t="s">
        <v>6116</v>
      </c>
      <c r="B1819" s="1135" t="s">
        <v>5242</v>
      </c>
      <c r="C1819" s="1135">
        <v>650</v>
      </c>
      <c r="D1819" s="1135">
        <v>1.74</v>
      </c>
      <c r="E1819" s="1135" t="s">
        <v>15188</v>
      </c>
      <c r="F1819" s="1135" t="s">
        <v>1069</v>
      </c>
      <c r="G1819" s="1135">
        <v>5</v>
      </c>
      <c r="H1819" s="1135" t="s">
        <v>6117</v>
      </c>
      <c r="I1819" s="1135" t="s">
        <v>126</v>
      </c>
      <c r="J1819" s="1135">
        <v>2.5</v>
      </c>
      <c r="K1819" s="1135" t="s">
        <v>5874</v>
      </c>
      <c r="L1819" s="1135" t="s">
        <v>5246</v>
      </c>
      <c r="M1819" s="1135">
        <v>148.6</v>
      </c>
      <c r="N1819" s="1135" t="s">
        <v>1039</v>
      </c>
      <c r="O1819" s="1135">
        <v>3.7149999999999999</v>
      </c>
      <c r="P1819" s="1135">
        <v>2.972</v>
      </c>
      <c r="Q1819" s="1135">
        <v>3.5</v>
      </c>
      <c r="R1819" s="1135">
        <v>20.399999999999999</v>
      </c>
      <c r="T1819" s="1135">
        <v>26</v>
      </c>
      <c r="U1819" s="1135">
        <v>3.7</v>
      </c>
      <c r="V1819" s="1135" t="s">
        <v>663</v>
      </c>
      <c r="W1819" s="1135">
        <v>105</v>
      </c>
      <c r="X1819" s="1135">
        <v>50</v>
      </c>
      <c r="Y1819" s="1135">
        <v>2</v>
      </c>
      <c r="Z1819" s="1135">
        <v>6.5</v>
      </c>
      <c r="AA1819" s="1135" t="s">
        <v>3406</v>
      </c>
      <c r="AH1819" s="1135" t="s">
        <v>2814</v>
      </c>
      <c r="AM1819" s="1136" t="s">
        <v>12738</v>
      </c>
      <c r="AN1819" s="1136" t="s">
        <v>12739</v>
      </c>
      <c r="AO1819" s="1136">
        <f t="shared" si="230"/>
        <v>650</v>
      </c>
      <c r="AP1819" s="1136">
        <f t="shared" si="231"/>
        <v>1.74</v>
      </c>
      <c r="AQ1819" s="1136" t="str">
        <f t="shared" si="232"/>
        <v>1-5-1S91°</v>
      </c>
      <c r="AR1819" s="1136" t="str">
        <f t="shared" si="233"/>
        <v>31.5</v>
      </c>
      <c r="AS1819" s="1136" t="str">
        <f t="shared" si="234"/>
        <v>350/310/OFF</v>
      </c>
      <c r="AT1819" s="1136" t="str">
        <f t="shared" si="235"/>
        <v>1-5-1S91°</v>
      </c>
      <c r="AV1819" s="1136" t="str">
        <f t="shared" si="228"/>
        <v>110.4.21</v>
      </c>
      <c r="AW1819" s="1438">
        <f t="shared" si="229"/>
        <v>44307</v>
      </c>
    </row>
    <row r="1820" spans="1:49">
      <c r="A1820" s="1135" t="s">
        <v>6118</v>
      </c>
      <c r="B1820" s="1135" t="s">
        <v>210</v>
      </c>
      <c r="C1820" s="1135">
        <v>700</v>
      </c>
      <c r="D1820" s="1135">
        <v>1.75</v>
      </c>
      <c r="E1820" s="1135" t="s">
        <v>15188</v>
      </c>
      <c r="F1820" s="1135" t="s">
        <v>1078</v>
      </c>
      <c r="G1820" s="1135">
        <v>5</v>
      </c>
      <c r="H1820" s="1135" t="s">
        <v>5394</v>
      </c>
      <c r="I1820" s="1135" t="s">
        <v>126</v>
      </c>
      <c r="J1820" s="1135">
        <v>0.8</v>
      </c>
      <c r="K1820" s="1135" t="s">
        <v>6119</v>
      </c>
      <c r="L1820" s="1135" t="s">
        <v>4760</v>
      </c>
      <c r="M1820" s="1135">
        <v>151.5</v>
      </c>
      <c r="N1820" s="1135" t="s">
        <v>1039</v>
      </c>
      <c r="O1820" s="1135">
        <v>3.7875000000000001</v>
      </c>
      <c r="P1820" s="1135">
        <v>3.0300000000000002</v>
      </c>
      <c r="Q1820" s="1135">
        <v>4</v>
      </c>
      <c r="R1820" s="1135">
        <v>19.100000000000001</v>
      </c>
      <c r="T1820" s="1135">
        <v>23.7</v>
      </c>
      <c r="U1820" s="1135">
        <v>3.2</v>
      </c>
      <c r="V1820" s="1135" t="s">
        <v>663</v>
      </c>
      <c r="W1820" s="1135">
        <v>35</v>
      </c>
      <c r="X1820" s="1135">
        <v>10</v>
      </c>
      <c r="Y1820" s="1135">
        <v>1</v>
      </c>
      <c r="Z1820" s="1135">
        <v>6</v>
      </c>
      <c r="AA1820" s="1135" t="s">
        <v>3354</v>
      </c>
      <c r="AB1820" s="1135" t="s">
        <v>5603</v>
      </c>
      <c r="AH1820" s="1135" t="s">
        <v>1231</v>
      </c>
      <c r="AM1820" s="1136" t="s">
        <v>12740</v>
      </c>
      <c r="AN1820" s="1136" t="s">
        <v>12741</v>
      </c>
      <c r="AO1820" s="1136">
        <f t="shared" si="230"/>
        <v>700</v>
      </c>
      <c r="AP1820" s="1136">
        <f t="shared" si="231"/>
        <v>1.75</v>
      </c>
      <c r="AQ1820" s="1136" t="str">
        <f t="shared" si="232"/>
        <v>1-5-1S91°</v>
      </c>
      <c r="AR1820" s="1136" t="str">
        <f t="shared" si="233"/>
        <v>30</v>
      </c>
      <c r="AS1820" s="1136" t="str">
        <f t="shared" si="234"/>
        <v>370/330/155</v>
      </c>
      <c r="AT1820" s="1136" t="str">
        <f t="shared" si="235"/>
        <v>1-5-1S91°</v>
      </c>
      <c r="AV1820" s="1136" t="str">
        <f t="shared" si="228"/>
        <v>110.6.18</v>
      </c>
      <c r="AW1820" s="1438">
        <f t="shared" si="229"/>
        <v>44365</v>
      </c>
    </row>
    <row r="1821" spans="1:49">
      <c r="A1821" s="1135" t="s">
        <v>6120</v>
      </c>
      <c r="B1821" s="1135" t="s">
        <v>5609</v>
      </c>
      <c r="C1821" s="1135">
        <v>550</v>
      </c>
      <c r="D1821" s="1135">
        <v>1.74</v>
      </c>
      <c r="E1821" s="1135" t="s">
        <v>15210</v>
      </c>
      <c r="F1821" s="1135" t="s">
        <v>1608</v>
      </c>
      <c r="G1821" s="1135">
        <v>4</v>
      </c>
      <c r="H1821" s="1135" t="s">
        <v>5435</v>
      </c>
      <c r="I1821" s="1135" t="s">
        <v>126</v>
      </c>
      <c r="J1821" s="1135">
        <v>1.2</v>
      </c>
      <c r="K1821" s="1135" t="s">
        <v>5436</v>
      </c>
      <c r="L1821" s="1135" t="s">
        <v>1857</v>
      </c>
      <c r="M1821" s="1135">
        <v>159.5</v>
      </c>
      <c r="N1821" s="1135" t="s">
        <v>1039</v>
      </c>
      <c r="O1821" s="1135">
        <v>3.9875000000000003</v>
      </c>
      <c r="P1821" s="1135">
        <v>3.19</v>
      </c>
      <c r="Q1821" s="1135">
        <v>3</v>
      </c>
      <c r="R1821" s="1135">
        <v>33</v>
      </c>
      <c r="T1821" s="1135">
        <v>11.7</v>
      </c>
      <c r="U1821" s="1135">
        <v>6.3</v>
      </c>
      <c r="V1821" s="1135" t="s">
        <v>663</v>
      </c>
      <c r="W1821" s="1135">
        <v>135</v>
      </c>
      <c r="X1821" s="1135">
        <v>85</v>
      </c>
      <c r="Y1821" s="1135">
        <v>1.4</v>
      </c>
      <c r="Z1821" s="1135" t="s">
        <v>663</v>
      </c>
      <c r="AA1821" s="1135" t="s">
        <v>5437</v>
      </c>
      <c r="AH1821" s="1135" t="s">
        <v>1338</v>
      </c>
      <c r="AM1821" s="1136" t="s">
        <v>12742</v>
      </c>
      <c r="AN1821" s="1136" t="s">
        <v>12743</v>
      </c>
      <c r="AO1821" s="1136">
        <f t="shared" si="230"/>
        <v>550</v>
      </c>
      <c r="AP1821" s="1136">
        <f t="shared" si="231"/>
        <v>1.74</v>
      </c>
      <c r="AQ1821" s="1136" t="str">
        <f t="shared" si="232"/>
        <v>1-5-1S83°Z+S</v>
      </c>
      <c r="AR1821" s="1136" t="str">
        <f t="shared" si="233"/>
        <v>32</v>
      </c>
      <c r="AS1821" s="1136" t="str">
        <f t="shared" si="234"/>
        <v>202/202/OFF</v>
      </c>
      <c r="AT1821" s="1136" t="str">
        <f t="shared" si="235"/>
        <v>1-5-1S83°Z+S</v>
      </c>
      <c r="AU1821" s="1136" t="s">
        <v>15734</v>
      </c>
      <c r="AV1821" s="1136" t="str">
        <f t="shared" si="228"/>
        <v>110.7.22</v>
      </c>
      <c r="AW1821" s="1438">
        <f t="shared" si="229"/>
        <v>44399</v>
      </c>
    </row>
    <row r="1822" spans="1:49">
      <c r="A1822" s="1135" t="s">
        <v>6121</v>
      </c>
      <c r="B1822" s="1135" t="s">
        <v>878</v>
      </c>
      <c r="C1822" s="1135">
        <v>550</v>
      </c>
      <c r="D1822" s="1135">
        <v>1.7749999999999999</v>
      </c>
      <c r="E1822" s="1135" t="s">
        <v>15196</v>
      </c>
      <c r="F1822" s="1135" t="s">
        <v>1492</v>
      </c>
      <c r="G1822" s="1135">
        <v>5</v>
      </c>
      <c r="H1822" s="1135" t="s">
        <v>5024</v>
      </c>
      <c r="I1822" s="1135" t="s">
        <v>466</v>
      </c>
      <c r="J1822" s="1135">
        <v>3.4</v>
      </c>
      <c r="K1822" s="1135" t="s">
        <v>6122</v>
      </c>
      <c r="L1822" s="1135" t="s">
        <v>5001</v>
      </c>
      <c r="M1822" s="1135">
        <v>151.69999999999999</v>
      </c>
      <c r="N1822" s="1135" t="s">
        <v>1039</v>
      </c>
      <c r="O1822" s="1135">
        <v>3.7925</v>
      </c>
      <c r="P1822" s="1135">
        <v>3.0339999999999998</v>
      </c>
      <c r="Q1822" s="1135">
        <v>3</v>
      </c>
      <c r="R1822" s="1135">
        <v>19.7</v>
      </c>
      <c r="T1822" s="1135">
        <v>11.5</v>
      </c>
      <c r="U1822" s="1135">
        <v>5.3</v>
      </c>
      <c r="V1822" s="1135" t="s">
        <v>663</v>
      </c>
      <c r="W1822" s="1135">
        <v>105</v>
      </c>
      <c r="X1822" s="1135">
        <v>95</v>
      </c>
      <c r="Y1822" s="1135">
        <v>1.5</v>
      </c>
      <c r="Z1822" s="1135">
        <v>5</v>
      </c>
      <c r="AA1822" s="1135" t="s">
        <v>6123</v>
      </c>
      <c r="AH1822" s="1135" t="s">
        <v>1237</v>
      </c>
      <c r="AM1822" s="1136" t="s">
        <v>12744</v>
      </c>
      <c r="AN1822" s="1136" t="s">
        <v>12745</v>
      </c>
      <c r="AO1822" s="1136">
        <f t="shared" si="230"/>
        <v>550</v>
      </c>
      <c r="AP1822" s="1136">
        <f t="shared" si="231"/>
        <v>1.7749999999999999</v>
      </c>
      <c r="AQ1822" s="1136" t="str">
        <f t="shared" si="232"/>
        <v>2-6-1S83°</v>
      </c>
      <c r="AR1822" s="1136" t="str">
        <f t="shared" si="233"/>
        <v>32.5</v>
      </c>
      <c r="AS1822" s="1136" t="str">
        <f t="shared" si="234"/>
        <v>160/155</v>
      </c>
      <c r="AT1822" s="1136" t="str">
        <f t="shared" si="235"/>
        <v>2-6-1S83°</v>
      </c>
      <c r="AV1822" s="1136" t="str">
        <f t="shared" si="228"/>
        <v>110.10.15</v>
      </c>
      <c r="AW1822" s="1438">
        <f t="shared" si="229"/>
        <v>44484</v>
      </c>
    </row>
    <row r="1823" spans="1:49">
      <c r="A1823" s="1135" t="s">
        <v>6124</v>
      </c>
      <c r="B1823" s="1135" t="s">
        <v>5523</v>
      </c>
      <c r="C1823" s="1135">
        <v>600</v>
      </c>
      <c r="D1823" s="1135">
        <v>1.75</v>
      </c>
      <c r="E1823" s="1135" t="s">
        <v>15210</v>
      </c>
      <c r="F1823" s="1135" t="s">
        <v>1608</v>
      </c>
      <c r="G1823" s="1135">
        <v>4</v>
      </c>
      <c r="H1823" s="1135" t="s">
        <v>1111</v>
      </c>
      <c r="I1823" s="1135" t="s">
        <v>126</v>
      </c>
      <c r="J1823" s="1135">
        <v>1.9</v>
      </c>
      <c r="K1823" s="1135" t="s">
        <v>5524</v>
      </c>
      <c r="L1823" s="1135" t="s">
        <v>2058</v>
      </c>
      <c r="M1823" s="1135">
        <v>150</v>
      </c>
      <c r="N1823" s="1135" t="s">
        <v>1039</v>
      </c>
      <c r="O1823" s="1135">
        <v>3.75</v>
      </c>
      <c r="P1823" s="1135">
        <v>3</v>
      </c>
      <c r="Q1823" s="1135">
        <v>3</v>
      </c>
      <c r="R1823" s="1135">
        <v>28.5</v>
      </c>
      <c r="T1823" s="1135">
        <v>12.5</v>
      </c>
      <c r="U1823" s="1135">
        <v>7.4</v>
      </c>
      <c r="V1823" s="1135" t="s">
        <v>663</v>
      </c>
      <c r="W1823" s="1135">
        <v>125</v>
      </c>
      <c r="X1823" s="1135">
        <v>80</v>
      </c>
      <c r="Y1823" s="1135">
        <v>1.5</v>
      </c>
      <c r="Z1823" s="1135" t="s">
        <v>663</v>
      </c>
      <c r="AA1823" s="1135" t="s">
        <v>4070</v>
      </c>
      <c r="AH1823" s="1135" t="s">
        <v>633</v>
      </c>
      <c r="AM1823" s="1136" t="s">
        <v>12746</v>
      </c>
      <c r="AN1823" s="1136" t="s">
        <v>12747</v>
      </c>
      <c r="AO1823" s="1136">
        <f t="shared" si="230"/>
        <v>600</v>
      </c>
      <c r="AP1823" s="1136">
        <f t="shared" si="231"/>
        <v>1.75</v>
      </c>
      <c r="AQ1823" s="1136" t="str">
        <f t="shared" si="232"/>
        <v>1-5-1S83°Z+S</v>
      </c>
      <c r="AR1823" s="1136" t="str">
        <f t="shared" si="233"/>
        <v>32</v>
      </c>
      <c r="AS1823" s="1136" t="str">
        <f t="shared" si="234"/>
        <v>200/200/OFF</v>
      </c>
      <c r="AT1823" s="1136" t="str">
        <f t="shared" si="235"/>
        <v>1-5-1S83°Z+S</v>
      </c>
      <c r="AU1823" s="1136" t="s">
        <v>15734</v>
      </c>
      <c r="AV1823" s="1136" t="str">
        <f t="shared" si="228"/>
        <v>110.11.19</v>
      </c>
      <c r="AW1823" s="1438">
        <f t="shared" si="229"/>
        <v>44519</v>
      </c>
    </row>
    <row r="1824" spans="1:49">
      <c r="A1824" s="1135" t="s">
        <v>6125</v>
      </c>
      <c r="B1824" s="1135" t="s">
        <v>4861</v>
      </c>
      <c r="C1824" s="1135">
        <v>650</v>
      </c>
      <c r="D1824" s="1135">
        <v>1.73</v>
      </c>
      <c r="E1824" s="1135" t="s">
        <v>15215</v>
      </c>
      <c r="F1824" s="1135" t="s">
        <v>663</v>
      </c>
      <c r="G1824" s="1135">
        <v>5</v>
      </c>
      <c r="H1824" s="1135" t="s">
        <v>2286</v>
      </c>
      <c r="I1824" s="1135" t="s">
        <v>126</v>
      </c>
      <c r="J1824" s="1135">
        <v>1.5</v>
      </c>
      <c r="K1824" s="1135" t="s">
        <v>6126</v>
      </c>
      <c r="L1824" s="1135" t="s">
        <v>1870</v>
      </c>
      <c r="M1824" s="1135">
        <v>148</v>
      </c>
      <c r="N1824" s="1135" t="s">
        <v>1039</v>
      </c>
      <c r="O1824" s="1135">
        <v>3.7</v>
      </c>
      <c r="P1824" s="1135">
        <v>2.96</v>
      </c>
      <c r="Q1824" s="1135">
        <v>4</v>
      </c>
      <c r="R1824" s="1135" t="s">
        <v>6127</v>
      </c>
      <c r="T1824" s="1135">
        <v>20.399999999999999</v>
      </c>
      <c r="U1824" s="1135">
        <v>3.8</v>
      </c>
      <c r="V1824" s="1135" t="s">
        <v>663</v>
      </c>
      <c r="W1824" s="1135">
        <v>110</v>
      </c>
      <c r="X1824" s="1135">
        <v>60</v>
      </c>
      <c r="Y1824" s="1135">
        <v>1.7</v>
      </c>
      <c r="Z1824" s="1135" t="s">
        <v>663</v>
      </c>
      <c r="AA1824" s="1135" t="s">
        <v>6128</v>
      </c>
      <c r="AB1824" s="1135" t="s">
        <v>1075</v>
      </c>
      <c r="AH1824" s="1135" t="s">
        <v>1921</v>
      </c>
      <c r="AM1824" s="1136" t="s">
        <v>12748</v>
      </c>
      <c r="AN1824" s="1136" t="s">
        <v>12749</v>
      </c>
      <c r="AO1824" s="1136">
        <f t="shared" si="230"/>
        <v>650</v>
      </c>
      <c r="AP1824" s="1136">
        <f t="shared" si="231"/>
        <v>1.73</v>
      </c>
      <c r="AQ1824" s="1136" t="str">
        <f t="shared" si="232"/>
        <v>1-5-1S85°S+Z</v>
      </c>
      <c r="AR1824" s="1136" t="str">
        <f t="shared" si="233"/>
        <v>NA</v>
      </c>
      <c r="AS1824" s="1136" t="str">
        <f t="shared" si="234"/>
        <v>180/OFF</v>
      </c>
      <c r="AT1824" s="1136" t="str">
        <f t="shared" si="235"/>
        <v>1-5-1S85°S+Z</v>
      </c>
      <c r="AU1824" s="1136" t="s">
        <v>15737</v>
      </c>
      <c r="AV1824" s="1136" t="str">
        <f t="shared" si="228"/>
        <v>112.1.6</v>
      </c>
      <c r="AW1824" s="1438">
        <f t="shared" si="229"/>
        <v>44932</v>
      </c>
    </row>
    <row r="1825" spans="1:49">
      <c r="A1825" s="1135" t="s">
        <v>6129</v>
      </c>
      <c r="B1825" s="1135" t="s">
        <v>210</v>
      </c>
      <c r="C1825" s="1135">
        <v>600</v>
      </c>
      <c r="D1825" s="1135">
        <v>1.78</v>
      </c>
      <c r="E1825" s="1135" t="s">
        <v>15196</v>
      </c>
      <c r="F1825" s="1135" t="s">
        <v>1608</v>
      </c>
      <c r="G1825" s="1135">
        <v>5</v>
      </c>
      <c r="H1825" s="1135" t="s">
        <v>5986</v>
      </c>
      <c r="I1825" s="1135" t="s">
        <v>1206</v>
      </c>
      <c r="J1825" s="1135">
        <v>1.6</v>
      </c>
      <c r="K1825" s="1135" t="s">
        <v>6130</v>
      </c>
      <c r="L1825" s="1135" t="s">
        <v>4760</v>
      </c>
      <c r="M1825" s="1135">
        <v>152.19999999999999</v>
      </c>
      <c r="N1825" s="1135" t="s">
        <v>1039</v>
      </c>
      <c r="O1825" s="1135">
        <v>3.8049999999999997</v>
      </c>
      <c r="P1825" s="1135">
        <v>3.044</v>
      </c>
      <c r="Q1825" s="1135">
        <v>3.5</v>
      </c>
      <c r="R1825" s="1135">
        <v>19</v>
      </c>
      <c r="T1825" s="1135">
        <v>16</v>
      </c>
      <c r="U1825" s="1135">
        <v>4</v>
      </c>
      <c r="V1825" s="1135" t="s">
        <v>663</v>
      </c>
      <c r="W1825" s="1135">
        <v>95</v>
      </c>
      <c r="X1825" s="1135">
        <v>20</v>
      </c>
      <c r="Y1825" s="1135">
        <v>1.3</v>
      </c>
      <c r="Z1825" s="1135">
        <v>5</v>
      </c>
      <c r="AA1825" s="1135" t="s">
        <v>6131</v>
      </c>
      <c r="AH1825" s="1135" t="s">
        <v>1737</v>
      </c>
      <c r="AM1825" s="1136" t="s">
        <v>12750</v>
      </c>
      <c r="AN1825" s="1136" t="s">
        <v>12751</v>
      </c>
      <c r="AO1825" s="1136">
        <f t="shared" si="230"/>
        <v>600</v>
      </c>
      <c r="AP1825" s="1136">
        <f t="shared" si="231"/>
        <v>1.78</v>
      </c>
      <c r="AQ1825" s="1136" t="str">
        <f t="shared" si="232"/>
        <v>2-6-1S83°</v>
      </c>
      <c r="AR1825" s="1136" t="str">
        <f t="shared" si="233"/>
        <v>32</v>
      </c>
      <c r="AS1825" s="1136" t="str">
        <f t="shared" si="234"/>
        <v>163/165</v>
      </c>
      <c r="AT1825" s="1136" t="str">
        <f t="shared" si="235"/>
        <v>2-6-1S83°</v>
      </c>
      <c r="AV1825" s="1136" t="str">
        <f t="shared" si="228"/>
        <v>112.1.5</v>
      </c>
      <c r="AW1825" s="1438">
        <f t="shared" si="229"/>
        <v>44931</v>
      </c>
    </row>
    <row r="1826" spans="1:49">
      <c r="A1826" s="1135" t="s">
        <v>6132</v>
      </c>
      <c r="B1826" s="1135" t="s">
        <v>5344</v>
      </c>
      <c r="C1826" s="1135">
        <v>600</v>
      </c>
      <c r="D1826" s="1135">
        <v>1.74</v>
      </c>
      <c r="E1826" s="1135" t="s">
        <v>15196</v>
      </c>
      <c r="F1826" s="1135" t="s">
        <v>1048</v>
      </c>
      <c r="G1826" s="1135">
        <v>5</v>
      </c>
      <c r="H1826" s="1135" t="s">
        <v>6133</v>
      </c>
      <c r="I1826" s="1135" t="s">
        <v>466</v>
      </c>
      <c r="J1826" s="1135">
        <v>1.7</v>
      </c>
      <c r="K1826" s="1135" t="s">
        <v>5652</v>
      </c>
      <c r="L1826" s="1135" t="s">
        <v>5347</v>
      </c>
      <c r="M1826" s="1135">
        <v>151.19999999999999</v>
      </c>
      <c r="N1826" s="1135" t="s">
        <v>1039</v>
      </c>
      <c r="O1826" s="1135">
        <v>3.78</v>
      </c>
      <c r="P1826" s="1135">
        <v>3.024</v>
      </c>
      <c r="Q1826" s="1135">
        <v>4</v>
      </c>
      <c r="R1826" s="1135">
        <v>21</v>
      </c>
      <c r="T1826" s="1135">
        <v>20.5</v>
      </c>
      <c r="U1826" s="1135">
        <v>3</v>
      </c>
      <c r="V1826" s="1135" t="s">
        <v>663</v>
      </c>
      <c r="W1826" s="1135">
        <v>100</v>
      </c>
      <c r="X1826" s="1135">
        <v>60</v>
      </c>
      <c r="Y1826" s="1135">
        <v>1</v>
      </c>
      <c r="Z1826" s="1135">
        <v>5.5</v>
      </c>
      <c r="AA1826" s="1135" t="s">
        <v>4484</v>
      </c>
      <c r="AH1826" s="1135" t="s">
        <v>1272</v>
      </c>
      <c r="AM1826" s="1136" t="s">
        <v>12752</v>
      </c>
      <c r="AN1826" s="1136" t="s">
        <v>12753</v>
      </c>
      <c r="AO1826" s="1136">
        <f t="shared" si="230"/>
        <v>600</v>
      </c>
      <c r="AP1826" s="1136">
        <f t="shared" si="231"/>
        <v>1.74</v>
      </c>
      <c r="AQ1826" s="1136" t="str">
        <f t="shared" si="232"/>
        <v>2-6-1S83°</v>
      </c>
      <c r="AR1826" s="1136" t="str">
        <f t="shared" si="233"/>
        <v>31</v>
      </c>
      <c r="AS1826" s="1136" t="str">
        <f t="shared" si="234"/>
        <v>198/165</v>
      </c>
      <c r="AT1826" s="1136" t="str">
        <f t="shared" si="235"/>
        <v>2-6-1S83°</v>
      </c>
      <c r="AV1826" s="1136" t="str">
        <f t="shared" si="228"/>
        <v>112.1.10</v>
      </c>
      <c r="AW1826" s="1438">
        <f t="shared" si="229"/>
        <v>44936</v>
      </c>
    </row>
    <row r="1827" spans="1:49">
      <c r="A1827" s="1135" t="s">
        <v>6134</v>
      </c>
      <c r="B1827" s="1135" t="s">
        <v>6135</v>
      </c>
      <c r="C1827" s="1135">
        <v>500</v>
      </c>
      <c r="D1827" s="1135">
        <v>1.82</v>
      </c>
      <c r="E1827" s="1135" t="s">
        <v>15188</v>
      </c>
      <c r="F1827" s="1135" t="s">
        <v>2261</v>
      </c>
      <c r="G1827" s="1135">
        <v>5</v>
      </c>
      <c r="H1827" s="1135" t="s">
        <v>4190</v>
      </c>
      <c r="I1827" s="1135" t="s">
        <v>126</v>
      </c>
      <c r="J1827" s="1135">
        <v>2</v>
      </c>
      <c r="K1827" s="1135" t="s">
        <v>6136</v>
      </c>
      <c r="L1827" s="1135" t="s">
        <v>6137</v>
      </c>
      <c r="M1827" s="1135">
        <v>153</v>
      </c>
      <c r="N1827" s="1135" t="s">
        <v>1039</v>
      </c>
      <c r="O1827" s="1135">
        <v>3.8250000000000002</v>
      </c>
      <c r="P1827" s="1135">
        <v>3.06</v>
      </c>
      <c r="Q1827" s="1135">
        <v>4</v>
      </c>
      <c r="R1827" s="1135">
        <v>21</v>
      </c>
      <c r="T1827" s="1135">
        <v>18</v>
      </c>
      <c r="U1827" s="1135">
        <v>3</v>
      </c>
      <c r="V1827" s="1135" t="s">
        <v>663</v>
      </c>
      <c r="W1827" s="1135">
        <v>130</v>
      </c>
      <c r="X1827" s="1135" t="s">
        <v>6138</v>
      </c>
      <c r="Y1827" s="1135">
        <v>1.5</v>
      </c>
      <c r="Z1827" s="1135">
        <v>4.5</v>
      </c>
      <c r="AA1827" s="1135" t="s">
        <v>4484</v>
      </c>
      <c r="AH1827" s="1135" t="s">
        <v>929</v>
      </c>
      <c r="AM1827" s="1136" t="s">
        <v>12754</v>
      </c>
      <c r="AN1827" s="1136" t="s">
        <v>9291</v>
      </c>
      <c r="AO1827" s="1136">
        <f t="shared" si="230"/>
        <v>500</v>
      </c>
      <c r="AP1827" s="1136">
        <f t="shared" si="231"/>
        <v>1.82</v>
      </c>
      <c r="AQ1827" s="1136" t="str">
        <f t="shared" si="232"/>
        <v>1-5-1S91°</v>
      </c>
      <c r="AR1827" s="1136" t="str">
        <f t="shared" si="233"/>
        <v>33</v>
      </c>
      <c r="AS1827" s="1136" t="str">
        <f t="shared" si="234"/>
        <v>320/300/150</v>
      </c>
      <c r="AT1827" s="1136" t="str">
        <f t="shared" si="235"/>
        <v>1-5-1S91°</v>
      </c>
      <c r="AV1827" s="1136" t="str">
        <f t="shared" si="228"/>
        <v>112.1.10</v>
      </c>
      <c r="AW1827" s="1438">
        <f t="shared" si="229"/>
        <v>44936</v>
      </c>
    </row>
    <row r="1828" spans="1:49">
      <c r="A1828" s="1135" t="s">
        <v>6139</v>
      </c>
      <c r="B1828" s="1135" t="s">
        <v>210</v>
      </c>
      <c r="C1828" s="1135">
        <v>650</v>
      </c>
      <c r="D1828" s="1135">
        <v>1.75</v>
      </c>
      <c r="E1828" s="1135" t="s">
        <v>15188</v>
      </c>
      <c r="F1828" s="1135" t="s">
        <v>1078</v>
      </c>
      <c r="G1828" s="1135">
        <v>5</v>
      </c>
      <c r="H1828" s="1135" t="s">
        <v>5577</v>
      </c>
      <c r="I1828" s="1135" t="s">
        <v>126</v>
      </c>
      <c r="J1828" s="1135">
        <v>0.8</v>
      </c>
      <c r="K1828" s="1135" t="s">
        <v>5719</v>
      </c>
      <c r="L1828" s="1135" t="s">
        <v>4760</v>
      </c>
      <c r="M1828" s="1135">
        <v>151.5</v>
      </c>
      <c r="N1828" s="1135" t="s">
        <v>1039</v>
      </c>
      <c r="O1828" s="1135">
        <v>3.7875000000000001</v>
      </c>
      <c r="P1828" s="1135">
        <v>3.0300000000000002</v>
      </c>
      <c r="Q1828" s="1135">
        <v>4</v>
      </c>
      <c r="R1828" s="1135">
        <v>19.100000000000001</v>
      </c>
      <c r="T1828" s="1135">
        <v>23.7</v>
      </c>
      <c r="U1828" s="1135">
        <v>3.2</v>
      </c>
      <c r="V1828" s="1135" t="s">
        <v>663</v>
      </c>
      <c r="W1828" s="1135">
        <v>35</v>
      </c>
      <c r="X1828" s="1135">
        <v>10</v>
      </c>
      <c r="Y1828" s="1135">
        <v>1</v>
      </c>
      <c r="Z1828" s="1135">
        <v>6</v>
      </c>
      <c r="AA1828" s="1135" t="s">
        <v>6027</v>
      </c>
      <c r="AH1828" s="1135" t="s">
        <v>3307</v>
      </c>
      <c r="AM1828" s="1136" t="s">
        <v>12755</v>
      </c>
      <c r="AN1828" s="1136" t="s">
        <v>12756</v>
      </c>
      <c r="AO1828" s="1136">
        <f t="shared" si="230"/>
        <v>650</v>
      </c>
      <c r="AP1828" s="1136">
        <f t="shared" si="231"/>
        <v>1.75</v>
      </c>
      <c r="AQ1828" s="1136" t="str">
        <f t="shared" si="232"/>
        <v>1-5-1S91°</v>
      </c>
      <c r="AR1828" s="1136" t="str">
        <f t="shared" si="233"/>
        <v>30</v>
      </c>
      <c r="AS1828" s="1136" t="str">
        <f t="shared" si="234"/>
        <v>350/310/150</v>
      </c>
      <c r="AT1828" s="1136" t="str">
        <f t="shared" si="235"/>
        <v>1-5-1S91°</v>
      </c>
      <c r="AV1828" s="1136" t="str">
        <f t="shared" si="228"/>
        <v>112.1.11</v>
      </c>
      <c r="AW1828" s="1438">
        <f t="shared" si="229"/>
        <v>44937</v>
      </c>
    </row>
    <row r="1829" spans="1:49">
      <c r="A1829" s="1135" t="s">
        <v>6140</v>
      </c>
      <c r="B1829" s="1135" t="s">
        <v>4861</v>
      </c>
      <c r="C1829" s="1135">
        <v>650</v>
      </c>
      <c r="D1829" s="1135">
        <v>1.7350000000000001</v>
      </c>
      <c r="E1829" s="1135" t="s">
        <v>15211</v>
      </c>
      <c r="F1829" s="1135" t="s">
        <v>663</v>
      </c>
      <c r="G1829" s="1135">
        <v>5</v>
      </c>
      <c r="H1829" s="1135" t="s">
        <v>2286</v>
      </c>
      <c r="I1829" s="1135" t="s">
        <v>126</v>
      </c>
      <c r="J1829" s="1135">
        <v>1.5</v>
      </c>
      <c r="K1829" s="1135" t="s">
        <v>6126</v>
      </c>
      <c r="L1829" s="1135" t="s">
        <v>1870</v>
      </c>
      <c r="M1829" s="1135">
        <v>148</v>
      </c>
      <c r="N1829" s="1135" t="s">
        <v>1039</v>
      </c>
      <c r="O1829" s="1135">
        <v>3.7</v>
      </c>
      <c r="P1829" s="1135">
        <v>2.96</v>
      </c>
      <c r="Q1829" s="1135">
        <v>4</v>
      </c>
      <c r="R1829" s="1135">
        <v>20.8</v>
      </c>
      <c r="T1829" s="1135">
        <v>20.399999999999999</v>
      </c>
      <c r="U1829" s="1135">
        <v>3.8</v>
      </c>
      <c r="V1829" s="1135" t="s">
        <v>663</v>
      </c>
      <c r="W1829" s="1135">
        <v>110</v>
      </c>
      <c r="X1829" s="1135" t="s">
        <v>6141</v>
      </c>
      <c r="Y1829" s="1135">
        <v>1.7</v>
      </c>
      <c r="Z1829" s="1135" t="s">
        <v>663</v>
      </c>
      <c r="AA1829" s="1135" t="s">
        <v>6142</v>
      </c>
      <c r="AB1829" s="1135" t="s">
        <v>1075</v>
      </c>
      <c r="AH1829" s="1135" t="s">
        <v>887</v>
      </c>
      <c r="AM1829" s="1136" t="s">
        <v>12757</v>
      </c>
      <c r="AN1829" s="1136" t="s">
        <v>12758</v>
      </c>
      <c r="AO1829" s="1136">
        <f t="shared" si="230"/>
        <v>650</v>
      </c>
      <c r="AP1829" s="1136">
        <f t="shared" si="231"/>
        <v>1.7350000000000001</v>
      </c>
      <c r="AQ1829" s="1136" t="str">
        <f t="shared" si="232"/>
        <v>1-4-1S85°S+Z</v>
      </c>
      <c r="AR1829" s="1136" t="str">
        <f t="shared" si="233"/>
        <v>NA</v>
      </c>
      <c r="AS1829" s="1136" t="str">
        <f t="shared" si="234"/>
        <v>180/OFF</v>
      </c>
      <c r="AT1829" s="1136" t="str">
        <f t="shared" si="235"/>
        <v>1-4-1S85°S+Z</v>
      </c>
      <c r="AU1829" s="1136" t="s">
        <v>15737</v>
      </c>
      <c r="AV1829" s="1136" t="str">
        <f t="shared" si="228"/>
        <v>112.1.19</v>
      </c>
      <c r="AW1829" s="1438">
        <f t="shared" si="229"/>
        <v>44945</v>
      </c>
    </row>
    <row r="1830" spans="1:49">
      <c r="A1830" s="1135" t="s">
        <v>6143</v>
      </c>
      <c r="B1830" s="1135" t="s">
        <v>210</v>
      </c>
      <c r="C1830" s="1135">
        <v>650</v>
      </c>
      <c r="D1830" s="1135">
        <v>1.81</v>
      </c>
      <c r="E1830" s="1135" t="s">
        <v>15188</v>
      </c>
      <c r="F1830" s="1135" t="s">
        <v>2261</v>
      </c>
      <c r="G1830" s="1135">
        <v>5</v>
      </c>
      <c r="H1830" s="1135" t="s">
        <v>6144</v>
      </c>
      <c r="I1830" s="1135" t="s">
        <v>126</v>
      </c>
      <c r="J1830" s="1135">
        <v>0.6</v>
      </c>
      <c r="K1830" s="1135" t="s">
        <v>6145</v>
      </c>
      <c r="L1830" s="1135" t="s">
        <v>4760</v>
      </c>
      <c r="M1830" s="1135">
        <v>151.5</v>
      </c>
      <c r="N1830" s="1135" t="s">
        <v>1039</v>
      </c>
      <c r="O1830" s="1135">
        <v>3.7875000000000001</v>
      </c>
      <c r="P1830" s="1135">
        <v>3.0300000000000002</v>
      </c>
      <c r="Q1830" s="1135">
        <v>4</v>
      </c>
      <c r="R1830" s="1135">
        <v>19.100000000000001</v>
      </c>
      <c r="T1830" s="1135">
        <v>23.7</v>
      </c>
      <c r="U1830" s="1135">
        <v>3.2</v>
      </c>
      <c r="V1830" s="1135" t="s">
        <v>663</v>
      </c>
      <c r="W1830" s="1135">
        <v>35</v>
      </c>
      <c r="X1830" s="1135">
        <v>10</v>
      </c>
      <c r="Y1830" s="1135">
        <v>1</v>
      </c>
      <c r="Z1830" s="1135">
        <v>6</v>
      </c>
      <c r="AA1830" s="1135" t="s">
        <v>4502</v>
      </c>
      <c r="AH1830" s="1135" t="s">
        <v>1576</v>
      </c>
      <c r="AM1830" s="1136" t="s">
        <v>12759</v>
      </c>
      <c r="AN1830" s="1136" t="s">
        <v>12760</v>
      </c>
      <c r="AO1830" s="1136">
        <f t="shared" si="230"/>
        <v>650</v>
      </c>
      <c r="AP1830" s="1136">
        <f t="shared" si="231"/>
        <v>1.81</v>
      </c>
      <c r="AQ1830" s="1136" t="str">
        <f t="shared" si="232"/>
        <v>1-5-1S91°</v>
      </c>
      <c r="AR1830" s="1136" t="str">
        <f t="shared" si="233"/>
        <v>33</v>
      </c>
      <c r="AS1830" s="1136" t="str">
        <f t="shared" si="234"/>
        <v>340/300/150</v>
      </c>
      <c r="AT1830" s="1136" t="str">
        <f t="shared" si="235"/>
        <v>1-5-1S91°</v>
      </c>
      <c r="AV1830" s="1136" t="str">
        <f t="shared" si="228"/>
        <v>112.1.30</v>
      </c>
      <c r="AW1830" s="1438">
        <f t="shared" si="229"/>
        <v>44956</v>
      </c>
    </row>
    <row r="1831" spans="1:49">
      <c r="A1831" s="1135" t="s">
        <v>6146</v>
      </c>
      <c r="B1831" s="1135" t="s">
        <v>4861</v>
      </c>
      <c r="C1831" s="1135">
        <v>600</v>
      </c>
      <c r="D1831" s="1135">
        <v>1.73</v>
      </c>
      <c r="E1831" s="1135" t="s">
        <v>15202</v>
      </c>
      <c r="F1831" s="1135" t="s">
        <v>663</v>
      </c>
      <c r="G1831" s="1135">
        <v>5</v>
      </c>
      <c r="H1831" s="1135" t="s">
        <v>1123</v>
      </c>
      <c r="I1831" s="1135" t="s">
        <v>126</v>
      </c>
      <c r="J1831" s="1135">
        <v>2</v>
      </c>
      <c r="K1831" s="1135" t="s">
        <v>6147</v>
      </c>
      <c r="L1831" s="1135" t="s">
        <v>1870</v>
      </c>
      <c r="M1831" s="1135">
        <v>148.19999999999999</v>
      </c>
      <c r="N1831" s="1135" t="s">
        <v>1039</v>
      </c>
      <c r="O1831" s="1135">
        <v>3.7050000000000001</v>
      </c>
      <c r="P1831" s="1135">
        <v>2.964</v>
      </c>
      <c r="Q1831" s="1135">
        <v>4</v>
      </c>
      <c r="R1831" s="1135" t="s">
        <v>6148</v>
      </c>
      <c r="T1831" s="1135">
        <v>19.399999999999999</v>
      </c>
      <c r="U1831" s="1135">
        <v>3.6</v>
      </c>
      <c r="V1831" s="1135" t="s">
        <v>663</v>
      </c>
      <c r="W1831" s="1135">
        <v>120</v>
      </c>
      <c r="X1831" s="1135" t="s">
        <v>5979</v>
      </c>
      <c r="Y1831" s="1135">
        <v>1.5</v>
      </c>
      <c r="Z1831" s="1135" t="s">
        <v>663</v>
      </c>
      <c r="AA1831" s="1135" t="s">
        <v>6149</v>
      </c>
      <c r="AH1831" s="1135" t="s">
        <v>633</v>
      </c>
      <c r="AM1831" s="1136" t="s">
        <v>12761</v>
      </c>
      <c r="AN1831" s="1136" t="s">
        <v>12762</v>
      </c>
      <c r="AO1831" s="1136">
        <f t="shared" si="230"/>
        <v>600</v>
      </c>
      <c r="AP1831" s="1136">
        <f t="shared" si="231"/>
        <v>1.73</v>
      </c>
      <c r="AQ1831" s="1136" t="str">
        <f t="shared" si="232"/>
        <v>1-4-1S83°Z+S</v>
      </c>
      <c r="AR1831" s="1136" t="str">
        <f t="shared" si="233"/>
        <v>NA</v>
      </c>
      <c r="AS1831" s="1136" t="str">
        <f t="shared" si="234"/>
        <v>250/250/OFF</v>
      </c>
      <c r="AT1831" s="1136" t="str">
        <f t="shared" si="235"/>
        <v>1-4-1S83°Z+S</v>
      </c>
      <c r="AU1831" s="1136" t="s">
        <v>15734</v>
      </c>
      <c r="AV1831" s="1136" t="str">
        <f t="shared" si="228"/>
        <v>112.2.4</v>
      </c>
      <c r="AW1831" s="1438">
        <f t="shared" si="229"/>
        <v>44961</v>
      </c>
    </row>
    <row r="1832" spans="1:49">
      <c r="A1832" s="1135" t="s">
        <v>6150</v>
      </c>
      <c r="B1832" s="1135" t="s">
        <v>210</v>
      </c>
      <c r="C1832" s="1135">
        <v>650</v>
      </c>
      <c r="D1832" s="1135">
        <v>1.81</v>
      </c>
      <c r="E1832" s="1135" t="s">
        <v>15188</v>
      </c>
      <c r="F1832" s="1135" t="s">
        <v>2261</v>
      </c>
      <c r="G1832" s="1135">
        <v>5</v>
      </c>
      <c r="H1832" s="1135" t="s">
        <v>5577</v>
      </c>
      <c r="I1832" s="1135" t="s">
        <v>126</v>
      </c>
      <c r="J1832" s="1135">
        <v>0.8</v>
      </c>
      <c r="K1832" s="1135" t="s">
        <v>6151</v>
      </c>
      <c r="L1832" s="1135" t="s">
        <v>4760</v>
      </c>
      <c r="M1832" s="1135">
        <v>151.5</v>
      </c>
      <c r="N1832" s="1135" t="s">
        <v>1039</v>
      </c>
      <c r="O1832" s="1135">
        <v>3.7875000000000001</v>
      </c>
      <c r="P1832" s="1135">
        <v>3.0300000000000002</v>
      </c>
      <c r="Q1832" s="1135">
        <v>4</v>
      </c>
      <c r="R1832" s="1135">
        <v>19.100000000000001</v>
      </c>
      <c r="T1832" s="1135">
        <v>23.7</v>
      </c>
      <c r="U1832" s="1135">
        <v>3.2</v>
      </c>
      <c r="V1832" s="1135" t="s">
        <v>663</v>
      </c>
      <c r="W1832" s="1135">
        <v>35</v>
      </c>
      <c r="X1832" s="1135">
        <v>10</v>
      </c>
      <c r="Y1832" s="1135">
        <v>1</v>
      </c>
      <c r="Z1832" s="1135">
        <v>6</v>
      </c>
      <c r="AA1832" s="1135" t="s">
        <v>1654</v>
      </c>
      <c r="AH1832" s="1135" t="s">
        <v>2149</v>
      </c>
      <c r="AM1832" s="1136" t="s">
        <v>12763</v>
      </c>
      <c r="AN1832" s="1136" t="s">
        <v>12764</v>
      </c>
      <c r="AO1832" s="1136">
        <f t="shared" si="230"/>
        <v>650</v>
      </c>
      <c r="AP1832" s="1136">
        <f t="shared" si="231"/>
        <v>1.81</v>
      </c>
      <c r="AQ1832" s="1136" t="str">
        <f t="shared" si="232"/>
        <v>1-5-1S91°</v>
      </c>
      <c r="AR1832" s="1136" t="str">
        <f t="shared" si="233"/>
        <v>33</v>
      </c>
      <c r="AS1832" s="1136" t="str">
        <f t="shared" si="234"/>
        <v>350/310/150</v>
      </c>
      <c r="AT1832" s="1136" t="str">
        <f t="shared" si="235"/>
        <v>1-5-1S91°</v>
      </c>
      <c r="AV1832" s="1136" t="str">
        <f t="shared" si="228"/>
        <v>112.2.6</v>
      </c>
      <c r="AW1832" s="1438">
        <f t="shared" si="229"/>
        <v>44963</v>
      </c>
    </row>
    <row r="1833" spans="1:49">
      <c r="A1833" s="1135" t="s">
        <v>6152</v>
      </c>
      <c r="B1833" s="1135" t="s">
        <v>210</v>
      </c>
      <c r="C1833" s="1135">
        <v>650</v>
      </c>
      <c r="D1833" s="1135">
        <v>1.75</v>
      </c>
      <c r="E1833" s="1135" t="s">
        <v>15188</v>
      </c>
      <c r="F1833" s="1135" t="s">
        <v>1078</v>
      </c>
      <c r="G1833" s="1135">
        <v>5</v>
      </c>
      <c r="H1833" s="1135" t="s">
        <v>5577</v>
      </c>
      <c r="I1833" s="1135" t="s">
        <v>126</v>
      </c>
      <c r="J1833" s="1135">
        <v>0.8</v>
      </c>
      <c r="K1833" s="1135" t="s">
        <v>6153</v>
      </c>
      <c r="L1833" s="1135" t="s">
        <v>4760</v>
      </c>
      <c r="M1833" s="1135">
        <v>151.5</v>
      </c>
      <c r="N1833" s="1135" t="s">
        <v>1039</v>
      </c>
      <c r="O1833" s="1135">
        <v>3.7875000000000001</v>
      </c>
      <c r="P1833" s="1135">
        <v>3.0300000000000002</v>
      </c>
      <c r="Q1833" s="1135">
        <v>4</v>
      </c>
      <c r="R1833" s="1135">
        <v>19.100000000000001</v>
      </c>
      <c r="T1833" s="1135">
        <v>23.7</v>
      </c>
      <c r="U1833" s="1135">
        <v>3.2</v>
      </c>
      <c r="V1833" s="1135" t="s">
        <v>663</v>
      </c>
      <c r="W1833" s="1135">
        <v>35</v>
      </c>
      <c r="X1833" s="1135">
        <v>10</v>
      </c>
      <c r="Y1833" s="1135">
        <v>1</v>
      </c>
      <c r="Z1833" s="1135">
        <v>6</v>
      </c>
      <c r="AA1833" s="1135" t="s">
        <v>3529</v>
      </c>
      <c r="AH1833" s="1135" t="s">
        <v>699</v>
      </c>
      <c r="AM1833" s="1136" t="s">
        <v>12765</v>
      </c>
      <c r="AN1833" s="1136" t="s">
        <v>12766</v>
      </c>
      <c r="AO1833" s="1136">
        <f t="shared" si="230"/>
        <v>650</v>
      </c>
      <c r="AP1833" s="1136">
        <f t="shared" si="231"/>
        <v>1.75</v>
      </c>
      <c r="AQ1833" s="1136" t="str">
        <f t="shared" si="232"/>
        <v>1-5-1S91°</v>
      </c>
      <c r="AR1833" s="1136" t="str">
        <f t="shared" si="233"/>
        <v>30</v>
      </c>
      <c r="AS1833" s="1136" t="str">
        <f t="shared" si="234"/>
        <v>350/310/150</v>
      </c>
      <c r="AT1833" s="1136" t="str">
        <f t="shared" si="235"/>
        <v>1-5-1S91°</v>
      </c>
      <c r="AV1833" s="1136" t="str">
        <f t="shared" si="228"/>
        <v>112.2.8</v>
      </c>
      <c r="AW1833" s="1438">
        <f t="shared" si="229"/>
        <v>44965</v>
      </c>
    </row>
    <row r="1834" spans="1:49">
      <c r="A1834" s="1135" t="s">
        <v>6154</v>
      </c>
      <c r="B1834" s="1135" t="s">
        <v>210</v>
      </c>
      <c r="C1834" s="1135" t="s">
        <v>6155</v>
      </c>
      <c r="D1834" s="1135">
        <v>1.75</v>
      </c>
      <c r="E1834" s="1135" t="s">
        <v>15188</v>
      </c>
      <c r="F1834" s="1135" t="s">
        <v>1078</v>
      </c>
      <c r="G1834" s="1135">
        <v>5</v>
      </c>
      <c r="H1834" s="1135" t="s">
        <v>5574</v>
      </c>
      <c r="I1834" s="1135" t="s">
        <v>126</v>
      </c>
      <c r="J1834" s="1135">
        <v>0.8</v>
      </c>
      <c r="K1834" s="1135" t="s">
        <v>5726</v>
      </c>
      <c r="L1834" s="1135" t="s">
        <v>4760</v>
      </c>
      <c r="M1834" s="1135">
        <v>151.5</v>
      </c>
      <c r="N1834" s="1135" t="s">
        <v>1039</v>
      </c>
      <c r="O1834" s="1135">
        <v>3.7875000000000001</v>
      </c>
      <c r="P1834" s="1135">
        <v>3.0300000000000002</v>
      </c>
      <c r="Q1834" s="1135">
        <v>4</v>
      </c>
      <c r="R1834" s="1135">
        <v>19.100000000000001</v>
      </c>
      <c r="T1834" s="1135">
        <v>23.7</v>
      </c>
      <c r="U1834" s="1135">
        <v>3.2</v>
      </c>
      <c r="V1834" s="1135" t="s">
        <v>663</v>
      </c>
      <c r="W1834" s="1135">
        <v>35</v>
      </c>
      <c r="X1834" s="1135">
        <v>10</v>
      </c>
      <c r="Y1834" s="1135">
        <v>1</v>
      </c>
      <c r="Z1834" s="1135">
        <v>6</v>
      </c>
      <c r="AA1834" s="1135" t="s">
        <v>3529</v>
      </c>
      <c r="AH1834" s="1135" t="s">
        <v>745</v>
      </c>
      <c r="AM1834" s="1136" t="s">
        <v>12767</v>
      </c>
      <c r="AN1834" s="1136" t="s">
        <v>12768</v>
      </c>
      <c r="AO1834" s="1136" t="str">
        <f t="shared" si="230"/>
        <v>650↓600-2/20</v>
      </c>
      <c r="AP1834" s="1136">
        <f t="shared" si="231"/>
        <v>1.75</v>
      </c>
      <c r="AQ1834" s="1136" t="str">
        <f t="shared" si="232"/>
        <v>1-5-1S91°</v>
      </c>
      <c r="AR1834" s="1136" t="str">
        <f t="shared" si="233"/>
        <v>30</v>
      </c>
      <c r="AS1834" s="1136" t="str">
        <f t="shared" si="234"/>
        <v>340/300/145</v>
      </c>
      <c r="AT1834" s="1136" t="str">
        <f t="shared" si="235"/>
        <v>1-5-1S91°</v>
      </c>
      <c r="AV1834" s="1136" t="str">
        <f t="shared" si="228"/>
        <v>112.2.8</v>
      </c>
      <c r="AW1834" s="1438">
        <f t="shared" si="229"/>
        <v>44965</v>
      </c>
    </row>
    <row r="1835" spans="1:49">
      <c r="A1835" s="1135" t="s">
        <v>6156</v>
      </c>
      <c r="B1835" s="1135" t="s">
        <v>5466</v>
      </c>
      <c r="C1835" s="1135">
        <v>600</v>
      </c>
      <c r="D1835" s="1135">
        <v>1.7250000000000001</v>
      </c>
      <c r="E1835" s="1135" t="s">
        <v>15202</v>
      </c>
      <c r="F1835" s="1135" t="s">
        <v>663</v>
      </c>
      <c r="G1835" s="1135">
        <v>5</v>
      </c>
      <c r="H1835" s="1135" t="s">
        <v>1049</v>
      </c>
      <c r="I1835" s="1135" t="s">
        <v>126</v>
      </c>
      <c r="J1835" s="1135">
        <v>1.8</v>
      </c>
      <c r="K1835" s="1135" t="s">
        <v>6157</v>
      </c>
      <c r="L1835" s="1135" t="s">
        <v>2198</v>
      </c>
      <c r="M1835" s="1135">
        <v>149</v>
      </c>
      <c r="N1835" s="1135" t="s">
        <v>1039</v>
      </c>
      <c r="O1835" s="1135">
        <v>3.7250000000000001</v>
      </c>
      <c r="P1835" s="1135">
        <v>2.98</v>
      </c>
      <c r="Q1835" s="1135">
        <v>4</v>
      </c>
      <c r="R1835" s="1135">
        <v>21.8</v>
      </c>
      <c r="T1835" s="1135">
        <v>22.6</v>
      </c>
      <c r="U1835" s="1135">
        <v>3.6</v>
      </c>
      <c r="V1835" s="1135" t="s">
        <v>663</v>
      </c>
      <c r="W1835" s="1135">
        <v>120</v>
      </c>
      <c r="X1835" s="1135">
        <v>70</v>
      </c>
      <c r="Y1835" s="1135">
        <v>1.5</v>
      </c>
      <c r="Z1835" s="1135" t="s">
        <v>663</v>
      </c>
      <c r="AA1835" s="1135" t="s">
        <v>6158</v>
      </c>
      <c r="AH1835" s="1135" t="s">
        <v>940</v>
      </c>
      <c r="AM1835" s="1136" t="s">
        <v>12769</v>
      </c>
      <c r="AN1835" s="1136" t="s">
        <v>12770</v>
      </c>
      <c r="AO1835" s="1136">
        <f t="shared" si="230"/>
        <v>600</v>
      </c>
      <c r="AP1835" s="1136">
        <f t="shared" si="231"/>
        <v>1.7250000000000001</v>
      </c>
      <c r="AQ1835" s="1136" t="str">
        <f t="shared" si="232"/>
        <v>1-4-1S83°Z+S</v>
      </c>
      <c r="AR1835" s="1136" t="str">
        <f t="shared" si="233"/>
        <v>NA</v>
      </c>
      <c r="AS1835" s="1136" t="str">
        <f t="shared" si="234"/>
        <v>260/260/OFF</v>
      </c>
      <c r="AT1835" s="1136" t="str">
        <f t="shared" si="235"/>
        <v>1-4-1S83°Z+S</v>
      </c>
      <c r="AU1835" s="1136" t="s">
        <v>15734</v>
      </c>
      <c r="AV1835" s="1136" t="str">
        <f t="shared" si="228"/>
        <v>112.2.15</v>
      </c>
      <c r="AW1835" s="1438">
        <f t="shared" si="229"/>
        <v>44972</v>
      </c>
    </row>
    <row r="1836" spans="1:49">
      <c r="A1836" s="1135" t="s">
        <v>6159</v>
      </c>
      <c r="B1836" s="1135" t="s">
        <v>210</v>
      </c>
      <c r="C1836" s="1135">
        <v>600</v>
      </c>
      <c r="D1836" s="1135">
        <v>1.75</v>
      </c>
      <c r="E1836" s="1135" t="s">
        <v>15188</v>
      </c>
      <c r="F1836" s="1135" t="s">
        <v>1078</v>
      </c>
      <c r="G1836" s="1135">
        <v>5</v>
      </c>
      <c r="H1836" s="1135" t="s">
        <v>5574</v>
      </c>
      <c r="I1836" s="1135" t="s">
        <v>126</v>
      </c>
      <c r="J1836" s="1135">
        <v>0.7</v>
      </c>
      <c r="K1836" s="1135" t="s">
        <v>5726</v>
      </c>
      <c r="L1836" s="1135" t="s">
        <v>4760</v>
      </c>
      <c r="M1836" s="1135">
        <v>151.5</v>
      </c>
      <c r="N1836" s="1135" t="s">
        <v>1039</v>
      </c>
      <c r="O1836" s="1135">
        <v>3.7875000000000001</v>
      </c>
      <c r="P1836" s="1135">
        <v>3.0300000000000002</v>
      </c>
      <c r="Q1836" s="1135">
        <v>4</v>
      </c>
      <c r="R1836" s="1135">
        <v>19.100000000000001</v>
      </c>
      <c r="T1836" s="1135">
        <v>23.7</v>
      </c>
      <c r="U1836" s="1135">
        <v>3.2</v>
      </c>
      <c r="V1836" s="1135" t="s">
        <v>663</v>
      </c>
      <c r="W1836" s="1135">
        <v>35</v>
      </c>
      <c r="X1836" s="1135">
        <v>10</v>
      </c>
      <c r="Y1836" s="1135">
        <v>1</v>
      </c>
      <c r="Z1836" s="1135">
        <v>6</v>
      </c>
      <c r="AA1836" s="1135" t="s">
        <v>3536</v>
      </c>
      <c r="AH1836" s="1135" t="s">
        <v>969</v>
      </c>
      <c r="AI1836" s="1135">
        <v>92.04</v>
      </c>
      <c r="AJ1836" s="1135">
        <v>-0.47</v>
      </c>
      <c r="AK1836" s="1135">
        <v>0.82</v>
      </c>
      <c r="AM1836" s="1136" t="s">
        <v>12771</v>
      </c>
      <c r="AN1836" s="1136" t="s">
        <v>12772</v>
      </c>
      <c r="AO1836" s="1136">
        <f t="shared" si="230"/>
        <v>600</v>
      </c>
      <c r="AP1836" s="1136">
        <f t="shared" si="231"/>
        <v>1.75</v>
      </c>
      <c r="AQ1836" s="1136" t="str">
        <f t="shared" si="232"/>
        <v>1-5-1S91°</v>
      </c>
      <c r="AR1836" s="1136" t="str">
        <f t="shared" si="233"/>
        <v>30</v>
      </c>
      <c r="AS1836" s="1136" t="str">
        <f t="shared" si="234"/>
        <v>340/300/145</v>
      </c>
      <c r="AT1836" s="1136" t="str">
        <f t="shared" si="235"/>
        <v>1-5-1S91°</v>
      </c>
      <c r="AV1836" s="1136" t="str">
        <f t="shared" si="228"/>
        <v>112.2.17</v>
      </c>
      <c r="AW1836" s="1438">
        <f t="shared" si="229"/>
        <v>44974</v>
      </c>
    </row>
    <row r="1837" spans="1:49">
      <c r="A1837" s="1135" t="s">
        <v>6160</v>
      </c>
      <c r="B1837" s="1135" t="s">
        <v>4954</v>
      </c>
      <c r="C1837" s="1135">
        <v>500</v>
      </c>
      <c r="D1837" s="1135">
        <v>1.76</v>
      </c>
      <c r="E1837" s="1135" t="s">
        <v>15202</v>
      </c>
      <c r="F1837" s="1135" t="s">
        <v>1078</v>
      </c>
      <c r="G1837" s="1135">
        <v>5</v>
      </c>
      <c r="H1837" s="1135" t="s">
        <v>1155</v>
      </c>
      <c r="I1837" s="1135" t="s">
        <v>466</v>
      </c>
      <c r="J1837" s="1135">
        <v>1.8</v>
      </c>
      <c r="K1837" s="1135" t="s">
        <v>6161</v>
      </c>
      <c r="L1837" s="1135" t="s">
        <v>4958</v>
      </c>
      <c r="M1837" s="1135">
        <v>149.5</v>
      </c>
      <c r="N1837" s="1135" t="s">
        <v>1039</v>
      </c>
      <c r="O1837" s="1135">
        <v>3.7375000000000003</v>
      </c>
      <c r="P1837" s="1135">
        <v>2.99</v>
      </c>
      <c r="Q1837" s="1135">
        <v>4</v>
      </c>
      <c r="R1837" s="1135">
        <v>21</v>
      </c>
      <c r="T1837" s="1135">
        <v>37</v>
      </c>
      <c r="U1837" s="1135">
        <v>3.7</v>
      </c>
      <c r="V1837" s="1135" t="s">
        <v>663</v>
      </c>
      <c r="W1837" s="1135">
        <v>110</v>
      </c>
      <c r="X1837" s="1135">
        <v>40</v>
      </c>
      <c r="Y1837" s="1135">
        <v>2.2000000000000002</v>
      </c>
      <c r="Z1837" s="1135" t="s">
        <v>663</v>
      </c>
      <c r="AA1837" s="1135" t="s">
        <v>6162</v>
      </c>
      <c r="AH1837" s="1135" t="s">
        <v>977</v>
      </c>
      <c r="AM1837" s="1136" t="s">
        <v>12773</v>
      </c>
      <c r="AN1837" s="1136" t="s">
        <v>12774</v>
      </c>
      <c r="AO1837" s="1136">
        <f t="shared" si="230"/>
        <v>500</v>
      </c>
      <c r="AP1837" s="1136">
        <f t="shared" si="231"/>
        <v>1.76</v>
      </c>
      <c r="AQ1837" s="1136" t="str">
        <f t="shared" si="232"/>
        <v>1-4-1S83°Z+S</v>
      </c>
      <c r="AR1837" s="1136" t="str">
        <f t="shared" si="233"/>
        <v>30</v>
      </c>
      <c r="AS1837" s="1136" t="str">
        <f t="shared" si="234"/>
        <v>255/255/OFF</v>
      </c>
      <c r="AT1837" s="1136" t="str">
        <f t="shared" si="235"/>
        <v>1-4-1S83°Z+S</v>
      </c>
      <c r="AU1837" s="1136" t="s">
        <v>15734</v>
      </c>
      <c r="AV1837" s="1136" t="str">
        <f t="shared" si="228"/>
        <v>112.2.20</v>
      </c>
      <c r="AW1837" s="1438">
        <f t="shared" si="229"/>
        <v>44977</v>
      </c>
    </row>
    <row r="1838" spans="1:49">
      <c r="A1838" s="1135" t="s">
        <v>6163</v>
      </c>
      <c r="B1838" s="1135" t="s">
        <v>210</v>
      </c>
      <c r="C1838" s="1135">
        <v>600</v>
      </c>
      <c r="D1838" s="1135">
        <v>1.81</v>
      </c>
      <c r="E1838" s="1135" t="s">
        <v>15188</v>
      </c>
      <c r="F1838" s="1135" t="s">
        <v>2261</v>
      </c>
      <c r="G1838" s="1135">
        <v>5</v>
      </c>
      <c r="H1838" s="1135" t="s">
        <v>6164</v>
      </c>
      <c r="I1838" s="1135" t="s">
        <v>126</v>
      </c>
      <c r="J1838" s="1135">
        <v>1.8</v>
      </c>
      <c r="K1838" s="1135" t="s">
        <v>6165</v>
      </c>
      <c r="L1838" s="1135" t="s">
        <v>4760</v>
      </c>
      <c r="M1838" s="1135">
        <v>152.19999999999999</v>
      </c>
      <c r="N1838" s="1135" t="s">
        <v>1039</v>
      </c>
      <c r="O1838" s="1135">
        <v>3.8049999999999997</v>
      </c>
      <c r="P1838" s="1135">
        <v>3.044</v>
      </c>
      <c r="Q1838" s="1135">
        <v>4</v>
      </c>
      <c r="R1838" s="1135">
        <v>19</v>
      </c>
      <c r="T1838" s="1135">
        <v>16</v>
      </c>
      <c r="U1838" s="1135">
        <v>4</v>
      </c>
      <c r="V1838" s="1135" t="s">
        <v>663</v>
      </c>
      <c r="W1838" s="1135">
        <v>95</v>
      </c>
      <c r="X1838" s="1135">
        <v>20</v>
      </c>
      <c r="Y1838" s="1135">
        <v>1.5</v>
      </c>
      <c r="Z1838" s="1135">
        <v>5</v>
      </c>
      <c r="AA1838" s="1135" t="s">
        <v>6166</v>
      </c>
      <c r="AH1838" s="1135" t="s">
        <v>705</v>
      </c>
      <c r="AM1838" s="1136" t="s">
        <v>12775</v>
      </c>
      <c r="AN1838" s="1136" t="s">
        <v>12776</v>
      </c>
      <c r="AO1838" s="1136">
        <f t="shared" si="230"/>
        <v>600</v>
      </c>
      <c r="AP1838" s="1136">
        <f t="shared" si="231"/>
        <v>1.81</v>
      </c>
      <c r="AQ1838" s="1136" t="str">
        <f t="shared" si="232"/>
        <v>1-5-1S91°</v>
      </c>
      <c r="AR1838" s="1136" t="str">
        <f t="shared" si="233"/>
        <v>33</v>
      </c>
      <c r="AS1838" s="1136" t="str">
        <f t="shared" si="234"/>
        <v>315/275/150</v>
      </c>
      <c r="AT1838" s="1136" t="str">
        <f t="shared" si="235"/>
        <v>1-5-1S91°</v>
      </c>
      <c r="AV1838" s="1136" t="str">
        <f t="shared" si="228"/>
        <v>112.2.21</v>
      </c>
      <c r="AW1838" s="1438">
        <f t="shared" si="229"/>
        <v>44978</v>
      </c>
    </row>
    <row r="1839" spans="1:49">
      <c r="A1839" s="1135" t="s">
        <v>6167</v>
      </c>
      <c r="B1839" s="1135" t="s">
        <v>210</v>
      </c>
      <c r="C1839" s="1135">
        <v>600</v>
      </c>
      <c r="D1839" s="1135">
        <v>1.825</v>
      </c>
      <c r="E1839" s="1135" t="s">
        <v>15188</v>
      </c>
      <c r="F1839" s="1135" t="s">
        <v>2261</v>
      </c>
      <c r="G1839" s="1135">
        <v>5</v>
      </c>
      <c r="H1839" s="1135" t="s">
        <v>6164</v>
      </c>
      <c r="I1839" s="1135" t="s">
        <v>126</v>
      </c>
      <c r="J1839" s="1135">
        <v>1.8</v>
      </c>
      <c r="K1839" s="1135" t="s">
        <v>5546</v>
      </c>
      <c r="L1839" s="1135" t="s">
        <v>4760</v>
      </c>
      <c r="M1839" s="1135">
        <v>152.19999999999999</v>
      </c>
      <c r="N1839" s="1135" t="s">
        <v>1039</v>
      </c>
      <c r="O1839" s="1135">
        <v>3.8049999999999997</v>
      </c>
      <c r="P1839" s="1135">
        <v>3.044</v>
      </c>
      <c r="Q1839" s="1135">
        <v>4</v>
      </c>
      <c r="R1839" s="1135">
        <v>19</v>
      </c>
      <c r="T1839" s="1135">
        <v>16</v>
      </c>
      <c r="U1839" s="1135">
        <v>4</v>
      </c>
      <c r="V1839" s="1135" t="s">
        <v>663</v>
      </c>
      <c r="W1839" s="1135">
        <v>95</v>
      </c>
      <c r="X1839" s="1135">
        <v>20</v>
      </c>
      <c r="Y1839" s="1135">
        <v>1.5</v>
      </c>
      <c r="Z1839" s="1135">
        <v>5</v>
      </c>
      <c r="AA1839" s="1135" t="s">
        <v>4505</v>
      </c>
      <c r="AH1839" s="1135" t="s">
        <v>3307</v>
      </c>
      <c r="AM1839" s="1136" t="s">
        <v>12777</v>
      </c>
      <c r="AN1839" s="1136" t="s">
        <v>12778</v>
      </c>
      <c r="AO1839" s="1136">
        <f t="shared" si="230"/>
        <v>600</v>
      </c>
      <c r="AP1839" s="1136">
        <f t="shared" si="231"/>
        <v>1.825</v>
      </c>
      <c r="AQ1839" s="1136" t="str">
        <f t="shared" si="232"/>
        <v>1-5-1S91°</v>
      </c>
      <c r="AR1839" s="1136" t="str">
        <f t="shared" si="233"/>
        <v>33</v>
      </c>
      <c r="AS1839" s="1136" t="str">
        <f t="shared" si="234"/>
        <v>315/275/150</v>
      </c>
      <c r="AT1839" s="1136" t="str">
        <f t="shared" si="235"/>
        <v>1-5-1S91°</v>
      </c>
      <c r="AV1839" s="1136" t="str">
        <f t="shared" si="228"/>
        <v>112.2.23</v>
      </c>
      <c r="AW1839" s="1438">
        <f t="shared" si="229"/>
        <v>44980</v>
      </c>
    </row>
    <row r="1840" spans="1:49">
      <c r="A1840" s="1135" t="s">
        <v>6168</v>
      </c>
      <c r="B1840" s="1135" t="s">
        <v>4861</v>
      </c>
      <c r="C1840" s="1135">
        <v>650</v>
      </c>
      <c r="D1840" s="1135">
        <v>1.7350000000000001</v>
      </c>
      <c r="E1840" s="1135" t="s">
        <v>15211</v>
      </c>
      <c r="F1840" s="1135" t="s">
        <v>663</v>
      </c>
      <c r="G1840" s="1135">
        <v>5</v>
      </c>
      <c r="H1840" s="1135" t="s">
        <v>2286</v>
      </c>
      <c r="I1840" s="1135" t="s">
        <v>126</v>
      </c>
      <c r="J1840" s="1135">
        <v>1.5</v>
      </c>
      <c r="K1840" s="1135" t="s">
        <v>6126</v>
      </c>
      <c r="L1840" s="1135" t="s">
        <v>1870</v>
      </c>
      <c r="M1840" s="1135">
        <v>148</v>
      </c>
      <c r="N1840" s="1135" t="s">
        <v>1039</v>
      </c>
      <c r="O1840" s="1135">
        <v>3.7</v>
      </c>
      <c r="P1840" s="1135">
        <v>2.96</v>
      </c>
      <c r="Q1840" s="1135">
        <v>4</v>
      </c>
      <c r="R1840" s="1135">
        <v>20.8</v>
      </c>
      <c r="T1840" s="1135">
        <v>20.399999999999999</v>
      </c>
      <c r="U1840" s="1135">
        <v>3.8</v>
      </c>
      <c r="V1840" s="1135" t="s">
        <v>663</v>
      </c>
      <c r="W1840" s="1135">
        <v>110</v>
      </c>
      <c r="X1840" s="1135" t="s">
        <v>6141</v>
      </c>
      <c r="Y1840" s="1135">
        <v>1.7</v>
      </c>
      <c r="Z1840" s="1135" t="s">
        <v>663</v>
      </c>
      <c r="AA1840" s="1135" t="s">
        <v>6169</v>
      </c>
      <c r="AB1840" s="1135" t="s">
        <v>1075</v>
      </c>
      <c r="AH1840" s="1135" t="s">
        <v>1511</v>
      </c>
      <c r="AI1840" s="1135" t="s">
        <v>1691</v>
      </c>
      <c r="AJ1840" s="1135" t="s">
        <v>1691</v>
      </c>
      <c r="AK1840" s="1135" t="s">
        <v>1691</v>
      </c>
      <c r="AM1840" s="1136" t="s">
        <v>12779</v>
      </c>
      <c r="AN1840" s="1136" t="s">
        <v>12780</v>
      </c>
      <c r="AO1840" s="1136">
        <f t="shared" si="230"/>
        <v>650</v>
      </c>
      <c r="AP1840" s="1136">
        <f t="shared" si="231"/>
        <v>1.7350000000000001</v>
      </c>
      <c r="AQ1840" s="1136" t="str">
        <f t="shared" si="232"/>
        <v>1-4-1S85°S+Z</v>
      </c>
      <c r="AR1840" s="1136" t="str">
        <f t="shared" si="233"/>
        <v>NA</v>
      </c>
      <c r="AS1840" s="1136" t="str">
        <f t="shared" si="234"/>
        <v>180/OFF</v>
      </c>
      <c r="AT1840" s="1136" t="str">
        <f t="shared" si="235"/>
        <v>1-4-1S85°S+Z</v>
      </c>
      <c r="AU1840" s="1136" t="s">
        <v>15737</v>
      </c>
      <c r="AV1840" s="1136" t="str">
        <f t="shared" si="228"/>
        <v>112.5.5</v>
      </c>
      <c r="AW1840" s="1438">
        <f t="shared" si="229"/>
        <v>45051</v>
      </c>
    </row>
    <row r="1841" spans="1:49">
      <c r="A1841" s="1135" t="s">
        <v>6170</v>
      </c>
      <c r="B1841" s="1135" t="s">
        <v>628</v>
      </c>
      <c r="C1841" s="1135">
        <v>600</v>
      </c>
      <c r="D1841" s="1135">
        <v>1.75</v>
      </c>
      <c r="E1841" s="1135" t="s">
        <v>15188</v>
      </c>
      <c r="F1841" s="1135" t="s">
        <v>1078</v>
      </c>
      <c r="G1841" s="1135">
        <v>5</v>
      </c>
      <c r="H1841" s="1135" t="s">
        <v>1049</v>
      </c>
      <c r="I1841" s="1135" t="s">
        <v>126</v>
      </c>
      <c r="J1841" s="1135">
        <v>2.2000000000000002</v>
      </c>
      <c r="K1841" s="1135" t="s">
        <v>5930</v>
      </c>
      <c r="L1841" s="1135" t="s">
        <v>4948</v>
      </c>
      <c r="M1841" s="1135">
        <v>150.30000000000001</v>
      </c>
      <c r="N1841" s="1135" t="s">
        <v>1039</v>
      </c>
      <c r="O1841" s="1135">
        <v>3.7575000000000003</v>
      </c>
      <c r="P1841" s="1135">
        <v>3.0060000000000002</v>
      </c>
      <c r="Q1841" s="1135">
        <v>3</v>
      </c>
      <c r="R1841" s="1135">
        <v>30</v>
      </c>
      <c r="T1841" s="1135">
        <v>13</v>
      </c>
      <c r="U1841" s="1135">
        <v>7</v>
      </c>
      <c r="V1841" s="1135" t="s">
        <v>663</v>
      </c>
      <c r="W1841" s="1135">
        <v>115</v>
      </c>
      <c r="X1841" s="1135">
        <v>50</v>
      </c>
      <c r="Y1841" s="1135">
        <v>1.7</v>
      </c>
      <c r="Z1841" s="1135">
        <v>6.5</v>
      </c>
      <c r="AA1841" s="1135" t="s">
        <v>3577</v>
      </c>
      <c r="AH1841" s="1135" t="s">
        <v>2149</v>
      </c>
      <c r="AM1841" s="1136" t="s">
        <v>12781</v>
      </c>
      <c r="AN1841" s="1136" t="s">
        <v>12782</v>
      </c>
      <c r="AO1841" s="1136">
        <f t="shared" si="230"/>
        <v>600</v>
      </c>
      <c r="AP1841" s="1136">
        <f t="shared" si="231"/>
        <v>1.75</v>
      </c>
      <c r="AQ1841" s="1136" t="str">
        <f t="shared" si="232"/>
        <v>1-5-1S91°</v>
      </c>
      <c r="AR1841" s="1136" t="str">
        <f t="shared" si="233"/>
        <v>30</v>
      </c>
      <c r="AS1841" s="1136" t="str">
        <f t="shared" si="234"/>
        <v>260/260/OFF</v>
      </c>
      <c r="AT1841" s="1136" t="str">
        <f t="shared" si="235"/>
        <v>1-5-1S91°</v>
      </c>
      <c r="AV1841" s="1136" t="str">
        <f t="shared" si="228"/>
        <v>112.3.3</v>
      </c>
      <c r="AW1841" s="1438">
        <f t="shared" si="229"/>
        <v>44988</v>
      </c>
    </row>
    <row r="1842" spans="1:49">
      <c r="A1842" s="1135" t="s">
        <v>6171</v>
      </c>
      <c r="B1842" s="1135" t="s">
        <v>4954</v>
      </c>
      <c r="C1842" s="1135">
        <v>700</v>
      </c>
      <c r="D1842" s="1135">
        <v>1.77</v>
      </c>
      <c r="E1842" s="1135" t="s">
        <v>15198</v>
      </c>
      <c r="F1842" s="1135" t="s">
        <v>663</v>
      </c>
      <c r="G1842" s="1135">
        <v>5</v>
      </c>
      <c r="H1842" s="1135" t="s">
        <v>4968</v>
      </c>
      <c r="I1842" s="1135" t="s">
        <v>466</v>
      </c>
      <c r="J1842" s="1135">
        <v>2</v>
      </c>
      <c r="K1842" s="1135" t="s">
        <v>6161</v>
      </c>
      <c r="L1842" s="1135" t="s">
        <v>4958</v>
      </c>
      <c r="M1842" s="1135">
        <v>149.5</v>
      </c>
      <c r="N1842" s="1135" t="s">
        <v>1039</v>
      </c>
      <c r="O1842" s="1135">
        <v>3.7375000000000003</v>
      </c>
      <c r="P1842" s="1135">
        <v>2.99</v>
      </c>
      <c r="Q1842" s="1135">
        <v>4</v>
      </c>
      <c r="R1842" s="1135">
        <v>21</v>
      </c>
      <c r="T1842" s="1135">
        <v>37</v>
      </c>
      <c r="U1842" s="1135">
        <v>3.7</v>
      </c>
      <c r="V1842" s="1135" t="s">
        <v>663</v>
      </c>
      <c r="W1842" s="1135">
        <v>110</v>
      </c>
      <c r="X1842" s="1135">
        <v>40</v>
      </c>
      <c r="Y1842" s="1135">
        <v>2.2000000000000002</v>
      </c>
      <c r="Z1842" s="1135" t="s">
        <v>663</v>
      </c>
      <c r="AA1842" s="1135" t="s">
        <v>6172</v>
      </c>
      <c r="AH1842" s="1135" t="s">
        <v>625</v>
      </c>
      <c r="AM1842" s="1136" t="s">
        <v>12783</v>
      </c>
      <c r="AN1842" s="1136" t="s">
        <v>12784</v>
      </c>
      <c r="AO1842" s="1136">
        <f t="shared" si="230"/>
        <v>700</v>
      </c>
      <c r="AP1842" s="1136">
        <f t="shared" si="231"/>
        <v>1.77</v>
      </c>
      <c r="AQ1842" s="1136" t="str">
        <f t="shared" si="232"/>
        <v>1-4-1S85°Z+S</v>
      </c>
      <c r="AR1842" s="1136" t="str">
        <f t="shared" si="233"/>
        <v>NA</v>
      </c>
      <c r="AS1842" s="1136" t="str">
        <f t="shared" si="234"/>
        <v>187/OFF</v>
      </c>
      <c r="AT1842" s="1136" t="str">
        <f t="shared" si="235"/>
        <v>1-4-1S85°Z+S</v>
      </c>
      <c r="AU1842" s="1136" t="s">
        <v>15734</v>
      </c>
      <c r="AV1842" s="1136" t="str">
        <f t="shared" si="228"/>
        <v>111.3.15</v>
      </c>
      <c r="AW1842" s="1438">
        <f t="shared" si="229"/>
        <v>44635</v>
      </c>
    </row>
    <row r="1843" spans="1:49">
      <c r="A1843" s="1135" t="s">
        <v>6173</v>
      </c>
      <c r="B1843" s="1135" t="s">
        <v>210</v>
      </c>
      <c r="C1843" s="1135">
        <v>600</v>
      </c>
      <c r="D1843" s="1135">
        <v>1.75</v>
      </c>
      <c r="E1843" s="1135" t="s">
        <v>15188</v>
      </c>
      <c r="F1843" s="1135" t="s">
        <v>1078</v>
      </c>
      <c r="G1843" s="1135">
        <v>5</v>
      </c>
      <c r="H1843" s="1135" t="s">
        <v>5574</v>
      </c>
      <c r="I1843" s="1135" t="s">
        <v>126</v>
      </c>
      <c r="J1843" s="1135">
        <v>0.7</v>
      </c>
      <c r="K1843" s="1135" t="s">
        <v>5726</v>
      </c>
      <c r="L1843" s="1135" t="s">
        <v>4760</v>
      </c>
      <c r="M1843" s="1135">
        <v>151.5</v>
      </c>
      <c r="N1843" s="1135" t="s">
        <v>1039</v>
      </c>
      <c r="O1843" s="1135">
        <v>3.7875000000000001</v>
      </c>
      <c r="P1843" s="1135">
        <v>3.0300000000000002</v>
      </c>
      <c r="Q1843" s="1135">
        <v>4</v>
      </c>
      <c r="R1843" s="1135">
        <v>19.100000000000001</v>
      </c>
      <c r="T1843" s="1135">
        <v>23.7</v>
      </c>
      <c r="U1843" s="1135">
        <v>3.2</v>
      </c>
      <c r="V1843" s="1135" t="s">
        <v>663</v>
      </c>
      <c r="W1843" s="1135">
        <v>35</v>
      </c>
      <c r="X1843" s="1135">
        <v>10</v>
      </c>
      <c r="Y1843" s="1135">
        <v>1</v>
      </c>
      <c r="Z1843" s="1135">
        <v>6</v>
      </c>
      <c r="AA1843" s="1135" t="s">
        <v>3600</v>
      </c>
      <c r="AH1843" s="1135" t="s">
        <v>3307</v>
      </c>
      <c r="AM1843" s="1136" t="s">
        <v>12785</v>
      </c>
      <c r="AN1843" s="1136" t="s">
        <v>12786</v>
      </c>
      <c r="AO1843" s="1136">
        <f t="shared" si="230"/>
        <v>600</v>
      </c>
      <c r="AP1843" s="1136">
        <f t="shared" si="231"/>
        <v>1.75</v>
      </c>
      <c r="AQ1843" s="1136" t="str">
        <f t="shared" si="232"/>
        <v>1-5-1S91°</v>
      </c>
      <c r="AR1843" s="1136" t="str">
        <f t="shared" si="233"/>
        <v>30</v>
      </c>
      <c r="AS1843" s="1136" t="str">
        <f t="shared" si="234"/>
        <v>340/300/145</v>
      </c>
      <c r="AT1843" s="1136" t="str">
        <f t="shared" si="235"/>
        <v>1-5-1S91°</v>
      </c>
      <c r="AV1843" s="1136" t="str">
        <f t="shared" si="228"/>
        <v>112.4.7</v>
      </c>
      <c r="AW1843" s="1438">
        <f t="shared" si="229"/>
        <v>45023</v>
      </c>
    </row>
    <row r="1844" spans="1:49">
      <c r="A1844" s="1135" t="s">
        <v>6174</v>
      </c>
      <c r="B1844" s="1135" t="s">
        <v>878</v>
      </c>
      <c r="C1844" s="1135">
        <v>600</v>
      </c>
      <c r="D1844" s="1135">
        <v>1.76</v>
      </c>
      <c r="E1844" s="1135" t="s">
        <v>15188</v>
      </c>
      <c r="F1844" s="1135" t="s">
        <v>1048</v>
      </c>
      <c r="G1844" s="1135">
        <v>5</v>
      </c>
      <c r="H1844" s="1135" t="s">
        <v>5220</v>
      </c>
      <c r="I1844" s="1135" t="s">
        <v>466</v>
      </c>
      <c r="J1844" s="1135">
        <v>3.9</v>
      </c>
      <c r="K1844" s="1135" t="s">
        <v>6175</v>
      </c>
      <c r="L1844" s="1135" t="s">
        <v>5001</v>
      </c>
      <c r="M1844" s="1135">
        <v>151.69999999999999</v>
      </c>
      <c r="N1844" s="1135" t="s">
        <v>1039</v>
      </c>
      <c r="O1844" s="1135">
        <v>3.7925</v>
      </c>
      <c r="P1844" s="1135">
        <v>3.0339999999999998</v>
      </c>
      <c r="Q1844" s="1135">
        <v>3</v>
      </c>
      <c r="R1844" s="1135">
        <v>19.7</v>
      </c>
      <c r="T1844" s="1135">
        <v>11.5</v>
      </c>
      <c r="U1844" s="1135">
        <v>5.3</v>
      </c>
      <c r="V1844" s="1135" t="s">
        <v>663</v>
      </c>
      <c r="W1844" s="1135">
        <v>105</v>
      </c>
      <c r="X1844" s="1135">
        <v>95</v>
      </c>
      <c r="Y1844" s="1135">
        <v>1.5</v>
      </c>
      <c r="Z1844" s="1135">
        <v>5</v>
      </c>
      <c r="AA1844" s="1135" t="s">
        <v>3598</v>
      </c>
      <c r="AH1844" s="1135" t="s">
        <v>489</v>
      </c>
      <c r="AM1844" s="1136" t="s">
        <v>12787</v>
      </c>
      <c r="AN1844" s="1136" t="s">
        <v>12788</v>
      </c>
      <c r="AO1844" s="1136">
        <f t="shared" si="230"/>
        <v>600</v>
      </c>
      <c r="AP1844" s="1136">
        <f t="shared" si="231"/>
        <v>1.76</v>
      </c>
      <c r="AQ1844" s="1136" t="str">
        <f t="shared" si="232"/>
        <v>1-5-1S91°</v>
      </c>
      <c r="AR1844" s="1136" t="str">
        <f t="shared" si="233"/>
        <v>31</v>
      </c>
      <c r="AS1844" s="1136" t="str">
        <f t="shared" si="234"/>
        <v>300/300/140</v>
      </c>
      <c r="AT1844" s="1136" t="str">
        <f t="shared" si="235"/>
        <v>1-5-1S91°</v>
      </c>
      <c r="AV1844" s="1136" t="str">
        <f t="shared" si="228"/>
        <v>112.4.6</v>
      </c>
      <c r="AW1844" s="1438">
        <f t="shared" si="229"/>
        <v>45022</v>
      </c>
    </row>
    <row r="1845" spans="1:49">
      <c r="A1845" s="1135" t="s">
        <v>6176</v>
      </c>
      <c r="B1845" s="1135" t="s">
        <v>5106</v>
      </c>
      <c r="C1845" s="1135">
        <v>600</v>
      </c>
      <c r="D1845" s="1135">
        <v>1.68</v>
      </c>
      <c r="E1845" s="1135" t="s">
        <v>15208</v>
      </c>
      <c r="F1845" s="1135" t="s">
        <v>663</v>
      </c>
      <c r="G1845" s="1135">
        <v>4</v>
      </c>
      <c r="H1845" s="1135" t="s">
        <v>1578</v>
      </c>
      <c r="I1845" s="1135" t="s">
        <v>126</v>
      </c>
      <c r="J1845" s="1135">
        <v>0.8</v>
      </c>
      <c r="K1845" s="1135" t="s">
        <v>6177</v>
      </c>
      <c r="L1845" s="1135" t="s">
        <v>1881</v>
      </c>
      <c r="M1845" s="1135">
        <v>151</v>
      </c>
      <c r="N1845" s="1135" t="s">
        <v>1039</v>
      </c>
      <c r="O1845" s="1135">
        <v>3.7750000000000004</v>
      </c>
      <c r="P1845" s="1135">
        <v>3.02</v>
      </c>
      <c r="Q1845" s="1135">
        <v>4</v>
      </c>
      <c r="R1845" s="1135">
        <v>21</v>
      </c>
      <c r="T1845" s="1135">
        <v>10.5</v>
      </c>
      <c r="U1845" s="1135">
        <v>4.3</v>
      </c>
      <c r="V1845" s="1135" t="s">
        <v>663</v>
      </c>
      <c r="W1845" s="1135">
        <v>85</v>
      </c>
      <c r="X1845" s="1135">
        <v>35</v>
      </c>
      <c r="Y1845" s="1135">
        <v>1.6</v>
      </c>
      <c r="Z1845" s="1135" t="s">
        <v>663</v>
      </c>
      <c r="AA1845" s="1135" t="s">
        <v>6178</v>
      </c>
      <c r="AH1845" s="1135" t="s">
        <v>887</v>
      </c>
      <c r="AM1845" s="1136" t="s">
        <v>12789</v>
      </c>
      <c r="AN1845" s="1136" t="s">
        <v>12790</v>
      </c>
      <c r="AO1845" s="1136">
        <f t="shared" si="230"/>
        <v>600</v>
      </c>
      <c r="AP1845" s="1136">
        <f t="shared" si="231"/>
        <v>1.68</v>
      </c>
      <c r="AQ1845" s="1136" t="str">
        <f t="shared" si="232"/>
        <v>1-4-1S85Z+S</v>
      </c>
      <c r="AR1845" s="1136" t="str">
        <f t="shared" si="233"/>
        <v>NA</v>
      </c>
      <c r="AS1845" s="1136" t="str">
        <f t="shared" si="234"/>
        <v>165/OFF</v>
      </c>
      <c r="AT1845" s="1136" t="str">
        <f t="shared" si="235"/>
        <v>1-4-1S85Z+S</v>
      </c>
      <c r="AV1845" s="1136" t="str">
        <f t="shared" si="228"/>
        <v>112.4.8</v>
      </c>
      <c r="AW1845" s="1438">
        <f t="shared" si="229"/>
        <v>45024</v>
      </c>
    </row>
    <row r="1846" spans="1:49">
      <c r="A1846" s="1135" t="s">
        <v>6179</v>
      </c>
      <c r="B1846" s="1135" t="s">
        <v>5044</v>
      </c>
      <c r="C1846" s="1135">
        <v>500</v>
      </c>
      <c r="D1846" s="1135">
        <v>1.78</v>
      </c>
      <c r="E1846" s="1135" t="s">
        <v>15193</v>
      </c>
      <c r="F1846" s="1135" t="s">
        <v>1078</v>
      </c>
      <c r="G1846" s="1135">
        <v>5</v>
      </c>
      <c r="H1846" s="1135" t="s">
        <v>1049</v>
      </c>
      <c r="I1846" s="1135" t="s">
        <v>126</v>
      </c>
      <c r="J1846" s="1135">
        <v>0.6</v>
      </c>
      <c r="K1846" s="1135" t="s">
        <v>6180</v>
      </c>
      <c r="L1846" s="1135" t="s">
        <v>5046</v>
      </c>
      <c r="M1846" s="1135">
        <v>152.5</v>
      </c>
      <c r="N1846" s="1135" t="s">
        <v>1039</v>
      </c>
      <c r="O1846" s="1135">
        <v>3.8125</v>
      </c>
      <c r="P1846" s="1135">
        <v>3.0500000000000003</v>
      </c>
      <c r="Q1846" s="1135">
        <v>3</v>
      </c>
      <c r="R1846" s="1135">
        <v>28.5</v>
      </c>
      <c r="T1846" s="1135">
        <v>19.2</v>
      </c>
      <c r="U1846" s="1135">
        <v>5.0999999999999996</v>
      </c>
      <c r="V1846" s="1135" t="s">
        <v>663</v>
      </c>
      <c r="W1846" s="1135">
        <v>30</v>
      </c>
      <c r="X1846" s="1135">
        <v>10</v>
      </c>
      <c r="Y1846" s="1135">
        <v>1.6</v>
      </c>
      <c r="Z1846" s="1135">
        <v>7</v>
      </c>
      <c r="AA1846" s="1135" t="s">
        <v>4516</v>
      </c>
      <c r="AH1846" s="1135" t="s">
        <v>4302</v>
      </c>
      <c r="AM1846" s="1136" t="s">
        <v>12791</v>
      </c>
      <c r="AN1846" s="1136" t="s">
        <v>12792</v>
      </c>
      <c r="AO1846" s="1136">
        <f t="shared" si="230"/>
        <v>500</v>
      </c>
      <c r="AP1846" s="1136">
        <f t="shared" si="231"/>
        <v>1.78</v>
      </c>
      <c r="AQ1846" s="1136" t="str">
        <f t="shared" si="232"/>
        <v>1-5-1S87°</v>
      </c>
      <c r="AR1846" s="1136" t="str">
        <f t="shared" si="233"/>
        <v>30</v>
      </c>
      <c r="AS1846" s="1136" t="str">
        <f t="shared" si="234"/>
        <v>260/260/OFF</v>
      </c>
      <c r="AT1846" s="1136" t="str">
        <f t="shared" si="235"/>
        <v>1-5-1S87°</v>
      </c>
      <c r="AV1846" s="1136" t="str">
        <f t="shared" si="228"/>
        <v>112.4.11</v>
      </c>
      <c r="AW1846" s="1438">
        <f t="shared" si="229"/>
        <v>45027</v>
      </c>
    </row>
    <row r="1847" spans="1:49">
      <c r="A1847" s="1135" t="s">
        <v>6181</v>
      </c>
      <c r="B1847" s="1135" t="s">
        <v>881</v>
      </c>
      <c r="C1847" s="1135">
        <v>550</v>
      </c>
      <c r="D1847" s="1135">
        <v>1.77</v>
      </c>
      <c r="E1847" s="1135" t="s">
        <v>15213</v>
      </c>
      <c r="F1847" s="1135" t="s">
        <v>1069</v>
      </c>
      <c r="G1847" s="1135">
        <v>4</v>
      </c>
      <c r="H1847" s="1135" t="s">
        <v>6182</v>
      </c>
      <c r="I1847" s="1135" t="s">
        <v>663</v>
      </c>
      <c r="J1847" s="1135">
        <v>0</v>
      </c>
      <c r="K1847" s="1135" t="s">
        <v>6183</v>
      </c>
      <c r="L1847" s="1135" t="s">
        <v>5131</v>
      </c>
      <c r="M1847" s="1135">
        <v>150</v>
      </c>
      <c r="N1847" s="1135" t="s">
        <v>1039</v>
      </c>
      <c r="O1847" s="1135">
        <v>3.75</v>
      </c>
      <c r="P1847" s="1135">
        <v>3</v>
      </c>
      <c r="Q1847" s="1135">
        <v>3.5</v>
      </c>
      <c r="R1847" s="1135">
        <v>21.8</v>
      </c>
      <c r="T1847" s="1135">
        <v>19.5</v>
      </c>
      <c r="U1847" s="1135">
        <v>1.8</v>
      </c>
      <c r="V1847" s="1135" t="s">
        <v>663</v>
      </c>
      <c r="W1847" s="1135" t="s">
        <v>663</v>
      </c>
      <c r="X1847" s="1135" t="s">
        <v>663</v>
      </c>
      <c r="Y1847" s="1135">
        <v>2.1</v>
      </c>
      <c r="Z1847" s="1135">
        <v>5</v>
      </c>
      <c r="AA1847" s="1135" t="s">
        <v>4516</v>
      </c>
      <c r="AH1847" s="1135" t="s">
        <v>2149</v>
      </c>
      <c r="AM1847" s="1136" t="s">
        <v>12793</v>
      </c>
      <c r="AN1847" s="1136" t="s">
        <v>12794</v>
      </c>
      <c r="AO1847" s="1136">
        <f t="shared" si="230"/>
        <v>550</v>
      </c>
      <c r="AP1847" s="1136">
        <f t="shared" si="231"/>
        <v>1.77</v>
      </c>
      <c r="AQ1847" s="1136" t="str">
        <f t="shared" si="232"/>
        <v>1-5-1S87</v>
      </c>
      <c r="AR1847" s="1136" t="str">
        <f t="shared" si="233"/>
        <v>31.5</v>
      </c>
      <c r="AS1847" s="1136" t="str">
        <f t="shared" si="234"/>
        <v>310/310/155</v>
      </c>
      <c r="AT1847" s="1136" t="str">
        <f t="shared" si="235"/>
        <v>1-5-1S87</v>
      </c>
      <c r="AV1847" s="1136" t="str">
        <f t="shared" si="228"/>
        <v>112.4.11</v>
      </c>
      <c r="AW1847" s="1438">
        <f t="shared" si="229"/>
        <v>45027</v>
      </c>
    </row>
    <row r="1848" spans="1:49">
      <c r="A1848" s="1135" t="s">
        <v>6184</v>
      </c>
      <c r="B1848" s="1135" t="s">
        <v>210</v>
      </c>
      <c r="C1848" s="1135">
        <v>650</v>
      </c>
      <c r="D1848" s="1135">
        <v>1.7</v>
      </c>
      <c r="E1848" s="1135" t="s">
        <v>15188</v>
      </c>
      <c r="F1848" s="1135" t="s">
        <v>1078</v>
      </c>
      <c r="G1848" s="1135">
        <v>5</v>
      </c>
      <c r="H1848" s="1135" t="s">
        <v>4900</v>
      </c>
      <c r="I1848" s="1135" t="s">
        <v>466</v>
      </c>
      <c r="J1848" s="1135">
        <v>3.2</v>
      </c>
      <c r="K1848" s="1135" t="s">
        <v>5654</v>
      </c>
      <c r="L1848" s="1135" t="s">
        <v>5426</v>
      </c>
      <c r="M1848" s="1135">
        <v>149.5</v>
      </c>
      <c r="N1848" s="1135" t="s">
        <v>1039</v>
      </c>
      <c r="O1848" s="1135">
        <v>3.7375000000000003</v>
      </c>
      <c r="P1848" s="1135">
        <v>2.99</v>
      </c>
      <c r="Q1848" s="1135">
        <v>3.5</v>
      </c>
      <c r="R1848" s="1135">
        <v>21.5</v>
      </c>
      <c r="T1848" s="1135">
        <v>19.5</v>
      </c>
      <c r="U1848" s="1135">
        <v>2.9</v>
      </c>
      <c r="V1848" s="1135" t="s">
        <v>663</v>
      </c>
      <c r="W1848" s="1135">
        <v>100</v>
      </c>
      <c r="X1848" s="1135">
        <v>90</v>
      </c>
      <c r="Y1848" s="1135">
        <v>1.8</v>
      </c>
      <c r="Z1848" s="1135">
        <v>5.5</v>
      </c>
      <c r="AA1848" s="1135" t="s">
        <v>3607</v>
      </c>
      <c r="AB1848" s="1135" t="s">
        <v>1075</v>
      </c>
      <c r="AH1848" s="1135" t="s">
        <v>1088</v>
      </c>
      <c r="AM1848" s="1136" t="s">
        <v>12795</v>
      </c>
      <c r="AN1848" s="1136" t="s">
        <v>12796</v>
      </c>
      <c r="AO1848" s="1136">
        <f t="shared" si="230"/>
        <v>650</v>
      </c>
      <c r="AP1848" s="1136">
        <f t="shared" si="231"/>
        <v>1.7</v>
      </c>
      <c r="AQ1848" s="1136" t="str">
        <f t="shared" si="232"/>
        <v>1-5-1S91°</v>
      </c>
      <c r="AR1848" s="1136" t="str">
        <f t="shared" si="233"/>
        <v>30</v>
      </c>
      <c r="AS1848" s="1136" t="str">
        <f t="shared" si="234"/>
        <v>390/360/175</v>
      </c>
      <c r="AT1848" s="1136" t="str">
        <f t="shared" si="235"/>
        <v>1-5-1S91°</v>
      </c>
      <c r="AV1848" s="1136" t="str">
        <f t="shared" si="228"/>
        <v>112.4.17</v>
      </c>
      <c r="AW1848" s="1438">
        <f t="shared" si="229"/>
        <v>45033</v>
      </c>
    </row>
    <row r="1849" spans="1:49">
      <c r="A1849" s="1135" t="s">
        <v>6185</v>
      </c>
      <c r="B1849" s="1135" t="s">
        <v>878</v>
      </c>
      <c r="C1849" s="1135">
        <v>550</v>
      </c>
      <c r="D1849" s="1135">
        <v>1.756</v>
      </c>
      <c r="E1849" s="1135" t="s">
        <v>15196</v>
      </c>
      <c r="F1849" s="1135" t="s">
        <v>1048</v>
      </c>
      <c r="G1849" s="1135">
        <v>5</v>
      </c>
      <c r="H1849" s="1135" t="s">
        <v>5838</v>
      </c>
      <c r="I1849" s="1135" t="s">
        <v>663</v>
      </c>
      <c r="J1849" s="1135">
        <v>0</v>
      </c>
      <c r="K1849" s="1135" t="s">
        <v>6186</v>
      </c>
      <c r="L1849" s="1135" t="s">
        <v>5001</v>
      </c>
      <c r="M1849" s="1135">
        <v>148.9</v>
      </c>
      <c r="N1849" s="1135" t="s">
        <v>1039</v>
      </c>
      <c r="O1849" s="1135">
        <v>3.7225000000000001</v>
      </c>
      <c r="P1849" s="1135">
        <v>2.9780000000000002</v>
      </c>
      <c r="Q1849" s="1135" t="s">
        <v>2706</v>
      </c>
      <c r="R1849" s="1135">
        <v>23.5</v>
      </c>
      <c r="T1849" s="1135">
        <v>16.399999999999999</v>
      </c>
      <c r="U1849" s="1135">
        <v>4.5999999999999996</v>
      </c>
      <c r="V1849" s="1135" t="s">
        <v>663</v>
      </c>
      <c r="W1849" s="1135" t="s">
        <v>663</v>
      </c>
      <c r="X1849" s="1135" t="s">
        <v>663</v>
      </c>
      <c r="Y1849" s="1135">
        <v>1.6</v>
      </c>
      <c r="Z1849" s="1135" t="s">
        <v>6187</v>
      </c>
      <c r="AA1849" s="1135" t="s">
        <v>6188</v>
      </c>
      <c r="AH1849" s="1135" t="s">
        <v>1580</v>
      </c>
      <c r="AM1849" s="1136" t="s">
        <v>12797</v>
      </c>
      <c r="AN1849" s="1136" t="s">
        <v>12798</v>
      </c>
      <c r="AO1849" s="1136">
        <f t="shared" si="230"/>
        <v>550</v>
      </c>
      <c r="AP1849" s="1136">
        <f t="shared" si="231"/>
        <v>1.756</v>
      </c>
      <c r="AQ1849" s="1136" t="str">
        <f t="shared" si="232"/>
        <v>2-6-1S83°</v>
      </c>
      <c r="AR1849" s="1136" t="str">
        <f t="shared" si="233"/>
        <v>31</v>
      </c>
      <c r="AS1849" s="1136" t="str">
        <f t="shared" si="234"/>
        <v>164/140</v>
      </c>
      <c r="AT1849" s="1136" t="str">
        <f t="shared" si="235"/>
        <v>2-6-1S83°</v>
      </c>
      <c r="AV1849" s="1136" t="str">
        <f t="shared" si="228"/>
        <v>108.12.26</v>
      </c>
      <c r="AW1849" s="1438">
        <f t="shared" si="229"/>
        <v>43825</v>
      </c>
    </row>
    <row r="1850" spans="1:49">
      <c r="A1850" s="1135" t="s">
        <v>6189</v>
      </c>
      <c r="B1850" s="1135" t="s">
        <v>5162</v>
      </c>
      <c r="C1850" s="1135">
        <v>700</v>
      </c>
      <c r="D1850" s="1135">
        <v>1.75</v>
      </c>
      <c r="E1850" s="1135" t="s">
        <v>15198</v>
      </c>
      <c r="F1850" s="1135" t="s">
        <v>663</v>
      </c>
      <c r="G1850" s="1135">
        <v>5</v>
      </c>
      <c r="H1850" s="1135" t="s">
        <v>1035</v>
      </c>
      <c r="I1850" s="1135" t="s">
        <v>657</v>
      </c>
      <c r="J1850" s="1135">
        <v>1.5</v>
      </c>
      <c r="K1850" s="1135" t="s">
        <v>5417</v>
      </c>
      <c r="L1850" s="1135" t="s">
        <v>2007</v>
      </c>
      <c r="M1850" s="1135">
        <v>150</v>
      </c>
      <c r="N1850" s="1135" t="s">
        <v>1039</v>
      </c>
      <c r="O1850" s="1135">
        <v>3.75</v>
      </c>
      <c r="P1850" s="1135">
        <v>3</v>
      </c>
      <c r="Q1850" s="1135" t="s">
        <v>1050</v>
      </c>
      <c r="R1850" s="1135">
        <v>20.8</v>
      </c>
      <c r="T1850" s="1135">
        <v>29.1</v>
      </c>
      <c r="U1850" s="1135">
        <v>3.4</v>
      </c>
      <c r="V1850" s="1135" t="s">
        <v>2614</v>
      </c>
      <c r="W1850" s="1135">
        <v>80</v>
      </c>
      <c r="X1850" s="1135">
        <v>60</v>
      </c>
      <c r="Y1850" s="1135">
        <v>1.5</v>
      </c>
      <c r="Z1850" s="1135" t="s">
        <v>663</v>
      </c>
      <c r="AA1850" s="1135" t="s">
        <v>3259</v>
      </c>
      <c r="AH1850" s="1135" t="s">
        <v>1511</v>
      </c>
      <c r="AM1850" s="1136" t="s">
        <v>12799</v>
      </c>
      <c r="AN1850" s="1136" t="s">
        <v>12800</v>
      </c>
      <c r="AO1850" s="1136">
        <f t="shared" si="230"/>
        <v>700</v>
      </c>
      <c r="AP1850" s="1136">
        <f t="shared" si="231"/>
        <v>1.75</v>
      </c>
      <c r="AQ1850" s="1136" t="str">
        <f t="shared" si="232"/>
        <v>1-4-1S85°Z+S</v>
      </c>
      <c r="AR1850" s="1136" t="str">
        <f t="shared" si="233"/>
        <v>NA</v>
      </c>
      <c r="AS1850" s="1136" t="str">
        <f t="shared" si="234"/>
        <v>185/OFF</v>
      </c>
      <c r="AT1850" s="1136" t="str">
        <f t="shared" si="235"/>
        <v>1-4-1S85°Z+S</v>
      </c>
      <c r="AU1850" s="1136" t="s">
        <v>15734</v>
      </c>
      <c r="AV1850" s="1136" t="str">
        <f t="shared" si="228"/>
        <v>109.4.1</v>
      </c>
      <c r="AW1850" s="1438">
        <f t="shared" si="229"/>
        <v>43922</v>
      </c>
    </row>
    <row r="1851" spans="1:49">
      <c r="A1851" s="1135" t="s">
        <v>6190</v>
      </c>
      <c r="B1851" s="1135" t="s">
        <v>817</v>
      </c>
      <c r="C1851" s="1135">
        <v>650</v>
      </c>
      <c r="D1851" s="1135">
        <v>1.74</v>
      </c>
      <c r="E1851" s="1135" t="s">
        <v>15198</v>
      </c>
      <c r="F1851" s="1135" t="s">
        <v>663</v>
      </c>
      <c r="G1851" s="1135">
        <v>5</v>
      </c>
      <c r="H1851" s="1135" t="s">
        <v>1142</v>
      </c>
      <c r="I1851" s="1135" t="s">
        <v>663</v>
      </c>
      <c r="J1851" s="1135">
        <v>0</v>
      </c>
      <c r="K1851" s="1135" t="s">
        <v>5763</v>
      </c>
      <c r="L1851" s="1135" t="s">
        <v>2032</v>
      </c>
      <c r="M1851" s="1135">
        <v>151.5</v>
      </c>
      <c r="N1851" s="1135" t="s">
        <v>1039</v>
      </c>
      <c r="O1851" s="1135">
        <v>3.7875000000000001</v>
      </c>
      <c r="P1851" s="1135">
        <v>3.0300000000000002</v>
      </c>
      <c r="Q1851" s="1135" t="s">
        <v>1040</v>
      </c>
      <c r="R1851" s="1135">
        <v>21.5</v>
      </c>
      <c r="T1851" s="1135">
        <v>45</v>
      </c>
      <c r="U1851" s="1135">
        <v>3.5</v>
      </c>
      <c r="V1851" s="1135" t="s">
        <v>663</v>
      </c>
      <c r="W1851" s="1135" t="s">
        <v>663</v>
      </c>
      <c r="X1851" s="1135" t="s">
        <v>663</v>
      </c>
      <c r="Y1851" s="1135">
        <v>2</v>
      </c>
      <c r="Z1851" s="1135" t="s">
        <v>663</v>
      </c>
      <c r="AA1851" s="1135" t="s">
        <v>4809</v>
      </c>
      <c r="AH1851" s="1135" t="s">
        <v>3122</v>
      </c>
      <c r="AM1851" s="1136" t="s">
        <v>12801</v>
      </c>
      <c r="AN1851" s="1136" t="s">
        <v>12802</v>
      </c>
      <c r="AO1851" s="1136">
        <f t="shared" si="230"/>
        <v>650</v>
      </c>
      <c r="AP1851" s="1136">
        <f t="shared" si="231"/>
        <v>1.74</v>
      </c>
      <c r="AQ1851" s="1136" t="str">
        <f t="shared" si="232"/>
        <v>1-4-1S85°Z+S</v>
      </c>
      <c r="AR1851" s="1136" t="str">
        <f t="shared" si="233"/>
        <v>NA</v>
      </c>
      <c r="AS1851" s="1136" t="str">
        <f t="shared" si="234"/>
        <v>188/OFF</v>
      </c>
      <c r="AT1851" s="1136" t="str">
        <f t="shared" si="235"/>
        <v>1-4-1S85°Z+S</v>
      </c>
      <c r="AU1851" s="1136" t="s">
        <v>15734</v>
      </c>
      <c r="AV1851" s="1136" t="str">
        <f t="shared" si="228"/>
        <v>109.8.6</v>
      </c>
      <c r="AW1851" s="1438">
        <f t="shared" si="229"/>
        <v>44049</v>
      </c>
    </row>
    <row r="1852" spans="1:49">
      <c r="A1852" s="1135" t="s">
        <v>6191</v>
      </c>
      <c r="B1852" s="1135" t="s">
        <v>5772</v>
      </c>
      <c r="C1852" s="1135">
        <v>600</v>
      </c>
      <c r="D1852" s="1135">
        <v>1.65</v>
      </c>
      <c r="E1852" s="1135" t="s">
        <v>15198</v>
      </c>
      <c r="F1852" s="1135" t="s">
        <v>663</v>
      </c>
      <c r="G1852" s="1135">
        <v>5</v>
      </c>
      <c r="H1852" s="1135" t="s">
        <v>1564</v>
      </c>
      <c r="I1852" s="1135" t="s">
        <v>466</v>
      </c>
      <c r="J1852" s="1135">
        <v>3.3</v>
      </c>
      <c r="K1852" s="1135" t="s">
        <v>6192</v>
      </c>
      <c r="L1852" s="1135" t="s">
        <v>5774</v>
      </c>
      <c r="M1852" s="1135">
        <v>159.69999999999999</v>
      </c>
      <c r="N1852" s="1135" t="s">
        <v>1039</v>
      </c>
      <c r="O1852" s="1135">
        <v>3.9924999999999997</v>
      </c>
      <c r="P1852" s="1135">
        <v>3.194</v>
      </c>
      <c r="Q1852" s="1135">
        <v>3</v>
      </c>
      <c r="R1852" s="1135">
        <v>25.6</v>
      </c>
      <c r="T1852" s="1135">
        <v>33.9</v>
      </c>
      <c r="U1852" s="1135">
        <v>6.3</v>
      </c>
      <c r="V1852" s="1135" t="s">
        <v>663</v>
      </c>
      <c r="W1852" s="1135">
        <v>110</v>
      </c>
      <c r="X1852" s="1135">
        <v>95</v>
      </c>
      <c r="Y1852" s="1135">
        <v>1.5</v>
      </c>
      <c r="Z1852" s="1135" t="s">
        <v>663</v>
      </c>
      <c r="AA1852" s="1135" t="s">
        <v>2572</v>
      </c>
      <c r="AH1852" s="1135" t="s">
        <v>661</v>
      </c>
      <c r="AM1852" s="1136" t="s">
        <v>12803</v>
      </c>
      <c r="AN1852" s="1136" t="s">
        <v>12804</v>
      </c>
      <c r="AO1852" s="1136">
        <f t="shared" si="230"/>
        <v>600</v>
      </c>
      <c r="AP1852" s="1136">
        <f t="shared" si="231"/>
        <v>1.65</v>
      </c>
      <c r="AQ1852" s="1136" t="str">
        <f t="shared" si="232"/>
        <v>1-4-1S85°Z+S</v>
      </c>
      <c r="AR1852" s="1136" t="str">
        <f t="shared" si="233"/>
        <v>NA</v>
      </c>
      <c r="AS1852" s="1136" t="str">
        <f t="shared" si="234"/>
        <v>160/OFF</v>
      </c>
      <c r="AT1852" s="1136" t="str">
        <f t="shared" si="235"/>
        <v>1-4-1S85°Z+S</v>
      </c>
      <c r="AU1852" s="1136" t="s">
        <v>15734</v>
      </c>
      <c r="AV1852" s="1136" t="str">
        <f t="shared" si="228"/>
        <v>109.12.25</v>
      </c>
      <c r="AW1852" s="1438">
        <f t="shared" si="229"/>
        <v>44190</v>
      </c>
    </row>
    <row r="1853" spans="1:49">
      <c r="A1853" s="1135" t="s">
        <v>6193</v>
      </c>
      <c r="B1853" s="1135" t="s">
        <v>5748</v>
      </c>
      <c r="C1853" s="1135">
        <v>600</v>
      </c>
      <c r="D1853" s="1135">
        <v>1.78</v>
      </c>
      <c r="E1853" s="1135" t="s">
        <v>15188</v>
      </c>
      <c r="F1853" s="1135" t="s">
        <v>1078</v>
      </c>
      <c r="G1853" s="1135">
        <v>5</v>
      </c>
      <c r="H1853" s="1135" t="s">
        <v>6194</v>
      </c>
      <c r="I1853" s="1135" t="s">
        <v>126</v>
      </c>
      <c r="J1853" s="1135">
        <v>1.3</v>
      </c>
      <c r="K1853" s="1135" t="s">
        <v>6072</v>
      </c>
      <c r="L1853" s="1135" t="s">
        <v>5902</v>
      </c>
      <c r="M1853" s="1135">
        <v>149.5</v>
      </c>
      <c r="N1853" s="1135" t="s">
        <v>1039</v>
      </c>
      <c r="O1853" s="1135">
        <v>3.7375000000000003</v>
      </c>
      <c r="P1853" s="1135">
        <v>2.99</v>
      </c>
      <c r="Q1853" s="1135">
        <v>3.5</v>
      </c>
      <c r="R1853" s="1135">
        <v>25</v>
      </c>
      <c r="T1853" s="1135">
        <v>16</v>
      </c>
      <c r="U1853" s="1135">
        <v>4</v>
      </c>
      <c r="V1853" s="1135" t="s">
        <v>663</v>
      </c>
      <c r="W1853" s="1135" t="s">
        <v>6195</v>
      </c>
      <c r="X1853" s="1135">
        <v>10</v>
      </c>
      <c r="Y1853" s="1135">
        <v>1.4</v>
      </c>
      <c r="Z1853" s="1135">
        <v>6</v>
      </c>
      <c r="AA1853" s="1135" t="s">
        <v>6115</v>
      </c>
      <c r="AH1853" s="1135" t="s">
        <v>3307</v>
      </c>
      <c r="AM1853" s="1136" t="s">
        <v>12805</v>
      </c>
      <c r="AN1853" s="1136" t="s">
        <v>12806</v>
      </c>
      <c r="AO1853" s="1136">
        <f t="shared" si="230"/>
        <v>600</v>
      </c>
      <c r="AP1853" s="1136">
        <f t="shared" si="231"/>
        <v>1.78</v>
      </c>
      <c r="AQ1853" s="1136" t="str">
        <f t="shared" si="232"/>
        <v>1-5-1S91°</v>
      </c>
      <c r="AR1853" s="1136" t="str">
        <f t="shared" si="233"/>
        <v>30</v>
      </c>
      <c r="AS1853" s="1136" t="str">
        <f t="shared" si="234"/>
        <v>300/300/150</v>
      </c>
      <c r="AT1853" s="1136" t="str">
        <f t="shared" si="235"/>
        <v>1-5-1S91°</v>
      </c>
      <c r="AV1853" s="1136" t="str">
        <f t="shared" si="228"/>
        <v>110.2.5</v>
      </c>
      <c r="AW1853" s="1438">
        <f t="shared" si="229"/>
        <v>44232</v>
      </c>
    </row>
    <row r="1854" spans="1:49">
      <c r="A1854" s="1135" t="s">
        <v>6196</v>
      </c>
      <c r="B1854" s="1135" t="s">
        <v>5251</v>
      </c>
      <c r="C1854" s="1135">
        <v>650</v>
      </c>
      <c r="D1854" s="1135">
        <v>1.76</v>
      </c>
      <c r="E1854" s="1135" t="s">
        <v>15188</v>
      </c>
      <c r="F1854" s="1135" t="s">
        <v>1078</v>
      </c>
      <c r="G1854" s="1135">
        <v>5</v>
      </c>
      <c r="H1854" s="1135" t="s">
        <v>2224</v>
      </c>
      <c r="I1854" s="1135" t="s">
        <v>466</v>
      </c>
      <c r="J1854" s="1135">
        <v>2.5</v>
      </c>
      <c r="K1854" s="1135" t="s">
        <v>6197</v>
      </c>
      <c r="L1854" s="1135" t="s">
        <v>5253</v>
      </c>
      <c r="M1854" s="1135">
        <v>152</v>
      </c>
      <c r="N1854" s="1135" t="s">
        <v>1039</v>
      </c>
      <c r="O1854" s="1135">
        <v>3.8000000000000003</v>
      </c>
      <c r="P1854" s="1135">
        <v>3.04</v>
      </c>
      <c r="Q1854" s="1135" t="s">
        <v>1099</v>
      </c>
      <c r="R1854" s="1135">
        <v>28</v>
      </c>
      <c r="T1854" s="1135">
        <v>7.2</v>
      </c>
      <c r="U1854" s="1135">
        <v>6.1</v>
      </c>
      <c r="V1854" s="1135" t="s">
        <v>663</v>
      </c>
      <c r="W1854" s="1135">
        <v>100</v>
      </c>
      <c r="X1854" s="1135">
        <v>80</v>
      </c>
      <c r="Y1854" s="1135">
        <v>1.5</v>
      </c>
      <c r="Z1854" s="1135" t="s">
        <v>6198</v>
      </c>
      <c r="AA1854" s="1135" t="s">
        <v>3055</v>
      </c>
      <c r="AH1854" s="1135" t="s">
        <v>872</v>
      </c>
      <c r="AM1854" s="1136" t="s">
        <v>12807</v>
      </c>
      <c r="AN1854" s="1136" t="s">
        <v>12808</v>
      </c>
      <c r="AO1854" s="1136">
        <f t="shared" si="230"/>
        <v>650</v>
      </c>
      <c r="AP1854" s="1136">
        <f t="shared" si="231"/>
        <v>1.76</v>
      </c>
      <c r="AQ1854" s="1136" t="str">
        <f t="shared" si="232"/>
        <v>1-5-1S91°</v>
      </c>
      <c r="AR1854" s="1136" t="str">
        <f t="shared" si="233"/>
        <v>30</v>
      </c>
      <c r="AS1854" s="1136" t="str">
        <f t="shared" si="234"/>
        <v>270/270/150</v>
      </c>
      <c r="AT1854" s="1136" t="str">
        <f t="shared" si="235"/>
        <v>1-5-1S91°</v>
      </c>
      <c r="AV1854" s="1136" t="str">
        <f t="shared" si="228"/>
        <v>109.4.23</v>
      </c>
      <c r="AW1854" s="1438">
        <f t="shared" si="229"/>
        <v>43944</v>
      </c>
    </row>
    <row r="1855" spans="1:49">
      <c r="A1855" s="1135" t="s">
        <v>6199</v>
      </c>
      <c r="B1855" s="1135" t="s">
        <v>210</v>
      </c>
      <c r="C1855" s="1135">
        <v>700</v>
      </c>
      <c r="D1855" s="1135">
        <v>1.74</v>
      </c>
      <c r="E1855" s="1135" t="s">
        <v>15188</v>
      </c>
      <c r="F1855" s="1135" t="s">
        <v>1078</v>
      </c>
      <c r="G1855" s="1135">
        <v>5</v>
      </c>
      <c r="H1855" s="1135" t="s">
        <v>5394</v>
      </c>
      <c r="I1855" s="1135" t="s">
        <v>126</v>
      </c>
      <c r="J1855" s="1135">
        <v>0.7</v>
      </c>
      <c r="K1855" s="1135" t="s">
        <v>6200</v>
      </c>
      <c r="L1855" s="1135" t="s">
        <v>4760</v>
      </c>
      <c r="M1855" s="1135">
        <v>151.5</v>
      </c>
      <c r="N1855" s="1135" t="s">
        <v>1039</v>
      </c>
      <c r="O1855" s="1135">
        <v>3.7875000000000001</v>
      </c>
      <c r="P1855" s="1135">
        <v>3.0300000000000002</v>
      </c>
      <c r="Q1855" s="1135">
        <v>4</v>
      </c>
      <c r="R1855" s="1135">
        <v>19.100000000000001</v>
      </c>
      <c r="T1855" s="1135">
        <v>23.7</v>
      </c>
      <c r="U1855" s="1135">
        <v>3.2</v>
      </c>
      <c r="V1855" s="1135" t="s">
        <v>663</v>
      </c>
      <c r="W1855" s="1135">
        <v>35</v>
      </c>
      <c r="X1855" s="1135">
        <v>10</v>
      </c>
      <c r="Y1855" s="1135">
        <v>1</v>
      </c>
      <c r="Z1855" s="1135">
        <v>6</v>
      </c>
      <c r="AA1855" s="1135" t="s">
        <v>3640</v>
      </c>
      <c r="AB1855" s="1135" t="s">
        <v>4259</v>
      </c>
      <c r="AH1855" s="1135" t="s">
        <v>944</v>
      </c>
      <c r="AM1855" s="1136" t="s">
        <v>12809</v>
      </c>
      <c r="AN1855" s="1136" t="s">
        <v>12810</v>
      </c>
      <c r="AO1855" s="1136">
        <f t="shared" si="230"/>
        <v>700</v>
      </c>
      <c r="AP1855" s="1136">
        <f t="shared" si="231"/>
        <v>1.74</v>
      </c>
      <c r="AQ1855" s="1136" t="str">
        <f t="shared" si="232"/>
        <v>1-5-1S91°</v>
      </c>
      <c r="AR1855" s="1136" t="str">
        <f t="shared" si="233"/>
        <v>30</v>
      </c>
      <c r="AS1855" s="1136" t="str">
        <f t="shared" si="234"/>
        <v>370/330/155</v>
      </c>
      <c r="AT1855" s="1136" t="str">
        <f t="shared" si="235"/>
        <v>1-5-1S91°</v>
      </c>
      <c r="AV1855" s="1136" t="str">
        <f t="shared" si="228"/>
        <v>110.6.22</v>
      </c>
      <c r="AW1855" s="1438">
        <f t="shared" si="229"/>
        <v>44369</v>
      </c>
    </row>
    <row r="1856" spans="1:49">
      <c r="A1856" s="1135" t="s">
        <v>6201</v>
      </c>
      <c r="B1856" s="1135" t="s">
        <v>628</v>
      </c>
      <c r="C1856" s="1135">
        <v>650</v>
      </c>
      <c r="D1856" s="1135">
        <v>1.7250000000000001</v>
      </c>
      <c r="E1856" s="1135" t="s">
        <v>15188</v>
      </c>
      <c r="F1856" s="1135" t="s">
        <v>1078</v>
      </c>
      <c r="G1856" s="1135">
        <v>5</v>
      </c>
      <c r="H1856" s="1135" t="s">
        <v>1887</v>
      </c>
      <c r="I1856" s="1135" t="s">
        <v>126</v>
      </c>
      <c r="J1856" s="1135">
        <v>2.2000000000000002</v>
      </c>
      <c r="K1856" s="1135" t="s">
        <v>5851</v>
      </c>
      <c r="L1856" s="1135" t="s">
        <v>4948</v>
      </c>
      <c r="M1856" s="1135">
        <v>150.30000000000001</v>
      </c>
      <c r="N1856" s="1135" t="s">
        <v>1039</v>
      </c>
      <c r="O1856" s="1135">
        <v>3.7575000000000003</v>
      </c>
      <c r="P1856" s="1135">
        <v>3.0060000000000002</v>
      </c>
      <c r="Q1856" s="1135">
        <v>3</v>
      </c>
      <c r="R1856" s="1135">
        <v>29</v>
      </c>
      <c r="T1856" s="1135">
        <v>13</v>
      </c>
      <c r="U1856" s="1135">
        <v>7</v>
      </c>
      <c r="V1856" s="1135" t="s">
        <v>663</v>
      </c>
      <c r="W1856" s="1135">
        <v>115</v>
      </c>
      <c r="X1856" s="1135">
        <v>50</v>
      </c>
      <c r="Y1856" s="1135">
        <v>1.7</v>
      </c>
      <c r="Z1856" s="1135">
        <v>6.5</v>
      </c>
      <c r="AA1856" s="1135" t="s">
        <v>6202</v>
      </c>
      <c r="AH1856" s="1135" t="s">
        <v>4302</v>
      </c>
      <c r="AM1856" s="1136" t="s">
        <v>12811</v>
      </c>
      <c r="AN1856" s="1136" t="s">
        <v>12812</v>
      </c>
      <c r="AO1856" s="1136">
        <f t="shared" si="230"/>
        <v>650</v>
      </c>
      <c r="AP1856" s="1136">
        <f t="shared" si="231"/>
        <v>1.7250000000000001</v>
      </c>
      <c r="AQ1856" s="1136" t="str">
        <f t="shared" si="232"/>
        <v>1-5-1S91°</v>
      </c>
      <c r="AR1856" s="1136" t="str">
        <f t="shared" si="233"/>
        <v>30</v>
      </c>
      <c r="AS1856" s="1136" t="str">
        <f t="shared" si="234"/>
        <v>270/270/OFF</v>
      </c>
      <c r="AT1856" s="1136" t="str">
        <f t="shared" si="235"/>
        <v>1-5-1S91°</v>
      </c>
      <c r="AV1856" s="1136" t="str">
        <f t="shared" si="228"/>
        <v>110.8.9</v>
      </c>
      <c r="AW1856" s="1438">
        <f t="shared" si="229"/>
        <v>44417</v>
      </c>
    </row>
    <row r="1857" spans="1:49">
      <c r="A1857" s="1135" t="s">
        <v>6203</v>
      </c>
      <c r="B1857" s="1135" t="s">
        <v>5614</v>
      </c>
      <c r="C1857" s="1135">
        <v>650</v>
      </c>
      <c r="D1857" s="1135">
        <v>1.7250000000000001</v>
      </c>
      <c r="E1857" s="1135" t="s">
        <v>15203</v>
      </c>
      <c r="F1857" s="1135" t="s">
        <v>663</v>
      </c>
      <c r="G1857" s="1135">
        <v>5</v>
      </c>
      <c r="H1857" s="1135" t="s">
        <v>2286</v>
      </c>
      <c r="I1857" s="1135" t="s">
        <v>126</v>
      </c>
      <c r="J1857" s="1135">
        <v>1.3</v>
      </c>
      <c r="K1857" s="1135" t="s">
        <v>4930</v>
      </c>
      <c r="L1857" s="1135" t="s">
        <v>1870</v>
      </c>
      <c r="M1857" s="1135">
        <v>148</v>
      </c>
      <c r="N1857" s="1135" t="s">
        <v>1039</v>
      </c>
      <c r="O1857" s="1135">
        <v>3.7</v>
      </c>
      <c r="P1857" s="1135">
        <v>2.96</v>
      </c>
      <c r="Q1857" s="1135">
        <v>4</v>
      </c>
      <c r="R1857" s="1135">
        <v>20.8</v>
      </c>
      <c r="T1857" s="1135">
        <v>20.399999999999999</v>
      </c>
      <c r="U1857" s="1135">
        <v>3.8</v>
      </c>
      <c r="V1857" s="1135" t="s">
        <v>663</v>
      </c>
      <c r="W1857" s="1135">
        <v>110</v>
      </c>
      <c r="X1857" s="1135">
        <v>60</v>
      </c>
      <c r="Y1857" s="1135">
        <v>1.7</v>
      </c>
      <c r="Z1857" s="1135" t="s">
        <v>663</v>
      </c>
      <c r="AA1857" s="1135" t="s">
        <v>6204</v>
      </c>
      <c r="AH1857" s="1135" t="s">
        <v>1147</v>
      </c>
      <c r="AM1857" s="1136" t="s">
        <v>12813</v>
      </c>
      <c r="AN1857" s="1136" t="s">
        <v>12814</v>
      </c>
      <c r="AO1857" s="1136">
        <f t="shared" si="230"/>
        <v>650</v>
      </c>
      <c r="AP1857" s="1136">
        <f t="shared" si="231"/>
        <v>1.7250000000000001</v>
      </c>
      <c r="AQ1857" s="1136" t="str">
        <f t="shared" si="232"/>
        <v>1-5-1S85°Z+S</v>
      </c>
      <c r="AR1857" s="1136" t="str">
        <f t="shared" si="233"/>
        <v>NA</v>
      </c>
      <c r="AS1857" s="1136" t="str">
        <f t="shared" si="234"/>
        <v>180/OFF</v>
      </c>
      <c r="AT1857" s="1136" t="str">
        <f t="shared" si="235"/>
        <v>1-5-1S85°Z+S</v>
      </c>
      <c r="AU1857" s="1136" t="s">
        <v>15734</v>
      </c>
      <c r="AV1857" s="1136" t="str">
        <f t="shared" si="228"/>
        <v>110.10.25</v>
      </c>
      <c r="AW1857" s="1438">
        <f t="shared" si="229"/>
        <v>44494</v>
      </c>
    </row>
    <row r="1858" spans="1:49">
      <c r="A1858" s="1135" t="s">
        <v>6205</v>
      </c>
      <c r="B1858" s="1135" t="s">
        <v>972</v>
      </c>
      <c r="C1858" s="1135">
        <v>600</v>
      </c>
      <c r="D1858" s="1135">
        <v>1.7549999999999999</v>
      </c>
      <c r="E1858" s="1135" t="s">
        <v>15188</v>
      </c>
      <c r="F1858" s="1135" t="s">
        <v>2328</v>
      </c>
      <c r="G1858" s="1135">
        <v>5</v>
      </c>
      <c r="H1858" s="1135" t="s">
        <v>2664</v>
      </c>
      <c r="I1858" s="1135" t="s">
        <v>126</v>
      </c>
      <c r="J1858" s="1135">
        <v>2.5</v>
      </c>
      <c r="K1858" s="1135" t="s">
        <v>5649</v>
      </c>
      <c r="L1858" s="1135" t="s">
        <v>5650</v>
      </c>
      <c r="M1858" s="1135">
        <v>152</v>
      </c>
      <c r="N1858" s="1135" t="s">
        <v>1039</v>
      </c>
      <c r="O1858" s="1135">
        <v>3.8000000000000003</v>
      </c>
      <c r="P1858" s="1135">
        <v>3.04</v>
      </c>
      <c r="Q1858" s="1135">
        <v>4</v>
      </c>
      <c r="R1858" s="1135">
        <v>23.5</v>
      </c>
      <c r="T1858" s="1135">
        <v>30</v>
      </c>
      <c r="U1858" s="1135">
        <v>3.5</v>
      </c>
      <c r="V1858" s="1135" t="s">
        <v>663</v>
      </c>
      <c r="W1858" s="1135">
        <v>115</v>
      </c>
      <c r="X1858" s="1135">
        <v>50</v>
      </c>
      <c r="Y1858" s="1135">
        <v>1.5</v>
      </c>
      <c r="Z1858" s="1135">
        <v>7</v>
      </c>
      <c r="AA1858" s="1135" t="s">
        <v>6206</v>
      </c>
      <c r="AH1858" s="1135" t="s">
        <v>634</v>
      </c>
      <c r="AM1858" s="1136" t="s">
        <v>12815</v>
      </c>
      <c r="AN1858" s="1136" t="s">
        <v>9291</v>
      </c>
      <c r="AO1858" s="1136">
        <f t="shared" si="230"/>
        <v>600</v>
      </c>
      <c r="AP1858" s="1136">
        <f t="shared" si="231"/>
        <v>1.7549999999999999</v>
      </c>
      <c r="AQ1858" s="1136" t="str">
        <f t="shared" si="232"/>
        <v>1-5-1S91°</v>
      </c>
      <c r="AR1858" s="1136" t="str">
        <f t="shared" si="233"/>
        <v>33.5</v>
      </c>
      <c r="AS1858" s="1136" t="str">
        <f t="shared" si="234"/>
        <v>330/330/OFF</v>
      </c>
      <c r="AT1858" s="1136" t="str">
        <f t="shared" si="235"/>
        <v>1-5-1S91°</v>
      </c>
      <c r="AV1858" s="1136" t="str">
        <f t="shared" ref="AV1858:AV1921" si="236">AA1858</f>
        <v>110.11.25</v>
      </c>
      <c r="AW1858" s="1438">
        <f t="shared" si="229"/>
        <v>44525</v>
      </c>
    </row>
    <row r="1859" spans="1:49">
      <c r="A1859" s="1135" t="s">
        <v>6207</v>
      </c>
      <c r="B1859" s="1135" t="s">
        <v>4823</v>
      </c>
      <c r="C1859" s="1135">
        <v>700</v>
      </c>
      <c r="D1859" s="1135">
        <v>1.73</v>
      </c>
      <c r="E1859" s="1135" t="s">
        <v>15205</v>
      </c>
      <c r="F1859" s="1135" t="s">
        <v>1078</v>
      </c>
      <c r="G1859" s="1135">
        <v>5</v>
      </c>
      <c r="H1859" s="1135" t="s">
        <v>5526</v>
      </c>
      <c r="I1859" s="1135" t="s">
        <v>126</v>
      </c>
      <c r="J1859" s="1135">
        <v>1.6</v>
      </c>
      <c r="K1859" s="1135" t="s">
        <v>6013</v>
      </c>
      <c r="L1859" s="1135" t="s">
        <v>4825</v>
      </c>
      <c r="M1859" s="1135">
        <v>153</v>
      </c>
      <c r="N1859" s="1135" t="s">
        <v>1039</v>
      </c>
      <c r="O1859" s="1135">
        <v>3.8250000000000002</v>
      </c>
      <c r="P1859" s="1135">
        <v>3.06</v>
      </c>
      <c r="Q1859" s="1135">
        <v>4</v>
      </c>
      <c r="R1859" s="1135">
        <v>20.5</v>
      </c>
      <c r="T1859" s="1135">
        <v>11.5</v>
      </c>
      <c r="U1859" s="1135">
        <v>3.7</v>
      </c>
      <c r="V1859" s="1135" t="s">
        <v>663</v>
      </c>
      <c r="W1859" s="1135">
        <v>80</v>
      </c>
      <c r="X1859" s="1135">
        <v>20</v>
      </c>
      <c r="Y1859" s="1135">
        <v>1.7</v>
      </c>
      <c r="Z1859" s="1135">
        <v>5</v>
      </c>
      <c r="AA1859" s="1135" t="s">
        <v>4519</v>
      </c>
      <c r="AH1859" s="1135" t="s">
        <v>1052</v>
      </c>
      <c r="AM1859" s="1136" t="s">
        <v>12816</v>
      </c>
      <c r="AN1859" s="1136" t="s">
        <v>12817</v>
      </c>
      <c r="AO1859" s="1136">
        <f t="shared" si="230"/>
        <v>700</v>
      </c>
      <c r="AP1859" s="1136">
        <f t="shared" si="231"/>
        <v>1.73</v>
      </c>
      <c r="AQ1859" s="1136" t="str">
        <f t="shared" si="232"/>
        <v>1-5-1S91</v>
      </c>
      <c r="AR1859" s="1136" t="str">
        <f t="shared" si="233"/>
        <v>30</v>
      </c>
      <c r="AS1859" s="1136" t="str">
        <f t="shared" si="234"/>
        <v>330/330/170</v>
      </c>
      <c r="AT1859" s="1136" t="str">
        <f t="shared" si="235"/>
        <v>1-5-1S91</v>
      </c>
      <c r="AV1859" s="1136" t="str">
        <f t="shared" si="236"/>
        <v>112.4.18</v>
      </c>
      <c r="AW1859" s="1438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35" t="s">
        <v>6208</v>
      </c>
      <c r="B1860" s="1135" t="s">
        <v>783</v>
      </c>
      <c r="C1860" s="1135" t="s">
        <v>6209</v>
      </c>
      <c r="D1860" s="1135">
        <v>1.76</v>
      </c>
      <c r="E1860" s="1135" t="s">
        <v>15213</v>
      </c>
      <c r="F1860" s="1135" t="s">
        <v>1069</v>
      </c>
      <c r="G1860" s="1135">
        <v>4</v>
      </c>
      <c r="H1860" s="1135" t="s">
        <v>6210</v>
      </c>
      <c r="I1860" s="1135" t="s">
        <v>126</v>
      </c>
      <c r="J1860" s="1135">
        <v>3.3</v>
      </c>
      <c r="K1860" s="1135" t="s">
        <v>6211</v>
      </c>
      <c r="L1860" s="1135" t="s">
        <v>6212</v>
      </c>
      <c r="M1860" s="1135">
        <v>148.5</v>
      </c>
      <c r="N1860" s="1135" t="s">
        <v>1039</v>
      </c>
      <c r="O1860" s="1135">
        <v>3.7125000000000004</v>
      </c>
      <c r="P1860" s="1135">
        <v>2.97</v>
      </c>
      <c r="Q1860" s="1135" t="s">
        <v>2647</v>
      </c>
      <c r="R1860" s="1135">
        <v>21.5</v>
      </c>
      <c r="T1860" s="1135">
        <v>30</v>
      </c>
      <c r="U1860" s="1135">
        <v>3.6</v>
      </c>
      <c r="V1860" s="1135" t="s">
        <v>663</v>
      </c>
      <c r="W1860" s="1135">
        <v>120</v>
      </c>
      <c r="X1860" s="1135">
        <v>70</v>
      </c>
      <c r="Y1860" s="1135">
        <v>1.8</v>
      </c>
      <c r="Z1860" s="1135">
        <v>6.5</v>
      </c>
      <c r="AA1860" s="1135" t="s">
        <v>6213</v>
      </c>
      <c r="AH1860" s="1135" t="s">
        <v>489</v>
      </c>
      <c r="AM1860" s="1136" t="s">
        <v>12818</v>
      </c>
      <c r="AN1860" s="1136" t="s">
        <v>12819</v>
      </c>
      <c r="AO1860" s="1136" t="str">
        <f t="shared" si="230"/>
        <v>550↓500-5/3</v>
      </c>
      <c r="AP1860" s="1136">
        <f t="shared" si="231"/>
        <v>1.76</v>
      </c>
      <c r="AQ1860" s="1136" t="str">
        <f t="shared" si="232"/>
        <v>1-5-1S87</v>
      </c>
      <c r="AR1860" s="1136" t="str">
        <f t="shared" si="233"/>
        <v>31.5</v>
      </c>
      <c r="AS1860" s="1136" t="str">
        <f t="shared" si="234"/>
        <v>320/320/OFF</v>
      </c>
      <c r="AT1860" s="1136" t="str">
        <f t="shared" si="235"/>
        <v>1-5-1S87</v>
      </c>
      <c r="AV1860" s="1136" t="str">
        <f t="shared" si="236"/>
        <v>112.4.26</v>
      </c>
      <c r="AW1860" s="1438">
        <f t="shared" si="237"/>
        <v>45042</v>
      </c>
    </row>
    <row r="1861" spans="1:49">
      <c r="A1861" s="1135" t="s">
        <v>6214</v>
      </c>
      <c r="B1861" s="1135" t="s">
        <v>5466</v>
      </c>
      <c r="C1861" s="1135">
        <v>600</v>
      </c>
      <c r="D1861" s="1135">
        <v>1.7250000000000001</v>
      </c>
      <c r="E1861" s="1135" t="s">
        <v>15202</v>
      </c>
      <c r="F1861" s="1135" t="s">
        <v>663</v>
      </c>
      <c r="G1861" s="1135">
        <v>5</v>
      </c>
      <c r="H1861" s="1135" t="s">
        <v>1049</v>
      </c>
      <c r="I1861" s="1135" t="s">
        <v>126</v>
      </c>
      <c r="J1861" s="1135">
        <v>1.8</v>
      </c>
      <c r="K1861" s="1135" t="s">
        <v>6157</v>
      </c>
      <c r="L1861" s="1135" t="s">
        <v>2198</v>
      </c>
      <c r="M1861" s="1135">
        <v>149</v>
      </c>
      <c r="N1861" s="1135" t="s">
        <v>1039</v>
      </c>
      <c r="O1861" s="1135">
        <v>3.7250000000000001</v>
      </c>
      <c r="P1861" s="1135">
        <v>2.98</v>
      </c>
      <c r="Q1861" s="1135">
        <v>4</v>
      </c>
      <c r="R1861" s="1135">
        <v>21.8</v>
      </c>
      <c r="T1861" s="1135">
        <v>22.6</v>
      </c>
      <c r="U1861" s="1135">
        <v>3.6</v>
      </c>
      <c r="V1861" s="1135" t="s">
        <v>663</v>
      </c>
      <c r="W1861" s="1135">
        <v>120</v>
      </c>
      <c r="X1861" s="1135">
        <v>70</v>
      </c>
      <c r="Y1861" s="1135">
        <v>1.5</v>
      </c>
      <c r="Z1861" s="1135" t="s">
        <v>663</v>
      </c>
      <c r="AA1861" s="1135" t="s">
        <v>6215</v>
      </c>
      <c r="AH1861" s="1135" t="s">
        <v>1088</v>
      </c>
      <c r="AI1861" s="1135">
        <v>93.72</v>
      </c>
      <c r="AJ1861" s="1135">
        <v>-0.09</v>
      </c>
      <c r="AK1861" s="1135">
        <v>4.93</v>
      </c>
      <c r="AM1861" s="1136" t="s">
        <v>12820</v>
      </c>
      <c r="AN1861" s="1136" t="s">
        <v>12821</v>
      </c>
      <c r="AO1861" s="1136">
        <f t="shared" si="230"/>
        <v>600</v>
      </c>
      <c r="AP1861" s="1136">
        <f t="shared" si="231"/>
        <v>1.7250000000000001</v>
      </c>
      <c r="AQ1861" s="1136" t="str">
        <f t="shared" si="232"/>
        <v>1-4-1S83°Z+S</v>
      </c>
      <c r="AR1861" s="1136" t="str">
        <f t="shared" si="233"/>
        <v>NA</v>
      </c>
      <c r="AS1861" s="1136" t="str">
        <f t="shared" si="234"/>
        <v>260/260/OFF</v>
      </c>
      <c r="AT1861" s="1136" t="str">
        <f t="shared" si="235"/>
        <v>1-4-1S83°Z+S</v>
      </c>
      <c r="AU1861" s="1136" t="s">
        <v>15734</v>
      </c>
      <c r="AV1861" s="1136" t="str">
        <f t="shared" si="236"/>
        <v>112.5.4</v>
      </c>
      <c r="AW1861" s="1438">
        <f t="shared" si="237"/>
        <v>45050</v>
      </c>
    </row>
    <row r="1862" spans="1:49">
      <c r="A1862" s="1135" t="s">
        <v>6216</v>
      </c>
      <c r="B1862" s="1135" t="s">
        <v>210</v>
      </c>
      <c r="C1862" s="1135">
        <v>550</v>
      </c>
      <c r="D1862" s="1135">
        <v>1.75</v>
      </c>
      <c r="E1862" s="1135" t="s">
        <v>15188</v>
      </c>
      <c r="F1862" s="1135" t="s">
        <v>1078</v>
      </c>
      <c r="G1862" s="1135">
        <v>5</v>
      </c>
      <c r="H1862" s="1135" t="s">
        <v>5787</v>
      </c>
      <c r="I1862" s="1135" t="s">
        <v>663</v>
      </c>
      <c r="J1862" s="1135">
        <v>0</v>
      </c>
      <c r="K1862" s="1135" t="s">
        <v>5726</v>
      </c>
      <c r="L1862" s="1135" t="s">
        <v>4760</v>
      </c>
      <c r="M1862" s="1135">
        <v>151.5</v>
      </c>
      <c r="N1862" s="1135" t="s">
        <v>1039</v>
      </c>
      <c r="O1862" s="1135">
        <v>3.7875000000000001</v>
      </c>
      <c r="P1862" s="1135">
        <v>3.0300000000000002</v>
      </c>
      <c r="Q1862" s="1135">
        <v>4</v>
      </c>
      <c r="R1862" s="1135">
        <v>19.100000000000001</v>
      </c>
      <c r="T1862" s="1135">
        <v>19</v>
      </c>
      <c r="U1862" s="1135">
        <v>2.5</v>
      </c>
      <c r="V1862" s="1135" t="s">
        <v>663</v>
      </c>
      <c r="W1862" s="1135" t="s">
        <v>663</v>
      </c>
      <c r="X1862" s="1135" t="s">
        <v>663</v>
      </c>
      <c r="Y1862" s="1135">
        <v>1</v>
      </c>
      <c r="Z1862" s="1135">
        <v>5</v>
      </c>
      <c r="AA1862" s="1135" t="s">
        <v>3618</v>
      </c>
      <c r="AH1862" s="1135" t="s">
        <v>1315</v>
      </c>
      <c r="AI1862" s="1135">
        <v>91.76</v>
      </c>
      <c r="AJ1862" s="1135">
        <v>-0.21</v>
      </c>
      <c r="AK1862" s="1135">
        <v>0.56999999999999995</v>
      </c>
      <c r="AM1862" s="1136" t="s">
        <v>12822</v>
      </c>
      <c r="AN1862" s="1136" t="s">
        <v>12823</v>
      </c>
      <c r="AO1862" s="1136">
        <f t="shared" si="230"/>
        <v>550</v>
      </c>
      <c r="AP1862" s="1136">
        <f t="shared" si="231"/>
        <v>1.75</v>
      </c>
      <c r="AQ1862" s="1136" t="str">
        <f t="shared" si="232"/>
        <v>1-5-1S91°</v>
      </c>
      <c r="AR1862" s="1136" t="str">
        <f t="shared" si="233"/>
        <v>30</v>
      </c>
      <c r="AS1862" s="1136" t="str">
        <f t="shared" si="234"/>
        <v>325/285/145</v>
      </c>
      <c r="AT1862" s="1136" t="str">
        <f t="shared" si="235"/>
        <v>1-5-1S91°</v>
      </c>
      <c r="AV1862" s="1136" t="str">
        <f t="shared" si="236"/>
        <v>112.5.2</v>
      </c>
      <c r="AW1862" s="1438">
        <f t="shared" si="237"/>
        <v>45048</v>
      </c>
    </row>
    <row r="1863" spans="1:49">
      <c r="A1863" s="1135" t="s">
        <v>6217</v>
      </c>
      <c r="B1863" s="1135" t="s">
        <v>210</v>
      </c>
      <c r="C1863" s="1135">
        <v>600</v>
      </c>
      <c r="D1863" s="1135">
        <v>1.75</v>
      </c>
      <c r="E1863" s="1135" t="s">
        <v>15188</v>
      </c>
      <c r="F1863" s="1135" t="s">
        <v>1078</v>
      </c>
      <c r="G1863" s="1135">
        <v>5</v>
      </c>
      <c r="H1863" s="1135" t="s">
        <v>5574</v>
      </c>
      <c r="I1863" s="1135" t="s">
        <v>126</v>
      </c>
      <c r="J1863" s="1135">
        <v>0.7</v>
      </c>
      <c r="K1863" s="1135" t="s">
        <v>6218</v>
      </c>
      <c r="L1863" s="1135" t="s">
        <v>4760</v>
      </c>
      <c r="M1863" s="1135">
        <v>151.5</v>
      </c>
      <c r="N1863" s="1135" t="s">
        <v>1039</v>
      </c>
      <c r="O1863" s="1135">
        <v>3.7875000000000001</v>
      </c>
      <c r="P1863" s="1135">
        <v>3.0300000000000002</v>
      </c>
      <c r="Q1863" s="1135">
        <v>4</v>
      </c>
      <c r="R1863" s="1135">
        <v>19.100000000000001</v>
      </c>
      <c r="T1863" s="1135">
        <v>23.7</v>
      </c>
      <c r="U1863" s="1135">
        <v>3.2</v>
      </c>
      <c r="V1863" s="1135" t="s">
        <v>663</v>
      </c>
      <c r="W1863" s="1135">
        <v>35</v>
      </c>
      <c r="X1863" s="1135">
        <v>10</v>
      </c>
      <c r="Y1863" s="1135">
        <v>1</v>
      </c>
      <c r="Z1863" s="1135">
        <v>6</v>
      </c>
      <c r="AA1863" s="1135" t="s">
        <v>3618</v>
      </c>
      <c r="AH1863" s="1135" t="s">
        <v>1231</v>
      </c>
      <c r="AI1863" s="1135">
        <v>91.68</v>
      </c>
      <c r="AJ1863" s="1135">
        <v>-0.27</v>
      </c>
      <c r="AK1863" s="1135">
        <v>1.1499999999999999</v>
      </c>
      <c r="AM1863" s="1136" t="s">
        <v>12824</v>
      </c>
      <c r="AN1863" s="1136" t="s">
        <v>12825</v>
      </c>
      <c r="AO1863" s="1136">
        <f t="shared" si="230"/>
        <v>600</v>
      </c>
      <c r="AP1863" s="1136">
        <f t="shared" si="231"/>
        <v>1.75</v>
      </c>
      <c r="AQ1863" s="1136" t="str">
        <f t="shared" si="232"/>
        <v>1-5-1S91°</v>
      </c>
      <c r="AR1863" s="1136" t="str">
        <f t="shared" si="233"/>
        <v>30</v>
      </c>
      <c r="AS1863" s="1136" t="str">
        <f t="shared" si="234"/>
        <v>340/300/145</v>
      </c>
      <c r="AT1863" s="1136" t="str">
        <f t="shared" si="235"/>
        <v>1-5-1S91°</v>
      </c>
      <c r="AV1863" s="1136" t="str">
        <f t="shared" si="236"/>
        <v>112.5.2</v>
      </c>
      <c r="AW1863" s="1438">
        <f t="shared" si="237"/>
        <v>45048</v>
      </c>
    </row>
    <row r="1864" spans="1:49">
      <c r="A1864" s="1135" t="s">
        <v>6219</v>
      </c>
      <c r="B1864" s="1135" t="s">
        <v>210</v>
      </c>
      <c r="C1864" s="1135">
        <v>650</v>
      </c>
      <c r="D1864" s="1135">
        <v>1.76</v>
      </c>
      <c r="E1864" s="1135" t="s">
        <v>15188</v>
      </c>
      <c r="F1864" s="1135" t="s">
        <v>4107</v>
      </c>
      <c r="G1864" s="1135">
        <v>5</v>
      </c>
      <c r="H1864" s="1135" t="s">
        <v>6220</v>
      </c>
      <c r="I1864" s="1135" t="s">
        <v>126</v>
      </c>
      <c r="J1864" s="1135">
        <v>1.7</v>
      </c>
      <c r="K1864" s="1135" t="s">
        <v>5575</v>
      </c>
      <c r="L1864" s="1135" t="s">
        <v>4760</v>
      </c>
      <c r="M1864" s="1135">
        <v>152.19999999999999</v>
      </c>
      <c r="N1864" s="1135" t="s">
        <v>1039</v>
      </c>
      <c r="O1864" s="1135">
        <v>3.8049999999999997</v>
      </c>
      <c r="P1864" s="1135">
        <v>3.044</v>
      </c>
      <c r="Q1864" s="1135">
        <v>4</v>
      </c>
      <c r="R1864" s="1135">
        <v>19</v>
      </c>
      <c r="T1864" s="1135">
        <v>16</v>
      </c>
      <c r="U1864" s="1135">
        <v>4</v>
      </c>
      <c r="V1864" s="1135" t="s">
        <v>663</v>
      </c>
      <c r="W1864" s="1135">
        <v>95</v>
      </c>
      <c r="X1864" s="1135">
        <v>20</v>
      </c>
      <c r="Y1864" s="1135">
        <v>1.5</v>
      </c>
      <c r="Z1864" s="1135">
        <v>5</v>
      </c>
      <c r="AA1864" s="1135" t="s">
        <v>6215</v>
      </c>
      <c r="AH1864" s="1135" t="s">
        <v>745</v>
      </c>
      <c r="AI1864" s="1135">
        <v>88.61</v>
      </c>
      <c r="AJ1864" s="1135">
        <v>-0.11</v>
      </c>
      <c r="AK1864" s="1135">
        <v>0.69</v>
      </c>
      <c r="AM1864" s="1136" t="s">
        <v>12826</v>
      </c>
      <c r="AN1864" s="1136" t="s">
        <v>12827</v>
      </c>
      <c r="AO1864" s="1136">
        <f t="shared" si="230"/>
        <v>650</v>
      </c>
      <c r="AP1864" s="1136">
        <f t="shared" si="231"/>
        <v>1.76</v>
      </c>
      <c r="AQ1864" s="1136" t="str">
        <f t="shared" si="232"/>
        <v>1-5-1S91°</v>
      </c>
      <c r="AR1864" s="1136" t="str">
        <f t="shared" si="233"/>
        <v>30.3</v>
      </c>
      <c r="AS1864" s="1136" t="str">
        <f t="shared" si="234"/>
        <v>310/270/158</v>
      </c>
      <c r="AT1864" s="1136" t="str">
        <f t="shared" si="235"/>
        <v>1-5-1S91°</v>
      </c>
      <c r="AV1864" s="1136" t="str">
        <f t="shared" si="236"/>
        <v>112.5.4</v>
      </c>
      <c r="AW1864" s="1438">
        <f t="shared" si="237"/>
        <v>45050</v>
      </c>
    </row>
    <row r="1865" spans="1:49">
      <c r="A1865" s="1135" t="s">
        <v>6221</v>
      </c>
      <c r="B1865" s="1135" t="s">
        <v>5099</v>
      </c>
      <c r="C1865" s="1135">
        <v>500</v>
      </c>
      <c r="D1865" s="1135">
        <v>1.7</v>
      </c>
      <c r="E1865" s="1135" t="s">
        <v>15202</v>
      </c>
      <c r="F1865" s="1135" t="s">
        <v>1048</v>
      </c>
      <c r="G1865" s="1135">
        <v>4</v>
      </c>
      <c r="H1865" s="1135" t="s">
        <v>1320</v>
      </c>
      <c r="I1865" s="1135" t="s">
        <v>126</v>
      </c>
      <c r="J1865" s="1135">
        <v>1.9</v>
      </c>
      <c r="K1865" s="1135" t="s">
        <v>6222</v>
      </c>
      <c r="L1865" s="1135" t="s">
        <v>6223</v>
      </c>
      <c r="M1865" s="1135">
        <v>154</v>
      </c>
      <c r="N1865" s="1135" t="s">
        <v>1039</v>
      </c>
      <c r="O1865" s="1135">
        <v>3.85</v>
      </c>
      <c r="P1865" s="1135">
        <v>3.08</v>
      </c>
      <c r="Q1865" s="1135">
        <v>3.5</v>
      </c>
      <c r="R1865" s="1135">
        <v>21</v>
      </c>
      <c r="T1865" s="1135">
        <v>15</v>
      </c>
      <c r="U1865" s="1135">
        <v>4.2</v>
      </c>
      <c r="V1865" s="1135" t="s">
        <v>663</v>
      </c>
      <c r="W1865" s="1135">
        <v>140</v>
      </c>
      <c r="X1865" s="1135">
        <v>90</v>
      </c>
      <c r="Y1865" s="1135">
        <v>1.6</v>
      </c>
      <c r="Z1865" s="1135" t="s">
        <v>663</v>
      </c>
      <c r="AA1865" s="1135" t="s">
        <v>6224</v>
      </c>
      <c r="AH1865" s="1135" t="s">
        <v>629</v>
      </c>
      <c r="AI1865" s="1135">
        <v>94.95</v>
      </c>
      <c r="AJ1865" s="1135">
        <v>-1.05</v>
      </c>
      <c r="AK1865" s="1135">
        <v>2.57</v>
      </c>
      <c r="AM1865" s="1136" t="s">
        <v>12828</v>
      </c>
      <c r="AN1865" s="1136" t="s">
        <v>12829</v>
      </c>
      <c r="AO1865" s="1136">
        <f t="shared" si="230"/>
        <v>500</v>
      </c>
      <c r="AP1865" s="1136">
        <f t="shared" si="231"/>
        <v>1.7</v>
      </c>
      <c r="AQ1865" s="1136" t="str">
        <f t="shared" si="232"/>
        <v>1-4-1S83°Z+S</v>
      </c>
      <c r="AR1865" s="1136" t="str">
        <f t="shared" si="233"/>
        <v>31</v>
      </c>
      <c r="AS1865" s="1136" t="str">
        <f t="shared" si="234"/>
        <v>230/230/OFF</v>
      </c>
      <c r="AT1865" s="1136" t="str">
        <f t="shared" si="235"/>
        <v>1-4-1S83°Z+S</v>
      </c>
      <c r="AU1865" s="1136" t="s">
        <v>15734</v>
      </c>
      <c r="AV1865" s="1136" t="str">
        <f t="shared" si="236"/>
        <v>112.5.15</v>
      </c>
      <c r="AW1865" s="1438">
        <f t="shared" si="237"/>
        <v>45061</v>
      </c>
    </row>
    <row r="1866" spans="1:49">
      <c r="A1866" s="1135" t="s">
        <v>6225</v>
      </c>
      <c r="B1866" s="1135" t="s">
        <v>210</v>
      </c>
      <c r="C1866" s="1135">
        <v>600</v>
      </c>
      <c r="D1866" s="1135">
        <v>1.78</v>
      </c>
      <c r="E1866" s="1135" t="s">
        <v>15196</v>
      </c>
      <c r="F1866" s="1135" t="s">
        <v>4330</v>
      </c>
      <c r="G1866" s="1135">
        <v>5</v>
      </c>
      <c r="H1866" s="1135" t="s">
        <v>5986</v>
      </c>
      <c r="I1866" s="1135" t="s">
        <v>1206</v>
      </c>
      <c r="J1866" s="1135" t="s">
        <v>6004</v>
      </c>
      <c r="K1866" s="1135" t="s">
        <v>5726</v>
      </c>
      <c r="L1866" s="1135" t="s">
        <v>4760</v>
      </c>
      <c r="M1866" s="1135">
        <v>152.19999999999999</v>
      </c>
      <c r="N1866" s="1135" t="s">
        <v>1039</v>
      </c>
      <c r="O1866" s="1135">
        <v>3.8049999999999997</v>
      </c>
      <c r="P1866" s="1135">
        <v>3.044</v>
      </c>
      <c r="Q1866" s="1135">
        <v>3.5</v>
      </c>
      <c r="R1866" s="1135">
        <v>19</v>
      </c>
      <c r="T1866" s="1135">
        <v>16</v>
      </c>
      <c r="U1866" s="1135">
        <v>4</v>
      </c>
      <c r="V1866" s="1135" t="s">
        <v>663</v>
      </c>
      <c r="W1866" s="1135">
        <v>95</v>
      </c>
      <c r="X1866" s="1135">
        <v>20</v>
      </c>
      <c r="Y1866" s="1135">
        <v>1.3</v>
      </c>
      <c r="Z1866" s="1135">
        <v>5</v>
      </c>
      <c r="AA1866" s="1135" t="s">
        <v>6226</v>
      </c>
      <c r="AB1866" s="1135" t="s">
        <v>6227</v>
      </c>
      <c r="AH1866" s="1135" t="s">
        <v>625</v>
      </c>
      <c r="AI1866" s="1135">
        <v>91.5</v>
      </c>
      <c r="AJ1866" s="1135">
        <v>-0.55000000000000004</v>
      </c>
      <c r="AK1866" s="1135">
        <v>1.0900000000000001</v>
      </c>
      <c r="AM1866" s="1136" t="s">
        <v>12830</v>
      </c>
      <c r="AN1866" s="1136" t="s">
        <v>12831</v>
      </c>
      <c r="AO1866" s="1136">
        <f t="shared" si="230"/>
        <v>600</v>
      </c>
      <c r="AP1866" s="1136">
        <f t="shared" si="231"/>
        <v>1.78</v>
      </c>
      <c r="AQ1866" s="1136" t="str">
        <f t="shared" si="232"/>
        <v>2-6-1S83°</v>
      </c>
      <c r="AR1866" s="1136" t="str">
        <f t="shared" si="233"/>
        <v>34</v>
      </c>
      <c r="AS1866" s="1136" t="str">
        <f t="shared" si="234"/>
        <v>163/165</v>
      </c>
      <c r="AT1866" s="1136" t="str">
        <f t="shared" si="235"/>
        <v>2-6-1S83°</v>
      </c>
      <c r="AV1866" s="1136" t="str">
        <f t="shared" si="236"/>
        <v>112.5.17</v>
      </c>
      <c r="AW1866" s="1438">
        <f t="shared" si="237"/>
        <v>45063</v>
      </c>
    </row>
    <row r="1867" spans="1:49">
      <c r="A1867" s="1135" t="s">
        <v>6228</v>
      </c>
      <c r="B1867" s="1135" t="s">
        <v>628</v>
      </c>
      <c r="C1867" s="1135">
        <v>600</v>
      </c>
      <c r="D1867" s="1135">
        <v>1.75</v>
      </c>
      <c r="E1867" s="1135" t="s">
        <v>15188</v>
      </c>
      <c r="F1867" s="1135" t="s">
        <v>1078</v>
      </c>
      <c r="G1867" s="1135">
        <v>5</v>
      </c>
      <c r="H1867" s="1135" t="s">
        <v>1049</v>
      </c>
      <c r="I1867" s="1135" t="s">
        <v>126</v>
      </c>
      <c r="J1867" s="1135">
        <v>2.5</v>
      </c>
      <c r="K1867" s="1135" t="s">
        <v>5819</v>
      </c>
      <c r="L1867" s="1135" t="s">
        <v>5253</v>
      </c>
      <c r="M1867" s="1135">
        <v>150.30000000000001</v>
      </c>
      <c r="N1867" s="1135" t="s">
        <v>1039</v>
      </c>
      <c r="O1867" s="1135">
        <v>3.7575000000000003</v>
      </c>
      <c r="P1867" s="1135">
        <v>3.0060000000000002</v>
      </c>
      <c r="Q1867" s="1135">
        <v>3</v>
      </c>
      <c r="R1867" s="1135">
        <v>30</v>
      </c>
      <c r="T1867" s="1135">
        <v>13</v>
      </c>
      <c r="U1867" s="1135">
        <v>7</v>
      </c>
      <c r="V1867" s="1135" t="s">
        <v>663</v>
      </c>
      <c r="W1867" s="1135">
        <v>115</v>
      </c>
      <c r="X1867" s="1135">
        <v>50</v>
      </c>
      <c r="Y1867" s="1135">
        <v>1.7</v>
      </c>
      <c r="Z1867" s="1135">
        <v>6.5</v>
      </c>
      <c r="AA1867" s="1135" t="s">
        <v>1674</v>
      </c>
      <c r="AH1867" s="1135" t="s">
        <v>5853</v>
      </c>
      <c r="AI1867" s="1135">
        <v>91.05</v>
      </c>
      <c r="AJ1867" s="1135">
        <v>-0.96</v>
      </c>
      <c r="AK1867" s="1135">
        <v>4.32</v>
      </c>
      <c r="AM1867" s="1136" t="s">
        <v>12832</v>
      </c>
      <c r="AN1867" s="1136" t="s">
        <v>12833</v>
      </c>
      <c r="AO1867" s="1136">
        <f t="shared" ref="AO1867:AO1930" si="238">C1867</f>
        <v>600</v>
      </c>
      <c r="AP1867" s="1136">
        <f t="shared" ref="AP1867:AP1930" si="239">D1867</f>
        <v>1.75</v>
      </c>
      <c r="AQ1867" s="1136" t="str">
        <f t="shared" ref="AQ1867:AQ1930" si="240">E1867</f>
        <v>1-5-1S91°</v>
      </c>
      <c r="AR1867" s="1136" t="str">
        <f t="shared" ref="AR1867:AR1930" si="241">F1867</f>
        <v>30</v>
      </c>
      <c r="AS1867" s="1136" t="str">
        <f t="shared" ref="AS1867:AS1930" si="242">H1867</f>
        <v>260/260/OFF</v>
      </c>
      <c r="AT1867" s="1136" t="str">
        <f t="shared" ref="AT1867:AT1930" si="243">E1867</f>
        <v>1-5-1S91°</v>
      </c>
      <c r="AV1867" s="1136" t="str">
        <f t="shared" si="236"/>
        <v>112.6.1</v>
      </c>
      <c r="AW1867" s="1438">
        <f t="shared" si="237"/>
        <v>45078</v>
      </c>
    </row>
    <row r="1868" spans="1:49">
      <c r="A1868" s="1135" t="s">
        <v>6229</v>
      </c>
      <c r="B1868" s="1135" t="s">
        <v>210</v>
      </c>
      <c r="C1868" s="1135">
        <v>600</v>
      </c>
      <c r="D1868" s="1135">
        <v>1.75</v>
      </c>
      <c r="E1868" s="1135" t="s">
        <v>15188</v>
      </c>
      <c r="F1868" s="1135" t="s">
        <v>1078</v>
      </c>
      <c r="G1868" s="1135">
        <v>5</v>
      </c>
      <c r="H1868" s="1135" t="s">
        <v>5574</v>
      </c>
      <c r="I1868" s="1135" t="s">
        <v>126</v>
      </c>
      <c r="J1868" s="1135">
        <v>0.7</v>
      </c>
      <c r="K1868" s="1135" t="s">
        <v>6218</v>
      </c>
      <c r="L1868" s="1135" t="s">
        <v>4760</v>
      </c>
      <c r="M1868" s="1135">
        <v>151.5</v>
      </c>
      <c r="N1868" s="1135" t="s">
        <v>1039</v>
      </c>
      <c r="O1868" s="1135">
        <v>3.7875000000000001</v>
      </c>
      <c r="P1868" s="1135">
        <v>3.0300000000000002</v>
      </c>
      <c r="Q1868" s="1135">
        <v>4</v>
      </c>
      <c r="R1868" s="1135">
        <v>19.100000000000001</v>
      </c>
      <c r="T1868" s="1135">
        <v>23.7</v>
      </c>
      <c r="U1868" s="1135">
        <v>3.2</v>
      </c>
      <c r="V1868" s="1135" t="s">
        <v>663</v>
      </c>
      <c r="W1868" s="1135">
        <v>35</v>
      </c>
      <c r="X1868" s="1135">
        <v>10</v>
      </c>
      <c r="Y1868" s="1135">
        <v>1</v>
      </c>
      <c r="Z1868" s="1135">
        <v>6</v>
      </c>
      <c r="AA1868" s="1135" t="s">
        <v>3676</v>
      </c>
      <c r="AH1868" s="1135" t="s">
        <v>1315</v>
      </c>
      <c r="AI1868" s="1135">
        <v>91.58</v>
      </c>
      <c r="AJ1868" s="1135">
        <v>-0.4</v>
      </c>
      <c r="AK1868" s="1135">
        <v>0.99</v>
      </c>
      <c r="AM1868" s="1136" t="s">
        <v>12834</v>
      </c>
      <c r="AN1868" s="1136" t="s">
        <v>12835</v>
      </c>
      <c r="AO1868" s="1136">
        <f t="shared" si="238"/>
        <v>600</v>
      </c>
      <c r="AP1868" s="1136">
        <f t="shared" si="239"/>
        <v>1.75</v>
      </c>
      <c r="AQ1868" s="1136" t="str">
        <f t="shared" si="240"/>
        <v>1-5-1S91°</v>
      </c>
      <c r="AR1868" s="1136" t="str">
        <f t="shared" si="241"/>
        <v>30</v>
      </c>
      <c r="AS1868" s="1136" t="str">
        <f t="shared" si="242"/>
        <v>340/300/145</v>
      </c>
      <c r="AT1868" s="1136" t="str">
        <f t="shared" si="243"/>
        <v>1-5-1S91°</v>
      </c>
      <c r="AV1868" s="1136" t="str">
        <f t="shared" si="236"/>
        <v>112.6.5</v>
      </c>
      <c r="AW1868" s="1438">
        <f t="shared" si="237"/>
        <v>45082</v>
      </c>
    </row>
    <row r="1869" spans="1:49">
      <c r="A1869" s="1135" t="s">
        <v>6230</v>
      </c>
      <c r="B1869" s="1135" t="s">
        <v>5614</v>
      </c>
      <c r="C1869" s="1135">
        <v>600</v>
      </c>
      <c r="D1869" s="1135">
        <v>1.7250000000000001</v>
      </c>
      <c r="E1869" s="1135" t="s">
        <v>15202</v>
      </c>
      <c r="F1869" s="1135" t="s">
        <v>663</v>
      </c>
      <c r="G1869" s="1135">
        <v>5</v>
      </c>
      <c r="H1869" s="1135" t="s">
        <v>1049</v>
      </c>
      <c r="I1869" s="1135" t="s">
        <v>126</v>
      </c>
      <c r="J1869" s="1135">
        <v>1.8</v>
      </c>
      <c r="K1869" s="1135" t="s">
        <v>6157</v>
      </c>
      <c r="L1869" s="1135" t="s">
        <v>2198</v>
      </c>
      <c r="M1869" s="1135">
        <v>149</v>
      </c>
      <c r="N1869" s="1135" t="s">
        <v>1039</v>
      </c>
      <c r="O1869" s="1135">
        <v>3.7250000000000001</v>
      </c>
      <c r="P1869" s="1135">
        <v>2.98</v>
      </c>
      <c r="Q1869" s="1135">
        <v>4</v>
      </c>
      <c r="R1869" s="1135">
        <v>21.8</v>
      </c>
      <c r="T1869" s="1135">
        <v>22.6</v>
      </c>
      <c r="U1869" s="1135">
        <v>3.6</v>
      </c>
      <c r="V1869" s="1135" t="s">
        <v>663</v>
      </c>
      <c r="W1869" s="1135">
        <v>120</v>
      </c>
      <c r="X1869" s="1135">
        <v>70</v>
      </c>
      <c r="Y1869" s="1135">
        <v>1.5</v>
      </c>
      <c r="Z1869" s="1135" t="s">
        <v>663</v>
      </c>
      <c r="AA1869" s="1135" t="s">
        <v>4523</v>
      </c>
      <c r="AH1869" s="1135" t="s">
        <v>634</v>
      </c>
      <c r="AI1869" s="1135">
        <v>93.49</v>
      </c>
      <c r="AJ1869" s="1135">
        <v>-0.4</v>
      </c>
      <c r="AK1869" s="1135">
        <v>4.4800000000000004</v>
      </c>
      <c r="AM1869" s="1136" t="s">
        <v>12836</v>
      </c>
      <c r="AN1869" s="1136" t="s">
        <v>12837</v>
      </c>
      <c r="AO1869" s="1136">
        <f t="shared" si="238"/>
        <v>600</v>
      </c>
      <c r="AP1869" s="1136">
        <f t="shared" si="239"/>
        <v>1.7250000000000001</v>
      </c>
      <c r="AQ1869" s="1136" t="str">
        <f t="shared" si="240"/>
        <v>1-4-1S83°Z+S</v>
      </c>
      <c r="AR1869" s="1136" t="str">
        <f t="shared" si="241"/>
        <v>NA</v>
      </c>
      <c r="AS1869" s="1136" t="str">
        <f t="shared" si="242"/>
        <v>260/260/OFF</v>
      </c>
      <c r="AT1869" s="1136" t="str">
        <f t="shared" si="243"/>
        <v>1-4-1S83°Z+S</v>
      </c>
      <c r="AU1869" s="1136" t="s">
        <v>15734</v>
      </c>
      <c r="AV1869" s="1136" t="str">
        <f t="shared" si="236"/>
        <v>112.6.8</v>
      </c>
      <c r="AW1869" s="1438">
        <f t="shared" si="237"/>
        <v>45085</v>
      </c>
    </row>
    <row r="1870" spans="1:49">
      <c r="A1870" s="1135" t="s">
        <v>6231</v>
      </c>
      <c r="B1870" s="1135" t="s">
        <v>4954</v>
      </c>
      <c r="C1870" s="1135">
        <v>700</v>
      </c>
      <c r="D1870" s="1135">
        <v>1.77</v>
      </c>
      <c r="E1870" s="1135" t="s">
        <v>15203</v>
      </c>
      <c r="F1870" s="1135" t="s">
        <v>663</v>
      </c>
      <c r="G1870" s="1135">
        <v>5</v>
      </c>
      <c r="H1870" s="1135" t="s">
        <v>4968</v>
      </c>
      <c r="I1870" s="1135" t="s">
        <v>466</v>
      </c>
      <c r="J1870" s="1135">
        <v>1.9</v>
      </c>
      <c r="K1870" s="1135" t="s">
        <v>6232</v>
      </c>
      <c r="L1870" s="1135" t="s">
        <v>4958</v>
      </c>
      <c r="M1870" s="1135">
        <v>149.5</v>
      </c>
      <c r="N1870" s="1135" t="s">
        <v>1039</v>
      </c>
      <c r="O1870" s="1135">
        <v>3.7375000000000003</v>
      </c>
      <c r="P1870" s="1135">
        <v>2.99</v>
      </c>
      <c r="Q1870" s="1135">
        <v>4</v>
      </c>
      <c r="R1870" s="1135">
        <v>21</v>
      </c>
      <c r="T1870" s="1135">
        <v>37</v>
      </c>
      <c r="U1870" s="1135">
        <v>3.7</v>
      </c>
      <c r="V1870" s="1135" t="s">
        <v>663</v>
      </c>
      <c r="W1870" s="1135">
        <v>110</v>
      </c>
      <c r="X1870" s="1135">
        <v>40</v>
      </c>
      <c r="Y1870" s="1135">
        <v>2.2000000000000002</v>
      </c>
      <c r="Z1870" s="1135" t="s">
        <v>663</v>
      </c>
      <c r="AA1870" s="1135" t="s">
        <v>4523</v>
      </c>
      <c r="AH1870" s="1135" t="s">
        <v>666</v>
      </c>
      <c r="AI1870" s="1135">
        <v>91.91</v>
      </c>
      <c r="AJ1870" s="1135">
        <v>-0.15</v>
      </c>
      <c r="AK1870" s="1135">
        <v>0.86</v>
      </c>
      <c r="AM1870" s="1136" t="s">
        <v>12838</v>
      </c>
      <c r="AN1870" s="1136" t="s">
        <v>12839</v>
      </c>
      <c r="AO1870" s="1136">
        <f t="shared" si="238"/>
        <v>700</v>
      </c>
      <c r="AP1870" s="1136">
        <f t="shared" si="239"/>
        <v>1.77</v>
      </c>
      <c r="AQ1870" s="1136" t="str">
        <f t="shared" si="240"/>
        <v>1-5-1S85°Z+S</v>
      </c>
      <c r="AR1870" s="1136" t="str">
        <f t="shared" si="241"/>
        <v>NA</v>
      </c>
      <c r="AS1870" s="1136" t="str">
        <f t="shared" si="242"/>
        <v>187/OFF</v>
      </c>
      <c r="AT1870" s="1136" t="str">
        <f t="shared" si="243"/>
        <v>1-5-1S85°Z+S</v>
      </c>
      <c r="AU1870" s="1136" t="s">
        <v>15734</v>
      </c>
      <c r="AV1870" s="1136" t="str">
        <f t="shared" si="236"/>
        <v>112.6.8</v>
      </c>
      <c r="AW1870" s="1438">
        <f t="shared" si="237"/>
        <v>45085</v>
      </c>
    </row>
    <row r="1871" spans="1:49">
      <c r="A1871" s="1135" t="s">
        <v>6233</v>
      </c>
      <c r="B1871" s="1135" t="s">
        <v>628</v>
      </c>
      <c r="C1871" s="1135">
        <v>600</v>
      </c>
      <c r="D1871" s="1135">
        <v>1.75</v>
      </c>
      <c r="E1871" s="1135" t="s">
        <v>15188</v>
      </c>
      <c r="F1871" s="1135" t="s">
        <v>1078</v>
      </c>
      <c r="G1871" s="1135">
        <v>5</v>
      </c>
      <c r="H1871" s="1135" t="s">
        <v>1049</v>
      </c>
      <c r="I1871" s="1135" t="s">
        <v>126</v>
      </c>
      <c r="J1871" s="1135">
        <v>2.5</v>
      </c>
      <c r="K1871" s="1135" t="s">
        <v>5819</v>
      </c>
      <c r="L1871" s="1135" t="s">
        <v>5253</v>
      </c>
      <c r="M1871" s="1135">
        <v>150.30000000000001</v>
      </c>
      <c r="N1871" s="1135" t="s">
        <v>1039</v>
      </c>
      <c r="O1871" s="1135">
        <v>3.7575000000000003</v>
      </c>
      <c r="P1871" s="1135">
        <v>3.0060000000000002</v>
      </c>
      <c r="Q1871" s="1135">
        <v>3</v>
      </c>
      <c r="R1871" s="1135">
        <v>30</v>
      </c>
      <c r="T1871" s="1135">
        <v>13</v>
      </c>
      <c r="U1871" s="1135">
        <v>7</v>
      </c>
      <c r="V1871" s="1135" t="s">
        <v>663</v>
      </c>
      <c r="W1871" s="1135">
        <v>115</v>
      </c>
      <c r="X1871" s="1135">
        <v>50</v>
      </c>
      <c r="Y1871" s="1135">
        <v>1.7</v>
      </c>
      <c r="Z1871" s="1135">
        <v>6.5</v>
      </c>
      <c r="AA1871" s="1135" t="s">
        <v>4523</v>
      </c>
      <c r="AH1871" s="1135" t="s">
        <v>2492</v>
      </c>
      <c r="AI1871" s="1135">
        <v>92.42</v>
      </c>
      <c r="AJ1871" s="1135">
        <v>-0.99</v>
      </c>
      <c r="AK1871" s="1135">
        <v>4.08</v>
      </c>
      <c r="AM1871" s="1136" t="s">
        <v>12840</v>
      </c>
      <c r="AN1871" s="1136" t="s">
        <v>12841</v>
      </c>
      <c r="AO1871" s="1136">
        <f t="shared" si="238"/>
        <v>600</v>
      </c>
      <c r="AP1871" s="1136">
        <f t="shared" si="239"/>
        <v>1.75</v>
      </c>
      <c r="AQ1871" s="1136" t="str">
        <f t="shared" si="240"/>
        <v>1-5-1S91°</v>
      </c>
      <c r="AR1871" s="1136" t="str">
        <f t="shared" si="241"/>
        <v>30</v>
      </c>
      <c r="AS1871" s="1136" t="str">
        <f t="shared" si="242"/>
        <v>260/260/OFF</v>
      </c>
      <c r="AT1871" s="1136" t="str">
        <f t="shared" si="243"/>
        <v>1-5-1S91°</v>
      </c>
      <c r="AV1871" s="1136" t="str">
        <f t="shared" si="236"/>
        <v>112.6.8</v>
      </c>
      <c r="AW1871" s="1438">
        <f t="shared" si="237"/>
        <v>45085</v>
      </c>
    </row>
    <row r="1872" spans="1:49">
      <c r="A1872" s="1135" t="s">
        <v>6234</v>
      </c>
      <c r="B1872" s="1135" t="s">
        <v>878</v>
      </c>
      <c r="C1872" s="1135">
        <v>600</v>
      </c>
      <c r="D1872" s="1135">
        <v>1.76</v>
      </c>
      <c r="E1872" s="1135" t="s">
        <v>15188</v>
      </c>
      <c r="F1872" s="1135" t="s">
        <v>1048</v>
      </c>
      <c r="G1872" s="1135">
        <v>5</v>
      </c>
      <c r="H1872" s="1135" t="s">
        <v>5220</v>
      </c>
      <c r="I1872" s="1135" t="s">
        <v>466</v>
      </c>
      <c r="J1872" s="1135">
        <v>3.9</v>
      </c>
      <c r="K1872" s="1135" t="s">
        <v>6175</v>
      </c>
      <c r="L1872" s="1135" t="s">
        <v>5001</v>
      </c>
      <c r="M1872" s="1135">
        <v>151.69999999999999</v>
      </c>
      <c r="N1872" s="1135" t="s">
        <v>1039</v>
      </c>
      <c r="O1872" s="1135">
        <v>3.7925</v>
      </c>
      <c r="P1872" s="1135">
        <v>3.0339999999999998</v>
      </c>
      <c r="Q1872" s="1135">
        <v>3</v>
      </c>
      <c r="R1872" s="1135">
        <v>19.7</v>
      </c>
      <c r="T1872" s="1135">
        <v>11.5</v>
      </c>
      <c r="U1872" s="1135">
        <v>5.3</v>
      </c>
      <c r="V1872" s="1135" t="s">
        <v>663</v>
      </c>
      <c r="W1872" s="1135">
        <v>105</v>
      </c>
      <c r="X1872" s="1135">
        <v>95</v>
      </c>
      <c r="Y1872" s="1135">
        <v>1.5</v>
      </c>
      <c r="Z1872" s="1135">
        <v>5</v>
      </c>
      <c r="AA1872" s="1135" t="s">
        <v>6235</v>
      </c>
      <c r="AB1872" s="1135" t="s">
        <v>6236</v>
      </c>
      <c r="AH1872" s="1135" t="s">
        <v>2149</v>
      </c>
      <c r="AI1872" s="1135">
        <v>91.45</v>
      </c>
      <c r="AJ1872" s="1135">
        <v>-1.45</v>
      </c>
      <c r="AK1872" s="1135">
        <v>6.65</v>
      </c>
      <c r="AM1872" s="1136" t="s">
        <v>12842</v>
      </c>
      <c r="AN1872" s="1136" t="s">
        <v>12843</v>
      </c>
      <c r="AO1872" s="1136">
        <f t="shared" si="238"/>
        <v>600</v>
      </c>
      <c r="AP1872" s="1136">
        <f t="shared" si="239"/>
        <v>1.76</v>
      </c>
      <c r="AQ1872" s="1136" t="str">
        <f t="shared" si="240"/>
        <v>1-5-1S91°</v>
      </c>
      <c r="AR1872" s="1136" t="str">
        <f t="shared" si="241"/>
        <v>31</v>
      </c>
      <c r="AS1872" s="1136" t="str">
        <f t="shared" si="242"/>
        <v>300/300/140</v>
      </c>
      <c r="AT1872" s="1136" t="str">
        <f t="shared" si="243"/>
        <v>1-5-1S91°</v>
      </c>
      <c r="AV1872" s="1136" t="str">
        <f t="shared" si="236"/>
        <v>112.6.13</v>
      </c>
      <c r="AW1872" s="1438">
        <f t="shared" si="237"/>
        <v>45090</v>
      </c>
    </row>
    <row r="1873" spans="1:49">
      <c r="A1873" s="1135" t="s">
        <v>6237</v>
      </c>
      <c r="B1873" s="1135" t="s">
        <v>5659</v>
      </c>
      <c r="C1873" s="1135">
        <v>600</v>
      </c>
      <c r="D1873" s="1135">
        <v>1.7150000000000001</v>
      </c>
      <c r="E1873" s="1135" t="s">
        <v>15198</v>
      </c>
      <c r="F1873" s="1135" t="s">
        <v>663</v>
      </c>
      <c r="G1873" s="1135">
        <v>5</v>
      </c>
      <c r="H1873" s="1135" t="s">
        <v>1260</v>
      </c>
      <c r="I1873" s="1135" t="s">
        <v>126</v>
      </c>
      <c r="J1873" s="1135">
        <v>1.2</v>
      </c>
      <c r="K1873" s="1135" t="s">
        <v>6238</v>
      </c>
      <c r="L1873" s="1135" t="s">
        <v>3666</v>
      </c>
      <c r="M1873" s="1135">
        <v>153</v>
      </c>
      <c r="N1873" s="1135" t="s">
        <v>1039</v>
      </c>
      <c r="O1873" s="1135">
        <v>3.8250000000000002</v>
      </c>
      <c r="P1873" s="1135">
        <v>3.06</v>
      </c>
      <c r="Q1873" s="1135">
        <v>4</v>
      </c>
      <c r="R1873" s="1135">
        <v>18</v>
      </c>
      <c r="T1873" s="1135">
        <v>14</v>
      </c>
      <c r="U1873" s="1135">
        <v>4.5</v>
      </c>
      <c r="V1873" s="1135" t="s">
        <v>663</v>
      </c>
      <c r="W1873" s="1135">
        <v>110</v>
      </c>
      <c r="X1873" s="1135">
        <v>60</v>
      </c>
      <c r="Y1873" s="1135">
        <v>1.8</v>
      </c>
      <c r="Z1873" s="1135" t="s">
        <v>663</v>
      </c>
      <c r="AA1873" s="1135" t="s">
        <v>6239</v>
      </c>
      <c r="AB1873" s="1135" t="s">
        <v>6240</v>
      </c>
      <c r="AH1873" s="1135" t="s">
        <v>1361</v>
      </c>
      <c r="AI1873" s="1135">
        <v>95.34</v>
      </c>
      <c r="AJ1873" s="1135">
        <v>-0.57999999999999996</v>
      </c>
      <c r="AK1873" s="1135">
        <v>1.57</v>
      </c>
      <c r="AM1873" s="1136" t="s">
        <v>12844</v>
      </c>
      <c r="AN1873" s="1136" t="s">
        <v>12845</v>
      </c>
      <c r="AO1873" s="1136">
        <f t="shared" si="238"/>
        <v>600</v>
      </c>
      <c r="AP1873" s="1136">
        <f t="shared" si="239"/>
        <v>1.7150000000000001</v>
      </c>
      <c r="AQ1873" s="1136" t="str">
        <f t="shared" si="240"/>
        <v>1-4-1S85°Z+S</v>
      </c>
      <c r="AR1873" s="1136" t="str">
        <f t="shared" si="241"/>
        <v>NA</v>
      </c>
      <c r="AS1873" s="1136" t="str">
        <f t="shared" si="242"/>
        <v>170/OFF</v>
      </c>
      <c r="AT1873" s="1136" t="str">
        <f t="shared" si="243"/>
        <v>1-4-1S85°Z+S</v>
      </c>
      <c r="AU1873" s="1136" t="s">
        <v>15734</v>
      </c>
      <c r="AV1873" s="1136" t="str">
        <f t="shared" si="236"/>
        <v>112.6.15</v>
      </c>
      <c r="AW1873" s="1438">
        <f t="shared" si="237"/>
        <v>45092</v>
      </c>
    </row>
    <row r="1874" spans="1:49">
      <c r="A1874" s="1135" t="s">
        <v>6241</v>
      </c>
      <c r="B1874" s="1135" t="s">
        <v>5967</v>
      </c>
      <c r="C1874" s="1135">
        <v>600</v>
      </c>
      <c r="D1874" s="1135">
        <v>1.75</v>
      </c>
      <c r="E1874" s="1135" t="s">
        <v>15193</v>
      </c>
      <c r="F1874" s="1135" t="s">
        <v>1069</v>
      </c>
      <c r="G1874" s="1135">
        <v>5</v>
      </c>
      <c r="H1874" s="1135" t="s">
        <v>5982</v>
      </c>
      <c r="I1874" s="1135" t="s">
        <v>466</v>
      </c>
      <c r="J1874" s="1135">
        <v>2.6</v>
      </c>
      <c r="K1874" s="1135" t="s">
        <v>6242</v>
      </c>
      <c r="L1874" s="1135" t="s">
        <v>5970</v>
      </c>
      <c r="M1874" s="1135">
        <v>152</v>
      </c>
      <c r="N1874" s="1135" t="s">
        <v>1039</v>
      </c>
      <c r="O1874" s="1135">
        <v>3.8000000000000003</v>
      </c>
      <c r="P1874" s="1135">
        <v>3.04</v>
      </c>
      <c r="Q1874" s="1135">
        <v>3.5</v>
      </c>
      <c r="R1874" s="1135">
        <v>22</v>
      </c>
      <c r="T1874" s="1135">
        <v>29</v>
      </c>
      <c r="U1874" s="1135">
        <v>3.8</v>
      </c>
      <c r="V1874" s="1135" t="s">
        <v>663</v>
      </c>
      <c r="W1874" s="1135">
        <v>110</v>
      </c>
      <c r="X1874" s="1135">
        <v>60</v>
      </c>
      <c r="Y1874" s="1135">
        <v>1.5</v>
      </c>
      <c r="Z1874" s="1135">
        <v>6</v>
      </c>
      <c r="AA1874" s="1135" t="s">
        <v>3699</v>
      </c>
      <c r="AH1874" s="1135" t="s">
        <v>5853</v>
      </c>
      <c r="AI1874" s="1135">
        <v>18.190000000000001</v>
      </c>
      <c r="AJ1874" s="1135">
        <v>-0.4</v>
      </c>
      <c r="AK1874" s="1135">
        <v>0.3</v>
      </c>
      <c r="AM1874" s="1136" t="s">
        <v>12846</v>
      </c>
      <c r="AN1874" s="1136" t="s">
        <v>12847</v>
      </c>
      <c r="AO1874" s="1136">
        <f t="shared" si="238"/>
        <v>600</v>
      </c>
      <c r="AP1874" s="1136">
        <f t="shared" si="239"/>
        <v>1.75</v>
      </c>
      <c r="AQ1874" s="1136" t="str">
        <f t="shared" si="240"/>
        <v>1-5-1S87°</v>
      </c>
      <c r="AR1874" s="1136" t="str">
        <f t="shared" si="241"/>
        <v>31.5</v>
      </c>
      <c r="AS1874" s="1136" t="str">
        <f t="shared" si="242"/>
        <v>340/340/OFF</v>
      </c>
      <c r="AT1874" s="1136" t="str">
        <f t="shared" si="243"/>
        <v>1-5-1S87°</v>
      </c>
      <c r="AV1874" s="1136" t="str">
        <f t="shared" si="236"/>
        <v>112.6.19</v>
      </c>
      <c r="AW1874" s="1438">
        <f t="shared" si="237"/>
        <v>45096</v>
      </c>
    </row>
    <row r="1875" spans="1:49">
      <c r="A1875" s="1135" t="s">
        <v>6243</v>
      </c>
      <c r="B1875" s="1135" t="s">
        <v>210</v>
      </c>
      <c r="C1875" s="1135">
        <v>650</v>
      </c>
      <c r="D1875" s="1135">
        <v>1.76</v>
      </c>
      <c r="E1875" s="1135" t="s">
        <v>15188</v>
      </c>
      <c r="F1875" s="1135" t="s">
        <v>1078</v>
      </c>
      <c r="G1875" s="1135">
        <v>5</v>
      </c>
      <c r="H1875" s="1135" t="s">
        <v>5577</v>
      </c>
      <c r="I1875" s="1135" t="s">
        <v>126</v>
      </c>
      <c r="J1875" s="1135">
        <v>0.8</v>
      </c>
      <c r="K1875" s="1135" t="s">
        <v>5575</v>
      </c>
      <c r="L1875" s="1135" t="s">
        <v>4760</v>
      </c>
      <c r="M1875" s="1135">
        <v>151.5</v>
      </c>
      <c r="N1875" s="1135" t="s">
        <v>1039</v>
      </c>
      <c r="O1875" s="1135">
        <v>3.7875000000000001</v>
      </c>
      <c r="P1875" s="1135">
        <v>3.0300000000000002</v>
      </c>
      <c r="Q1875" s="1135">
        <v>4</v>
      </c>
      <c r="R1875" s="1135">
        <v>19.100000000000001</v>
      </c>
      <c r="T1875" s="1135">
        <v>23.7</v>
      </c>
      <c r="U1875" s="1135">
        <v>3.2</v>
      </c>
      <c r="V1875" s="1135" t="s">
        <v>663</v>
      </c>
      <c r="W1875" s="1135">
        <v>35</v>
      </c>
      <c r="X1875" s="1135">
        <v>10</v>
      </c>
      <c r="Y1875" s="1135">
        <v>1</v>
      </c>
      <c r="Z1875" s="1135">
        <v>6</v>
      </c>
      <c r="AA1875" s="1135" t="s">
        <v>3699</v>
      </c>
      <c r="AH1875" s="1135" t="s">
        <v>745</v>
      </c>
      <c r="AI1875" s="1135">
        <v>91.72</v>
      </c>
      <c r="AJ1875" s="1135">
        <v>-0.6</v>
      </c>
      <c r="AK1875" s="1135">
        <v>1.04</v>
      </c>
      <c r="AM1875" s="1136" t="s">
        <v>12848</v>
      </c>
      <c r="AN1875" s="1136" t="s">
        <v>12849</v>
      </c>
      <c r="AO1875" s="1136">
        <f t="shared" si="238"/>
        <v>650</v>
      </c>
      <c r="AP1875" s="1136">
        <f t="shared" si="239"/>
        <v>1.76</v>
      </c>
      <c r="AQ1875" s="1136" t="str">
        <f t="shared" si="240"/>
        <v>1-5-1S91°</v>
      </c>
      <c r="AR1875" s="1136" t="str">
        <f t="shared" si="241"/>
        <v>30</v>
      </c>
      <c r="AS1875" s="1136" t="str">
        <f t="shared" si="242"/>
        <v>350/310/150</v>
      </c>
      <c r="AT1875" s="1136" t="str">
        <f t="shared" si="243"/>
        <v>1-5-1S91°</v>
      </c>
      <c r="AV1875" s="1136" t="str">
        <f t="shared" si="236"/>
        <v>112.6.19</v>
      </c>
      <c r="AW1875" s="1438">
        <f t="shared" si="237"/>
        <v>45096</v>
      </c>
    </row>
    <row r="1876" spans="1:49">
      <c r="A1876" s="1135" t="s">
        <v>6244</v>
      </c>
      <c r="B1876" s="1135" t="s">
        <v>6245</v>
      </c>
      <c r="C1876" s="1135">
        <v>600</v>
      </c>
      <c r="D1876" s="1135">
        <v>1.76</v>
      </c>
      <c r="E1876" s="1135" t="s">
        <v>15188</v>
      </c>
      <c r="F1876" s="1135" t="s">
        <v>1048</v>
      </c>
      <c r="G1876" s="1135">
        <v>5</v>
      </c>
      <c r="H1876" s="1135" t="s">
        <v>5220</v>
      </c>
      <c r="I1876" s="1135" t="s">
        <v>466</v>
      </c>
      <c r="J1876" s="1135">
        <v>3.9</v>
      </c>
      <c r="K1876" s="1135" t="s">
        <v>6246</v>
      </c>
      <c r="L1876" s="1135" t="s">
        <v>6247</v>
      </c>
      <c r="M1876" s="1135">
        <v>151.69999999999999</v>
      </c>
      <c r="N1876" s="1135" t="s">
        <v>1039</v>
      </c>
      <c r="O1876" s="1135">
        <v>3.7925</v>
      </c>
      <c r="P1876" s="1135">
        <v>3.0339999999999998</v>
      </c>
      <c r="Q1876" s="1135">
        <v>3</v>
      </c>
      <c r="R1876" s="1135">
        <v>19.7</v>
      </c>
      <c r="T1876" s="1135">
        <v>11.5</v>
      </c>
      <c r="U1876" s="1135">
        <v>5.3</v>
      </c>
      <c r="V1876" s="1135" t="s">
        <v>663</v>
      </c>
      <c r="W1876" s="1135">
        <v>105</v>
      </c>
      <c r="X1876" s="1135">
        <v>95</v>
      </c>
      <c r="Y1876" s="1135">
        <v>1.5</v>
      </c>
      <c r="Z1876" s="1135">
        <v>5</v>
      </c>
      <c r="AA1876" s="1135" t="s">
        <v>3699</v>
      </c>
      <c r="AB1876" s="1135" t="s">
        <v>6248</v>
      </c>
      <c r="AH1876" s="1135" t="s">
        <v>1084</v>
      </c>
      <c r="AI1876" s="1135">
        <v>91.66</v>
      </c>
      <c r="AJ1876" s="1135">
        <v>-1.38</v>
      </c>
      <c r="AK1876" s="1135">
        <v>0.73</v>
      </c>
      <c r="AM1876" s="1136" t="s">
        <v>12850</v>
      </c>
      <c r="AN1876" s="1136" t="s">
        <v>12851</v>
      </c>
      <c r="AO1876" s="1136">
        <f t="shared" si="238"/>
        <v>600</v>
      </c>
      <c r="AP1876" s="1136">
        <f t="shared" si="239"/>
        <v>1.76</v>
      </c>
      <c r="AQ1876" s="1136" t="str">
        <f t="shared" si="240"/>
        <v>1-5-1S91°</v>
      </c>
      <c r="AR1876" s="1136" t="str">
        <f t="shared" si="241"/>
        <v>31</v>
      </c>
      <c r="AS1876" s="1136" t="str">
        <f t="shared" si="242"/>
        <v>300/300/140</v>
      </c>
      <c r="AT1876" s="1136" t="str">
        <f t="shared" si="243"/>
        <v>1-5-1S91°</v>
      </c>
      <c r="AV1876" s="1136" t="str">
        <f t="shared" si="236"/>
        <v>112.6.19</v>
      </c>
      <c r="AW1876" s="1438">
        <f t="shared" si="237"/>
        <v>45096</v>
      </c>
    </row>
    <row r="1877" spans="1:49">
      <c r="A1877" s="1135" t="s">
        <v>6249</v>
      </c>
      <c r="B1877" s="1135" t="s">
        <v>5981</v>
      </c>
      <c r="C1877" s="1135">
        <v>600</v>
      </c>
      <c r="D1877" s="1135">
        <v>1.8049999999999999</v>
      </c>
      <c r="E1877" s="1135" t="s">
        <v>15188</v>
      </c>
      <c r="F1877" s="1135" t="s">
        <v>2328</v>
      </c>
      <c r="G1877" s="1135">
        <v>5</v>
      </c>
      <c r="H1877" s="1135" t="s">
        <v>5982</v>
      </c>
      <c r="I1877" s="1135" t="s">
        <v>466</v>
      </c>
      <c r="J1877" s="1135">
        <v>2.7</v>
      </c>
      <c r="K1877" s="1135" t="s">
        <v>6250</v>
      </c>
      <c r="L1877" s="1135" t="s">
        <v>5881</v>
      </c>
      <c r="M1877" s="1135">
        <v>150.19999999999999</v>
      </c>
      <c r="N1877" s="1135" t="s">
        <v>1039</v>
      </c>
      <c r="O1877" s="1135">
        <v>3.7549999999999999</v>
      </c>
      <c r="P1877" s="1135">
        <v>3.004</v>
      </c>
      <c r="Q1877" s="1135">
        <v>4</v>
      </c>
      <c r="R1877" s="1135">
        <v>21.7</v>
      </c>
      <c r="T1877" s="1135">
        <v>30.1</v>
      </c>
      <c r="U1877" s="1135">
        <v>3.1</v>
      </c>
      <c r="V1877" s="1135" t="s">
        <v>663</v>
      </c>
      <c r="W1877" s="1135">
        <v>110</v>
      </c>
      <c r="X1877" s="1135">
        <v>65</v>
      </c>
      <c r="Y1877" s="1135">
        <v>2</v>
      </c>
      <c r="Z1877" s="1135">
        <v>7</v>
      </c>
      <c r="AA1877" s="1135" t="s">
        <v>6251</v>
      </c>
      <c r="AH1877" s="1135" t="s">
        <v>6252</v>
      </c>
      <c r="AI1877" s="1135">
        <v>93.68</v>
      </c>
      <c r="AJ1877" s="1135">
        <v>-0.38</v>
      </c>
      <c r="AK1877" s="1135">
        <v>1.43</v>
      </c>
      <c r="AM1877" s="1136" t="s">
        <v>12852</v>
      </c>
      <c r="AN1877" s="1136" t="s">
        <v>12853</v>
      </c>
      <c r="AO1877" s="1136">
        <f t="shared" si="238"/>
        <v>600</v>
      </c>
      <c r="AP1877" s="1136">
        <f t="shared" si="239"/>
        <v>1.8049999999999999</v>
      </c>
      <c r="AQ1877" s="1136" t="str">
        <f t="shared" si="240"/>
        <v>1-5-1S91°</v>
      </c>
      <c r="AR1877" s="1136" t="str">
        <f t="shared" si="241"/>
        <v>33.5</v>
      </c>
      <c r="AS1877" s="1136" t="str">
        <f t="shared" si="242"/>
        <v>340/340/OFF</v>
      </c>
      <c r="AT1877" s="1136" t="str">
        <f t="shared" si="243"/>
        <v>1-5-1S91°</v>
      </c>
      <c r="AV1877" s="1136" t="str">
        <f t="shared" si="236"/>
        <v>112.6.27</v>
      </c>
      <c r="AW1877" s="1438">
        <f t="shared" si="237"/>
        <v>45104</v>
      </c>
    </row>
    <row r="1878" spans="1:49">
      <c r="A1878" s="1135" t="s">
        <v>6253</v>
      </c>
      <c r="B1878" s="1135" t="s">
        <v>5466</v>
      </c>
      <c r="C1878" s="1135">
        <v>600</v>
      </c>
      <c r="D1878" s="1135">
        <v>1.7250000000000001</v>
      </c>
      <c r="E1878" s="1135" t="s">
        <v>15198</v>
      </c>
      <c r="F1878" s="1135" t="s">
        <v>663</v>
      </c>
      <c r="G1878" s="1135">
        <v>5</v>
      </c>
      <c r="H1878" s="1135" t="s">
        <v>2286</v>
      </c>
      <c r="I1878" s="1135" t="s">
        <v>126</v>
      </c>
      <c r="J1878" s="1135">
        <v>1.4</v>
      </c>
      <c r="K1878" s="1135" t="s">
        <v>6254</v>
      </c>
      <c r="L1878" s="1135" t="s">
        <v>1870</v>
      </c>
      <c r="M1878" s="1135">
        <v>149</v>
      </c>
      <c r="N1878" s="1135" t="s">
        <v>1039</v>
      </c>
      <c r="O1878" s="1135">
        <v>3.7250000000000001</v>
      </c>
      <c r="P1878" s="1135">
        <v>2.98</v>
      </c>
      <c r="Q1878" s="1135">
        <v>4</v>
      </c>
      <c r="R1878" s="1135">
        <v>21.8</v>
      </c>
      <c r="T1878" s="1135">
        <v>22.6</v>
      </c>
      <c r="U1878" s="1135">
        <v>3.6</v>
      </c>
      <c r="V1878" s="1135" t="s">
        <v>2614</v>
      </c>
      <c r="W1878" s="1135">
        <v>120</v>
      </c>
      <c r="X1878" s="1135">
        <v>70</v>
      </c>
      <c r="Y1878" s="1135">
        <v>1.5</v>
      </c>
      <c r="Z1878" s="1135" t="s">
        <v>663</v>
      </c>
      <c r="AA1878" s="1135" t="s">
        <v>3674</v>
      </c>
      <c r="AH1878" s="1135" t="s">
        <v>1042</v>
      </c>
      <c r="AI1878" s="1135">
        <v>92.66</v>
      </c>
      <c r="AJ1878" s="1135">
        <v>-0.56000000000000005</v>
      </c>
      <c r="AK1878" s="1135">
        <v>0.86</v>
      </c>
      <c r="AM1878" s="1136" t="s">
        <v>12854</v>
      </c>
      <c r="AN1878" s="1136" t="s">
        <v>12855</v>
      </c>
      <c r="AO1878" s="1136">
        <f t="shared" si="238"/>
        <v>600</v>
      </c>
      <c r="AP1878" s="1136">
        <f t="shared" si="239"/>
        <v>1.7250000000000001</v>
      </c>
      <c r="AQ1878" s="1136" t="str">
        <f t="shared" si="240"/>
        <v>1-4-1S85°Z+S</v>
      </c>
      <c r="AR1878" s="1136" t="str">
        <f t="shared" si="241"/>
        <v>NA</v>
      </c>
      <c r="AS1878" s="1136" t="str">
        <f t="shared" si="242"/>
        <v>180/OFF</v>
      </c>
      <c r="AT1878" s="1136" t="str">
        <f t="shared" si="243"/>
        <v>1-4-1S85°Z+S</v>
      </c>
      <c r="AU1878" s="1136" t="s">
        <v>15734</v>
      </c>
      <c r="AV1878" s="1136" t="str">
        <f t="shared" si="236"/>
        <v>112.6.26</v>
      </c>
      <c r="AW1878" s="1438">
        <f t="shared" si="237"/>
        <v>45103</v>
      </c>
    </row>
    <row r="1879" spans="1:49">
      <c r="A1879" s="1135" t="s">
        <v>6255</v>
      </c>
      <c r="B1879" s="1135" t="s">
        <v>783</v>
      </c>
      <c r="C1879" s="1135">
        <v>500</v>
      </c>
      <c r="D1879" s="1135">
        <v>1.76</v>
      </c>
      <c r="E1879" s="1135" t="s">
        <v>15213</v>
      </c>
      <c r="F1879" s="1135" t="s">
        <v>1069</v>
      </c>
      <c r="G1879" s="1135">
        <v>4</v>
      </c>
      <c r="H1879" s="1135" t="s">
        <v>6210</v>
      </c>
      <c r="I1879" s="1135" t="s">
        <v>126</v>
      </c>
      <c r="J1879" s="1135">
        <v>3.3</v>
      </c>
      <c r="K1879" s="1135" t="s">
        <v>6211</v>
      </c>
      <c r="L1879" s="1135" t="s">
        <v>6212</v>
      </c>
      <c r="M1879" s="1135">
        <v>148.5</v>
      </c>
      <c r="N1879" s="1135" t="s">
        <v>1039</v>
      </c>
      <c r="O1879" s="1135">
        <v>3.7125000000000004</v>
      </c>
      <c r="P1879" s="1135">
        <v>2.97</v>
      </c>
      <c r="Q1879" s="1135">
        <v>3.5</v>
      </c>
      <c r="R1879" s="1135">
        <v>21.5</v>
      </c>
      <c r="T1879" s="1135">
        <v>30</v>
      </c>
      <c r="U1879" s="1135">
        <v>3.6</v>
      </c>
      <c r="V1879" s="1135" t="s">
        <v>663</v>
      </c>
      <c r="W1879" s="1135">
        <v>120</v>
      </c>
      <c r="X1879" s="1135">
        <v>70</v>
      </c>
      <c r="Y1879" s="1135">
        <v>1.8</v>
      </c>
      <c r="Z1879" s="1135">
        <v>6.5</v>
      </c>
      <c r="AA1879" s="1135" t="s">
        <v>6251</v>
      </c>
      <c r="AH1879" s="1135" t="s">
        <v>969</v>
      </c>
      <c r="AI1879" s="1135">
        <v>13.41</v>
      </c>
      <c r="AJ1879" s="1135">
        <v>0.04</v>
      </c>
      <c r="AK1879" s="1135">
        <v>0.34</v>
      </c>
      <c r="AM1879" s="1136" t="s">
        <v>12856</v>
      </c>
      <c r="AN1879" s="1136" t="s">
        <v>12857</v>
      </c>
      <c r="AO1879" s="1136">
        <f t="shared" si="238"/>
        <v>500</v>
      </c>
      <c r="AP1879" s="1136">
        <f t="shared" si="239"/>
        <v>1.76</v>
      </c>
      <c r="AQ1879" s="1136" t="str">
        <f t="shared" si="240"/>
        <v>1-5-1S87</v>
      </c>
      <c r="AR1879" s="1136" t="str">
        <f t="shared" si="241"/>
        <v>31.5</v>
      </c>
      <c r="AS1879" s="1136" t="str">
        <f t="shared" si="242"/>
        <v>320/320/OFF</v>
      </c>
      <c r="AT1879" s="1136" t="str">
        <f t="shared" si="243"/>
        <v>1-5-1S87</v>
      </c>
      <c r="AV1879" s="1136" t="str">
        <f t="shared" si="236"/>
        <v>112.6.27</v>
      </c>
      <c r="AW1879" s="1438">
        <f t="shared" si="237"/>
        <v>45104</v>
      </c>
    </row>
    <row r="1880" spans="1:49">
      <c r="A1880" s="1135" t="s">
        <v>6256</v>
      </c>
      <c r="B1880" s="1135" t="s">
        <v>210</v>
      </c>
      <c r="C1880" s="1135">
        <v>650</v>
      </c>
      <c r="D1880" s="1135">
        <v>1.76</v>
      </c>
      <c r="E1880" s="1135" t="s">
        <v>15188</v>
      </c>
      <c r="F1880" s="1135" t="s">
        <v>1078</v>
      </c>
      <c r="G1880" s="1135">
        <v>5</v>
      </c>
      <c r="H1880" s="1135" t="s">
        <v>5577</v>
      </c>
      <c r="I1880" s="1135" t="s">
        <v>126</v>
      </c>
      <c r="J1880" s="1135">
        <v>0.8</v>
      </c>
      <c r="K1880" s="1135" t="s">
        <v>5575</v>
      </c>
      <c r="L1880" s="1135" t="s">
        <v>4760</v>
      </c>
      <c r="M1880" s="1135">
        <v>151.5</v>
      </c>
      <c r="N1880" s="1135" t="s">
        <v>1039</v>
      </c>
      <c r="O1880" s="1135">
        <v>3.7875000000000001</v>
      </c>
      <c r="P1880" s="1135">
        <v>3.0300000000000002</v>
      </c>
      <c r="Q1880" s="1135">
        <v>4</v>
      </c>
      <c r="R1880" s="1135">
        <v>19.100000000000001</v>
      </c>
      <c r="T1880" s="1135">
        <v>23.7</v>
      </c>
      <c r="U1880" s="1135">
        <v>3.2</v>
      </c>
      <c r="V1880" s="1135" t="s">
        <v>663</v>
      </c>
      <c r="W1880" s="1135">
        <v>35</v>
      </c>
      <c r="X1880" s="1135">
        <v>10</v>
      </c>
      <c r="Y1880" s="1135">
        <v>1</v>
      </c>
      <c r="Z1880" s="1135">
        <v>6</v>
      </c>
      <c r="AA1880" s="1135" t="s">
        <v>6257</v>
      </c>
      <c r="AH1880" s="1135" t="s">
        <v>705</v>
      </c>
      <c r="AI1880" s="1135">
        <v>91.55</v>
      </c>
      <c r="AJ1880" s="1135">
        <v>-0.18</v>
      </c>
      <c r="AK1880" s="1135">
        <v>1.1200000000000001</v>
      </c>
      <c r="AM1880" s="1136" t="s">
        <v>12858</v>
      </c>
      <c r="AN1880" s="1136" t="s">
        <v>12859</v>
      </c>
      <c r="AO1880" s="1136">
        <f t="shared" si="238"/>
        <v>650</v>
      </c>
      <c r="AP1880" s="1136">
        <f t="shared" si="239"/>
        <v>1.76</v>
      </c>
      <c r="AQ1880" s="1136" t="str">
        <f t="shared" si="240"/>
        <v>1-5-1S91°</v>
      </c>
      <c r="AR1880" s="1136" t="str">
        <f t="shared" si="241"/>
        <v>30</v>
      </c>
      <c r="AS1880" s="1136" t="str">
        <f t="shared" si="242"/>
        <v>350/310/150</v>
      </c>
      <c r="AT1880" s="1136" t="str">
        <f t="shared" si="243"/>
        <v>1-5-1S91°</v>
      </c>
      <c r="AV1880" s="1136" t="str">
        <f t="shared" si="236"/>
        <v>112.6.29</v>
      </c>
      <c r="AW1880" s="1438">
        <f t="shared" si="237"/>
        <v>45106</v>
      </c>
    </row>
    <row r="1881" spans="1:49">
      <c r="A1881" s="1135" t="s">
        <v>6258</v>
      </c>
      <c r="B1881" s="1135" t="s">
        <v>628</v>
      </c>
      <c r="C1881" s="1135">
        <v>600</v>
      </c>
      <c r="D1881" s="1135">
        <v>1.75</v>
      </c>
      <c r="E1881" s="1135" t="s">
        <v>15188</v>
      </c>
      <c r="F1881" s="1135" t="s">
        <v>1078</v>
      </c>
      <c r="G1881" s="1135">
        <v>5</v>
      </c>
      <c r="H1881" s="1135" t="s">
        <v>1049</v>
      </c>
      <c r="I1881" s="1135" t="s">
        <v>126</v>
      </c>
      <c r="J1881" s="1135">
        <v>2.5</v>
      </c>
      <c r="K1881" s="1135" t="s">
        <v>6259</v>
      </c>
      <c r="L1881" s="1135" t="s">
        <v>4948</v>
      </c>
      <c r="M1881" s="1135">
        <v>150.30000000000001</v>
      </c>
      <c r="N1881" s="1135" t="s">
        <v>1039</v>
      </c>
      <c r="O1881" s="1135">
        <v>3.7575000000000003</v>
      </c>
      <c r="P1881" s="1135">
        <v>3.0060000000000002</v>
      </c>
      <c r="Q1881" s="1135">
        <v>3</v>
      </c>
      <c r="R1881" s="1135">
        <v>30</v>
      </c>
      <c r="T1881" s="1135">
        <v>13</v>
      </c>
      <c r="U1881" s="1135">
        <v>7</v>
      </c>
      <c r="V1881" s="1135" t="s">
        <v>663</v>
      </c>
      <c r="W1881" s="1135">
        <v>115</v>
      </c>
      <c r="X1881" s="1135">
        <v>50</v>
      </c>
      <c r="Y1881" s="1135">
        <v>1.7</v>
      </c>
      <c r="Z1881" s="1135">
        <v>6.5</v>
      </c>
      <c r="AA1881" s="1135" t="s">
        <v>6260</v>
      </c>
      <c r="AH1881" s="1135" t="s">
        <v>944</v>
      </c>
      <c r="AI1881" s="1135">
        <v>91.85</v>
      </c>
      <c r="AJ1881" s="1135">
        <v>-0.95</v>
      </c>
      <c r="AK1881" s="1135">
        <v>5.15</v>
      </c>
      <c r="AM1881" s="1136" t="s">
        <v>12860</v>
      </c>
      <c r="AN1881" s="1136" t="s">
        <v>12861</v>
      </c>
      <c r="AO1881" s="1136">
        <f t="shared" si="238"/>
        <v>600</v>
      </c>
      <c r="AP1881" s="1136">
        <f t="shared" si="239"/>
        <v>1.75</v>
      </c>
      <c r="AQ1881" s="1136" t="str">
        <f t="shared" si="240"/>
        <v>1-5-1S91°</v>
      </c>
      <c r="AR1881" s="1136" t="str">
        <f t="shared" si="241"/>
        <v>30</v>
      </c>
      <c r="AS1881" s="1136" t="str">
        <f t="shared" si="242"/>
        <v>260/260/OFF</v>
      </c>
      <c r="AT1881" s="1136" t="str">
        <f t="shared" si="243"/>
        <v>1-5-1S91°</v>
      </c>
      <c r="AV1881" s="1136" t="str">
        <f t="shared" si="236"/>
        <v>112.7.3</v>
      </c>
      <c r="AW1881" s="1438">
        <f t="shared" si="237"/>
        <v>45110</v>
      </c>
    </row>
    <row r="1882" spans="1:49">
      <c r="A1882" s="1135" t="s">
        <v>6261</v>
      </c>
      <c r="B1882" s="1135" t="s">
        <v>5162</v>
      </c>
      <c r="C1882" s="1135">
        <v>700</v>
      </c>
      <c r="D1882" s="1135">
        <v>1.75</v>
      </c>
      <c r="E1882" s="1135" t="s">
        <v>15198</v>
      </c>
      <c r="F1882" s="1135" t="s">
        <v>663</v>
      </c>
      <c r="G1882" s="1135">
        <v>5</v>
      </c>
      <c r="H1882" s="1135" t="s">
        <v>1035</v>
      </c>
      <c r="I1882" s="1135" t="s">
        <v>657</v>
      </c>
      <c r="J1882" s="1135">
        <v>1.5</v>
      </c>
      <c r="K1882" s="1135" t="s">
        <v>6262</v>
      </c>
      <c r="L1882" s="1135" t="s">
        <v>2007</v>
      </c>
      <c r="M1882" s="1135">
        <v>150</v>
      </c>
      <c r="N1882" s="1135" t="s">
        <v>1039</v>
      </c>
      <c r="O1882" s="1135">
        <v>3.75</v>
      </c>
      <c r="P1882" s="1135">
        <v>3</v>
      </c>
      <c r="Q1882" s="1135" t="s">
        <v>1050</v>
      </c>
      <c r="R1882" s="1135">
        <v>20.8</v>
      </c>
      <c r="T1882" s="1135">
        <v>29.1</v>
      </c>
      <c r="U1882" s="1135">
        <v>3.4</v>
      </c>
      <c r="V1882" s="1135" t="s">
        <v>2614</v>
      </c>
      <c r="W1882" s="1135">
        <v>80</v>
      </c>
      <c r="X1882" s="1135">
        <v>60</v>
      </c>
      <c r="Y1882" s="1135">
        <v>1.5</v>
      </c>
      <c r="Z1882" s="1135" t="s">
        <v>663</v>
      </c>
      <c r="AA1882" s="1135" t="s">
        <v>5269</v>
      </c>
      <c r="AH1882" s="1135" t="s">
        <v>876</v>
      </c>
      <c r="AM1882" s="1136" t="s">
        <v>12862</v>
      </c>
      <c r="AN1882" s="1136" t="s">
        <v>12863</v>
      </c>
      <c r="AO1882" s="1136">
        <f t="shared" si="238"/>
        <v>700</v>
      </c>
      <c r="AP1882" s="1136">
        <f t="shared" si="239"/>
        <v>1.75</v>
      </c>
      <c r="AQ1882" s="1136" t="str">
        <f t="shared" si="240"/>
        <v>1-4-1S85°Z+S</v>
      </c>
      <c r="AR1882" s="1136" t="str">
        <f t="shared" si="241"/>
        <v>NA</v>
      </c>
      <c r="AS1882" s="1136" t="str">
        <f t="shared" si="242"/>
        <v>185/OFF</v>
      </c>
      <c r="AT1882" s="1136" t="str">
        <f t="shared" si="243"/>
        <v>1-4-1S85°Z+S</v>
      </c>
      <c r="AU1882" s="1136" t="s">
        <v>15734</v>
      </c>
      <c r="AV1882" s="1136" t="str">
        <f t="shared" si="236"/>
        <v>109.1.10</v>
      </c>
      <c r="AW1882" s="1438">
        <f t="shared" si="237"/>
        <v>43840</v>
      </c>
    </row>
    <row r="1883" spans="1:49">
      <c r="A1883" s="1135" t="s">
        <v>6263</v>
      </c>
      <c r="B1883" s="1135" t="s">
        <v>4979</v>
      </c>
      <c r="C1883" s="1135">
        <v>600</v>
      </c>
      <c r="D1883" s="1135">
        <v>1.772</v>
      </c>
      <c r="E1883" s="1135" t="s">
        <v>15188</v>
      </c>
      <c r="F1883" s="1135" t="s">
        <v>1213</v>
      </c>
      <c r="G1883" s="1135">
        <v>5</v>
      </c>
      <c r="H1883" s="1135" t="s">
        <v>6264</v>
      </c>
      <c r="I1883" s="1135" t="s">
        <v>126</v>
      </c>
      <c r="J1883" s="1135">
        <v>4.0999999999999996</v>
      </c>
      <c r="K1883" s="1135" t="s">
        <v>5147</v>
      </c>
      <c r="L1883" s="1135" t="s">
        <v>5148</v>
      </c>
      <c r="M1883" s="1135">
        <v>152.5</v>
      </c>
      <c r="N1883" s="1135" t="s">
        <v>1039</v>
      </c>
      <c r="O1883" s="1135">
        <v>3.8125</v>
      </c>
      <c r="P1883" s="1135">
        <v>3.0500000000000003</v>
      </c>
      <c r="Q1883" s="1135" t="s">
        <v>3044</v>
      </c>
      <c r="R1883" s="1135">
        <v>21.5</v>
      </c>
      <c r="T1883" s="1135">
        <v>17.5</v>
      </c>
      <c r="U1883" s="1135">
        <v>2.9</v>
      </c>
      <c r="V1883" s="1135" t="s">
        <v>663</v>
      </c>
      <c r="W1883" s="1135">
        <v>125</v>
      </c>
      <c r="X1883" s="1135">
        <v>90</v>
      </c>
      <c r="Y1883" s="1135">
        <v>1.9</v>
      </c>
      <c r="Z1883" s="1135">
        <v>5.5</v>
      </c>
      <c r="AA1883" s="1135" t="s">
        <v>4731</v>
      </c>
      <c r="AH1883" s="1135" t="s">
        <v>969</v>
      </c>
      <c r="AM1883" s="1136" t="s">
        <v>12864</v>
      </c>
      <c r="AN1883" s="1136" t="s">
        <v>12865</v>
      </c>
      <c r="AO1883" s="1136">
        <f t="shared" si="238"/>
        <v>600</v>
      </c>
      <c r="AP1883" s="1136">
        <f t="shared" si="239"/>
        <v>1.772</v>
      </c>
      <c r="AQ1883" s="1136" t="str">
        <f t="shared" si="240"/>
        <v>1-5-1S91°</v>
      </c>
      <c r="AR1883" s="1136" t="str">
        <f t="shared" si="241"/>
        <v>29</v>
      </c>
      <c r="AS1883" s="1136" t="str">
        <f t="shared" si="242"/>
        <v>335/335/152</v>
      </c>
      <c r="AT1883" s="1136" t="str">
        <f t="shared" si="243"/>
        <v>1-5-1S91°</v>
      </c>
      <c r="AV1883" s="1136" t="str">
        <f t="shared" si="236"/>
        <v>109.4.10</v>
      </c>
      <c r="AW1883" s="1438">
        <f t="shared" si="237"/>
        <v>43931</v>
      </c>
    </row>
    <row r="1884" spans="1:49">
      <c r="A1884" s="1135" t="s">
        <v>6265</v>
      </c>
      <c r="B1884" s="1135" t="s">
        <v>5044</v>
      </c>
      <c r="C1884" s="1135">
        <v>500</v>
      </c>
      <c r="D1884" s="1135">
        <v>1.78</v>
      </c>
      <c r="E1884" s="1135" t="s">
        <v>15188</v>
      </c>
      <c r="F1884" s="1135" t="s">
        <v>1078</v>
      </c>
      <c r="G1884" s="1135">
        <v>5</v>
      </c>
      <c r="H1884" s="1135" t="s">
        <v>1887</v>
      </c>
      <c r="I1884" s="1135" t="s">
        <v>126</v>
      </c>
      <c r="J1884" s="1135">
        <v>0.6</v>
      </c>
      <c r="K1884" s="1135" t="s">
        <v>6055</v>
      </c>
      <c r="L1884" s="1135" t="s">
        <v>5046</v>
      </c>
      <c r="M1884" s="1135">
        <v>152.5</v>
      </c>
      <c r="N1884" s="1135" t="s">
        <v>1039</v>
      </c>
      <c r="O1884" s="1135">
        <v>3.8125</v>
      </c>
      <c r="P1884" s="1135">
        <v>3.0500000000000003</v>
      </c>
      <c r="Q1884" s="1135" t="s">
        <v>1099</v>
      </c>
      <c r="R1884" s="1135">
        <v>28.5</v>
      </c>
      <c r="T1884" s="1135">
        <v>19.2</v>
      </c>
      <c r="U1884" s="1135">
        <v>5.0999999999999996</v>
      </c>
      <c r="V1884" s="1135" t="s">
        <v>663</v>
      </c>
      <c r="W1884" s="1135" t="s">
        <v>2803</v>
      </c>
      <c r="X1884" s="1135">
        <v>10</v>
      </c>
      <c r="Y1884" s="1135">
        <v>1.6</v>
      </c>
      <c r="Z1884" s="1135">
        <v>7</v>
      </c>
      <c r="AA1884" s="1135" t="s">
        <v>3105</v>
      </c>
      <c r="AH1884" s="1135" t="s">
        <v>629</v>
      </c>
      <c r="AM1884" s="1136" t="s">
        <v>12866</v>
      </c>
      <c r="AN1884" s="1136" t="s">
        <v>12867</v>
      </c>
      <c r="AO1884" s="1136">
        <f t="shared" si="238"/>
        <v>500</v>
      </c>
      <c r="AP1884" s="1136">
        <f t="shared" si="239"/>
        <v>1.78</v>
      </c>
      <c r="AQ1884" s="1136" t="str">
        <f t="shared" si="240"/>
        <v>1-5-1S91°</v>
      </c>
      <c r="AR1884" s="1136" t="str">
        <f t="shared" si="241"/>
        <v>30</v>
      </c>
      <c r="AS1884" s="1136" t="str">
        <f t="shared" si="242"/>
        <v>270/270/OFF</v>
      </c>
      <c r="AT1884" s="1136" t="str">
        <f t="shared" si="243"/>
        <v>1-5-1S91°</v>
      </c>
      <c r="AV1884" s="1136" t="str">
        <f t="shared" si="236"/>
        <v>109.8.5</v>
      </c>
      <c r="AW1884" s="1438">
        <f t="shared" si="237"/>
        <v>44048</v>
      </c>
    </row>
    <row r="1885" spans="1:49">
      <c r="A1885" s="1135" t="s">
        <v>6266</v>
      </c>
      <c r="B1885" s="1135" t="s">
        <v>210</v>
      </c>
      <c r="C1885" s="1135">
        <v>800</v>
      </c>
      <c r="D1885" s="1135">
        <v>1.76</v>
      </c>
      <c r="E1885" s="1135" t="s">
        <v>15188</v>
      </c>
      <c r="F1885" s="1135" t="s">
        <v>1078</v>
      </c>
      <c r="G1885" s="1135">
        <v>5</v>
      </c>
      <c r="H1885" s="1135" t="s">
        <v>6267</v>
      </c>
      <c r="I1885" s="1135" t="s">
        <v>126</v>
      </c>
      <c r="J1885" s="1135">
        <v>2.9</v>
      </c>
      <c r="K1885" s="1135" t="s">
        <v>5331</v>
      </c>
      <c r="L1885" s="1135" t="s">
        <v>4760</v>
      </c>
      <c r="M1885" s="1135">
        <v>150.80000000000001</v>
      </c>
      <c r="N1885" s="1135" t="s">
        <v>1039</v>
      </c>
      <c r="O1885" s="1135">
        <v>3.7700000000000005</v>
      </c>
      <c r="P1885" s="1135">
        <v>3.0160000000000005</v>
      </c>
      <c r="Q1885" s="1135">
        <v>4</v>
      </c>
      <c r="R1885" s="1135">
        <v>19</v>
      </c>
      <c r="T1885" s="1135">
        <v>28.3</v>
      </c>
      <c r="U1885" s="1135">
        <v>4.3</v>
      </c>
      <c r="V1885" s="1135" t="s">
        <v>663</v>
      </c>
      <c r="W1885" s="1135">
        <v>100</v>
      </c>
      <c r="X1885" s="1135" t="s">
        <v>6268</v>
      </c>
      <c r="Y1885" s="1135">
        <v>1.5</v>
      </c>
      <c r="Z1885" s="1135">
        <v>6.5</v>
      </c>
      <c r="AA1885" s="1135" t="s">
        <v>1302</v>
      </c>
      <c r="AH1885" s="1135" t="s">
        <v>784</v>
      </c>
      <c r="AM1885" s="1136" t="s">
        <v>12868</v>
      </c>
      <c r="AN1885" s="1136" t="s">
        <v>12869</v>
      </c>
      <c r="AO1885" s="1136">
        <f t="shared" si="238"/>
        <v>800</v>
      </c>
      <c r="AP1885" s="1136">
        <f t="shared" si="239"/>
        <v>1.76</v>
      </c>
      <c r="AQ1885" s="1136" t="str">
        <f t="shared" si="240"/>
        <v>1-5-1S91°</v>
      </c>
      <c r="AR1885" s="1136" t="str">
        <f t="shared" si="241"/>
        <v>30</v>
      </c>
      <c r="AS1885" s="1136" t="str">
        <f t="shared" si="242"/>
        <v>383/343/OFF</v>
      </c>
      <c r="AT1885" s="1136" t="str">
        <f t="shared" si="243"/>
        <v>1-5-1S91°</v>
      </c>
      <c r="AV1885" s="1136" t="str">
        <f t="shared" si="236"/>
        <v>109.12.28</v>
      </c>
      <c r="AW1885" s="1438">
        <f t="shared" si="237"/>
        <v>44193</v>
      </c>
    </row>
    <row r="1886" spans="1:49">
      <c r="A1886" s="1135" t="s">
        <v>6269</v>
      </c>
      <c r="B1886" s="1135" t="s">
        <v>5242</v>
      </c>
      <c r="C1886" s="1135">
        <v>650</v>
      </c>
      <c r="D1886" s="1135">
        <v>1.7350000000000001</v>
      </c>
      <c r="E1886" s="1135" t="s">
        <v>15196</v>
      </c>
      <c r="F1886" s="1135" t="s">
        <v>1267</v>
      </c>
      <c r="G1886" s="1135">
        <v>5</v>
      </c>
      <c r="H1886" s="1135" t="s">
        <v>5403</v>
      </c>
      <c r="I1886" s="1135" t="s">
        <v>663</v>
      </c>
      <c r="J1886" s="1135">
        <v>0</v>
      </c>
      <c r="K1886" s="1135" t="s">
        <v>5245</v>
      </c>
      <c r="L1886" s="1135" t="s">
        <v>5246</v>
      </c>
      <c r="M1886" s="1135">
        <v>149.9</v>
      </c>
      <c r="N1886" s="1135" t="s">
        <v>1039</v>
      </c>
      <c r="O1886" s="1135">
        <v>3.7475000000000005</v>
      </c>
      <c r="P1886" s="1135">
        <v>2.9980000000000002</v>
      </c>
      <c r="Q1886" s="1135">
        <v>4</v>
      </c>
      <c r="R1886" s="1135">
        <v>24</v>
      </c>
      <c r="T1886" s="1135">
        <v>17</v>
      </c>
      <c r="U1886" s="1135">
        <v>2.6</v>
      </c>
      <c r="V1886" s="1135" t="s">
        <v>663</v>
      </c>
      <c r="W1886" s="1135" t="s">
        <v>663</v>
      </c>
      <c r="X1886" s="1135" t="s">
        <v>663</v>
      </c>
      <c r="Y1886" s="1135">
        <v>1</v>
      </c>
      <c r="Z1886" s="1135">
        <v>4.5</v>
      </c>
      <c r="AA1886" s="1135" t="s">
        <v>3479</v>
      </c>
      <c r="AH1886" s="1135" t="s">
        <v>1042</v>
      </c>
      <c r="AM1886" s="1136" t="s">
        <v>12870</v>
      </c>
      <c r="AN1886" s="1136" t="s">
        <v>12871</v>
      </c>
      <c r="AO1886" s="1136">
        <f t="shared" si="238"/>
        <v>650</v>
      </c>
      <c r="AP1886" s="1136">
        <f t="shared" si="239"/>
        <v>1.7350000000000001</v>
      </c>
      <c r="AQ1886" s="1136" t="str">
        <f t="shared" si="240"/>
        <v>2-6-1S83°</v>
      </c>
      <c r="AR1886" s="1136" t="str">
        <f t="shared" si="241"/>
        <v>28.5</v>
      </c>
      <c r="AS1886" s="1136" t="str">
        <f t="shared" si="242"/>
        <v>170/178</v>
      </c>
      <c r="AT1886" s="1136" t="str">
        <f t="shared" si="243"/>
        <v>2-6-1S83°</v>
      </c>
      <c r="AV1886" s="1136" t="str">
        <f t="shared" si="236"/>
        <v>110.2.9</v>
      </c>
      <c r="AW1886" s="1438">
        <f t="shared" si="237"/>
        <v>44236</v>
      </c>
    </row>
    <row r="1887" spans="1:49">
      <c r="A1887" s="1135" t="s">
        <v>6270</v>
      </c>
      <c r="B1887" s="1135" t="s">
        <v>878</v>
      </c>
      <c r="C1887" s="1135">
        <v>600</v>
      </c>
      <c r="D1887" s="1135">
        <v>1.756</v>
      </c>
      <c r="E1887" s="1135" t="s">
        <v>15188</v>
      </c>
      <c r="F1887" s="1135" t="s">
        <v>1048</v>
      </c>
      <c r="G1887" s="1135">
        <v>5</v>
      </c>
      <c r="H1887" s="1135" t="s">
        <v>5220</v>
      </c>
      <c r="I1887" s="1135" t="s">
        <v>663</v>
      </c>
      <c r="J1887" s="1135">
        <v>0</v>
      </c>
      <c r="K1887" s="1135" t="s">
        <v>6271</v>
      </c>
      <c r="L1887" s="1135" t="s">
        <v>5001</v>
      </c>
      <c r="M1887" s="1135">
        <v>151</v>
      </c>
      <c r="N1887" s="1135" t="s">
        <v>1039</v>
      </c>
      <c r="O1887" s="1135">
        <v>3.7750000000000004</v>
      </c>
      <c r="P1887" s="1135">
        <v>3.02</v>
      </c>
      <c r="Q1887" s="1135">
        <v>3</v>
      </c>
      <c r="R1887" s="1135">
        <v>22.4</v>
      </c>
      <c r="T1887" s="1135">
        <v>15</v>
      </c>
      <c r="U1887" s="1135">
        <v>3.7</v>
      </c>
      <c r="V1887" s="1135" t="s">
        <v>2614</v>
      </c>
      <c r="W1887" s="1135" t="s">
        <v>663</v>
      </c>
      <c r="X1887" s="1135" t="s">
        <v>663</v>
      </c>
      <c r="Y1887" s="1135">
        <v>1.5</v>
      </c>
      <c r="Z1887" s="1135">
        <v>5.5</v>
      </c>
      <c r="AA1887" s="1135" t="s">
        <v>6272</v>
      </c>
      <c r="AH1887" s="1135" t="s">
        <v>1060</v>
      </c>
      <c r="AM1887" s="1136" t="s">
        <v>12872</v>
      </c>
      <c r="AN1887" s="1136" t="s">
        <v>12873</v>
      </c>
      <c r="AO1887" s="1136">
        <f t="shared" si="238"/>
        <v>600</v>
      </c>
      <c r="AP1887" s="1136">
        <f t="shared" si="239"/>
        <v>1.756</v>
      </c>
      <c r="AQ1887" s="1136" t="str">
        <f t="shared" si="240"/>
        <v>1-5-1S91°</v>
      </c>
      <c r="AR1887" s="1136" t="str">
        <f t="shared" si="241"/>
        <v>31</v>
      </c>
      <c r="AS1887" s="1136" t="str">
        <f t="shared" si="242"/>
        <v>300/300/140</v>
      </c>
      <c r="AT1887" s="1136" t="str">
        <f t="shared" si="243"/>
        <v>1-5-1S91°</v>
      </c>
      <c r="AV1887" s="1136" t="str">
        <f t="shared" si="236"/>
        <v>110.4.27</v>
      </c>
      <c r="AW1887" s="1438">
        <f t="shared" si="237"/>
        <v>44313</v>
      </c>
    </row>
    <row r="1888" spans="1:49">
      <c r="A1888" s="1135" t="s">
        <v>6273</v>
      </c>
      <c r="B1888" s="1135" t="s">
        <v>5044</v>
      </c>
      <c r="C1888" s="1135">
        <v>500</v>
      </c>
      <c r="D1888" s="1135">
        <v>1.79</v>
      </c>
      <c r="E1888" s="1135" t="s">
        <v>15188</v>
      </c>
      <c r="F1888" s="1135" t="s">
        <v>1078</v>
      </c>
      <c r="G1888" s="1135">
        <v>5</v>
      </c>
      <c r="H1888" s="1135" t="s">
        <v>1887</v>
      </c>
      <c r="I1888" s="1135" t="s">
        <v>126</v>
      </c>
      <c r="J1888" s="1135">
        <v>0.6</v>
      </c>
      <c r="K1888" s="1135" t="s">
        <v>6274</v>
      </c>
      <c r="L1888" s="1135" t="s">
        <v>5046</v>
      </c>
      <c r="M1888" s="1135">
        <v>152.5</v>
      </c>
      <c r="N1888" s="1135" t="s">
        <v>1039</v>
      </c>
      <c r="O1888" s="1135">
        <v>3.8125</v>
      </c>
      <c r="P1888" s="1135">
        <v>3.0500000000000003</v>
      </c>
      <c r="Q1888" s="1135">
        <v>3</v>
      </c>
      <c r="R1888" s="1135">
        <v>28.5</v>
      </c>
      <c r="T1888" s="1135">
        <v>19.2</v>
      </c>
      <c r="U1888" s="1135">
        <v>5.0999999999999996</v>
      </c>
      <c r="V1888" s="1135" t="s">
        <v>663</v>
      </c>
      <c r="W1888" s="1135" t="s">
        <v>2803</v>
      </c>
      <c r="X1888" s="1135">
        <v>10</v>
      </c>
      <c r="Y1888" s="1135">
        <v>1.6</v>
      </c>
      <c r="Z1888" s="1135">
        <v>7</v>
      </c>
      <c r="AA1888" s="1135" t="s">
        <v>6275</v>
      </c>
      <c r="AH1888" s="1135" t="s">
        <v>3695</v>
      </c>
      <c r="AM1888" s="1136" t="s">
        <v>12874</v>
      </c>
      <c r="AN1888" s="1136" t="s">
        <v>12875</v>
      </c>
      <c r="AO1888" s="1136">
        <f t="shared" si="238"/>
        <v>500</v>
      </c>
      <c r="AP1888" s="1136">
        <f t="shared" si="239"/>
        <v>1.79</v>
      </c>
      <c r="AQ1888" s="1136" t="str">
        <f t="shared" si="240"/>
        <v>1-5-1S91°</v>
      </c>
      <c r="AR1888" s="1136" t="str">
        <f t="shared" si="241"/>
        <v>30</v>
      </c>
      <c r="AS1888" s="1136" t="str">
        <f t="shared" si="242"/>
        <v>270/270/OFF</v>
      </c>
      <c r="AT1888" s="1136" t="str">
        <f t="shared" si="243"/>
        <v>1-5-1S91°</v>
      </c>
      <c r="AV1888" s="1136" t="str">
        <f t="shared" si="236"/>
        <v>110.6.28</v>
      </c>
      <c r="AW1888" s="1438">
        <f t="shared" si="237"/>
        <v>44375</v>
      </c>
    </row>
    <row r="1889" spans="1:49">
      <c r="A1889" s="1135" t="s">
        <v>6276</v>
      </c>
      <c r="B1889" s="1135" t="s">
        <v>210</v>
      </c>
      <c r="C1889" s="1135">
        <v>650</v>
      </c>
      <c r="D1889" s="1135">
        <v>1.76</v>
      </c>
      <c r="E1889" s="1135" t="s">
        <v>15188</v>
      </c>
      <c r="F1889" s="1135" t="s">
        <v>1078</v>
      </c>
      <c r="G1889" s="1135">
        <v>5</v>
      </c>
      <c r="H1889" s="1135" t="s">
        <v>6105</v>
      </c>
      <c r="I1889" s="1135" t="s">
        <v>663</v>
      </c>
      <c r="J1889" s="1135">
        <v>0</v>
      </c>
      <c r="K1889" s="1135" t="s">
        <v>5260</v>
      </c>
      <c r="L1889" s="1135" t="s">
        <v>4760</v>
      </c>
      <c r="M1889" s="1135">
        <v>151.5</v>
      </c>
      <c r="N1889" s="1135" t="s">
        <v>1039</v>
      </c>
      <c r="O1889" s="1135">
        <v>3.7875000000000001</v>
      </c>
      <c r="P1889" s="1135">
        <v>3.0300000000000002</v>
      </c>
      <c r="Q1889" s="1135">
        <v>4</v>
      </c>
      <c r="R1889" s="1135">
        <v>19.100000000000001</v>
      </c>
      <c r="T1889" s="1135">
        <v>19</v>
      </c>
      <c r="U1889" s="1135">
        <v>2.5</v>
      </c>
      <c r="V1889" s="1135" t="s">
        <v>663</v>
      </c>
      <c r="W1889" s="1135" t="s">
        <v>663</v>
      </c>
      <c r="X1889" s="1135" t="s">
        <v>663</v>
      </c>
      <c r="Y1889" s="1135">
        <v>1</v>
      </c>
      <c r="Z1889" s="1135">
        <v>5</v>
      </c>
      <c r="AA1889" s="1135" t="s">
        <v>6277</v>
      </c>
      <c r="AH1889" s="1135" t="s">
        <v>745</v>
      </c>
      <c r="AM1889" s="1136" t="s">
        <v>12876</v>
      </c>
      <c r="AN1889" s="1136" t="s">
        <v>12877</v>
      </c>
      <c r="AO1889" s="1136">
        <f t="shared" si="238"/>
        <v>650</v>
      </c>
      <c r="AP1889" s="1136">
        <f t="shared" si="239"/>
        <v>1.76</v>
      </c>
      <c r="AQ1889" s="1136" t="str">
        <f t="shared" si="240"/>
        <v>1-5-1S91°</v>
      </c>
      <c r="AR1889" s="1136" t="str">
        <f t="shared" si="241"/>
        <v>30</v>
      </c>
      <c r="AS1889" s="1136" t="str">
        <f t="shared" si="242"/>
        <v>350/310/152</v>
      </c>
      <c r="AT1889" s="1136" t="str">
        <f t="shared" si="243"/>
        <v>1-5-1S91°</v>
      </c>
      <c r="AV1889" s="1136" t="str">
        <f t="shared" si="236"/>
        <v>110.8.18</v>
      </c>
      <c r="AW1889" s="1438">
        <f t="shared" si="237"/>
        <v>44426</v>
      </c>
    </row>
    <row r="1890" spans="1:49">
      <c r="A1890" s="1135" t="s">
        <v>6278</v>
      </c>
      <c r="B1890" s="1135" t="s">
        <v>210</v>
      </c>
      <c r="C1890" s="1135">
        <v>700</v>
      </c>
      <c r="D1890" s="1135">
        <v>1.75</v>
      </c>
      <c r="E1890" s="1135" t="s">
        <v>15188</v>
      </c>
      <c r="F1890" s="1135" t="s">
        <v>1078</v>
      </c>
      <c r="G1890" s="1135">
        <v>5</v>
      </c>
      <c r="H1890" s="1135" t="s">
        <v>5394</v>
      </c>
      <c r="I1890" s="1135" t="s">
        <v>126</v>
      </c>
      <c r="J1890" s="1135">
        <v>0.7</v>
      </c>
      <c r="K1890" s="1135" t="s">
        <v>6279</v>
      </c>
      <c r="L1890" s="1135" t="s">
        <v>4760</v>
      </c>
      <c r="M1890" s="1135">
        <v>151.5</v>
      </c>
      <c r="N1890" s="1135" t="s">
        <v>1039</v>
      </c>
      <c r="O1890" s="1135">
        <v>3.7875000000000001</v>
      </c>
      <c r="P1890" s="1135">
        <v>3.0300000000000002</v>
      </c>
      <c r="Q1890" s="1135">
        <v>4</v>
      </c>
      <c r="R1890" s="1135">
        <v>19.100000000000001</v>
      </c>
      <c r="T1890" s="1135">
        <v>23.7</v>
      </c>
      <c r="U1890" s="1135">
        <v>3.2</v>
      </c>
      <c r="V1890" s="1135" t="s">
        <v>663</v>
      </c>
      <c r="W1890" s="1135">
        <v>35</v>
      </c>
      <c r="X1890" s="1135">
        <v>10</v>
      </c>
      <c r="Y1890" s="1135">
        <v>1</v>
      </c>
      <c r="Z1890" s="1135">
        <v>6</v>
      </c>
      <c r="AA1890" s="1135" t="s">
        <v>6280</v>
      </c>
      <c r="AH1890" s="1135" t="s">
        <v>4302</v>
      </c>
      <c r="AM1890" s="1136" t="s">
        <v>12878</v>
      </c>
      <c r="AN1890" s="1136" t="s">
        <v>12879</v>
      </c>
      <c r="AO1890" s="1136">
        <f t="shared" si="238"/>
        <v>700</v>
      </c>
      <c r="AP1890" s="1136">
        <f t="shared" si="239"/>
        <v>1.75</v>
      </c>
      <c r="AQ1890" s="1136" t="str">
        <f t="shared" si="240"/>
        <v>1-5-1S91°</v>
      </c>
      <c r="AR1890" s="1136" t="str">
        <f t="shared" si="241"/>
        <v>30</v>
      </c>
      <c r="AS1890" s="1136" t="str">
        <f t="shared" si="242"/>
        <v>370/330/155</v>
      </c>
      <c r="AT1890" s="1136" t="str">
        <f t="shared" si="243"/>
        <v>1-5-1S91°</v>
      </c>
      <c r="AV1890" s="1136" t="str">
        <f t="shared" si="236"/>
        <v>110.10.18</v>
      </c>
      <c r="AW1890" s="1438">
        <f t="shared" si="237"/>
        <v>44487</v>
      </c>
    </row>
    <row r="1891" spans="1:49">
      <c r="A1891" s="1135" t="s">
        <v>6281</v>
      </c>
      <c r="B1891" s="1135" t="s">
        <v>5344</v>
      </c>
      <c r="C1891" s="1135">
        <v>550</v>
      </c>
      <c r="D1891" s="1135">
        <v>1.75</v>
      </c>
      <c r="E1891" s="1135" t="s">
        <v>15196</v>
      </c>
      <c r="F1891" s="1135" t="s">
        <v>4789</v>
      </c>
      <c r="G1891" s="1135">
        <v>5</v>
      </c>
      <c r="H1891" s="1135" t="s">
        <v>5391</v>
      </c>
      <c r="I1891" s="1135" t="s">
        <v>466</v>
      </c>
      <c r="J1891" s="1135">
        <v>1.5</v>
      </c>
      <c r="K1891" s="1135" t="s">
        <v>6282</v>
      </c>
      <c r="L1891" s="1135" t="s">
        <v>5347</v>
      </c>
      <c r="M1891" s="1135">
        <v>151.19999999999999</v>
      </c>
      <c r="N1891" s="1135" t="s">
        <v>1039</v>
      </c>
      <c r="O1891" s="1135">
        <v>3.78</v>
      </c>
      <c r="P1891" s="1135">
        <v>3.024</v>
      </c>
      <c r="Q1891" s="1135">
        <v>4</v>
      </c>
      <c r="R1891" s="1135">
        <v>21</v>
      </c>
      <c r="T1891" s="1135">
        <v>20.5</v>
      </c>
      <c r="U1891" s="1135">
        <v>3</v>
      </c>
      <c r="V1891" s="1135" t="s">
        <v>663</v>
      </c>
      <c r="W1891" s="1135">
        <v>100</v>
      </c>
      <c r="X1891" s="1135">
        <v>60</v>
      </c>
      <c r="Y1891" s="1135">
        <v>1</v>
      </c>
      <c r="Z1891" s="1135">
        <v>5.5</v>
      </c>
      <c r="AA1891" s="1135" t="s">
        <v>4078</v>
      </c>
      <c r="AH1891" s="1135" t="s">
        <v>1052</v>
      </c>
      <c r="AM1891" s="1136" t="s">
        <v>12880</v>
      </c>
      <c r="AN1891" s="1136" t="s">
        <v>12881</v>
      </c>
      <c r="AO1891" s="1136">
        <f t="shared" si="238"/>
        <v>550</v>
      </c>
      <c r="AP1891" s="1136">
        <f t="shared" si="239"/>
        <v>1.75</v>
      </c>
      <c r="AQ1891" s="1136" t="str">
        <f t="shared" si="240"/>
        <v>2-6-1S83°</v>
      </c>
      <c r="AR1891" s="1136" t="str">
        <f t="shared" si="241"/>
        <v>32.8</v>
      </c>
      <c r="AS1891" s="1136" t="str">
        <f t="shared" si="242"/>
        <v>200/152</v>
      </c>
      <c r="AT1891" s="1136" t="str">
        <f t="shared" si="243"/>
        <v>2-6-1S83°</v>
      </c>
      <c r="AV1891" s="1136" t="str">
        <f t="shared" si="236"/>
        <v>110.11.29</v>
      </c>
      <c r="AW1891" s="1438">
        <f t="shared" si="237"/>
        <v>44529</v>
      </c>
    </row>
    <row r="1892" spans="1:49">
      <c r="A1892" s="1135" t="s">
        <v>6283</v>
      </c>
      <c r="B1892" s="1135" t="s">
        <v>878</v>
      </c>
      <c r="C1892" s="1135">
        <v>550</v>
      </c>
      <c r="D1892" s="1135">
        <v>1.7649999999999999</v>
      </c>
      <c r="E1892" s="1135" t="s">
        <v>15196</v>
      </c>
      <c r="F1892" s="1135" t="s">
        <v>1078</v>
      </c>
      <c r="G1892" s="1135">
        <v>5</v>
      </c>
      <c r="H1892" s="1135" t="s">
        <v>5024</v>
      </c>
      <c r="I1892" s="1135" t="s">
        <v>466</v>
      </c>
      <c r="J1892" s="1135">
        <v>3.4</v>
      </c>
      <c r="K1892" s="1135" t="s">
        <v>6186</v>
      </c>
      <c r="L1892" s="1135" t="s">
        <v>5001</v>
      </c>
      <c r="M1892" s="1135">
        <v>152.5</v>
      </c>
      <c r="N1892" s="1135" t="s">
        <v>1039</v>
      </c>
      <c r="O1892" s="1135">
        <v>3.8125</v>
      </c>
      <c r="P1892" s="1135">
        <v>3.0500000000000003</v>
      </c>
      <c r="Q1892" s="1135" t="s">
        <v>1114</v>
      </c>
      <c r="R1892" s="1135">
        <v>21</v>
      </c>
      <c r="T1892" s="1135">
        <v>9.1999999999999993</v>
      </c>
      <c r="U1892" s="1135">
        <v>5.4</v>
      </c>
      <c r="V1892" s="1135" t="s">
        <v>663</v>
      </c>
      <c r="W1892" s="1135">
        <v>110</v>
      </c>
      <c r="X1892" s="1135">
        <v>90</v>
      </c>
      <c r="Y1892" s="1135">
        <v>2</v>
      </c>
      <c r="Z1892" s="1135" t="s">
        <v>2582</v>
      </c>
      <c r="AA1892" s="1135" t="s">
        <v>4124</v>
      </c>
      <c r="AH1892" s="1135" t="s">
        <v>872</v>
      </c>
      <c r="AM1892" s="1136" t="s">
        <v>12882</v>
      </c>
      <c r="AN1892" s="1136" t="s">
        <v>12883</v>
      </c>
      <c r="AO1892" s="1136">
        <f t="shared" si="238"/>
        <v>550</v>
      </c>
      <c r="AP1892" s="1136">
        <f t="shared" si="239"/>
        <v>1.7649999999999999</v>
      </c>
      <c r="AQ1892" s="1136" t="str">
        <f t="shared" si="240"/>
        <v>2-6-1S83°</v>
      </c>
      <c r="AR1892" s="1136" t="str">
        <f t="shared" si="241"/>
        <v>30</v>
      </c>
      <c r="AS1892" s="1136" t="str">
        <f t="shared" si="242"/>
        <v>160/155</v>
      </c>
      <c r="AT1892" s="1136" t="str">
        <f t="shared" si="243"/>
        <v>2-6-1S83°</v>
      </c>
      <c r="AV1892" s="1136" t="str">
        <f t="shared" si="236"/>
        <v>109.1.2</v>
      </c>
      <c r="AW1892" s="1438">
        <f t="shared" si="237"/>
        <v>43832</v>
      </c>
    </row>
    <row r="1893" spans="1:49">
      <c r="A1893" s="1135" t="s">
        <v>6284</v>
      </c>
      <c r="B1893" s="1135" t="s">
        <v>5038</v>
      </c>
      <c r="C1893" s="1135">
        <v>650</v>
      </c>
      <c r="D1893" s="1135">
        <v>1.77</v>
      </c>
      <c r="E1893" s="1135" t="s">
        <v>15182</v>
      </c>
      <c r="F1893" s="1135" t="s">
        <v>2614</v>
      </c>
      <c r="G1893" s="1135">
        <v>5.5</v>
      </c>
      <c r="H1893" s="1135" t="s">
        <v>1357</v>
      </c>
      <c r="I1893" s="1135" t="s">
        <v>126</v>
      </c>
      <c r="J1893" s="1135">
        <v>1.4</v>
      </c>
      <c r="K1893" s="1135" t="s">
        <v>6285</v>
      </c>
      <c r="L1893" s="1135" t="s">
        <v>6286</v>
      </c>
      <c r="M1893" s="1135">
        <v>150.6</v>
      </c>
      <c r="N1893" s="1135" t="s">
        <v>1039</v>
      </c>
      <c r="O1893" s="1135">
        <v>3.7650000000000001</v>
      </c>
      <c r="P1893" s="1135">
        <v>3.012</v>
      </c>
      <c r="Q1893" s="1135" t="s">
        <v>2888</v>
      </c>
      <c r="R1893" s="1135">
        <v>26</v>
      </c>
      <c r="T1893" s="1135">
        <v>14.8</v>
      </c>
      <c r="U1893" s="1135">
        <v>6.7</v>
      </c>
      <c r="V1893" s="1135" t="s">
        <v>663</v>
      </c>
      <c r="W1893" s="1135">
        <v>90</v>
      </c>
      <c r="X1893" s="1135">
        <v>10</v>
      </c>
      <c r="Y1893" s="1135">
        <v>1.3</v>
      </c>
      <c r="Z1893" s="1135">
        <v>6</v>
      </c>
      <c r="AA1893" s="1135" t="s">
        <v>4829</v>
      </c>
      <c r="AH1893" s="1135" t="s">
        <v>833</v>
      </c>
      <c r="AM1893" s="1136" t="s">
        <v>12884</v>
      </c>
      <c r="AN1893" s="1136" t="s">
        <v>12885</v>
      </c>
      <c r="AO1893" s="1136">
        <f t="shared" si="238"/>
        <v>650</v>
      </c>
      <c r="AP1893" s="1136">
        <f t="shared" si="239"/>
        <v>1.77</v>
      </c>
      <c r="AQ1893" s="1136" t="str">
        <f t="shared" si="240"/>
        <v>1-4-1S85°</v>
      </c>
      <c r="AR1893" s="1136" t="str">
        <f t="shared" si="241"/>
        <v>*</v>
      </c>
      <c r="AS1893" s="1136" t="str">
        <f t="shared" si="242"/>
        <v>163/OFF</v>
      </c>
      <c r="AT1893" s="1136" t="str">
        <f t="shared" si="243"/>
        <v>1-4-1S85°</v>
      </c>
      <c r="AV1893" s="1136" t="str">
        <f t="shared" si="236"/>
        <v>109.4.9</v>
      </c>
      <c r="AW1893" s="1438">
        <f t="shared" si="237"/>
        <v>43930</v>
      </c>
    </row>
    <row r="1894" spans="1:49">
      <c r="A1894" s="1135" t="s">
        <v>6287</v>
      </c>
      <c r="B1894" s="1135" t="s">
        <v>5015</v>
      </c>
      <c r="C1894" s="1135">
        <v>700</v>
      </c>
      <c r="D1894" s="1135">
        <v>1.8</v>
      </c>
      <c r="E1894" s="1135" t="s">
        <v>15188</v>
      </c>
      <c r="F1894" s="1135" t="s">
        <v>1069</v>
      </c>
      <c r="G1894" s="1135">
        <v>5</v>
      </c>
      <c r="H1894" s="1135" t="s">
        <v>6288</v>
      </c>
      <c r="I1894" s="1135" t="s">
        <v>663</v>
      </c>
      <c r="J1894" s="1135">
        <v>0</v>
      </c>
      <c r="K1894" s="1135" t="s">
        <v>6289</v>
      </c>
      <c r="L1894" s="1135" t="s">
        <v>5018</v>
      </c>
      <c r="M1894" s="1135">
        <v>145.30000000000001</v>
      </c>
      <c r="N1894" s="1135" t="s">
        <v>1039</v>
      </c>
      <c r="O1894" s="1135">
        <v>3.6325000000000003</v>
      </c>
      <c r="P1894" s="1135">
        <v>2.9060000000000001</v>
      </c>
      <c r="Q1894" s="1135" t="s">
        <v>3044</v>
      </c>
      <c r="R1894" s="1135">
        <v>18.5</v>
      </c>
      <c r="T1894" s="1135">
        <v>27</v>
      </c>
      <c r="U1894" s="1135">
        <v>2.2000000000000002</v>
      </c>
      <c r="V1894" s="1135" t="s">
        <v>663</v>
      </c>
      <c r="W1894" s="1135" t="s">
        <v>663</v>
      </c>
      <c r="X1894" s="1135" t="s">
        <v>663</v>
      </c>
      <c r="Y1894" s="1135">
        <v>1.8</v>
      </c>
      <c r="Z1894" s="1135" t="s">
        <v>5287</v>
      </c>
      <c r="AA1894" s="1135" t="s">
        <v>1419</v>
      </c>
      <c r="AH1894" s="1135" t="s">
        <v>1515</v>
      </c>
      <c r="AM1894" s="1136" t="s">
        <v>12886</v>
      </c>
      <c r="AN1894" s="1136" t="s">
        <v>12887</v>
      </c>
      <c r="AO1894" s="1136">
        <f t="shared" si="238"/>
        <v>700</v>
      </c>
      <c r="AP1894" s="1136">
        <f t="shared" si="239"/>
        <v>1.8</v>
      </c>
      <c r="AQ1894" s="1136" t="str">
        <f t="shared" si="240"/>
        <v>1-5-1S91°</v>
      </c>
      <c r="AR1894" s="1136" t="str">
        <f t="shared" si="241"/>
        <v>31.5</v>
      </c>
      <c r="AS1894" s="1136" t="str">
        <f t="shared" si="242"/>
        <v>355/355/150</v>
      </c>
      <c r="AT1894" s="1136" t="str">
        <f t="shared" si="243"/>
        <v>1-5-1S91°</v>
      </c>
      <c r="AV1894" s="1136" t="str">
        <f t="shared" si="236"/>
        <v>109.8.17</v>
      </c>
      <c r="AW1894" s="1438">
        <f t="shared" si="237"/>
        <v>44060</v>
      </c>
    </row>
    <row r="1895" spans="1:49">
      <c r="A1895" s="1135" t="s">
        <v>6290</v>
      </c>
      <c r="B1895" s="1135" t="s">
        <v>628</v>
      </c>
      <c r="C1895" s="1135">
        <v>650</v>
      </c>
      <c r="D1895" s="1135">
        <v>1.7649999999999999</v>
      </c>
      <c r="E1895" s="1135" t="s">
        <v>15188</v>
      </c>
      <c r="F1895" s="1135" t="s">
        <v>2328</v>
      </c>
      <c r="G1895" s="1135">
        <v>5</v>
      </c>
      <c r="H1895" s="1135" t="s">
        <v>1900</v>
      </c>
      <c r="I1895" s="1135" t="s">
        <v>126</v>
      </c>
      <c r="J1895" s="1135">
        <v>2.2000000000000002</v>
      </c>
      <c r="K1895" s="1135" t="s">
        <v>6070</v>
      </c>
      <c r="L1895" s="1135" t="s">
        <v>4948</v>
      </c>
      <c r="M1895" s="1135">
        <v>150.30000000000001</v>
      </c>
      <c r="N1895" s="1135" t="s">
        <v>1039</v>
      </c>
      <c r="O1895" s="1135">
        <v>3.7575000000000003</v>
      </c>
      <c r="P1895" s="1135">
        <v>3.0060000000000002</v>
      </c>
      <c r="Q1895" s="1135">
        <v>3</v>
      </c>
      <c r="R1895" s="1135">
        <v>29</v>
      </c>
      <c r="T1895" s="1135">
        <v>13</v>
      </c>
      <c r="U1895" s="1135">
        <v>7</v>
      </c>
      <c r="V1895" s="1135" t="s">
        <v>663</v>
      </c>
      <c r="W1895" s="1135">
        <v>115</v>
      </c>
      <c r="X1895" s="1135">
        <v>50</v>
      </c>
      <c r="Y1895" s="1135">
        <v>1.7</v>
      </c>
      <c r="Z1895" s="1135">
        <v>6.5</v>
      </c>
      <c r="AA1895" s="1135" t="s">
        <v>6096</v>
      </c>
      <c r="AH1895" s="1135" t="s">
        <v>876</v>
      </c>
      <c r="AM1895" s="1136" t="s">
        <v>12888</v>
      </c>
      <c r="AN1895" s="1136" t="s">
        <v>12889</v>
      </c>
      <c r="AO1895" s="1136">
        <f t="shared" si="238"/>
        <v>650</v>
      </c>
      <c r="AP1895" s="1136">
        <f t="shared" si="239"/>
        <v>1.7649999999999999</v>
      </c>
      <c r="AQ1895" s="1136" t="str">
        <f t="shared" si="240"/>
        <v>1-5-1S91°</v>
      </c>
      <c r="AR1895" s="1136" t="str">
        <f t="shared" si="241"/>
        <v>33.5</v>
      </c>
      <c r="AS1895" s="1136" t="str">
        <f t="shared" si="242"/>
        <v>280/280/OFF</v>
      </c>
      <c r="AT1895" s="1136" t="str">
        <f t="shared" si="243"/>
        <v>1-5-1S91°</v>
      </c>
      <c r="AV1895" s="1136" t="str">
        <f t="shared" si="236"/>
        <v>109.12.30</v>
      </c>
      <c r="AW1895" s="1438">
        <f t="shared" si="237"/>
        <v>44195</v>
      </c>
    </row>
    <row r="1896" spans="1:49">
      <c r="A1896" s="1135" t="s">
        <v>6291</v>
      </c>
      <c r="B1896" s="1135" t="s">
        <v>878</v>
      </c>
      <c r="C1896" s="1135">
        <v>600</v>
      </c>
      <c r="D1896" s="1135">
        <v>1.73</v>
      </c>
      <c r="E1896" s="1135" t="s">
        <v>15188</v>
      </c>
      <c r="F1896" s="1135" t="s">
        <v>1048</v>
      </c>
      <c r="G1896" s="1135">
        <v>5</v>
      </c>
      <c r="H1896" s="1135" t="s">
        <v>5220</v>
      </c>
      <c r="I1896" s="1135" t="s">
        <v>466</v>
      </c>
      <c r="J1896" s="1135">
        <v>4.2</v>
      </c>
      <c r="K1896" s="1135" t="s">
        <v>6271</v>
      </c>
      <c r="L1896" s="1135" t="s">
        <v>5001</v>
      </c>
      <c r="M1896" s="1135">
        <v>151.69999999999999</v>
      </c>
      <c r="N1896" s="1135" t="s">
        <v>1039</v>
      </c>
      <c r="O1896" s="1135">
        <v>3.7925</v>
      </c>
      <c r="P1896" s="1135">
        <v>3.0339999999999998</v>
      </c>
      <c r="Q1896" s="1135">
        <v>3</v>
      </c>
      <c r="R1896" s="1135">
        <v>19.7</v>
      </c>
      <c r="T1896" s="1135">
        <v>11.5</v>
      </c>
      <c r="U1896" s="1135">
        <v>5.3</v>
      </c>
      <c r="V1896" s="1135" t="s">
        <v>663</v>
      </c>
      <c r="W1896" s="1135">
        <v>105</v>
      </c>
      <c r="X1896" s="1135">
        <v>95</v>
      </c>
      <c r="Y1896" s="1135">
        <v>1.5</v>
      </c>
      <c r="Z1896" s="1135">
        <v>5</v>
      </c>
      <c r="AA1896" s="1135" t="s">
        <v>6292</v>
      </c>
      <c r="AH1896" s="1135" t="s">
        <v>633</v>
      </c>
      <c r="AM1896" s="1136" t="s">
        <v>12890</v>
      </c>
      <c r="AN1896" s="1136" t="s">
        <v>12891</v>
      </c>
      <c r="AO1896" s="1136">
        <f t="shared" si="238"/>
        <v>600</v>
      </c>
      <c r="AP1896" s="1136">
        <f t="shared" si="239"/>
        <v>1.73</v>
      </c>
      <c r="AQ1896" s="1136" t="str">
        <f t="shared" si="240"/>
        <v>1-5-1S91°</v>
      </c>
      <c r="AR1896" s="1136" t="str">
        <f t="shared" si="241"/>
        <v>31</v>
      </c>
      <c r="AS1896" s="1136" t="str">
        <f t="shared" si="242"/>
        <v>300/300/140</v>
      </c>
      <c r="AT1896" s="1136" t="str">
        <f t="shared" si="243"/>
        <v>1-5-1S91°</v>
      </c>
      <c r="AV1896" s="1136" t="str">
        <f t="shared" si="236"/>
        <v>110.2.10</v>
      </c>
      <c r="AW1896" s="1438">
        <f t="shared" si="237"/>
        <v>44237</v>
      </c>
    </row>
    <row r="1897" spans="1:49">
      <c r="A1897" s="1135" t="s">
        <v>6293</v>
      </c>
      <c r="B1897" s="1135" t="s">
        <v>628</v>
      </c>
      <c r="C1897" s="1135">
        <v>650</v>
      </c>
      <c r="D1897" s="1135">
        <v>1.7250000000000001</v>
      </c>
      <c r="E1897" s="1135" t="s">
        <v>15188</v>
      </c>
      <c r="F1897" s="1135" t="s">
        <v>1078</v>
      </c>
      <c r="G1897" s="1135">
        <v>5</v>
      </c>
      <c r="H1897" s="1135" t="s">
        <v>1887</v>
      </c>
      <c r="I1897" s="1135" t="s">
        <v>126</v>
      </c>
      <c r="J1897" s="1135">
        <v>2.2000000000000002</v>
      </c>
      <c r="K1897" s="1135" t="s">
        <v>6294</v>
      </c>
      <c r="L1897" s="1135" t="s">
        <v>4948</v>
      </c>
      <c r="M1897" s="1135">
        <v>150.30000000000001</v>
      </c>
      <c r="N1897" s="1135" t="s">
        <v>1039</v>
      </c>
      <c r="O1897" s="1135">
        <v>3.7575000000000003</v>
      </c>
      <c r="P1897" s="1135">
        <v>3.0060000000000002</v>
      </c>
      <c r="Q1897" s="1135">
        <v>3</v>
      </c>
      <c r="R1897" s="1135">
        <v>29</v>
      </c>
      <c r="T1897" s="1135">
        <v>13</v>
      </c>
      <c r="U1897" s="1135">
        <v>7</v>
      </c>
      <c r="V1897" s="1135" t="s">
        <v>663</v>
      </c>
      <c r="W1897" s="1135">
        <v>115</v>
      </c>
      <c r="X1897" s="1135">
        <v>50</v>
      </c>
      <c r="Y1897" s="1135">
        <v>1.7</v>
      </c>
      <c r="Z1897" s="1135">
        <v>6.5</v>
      </c>
      <c r="AA1897" s="1135" t="s">
        <v>6295</v>
      </c>
      <c r="AH1897" s="1135" t="s">
        <v>1052</v>
      </c>
      <c r="AM1897" s="1136" t="s">
        <v>12892</v>
      </c>
      <c r="AN1897" s="1136" t="s">
        <v>12893</v>
      </c>
      <c r="AO1897" s="1136">
        <f t="shared" si="238"/>
        <v>650</v>
      </c>
      <c r="AP1897" s="1136">
        <f t="shared" si="239"/>
        <v>1.7250000000000001</v>
      </c>
      <c r="AQ1897" s="1136" t="str">
        <f t="shared" si="240"/>
        <v>1-5-1S91°</v>
      </c>
      <c r="AR1897" s="1136" t="str">
        <f t="shared" si="241"/>
        <v>30</v>
      </c>
      <c r="AS1897" s="1136" t="str">
        <f t="shared" si="242"/>
        <v>270/270/OFF</v>
      </c>
      <c r="AT1897" s="1136" t="str">
        <f t="shared" si="243"/>
        <v>1-5-1S91°</v>
      </c>
      <c r="AV1897" s="1136" t="str">
        <f t="shared" si="236"/>
        <v>110.5.28</v>
      </c>
      <c r="AW1897" s="1438">
        <f t="shared" si="237"/>
        <v>44344</v>
      </c>
    </row>
    <row r="1898" spans="1:49">
      <c r="A1898" s="1135" t="s">
        <v>6296</v>
      </c>
      <c r="B1898" s="1135" t="s">
        <v>210</v>
      </c>
      <c r="C1898" s="1135">
        <v>700</v>
      </c>
      <c r="D1898" s="1135">
        <v>1.74</v>
      </c>
      <c r="E1898" s="1135" t="s">
        <v>15188</v>
      </c>
      <c r="F1898" s="1135" t="s">
        <v>1078</v>
      </c>
      <c r="G1898" s="1135">
        <v>5</v>
      </c>
      <c r="H1898" s="1135" t="s">
        <v>5259</v>
      </c>
      <c r="I1898" s="1135" t="s">
        <v>126</v>
      </c>
      <c r="J1898" s="1135">
        <v>0.7</v>
      </c>
      <c r="K1898" s="1135" t="s">
        <v>6297</v>
      </c>
      <c r="L1898" s="1135" t="s">
        <v>4760</v>
      </c>
      <c r="M1898" s="1135">
        <v>151.5</v>
      </c>
      <c r="N1898" s="1135" t="s">
        <v>1039</v>
      </c>
      <c r="O1898" s="1135">
        <v>3.7875000000000001</v>
      </c>
      <c r="P1898" s="1135">
        <v>3.0300000000000002</v>
      </c>
      <c r="Q1898" s="1135">
        <v>4</v>
      </c>
      <c r="R1898" s="1135">
        <v>19.100000000000001</v>
      </c>
      <c r="T1898" s="1135">
        <v>23.7</v>
      </c>
      <c r="U1898" s="1135">
        <v>3.2</v>
      </c>
      <c r="V1898" s="1135" t="s">
        <v>663</v>
      </c>
      <c r="W1898" s="1135">
        <v>35</v>
      </c>
      <c r="X1898" s="1135">
        <v>10</v>
      </c>
      <c r="Y1898" s="1135">
        <v>1</v>
      </c>
      <c r="Z1898" s="1135">
        <v>6</v>
      </c>
      <c r="AA1898" s="1135" t="s">
        <v>4752</v>
      </c>
      <c r="AH1898" s="1135" t="s">
        <v>705</v>
      </c>
      <c r="AM1898" s="1136" t="s">
        <v>12894</v>
      </c>
      <c r="AN1898" s="1136" t="s">
        <v>12895</v>
      </c>
      <c r="AO1898" s="1136">
        <f t="shared" si="238"/>
        <v>700</v>
      </c>
      <c r="AP1898" s="1136">
        <f t="shared" si="239"/>
        <v>1.74</v>
      </c>
      <c r="AQ1898" s="1136" t="str">
        <f t="shared" si="240"/>
        <v>1-5-1S91°</v>
      </c>
      <c r="AR1898" s="1136" t="str">
        <f t="shared" si="241"/>
        <v>30</v>
      </c>
      <c r="AS1898" s="1136" t="str">
        <f t="shared" si="242"/>
        <v>360/320/155</v>
      </c>
      <c r="AT1898" s="1136" t="str">
        <f t="shared" si="243"/>
        <v>1-5-1S91°</v>
      </c>
      <c r="AV1898" s="1136" t="str">
        <f t="shared" si="236"/>
        <v>110.6.29</v>
      </c>
      <c r="AW1898" s="1438">
        <f t="shared" si="237"/>
        <v>44376</v>
      </c>
    </row>
    <row r="1899" spans="1:49">
      <c r="A1899" s="1135" t="s">
        <v>6298</v>
      </c>
      <c r="B1899" s="1135" t="s">
        <v>628</v>
      </c>
      <c r="C1899" s="1135">
        <v>650</v>
      </c>
      <c r="D1899" s="1135">
        <v>1.74</v>
      </c>
      <c r="E1899" s="1135" t="s">
        <v>15188</v>
      </c>
      <c r="F1899" s="1135" t="s">
        <v>1078</v>
      </c>
      <c r="G1899" s="1135">
        <v>5</v>
      </c>
      <c r="H1899" s="1135" t="s">
        <v>1887</v>
      </c>
      <c r="I1899" s="1135" t="s">
        <v>126</v>
      </c>
      <c r="J1899" s="1135">
        <v>2.2000000000000002</v>
      </c>
      <c r="K1899" s="1135" t="s">
        <v>6299</v>
      </c>
      <c r="L1899" s="1135" t="s">
        <v>4948</v>
      </c>
      <c r="M1899" s="1135">
        <v>150.30000000000001</v>
      </c>
      <c r="N1899" s="1135" t="s">
        <v>1039</v>
      </c>
      <c r="O1899" s="1135">
        <v>3.7575000000000003</v>
      </c>
      <c r="P1899" s="1135">
        <v>3.0060000000000002</v>
      </c>
      <c r="Q1899" s="1135">
        <v>3</v>
      </c>
      <c r="R1899" s="1135">
        <v>29</v>
      </c>
      <c r="T1899" s="1135">
        <v>13</v>
      </c>
      <c r="U1899" s="1135">
        <v>7</v>
      </c>
      <c r="V1899" s="1135" t="s">
        <v>663</v>
      </c>
      <c r="W1899" s="1135">
        <v>115</v>
      </c>
      <c r="X1899" s="1135">
        <v>50</v>
      </c>
      <c r="Y1899" s="1135">
        <v>1.7</v>
      </c>
      <c r="Z1899" s="1135">
        <v>6.5</v>
      </c>
      <c r="AA1899" s="1135" t="s">
        <v>3466</v>
      </c>
      <c r="AH1899" s="1135" t="s">
        <v>1057</v>
      </c>
      <c r="AM1899" s="1136" t="s">
        <v>12896</v>
      </c>
      <c r="AN1899" s="1136" t="s">
        <v>12897</v>
      </c>
      <c r="AO1899" s="1136">
        <f t="shared" si="238"/>
        <v>650</v>
      </c>
      <c r="AP1899" s="1136">
        <f t="shared" si="239"/>
        <v>1.74</v>
      </c>
      <c r="AQ1899" s="1136" t="str">
        <f t="shared" si="240"/>
        <v>1-5-1S91°</v>
      </c>
      <c r="AR1899" s="1136" t="str">
        <f t="shared" si="241"/>
        <v>30</v>
      </c>
      <c r="AS1899" s="1136" t="str">
        <f t="shared" si="242"/>
        <v>270/270/OFF</v>
      </c>
      <c r="AT1899" s="1136" t="str">
        <f t="shared" si="243"/>
        <v>1-5-1S91°</v>
      </c>
      <c r="AV1899" s="1136" t="str">
        <f t="shared" si="236"/>
        <v>110.8.19</v>
      </c>
      <c r="AW1899" s="1438">
        <f t="shared" si="237"/>
        <v>44427</v>
      </c>
    </row>
    <row r="1900" spans="1:49">
      <c r="A1900" s="1135" t="s">
        <v>6300</v>
      </c>
      <c r="B1900" s="1135" t="s">
        <v>5408</v>
      </c>
      <c r="C1900" s="1135" t="s">
        <v>5390</v>
      </c>
      <c r="D1900" s="1135">
        <v>1.77</v>
      </c>
      <c r="E1900" s="1135" t="s">
        <v>15210</v>
      </c>
      <c r="F1900" s="1135" t="s">
        <v>1608</v>
      </c>
      <c r="G1900" s="1135">
        <v>2</v>
      </c>
      <c r="H1900" s="1135" t="s">
        <v>5783</v>
      </c>
      <c r="I1900" s="1135" t="s">
        <v>126</v>
      </c>
      <c r="J1900" s="1135">
        <v>2.1</v>
      </c>
      <c r="K1900" s="1135" t="s">
        <v>5784</v>
      </c>
      <c r="L1900" s="1135" t="s">
        <v>1995</v>
      </c>
      <c r="M1900" s="1135">
        <v>150</v>
      </c>
      <c r="N1900" s="1135" t="s">
        <v>1039</v>
      </c>
      <c r="O1900" s="1135">
        <v>3.75</v>
      </c>
      <c r="P1900" s="1135">
        <v>3</v>
      </c>
      <c r="Q1900" s="1135">
        <v>3</v>
      </c>
      <c r="R1900" s="1135">
        <v>28.5</v>
      </c>
      <c r="T1900" s="1135">
        <v>12.5</v>
      </c>
      <c r="U1900" s="1135">
        <v>7.4</v>
      </c>
      <c r="V1900" s="1135" t="s">
        <v>663</v>
      </c>
      <c r="W1900" s="1135">
        <v>125</v>
      </c>
      <c r="X1900" s="1135">
        <v>80</v>
      </c>
      <c r="Y1900" s="1135">
        <v>1.5</v>
      </c>
      <c r="Z1900" s="1135" t="s">
        <v>663</v>
      </c>
      <c r="AA1900" s="1135" t="s">
        <v>6301</v>
      </c>
      <c r="AH1900" s="1135" t="s">
        <v>1921</v>
      </c>
      <c r="AM1900" s="1136" t="s">
        <v>12898</v>
      </c>
      <c r="AN1900" s="1136" t="s">
        <v>12899</v>
      </c>
      <c r="AO1900" s="1136" t="str">
        <f t="shared" si="238"/>
        <v>600↓550</v>
      </c>
      <c r="AP1900" s="1136">
        <f t="shared" si="239"/>
        <v>1.77</v>
      </c>
      <c r="AQ1900" s="1136" t="str">
        <f t="shared" si="240"/>
        <v>1-5-1S83°Z+S</v>
      </c>
      <c r="AR1900" s="1136" t="str">
        <f t="shared" si="241"/>
        <v>32</v>
      </c>
      <c r="AS1900" s="1136" t="str">
        <f t="shared" si="242"/>
        <v>186/186/OFF</v>
      </c>
      <c r="AT1900" s="1136" t="str">
        <f t="shared" si="243"/>
        <v>1-5-1S83°Z+S</v>
      </c>
      <c r="AU1900" s="1136" t="s">
        <v>15734</v>
      </c>
      <c r="AV1900" s="1136" t="str">
        <f t="shared" si="236"/>
        <v>110.10.19</v>
      </c>
      <c r="AW1900" s="1438">
        <f t="shared" si="237"/>
        <v>44488</v>
      </c>
    </row>
    <row r="1901" spans="1:49">
      <c r="A1901" s="1135" t="s">
        <v>6302</v>
      </c>
      <c r="B1901" s="1135" t="s">
        <v>4861</v>
      </c>
      <c r="C1901" s="1135">
        <v>600</v>
      </c>
      <c r="D1901" s="1135">
        <v>1.7250000000000001</v>
      </c>
      <c r="E1901" s="1135" t="s">
        <v>15198</v>
      </c>
      <c r="F1901" s="1135" t="s">
        <v>663</v>
      </c>
      <c r="G1901" s="1135">
        <v>5</v>
      </c>
      <c r="H1901" s="1135" t="s">
        <v>2030</v>
      </c>
      <c r="I1901" s="1135" t="s">
        <v>126</v>
      </c>
      <c r="J1901" s="1135">
        <v>1.3</v>
      </c>
      <c r="K1901" s="1135" t="s">
        <v>6303</v>
      </c>
      <c r="L1901" s="1135" t="s">
        <v>1870</v>
      </c>
      <c r="M1901" s="1135">
        <v>148</v>
      </c>
      <c r="N1901" s="1135" t="s">
        <v>1039</v>
      </c>
      <c r="O1901" s="1135">
        <v>3.7</v>
      </c>
      <c r="P1901" s="1135">
        <v>2.96</v>
      </c>
      <c r="Q1901" s="1135">
        <v>4</v>
      </c>
      <c r="R1901" s="1135">
        <v>20.8</v>
      </c>
      <c r="T1901" s="1135">
        <v>20.399999999999999</v>
      </c>
      <c r="U1901" s="1135">
        <v>3.8</v>
      </c>
      <c r="V1901" s="1135" t="s">
        <v>663</v>
      </c>
      <c r="W1901" s="1135">
        <v>110</v>
      </c>
      <c r="X1901" s="1135">
        <v>60</v>
      </c>
      <c r="Y1901" s="1135">
        <v>1.7</v>
      </c>
      <c r="Z1901" s="1135" t="s">
        <v>663</v>
      </c>
      <c r="AA1901" s="1135" t="s">
        <v>4078</v>
      </c>
      <c r="AB1901" s="1135" t="s">
        <v>1075</v>
      </c>
      <c r="AH1901" s="1135" t="s">
        <v>911</v>
      </c>
      <c r="AM1901" s="1136" t="s">
        <v>12900</v>
      </c>
      <c r="AN1901" s="1136" t="s">
        <v>12901</v>
      </c>
      <c r="AO1901" s="1136">
        <f t="shared" si="238"/>
        <v>600</v>
      </c>
      <c r="AP1901" s="1136">
        <f t="shared" si="239"/>
        <v>1.7250000000000001</v>
      </c>
      <c r="AQ1901" s="1136" t="str">
        <f t="shared" si="240"/>
        <v>1-4-1S85°Z+S</v>
      </c>
      <c r="AR1901" s="1136" t="str">
        <f t="shared" si="241"/>
        <v>NA</v>
      </c>
      <c r="AS1901" s="1136" t="str">
        <f t="shared" si="242"/>
        <v>175/OFF</v>
      </c>
      <c r="AT1901" s="1136" t="str">
        <f t="shared" si="243"/>
        <v>1-4-1S85°Z+S</v>
      </c>
      <c r="AU1901" s="1136" t="s">
        <v>15734</v>
      </c>
      <c r="AV1901" s="1136" t="str">
        <f t="shared" si="236"/>
        <v>110.11.29</v>
      </c>
      <c r="AW1901" s="1438">
        <f t="shared" si="237"/>
        <v>44529</v>
      </c>
    </row>
    <row r="1902" spans="1:49">
      <c r="A1902" s="1135" t="s">
        <v>6304</v>
      </c>
      <c r="B1902" s="1135" t="s">
        <v>5659</v>
      </c>
      <c r="C1902" s="1135">
        <v>600</v>
      </c>
      <c r="D1902" s="1135">
        <v>1.7150000000000001</v>
      </c>
      <c r="E1902" s="1135" t="s">
        <v>15198</v>
      </c>
      <c r="F1902" s="1135" t="s">
        <v>663</v>
      </c>
      <c r="G1902" s="1135">
        <v>5</v>
      </c>
      <c r="H1902" s="1135" t="s">
        <v>1260</v>
      </c>
      <c r="I1902" s="1135" t="s">
        <v>126</v>
      </c>
      <c r="J1902" s="1135">
        <v>1.1000000000000001</v>
      </c>
      <c r="K1902" s="1135" t="s">
        <v>5925</v>
      </c>
      <c r="L1902" s="1135" t="s">
        <v>3666</v>
      </c>
      <c r="M1902" s="1135">
        <v>153</v>
      </c>
      <c r="N1902" s="1135" t="s">
        <v>1039</v>
      </c>
      <c r="O1902" s="1135">
        <v>3.8250000000000002</v>
      </c>
      <c r="P1902" s="1135">
        <v>3.06</v>
      </c>
      <c r="Q1902" s="1135">
        <v>4</v>
      </c>
      <c r="R1902" s="1135">
        <v>18</v>
      </c>
      <c r="T1902" s="1135">
        <v>14</v>
      </c>
      <c r="U1902" s="1135">
        <v>4.5</v>
      </c>
      <c r="V1902" s="1135" t="s">
        <v>663</v>
      </c>
      <c r="W1902" s="1135">
        <v>110</v>
      </c>
      <c r="X1902" s="1135" t="s">
        <v>2489</v>
      </c>
      <c r="Y1902" s="1135">
        <v>1.8</v>
      </c>
      <c r="Z1902" s="1135" t="s">
        <v>663</v>
      </c>
      <c r="AA1902" s="1135" t="s">
        <v>6305</v>
      </c>
      <c r="AB1902" s="1135" t="s">
        <v>6306</v>
      </c>
      <c r="AH1902" s="1135" t="s">
        <v>812</v>
      </c>
      <c r="AI1902" s="1135">
        <v>94.18</v>
      </c>
      <c r="AJ1902" s="1135">
        <v>-0.85</v>
      </c>
      <c r="AK1902" s="1135">
        <v>1.22</v>
      </c>
      <c r="AM1902" s="1136" t="s">
        <v>12902</v>
      </c>
      <c r="AN1902" s="1136" t="s">
        <v>12903</v>
      </c>
      <c r="AO1902" s="1136">
        <f t="shared" si="238"/>
        <v>600</v>
      </c>
      <c r="AP1902" s="1136">
        <f t="shared" si="239"/>
        <v>1.7150000000000001</v>
      </c>
      <c r="AQ1902" s="1136" t="str">
        <f t="shared" si="240"/>
        <v>1-4-1S85°Z+S</v>
      </c>
      <c r="AR1902" s="1136" t="str">
        <f t="shared" si="241"/>
        <v>NA</v>
      </c>
      <c r="AS1902" s="1136" t="str">
        <f t="shared" si="242"/>
        <v>170/OFF</v>
      </c>
      <c r="AT1902" s="1136" t="str">
        <f t="shared" si="243"/>
        <v>1-4-1S85°Z+S</v>
      </c>
      <c r="AU1902" s="1136" t="s">
        <v>15734</v>
      </c>
      <c r="AV1902" s="1136" t="str">
        <f t="shared" si="236"/>
        <v>112.7.6</v>
      </c>
      <c r="AW1902" s="1438">
        <f t="shared" si="237"/>
        <v>45113</v>
      </c>
    </row>
    <row r="1903" spans="1:49">
      <c r="A1903" s="1135" t="s">
        <v>6307</v>
      </c>
      <c r="B1903" s="1135" t="s">
        <v>5981</v>
      </c>
      <c r="C1903" s="1135">
        <v>600</v>
      </c>
      <c r="D1903" s="1135">
        <v>1.78</v>
      </c>
      <c r="E1903" s="1135" t="s">
        <v>15188</v>
      </c>
      <c r="F1903" s="1135" t="s">
        <v>1078</v>
      </c>
      <c r="G1903" s="1135">
        <v>5</v>
      </c>
      <c r="H1903" s="1135" t="s">
        <v>6194</v>
      </c>
      <c r="I1903" s="1135" t="s">
        <v>126</v>
      </c>
      <c r="J1903" s="1135">
        <v>1.3</v>
      </c>
      <c r="K1903" s="1135" t="s">
        <v>6250</v>
      </c>
      <c r="L1903" s="1135" t="s">
        <v>5881</v>
      </c>
      <c r="M1903" s="1135">
        <v>149.5</v>
      </c>
      <c r="N1903" s="1135" t="s">
        <v>1039</v>
      </c>
      <c r="O1903" s="1135">
        <v>3.7375000000000003</v>
      </c>
      <c r="P1903" s="1135">
        <v>2.99</v>
      </c>
      <c r="Q1903" s="1135">
        <v>3.5</v>
      </c>
      <c r="R1903" s="1135" t="s">
        <v>6308</v>
      </c>
      <c r="T1903" s="1135">
        <v>16</v>
      </c>
      <c r="U1903" s="1135">
        <v>4</v>
      </c>
      <c r="V1903" s="1135" t="s">
        <v>663</v>
      </c>
      <c r="W1903" s="1135">
        <v>85</v>
      </c>
      <c r="X1903" s="1135">
        <v>10</v>
      </c>
      <c r="Y1903" s="1135">
        <v>1.4</v>
      </c>
      <c r="Z1903" s="1135">
        <v>6</v>
      </c>
      <c r="AA1903" s="1135" t="s">
        <v>3750</v>
      </c>
      <c r="AH1903" s="1135" t="s">
        <v>1576</v>
      </c>
      <c r="AI1903" s="1135">
        <v>93.71</v>
      </c>
      <c r="AJ1903" s="1135">
        <v>-0.32</v>
      </c>
      <c r="AK1903" s="1135">
        <v>1.39</v>
      </c>
      <c r="AM1903" s="1136" t="s">
        <v>12904</v>
      </c>
      <c r="AN1903" s="1136" t="s">
        <v>12905</v>
      </c>
      <c r="AO1903" s="1136">
        <f t="shared" si="238"/>
        <v>600</v>
      </c>
      <c r="AP1903" s="1136">
        <f t="shared" si="239"/>
        <v>1.78</v>
      </c>
      <c r="AQ1903" s="1136" t="str">
        <f t="shared" si="240"/>
        <v>1-5-1S91°</v>
      </c>
      <c r="AR1903" s="1136" t="str">
        <f t="shared" si="241"/>
        <v>30</v>
      </c>
      <c r="AS1903" s="1136" t="str">
        <f t="shared" si="242"/>
        <v>300/300/150</v>
      </c>
      <c r="AT1903" s="1136" t="str">
        <f t="shared" si="243"/>
        <v>1-5-1S91°</v>
      </c>
      <c r="AV1903" s="1136" t="str">
        <f t="shared" si="236"/>
        <v>112.7.14</v>
      </c>
      <c r="AW1903" s="1438">
        <f t="shared" si="237"/>
        <v>45121</v>
      </c>
    </row>
    <row r="1904" spans="1:49">
      <c r="A1904" s="1135" t="s">
        <v>6309</v>
      </c>
      <c r="B1904" s="1135" t="s">
        <v>4861</v>
      </c>
      <c r="C1904" s="1135">
        <v>600</v>
      </c>
      <c r="D1904" s="1135">
        <v>1.7250000000000001</v>
      </c>
      <c r="E1904" s="1135" t="s">
        <v>15211</v>
      </c>
      <c r="F1904" s="1135" t="s">
        <v>663</v>
      </c>
      <c r="G1904" s="1135">
        <v>5</v>
      </c>
      <c r="H1904" s="1135" t="s">
        <v>2286</v>
      </c>
      <c r="I1904" s="1135" t="s">
        <v>126</v>
      </c>
      <c r="J1904" s="1135">
        <v>1.5</v>
      </c>
      <c r="K1904" s="1135" t="s">
        <v>6310</v>
      </c>
      <c r="L1904" s="1135" t="s">
        <v>1870</v>
      </c>
      <c r="M1904" s="1135">
        <v>148</v>
      </c>
      <c r="N1904" s="1135" t="s">
        <v>1039</v>
      </c>
      <c r="O1904" s="1135">
        <v>3.7</v>
      </c>
      <c r="P1904" s="1135">
        <v>2.96</v>
      </c>
      <c r="Q1904" s="1135">
        <v>4</v>
      </c>
      <c r="R1904" s="1135">
        <v>20.8</v>
      </c>
      <c r="T1904" s="1135">
        <v>20.399999999999999</v>
      </c>
      <c r="U1904" s="1135">
        <v>3.8</v>
      </c>
      <c r="V1904" s="1135" t="s">
        <v>663</v>
      </c>
      <c r="W1904" s="1135">
        <v>110</v>
      </c>
      <c r="X1904" s="1135" t="s">
        <v>2489</v>
      </c>
      <c r="Y1904" s="1135">
        <v>1.7</v>
      </c>
      <c r="Z1904" s="1135" t="s">
        <v>663</v>
      </c>
      <c r="AA1904" s="1135" t="s">
        <v>1693</v>
      </c>
      <c r="AB1904" s="1135" t="s">
        <v>1075</v>
      </c>
      <c r="AH1904" s="1135" t="s">
        <v>1921</v>
      </c>
      <c r="AI1904" s="1135">
        <v>93.05</v>
      </c>
      <c r="AJ1904" s="1135">
        <v>0.37</v>
      </c>
      <c r="AK1904" s="1135">
        <v>0.6</v>
      </c>
      <c r="AM1904" s="1136" t="s">
        <v>12906</v>
      </c>
      <c r="AN1904" s="1136" t="s">
        <v>12907</v>
      </c>
      <c r="AO1904" s="1136">
        <f t="shared" si="238"/>
        <v>600</v>
      </c>
      <c r="AP1904" s="1136">
        <f t="shared" si="239"/>
        <v>1.7250000000000001</v>
      </c>
      <c r="AQ1904" s="1136" t="str">
        <f t="shared" si="240"/>
        <v>1-4-1S85°S+Z</v>
      </c>
      <c r="AR1904" s="1136" t="str">
        <f t="shared" si="241"/>
        <v>NA</v>
      </c>
      <c r="AS1904" s="1136" t="str">
        <f t="shared" si="242"/>
        <v>180/OFF</v>
      </c>
      <c r="AT1904" s="1136" t="str">
        <f t="shared" si="243"/>
        <v>1-4-1S85°S+Z</v>
      </c>
      <c r="AU1904" s="1136" t="s">
        <v>15737</v>
      </c>
      <c r="AV1904" s="1136" t="str">
        <f t="shared" si="236"/>
        <v>112.7.11</v>
      </c>
      <c r="AW1904" s="1438">
        <f t="shared" si="237"/>
        <v>45118</v>
      </c>
    </row>
    <row r="1905" spans="1:49">
      <c r="A1905" s="1135" t="s">
        <v>6311</v>
      </c>
      <c r="B1905" s="1135" t="s">
        <v>210</v>
      </c>
      <c r="C1905" s="1135" t="s">
        <v>6312</v>
      </c>
      <c r="D1905" s="1135">
        <v>1.75</v>
      </c>
      <c r="E1905" s="1135" t="s">
        <v>15188</v>
      </c>
      <c r="F1905" s="1135" t="s">
        <v>1078</v>
      </c>
      <c r="G1905" s="1135">
        <v>5</v>
      </c>
      <c r="H1905" s="1135" t="s">
        <v>5574</v>
      </c>
      <c r="I1905" s="1135" t="s">
        <v>126</v>
      </c>
      <c r="J1905" s="1135">
        <v>0.7</v>
      </c>
      <c r="K1905" s="1135" t="s">
        <v>6218</v>
      </c>
      <c r="L1905" s="1135" t="s">
        <v>4760</v>
      </c>
      <c r="M1905" s="1135">
        <v>151.5</v>
      </c>
      <c r="N1905" s="1135" t="s">
        <v>1039</v>
      </c>
      <c r="O1905" s="1135">
        <v>3.7875000000000001</v>
      </c>
      <c r="P1905" s="1135">
        <v>3.0300000000000002</v>
      </c>
      <c r="Q1905" s="1135">
        <v>4</v>
      </c>
      <c r="R1905" s="1135">
        <v>19.100000000000001</v>
      </c>
      <c r="T1905" s="1135">
        <v>23.7</v>
      </c>
      <c r="U1905" s="1135">
        <v>3.2</v>
      </c>
      <c r="V1905" s="1135" t="s">
        <v>663</v>
      </c>
      <c r="W1905" s="1135">
        <v>35</v>
      </c>
      <c r="X1905" s="1135">
        <v>10</v>
      </c>
      <c r="Y1905" s="1135">
        <v>1</v>
      </c>
      <c r="Z1905" s="1135">
        <v>6</v>
      </c>
      <c r="AA1905" s="1135" t="s">
        <v>3740</v>
      </c>
      <c r="AH1905" s="1135" t="s">
        <v>3307</v>
      </c>
      <c r="AI1905" s="1135">
        <v>92.07</v>
      </c>
      <c r="AJ1905" s="1135">
        <v>-0.34</v>
      </c>
      <c r="AK1905" s="1135">
        <v>0.98</v>
      </c>
      <c r="AM1905" s="1136" t="s">
        <v>12908</v>
      </c>
      <c r="AN1905" s="1136" t="s">
        <v>12909</v>
      </c>
      <c r="AO1905" s="1136" t="str">
        <f t="shared" si="238"/>
        <v>650↓600-8/14</v>
      </c>
      <c r="AP1905" s="1136">
        <f t="shared" si="239"/>
        <v>1.75</v>
      </c>
      <c r="AQ1905" s="1136" t="str">
        <f t="shared" si="240"/>
        <v>1-5-1S91°</v>
      </c>
      <c r="AR1905" s="1136" t="str">
        <f t="shared" si="241"/>
        <v>30</v>
      </c>
      <c r="AS1905" s="1136" t="str">
        <f t="shared" si="242"/>
        <v>340/300/145</v>
      </c>
      <c r="AT1905" s="1136" t="str">
        <f t="shared" si="243"/>
        <v>1-5-1S91°</v>
      </c>
      <c r="AV1905" s="1136" t="str">
        <f t="shared" si="236"/>
        <v>112.7.12</v>
      </c>
      <c r="AW1905" s="1438">
        <f t="shared" si="237"/>
        <v>45119</v>
      </c>
    </row>
    <row r="1906" spans="1:49">
      <c r="A1906" s="1135" t="s">
        <v>6313</v>
      </c>
      <c r="B1906" s="1135" t="s">
        <v>4861</v>
      </c>
      <c r="C1906" s="1135">
        <v>650</v>
      </c>
      <c r="D1906" s="1135">
        <v>1.73</v>
      </c>
      <c r="E1906" s="1135" t="s">
        <v>15215</v>
      </c>
      <c r="F1906" s="1135" t="s">
        <v>663</v>
      </c>
      <c r="G1906" s="1135">
        <v>5</v>
      </c>
      <c r="H1906" s="1135" t="s">
        <v>2286</v>
      </c>
      <c r="I1906" s="1135" t="s">
        <v>126</v>
      </c>
      <c r="J1906" s="1135">
        <v>1.5</v>
      </c>
      <c r="K1906" s="1135" t="s">
        <v>6314</v>
      </c>
      <c r="L1906" s="1135" t="s">
        <v>1870</v>
      </c>
      <c r="M1906" s="1135">
        <v>148</v>
      </c>
      <c r="N1906" s="1135" t="s">
        <v>1039</v>
      </c>
      <c r="O1906" s="1135">
        <v>3.7</v>
      </c>
      <c r="P1906" s="1135">
        <v>2.96</v>
      </c>
      <c r="Q1906" s="1135">
        <v>4</v>
      </c>
      <c r="R1906" s="1135">
        <v>20.8</v>
      </c>
      <c r="T1906" s="1135">
        <v>20.399999999999999</v>
      </c>
      <c r="U1906" s="1135">
        <v>3.8</v>
      </c>
      <c r="V1906" s="1135" t="s">
        <v>663</v>
      </c>
      <c r="W1906" s="1135">
        <v>110</v>
      </c>
      <c r="X1906" s="1135" t="s">
        <v>2489</v>
      </c>
      <c r="Y1906" s="1135">
        <v>1.7</v>
      </c>
      <c r="Z1906" s="1135" t="s">
        <v>663</v>
      </c>
      <c r="AA1906" s="1135" t="s">
        <v>6315</v>
      </c>
      <c r="AB1906" s="1135" t="s">
        <v>1075</v>
      </c>
      <c r="AH1906" s="1135" t="s">
        <v>811</v>
      </c>
      <c r="AI1906" s="1135">
        <v>93.36</v>
      </c>
      <c r="AJ1906" s="1135">
        <v>-0.1</v>
      </c>
      <c r="AK1906" s="1135">
        <v>0.56000000000000005</v>
      </c>
      <c r="AM1906" s="1136" t="s">
        <v>12910</v>
      </c>
      <c r="AN1906" s="1136" t="s">
        <v>12911</v>
      </c>
      <c r="AO1906" s="1136">
        <f t="shared" si="238"/>
        <v>650</v>
      </c>
      <c r="AP1906" s="1136">
        <f t="shared" si="239"/>
        <v>1.73</v>
      </c>
      <c r="AQ1906" s="1136" t="str">
        <f t="shared" si="240"/>
        <v>1-5-1S85°S+Z</v>
      </c>
      <c r="AR1906" s="1136" t="str">
        <f t="shared" si="241"/>
        <v>NA</v>
      </c>
      <c r="AS1906" s="1136" t="str">
        <f t="shared" si="242"/>
        <v>180/OFF</v>
      </c>
      <c r="AT1906" s="1136" t="str">
        <f t="shared" si="243"/>
        <v>1-5-1S85°S+Z</v>
      </c>
      <c r="AU1906" s="1136" t="s">
        <v>15737</v>
      </c>
      <c r="AV1906" s="1136" t="str">
        <f t="shared" si="236"/>
        <v>112.7.17</v>
      </c>
      <c r="AW1906" s="1438">
        <f t="shared" si="237"/>
        <v>45124</v>
      </c>
    </row>
    <row r="1907" spans="1:49">
      <c r="A1907" s="1135" t="s">
        <v>6316</v>
      </c>
      <c r="B1907" s="1135" t="s">
        <v>5466</v>
      </c>
      <c r="C1907" s="1135">
        <v>600</v>
      </c>
      <c r="D1907" s="1135">
        <v>1.7150000000000001</v>
      </c>
      <c r="E1907" s="1135" t="s">
        <v>15202</v>
      </c>
      <c r="F1907" s="1135" t="s">
        <v>663</v>
      </c>
      <c r="G1907" s="1135">
        <v>5</v>
      </c>
      <c r="H1907" s="1135" t="s">
        <v>1049</v>
      </c>
      <c r="I1907" s="1135" t="s">
        <v>126</v>
      </c>
      <c r="J1907" s="1135">
        <v>1.8</v>
      </c>
      <c r="K1907" s="1135" t="s">
        <v>6317</v>
      </c>
      <c r="L1907" s="1135" t="s">
        <v>2198</v>
      </c>
      <c r="M1907" s="1135">
        <v>149</v>
      </c>
      <c r="N1907" s="1135" t="s">
        <v>1039</v>
      </c>
      <c r="O1907" s="1135">
        <v>3.7250000000000001</v>
      </c>
      <c r="P1907" s="1135">
        <v>2.98</v>
      </c>
      <c r="Q1907" s="1135">
        <v>4</v>
      </c>
      <c r="R1907" s="1135">
        <v>21.8</v>
      </c>
      <c r="T1907" s="1135">
        <v>22.6</v>
      </c>
      <c r="U1907" s="1135">
        <v>3.6</v>
      </c>
      <c r="V1907" s="1135" t="s">
        <v>663</v>
      </c>
      <c r="W1907" s="1135">
        <v>120</v>
      </c>
      <c r="X1907" s="1135">
        <v>70</v>
      </c>
      <c r="Y1907" s="1135">
        <v>1.5</v>
      </c>
      <c r="Z1907" s="1135" t="s">
        <v>663</v>
      </c>
      <c r="AA1907" s="1135" t="s">
        <v>3754</v>
      </c>
      <c r="AH1907" s="1135" t="s">
        <v>630</v>
      </c>
      <c r="AI1907" s="1135">
        <v>91.62</v>
      </c>
      <c r="AJ1907" s="1135">
        <v>-1.47</v>
      </c>
      <c r="AK1907" s="1135">
        <v>4.5</v>
      </c>
      <c r="AM1907" s="1136" t="s">
        <v>12912</v>
      </c>
      <c r="AN1907" s="1136" t="s">
        <v>12913</v>
      </c>
      <c r="AO1907" s="1136">
        <f t="shared" si="238"/>
        <v>600</v>
      </c>
      <c r="AP1907" s="1136">
        <f t="shared" si="239"/>
        <v>1.7150000000000001</v>
      </c>
      <c r="AQ1907" s="1136" t="str">
        <f t="shared" si="240"/>
        <v>1-4-1S83°Z+S</v>
      </c>
      <c r="AR1907" s="1136" t="str">
        <f t="shared" si="241"/>
        <v>NA</v>
      </c>
      <c r="AS1907" s="1136" t="str">
        <f t="shared" si="242"/>
        <v>260/260/OFF</v>
      </c>
      <c r="AT1907" s="1136" t="str">
        <f t="shared" si="243"/>
        <v>1-4-1S83°Z+S</v>
      </c>
      <c r="AU1907" s="1136" t="s">
        <v>15734</v>
      </c>
      <c r="AV1907" s="1136" t="str">
        <f t="shared" si="236"/>
        <v>112.7.20</v>
      </c>
      <c r="AW1907" s="1438">
        <f t="shared" si="237"/>
        <v>45127</v>
      </c>
    </row>
    <row r="1908" spans="1:49">
      <c r="A1908" s="1135" t="s">
        <v>6318</v>
      </c>
      <c r="B1908" s="1135" t="s">
        <v>5614</v>
      </c>
      <c r="C1908" s="1135">
        <v>600</v>
      </c>
      <c r="D1908" s="1135">
        <v>1.7250000000000001</v>
      </c>
      <c r="E1908" s="1135" t="s">
        <v>15211</v>
      </c>
      <c r="F1908" s="1135" t="s">
        <v>663</v>
      </c>
      <c r="G1908" s="1135">
        <v>5</v>
      </c>
      <c r="H1908" s="1135" t="s">
        <v>2286</v>
      </c>
      <c r="I1908" s="1135" t="s">
        <v>126</v>
      </c>
      <c r="J1908" s="1135">
        <v>1.5</v>
      </c>
      <c r="K1908" s="1135" t="s">
        <v>6310</v>
      </c>
      <c r="L1908" s="1135" t="s">
        <v>1870</v>
      </c>
      <c r="M1908" s="1135">
        <v>148</v>
      </c>
      <c r="N1908" s="1135" t="s">
        <v>1039</v>
      </c>
      <c r="O1908" s="1135">
        <v>3.7</v>
      </c>
      <c r="P1908" s="1135">
        <v>2.96</v>
      </c>
      <c r="Q1908" s="1135">
        <v>4</v>
      </c>
      <c r="R1908" s="1135">
        <v>20.8</v>
      </c>
      <c r="T1908" s="1135">
        <v>20.399999999999999</v>
      </c>
      <c r="U1908" s="1135">
        <v>3.8</v>
      </c>
      <c r="V1908" s="1135" t="s">
        <v>663</v>
      </c>
      <c r="W1908" s="1135">
        <v>110</v>
      </c>
      <c r="X1908" s="1135" t="s">
        <v>2489</v>
      </c>
      <c r="Y1908" s="1135">
        <v>1.7</v>
      </c>
      <c r="Z1908" s="1135" t="s">
        <v>663</v>
      </c>
      <c r="AA1908" s="1135" t="s">
        <v>6319</v>
      </c>
      <c r="AH1908" s="1135" t="s">
        <v>1272</v>
      </c>
      <c r="AI1908" s="1135">
        <v>92.48</v>
      </c>
      <c r="AJ1908" s="1135">
        <v>-0.1</v>
      </c>
      <c r="AK1908" s="1135">
        <v>0.85</v>
      </c>
      <c r="AM1908" s="1136" t="s">
        <v>12914</v>
      </c>
      <c r="AN1908" s="1136" t="s">
        <v>12915</v>
      </c>
      <c r="AO1908" s="1136">
        <f t="shared" si="238"/>
        <v>600</v>
      </c>
      <c r="AP1908" s="1136">
        <f t="shared" si="239"/>
        <v>1.7250000000000001</v>
      </c>
      <c r="AQ1908" s="1136" t="str">
        <f t="shared" si="240"/>
        <v>1-4-1S85°S+Z</v>
      </c>
      <c r="AR1908" s="1136" t="str">
        <f t="shared" si="241"/>
        <v>NA</v>
      </c>
      <c r="AS1908" s="1136" t="str">
        <f t="shared" si="242"/>
        <v>180/OFF</v>
      </c>
      <c r="AT1908" s="1136" t="str">
        <f t="shared" si="243"/>
        <v>1-4-1S85°S+Z</v>
      </c>
      <c r="AU1908" s="1136" t="s">
        <v>15737</v>
      </c>
      <c r="AV1908" s="1136" t="str">
        <f t="shared" si="236"/>
        <v>112.7.19</v>
      </c>
      <c r="AW1908" s="1438">
        <f t="shared" si="237"/>
        <v>45126</v>
      </c>
    </row>
    <row r="1909" spans="1:49">
      <c r="A1909" s="1135" t="s">
        <v>6320</v>
      </c>
      <c r="B1909" s="1135" t="s">
        <v>5967</v>
      </c>
      <c r="C1909" s="1135">
        <v>600</v>
      </c>
      <c r="D1909" s="1135">
        <v>1.75</v>
      </c>
      <c r="E1909" s="1135" t="s">
        <v>15193</v>
      </c>
      <c r="F1909" s="1135" t="s">
        <v>1069</v>
      </c>
      <c r="G1909" s="1135">
        <v>5</v>
      </c>
      <c r="H1909" s="1135" t="s">
        <v>5982</v>
      </c>
      <c r="I1909" s="1135" t="s">
        <v>466</v>
      </c>
      <c r="J1909" s="1135">
        <v>2.6</v>
      </c>
      <c r="K1909" s="1135" t="s">
        <v>6242</v>
      </c>
      <c r="L1909" s="1135" t="s">
        <v>5970</v>
      </c>
      <c r="M1909" s="1135">
        <v>152</v>
      </c>
      <c r="N1909" s="1135" t="s">
        <v>1039</v>
      </c>
      <c r="O1909" s="1135">
        <v>3.8000000000000003</v>
      </c>
      <c r="P1909" s="1135">
        <v>3.04</v>
      </c>
      <c r="Q1909" s="1135">
        <v>3.5</v>
      </c>
      <c r="R1909" s="1135">
        <v>22</v>
      </c>
      <c r="T1909" s="1135">
        <v>29</v>
      </c>
      <c r="U1909" s="1135">
        <v>3.8</v>
      </c>
      <c r="V1909" s="1135" t="s">
        <v>663</v>
      </c>
      <c r="W1909" s="1135">
        <v>110</v>
      </c>
      <c r="X1909" s="1135">
        <v>60</v>
      </c>
      <c r="Y1909" s="1135">
        <v>1.5</v>
      </c>
      <c r="Z1909" s="1135">
        <v>6</v>
      </c>
      <c r="AA1909" s="1135" t="s">
        <v>3754</v>
      </c>
      <c r="AH1909" s="1135" t="s">
        <v>1052</v>
      </c>
      <c r="AI1909" s="1135">
        <v>19.010000000000002</v>
      </c>
      <c r="AJ1909" s="1135">
        <v>-0.13</v>
      </c>
      <c r="AK1909" s="1135">
        <v>0.19</v>
      </c>
      <c r="AM1909" s="1136" t="s">
        <v>12916</v>
      </c>
      <c r="AN1909" s="1136" t="s">
        <v>12917</v>
      </c>
      <c r="AO1909" s="1136">
        <f t="shared" si="238"/>
        <v>600</v>
      </c>
      <c r="AP1909" s="1136">
        <f t="shared" si="239"/>
        <v>1.75</v>
      </c>
      <c r="AQ1909" s="1136" t="str">
        <f t="shared" si="240"/>
        <v>1-5-1S87°</v>
      </c>
      <c r="AR1909" s="1136" t="str">
        <f t="shared" si="241"/>
        <v>31.5</v>
      </c>
      <c r="AS1909" s="1136" t="str">
        <f t="shared" si="242"/>
        <v>340/340/OFF</v>
      </c>
      <c r="AT1909" s="1136" t="str">
        <f t="shared" si="243"/>
        <v>1-5-1S87°</v>
      </c>
      <c r="AV1909" s="1136" t="str">
        <f t="shared" si="236"/>
        <v>112.7.20</v>
      </c>
      <c r="AW1909" s="1438">
        <f t="shared" si="237"/>
        <v>45127</v>
      </c>
    </row>
    <row r="1910" spans="1:49">
      <c r="A1910" s="1135" t="s">
        <v>6321</v>
      </c>
      <c r="B1910" s="1135" t="s">
        <v>4861</v>
      </c>
      <c r="C1910" s="1135">
        <v>650</v>
      </c>
      <c r="D1910" s="1135">
        <v>1.71</v>
      </c>
      <c r="E1910" s="1135" t="s">
        <v>15215</v>
      </c>
      <c r="F1910" s="1135" t="s">
        <v>663</v>
      </c>
      <c r="G1910" s="1135">
        <v>5</v>
      </c>
      <c r="H1910" s="1135" t="s">
        <v>2286</v>
      </c>
      <c r="I1910" s="1135" t="s">
        <v>126</v>
      </c>
      <c r="J1910" s="1135">
        <v>1.5</v>
      </c>
      <c r="K1910" s="1135" t="s">
        <v>6314</v>
      </c>
      <c r="L1910" s="1135" t="s">
        <v>1870</v>
      </c>
      <c r="M1910" s="1135">
        <v>148</v>
      </c>
      <c r="N1910" s="1135" t="s">
        <v>1039</v>
      </c>
      <c r="O1910" s="1135">
        <v>3.7</v>
      </c>
      <c r="P1910" s="1135">
        <v>2.96</v>
      </c>
      <c r="Q1910" s="1135">
        <v>4</v>
      </c>
      <c r="R1910" s="1135">
        <v>20.8</v>
      </c>
      <c r="T1910" s="1135">
        <v>20.399999999999999</v>
      </c>
      <c r="U1910" s="1135">
        <v>3.8</v>
      </c>
      <c r="V1910" s="1135" t="s">
        <v>663</v>
      </c>
      <c r="W1910" s="1135">
        <v>110</v>
      </c>
      <c r="X1910" s="1135" t="s">
        <v>2489</v>
      </c>
      <c r="Y1910" s="1135">
        <v>1.7</v>
      </c>
      <c r="Z1910" s="1135" t="s">
        <v>663</v>
      </c>
      <c r="AA1910" s="1135" t="s">
        <v>3764</v>
      </c>
      <c r="AB1910" s="1135" t="s">
        <v>1075</v>
      </c>
      <c r="AH1910" s="1135" t="s">
        <v>735</v>
      </c>
      <c r="AI1910" s="1135">
        <v>93.16</v>
      </c>
      <c r="AJ1910" s="1135">
        <v>-0.24</v>
      </c>
      <c r="AK1910" s="1135">
        <v>0.68</v>
      </c>
      <c r="AM1910" s="1136" t="s">
        <v>12918</v>
      </c>
      <c r="AN1910" s="1136" t="s">
        <v>12919</v>
      </c>
      <c r="AO1910" s="1136">
        <f t="shared" si="238"/>
        <v>650</v>
      </c>
      <c r="AP1910" s="1136">
        <f t="shared" si="239"/>
        <v>1.71</v>
      </c>
      <c r="AQ1910" s="1136" t="str">
        <f t="shared" si="240"/>
        <v>1-5-1S85°S+Z</v>
      </c>
      <c r="AR1910" s="1136" t="str">
        <f t="shared" si="241"/>
        <v>NA</v>
      </c>
      <c r="AS1910" s="1136" t="str">
        <f t="shared" si="242"/>
        <v>180/OFF</v>
      </c>
      <c r="AT1910" s="1136" t="str">
        <f t="shared" si="243"/>
        <v>1-5-1S85°S+Z</v>
      </c>
      <c r="AU1910" s="1136" t="s">
        <v>15737</v>
      </c>
      <c r="AV1910" s="1136" t="str">
        <f t="shared" si="236"/>
        <v>112.7.31</v>
      </c>
      <c r="AW1910" s="1438">
        <f t="shared" si="237"/>
        <v>45138</v>
      </c>
    </row>
    <row r="1911" spans="1:49">
      <c r="A1911" s="1135" t="s">
        <v>6322</v>
      </c>
      <c r="B1911" s="1135" t="s">
        <v>4954</v>
      </c>
      <c r="C1911" s="1135">
        <v>750</v>
      </c>
      <c r="D1911" s="1135">
        <v>1.77</v>
      </c>
      <c r="E1911" s="1135" t="s">
        <v>15203</v>
      </c>
      <c r="F1911" s="1135" t="s">
        <v>663</v>
      </c>
      <c r="G1911" s="1135">
        <v>5</v>
      </c>
      <c r="H1911" s="1135" t="s">
        <v>3035</v>
      </c>
      <c r="I1911" s="1135" t="s">
        <v>6323</v>
      </c>
      <c r="J1911" s="1135" t="s">
        <v>6324</v>
      </c>
      <c r="K1911" s="1135" t="s">
        <v>6325</v>
      </c>
      <c r="L1911" s="1135" t="s">
        <v>6326</v>
      </c>
      <c r="M1911" s="1135">
        <v>149.5</v>
      </c>
      <c r="N1911" s="1135" t="s">
        <v>1039</v>
      </c>
      <c r="O1911" s="1135">
        <v>3.7375000000000003</v>
      </c>
      <c r="P1911" s="1135">
        <v>2.99</v>
      </c>
      <c r="Q1911" s="1135">
        <v>4</v>
      </c>
      <c r="R1911" s="1135">
        <v>21</v>
      </c>
      <c r="T1911" s="1135">
        <v>37</v>
      </c>
      <c r="U1911" s="1135">
        <v>3.7</v>
      </c>
      <c r="V1911" s="1135" t="s">
        <v>663</v>
      </c>
      <c r="W1911" s="1135">
        <v>110</v>
      </c>
      <c r="X1911" s="1135">
        <v>40</v>
      </c>
      <c r="Y1911" s="1135">
        <v>2.2000000000000002</v>
      </c>
      <c r="Z1911" s="1135" t="s">
        <v>663</v>
      </c>
      <c r="AA1911" s="1135" t="s">
        <v>3764</v>
      </c>
      <c r="AH1911" s="1135" t="s">
        <v>812</v>
      </c>
      <c r="AI1911" s="1135">
        <v>91.67</v>
      </c>
      <c r="AJ1911" s="1135">
        <v>-0.11</v>
      </c>
      <c r="AK1911" s="1135">
        <v>0.95</v>
      </c>
      <c r="AM1911" s="1136" t="s">
        <v>12920</v>
      </c>
      <c r="AN1911" s="1136" t="s">
        <v>12921</v>
      </c>
      <c r="AO1911" s="1136">
        <f t="shared" si="238"/>
        <v>750</v>
      </c>
      <c r="AP1911" s="1136">
        <f t="shared" si="239"/>
        <v>1.77</v>
      </c>
      <c r="AQ1911" s="1136" t="str">
        <f t="shared" si="240"/>
        <v>1-5-1S85°Z+S</v>
      </c>
      <c r="AR1911" s="1136" t="str">
        <f t="shared" si="241"/>
        <v>NA</v>
      </c>
      <c r="AS1911" s="1136" t="str">
        <f t="shared" si="242"/>
        <v>190/OFF</v>
      </c>
      <c r="AT1911" s="1136" t="str">
        <f t="shared" si="243"/>
        <v>1-5-1S85°Z+S</v>
      </c>
      <c r="AU1911" s="1136" t="s">
        <v>15734</v>
      </c>
      <c r="AV1911" s="1136" t="str">
        <f t="shared" si="236"/>
        <v>112.7.31</v>
      </c>
      <c r="AW1911" s="1438">
        <f t="shared" si="237"/>
        <v>45138</v>
      </c>
    </row>
    <row r="1912" spans="1:49">
      <c r="A1912" s="1135" t="s">
        <v>6327</v>
      </c>
      <c r="B1912" s="1135" t="s">
        <v>5038</v>
      </c>
      <c r="C1912" s="1135">
        <v>500</v>
      </c>
      <c r="D1912" s="1135">
        <v>1.74</v>
      </c>
      <c r="E1912" s="1135" t="s">
        <v>15188</v>
      </c>
      <c r="F1912" s="1135" t="s">
        <v>1078</v>
      </c>
      <c r="G1912" s="1135">
        <v>5.5</v>
      </c>
      <c r="H1912" s="1135" t="s">
        <v>1123</v>
      </c>
      <c r="I1912" s="1135" t="s">
        <v>126</v>
      </c>
      <c r="J1912" s="1135">
        <v>1.4</v>
      </c>
      <c r="K1912" s="1135" t="s">
        <v>6328</v>
      </c>
      <c r="L1912" s="1135" t="s">
        <v>5040</v>
      </c>
      <c r="M1912" s="1135">
        <v>150.6</v>
      </c>
      <c r="N1912" s="1135" t="s">
        <v>1039</v>
      </c>
      <c r="O1912" s="1135">
        <v>3.7650000000000001</v>
      </c>
      <c r="P1912" s="1135">
        <v>3.012</v>
      </c>
      <c r="Q1912" s="1135">
        <v>3</v>
      </c>
      <c r="R1912" s="1135" t="s">
        <v>6329</v>
      </c>
      <c r="T1912" s="1135">
        <v>14.8</v>
      </c>
      <c r="U1912" s="1135">
        <v>7</v>
      </c>
      <c r="V1912" s="1135" t="s">
        <v>663</v>
      </c>
      <c r="W1912" s="1135" t="s">
        <v>5041</v>
      </c>
      <c r="X1912" s="1135">
        <v>10</v>
      </c>
      <c r="Y1912" s="1135">
        <v>1.3</v>
      </c>
      <c r="Z1912" s="1135">
        <v>6</v>
      </c>
      <c r="AA1912" s="1135" t="s">
        <v>3735</v>
      </c>
      <c r="AH1912" s="1135" t="s">
        <v>1237</v>
      </c>
      <c r="AI1912" s="1135">
        <v>92.39</v>
      </c>
      <c r="AJ1912" s="1135">
        <v>-1.6</v>
      </c>
      <c r="AK1912" s="1135">
        <v>7.01</v>
      </c>
      <c r="AM1912" s="1136" t="s">
        <v>12922</v>
      </c>
      <c r="AN1912" s="1136" t="s">
        <v>12923</v>
      </c>
      <c r="AO1912" s="1136">
        <f t="shared" si="238"/>
        <v>500</v>
      </c>
      <c r="AP1912" s="1136">
        <f t="shared" si="239"/>
        <v>1.74</v>
      </c>
      <c r="AQ1912" s="1136" t="str">
        <f t="shared" si="240"/>
        <v>1-5-1S91°</v>
      </c>
      <c r="AR1912" s="1136" t="str">
        <f t="shared" si="241"/>
        <v>30</v>
      </c>
      <c r="AS1912" s="1136" t="str">
        <f t="shared" si="242"/>
        <v>250/250/OFF</v>
      </c>
      <c r="AT1912" s="1136" t="str">
        <f t="shared" si="243"/>
        <v>1-5-1S91°</v>
      </c>
      <c r="AV1912" s="1136" t="str">
        <f t="shared" si="236"/>
        <v>112.7.27</v>
      </c>
      <c r="AW1912" s="1438">
        <f t="shared" si="237"/>
        <v>45134</v>
      </c>
    </row>
    <row r="1913" spans="1:49">
      <c r="A1913" s="1135" t="s">
        <v>6330</v>
      </c>
      <c r="B1913" s="1135" t="s">
        <v>878</v>
      </c>
      <c r="C1913" s="1135">
        <v>600</v>
      </c>
      <c r="D1913" s="1135">
        <v>1.79</v>
      </c>
      <c r="E1913" s="1135" t="s">
        <v>15188</v>
      </c>
      <c r="F1913" s="1135" t="s">
        <v>1048</v>
      </c>
      <c r="G1913" s="1135">
        <v>5</v>
      </c>
      <c r="H1913" s="1135" t="s">
        <v>5220</v>
      </c>
      <c r="I1913" s="1135" t="s">
        <v>466</v>
      </c>
      <c r="J1913" s="1135">
        <v>3.9</v>
      </c>
      <c r="K1913" s="1135" t="s">
        <v>6331</v>
      </c>
      <c r="L1913" s="1135" t="s">
        <v>6332</v>
      </c>
      <c r="M1913" s="1135">
        <v>151.69999999999999</v>
      </c>
      <c r="N1913" s="1135" t="s">
        <v>1039</v>
      </c>
      <c r="O1913" s="1135">
        <v>3.7925</v>
      </c>
      <c r="P1913" s="1135">
        <v>3.0339999999999998</v>
      </c>
      <c r="Q1913" s="1135">
        <v>3</v>
      </c>
      <c r="R1913" s="1135">
        <v>19.7</v>
      </c>
      <c r="T1913" s="1135">
        <v>11.5</v>
      </c>
      <c r="U1913" s="1135">
        <v>5.3</v>
      </c>
      <c r="V1913" s="1135" t="s">
        <v>663</v>
      </c>
      <c r="W1913" s="1135">
        <v>105</v>
      </c>
      <c r="X1913" s="1135">
        <v>95</v>
      </c>
      <c r="Y1913" s="1135">
        <v>1.5</v>
      </c>
      <c r="Z1913" s="1135">
        <v>5</v>
      </c>
      <c r="AA1913" s="1135" t="s">
        <v>3758</v>
      </c>
      <c r="AB1913" s="1135" t="s">
        <v>3832</v>
      </c>
      <c r="AH1913" s="1135" t="s">
        <v>843</v>
      </c>
      <c r="AI1913" s="1135">
        <v>91.63</v>
      </c>
      <c r="AJ1913" s="1135">
        <v>-1.68</v>
      </c>
      <c r="AK1913" s="1135">
        <v>4.87</v>
      </c>
      <c r="AM1913" s="1136" t="s">
        <v>12924</v>
      </c>
      <c r="AN1913" s="1136" t="s">
        <v>12925</v>
      </c>
      <c r="AO1913" s="1136">
        <f t="shared" si="238"/>
        <v>600</v>
      </c>
      <c r="AP1913" s="1136">
        <f t="shared" si="239"/>
        <v>1.79</v>
      </c>
      <c r="AQ1913" s="1136" t="str">
        <f t="shared" si="240"/>
        <v>1-5-1S91°</v>
      </c>
      <c r="AR1913" s="1136" t="str">
        <f t="shared" si="241"/>
        <v>31</v>
      </c>
      <c r="AS1913" s="1136" t="str">
        <f t="shared" si="242"/>
        <v>300/300/140</v>
      </c>
      <c r="AT1913" s="1136" t="str">
        <f t="shared" si="243"/>
        <v>1-5-1S91°</v>
      </c>
      <c r="AV1913" s="1136" t="str">
        <f t="shared" si="236"/>
        <v>112.7.28</v>
      </c>
      <c r="AW1913" s="1438">
        <f t="shared" si="237"/>
        <v>45135</v>
      </c>
    </row>
    <row r="1914" spans="1:49">
      <c r="A1914" s="1135" t="s">
        <v>6333</v>
      </c>
      <c r="B1914" s="1135" t="s">
        <v>210</v>
      </c>
      <c r="C1914" s="1135">
        <v>650</v>
      </c>
      <c r="D1914" s="1135">
        <v>1.76</v>
      </c>
      <c r="E1914" s="1135" t="s">
        <v>15188</v>
      </c>
      <c r="F1914" s="1135" t="s">
        <v>1078</v>
      </c>
      <c r="G1914" s="1135">
        <v>5</v>
      </c>
      <c r="H1914" s="1135" t="s">
        <v>5577</v>
      </c>
      <c r="I1914" s="1135" t="s">
        <v>126</v>
      </c>
      <c r="J1914" s="1135">
        <v>0.8</v>
      </c>
      <c r="K1914" s="1135" t="s">
        <v>5575</v>
      </c>
      <c r="L1914" s="1135" t="s">
        <v>4760</v>
      </c>
      <c r="M1914" s="1135">
        <v>151.5</v>
      </c>
      <c r="N1914" s="1135" t="s">
        <v>1039</v>
      </c>
      <c r="O1914" s="1135">
        <v>3.7875000000000001</v>
      </c>
      <c r="P1914" s="1135">
        <v>3.0300000000000002</v>
      </c>
      <c r="Q1914" s="1135">
        <v>4</v>
      </c>
      <c r="R1914" s="1135">
        <v>19.100000000000001</v>
      </c>
      <c r="T1914" s="1135">
        <v>23.7</v>
      </c>
      <c r="U1914" s="1135">
        <v>3.2</v>
      </c>
      <c r="V1914" s="1135" t="s">
        <v>663</v>
      </c>
      <c r="W1914" s="1135">
        <v>35</v>
      </c>
      <c r="X1914" s="1135">
        <v>10</v>
      </c>
      <c r="Y1914" s="1135">
        <v>1</v>
      </c>
      <c r="Z1914" s="1135">
        <v>6</v>
      </c>
      <c r="AA1914" s="1135" t="s">
        <v>3758</v>
      </c>
      <c r="AH1914" s="1135" t="s">
        <v>745</v>
      </c>
      <c r="AI1914" s="1135">
        <v>91.64</v>
      </c>
      <c r="AJ1914" s="1135">
        <v>-0.28000000000000003</v>
      </c>
      <c r="AK1914" s="1135">
        <v>0.82</v>
      </c>
      <c r="AM1914" s="1136" t="s">
        <v>12926</v>
      </c>
      <c r="AN1914" s="1136" t="s">
        <v>12927</v>
      </c>
      <c r="AO1914" s="1136">
        <f t="shared" si="238"/>
        <v>650</v>
      </c>
      <c r="AP1914" s="1136">
        <f t="shared" si="239"/>
        <v>1.76</v>
      </c>
      <c r="AQ1914" s="1136" t="str">
        <f t="shared" si="240"/>
        <v>1-5-1S91°</v>
      </c>
      <c r="AR1914" s="1136" t="str">
        <f t="shared" si="241"/>
        <v>30</v>
      </c>
      <c r="AS1914" s="1136" t="str">
        <f t="shared" si="242"/>
        <v>350/310/150</v>
      </c>
      <c r="AT1914" s="1136" t="str">
        <f t="shared" si="243"/>
        <v>1-5-1S91°</v>
      </c>
      <c r="AV1914" s="1136" t="str">
        <f t="shared" si="236"/>
        <v>112.7.28</v>
      </c>
      <c r="AW1914" s="1438">
        <f t="shared" si="237"/>
        <v>45135</v>
      </c>
    </row>
    <row r="1915" spans="1:49">
      <c r="A1915" s="1135" t="s">
        <v>6334</v>
      </c>
      <c r="B1915" s="1135" t="s">
        <v>210</v>
      </c>
      <c r="C1915" s="1135">
        <v>650</v>
      </c>
      <c r="D1915" s="1135">
        <v>1.77</v>
      </c>
      <c r="E1915" s="1135" t="s">
        <v>15188</v>
      </c>
      <c r="F1915" s="1135" t="s">
        <v>1078</v>
      </c>
      <c r="G1915" s="1135">
        <v>5</v>
      </c>
      <c r="H1915" s="1135" t="s">
        <v>6335</v>
      </c>
      <c r="I1915" s="1135" t="s">
        <v>663</v>
      </c>
      <c r="J1915" s="1135">
        <v>0</v>
      </c>
      <c r="K1915" s="1135" t="s">
        <v>6336</v>
      </c>
      <c r="L1915" s="1135" t="s">
        <v>4760</v>
      </c>
      <c r="M1915" s="1135">
        <v>151.5</v>
      </c>
      <c r="N1915" s="1135" t="s">
        <v>1039</v>
      </c>
      <c r="O1915" s="1135">
        <v>3.7875000000000001</v>
      </c>
      <c r="P1915" s="1135">
        <v>3.0300000000000002</v>
      </c>
      <c r="Q1915" s="1135">
        <v>4</v>
      </c>
      <c r="R1915" s="1135">
        <v>19.100000000000001</v>
      </c>
      <c r="T1915" s="1135">
        <v>19</v>
      </c>
      <c r="U1915" s="1135">
        <v>2.5</v>
      </c>
      <c r="V1915" s="1135" t="s">
        <v>663</v>
      </c>
      <c r="W1915" s="1135" t="s">
        <v>663</v>
      </c>
      <c r="X1915" s="1135" t="s">
        <v>663</v>
      </c>
      <c r="Y1915" s="1135">
        <v>1</v>
      </c>
      <c r="Z1915" s="1135">
        <v>5</v>
      </c>
      <c r="AA1915" s="1135" t="s">
        <v>6337</v>
      </c>
      <c r="AH1915" s="1135" t="s">
        <v>1231</v>
      </c>
      <c r="AI1915" s="1135">
        <v>91.73</v>
      </c>
      <c r="AJ1915" s="1135">
        <v>-0.43</v>
      </c>
      <c r="AK1915" s="1135">
        <v>1.24</v>
      </c>
      <c r="AM1915" s="1136" t="s">
        <v>12928</v>
      </c>
      <c r="AN1915" s="1136" t="s">
        <v>12929</v>
      </c>
      <c r="AO1915" s="1136">
        <f t="shared" si="238"/>
        <v>650</v>
      </c>
      <c r="AP1915" s="1136">
        <f t="shared" si="239"/>
        <v>1.77</v>
      </c>
      <c r="AQ1915" s="1136" t="str">
        <f t="shared" si="240"/>
        <v>1-5-1S91°</v>
      </c>
      <c r="AR1915" s="1136" t="str">
        <f t="shared" si="241"/>
        <v>30</v>
      </c>
      <c r="AS1915" s="1136" t="str">
        <f t="shared" si="242"/>
        <v>345/305/155</v>
      </c>
      <c r="AT1915" s="1136" t="str">
        <f t="shared" si="243"/>
        <v>1-5-1S91°</v>
      </c>
      <c r="AV1915" s="1136" t="str">
        <f t="shared" si="236"/>
        <v>112.8.3</v>
      </c>
      <c r="AW1915" s="1438">
        <f t="shared" si="237"/>
        <v>45141</v>
      </c>
    </row>
    <row r="1916" spans="1:49">
      <c r="A1916" s="1135" t="s">
        <v>6338</v>
      </c>
      <c r="B1916" s="1135" t="s">
        <v>5099</v>
      </c>
      <c r="C1916" s="1135">
        <v>500</v>
      </c>
      <c r="D1916" s="1135">
        <v>1.7</v>
      </c>
      <c r="E1916" s="1135" t="s">
        <v>15202</v>
      </c>
      <c r="F1916" s="1135" t="s">
        <v>1048</v>
      </c>
      <c r="G1916" s="1135">
        <v>4</v>
      </c>
      <c r="H1916" s="1135" t="s">
        <v>1320</v>
      </c>
      <c r="I1916" s="1135" t="s">
        <v>126</v>
      </c>
      <c r="J1916" s="1135">
        <v>1.9</v>
      </c>
      <c r="K1916" s="1135" t="s">
        <v>6339</v>
      </c>
      <c r="L1916" s="1135" t="s">
        <v>6340</v>
      </c>
      <c r="M1916" s="1135">
        <v>154</v>
      </c>
      <c r="N1916" s="1135" t="s">
        <v>1039</v>
      </c>
      <c r="O1916" s="1135">
        <v>3.85</v>
      </c>
      <c r="P1916" s="1135">
        <v>3.08</v>
      </c>
      <c r="Q1916" s="1135">
        <v>3.5</v>
      </c>
      <c r="R1916" s="1135">
        <v>21</v>
      </c>
      <c r="T1916" s="1135">
        <v>15</v>
      </c>
      <c r="U1916" s="1135">
        <v>4.2</v>
      </c>
      <c r="V1916" s="1135" t="s">
        <v>663</v>
      </c>
      <c r="W1916" s="1135">
        <v>140</v>
      </c>
      <c r="X1916" s="1135">
        <v>90</v>
      </c>
      <c r="Y1916" s="1135">
        <v>1.6</v>
      </c>
      <c r="Z1916" s="1135" t="s">
        <v>663</v>
      </c>
      <c r="AA1916" s="1135" t="s">
        <v>6341</v>
      </c>
      <c r="AH1916" s="1135" t="s">
        <v>747</v>
      </c>
      <c r="AI1916" s="1135">
        <v>95.21</v>
      </c>
      <c r="AJ1916" s="1135">
        <v>-0.61</v>
      </c>
      <c r="AK1916" s="1135">
        <v>1.85</v>
      </c>
      <c r="AM1916" s="1136" t="s">
        <v>12930</v>
      </c>
      <c r="AN1916" s="1136" t="s">
        <v>12931</v>
      </c>
      <c r="AO1916" s="1136">
        <f t="shared" si="238"/>
        <v>500</v>
      </c>
      <c r="AP1916" s="1136">
        <f t="shared" si="239"/>
        <v>1.7</v>
      </c>
      <c r="AQ1916" s="1136" t="str">
        <f t="shared" si="240"/>
        <v>1-4-1S83°Z+S</v>
      </c>
      <c r="AR1916" s="1136" t="str">
        <f t="shared" si="241"/>
        <v>31</v>
      </c>
      <c r="AS1916" s="1136" t="str">
        <f t="shared" si="242"/>
        <v>230/230/OFF</v>
      </c>
      <c r="AT1916" s="1136" t="str">
        <f t="shared" si="243"/>
        <v>1-4-1S83°Z+S</v>
      </c>
      <c r="AU1916" s="1136" t="s">
        <v>15734</v>
      </c>
      <c r="AV1916" s="1136" t="str">
        <f t="shared" si="236"/>
        <v>112.8.7</v>
      </c>
      <c r="AW1916" s="1438">
        <f t="shared" si="237"/>
        <v>45145</v>
      </c>
    </row>
    <row r="1917" spans="1:49">
      <c r="A1917" s="1135" t="s">
        <v>6342</v>
      </c>
      <c r="B1917" s="1135" t="s">
        <v>5242</v>
      </c>
      <c r="C1917" s="1135">
        <v>650</v>
      </c>
      <c r="D1917" s="1135">
        <v>1.75</v>
      </c>
      <c r="E1917" s="1135" t="s">
        <v>15196</v>
      </c>
      <c r="F1917" s="1135" t="s">
        <v>1078</v>
      </c>
      <c r="G1917" s="1135">
        <v>5</v>
      </c>
      <c r="H1917" s="1135" t="s">
        <v>2030</v>
      </c>
      <c r="I1917" s="1135" t="s">
        <v>466</v>
      </c>
      <c r="J1917" s="1135">
        <v>1.9</v>
      </c>
      <c r="K1917" s="1135" t="s">
        <v>5642</v>
      </c>
      <c r="L1917" s="1135" t="s">
        <v>5246</v>
      </c>
      <c r="M1917" s="1135">
        <v>148.6</v>
      </c>
      <c r="N1917" s="1135" t="s">
        <v>1039</v>
      </c>
      <c r="O1917" s="1135">
        <v>3.7149999999999999</v>
      </c>
      <c r="P1917" s="1135">
        <v>2.972</v>
      </c>
      <c r="Q1917" s="1135">
        <v>3.5</v>
      </c>
      <c r="R1917" s="1135">
        <v>20.399999999999999</v>
      </c>
      <c r="T1917" s="1135">
        <v>26</v>
      </c>
      <c r="U1917" s="1135">
        <v>3.7</v>
      </c>
      <c r="V1917" s="1135" t="s">
        <v>663</v>
      </c>
      <c r="W1917" s="1135">
        <v>105</v>
      </c>
      <c r="X1917" s="1135">
        <v>50</v>
      </c>
      <c r="Y1917" s="1135">
        <v>2</v>
      </c>
      <c r="Z1917" s="1135">
        <v>6.5</v>
      </c>
      <c r="AA1917" s="1135" t="s">
        <v>6343</v>
      </c>
      <c r="AH1917" s="1135" t="s">
        <v>666</v>
      </c>
      <c r="AI1917" s="1135">
        <v>92.15</v>
      </c>
      <c r="AJ1917" s="1135">
        <v>-0.76</v>
      </c>
      <c r="AK1917" s="1135">
        <v>6.2</v>
      </c>
      <c r="AM1917" s="1136" t="s">
        <v>12932</v>
      </c>
      <c r="AN1917" s="1136" t="s">
        <v>12933</v>
      </c>
      <c r="AO1917" s="1136">
        <f t="shared" si="238"/>
        <v>650</v>
      </c>
      <c r="AP1917" s="1136">
        <f t="shared" si="239"/>
        <v>1.75</v>
      </c>
      <c r="AQ1917" s="1136" t="str">
        <f t="shared" si="240"/>
        <v>2-6-1S83°</v>
      </c>
      <c r="AR1917" s="1136" t="str">
        <f t="shared" si="241"/>
        <v>30</v>
      </c>
      <c r="AS1917" s="1136" t="str">
        <f t="shared" si="242"/>
        <v>175/OFF</v>
      </c>
      <c r="AT1917" s="1136" t="str">
        <f t="shared" si="243"/>
        <v>2-6-1S83°</v>
      </c>
      <c r="AV1917" s="1136" t="str">
        <f t="shared" si="236"/>
        <v>112.8.8</v>
      </c>
      <c r="AW1917" s="1438">
        <f t="shared" si="237"/>
        <v>45146</v>
      </c>
    </row>
    <row r="1918" spans="1:49">
      <c r="A1918" s="1135" t="s">
        <v>6344</v>
      </c>
      <c r="B1918" s="1135" t="s">
        <v>878</v>
      </c>
      <c r="C1918" s="1135">
        <v>600</v>
      </c>
      <c r="D1918" s="1135">
        <v>1.79</v>
      </c>
      <c r="E1918" s="1135" t="s">
        <v>15188</v>
      </c>
      <c r="F1918" s="1135" t="s">
        <v>1048</v>
      </c>
      <c r="G1918" s="1135">
        <v>5</v>
      </c>
      <c r="H1918" s="1135" t="s">
        <v>5220</v>
      </c>
      <c r="I1918" s="1135" t="s">
        <v>466</v>
      </c>
      <c r="J1918" s="1135">
        <v>3.9</v>
      </c>
      <c r="K1918" s="1135" t="s">
        <v>6345</v>
      </c>
      <c r="L1918" s="1135" t="s">
        <v>6332</v>
      </c>
      <c r="M1918" s="1135">
        <v>151.69999999999999</v>
      </c>
      <c r="N1918" s="1135" t="s">
        <v>1039</v>
      </c>
      <c r="O1918" s="1135">
        <v>3.7925</v>
      </c>
      <c r="P1918" s="1135">
        <v>3.0339999999999998</v>
      </c>
      <c r="Q1918" s="1135">
        <v>3</v>
      </c>
      <c r="R1918" s="1135">
        <v>19.7</v>
      </c>
      <c r="T1918" s="1135">
        <v>11.5</v>
      </c>
      <c r="U1918" s="1135">
        <v>5.3</v>
      </c>
      <c r="V1918" s="1135" t="s">
        <v>663</v>
      </c>
      <c r="W1918" s="1135">
        <v>105</v>
      </c>
      <c r="X1918" s="1135">
        <v>95</v>
      </c>
      <c r="Y1918" s="1135">
        <v>1.5</v>
      </c>
      <c r="Z1918" s="1135">
        <v>5</v>
      </c>
      <c r="AA1918" s="1135" t="s">
        <v>3774</v>
      </c>
      <c r="AB1918" s="1135" t="s">
        <v>6346</v>
      </c>
      <c r="AH1918" s="1135" t="s">
        <v>1057</v>
      </c>
      <c r="AI1918" s="1135">
        <v>91.38</v>
      </c>
      <c r="AJ1918" s="1135">
        <v>-1.0900000000000001</v>
      </c>
      <c r="AK1918" s="1135">
        <v>5.01</v>
      </c>
      <c r="AM1918" s="1136" t="s">
        <v>12934</v>
      </c>
      <c r="AN1918" s="1136" t="s">
        <v>12935</v>
      </c>
      <c r="AO1918" s="1136">
        <f t="shared" si="238"/>
        <v>600</v>
      </c>
      <c r="AP1918" s="1136">
        <f t="shared" si="239"/>
        <v>1.79</v>
      </c>
      <c r="AQ1918" s="1136" t="str">
        <f t="shared" si="240"/>
        <v>1-5-1S91°</v>
      </c>
      <c r="AR1918" s="1136" t="str">
        <f t="shared" si="241"/>
        <v>31</v>
      </c>
      <c r="AS1918" s="1136" t="str">
        <f t="shared" si="242"/>
        <v>300/300/140</v>
      </c>
      <c r="AT1918" s="1136" t="str">
        <f t="shared" si="243"/>
        <v>1-5-1S91°</v>
      </c>
      <c r="AV1918" s="1136" t="str">
        <f t="shared" si="236"/>
        <v>112.8.10</v>
      </c>
      <c r="AW1918" s="1438">
        <f t="shared" si="237"/>
        <v>45148</v>
      </c>
    </row>
    <row r="1919" spans="1:49">
      <c r="A1919" s="1135" t="s">
        <v>6347</v>
      </c>
      <c r="B1919" s="1135" t="s">
        <v>628</v>
      </c>
      <c r="C1919" s="1135">
        <v>500</v>
      </c>
      <c r="D1919" s="1135">
        <v>1.77</v>
      </c>
      <c r="E1919" s="1135" t="s">
        <v>15188</v>
      </c>
      <c r="F1919" s="1135" t="s">
        <v>1078</v>
      </c>
      <c r="G1919" s="1135">
        <v>5</v>
      </c>
      <c r="H1919" s="1135" t="s">
        <v>1134</v>
      </c>
      <c r="I1919" s="1135" t="s">
        <v>126</v>
      </c>
      <c r="J1919" s="1135">
        <v>2.6</v>
      </c>
      <c r="K1919" s="1135" t="s">
        <v>6348</v>
      </c>
      <c r="L1919" s="1135" t="s">
        <v>4948</v>
      </c>
      <c r="M1919" s="1135">
        <v>150.30000000000001</v>
      </c>
      <c r="N1919" s="1135" t="s">
        <v>1039</v>
      </c>
      <c r="O1919" s="1135">
        <v>3.7575000000000003</v>
      </c>
      <c r="P1919" s="1135">
        <v>3.0060000000000002</v>
      </c>
      <c r="Q1919" s="1135">
        <v>3</v>
      </c>
      <c r="R1919" s="1135">
        <v>30</v>
      </c>
      <c r="T1919" s="1135">
        <v>13</v>
      </c>
      <c r="U1919" s="1135">
        <v>7</v>
      </c>
      <c r="V1919" s="1135" t="s">
        <v>663</v>
      </c>
      <c r="W1919" s="1135">
        <v>115</v>
      </c>
      <c r="X1919" s="1135">
        <v>50</v>
      </c>
      <c r="Y1919" s="1135">
        <v>1.7</v>
      </c>
      <c r="Z1919" s="1135">
        <v>6.5</v>
      </c>
      <c r="AA1919" s="1135" t="s">
        <v>3774</v>
      </c>
      <c r="AH1919" s="1135" t="s">
        <v>1088</v>
      </c>
      <c r="AI1919" s="1135">
        <v>92.12</v>
      </c>
      <c r="AJ1919" s="1135">
        <v>-0.92</v>
      </c>
      <c r="AK1919" s="1135">
        <v>6.12</v>
      </c>
      <c r="AM1919" s="1136" t="s">
        <v>12936</v>
      </c>
      <c r="AN1919" s="1136" t="s">
        <v>12937</v>
      </c>
      <c r="AO1919" s="1136">
        <f t="shared" si="238"/>
        <v>500</v>
      </c>
      <c r="AP1919" s="1136">
        <f t="shared" si="239"/>
        <v>1.77</v>
      </c>
      <c r="AQ1919" s="1136" t="str">
        <f t="shared" si="240"/>
        <v>1-5-1S91°</v>
      </c>
      <c r="AR1919" s="1136" t="str">
        <f t="shared" si="241"/>
        <v>30</v>
      </c>
      <c r="AS1919" s="1136" t="str">
        <f t="shared" si="242"/>
        <v>240/240/OFF</v>
      </c>
      <c r="AT1919" s="1136" t="str">
        <f t="shared" si="243"/>
        <v>1-5-1S91°</v>
      </c>
      <c r="AV1919" s="1136" t="str">
        <f t="shared" si="236"/>
        <v>112.8.10</v>
      </c>
      <c r="AW1919" s="1438">
        <f t="shared" si="237"/>
        <v>45148</v>
      </c>
    </row>
    <row r="1920" spans="1:49">
      <c r="A1920" s="1135" t="s">
        <v>6349</v>
      </c>
      <c r="B1920" s="1135" t="s">
        <v>5086</v>
      </c>
      <c r="C1920" s="1135">
        <v>600</v>
      </c>
      <c r="D1920" s="1135">
        <v>1.71</v>
      </c>
      <c r="E1920" s="1135">
        <v>107.5</v>
      </c>
      <c r="F1920" s="1135" t="s">
        <v>663</v>
      </c>
      <c r="G1920" s="1135" t="s">
        <v>1861</v>
      </c>
      <c r="H1920" s="1135" t="s">
        <v>2802</v>
      </c>
      <c r="I1920" s="1135" t="s">
        <v>126</v>
      </c>
      <c r="J1920" s="1135">
        <v>0.9</v>
      </c>
      <c r="K1920" s="1135" t="s">
        <v>6350</v>
      </c>
      <c r="L1920" s="1135" t="s">
        <v>6351</v>
      </c>
      <c r="M1920" s="1135">
        <v>149</v>
      </c>
      <c r="N1920" s="1135" t="s">
        <v>1039</v>
      </c>
      <c r="O1920" s="1135">
        <v>3.7250000000000001</v>
      </c>
      <c r="P1920" s="1135">
        <v>2.98</v>
      </c>
      <c r="Q1920" s="1135">
        <v>3.5</v>
      </c>
      <c r="R1920" s="1135">
        <v>22.2</v>
      </c>
      <c r="T1920" s="1135">
        <v>22</v>
      </c>
      <c r="U1920" s="1135">
        <v>4.7</v>
      </c>
      <c r="V1920" s="1135" t="s">
        <v>663</v>
      </c>
      <c r="W1920" s="1135">
        <v>50</v>
      </c>
      <c r="X1920" s="1135">
        <v>10</v>
      </c>
      <c r="Y1920" s="1135">
        <v>1</v>
      </c>
      <c r="Z1920" s="1135" t="s">
        <v>663</v>
      </c>
      <c r="AA1920" s="1135" t="s">
        <v>6352</v>
      </c>
      <c r="AH1920" s="1135" t="s">
        <v>1470</v>
      </c>
      <c r="AI1920" s="1135">
        <v>95</v>
      </c>
      <c r="AJ1920" s="1135">
        <v>-0.64</v>
      </c>
      <c r="AK1920" s="1135">
        <v>5.05</v>
      </c>
      <c r="AM1920" s="1136" t="s">
        <v>12938</v>
      </c>
      <c r="AN1920" s="1136" t="s">
        <v>12939</v>
      </c>
      <c r="AO1920" s="1136">
        <f t="shared" si="238"/>
        <v>600</v>
      </c>
      <c r="AP1920" s="1136">
        <f t="shared" si="239"/>
        <v>1.71</v>
      </c>
      <c r="AQ1920" s="1136">
        <f t="shared" si="240"/>
        <v>107.5</v>
      </c>
      <c r="AR1920" s="1136" t="str">
        <f t="shared" si="241"/>
        <v>NA</v>
      </c>
      <c r="AS1920" s="1136" t="str">
        <f t="shared" si="242"/>
        <v>295/295/OFF</v>
      </c>
      <c r="AT1920" s="1136">
        <f t="shared" si="243"/>
        <v>107.5</v>
      </c>
      <c r="AV1920" s="1136" t="str">
        <f t="shared" si="236"/>
        <v>112.8.11</v>
      </c>
      <c r="AW1920" s="1438">
        <f t="shared" si="237"/>
        <v>45149</v>
      </c>
    </row>
    <row r="1921" spans="1:49">
      <c r="A1921" s="1135" t="s">
        <v>6353</v>
      </c>
      <c r="B1921" s="1135" t="s">
        <v>210</v>
      </c>
      <c r="C1921" s="1135">
        <v>650</v>
      </c>
      <c r="D1921" s="1135">
        <v>1.7749999999999999</v>
      </c>
      <c r="E1921" s="1135" t="s">
        <v>15188</v>
      </c>
      <c r="F1921" s="1135" t="s">
        <v>1078</v>
      </c>
      <c r="G1921" s="1135">
        <v>5</v>
      </c>
      <c r="H1921" s="1135" t="s">
        <v>5577</v>
      </c>
      <c r="I1921" s="1135" t="s">
        <v>126</v>
      </c>
      <c r="J1921" s="1135">
        <v>0.8</v>
      </c>
      <c r="K1921" s="1135" t="s">
        <v>6336</v>
      </c>
      <c r="L1921" s="1135" t="s">
        <v>4760</v>
      </c>
      <c r="M1921" s="1135">
        <v>151.5</v>
      </c>
      <c r="N1921" s="1135" t="s">
        <v>1039</v>
      </c>
      <c r="O1921" s="1135">
        <v>3.7875000000000001</v>
      </c>
      <c r="P1921" s="1135">
        <v>3.0300000000000002</v>
      </c>
      <c r="Q1921" s="1135">
        <v>4</v>
      </c>
      <c r="R1921" s="1135">
        <v>19.100000000000001</v>
      </c>
      <c r="T1921" s="1135">
        <v>23.7</v>
      </c>
      <c r="U1921" s="1135">
        <v>3.2</v>
      </c>
      <c r="V1921" s="1135" t="s">
        <v>663</v>
      </c>
      <c r="W1921" s="1135">
        <v>35</v>
      </c>
      <c r="X1921" s="1135">
        <v>10</v>
      </c>
      <c r="Y1921" s="1135">
        <v>1</v>
      </c>
      <c r="Z1921" s="1135">
        <v>6</v>
      </c>
      <c r="AA1921" s="1135" t="s">
        <v>4539</v>
      </c>
      <c r="AH1921" s="1135" t="s">
        <v>1315</v>
      </c>
      <c r="AI1921" s="1135">
        <v>91.76</v>
      </c>
      <c r="AJ1921" s="1135">
        <v>-0.56000000000000005</v>
      </c>
      <c r="AK1921" s="1135">
        <v>1.45</v>
      </c>
      <c r="AM1921" s="1136" t="s">
        <v>12940</v>
      </c>
      <c r="AN1921" s="1136" t="s">
        <v>12941</v>
      </c>
      <c r="AO1921" s="1136">
        <f t="shared" si="238"/>
        <v>650</v>
      </c>
      <c r="AP1921" s="1136">
        <f t="shared" si="239"/>
        <v>1.7749999999999999</v>
      </c>
      <c r="AQ1921" s="1136" t="str">
        <f t="shared" si="240"/>
        <v>1-5-1S91°</v>
      </c>
      <c r="AR1921" s="1136" t="str">
        <f t="shared" si="241"/>
        <v>30</v>
      </c>
      <c r="AS1921" s="1136" t="str">
        <f t="shared" si="242"/>
        <v>350/310/150</v>
      </c>
      <c r="AT1921" s="1136" t="str">
        <f t="shared" si="243"/>
        <v>1-5-1S91°</v>
      </c>
      <c r="AV1921" s="1136" t="str">
        <f t="shared" si="236"/>
        <v>112.8.14</v>
      </c>
      <c r="AW1921" s="1438">
        <f t="shared" si="237"/>
        <v>45152</v>
      </c>
    </row>
    <row r="1922" spans="1:49">
      <c r="A1922" s="1135" t="s">
        <v>6354</v>
      </c>
      <c r="B1922" s="1135" t="s">
        <v>4788</v>
      </c>
      <c r="C1922" s="1135">
        <v>600</v>
      </c>
      <c r="D1922" s="1135">
        <v>1.74</v>
      </c>
      <c r="E1922" s="1135" t="s">
        <v>15196</v>
      </c>
      <c r="F1922" s="1135" t="s">
        <v>1078</v>
      </c>
      <c r="G1922" s="1135">
        <v>5</v>
      </c>
      <c r="H1922" s="1135" t="s">
        <v>6133</v>
      </c>
      <c r="I1922" s="1135" t="s">
        <v>466</v>
      </c>
      <c r="J1922" s="1135">
        <v>1.9</v>
      </c>
      <c r="K1922" s="1135" t="s">
        <v>5652</v>
      </c>
      <c r="L1922" s="1135" t="s">
        <v>5347</v>
      </c>
      <c r="M1922" s="1135">
        <v>151.19999999999999</v>
      </c>
      <c r="N1922" s="1135" t="s">
        <v>1039</v>
      </c>
      <c r="O1922" s="1135">
        <v>3.78</v>
      </c>
      <c r="P1922" s="1135">
        <v>3.024</v>
      </c>
      <c r="Q1922" s="1135">
        <v>4</v>
      </c>
      <c r="R1922" s="1135">
        <v>21</v>
      </c>
      <c r="T1922" s="1135">
        <v>20.5</v>
      </c>
      <c r="U1922" s="1135">
        <v>3</v>
      </c>
      <c r="V1922" s="1135" t="s">
        <v>663</v>
      </c>
      <c r="W1922" s="1135">
        <v>100</v>
      </c>
      <c r="X1922" s="1135">
        <v>60</v>
      </c>
      <c r="Y1922" s="1135">
        <v>1</v>
      </c>
      <c r="Z1922" s="1135">
        <v>5.5</v>
      </c>
      <c r="AA1922" s="1135" t="s">
        <v>3786</v>
      </c>
      <c r="AH1922" s="1135" t="s">
        <v>1580</v>
      </c>
      <c r="AI1922" s="1135">
        <v>92.42</v>
      </c>
      <c r="AJ1922" s="1135">
        <v>-0.6</v>
      </c>
      <c r="AK1922" s="1135">
        <v>6.44</v>
      </c>
      <c r="AM1922" s="1136" t="s">
        <v>12942</v>
      </c>
      <c r="AN1922" s="1136" t="s">
        <v>12943</v>
      </c>
      <c r="AO1922" s="1136">
        <f t="shared" si="238"/>
        <v>600</v>
      </c>
      <c r="AP1922" s="1136">
        <f t="shared" si="239"/>
        <v>1.74</v>
      </c>
      <c r="AQ1922" s="1136" t="str">
        <f t="shared" si="240"/>
        <v>2-6-1S83°</v>
      </c>
      <c r="AR1922" s="1136" t="str">
        <f t="shared" si="241"/>
        <v>30</v>
      </c>
      <c r="AS1922" s="1136" t="str">
        <f t="shared" si="242"/>
        <v>198/165</v>
      </c>
      <c r="AT1922" s="1136" t="str">
        <f t="shared" si="243"/>
        <v>2-6-1S83°</v>
      </c>
      <c r="AV1922" s="1136" t="str">
        <f t="shared" ref="AV1922:AV1985" si="244">AA1922</f>
        <v>112.8.17</v>
      </c>
      <c r="AW1922" s="1438">
        <f t="shared" si="237"/>
        <v>45155</v>
      </c>
    </row>
    <row r="1923" spans="1:49">
      <c r="A1923" s="1135" t="s">
        <v>6355</v>
      </c>
      <c r="B1923" s="1135" t="s">
        <v>210</v>
      </c>
      <c r="C1923" s="1135">
        <v>650</v>
      </c>
      <c r="D1923" s="1135">
        <v>1.7649999999999999</v>
      </c>
      <c r="E1923" s="1135" t="s">
        <v>15188</v>
      </c>
      <c r="F1923" s="1135" t="s">
        <v>1078</v>
      </c>
      <c r="G1923" s="1135">
        <v>5</v>
      </c>
      <c r="H1923" s="1135" t="s">
        <v>5577</v>
      </c>
      <c r="I1923" s="1135" t="s">
        <v>126</v>
      </c>
      <c r="J1923" s="1135">
        <v>0.8</v>
      </c>
      <c r="K1923" s="1135" t="s">
        <v>6356</v>
      </c>
      <c r="L1923" s="1135" t="s">
        <v>4760</v>
      </c>
      <c r="M1923" s="1135">
        <v>151.5</v>
      </c>
      <c r="N1923" s="1135" t="s">
        <v>1039</v>
      </c>
      <c r="O1923" s="1135">
        <v>3.7875000000000001</v>
      </c>
      <c r="P1923" s="1135">
        <v>3.0300000000000002</v>
      </c>
      <c r="Q1923" s="1135">
        <v>4</v>
      </c>
      <c r="R1923" s="1135">
        <v>19.100000000000001</v>
      </c>
      <c r="T1923" s="1135">
        <v>23.7</v>
      </c>
      <c r="U1923" s="1135">
        <v>3.2</v>
      </c>
      <c r="V1923" s="1135" t="s">
        <v>663</v>
      </c>
      <c r="W1923" s="1135">
        <v>35</v>
      </c>
      <c r="X1923" s="1135">
        <v>10</v>
      </c>
      <c r="Y1923" s="1135">
        <v>1</v>
      </c>
      <c r="Z1923" s="1135">
        <v>6</v>
      </c>
      <c r="AA1923" s="1135" t="s">
        <v>1707</v>
      </c>
      <c r="AH1923" s="1135" t="s">
        <v>1231</v>
      </c>
      <c r="AI1923" s="1135">
        <v>91.25</v>
      </c>
      <c r="AJ1923" s="1135">
        <v>-0.33</v>
      </c>
      <c r="AK1923" s="1135">
        <v>0.86</v>
      </c>
      <c r="AM1923" s="1136" t="s">
        <v>12944</v>
      </c>
      <c r="AN1923" s="1136" t="s">
        <v>12945</v>
      </c>
      <c r="AO1923" s="1136">
        <f t="shared" si="238"/>
        <v>650</v>
      </c>
      <c r="AP1923" s="1136">
        <f t="shared" si="239"/>
        <v>1.7649999999999999</v>
      </c>
      <c r="AQ1923" s="1136" t="str">
        <f t="shared" si="240"/>
        <v>1-5-1S91°</v>
      </c>
      <c r="AR1923" s="1136" t="str">
        <f t="shared" si="241"/>
        <v>30</v>
      </c>
      <c r="AS1923" s="1136" t="str">
        <f t="shared" si="242"/>
        <v>350/310/150</v>
      </c>
      <c r="AT1923" s="1136" t="str">
        <f t="shared" si="243"/>
        <v>1-5-1S91°</v>
      </c>
      <c r="AV1923" s="1136" t="str">
        <f t="shared" si="244"/>
        <v>112.8.23</v>
      </c>
      <c r="AW1923" s="1438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35" t="s">
        <v>6357</v>
      </c>
      <c r="B1924" s="1135" t="s">
        <v>210</v>
      </c>
      <c r="C1924" s="1135">
        <v>650</v>
      </c>
      <c r="D1924" s="1135">
        <v>1.7749999999999999</v>
      </c>
      <c r="E1924" s="1135" t="s">
        <v>15188</v>
      </c>
      <c r="F1924" s="1135" t="s">
        <v>1078</v>
      </c>
      <c r="G1924" s="1135">
        <v>5</v>
      </c>
      <c r="H1924" s="1135" t="s">
        <v>5577</v>
      </c>
      <c r="I1924" s="1135" t="s">
        <v>126</v>
      </c>
      <c r="J1924" s="1135">
        <v>0.8</v>
      </c>
      <c r="K1924" s="1135" t="s">
        <v>5494</v>
      </c>
      <c r="L1924" s="1135" t="s">
        <v>4760</v>
      </c>
      <c r="M1924" s="1135">
        <v>151.5</v>
      </c>
      <c r="N1924" s="1135" t="s">
        <v>1039</v>
      </c>
      <c r="O1924" s="1135">
        <v>3.7875000000000001</v>
      </c>
      <c r="P1924" s="1135">
        <v>3.0300000000000002</v>
      </c>
      <c r="Q1924" s="1135">
        <v>4</v>
      </c>
      <c r="R1924" s="1135">
        <v>19.100000000000001</v>
      </c>
      <c r="T1924" s="1135">
        <v>23.7</v>
      </c>
      <c r="U1924" s="1135">
        <v>3.2</v>
      </c>
      <c r="V1924" s="1135" t="s">
        <v>663</v>
      </c>
      <c r="W1924" s="1135">
        <v>35</v>
      </c>
      <c r="X1924" s="1135">
        <v>10</v>
      </c>
      <c r="Y1924" s="1135">
        <v>1</v>
      </c>
      <c r="Z1924" s="1135">
        <v>6</v>
      </c>
      <c r="AA1924" s="1135" t="s">
        <v>3786</v>
      </c>
      <c r="AH1924" s="1135" t="s">
        <v>1576</v>
      </c>
      <c r="AI1924" s="1135">
        <v>91.33</v>
      </c>
      <c r="AJ1924" s="1135">
        <v>-0.06</v>
      </c>
      <c r="AK1924" s="1135">
        <v>0.63</v>
      </c>
      <c r="AM1924" s="1136" t="s">
        <v>12946</v>
      </c>
      <c r="AN1924" s="1136" t="s">
        <v>12947</v>
      </c>
      <c r="AO1924" s="1136">
        <f t="shared" si="238"/>
        <v>650</v>
      </c>
      <c r="AP1924" s="1136">
        <f t="shared" si="239"/>
        <v>1.7749999999999999</v>
      </c>
      <c r="AQ1924" s="1136" t="str">
        <f t="shared" si="240"/>
        <v>1-5-1S91°</v>
      </c>
      <c r="AR1924" s="1136" t="str">
        <f t="shared" si="241"/>
        <v>30</v>
      </c>
      <c r="AS1924" s="1136" t="str">
        <f t="shared" si="242"/>
        <v>350/310/150</v>
      </c>
      <c r="AT1924" s="1136" t="str">
        <f t="shared" si="243"/>
        <v>1-5-1S91°</v>
      </c>
      <c r="AV1924" s="1136" t="str">
        <f t="shared" si="244"/>
        <v>112.8.17</v>
      </c>
      <c r="AW1924" s="1438">
        <f t="shared" si="245"/>
        <v>45155</v>
      </c>
    </row>
    <row r="1925" spans="1:49">
      <c r="A1925" s="1135" t="s">
        <v>6358</v>
      </c>
      <c r="B1925" s="1135" t="s">
        <v>6359</v>
      </c>
      <c r="C1925" s="1135">
        <v>500</v>
      </c>
      <c r="D1925" s="1135">
        <v>1.74</v>
      </c>
      <c r="E1925" s="1135" t="s">
        <v>15210</v>
      </c>
      <c r="F1925" s="1135" t="s">
        <v>1048</v>
      </c>
      <c r="G1925" s="1135">
        <v>4</v>
      </c>
      <c r="H1925" s="1135" t="s">
        <v>1134</v>
      </c>
      <c r="I1925" s="1135" t="s">
        <v>126</v>
      </c>
      <c r="J1925" s="1135">
        <v>1.2</v>
      </c>
      <c r="K1925" s="1135" t="s">
        <v>6360</v>
      </c>
      <c r="L1925" s="1135" t="s">
        <v>2027</v>
      </c>
      <c r="M1925" s="1135">
        <v>148.5</v>
      </c>
      <c r="N1925" s="1135" t="s">
        <v>1039</v>
      </c>
      <c r="O1925" s="1135">
        <v>3.7125000000000004</v>
      </c>
      <c r="P1925" s="1135">
        <v>2.97</v>
      </c>
      <c r="Q1925" s="1135">
        <v>4</v>
      </c>
      <c r="R1925" s="1135">
        <v>25</v>
      </c>
      <c r="T1925" s="1135">
        <v>22.5</v>
      </c>
      <c r="U1925" s="1135">
        <v>3.2</v>
      </c>
      <c r="V1925" s="1135" t="s">
        <v>663</v>
      </c>
      <c r="W1925" s="1135">
        <v>120</v>
      </c>
      <c r="X1925" s="1135">
        <v>60</v>
      </c>
      <c r="Y1925" s="1135">
        <v>1.8</v>
      </c>
      <c r="Z1925" s="1135" t="s">
        <v>663</v>
      </c>
      <c r="AA1925" s="1135" t="s">
        <v>3786</v>
      </c>
      <c r="AH1925" s="1135" t="s">
        <v>1084</v>
      </c>
      <c r="AI1925" s="1135">
        <v>95.16</v>
      </c>
      <c r="AJ1925" s="1135">
        <v>-0.43</v>
      </c>
      <c r="AK1925" s="1135">
        <v>2.16</v>
      </c>
      <c r="AM1925" s="1136" t="s">
        <v>12948</v>
      </c>
      <c r="AN1925" s="1136" t="s">
        <v>9520</v>
      </c>
      <c r="AO1925" s="1136">
        <f t="shared" si="238"/>
        <v>500</v>
      </c>
      <c r="AP1925" s="1136">
        <f t="shared" si="239"/>
        <v>1.74</v>
      </c>
      <c r="AQ1925" s="1136" t="str">
        <f t="shared" si="240"/>
        <v>1-5-1S83°Z+S</v>
      </c>
      <c r="AR1925" s="1136" t="str">
        <f t="shared" si="241"/>
        <v>31</v>
      </c>
      <c r="AS1925" s="1136" t="str">
        <f t="shared" si="242"/>
        <v>240/240/OFF</v>
      </c>
      <c r="AT1925" s="1136" t="str">
        <f t="shared" si="243"/>
        <v>1-5-1S83°Z+S</v>
      </c>
      <c r="AU1925" s="1136" t="s">
        <v>15734</v>
      </c>
      <c r="AV1925" s="1136" t="str">
        <f t="shared" si="244"/>
        <v>112.8.17</v>
      </c>
      <c r="AW1925" s="1438">
        <f t="shared" si="245"/>
        <v>45155</v>
      </c>
    </row>
    <row r="1926" spans="1:49">
      <c r="A1926" s="1135" t="s">
        <v>6361</v>
      </c>
      <c r="B1926" s="1135" t="s">
        <v>5006</v>
      </c>
      <c r="C1926" s="1135">
        <v>750</v>
      </c>
      <c r="D1926" s="1135">
        <v>1.78</v>
      </c>
      <c r="E1926" s="1135" t="s">
        <v>15188</v>
      </c>
      <c r="F1926" s="1135" t="s">
        <v>2328</v>
      </c>
      <c r="G1926" s="1135">
        <v>5</v>
      </c>
      <c r="H1926" s="1135" t="s">
        <v>5095</v>
      </c>
      <c r="I1926" s="1135" t="s">
        <v>126</v>
      </c>
      <c r="J1926" s="1135">
        <v>1.9</v>
      </c>
      <c r="K1926" s="1135" t="s">
        <v>6362</v>
      </c>
      <c r="L1926" s="1135" t="s">
        <v>5009</v>
      </c>
      <c r="M1926" s="1135">
        <v>154.5</v>
      </c>
      <c r="N1926" s="1135" t="s">
        <v>1039</v>
      </c>
      <c r="O1926" s="1135">
        <v>3.8625000000000003</v>
      </c>
      <c r="P1926" s="1135">
        <v>3.09</v>
      </c>
      <c r="Q1926" s="1135" t="s">
        <v>6363</v>
      </c>
      <c r="R1926" s="1135">
        <v>22</v>
      </c>
      <c r="T1926" s="1135">
        <v>20</v>
      </c>
      <c r="U1926" s="1135">
        <v>3.5</v>
      </c>
      <c r="V1926" s="1135" t="s">
        <v>663</v>
      </c>
      <c r="W1926" s="1135" t="s">
        <v>2626</v>
      </c>
      <c r="X1926" s="1135">
        <v>40</v>
      </c>
      <c r="Y1926" s="1135">
        <v>1.4</v>
      </c>
      <c r="Z1926" s="1135" t="s">
        <v>6364</v>
      </c>
      <c r="AA1926" s="1135" t="s">
        <v>4224</v>
      </c>
      <c r="AH1926" s="1135" t="s">
        <v>699</v>
      </c>
      <c r="AM1926" s="1136" t="s">
        <v>12949</v>
      </c>
      <c r="AN1926" s="1136" t="s">
        <v>12950</v>
      </c>
      <c r="AO1926" s="1136">
        <f t="shared" si="238"/>
        <v>750</v>
      </c>
      <c r="AP1926" s="1136">
        <f t="shared" si="239"/>
        <v>1.78</v>
      </c>
      <c r="AQ1926" s="1136" t="str">
        <f t="shared" si="240"/>
        <v>1-5-1S91°</v>
      </c>
      <c r="AR1926" s="1136" t="str">
        <f t="shared" si="241"/>
        <v>33.5</v>
      </c>
      <c r="AS1926" s="1136" t="str">
        <f t="shared" si="242"/>
        <v>345/345/150</v>
      </c>
      <c r="AT1926" s="1136" t="str">
        <f t="shared" si="243"/>
        <v>1-5-1S91°</v>
      </c>
      <c r="AV1926" s="1136" t="str">
        <f t="shared" si="244"/>
        <v>109.1.3</v>
      </c>
      <c r="AW1926" s="1438">
        <f t="shared" si="245"/>
        <v>43833</v>
      </c>
    </row>
    <row r="1927" spans="1:49">
      <c r="A1927" s="1135" t="s">
        <v>6365</v>
      </c>
      <c r="B1927" s="1135" t="s">
        <v>4974</v>
      </c>
      <c r="C1927" s="1135">
        <v>750</v>
      </c>
      <c r="D1927" s="1135">
        <v>1.76</v>
      </c>
      <c r="E1927" s="1135" t="s">
        <v>15188</v>
      </c>
      <c r="F1927" s="1135" t="s">
        <v>1078</v>
      </c>
      <c r="G1927" s="1135">
        <v>5</v>
      </c>
      <c r="H1927" s="1135" t="s">
        <v>6366</v>
      </c>
      <c r="I1927" s="1135" t="s">
        <v>466</v>
      </c>
      <c r="J1927" s="1135">
        <v>1.5</v>
      </c>
      <c r="K1927" s="1135" t="s">
        <v>5325</v>
      </c>
      <c r="L1927" s="1135" t="s">
        <v>4977</v>
      </c>
      <c r="M1927" s="1135">
        <v>157.19999999999999</v>
      </c>
      <c r="N1927" s="1135" t="s">
        <v>1039</v>
      </c>
      <c r="O1927" s="1135">
        <v>3.9299999999999997</v>
      </c>
      <c r="P1927" s="1135">
        <v>3.1439999999999997</v>
      </c>
      <c r="Q1927" s="1135" t="s">
        <v>2495</v>
      </c>
      <c r="R1927" s="1135">
        <v>21.5</v>
      </c>
      <c r="T1927" s="1135">
        <v>22.4</v>
      </c>
      <c r="U1927" s="1135">
        <v>3.6</v>
      </c>
      <c r="V1927" s="1135" t="s">
        <v>663</v>
      </c>
      <c r="W1927" s="1135">
        <v>95</v>
      </c>
      <c r="X1927" s="1135">
        <v>35</v>
      </c>
      <c r="Y1927" s="1135">
        <v>1.9</v>
      </c>
      <c r="Z1927" s="1135">
        <v>6</v>
      </c>
      <c r="AA1927" s="1135" t="s">
        <v>6367</v>
      </c>
      <c r="AH1927" s="1135" t="s">
        <v>1084</v>
      </c>
      <c r="AM1927" s="1136" t="s">
        <v>12951</v>
      </c>
      <c r="AN1927" s="1136" t="s">
        <v>12952</v>
      </c>
      <c r="AO1927" s="1136">
        <f t="shared" si="238"/>
        <v>750</v>
      </c>
      <c r="AP1927" s="1136">
        <f t="shared" si="239"/>
        <v>1.76</v>
      </c>
      <c r="AQ1927" s="1136" t="str">
        <f t="shared" si="240"/>
        <v>1-5-1S91°</v>
      </c>
      <c r="AR1927" s="1136" t="str">
        <f t="shared" si="241"/>
        <v>30</v>
      </c>
      <c r="AS1927" s="1136" t="str">
        <f t="shared" si="242"/>
        <v>360/350/OFF</v>
      </c>
      <c r="AT1927" s="1136" t="str">
        <f t="shared" si="243"/>
        <v>1-5-1S91°</v>
      </c>
      <c r="AV1927" s="1136" t="str">
        <f t="shared" si="244"/>
        <v>109.4.24</v>
      </c>
      <c r="AW1927" s="1438">
        <f t="shared" si="245"/>
        <v>43945</v>
      </c>
    </row>
    <row r="1928" spans="1:49">
      <c r="A1928" s="1135" t="s">
        <v>6368</v>
      </c>
      <c r="B1928" s="1135" t="s">
        <v>628</v>
      </c>
      <c r="C1928" s="1135">
        <v>650</v>
      </c>
      <c r="D1928" s="1135">
        <v>1.7949999999999999</v>
      </c>
      <c r="E1928" s="1135" t="s">
        <v>15188</v>
      </c>
      <c r="F1928" s="1135" t="s">
        <v>2328</v>
      </c>
      <c r="G1928" s="1135">
        <v>5</v>
      </c>
      <c r="H1928" s="1135" t="s">
        <v>1900</v>
      </c>
      <c r="I1928" s="1135" t="s">
        <v>126</v>
      </c>
      <c r="J1928" s="1135">
        <v>2.2999999999999998</v>
      </c>
      <c r="K1928" s="1135" t="s">
        <v>6369</v>
      </c>
      <c r="L1928" s="1135" t="s">
        <v>4948</v>
      </c>
      <c r="M1928" s="1135">
        <v>150.30000000000001</v>
      </c>
      <c r="N1928" s="1135" t="s">
        <v>1039</v>
      </c>
      <c r="O1928" s="1135">
        <v>3.7575000000000003</v>
      </c>
      <c r="P1928" s="1135">
        <v>3.0060000000000002</v>
      </c>
      <c r="Q1928" s="1135" t="s">
        <v>1457</v>
      </c>
      <c r="R1928" s="1135">
        <v>31</v>
      </c>
      <c r="T1928" s="1135">
        <v>15</v>
      </c>
      <c r="U1928" s="1135">
        <v>6.5</v>
      </c>
      <c r="V1928" s="1135" t="s">
        <v>663</v>
      </c>
      <c r="W1928" s="1135">
        <v>115</v>
      </c>
      <c r="X1928" s="1135">
        <v>50</v>
      </c>
      <c r="Y1928" s="1135">
        <v>1.7</v>
      </c>
      <c r="Z1928" s="1135" t="s">
        <v>6370</v>
      </c>
      <c r="AA1928" s="1135" t="s">
        <v>6371</v>
      </c>
      <c r="AH1928" s="1135" t="s">
        <v>705</v>
      </c>
      <c r="AM1928" s="1136" t="s">
        <v>12953</v>
      </c>
      <c r="AN1928" s="1136" t="s">
        <v>12954</v>
      </c>
      <c r="AO1928" s="1136">
        <f t="shared" si="238"/>
        <v>650</v>
      </c>
      <c r="AP1928" s="1136">
        <f t="shared" si="239"/>
        <v>1.7949999999999999</v>
      </c>
      <c r="AQ1928" s="1136" t="str">
        <f t="shared" si="240"/>
        <v>1-5-1S91°</v>
      </c>
      <c r="AR1928" s="1136" t="str">
        <f t="shared" si="241"/>
        <v>33.5</v>
      </c>
      <c r="AS1928" s="1136" t="str">
        <f t="shared" si="242"/>
        <v>280/280/OFF</v>
      </c>
      <c r="AT1928" s="1136" t="str">
        <f t="shared" si="243"/>
        <v>1-5-1S91°</v>
      </c>
      <c r="AV1928" s="1136" t="str">
        <f t="shared" si="244"/>
        <v>109.9.15</v>
      </c>
      <c r="AW1928" s="1438">
        <f t="shared" si="245"/>
        <v>44089</v>
      </c>
    </row>
    <row r="1929" spans="1:49">
      <c r="A1929" s="1135" t="s">
        <v>6372</v>
      </c>
      <c r="B1929" s="1135" t="s">
        <v>5242</v>
      </c>
      <c r="C1929" s="1135">
        <v>650</v>
      </c>
      <c r="D1929" s="1135">
        <v>1.7350000000000001</v>
      </c>
      <c r="E1929" s="1135" t="s">
        <v>15196</v>
      </c>
      <c r="F1929" s="1135" t="s">
        <v>5243</v>
      </c>
      <c r="G1929" s="1135">
        <v>5</v>
      </c>
      <c r="H1929" s="1135" t="s">
        <v>6373</v>
      </c>
      <c r="I1929" s="1135" t="s">
        <v>663</v>
      </c>
      <c r="J1929" s="1135">
        <v>0</v>
      </c>
      <c r="K1929" s="1135" t="s">
        <v>5392</v>
      </c>
      <c r="L1929" s="1135" t="s">
        <v>5246</v>
      </c>
      <c r="M1929" s="1135">
        <v>149.9</v>
      </c>
      <c r="N1929" s="1135" t="s">
        <v>1039</v>
      </c>
      <c r="O1929" s="1135">
        <v>3.7475000000000005</v>
      </c>
      <c r="P1929" s="1135">
        <v>2.9980000000000002</v>
      </c>
      <c r="Q1929" s="1135">
        <v>4</v>
      </c>
      <c r="R1929" s="1135">
        <v>24</v>
      </c>
      <c r="T1929" s="1135">
        <v>17</v>
      </c>
      <c r="U1929" s="1135">
        <v>2.6</v>
      </c>
      <c r="V1929" s="1135" t="s">
        <v>663</v>
      </c>
      <c r="W1929" s="1135" t="s">
        <v>663</v>
      </c>
      <c r="X1929" s="1135" t="s">
        <v>663</v>
      </c>
      <c r="Y1929" s="1135">
        <v>1</v>
      </c>
      <c r="Z1929" s="1135">
        <v>4.5</v>
      </c>
      <c r="AA1929" s="1135" t="s">
        <v>6096</v>
      </c>
      <c r="AH1929" s="1135" t="s">
        <v>662</v>
      </c>
      <c r="AM1929" s="1136" t="s">
        <v>12955</v>
      </c>
      <c r="AN1929" s="1136" t="s">
        <v>12956</v>
      </c>
      <c r="AO1929" s="1136">
        <f t="shared" si="238"/>
        <v>650</v>
      </c>
      <c r="AP1929" s="1136">
        <f t="shared" si="239"/>
        <v>1.7350000000000001</v>
      </c>
      <c r="AQ1929" s="1136" t="str">
        <f t="shared" si="240"/>
        <v>2-6-1S83°</v>
      </c>
      <c r="AR1929" s="1136" t="str">
        <f t="shared" si="241"/>
        <v>29.3</v>
      </c>
      <c r="AS1929" s="1136" t="str">
        <f t="shared" si="242"/>
        <v>170/175</v>
      </c>
      <c r="AT1929" s="1136" t="str">
        <f t="shared" si="243"/>
        <v>2-6-1S83°</v>
      </c>
      <c r="AV1929" s="1136" t="str">
        <f t="shared" si="244"/>
        <v>109.12.30</v>
      </c>
      <c r="AW1929" s="1438">
        <f t="shared" si="245"/>
        <v>44195</v>
      </c>
    </row>
    <row r="1930" spans="1:49">
      <c r="A1930" s="1135" t="s">
        <v>6374</v>
      </c>
      <c r="B1930" s="1135" t="s">
        <v>210</v>
      </c>
      <c r="C1930" s="1135">
        <v>700</v>
      </c>
      <c r="D1930" s="1135">
        <v>1.74</v>
      </c>
      <c r="E1930" s="1135" t="s">
        <v>15188</v>
      </c>
      <c r="F1930" s="1135" t="s">
        <v>1078</v>
      </c>
      <c r="G1930" s="1135">
        <v>5</v>
      </c>
      <c r="H1930" s="1135" t="s">
        <v>5394</v>
      </c>
      <c r="I1930" s="1135" t="s">
        <v>126</v>
      </c>
      <c r="J1930" s="1135">
        <v>0.8</v>
      </c>
      <c r="K1930" s="1135" t="s">
        <v>5395</v>
      </c>
      <c r="L1930" s="1135" t="s">
        <v>4760</v>
      </c>
      <c r="M1930" s="1135">
        <v>151.5</v>
      </c>
      <c r="N1930" s="1135" t="s">
        <v>1039</v>
      </c>
      <c r="O1930" s="1135">
        <v>3.7875000000000001</v>
      </c>
      <c r="P1930" s="1135">
        <v>3.0300000000000002</v>
      </c>
      <c r="Q1930" s="1135">
        <v>4</v>
      </c>
      <c r="R1930" s="1135">
        <v>19.100000000000001</v>
      </c>
      <c r="T1930" s="1135">
        <v>23.7</v>
      </c>
      <c r="U1930" s="1135">
        <v>3.2</v>
      </c>
      <c r="V1930" s="1135" t="s">
        <v>663</v>
      </c>
      <c r="W1930" s="1135">
        <v>35</v>
      </c>
      <c r="X1930" s="1135">
        <v>10</v>
      </c>
      <c r="Y1930" s="1135">
        <v>1</v>
      </c>
      <c r="Z1930" s="1135">
        <v>6</v>
      </c>
      <c r="AA1930" s="1135" t="s">
        <v>1478</v>
      </c>
      <c r="AB1930" s="1135" t="s">
        <v>4259</v>
      </c>
      <c r="AH1930" s="1135" t="s">
        <v>1057</v>
      </c>
      <c r="AM1930" s="1136" t="s">
        <v>12957</v>
      </c>
      <c r="AN1930" s="1136" t="s">
        <v>12958</v>
      </c>
      <c r="AO1930" s="1136">
        <f t="shared" si="238"/>
        <v>700</v>
      </c>
      <c r="AP1930" s="1136">
        <f t="shared" si="239"/>
        <v>1.74</v>
      </c>
      <c r="AQ1930" s="1136" t="str">
        <f t="shared" si="240"/>
        <v>1-5-1S91°</v>
      </c>
      <c r="AR1930" s="1136" t="str">
        <f t="shared" si="241"/>
        <v>30</v>
      </c>
      <c r="AS1930" s="1136" t="str">
        <f t="shared" si="242"/>
        <v>370/330/155</v>
      </c>
      <c r="AT1930" s="1136" t="str">
        <f t="shared" si="243"/>
        <v>1-5-1S91°</v>
      </c>
      <c r="AV1930" s="1136" t="str">
        <f t="shared" si="244"/>
        <v>110.2.17</v>
      </c>
      <c r="AW1930" s="1438">
        <f t="shared" si="245"/>
        <v>44244</v>
      </c>
    </row>
    <row r="1931" spans="1:49">
      <c r="A1931" s="1135" t="s">
        <v>6375</v>
      </c>
      <c r="B1931" s="1135" t="s">
        <v>210</v>
      </c>
      <c r="C1931" s="1135">
        <v>700</v>
      </c>
      <c r="D1931" s="1135">
        <v>1.74</v>
      </c>
      <c r="E1931" s="1135" t="s">
        <v>15188</v>
      </c>
      <c r="F1931" s="1135" t="s">
        <v>1078</v>
      </c>
      <c r="G1931" s="1135">
        <v>5</v>
      </c>
      <c r="H1931" s="1135" t="s">
        <v>5394</v>
      </c>
      <c r="I1931" s="1135" t="s">
        <v>126</v>
      </c>
      <c r="J1931" s="1135">
        <v>0.7</v>
      </c>
      <c r="K1931" s="1135" t="s">
        <v>5684</v>
      </c>
      <c r="L1931" s="1135" t="s">
        <v>4760</v>
      </c>
      <c r="M1931" s="1135">
        <v>151.5</v>
      </c>
      <c r="N1931" s="1135" t="s">
        <v>1039</v>
      </c>
      <c r="O1931" s="1135">
        <v>3.7875000000000001</v>
      </c>
      <c r="P1931" s="1135">
        <v>3.0300000000000002</v>
      </c>
      <c r="Q1931" s="1135">
        <v>4</v>
      </c>
      <c r="R1931" s="1135">
        <v>19.100000000000001</v>
      </c>
      <c r="T1931" s="1135">
        <v>23.7</v>
      </c>
      <c r="U1931" s="1135">
        <v>3.2</v>
      </c>
      <c r="V1931" s="1135" t="s">
        <v>663</v>
      </c>
      <c r="W1931" s="1135">
        <v>35</v>
      </c>
      <c r="X1931" s="1135">
        <v>10</v>
      </c>
      <c r="Y1931" s="1135">
        <v>1</v>
      </c>
      <c r="Z1931" s="1135">
        <v>6</v>
      </c>
      <c r="AA1931" s="1135" t="s">
        <v>6376</v>
      </c>
      <c r="AB1931" s="1135" t="s">
        <v>4259</v>
      </c>
      <c r="AH1931" s="1135" t="s">
        <v>745</v>
      </c>
      <c r="AM1931" s="1136" t="s">
        <v>12959</v>
      </c>
      <c r="AN1931" s="1136" t="s">
        <v>12960</v>
      </c>
      <c r="AO1931" s="1136">
        <f t="shared" ref="AO1931:AO1994" si="246">C1931</f>
        <v>700</v>
      </c>
      <c r="AP1931" s="1136">
        <f t="shared" ref="AP1931:AP1994" si="247">D1931</f>
        <v>1.74</v>
      </c>
      <c r="AQ1931" s="1136" t="str">
        <f t="shared" ref="AQ1931:AQ1994" si="248">E1931</f>
        <v>1-5-1S91°</v>
      </c>
      <c r="AR1931" s="1136" t="str">
        <f t="shared" ref="AR1931:AR1994" si="249">F1931</f>
        <v>30</v>
      </c>
      <c r="AS1931" s="1136" t="str">
        <f t="shared" ref="AS1931:AS1994" si="250">H1931</f>
        <v>370/330/155</v>
      </c>
      <c r="AT1931" s="1136" t="str">
        <f t="shared" ref="AT1931:AT1994" si="251">E1931</f>
        <v>1-5-1S91°</v>
      </c>
      <c r="AV1931" s="1136" t="str">
        <f t="shared" si="244"/>
        <v>110.5.3</v>
      </c>
      <c r="AW1931" s="1438">
        <f t="shared" si="245"/>
        <v>44319</v>
      </c>
    </row>
    <row r="1932" spans="1:49">
      <c r="A1932" s="1135" t="s">
        <v>6377</v>
      </c>
      <c r="B1932" s="1135" t="s">
        <v>210</v>
      </c>
      <c r="C1932" s="1135">
        <v>700</v>
      </c>
      <c r="D1932" s="1135">
        <v>1.73</v>
      </c>
      <c r="E1932" s="1135" t="s">
        <v>15188</v>
      </c>
      <c r="F1932" s="1135" t="s">
        <v>1078</v>
      </c>
      <c r="G1932" s="1135">
        <v>5</v>
      </c>
      <c r="H1932" s="1135" t="s">
        <v>5091</v>
      </c>
      <c r="I1932" s="1135" t="s">
        <v>126</v>
      </c>
      <c r="J1932" s="1135">
        <v>2.7</v>
      </c>
      <c r="K1932" s="1135" t="s">
        <v>6378</v>
      </c>
      <c r="L1932" s="1135" t="s">
        <v>4760</v>
      </c>
      <c r="M1932" s="1135">
        <v>150.80000000000001</v>
      </c>
      <c r="N1932" s="1135" t="s">
        <v>1039</v>
      </c>
      <c r="O1932" s="1135">
        <v>3.7700000000000005</v>
      </c>
      <c r="P1932" s="1135">
        <v>3.0160000000000005</v>
      </c>
      <c r="Q1932" s="1135">
        <v>4</v>
      </c>
      <c r="R1932" s="1135">
        <v>19</v>
      </c>
      <c r="T1932" s="1135">
        <v>28.3</v>
      </c>
      <c r="U1932" s="1135">
        <v>4.3</v>
      </c>
      <c r="V1932" s="1135" t="s">
        <v>663</v>
      </c>
      <c r="W1932" s="1135">
        <v>100</v>
      </c>
      <c r="X1932" s="1135">
        <v>50</v>
      </c>
      <c r="Y1932" s="1135">
        <v>1.5</v>
      </c>
      <c r="Z1932" s="1135">
        <v>6.5</v>
      </c>
      <c r="AA1932" s="1135" t="s">
        <v>1406</v>
      </c>
      <c r="AH1932" s="1135" t="s">
        <v>2703</v>
      </c>
      <c r="AM1932" s="1136" t="s">
        <v>12961</v>
      </c>
      <c r="AN1932" s="1136" t="s">
        <v>12962</v>
      </c>
      <c r="AO1932" s="1136">
        <f t="shared" si="246"/>
        <v>700</v>
      </c>
      <c r="AP1932" s="1136">
        <f t="shared" si="247"/>
        <v>1.73</v>
      </c>
      <c r="AQ1932" s="1136" t="str">
        <f t="shared" si="248"/>
        <v>1-5-1S91°</v>
      </c>
      <c r="AR1932" s="1136" t="str">
        <f t="shared" si="249"/>
        <v>30</v>
      </c>
      <c r="AS1932" s="1136" t="str">
        <f t="shared" si="250"/>
        <v>360/320/OFF</v>
      </c>
      <c r="AT1932" s="1136" t="str">
        <f t="shared" si="251"/>
        <v>1-5-1S91°</v>
      </c>
      <c r="AV1932" s="1136" t="str">
        <f t="shared" si="244"/>
        <v>110.7.1</v>
      </c>
      <c r="AW1932" s="1438">
        <f t="shared" si="245"/>
        <v>44378</v>
      </c>
    </row>
    <row r="1933" spans="1:49">
      <c r="A1933" s="1135" t="s">
        <v>6379</v>
      </c>
      <c r="B1933" s="1135" t="s">
        <v>4788</v>
      </c>
      <c r="C1933" s="1135">
        <v>600</v>
      </c>
      <c r="D1933" s="1135">
        <v>1.74</v>
      </c>
      <c r="E1933" s="1135" t="s">
        <v>15196</v>
      </c>
      <c r="F1933" s="1135" t="s">
        <v>4330</v>
      </c>
      <c r="G1933" s="1135">
        <v>5</v>
      </c>
      <c r="H1933" s="1135" t="s">
        <v>5386</v>
      </c>
      <c r="I1933" s="1135" t="s">
        <v>466</v>
      </c>
      <c r="J1933" s="1135">
        <v>1.6</v>
      </c>
      <c r="K1933" s="1135" t="s">
        <v>4821</v>
      </c>
      <c r="L1933" s="1135" t="s">
        <v>4796</v>
      </c>
      <c r="M1933" s="1135">
        <v>151.19999999999999</v>
      </c>
      <c r="N1933" s="1135" t="s">
        <v>1039</v>
      </c>
      <c r="O1933" s="1135">
        <v>3.78</v>
      </c>
      <c r="P1933" s="1135">
        <v>3.024</v>
      </c>
      <c r="Q1933" s="1135">
        <v>4</v>
      </c>
      <c r="R1933" s="1135">
        <v>21</v>
      </c>
      <c r="T1933" s="1135">
        <v>20.5</v>
      </c>
      <c r="U1933" s="1135">
        <v>3</v>
      </c>
      <c r="V1933" s="1135" t="s">
        <v>663</v>
      </c>
      <c r="W1933" s="1135">
        <v>100</v>
      </c>
      <c r="X1933" s="1135">
        <v>60</v>
      </c>
      <c r="Y1933" s="1135">
        <v>1</v>
      </c>
      <c r="Z1933" s="1135">
        <v>5.5</v>
      </c>
      <c r="AA1933" s="1135" t="s">
        <v>1520</v>
      </c>
      <c r="AH1933" s="1135" t="s">
        <v>472</v>
      </c>
      <c r="AM1933" s="1136" t="s">
        <v>12963</v>
      </c>
      <c r="AN1933" s="1136" t="s">
        <v>12964</v>
      </c>
      <c r="AO1933" s="1136">
        <f t="shared" si="246"/>
        <v>600</v>
      </c>
      <c r="AP1933" s="1136">
        <f t="shared" si="247"/>
        <v>1.74</v>
      </c>
      <c r="AQ1933" s="1136" t="str">
        <f t="shared" si="248"/>
        <v>2-6-1S83°</v>
      </c>
      <c r="AR1933" s="1136" t="str">
        <f t="shared" si="249"/>
        <v>34</v>
      </c>
      <c r="AS1933" s="1136" t="str">
        <f t="shared" si="250"/>
        <v>205/152</v>
      </c>
      <c r="AT1933" s="1136" t="str">
        <f t="shared" si="251"/>
        <v>2-6-1S83°</v>
      </c>
      <c r="AV1933" s="1136" t="str">
        <f t="shared" si="244"/>
        <v>110.8.27</v>
      </c>
      <c r="AW1933" s="1438">
        <f t="shared" si="245"/>
        <v>44435</v>
      </c>
    </row>
    <row r="1934" spans="1:49">
      <c r="A1934" s="1135" t="s">
        <v>6380</v>
      </c>
      <c r="B1934" s="1135" t="s">
        <v>5242</v>
      </c>
      <c r="C1934" s="1135">
        <v>650</v>
      </c>
      <c r="D1934" s="1135">
        <v>1.76</v>
      </c>
      <c r="E1934" s="1135" t="s">
        <v>15188</v>
      </c>
      <c r="F1934" s="1135" t="s">
        <v>1069</v>
      </c>
      <c r="G1934" s="1135" t="s">
        <v>5442</v>
      </c>
      <c r="H1934" s="1135" t="s">
        <v>5399</v>
      </c>
      <c r="I1934" s="1135" t="s">
        <v>126</v>
      </c>
      <c r="J1934" s="1135">
        <v>2.5</v>
      </c>
      <c r="K1934" s="1135" t="s">
        <v>5245</v>
      </c>
      <c r="L1934" s="1135" t="s">
        <v>5246</v>
      </c>
      <c r="M1934" s="1135">
        <v>148.6</v>
      </c>
      <c r="N1934" s="1135" t="s">
        <v>1039</v>
      </c>
      <c r="O1934" s="1135">
        <v>3.7149999999999999</v>
      </c>
      <c r="P1934" s="1135">
        <v>2.972</v>
      </c>
      <c r="Q1934" s="1135">
        <v>3.5</v>
      </c>
      <c r="R1934" s="1135">
        <v>20.399999999999999</v>
      </c>
      <c r="T1934" s="1135">
        <v>26</v>
      </c>
      <c r="U1934" s="1135">
        <v>3.7</v>
      </c>
      <c r="V1934" s="1135" t="s">
        <v>663</v>
      </c>
      <c r="W1934" s="1135">
        <v>105</v>
      </c>
      <c r="X1934" s="1135">
        <v>50</v>
      </c>
      <c r="Y1934" s="1135">
        <v>2</v>
      </c>
      <c r="Z1934" s="1135">
        <v>6.5</v>
      </c>
      <c r="AA1934" s="1135" t="s">
        <v>3986</v>
      </c>
      <c r="AH1934" s="1135" t="s">
        <v>1576</v>
      </c>
      <c r="AM1934" s="1136" t="s">
        <v>12965</v>
      </c>
      <c r="AN1934" s="1136" t="s">
        <v>12966</v>
      </c>
      <c r="AO1934" s="1136">
        <f t="shared" si="246"/>
        <v>650</v>
      </c>
      <c r="AP1934" s="1136">
        <f t="shared" si="247"/>
        <v>1.76</v>
      </c>
      <c r="AQ1934" s="1136" t="str">
        <f t="shared" si="248"/>
        <v>1-5-1S91°</v>
      </c>
      <c r="AR1934" s="1136" t="str">
        <f t="shared" si="249"/>
        <v>31.5</v>
      </c>
      <c r="AS1934" s="1136" t="str">
        <f t="shared" si="250"/>
        <v>350/320/OFF</v>
      </c>
      <c r="AT1934" s="1136" t="str">
        <f t="shared" si="251"/>
        <v>1-5-1S91°</v>
      </c>
      <c r="AV1934" s="1136" t="str">
        <f t="shared" si="244"/>
        <v>110.10.20</v>
      </c>
      <c r="AW1934" s="1438">
        <f t="shared" si="245"/>
        <v>44489</v>
      </c>
    </row>
    <row r="1935" spans="1:49">
      <c r="A1935" s="1135" t="s">
        <v>6381</v>
      </c>
      <c r="B1935" s="1135" t="s">
        <v>210</v>
      </c>
      <c r="C1935" s="1135">
        <v>700</v>
      </c>
      <c r="D1935" s="1135">
        <v>1.75</v>
      </c>
      <c r="E1935" s="1135" t="s">
        <v>15188</v>
      </c>
      <c r="F1935" s="1135" t="s">
        <v>1078</v>
      </c>
      <c r="G1935" s="1135">
        <v>5</v>
      </c>
      <c r="H1935" s="1135" t="s">
        <v>5394</v>
      </c>
      <c r="I1935" s="1135" t="s">
        <v>126</v>
      </c>
      <c r="J1935" s="1135">
        <v>0.8</v>
      </c>
      <c r="K1935" s="1135" t="s">
        <v>5260</v>
      </c>
      <c r="L1935" s="1135" t="s">
        <v>4760</v>
      </c>
      <c r="M1935" s="1135">
        <v>151.5</v>
      </c>
      <c r="N1935" s="1135" t="s">
        <v>1039</v>
      </c>
      <c r="O1935" s="1135">
        <v>3.7875000000000001</v>
      </c>
      <c r="P1935" s="1135">
        <v>3.0300000000000002</v>
      </c>
      <c r="Q1935" s="1135">
        <v>4</v>
      </c>
      <c r="R1935" s="1135">
        <v>19.100000000000001</v>
      </c>
      <c r="T1935" s="1135">
        <v>23.7</v>
      </c>
      <c r="U1935" s="1135">
        <v>3.2</v>
      </c>
      <c r="V1935" s="1135" t="s">
        <v>663</v>
      </c>
      <c r="W1935" s="1135">
        <v>35</v>
      </c>
      <c r="X1935" s="1135">
        <v>10</v>
      </c>
      <c r="Y1935" s="1135">
        <v>1</v>
      </c>
      <c r="Z1935" s="1135">
        <v>6</v>
      </c>
      <c r="AA1935" s="1135" t="s">
        <v>4080</v>
      </c>
      <c r="AH1935" s="1135" t="s">
        <v>1576</v>
      </c>
      <c r="AM1935" s="1136" t="s">
        <v>12967</v>
      </c>
      <c r="AN1935" s="1136" t="s">
        <v>12968</v>
      </c>
      <c r="AO1935" s="1136">
        <f t="shared" si="246"/>
        <v>700</v>
      </c>
      <c r="AP1935" s="1136">
        <f t="shared" si="247"/>
        <v>1.75</v>
      </c>
      <c r="AQ1935" s="1136" t="str">
        <f t="shared" si="248"/>
        <v>1-5-1S91°</v>
      </c>
      <c r="AR1935" s="1136" t="str">
        <f t="shared" si="249"/>
        <v>30</v>
      </c>
      <c r="AS1935" s="1136" t="str">
        <f t="shared" si="250"/>
        <v>370/330/155</v>
      </c>
      <c r="AT1935" s="1136" t="str">
        <f t="shared" si="251"/>
        <v>1-5-1S91°</v>
      </c>
      <c r="AV1935" s="1136" t="str">
        <f t="shared" si="244"/>
        <v>110.12.2</v>
      </c>
      <c r="AW1935" s="1438">
        <f t="shared" si="245"/>
        <v>44532</v>
      </c>
    </row>
    <row r="1936" spans="1:49">
      <c r="A1936" s="1135" t="s">
        <v>6382</v>
      </c>
      <c r="B1936" s="1135" t="s">
        <v>210</v>
      </c>
      <c r="C1936" s="1135">
        <v>650</v>
      </c>
      <c r="D1936" s="1135">
        <v>1.7749999999999999</v>
      </c>
      <c r="E1936" s="1135" t="s">
        <v>15188</v>
      </c>
      <c r="F1936" s="1135" t="s">
        <v>4107</v>
      </c>
      <c r="G1936" s="1135">
        <v>5</v>
      </c>
      <c r="H1936" s="1135" t="s">
        <v>6220</v>
      </c>
      <c r="I1936" s="1135" t="s">
        <v>126</v>
      </c>
      <c r="J1936" s="1135">
        <v>1.7</v>
      </c>
      <c r="K1936" s="1135" t="s">
        <v>6356</v>
      </c>
      <c r="L1936" s="1135" t="s">
        <v>4760</v>
      </c>
      <c r="M1936" s="1135">
        <v>152.19999999999999</v>
      </c>
      <c r="N1936" s="1135" t="s">
        <v>1039</v>
      </c>
      <c r="O1936" s="1135">
        <v>3.8049999999999997</v>
      </c>
      <c r="P1936" s="1135">
        <v>3.044</v>
      </c>
      <c r="Q1936" s="1135">
        <v>4</v>
      </c>
      <c r="R1936" s="1135">
        <v>19</v>
      </c>
      <c r="T1936" s="1135">
        <v>16</v>
      </c>
      <c r="U1936" s="1135">
        <v>4</v>
      </c>
      <c r="V1936" s="1135" t="s">
        <v>663</v>
      </c>
      <c r="W1936" s="1135">
        <v>95</v>
      </c>
      <c r="X1936" s="1135">
        <v>20</v>
      </c>
      <c r="Y1936" s="1135">
        <v>1.5</v>
      </c>
      <c r="Z1936" s="1135">
        <v>5</v>
      </c>
      <c r="AA1936" s="1135" t="s">
        <v>4551</v>
      </c>
      <c r="AH1936" s="1135" t="s">
        <v>1576</v>
      </c>
      <c r="AI1936" s="1135">
        <v>90.9</v>
      </c>
      <c r="AJ1936" s="1135">
        <v>-0.04</v>
      </c>
      <c r="AK1936" s="1135">
        <v>0.37</v>
      </c>
      <c r="AM1936" s="1136" t="s">
        <v>12969</v>
      </c>
      <c r="AN1936" s="1136" t="s">
        <v>12970</v>
      </c>
      <c r="AO1936" s="1136">
        <f t="shared" si="246"/>
        <v>650</v>
      </c>
      <c r="AP1936" s="1136">
        <f t="shared" si="247"/>
        <v>1.7749999999999999</v>
      </c>
      <c r="AQ1936" s="1136" t="str">
        <f t="shared" si="248"/>
        <v>1-5-1S91°</v>
      </c>
      <c r="AR1936" s="1136" t="str">
        <f t="shared" si="249"/>
        <v>30.3</v>
      </c>
      <c r="AS1936" s="1136" t="str">
        <f t="shared" si="250"/>
        <v>310/270/158</v>
      </c>
      <c r="AT1936" s="1136" t="str">
        <f t="shared" si="251"/>
        <v>1-5-1S91°</v>
      </c>
      <c r="AV1936" s="1136" t="str">
        <f t="shared" si="244"/>
        <v>112.8.25</v>
      </c>
      <c r="AW1936" s="1438">
        <f t="shared" si="245"/>
        <v>45163</v>
      </c>
    </row>
    <row r="1937" spans="1:49">
      <c r="A1937" s="1135" t="s">
        <v>6383</v>
      </c>
      <c r="B1937" s="1135" t="s">
        <v>210</v>
      </c>
      <c r="C1937" s="1135">
        <v>650</v>
      </c>
      <c r="D1937" s="1135">
        <v>1.76</v>
      </c>
      <c r="E1937" s="1135" t="s">
        <v>15188</v>
      </c>
      <c r="F1937" s="1135" t="s">
        <v>1078</v>
      </c>
      <c r="G1937" s="1135">
        <v>5</v>
      </c>
      <c r="H1937" s="1135" t="s">
        <v>5577</v>
      </c>
      <c r="I1937" s="1135" t="s">
        <v>126</v>
      </c>
      <c r="J1937" s="1135">
        <v>0.8</v>
      </c>
      <c r="K1937" s="1135" t="s">
        <v>6384</v>
      </c>
      <c r="L1937" s="1135" t="s">
        <v>6385</v>
      </c>
      <c r="M1937" s="1135">
        <v>151.5</v>
      </c>
      <c r="N1937" s="1135" t="s">
        <v>1039</v>
      </c>
      <c r="O1937" s="1135">
        <v>3.7875000000000001</v>
      </c>
      <c r="P1937" s="1135">
        <v>3.0300000000000002</v>
      </c>
      <c r="Q1937" s="1135">
        <v>4</v>
      </c>
      <c r="R1937" s="1135">
        <v>19.100000000000001</v>
      </c>
      <c r="T1937" s="1135">
        <v>23.7</v>
      </c>
      <c r="U1937" s="1135">
        <v>3.2</v>
      </c>
      <c r="V1937" s="1135" t="s">
        <v>663</v>
      </c>
      <c r="W1937" s="1135">
        <v>35</v>
      </c>
      <c r="X1937" s="1135">
        <v>10</v>
      </c>
      <c r="Y1937" s="1135">
        <v>1</v>
      </c>
      <c r="Z1937" s="1135">
        <v>6</v>
      </c>
      <c r="AA1937" s="1135" t="s">
        <v>3829</v>
      </c>
      <c r="AH1937" s="1135" t="s">
        <v>959</v>
      </c>
      <c r="AI1937" s="1135">
        <v>91.63</v>
      </c>
      <c r="AJ1937" s="1135">
        <v>-0.73</v>
      </c>
      <c r="AK1937" s="1135">
        <v>1.1599999999999999</v>
      </c>
      <c r="AM1937" s="1136" t="s">
        <v>12971</v>
      </c>
      <c r="AN1937" s="1136" t="s">
        <v>12972</v>
      </c>
      <c r="AO1937" s="1136">
        <f t="shared" si="246"/>
        <v>650</v>
      </c>
      <c r="AP1937" s="1136">
        <f t="shared" si="247"/>
        <v>1.76</v>
      </c>
      <c r="AQ1937" s="1136" t="str">
        <f t="shared" si="248"/>
        <v>1-5-1S91°</v>
      </c>
      <c r="AR1937" s="1136" t="str">
        <f t="shared" si="249"/>
        <v>30</v>
      </c>
      <c r="AS1937" s="1136" t="str">
        <f t="shared" si="250"/>
        <v>350/310/150</v>
      </c>
      <c r="AT1937" s="1136" t="str">
        <f t="shared" si="251"/>
        <v>1-5-1S91°</v>
      </c>
      <c r="AV1937" s="1136" t="str">
        <f t="shared" si="244"/>
        <v>112.9.1</v>
      </c>
      <c r="AW1937" s="1438">
        <f t="shared" si="245"/>
        <v>45170</v>
      </c>
    </row>
    <row r="1938" spans="1:49">
      <c r="A1938" s="1135" t="s">
        <v>6386</v>
      </c>
      <c r="B1938" s="1135" t="s">
        <v>4861</v>
      </c>
      <c r="C1938" s="1135">
        <v>650</v>
      </c>
      <c r="D1938" s="1135">
        <v>1.71</v>
      </c>
      <c r="E1938" s="1135" t="s">
        <v>15215</v>
      </c>
      <c r="F1938" s="1135" t="s">
        <v>663</v>
      </c>
      <c r="G1938" s="1135">
        <v>5</v>
      </c>
      <c r="H1938" s="1135" t="s">
        <v>5529</v>
      </c>
      <c r="I1938" s="1135" t="s">
        <v>126</v>
      </c>
      <c r="J1938" s="1135">
        <v>1.4</v>
      </c>
      <c r="K1938" s="1135" t="s">
        <v>6387</v>
      </c>
      <c r="L1938" s="1135" t="s">
        <v>1915</v>
      </c>
      <c r="M1938" s="1135">
        <v>148</v>
      </c>
      <c r="N1938" s="1135" t="s">
        <v>1039</v>
      </c>
      <c r="O1938" s="1135">
        <v>3.7</v>
      </c>
      <c r="P1938" s="1135">
        <v>2.96</v>
      </c>
      <c r="Q1938" s="1135">
        <v>4</v>
      </c>
      <c r="R1938" s="1135">
        <v>20.8</v>
      </c>
      <c r="T1938" s="1135">
        <v>20.399999999999999</v>
      </c>
      <c r="U1938" s="1135">
        <v>3.8</v>
      </c>
      <c r="V1938" s="1135" t="s">
        <v>663</v>
      </c>
      <c r="W1938" s="1135">
        <v>110</v>
      </c>
      <c r="X1938" s="1135" t="s">
        <v>2489</v>
      </c>
      <c r="Y1938" s="1135">
        <v>1.7</v>
      </c>
      <c r="Z1938" s="1135" t="s">
        <v>663</v>
      </c>
      <c r="AA1938" s="1135" t="s">
        <v>6388</v>
      </c>
      <c r="AB1938" s="1135" t="s">
        <v>1075</v>
      </c>
      <c r="AH1938" s="1135" t="s">
        <v>1147</v>
      </c>
      <c r="AI1938" s="1135">
        <v>93.14</v>
      </c>
      <c r="AJ1938" s="1135">
        <v>-7.0000000000000007E-2</v>
      </c>
      <c r="AK1938" s="1135">
        <v>0.89</v>
      </c>
      <c r="AM1938" s="1136" t="s">
        <v>12973</v>
      </c>
      <c r="AN1938" s="1136" t="s">
        <v>12974</v>
      </c>
      <c r="AO1938" s="1136">
        <f t="shared" si="246"/>
        <v>650</v>
      </c>
      <c r="AP1938" s="1136">
        <f t="shared" si="247"/>
        <v>1.71</v>
      </c>
      <c r="AQ1938" s="1136" t="str">
        <f t="shared" si="248"/>
        <v>1-5-1S85°S+Z</v>
      </c>
      <c r="AR1938" s="1136" t="str">
        <f t="shared" si="249"/>
        <v>NA</v>
      </c>
      <c r="AS1938" s="1136" t="str">
        <f t="shared" si="250"/>
        <v>183/OFF</v>
      </c>
      <c r="AT1938" s="1136" t="str">
        <f t="shared" si="251"/>
        <v>1-5-1S85°S+Z</v>
      </c>
      <c r="AU1938" s="1136" t="s">
        <v>15737</v>
      </c>
      <c r="AV1938" s="1136" t="str">
        <f t="shared" si="244"/>
        <v>112.9.7</v>
      </c>
      <c r="AW1938" s="1438">
        <f t="shared" si="245"/>
        <v>45176</v>
      </c>
    </row>
    <row r="1939" spans="1:49">
      <c r="A1939" s="1135" t="s">
        <v>6389</v>
      </c>
      <c r="B1939" s="1135" t="s">
        <v>417</v>
      </c>
      <c r="C1939" s="1135">
        <v>650</v>
      </c>
      <c r="D1939" s="1135">
        <v>1.75</v>
      </c>
      <c r="E1939" s="1135" t="s">
        <v>15188</v>
      </c>
      <c r="F1939" s="1135" t="s">
        <v>1078</v>
      </c>
      <c r="G1939" s="1135">
        <v>5</v>
      </c>
      <c r="H1939" s="1135" t="s">
        <v>5577</v>
      </c>
      <c r="I1939" s="1135" t="s">
        <v>126</v>
      </c>
      <c r="J1939" s="1135">
        <v>0.8</v>
      </c>
      <c r="K1939" s="1135" t="s">
        <v>6384</v>
      </c>
      <c r="L1939" s="1135" t="s">
        <v>6385</v>
      </c>
      <c r="M1939" s="1135">
        <v>151.5</v>
      </c>
      <c r="N1939" s="1135" t="s">
        <v>1039</v>
      </c>
      <c r="O1939" s="1135">
        <v>3.7875000000000001</v>
      </c>
      <c r="P1939" s="1135">
        <v>3.0300000000000002</v>
      </c>
      <c r="Q1939" s="1135">
        <v>4</v>
      </c>
      <c r="R1939" s="1135">
        <v>19.100000000000001</v>
      </c>
      <c r="T1939" s="1135">
        <v>23.7</v>
      </c>
      <c r="U1939" s="1135">
        <v>3.2</v>
      </c>
      <c r="V1939" s="1135" t="s">
        <v>663</v>
      </c>
      <c r="W1939" s="1135">
        <v>35</v>
      </c>
      <c r="X1939" s="1135">
        <v>10</v>
      </c>
      <c r="Y1939" s="1135">
        <v>1</v>
      </c>
      <c r="Z1939" s="1135">
        <v>6</v>
      </c>
      <c r="AA1939" s="1135" t="s">
        <v>6390</v>
      </c>
      <c r="AH1939" s="1135" t="s">
        <v>1280</v>
      </c>
      <c r="AI1939" s="1135">
        <v>91.59</v>
      </c>
      <c r="AJ1939" s="1135">
        <v>-0.34</v>
      </c>
      <c r="AK1939" s="1135">
        <v>0.84</v>
      </c>
      <c r="AM1939" s="1136" t="s">
        <v>12975</v>
      </c>
      <c r="AN1939" s="1136" t="s">
        <v>12976</v>
      </c>
      <c r="AO1939" s="1136">
        <f t="shared" si="246"/>
        <v>650</v>
      </c>
      <c r="AP1939" s="1136">
        <f t="shared" si="247"/>
        <v>1.75</v>
      </c>
      <c r="AQ1939" s="1136" t="str">
        <f t="shared" si="248"/>
        <v>1-5-1S91°</v>
      </c>
      <c r="AR1939" s="1136" t="str">
        <f t="shared" si="249"/>
        <v>30</v>
      </c>
      <c r="AS1939" s="1136" t="str">
        <f t="shared" si="250"/>
        <v>350/310/150</v>
      </c>
      <c r="AT1939" s="1136" t="str">
        <f t="shared" si="251"/>
        <v>1-5-1S91°</v>
      </c>
      <c r="AV1939" s="1136" t="str">
        <f t="shared" si="244"/>
        <v>112.9.6</v>
      </c>
      <c r="AW1939" s="1438">
        <f t="shared" si="245"/>
        <v>45175</v>
      </c>
    </row>
    <row r="1940" spans="1:49">
      <c r="A1940" s="1135" t="s">
        <v>6391</v>
      </c>
      <c r="B1940" s="1135" t="s">
        <v>210</v>
      </c>
      <c r="C1940" s="1135">
        <v>650</v>
      </c>
      <c r="D1940" s="1135">
        <v>1.77</v>
      </c>
      <c r="E1940" s="1135" t="s">
        <v>15188</v>
      </c>
      <c r="F1940" s="1135" t="s">
        <v>1078</v>
      </c>
      <c r="G1940" s="1135">
        <v>5</v>
      </c>
      <c r="H1940" s="1135" t="s">
        <v>5577</v>
      </c>
      <c r="I1940" s="1135" t="s">
        <v>126</v>
      </c>
      <c r="J1940" s="1135">
        <v>0.8</v>
      </c>
      <c r="K1940" s="1135" t="s">
        <v>6392</v>
      </c>
      <c r="L1940" s="1135" t="s">
        <v>4760</v>
      </c>
      <c r="M1940" s="1135">
        <v>151.5</v>
      </c>
      <c r="N1940" s="1135" t="s">
        <v>1039</v>
      </c>
      <c r="O1940" s="1135">
        <v>3.7875000000000001</v>
      </c>
      <c r="P1940" s="1135">
        <v>3.0300000000000002</v>
      </c>
      <c r="Q1940" s="1135">
        <v>4</v>
      </c>
      <c r="R1940" s="1135">
        <v>19.100000000000001</v>
      </c>
      <c r="T1940" s="1135">
        <v>23.7</v>
      </c>
      <c r="U1940" s="1135">
        <v>3.2</v>
      </c>
      <c r="V1940" s="1135" t="s">
        <v>663</v>
      </c>
      <c r="W1940" s="1135">
        <v>35</v>
      </c>
      <c r="X1940" s="1135">
        <v>10</v>
      </c>
      <c r="Y1940" s="1135">
        <v>1</v>
      </c>
      <c r="Z1940" s="1135">
        <v>6</v>
      </c>
      <c r="AA1940" s="1135" t="s">
        <v>3826</v>
      </c>
      <c r="AH1940" s="1135" t="s">
        <v>969</v>
      </c>
      <c r="AI1940" s="1135">
        <v>91.43</v>
      </c>
      <c r="AJ1940" s="1135">
        <v>-0.27</v>
      </c>
      <c r="AK1940" s="1135">
        <v>0.82</v>
      </c>
      <c r="AM1940" s="1136" t="s">
        <v>12977</v>
      </c>
      <c r="AN1940" s="1136" t="s">
        <v>12978</v>
      </c>
      <c r="AO1940" s="1136">
        <f t="shared" si="246"/>
        <v>650</v>
      </c>
      <c r="AP1940" s="1136">
        <f t="shared" si="247"/>
        <v>1.77</v>
      </c>
      <c r="AQ1940" s="1136" t="str">
        <f t="shared" si="248"/>
        <v>1-5-1S91°</v>
      </c>
      <c r="AR1940" s="1136" t="str">
        <f t="shared" si="249"/>
        <v>30</v>
      </c>
      <c r="AS1940" s="1136" t="str">
        <f t="shared" si="250"/>
        <v>350/310/150</v>
      </c>
      <c r="AT1940" s="1136" t="str">
        <f t="shared" si="251"/>
        <v>1-5-1S91°</v>
      </c>
      <c r="AV1940" s="1136" t="str">
        <f t="shared" si="244"/>
        <v>112.9.4</v>
      </c>
      <c r="AW1940" s="1438">
        <f t="shared" si="245"/>
        <v>45173</v>
      </c>
    </row>
    <row r="1941" spans="1:49">
      <c r="A1941" s="1135" t="s">
        <v>6393</v>
      </c>
      <c r="B1941" s="1135" t="s">
        <v>210</v>
      </c>
      <c r="C1941" s="1135">
        <v>650</v>
      </c>
      <c r="D1941" s="1135">
        <v>1.77</v>
      </c>
      <c r="E1941" s="1135" t="s">
        <v>15188</v>
      </c>
      <c r="F1941" s="1135" t="s">
        <v>1078</v>
      </c>
      <c r="G1941" s="1135">
        <v>5</v>
      </c>
      <c r="H1941" s="1135" t="s">
        <v>5577</v>
      </c>
      <c r="I1941" s="1135" t="s">
        <v>126</v>
      </c>
      <c r="J1941" s="1135">
        <v>0.8</v>
      </c>
      <c r="K1941" s="1135" t="s">
        <v>6392</v>
      </c>
      <c r="L1941" s="1135" t="s">
        <v>4760</v>
      </c>
      <c r="M1941" s="1135">
        <v>151.5</v>
      </c>
      <c r="N1941" s="1135" t="s">
        <v>1039</v>
      </c>
      <c r="O1941" s="1135">
        <v>3.7875000000000001</v>
      </c>
      <c r="P1941" s="1135">
        <v>3.0300000000000002</v>
      </c>
      <c r="Q1941" s="1135">
        <v>4</v>
      </c>
      <c r="R1941" s="1135">
        <v>19.100000000000001</v>
      </c>
      <c r="T1941" s="1135">
        <v>23.7</v>
      </c>
      <c r="U1941" s="1135">
        <v>3.2</v>
      </c>
      <c r="V1941" s="1135" t="s">
        <v>663</v>
      </c>
      <c r="W1941" s="1135" t="s">
        <v>6394</v>
      </c>
      <c r="X1941" s="1135">
        <v>10</v>
      </c>
      <c r="Y1941" s="1135">
        <v>1</v>
      </c>
      <c r="Z1941" s="1135">
        <v>6</v>
      </c>
      <c r="AH1941" s="1135" t="s">
        <v>969</v>
      </c>
      <c r="AM1941" s="1136" t="s">
        <v>12979</v>
      </c>
      <c r="AN1941" s="1136" t="s">
        <v>12980</v>
      </c>
      <c r="AO1941" s="1136">
        <f t="shared" si="246"/>
        <v>650</v>
      </c>
      <c r="AP1941" s="1136">
        <f t="shared" si="247"/>
        <v>1.77</v>
      </c>
      <c r="AQ1941" s="1136" t="str">
        <f t="shared" si="248"/>
        <v>1-5-1S91°</v>
      </c>
      <c r="AR1941" s="1136" t="str">
        <f t="shared" si="249"/>
        <v>30</v>
      </c>
      <c r="AS1941" s="1136" t="str">
        <f t="shared" si="250"/>
        <v>350/310/150</v>
      </c>
      <c r="AT1941" s="1136" t="str">
        <f t="shared" si="251"/>
        <v>1-5-1S91°</v>
      </c>
      <c r="AV1941" s="1136">
        <f t="shared" si="244"/>
        <v>0</v>
      </c>
      <c r="AW1941" s="1438" t="e">
        <f t="shared" si="245"/>
        <v>#VALUE!</v>
      </c>
    </row>
    <row r="1942" spans="1:49">
      <c r="A1942" s="1135" t="s">
        <v>6395</v>
      </c>
      <c r="B1942" s="1135" t="s">
        <v>5344</v>
      </c>
      <c r="C1942" s="1135">
        <v>600</v>
      </c>
      <c r="D1942" s="1135">
        <v>1.74</v>
      </c>
      <c r="E1942" s="1135" t="s">
        <v>15196</v>
      </c>
      <c r="F1942" s="1135" t="s">
        <v>1078</v>
      </c>
      <c r="G1942" s="1135">
        <v>5</v>
      </c>
      <c r="H1942" s="1135" t="s">
        <v>6133</v>
      </c>
      <c r="I1942" s="1135" t="s">
        <v>466</v>
      </c>
      <c r="J1942" s="1135">
        <v>1.7</v>
      </c>
      <c r="K1942" s="1135" t="s">
        <v>5652</v>
      </c>
      <c r="L1942" s="1135" t="s">
        <v>5347</v>
      </c>
      <c r="M1942" s="1135">
        <v>151.19999999999999</v>
      </c>
      <c r="N1942" s="1135" t="s">
        <v>1039</v>
      </c>
      <c r="O1942" s="1135">
        <v>3.78</v>
      </c>
      <c r="P1942" s="1135">
        <v>3.024</v>
      </c>
      <c r="Q1942" s="1135">
        <v>4</v>
      </c>
      <c r="R1942" s="1135">
        <v>21</v>
      </c>
      <c r="T1942" s="1135">
        <v>20.5</v>
      </c>
      <c r="U1942" s="1135">
        <v>3</v>
      </c>
      <c r="V1942" s="1135" t="s">
        <v>663</v>
      </c>
      <c r="W1942" s="1135">
        <v>100</v>
      </c>
      <c r="X1942" s="1135">
        <v>60</v>
      </c>
      <c r="Y1942" s="1135">
        <v>1</v>
      </c>
      <c r="Z1942" s="1135">
        <v>5.5</v>
      </c>
      <c r="AA1942" s="1135" t="s">
        <v>6390</v>
      </c>
      <c r="AH1942" s="1135" t="s">
        <v>661</v>
      </c>
      <c r="AI1942" s="1135">
        <v>92.82</v>
      </c>
      <c r="AJ1942" s="1135">
        <v>-0.54</v>
      </c>
      <c r="AK1942" s="1135">
        <v>6.16</v>
      </c>
      <c r="AM1942" s="1136" t="s">
        <v>12981</v>
      </c>
      <c r="AN1942" s="1136" t="s">
        <v>12982</v>
      </c>
      <c r="AO1942" s="1136">
        <f t="shared" si="246"/>
        <v>600</v>
      </c>
      <c r="AP1942" s="1136">
        <f t="shared" si="247"/>
        <v>1.74</v>
      </c>
      <c r="AQ1942" s="1136" t="str">
        <f t="shared" si="248"/>
        <v>2-6-1S83°</v>
      </c>
      <c r="AR1942" s="1136" t="str">
        <f t="shared" si="249"/>
        <v>30</v>
      </c>
      <c r="AS1942" s="1136" t="str">
        <f t="shared" si="250"/>
        <v>198/165</v>
      </c>
      <c r="AT1942" s="1136" t="str">
        <f t="shared" si="251"/>
        <v>2-6-1S83°</v>
      </c>
      <c r="AV1942" s="1136" t="str">
        <f t="shared" si="244"/>
        <v>112.9.6</v>
      </c>
      <c r="AW1942" s="1438">
        <f t="shared" si="245"/>
        <v>45175</v>
      </c>
    </row>
    <row r="1943" spans="1:49">
      <c r="A1943" s="1135" t="s">
        <v>6396</v>
      </c>
      <c r="B1943" s="1135" t="s">
        <v>210</v>
      </c>
      <c r="C1943" s="1135">
        <v>650</v>
      </c>
      <c r="D1943" s="1135">
        <v>1.7549999999999999</v>
      </c>
      <c r="E1943" s="1135" t="s">
        <v>15188</v>
      </c>
      <c r="F1943" s="1135" t="s">
        <v>4107</v>
      </c>
      <c r="G1943" s="1135">
        <v>5</v>
      </c>
      <c r="H1943" s="1135" t="s">
        <v>6220</v>
      </c>
      <c r="I1943" s="1135" t="s">
        <v>126</v>
      </c>
      <c r="J1943" s="1135">
        <v>1.8</v>
      </c>
      <c r="K1943" s="1135" t="s">
        <v>6384</v>
      </c>
      <c r="L1943" s="1135" t="s">
        <v>6385</v>
      </c>
      <c r="M1943" s="1135">
        <v>152.19999999999999</v>
      </c>
      <c r="N1943" s="1135" t="s">
        <v>1039</v>
      </c>
      <c r="O1943" s="1135">
        <v>3.8049999999999997</v>
      </c>
      <c r="P1943" s="1135">
        <v>3.044</v>
      </c>
      <c r="Q1943" s="1135">
        <v>4</v>
      </c>
      <c r="R1943" s="1135">
        <v>19</v>
      </c>
      <c r="T1943" s="1135">
        <v>16</v>
      </c>
      <c r="U1943" s="1135">
        <v>4</v>
      </c>
      <c r="V1943" s="1135" t="s">
        <v>663</v>
      </c>
      <c r="W1943" s="1135">
        <v>95</v>
      </c>
      <c r="X1943" s="1135">
        <v>20</v>
      </c>
      <c r="Y1943" s="1135">
        <v>1.5</v>
      </c>
      <c r="Z1943" s="1135">
        <v>5</v>
      </c>
      <c r="AA1943" s="1135" t="s">
        <v>4559</v>
      </c>
      <c r="AH1943" s="1135" t="s">
        <v>3307</v>
      </c>
      <c r="AI1943" s="1135">
        <v>90.94</v>
      </c>
      <c r="AJ1943" s="1135">
        <v>-0.8</v>
      </c>
      <c r="AK1943" s="1135">
        <v>0.89</v>
      </c>
      <c r="AM1943" s="1136" t="s">
        <v>12983</v>
      </c>
      <c r="AN1943" s="1136" t="s">
        <v>12984</v>
      </c>
      <c r="AO1943" s="1136">
        <f t="shared" si="246"/>
        <v>650</v>
      </c>
      <c r="AP1943" s="1136">
        <f t="shared" si="247"/>
        <v>1.7549999999999999</v>
      </c>
      <c r="AQ1943" s="1136" t="str">
        <f t="shared" si="248"/>
        <v>1-5-1S91°</v>
      </c>
      <c r="AR1943" s="1136" t="str">
        <f t="shared" si="249"/>
        <v>30.3</v>
      </c>
      <c r="AS1943" s="1136" t="str">
        <f t="shared" si="250"/>
        <v>310/270/158</v>
      </c>
      <c r="AT1943" s="1136" t="str">
        <f t="shared" si="251"/>
        <v>1-5-1S91°</v>
      </c>
      <c r="AV1943" s="1136" t="str">
        <f t="shared" si="244"/>
        <v>112.9.8</v>
      </c>
      <c r="AW1943" s="1438">
        <f t="shared" si="245"/>
        <v>45177</v>
      </c>
    </row>
    <row r="1944" spans="1:49">
      <c r="A1944" s="1135" t="s">
        <v>6397</v>
      </c>
      <c r="B1944" s="1135" t="s">
        <v>417</v>
      </c>
      <c r="C1944" s="1135">
        <v>650</v>
      </c>
      <c r="D1944" s="1135">
        <v>1.7649999999999999</v>
      </c>
      <c r="E1944" s="1135" t="s">
        <v>15188</v>
      </c>
      <c r="F1944" s="1135" t="s">
        <v>1078</v>
      </c>
      <c r="G1944" s="1135">
        <v>5</v>
      </c>
      <c r="H1944" s="1135" t="s">
        <v>5577</v>
      </c>
      <c r="I1944" s="1135" t="s">
        <v>126</v>
      </c>
      <c r="J1944" s="1135">
        <v>0.8</v>
      </c>
      <c r="K1944" s="1135" t="s">
        <v>6398</v>
      </c>
      <c r="L1944" s="1135" t="s">
        <v>4760</v>
      </c>
      <c r="M1944" s="1135">
        <v>151.5</v>
      </c>
      <c r="N1944" s="1135" t="s">
        <v>1039</v>
      </c>
      <c r="O1944" s="1135">
        <v>3.7875000000000001</v>
      </c>
      <c r="P1944" s="1135">
        <v>3.0300000000000002</v>
      </c>
      <c r="Q1944" s="1135">
        <v>4</v>
      </c>
      <c r="R1944" s="1135">
        <v>19.100000000000001</v>
      </c>
      <c r="T1944" s="1135">
        <v>23.7</v>
      </c>
      <c r="U1944" s="1135">
        <v>3.2</v>
      </c>
      <c r="V1944" s="1135" t="s">
        <v>663</v>
      </c>
      <c r="W1944" s="1135">
        <v>35</v>
      </c>
      <c r="X1944" s="1135">
        <v>10</v>
      </c>
      <c r="Y1944" s="1135">
        <v>1</v>
      </c>
      <c r="Z1944" s="1135">
        <v>6</v>
      </c>
      <c r="AA1944" s="1135" t="s">
        <v>3831</v>
      </c>
      <c r="AH1944" s="1135" t="s">
        <v>629</v>
      </c>
      <c r="AI1944" s="1135">
        <v>91.4</v>
      </c>
      <c r="AJ1944" s="1135">
        <v>-0.18</v>
      </c>
      <c r="AK1944" s="1135">
        <v>0.75</v>
      </c>
      <c r="AM1944" s="1136" t="s">
        <v>12985</v>
      </c>
      <c r="AN1944" s="1136" t="s">
        <v>12986</v>
      </c>
      <c r="AO1944" s="1136">
        <f t="shared" si="246"/>
        <v>650</v>
      </c>
      <c r="AP1944" s="1136">
        <f t="shared" si="247"/>
        <v>1.7649999999999999</v>
      </c>
      <c r="AQ1944" s="1136" t="str">
        <f t="shared" si="248"/>
        <v>1-5-1S91°</v>
      </c>
      <c r="AR1944" s="1136" t="str">
        <f t="shared" si="249"/>
        <v>30</v>
      </c>
      <c r="AS1944" s="1136" t="str">
        <f t="shared" si="250"/>
        <v>350/310/150</v>
      </c>
      <c r="AT1944" s="1136" t="str">
        <f t="shared" si="251"/>
        <v>1-5-1S91°</v>
      </c>
      <c r="AV1944" s="1136" t="str">
        <f t="shared" si="244"/>
        <v>112.9.12</v>
      </c>
      <c r="AW1944" s="1438">
        <f t="shared" si="245"/>
        <v>45181</v>
      </c>
    </row>
    <row r="1945" spans="1:49">
      <c r="A1945" s="1135" t="s">
        <v>6399</v>
      </c>
      <c r="B1945" s="1135" t="s">
        <v>210</v>
      </c>
      <c r="C1945" s="1135">
        <v>650</v>
      </c>
      <c r="D1945" s="1135">
        <v>1.76</v>
      </c>
      <c r="E1945" s="1135" t="s">
        <v>15188</v>
      </c>
      <c r="F1945" s="1135" t="s">
        <v>4107</v>
      </c>
      <c r="G1945" s="1135">
        <v>5</v>
      </c>
      <c r="H1945" s="1135" t="s">
        <v>6220</v>
      </c>
      <c r="I1945" s="1135" t="s">
        <v>126</v>
      </c>
      <c r="J1945" s="1135">
        <v>1.7</v>
      </c>
      <c r="K1945" s="1135" t="s">
        <v>6400</v>
      </c>
      <c r="L1945" s="1135" t="s">
        <v>4760</v>
      </c>
      <c r="M1945" s="1135">
        <v>152.19999999999999</v>
      </c>
      <c r="N1945" s="1135" t="s">
        <v>1039</v>
      </c>
      <c r="O1945" s="1135">
        <v>3.8049999999999997</v>
      </c>
      <c r="P1945" s="1135">
        <v>3.044</v>
      </c>
      <c r="Q1945" s="1135">
        <v>4</v>
      </c>
      <c r="R1945" s="1135">
        <v>19</v>
      </c>
      <c r="T1945" s="1135">
        <v>16</v>
      </c>
      <c r="U1945" s="1135">
        <v>4</v>
      </c>
      <c r="V1945" s="1135" t="s">
        <v>663</v>
      </c>
      <c r="W1945" s="1135">
        <v>95</v>
      </c>
      <c r="X1945" s="1135">
        <v>20</v>
      </c>
      <c r="Y1945" s="1135">
        <v>1.5</v>
      </c>
      <c r="Z1945" s="1135">
        <v>5</v>
      </c>
      <c r="AA1945" s="1135" t="s">
        <v>3831</v>
      </c>
      <c r="AH1945" s="1135" t="s">
        <v>747</v>
      </c>
      <c r="AI1945" s="1135">
        <v>94.05</v>
      </c>
      <c r="AJ1945" s="1135">
        <v>-0.28999999999999998</v>
      </c>
      <c r="AK1945" s="1135">
        <v>0.79</v>
      </c>
      <c r="AM1945" s="1136" t="s">
        <v>12987</v>
      </c>
      <c r="AN1945" s="1136" t="s">
        <v>12988</v>
      </c>
      <c r="AO1945" s="1136">
        <f t="shared" si="246"/>
        <v>650</v>
      </c>
      <c r="AP1945" s="1136">
        <f t="shared" si="247"/>
        <v>1.76</v>
      </c>
      <c r="AQ1945" s="1136" t="str">
        <f t="shared" si="248"/>
        <v>1-5-1S91°</v>
      </c>
      <c r="AR1945" s="1136" t="str">
        <f t="shared" si="249"/>
        <v>30.3</v>
      </c>
      <c r="AS1945" s="1136" t="str">
        <f t="shared" si="250"/>
        <v>310/270/158</v>
      </c>
      <c r="AT1945" s="1136" t="str">
        <f t="shared" si="251"/>
        <v>1-5-1S91°</v>
      </c>
      <c r="AV1945" s="1136" t="str">
        <f t="shared" si="244"/>
        <v>112.9.12</v>
      </c>
      <c r="AW1945" s="1438">
        <f t="shared" si="245"/>
        <v>45181</v>
      </c>
    </row>
    <row r="1946" spans="1:49">
      <c r="A1946" s="1135" t="s">
        <v>6401</v>
      </c>
      <c r="B1946" s="1135" t="s">
        <v>5466</v>
      </c>
      <c r="C1946" s="1135">
        <v>600</v>
      </c>
      <c r="D1946" s="1135">
        <v>1.71</v>
      </c>
      <c r="E1946" s="1135" t="s">
        <v>15202</v>
      </c>
      <c r="F1946" s="1135" t="s">
        <v>663</v>
      </c>
      <c r="G1946" s="1135">
        <v>5</v>
      </c>
      <c r="H1946" s="1135" t="s">
        <v>1049</v>
      </c>
      <c r="I1946" s="1135" t="s">
        <v>126</v>
      </c>
      <c r="J1946" s="1135">
        <v>1.8</v>
      </c>
      <c r="K1946" s="1135" t="s">
        <v>6317</v>
      </c>
      <c r="L1946" s="1135" t="s">
        <v>2198</v>
      </c>
      <c r="M1946" s="1135">
        <v>149</v>
      </c>
      <c r="N1946" s="1135" t="s">
        <v>1039</v>
      </c>
      <c r="O1946" s="1135">
        <v>3.7250000000000001</v>
      </c>
      <c r="P1946" s="1135">
        <v>2.98</v>
      </c>
      <c r="Q1946" s="1135">
        <v>4</v>
      </c>
      <c r="R1946" s="1135">
        <v>21.8</v>
      </c>
      <c r="T1946" s="1135">
        <v>22.6</v>
      </c>
      <c r="U1946" s="1135">
        <v>3.6</v>
      </c>
      <c r="V1946" s="1135" t="s">
        <v>663</v>
      </c>
      <c r="W1946" s="1135">
        <v>120</v>
      </c>
      <c r="X1946" s="1135">
        <v>70</v>
      </c>
      <c r="Y1946" s="1135">
        <v>1.5</v>
      </c>
      <c r="Z1946" s="1135" t="s">
        <v>663</v>
      </c>
      <c r="AA1946" s="1135" t="s">
        <v>6402</v>
      </c>
      <c r="AH1946" s="1135" t="s">
        <v>940</v>
      </c>
      <c r="AI1946" s="1135">
        <v>90.91</v>
      </c>
      <c r="AJ1946" s="1135">
        <v>-0.18</v>
      </c>
      <c r="AK1946" s="1135">
        <v>1.1499999999999999</v>
      </c>
      <c r="AM1946" s="1136" t="s">
        <v>12989</v>
      </c>
      <c r="AN1946" s="1136" t="s">
        <v>12990</v>
      </c>
      <c r="AO1946" s="1136">
        <f t="shared" si="246"/>
        <v>600</v>
      </c>
      <c r="AP1946" s="1136">
        <f t="shared" si="247"/>
        <v>1.71</v>
      </c>
      <c r="AQ1946" s="1136" t="str">
        <f t="shared" si="248"/>
        <v>1-4-1S83°Z+S</v>
      </c>
      <c r="AR1946" s="1136" t="str">
        <f t="shared" si="249"/>
        <v>NA</v>
      </c>
      <c r="AS1946" s="1136" t="str">
        <f t="shared" si="250"/>
        <v>260/260/OFF</v>
      </c>
      <c r="AT1946" s="1136" t="str">
        <f t="shared" si="251"/>
        <v>1-4-1S83°Z+S</v>
      </c>
      <c r="AU1946" s="1136" t="s">
        <v>15734</v>
      </c>
      <c r="AV1946" s="1136" t="str">
        <f t="shared" si="244"/>
        <v>112.9.11</v>
      </c>
      <c r="AW1946" s="1438">
        <f t="shared" si="245"/>
        <v>45180</v>
      </c>
    </row>
    <row r="1947" spans="1:49">
      <c r="A1947" s="1135" t="s">
        <v>6403</v>
      </c>
      <c r="B1947" s="1135" t="s">
        <v>5659</v>
      </c>
      <c r="C1947" s="1135">
        <v>600</v>
      </c>
      <c r="D1947" s="1135">
        <v>1.7150000000000001</v>
      </c>
      <c r="E1947" s="1135" t="s">
        <v>15203</v>
      </c>
      <c r="F1947" s="1135" t="s">
        <v>663</v>
      </c>
      <c r="G1947" s="1135">
        <v>5</v>
      </c>
      <c r="H1947" s="1135" t="s">
        <v>1260</v>
      </c>
      <c r="I1947" s="1135" t="s">
        <v>126</v>
      </c>
      <c r="J1947" s="1135">
        <v>1.2</v>
      </c>
      <c r="K1947" s="1135" t="s">
        <v>6404</v>
      </c>
      <c r="L1947" s="1135" t="s">
        <v>3666</v>
      </c>
      <c r="M1947" s="1135">
        <v>153</v>
      </c>
      <c r="N1947" s="1135" t="s">
        <v>1039</v>
      </c>
      <c r="O1947" s="1135">
        <v>3.8250000000000002</v>
      </c>
      <c r="P1947" s="1135">
        <v>3.06</v>
      </c>
      <c r="Q1947" s="1135">
        <v>4</v>
      </c>
      <c r="R1947" s="1135">
        <v>18</v>
      </c>
      <c r="T1947" s="1135">
        <v>14</v>
      </c>
      <c r="U1947" s="1135">
        <v>4.5</v>
      </c>
      <c r="V1947" s="1135" t="s">
        <v>663</v>
      </c>
      <c r="W1947" s="1135">
        <v>110</v>
      </c>
      <c r="X1947" s="1135" t="s">
        <v>2489</v>
      </c>
      <c r="Y1947" s="1135">
        <v>1.8</v>
      </c>
      <c r="Z1947" s="1135" t="s">
        <v>663</v>
      </c>
      <c r="AA1947" s="1135" t="s">
        <v>6305</v>
      </c>
      <c r="AB1947" s="1135" t="s">
        <v>6405</v>
      </c>
      <c r="AH1947" s="1135" t="s">
        <v>814</v>
      </c>
      <c r="AI1947" s="1135">
        <v>93.62</v>
      </c>
      <c r="AJ1947" s="1135">
        <v>-0.25</v>
      </c>
      <c r="AK1947" s="1135">
        <v>1.23</v>
      </c>
      <c r="AM1947" s="1136" t="s">
        <v>12991</v>
      </c>
      <c r="AN1947" s="1136" t="s">
        <v>12992</v>
      </c>
      <c r="AO1947" s="1136">
        <f t="shared" si="246"/>
        <v>600</v>
      </c>
      <c r="AP1947" s="1136">
        <f t="shared" si="247"/>
        <v>1.7150000000000001</v>
      </c>
      <c r="AQ1947" s="1136" t="str">
        <f t="shared" si="248"/>
        <v>1-5-1S85°Z+S</v>
      </c>
      <c r="AR1947" s="1136" t="str">
        <f t="shared" si="249"/>
        <v>NA</v>
      </c>
      <c r="AS1947" s="1136" t="str">
        <f t="shared" si="250"/>
        <v>170/OFF</v>
      </c>
      <c r="AT1947" s="1136" t="str">
        <f t="shared" si="251"/>
        <v>1-5-1S85°Z+S</v>
      </c>
      <c r="AU1947" s="1136" t="s">
        <v>15734</v>
      </c>
      <c r="AV1947" s="1136" t="str">
        <f t="shared" si="244"/>
        <v>112.7.6</v>
      </c>
      <c r="AW1947" s="1438">
        <f t="shared" si="245"/>
        <v>45113</v>
      </c>
    </row>
    <row r="1948" spans="1:49">
      <c r="A1948" s="1135" t="s">
        <v>6406</v>
      </c>
      <c r="B1948" s="1135" t="s">
        <v>417</v>
      </c>
      <c r="C1948" s="1135">
        <v>650</v>
      </c>
      <c r="D1948" s="1135">
        <v>1.75</v>
      </c>
      <c r="E1948" s="1135" t="s">
        <v>15188</v>
      </c>
      <c r="F1948" s="1135" t="s">
        <v>1078</v>
      </c>
      <c r="G1948" s="1135">
        <v>5</v>
      </c>
      <c r="H1948" s="1135" t="s">
        <v>5577</v>
      </c>
      <c r="I1948" s="1135" t="s">
        <v>126</v>
      </c>
      <c r="J1948" s="1135">
        <v>0.8</v>
      </c>
      <c r="K1948" s="1135" t="s">
        <v>6384</v>
      </c>
      <c r="L1948" s="1135" t="s">
        <v>6385</v>
      </c>
      <c r="M1948" s="1135">
        <v>151.5</v>
      </c>
      <c r="N1948" s="1135" t="s">
        <v>1039</v>
      </c>
      <c r="O1948" s="1135">
        <v>3.7875000000000001</v>
      </c>
      <c r="P1948" s="1135">
        <v>3.0300000000000002</v>
      </c>
      <c r="Q1948" s="1135">
        <v>4</v>
      </c>
      <c r="R1948" s="1135">
        <v>19.100000000000001</v>
      </c>
      <c r="T1948" s="1135">
        <v>23.7</v>
      </c>
      <c r="U1948" s="1135">
        <v>3.2</v>
      </c>
      <c r="V1948" s="1135" t="s">
        <v>663</v>
      </c>
      <c r="W1948" s="1135">
        <v>35</v>
      </c>
      <c r="X1948" s="1135">
        <v>10</v>
      </c>
      <c r="Y1948" s="1135">
        <v>1</v>
      </c>
      <c r="Z1948" s="1135">
        <v>6</v>
      </c>
      <c r="AA1948" s="1135" t="s">
        <v>3840</v>
      </c>
      <c r="AH1948" s="1135" t="s">
        <v>1315</v>
      </c>
      <c r="AI1948" s="1135">
        <v>91.48</v>
      </c>
      <c r="AJ1948" s="1135">
        <v>-0.92</v>
      </c>
      <c r="AK1948" s="1135">
        <v>1.1200000000000001</v>
      </c>
      <c r="AM1948" s="1136" t="s">
        <v>12993</v>
      </c>
      <c r="AN1948" s="1136" t="s">
        <v>12994</v>
      </c>
      <c r="AO1948" s="1136">
        <f t="shared" si="246"/>
        <v>650</v>
      </c>
      <c r="AP1948" s="1136">
        <f t="shared" si="247"/>
        <v>1.75</v>
      </c>
      <c r="AQ1948" s="1136" t="str">
        <f t="shared" si="248"/>
        <v>1-5-1S91°</v>
      </c>
      <c r="AR1948" s="1136" t="str">
        <f t="shared" si="249"/>
        <v>30</v>
      </c>
      <c r="AS1948" s="1136" t="str">
        <f t="shared" si="250"/>
        <v>350/310/150</v>
      </c>
      <c r="AT1948" s="1136" t="str">
        <f t="shared" si="251"/>
        <v>1-5-1S91°</v>
      </c>
      <c r="AV1948" s="1136" t="str">
        <f t="shared" si="244"/>
        <v>112.9.15</v>
      </c>
      <c r="AW1948" s="1438">
        <f t="shared" si="245"/>
        <v>45184</v>
      </c>
    </row>
    <row r="1949" spans="1:49">
      <c r="A1949" s="1135" t="s">
        <v>6407</v>
      </c>
      <c r="B1949" s="1135" t="s">
        <v>417</v>
      </c>
      <c r="C1949" s="1135">
        <v>650</v>
      </c>
      <c r="D1949" s="1135">
        <v>1.76</v>
      </c>
      <c r="E1949" s="1135" t="s">
        <v>15188</v>
      </c>
      <c r="F1949" s="1135" t="s">
        <v>1078</v>
      </c>
      <c r="G1949" s="1135">
        <v>5</v>
      </c>
      <c r="H1949" s="1135" t="s">
        <v>5577</v>
      </c>
      <c r="I1949" s="1135" t="s">
        <v>126</v>
      </c>
      <c r="J1949" s="1135">
        <v>0.8</v>
      </c>
      <c r="K1949" s="1135" t="s">
        <v>6398</v>
      </c>
      <c r="L1949" s="1135" t="s">
        <v>4760</v>
      </c>
      <c r="M1949" s="1135">
        <v>151.5</v>
      </c>
      <c r="N1949" s="1135" t="s">
        <v>1039</v>
      </c>
      <c r="O1949" s="1135">
        <v>3.7875000000000001</v>
      </c>
      <c r="P1949" s="1135">
        <v>3.0300000000000002</v>
      </c>
      <c r="Q1949" s="1135">
        <v>4</v>
      </c>
      <c r="R1949" s="1135">
        <v>19.100000000000001</v>
      </c>
      <c r="T1949" s="1135">
        <v>23.7</v>
      </c>
      <c r="U1949" s="1135">
        <v>3.2</v>
      </c>
      <c r="V1949" s="1135" t="s">
        <v>663</v>
      </c>
      <c r="W1949" s="1135">
        <v>35</v>
      </c>
      <c r="X1949" s="1135">
        <v>10</v>
      </c>
      <c r="Y1949" s="1135">
        <v>1</v>
      </c>
      <c r="Z1949" s="1135">
        <v>6</v>
      </c>
      <c r="AA1949" s="1135" t="s">
        <v>3840</v>
      </c>
      <c r="AH1949" s="1135" t="s">
        <v>1052</v>
      </c>
      <c r="AI1949" s="1135">
        <v>91.61</v>
      </c>
      <c r="AJ1949" s="1135">
        <v>-0.06</v>
      </c>
      <c r="AK1949" s="1135">
        <v>0.56999999999999995</v>
      </c>
      <c r="AM1949" s="1136" t="s">
        <v>12995</v>
      </c>
      <c r="AN1949" s="1136" t="s">
        <v>12996</v>
      </c>
      <c r="AO1949" s="1136">
        <f t="shared" si="246"/>
        <v>650</v>
      </c>
      <c r="AP1949" s="1136">
        <f t="shared" si="247"/>
        <v>1.76</v>
      </c>
      <c r="AQ1949" s="1136" t="str">
        <f t="shared" si="248"/>
        <v>1-5-1S91°</v>
      </c>
      <c r="AR1949" s="1136" t="str">
        <f t="shared" si="249"/>
        <v>30</v>
      </c>
      <c r="AS1949" s="1136" t="str">
        <f t="shared" si="250"/>
        <v>350/310/150</v>
      </c>
      <c r="AT1949" s="1136" t="str">
        <f t="shared" si="251"/>
        <v>1-5-1S91°</v>
      </c>
      <c r="AV1949" s="1136" t="str">
        <f t="shared" si="244"/>
        <v>112.9.15</v>
      </c>
      <c r="AW1949" s="1438">
        <f t="shared" si="245"/>
        <v>45184</v>
      </c>
    </row>
    <row r="1950" spans="1:49">
      <c r="A1950" s="1135" t="s">
        <v>6408</v>
      </c>
      <c r="B1950" s="1135" t="s">
        <v>417</v>
      </c>
      <c r="C1950" s="1135">
        <v>650</v>
      </c>
      <c r="D1950" s="1135">
        <v>1.76</v>
      </c>
      <c r="E1950" s="1135" t="s">
        <v>15188</v>
      </c>
      <c r="F1950" s="1135" t="s">
        <v>1078</v>
      </c>
      <c r="G1950" s="1135">
        <v>5</v>
      </c>
      <c r="H1950" s="1135" t="s">
        <v>5577</v>
      </c>
      <c r="I1950" s="1135" t="s">
        <v>126</v>
      </c>
      <c r="J1950" s="1135">
        <v>0.8</v>
      </c>
      <c r="K1950" s="1135" t="s">
        <v>6398</v>
      </c>
      <c r="L1950" s="1135" t="s">
        <v>4760</v>
      </c>
      <c r="M1950" s="1135">
        <v>151.5</v>
      </c>
      <c r="N1950" s="1135" t="s">
        <v>1039</v>
      </c>
      <c r="O1950" s="1135">
        <v>3.7875000000000001</v>
      </c>
      <c r="P1950" s="1135">
        <v>3.0300000000000002</v>
      </c>
      <c r="Q1950" s="1135">
        <v>4</v>
      </c>
      <c r="R1950" s="1135">
        <v>19.100000000000001</v>
      </c>
      <c r="T1950" s="1135">
        <v>23.7</v>
      </c>
      <c r="U1950" s="1135">
        <v>3.2</v>
      </c>
      <c r="V1950" s="1135" t="s">
        <v>663</v>
      </c>
      <c r="W1950" s="1135">
        <v>35</v>
      </c>
      <c r="X1950" s="1135">
        <v>10</v>
      </c>
      <c r="Y1950" s="1135">
        <v>1</v>
      </c>
      <c r="Z1950" s="1135">
        <v>6</v>
      </c>
      <c r="AA1950" s="1135" t="s">
        <v>6409</v>
      </c>
      <c r="AH1950" s="1135" t="s">
        <v>489</v>
      </c>
      <c r="AI1950" s="1135">
        <v>91.6</v>
      </c>
      <c r="AJ1950" s="1135">
        <v>-0.02</v>
      </c>
      <c r="AK1950" s="1135">
        <v>0.5</v>
      </c>
      <c r="AM1950" s="1136" t="s">
        <v>12997</v>
      </c>
      <c r="AN1950" s="1136" t="s">
        <v>12998</v>
      </c>
      <c r="AO1950" s="1136">
        <f t="shared" si="246"/>
        <v>650</v>
      </c>
      <c r="AP1950" s="1136">
        <f t="shared" si="247"/>
        <v>1.76</v>
      </c>
      <c r="AQ1950" s="1136" t="str">
        <f t="shared" si="248"/>
        <v>1-5-1S91°</v>
      </c>
      <c r="AR1950" s="1136" t="str">
        <f t="shared" si="249"/>
        <v>30</v>
      </c>
      <c r="AS1950" s="1136" t="str">
        <f t="shared" si="250"/>
        <v>350/310/150</v>
      </c>
      <c r="AT1950" s="1136" t="str">
        <f t="shared" si="251"/>
        <v>1-5-1S91°</v>
      </c>
      <c r="AV1950" s="1136" t="str">
        <f t="shared" si="244"/>
        <v>112.9.22</v>
      </c>
      <c r="AW1950" s="1438">
        <f t="shared" si="245"/>
        <v>45191</v>
      </c>
    </row>
    <row r="1951" spans="1:49">
      <c r="A1951" s="1135" t="s">
        <v>6410</v>
      </c>
      <c r="B1951" s="1135" t="s">
        <v>210</v>
      </c>
      <c r="C1951" s="1135">
        <v>650</v>
      </c>
      <c r="D1951" s="1135">
        <v>1.7549999999999999</v>
      </c>
      <c r="E1951" s="1135" t="s">
        <v>15188</v>
      </c>
      <c r="F1951" s="1135" t="s">
        <v>4107</v>
      </c>
      <c r="G1951" s="1135">
        <v>5</v>
      </c>
      <c r="H1951" s="1135" t="s">
        <v>6220</v>
      </c>
      <c r="I1951" s="1135" t="s">
        <v>126</v>
      </c>
      <c r="J1951" s="1135">
        <v>1.8</v>
      </c>
      <c r="K1951" s="1135" t="s">
        <v>6384</v>
      </c>
      <c r="L1951" s="1135" t="s">
        <v>6385</v>
      </c>
      <c r="M1951" s="1135">
        <v>152.19999999999999</v>
      </c>
      <c r="N1951" s="1135" t="s">
        <v>1039</v>
      </c>
      <c r="O1951" s="1135">
        <v>3.8049999999999997</v>
      </c>
      <c r="P1951" s="1135">
        <v>3.044</v>
      </c>
      <c r="Q1951" s="1135">
        <v>4</v>
      </c>
      <c r="R1951" s="1135">
        <v>19</v>
      </c>
      <c r="T1951" s="1135">
        <v>16</v>
      </c>
      <c r="U1951" s="1135">
        <v>4</v>
      </c>
      <c r="V1951" s="1135" t="s">
        <v>663</v>
      </c>
      <c r="W1951" s="1135">
        <v>95</v>
      </c>
      <c r="X1951" s="1135" t="s">
        <v>5629</v>
      </c>
      <c r="Y1951" s="1135">
        <v>1.5</v>
      </c>
      <c r="Z1951" s="1135">
        <v>5</v>
      </c>
      <c r="AA1951" s="1135" t="s">
        <v>4559</v>
      </c>
      <c r="AB1951" s="1135" t="s">
        <v>1075</v>
      </c>
      <c r="AH1951" s="1135" t="s">
        <v>1231</v>
      </c>
      <c r="AI1951" s="1135">
        <v>91.25</v>
      </c>
      <c r="AJ1951" s="1135">
        <v>-0.27</v>
      </c>
      <c r="AK1951" s="1135">
        <v>1.26</v>
      </c>
      <c r="AM1951" s="1136" t="s">
        <v>12999</v>
      </c>
      <c r="AN1951" s="1136" t="s">
        <v>13000</v>
      </c>
      <c r="AO1951" s="1136">
        <f t="shared" si="246"/>
        <v>650</v>
      </c>
      <c r="AP1951" s="1136">
        <f t="shared" si="247"/>
        <v>1.7549999999999999</v>
      </c>
      <c r="AQ1951" s="1136" t="str">
        <f t="shared" si="248"/>
        <v>1-5-1S91°</v>
      </c>
      <c r="AR1951" s="1136" t="str">
        <f t="shared" si="249"/>
        <v>30.3</v>
      </c>
      <c r="AS1951" s="1136" t="str">
        <f t="shared" si="250"/>
        <v>310/270/158</v>
      </c>
      <c r="AT1951" s="1136" t="str">
        <f t="shared" si="251"/>
        <v>1-5-1S91°</v>
      </c>
      <c r="AV1951" s="1136" t="str">
        <f t="shared" si="244"/>
        <v>112.9.8</v>
      </c>
      <c r="AW1951" s="1438">
        <f t="shared" si="245"/>
        <v>45177</v>
      </c>
    </row>
    <row r="1952" spans="1:49">
      <c r="A1952" s="1135" t="s">
        <v>6411</v>
      </c>
      <c r="B1952" s="1135" t="s">
        <v>4861</v>
      </c>
      <c r="C1952" s="1135">
        <v>650</v>
      </c>
      <c r="D1952" s="1135">
        <v>1.7050000000000001</v>
      </c>
      <c r="E1952" s="1135" t="s">
        <v>15211</v>
      </c>
      <c r="F1952" s="1135" t="s">
        <v>663</v>
      </c>
      <c r="G1952" s="1135">
        <v>5</v>
      </c>
      <c r="H1952" s="1135" t="s">
        <v>2286</v>
      </c>
      <c r="I1952" s="1135" t="s">
        <v>126</v>
      </c>
      <c r="J1952" s="1135">
        <v>1.5</v>
      </c>
      <c r="K1952" s="1135" t="s">
        <v>6412</v>
      </c>
      <c r="L1952" s="1135" t="s">
        <v>6413</v>
      </c>
      <c r="M1952" s="1135">
        <v>158</v>
      </c>
      <c r="N1952" s="1135" t="s">
        <v>1039</v>
      </c>
      <c r="O1952" s="1135">
        <v>3.95</v>
      </c>
      <c r="P1952" s="1135">
        <v>3.16</v>
      </c>
      <c r="Q1952" s="1135">
        <v>4</v>
      </c>
      <c r="R1952" s="1135">
        <v>20.8</v>
      </c>
      <c r="T1952" s="1135">
        <v>20.399999999999999</v>
      </c>
      <c r="U1952" s="1135">
        <v>3.8</v>
      </c>
      <c r="V1952" s="1135" t="s">
        <v>663</v>
      </c>
      <c r="W1952" s="1135">
        <v>110</v>
      </c>
      <c r="X1952" s="1135">
        <v>60</v>
      </c>
      <c r="Y1952" s="1135">
        <v>1.7</v>
      </c>
      <c r="Z1952" s="1135" t="s">
        <v>663</v>
      </c>
      <c r="AA1952" s="1135" t="s">
        <v>6409</v>
      </c>
      <c r="AH1952" s="1135" t="s">
        <v>661</v>
      </c>
      <c r="AI1952" s="1135">
        <v>92.74</v>
      </c>
      <c r="AJ1952" s="1135">
        <v>-0.24</v>
      </c>
      <c r="AK1952" s="1135">
        <v>1.04</v>
      </c>
      <c r="AM1952" s="1136" t="s">
        <v>13001</v>
      </c>
      <c r="AN1952" s="1136" t="s">
        <v>13002</v>
      </c>
      <c r="AO1952" s="1136">
        <f t="shared" si="246"/>
        <v>650</v>
      </c>
      <c r="AP1952" s="1136">
        <f t="shared" si="247"/>
        <v>1.7050000000000001</v>
      </c>
      <c r="AQ1952" s="1136" t="str">
        <f t="shared" si="248"/>
        <v>1-4-1S85°S+Z</v>
      </c>
      <c r="AR1952" s="1136" t="str">
        <f t="shared" si="249"/>
        <v>NA</v>
      </c>
      <c r="AS1952" s="1136" t="str">
        <f t="shared" si="250"/>
        <v>180/OFF</v>
      </c>
      <c r="AT1952" s="1136" t="str">
        <f t="shared" si="251"/>
        <v>1-4-1S85°S+Z</v>
      </c>
      <c r="AU1952" s="1136" t="s">
        <v>15737</v>
      </c>
      <c r="AV1952" s="1136" t="str">
        <f t="shared" si="244"/>
        <v>112.9.22</v>
      </c>
      <c r="AW1952" s="1438">
        <f t="shared" si="245"/>
        <v>45191</v>
      </c>
    </row>
    <row r="1953" spans="1:49">
      <c r="A1953" s="1135" t="s">
        <v>6414</v>
      </c>
      <c r="B1953" s="1135" t="s">
        <v>628</v>
      </c>
      <c r="C1953" s="1135">
        <v>600</v>
      </c>
      <c r="D1953" s="1135">
        <v>1.75</v>
      </c>
      <c r="E1953" s="1135" t="s">
        <v>15188</v>
      </c>
      <c r="F1953" s="1135" t="s">
        <v>1078</v>
      </c>
      <c r="G1953" s="1135">
        <v>5</v>
      </c>
      <c r="H1953" s="1135" t="s">
        <v>1049</v>
      </c>
      <c r="I1953" s="1135" t="s">
        <v>126</v>
      </c>
      <c r="J1953" s="1135">
        <v>2.5</v>
      </c>
      <c r="K1953" s="1135" t="s">
        <v>6415</v>
      </c>
      <c r="L1953" s="1135" t="s">
        <v>4948</v>
      </c>
      <c r="M1953" s="1135">
        <v>150.30000000000001</v>
      </c>
      <c r="N1953" s="1135" t="s">
        <v>1039</v>
      </c>
      <c r="O1953" s="1135">
        <v>3.7575000000000003</v>
      </c>
      <c r="P1953" s="1135">
        <v>3.0060000000000002</v>
      </c>
      <c r="Q1953" s="1135">
        <v>3</v>
      </c>
      <c r="R1953" s="1135" t="s">
        <v>6416</v>
      </c>
      <c r="T1953" s="1135">
        <v>13</v>
      </c>
      <c r="U1953" s="1135">
        <v>7</v>
      </c>
      <c r="V1953" s="1135" t="s">
        <v>663</v>
      </c>
      <c r="W1953" s="1135">
        <v>115</v>
      </c>
      <c r="X1953" s="1135">
        <v>50</v>
      </c>
      <c r="Y1953" s="1135">
        <v>1.7</v>
      </c>
      <c r="Z1953" s="1135">
        <v>6.5</v>
      </c>
      <c r="AA1953" s="1135" t="s">
        <v>6417</v>
      </c>
      <c r="AH1953" s="1135" t="s">
        <v>789</v>
      </c>
      <c r="AI1953" s="1135">
        <v>92.58</v>
      </c>
      <c r="AJ1953" s="1135">
        <v>-1.07</v>
      </c>
      <c r="AK1953" s="1135">
        <v>4.2699999999999996</v>
      </c>
      <c r="AM1953" s="1136" t="s">
        <v>13003</v>
      </c>
      <c r="AN1953" s="1136" t="s">
        <v>13004</v>
      </c>
      <c r="AO1953" s="1136">
        <f t="shared" si="246"/>
        <v>600</v>
      </c>
      <c r="AP1953" s="1136">
        <f t="shared" si="247"/>
        <v>1.75</v>
      </c>
      <c r="AQ1953" s="1136" t="str">
        <f t="shared" si="248"/>
        <v>1-5-1S91°</v>
      </c>
      <c r="AR1953" s="1136" t="str">
        <f t="shared" si="249"/>
        <v>30</v>
      </c>
      <c r="AS1953" s="1136" t="str">
        <f t="shared" si="250"/>
        <v>260/260/OFF</v>
      </c>
      <c r="AT1953" s="1136" t="str">
        <f t="shared" si="251"/>
        <v>1-5-1S91°</v>
      </c>
      <c r="AV1953" s="1136" t="str">
        <f t="shared" si="244"/>
        <v>112.9.28</v>
      </c>
      <c r="AW1953" s="1438">
        <f t="shared" si="245"/>
        <v>45197</v>
      </c>
    </row>
    <row r="1954" spans="1:49">
      <c r="A1954" s="1135" t="s">
        <v>6418</v>
      </c>
      <c r="B1954" s="1135" t="s">
        <v>210</v>
      </c>
      <c r="C1954" s="1135">
        <v>650</v>
      </c>
      <c r="D1954" s="1135">
        <v>1.7</v>
      </c>
      <c r="E1954" s="1135" t="s">
        <v>15188</v>
      </c>
      <c r="F1954" s="1135" t="s">
        <v>1078</v>
      </c>
      <c r="G1954" s="1135">
        <v>5</v>
      </c>
      <c r="H1954" s="1135" t="s">
        <v>4900</v>
      </c>
      <c r="I1954" s="1135" t="s">
        <v>466</v>
      </c>
      <c r="J1954" s="1135">
        <v>3.5</v>
      </c>
      <c r="K1954" s="1135" t="s">
        <v>5654</v>
      </c>
      <c r="L1954" s="1135" t="s">
        <v>5426</v>
      </c>
      <c r="M1954" s="1135">
        <v>149.5</v>
      </c>
      <c r="N1954" s="1135" t="s">
        <v>1039</v>
      </c>
      <c r="O1954" s="1135">
        <v>3.7375000000000003</v>
      </c>
      <c r="P1954" s="1135">
        <v>2.99</v>
      </c>
      <c r="Q1954" s="1135">
        <v>3.5</v>
      </c>
      <c r="R1954" s="1135">
        <v>21.5</v>
      </c>
      <c r="T1954" s="1135">
        <v>19.5</v>
      </c>
      <c r="U1954" s="1135">
        <v>2.9</v>
      </c>
      <c r="V1954" s="1135" t="s">
        <v>663</v>
      </c>
      <c r="W1954" s="1135">
        <v>100</v>
      </c>
      <c r="X1954" s="1135">
        <v>90</v>
      </c>
      <c r="Y1954" s="1135">
        <v>1.8</v>
      </c>
      <c r="Z1954" s="1135">
        <v>5.5</v>
      </c>
      <c r="AA1954" s="1135" t="s">
        <v>6419</v>
      </c>
      <c r="AH1954" s="1135" t="s">
        <v>969</v>
      </c>
      <c r="AI1954" s="1135">
        <v>91.53</v>
      </c>
      <c r="AJ1954" s="1135">
        <v>-0.78</v>
      </c>
      <c r="AK1954" s="1135">
        <v>4.7699999999999996</v>
      </c>
      <c r="AM1954" s="1136" t="s">
        <v>13005</v>
      </c>
      <c r="AN1954" s="1136" t="s">
        <v>13006</v>
      </c>
      <c r="AO1954" s="1136">
        <f t="shared" si="246"/>
        <v>650</v>
      </c>
      <c r="AP1954" s="1136">
        <f t="shared" si="247"/>
        <v>1.7</v>
      </c>
      <c r="AQ1954" s="1136" t="str">
        <f t="shared" si="248"/>
        <v>1-5-1S91°</v>
      </c>
      <c r="AR1954" s="1136" t="str">
        <f t="shared" si="249"/>
        <v>30</v>
      </c>
      <c r="AS1954" s="1136" t="str">
        <f t="shared" si="250"/>
        <v>390/360/175</v>
      </c>
      <c r="AT1954" s="1136" t="str">
        <f t="shared" si="251"/>
        <v>1-5-1S91°</v>
      </c>
      <c r="AV1954" s="1136" t="str">
        <f t="shared" si="244"/>
        <v>112.10.4</v>
      </c>
      <c r="AW1954" s="1438">
        <f t="shared" si="245"/>
        <v>45203</v>
      </c>
    </row>
    <row r="1955" spans="1:49">
      <c r="A1955" s="1135" t="s">
        <v>6420</v>
      </c>
      <c r="B1955" s="1135" t="s">
        <v>4823</v>
      </c>
      <c r="C1955" s="1135">
        <v>600</v>
      </c>
      <c r="D1955" s="1135">
        <v>1.71</v>
      </c>
      <c r="E1955" s="1135" t="s">
        <v>15205</v>
      </c>
      <c r="F1955" s="1135" t="s">
        <v>1078</v>
      </c>
      <c r="G1955" s="1135">
        <v>5</v>
      </c>
      <c r="H1955" s="1135" t="s">
        <v>3237</v>
      </c>
      <c r="I1955" s="1135" t="s">
        <v>126</v>
      </c>
      <c r="J1955" s="1135">
        <v>1.3</v>
      </c>
      <c r="K1955" s="1135" t="s">
        <v>6421</v>
      </c>
      <c r="L1955" s="1135" t="s">
        <v>4825</v>
      </c>
      <c r="M1955" s="1135">
        <v>157</v>
      </c>
      <c r="N1955" s="1135" t="s">
        <v>1039</v>
      </c>
      <c r="O1955" s="1135">
        <v>3.9250000000000003</v>
      </c>
      <c r="P1955" s="1135">
        <v>3.14</v>
      </c>
      <c r="Q1955" s="1135">
        <v>3.5</v>
      </c>
      <c r="R1955" s="1135">
        <v>22</v>
      </c>
      <c r="T1955" s="1135">
        <v>11.5</v>
      </c>
      <c r="U1955" s="1135">
        <v>3.5</v>
      </c>
      <c r="V1955" s="1135" t="s">
        <v>663</v>
      </c>
      <c r="W1955" s="1135">
        <v>80</v>
      </c>
      <c r="X1955" s="1135">
        <v>20</v>
      </c>
      <c r="Y1955" s="1135">
        <v>1.5</v>
      </c>
      <c r="Z1955" s="1135">
        <v>5</v>
      </c>
      <c r="AA1955" s="1135" t="s">
        <v>6422</v>
      </c>
      <c r="AH1955" s="1135" t="s">
        <v>1060</v>
      </c>
      <c r="AI1955" s="1135">
        <v>94.89</v>
      </c>
      <c r="AJ1955" s="1135">
        <v>-0.18</v>
      </c>
      <c r="AK1955" s="1135">
        <v>0.7</v>
      </c>
      <c r="AM1955" s="1136" t="s">
        <v>13007</v>
      </c>
      <c r="AN1955" s="1136" t="s">
        <v>13008</v>
      </c>
      <c r="AO1955" s="1136">
        <f t="shared" si="246"/>
        <v>600</v>
      </c>
      <c r="AP1955" s="1136">
        <f t="shared" si="247"/>
        <v>1.71</v>
      </c>
      <c r="AQ1955" s="1136" t="str">
        <f t="shared" si="248"/>
        <v>1-5-1S91</v>
      </c>
      <c r="AR1955" s="1136" t="str">
        <f t="shared" si="249"/>
        <v>30</v>
      </c>
      <c r="AS1955" s="1136" t="str">
        <f t="shared" si="250"/>
        <v>300/300/160</v>
      </c>
      <c r="AT1955" s="1136" t="str">
        <f t="shared" si="251"/>
        <v>1-5-1S91</v>
      </c>
      <c r="AV1955" s="1136" t="str">
        <f t="shared" si="244"/>
        <v>112.10.11</v>
      </c>
      <c r="AW1955" s="1438">
        <f t="shared" si="245"/>
        <v>45210</v>
      </c>
    </row>
    <row r="1956" spans="1:49">
      <c r="A1956" s="1135" t="s">
        <v>6423</v>
      </c>
      <c r="B1956" s="1135" t="s">
        <v>417</v>
      </c>
      <c r="C1956" s="1135">
        <v>650</v>
      </c>
      <c r="D1956" s="1135">
        <v>1.76</v>
      </c>
      <c r="E1956" s="1135" t="s">
        <v>15188</v>
      </c>
      <c r="F1956" s="1135" t="s">
        <v>1078</v>
      </c>
      <c r="G1956" s="1135">
        <v>5</v>
      </c>
      <c r="H1956" s="1135" t="s">
        <v>5577</v>
      </c>
      <c r="I1956" s="1135" t="s">
        <v>126</v>
      </c>
      <c r="J1956" s="1135">
        <v>0.8</v>
      </c>
      <c r="K1956" s="1135" t="s">
        <v>6424</v>
      </c>
      <c r="L1956" s="1135" t="s">
        <v>4760</v>
      </c>
      <c r="M1956" s="1135">
        <v>151.5</v>
      </c>
      <c r="N1956" s="1135" t="s">
        <v>1039</v>
      </c>
      <c r="O1956" s="1135">
        <v>3.7875000000000001</v>
      </c>
      <c r="P1956" s="1135">
        <v>3.0300000000000002</v>
      </c>
      <c r="Q1956" s="1135">
        <v>4</v>
      </c>
      <c r="R1956" s="1135">
        <v>19.100000000000001</v>
      </c>
      <c r="T1956" s="1135">
        <v>23.7</v>
      </c>
      <c r="U1956" s="1135">
        <v>3.2</v>
      </c>
      <c r="V1956" s="1135" t="s">
        <v>663</v>
      </c>
      <c r="W1956" s="1135">
        <v>35</v>
      </c>
      <c r="X1956" s="1135">
        <v>10</v>
      </c>
      <c r="Y1956" s="1135">
        <v>1</v>
      </c>
      <c r="Z1956" s="1135">
        <v>6</v>
      </c>
      <c r="AA1956" s="1135" t="s">
        <v>6425</v>
      </c>
      <c r="AH1956" s="1135" t="s">
        <v>3307</v>
      </c>
      <c r="AI1956" s="1135">
        <v>92.63</v>
      </c>
      <c r="AJ1956" s="1135">
        <v>-0.85</v>
      </c>
      <c r="AK1956" s="1135">
        <v>5.52</v>
      </c>
      <c r="AM1956" s="1136" t="s">
        <v>13009</v>
      </c>
      <c r="AN1956" s="1136" t="s">
        <v>13010</v>
      </c>
      <c r="AO1956" s="1136">
        <f t="shared" si="246"/>
        <v>650</v>
      </c>
      <c r="AP1956" s="1136">
        <f t="shared" si="247"/>
        <v>1.76</v>
      </c>
      <c r="AQ1956" s="1136" t="str">
        <f t="shared" si="248"/>
        <v>1-5-1S91°</v>
      </c>
      <c r="AR1956" s="1136" t="str">
        <f t="shared" si="249"/>
        <v>30</v>
      </c>
      <c r="AS1956" s="1136" t="str">
        <f t="shared" si="250"/>
        <v>350/310/150</v>
      </c>
      <c r="AT1956" s="1136" t="str">
        <f t="shared" si="251"/>
        <v>1-5-1S91°</v>
      </c>
      <c r="AV1956" s="1136" t="str">
        <f t="shared" si="244"/>
        <v>112.10.18</v>
      </c>
      <c r="AW1956" s="1438">
        <f t="shared" si="245"/>
        <v>45217</v>
      </c>
    </row>
    <row r="1957" spans="1:49">
      <c r="A1957" s="1135" t="s">
        <v>6426</v>
      </c>
      <c r="B1957" s="1135" t="s">
        <v>417</v>
      </c>
      <c r="C1957" s="1135">
        <v>650</v>
      </c>
      <c r="D1957" s="1135">
        <v>1.76</v>
      </c>
      <c r="E1957" s="1135" t="s">
        <v>15188</v>
      </c>
      <c r="F1957" s="1135" t="s">
        <v>1078</v>
      </c>
      <c r="G1957" s="1135">
        <v>5</v>
      </c>
      <c r="H1957" s="1135" t="s">
        <v>5577</v>
      </c>
      <c r="I1957" s="1135" t="s">
        <v>126</v>
      </c>
      <c r="J1957" s="1135">
        <v>0.8</v>
      </c>
      <c r="K1957" s="1135" t="s">
        <v>6424</v>
      </c>
      <c r="L1957" s="1135" t="s">
        <v>4760</v>
      </c>
      <c r="M1957" s="1135">
        <v>151.5</v>
      </c>
      <c r="N1957" s="1135" t="s">
        <v>1039</v>
      </c>
      <c r="O1957" s="1135">
        <v>3.7875000000000001</v>
      </c>
      <c r="P1957" s="1135">
        <v>3.0300000000000002</v>
      </c>
      <c r="Q1957" s="1135">
        <v>4</v>
      </c>
      <c r="R1957" s="1135">
        <v>19.100000000000001</v>
      </c>
      <c r="T1957" s="1135">
        <v>23.7</v>
      </c>
      <c r="U1957" s="1135">
        <v>3.2</v>
      </c>
      <c r="V1957" s="1135" t="s">
        <v>663</v>
      </c>
      <c r="W1957" s="1135">
        <v>35</v>
      </c>
      <c r="X1957" s="1135">
        <v>10</v>
      </c>
      <c r="Y1957" s="1135">
        <v>1</v>
      </c>
      <c r="Z1957" s="1135">
        <v>6</v>
      </c>
      <c r="AA1957" s="1135" t="s">
        <v>6425</v>
      </c>
      <c r="AH1957" s="1135" t="s">
        <v>705</v>
      </c>
      <c r="AI1957" s="1135">
        <v>92.76</v>
      </c>
      <c r="AJ1957" s="1135">
        <v>-0.78</v>
      </c>
      <c r="AK1957" s="1135">
        <v>5.33</v>
      </c>
      <c r="AM1957" s="1136" t="s">
        <v>13011</v>
      </c>
      <c r="AN1957" s="1136" t="s">
        <v>13012</v>
      </c>
      <c r="AO1957" s="1136">
        <f t="shared" si="246"/>
        <v>650</v>
      </c>
      <c r="AP1957" s="1136">
        <f t="shared" si="247"/>
        <v>1.76</v>
      </c>
      <c r="AQ1957" s="1136" t="str">
        <f t="shared" si="248"/>
        <v>1-5-1S91°</v>
      </c>
      <c r="AR1957" s="1136" t="str">
        <f t="shared" si="249"/>
        <v>30</v>
      </c>
      <c r="AS1957" s="1136" t="str">
        <f t="shared" si="250"/>
        <v>350/310/150</v>
      </c>
      <c r="AT1957" s="1136" t="str">
        <f t="shared" si="251"/>
        <v>1-5-1S91°</v>
      </c>
      <c r="AV1957" s="1136" t="str">
        <f t="shared" si="244"/>
        <v>112.10.18</v>
      </c>
      <c r="AW1957" s="1438">
        <f t="shared" si="245"/>
        <v>45217</v>
      </c>
    </row>
    <row r="1958" spans="1:49">
      <c r="A1958" s="1135" t="s">
        <v>6427</v>
      </c>
      <c r="B1958" s="1135" t="s">
        <v>4954</v>
      </c>
      <c r="C1958" s="1135">
        <v>750</v>
      </c>
      <c r="D1958" s="1135">
        <v>1.77</v>
      </c>
      <c r="E1958" s="1135" t="s">
        <v>15198</v>
      </c>
      <c r="F1958" s="1135" t="s">
        <v>663</v>
      </c>
      <c r="G1958" s="1135">
        <v>5</v>
      </c>
      <c r="H1958" s="1135" t="s">
        <v>2945</v>
      </c>
      <c r="I1958" s="1135" t="s">
        <v>477</v>
      </c>
      <c r="J1958" s="1135">
        <v>2.1</v>
      </c>
      <c r="K1958" s="1135" t="s">
        <v>6428</v>
      </c>
      <c r="L1958" s="1135" t="s">
        <v>6429</v>
      </c>
      <c r="M1958" s="1135">
        <v>149.5</v>
      </c>
      <c r="N1958" s="1135" t="s">
        <v>1039</v>
      </c>
      <c r="O1958" s="1135">
        <v>3.7375000000000003</v>
      </c>
      <c r="P1958" s="1135">
        <v>2.99</v>
      </c>
      <c r="Q1958" s="1135">
        <v>4</v>
      </c>
      <c r="R1958" s="1135">
        <v>21</v>
      </c>
      <c r="T1958" s="1135">
        <v>37</v>
      </c>
      <c r="U1958" s="1135">
        <v>3.7</v>
      </c>
      <c r="V1958" s="1135" t="s">
        <v>663</v>
      </c>
      <c r="W1958" s="1135">
        <v>110</v>
      </c>
      <c r="X1958" s="1135">
        <v>40</v>
      </c>
      <c r="Y1958" s="1135">
        <v>2.2000000000000002</v>
      </c>
      <c r="Z1958" s="1135" t="s">
        <v>663</v>
      </c>
      <c r="AA1958" s="1135" t="s">
        <v>1716</v>
      </c>
      <c r="AH1958" s="1135" t="s">
        <v>735</v>
      </c>
      <c r="AI1958" s="1135">
        <v>91.7</v>
      </c>
      <c r="AJ1958" s="1135">
        <v>-0.15</v>
      </c>
      <c r="AK1958" s="1135">
        <v>0.77</v>
      </c>
      <c r="AM1958" s="1136" t="s">
        <v>13013</v>
      </c>
      <c r="AN1958" s="1136" t="s">
        <v>13014</v>
      </c>
      <c r="AO1958" s="1136">
        <f t="shared" si="246"/>
        <v>750</v>
      </c>
      <c r="AP1958" s="1136">
        <f t="shared" si="247"/>
        <v>1.77</v>
      </c>
      <c r="AQ1958" s="1136" t="str">
        <f t="shared" si="248"/>
        <v>1-4-1S85°Z+S</v>
      </c>
      <c r="AR1958" s="1136" t="str">
        <f t="shared" si="249"/>
        <v>NA</v>
      </c>
      <c r="AS1958" s="1136" t="str">
        <f t="shared" si="250"/>
        <v>191/OFF</v>
      </c>
      <c r="AT1958" s="1136" t="str">
        <f t="shared" si="251"/>
        <v>1-4-1S85°Z+S</v>
      </c>
      <c r="AU1958" s="1136" t="s">
        <v>15734</v>
      </c>
      <c r="AV1958" s="1136" t="str">
        <f t="shared" si="244"/>
        <v>112.10.16</v>
      </c>
      <c r="AW1958" s="1438">
        <f t="shared" si="245"/>
        <v>45215</v>
      </c>
    </row>
    <row r="1959" spans="1:49">
      <c r="A1959" s="1135" t="s">
        <v>6430</v>
      </c>
      <c r="B1959" s="1135" t="s">
        <v>417</v>
      </c>
      <c r="C1959" s="1135">
        <v>650</v>
      </c>
      <c r="D1959" s="1135">
        <v>1.76</v>
      </c>
      <c r="E1959" s="1135" t="s">
        <v>15188</v>
      </c>
      <c r="F1959" s="1135" t="s">
        <v>1078</v>
      </c>
      <c r="G1959" s="1135">
        <v>5</v>
      </c>
      <c r="H1959" s="1135" t="s">
        <v>5577</v>
      </c>
      <c r="I1959" s="1135" t="s">
        <v>126</v>
      </c>
      <c r="J1959" s="1135">
        <v>0.8</v>
      </c>
      <c r="K1959" s="1135" t="s">
        <v>6431</v>
      </c>
      <c r="L1959" s="1135" t="s">
        <v>6385</v>
      </c>
      <c r="M1959" s="1135">
        <v>151.5</v>
      </c>
      <c r="N1959" s="1135" t="s">
        <v>1039</v>
      </c>
      <c r="O1959" s="1135">
        <v>3.7875000000000001</v>
      </c>
      <c r="P1959" s="1135">
        <v>3.0300000000000002</v>
      </c>
      <c r="Q1959" s="1135">
        <v>4</v>
      </c>
      <c r="R1959" s="1135">
        <v>19.100000000000001</v>
      </c>
      <c r="T1959" s="1135">
        <v>23.7</v>
      </c>
      <c r="U1959" s="1135">
        <v>3.2</v>
      </c>
      <c r="V1959" s="1135" t="s">
        <v>663</v>
      </c>
      <c r="W1959" s="1135">
        <v>35</v>
      </c>
      <c r="X1959" s="1135">
        <v>10</v>
      </c>
      <c r="Y1959" s="1135">
        <v>1</v>
      </c>
      <c r="Z1959" s="1135">
        <v>6</v>
      </c>
      <c r="AA1959" s="1135" t="s">
        <v>1719</v>
      </c>
      <c r="AH1959" s="1135" t="s">
        <v>1576</v>
      </c>
      <c r="AI1959" s="1135">
        <v>92.07</v>
      </c>
      <c r="AJ1959" s="1135">
        <v>-0.04</v>
      </c>
      <c r="AK1959" s="1135">
        <v>0.96</v>
      </c>
      <c r="AM1959" s="1136" t="s">
        <v>13015</v>
      </c>
      <c r="AN1959" s="1136" t="s">
        <v>13016</v>
      </c>
      <c r="AO1959" s="1136">
        <f t="shared" si="246"/>
        <v>650</v>
      </c>
      <c r="AP1959" s="1136">
        <f t="shared" si="247"/>
        <v>1.76</v>
      </c>
      <c r="AQ1959" s="1136" t="str">
        <f t="shared" si="248"/>
        <v>1-5-1S91°</v>
      </c>
      <c r="AR1959" s="1136" t="str">
        <f t="shared" si="249"/>
        <v>30</v>
      </c>
      <c r="AS1959" s="1136" t="str">
        <f t="shared" si="250"/>
        <v>350/310/150</v>
      </c>
      <c r="AT1959" s="1136" t="str">
        <f t="shared" si="251"/>
        <v>1-5-1S91°</v>
      </c>
      <c r="AV1959" s="1136" t="str">
        <f t="shared" si="244"/>
        <v>112.10.19</v>
      </c>
      <c r="AW1959" s="1438">
        <f t="shared" si="245"/>
        <v>45218</v>
      </c>
    </row>
    <row r="1960" spans="1:49">
      <c r="A1960" s="1135" t="s">
        <v>6432</v>
      </c>
      <c r="B1960" s="1135" t="s">
        <v>4979</v>
      </c>
      <c r="C1960" s="1135">
        <v>600</v>
      </c>
      <c r="D1960" s="1135">
        <v>1.772</v>
      </c>
      <c r="E1960" s="1135" t="s">
        <v>15196</v>
      </c>
      <c r="F1960" s="1135" t="s">
        <v>1078</v>
      </c>
      <c r="G1960" s="1135">
        <v>5</v>
      </c>
      <c r="H1960" s="1135" t="s">
        <v>4985</v>
      </c>
      <c r="I1960" s="1135" t="s">
        <v>1206</v>
      </c>
      <c r="J1960" s="1135">
        <v>3.9</v>
      </c>
      <c r="K1960" s="1135" t="s">
        <v>5147</v>
      </c>
      <c r="L1960" s="1135" t="s">
        <v>5148</v>
      </c>
      <c r="M1960" s="1135">
        <v>152.5</v>
      </c>
      <c r="N1960" s="1135" t="s">
        <v>1039</v>
      </c>
      <c r="O1960" s="1135">
        <v>3.8125</v>
      </c>
      <c r="P1960" s="1135">
        <v>3.0500000000000003</v>
      </c>
      <c r="Q1960" s="1135" t="s">
        <v>1343</v>
      </c>
      <c r="R1960" s="1135">
        <v>21.5</v>
      </c>
      <c r="T1960" s="1135">
        <v>17.5</v>
      </c>
      <c r="U1960" s="1135">
        <v>2.9</v>
      </c>
      <c r="V1960" s="1135" t="s">
        <v>663</v>
      </c>
      <c r="W1960" s="1135">
        <v>125</v>
      </c>
      <c r="X1960" s="1135">
        <v>90</v>
      </c>
      <c r="Y1960" s="1135">
        <v>1.9</v>
      </c>
      <c r="Z1960" s="1135" t="s">
        <v>3437</v>
      </c>
      <c r="AA1960" s="1135" t="s">
        <v>6433</v>
      </c>
      <c r="AB1960" s="1135" t="s">
        <v>2774</v>
      </c>
      <c r="AH1960" s="1135" t="s">
        <v>1060</v>
      </c>
      <c r="AM1960" s="1136" t="s">
        <v>13017</v>
      </c>
      <c r="AN1960" s="1136" t="s">
        <v>13018</v>
      </c>
      <c r="AO1960" s="1136">
        <f t="shared" si="246"/>
        <v>600</v>
      </c>
      <c r="AP1960" s="1136">
        <f t="shared" si="247"/>
        <v>1.772</v>
      </c>
      <c r="AQ1960" s="1136" t="str">
        <f t="shared" si="248"/>
        <v>2-6-1S83°</v>
      </c>
      <c r="AR1960" s="1136" t="str">
        <f t="shared" si="249"/>
        <v>30</v>
      </c>
      <c r="AS1960" s="1136" t="str">
        <f t="shared" si="250"/>
        <v>182/175</v>
      </c>
      <c r="AT1960" s="1136" t="str">
        <f t="shared" si="251"/>
        <v>2-6-1S83°</v>
      </c>
      <c r="AV1960" s="1136" t="str">
        <f t="shared" si="244"/>
        <v>109.1.9</v>
      </c>
      <c r="AW1960" s="1438">
        <f t="shared" si="245"/>
        <v>43839</v>
      </c>
    </row>
    <row r="1961" spans="1:49">
      <c r="A1961" s="1135" t="s">
        <v>6434</v>
      </c>
      <c r="B1961" s="1135" t="s">
        <v>5070</v>
      </c>
      <c r="C1961" s="1135">
        <v>650</v>
      </c>
      <c r="D1961" s="1135">
        <v>1.7849999999999999</v>
      </c>
      <c r="E1961" s="1135" t="s">
        <v>15193</v>
      </c>
      <c r="F1961" s="1135" t="s">
        <v>1069</v>
      </c>
      <c r="G1961" s="1135">
        <v>5</v>
      </c>
      <c r="H1961" s="1135" t="s">
        <v>5071</v>
      </c>
      <c r="I1961" s="1135" t="s">
        <v>126</v>
      </c>
      <c r="J1961" s="1135">
        <v>0.6</v>
      </c>
      <c r="K1961" s="1135" t="s">
        <v>6032</v>
      </c>
      <c r="L1961" s="1135" t="s">
        <v>5073</v>
      </c>
      <c r="M1961" s="1135">
        <v>146.19999999999999</v>
      </c>
      <c r="N1961" s="1135" t="s">
        <v>1039</v>
      </c>
      <c r="O1961" s="1135">
        <v>3.6549999999999998</v>
      </c>
      <c r="P1961" s="1135">
        <v>2.9239999999999999</v>
      </c>
      <c r="Q1961" s="1135" t="s">
        <v>1358</v>
      </c>
      <c r="R1961" s="1135">
        <v>19.100000000000001</v>
      </c>
      <c r="T1961" s="1135">
        <v>26.1</v>
      </c>
      <c r="U1961" s="1135">
        <v>2.6</v>
      </c>
      <c r="V1961" s="1135" t="s">
        <v>663</v>
      </c>
      <c r="W1961" s="1135">
        <v>30</v>
      </c>
      <c r="X1961" s="1135">
        <v>10</v>
      </c>
      <c r="Y1961" s="1135">
        <v>1.6</v>
      </c>
      <c r="Z1961" s="1135">
        <v>5.9</v>
      </c>
      <c r="AA1961" s="1135" t="s">
        <v>3042</v>
      </c>
      <c r="AH1961" s="1135" t="s">
        <v>969</v>
      </c>
      <c r="AM1961" s="1136" t="s">
        <v>13019</v>
      </c>
      <c r="AN1961" s="1136" t="s">
        <v>13020</v>
      </c>
      <c r="AO1961" s="1136">
        <f t="shared" si="246"/>
        <v>650</v>
      </c>
      <c r="AP1961" s="1136">
        <f t="shared" si="247"/>
        <v>1.7849999999999999</v>
      </c>
      <c r="AQ1961" s="1136" t="str">
        <f t="shared" si="248"/>
        <v>1-5-1S87°</v>
      </c>
      <c r="AR1961" s="1136" t="str">
        <f t="shared" si="249"/>
        <v>31.5</v>
      </c>
      <c r="AS1961" s="1136" t="str">
        <f t="shared" si="250"/>
        <v>340/337/152</v>
      </c>
      <c r="AT1961" s="1136" t="str">
        <f t="shared" si="251"/>
        <v>1-5-1S87°</v>
      </c>
      <c r="AV1961" s="1136" t="str">
        <f t="shared" si="244"/>
        <v>109.4.17</v>
      </c>
      <c r="AW1961" s="1438">
        <f t="shared" si="245"/>
        <v>43938</v>
      </c>
    </row>
    <row r="1962" spans="1:49">
      <c r="A1962" s="1135" t="s">
        <v>6435</v>
      </c>
      <c r="B1962" s="1135" t="s">
        <v>5021</v>
      </c>
      <c r="C1962" s="1135">
        <v>650</v>
      </c>
      <c r="D1962" s="1135">
        <v>1.7290000000000001</v>
      </c>
      <c r="E1962" s="1135" t="s">
        <v>15211</v>
      </c>
      <c r="F1962" s="1135" t="s">
        <v>663</v>
      </c>
      <c r="G1962" s="1135">
        <v>4</v>
      </c>
      <c r="H1962" s="1135" t="s">
        <v>1564</v>
      </c>
      <c r="I1962" s="1135" t="s">
        <v>126</v>
      </c>
      <c r="J1962" s="1135">
        <v>1.7</v>
      </c>
      <c r="K1962" s="1135" t="s">
        <v>6436</v>
      </c>
      <c r="L1962" s="1135" t="s">
        <v>1857</v>
      </c>
      <c r="M1962" s="1135">
        <v>157.6</v>
      </c>
      <c r="N1962" s="1135" t="s">
        <v>1039</v>
      </c>
      <c r="O1962" s="1135">
        <v>3.94</v>
      </c>
      <c r="P1962" s="1135">
        <v>3.1520000000000001</v>
      </c>
      <c r="Q1962" s="1135" t="s">
        <v>1099</v>
      </c>
      <c r="R1962" s="1135">
        <v>28.3</v>
      </c>
      <c r="T1962" s="1135">
        <v>11.7</v>
      </c>
      <c r="U1962" s="1135">
        <v>6.3</v>
      </c>
      <c r="V1962" s="1135" t="s">
        <v>663</v>
      </c>
      <c r="W1962" s="1135">
        <v>135</v>
      </c>
      <c r="X1962" s="1135">
        <v>85</v>
      </c>
      <c r="Y1962" s="1135">
        <v>1.4</v>
      </c>
      <c r="Z1962" s="1135" t="s">
        <v>663</v>
      </c>
      <c r="AA1962" s="1135" t="s">
        <v>2575</v>
      </c>
      <c r="AH1962" s="1135" t="s">
        <v>1117</v>
      </c>
      <c r="AM1962" s="1136" t="s">
        <v>13021</v>
      </c>
      <c r="AN1962" s="1136" t="s">
        <v>13022</v>
      </c>
      <c r="AO1962" s="1136">
        <f t="shared" si="246"/>
        <v>650</v>
      </c>
      <c r="AP1962" s="1136">
        <f t="shared" si="247"/>
        <v>1.7290000000000001</v>
      </c>
      <c r="AQ1962" s="1136" t="str">
        <f t="shared" si="248"/>
        <v>1-4-1S85°S+Z</v>
      </c>
      <c r="AR1962" s="1136" t="str">
        <f t="shared" si="249"/>
        <v>NA</v>
      </c>
      <c r="AS1962" s="1136" t="str">
        <f t="shared" si="250"/>
        <v>160/OFF</v>
      </c>
      <c r="AT1962" s="1136" t="str">
        <f t="shared" si="251"/>
        <v>1-4-1S85°S+Z</v>
      </c>
      <c r="AU1962" s="1136" t="s">
        <v>15737</v>
      </c>
      <c r="AV1962" s="1136" t="str">
        <f t="shared" si="244"/>
        <v>109.12.31</v>
      </c>
      <c r="AW1962" s="1438">
        <f t="shared" si="245"/>
        <v>44196</v>
      </c>
    </row>
    <row r="1963" spans="1:49">
      <c r="A1963" s="1135" t="s">
        <v>6437</v>
      </c>
      <c r="B1963" s="1135" t="s">
        <v>210</v>
      </c>
      <c r="C1963" s="1135">
        <v>650</v>
      </c>
      <c r="D1963" s="1135">
        <v>1.7</v>
      </c>
      <c r="E1963" s="1135" t="s">
        <v>15188</v>
      </c>
      <c r="F1963" s="1135" t="s">
        <v>1078</v>
      </c>
      <c r="G1963" s="1135">
        <v>5</v>
      </c>
      <c r="H1963" s="1135" t="s">
        <v>4900</v>
      </c>
      <c r="I1963" s="1135" t="s">
        <v>657</v>
      </c>
      <c r="J1963" s="1135">
        <v>2.8</v>
      </c>
      <c r="K1963" s="1135" t="s">
        <v>5425</v>
      </c>
      <c r="L1963" s="1135" t="s">
        <v>5426</v>
      </c>
      <c r="M1963" s="1135">
        <v>149.5</v>
      </c>
      <c r="N1963" s="1135" t="s">
        <v>1039</v>
      </c>
      <c r="O1963" s="1135">
        <v>3.7375000000000003</v>
      </c>
      <c r="P1963" s="1135">
        <v>2.99</v>
      </c>
      <c r="Q1963" s="1135">
        <v>3.5</v>
      </c>
      <c r="R1963" s="1135">
        <v>21.5</v>
      </c>
      <c r="T1963" s="1135">
        <v>19.5</v>
      </c>
      <c r="U1963" s="1135">
        <v>2.9</v>
      </c>
      <c r="V1963" s="1135" t="s">
        <v>663</v>
      </c>
      <c r="W1963" s="1135">
        <v>100</v>
      </c>
      <c r="X1963" s="1135">
        <v>90</v>
      </c>
      <c r="Y1963" s="1135">
        <v>1.8</v>
      </c>
      <c r="Z1963" s="1135">
        <v>5.5</v>
      </c>
      <c r="AA1963" s="1135" t="s">
        <v>6438</v>
      </c>
      <c r="AB1963" s="1135" t="s">
        <v>1075</v>
      </c>
      <c r="AH1963" s="1135" t="s">
        <v>1280</v>
      </c>
      <c r="AM1963" s="1136" t="s">
        <v>13023</v>
      </c>
      <c r="AN1963" s="1136" t="s">
        <v>13024</v>
      </c>
      <c r="AO1963" s="1136">
        <f t="shared" si="246"/>
        <v>650</v>
      </c>
      <c r="AP1963" s="1136">
        <f t="shared" si="247"/>
        <v>1.7</v>
      </c>
      <c r="AQ1963" s="1136" t="str">
        <f t="shared" si="248"/>
        <v>1-5-1S91°</v>
      </c>
      <c r="AR1963" s="1136" t="str">
        <f t="shared" si="249"/>
        <v>30</v>
      </c>
      <c r="AS1963" s="1136" t="str">
        <f t="shared" si="250"/>
        <v>390/360/175</v>
      </c>
      <c r="AT1963" s="1136" t="str">
        <f t="shared" si="251"/>
        <v>1-5-1S91°</v>
      </c>
      <c r="AV1963" s="1136" t="str">
        <f t="shared" si="244"/>
        <v>110.2.19</v>
      </c>
      <c r="AW1963" s="1438">
        <f t="shared" si="245"/>
        <v>44246</v>
      </c>
    </row>
    <row r="1964" spans="1:49">
      <c r="A1964" s="1135" t="s">
        <v>6439</v>
      </c>
      <c r="B1964" s="1135" t="s">
        <v>5162</v>
      </c>
      <c r="C1964" s="1135">
        <v>700</v>
      </c>
      <c r="D1964" s="1135">
        <v>1.7450000000000001</v>
      </c>
      <c r="E1964" s="1135" t="s">
        <v>15198</v>
      </c>
      <c r="F1964" s="1135" t="s">
        <v>663</v>
      </c>
      <c r="G1964" s="1135">
        <v>5</v>
      </c>
      <c r="H1964" s="1135" t="s">
        <v>5599</v>
      </c>
      <c r="I1964" s="1135" t="s">
        <v>466</v>
      </c>
      <c r="J1964" s="1135">
        <v>1.7</v>
      </c>
      <c r="K1964" s="1135" t="s">
        <v>6039</v>
      </c>
      <c r="L1964" s="1135" t="s">
        <v>2007</v>
      </c>
      <c r="M1964" s="1135">
        <v>150</v>
      </c>
      <c r="N1964" s="1135" t="s">
        <v>1039</v>
      </c>
      <c r="O1964" s="1135">
        <v>3.75</v>
      </c>
      <c r="P1964" s="1135">
        <v>3</v>
      </c>
      <c r="Q1964" s="1135">
        <v>4</v>
      </c>
      <c r="R1964" s="1135">
        <v>20.8</v>
      </c>
      <c r="T1964" s="1135">
        <v>29.1</v>
      </c>
      <c r="U1964" s="1135">
        <v>3.4</v>
      </c>
      <c r="V1964" s="1135" t="s">
        <v>663</v>
      </c>
      <c r="W1964" s="1135">
        <v>100</v>
      </c>
      <c r="X1964" s="1135">
        <v>60</v>
      </c>
      <c r="Y1964" s="1135">
        <v>1.5</v>
      </c>
      <c r="Z1964" s="1135" t="s">
        <v>663</v>
      </c>
      <c r="AA1964" s="1135" t="s">
        <v>6440</v>
      </c>
      <c r="AH1964" s="1135" t="s">
        <v>1921</v>
      </c>
      <c r="AM1964" s="1136" t="s">
        <v>13025</v>
      </c>
      <c r="AN1964" s="1136" t="s">
        <v>13026</v>
      </c>
      <c r="AO1964" s="1136">
        <f t="shared" si="246"/>
        <v>700</v>
      </c>
      <c r="AP1964" s="1136">
        <f t="shared" si="247"/>
        <v>1.7450000000000001</v>
      </c>
      <c r="AQ1964" s="1136" t="str">
        <f t="shared" si="248"/>
        <v>1-4-1S85°Z+S</v>
      </c>
      <c r="AR1964" s="1136" t="str">
        <f t="shared" si="249"/>
        <v>NA</v>
      </c>
      <c r="AS1964" s="1136" t="str">
        <f t="shared" si="250"/>
        <v>192/OFF</v>
      </c>
      <c r="AT1964" s="1136" t="str">
        <f t="shared" si="251"/>
        <v>1-4-1S85°Z+S</v>
      </c>
      <c r="AU1964" s="1136" t="s">
        <v>15734</v>
      </c>
      <c r="AV1964" s="1136" t="str">
        <f t="shared" si="244"/>
        <v>110.5.5</v>
      </c>
      <c r="AW1964" s="1438">
        <f t="shared" si="245"/>
        <v>44321</v>
      </c>
    </row>
    <row r="1965" spans="1:49">
      <c r="A1965" s="1135" t="s">
        <v>6441</v>
      </c>
      <c r="B1965" s="1135" t="s">
        <v>628</v>
      </c>
      <c r="C1965" s="1135">
        <v>650</v>
      </c>
      <c r="D1965" s="1135">
        <v>1.7250000000000001</v>
      </c>
      <c r="E1965" s="1135" t="s">
        <v>15188</v>
      </c>
      <c r="F1965" s="1135" t="s">
        <v>1078</v>
      </c>
      <c r="G1965" s="1135">
        <v>5</v>
      </c>
      <c r="H1965" s="1135" t="s">
        <v>1887</v>
      </c>
      <c r="I1965" s="1135" t="s">
        <v>126</v>
      </c>
      <c r="J1965" s="1135">
        <v>2.2000000000000002</v>
      </c>
      <c r="K1965" s="1135" t="s">
        <v>6294</v>
      </c>
      <c r="L1965" s="1135" t="s">
        <v>4948</v>
      </c>
      <c r="M1965" s="1135">
        <v>150.30000000000001</v>
      </c>
      <c r="N1965" s="1135" t="s">
        <v>1039</v>
      </c>
      <c r="O1965" s="1135">
        <v>3.7575000000000003</v>
      </c>
      <c r="P1965" s="1135">
        <v>3.0060000000000002</v>
      </c>
      <c r="Q1965" s="1135">
        <v>3</v>
      </c>
      <c r="R1965" s="1135">
        <v>29</v>
      </c>
      <c r="T1965" s="1135">
        <v>13</v>
      </c>
      <c r="U1965" s="1135">
        <v>7</v>
      </c>
      <c r="V1965" s="1135" t="s">
        <v>663</v>
      </c>
      <c r="W1965" s="1135">
        <v>115</v>
      </c>
      <c r="X1965" s="1135">
        <v>50</v>
      </c>
      <c r="Y1965" s="1135">
        <v>1.7</v>
      </c>
      <c r="Z1965" s="1135">
        <v>6.5</v>
      </c>
      <c r="AA1965" s="1135" t="s">
        <v>1503</v>
      </c>
      <c r="AH1965" s="1135" t="s">
        <v>634</v>
      </c>
      <c r="AM1965" s="1136" t="s">
        <v>13027</v>
      </c>
      <c r="AN1965" s="1136" t="s">
        <v>13028</v>
      </c>
      <c r="AO1965" s="1136">
        <f t="shared" si="246"/>
        <v>650</v>
      </c>
      <c r="AP1965" s="1136">
        <f t="shared" si="247"/>
        <v>1.7250000000000001</v>
      </c>
      <c r="AQ1965" s="1136" t="str">
        <f t="shared" si="248"/>
        <v>1-5-1S91°</v>
      </c>
      <c r="AR1965" s="1136" t="str">
        <f t="shared" si="249"/>
        <v>30</v>
      </c>
      <c r="AS1965" s="1136" t="str">
        <f t="shared" si="250"/>
        <v>270/270/OFF</v>
      </c>
      <c r="AT1965" s="1136" t="str">
        <f t="shared" si="251"/>
        <v>1-5-1S91°</v>
      </c>
      <c r="AV1965" s="1136" t="str">
        <f t="shared" si="244"/>
        <v>110.7.2</v>
      </c>
      <c r="AW1965" s="1438">
        <f t="shared" si="245"/>
        <v>44379</v>
      </c>
    </row>
    <row r="1966" spans="1:49">
      <c r="A1966" s="1135" t="s">
        <v>6442</v>
      </c>
      <c r="B1966" s="1135" t="s">
        <v>5242</v>
      </c>
      <c r="C1966" s="1135">
        <v>650</v>
      </c>
      <c r="D1966" s="1135">
        <v>1.75</v>
      </c>
      <c r="E1966" s="1135" t="s">
        <v>15188</v>
      </c>
      <c r="F1966" s="1135" t="s">
        <v>1069</v>
      </c>
      <c r="G1966" s="1135">
        <v>5</v>
      </c>
      <c r="H1966" s="1135" t="s">
        <v>5399</v>
      </c>
      <c r="I1966" s="1135" t="s">
        <v>126</v>
      </c>
      <c r="J1966" s="1135">
        <v>2.4</v>
      </c>
      <c r="K1966" s="1135" t="s">
        <v>5439</v>
      </c>
      <c r="L1966" s="1135" t="s">
        <v>5246</v>
      </c>
      <c r="M1966" s="1135">
        <v>148.6</v>
      </c>
      <c r="N1966" s="1135" t="s">
        <v>1039</v>
      </c>
      <c r="O1966" s="1135">
        <v>3.7149999999999999</v>
      </c>
      <c r="P1966" s="1135">
        <v>2.972</v>
      </c>
      <c r="Q1966" s="1135">
        <v>3.5</v>
      </c>
      <c r="R1966" s="1135">
        <v>20.399999999999999</v>
      </c>
      <c r="T1966" s="1135">
        <v>26</v>
      </c>
      <c r="U1966" s="1135">
        <v>3.7</v>
      </c>
      <c r="V1966" s="1135" t="s">
        <v>663</v>
      </c>
      <c r="W1966" s="1135">
        <v>105</v>
      </c>
      <c r="X1966" s="1135">
        <v>50</v>
      </c>
      <c r="Y1966" s="1135">
        <v>2</v>
      </c>
      <c r="Z1966" s="1135">
        <v>6.5</v>
      </c>
      <c r="AA1966" s="1135" t="s">
        <v>1526</v>
      </c>
      <c r="AH1966" s="1135" t="s">
        <v>872</v>
      </c>
      <c r="AM1966" s="1136" t="s">
        <v>13029</v>
      </c>
      <c r="AN1966" s="1136" t="s">
        <v>13030</v>
      </c>
      <c r="AO1966" s="1136">
        <f t="shared" si="246"/>
        <v>650</v>
      </c>
      <c r="AP1966" s="1136">
        <f t="shared" si="247"/>
        <v>1.75</v>
      </c>
      <c r="AQ1966" s="1136" t="str">
        <f t="shared" si="248"/>
        <v>1-5-1S91°</v>
      </c>
      <c r="AR1966" s="1136" t="str">
        <f t="shared" si="249"/>
        <v>31.5</v>
      </c>
      <c r="AS1966" s="1136" t="str">
        <f t="shared" si="250"/>
        <v>350/320/OFF</v>
      </c>
      <c r="AT1966" s="1136" t="str">
        <f t="shared" si="251"/>
        <v>1-5-1S91°</v>
      </c>
      <c r="AV1966" s="1136" t="str">
        <f t="shared" si="244"/>
        <v>110.8.30</v>
      </c>
      <c r="AW1966" s="1438">
        <f t="shared" si="245"/>
        <v>44438</v>
      </c>
    </row>
    <row r="1967" spans="1:49">
      <c r="A1967" s="1135" t="s">
        <v>6443</v>
      </c>
      <c r="B1967" s="1135" t="s">
        <v>5242</v>
      </c>
      <c r="C1967" s="1135">
        <v>650</v>
      </c>
      <c r="D1967" s="1135">
        <v>1.7549999999999999</v>
      </c>
      <c r="E1967" s="1135" t="s">
        <v>15188</v>
      </c>
      <c r="F1967" s="1135" t="s">
        <v>1078</v>
      </c>
      <c r="G1967" s="1135">
        <v>5</v>
      </c>
      <c r="H1967" s="1135" t="s">
        <v>5342</v>
      </c>
      <c r="I1967" s="1135" t="s">
        <v>126</v>
      </c>
      <c r="J1967" s="1135">
        <v>0.6</v>
      </c>
      <c r="K1967" s="1135" t="s">
        <v>5245</v>
      </c>
      <c r="L1967" s="1135" t="s">
        <v>5246</v>
      </c>
      <c r="M1967" s="1135">
        <v>149.9</v>
      </c>
      <c r="N1967" s="1135" t="s">
        <v>1039</v>
      </c>
      <c r="O1967" s="1135">
        <v>3.7475000000000005</v>
      </c>
      <c r="P1967" s="1135">
        <v>2.9980000000000002</v>
      </c>
      <c r="Q1967" s="1135">
        <v>4</v>
      </c>
      <c r="R1967" s="1135">
        <v>22</v>
      </c>
      <c r="T1967" s="1135">
        <v>20</v>
      </c>
      <c r="U1967" s="1135">
        <v>2.6</v>
      </c>
      <c r="V1967" s="1135" t="s">
        <v>663</v>
      </c>
      <c r="W1967" s="1135">
        <v>35</v>
      </c>
      <c r="X1967" s="1135">
        <v>10</v>
      </c>
      <c r="Y1967" s="1135">
        <v>1</v>
      </c>
      <c r="Z1967" s="1135">
        <v>6</v>
      </c>
      <c r="AA1967" s="1135" t="s">
        <v>6444</v>
      </c>
      <c r="AH1967" s="1135" t="s">
        <v>959</v>
      </c>
      <c r="AM1967" s="1136" t="s">
        <v>13031</v>
      </c>
      <c r="AN1967" s="1136" t="s">
        <v>13032</v>
      </c>
      <c r="AO1967" s="1136">
        <f t="shared" si="246"/>
        <v>650</v>
      </c>
      <c r="AP1967" s="1136">
        <f t="shared" si="247"/>
        <v>1.7549999999999999</v>
      </c>
      <c r="AQ1967" s="1136" t="str">
        <f t="shared" si="248"/>
        <v>1-5-1S91°</v>
      </c>
      <c r="AR1967" s="1136" t="str">
        <f t="shared" si="249"/>
        <v>30</v>
      </c>
      <c r="AS1967" s="1136" t="str">
        <f t="shared" si="250"/>
        <v>340/300/155</v>
      </c>
      <c r="AT1967" s="1136" t="str">
        <f t="shared" si="251"/>
        <v>1-5-1S91°</v>
      </c>
      <c r="AV1967" s="1136" t="str">
        <f t="shared" si="244"/>
        <v>110.10.21</v>
      </c>
      <c r="AW1967" s="1438">
        <f t="shared" si="245"/>
        <v>44490</v>
      </c>
    </row>
    <row r="1968" spans="1:49">
      <c r="A1968" s="1135" t="s">
        <v>6445</v>
      </c>
      <c r="B1968" s="1135" t="s">
        <v>210</v>
      </c>
      <c r="C1968" s="1135">
        <v>700</v>
      </c>
      <c r="D1968" s="1135">
        <v>1.75</v>
      </c>
      <c r="E1968" s="1135" t="s">
        <v>15188</v>
      </c>
      <c r="F1968" s="1135" t="s">
        <v>1078</v>
      </c>
      <c r="G1968" s="1135">
        <v>5</v>
      </c>
      <c r="H1968" s="1135" t="s">
        <v>5394</v>
      </c>
      <c r="I1968" s="1135" t="s">
        <v>126</v>
      </c>
      <c r="J1968" s="1135">
        <v>0.7</v>
      </c>
      <c r="K1968" s="1135" t="s">
        <v>5395</v>
      </c>
      <c r="L1968" s="1135" t="s">
        <v>4760</v>
      </c>
      <c r="M1968" s="1135">
        <v>151.5</v>
      </c>
      <c r="N1968" s="1135" t="s">
        <v>1039</v>
      </c>
      <c r="O1968" s="1135">
        <v>3.7875000000000001</v>
      </c>
      <c r="P1968" s="1135">
        <v>3.0300000000000002</v>
      </c>
      <c r="Q1968" s="1135">
        <v>4</v>
      </c>
      <c r="R1968" s="1135">
        <v>19.100000000000001</v>
      </c>
      <c r="T1968" s="1135">
        <v>23.7</v>
      </c>
      <c r="U1968" s="1135">
        <v>3.2</v>
      </c>
      <c r="V1968" s="1135" t="s">
        <v>663</v>
      </c>
      <c r="W1968" s="1135">
        <v>35</v>
      </c>
      <c r="X1968" s="1135">
        <v>10</v>
      </c>
      <c r="Y1968" s="1135">
        <v>1</v>
      </c>
      <c r="Z1968" s="1135">
        <v>6</v>
      </c>
      <c r="AA1968" s="1135" t="s">
        <v>4080</v>
      </c>
      <c r="AH1968" s="1135" t="s">
        <v>705</v>
      </c>
      <c r="AM1968" s="1136" t="s">
        <v>13033</v>
      </c>
      <c r="AN1968" s="1136" t="s">
        <v>13034</v>
      </c>
      <c r="AO1968" s="1136">
        <f t="shared" si="246"/>
        <v>700</v>
      </c>
      <c r="AP1968" s="1136">
        <f t="shared" si="247"/>
        <v>1.75</v>
      </c>
      <c r="AQ1968" s="1136" t="str">
        <f t="shared" si="248"/>
        <v>1-5-1S91°</v>
      </c>
      <c r="AR1968" s="1136" t="str">
        <f t="shared" si="249"/>
        <v>30</v>
      </c>
      <c r="AS1968" s="1136" t="str">
        <f t="shared" si="250"/>
        <v>370/330/155</v>
      </c>
      <c r="AT1968" s="1136" t="str">
        <f t="shared" si="251"/>
        <v>1-5-1S91°</v>
      </c>
      <c r="AV1968" s="1136" t="str">
        <f t="shared" si="244"/>
        <v>110.12.2</v>
      </c>
      <c r="AW1968" s="1438">
        <f t="shared" si="245"/>
        <v>44532</v>
      </c>
    </row>
    <row r="1969" spans="1:49">
      <c r="A1969" s="1135" t="s">
        <v>6446</v>
      </c>
      <c r="B1969" s="1135" t="s">
        <v>878</v>
      </c>
      <c r="C1969" s="1135">
        <v>550</v>
      </c>
      <c r="D1969" s="1135">
        <v>1.756</v>
      </c>
      <c r="E1969" s="1135" t="s">
        <v>15196</v>
      </c>
      <c r="F1969" s="1135" t="s">
        <v>1048</v>
      </c>
      <c r="G1969" s="1135">
        <v>5</v>
      </c>
      <c r="H1969" s="1135" t="s">
        <v>5838</v>
      </c>
      <c r="I1969" s="1135" t="s">
        <v>663</v>
      </c>
      <c r="J1969" s="1135">
        <v>0</v>
      </c>
      <c r="K1969" s="1135" t="s">
        <v>5839</v>
      </c>
      <c r="L1969" s="1135" t="s">
        <v>5001</v>
      </c>
      <c r="M1969" s="1135">
        <v>148.9</v>
      </c>
      <c r="N1969" s="1135" t="s">
        <v>1039</v>
      </c>
      <c r="O1969" s="1135">
        <v>3.7225000000000001</v>
      </c>
      <c r="P1969" s="1135">
        <v>2.9780000000000002</v>
      </c>
      <c r="Q1969" s="1135" t="s">
        <v>1114</v>
      </c>
      <c r="R1969" s="1135">
        <v>23.5</v>
      </c>
      <c r="T1969" s="1135">
        <v>16.399999999999999</v>
      </c>
      <c r="U1969" s="1135">
        <v>4.5999999999999996</v>
      </c>
      <c r="V1969" s="1135" t="s">
        <v>663</v>
      </c>
      <c r="W1969" s="1135" t="s">
        <v>663</v>
      </c>
      <c r="X1969" s="1135" t="s">
        <v>663</v>
      </c>
      <c r="Y1969" s="1135">
        <v>1.6</v>
      </c>
      <c r="Z1969" s="1135" t="s">
        <v>6029</v>
      </c>
      <c r="AA1969" s="1135" t="s">
        <v>3257</v>
      </c>
      <c r="AH1969" s="1135" t="s">
        <v>876</v>
      </c>
      <c r="AM1969" s="1136" t="s">
        <v>13035</v>
      </c>
      <c r="AN1969" s="1136" t="s">
        <v>13036</v>
      </c>
      <c r="AO1969" s="1136">
        <f t="shared" si="246"/>
        <v>550</v>
      </c>
      <c r="AP1969" s="1136">
        <f t="shared" si="247"/>
        <v>1.756</v>
      </c>
      <c r="AQ1969" s="1136" t="str">
        <f t="shared" si="248"/>
        <v>2-6-1S83°</v>
      </c>
      <c r="AR1969" s="1136" t="str">
        <f t="shared" si="249"/>
        <v>31</v>
      </c>
      <c r="AS1969" s="1136" t="str">
        <f t="shared" si="250"/>
        <v>164/140</v>
      </c>
      <c r="AT1969" s="1136" t="str">
        <f t="shared" si="251"/>
        <v>2-6-1S83°</v>
      </c>
      <c r="AV1969" s="1136" t="str">
        <f t="shared" si="244"/>
        <v>109.1.30</v>
      </c>
      <c r="AW1969" s="1438">
        <f t="shared" si="245"/>
        <v>43860</v>
      </c>
    </row>
    <row r="1970" spans="1:49">
      <c r="A1970" s="1135" t="s">
        <v>6447</v>
      </c>
      <c r="B1970" s="1135" t="s">
        <v>5038</v>
      </c>
      <c r="C1970" s="1135">
        <v>650</v>
      </c>
      <c r="D1970" s="1135">
        <v>1.75</v>
      </c>
      <c r="E1970" s="1135" t="s">
        <v>15182</v>
      </c>
      <c r="F1970" s="1135" t="s">
        <v>2614</v>
      </c>
      <c r="G1970" s="1135">
        <v>5.5</v>
      </c>
      <c r="H1970" s="1135" t="s">
        <v>1564</v>
      </c>
      <c r="I1970" s="1135" t="s">
        <v>126</v>
      </c>
      <c r="J1970" s="1135">
        <v>1.4</v>
      </c>
      <c r="K1970" s="1135" t="s">
        <v>5039</v>
      </c>
      <c r="L1970" s="1135" t="s">
        <v>5040</v>
      </c>
      <c r="M1970" s="1135">
        <v>150.6</v>
      </c>
      <c r="N1970" s="1135" t="s">
        <v>1039</v>
      </c>
      <c r="O1970" s="1135">
        <v>3.7650000000000001</v>
      </c>
      <c r="P1970" s="1135">
        <v>3.012</v>
      </c>
      <c r="Q1970" s="1135" t="s">
        <v>1106</v>
      </c>
      <c r="R1970" s="1135">
        <v>26</v>
      </c>
      <c r="T1970" s="1135">
        <v>14.8</v>
      </c>
      <c r="U1970" s="1135">
        <v>6.7</v>
      </c>
      <c r="V1970" s="1135" t="s">
        <v>663</v>
      </c>
      <c r="W1970" s="1135">
        <v>90</v>
      </c>
      <c r="X1970" s="1135">
        <v>10</v>
      </c>
      <c r="Y1970" s="1135">
        <v>1.3</v>
      </c>
      <c r="Z1970" s="1135" t="s">
        <v>5042</v>
      </c>
      <c r="AA1970" s="1135" t="s">
        <v>6448</v>
      </c>
      <c r="AH1970" s="1135" t="s">
        <v>887</v>
      </c>
      <c r="AM1970" s="1136" t="s">
        <v>13037</v>
      </c>
      <c r="AN1970" s="1136" t="s">
        <v>13038</v>
      </c>
      <c r="AO1970" s="1136">
        <f t="shared" si="246"/>
        <v>650</v>
      </c>
      <c r="AP1970" s="1136">
        <f t="shared" si="247"/>
        <v>1.75</v>
      </c>
      <c r="AQ1970" s="1136" t="str">
        <f t="shared" si="248"/>
        <v>1-4-1S85°</v>
      </c>
      <c r="AR1970" s="1136" t="str">
        <f t="shared" si="249"/>
        <v>*</v>
      </c>
      <c r="AS1970" s="1136" t="str">
        <f t="shared" si="250"/>
        <v>160/OFF</v>
      </c>
      <c r="AT1970" s="1136" t="str">
        <f t="shared" si="251"/>
        <v>1-4-1S85°</v>
      </c>
      <c r="AV1970" s="1136" t="str">
        <f t="shared" si="244"/>
        <v>109.4.16</v>
      </c>
      <c r="AW1970" s="1438">
        <f t="shared" si="245"/>
        <v>43937</v>
      </c>
    </row>
    <row r="1971" spans="1:49">
      <c r="A1971" s="1135" t="s">
        <v>6449</v>
      </c>
      <c r="B1971" s="1135" t="s">
        <v>5021</v>
      </c>
      <c r="C1971" s="1135">
        <v>650</v>
      </c>
      <c r="D1971" s="1135">
        <v>1.704</v>
      </c>
      <c r="E1971" s="1135" t="s">
        <v>15211</v>
      </c>
      <c r="F1971" s="1135" t="s">
        <v>663</v>
      </c>
      <c r="G1971" s="1135">
        <v>4</v>
      </c>
      <c r="H1971" s="1135" t="s">
        <v>2927</v>
      </c>
      <c r="I1971" s="1135" t="s">
        <v>126</v>
      </c>
      <c r="J1971" s="1135">
        <v>1.7</v>
      </c>
      <c r="K1971" s="1135" t="s">
        <v>6436</v>
      </c>
      <c r="L1971" s="1135" t="s">
        <v>1857</v>
      </c>
      <c r="M1971" s="1135">
        <v>159.5</v>
      </c>
      <c r="N1971" s="1135" t="s">
        <v>1039</v>
      </c>
      <c r="O1971" s="1135">
        <v>3.9875000000000003</v>
      </c>
      <c r="P1971" s="1135">
        <v>3.19</v>
      </c>
      <c r="Q1971" s="1135" t="s">
        <v>1106</v>
      </c>
      <c r="R1971" s="1135">
        <v>35</v>
      </c>
      <c r="T1971" s="1135">
        <v>11.7</v>
      </c>
      <c r="U1971" s="1135">
        <v>6.3</v>
      </c>
      <c r="V1971" s="1135" t="s">
        <v>663</v>
      </c>
      <c r="W1971" s="1135">
        <v>135</v>
      </c>
      <c r="X1971" s="1135">
        <v>85</v>
      </c>
      <c r="Y1971" s="1135">
        <v>1.4</v>
      </c>
      <c r="Z1971" s="1135" t="s">
        <v>663</v>
      </c>
      <c r="AA1971" s="1135" t="s">
        <v>1305</v>
      </c>
      <c r="AH1971" s="1135" t="s">
        <v>625</v>
      </c>
      <c r="AM1971" s="1136" t="s">
        <v>13039</v>
      </c>
      <c r="AN1971" s="1136" t="s">
        <v>13040</v>
      </c>
      <c r="AO1971" s="1136">
        <f t="shared" si="246"/>
        <v>650</v>
      </c>
      <c r="AP1971" s="1136">
        <f t="shared" si="247"/>
        <v>1.704</v>
      </c>
      <c r="AQ1971" s="1136" t="str">
        <f t="shared" si="248"/>
        <v>1-4-1S85°S+Z</v>
      </c>
      <c r="AR1971" s="1136" t="str">
        <f t="shared" si="249"/>
        <v>NA</v>
      </c>
      <c r="AS1971" s="1136" t="str">
        <f t="shared" si="250"/>
        <v>150/OFF</v>
      </c>
      <c r="AT1971" s="1136" t="str">
        <f t="shared" si="251"/>
        <v>1-4-1S85°S+Z</v>
      </c>
      <c r="AU1971" s="1136" t="s">
        <v>15737</v>
      </c>
      <c r="AV1971" s="1136" t="str">
        <f t="shared" si="244"/>
        <v>110.1.4</v>
      </c>
      <c r="AW1971" s="1438">
        <f t="shared" si="245"/>
        <v>44200</v>
      </c>
    </row>
    <row r="1972" spans="1:49">
      <c r="A1972" s="1135" t="s">
        <v>6450</v>
      </c>
      <c r="B1972" s="1135" t="s">
        <v>5242</v>
      </c>
      <c r="C1972" s="1135" t="s">
        <v>5428</v>
      </c>
      <c r="D1972" s="1135">
        <v>1.7350000000000001</v>
      </c>
      <c r="E1972" s="1135" t="s">
        <v>15188</v>
      </c>
      <c r="F1972" s="1135" t="s">
        <v>1078</v>
      </c>
      <c r="G1972" s="1135">
        <v>5</v>
      </c>
      <c r="H1972" s="1135" t="s">
        <v>5248</v>
      </c>
      <c r="I1972" s="1135" t="s">
        <v>663</v>
      </c>
      <c r="J1972" s="1135">
        <v>0</v>
      </c>
      <c r="K1972" s="1135" t="s">
        <v>5430</v>
      </c>
      <c r="L1972" s="1135" t="s">
        <v>5246</v>
      </c>
      <c r="M1972" s="1135">
        <v>149.9</v>
      </c>
      <c r="N1972" s="1135" t="s">
        <v>1039</v>
      </c>
      <c r="O1972" s="1135">
        <v>3.7475000000000005</v>
      </c>
      <c r="P1972" s="1135">
        <v>2.9980000000000002</v>
      </c>
      <c r="Q1972" s="1135">
        <v>4</v>
      </c>
      <c r="R1972" s="1135">
        <v>24</v>
      </c>
      <c r="T1972" s="1135">
        <v>17</v>
      </c>
      <c r="U1972" s="1135">
        <v>2.6</v>
      </c>
      <c r="V1972" s="1135" t="s">
        <v>663</v>
      </c>
      <c r="W1972" s="1135" t="s">
        <v>663</v>
      </c>
      <c r="X1972" s="1135" t="s">
        <v>663</v>
      </c>
      <c r="Y1972" s="1135">
        <v>1</v>
      </c>
      <c r="Z1972" s="1135">
        <v>4.5</v>
      </c>
      <c r="AA1972" s="1135" t="s">
        <v>3217</v>
      </c>
      <c r="AH1972" s="1135" t="s">
        <v>3307</v>
      </c>
      <c r="AM1972" s="1136" t="s">
        <v>13041</v>
      </c>
      <c r="AN1972" s="1136" t="s">
        <v>13042</v>
      </c>
      <c r="AO1972" s="1136" t="str">
        <f t="shared" si="246"/>
        <v>750↓650</v>
      </c>
      <c r="AP1972" s="1136">
        <f t="shared" si="247"/>
        <v>1.7350000000000001</v>
      </c>
      <c r="AQ1972" s="1136" t="str">
        <f t="shared" si="248"/>
        <v>1-5-1S91°</v>
      </c>
      <c r="AR1972" s="1136" t="str">
        <f t="shared" si="249"/>
        <v>30</v>
      </c>
      <c r="AS1972" s="1136" t="str">
        <f t="shared" si="250"/>
        <v>350/310/158</v>
      </c>
      <c r="AT1972" s="1136" t="str">
        <f t="shared" si="251"/>
        <v>1-5-1S91°</v>
      </c>
      <c r="AV1972" s="1136" t="str">
        <f t="shared" si="244"/>
        <v>110.2.22</v>
      </c>
      <c r="AW1972" s="1438">
        <f t="shared" si="245"/>
        <v>44249</v>
      </c>
    </row>
    <row r="1973" spans="1:49">
      <c r="A1973" s="1135" t="s">
        <v>6451</v>
      </c>
      <c r="B1973" s="1135" t="s">
        <v>5748</v>
      </c>
      <c r="C1973" s="1135">
        <v>600</v>
      </c>
      <c r="D1973" s="1135">
        <v>1.76</v>
      </c>
      <c r="E1973" s="1135" t="s">
        <v>15188</v>
      </c>
      <c r="F1973" s="1135" t="s">
        <v>1078</v>
      </c>
      <c r="G1973" s="1135">
        <v>1.5</v>
      </c>
      <c r="H1973" s="1135" t="s">
        <v>5968</v>
      </c>
      <c r="I1973" s="1135" t="s">
        <v>126</v>
      </c>
      <c r="J1973" s="1135">
        <v>3.2</v>
      </c>
      <c r="K1973" s="1135" t="s">
        <v>6072</v>
      </c>
      <c r="L1973" s="1135" t="s">
        <v>5902</v>
      </c>
      <c r="M1973" s="1135">
        <v>150.19999999999999</v>
      </c>
      <c r="N1973" s="1135" t="s">
        <v>1039</v>
      </c>
      <c r="O1973" s="1135">
        <v>3.7549999999999999</v>
      </c>
      <c r="P1973" s="1135">
        <v>3.004</v>
      </c>
      <c r="Q1973" s="1135">
        <v>4</v>
      </c>
      <c r="R1973" s="1135">
        <v>21.7</v>
      </c>
      <c r="T1973" s="1135" t="s">
        <v>6452</v>
      </c>
      <c r="U1973" s="1135">
        <v>3.1</v>
      </c>
      <c r="V1973" s="1135" t="s">
        <v>663</v>
      </c>
      <c r="W1973" s="1135">
        <v>110</v>
      </c>
      <c r="X1973" s="1135">
        <v>65</v>
      </c>
      <c r="Y1973" s="1135">
        <v>2</v>
      </c>
      <c r="Z1973" s="1135">
        <v>7</v>
      </c>
      <c r="AA1973" s="1135" t="s">
        <v>6453</v>
      </c>
      <c r="AH1973" s="1135" t="s">
        <v>705</v>
      </c>
      <c r="AM1973" s="1136" t="s">
        <v>13043</v>
      </c>
      <c r="AN1973" s="1136" t="s">
        <v>13044</v>
      </c>
      <c r="AO1973" s="1136">
        <f t="shared" si="246"/>
        <v>600</v>
      </c>
      <c r="AP1973" s="1136">
        <f t="shared" si="247"/>
        <v>1.76</v>
      </c>
      <c r="AQ1973" s="1136" t="str">
        <f t="shared" si="248"/>
        <v>1-5-1S91°</v>
      </c>
      <c r="AR1973" s="1136" t="str">
        <f t="shared" si="249"/>
        <v>30</v>
      </c>
      <c r="AS1973" s="1136" t="str">
        <f t="shared" si="250"/>
        <v>345/345/OFF</v>
      </c>
      <c r="AT1973" s="1136" t="str">
        <f t="shared" si="251"/>
        <v>1-5-1S91°</v>
      </c>
      <c r="AV1973" s="1136" t="str">
        <f t="shared" si="244"/>
        <v>110.5.10</v>
      </c>
      <c r="AW1973" s="1438">
        <f t="shared" si="245"/>
        <v>44326</v>
      </c>
    </row>
    <row r="1974" spans="1:49">
      <c r="A1974" s="1135" t="s">
        <v>6454</v>
      </c>
      <c r="B1974" s="1135" t="s">
        <v>6455</v>
      </c>
      <c r="C1974" s="1135">
        <v>650</v>
      </c>
      <c r="D1974" s="1135">
        <v>1.7</v>
      </c>
      <c r="E1974" s="1135" t="s">
        <v>15188</v>
      </c>
      <c r="F1974" s="1135" t="s">
        <v>1069</v>
      </c>
      <c r="G1974" s="1135">
        <v>5</v>
      </c>
      <c r="H1974" s="1135" t="s">
        <v>6074</v>
      </c>
      <c r="I1974" s="1135" t="s">
        <v>466</v>
      </c>
      <c r="J1974" s="1135">
        <v>2</v>
      </c>
      <c r="K1974" s="1135" t="s">
        <v>6456</v>
      </c>
      <c r="L1974" s="1135" t="s">
        <v>6457</v>
      </c>
      <c r="M1974" s="1135">
        <v>151.5</v>
      </c>
      <c r="N1974" s="1135" t="s">
        <v>1039</v>
      </c>
      <c r="O1974" s="1135">
        <v>3.7875000000000001</v>
      </c>
      <c r="P1974" s="1135">
        <v>3.0300000000000002</v>
      </c>
      <c r="Q1974" s="1135" t="s">
        <v>2516</v>
      </c>
      <c r="R1974" s="1135">
        <v>21.2</v>
      </c>
      <c r="T1974" s="1135">
        <v>31.5</v>
      </c>
      <c r="U1974" s="1135">
        <v>3.5</v>
      </c>
      <c r="V1974" s="1135" t="s">
        <v>663</v>
      </c>
      <c r="W1974" s="1135">
        <v>110</v>
      </c>
      <c r="X1974" s="1135">
        <v>40</v>
      </c>
      <c r="Y1974" s="1135">
        <v>1.5</v>
      </c>
      <c r="Z1974" s="1135">
        <v>6.5</v>
      </c>
      <c r="AA1974" s="1135" t="s">
        <v>6458</v>
      </c>
      <c r="AH1974" s="1135" t="s">
        <v>1338</v>
      </c>
      <c r="AM1974" s="1136" t="s">
        <v>13045</v>
      </c>
      <c r="AN1974" s="1136" t="s">
        <v>13046</v>
      </c>
      <c r="AO1974" s="1136">
        <f t="shared" si="246"/>
        <v>650</v>
      </c>
      <c r="AP1974" s="1136">
        <f t="shared" si="247"/>
        <v>1.7</v>
      </c>
      <c r="AQ1974" s="1136" t="str">
        <f t="shared" si="248"/>
        <v>1-5-1S91°</v>
      </c>
      <c r="AR1974" s="1136" t="str">
        <f t="shared" si="249"/>
        <v>31.5</v>
      </c>
      <c r="AS1974" s="1136" t="str">
        <f t="shared" si="250"/>
        <v>360/360/OFF</v>
      </c>
      <c r="AT1974" s="1136" t="str">
        <f t="shared" si="251"/>
        <v>1-5-1S91°</v>
      </c>
      <c r="AV1974" s="1136" t="str">
        <f t="shared" si="244"/>
        <v>110.7.7</v>
      </c>
      <c r="AW1974" s="1438">
        <f t="shared" si="245"/>
        <v>44384</v>
      </c>
    </row>
    <row r="1975" spans="1:49">
      <c r="A1975" s="1135" t="s">
        <v>6073</v>
      </c>
      <c r="B1975" s="1135" t="s">
        <v>5748</v>
      </c>
      <c r="C1975" s="1135">
        <v>600</v>
      </c>
      <c r="D1975" s="1135">
        <v>1.8049999999999999</v>
      </c>
      <c r="E1975" s="1135" t="s">
        <v>15188</v>
      </c>
      <c r="F1975" s="1135" t="s">
        <v>1078</v>
      </c>
      <c r="G1975" s="1135">
        <v>5</v>
      </c>
      <c r="H1975" s="1135" t="s">
        <v>6074</v>
      </c>
      <c r="I1975" s="1135" t="s">
        <v>126</v>
      </c>
      <c r="J1975" s="1135">
        <v>2.8</v>
      </c>
      <c r="K1975" s="1135" t="s">
        <v>5901</v>
      </c>
      <c r="L1975" s="1135" t="s">
        <v>5902</v>
      </c>
      <c r="M1975" s="1135">
        <v>150.19999999999999</v>
      </c>
      <c r="N1975" s="1135" t="s">
        <v>1039</v>
      </c>
      <c r="O1975" s="1135">
        <v>3.7549999999999999</v>
      </c>
      <c r="P1975" s="1135">
        <v>3.004</v>
      </c>
      <c r="Q1975" s="1135" t="s">
        <v>1371</v>
      </c>
      <c r="R1975" s="1135">
        <v>25</v>
      </c>
      <c r="T1975" s="1135">
        <v>30.1</v>
      </c>
      <c r="U1975" s="1135">
        <v>3.5</v>
      </c>
      <c r="V1975" s="1135" t="s">
        <v>663</v>
      </c>
      <c r="W1975" s="1135">
        <v>110</v>
      </c>
      <c r="X1975" s="1135">
        <v>65</v>
      </c>
      <c r="Y1975" s="1135">
        <v>2</v>
      </c>
      <c r="Z1975" s="1135" t="s">
        <v>6075</v>
      </c>
      <c r="AA1975" s="1135" t="s">
        <v>6076</v>
      </c>
      <c r="AH1975" s="1135" t="s">
        <v>973</v>
      </c>
      <c r="AM1975" s="1136" t="s">
        <v>12699</v>
      </c>
      <c r="AN1975" s="1136" t="s">
        <v>12700</v>
      </c>
      <c r="AO1975" s="1136">
        <f t="shared" si="246"/>
        <v>600</v>
      </c>
      <c r="AP1975" s="1136">
        <f t="shared" si="247"/>
        <v>1.8049999999999999</v>
      </c>
      <c r="AQ1975" s="1136" t="str">
        <f t="shared" si="248"/>
        <v>1-5-1S91°</v>
      </c>
      <c r="AR1975" s="1136" t="str">
        <f t="shared" si="249"/>
        <v>30</v>
      </c>
      <c r="AS1975" s="1136" t="str">
        <f t="shared" si="250"/>
        <v>360/360/OFF</v>
      </c>
      <c r="AT1975" s="1136" t="str">
        <f t="shared" si="251"/>
        <v>1-5-1S91°</v>
      </c>
      <c r="AV1975" s="1136" t="str">
        <f t="shared" si="244"/>
        <v>110.8.31</v>
      </c>
      <c r="AW1975" s="1438">
        <f t="shared" si="245"/>
        <v>44439</v>
      </c>
    </row>
    <row r="1976" spans="1:49">
      <c r="A1976" s="1135" t="s">
        <v>6459</v>
      </c>
      <c r="B1976" s="1135" t="s">
        <v>878</v>
      </c>
      <c r="C1976" s="1135">
        <v>550</v>
      </c>
      <c r="D1976" s="1135">
        <v>1.7749999999999999</v>
      </c>
      <c r="E1976" s="1135" t="s">
        <v>15196</v>
      </c>
      <c r="F1976" s="1135" t="s">
        <v>4789</v>
      </c>
      <c r="G1976" s="1135">
        <v>5</v>
      </c>
      <c r="H1976" s="1135" t="s">
        <v>5024</v>
      </c>
      <c r="I1976" s="1135" t="s">
        <v>466</v>
      </c>
      <c r="J1976" s="1135">
        <v>3.4</v>
      </c>
      <c r="K1976" s="1135" t="s">
        <v>6460</v>
      </c>
      <c r="L1976" s="1135" t="s">
        <v>5001</v>
      </c>
      <c r="M1976" s="1135">
        <v>151.69999999999999</v>
      </c>
      <c r="N1976" s="1135" t="s">
        <v>1039</v>
      </c>
      <c r="O1976" s="1135">
        <v>3.7925</v>
      </c>
      <c r="P1976" s="1135">
        <v>3.0339999999999998</v>
      </c>
      <c r="Q1976" s="1135">
        <v>3</v>
      </c>
      <c r="R1976" s="1135">
        <v>19.7</v>
      </c>
      <c r="T1976" s="1135">
        <v>11.5</v>
      </c>
      <c r="U1976" s="1135">
        <v>5.3</v>
      </c>
      <c r="V1976" s="1135" t="s">
        <v>663</v>
      </c>
      <c r="W1976" s="1135">
        <v>105</v>
      </c>
      <c r="X1976" s="1135">
        <v>95</v>
      </c>
      <c r="Y1976" s="1135">
        <v>1.5</v>
      </c>
      <c r="Z1976" s="1135">
        <v>5</v>
      </c>
      <c r="AA1976" s="1135" t="s">
        <v>3988</v>
      </c>
      <c r="AH1976" s="1135" t="s">
        <v>1332</v>
      </c>
      <c r="AM1976" s="1136" t="s">
        <v>13047</v>
      </c>
      <c r="AN1976" s="1136" t="s">
        <v>13048</v>
      </c>
      <c r="AO1976" s="1136">
        <f t="shared" si="246"/>
        <v>550</v>
      </c>
      <c r="AP1976" s="1136">
        <f t="shared" si="247"/>
        <v>1.7749999999999999</v>
      </c>
      <c r="AQ1976" s="1136" t="str">
        <f t="shared" si="248"/>
        <v>2-6-1S83°</v>
      </c>
      <c r="AR1976" s="1136" t="str">
        <f t="shared" si="249"/>
        <v>32.8</v>
      </c>
      <c r="AS1976" s="1136" t="str">
        <f t="shared" si="250"/>
        <v>160/155</v>
      </c>
      <c r="AT1976" s="1136" t="str">
        <f t="shared" si="251"/>
        <v>2-6-1S83°</v>
      </c>
      <c r="AV1976" s="1136" t="str">
        <f t="shared" si="244"/>
        <v>110.10.22</v>
      </c>
      <c r="AW1976" s="1438">
        <f t="shared" si="245"/>
        <v>44491</v>
      </c>
    </row>
    <row r="1977" spans="1:49">
      <c r="A1977" s="1135" t="s">
        <v>6461</v>
      </c>
      <c r="B1977" s="1135" t="s">
        <v>417</v>
      </c>
      <c r="C1977" s="1135">
        <v>700</v>
      </c>
      <c r="D1977" s="1135">
        <v>1.76</v>
      </c>
      <c r="E1977" s="1135" t="s">
        <v>15188</v>
      </c>
      <c r="F1977" s="1135" t="s">
        <v>1078</v>
      </c>
      <c r="G1977" s="1135">
        <v>5</v>
      </c>
      <c r="H1977" s="1135" t="s">
        <v>5259</v>
      </c>
      <c r="I1977" s="1135" t="s">
        <v>126</v>
      </c>
      <c r="J1977" s="1135">
        <v>0.8</v>
      </c>
      <c r="K1977" s="1135" t="s">
        <v>6431</v>
      </c>
      <c r="L1977" s="1135" t="s">
        <v>6385</v>
      </c>
      <c r="M1977" s="1135">
        <v>151.5</v>
      </c>
      <c r="N1977" s="1135" t="s">
        <v>1039</v>
      </c>
      <c r="O1977" s="1135">
        <v>3.7875000000000001</v>
      </c>
      <c r="P1977" s="1135">
        <v>3.0300000000000002</v>
      </c>
      <c r="Q1977" s="1135">
        <v>4</v>
      </c>
      <c r="R1977" s="1135">
        <v>19.100000000000001</v>
      </c>
      <c r="T1977" s="1135">
        <v>23.7</v>
      </c>
      <c r="U1977" s="1135">
        <v>3.2</v>
      </c>
      <c r="V1977" s="1135" t="s">
        <v>663</v>
      </c>
      <c r="W1977" s="1135">
        <v>35</v>
      </c>
      <c r="X1977" s="1135">
        <v>10</v>
      </c>
      <c r="Y1977" s="1135">
        <v>1</v>
      </c>
      <c r="Z1977" s="1135">
        <v>6</v>
      </c>
      <c r="AA1977" s="1135" t="s">
        <v>1719</v>
      </c>
      <c r="AH1977" s="1135" t="s">
        <v>1515</v>
      </c>
      <c r="AI1977" s="1135">
        <v>91.92</v>
      </c>
      <c r="AJ1977" s="1135">
        <v>-0.01</v>
      </c>
      <c r="AK1977" s="1135">
        <v>0.67</v>
      </c>
      <c r="AM1977" s="1136" t="s">
        <v>13049</v>
      </c>
      <c r="AN1977" s="1136" t="s">
        <v>13050</v>
      </c>
      <c r="AO1977" s="1136">
        <f t="shared" si="246"/>
        <v>700</v>
      </c>
      <c r="AP1977" s="1136">
        <f t="shared" si="247"/>
        <v>1.76</v>
      </c>
      <c r="AQ1977" s="1136" t="str">
        <f t="shared" si="248"/>
        <v>1-5-1S91°</v>
      </c>
      <c r="AR1977" s="1136" t="str">
        <f t="shared" si="249"/>
        <v>30</v>
      </c>
      <c r="AS1977" s="1136" t="str">
        <f t="shared" si="250"/>
        <v>360/320/155</v>
      </c>
      <c r="AT1977" s="1136" t="str">
        <f t="shared" si="251"/>
        <v>1-5-1S91°</v>
      </c>
      <c r="AV1977" s="1136" t="str">
        <f t="shared" si="244"/>
        <v>112.10.19</v>
      </c>
      <c r="AW1977" s="1438">
        <f t="shared" si="245"/>
        <v>45218</v>
      </c>
    </row>
    <row r="1978" spans="1:49">
      <c r="A1978" s="1135" t="s">
        <v>6462</v>
      </c>
      <c r="B1978" s="1135" t="s">
        <v>210</v>
      </c>
      <c r="C1978" s="1135">
        <v>650</v>
      </c>
      <c r="D1978" s="1135">
        <v>1.75</v>
      </c>
      <c r="E1978" s="1135" t="s">
        <v>15188</v>
      </c>
      <c r="F1978" s="1135" t="s">
        <v>1078</v>
      </c>
      <c r="G1978" s="1135">
        <v>5</v>
      </c>
      <c r="H1978" s="1135" t="s">
        <v>6463</v>
      </c>
      <c r="I1978" s="1135" t="s">
        <v>1261</v>
      </c>
      <c r="J1978" s="1135">
        <v>1.8</v>
      </c>
      <c r="K1978" s="1135" t="s">
        <v>6464</v>
      </c>
      <c r="L1978" s="1135" t="s">
        <v>6385</v>
      </c>
      <c r="M1978" s="1135">
        <v>152.19999999999999</v>
      </c>
      <c r="N1978" s="1135" t="s">
        <v>1039</v>
      </c>
      <c r="O1978" s="1135">
        <v>3.8049999999999997</v>
      </c>
      <c r="P1978" s="1135">
        <v>3.044</v>
      </c>
      <c r="Q1978" s="1135">
        <v>4</v>
      </c>
      <c r="R1978" s="1135">
        <v>19</v>
      </c>
      <c r="T1978" s="1135">
        <v>16</v>
      </c>
      <c r="U1978" s="1135">
        <v>4</v>
      </c>
      <c r="V1978" s="1135" t="s">
        <v>663</v>
      </c>
      <c r="W1978" s="1135">
        <v>95</v>
      </c>
      <c r="X1978" s="1135">
        <v>20</v>
      </c>
      <c r="Y1978" s="1135">
        <v>1.5</v>
      </c>
      <c r="Z1978" s="1135">
        <v>5</v>
      </c>
      <c r="AA1978" s="1135" t="s">
        <v>6465</v>
      </c>
      <c r="AH1978" s="1135" t="s">
        <v>625</v>
      </c>
      <c r="AI1978" s="1135">
        <v>91.59</v>
      </c>
      <c r="AJ1978" s="1135">
        <v>-0.66</v>
      </c>
      <c r="AK1978" s="1135">
        <v>0.76</v>
      </c>
      <c r="AM1978" s="1136" t="s">
        <v>13051</v>
      </c>
      <c r="AN1978" s="1136" t="s">
        <v>13052</v>
      </c>
      <c r="AO1978" s="1136">
        <f t="shared" si="246"/>
        <v>650</v>
      </c>
      <c r="AP1978" s="1136">
        <f t="shared" si="247"/>
        <v>1.75</v>
      </c>
      <c r="AQ1978" s="1136" t="str">
        <f t="shared" si="248"/>
        <v>1-5-1S91°</v>
      </c>
      <c r="AR1978" s="1136" t="str">
        <f t="shared" si="249"/>
        <v>30</v>
      </c>
      <c r="AS1978" s="1136" t="str">
        <f t="shared" si="250"/>
        <v>168/165</v>
      </c>
      <c r="AT1978" s="1136" t="str">
        <f t="shared" si="251"/>
        <v>1-5-1S91°</v>
      </c>
      <c r="AV1978" s="1136" t="str">
        <f t="shared" si="244"/>
        <v>112.11.1</v>
      </c>
      <c r="AW1978" s="1438">
        <f t="shared" si="245"/>
        <v>45231</v>
      </c>
    </row>
    <row r="1979" spans="1:49">
      <c r="A1979" s="1135" t="s">
        <v>6466</v>
      </c>
      <c r="B1979" s="1135" t="s">
        <v>417</v>
      </c>
      <c r="C1979" s="1135">
        <v>650</v>
      </c>
      <c r="D1979" s="1135">
        <v>1.76</v>
      </c>
      <c r="E1979" s="1135" t="s">
        <v>15188</v>
      </c>
      <c r="F1979" s="1135" t="s">
        <v>1078</v>
      </c>
      <c r="G1979" s="1135">
        <v>5</v>
      </c>
      <c r="H1979" s="1135" t="s">
        <v>5577</v>
      </c>
      <c r="I1979" s="1135" t="s">
        <v>126</v>
      </c>
      <c r="J1979" s="1135">
        <v>0.8</v>
      </c>
      <c r="K1979" s="1135" t="s">
        <v>6431</v>
      </c>
      <c r="L1979" s="1135" t="s">
        <v>6385</v>
      </c>
      <c r="M1979" s="1135">
        <v>151.5</v>
      </c>
      <c r="N1979" s="1135" t="s">
        <v>1039</v>
      </c>
      <c r="O1979" s="1135">
        <v>3.7875000000000001</v>
      </c>
      <c r="P1979" s="1135">
        <v>3.0300000000000002</v>
      </c>
      <c r="Q1979" s="1135">
        <v>4</v>
      </c>
      <c r="R1979" s="1135">
        <v>19.100000000000001</v>
      </c>
      <c r="T1979" s="1135">
        <v>23.7</v>
      </c>
      <c r="U1979" s="1135">
        <v>3.2</v>
      </c>
      <c r="V1979" s="1135" t="s">
        <v>663</v>
      </c>
      <c r="W1979" s="1135">
        <v>35</v>
      </c>
      <c r="X1979" s="1135">
        <v>10</v>
      </c>
      <c r="Y1979" s="1135">
        <v>1</v>
      </c>
      <c r="Z1979" s="1135">
        <v>6</v>
      </c>
      <c r="AA1979" s="1135" t="s">
        <v>6467</v>
      </c>
      <c r="AH1979" s="1135" t="s">
        <v>1315</v>
      </c>
      <c r="AI1979" s="1135">
        <v>91.67</v>
      </c>
      <c r="AJ1979" s="1135">
        <v>-0.43</v>
      </c>
      <c r="AK1979" s="1135">
        <v>1.1000000000000001</v>
      </c>
      <c r="AM1979" s="1136" t="s">
        <v>13053</v>
      </c>
      <c r="AN1979" s="1136" t="s">
        <v>13054</v>
      </c>
      <c r="AO1979" s="1136">
        <f t="shared" si="246"/>
        <v>650</v>
      </c>
      <c r="AP1979" s="1136">
        <f t="shared" si="247"/>
        <v>1.76</v>
      </c>
      <c r="AQ1979" s="1136" t="str">
        <f t="shared" si="248"/>
        <v>1-5-1S91°</v>
      </c>
      <c r="AR1979" s="1136" t="str">
        <f t="shared" si="249"/>
        <v>30</v>
      </c>
      <c r="AS1979" s="1136" t="str">
        <f t="shared" si="250"/>
        <v>350/310/150</v>
      </c>
      <c r="AT1979" s="1136" t="str">
        <f t="shared" si="251"/>
        <v>1-5-1S91°</v>
      </c>
      <c r="AV1979" s="1136" t="str">
        <f t="shared" si="244"/>
        <v>112.10.30</v>
      </c>
      <c r="AW1979" s="1438">
        <f t="shared" si="245"/>
        <v>45229</v>
      </c>
    </row>
    <row r="1980" spans="1:49">
      <c r="A1980" s="1135" t="s">
        <v>6468</v>
      </c>
      <c r="B1980" s="1135" t="s">
        <v>4861</v>
      </c>
      <c r="C1980" s="1135">
        <v>650</v>
      </c>
      <c r="D1980" s="1135">
        <v>1.71</v>
      </c>
      <c r="E1980" s="1135" t="s">
        <v>15215</v>
      </c>
      <c r="F1980" s="1135" t="s">
        <v>663</v>
      </c>
      <c r="G1980" s="1135">
        <v>5</v>
      </c>
      <c r="H1980" s="1135" t="s">
        <v>6469</v>
      </c>
      <c r="I1980" s="1135" t="s">
        <v>126</v>
      </c>
      <c r="J1980" s="1135">
        <v>1.4</v>
      </c>
      <c r="K1980" s="1135" t="s">
        <v>6387</v>
      </c>
      <c r="L1980" s="1135" t="s">
        <v>1915</v>
      </c>
      <c r="M1980" s="1135">
        <v>148</v>
      </c>
      <c r="N1980" s="1135" t="s">
        <v>1039</v>
      </c>
      <c r="O1980" s="1135">
        <v>3.7</v>
      </c>
      <c r="P1980" s="1135">
        <v>2.96</v>
      </c>
      <c r="Q1980" s="1135">
        <v>4</v>
      </c>
      <c r="R1980" s="1135">
        <v>20.8</v>
      </c>
      <c r="T1980" s="1135">
        <v>20.399999999999999</v>
      </c>
      <c r="U1980" s="1135">
        <v>3.8</v>
      </c>
      <c r="V1980" s="1135" t="s">
        <v>663</v>
      </c>
      <c r="W1980" s="1135">
        <v>110</v>
      </c>
      <c r="X1980" s="1135" t="s">
        <v>2489</v>
      </c>
      <c r="Y1980" s="1135">
        <v>1.7</v>
      </c>
      <c r="Z1980" s="1135" t="s">
        <v>663</v>
      </c>
      <c r="AA1980" s="1135" t="s">
        <v>6470</v>
      </c>
      <c r="AB1980" s="1135" t="s">
        <v>1075</v>
      </c>
      <c r="AH1980" s="1135" t="s">
        <v>887</v>
      </c>
      <c r="AI1980" s="1135">
        <v>90.91</v>
      </c>
      <c r="AJ1980" s="1135">
        <v>0.22</v>
      </c>
      <c r="AK1980" s="1135">
        <v>0.95</v>
      </c>
      <c r="AM1980" s="1136" t="s">
        <v>13055</v>
      </c>
      <c r="AN1980" s="1136" t="s">
        <v>13056</v>
      </c>
      <c r="AO1980" s="1136">
        <f t="shared" si="246"/>
        <v>650</v>
      </c>
      <c r="AP1980" s="1136">
        <f t="shared" si="247"/>
        <v>1.71</v>
      </c>
      <c r="AQ1980" s="1136" t="str">
        <f t="shared" si="248"/>
        <v>1-5-1S85°S+Z</v>
      </c>
      <c r="AR1980" s="1136" t="str">
        <f t="shared" si="249"/>
        <v>NA</v>
      </c>
      <c r="AS1980" s="1136" t="str">
        <f t="shared" si="250"/>
        <v>181/OFF</v>
      </c>
      <c r="AT1980" s="1136" t="str">
        <f t="shared" si="251"/>
        <v>1-5-1S85°S+Z</v>
      </c>
      <c r="AU1980" s="1136" t="s">
        <v>15737</v>
      </c>
      <c r="AV1980" s="1136" t="str">
        <f t="shared" si="244"/>
        <v>112.11.7</v>
      </c>
      <c r="AW1980" s="1438">
        <f t="shared" si="245"/>
        <v>45237</v>
      </c>
    </row>
    <row r="1981" spans="1:49">
      <c r="A1981" s="1135" t="s">
        <v>6471</v>
      </c>
      <c r="B1981" s="1135" t="s">
        <v>210</v>
      </c>
      <c r="C1981" s="1135">
        <v>650</v>
      </c>
      <c r="D1981" s="1135">
        <v>1.75</v>
      </c>
      <c r="E1981" s="1135" t="s">
        <v>15188</v>
      </c>
      <c r="F1981" s="1135" t="s">
        <v>1078</v>
      </c>
      <c r="G1981" s="1135">
        <v>5</v>
      </c>
      <c r="H1981" s="1135" t="s">
        <v>6463</v>
      </c>
      <c r="I1981" s="1135" t="s">
        <v>1261</v>
      </c>
      <c r="J1981" s="1135">
        <v>1.8</v>
      </c>
      <c r="K1981" s="1135" t="s">
        <v>6384</v>
      </c>
      <c r="L1981" s="1135" t="s">
        <v>6385</v>
      </c>
      <c r="M1981" s="1135">
        <v>152.19999999999999</v>
      </c>
      <c r="N1981" s="1135" t="s">
        <v>1039</v>
      </c>
      <c r="O1981" s="1135">
        <v>3.8049999999999997</v>
      </c>
      <c r="P1981" s="1135">
        <v>3.044</v>
      </c>
      <c r="Q1981" s="1135" t="s">
        <v>2686</v>
      </c>
      <c r="R1981" s="1135">
        <v>19</v>
      </c>
      <c r="T1981" s="1135">
        <v>16</v>
      </c>
      <c r="U1981" s="1135">
        <v>4</v>
      </c>
      <c r="V1981" s="1135" t="s">
        <v>663</v>
      </c>
      <c r="W1981" s="1135">
        <v>95</v>
      </c>
      <c r="X1981" s="1135">
        <v>20</v>
      </c>
      <c r="Y1981" s="1135">
        <v>1.3</v>
      </c>
      <c r="Z1981" s="1135">
        <v>5</v>
      </c>
      <c r="AA1981" s="1135" t="s">
        <v>6472</v>
      </c>
      <c r="AH1981" s="1135" t="s">
        <v>1737</v>
      </c>
      <c r="AI1981" s="1135">
        <v>91.34</v>
      </c>
      <c r="AJ1981" s="1135">
        <v>-0.14000000000000001</v>
      </c>
      <c r="AK1981" s="1135">
        <v>0.79</v>
      </c>
      <c r="AM1981" s="1136" t="s">
        <v>13057</v>
      </c>
      <c r="AN1981" s="1136" t="s">
        <v>13058</v>
      </c>
      <c r="AO1981" s="1136">
        <f t="shared" si="246"/>
        <v>650</v>
      </c>
      <c r="AP1981" s="1136">
        <f t="shared" si="247"/>
        <v>1.75</v>
      </c>
      <c r="AQ1981" s="1136" t="str">
        <f t="shared" si="248"/>
        <v>1-5-1S91°</v>
      </c>
      <c r="AR1981" s="1136" t="str">
        <f t="shared" si="249"/>
        <v>30</v>
      </c>
      <c r="AS1981" s="1136" t="str">
        <f t="shared" si="250"/>
        <v>168/165</v>
      </c>
      <c r="AT1981" s="1136" t="str">
        <f t="shared" si="251"/>
        <v>1-5-1S91°</v>
      </c>
      <c r="AV1981" s="1136" t="str">
        <f t="shared" si="244"/>
        <v>112.11.14</v>
      </c>
      <c r="AW1981" s="1438">
        <f t="shared" si="245"/>
        <v>45244</v>
      </c>
    </row>
    <row r="1982" spans="1:49">
      <c r="A1982" s="1135" t="s">
        <v>6473</v>
      </c>
      <c r="B1982" s="1135" t="s">
        <v>417</v>
      </c>
      <c r="C1982" s="1135">
        <v>650</v>
      </c>
      <c r="D1982" s="1135">
        <v>1.76</v>
      </c>
      <c r="E1982" s="1135" t="s">
        <v>15188</v>
      </c>
      <c r="F1982" s="1135" t="s">
        <v>1078</v>
      </c>
      <c r="G1982" s="1135">
        <v>5</v>
      </c>
      <c r="H1982" s="1135" t="s">
        <v>5577</v>
      </c>
      <c r="I1982" s="1135" t="s">
        <v>126</v>
      </c>
      <c r="J1982" s="1135">
        <v>0.7</v>
      </c>
      <c r="K1982" s="1135" t="s">
        <v>6474</v>
      </c>
      <c r="L1982" s="1135" t="s">
        <v>6385</v>
      </c>
      <c r="M1982" s="1135">
        <v>151.5</v>
      </c>
      <c r="N1982" s="1135" t="s">
        <v>1039</v>
      </c>
      <c r="O1982" s="1135">
        <v>3.7875000000000001</v>
      </c>
      <c r="P1982" s="1135">
        <v>3.0300000000000002</v>
      </c>
      <c r="Q1982" s="1135">
        <v>4</v>
      </c>
      <c r="R1982" s="1135">
        <v>19.100000000000001</v>
      </c>
      <c r="T1982" s="1135">
        <v>23.7</v>
      </c>
      <c r="U1982" s="1135">
        <v>3.2</v>
      </c>
      <c r="V1982" s="1135" t="s">
        <v>663</v>
      </c>
      <c r="W1982" s="1135">
        <v>35</v>
      </c>
      <c r="X1982" s="1135">
        <v>10</v>
      </c>
      <c r="Y1982" s="1135">
        <v>1</v>
      </c>
      <c r="Z1982" s="1135">
        <v>6</v>
      </c>
      <c r="AA1982" s="1135" t="s">
        <v>3921</v>
      </c>
      <c r="AH1982" s="1135" t="s">
        <v>1231</v>
      </c>
      <c r="AI1982" s="1135">
        <v>91.97</v>
      </c>
      <c r="AJ1982" s="1135">
        <v>-0.36</v>
      </c>
      <c r="AK1982" s="1135">
        <v>1.05</v>
      </c>
      <c r="AM1982" s="1136" t="s">
        <v>13059</v>
      </c>
      <c r="AN1982" s="1136" t="s">
        <v>13060</v>
      </c>
      <c r="AO1982" s="1136">
        <f t="shared" si="246"/>
        <v>650</v>
      </c>
      <c r="AP1982" s="1136">
        <f t="shared" si="247"/>
        <v>1.76</v>
      </c>
      <c r="AQ1982" s="1136" t="str">
        <f t="shared" si="248"/>
        <v>1-5-1S91°</v>
      </c>
      <c r="AR1982" s="1136" t="str">
        <f t="shared" si="249"/>
        <v>30</v>
      </c>
      <c r="AS1982" s="1136" t="str">
        <f t="shared" si="250"/>
        <v>350/310/150</v>
      </c>
      <c r="AT1982" s="1136" t="str">
        <f t="shared" si="251"/>
        <v>1-5-1S91°</v>
      </c>
      <c r="AV1982" s="1136" t="str">
        <f t="shared" si="244"/>
        <v>112.11.17</v>
      </c>
      <c r="AW1982" s="1438">
        <f t="shared" si="245"/>
        <v>45247</v>
      </c>
    </row>
    <row r="1983" spans="1:49">
      <c r="A1983" s="1135" t="s">
        <v>6475</v>
      </c>
      <c r="B1983" s="1135" t="s">
        <v>5708</v>
      </c>
      <c r="C1983" s="1135">
        <v>600</v>
      </c>
      <c r="D1983" s="1135">
        <v>1.79</v>
      </c>
      <c r="E1983" s="1135" t="s">
        <v>15212</v>
      </c>
      <c r="F1983" s="1135" t="s">
        <v>2328</v>
      </c>
      <c r="G1983" s="1135">
        <v>4</v>
      </c>
      <c r="H1983" s="1135" t="s">
        <v>6476</v>
      </c>
      <c r="I1983" s="1135" t="s">
        <v>663</v>
      </c>
      <c r="J1983" s="1135">
        <v>0</v>
      </c>
      <c r="K1983" s="1135" t="s">
        <v>6477</v>
      </c>
      <c r="L1983" s="1135" t="s">
        <v>5710</v>
      </c>
      <c r="M1983" s="1135">
        <v>150</v>
      </c>
      <c r="N1983" s="1135" t="s">
        <v>1039</v>
      </c>
      <c r="O1983" s="1135">
        <v>3.75</v>
      </c>
      <c r="P1983" s="1135">
        <v>3</v>
      </c>
      <c r="Q1983" s="1135">
        <v>3.5</v>
      </c>
      <c r="R1983" s="1135">
        <v>21.8</v>
      </c>
      <c r="T1983" s="1135">
        <v>21.5</v>
      </c>
      <c r="U1983" s="1135">
        <v>2.4</v>
      </c>
      <c r="V1983" s="1135" t="s">
        <v>663</v>
      </c>
      <c r="W1983" s="1135" t="s">
        <v>663</v>
      </c>
      <c r="X1983" s="1135" t="s">
        <v>663</v>
      </c>
      <c r="Y1983" s="1135">
        <v>1.8</v>
      </c>
      <c r="Z1983" s="1135">
        <v>5.5</v>
      </c>
      <c r="AA1983" s="1135" t="s">
        <v>3923</v>
      </c>
      <c r="AH1983" s="1135" t="s">
        <v>745</v>
      </c>
      <c r="AI1983" s="1135">
        <v>87.38</v>
      </c>
      <c r="AJ1983" s="1135">
        <v>0.69</v>
      </c>
      <c r="AK1983" s="1135">
        <v>-4.9800000000000004</v>
      </c>
      <c r="AM1983" s="1136" t="s">
        <v>13061</v>
      </c>
      <c r="AN1983" s="1136" t="s">
        <v>13062</v>
      </c>
      <c r="AO1983" s="1136">
        <f t="shared" si="246"/>
        <v>600</v>
      </c>
      <c r="AP1983" s="1136">
        <f t="shared" si="247"/>
        <v>1.79</v>
      </c>
      <c r="AQ1983" s="1136" t="str">
        <f t="shared" si="248"/>
        <v>1-5-1S83</v>
      </c>
      <c r="AR1983" s="1136" t="str">
        <f t="shared" si="249"/>
        <v>33.5</v>
      </c>
      <c r="AS1983" s="1136" t="str">
        <f t="shared" si="250"/>
        <v>315/315/140</v>
      </c>
      <c r="AT1983" s="1136" t="str">
        <f t="shared" si="251"/>
        <v>1-5-1S83</v>
      </c>
      <c r="AV1983" s="1136" t="str">
        <f t="shared" si="244"/>
        <v>112.11.16</v>
      </c>
      <c r="AW1983" s="1438">
        <f t="shared" si="245"/>
        <v>45246</v>
      </c>
    </row>
    <row r="1984" spans="1:49">
      <c r="A1984" s="1135" t="s">
        <v>6478</v>
      </c>
      <c r="B1984" s="1135" t="s">
        <v>417</v>
      </c>
      <c r="C1984" s="1135">
        <v>650</v>
      </c>
      <c r="D1984" s="1135">
        <v>1.76</v>
      </c>
      <c r="E1984" s="1135" t="s">
        <v>15188</v>
      </c>
      <c r="F1984" s="1135" t="s">
        <v>1078</v>
      </c>
      <c r="G1984" s="1135">
        <v>5</v>
      </c>
      <c r="H1984" s="1135" t="s">
        <v>5577</v>
      </c>
      <c r="I1984" s="1135" t="s">
        <v>126</v>
      </c>
      <c r="J1984" s="1135">
        <v>0.8</v>
      </c>
      <c r="K1984" s="1135" t="s">
        <v>6474</v>
      </c>
      <c r="L1984" s="1135" t="s">
        <v>6385</v>
      </c>
      <c r="M1984" s="1135">
        <v>151.5</v>
      </c>
      <c r="N1984" s="1135" t="s">
        <v>1039</v>
      </c>
      <c r="O1984" s="1135">
        <v>3.7875000000000001</v>
      </c>
      <c r="P1984" s="1135">
        <v>3.0300000000000002</v>
      </c>
      <c r="Q1984" s="1135">
        <v>4</v>
      </c>
      <c r="R1984" s="1135">
        <v>19.100000000000001</v>
      </c>
      <c r="T1984" s="1135">
        <v>23.7</v>
      </c>
      <c r="U1984" s="1135">
        <v>3.2</v>
      </c>
      <c r="V1984" s="1135" t="s">
        <v>663</v>
      </c>
      <c r="W1984" s="1135">
        <v>35</v>
      </c>
      <c r="X1984" s="1135">
        <v>10</v>
      </c>
      <c r="Y1984" s="1135">
        <v>1</v>
      </c>
      <c r="Z1984" s="1135">
        <v>6</v>
      </c>
      <c r="AA1984" s="1135" t="s">
        <v>6479</v>
      </c>
      <c r="AH1984" s="1135" t="s">
        <v>699</v>
      </c>
      <c r="AI1984" s="1135">
        <v>91.95</v>
      </c>
      <c r="AJ1984" s="1135">
        <v>-0.15</v>
      </c>
      <c r="AK1984" s="1135">
        <v>0.81</v>
      </c>
      <c r="AM1984" s="1136" t="s">
        <v>13063</v>
      </c>
      <c r="AN1984" s="1136" t="s">
        <v>13064</v>
      </c>
      <c r="AO1984" s="1136">
        <f t="shared" si="246"/>
        <v>650</v>
      </c>
      <c r="AP1984" s="1136">
        <f t="shared" si="247"/>
        <v>1.76</v>
      </c>
      <c r="AQ1984" s="1136" t="str">
        <f t="shared" si="248"/>
        <v>1-5-1S91°</v>
      </c>
      <c r="AR1984" s="1136" t="str">
        <f t="shared" si="249"/>
        <v>30</v>
      </c>
      <c r="AS1984" s="1136" t="str">
        <f t="shared" si="250"/>
        <v>350/310/150</v>
      </c>
      <c r="AT1984" s="1136" t="str">
        <f t="shared" si="251"/>
        <v>1-5-1S91°</v>
      </c>
      <c r="AV1984" s="1136" t="str">
        <f t="shared" si="244"/>
        <v>112.11.23</v>
      </c>
      <c r="AW1984" s="1438">
        <f t="shared" si="245"/>
        <v>45253</v>
      </c>
    </row>
    <row r="1985" spans="1:49">
      <c r="A1985" s="1135" t="s">
        <v>6480</v>
      </c>
      <c r="B1985" s="1135" t="s">
        <v>878</v>
      </c>
      <c r="C1985" s="1135">
        <v>600</v>
      </c>
      <c r="D1985" s="1135">
        <v>1.79</v>
      </c>
      <c r="E1985" s="1135" t="s">
        <v>15188</v>
      </c>
      <c r="F1985" s="1135" t="s">
        <v>1048</v>
      </c>
      <c r="G1985" s="1135">
        <v>5</v>
      </c>
      <c r="H1985" s="1135" t="s">
        <v>5220</v>
      </c>
      <c r="I1985" s="1135" t="s">
        <v>466</v>
      </c>
      <c r="J1985" s="1135">
        <v>3.9</v>
      </c>
      <c r="K1985" s="1135" t="s">
        <v>6331</v>
      </c>
      <c r="L1985" s="1135" t="s">
        <v>6332</v>
      </c>
      <c r="M1985" s="1135">
        <v>151.69999999999999</v>
      </c>
      <c r="N1985" s="1135" t="s">
        <v>1039</v>
      </c>
      <c r="O1985" s="1135">
        <v>3.7925</v>
      </c>
      <c r="P1985" s="1135">
        <v>3.0339999999999998</v>
      </c>
      <c r="Q1985" s="1135">
        <v>3</v>
      </c>
      <c r="R1985" s="1135">
        <v>19.7</v>
      </c>
      <c r="T1985" s="1135">
        <v>11.5</v>
      </c>
      <c r="U1985" s="1135">
        <v>5.3</v>
      </c>
      <c r="V1985" s="1135" t="s">
        <v>663</v>
      </c>
      <c r="W1985" s="1135">
        <v>105</v>
      </c>
      <c r="X1985" s="1135">
        <v>95</v>
      </c>
      <c r="Y1985" s="1135">
        <v>1.5</v>
      </c>
      <c r="Z1985" s="1135">
        <v>5</v>
      </c>
      <c r="AA1985" s="1135" t="s">
        <v>6481</v>
      </c>
      <c r="AB1985" s="1135" t="s">
        <v>6482</v>
      </c>
      <c r="AH1985" s="1135" t="s">
        <v>474</v>
      </c>
      <c r="AI1985" s="1135">
        <v>91.7</v>
      </c>
      <c r="AJ1985" s="1135">
        <v>-1.93</v>
      </c>
      <c r="AK1985" s="1135">
        <v>5.72</v>
      </c>
      <c r="AM1985" s="1136" t="s">
        <v>13065</v>
      </c>
      <c r="AN1985" s="1136" t="s">
        <v>13066</v>
      </c>
      <c r="AO1985" s="1136">
        <f t="shared" si="246"/>
        <v>600</v>
      </c>
      <c r="AP1985" s="1136">
        <f t="shared" si="247"/>
        <v>1.79</v>
      </c>
      <c r="AQ1985" s="1136" t="str">
        <f t="shared" si="248"/>
        <v>1-5-1S91°</v>
      </c>
      <c r="AR1985" s="1136" t="str">
        <f t="shared" si="249"/>
        <v>31</v>
      </c>
      <c r="AS1985" s="1136" t="str">
        <f t="shared" si="250"/>
        <v>300/300/140</v>
      </c>
      <c r="AT1985" s="1136" t="str">
        <f t="shared" si="251"/>
        <v>1-5-1S91°</v>
      </c>
      <c r="AV1985" s="1136" t="str">
        <f t="shared" si="244"/>
        <v>112.11.24</v>
      </c>
      <c r="AW1985" s="1438">
        <f t="shared" si="245"/>
        <v>45254</v>
      </c>
    </row>
    <row r="1986" spans="1:49">
      <c r="A1986" s="1135" t="s">
        <v>6483</v>
      </c>
      <c r="B1986" s="1135" t="s">
        <v>5708</v>
      </c>
      <c r="C1986" s="1135">
        <v>600</v>
      </c>
      <c r="D1986" s="1135">
        <v>1.7949999999999999</v>
      </c>
      <c r="E1986" s="1135" t="s">
        <v>15212</v>
      </c>
      <c r="F1986" s="1135" t="s">
        <v>2328</v>
      </c>
      <c r="G1986" s="1135">
        <v>4</v>
      </c>
      <c r="H1986" s="1135" t="s">
        <v>6484</v>
      </c>
      <c r="I1986" s="1135" t="s">
        <v>663</v>
      </c>
      <c r="J1986" s="1135">
        <v>0</v>
      </c>
      <c r="K1986" s="1135" t="s">
        <v>6485</v>
      </c>
      <c r="L1986" s="1135" t="s">
        <v>5710</v>
      </c>
      <c r="M1986" s="1135">
        <v>150</v>
      </c>
      <c r="N1986" s="1135" t="s">
        <v>1039</v>
      </c>
      <c r="O1986" s="1135">
        <v>3.75</v>
      </c>
      <c r="P1986" s="1135">
        <v>3</v>
      </c>
      <c r="Q1986" s="1135">
        <v>3.5</v>
      </c>
      <c r="R1986" s="1135">
        <v>21.8</v>
      </c>
      <c r="T1986" s="1135">
        <v>21.5</v>
      </c>
      <c r="U1986" s="1135">
        <v>2.4</v>
      </c>
      <c r="V1986" s="1135" t="s">
        <v>663</v>
      </c>
      <c r="W1986" s="1135" t="s">
        <v>663</v>
      </c>
      <c r="X1986" s="1135" t="s">
        <v>663</v>
      </c>
      <c r="Y1986" s="1135">
        <v>1.8</v>
      </c>
      <c r="Z1986" s="1135">
        <v>5.5</v>
      </c>
      <c r="AA1986" s="1135" t="s">
        <v>6486</v>
      </c>
      <c r="AH1986" s="1135" t="s">
        <v>5853</v>
      </c>
      <c r="AI1986" s="1135">
        <v>87.47</v>
      </c>
      <c r="AJ1986" s="1135">
        <v>0.91</v>
      </c>
      <c r="AK1986" s="1135">
        <v>-5.26</v>
      </c>
      <c r="AM1986" s="1136" t="s">
        <v>13067</v>
      </c>
      <c r="AN1986" s="1136" t="s">
        <v>13068</v>
      </c>
      <c r="AO1986" s="1136">
        <f t="shared" si="246"/>
        <v>600</v>
      </c>
      <c r="AP1986" s="1136">
        <f t="shared" si="247"/>
        <v>1.7949999999999999</v>
      </c>
      <c r="AQ1986" s="1136" t="str">
        <f t="shared" si="248"/>
        <v>1-5-1S83</v>
      </c>
      <c r="AR1986" s="1136" t="str">
        <f t="shared" si="249"/>
        <v>33.5</v>
      </c>
      <c r="AS1986" s="1136" t="str">
        <f t="shared" si="250"/>
        <v>305/305/140</v>
      </c>
      <c r="AT1986" s="1136" t="str">
        <f t="shared" si="251"/>
        <v>1-5-1S83</v>
      </c>
      <c r="AV1986" s="1136" t="str">
        <f t="shared" ref="AV1986:AV2049" si="252">AA1986</f>
        <v>112.11.21</v>
      </c>
      <c r="AW1986" s="1438">
        <f t="shared" si="245"/>
        <v>45251</v>
      </c>
    </row>
    <row r="1987" spans="1:49">
      <c r="A1987" s="1135" t="s">
        <v>6487</v>
      </c>
      <c r="B1987" s="1135" t="s">
        <v>881</v>
      </c>
      <c r="C1987" s="1135">
        <v>550</v>
      </c>
      <c r="D1987" s="1135">
        <v>1.78</v>
      </c>
      <c r="E1987" s="1135" t="s">
        <v>15213</v>
      </c>
      <c r="F1987" s="1135" t="s">
        <v>1069</v>
      </c>
      <c r="G1987" s="1135">
        <v>4</v>
      </c>
      <c r="H1987" s="1135" t="s">
        <v>6182</v>
      </c>
      <c r="I1987" s="1135" t="s">
        <v>663</v>
      </c>
      <c r="J1987" s="1135">
        <v>0</v>
      </c>
      <c r="K1987" s="1135" t="s">
        <v>5905</v>
      </c>
      <c r="L1987" s="1135" t="s">
        <v>5131</v>
      </c>
      <c r="M1987" s="1135">
        <v>150</v>
      </c>
      <c r="N1987" s="1135" t="s">
        <v>1039</v>
      </c>
      <c r="O1987" s="1135">
        <v>3.75</v>
      </c>
      <c r="P1987" s="1135">
        <v>3</v>
      </c>
      <c r="Q1987" s="1135">
        <v>3.5</v>
      </c>
      <c r="R1987" s="1135">
        <v>21.8</v>
      </c>
      <c r="T1987" s="1135">
        <v>19.5</v>
      </c>
      <c r="U1987" s="1135">
        <v>1.8</v>
      </c>
      <c r="V1987" s="1135" t="s">
        <v>663</v>
      </c>
      <c r="W1987" s="1135" t="s">
        <v>663</v>
      </c>
      <c r="X1987" s="1135" t="s">
        <v>663</v>
      </c>
      <c r="Y1987" s="1135">
        <v>2.1</v>
      </c>
      <c r="Z1987" s="1135">
        <v>5</v>
      </c>
      <c r="AA1987" s="1135" t="s">
        <v>6479</v>
      </c>
      <c r="AH1987" s="1135" t="s">
        <v>1057</v>
      </c>
      <c r="AI1987" s="1135">
        <v>13.11</v>
      </c>
      <c r="AJ1987" s="1135">
        <v>0.28000000000000003</v>
      </c>
      <c r="AK1987" s="1135">
        <v>0.62</v>
      </c>
      <c r="AM1987" s="1136" t="s">
        <v>13069</v>
      </c>
      <c r="AN1987" s="1136" t="s">
        <v>13070</v>
      </c>
      <c r="AO1987" s="1136">
        <f t="shared" si="246"/>
        <v>550</v>
      </c>
      <c r="AP1987" s="1136">
        <f t="shared" si="247"/>
        <v>1.78</v>
      </c>
      <c r="AQ1987" s="1136" t="str">
        <f t="shared" si="248"/>
        <v>1-5-1S87</v>
      </c>
      <c r="AR1987" s="1136" t="str">
        <f t="shared" si="249"/>
        <v>31.5</v>
      </c>
      <c r="AS1987" s="1136" t="str">
        <f t="shared" si="250"/>
        <v>310/310/155</v>
      </c>
      <c r="AT1987" s="1136" t="str">
        <f t="shared" si="251"/>
        <v>1-5-1S87</v>
      </c>
      <c r="AV1987" s="1136" t="str">
        <f t="shared" si="252"/>
        <v>112.11.23</v>
      </c>
      <c r="AW1987" s="1438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35" t="s">
        <v>6488</v>
      </c>
      <c r="B1988" s="1135" t="s">
        <v>417</v>
      </c>
      <c r="C1988" s="1135">
        <v>650</v>
      </c>
      <c r="D1988" s="1135">
        <v>1.76</v>
      </c>
      <c r="E1988" s="1135" t="s">
        <v>15188</v>
      </c>
      <c r="F1988" s="1135" t="s">
        <v>1078</v>
      </c>
      <c r="G1988" s="1135">
        <v>5</v>
      </c>
      <c r="H1988" s="1135" t="s">
        <v>5577</v>
      </c>
      <c r="I1988" s="1135" t="s">
        <v>126</v>
      </c>
      <c r="J1988" s="1135">
        <v>0.8</v>
      </c>
      <c r="K1988" s="1135" t="s">
        <v>6431</v>
      </c>
      <c r="L1988" s="1135" t="s">
        <v>6385</v>
      </c>
      <c r="M1988" s="1135">
        <v>151.5</v>
      </c>
      <c r="N1988" s="1135" t="s">
        <v>1039</v>
      </c>
      <c r="O1988" s="1135">
        <v>3.7875000000000001</v>
      </c>
      <c r="P1988" s="1135">
        <v>3.0300000000000002</v>
      </c>
      <c r="Q1988" s="1135">
        <v>4</v>
      </c>
      <c r="R1988" s="1135">
        <v>19.100000000000001</v>
      </c>
      <c r="T1988" s="1135">
        <v>23.7</v>
      </c>
      <c r="U1988" s="1135">
        <v>3.2</v>
      </c>
      <c r="V1988" s="1135" t="s">
        <v>663</v>
      </c>
      <c r="W1988" s="1135">
        <v>35</v>
      </c>
      <c r="X1988" s="1135">
        <v>10</v>
      </c>
      <c r="Y1988" s="1135">
        <v>1</v>
      </c>
      <c r="Z1988" s="1135">
        <v>6</v>
      </c>
      <c r="AA1988" s="1135" t="s">
        <v>6489</v>
      </c>
      <c r="AH1988" s="1135" t="s">
        <v>3307</v>
      </c>
      <c r="AI1988" s="1135">
        <v>91.26</v>
      </c>
      <c r="AJ1988" s="1135">
        <v>-0.15</v>
      </c>
      <c r="AK1988" s="1135">
        <v>0.93</v>
      </c>
      <c r="AM1988" s="1136" t="s">
        <v>13071</v>
      </c>
      <c r="AN1988" s="1136" t="s">
        <v>13072</v>
      </c>
      <c r="AO1988" s="1136">
        <f t="shared" si="246"/>
        <v>650</v>
      </c>
      <c r="AP1988" s="1136">
        <f t="shared" si="247"/>
        <v>1.76</v>
      </c>
      <c r="AQ1988" s="1136" t="str">
        <f t="shared" si="248"/>
        <v>1-5-1S91°</v>
      </c>
      <c r="AR1988" s="1136" t="str">
        <f t="shared" si="249"/>
        <v>30</v>
      </c>
      <c r="AS1988" s="1136" t="str">
        <f t="shared" si="250"/>
        <v>350/310/150</v>
      </c>
      <c r="AT1988" s="1136" t="str">
        <f t="shared" si="251"/>
        <v>1-5-1S91°</v>
      </c>
      <c r="AV1988" s="1136" t="str">
        <f t="shared" si="252"/>
        <v>112.11.30</v>
      </c>
      <c r="AW1988" s="1438">
        <f t="shared" si="253"/>
        <v>45260</v>
      </c>
    </row>
    <row r="1989" spans="1:49">
      <c r="A1989" s="1135" t="s">
        <v>6490</v>
      </c>
      <c r="B1989" s="1135" t="s">
        <v>5967</v>
      </c>
      <c r="C1989" s="1135">
        <v>600</v>
      </c>
      <c r="D1989" s="1135">
        <v>1.77</v>
      </c>
      <c r="E1989" s="1135" t="s">
        <v>15193</v>
      </c>
      <c r="F1989" s="1135" t="s">
        <v>1069</v>
      </c>
      <c r="G1989" s="1135">
        <v>5</v>
      </c>
      <c r="H1989" s="1135" t="s">
        <v>6491</v>
      </c>
      <c r="I1989" s="1135" t="s">
        <v>126</v>
      </c>
      <c r="J1989" s="1135">
        <v>0.7</v>
      </c>
      <c r="K1989" s="1135" t="s">
        <v>6492</v>
      </c>
      <c r="L1989" s="1135" t="s">
        <v>5970</v>
      </c>
      <c r="M1989" s="1135">
        <v>151</v>
      </c>
      <c r="N1989" s="1135" t="s">
        <v>1039</v>
      </c>
      <c r="O1989" s="1135">
        <v>3.7750000000000004</v>
      </c>
      <c r="P1989" s="1135">
        <v>3.02</v>
      </c>
      <c r="Q1989" s="1135">
        <v>3.5</v>
      </c>
      <c r="R1989" s="1135">
        <v>20.5</v>
      </c>
      <c r="T1989" s="1135">
        <v>26.5</v>
      </c>
      <c r="U1989" s="1135">
        <v>2.7</v>
      </c>
      <c r="V1989" s="1135" t="s">
        <v>663</v>
      </c>
      <c r="W1989" s="1135">
        <v>35</v>
      </c>
      <c r="X1989" s="1135">
        <v>10</v>
      </c>
      <c r="Y1989" s="1135">
        <v>1</v>
      </c>
      <c r="Z1989" s="1135">
        <v>6</v>
      </c>
      <c r="AA1989" s="1135" t="s">
        <v>3939</v>
      </c>
      <c r="AH1989" s="1135" t="s">
        <v>784</v>
      </c>
      <c r="AI1989" s="1135">
        <v>19.350000000000001</v>
      </c>
      <c r="AJ1989" s="1135">
        <v>-0.1</v>
      </c>
      <c r="AK1989" s="1135">
        <v>0.34</v>
      </c>
      <c r="AM1989" s="1136" t="s">
        <v>13073</v>
      </c>
      <c r="AN1989" s="1136" t="s">
        <v>11540</v>
      </c>
      <c r="AO1989" s="1136">
        <f t="shared" si="246"/>
        <v>600</v>
      </c>
      <c r="AP1989" s="1136">
        <f t="shared" si="247"/>
        <v>1.77</v>
      </c>
      <c r="AQ1989" s="1136" t="str">
        <f t="shared" si="248"/>
        <v>1-5-1S87°</v>
      </c>
      <c r="AR1989" s="1136" t="str">
        <f t="shared" si="249"/>
        <v>31.5</v>
      </c>
      <c r="AS1989" s="1136" t="str">
        <f t="shared" si="250"/>
        <v>330/330/150</v>
      </c>
      <c r="AT1989" s="1136" t="str">
        <f t="shared" si="251"/>
        <v>1-5-1S87°</v>
      </c>
      <c r="AV1989" s="1136" t="str">
        <f t="shared" si="252"/>
        <v>112.12.1</v>
      </c>
      <c r="AW1989" s="1438">
        <f t="shared" si="253"/>
        <v>45261</v>
      </c>
    </row>
    <row r="1990" spans="1:49">
      <c r="A1990" s="1135" t="s">
        <v>6493</v>
      </c>
      <c r="B1990" s="1135" t="s">
        <v>5659</v>
      </c>
      <c r="C1990" s="1135">
        <v>600</v>
      </c>
      <c r="D1990" s="1135">
        <v>1.7150000000000001</v>
      </c>
      <c r="E1990" s="1135" t="s">
        <v>15198</v>
      </c>
      <c r="F1990" s="1135" t="s">
        <v>663</v>
      </c>
      <c r="G1990" s="1135">
        <v>5</v>
      </c>
      <c r="H1990" s="1135" t="s">
        <v>1260</v>
      </c>
      <c r="I1990" s="1135" t="s">
        <v>126</v>
      </c>
      <c r="J1990" s="1135">
        <v>1.3</v>
      </c>
      <c r="K1990" s="1135" t="s">
        <v>6494</v>
      </c>
      <c r="L1990" s="1135" t="s">
        <v>6495</v>
      </c>
      <c r="M1990" s="1135">
        <v>153</v>
      </c>
      <c r="N1990" s="1135" t="s">
        <v>1039</v>
      </c>
      <c r="O1990" s="1135">
        <v>3.8250000000000002</v>
      </c>
      <c r="P1990" s="1135">
        <v>3.06</v>
      </c>
      <c r="Q1990" s="1135">
        <v>4</v>
      </c>
      <c r="R1990" s="1135">
        <v>18</v>
      </c>
      <c r="T1990" s="1135">
        <v>14</v>
      </c>
      <c r="U1990" s="1135">
        <v>4.5</v>
      </c>
      <c r="V1990" s="1135" t="s">
        <v>663</v>
      </c>
      <c r="W1990" s="1135">
        <v>110</v>
      </c>
      <c r="X1990" s="1135">
        <v>60</v>
      </c>
      <c r="Y1990" s="1135">
        <v>1.8</v>
      </c>
      <c r="Z1990" s="1135" t="s">
        <v>663</v>
      </c>
      <c r="AA1990" s="1135" t="s">
        <v>6305</v>
      </c>
      <c r="AB1990" s="1135" t="s">
        <v>6405</v>
      </c>
      <c r="AH1990" s="1135" t="s">
        <v>1580</v>
      </c>
      <c r="AI1990" s="1135">
        <v>93.55</v>
      </c>
      <c r="AJ1990" s="1135">
        <v>-0.26</v>
      </c>
      <c r="AK1990" s="1135">
        <v>1.52</v>
      </c>
      <c r="AM1990" s="1136" t="s">
        <v>13074</v>
      </c>
      <c r="AN1990" s="1136" t="s">
        <v>13075</v>
      </c>
      <c r="AO1990" s="1136">
        <f t="shared" si="246"/>
        <v>600</v>
      </c>
      <c r="AP1990" s="1136">
        <f t="shared" si="247"/>
        <v>1.7150000000000001</v>
      </c>
      <c r="AQ1990" s="1136" t="str">
        <f t="shared" si="248"/>
        <v>1-4-1S85°Z+S</v>
      </c>
      <c r="AR1990" s="1136" t="str">
        <f t="shared" si="249"/>
        <v>NA</v>
      </c>
      <c r="AS1990" s="1136" t="str">
        <f t="shared" si="250"/>
        <v>170/OFF</v>
      </c>
      <c r="AT1990" s="1136" t="str">
        <f t="shared" si="251"/>
        <v>1-4-1S85°Z+S</v>
      </c>
      <c r="AU1990" s="1136" t="s">
        <v>15734</v>
      </c>
      <c r="AV1990" s="1136" t="str">
        <f t="shared" si="252"/>
        <v>112.7.6</v>
      </c>
      <c r="AW1990" s="1438">
        <f t="shared" si="253"/>
        <v>45113</v>
      </c>
    </row>
    <row r="1991" spans="1:49">
      <c r="A1991" s="1135" t="s">
        <v>6496</v>
      </c>
      <c r="B1991" s="1135" t="s">
        <v>6359</v>
      </c>
      <c r="C1991" s="1135" t="s">
        <v>6497</v>
      </c>
      <c r="D1991" s="1135">
        <v>1.7150000000000001</v>
      </c>
      <c r="E1991" s="1135" t="s">
        <v>15215</v>
      </c>
      <c r="F1991" s="1135" t="s">
        <v>663</v>
      </c>
      <c r="G1991" s="1135">
        <v>4</v>
      </c>
      <c r="H1991" s="1135" t="s">
        <v>4870</v>
      </c>
      <c r="I1991" s="1135" t="s">
        <v>126</v>
      </c>
      <c r="J1991" s="1135">
        <v>1.2</v>
      </c>
      <c r="K1991" s="1135" t="s">
        <v>6498</v>
      </c>
      <c r="L1991" s="1135" t="s">
        <v>2027</v>
      </c>
      <c r="M1991" s="1135">
        <v>148.5</v>
      </c>
      <c r="N1991" s="1135" t="s">
        <v>1039</v>
      </c>
      <c r="O1991" s="1135">
        <v>3.7125000000000004</v>
      </c>
      <c r="P1991" s="1135">
        <v>2.97</v>
      </c>
      <c r="Q1991" s="1135">
        <v>4</v>
      </c>
      <c r="R1991" s="1135">
        <v>25</v>
      </c>
      <c r="T1991" s="1135">
        <v>22.5</v>
      </c>
      <c r="U1991" s="1135">
        <v>3.2</v>
      </c>
      <c r="V1991" s="1135" t="s">
        <v>663</v>
      </c>
      <c r="W1991" s="1135">
        <v>120</v>
      </c>
      <c r="X1991" s="1135">
        <v>60</v>
      </c>
      <c r="Y1991" s="1135">
        <v>1.8</v>
      </c>
      <c r="Z1991" s="1135" t="s">
        <v>663</v>
      </c>
      <c r="AA1991" s="1135" t="s">
        <v>3939</v>
      </c>
      <c r="AH1991" s="1135" t="s">
        <v>735</v>
      </c>
      <c r="AI1991" s="1135">
        <v>95.52</v>
      </c>
      <c r="AJ1991" s="1135">
        <v>-0.23</v>
      </c>
      <c r="AK1991" s="1135">
        <v>2.71</v>
      </c>
      <c r="AM1991" s="1136" t="s">
        <v>13076</v>
      </c>
      <c r="AN1991" s="1136" t="s">
        <v>13077</v>
      </c>
      <c r="AO1991" s="1136" t="str">
        <f t="shared" si="246"/>
        <v>600↓500-12/5</v>
      </c>
      <c r="AP1991" s="1136">
        <f t="shared" si="247"/>
        <v>1.7150000000000001</v>
      </c>
      <c r="AQ1991" s="1136" t="str">
        <f t="shared" si="248"/>
        <v>1-5-1S85°S+Z</v>
      </c>
      <c r="AR1991" s="1136" t="str">
        <f t="shared" si="249"/>
        <v>NA</v>
      </c>
      <c r="AS1991" s="1136" t="str">
        <f t="shared" si="250"/>
        <v>178/OFF</v>
      </c>
      <c r="AT1991" s="1136" t="str">
        <f t="shared" si="251"/>
        <v>1-5-1S85°S+Z</v>
      </c>
      <c r="AU1991" s="1136" t="s">
        <v>15737</v>
      </c>
      <c r="AV1991" s="1136" t="str">
        <f t="shared" si="252"/>
        <v>112.12.1</v>
      </c>
      <c r="AW1991" s="1438">
        <f t="shared" si="253"/>
        <v>45261</v>
      </c>
    </row>
    <row r="1992" spans="1:49">
      <c r="A1992" s="1135" t="s">
        <v>6499</v>
      </c>
      <c r="B1992" s="1135" t="s">
        <v>628</v>
      </c>
      <c r="C1992" s="1135">
        <v>600</v>
      </c>
      <c r="D1992" s="1135">
        <v>1.75</v>
      </c>
      <c r="E1992" s="1135" t="s">
        <v>15188</v>
      </c>
      <c r="F1992" s="1135" t="s">
        <v>1078</v>
      </c>
      <c r="G1992" s="1135">
        <v>5</v>
      </c>
      <c r="H1992" s="1135" t="s">
        <v>1049</v>
      </c>
      <c r="I1992" s="1135" t="s">
        <v>126</v>
      </c>
      <c r="J1992" s="1135">
        <v>2.5</v>
      </c>
      <c r="K1992" s="1135" t="s">
        <v>6500</v>
      </c>
      <c r="L1992" s="1135" t="s">
        <v>4948</v>
      </c>
      <c r="M1992" s="1135">
        <v>150.30000000000001</v>
      </c>
      <c r="N1992" s="1135" t="s">
        <v>1039</v>
      </c>
      <c r="O1992" s="1135">
        <v>3.7575000000000003</v>
      </c>
      <c r="P1992" s="1135">
        <v>3.0060000000000002</v>
      </c>
      <c r="Q1992" s="1135">
        <v>3</v>
      </c>
      <c r="R1992" s="1135">
        <v>25.5</v>
      </c>
      <c r="T1992" s="1135">
        <v>13</v>
      </c>
      <c r="U1992" s="1135">
        <v>7</v>
      </c>
      <c r="V1992" s="1135" t="s">
        <v>663</v>
      </c>
      <c r="W1992" s="1135">
        <v>115</v>
      </c>
      <c r="X1992" s="1135">
        <v>50</v>
      </c>
      <c r="Y1992" s="1135">
        <v>1.7</v>
      </c>
      <c r="Z1992" s="1135">
        <v>6.5</v>
      </c>
      <c r="AA1992" s="1135" t="s">
        <v>6501</v>
      </c>
      <c r="AH1992" s="1135" t="s">
        <v>1280</v>
      </c>
      <c r="AI1992" s="1135">
        <v>93.11</v>
      </c>
      <c r="AJ1992" s="1135">
        <v>-1.1100000000000001</v>
      </c>
      <c r="AK1992" s="1135">
        <v>4.92</v>
      </c>
      <c r="AM1992" s="1136" t="s">
        <v>13078</v>
      </c>
      <c r="AN1992" s="1136" t="s">
        <v>13079</v>
      </c>
      <c r="AO1992" s="1136">
        <f t="shared" si="246"/>
        <v>600</v>
      </c>
      <c r="AP1992" s="1136">
        <f t="shared" si="247"/>
        <v>1.75</v>
      </c>
      <c r="AQ1992" s="1136" t="str">
        <f t="shared" si="248"/>
        <v>1-5-1S91°</v>
      </c>
      <c r="AR1992" s="1136" t="str">
        <f t="shared" si="249"/>
        <v>30</v>
      </c>
      <c r="AS1992" s="1136" t="str">
        <f t="shared" si="250"/>
        <v>260/260/OFF</v>
      </c>
      <c r="AT1992" s="1136" t="str">
        <f t="shared" si="251"/>
        <v>1-5-1S91°</v>
      </c>
      <c r="AV1992" s="1136" t="str">
        <f t="shared" si="252"/>
        <v>112.12.6</v>
      </c>
      <c r="AW1992" s="1438">
        <f t="shared" si="253"/>
        <v>45266</v>
      </c>
    </row>
    <row r="1993" spans="1:49">
      <c r="A1993" s="1135" t="s">
        <v>6502</v>
      </c>
      <c r="B1993" s="1135" t="s">
        <v>6503</v>
      </c>
      <c r="C1993" s="1135">
        <v>600</v>
      </c>
      <c r="D1993" s="1135">
        <v>1.77</v>
      </c>
      <c r="E1993" s="1135" t="s">
        <v>15210</v>
      </c>
      <c r="F1993" s="1135" t="s">
        <v>1608</v>
      </c>
      <c r="G1993" s="1135">
        <v>4</v>
      </c>
      <c r="H1993" s="1135" t="s">
        <v>6504</v>
      </c>
      <c r="I1993" s="1135" t="s">
        <v>466</v>
      </c>
      <c r="J1993" s="1135">
        <v>2.1</v>
      </c>
      <c r="K1993" s="1135" t="s">
        <v>6505</v>
      </c>
      <c r="L1993" s="1135" t="s">
        <v>6506</v>
      </c>
      <c r="M1993" s="1135">
        <v>152.69999999999999</v>
      </c>
      <c r="N1993" s="1135" t="s">
        <v>1039</v>
      </c>
      <c r="O1993" s="1135">
        <v>3.8174999999999999</v>
      </c>
      <c r="P1993" s="1135">
        <v>3.0539999999999998</v>
      </c>
      <c r="Q1993" s="1135">
        <v>3</v>
      </c>
      <c r="R1993" s="1135">
        <v>23.5</v>
      </c>
      <c r="T1993" s="1135">
        <v>16</v>
      </c>
      <c r="U1993" s="1135">
        <v>5.5</v>
      </c>
      <c r="V1993" s="1135" t="s">
        <v>663</v>
      </c>
      <c r="W1993" s="1135">
        <v>130</v>
      </c>
      <c r="X1993" s="1135">
        <v>80</v>
      </c>
      <c r="Y1993" s="1135">
        <v>1.4</v>
      </c>
      <c r="Z1993" s="1135" t="s">
        <v>663</v>
      </c>
      <c r="AA1993" s="1135" t="s">
        <v>6501</v>
      </c>
      <c r="AH1993" s="1135" t="s">
        <v>1338</v>
      </c>
      <c r="AI1993" s="1135">
        <v>91.57</v>
      </c>
      <c r="AJ1993" s="1135">
        <v>-1.25</v>
      </c>
      <c r="AK1993" s="1135">
        <v>5.0199999999999996</v>
      </c>
      <c r="AM1993" s="1136" t="s">
        <v>13080</v>
      </c>
      <c r="AN1993" s="1136" t="s">
        <v>13081</v>
      </c>
      <c r="AO1993" s="1136">
        <f t="shared" si="246"/>
        <v>600</v>
      </c>
      <c r="AP1993" s="1136">
        <f t="shared" si="247"/>
        <v>1.77</v>
      </c>
      <c r="AQ1993" s="1136" t="str">
        <f t="shared" si="248"/>
        <v>1-5-1S83°Z+S</v>
      </c>
      <c r="AR1993" s="1136" t="str">
        <f t="shared" si="249"/>
        <v>32</v>
      </c>
      <c r="AS1993" s="1136" t="str">
        <f t="shared" si="250"/>
        <v>215/215/150</v>
      </c>
      <c r="AT1993" s="1136" t="str">
        <f t="shared" si="251"/>
        <v>1-5-1S83°Z+S</v>
      </c>
      <c r="AU1993" s="1136" t="s">
        <v>15734</v>
      </c>
      <c r="AV1993" s="1136" t="str">
        <f t="shared" si="252"/>
        <v>112.12.6</v>
      </c>
      <c r="AW1993" s="1438">
        <f t="shared" si="253"/>
        <v>45266</v>
      </c>
    </row>
    <row r="1994" spans="1:49">
      <c r="A1994" s="1135" t="s">
        <v>6507</v>
      </c>
      <c r="B1994" s="1135" t="s">
        <v>417</v>
      </c>
      <c r="C1994" s="1135">
        <v>650</v>
      </c>
      <c r="D1994" s="1135">
        <v>1.76</v>
      </c>
      <c r="E1994" s="1135" t="s">
        <v>15188</v>
      </c>
      <c r="F1994" s="1135" t="s">
        <v>1078</v>
      </c>
      <c r="G1994" s="1135">
        <v>5</v>
      </c>
      <c r="H1994" s="1135" t="s">
        <v>5577</v>
      </c>
      <c r="I1994" s="1135" t="s">
        <v>126</v>
      </c>
      <c r="J1994" s="1135">
        <v>0.7</v>
      </c>
      <c r="K1994" s="1135" t="s">
        <v>6508</v>
      </c>
      <c r="L1994" s="1135" t="s">
        <v>6385</v>
      </c>
      <c r="M1994" s="1135">
        <v>151.5</v>
      </c>
      <c r="N1994" s="1135" t="s">
        <v>1039</v>
      </c>
      <c r="O1994" s="1135">
        <v>3.7875000000000001</v>
      </c>
      <c r="P1994" s="1135">
        <v>3.0300000000000002</v>
      </c>
      <c r="Q1994" s="1135">
        <v>4</v>
      </c>
      <c r="R1994" s="1135">
        <v>19.100000000000001</v>
      </c>
      <c r="T1994" s="1135">
        <v>23.7</v>
      </c>
      <c r="U1994" s="1135">
        <v>3.2</v>
      </c>
      <c r="V1994" s="1135" t="s">
        <v>663</v>
      </c>
      <c r="W1994" s="1135">
        <v>35</v>
      </c>
      <c r="X1994" s="1135">
        <v>10</v>
      </c>
      <c r="Y1994" s="1135">
        <v>1</v>
      </c>
      <c r="Z1994" s="1135">
        <v>6</v>
      </c>
      <c r="AA1994" s="1135" t="s">
        <v>1725</v>
      </c>
      <c r="AH1994" s="1135" t="s">
        <v>705</v>
      </c>
      <c r="AI1994" s="1135">
        <v>91.16</v>
      </c>
      <c r="AJ1994" s="1135">
        <v>-0.2</v>
      </c>
      <c r="AK1994" s="1135">
        <v>1.26</v>
      </c>
      <c r="AM1994" s="1136" t="s">
        <v>13082</v>
      </c>
      <c r="AN1994" s="1136" t="s">
        <v>13083</v>
      </c>
      <c r="AO1994" s="1136">
        <f t="shared" si="246"/>
        <v>650</v>
      </c>
      <c r="AP1994" s="1136">
        <f t="shared" si="247"/>
        <v>1.76</v>
      </c>
      <c r="AQ1994" s="1136" t="str">
        <f t="shared" si="248"/>
        <v>1-5-1S91°</v>
      </c>
      <c r="AR1994" s="1136" t="str">
        <f t="shared" si="249"/>
        <v>30</v>
      </c>
      <c r="AS1994" s="1136" t="str">
        <f t="shared" si="250"/>
        <v>350/310/150</v>
      </c>
      <c r="AT1994" s="1136" t="str">
        <f t="shared" si="251"/>
        <v>1-5-1S91°</v>
      </c>
      <c r="AV1994" s="1136" t="str">
        <f t="shared" si="252"/>
        <v>112.12.11</v>
      </c>
      <c r="AW1994" s="1438">
        <f t="shared" si="253"/>
        <v>45271</v>
      </c>
    </row>
    <row r="1995" spans="1:49">
      <c r="A1995" s="1135" t="s">
        <v>6509</v>
      </c>
      <c r="B1995" s="1135" t="s">
        <v>6510</v>
      </c>
      <c r="C1995" s="1135">
        <v>500</v>
      </c>
      <c r="D1995" s="1135">
        <v>1.7050000000000001</v>
      </c>
      <c r="E1995" s="1135" t="s">
        <v>15215</v>
      </c>
      <c r="F1995" s="1135" t="s">
        <v>663</v>
      </c>
      <c r="G1995" s="1135">
        <v>4</v>
      </c>
      <c r="H1995" s="1135" t="s">
        <v>6511</v>
      </c>
      <c r="I1995" s="1135" t="s">
        <v>126</v>
      </c>
      <c r="J1995" s="1135">
        <v>1</v>
      </c>
      <c r="K1995" s="1135" t="s">
        <v>6512</v>
      </c>
      <c r="L1995" s="1135" t="s">
        <v>2027</v>
      </c>
      <c r="M1995" s="1135">
        <v>148.5</v>
      </c>
      <c r="N1995" s="1135" t="s">
        <v>1039</v>
      </c>
      <c r="O1995" s="1135">
        <v>3.7125000000000004</v>
      </c>
      <c r="P1995" s="1135">
        <v>2.97</v>
      </c>
      <c r="Q1995" s="1135">
        <v>4</v>
      </c>
      <c r="R1995" s="1135">
        <v>20</v>
      </c>
      <c r="T1995" s="1135">
        <v>28</v>
      </c>
      <c r="U1995" s="1135">
        <v>3</v>
      </c>
      <c r="V1995" s="1135" t="s">
        <v>663</v>
      </c>
      <c r="W1995" s="1135">
        <v>120</v>
      </c>
      <c r="X1995" s="1135">
        <v>60</v>
      </c>
      <c r="Y1995" s="1135">
        <v>1</v>
      </c>
      <c r="Z1995" s="1135" t="s">
        <v>663</v>
      </c>
      <c r="AA1995" s="1135" t="s">
        <v>3957</v>
      </c>
      <c r="AH1995" s="1135" t="s">
        <v>6513</v>
      </c>
      <c r="AI1995" s="1135">
        <v>95.56</v>
      </c>
      <c r="AJ1995" s="1135">
        <v>-0.97</v>
      </c>
      <c r="AK1995" s="1135">
        <v>3.14</v>
      </c>
      <c r="AM1995" s="1136" t="s">
        <v>13084</v>
      </c>
      <c r="AN1995" s="1136" t="s">
        <v>13085</v>
      </c>
      <c r="AO1995" s="1136">
        <f t="shared" ref="AO1995:AO2058" si="254">C1995</f>
        <v>500</v>
      </c>
      <c r="AP1995" s="1136">
        <f t="shared" ref="AP1995:AP2058" si="255">D1995</f>
        <v>1.7050000000000001</v>
      </c>
      <c r="AQ1995" s="1136" t="str">
        <f t="shared" ref="AQ1995:AQ2058" si="256">E1995</f>
        <v>1-5-1S85°S+Z</v>
      </c>
      <c r="AR1995" s="1136" t="str">
        <f t="shared" ref="AR1995:AR2058" si="257">F1995</f>
        <v>NA</v>
      </c>
      <c r="AS1995" s="1136" t="str">
        <f t="shared" ref="AS1995:AS2058" si="258">H1995</f>
        <v>205/OFF</v>
      </c>
      <c r="AT1995" s="1136" t="str">
        <f t="shared" ref="AT1995:AT2058" si="259">E1995</f>
        <v>1-5-1S85°S+Z</v>
      </c>
      <c r="AU1995" s="1136" t="s">
        <v>15737</v>
      </c>
      <c r="AV1995" s="1136" t="str">
        <f t="shared" si="252"/>
        <v>112.12.20</v>
      </c>
      <c r="AW1995" s="1438">
        <f t="shared" si="253"/>
        <v>45280</v>
      </c>
    </row>
    <row r="1996" spans="1:49">
      <c r="A1996" s="1135" t="s">
        <v>6514</v>
      </c>
      <c r="B1996" s="1135" t="s">
        <v>6359</v>
      </c>
      <c r="C1996" s="1135">
        <v>500</v>
      </c>
      <c r="D1996" s="1135">
        <v>1.7150000000000001</v>
      </c>
      <c r="E1996" s="1135" t="s">
        <v>15215</v>
      </c>
      <c r="F1996" s="1135" t="s">
        <v>663</v>
      </c>
      <c r="G1996" s="1135">
        <v>4</v>
      </c>
      <c r="H1996" s="1135" t="s">
        <v>2030</v>
      </c>
      <c r="I1996" s="1135" t="s">
        <v>126</v>
      </c>
      <c r="J1996" s="1135">
        <v>1</v>
      </c>
      <c r="K1996" s="1135" t="s">
        <v>6512</v>
      </c>
      <c r="L1996" s="1135" t="s">
        <v>2027</v>
      </c>
      <c r="M1996" s="1135">
        <v>148.5</v>
      </c>
      <c r="N1996" s="1135" t="s">
        <v>1039</v>
      </c>
      <c r="O1996" s="1135">
        <v>3.7125000000000004</v>
      </c>
      <c r="P1996" s="1135">
        <v>2.97</v>
      </c>
      <c r="Q1996" s="1135">
        <v>4</v>
      </c>
      <c r="R1996" s="1135" t="s">
        <v>6515</v>
      </c>
      <c r="T1996" s="1135">
        <v>22.5</v>
      </c>
      <c r="U1996" s="1135">
        <v>3.2</v>
      </c>
      <c r="V1996" s="1135" t="s">
        <v>663</v>
      </c>
      <c r="W1996" s="1135">
        <v>120</v>
      </c>
      <c r="X1996" s="1135">
        <v>60</v>
      </c>
      <c r="Y1996" s="1135">
        <v>1.8</v>
      </c>
      <c r="Z1996" s="1135" t="s">
        <v>663</v>
      </c>
      <c r="AA1996" s="1135" t="s">
        <v>1727</v>
      </c>
      <c r="AH1996" s="1135" t="s">
        <v>5714</v>
      </c>
      <c r="AI1996" s="1135">
        <v>94.88</v>
      </c>
      <c r="AJ1996" s="1135">
        <v>-0.76</v>
      </c>
      <c r="AK1996" s="1135">
        <v>3.03</v>
      </c>
      <c r="AM1996" s="1136" t="s">
        <v>13086</v>
      </c>
      <c r="AN1996" s="1136" t="s">
        <v>13087</v>
      </c>
      <c r="AO1996" s="1136">
        <f t="shared" si="254"/>
        <v>500</v>
      </c>
      <c r="AP1996" s="1136">
        <f t="shared" si="255"/>
        <v>1.7150000000000001</v>
      </c>
      <c r="AQ1996" s="1136" t="str">
        <f t="shared" si="256"/>
        <v>1-5-1S85°S+Z</v>
      </c>
      <c r="AR1996" s="1136" t="str">
        <f t="shared" si="257"/>
        <v>NA</v>
      </c>
      <c r="AS1996" s="1136" t="str">
        <f t="shared" si="258"/>
        <v>175/OFF</v>
      </c>
      <c r="AT1996" s="1136" t="str">
        <f t="shared" si="259"/>
        <v>1-5-1S85°S+Z</v>
      </c>
      <c r="AU1996" s="1136" t="s">
        <v>15737</v>
      </c>
      <c r="AV1996" s="1136" t="str">
        <f t="shared" si="252"/>
        <v>112.12.25</v>
      </c>
      <c r="AW1996" s="1438">
        <f t="shared" si="253"/>
        <v>45285</v>
      </c>
    </row>
    <row r="1997" spans="1:49">
      <c r="A1997" s="1135" t="s">
        <v>6516</v>
      </c>
      <c r="B1997" s="1135" t="s">
        <v>210</v>
      </c>
      <c r="C1997" s="1135">
        <v>650</v>
      </c>
      <c r="D1997" s="1135">
        <v>1.77</v>
      </c>
      <c r="E1997" s="1135" t="s">
        <v>15188</v>
      </c>
      <c r="F1997" s="1135" t="s">
        <v>1078</v>
      </c>
      <c r="G1997" s="1135">
        <v>5</v>
      </c>
      <c r="H1997" s="1135" t="s">
        <v>6335</v>
      </c>
      <c r="I1997" s="1135" t="s">
        <v>663</v>
      </c>
      <c r="J1997" s="1135">
        <v>0</v>
      </c>
      <c r="K1997" s="1135" t="s">
        <v>6336</v>
      </c>
      <c r="L1997" s="1135" t="s">
        <v>4760</v>
      </c>
      <c r="M1997" s="1135">
        <v>151.5</v>
      </c>
      <c r="N1997" s="1135" t="s">
        <v>1039</v>
      </c>
      <c r="O1997" s="1135">
        <v>3.7875000000000001</v>
      </c>
      <c r="P1997" s="1135">
        <v>3.0300000000000002</v>
      </c>
      <c r="Q1997" s="1135">
        <v>4</v>
      </c>
      <c r="R1997" s="1135">
        <v>19.100000000000001</v>
      </c>
      <c r="T1997" s="1135">
        <v>19</v>
      </c>
      <c r="U1997" s="1135">
        <v>2.5</v>
      </c>
      <c r="V1997" s="1135" t="s">
        <v>663</v>
      </c>
      <c r="W1997" s="1135" t="s">
        <v>663</v>
      </c>
      <c r="X1997" s="1135" t="s">
        <v>663</v>
      </c>
      <c r="Y1997" s="1135">
        <v>1</v>
      </c>
      <c r="Z1997" s="1135">
        <v>5</v>
      </c>
      <c r="AA1997" s="1135" t="s">
        <v>1727</v>
      </c>
      <c r="AH1997" s="1135" t="s">
        <v>745</v>
      </c>
      <c r="AI1997" s="1135">
        <v>91.39</v>
      </c>
      <c r="AJ1997" s="1135">
        <v>-0.44</v>
      </c>
      <c r="AK1997" s="1135">
        <v>1.5</v>
      </c>
      <c r="AM1997" s="1136" t="s">
        <v>13088</v>
      </c>
      <c r="AN1997" s="1136" t="s">
        <v>13089</v>
      </c>
      <c r="AO1997" s="1136">
        <f t="shared" si="254"/>
        <v>650</v>
      </c>
      <c r="AP1997" s="1136">
        <f t="shared" si="255"/>
        <v>1.77</v>
      </c>
      <c r="AQ1997" s="1136" t="str">
        <f t="shared" si="256"/>
        <v>1-5-1S91°</v>
      </c>
      <c r="AR1997" s="1136" t="str">
        <f t="shared" si="257"/>
        <v>30</v>
      </c>
      <c r="AS1997" s="1136" t="str">
        <f t="shared" si="258"/>
        <v>345/305/155</v>
      </c>
      <c r="AT1997" s="1136" t="str">
        <f t="shared" si="259"/>
        <v>1-5-1S91°</v>
      </c>
      <c r="AV1997" s="1136" t="str">
        <f t="shared" si="252"/>
        <v>112.12.25</v>
      </c>
      <c r="AW1997" s="1438">
        <f t="shared" si="253"/>
        <v>45285</v>
      </c>
    </row>
    <row r="1998" spans="1:49">
      <c r="A1998" s="1135" t="s">
        <v>6517</v>
      </c>
      <c r="B1998" s="1135" t="s">
        <v>4861</v>
      </c>
      <c r="C1998" s="1135">
        <v>650</v>
      </c>
      <c r="D1998" s="1135">
        <v>1.71</v>
      </c>
      <c r="E1998" s="1135" t="s">
        <v>15215</v>
      </c>
      <c r="F1998" s="1135" t="s">
        <v>663</v>
      </c>
      <c r="G1998" s="1135">
        <v>5</v>
      </c>
      <c r="H1998" s="1135" t="s">
        <v>2286</v>
      </c>
      <c r="I1998" s="1135" t="s">
        <v>126</v>
      </c>
      <c r="J1998" s="1135">
        <v>1.3</v>
      </c>
      <c r="K1998" s="1135" t="s">
        <v>6518</v>
      </c>
      <c r="L1998" s="1135" t="s">
        <v>1915</v>
      </c>
      <c r="M1998" s="1135">
        <v>148</v>
      </c>
      <c r="N1998" s="1135" t="s">
        <v>1039</v>
      </c>
      <c r="O1998" s="1135">
        <v>3.7</v>
      </c>
      <c r="P1998" s="1135">
        <v>2.96</v>
      </c>
      <c r="Q1998" s="1135">
        <v>4</v>
      </c>
      <c r="R1998" s="1135">
        <v>20.8</v>
      </c>
      <c r="T1998" s="1135">
        <v>20.399999999999999</v>
      </c>
      <c r="U1998" s="1135">
        <v>3.8</v>
      </c>
      <c r="V1998" s="1135" t="s">
        <v>663</v>
      </c>
      <c r="W1998" s="1135">
        <v>110</v>
      </c>
      <c r="X1998" s="1135" t="s">
        <v>2489</v>
      </c>
      <c r="Y1998" s="1135">
        <v>1.7</v>
      </c>
      <c r="Z1998" s="1135" t="s">
        <v>663</v>
      </c>
      <c r="AA1998" s="1135" t="s">
        <v>3994</v>
      </c>
      <c r="AB1998" s="1135" t="s">
        <v>1075</v>
      </c>
      <c r="AH1998" s="1135" t="s">
        <v>1147</v>
      </c>
      <c r="AI1998" s="1135">
        <v>93.46</v>
      </c>
      <c r="AJ1998" s="1135">
        <v>-0.61</v>
      </c>
      <c r="AK1998" s="1135">
        <v>1.1399999999999999</v>
      </c>
      <c r="AM1998" s="1136" t="s">
        <v>13090</v>
      </c>
      <c r="AN1998" s="1136" t="s">
        <v>13091</v>
      </c>
      <c r="AO1998" s="1136">
        <f t="shared" si="254"/>
        <v>650</v>
      </c>
      <c r="AP1998" s="1136">
        <f t="shared" si="255"/>
        <v>1.71</v>
      </c>
      <c r="AQ1998" s="1136" t="str">
        <f t="shared" si="256"/>
        <v>1-5-1S85°S+Z</v>
      </c>
      <c r="AR1998" s="1136" t="str">
        <f t="shared" si="257"/>
        <v>NA</v>
      </c>
      <c r="AS1998" s="1136" t="str">
        <f t="shared" si="258"/>
        <v>180/OFF</v>
      </c>
      <c r="AT1998" s="1136" t="str">
        <f t="shared" si="259"/>
        <v>1-5-1S85°S+Z</v>
      </c>
      <c r="AU1998" s="1136" t="s">
        <v>15737</v>
      </c>
      <c r="AV1998" s="1136" t="str">
        <f t="shared" si="252"/>
        <v>113.1.4</v>
      </c>
      <c r="AW1998" s="1438">
        <f t="shared" si="253"/>
        <v>45295</v>
      </c>
    </row>
    <row r="1999" spans="1:49">
      <c r="A1999" s="1135" t="s">
        <v>6519</v>
      </c>
      <c r="B1999" s="1135" t="s">
        <v>881</v>
      </c>
      <c r="C1999" s="1135">
        <v>550</v>
      </c>
      <c r="D1999" s="1135">
        <v>1.7749999999999999</v>
      </c>
      <c r="E1999" s="1135" t="s">
        <v>15213</v>
      </c>
      <c r="F1999" s="1135" t="s">
        <v>1069</v>
      </c>
      <c r="G1999" s="1135">
        <v>4</v>
      </c>
      <c r="H1999" s="1135" t="s">
        <v>3237</v>
      </c>
      <c r="I1999" s="1135" t="s">
        <v>663</v>
      </c>
      <c r="J1999" s="1135">
        <v>0</v>
      </c>
      <c r="K1999" s="1135" t="s">
        <v>6520</v>
      </c>
      <c r="L1999" s="1135" t="s">
        <v>5131</v>
      </c>
      <c r="M1999" s="1135">
        <v>150</v>
      </c>
      <c r="N1999" s="1135" t="s">
        <v>1039</v>
      </c>
      <c r="O1999" s="1135">
        <v>3.75</v>
      </c>
      <c r="P1999" s="1135">
        <v>3</v>
      </c>
      <c r="Q1999" s="1135">
        <v>3.5</v>
      </c>
      <c r="R1999" s="1135">
        <v>21.8</v>
      </c>
      <c r="T1999" s="1135">
        <v>19.5</v>
      </c>
      <c r="U1999" s="1135">
        <v>1.8</v>
      </c>
      <c r="V1999" s="1135" t="s">
        <v>663</v>
      </c>
      <c r="W1999" s="1135" t="s">
        <v>663</v>
      </c>
      <c r="X1999" s="1135" t="s">
        <v>663</v>
      </c>
      <c r="Y1999" s="1135">
        <v>2.1</v>
      </c>
      <c r="Z1999" s="1135">
        <v>5</v>
      </c>
      <c r="AA1999" s="1135" t="s">
        <v>6521</v>
      </c>
      <c r="AH1999" s="1135" t="s">
        <v>1237</v>
      </c>
      <c r="AI1999" s="1135">
        <v>13.83</v>
      </c>
      <c r="AJ1999" s="1135">
        <v>7.0000000000000007E-2</v>
      </c>
      <c r="AK1999" s="1135">
        <v>0.78</v>
      </c>
      <c r="AM1999" s="1136" t="s">
        <v>13092</v>
      </c>
      <c r="AN1999" s="1136" t="s">
        <v>13093</v>
      </c>
      <c r="AO1999" s="1136">
        <f t="shared" si="254"/>
        <v>550</v>
      </c>
      <c r="AP1999" s="1136">
        <f t="shared" si="255"/>
        <v>1.7749999999999999</v>
      </c>
      <c r="AQ1999" s="1136" t="str">
        <f t="shared" si="256"/>
        <v>1-5-1S87</v>
      </c>
      <c r="AR1999" s="1136" t="str">
        <f t="shared" si="257"/>
        <v>31.5</v>
      </c>
      <c r="AS1999" s="1136" t="str">
        <f t="shared" si="258"/>
        <v>300/300/160</v>
      </c>
      <c r="AT1999" s="1136" t="str">
        <f t="shared" si="259"/>
        <v>1-5-1S87</v>
      </c>
      <c r="AV1999" s="1136" t="str">
        <f t="shared" si="252"/>
        <v>113.1.8</v>
      </c>
      <c r="AW1999" s="1438">
        <f t="shared" si="253"/>
        <v>45299</v>
      </c>
    </row>
    <row r="2000" spans="1:49">
      <c r="A2000" s="1135" t="s">
        <v>6522</v>
      </c>
      <c r="B2000" s="1135" t="s">
        <v>210</v>
      </c>
      <c r="C2000" s="1135">
        <v>650</v>
      </c>
      <c r="D2000" s="1135">
        <v>1.73</v>
      </c>
      <c r="E2000" s="1135" t="s">
        <v>15196</v>
      </c>
      <c r="F2000" s="1135" t="s">
        <v>1069</v>
      </c>
      <c r="G2000" s="1135">
        <v>5</v>
      </c>
      <c r="H2000" s="1135" t="s">
        <v>1765</v>
      </c>
      <c r="I2000" s="1135" t="s">
        <v>466</v>
      </c>
      <c r="J2000" s="1135">
        <v>1.7</v>
      </c>
      <c r="K2000" s="1135" t="s">
        <v>6464</v>
      </c>
      <c r="L2000" s="1135" t="s">
        <v>6385</v>
      </c>
      <c r="M2000" s="1135">
        <v>155</v>
      </c>
      <c r="N2000" s="1135" t="s">
        <v>1039</v>
      </c>
      <c r="O2000" s="1135">
        <v>3.875</v>
      </c>
      <c r="P2000" s="1135">
        <v>3.1</v>
      </c>
      <c r="Q2000" s="1135">
        <v>4</v>
      </c>
      <c r="R2000" s="1135">
        <v>19</v>
      </c>
      <c r="T2000" s="1135">
        <v>23</v>
      </c>
      <c r="U2000" s="1135">
        <v>4.3</v>
      </c>
      <c r="V2000" s="1135" t="s">
        <v>663</v>
      </c>
      <c r="W2000" s="1135">
        <v>100</v>
      </c>
      <c r="X2000" s="1135">
        <v>50</v>
      </c>
      <c r="Y2000" s="1135">
        <v>1.5</v>
      </c>
      <c r="Z2000" s="1135">
        <v>6.5</v>
      </c>
      <c r="AA2000" s="1135" t="s">
        <v>1729</v>
      </c>
      <c r="AH2000" s="1135" t="s">
        <v>864</v>
      </c>
      <c r="AI2000" s="1135">
        <v>91.86</v>
      </c>
      <c r="AJ2000" s="1135">
        <v>-0.79</v>
      </c>
      <c r="AK2000" s="1135">
        <v>1.52</v>
      </c>
      <c r="AM2000" s="1136" t="s">
        <v>13094</v>
      </c>
      <c r="AN2000" s="1136" t="s">
        <v>13095</v>
      </c>
      <c r="AO2000" s="1136">
        <f t="shared" si="254"/>
        <v>650</v>
      </c>
      <c r="AP2000" s="1136">
        <f t="shared" si="255"/>
        <v>1.73</v>
      </c>
      <c r="AQ2000" s="1136" t="str">
        <f t="shared" si="256"/>
        <v>2-6-1S83°</v>
      </c>
      <c r="AR2000" s="1136" t="str">
        <f t="shared" si="257"/>
        <v>31.5</v>
      </c>
      <c r="AS2000" s="1136" t="str">
        <f t="shared" si="258"/>
        <v>172/OFF</v>
      </c>
      <c r="AT2000" s="1136" t="str">
        <f t="shared" si="259"/>
        <v>2-6-1S83°</v>
      </c>
      <c r="AV2000" s="1136" t="str">
        <f t="shared" si="252"/>
        <v>113.1.10</v>
      </c>
      <c r="AW2000" s="1438">
        <f t="shared" si="253"/>
        <v>45301</v>
      </c>
    </row>
    <row r="2001" spans="1:49">
      <c r="A2001" s="1135" t="s">
        <v>6523</v>
      </c>
      <c r="B2001" s="1135" t="s">
        <v>417</v>
      </c>
      <c r="C2001" s="1135">
        <v>650</v>
      </c>
      <c r="D2001" s="1135">
        <v>1.76</v>
      </c>
      <c r="E2001" s="1135" t="s">
        <v>15188</v>
      </c>
      <c r="F2001" s="1135" t="s">
        <v>1078</v>
      </c>
      <c r="G2001" s="1135">
        <v>5</v>
      </c>
      <c r="H2001" s="1135" t="s">
        <v>5577</v>
      </c>
      <c r="I2001" s="1135" t="s">
        <v>126</v>
      </c>
      <c r="J2001" s="1135">
        <v>0.7</v>
      </c>
      <c r="K2001" s="1135" t="s">
        <v>6464</v>
      </c>
      <c r="L2001" s="1135" t="s">
        <v>6385</v>
      </c>
      <c r="M2001" s="1135">
        <v>151.5</v>
      </c>
      <c r="N2001" s="1135" t="s">
        <v>1039</v>
      </c>
      <c r="O2001" s="1135">
        <v>3.7875000000000001</v>
      </c>
      <c r="P2001" s="1135">
        <v>3.0300000000000002</v>
      </c>
      <c r="Q2001" s="1135">
        <v>4</v>
      </c>
      <c r="R2001" s="1135">
        <v>19.100000000000001</v>
      </c>
      <c r="T2001" s="1135">
        <v>23.7</v>
      </c>
      <c r="U2001" s="1135">
        <v>3.2</v>
      </c>
      <c r="V2001" s="1135" t="s">
        <v>663</v>
      </c>
      <c r="W2001" s="1135">
        <v>35</v>
      </c>
      <c r="X2001" s="1135">
        <v>10</v>
      </c>
      <c r="Y2001" s="1135">
        <v>1</v>
      </c>
      <c r="Z2001" s="1135">
        <v>6</v>
      </c>
      <c r="AA2001" s="1135" t="s">
        <v>4001</v>
      </c>
      <c r="AH2001" s="1135" t="s">
        <v>1231</v>
      </c>
      <c r="AI2001" s="1135">
        <v>91.31</v>
      </c>
      <c r="AJ2001" s="1135">
        <v>-0.48</v>
      </c>
      <c r="AK2001" s="1135">
        <v>0.67</v>
      </c>
      <c r="AM2001" s="1136" t="s">
        <v>13096</v>
      </c>
      <c r="AN2001" s="1136" t="s">
        <v>13097</v>
      </c>
      <c r="AO2001" s="1136">
        <f t="shared" si="254"/>
        <v>650</v>
      </c>
      <c r="AP2001" s="1136">
        <f t="shared" si="255"/>
        <v>1.76</v>
      </c>
      <c r="AQ2001" s="1136" t="str">
        <f t="shared" si="256"/>
        <v>1-5-1S91°</v>
      </c>
      <c r="AR2001" s="1136" t="str">
        <f t="shared" si="257"/>
        <v>30</v>
      </c>
      <c r="AS2001" s="1136" t="str">
        <f t="shared" si="258"/>
        <v>350/310/150</v>
      </c>
      <c r="AT2001" s="1136" t="str">
        <f t="shared" si="259"/>
        <v>1-5-1S91°</v>
      </c>
      <c r="AV2001" s="1136" t="str">
        <f t="shared" si="252"/>
        <v>113.1.15</v>
      </c>
      <c r="AW2001" s="1438">
        <f t="shared" si="253"/>
        <v>45306</v>
      </c>
    </row>
    <row r="2002" spans="1:49">
      <c r="A2002" s="1135" t="s">
        <v>6524</v>
      </c>
      <c r="B2002" s="1135" t="s">
        <v>628</v>
      </c>
      <c r="C2002" s="1135">
        <v>650</v>
      </c>
      <c r="D2002" s="1135">
        <v>1.75</v>
      </c>
      <c r="E2002" s="1135" t="s">
        <v>15182</v>
      </c>
      <c r="F2002" s="1135" t="s">
        <v>663</v>
      </c>
      <c r="G2002" s="1135">
        <v>5</v>
      </c>
      <c r="H2002" s="1135" t="s">
        <v>1564</v>
      </c>
      <c r="I2002" s="1135" t="s">
        <v>126</v>
      </c>
      <c r="J2002" s="1135">
        <v>1.95</v>
      </c>
      <c r="K2002" s="1135" t="s">
        <v>6525</v>
      </c>
      <c r="L2002" s="1135" t="s">
        <v>4948</v>
      </c>
      <c r="M2002" s="1135">
        <v>150.30000000000001</v>
      </c>
      <c r="N2002" s="1135" t="s">
        <v>1039</v>
      </c>
      <c r="O2002" s="1135">
        <v>3.7575000000000003</v>
      </c>
      <c r="P2002" s="1135">
        <v>3.0060000000000002</v>
      </c>
      <c r="Q2002" s="1135" t="s">
        <v>1463</v>
      </c>
      <c r="R2002" s="1135">
        <v>31</v>
      </c>
      <c r="T2002" s="1135">
        <v>15</v>
      </c>
      <c r="U2002" s="1135">
        <v>6.5</v>
      </c>
      <c r="V2002" s="1135" t="s">
        <v>663</v>
      </c>
      <c r="W2002" s="1135">
        <v>115</v>
      </c>
      <c r="X2002" s="1135">
        <v>50</v>
      </c>
      <c r="Y2002" s="1135">
        <v>1.7</v>
      </c>
      <c r="Z2002" s="1135" t="s">
        <v>5265</v>
      </c>
      <c r="AA2002" s="1135" t="s">
        <v>3257</v>
      </c>
      <c r="AH2002" s="1135" t="s">
        <v>811</v>
      </c>
      <c r="AM2002" s="1136" t="s">
        <v>13098</v>
      </c>
      <c r="AN2002" s="1136" t="s">
        <v>13099</v>
      </c>
      <c r="AO2002" s="1136">
        <f t="shared" si="254"/>
        <v>650</v>
      </c>
      <c r="AP2002" s="1136">
        <f t="shared" si="255"/>
        <v>1.75</v>
      </c>
      <c r="AQ2002" s="1136" t="str">
        <f t="shared" si="256"/>
        <v>1-4-1S85°</v>
      </c>
      <c r="AR2002" s="1136" t="str">
        <f t="shared" si="257"/>
        <v>NA</v>
      </c>
      <c r="AS2002" s="1136" t="str">
        <f t="shared" si="258"/>
        <v>160/OFF</v>
      </c>
      <c r="AT2002" s="1136" t="str">
        <f t="shared" si="259"/>
        <v>1-4-1S85°</v>
      </c>
      <c r="AV2002" s="1136" t="str">
        <f t="shared" si="252"/>
        <v>109.1.30</v>
      </c>
      <c r="AW2002" s="1438">
        <f t="shared" si="253"/>
        <v>43860</v>
      </c>
    </row>
    <row r="2003" spans="1:49">
      <c r="A2003" s="1135" t="s">
        <v>6526</v>
      </c>
      <c r="B2003" s="1135" t="s">
        <v>878</v>
      </c>
      <c r="C2003" s="1135">
        <v>600</v>
      </c>
      <c r="D2003" s="1135">
        <v>1.756</v>
      </c>
      <c r="E2003" s="1135" t="s">
        <v>15188</v>
      </c>
      <c r="F2003" s="1135" t="s">
        <v>1048</v>
      </c>
      <c r="G2003" s="1135">
        <v>5</v>
      </c>
      <c r="H2003" s="1135" t="s">
        <v>5220</v>
      </c>
      <c r="I2003" s="1135" t="s">
        <v>663</v>
      </c>
      <c r="J2003" s="1135">
        <v>0</v>
      </c>
      <c r="K2003" s="1135" t="s">
        <v>5420</v>
      </c>
      <c r="L2003" s="1135" t="s">
        <v>5001</v>
      </c>
      <c r="M2003" s="1135">
        <v>151</v>
      </c>
      <c r="N2003" s="1135" t="s">
        <v>1039</v>
      </c>
      <c r="O2003" s="1135">
        <v>3.7750000000000004</v>
      </c>
      <c r="P2003" s="1135">
        <v>3.02</v>
      </c>
      <c r="Q2003" s="1135" t="s">
        <v>1114</v>
      </c>
      <c r="R2003" s="1135">
        <v>22.4</v>
      </c>
      <c r="T2003" s="1135">
        <v>15</v>
      </c>
      <c r="U2003" s="1135">
        <v>3.7</v>
      </c>
      <c r="V2003" s="1135" t="s">
        <v>2614</v>
      </c>
      <c r="W2003" s="1135" t="s">
        <v>663</v>
      </c>
      <c r="X2003" s="1135" t="s">
        <v>663</v>
      </c>
      <c r="Y2003" s="1135">
        <v>1.5</v>
      </c>
      <c r="Z2003" s="1135">
        <v>5.5</v>
      </c>
      <c r="AA2003" s="1135" t="s">
        <v>3042</v>
      </c>
      <c r="AH2003" s="1135" t="s">
        <v>745</v>
      </c>
      <c r="AM2003" s="1136" t="s">
        <v>13100</v>
      </c>
      <c r="AN2003" s="1136" t="s">
        <v>13101</v>
      </c>
      <c r="AO2003" s="1136">
        <f t="shared" si="254"/>
        <v>600</v>
      </c>
      <c r="AP2003" s="1136">
        <f t="shared" si="255"/>
        <v>1.756</v>
      </c>
      <c r="AQ2003" s="1136" t="str">
        <f t="shared" si="256"/>
        <v>1-5-1S91°</v>
      </c>
      <c r="AR2003" s="1136" t="str">
        <f t="shared" si="257"/>
        <v>31</v>
      </c>
      <c r="AS2003" s="1136" t="str">
        <f t="shared" si="258"/>
        <v>300/300/140</v>
      </c>
      <c r="AT2003" s="1136" t="str">
        <f t="shared" si="259"/>
        <v>1-5-1S91°</v>
      </c>
      <c r="AV2003" s="1136" t="str">
        <f t="shared" si="252"/>
        <v>109.4.17</v>
      </c>
      <c r="AW2003" s="1438">
        <f t="shared" si="253"/>
        <v>43938</v>
      </c>
    </row>
    <row r="2004" spans="1:49">
      <c r="A2004" s="1135" t="s">
        <v>6527</v>
      </c>
      <c r="B2004" s="1135" t="s">
        <v>5021</v>
      </c>
      <c r="C2004" s="1135">
        <v>650</v>
      </c>
      <c r="D2004" s="1135">
        <v>1.7290000000000001</v>
      </c>
      <c r="E2004" s="1135" t="s">
        <v>15211</v>
      </c>
      <c r="F2004" s="1135" t="s">
        <v>663</v>
      </c>
      <c r="G2004" s="1135">
        <v>4</v>
      </c>
      <c r="H2004" s="1135" t="s">
        <v>1564</v>
      </c>
      <c r="I2004" s="1135" t="s">
        <v>126</v>
      </c>
      <c r="J2004" s="1135">
        <v>1.6</v>
      </c>
      <c r="K2004" s="1135" t="s">
        <v>6528</v>
      </c>
      <c r="L2004" s="1135" t="s">
        <v>1857</v>
      </c>
      <c r="M2004" s="1135">
        <v>157.6</v>
      </c>
      <c r="N2004" s="1135" t="s">
        <v>1039</v>
      </c>
      <c r="O2004" s="1135">
        <v>3.94</v>
      </c>
      <c r="P2004" s="1135">
        <v>3.1520000000000001</v>
      </c>
      <c r="Q2004" s="1135" t="s">
        <v>1099</v>
      </c>
      <c r="R2004" s="1135">
        <v>28.3</v>
      </c>
      <c r="T2004" s="1135">
        <v>11.7</v>
      </c>
      <c r="U2004" s="1135">
        <v>6.3</v>
      </c>
      <c r="V2004" s="1135" t="s">
        <v>663</v>
      </c>
      <c r="W2004" s="1135">
        <v>135</v>
      </c>
      <c r="X2004" s="1135">
        <v>85</v>
      </c>
      <c r="Y2004" s="1135">
        <v>1.4</v>
      </c>
      <c r="Z2004" s="1135" t="s">
        <v>663</v>
      </c>
      <c r="AA2004" s="1135" t="s">
        <v>6529</v>
      </c>
      <c r="AH2004" s="1135" t="s">
        <v>1147</v>
      </c>
      <c r="AM2004" s="1136" t="s">
        <v>13102</v>
      </c>
      <c r="AN2004" s="1136" t="s">
        <v>13103</v>
      </c>
      <c r="AO2004" s="1136">
        <f t="shared" si="254"/>
        <v>650</v>
      </c>
      <c r="AP2004" s="1136">
        <f t="shared" si="255"/>
        <v>1.7290000000000001</v>
      </c>
      <c r="AQ2004" s="1136" t="str">
        <f t="shared" si="256"/>
        <v>1-4-1S85°S+Z</v>
      </c>
      <c r="AR2004" s="1136" t="str">
        <f t="shared" si="257"/>
        <v>NA</v>
      </c>
      <c r="AS2004" s="1136" t="str">
        <f t="shared" si="258"/>
        <v>160/OFF</v>
      </c>
      <c r="AT2004" s="1136" t="str">
        <f t="shared" si="259"/>
        <v>1-4-1S85°S+Z</v>
      </c>
      <c r="AU2004" s="1136" t="s">
        <v>15737</v>
      </c>
      <c r="AV2004" s="1136" t="str">
        <f t="shared" si="252"/>
        <v>109.10.6</v>
      </c>
      <c r="AW2004" s="1438">
        <f t="shared" si="253"/>
        <v>44110</v>
      </c>
    </row>
    <row r="2005" spans="1:49">
      <c r="A2005" s="1135" t="s">
        <v>6530</v>
      </c>
      <c r="B2005" s="1135" t="s">
        <v>4823</v>
      </c>
      <c r="C2005" s="1135">
        <v>650</v>
      </c>
      <c r="D2005" s="1135">
        <v>1.72</v>
      </c>
      <c r="E2005" s="1135" t="s">
        <v>15205</v>
      </c>
      <c r="F2005" s="1135" t="s">
        <v>1078</v>
      </c>
      <c r="G2005" s="1135">
        <v>5</v>
      </c>
      <c r="H2005" s="1135" t="s">
        <v>2634</v>
      </c>
      <c r="I2005" s="1135" t="s">
        <v>126</v>
      </c>
      <c r="J2005" s="1135">
        <v>1.9</v>
      </c>
      <c r="K2005" s="1135" t="s">
        <v>4851</v>
      </c>
      <c r="L2005" s="1135" t="s">
        <v>4852</v>
      </c>
      <c r="M2005" s="1135">
        <v>153.30000000000001</v>
      </c>
      <c r="N2005" s="1135" t="s">
        <v>1039</v>
      </c>
      <c r="O2005" s="1135">
        <v>3.8325000000000005</v>
      </c>
      <c r="P2005" s="1135">
        <v>3.0660000000000003</v>
      </c>
      <c r="Q2005" s="1135">
        <v>4</v>
      </c>
      <c r="R2005" s="1135">
        <v>20.8</v>
      </c>
      <c r="T2005" s="1135">
        <v>14.1</v>
      </c>
      <c r="U2005" s="1135">
        <v>4.7</v>
      </c>
      <c r="V2005" s="1135" t="s">
        <v>663</v>
      </c>
      <c r="W2005" s="1135">
        <v>100</v>
      </c>
      <c r="X2005" s="1135">
        <v>60</v>
      </c>
      <c r="Y2005" s="1135">
        <v>1.5</v>
      </c>
      <c r="Z2005" s="1135">
        <v>5.5</v>
      </c>
      <c r="AA2005" s="1135" t="s">
        <v>4746</v>
      </c>
      <c r="AH2005" s="1135" t="s">
        <v>969</v>
      </c>
      <c r="AM2005" s="1136" t="s">
        <v>13104</v>
      </c>
      <c r="AN2005" s="1136" t="s">
        <v>13105</v>
      </c>
      <c r="AO2005" s="1136">
        <f t="shared" si="254"/>
        <v>650</v>
      </c>
      <c r="AP2005" s="1136">
        <f t="shared" si="255"/>
        <v>1.72</v>
      </c>
      <c r="AQ2005" s="1136" t="str">
        <f t="shared" si="256"/>
        <v>1-5-1S91</v>
      </c>
      <c r="AR2005" s="1136" t="str">
        <f t="shared" si="257"/>
        <v>30</v>
      </c>
      <c r="AS2005" s="1136" t="str">
        <f t="shared" si="258"/>
        <v>300/300/OFF</v>
      </c>
      <c r="AT2005" s="1136" t="str">
        <f t="shared" si="259"/>
        <v>1-5-1S91</v>
      </c>
      <c r="AV2005" s="1136" t="str">
        <f t="shared" si="252"/>
        <v>110.1.5</v>
      </c>
      <c r="AW2005" s="1438">
        <f t="shared" si="253"/>
        <v>44201</v>
      </c>
    </row>
    <row r="2006" spans="1:49">
      <c r="A2006" s="1135" t="s">
        <v>6531</v>
      </c>
      <c r="B2006" s="1135" t="s">
        <v>210</v>
      </c>
      <c r="C2006" s="1135">
        <v>700</v>
      </c>
      <c r="D2006" s="1135">
        <v>1.76</v>
      </c>
      <c r="E2006" s="1135" t="s">
        <v>15188</v>
      </c>
      <c r="F2006" s="1135" t="s">
        <v>1078</v>
      </c>
      <c r="G2006" s="1135">
        <v>5</v>
      </c>
      <c r="H2006" s="1135" t="s">
        <v>5091</v>
      </c>
      <c r="I2006" s="1135" t="s">
        <v>126</v>
      </c>
      <c r="J2006" s="1135">
        <v>2.7</v>
      </c>
      <c r="K2006" s="1135" t="s">
        <v>5395</v>
      </c>
      <c r="L2006" s="1135" t="s">
        <v>4760</v>
      </c>
      <c r="M2006" s="1135">
        <v>150.80000000000001</v>
      </c>
      <c r="N2006" s="1135" t="s">
        <v>1039</v>
      </c>
      <c r="O2006" s="1135">
        <v>3.7700000000000005</v>
      </c>
      <c r="P2006" s="1135">
        <v>3.0160000000000005</v>
      </c>
      <c r="Q2006" s="1135">
        <v>4</v>
      </c>
      <c r="R2006" s="1135">
        <v>19</v>
      </c>
      <c r="T2006" s="1135">
        <v>28.3</v>
      </c>
      <c r="U2006" s="1135">
        <v>4.3</v>
      </c>
      <c r="V2006" s="1135" t="s">
        <v>663</v>
      </c>
      <c r="W2006" s="1135">
        <v>100</v>
      </c>
      <c r="X2006" s="1135">
        <v>50</v>
      </c>
      <c r="Y2006" s="1135">
        <v>1.5</v>
      </c>
      <c r="Z2006" s="1135">
        <v>6.5</v>
      </c>
      <c r="AA2006" s="1135" t="s">
        <v>4276</v>
      </c>
      <c r="AH2006" s="1135" t="s">
        <v>1060</v>
      </c>
      <c r="AM2006" s="1136" t="s">
        <v>13106</v>
      </c>
      <c r="AN2006" s="1136" t="s">
        <v>13107</v>
      </c>
      <c r="AO2006" s="1136">
        <f t="shared" si="254"/>
        <v>700</v>
      </c>
      <c r="AP2006" s="1136">
        <f t="shared" si="255"/>
        <v>1.76</v>
      </c>
      <c r="AQ2006" s="1136" t="str">
        <f t="shared" si="256"/>
        <v>1-5-1S91°</v>
      </c>
      <c r="AR2006" s="1136" t="str">
        <f t="shared" si="257"/>
        <v>30</v>
      </c>
      <c r="AS2006" s="1136" t="str">
        <f t="shared" si="258"/>
        <v>360/320/OFF</v>
      </c>
      <c r="AT2006" s="1136" t="str">
        <f t="shared" si="259"/>
        <v>1-5-1S91°</v>
      </c>
      <c r="AV2006" s="1136" t="str">
        <f t="shared" si="252"/>
        <v>110.2.26</v>
      </c>
      <c r="AW2006" s="1438">
        <f t="shared" si="253"/>
        <v>44253</v>
      </c>
    </row>
    <row r="2007" spans="1:49">
      <c r="A2007" s="1135" t="s">
        <v>6532</v>
      </c>
      <c r="B2007" s="1135" t="s">
        <v>4823</v>
      </c>
      <c r="C2007" s="1135">
        <v>700</v>
      </c>
      <c r="D2007" s="1135">
        <v>1.73</v>
      </c>
      <c r="E2007" s="1135" t="s">
        <v>15205</v>
      </c>
      <c r="F2007" s="1135" t="s">
        <v>1078</v>
      </c>
      <c r="G2007" s="1135">
        <v>5</v>
      </c>
      <c r="H2007" s="1135" t="s">
        <v>4837</v>
      </c>
      <c r="I2007" s="1135" t="s">
        <v>126</v>
      </c>
      <c r="J2007" s="1135">
        <v>1.5</v>
      </c>
      <c r="K2007" s="1135" t="s">
        <v>6533</v>
      </c>
      <c r="L2007" s="1135" t="s">
        <v>4825</v>
      </c>
      <c r="M2007" s="1135">
        <v>153</v>
      </c>
      <c r="N2007" s="1135" t="s">
        <v>1039</v>
      </c>
      <c r="O2007" s="1135">
        <v>3.8250000000000002</v>
      </c>
      <c r="P2007" s="1135">
        <v>3.06</v>
      </c>
      <c r="Q2007" s="1135">
        <v>4</v>
      </c>
      <c r="R2007" s="1135">
        <v>20.5</v>
      </c>
      <c r="T2007" s="1135">
        <v>11.5</v>
      </c>
      <c r="U2007" s="1135">
        <v>3.7</v>
      </c>
      <c r="V2007" s="1135" t="s">
        <v>663</v>
      </c>
      <c r="W2007" s="1135">
        <v>80</v>
      </c>
      <c r="X2007" s="1135">
        <v>20</v>
      </c>
      <c r="Y2007" s="1135">
        <v>1.7</v>
      </c>
      <c r="Z2007" s="1135">
        <v>5</v>
      </c>
      <c r="AA2007" s="1135" t="s">
        <v>4293</v>
      </c>
      <c r="AB2007" s="1135" t="s">
        <v>1075</v>
      </c>
      <c r="AH2007" s="1135" t="s">
        <v>474</v>
      </c>
      <c r="AM2007" s="1136" t="s">
        <v>13108</v>
      </c>
      <c r="AN2007" s="1136" t="s">
        <v>13109</v>
      </c>
      <c r="AO2007" s="1136">
        <f t="shared" si="254"/>
        <v>700</v>
      </c>
      <c r="AP2007" s="1136">
        <f t="shared" si="255"/>
        <v>1.73</v>
      </c>
      <c r="AQ2007" s="1136" t="str">
        <f t="shared" si="256"/>
        <v>1-5-1S91</v>
      </c>
      <c r="AR2007" s="1136" t="str">
        <f t="shared" si="257"/>
        <v>30</v>
      </c>
      <c r="AS2007" s="1136" t="str">
        <f t="shared" si="258"/>
        <v>330/330/172</v>
      </c>
      <c r="AT2007" s="1136" t="str">
        <f t="shared" si="259"/>
        <v>1-5-1S91</v>
      </c>
      <c r="AV2007" s="1136" t="str">
        <f t="shared" si="252"/>
        <v>110.5.11</v>
      </c>
      <c r="AW2007" s="1438">
        <f t="shared" si="253"/>
        <v>44327</v>
      </c>
    </row>
    <row r="2008" spans="1:49">
      <c r="A2008" s="1135" t="s">
        <v>6534</v>
      </c>
      <c r="B2008" s="1135" t="s">
        <v>210</v>
      </c>
      <c r="C2008" s="1135">
        <v>650</v>
      </c>
      <c r="D2008" s="1135">
        <v>1.76</v>
      </c>
      <c r="E2008" s="1135" t="s">
        <v>15188</v>
      </c>
      <c r="F2008" s="1135" t="s">
        <v>4107</v>
      </c>
      <c r="G2008" s="1135">
        <v>5</v>
      </c>
      <c r="H2008" s="1135" t="s">
        <v>5963</v>
      </c>
      <c r="I2008" s="1135" t="s">
        <v>126</v>
      </c>
      <c r="J2008" s="1135">
        <v>1.6</v>
      </c>
      <c r="K2008" s="1135" t="s">
        <v>6378</v>
      </c>
      <c r="L2008" s="1135" t="s">
        <v>4760</v>
      </c>
      <c r="M2008" s="1135">
        <v>152.19999999999999</v>
      </c>
      <c r="N2008" s="1135" t="s">
        <v>1039</v>
      </c>
      <c r="O2008" s="1135">
        <v>3.8049999999999997</v>
      </c>
      <c r="P2008" s="1135">
        <v>3.044</v>
      </c>
      <c r="Q2008" s="1135">
        <v>4</v>
      </c>
      <c r="R2008" s="1135">
        <v>19</v>
      </c>
      <c r="T2008" s="1135">
        <v>16</v>
      </c>
      <c r="U2008" s="1135">
        <v>4</v>
      </c>
      <c r="V2008" s="1135" t="s">
        <v>663</v>
      </c>
      <c r="W2008" s="1135">
        <v>95</v>
      </c>
      <c r="X2008" s="1135">
        <v>20</v>
      </c>
      <c r="Y2008" s="1135">
        <v>1.5</v>
      </c>
      <c r="Z2008" s="1135">
        <v>5</v>
      </c>
      <c r="AA2008" s="1135" t="s">
        <v>1506</v>
      </c>
      <c r="AH2008" s="1135" t="s">
        <v>745</v>
      </c>
      <c r="AM2008" s="1136" t="s">
        <v>13110</v>
      </c>
      <c r="AN2008" s="1136" t="s">
        <v>13111</v>
      </c>
      <c r="AO2008" s="1136">
        <f t="shared" si="254"/>
        <v>650</v>
      </c>
      <c r="AP2008" s="1136">
        <f t="shared" si="255"/>
        <v>1.76</v>
      </c>
      <c r="AQ2008" s="1136" t="str">
        <f t="shared" si="256"/>
        <v>1-5-1S91°</v>
      </c>
      <c r="AR2008" s="1136" t="str">
        <f t="shared" si="257"/>
        <v>30.3</v>
      </c>
      <c r="AS2008" s="1136" t="str">
        <f t="shared" si="258"/>
        <v>315/275/160</v>
      </c>
      <c r="AT2008" s="1136" t="str">
        <f t="shared" si="259"/>
        <v>1-5-1S91°</v>
      </c>
      <c r="AV2008" s="1136" t="str">
        <f t="shared" si="252"/>
        <v>110.7.6</v>
      </c>
      <c r="AW2008" s="1438">
        <f t="shared" si="253"/>
        <v>44383</v>
      </c>
    </row>
    <row r="2009" spans="1:49">
      <c r="A2009" s="1135" t="s">
        <v>6535</v>
      </c>
      <c r="B2009" s="1135" t="s">
        <v>5044</v>
      </c>
      <c r="C2009" s="1135">
        <v>500</v>
      </c>
      <c r="D2009" s="1135">
        <v>1.79</v>
      </c>
      <c r="E2009" s="1135" t="s">
        <v>15188</v>
      </c>
      <c r="F2009" s="1135" t="s">
        <v>1078</v>
      </c>
      <c r="G2009" s="1135">
        <v>5</v>
      </c>
      <c r="H2009" s="1135" t="s">
        <v>1887</v>
      </c>
      <c r="I2009" s="1135" t="s">
        <v>126</v>
      </c>
      <c r="J2009" s="1135">
        <v>0.6</v>
      </c>
      <c r="K2009" s="1135" t="s">
        <v>6274</v>
      </c>
      <c r="L2009" s="1135" t="s">
        <v>5046</v>
      </c>
      <c r="M2009" s="1135">
        <v>152.5</v>
      </c>
      <c r="N2009" s="1135" t="s">
        <v>1039</v>
      </c>
      <c r="O2009" s="1135">
        <v>3.8125</v>
      </c>
      <c r="P2009" s="1135">
        <v>3.0500000000000003</v>
      </c>
      <c r="Q2009" s="1135">
        <v>3</v>
      </c>
      <c r="R2009" s="1135">
        <v>28.5</v>
      </c>
      <c r="T2009" s="1135">
        <v>19.2</v>
      </c>
      <c r="U2009" s="1135">
        <v>5.0999999999999996</v>
      </c>
      <c r="V2009" s="1135" t="s">
        <v>663</v>
      </c>
      <c r="W2009" s="1135" t="s">
        <v>2803</v>
      </c>
      <c r="X2009" s="1135">
        <v>10</v>
      </c>
      <c r="Y2009" s="1135">
        <v>1.6</v>
      </c>
      <c r="Z2009" s="1135">
        <v>7</v>
      </c>
      <c r="AA2009" s="1135" t="s">
        <v>6536</v>
      </c>
      <c r="AH2009" s="1135" t="s">
        <v>789</v>
      </c>
      <c r="AM2009" s="1136" t="s">
        <v>13112</v>
      </c>
      <c r="AN2009" s="1136" t="s">
        <v>13113</v>
      </c>
      <c r="AO2009" s="1136">
        <f t="shared" si="254"/>
        <v>500</v>
      </c>
      <c r="AP2009" s="1136">
        <f t="shared" si="255"/>
        <v>1.79</v>
      </c>
      <c r="AQ2009" s="1136" t="str">
        <f t="shared" si="256"/>
        <v>1-5-1S91°</v>
      </c>
      <c r="AR2009" s="1136" t="str">
        <f t="shared" si="257"/>
        <v>30</v>
      </c>
      <c r="AS2009" s="1136" t="str">
        <f t="shared" si="258"/>
        <v>270/270/OFF</v>
      </c>
      <c r="AT2009" s="1136" t="str">
        <f t="shared" si="259"/>
        <v>1-5-1S91°</v>
      </c>
      <c r="AV2009" s="1136" t="str">
        <f t="shared" si="252"/>
        <v>110.9.2</v>
      </c>
      <c r="AW2009" s="1438">
        <f t="shared" si="253"/>
        <v>44441</v>
      </c>
    </row>
    <row r="2010" spans="1:49">
      <c r="A2010" s="1135" t="s">
        <v>6537</v>
      </c>
      <c r="B2010" s="1135" t="s">
        <v>210</v>
      </c>
      <c r="C2010" s="1135">
        <v>650</v>
      </c>
      <c r="D2010" s="1135">
        <v>1.76</v>
      </c>
      <c r="E2010" s="1135" t="s">
        <v>15188</v>
      </c>
      <c r="F2010" s="1135" t="s">
        <v>1078</v>
      </c>
      <c r="G2010" s="1135">
        <v>5</v>
      </c>
      <c r="H2010" s="1135" t="s">
        <v>6105</v>
      </c>
      <c r="I2010" s="1135" t="s">
        <v>663</v>
      </c>
      <c r="J2010" s="1135">
        <v>0</v>
      </c>
      <c r="K2010" s="1135" t="s">
        <v>6538</v>
      </c>
      <c r="L2010" s="1135" t="s">
        <v>4760</v>
      </c>
      <c r="M2010" s="1135">
        <v>151.5</v>
      </c>
      <c r="N2010" s="1135" t="s">
        <v>1039</v>
      </c>
      <c r="O2010" s="1135">
        <v>3.7875000000000001</v>
      </c>
      <c r="P2010" s="1135">
        <v>3.0300000000000002</v>
      </c>
      <c r="Q2010" s="1135">
        <v>4</v>
      </c>
      <c r="R2010" s="1135">
        <v>19.100000000000001</v>
      </c>
      <c r="T2010" s="1135">
        <v>19</v>
      </c>
      <c r="U2010" s="1135">
        <v>2.5</v>
      </c>
      <c r="V2010" s="1135" t="s">
        <v>663</v>
      </c>
      <c r="W2010" s="1135" t="s">
        <v>663</v>
      </c>
      <c r="X2010" s="1135" t="s">
        <v>663</v>
      </c>
      <c r="Y2010" s="1135">
        <v>1</v>
      </c>
      <c r="Z2010" s="1135">
        <v>5</v>
      </c>
      <c r="AA2010" s="1135" t="s">
        <v>3988</v>
      </c>
      <c r="AH2010" s="1135" t="s">
        <v>705</v>
      </c>
      <c r="AM2010" s="1136" t="s">
        <v>13114</v>
      </c>
      <c r="AN2010" s="1136" t="s">
        <v>13115</v>
      </c>
      <c r="AO2010" s="1136">
        <f t="shared" si="254"/>
        <v>650</v>
      </c>
      <c r="AP2010" s="1136">
        <f t="shared" si="255"/>
        <v>1.76</v>
      </c>
      <c r="AQ2010" s="1136" t="str">
        <f t="shared" si="256"/>
        <v>1-5-1S91°</v>
      </c>
      <c r="AR2010" s="1136" t="str">
        <f t="shared" si="257"/>
        <v>30</v>
      </c>
      <c r="AS2010" s="1136" t="str">
        <f t="shared" si="258"/>
        <v>350/310/152</v>
      </c>
      <c r="AT2010" s="1136" t="str">
        <f t="shared" si="259"/>
        <v>1-5-1S91°</v>
      </c>
      <c r="AV2010" s="1136" t="str">
        <f t="shared" si="252"/>
        <v>110.10.22</v>
      </c>
      <c r="AW2010" s="1438">
        <f t="shared" si="253"/>
        <v>44491</v>
      </c>
    </row>
    <row r="2011" spans="1:49">
      <c r="A2011" s="1135" t="s">
        <v>6539</v>
      </c>
      <c r="B2011" s="1135" t="s">
        <v>5038</v>
      </c>
      <c r="C2011" s="1135">
        <v>650</v>
      </c>
      <c r="D2011" s="1135">
        <v>1.71</v>
      </c>
      <c r="E2011" s="1135" t="s">
        <v>15188</v>
      </c>
      <c r="F2011" s="1135" t="s">
        <v>1078</v>
      </c>
      <c r="G2011" s="1135">
        <v>5.5</v>
      </c>
      <c r="H2011" s="1135" t="s">
        <v>1155</v>
      </c>
      <c r="I2011" s="1135" t="s">
        <v>126</v>
      </c>
      <c r="J2011" s="1135">
        <v>1.4</v>
      </c>
      <c r="K2011" s="1135" t="s">
        <v>6540</v>
      </c>
      <c r="L2011" s="1135" t="s">
        <v>5040</v>
      </c>
      <c r="M2011" s="1135">
        <v>150.6</v>
      </c>
      <c r="N2011" s="1135" t="s">
        <v>1039</v>
      </c>
      <c r="O2011" s="1135">
        <v>3.7650000000000001</v>
      </c>
      <c r="P2011" s="1135">
        <v>3.012</v>
      </c>
      <c r="Q2011" s="1135">
        <v>3</v>
      </c>
      <c r="R2011" s="1135">
        <v>28</v>
      </c>
      <c r="T2011" s="1135">
        <v>14.8</v>
      </c>
      <c r="U2011" s="1135">
        <v>7</v>
      </c>
      <c r="V2011" s="1135" t="s">
        <v>663</v>
      </c>
      <c r="W2011" s="1135" t="s">
        <v>5041</v>
      </c>
      <c r="X2011" s="1135">
        <v>10</v>
      </c>
      <c r="Y2011" s="1135">
        <v>1.3</v>
      </c>
      <c r="Z2011" s="1135">
        <v>6</v>
      </c>
      <c r="AA2011" s="1135" t="s">
        <v>4085</v>
      </c>
      <c r="AH2011" s="1135" t="s">
        <v>1088</v>
      </c>
      <c r="AM2011" s="1136" t="s">
        <v>13116</v>
      </c>
      <c r="AN2011" s="1136" t="s">
        <v>13117</v>
      </c>
      <c r="AO2011" s="1136">
        <f t="shared" si="254"/>
        <v>650</v>
      </c>
      <c r="AP2011" s="1136">
        <f t="shared" si="255"/>
        <v>1.71</v>
      </c>
      <c r="AQ2011" s="1136" t="str">
        <f t="shared" si="256"/>
        <v>1-5-1S91°</v>
      </c>
      <c r="AR2011" s="1136" t="str">
        <f t="shared" si="257"/>
        <v>30</v>
      </c>
      <c r="AS2011" s="1136" t="str">
        <f t="shared" si="258"/>
        <v>255/255/OFF</v>
      </c>
      <c r="AT2011" s="1136" t="str">
        <f t="shared" si="259"/>
        <v>1-5-1S91°</v>
      </c>
      <c r="AV2011" s="1136" t="str">
        <f t="shared" si="252"/>
        <v>110.12.6</v>
      </c>
      <c r="AW2011" s="1438">
        <f t="shared" si="253"/>
        <v>44536</v>
      </c>
    </row>
    <row r="2012" spans="1:49">
      <c r="A2012" s="1135" t="s">
        <v>6541</v>
      </c>
      <c r="B2012" s="1135" t="s">
        <v>417</v>
      </c>
      <c r="C2012" s="1135" t="s">
        <v>6542</v>
      </c>
      <c r="D2012" s="1135">
        <v>1.76</v>
      </c>
      <c r="E2012" s="1135" t="s">
        <v>15188</v>
      </c>
      <c r="F2012" s="1135" t="s">
        <v>1078</v>
      </c>
      <c r="G2012" s="1135">
        <v>5</v>
      </c>
      <c r="H2012" s="1135" t="s">
        <v>5749</v>
      </c>
      <c r="I2012" s="1135" t="s">
        <v>126</v>
      </c>
      <c r="J2012" s="1135">
        <v>0.7</v>
      </c>
      <c r="K2012" s="1135" t="s">
        <v>6464</v>
      </c>
      <c r="L2012" s="1135" t="s">
        <v>6385</v>
      </c>
      <c r="M2012" s="1135">
        <v>151.5</v>
      </c>
      <c r="N2012" s="1135" t="s">
        <v>1039</v>
      </c>
      <c r="O2012" s="1135">
        <v>3.7875000000000001</v>
      </c>
      <c r="P2012" s="1135">
        <v>3.0300000000000002</v>
      </c>
      <c r="Q2012" s="1135">
        <v>4</v>
      </c>
      <c r="R2012" s="1135">
        <v>19.100000000000001</v>
      </c>
      <c r="T2012" s="1135">
        <v>23.7</v>
      </c>
      <c r="U2012" s="1135">
        <v>3.2</v>
      </c>
      <c r="V2012" s="1135" t="s">
        <v>663</v>
      </c>
      <c r="W2012" s="1135">
        <v>35</v>
      </c>
      <c r="X2012" s="1135">
        <v>10</v>
      </c>
      <c r="Y2012" s="1135">
        <v>1</v>
      </c>
      <c r="Z2012" s="1135">
        <v>6</v>
      </c>
      <c r="AA2012" s="1135" t="s">
        <v>4001</v>
      </c>
      <c r="AH2012" s="1135" t="s">
        <v>1576</v>
      </c>
      <c r="AI2012" s="1135">
        <v>91.72</v>
      </c>
      <c r="AJ2012" s="1135">
        <v>-0.21</v>
      </c>
      <c r="AK2012" s="1135">
        <v>1.06</v>
      </c>
      <c r="AM2012" s="1136" t="s">
        <v>13118</v>
      </c>
      <c r="AN2012" s="1136" t="s">
        <v>13119</v>
      </c>
      <c r="AO2012" s="1136" t="str">
        <f t="shared" si="254"/>
        <v>650↓600-113.5/16</v>
      </c>
      <c r="AP2012" s="1136">
        <f t="shared" si="255"/>
        <v>1.76</v>
      </c>
      <c r="AQ2012" s="1136" t="str">
        <f t="shared" si="256"/>
        <v>1-5-1S91°</v>
      </c>
      <c r="AR2012" s="1136" t="str">
        <f t="shared" si="257"/>
        <v>30</v>
      </c>
      <c r="AS2012" s="1136" t="str">
        <f t="shared" si="258"/>
        <v>345/305/150</v>
      </c>
      <c r="AT2012" s="1136" t="str">
        <f t="shared" si="259"/>
        <v>1-5-1S91°</v>
      </c>
      <c r="AV2012" s="1136" t="str">
        <f t="shared" si="252"/>
        <v>113.1.15</v>
      </c>
      <c r="AW2012" s="1438">
        <f t="shared" si="253"/>
        <v>45306</v>
      </c>
    </row>
    <row r="2013" spans="1:49">
      <c r="A2013" s="1135" t="s">
        <v>6543</v>
      </c>
      <c r="B2013" s="1135" t="s">
        <v>5099</v>
      </c>
      <c r="C2013" s="1135">
        <v>500</v>
      </c>
      <c r="D2013" s="1135">
        <v>1.71</v>
      </c>
      <c r="E2013" s="1135" t="s">
        <v>15202</v>
      </c>
      <c r="F2013" s="1135" t="s">
        <v>1048</v>
      </c>
      <c r="G2013" s="1135">
        <v>4</v>
      </c>
      <c r="H2013" s="1135" t="s">
        <v>1320</v>
      </c>
      <c r="I2013" s="1135" t="s">
        <v>126</v>
      </c>
      <c r="J2013" s="1135">
        <v>1.9</v>
      </c>
      <c r="K2013" s="1135" t="s">
        <v>6544</v>
      </c>
      <c r="L2013" s="1135" t="s">
        <v>6545</v>
      </c>
      <c r="M2013" s="1135">
        <v>154</v>
      </c>
      <c r="N2013" s="1135" t="s">
        <v>1039</v>
      </c>
      <c r="O2013" s="1135">
        <v>3.85</v>
      </c>
      <c r="P2013" s="1135">
        <v>3.08</v>
      </c>
      <c r="Q2013" s="1135">
        <v>3.5</v>
      </c>
      <c r="R2013" s="1135">
        <v>21</v>
      </c>
      <c r="T2013" s="1135">
        <v>15</v>
      </c>
      <c r="U2013" s="1135">
        <v>4.2</v>
      </c>
      <c r="V2013" s="1135" t="s">
        <v>663</v>
      </c>
      <c r="W2013" s="1135">
        <v>140</v>
      </c>
      <c r="X2013" s="1135">
        <v>90</v>
      </c>
      <c r="Y2013" s="1135">
        <v>1.6</v>
      </c>
      <c r="Z2013" s="1135" t="s">
        <v>663</v>
      </c>
      <c r="AA2013" s="1135" t="s">
        <v>1731</v>
      </c>
      <c r="AH2013" s="1135" t="s">
        <v>1060</v>
      </c>
      <c r="AI2013" s="1135">
        <v>95.04</v>
      </c>
      <c r="AJ2013" s="1135">
        <v>-1.24</v>
      </c>
      <c r="AK2013" s="1135">
        <v>3.75</v>
      </c>
      <c r="AM2013" s="1136" t="s">
        <v>13120</v>
      </c>
      <c r="AN2013" s="1136" t="s">
        <v>13121</v>
      </c>
      <c r="AO2013" s="1136">
        <f t="shared" si="254"/>
        <v>500</v>
      </c>
      <c r="AP2013" s="1136">
        <f t="shared" si="255"/>
        <v>1.71</v>
      </c>
      <c r="AQ2013" s="1136" t="str">
        <f t="shared" si="256"/>
        <v>1-4-1S83°Z+S</v>
      </c>
      <c r="AR2013" s="1136" t="str">
        <f t="shared" si="257"/>
        <v>31</v>
      </c>
      <c r="AS2013" s="1136" t="str">
        <f t="shared" si="258"/>
        <v>230/230/OFF</v>
      </c>
      <c r="AT2013" s="1136" t="str">
        <f t="shared" si="259"/>
        <v>1-4-1S83°Z+S</v>
      </c>
      <c r="AU2013" s="1136" t="s">
        <v>15734</v>
      </c>
      <c r="AV2013" s="1136" t="str">
        <f t="shared" si="252"/>
        <v>113.1.16</v>
      </c>
      <c r="AW2013" s="1438">
        <f t="shared" si="253"/>
        <v>45307</v>
      </c>
    </row>
    <row r="2014" spans="1:49">
      <c r="A2014" s="1135" t="s">
        <v>6546</v>
      </c>
      <c r="B2014" s="1135" t="s">
        <v>628</v>
      </c>
      <c r="C2014" s="1135">
        <v>600</v>
      </c>
      <c r="D2014" s="1135">
        <v>1.74</v>
      </c>
      <c r="E2014" s="1135" t="s">
        <v>15188</v>
      </c>
      <c r="F2014" s="1135" t="s">
        <v>1078</v>
      </c>
      <c r="G2014" s="1135">
        <v>5</v>
      </c>
      <c r="H2014" s="1135" t="s">
        <v>1049</v>
      </c>
      <c r="I2014" s="1135" t="s">
        <v>126</v>
      </c>
      <c r="J2014" s="1135">
        <v>2.5</v>
      </c>
      <c r="K2014" s="1135" t="s">
        <v>6547</v>
      </c>
      <c r="L2014" s="1135" t="s">
        <v>4948</v>
      </c>
      <c r="M2014" s="1135">
        <v>150.30000000000001</v>
      </c>
      <c r="N2014" s="1135" t="s">
        <v>1039</v>
      </c>
      <c r="O2014" s="1135">
        <v>3.7575000000000003</v>
      </c>
      <c r="P2014" s="1135">
        <v>3.0060000000000002</v>
      </c>
      <c r="Q2014" s="1135">
        <v>3</v>
      </c>
      <c r="R2014" s="1135">
        <v>25.5</v>
      </c>
      <c r="T2014" s="1135">
        <v>13</v>
      </c>
      <c r="U2014" s="1135">
        <v>7</v>
      </c>
      <c r="V2014" s="1135" t="s">
        <v>663</v>
      </c>
      <c r="W2014" s="1135">
        <v>115</v>
      </c>
      <c r="X2014" s="1135">
        <v>50</v>
      </c>
      <c r="Y2014" s="1135">
        <v>1.7</v>
      </c>
      <c r="Z2014" s="1135">
        <v>6.5</v>
      </c>
      <c r="AA2014" s="1135" t="s">
        <v>3998</v>
      </c>
      <c r="AH2014" s="1135" t="s">
        <v>872</v>
      </c>
      <c r="AI2014" s="1135">
        <v>93.06</v>
      </c>
      <c r="AJ2014" s="1135">
        <v>-0.8</v>
      </c>
      <c r="AK2014" s="1135">
        <v>4.8600000000000003</v>
      </c>
      <c r="AM2014" s="1136" t="s">
        <v>13122</v>
      </c>
      <c r="AN2014" s="1136" t="s">
        <v>13123</v>
      </c>
      <c r="AO2014" s="1136">
        <f t="shared" si="254"/>
        <v>600</v>
      </c>
      <c r="AP2014" s="1136">
        <f t="shared" si="255"/>
        <v>1.74</v>
      </c>
      <c r="AQ2014" s="1136" t="str">
        <f t="shared" si="256"/>
        <v>1-5-1S91°</v>
      </c>
      <c r="AR2014" s="1136" t="str">
        <f t="shared" si="257"/>
        <v>30</v>
      </c>
      <c r="AS2014" s="1136" t="str">
        <f t="shared" si="258"/>
        <v>260/260/OFF</v>
      </c>
      <c r="AT2014" s="1136" t="str">
        <f t="shared" si="259"/>
        <v>1-5-1S91°</v>
      </c>
      <c r="AV2014" s="1136" t="str">
        <f t="shared" si="252"/>
        <v>113.1.12</v>
      </c>
      <c r="AW2014" s="1438">
        <f t="shared" si="253"/>
        <v>45303</v>
      </c>
    </row>
    <row r="2015" spans="1:49">
      <c r="A2015" s="1135" t="s">
        <v>6548</v>
      </c>
      <c r="B2015" s="1135" t="s">
        <v>417</v>
      </c>
      <c r="C2015" s="1135">
        <v>650</v>
      </c>
      <c r="D2015" s="1135">
        <v>1.76</v>
      </c>
      <c r="E2015" s="1135" t="s">
        <v>15188</v>
      </c>
      <c r="F2015" s="1135" t="s">
        <v>1078</v>
      </c>
      <c r="G2015" s="1135">
        <v>5</v>
      </c>
      <c r="H2015" s="1135" t="s">
        <v>5577</v>
      </c>
      <c r="I2015" s="1135" t="s">
        <v>126</v>
      </c>
      <c r="J2015" s="1135">
        <v>0.7</v>
      </c>
      <c r="K2015" s="1135" t="s">
        <v>6464</v>
      </c>
      <c r="L2015" s="1135" t="s">
        <v>6385</v>
      </c>
      <c r="M2015" s="1135">
        <v>151.5</v>
      </c>
      <c r="N2015" s="1135" t="s">
        <v>1039</v>
      </c>
      <c r="O2015" s="1135">
        <v>3.7875000000000001</v>
      </c>
      <c r="P2015" s="1135">
        <v>3.0300000000000002</v>
      </c>
      <c r="Q2015" s="1135">
        <v>4</v>
      </c>
      <c r="R2015" s="1135">
        <v>19.100000000000001</v>
      </c>
      <c r="T2015" s="1135">
        <v>23.7</v>
      </c>
      <c r="U2015" s="1135">
        <v>3.2</v>
      </c>
      <c r="V2015" s="1135" t="s">
        <v>663</v>
      </c>
      <c r="W2015" s="1135">
        <v>35</v>
      </c>
      <c r="X2015" s="1135">
        <v>10</v>
      </c>
      <c r="Y2015" s="1135">
        <v>1</v>
      </c>
      <c r="Z2015" s="1135">
        <v>6</v>
      </c>
      <c r="AA2015" s="1135" t="s">
        <v>4583</v>
      </c>
      <c r="AH2015" s="1135" t="s">
        <v>3307</v>
      </c>
      <c r="AI2015" s="1135">
        <v>91.3</v>
      </c>
      <c r="AJ2015" s="1135">
        <v>0.56999999999999995</v>
      </c>
      <c r="AK2015" s="1135">
        <v>0.64</v>
      </c>
      <c r="AM2015" s="1136" t="s">
        <v>13124</v>
      </c>
      <c r="AN2015" s="1136" t="s">
        <v>13125</v>
      </c>
      <c r="AO2015" s="1136">
        <f t="shared" si="254"/>
        <v>650</v>
      </c>
      <c r="AP2015" s="1136">
        <f t="shared" si="255"/>
        <v>1.76</v>
      </c>
      <c r="AQ2015" s="1136" t="str">
        <f t="shared" si="256"/>
        <v>1-5-1S91°</v>
      </c>
      <c r="AR2015" s="1136" t="str">
        <f t="shared" si="257"/>
        <v>30</v>
      </c>
      <c r="AS2015" s="1136" t="str">
        <f t="shared" si="258"/>
        <v>350/310/150</v>
      </c>
      <c r="AT2015" s="1136" t="str">
        <f t="shared" si="259"/>
        <v>1-5-1S91°</v>
      </c>
      <c r="AV2015" s="1136" t="str">
        <f t="shared" si="252"/>
        <v>113.1.18</v>
      </c>
      <c r="AW2015" s="1438">
        <f t="shared" si="253"/>
        <v>45309</v>
      </c>
    </row>
    <row r="2016" spans="1:49">
      <c r="A2016" s="1135" t="s">
        <v>6549</v>
      </c>
      <c r="B2016" s="1135" t="s">
        <v>4823</v>
      </c>
      <c r="C2016" s="1135">
        <v>600</v>
      </c>
      <c r="D2016" s="1135">
        <v>1.7050000000000001</v>
      </c>
      <c r="E2016" s="1135" t="s">
        <v>15205</v>
      </c>
      <c r="F2016" s="1135" t="s">
        <v>1078</v>
      </c>
      <c r="G2016" s="1135">
        <v>5</v>
      </c>
      <c r="H2016" s="1135" t="s">
        <v>3237</v>
      </c>
      <c r="I2016" s="1135" t="s">
        <v>126</v>
      </c>
      <c r="J2016" s="1135">
        <v>1.1000000000000001</v>
      </c>
      <c r="K2016" s="1135" t="s">
        <v>6550</v>
      </c>
      <c r="L2016" s="1135" t="s">
        <v>4825</v>
      </c>
      <c r="M2016" s="1135">
        <v>157</v>
      </c>
      <c r="N2016" s="1135" t="s">
        <v>1039</v>
      </c>
      <c r="O2016" s="1135">
        <v>3.9250000000000003</v>
      </c>
      <c r="P2016" s="1135">
        <v>3.14</v>
      </c>
      <c r="Q2016" s="1135">
        <v>3.5</v>
      </c>
      <c r="R2016" s="1135">
        <v>22</v>
      </c>
      <c r="T2016" s="1135">
        <v>11.5</v>
      </c>
      <c r="U2016" s="1135">
        <v>3.5</v>
      </c>
      <c r="V2016" s="1135" t="s">
        <v>663</v>
      </c>
      <c r="W2016" s="1135">
        <v>80</v>
      </c>
      <c r="X2016" s="1135">
        <v>20</v>
      </c>
      <c r="Y2016" s="1135">
        <v>1.5</v>
      </c>
      <c r="Z2016" s="1135">
        <v>5</v>
      </c>
      <c r="AA2016" s="1135" t="s">
        <v>4005</v>
      </c>
      <c r="AH2016" s="1135" t="s">
        <v>940</v>
      </c>
      <c r="AI2016" s="1135">
        <v>93.78</v>
      </c>
      <c r="AJ2016" s="1135">
        <v>-0.05</v>
      </c>
      <c r="AK2016" s="1135">
        <v>0.71</v>
      </c>
      <c r="AM2016" s="1136" t="s">
        <v>13126</v>
      </c>
      <c r="AN2016" s="1136" t="s">
        <v>13127</v>
      </c>
      <c r="AO2016" s="1136">
        <f t="shared" si="254"/>
        <v>600</v>
      </c>
      <c r="AP2016" s="1136">
        <f t="shared" si="255"/>
        <v>1.7050000000000001</v>
      </c>
      <c r="AQ2016" s="1136" t="str">
        <f t="shared" si="256"/>
        <v>1-5-1S91</v>
      </c>
      <c r="AR2016" s="1136" t="str">
        <f t="shared" si="257"/>
        <v>30</v>
      </c>
      <c r="AS2016" s="1136" t="str">
        <f t="shared" si="258"/>
        <v>300/300/160</v>
      </c>
      <c r="AT2016" s="1136" t="str">
        <f t="shared" si="259"/>
        <v>1-5-1S91</v>
      </c>
      <c r="AV2016" s="1136" t="str">
        <f t="shared" si="252"/>
        <v>113.1.19</v>
      </c>
      <c r="AW2016" s="1438">
        <f t="shared" si="253"/>
        <v>45310</v>
      </c>
    </row>
    <row r="2017" spans="1:49">
      <c r="A2017" s="1135" t="s">
        <v>6551</v>
      </c>
      <c r="B2017" s="1135" t="s">
        <v>4861</v>
      </c>
      <c r="C2017" s="1135" t="s">
        <v>6025</v>
      </c>
      <c r="D2017" s="1135">
        <v>1.7050000000000001</v>
      </c>
      <c r="E2017" s="1135" t="s">
        <v>15215</v>
      </c>
      <c r="F2017" s="1135" t="s">
        <v>663</v>
      </c>
      <c r="G2017" s="1135">
        <v>5</v>
      </c>
      <c r="H2017" s="1135" t="s">
        <v>1282</v>
      </c>
      <c r="I2017" s="1135" t="s">
        <v>126</v>
      </c>
      <c r="J2017" s="1135">
        <v>1.3</v>
      </c>
      <c r="K2017" s="1135" t="s">
        <v>6552</v>
      </c>
      <c r="L2017" s="1135" t="s">
        <v>1915</v>
      </c>
      <c r="M2017" s="1135">
        <v>148</v>
      </c>
      <c r="N2017" s="1135" t="s">
        <v>1039</v>
      </c>
      <c r="O2017" s="1135">
        <v>3.7</v>
      </c>
      <c r="P2017" s="1135">
        <v>2.96</v>
      </c>
      <c r="Q2017" s="1135">
        <v>4</v>
      </c>
      <c r="R2017" s="1135">
        <v>20.8</v>
      </c>
      <c r="T2017" s="1135">
        <v>20.399999999999999</v>
      </c>
      <c r="U2017" s="1135">
        <v>3.8</v>
      </c>
      <c r="V2017" s="1135" t="s">
        <v>663</v>
      </c>
      <c r="W2017" s="1135">
        <v>110</v>
      </c>
      <c r="X2017" s="1135" t="s">
        <v>2489</v>
      </c>
      <c r="Y2017" s="1135">
        <v>1.7</v>
      </c>
      <c r="Z2017" s="1135" t="s">
        <v>663</v>
      </c>
      <c r="AA2017" s="1135" t="s">
        <v>4007</v>
      </c>
      <c r="AB2017" s="1135" t="s">
        <v>1075</v>
      </c>
      <c r="AH2017" s="1135" t="s">
        <v>876</v>
      </c>
      <c r="AI2017" s="1135">
        <v>93.37</v>
      </c>
      <c r="AJ2017" s="1135">
        <v>-0.1</v>
      </c>
      <c r="AK2017" s="1135">
        <v>1.05</v>
      </c>
      <c r="AM2017" s="1136" t="s">
        <v>13128</v>
      </c>
      <c r="AN2017" s="1136" t="s">
        <v>13129</v>
      </c>
      <c r="AO2017" s="1136" t="str">
        <f t="shared" si="254"/>
        <v>650↓600-2/23</v>
      </c>
      <c r="AP2017" s="1136">
        <f t="shared" si="255"/>
        <v>1.7050000000000001</v>
      </c>
      <c r="AQ2017" s="1136" t="str">
        <f t="shared" si="256"/>
        <v>1-5-1S85°S+Z</v>
      </c>
      <c r="AR2017" s="1136" t="str">
        <f t="shared" si="257"/>
        <v>NA</v>
      </c>
      <c r="AS2017" s="1136" t="str">
        <f t="shared" si="258"/>
        <v>177/OFF</v>
      </c>
      <c r="AT2017" s="1136" t="str">
        <f t="shared" si="259"/>
        <v>1-5-1S85°S+Z</v>
      </c>
      <c r="AU2017" s="1136" t="s">
        <v>15737</v>
      </c>
      <c r="AV2017" s="1136" t="str">
        <f t="shared" si="252"/>
        <v>113.1.22</v>
      </c>
      <c r="AW2017" s="1438">
        <f t="shared" si="253"/>
        <v>45313</v>
      </c>
    </row>
    <row r="2018" spans="1:49">
      <c r="A2018" s="1135" t="s">
        <v>6553</v>
      </c>
      <c r="B2018" s="1135" t="s">
        <v>417</v>
      </c>
      <c r="C2018" s="1135">
        <v>650</v>
      </c>
      <c r="D2018" s="1135">
        <v>1.7549999999999999</v>
      </c>
      <c r="E2018" s="1135" t="s">
        <v>15188</v>
      </c>
      <c r="F2018" s="1135" t="s">
        <v>1078</v>
      </c>
      <c r="G2018" s="1135">
        <v>5</v>
      </c>
      <c r="H2018" s="1135" t="s">
        <v>5577</v>
      </c>
      <c r="I2018" s="1135" t="s">
        <v>126</v>
      </c>
      <c r="J2018" s="1135">
        <v>0.7</v>
      </c>
      <c r="K2018" s="1135" t="s">
        <v>6464</v>
      </c>
      <c r="L2018" s="1135" t="s">
        <v>6385</v>
      </c>
      <c r="M2018" s="1135">
        <v>151.5</v>
      </c>
      <c r="N2018" s="1135" t="s">
        <v>1039</v>
      </c>
      <c r="O2018" s="1135">
        <v>3.7875000000000001</v>
      </c>
      <c r="P2018" s="1135">
        <v>3.0300000000000002</v>
      </c>
      <c r="Q2018" s="1135">
        <v>4</v>
      </c>
      <c r="R2018" s="1135">
        <v>19.100000000000001</v>
      </c>
      <c r="T2018" s="1135">
        <v>23.7</v>
      </c>
      <c r="U2018" s="1135">
        <v>3.2</v>
      </c>
      <c r="V2018" s="1135" t="s">
        <v>663</v>
      </c>
      <c r="W2018" s="1135">
        <v>35</v>
      </c>
      <c r="X2018" s="1135">
        <v>10</v>
      </c>
      <c r="Y2018" s="1135">
        <v>1</v>
      </c>
      <c r="Z2018" s="1135">
        <v>6</v>
      </c>
      <c r="AA2018" s="1135" t="s">
        <v>4007</v>
      </c>
      <c r="AH2018" s="1135" t="s">
        <v>1338</v>
      </c>
      <c r="AI2018" s="1135">
        <v>91.6</v>
      </c>
      <c r="AJ2018" s="1135">
        <v>-0.14000000000000001</v>
      </c>
      <c r="AK2018" s="1135">
        <v>1.21</v>
      </c>
      <c r="AM2018" s="1136" t="s">
        <v>13130</v>
      </c>
      <c r="AN2018" s="1136" t="s">
        <v>13131</v>
      </c>
      <c r="AO2018" s="1136">
        <f t="shared" si="254"/>
        <v>650</v>
      </c>
      <c r="AP2018" s="1136">
        <f t="shared" si="255"/>
        <v>1.7549999999999999</v>
      </c>
      <c r="AQ2018" s="1136" t="str">
        <f t="shared" si="256"/>
        <v>1-5-1S91°</v>
      </c>
      <c r="AR2018" s="1136" t="str">
        <f t="shared" si="257"/>
        <v>30</v>
      </c>
      <c r="AS2018" s="1136" t="str">
        <f t="shared" si="258"/>
        <v>350/310/150</v>
      </c>
      <c r="AT2018" s="1136" t="str">
        <f t="shared" si="259"/>
        <v>1-5-1S91°</v>
      </c>
      <c r="AV2018" s="1136" t="str">
        <f t="shared" si="252"/>
        <v>113.1.22</v>
      </c>
      <c r="AW2018" s="1438">
        <f t="shared" si="253"/>
        <v>45313</v>
      </c>
    </row>
    <row r="2019" spans="1:49">
      <c r="A2019" s="1135" t="s">
        <v>6554</v>
      </c>
      <c r="B2019" s="1135" t="s">
        <v>210</v>
      </c>
      <c r="C2019" s="1135">
        <v>650</v>
      </c>
      <c r="D2019" s="1135">
        <v>1.76</v>
      </c>
      <c r="E2019" s="1135" t="s">
        <v>15188</v>
      </c>
      <c r="F2019" s="1135" t="s">
        <v>1078</v>
      </c>
      <c r="G2019" s="1135">
        <v>5</v>
      </c>
      <c r="H2019" s="1135" t="s">
        <v>6335</v>
      </c>
      <c r="I2019" s="1135" t="s">
        <v>663</v>
      </c>
      <c r="J2019" s="1135">
        <v>0</v>
      </c>
      <c r="K2019" s="1135" t="s">
        <v>6555</v>
      </c>
      <c r="L2019" s="1135" t="s">
        <v>6385</v>
      </c>
      <c r="M2019" s="1135">
        <v>151.5</v>
      </c>
      <c r="N2019" s="1135" t="s">
        <v>1039</v>
      </c>
      <c r="O2019" s="1135">
        <v>3.7875000000000001</v>
      </c>
      <c r="P2019" s="1135">
        <v>3.0300000000000002</v>
      </c>
      <c r="Q2019" s="1135">
        <v>4</v>
      </c>
      <c r="R2019" s="1135">
        <v>19.100000000000001</v>
      </c>
      <c r="T2019" s="1135">
        <v>19</v>
      </c>
      <c r="U2019" s="1135">
        <v>2.5</v>
      </c>
      <c r="V2019" s="1135" t="s">
        <v>663</v>
      </c>
      <c r="W2019" s="1135" t="s">
        <v>663</v>
      </c>
      <c r="X2019" s="1135" t="s">
        <v>663</v>
      </c>
      <c r="Y2019" s="1135">
        <v>1</v>
      </c>
      <c r="Z2019" s="1135">
        <v>5</v>
      </c>
      <c r="AA2019" s="1135" t="s">
        <v>6556</v>
      </c>
      <c r="AH2019" s="1135" t="s">
        <v>630</v>
      </c>
      <c r="AI2019" s="1135">
        <v>91.64</v>
      </c>
      <c r="AJ2019" s="1135">
        <v>-0.12</v>
      </c>
      <c r="AK2019" s="1135">
        <v>0.88</v>
      </c>
      <c r="AM2019" s="1136" t="s">
        <v>13132</v>
      </c>
      <c r="AN2019" s="1136" t="s">
        <v>13133</v>
      </c>
      <c r="AO2019" s="1136">
        <f t="shared" si="254"/>
        <v>650</v>
      </c>
      <c r="AP2019" s="1136">
        <f t="shared" si="255"/>
        <v>1.76</v>
      </c>
      <c r="AQ2019" s="1136" t="str">
        <f t="shared" si="256"/>
        <v>1-5-1S91°</v>
      </c>
      <c r="AR2019" s="1136" t="str">
        <f t="shared" si="257"/>
        <v>30</v>
      </c>
      <c r="AS2019" s="1136" t="str">
        <f t="shared" si="258"/>
        <v>345/305/155</v>
      </c>
      <c r="AT2019" s="1136" t="str">
        <f t="shared" si="259"/>
        <v>1-5-1S91°</v>
      </c>
      <c r="AV2019" s="1136" t="str">
        <f t="shared" si="252"/>
        <v>113.1.23</v>
      </c>
      <c r="AW2019" s="1438">
        <f t="shared" si="253"/>
        <v>45314</v>
      </c>
    </row>
    <row r="2020" spans="1:49">
      <c r="A2020" s="1135" t="s">
        <v>6557</v>
      </c>
      <c r="B2020" s="1135" t="s">
        <v>4954</v>
      </c>
      <c r="C2020" s="1135" t="s">
        <v>6558</v>
      </c>
      <c r="D2020" s="1135">
        <v>1.77</v>
      </c>
      <c r="E2020" s="1135" t="s">
        <v>15203</v>
      </c>
      <c r="F2020" s="1135" t="s">
        <v>663</v>
      </c>
      <c r="G2020" s="1135">
        <v>5</v>
      </c>
      <c r="H2020" s="1135" t="s">
        <v>4968</v>
      </c>
      <c r="I2020" s="1135" t="s">
        <v>6323</v>
      </c>
      <c r="J2020" s="1135" t="s">
        <v>6559</v>
      </c>
      <c r="K2020" s="1135" t="s">
        <v>6560</v>
      </c>
      <c r="L2020" s="1135" t="s">
        <v>6429</v>
      </c>
      <c r="M2020" s="1135">
        <v>149.5</v>
      </c>
      <c r="N2020" s="1135" t="s">
        <v>1039</v>
      </c>
      <c r="O2020" s="1135">
        <v>3.7375000000000003</v>
      </c>
      <c r="P2020" s="1135">
        <v>2.99</v>
      </c>
      <c r="Q2020" s="1135">
        <v>4</v>
      </c>
      <c r="R2020" s="1135">
        <v>21</v>
      </c>
      <c r="T2020" s="1135">
        <v>37</v>
      </c>
      <c r="U2020" s="1135">
        <v>3.7</v>
      </c>
      <c r="V2020" s="1135" t="s">
        <v>663</v>
      </c>
      <c r="W2020" s="1135">
        <v>110</v>
      </c>
      <c r="X2020" s="1135">
        <v>40</v>
      </c>
      <c r="Y2020" s="1135">
        <v>2.2000000000000002</v>
      </c>
      <c r="Z2020" s="1135" t="s">
        <v>663</v>
      </c>
      <c r="AA2020" s="1135" t="s">
        <v>6561</v>
      </c>
      <c r="AH2020" s="1135" t="s">
        <v>625</v>
      </c>
      <c r="AI2020" s="1135">
        <v>91.51</v>
      </c>
      <c r="AJ2020" s="1135">
        <v>-0.47</v>
      </c>
      <c r="AK2020" s="1135">
        <v>1.26</v>
      </c>
      <c r="AM2020" s="1136" t="s">
        <v>13134</v>
      </c>
      <c r="AN2020" s="1136" t="s">
        <v>13135</v>
      </c>
      <c r="AO2020" s="1136" t="str">
        <f t="shared" si="254"/>
        <v>750↓700-5/13</v>
      </c>
      <c r="AP2020" s="1136">
        <f t="shared" si="255"/>
        <v>1.77</v>
      </c>
      <c r="AQ2020" s="1136" t="str">
        <f t="shared" si="256"/>
        <v>1-5-1S85°Z+S</v>
      </c>
      <c r="AR2020" s="1136" t="str">
        <f t="shared" si="257"/>
        <v>NA</v>
      </c>
      <c r="AS2020" s="1136" t="str">
        <f t="shared" si="258"/>
        <v>187/OFF</v>
      </c>
      <c r="AT2020" s="1136" t="str">
        <f t="shared" si="259"/>
        <v>1-5-1S85°Z+S</v>
      </c>
      <c r="AU2020" s="1136" t="s">
        <v>15734</v>
      </c>
      <c r="AV2020" s="1136" t="str">
        <f t="shared" si="252"/>
        <v>113.1.24</v>
      </c>
      <c r="AW2020" s="1438">
        <f t="shared" si="253"/>
        <v>45315</v>
      </c>
    </row>
    <row r="2021" spans="1:49">
      <c r="A2021" s="1135" t="s">
        <v>6562</v>
      </c>
      <c r="B2021" s="1135" t="s">
        <v>878</v>
      </c>
      <c r="C2021" s="1135">
        <v>600</v>
      </c>
      <c r="D2021" s="1135">
        <v>1.79</v>
      </c>
      <c r="E2021" s="1135" t="s">
        <v>15188</v>
      </c>
      <c r="F2021" s="1135" t="s">
        <v>1048</v>
      </c>
      <c r="G2021" s="1135">
        <v>5</v>
      </c>
      <c r="H2021" s="1135" t="s">
        <v>5220</v>
      </c>
      <c r="I2021" s="1135" t="s">
        <v>466</v>
      </c>
      <c r="J2021" s="1135">
        <v>3.9</v>
      </c>
      <c r="K2021" s="1135" t="s">
        <v>6331</v>
      </c>
      <c r="L2021" s="1135" t="s">
        <v>6332</v>
      </c>
      <c r="M2021" s="1135">
        <v>151.69999999999999</v>
      </c>
      <c r="N2021" s="1135" t="s">
        <v>1039</v>
      </c>
      <c r="O2021" s="1135">
        <v>3.7925</v>
      </c>
      <c r="P2021" s="1135">
        <v>3.0339999999999998</v>
      </c>
      <c r="Q2021" s="1135">
        <v>3</v>
      </c>
      <c r="R2021" s="1135">
        <v>19.7</v>
      </c>
      <c r="T2021" s="1135">
        <v>11.5</v>
      </c>
      <c r="U2021" s="1135">
        <v>5.3</v>
      </c>
      <c r="V2021" s="1135" t="s">
        <v>663</v>
      </c>
      <c r="W2021" s="1135">
        <v>105</v>
      </c>
      <c r="X2021" s="1135">
        <v>95</v>
      </c>
      <c r="Y2021" s="1135">
        <v>1.5</v>
      </c>
      <c r="Z2021" s="1135">
        <v>5</v>
      </c>
      <c r="AA2021" s="1135" t="s">
        <v>6481</v>
      </c>
      <c r="AB2021" s="1135" t="s">
        <v>2278</v>
      </c>
      <c r="AH2021" s="1135" t="s">
        <v>789</v>
      </c>
      <c r="AI2021" s="1135">
        <v>91.14</v>
      </c>
      <c r="AJ2021" s="1135">
        <v>-1.66</v>
      </c>
      <c r="AK2021" s="1135">
        <v>5.17</v>
      </c>
      <c r="AM2021" s="1136" t="s">
        <v>13136</v>
      </c>
      <c r="AN2021" s="1136" t="s">
        <v>13137</v>
      </c>
      <c r="AO2021" s="1136">
        <f t="shared" si="254"/>
        <v>600</v>
      </c>
      <c r="AP2021" s="1136">
        <f t="shared" si="255"/>
        <v>1.79</v>
      </c>
      <c r="AQ2021" s="1136" t="str">
        <f t="shared" si="256"/>
        <v>1-5-1S91°</v>
      </c>
      <c r="AR2021" s="1136" t="str">
        <f t="shared" si="257"/>
        <v>31</v>
      </c>
      <c r="AS2021" s="1136" t="str">
        <f t="shared" si="258"/>
        <v>300/300/140</v>
      </c>
      <c r="AT2021" s="1136" t="str">
        <f t="shared" si="259"/>
        <v>1-5-1S91°</v>
      </c>
      <c r="AV2021" s="1136" t="str">
        <f t="shared" si="252"/>
        <v>112.11.24</v>
      </c>
      <c r="AW2021" s="1438">
        <f t="shared" si="253"/>
        <v>45254</v>
      </c>
    </row>
    <row r="2022" spans="1:49">
      <c r="A2022" s="1135" t="s">
        <v>6563</v>
      </c>
      <c r="B2022" s="1135" t="s">
        <v>210</v>
      </c>
      <c r="C2022" s="1135">
        <v>650</v>
      </c>
      <c r="D2022" s="1135">
        <v>1.7549999999999999</v>
      </c>
      <c r="E2022" s="1135" t="s">
        <v>15188</v>
      </c>
      <c r="F2022" s="1135" t="s">
        <v>1078</v>
      </c>
      <c r="G2022" s="1135">
        <v>5</v>
      </c>
      <c r="H2022" s="1135" t="s">
        <v>5577</v>
      </c>
      <c r="I2022" s="1135" t="s">
        <v>126</v>
      </c>
      <c r="J2022" s="1135">
        <v>0.7</v>
      </c>
      <c r="K2022" s="1135" t="s">
        <v>6555</v>
      </c>
      <c r="L2022" s="1135" t="s">
        <v>6385</v>
      </c>
      <c r="M2022" s="1135">
        <v>151.5</v>
      </c>
      <c r="N2022" s="1135" t="s">
        <v>1039</v>
      </c>
      <c r="O2022" s="1135">
        <v>3.7875000000000001</v>
      </c>
      <c r="P2022" s="1135">
        <v>3.0300000000000002</v>
      </c>
      <c r="Q2022" s="1135">
        <v>4</v>
      </c>
      <c r="R2022" s="1135">
        <v>19.100000000000001</v>
      </c>
      <c r="T2022" s="1135">
        <v>23.7</v>
      </c>
      <c r="U2022" s="1135">
        <v>3.2</v>
      </c>
      <c r="V2022" s="1135" t="s">
        <v>663</v>
      </c>
      <c r="W2022" s="1135">
        <v>35</v>
      </c>
      <c r="X2022" s="1135">
        <v>10</v>
      </c>
      <c r="Y2022" s="1135">
        <v>1</v>
      </c>
      <c r="Z2022" s="1135">
        <v>6</v>
      </c>
      <c r="AA2022" s="1135" t="s">
        <v>6564</v>
      </c>
      <c r="AH2022" s="1135" t="s">
        <v>745</v>
      </c>
      <c r="AI2022" s="1135">
        <v>91.63</v>
      </c>
      <c r="AJ2022" s="1135">
        <v>-0.08</v>
      </c>
      <c r="AK2022" s="1135">
        <v>0.82</v>
      </c>
      <c r="AM2022" s="1136" t="s">
        <v>13138</v>
      </c>
      <c r="AN2022" s="1136" t="s">
        <v>13139</v>
      </c>
      <c r="AO2022" s="1136">
        <f t="shared" si="254"/>
        <v>650</v>
      </c>
      <c r="AP2022" s="1136">
        <f t="shared" si="255"/>
        <v>1.7549999999999999</v>
      </c>
      <c r="AQ2022" s="1136" t="str">
        <f t="shared" si="256"/>
        <v>1-5-1S91°</v>
      </c>
      <c r="AR2022" s="1136" t="str">
        <f t="shared" si="257"/>
        <v>30</v>
      </c>
      <c r="AS2022" s="1136" t="str">
        <f t="shared" si="258"/>
        <v>350/310/150</v>
      </c>
      <c r="AT2022" s="1136" t="str">
        <f t="shared" si="259"/>
        <v>1-5-1S91°</v>
      </c>
      <c r="AV2022" s="1136" t="str">
        <f t="shared" si="252"/>
        <v>113.1.29</v>
      </c>
      <c r="AW2022" s="1438">
        <f t="shared" si="253"/>
        <v>45320</v>
      </c>
    </row>
    <row r="2023" spans="1:49">
      <c r="A2023" s="1135" t="s">
        <v>6565</v>
      </c>
      <c r="B2023" s="1135" t="s">
        <v>4788</v>
      </c>
      <c r="C2023" s="1135">
        <v>650</v>
      </c>
      <c r="D2023" s="1135">
        <v>1.74</v>
      </c>
      <c r="E2023" s="1135" t="s">
        <v>15188</v>
      </c>
      <c r="F2023" s="1135" t="s">
        <v>1078</v>
      </c>
      <c r="G2023" s="1135">
        <v>5</v>
      </c>
      <c r="H2023" s="1135" t="s">
        <v>6288</v>
      </c>
      <c r="I2023" s="1135" t="s">
        <v>466</v>
      </c>
      <c r="J2023" s="1135">
        <v>2.1</v>
      </c>
      <c r="K2023" s="1135" t="s">
        <v>5922</v>
      </c>
      <c r="L2023" s="1135" t="s">
        <v>4796</v>
      </c>
      <c r="M2023" s="1135">
        <v>151.19999999999999</v>
      </c>
      <c r="N2023" s="1135" t="s">
        <v>1039</v>
      </c>
      <c r="O2023" s="1135">
        <v>3.78</v>
      </c>
      <c r="P2023" s="1135">
        <v>3.024</v>
      </c>
      <c r="Q2023" s="1135">
        <v>4</v>
      </c>
      <c r="R2023" s="1135">
        <v>21</v>
      </c>
      <c r="T2023" s="1135">
        <v>20.5</v>
      </c>
      <c r="U2023" s="1135">
        <v>3</v>
      </c>
      <c r="V2023" s="1135" t="s">
        <v>663</v>
      </c>
      <c r="W2023" s="1135">
        <v>100</v>
      </c>
      <c r="X2023" s="1135">
        <v>60</v>
      </c>
      <c r="Y2023" s="1135">
        <v>1</v>
      </c>
      <c r="Z2023" s="1135">
        <v>5.5</v>
      </c>
      <c r="AA2023" s="1135" t="s">
        <v>4012</v>
      </c>
      <c r="AH2023" s="1135" t="s">
        <v>1694</v>
      </c>
      <c r="AI2023" s="1135">
        <v>92.38</v>
      </c>
      <c r="AJ2023" s="1135">
        <v>-0.23</v>
      </c>
      <c r="AK2023" s="1135">
        <v>2.06</v>
      </c>
      <c r="AM2023" s="1136" t="s">
        <v>13140</v>
      </c>
      <c r="AN2023" s="1136" t="s">
        <v>13141</v>
      </c>
      <c r="AO2023" s="1136">
        <f t="shared" si="254"/>
        <v>650</v>
      </c>
      <c r="AP2023" s="1136">
        <f t="shared" si="255"/>
        <v>1.74</v>
      </c>
      <c r="AQ2023" s="1136" t="str">
        <f t="shared" si="256"/>
        <v>1-5-1S91°</v>
      </c>
      <c r="AR2023" s="1136" t="str">
        <f t="shared" si="257"/>
        <v>30</v>
      </c>
      <c r="AS2023" s="1136" t="str">
        <f t="shared" si="258"/>
        <v>355/355/150</v>
      </c>
      <c r="AT2023" s="1136" t="str">
        <f t="shared" si="259"/>
        <v>1-5-1S91°</v>
      </c>
      <c r="AV2023" s="1136" t="str">
        <f t="shared" si="252"/>
        <v>113.1.31</v>
      </c>
      <c r="AW2023" s="1438">
        <f t="shared" si="253"/>
        <v>45322</v>
      </c>
    </row>
    <row r="2024" spans="1:49">
      <c r="A2024" s="1135" t="s">
        <v>6566</v>
      </c>
      <c r="B2024" s="1135" t="s">
        <v>417</v>
      </c>
      <c r="C2024" s="1135">
        <v>650</v>
      </c>
      <c r="D2024" s="1135">
        <v>1.7549999999999999</v>
      </c>
      <c r="E2024" s="1135" t="s">
        <v>15188</v>
      </c>
      <c r="F2024" s="1135" t="s">
        <v>1078</v>
      </c>
      <c r="G2024" s="1135">
        <v>5</v>
      </c>
      <c r="H2024" s="1135" t="s">
        <v>5577</v>
      </c>
      <c r="I2024" s="1135" t="s">
        <v>126</v>
      </c>
      <c r="J2024" s="1135">
        <v>0.8</v>
      </c>
      <c r="K2024" s="1135" t="s">
        <v>6567</v>
      </c>
      <c r="L2024" s="1135" t="s">
        <v>6385</v>
      </c>
      <c r="M2024" s="1135">
        <v>151.5</v>
      </c>
      <c r="N2024" s="1135" t="s">
        <v>1039</v>
      </c>
      <c r="O2024" s="1135">
        <v>3.7875000000000001</v>
      </c>
      <c r="P2024" s="1135">
        <v>3.0300000000000002</v>
      </c>
      <c r="Q2024" s="1135">
        <v>4</v>
      </c>
      <c r="R2024" s="1135">
        <v>19.100000000000001</v>
      </c>
      <c r="T2024" s="1135">
        <v>23.7</v>
      </c>
      <c r="U2024" s="1135">
        <v>3.2</v>
      </c>
      <c r="V2024" s="1135" t="s">
        <v>663</v>
      </c>
      <c r="W2024" s="1135">
        <v>35</v>
      </c>
      <c r="X2024" s="1135">
        <v>10</v>
      </c>
      <c r="Y2024" s="1135">
        <v>1</v>
      </c>
      <c r="Z2024" s="1135">
        <v>6</v>
      </c>
      <c r="AA2024" s="1135" t="s">
        <v>1736</v>
      </c>
      <c r="AH2024" s="1135" t="s">
        <v>705</v>
      </c>
      <c r="AI2024" s="1135">
        <v>92.12</v>
      </c>
      <c r="AJ2024" s="1135">
        <v>-0.33</v>
      </c>
      <c r="AK2024" s="1135">
        <v>1.25</v>
      </c>
      <c r="AM2024" s="1136" t="s">
        <v>13142</v>
      </c>
      <c r="AN2024" s="1136" t="s">
        <v>13143</v>
      </c>
      <c r="AO2024" s="1136">
        <f t="shared" si="254"/>
        <v>650</v>
      </c>
      <c r="AP2024" s="1136">
        <f t="shared" si="255"/>
        <v>1.7549999999999999</v>
      </c>
      <c r="AQ2024" s="1136" t="str">
        <f t="shared" si="256"/>
        <v>1-5-1S91°</v>
      </c>
      <c r="AR2024" s="1136" t="str">
        <f t="shared" si="257"/>
        <v>30</v>
      </c>
      <c r="AS2024" s="1136" t="str">
        <f t="shared" si="258"/>
        <v>350/310/150</v>
      </c>
      <c r="AT2024" s="1136" t="str">
        <f t="shared" si="259"/>
        <v>1-5-1S91°</v>
      </c>
      <c r="AV2024" s="1136" t="str">
        <f t="shared" si="252"/>
        <v>113.2.2</v>
      </c>
      <c r="AW2024" s="1438">
        <f t="shared" si="253"/>
        <v>45324</v>
      </c>
    </row>
    <row r="2025" spans="1:49">
      <c r="A2025" s="1135" t="s">
        <v>6568</v>
      </c>
      <c r="B2025" s="1135" t="s">
        <v>881</v>
      </c>
      <c r="C2025" s="1135">
        <v>550</v>
      </c>
      <c r="D2025" s="1135">
        <v>1.78</v>
      </c>
      <c r="E2025" s="1135" t="s">
        <v>15213</v>
      </c>
      <c r="F2025" s="1135" t="s">
        <v>1069</v>
      </c>
      <c r="G2025" s="1135">
        <v>4</v>
      </c>
      <c r="H2025" s="1135" t="s">
        <v>3237</v>
      </c>
      <c r="I2025" s="1135" t="s">
        <v>663</v>
      </c>
      <c r="J2025" s="1135">
        <v>0</v>
      </c>
      <c r="K2025" s="1135" t="s">
        <v>6520</v>
      </c>
      <c r="L2025" s="1135" t="s">
        <v>5131</v>
      </c>
      <c r="M2025" s="1135">
        <v>150</v>
      </c>
      <c r="N2025" s="1135" t="s">
        <v>1039</v>
      </c>
      <c r="O2025" s="1135">
        <v>3.75</v>
      </c>
      <c r="P2025" s="1135">
        <v>3</v>
      </c>
      <c r="Q2025" s="1135">
        <v>3.5</v>
      </c>
      <c r="R2025" s="1135">
        <v>21.8</v>
      </c>
      <c r="T2025" s="1135">
        <v>19.5</v>
      </c>
      <c r="U2025" s="1135">
        <v>1.8</v>
      </c>
      <c r="V2025" s="1135" t="s">
        <v>663</v>
      </c>
      <c r="W2025" s="1135" t="s">
        <v>663</v>
      </c>
      <c r="X2025" s="1135" t="s">
        <v>663</v>
      </c>
      <c r="Y2025" s="1135">
        <v>2.1</v>
      </c>
      <c r="Z2025" s="1135">
        <v>5</v>
      </c>
      <c r="AA2025" s="1135" t="s">
        <v>6569</v>
      </c>
      <c r="AH2025" s="1135" t="s">
        <v>1332</v>
      </c>
      <c r="AI2025" s="1135">
        <v>14.06</v>
      </c>
      <c r="AJ2025" s="1135">
        <v>0.09</v>
      </c>
      <c r="AK2025" s="1135">
        <v>0.66</v>
      </c>
      <c r="AM2025" s="1136" t="s">
        <v>13144</v>
      </c>
      <c r="AN2025" s="1136" t="s">
        <v>13145</v>
      </c>
      <c r="AO2025" s="1136">
        <f t="shared" si="254"/>
        <v>550</v>
      </c>
      <c r="AP2025" s="1136">
        <f t="shared" si="255"/>
        <v>1.78</v>
      </c>
      <c r="AQ2025" s="1136" t="str">
        <f t="shared" si="256"/>
        <v>1-5-1S87</v>
      </c>
      <c r="AR2025" s="1136" t="str">
        <f t="shared" si="257"/>
        <v>31.5</v>
      </c>
      <c r="AS2025" s="1136" t="str">
        <f t="shared" si="258"/>
        <v>300/300/160</v>
      </c>
      <c r="AT2025" s="1136" t="str">
        <f t="shared" si="259"/>
        <v>1-5-1S87</v>
      </c>
      <c r="AV2025" s="1136" t="str">
        <f t="shared" si="252"/>
        <v>113.2.5</v>
      </c>
      <c r="AW2025" s="1438">
        <f t="shared" si="253"/>
        <v>45327</v>
      </c>
    </row>
    <row r="2026" spans="1:49">
      <c r="A2026" s="1135" t="s">
        <v>6570</v>
      </c>
      <c r="B2026" s="1135" t="s">
        <v>4861</v>
      </c>
      <c r="C2026" s="1135">
        <v>650</v>
      </c>
      <c r="D2026" s="1135">
        <v>1.7050000000000001</v>
      </c>
      <c r="E2026" s="1135" t="s">
        <v>15215</v>
      </c>
      <c r="F2026" s="1135" t="s">
        <v>663</v>
      </c>
      <c r="G2026" s="1135">
        <v>5</v>
      </c>
      <c r="H2026" s="1135" t="s">
        <v>2286</v>
      </c>
      <c r="I2026" s="1135" t="s">
        <v>126</v>
      </c>
      <c r="J2026" s="1135">
        <v>1.3</v>
      </c>
      <c r="K2026" s="1135" t="s">
        <v>6552</v>
      </c>
      <c r="L2026" s="1135" t="s">
        <v>1915</v>
      </c>
      <c r="M2026" s="1135">
        <v>148</v>
      </c>
      <c r="N2026" s="1135" t="s">
        <v>1039</v>
      </c>
      <c r="O2026" s="1135">
        <v>3.7</v>
      </c>
      <c r="P2026" s="1135">
        <v>2.96</v>
      </c>
      <c r="Q2026" s="1135">
        <v>4</v>
      </c>
      <c r="R2026" s="1135">
        <v>20.8</v>
      </c>
      <c r="T2026" s="1135">
        <v>20.399999999999999</v>
      </c>
      <c r="U2026" s="1135">
        <v>3.8</v>
      </c>
      <c r="V2026" s="1135" t="s">
        <v>663</v>
      </c>
      <c r="W2026" s="1135">
        <v>110</v>
      </c>
      <c r="X2026" s="1135" t="s">
        <v>2489</v>
      </c>
      <c r="Y2026" s="1135">
        <v>1.7</v>
      </c>
      <c r="Z2026" s="1135" t="s">
        <v>663</v>
      </c>
      <c r="AA2026" s="1135" t="s">
        <v>4019</v>
      </c>
      <c r="AB2026" s="1135" t="s">
        <v>1075</v>
      </c>
      <c r="AH2026" s="1135" t="s">
        <v>1117</v>
      </c>
      <c r="AI2026" s="1135">
        <v>92.82</v>
      </c>
      <c r="AJ2026" s="1135">
        <v>-7.0000000000000007E-2</v>
      </c>
      <c r="AK2026" s="1135">
        <v>1.41</v>
      </c>
      <c r="AM2026" s="1136" t="s">
        <v>13146</v>
      </c>
      <c r="AN2026" s="1136" t="s">
        <v>13147</v>
      </c>
      <c r="AO2026" s="1136">
        <f t="shared" si="254"/>
        <v>650</v>
      </c>
      <c r="AP2026" s="1136">
        <f t="shared" si="255"/>
        <v>1.7050000000000001</v>
      </c>
      <c r="AQ2026" s="1136" t="str">
        <f t="shared" si="256"/>
        <v>1-5-1S85°S+Z</v>
      </c>
      <c r="AR2026" s="1136" t="str">
        <f t="shared" si="257"/>
        <v>NA</v>
      </c>
      <c r="AS2026" s="1136" t="str">
        <f t="shared" si="258"/>
        <v>180/OFF</v>
      </c>
      <c r="AT2026" s="1136" t="str">
        <f t="shared" si="259"/>
        <v>1-5-1S85°S+Z</v>
      </c>
      <c r="AU2026" s="1136" t="s">
        <v>15737</v>
      </c>
      <c r="AV2026" s="1136" t="str">
        <f t="shared" si="252"/>
        <v>113.2.15</v>
      </c>
      <c r="AW2026" s="1438">
        <f t="shared" si="253"/>
        <v>45337</v>
      </c>
    </row>
    <row r="2027" spans="1:49">
      <c r="A2027" s="1135" t="s">
        <v>6571</v>
      </c>
      <c r="B2027" s="1135" t="s">
        <v>859</v>
      </c>
      <c r="C2027" s="1135">
        <v>700</v>
      </c>
      <c r="D2027" s="1135">
        <v>1.7649999999999999</v>
      </c>
      <c r="E2027" s="1135" t="s">
        <v>15203</v>
      </c>
      <c r="F2027" s="1135" t="s">
        <v>663</v>
      </c>
      <c r="G2027" s="1135">
        <v>5</v>
      </c>
      <c r="H2027" s="1135" t="s">
        <v>3035</v>
      </c>
      <c r="I2027" s="1135" t="s">
        <v>466</v>
      </c>
      <c r="J2027" s="1135">
        <v>1.7</v>
      </c>
      <c r="K2027" s="1135" t="s">
        <v>6572</v>
      </c>
      <c r="L2027" s="1135" t="s">
        <v>2037</v>
      </c>
      <c r="M2027" s="1135">
        <v>150</v>
      </c>
      <c r="N2027" s="1135" t="s">
        <v>1039</v>
      </c>
      <c r="O2027" s="1135">
        <v>3.75</v>
      </c>
      <c r="P2027" s="1135">
        <v>3</v>
      </c>
      <c r="Q2027" s="1135">
        <v>4</v>
      </c>
      <c r="R2027" s="1135">
        <v>20.8</v>
      </c>
      <c r="T2027" s="1135">
        <v>29.1</v>
      </c>
      <c r="U2027" s="1135">
        <v>3.4</v>
      </c>
      <c r="V2027" s="1135" t="s">
        <v>663</v>
      </c>
      <c r="W2027" s="1135">
        <v>100</v>
      </c>
      <c r="X2027" s="1135">
        <v>60</v>
      </c>
      <c r="Y2027" s="1135">
        <v>1.5</v>
      </c>
      <c r="Z2027" s="1135" t="s">
        <v>663</v>
      </c>
      <c r="AA2027" s="1135" t="s">
        <v>4019</v>
      </c>
      <c r="AB2027" s="1135" t="s">
        <v>1075</v>
      </c>
      <c r="AH2027" s="1135" t="s">
        <v>864</v>
      </c>
      <c r="AI2027" s="1135">
        <v>92.32</v>
      </c>
      <c r="AJ2027" s="1135">
        <v>-0.39</v>
      </c>
      <c r="AK2027" s="1135">
        <v>1.75</v>
      </c>
      <c r="AM2027" s="1136" t="s">
        <v>13148</v>
      </c>
      <c r="AN2027" s="1136" t="s">
        <v>13149</v>
      </c>
      <c r="AO2027" s="1136">
        <f t="shared" si="254"/>
        <v>700</v>
      </c>
      <c r="AP2027" s="1136">
        <f t="shared" si="255"/>
        <v>1.7649999999999999</v>
      </c>
      <c r="AQ2027" s="1136" t="str">
        <f t="shared" si="256"/>
        <v>1-5-1S85°Z+S</v>
      </c>
      <c r="AR2027" s="1136" t="str">
        <f t="shared" si="257"/>
        <v>NA</v>
      </c>
      <c r="AS2027" s="1136" t="str">
        <f t="shared" si="258"/>
        <v>190/OFF</v>
      </c>
      <c r="AT2027" s="1136" t="str">
        <f t="shared" si="259"/>
        <v>1-5-1S85°Z+S</v>
      </c>
      <c r="AU2027" s="1136" t="s">
        <v>15734</v>
      </c>
      <c r="AV2027" s="1136" t="str">
        <f t="shared" si="252"/>
        <v>113.2.15</v>
      </c>
      <c r="AW2027" s="1438">
        <f t="shared" si="253"/>
        <v>45337</v>
      </c>
    </row>
    <row r="2028" spans="1:49">
      <c r="A2028" s="1135" t="s">
        <v>6573</v>
      </c>
      <c r="B2028" s="1135" t="s">
        <v>210</v>
      </c>
      <c r="C2028" s="1135">
        <v>650</v>
      </c>
      <c r="D2028" s="1135">
        <v>1.7050000000000001</v>
      </c>
      <c r="E2028" s="1135" t="s">
        <v>15188</v>
      </c>
      <c r="F2028" s="1135" t="s">
        <v>1078</v>
      </c>
      <c r="G2028" s="1135">
        <v>5</v>
      </c>
      <c r="H2028" s="1135" t="s">
        <v>6574</v>
      </c>
      <c r="I2028" s="1135" t="s">
        <v>466</v>
      </c>
      <c r="J2028" s="1135">
        <v>3.2</v>
      </c>
      <c r="K2028" s="1135" t="s">
        <v>6575</v>
      </c>
      <c r="L2028" s="1135" t="s">
        <v>6576</v>
      </c>
      <c r="M2028" s="1135">
        <v>149.5</v>
      </c>
      <c r="N2028" s="1135" t="s">
        <v>1039</v>
      </c>
      <c r="O2028" s="1135">
        <v>3.7375000000000003</v>
      </c>
      <c r="P2028" s="1135">
        <v>2.99</v>
      </c>
      <c r="Q2028" s="1135">
        <v>3.5</v>
      </c>
      <c r="R2028" s="1135">
        <v>21.5</v>
      </c>
      <c r="T2028" s="1135">
        <v>19.5</v>
      </c>
      <c r="U2028" s="1135">
        <v>2.9</v>
      </c>
      <c r="V2028" s="1135" t="s">
        <v>663</v>
      </c>
      <c r="W2028" s="1135">
        <v>100</v>
      </c>
      <c r="X2028" s="1135">
        <v>90</v>
      </c>
      <c r="Y2028" s="1135">
        <v>1.8</v>
      </c>
      <c r="Z2028" s="1135">
        <v>5.5</v>
      </c>
      <c r="AA2028" s="1135" t="s">
        <v>4024</v>
      </c>
      <c r="AB2028" s="1135" t="s">
        <v>1075</v>
      </c>
      <c r="AH2028" s="1135" t="s">
        <v>630</v>
      </c>
      <c r="AI2028" s="1135">
        <v>91.14</v>
      </c>
      <c r="AJ2028" s="1135">
        <v>-0.26</v>
      </c>
      <c r="AK2028" s="1135">
        <v>1.22</v>
      </c>
      <c r="AM2028" s="1136" t="s">
        <v>13150</v>
      </c>
      <c r="AN2028" s="1136" t="s">
        <v>13151</v>
      </c>
      <c r="AO2028" s="1136">
        <f t="shared" si="254"/>
        <v>650</v>
      </c>
      <c r="AP2028" s="1136">
        <f t="shared" si="255"/>
        <v>1.7050000000000001</v>
      </c>
      <c r="AQ2028" s="1136" t="str">
        <f t="shared" si="256"/>
        <v>1-5-1S91°</v>
      </c>
      <c r="AR2028" s="1136" t="str">
        <f t="shared" si="257"/>
        <v>30</v>
      </c>
      <c r="AS2028" s="1136" t="str">
        <f t="shared" si="258"/>
        <v>380/350/175</v>
      </c>
      <c r="AT2028" s="1136" t="str">
        <f t="shared" si="259"/>
        <v>1-5-1S91°</v>
      </c>
      <c r="AV2028" s="1136" t="str">
        <f t="shared" si="252"/>
        <v>113.2.19</v>
      </c>
      <c r="AW2028" s="1438">
        <f t="shared" si="253"/>
        <v>45341</v>
      </c>
    </row>
    <row r="2029" spans="1:49">
      <c r="A2029" s="1135" t="s">
        <v>6577</v>
      </c>
      <c r="B2029" s="1135" t="s">
        <v>5659</v>
      </c>
      <c r="C2029" s="1135">
        <v>600</v>
      </c>
      <c r="D2029" s="1135">
        <v>1.7050000000000001</v>
      </c>
      <c r="E2029" s="1135" t="s">
        <v>15198</v>
      </c>
      <c r="F2029" s="1135" t="s">
        <v>663</v>
      </c>
      <c r="G2029" s="1135">
        <v>5</v>
      </c>
      <c r="H2029" s="1135" t="s">
        <v>1260</v>
      </c>
      <c r="I2029" s="1135" t="s">
        <v>126</v>
      </c>
      <c r="J2029" s="1135">
        <v>1.3</v>
      </c>
      <c r="K2029" s="1135" t="s">
        <v>6578</v>
      </c>
      <c r="L2029" s="1135" t="s">
        <v>3666</v>
      </c>
      <c r="M2029" s="1135">
        <v>153</v>
      </c>
      <c r="N2029" s="1135" t="s">
        <v>1039</v>
      </c>
      <c r="O2029" s="1135">
        <v>3.8250000000000002</v>
      </c>
      <c r="P2029" s="1135">
        <v>3.06</v>
      </c>
      <c r="Q2029" s="1135">
        <v>4</v>
      </c>
      <c r="R2029" s="1135">
        <v>18</v>
      </c>
      <c r="T2029" s="1135">
        <v>14</v>
      </c>
      <c r="U2029" s="1135">
        <v>4.5</v>
      </c>
      <c r="V2029" s="1135" t="s">
        <v>663</v>
      </c>
      <c r="W2029" s="1135">
        <v>110</v>
      </c>
      <c r="X2029" s="1135" t="s">
        <v>2489</v>
      </c>
      <c r="Y2029" s="1135">
        <v>1.8</v>
      </c>
      <c r="Z2029" s="1135" t="s">
        <v>663</v>
      </c>
      <c r="AA2029" s="1135" t="s">
        <v>4024</v>
      </c>
      <c r="AB2029" s="1135" t="s">
        <v>6306</v>
      </c>
      <c r="AH2029" s="1135" t="s">
        <v>661</v>
      </c>
      <c r="AI2029" s="1135">
        <v>94</v>
      </c>
      <c r="AJ2029" s="1135">
        <v>-0.3</v>
      </c>
      <c r="AK2029" s="1135">
        <v>1.51</v>
      </c>
      <c r="AM2029" s="1136" t="s">
        <v>13152</v>
      </c>
      <c r="AN2029" s="1136" t="s">
        <v>13153</v>
      </c>
      <c r="AO2029" s="1136">
        <f t="shared" si="254"/>
        <v>600</v>
      </c>
      <c r="AP2029" s="1136">
        <f t="shared" si="255"/>
        <v>1.7050000000000001</v>
      </c>
      <c r="AQ2029" s="1136" t="str">
        <f t="shared" si="256"/>
        <v>1-4-1S85°Z+S</v>
      </c>
      <c r="AR2029" s="1136" t="str">
        <f t="shared" si="257"/>
        <v>NA</v>
      </c>
      <c r="AS2029" s="1136" t="str">
        <f t="shared" si="258"/>
        <v>170/OFF</v>
      </c>
      <c r="AT2029" s="1136" t="str">
        <f t="shared" si="259"/>
        <v>1-4-1S85°Z+S</v>
      </c>
      <c r="AU2029" s="1136" t="s">
        <v>15734</v>
      </c>
      <c r="AV2029" s="1136" t="str">
        <f t="shared" si="252"/>
        <v>113.2.19</v>
      </c>
      <c r="AW2029" s="1438">
        <f t="shared" si="253"/>
        <v>45341</v>
      </c>
    </row>
    <row r="2030" spans="1:49">
      <c r="A2030" s="1135" t="s">
        <v>6579</v>
      </c>
      <c r="B2030" s="1135" t="s">
        <v>783</v>
      </c>
      <c r="C2030" s="1135">
        <v>500</v>
      </c>
      <c r="D2030" s="1135">
        <v>1.76</v>
      </c>
      <c r="E2030" s="1135" t="s">
        <v>15213</v>
      </c>
      <c r="F2030" s="1135" t="s">
        <v>1069</v>
      </c>
      <c r="G2030" s="1135">
        <v>4</v>
      </c>
      <c r="H2030" s="1135" t="s">
        <v>6210</v>
      </c>
      <c r="I2030" s="1135" t="s">
        <v>126</v>
      </c>
      <c r="J2030" s="1135">
        <v>3.1</v>
      </c>
      <c r="K2030" s="1135" t="s">
        <v>6580</v>
      </c>
      <c r="L2030" s="1135" t="s">
        <v>6212</v>
      </c>
      <c r="M2030" s="1135">
        <v>148.5</v>
      </c>
      <c r="N2030" s="1135" t="s">
        <v>1039</v>
      </c>
      <c r="O2030" s="1135">
        <v>3.7125000000000004</v>
      </c>
      <c r="P2030" s="1135">
        <v>2.97</v>
      </c>
      <c r="Q2030" s="1135">
        <v>3.5</v>
      </c>
      <c r="R2030" s="1135">
        <v>21.5</v>
      </c>
      <c r="T2030" s="1135">
        <v>30</v>
      </c>
      <c r="U2030" s="1135">
        <v>3.6</v>
      </c>
      <c r="V2030" s="1135" t="s">
        <v>663</v>
      </c>
      <c r="W2030" s="1135">
        <v>120</v>
      </c>
      <c r="X2030" s="1135">
        <v>70</v>
      </c>
      <c r="Y2030" s="1135">
        <v>1.8</v>
      </c>
      <c r="Z2030" s="1135">
        <v>6.5</v>
      </c>
      <c r="AA2030" s="1135" t="s">
        <v>4027</v>
      </c>
      <c r="AH2030" s="1135" t="s">
        <v>1280</v>
      </c>
      <c r="AI2030" s="1135">
        <v>13.65</v>
      </c>
      <c r="AJ2030" s="1135">
        <v>0.06</v>
      </c>
      <c r="AK2030" s="1135">
        <v>0.21</v>
      </c>
      <c r="AM2030" s="1136" t="s">
        <v>13154</v>
      </c>
      <c r="AN2030" s="1136" t="s">
        <v>13155</v>
      </c>
      <c r="AO2030" s="1136">
        <f t="shared" si="254"/>
        <v>500</v>
      </c>
      <c r="AP2030" s="1136">
        <f t="shared" si="255"/>
        <v>1.76</v>
      </c>
      <c r="AQ2030" s="1136" t="str">
        <f t="shared" si="256"/>
        <v>1-5-1S87</v>
      </c>
      <c r="AR2030" s="1136" t="str">
        <f t="shared" si="257"/>
        <v>31.5</v>
      </c>
      <c r="AS2030" s="1136" t="str">
        <f t="shared" si="258"/>
        <v>320/320/OFF</v>
      </c>
      <c r="AT2030" s="1136" t="str">
        <f t="shared" si="259"/>
        <v>1-5-1S87</v>
      </c>
      <c r="AV2030" s="1136" t="str">
        <f t="shared" si="252"/>
        <v>113.2.26</v>
      </c>
      <c r="AW2030" s="1438">
        <f t="shared" si="253"/>
        <v>45348</v>
      </c>
    </row>
    <row r="2031" spans="1:49">
      <c r="A2031" s="1135" t="s">
        <v>6581</v>
      </c>
      <c r="B2031" s="1135" t="s">
        <v>4861</v>
      </c>
      <c r="C2031" s="1135">
        <v>600</v>
      </c>
      <c r="D2031" s="1135">
        <v>1.7150000000000001</v>
      </c>
      <c r="E2031" s="1135" t="s">
        <v>15215</v>
      </c>
      <c r="F2031" s="1135" t="s">
        <v>663</v>
      </c>
      <c r="G2031" s="1135">
        <v>5</v>
      </c>
      <c r="H2031" s="1135" t="s">
        <v>2030</v>
      </c>
      <c r="I2031" s="1135" t="s">
        <v>126</v>
      </c>
      <c r="J2031" s="1135">
        <v>1.4</v>
      </c>
      <c r="K2031" s="1135" t="s">
        <v>6582</v>
      </c>
      <c r="L2031" s="1135" t="s">
        <v>1915</v>
      </c>
      <c r="M2031" s="1135">
        <v>148</v>
      </c>
      <c r="N2031" s="1135" t="s">
        <v>1039</v>
      </c>
      <c r="O2031" s="1135">
        <v>3.7</v>
      </c>
      <c r="P2031" s="1135">
        <v>2.96</v>
      </c>
      <c r="Q2031" s="1135">
        <v>4</v>
      </c>
      <c r="R2031" s="1135">
        <v>20.8</v>
      </c>
      <c r="T2031" s="1135">
        <v>20.399999999999999</v>
      </c>
      <c r="U2031" s="1135">
        <v>3.8</v>
      </c>
      <c r="V2031" s="1135" t="s">
        <v>663</v>
      </c>
      <c r="W2031" s="1135">
        <v>110</v>
      </c>
      <c r="X2031" s="1135" t="s">
        <v>2489</v>
      </c>
      <c r="Y2031" s="1135">
        <v>1.7</v>
      </c>
      <c r="Z2031" s="1135" t="s">
        <v>663</v>
      </c>
      <c r="AA2031" s="1135" t="s">
        <v>4027</v>
      </c>
      <c r="AB2031" s="1135" t="s">
        <v>1075</v>
      </c>
      <c r="AH2031" s="1135" t="s">
        <v>700</v>
      </c>
      <c r="AI2031" s="1135">
        <v>93.22</v>
      </c>
      <c r="AJ2031" s="1135">
        <v>-0.31</v>
      </c>
      <c r="AK2031" s="1135">
        <v>1.2</v>
      </c>
      <c r="AM2031" s="1136" t="s">
        <v>13156</v>
      </c>
      <c r="AN2031" s="1136" t="s">
        <v>13157</v>
      </c>
      <c r="AO2031" s="1136">
        <f t="shared" si="254"/>
        <v>600</v>
      </c>
      <c r="AP2031" s="1136">
        <f t="shared" si="255"/>
        <v>1.7150000000000001</v>
      </c>
      <c r="AQ2031" s="1136" t="str">
        <f t="shared" si="256"/>
        <v>1-5-1S85°S+Z</v>
      </c>
      <c r="AR2031" s="1136" t="str">
        <f t="shared" si="257"/>
        <v>NA</v>
      </c>
      <c r="AS2031" s="1136" t="str">
        <f t="shared" si="258"/>
        <v>175/OFF</v>
      </c>
      <c r="AT2031" s="1136" t="str">
        <f t="shared" si="259"/>
        <v>1-5-1S85°S+Z</v>
      </c>
      <c r="AU2031" s="1136" t="s">
        <v>15737</v>
      </c>
      <c r="AV2031" s="1136" t="str">
        <f t="shared" si="252"/>
        <v>113.2.26</v>
      </c>
      <c r="AW2031" s="1438">
        <f t="shared" si="253"/>
        <v>45348</v>
      </c>
    </row>
    <row r="2032" spans="1:49">
      <c r="A2032" s="1135" t="s">
        <v>6583</v>
      </c>
      <c r="B2032" s="1135" t="s">
        <v>4861</v>
      </c>
      <c r="C2032" s="1135">
        <v>600</v>
      </c>
      <c r="D2032" s="1135">
        <v>1.7150000000000001</v>
      </c>
      <c r="E2032" s="1135" t="s">
        <v>15215</v>
      </c>
      <c r="F2032" s="1135" t="s">
        <v>663</v>
      </c>
      <c r="G2032" s="1135">
        <v>5</v>
      </c>
      <c r="H2032" s="1135" t="s">
        <v>2030</v>
      </c>
      <c r="I2032" s="1135" t="s">
        <v>126</v>
      </c>
      <c r="J2032" s="1135">
        <v>1.3</v>
      </c>
      <c r="K2032" s="1135" t="s">
        <v>6582</v>
      </c>
      <c r="L2032" s="1135" t="s">
        <v>1915</v>
      </c>
      <c r="M2032" s="1135">
        <v>148</v>
      </c>
      <c r="N2032" s="1135" t="s">
        <v>1039</v>
      </c>
      <c r="O2032" s="1135">
        <v>3.7</v>
      </c>
      <c r="P2032" s="1135">
        <v>2.96</v>
      </c>
      <c r="Q2032" s="1135">
        <v>4</v>
      </c>
      <c r="R2032" s="1135">
        <v>20.8</v>
      </c>
      <c r="T2032" s="1135">
        <v>20.399999999999999</v>
      </c>
      <c r="U2032" s="1135">
        <v>3.8</v>
      </c>
      <c r="V2032" s="1135" t="s">
        <v>663</v>
      </c>
      <c r="W2032" s="1135">
        <v>110</v>
      </c>
      <c r="X2032" s="1135" t="s">
        <v>2489</v>
      </c>
      <c r="Y2032" s="1135">
        <v>1.7</v>
      </c>
      <c r="Z2032" s="1135" t="s">
        <v>663</v>
      </c>
      <c r="AA2032" s="1135" t="s">
        <v>1751</v>
      </c>
      <c r="AB2032" s="1135" t="s">
        <v>1075</v>
      </c>
      <c r="AH2032" s="1135" t="s">
        <v>1117</v>
      </c>
      <c r="AI2032" s="1135">
        <v>92.95</v>
      </c>
      <c r="AJ2032" s="1135">
        <v>-0.22</v>
      </c>
      <c r="AK2032" s="1135">
        <v>1.1200000000000001</v>
      </c>
      <c r="AM2032" s="1136" t="s">
        <v>13158</v>
      </c>
      <c r="AN2032" s="1136" t="s">
        <v>13159</v>
      </c>
      <c r="AO2032" s="1136">
        <f t="shared" si="254"/>
        <v>600</v>
      </c>
      <c r="AP2032" s="1136">
        <f t="shared" si="255"/>
        <v>1.7150000000000001</v>
      </c>
      <c r="AQ2032" s="1136" t="str">
        <f t="shared" si="256"/>
        <v>1-5-1S85°S+Z</v>
      </c>
      <c r="AR2032" s="1136" t="str">
        <f t="shared" si="257"/>
        <v>NA</v>
      </c>
      <c r="AS2032" s="1136" t="str">
        <f t="shared" si="258"/>
        <v>175/OFF</v>
      </c>
      <c r="AT2032" s="1136" t="str">
        <f t="shared" si="259"/>
        <v>1-5-1S85°S+Z</v>
      </c>
      <c r="AU2032" s="1136" t="s">
        <v>15737</v>
      </c>
      <c r="AV2032" s="1136" t="str">
        <f t="shared" si="252"/>
        <v>113.3.5</v>
      </c>
      <c r="AW2032" s="1438">
        <f t="shared" si="253"/>
        <v>45356</v>
      </c>
    </row>
    <row r="2033" spans="1:49">
      <c r="A2033" s="1135" t="s">
        <v>6584</v>
      </c>
      <c r="B2033" s="1135" t="s">
        <v>210</v>
      </c>
      <c r="C2033" s="1135">
        <v>650</v>
      </c>
      <c r="D2033" s="1135">
        <v>1.7549999999999999</v>
      </c>
      <c r="E2033" s="1135" t="s">
        <v>15188</v>
      </c>
      <c r="F2033" s="1135" t="s">
        <v>1078</v>
      </c>
      <c r="G2033" s="1135">
        <v>5</v>
      </c>
      <c r="H2033" s="1135" t="s">
        <v>5577</v>
      </c>
      <c r="I2033" s="1135" t="s">
        <v>126</v>
      </c>
      <c r="J2033" s="1135">
        <v>0.8</v>
      </c>
      <c r="K2033" s="1135" t="s">
        <v>6585</v>
      </c>
      <c r="L2033" s="1135" t="s">
        <v>4760</v>
      </c>
      <c r="M2033" s="1135">
        <v>151.5</v>
      </c>
      <c r="N2033" s="1135" t="s">
        <v>1039</v>
      </c>
      <c r="O2033" s="1135">
        <v>3.7875000000000001</v>
      </c>
      <c r="P2033" s="1135">
        <v>3.0300000000000002</v>
      </c>
      <c r="Q2033" s="1135">
        <v>4</v>
      </c>
      <c r="R2033" s="1135">
        <v>19.100000000000001</v>
      </c>
      <c r="T2033" s="1135">
        <v>23.7</v>
      </c>
      <c r="U2033" s="1135">
        <v>3.2</v>
      </c>
      <c r="V2033" s="1135" t="s">
        <v>663</v>
      </c>
      <c r="W2033" s="1135">
        <v>35</v>
      </c>
      <c r="X2033" s="1135">
        <v>10</v>
      </c>
      <c r="Y2033" s="1135">
        <v>1</v>
      </c>
      <c r="Z2033" s="1135">
        <v>6</v>
      </c>
      <c r="AA2033" s="1135" t="s">
        <v>6586</v>
      </c>
      <c r="AH2033" s="1135" t="s">
        <v>1315</v>
      </c>
      <c r="AI2033" s="1135">
        <v>92.5</v>
      </c>
      <c r="AJ2033" s="1135">
        <v>-0.35</v>
      </c>
      <c r="AK2033" s="1135">
        <v>1.17</v>
      </c>
      <c r="AM2033" s="1136" t="s">
        <v>13160</v>
      </c>
      <c r="AN2033" s="1136" t="s">
        <v>13161</v>
      </c>
      <c r="AO2033" s="1136">
        <f t="shared" si="254"/>
        <v>650</v>
      </c>
      <c r="AP2033" s="1136">
        <f t="shared" si="255"/>
        <v>1.7549999999999999</v>
      </c>
      <c r="AQ2033" s="1136" t="str">
        <f t="shared" si="256"/>
        <v>1-5-1S91°</v>
      </c>
      <c r="AR2033" s="1136" t="str">
        <f t="shared" si="257"/>
        <v>30</v>
      </c>
      <c r="AS2033" s="1136" t="str">
        <f t="shared" si="258"/>
        <v>350/310/150</v>
      </c>
      <c r="AT2033" s="1136" t="str">
        <f t="shared" si="259"/>
        <v>1-5-1S91°</v>
      </c>
      <c r="AV2033" s="1136" t="str">
        <f t="shared" si="252"/>
        <v>113.3.6</v>
      </c>
      <c r="AW2033" s="1438">
        <f t="shared" si="253"/>
        <v>45357</v>
      </c>
    </row>
    <row r="2034" spans="1:49">
      <c r="A2034" s="1135" t="s">
        <v>6587</v>
      </c>
      <c r="B2034" s="1135" t="s">
        <v>881</v>
      </c>
      <c r="C2034" s="1135">
        <v>550</v>
      </c>
      <c r="D2034" s="1135">
        <v>1.77</v>
      </c>
      <c r="E2034" s="1135" t="s">
        <v>15213</v>
      </c>
      <c r="F2034" s="1135" t="s">
        <v>1069</v>
      </c>
      <c r="G2034" s="1135">
        <v>4</v>
      </c>
      <c r="H2034" s="1135" t="s">
        <v>6182</v>
      </c>
      <c r="I2034" s="1135" t="s">
        <v>663</v>
      </c>
      <c r="J2034" s="1135">
        <v>0</v>
      </c>
      <c r="K2034" s="1135" t="s">
        <v>6183</v>
      </c>
      <c r="L2034" s="1135" t="s">
        <v>5131</v>
      </c>
      <c r="M2034" s="1135">
        <v>150</v>
      </c>
      <c r="N2034" s="1135" t="s">
        <v>1039</v>
      </c>
      <c r="O2034" s="1135">
        <v>3.75</v>
      </c>
      <c r="P2034" s="1135">
        <v>3</v>
      </c>
      <c r="Q2034" s="1135">
        <v>3.5</v>
      </c>
      <c r="R2034" s="1135">
        <v>21.8</v>
      </c>
      <c r="T2034" s="1135">
        <v>19.5</v>
      </c>
      <c r="U2034" s="1135">
        <v>1.8</v>
      </c>
      <c r="V2034" s="1135" t="s">
        <v>663</v>
      </c>
      <c r="W2034" s="1135" t="s">
        <v>663</v>
      </c>
      <c r="X2034" s="1135" t="s">
        <v>663</v>
      </c>
      <c r="Y2034" s="1135">
        <v>2.1</v>
      </c>
      <c r="Z2034" s="1135">
        <v>5</v>
      </c>
      <c r="AA2034" s="1135" t="s">
        <v>6588</v>
      </c>
      <c r="AH2034" s="1135" t="s">
        <v>977</v>
      </c>
      <c r="AI2034" s="1135">
        <v>14.34</v>
      </c>
      <c r="AJ2034" s="1135">
        <v>-0.14000000000000001</v>
      </c>
      <c r="AK2034" s="1135">
        <v>-0.11</v>
      </c>
      <c r="AM2034" s="1136" t="s">
        <v>13162</v>
      </c>
      <c r="AN2034" s="1136" t="s">
        <v>13163</v>
      </c>
      <c r="AO2034" s="1136">
        <f t="shared" si="254"/>
        <v>550</v>
      </c>
      <c r="AP2034" s="1136">
        <f t="shared" si="255"/>
        <v>1.77</v>
      </c>
      <c r="AQ2034" s="1136" t="str">
        <f t="shared" si="256"/>
        <v>1-5-1S87</v>
      </c>
      <c r="AR2034" s="1136" t="str">
        <f t="shared" si="257"/>
        <v>31.5</v>
      </c>
      <c r="AS2034" s="1136" t="str">
        <f t="shared" si="258"/>
        <v>310/310/155</v>
      </c>
      <c r="AT2034" s="1136" t="str">
        <f t="shared" si="259"/>
        <v>1-5-1S87</v>
      </c>
      <c r="AV2034" s="1136" t="str">
        <f t="shared" si="252"/>
        <v>113.3.8</v>
      </c>
      <c r="AW2034" s="1438">
        <f t="shared" si="253"/>
        <v>45359</v>
      </c>
    </row>
    <row r="2035" spans="1:49">
      <c r="A2035" s="1135" t="s">
        <v>6589</v>
      </c>
      <c r="B2035" s="1135" t="s">
        <v>5242</v>
      </c>
      <c r="C2035" s="1135">
        <v>650</v>
      </c>
      <c r="D2035" s="1135">
        <v>1.76</v>
      </c>
      <c r="E2035" s="1135" t="s">
        <v>15188</v>
      </c>
      <c r="F2035" s="1135" t="s">
        <v>1069</v>
      </c>
      <c r="G2035" s="1135">
        <v>5</v>
      </c>
      <c r="H2035" s="1135" t="s">
        <v>5549</v>
      </c>
      <c r="I2035" s="1135" t="s">
        <v>126</v>
      </c>
      <c r="J2035" s="1135">
        <v>2.7</v>
      </c>
      <c r="K2035" s="1135" t="s">
        <v>5642</v>
      </c>
      <c r="L2035" s="1135" t="s">
        <v>5246</v>
      </c>
      <c r="M2035" s="1135">
        <v>148.6</v>
      </c>
      <c r="N2035" s="1135" t="s">
        <v>1039</v>
      </c>
      <c r="O2035" s="1135">
        <v>3.7149999999999999</v>
      </c>
      <c r="P2035" s="1135">
        <v>2.972</v>
      </c>
      <c r="Q2035" s="1135">
        <v>3.5</v>
      </c>
      <c r="R2035" s="1135">
        <v>20.399999999999999</v>
      </c>
      <c r="T2035" s="1135">
        <v>26</v>
      </c>
      <c r="U2035" s="1135">
        <v>3.7</v>
      </c>
      <c r="V2035" s="1135" t="s">
        <v>663</v>
      </c>
      <c r="W2035" s="1135">
        <v>105</v>
      </c>
      <c r="X2035" s="1135">
        <v>50</v>
      </c>
      <c r="Y2035" s="1135">
        <v>2</v>
      </c>
      <c r="Z2035" s="1135">
        <v>6.5</v>
      </c>
      <c r="AA2035" s="1135" t="s">
        <v>6590</v>
      </c>
      <c r="AH2035" s="1135" t="s">
        <v>1084</v>
      </c>
      <c r="AI2035" s="1135">
        <v>91.47</v>
      </c>
      <c r="AJ2035" s="1135">
        <v>-0.25</v>
      </c>
      <c r="AK2035" s="1135">
        <v>6.63</v>
      </c>
      <c r="AM2035" s="1136" t="s">
        <v>13164</v>
      </c>
      <c r="AN2035" s="1136" t="s">
        <v>13165</v>
      </c>
      <c r="AO2035" s="1136">
        <f t="shared" si="254"/>
        <v>650</v>
      </c>
      <c r="AP2035" s="1136">
        <f t="shared" si="255"/>
        <v>1.76</v>
      </c>
      <c r="AQ2035" s="1136" t="str">
        <f t="shared" si="256"/>
        <v>1-5-1S91°</v>
      </c>
      <c r="AR2035" s="1136" t="str">
        <f t="shared" si="257"/>
        <v>31.5</v>
      </c>
      <c r="AS2035" s="1136" t="str">
        <f t="shared" si="258"/>
        <v>340/310/OFF</v>
      </c>
      <c r="AT2035" s="1136" t="str">
        <f t="shared" si="259"/>
        <v>1-5-1S91°</v>
      </c>
      <c r="AV2035" s="1136" t="str">
        <f t="shared" si="252"/>
        <v>113.3.20</v>
      </c>
      <c r="AW2035" s="1438">
        <f t="shared" si="253"/>
        <v>45371</v>
      </c>
    </row>
    <row r="2036" spans="1:49">
      <c r="A2036" s="1135" t="s">
        <v>6591</v>
      </c>
      <c r="B2036" s="1135" t="s">
        <v>881</v>
      </c>
      <c r="C2036" s="1135">
        <v>550</v>
      </c>
      <c r="D2036" s="1135">
        <v>1.77</v>
      </c>
      <c r="E2036" s="1135" t="s">
        <v>15213</v>
      </c>
      <c r="F2036" s="1135" t="s">
        <v>1069</v>
      </c>
      <c r="G2036" s="1135">
        <v>4</v>
      </c>
      <c r="H2036" s="1135" t="s">
        <v>3237</v>
      </c>
      <c r="I2036" s="1135" t="s">
        <v>663</v>
      </c>
      <c r="J2036" s="1135">
        <v>0</v>
      </c>
      <c r="K2036" s="1135" t="s">
        <v>6592</v>
      </c>
      <c r="L2036" s="1135" t="s">
        <v>5131</v>
      </c>
      <c r="M2036" s="1135">
        <v>150</v>
      </c>
      <c r="N2036" s="1135" t="s">
        <v>1039</v>
      </c>
      <c r="O2036" s="1135">
        <v>3.75</v>
      </c>
      <c r="P2036" s="1135">
        <v>3</v>
      </c>
      <c r="Q2036" s="1135">
        <v>3.5</v>
      </c>
      <c r="R2036" s="1135">
        <v>21.8</v>
      </c>
      <c r="T2036" s="1135">
        <v>19.5</v>
      </c>
      <c r="U2036" s="1135">
        <v>1.8</v>
      </c>
      <c r="V2036" s="1135" t="s">
        <v>663</v>
      </c>
      <c r="W2036" s="1135" t="s">
        <v>663</v>
      </c>
      <c r="X2036" s="1135" t="s">
        <v>663</v>
      </c>
      <c r="Y2036" s="1135">
        <v>2.1</v>
      </c>
      <c r="Z2036" s="1135">
        <v>5</v>
      </c>
      <c r="AA2036" s="1135" t="s">
        <v>4041</v>
      </c>
      <c r="AH2036" s="1135" t="s">
        <v>6593</v>
      </c>
      <c r="AI2036" s="1135">
        <v>14.06</v>
      </c>
      <c r="AJ2036" s="1135">
        <v>0.09</v>
      </c>
      <c r="AK2036" s="1135">
        <v>0.66</v>
      </c>
      <c r="AM2036" s="1136" t="s">
        <v>13166</v>
      </c>
      <c r="AN2036" s="1136" t="s">
        <v>13167</v>
      </c>
      <c r="AO2036" s="1136">
        <f t="shared" si="254"/>
        <v>550</v>
      </c>
      <c r="AP2036" s="1136">
        <f t="shared" si="255"/>
        <v>1.77</v>
      </c>
      <c r="AQ2036" s="1136" t="str">
        <f t="shared" si="256"/>
        <v>1-5-1S87</v>
      </c>
      <c r="AR2036" s="1136" t="str">
        <f t="shared" si="257"/>
        <v>31.5</v>
      </c>
      <c r="AS2036" s="1136" t="str">
        <f t="shared" si="258"/>
        <v>300/300/160</v>
      </c>
      <c r="AT2036" s="1136" t="str">
        <f t="shared" si="259"/>
        <v>1-5-1S87</v>
      </c>
      <c r="AV2036" s="1136" t="str">
        <f t="shared" si="252"/>
        <v>113.3.29</v>
      </c>
      <c r="AW2036" s="1438">
        <f t="shared" si="253"/>
        <v>45380</v>
      </c>
    </row>
    <row r="2037" spans="1:49">
      <c r="A2037" s="1135" t="s">
        <v>6594</v>
      </c>
      <c r="B2037" s="1135" t="s">
        <v>5772</v>
      </c>
      <c r="C2037" s="1135">
        <v>600</v>
      </c>
      <c r="D2037" s="1135">
        <v>1.65</v>
      </c>
      <c r="E2037" s="1135" t="s">
        <v>15198</v>
      </c>
      <c r="F2037" s="1135" t="s">
        <v>663</v>
      </c>
      <c r="G2037" s="1135">
        <v>5</v>
      </c>
      <c r="H2037" s="1135" t="s">
        <v>1564</v>
      </c>
      <c r="I2037" s="1135" t="s">
        <v>466</v>
      </c>
      <c r="J2037" s="1135">
        <v>3.3</v>
      </c>
      <c r="K2037" s="1135" t="s">
        <v>6595</v>
      </c>
      <c r="L2037" s="1135" t="s">
        <v>5774</v>
      </c>
      <c r="M2037" s="1135">
        <v>159.69999999999999</v>
      </c>
      <c r="N2037" s="1135" t="s">
        <v>1039</v>
      </c>
      <c r="O2037" s="1135">
        <v>3.9924999999999997</v>
      </c>
      <c r="P2037" s="1135">
        <v>3.194</v>
      </c>
      <c r="Q2037" s="1135" t="s">
        <v>1099</v>
      </c>
      <c r="R2037" s="1135">
        <v>25.6</v>
      </c>
      <c r="T2037" s="1135">
        <v>33.9</v>
      </c>
      <c r="U2037" s="1135">
        <v>6.3</v>
      </c>
      <c r="V2037" s="1135" t="s">
        <v>663</v>
      </c>
      <c r="W2037" s="1135">
        <v>110</v>
      </c>
      <c r="X2037" s="1135">
        <v>95</v>
      </c>
      <c r="Y2037" s="1135">
        <v>1.5</v>
      </c>
      <c r="Z2037" s="1135" t="s">
        <v>663</v>
      </c>
      <c r="AA2037" s="1135" t="s">
        <v>3340</v>
      </c>
      <c r="AH2037" s="1135" t="s">
        <v>864</v>
      </c>
      <c r="AM2037" s="1136" t="s">
        <v>13168</v>
      </c>
      <c r="AN2037" s="1136" t="s">
        <v>13169</v>
      </c>
      <c r="AO2037" s="1136">
        <f t="shared" si="254"/>
        <v>600</v>
      </c>
      <c r="AP2037" s="1136">
        <f t="shared" si="255"/>
        <v>1.65</v>
      </c>
      <c r="AQ2037" s="1136" t="str">
        <f t="shared" si="256"/>
        <v>1-4-1S85°Z+S</v>
      </c>
      <c r="AR2037" s="1136" t="str">
        <f t="shared" si="257"/>
        <v>NA</v>
      </c>
      <c r="AS2037" s="1136" t="str">
        <f t="shared" si="258"/>
        <v>160/OFF</v>
      </c>
      <c r="AT2037" s="1136" t="str">
        <f t="shared" si="259"/>
        <v>1-4-1S85°Z+S</v>
      </c>
      <c r="AU2037" s="1136" t="s">
        <v>15734</v>
      </c>
      <c r="AV2037" s="1136" t="str">
        <f t="shared" si="252"/>
        <v>109.1.31</v>
      </c>
      <c r="AW2037" s="1438">
        <f t="shared" si="253"/>
        <v>43861</v>
      </c>
    </row>
    <row r="2038" spans="1:49">
      <c r="A2038" s="1135" t="s">
        <v>6596</v>
      </c>
      <c r="B2038" s="1135" t="s">
        <v>5333</v>
      </c>
      <c r="C2038" s="1135">
        <v>750</v>
      </c>
      <c r="D2038" s="1135">
        <v>1.7609999999999999</v>
      </c>
      <c r="E2038" s="1135" t="s">
        <v>15188</v>
      </c>
      <c r="F2038" s="1135" t="s">
        <v>5243</v>
      </c>
      <c r="G2038" s="1135">
        <v>5</v>
      </c>
      <c r="H2038" s="1135" t="s">
        <v>6597</v>
      </c>
      <c r="I2038" s="1135" t="s">
        <v>663</v>
      </c>
      <c r="J2038" s="1135" t="s">
        <v>663</v>
      </c>
      <c r="K2038" s="1135" t="s">
        <v>6598</v>
      </c>
      <c r="L2038" s="1135" t="s">
        <v>5336</v>
      </c>
      <c r="M2038" s="1135">
        <v>154.6</v>
      </c>
      <c r="N2038" s="1135" t="s">
        <v>1039</v>
      </c>
      <c r="O2038" s="1135">
        <v>3.8650000000000002</v>
      </c>
      <c r="P2038" s="1135">
        <v>3.0920000000000001</v>
      </c>
      <c r="Q2038" s="1135" t="s">
        <v>1055</v>
      </c>
      <c r="R2038" s="1135">
        <v>20.5</v>
      </c>
      <c r="T2038" s="1135">
        <v>21.7</v>
      </c>
      <c r="U2038" s="1135">
        <v>1.8</v>
      </c>
      <c r="V2038" s="1135" t="s">
        <v>2614</v>
      </c>
      <c r="W2038" s="1135" t="s">
        <v>663</v>
      </c>
      <c r="X2038" s="1135" t="s">
        <v>663</v>
      </c>
      <c r="Y2038" s="1135">
        <v>1.1000000000000001</v>
      </c>
      <c r="Z2038" s="1135">
        <v>5</v>
      </c>
      <c r="AA2038" s="1135" t="s">
        <v>6599</v>
      </c>
      <c r="AH2038" s="1135" t="s">
        <v>1237</v>
      </c>
      <c r="AM2038" s="1136" t="s">
        <v>13170</v>
      </c>
      <c r="AN2038" s="1136" t="s">
        <v>13171</v>
      </c>
      <c r="AO2038" s="1136">
        <f t="shared" si="254"/>
        <v>750</v>
      </c>
      <c r="AP2038" s="1136">
        <f t="shared" si="255"/>
        <v>1.7609999999999999</v>
      </c>
      <c r="AQ2038" s="1136" t="str">
        <f t="shared" si="256"/>
        <v>1-5-1S91°</v>
      </c>
      <c r="AR2038" s="1136" t="str">
        <f t="shared" si="257"/>
        <v>29.3</v>
      </c>
      <c r="AS2038" s="1136" t="str">
        <f t="shared" si="258"/>
        <v>380/350/155</v>
      </c>
      <c r="AT2038" s="1136" t="str">
        <f t="shared" si="259"/>
        <v>1-5-1S91°</v>
      </c>
      <c r="AV2038" s="1136" t="str">
        <f t="shared" si="252"/>
        <v>109.3.22</v>
      </c>
      <c r="AW2038" s="1438">
        <f t="shared" si="253"/>
        <v>43912</v>
      </c>
    </row>
    <row r="2039" spans="1:49">
      <c r="A2039" s="1135" t="s">
        <v>6600</v>
      </c>
      <c r="B2039" s="1135" t="s">
        <v>5504</v>
      </c>
      <c r="C2039" s="1135">
        <v>500</v>
      </c>
      <c r="D2039" s="1135">
        <v>1.726</v>
      </c>
      <c r="E2039" s="1135" t="s">
        <v>15210</v>
      </c>
      <c r="F2039" s="1135" t="s">
        <v>1078</v>
      </c>
      <c r="G2039" s="1135">
        <v>2</v>
      </c>
      <c r="H2039" s="1135" t="s">
        <v>1155</v>
      </c>
      <c r="I2039" s="1135" t="s">
        <v>126</v>
      </c>
      <c r="J2039" s="1135">
        <v>0.4</v>
      </c>
      <c r="K2039" s="1135" t="s">
        <v>6601</v>
      </c>
      <c r="L2039" s="1135" t="s">
        <v>1919</v>
      </c>
      <c r="M2039" s="1135">
        <v>150.1</v>
      </c>
      <c r="N2039" s="1135" t="s">
        <v>1039</v>
      </c>
      <c r="O2039" s="1135">
        <v>3.7524999999999999</v>
      </c>
      <c r="P2039" s="1135">
        <v>3.0019999999999998</v>
      </c>
      <c r="Q2039" s="1135" t="s">
        <v>1114</v>
      </c>
      <c r="R2039" s="1135">
        <v>20.7</v>
      </c>
      <c r="T2039" s="1135">
        <v>32.6</v>
      </c>
      <c r="U2039" s="1135">
        <v>3</v>
      </c>
      <c r="V2039" s="1135" t="s">
        <v>663</v>
      </c>
      <c r="W2039" s="1135" t="s">
        <v>663</v>
      </c>
      <c r="X2039" s="1135" t="s">
        <v>663</v>
      </c>
      <c r="Y2039" s="1135" t="s">
        <v>4922</v>
      </c>
      <c r="Z2039" s="1135" t="s">
        <v>663</v>
      </c>
      <c r="AA2039" s="1135" t="s">
        <v>4898</v>
      </c>
      <c r="AH2039" s="1135" t="s">
        <v>700</v>
      </c>
      <c r="AM2039" s="1136" t="s">
        <v>13172</v>
      </c>
      <c r="AN2039" s="1136" t="s">
        <v>12504</v>
      </c>
      <c r="AO2039" s="1136">
        <f t="shared" si="254"/>
        <v>500</v>
      </c>
      <c r="AP2039" s="1136">
        <f t="shared" si="255"/>
        <v>1.726</v>
      </c>
      <c r="AQ2039" s="1136" t="str">
        <f t="shared" si="256"/>
        <v>1-5-1S83°Z+S</v>
      </c>
      <c r="AR2039" s="1136" t="str">
        <f t="shared" si="257"/>
        <v>30</v>
      </c>
      <c r="AS2039" s="1136" t="str">
        <f t="shared" si="258"/>
        <v>255/255/OFF</v>
      </c>
      <c r="AT2039" s="1136" t="str">
        <f t="shared" si="259"/>
        <v>1-5-1S83°Z+S</v>
      </c>
      <c r="AU2039" s="1136" t="s">
        <v>15734</v>
      </c>
      <c r="AV2039" s="1136" t="str">
        <f t="shared" si="252"/>
        <v>109.10.5</v>
      </c>
      <c r="AW2039" s="1438">
        <f t="shared" si="253"/>
        <v>44109</v>
      </c>
    </row>
    <row r="2040" spans="1:49">
      <c r="A2040" s="1135" t="s">
        <v>6602</v>
      </c>
      <c r="B2040" s="1135" t="s">
        <v>5242</v>
      </c>
      <c r="C2040" s="1135">
        <v>750</v>
      </c>
      <c r="D2040" s="1135">
        <v>1.7350000000000001</v>
      </c>
      <c r="E2040" s="1135" t="s">
        <v>15188</v>
      </c>
      <c r="F2040" s="1135" t="s">
        <v>1078</v>
      </c>
      <c r="G2040" s="1135">
        <v>5</v>
      </c>
      <c r="H2040" s="1135" t="s">
        <v>5294</v>
      </c>
      <c r="I2040" s="1135" t="s">
        <v>663</v>
      </c>
      <c r="J2040" s="1135">
        <v>0</v>
      </c>
      <c r="K2040" s="1135" t="s">
        <v>5392</v>
      </c>
      <c r="L2040" s="1135" t="s">
        <v>5246</v>
      </c>
      <c r="M2040" s="1135">
        <v>149.9</v>
      </c>
      <c r="N2040" s="1135" t="s">
        <v>1039</v>
      </c>
      <c r="O2040" s="1135">
        <v>3.7475000000000005</v>
      </c>
      <c r="P2040" s="1135">
        <v>2.9980000000000002</v>
      </c>
      <c r="Q2040" s="1135">
        <v>4</v>
      </c>
      <c r="R2040" s="1135">
        <v>24</v>
      </c>
      <c r="T2040" s="1135">
        <v>17</v>
      </c>
      <c r="U2040" s="1135">
        <v>2.6</v>
      </c>
      <c r="V2040" s="1135" t="s">
        <v>663</v>
      </c>
      <c r="W2040" s="1135" t="s">
        <v>663</v>
      </c>
      <c r="X2040" s="1135" t="s">
        <v>663</v>
      </c>
      <c r="Y2040" s="1135">
        <v>1</v>
      </c>
      <c r="Z2040" s="1135">
        <v>4.5</v>
      </c>
      <c r="AA2040" s="1135" t="s">
        <v>6603</v>
      </c>
      <c r="AH2040" s="1135" t="s">
        <v>1315</v>
      </c>
      <c r="AM2040" s="1136" t="s">
        <v>13173</v>
      </c>
      <c r="AN2040" s="1136" t="s">
        <v>13174</v>
      </c>
      <c r="AO2040" s="1136">
        <f t="shared" si="254"/>
        <v>750</v>
      </c>
      <c r="AP2040" s="1136">
        <f t="shared" si="255"/>
        <v>1.7350000000000001</v>
      </c>
      <c r="AQ2040" s="1136" t="str">
        <f t="shared" si="256"/>
        <v>1-5-1S91°</v>
      </c>
      <c r="AR2040" s="1136" t="str">
        <f t="shared" si="257"/>
        <v>30</v>
      </c>
      <c r="AS2040" s="1136" t="str">
        <f t="shared" si="258"/>
        <v>370/330/158</v>
      </c>
      <c r="AT2040" s="1136" t="str">
        <f t="shared" si="259"/>
        <v>1-5-1S91°</v>
      </c>
      <c r="AV2040" s="1136" t="str">
        <f t="shared" si="252"/>
        <v>110.1.6</v>
      </c>
      <c r="AW2040" s="1438">
        <f t="shared" si="253"/>
        <v>44202</v>
      </c>
    </row>
    <row r="2041" spans="1:49">
      <c r="A2041" s="1135" t="s">
        <v>6604</v>
      </c>
      <c r="B2041" s="1135" t="s">
        <v>4992</v>
      </c>
      <c r="C2041" s="1135">
        <v>650</v>
      </c>
      <c r="D2041" s="1135">
        <v>1.72</v>
      </c>
      <c r="E2041" s="1135" t="s">
        <v>15203</v>
      </c>
      <c r="F2041" s="1135" t="s">
        <v>663</v>
      </c>
      <c r="G2041" s="1135">
        <v>5</v>
      </c>
      <c r="H2041" s="1135" t="s">
        <v>2286</v>
      </c>
      <c r="I2041" s="1135" t="s">
        <v>126</v>
      </c>
      <c r="J2041" s="1135">
        <v>1.3</v>
      </c>
      <c r="K2041" s="1135" t="s">
        <v>4935</v>
      </c>
      <c r="L2041" s="1135" t="s">
        <v>1870</v>
      </c>
      <c r="M2041" s="1135">
        <v>148</v>
      </c>
      <c r="N2041" s="1135" t="s">
        <v>1039</v>
      </c>
      <c r="O2041" s="1135">
        <v>3.7</v>
      </c>
      <c r="P2041" s="1135">
        <v>2.96</v>
      </c>
      <c r="Q2041" s="1135">
        <v>4</v>
      </c>
      <c r="R2041" s="1135">
        <v>20.8</v>
      </c>
      <c r="T2041" s="1135">
        <v>20.399999999999999</v>
      </c>
      <c r="U2041" s="1135">
        <v>3.8</v>
      </c>
      <c r="V2041" s="1135" t="s">
        <v>663</v>
      </c>
      <c r="W2041" s="1135">
        <v>110</v>
      </c>
      <c r="X2041" s="1135">
        <v>60</v>
      </c>
      <c r="Y2041" s="1135">
        <v>1.7</v>
      </c>
      <c r="Z2041" s="1135" t="s">
        <v>663</v>
      </c>
      <c r="AA2041" s="1135" t="s">
        <v>6605</v>
      </c>
      <c r="AH2041" s="1135" t="s">
        <v>662</v>
      </c>
      <c r="AM2041" s="1136" t="s">
        <v>13175</v>
      </c>
      <c r="AN2041" s="1136" t="s">
        <v>13176</v>
      </c>
      <c r="AO2041" s="1136">
        <f t="shared" si="254"/>
        <v>650</v>
      </c>
      <c r="AP2041" s="1136">
        <f t="shared" si="255"/>
        <v>1.72</v>
      </c>
      <c r="AQ2041" s="1136" t="str">
        <f t="shared" si="256"/>
        <v>1-5-1S85°Z+S</v>
      </c>
      <c r="AR2041" s="1136" t="str">
        <f t="shared" si="257"/>
        <v>NA</v>
      </c>
      <c r="AS2041" s="1136" t="str">
        <f t="shared" si="258"/>
        <v>180/OFF</v>
      </c>
      <c r="AT2041" s="1136" t="str">
        <f t="shared" si="259"/>
        <v>1-5-1S85°Z+S</v>
      </c>
      <c r="AU2041" s="1136" t="s">
        <v>15734</v>
      </c>
      <c r="AV2041" s="1136" t="str">
        <f t="shared" si="252"/>
        <v>110.3.2</v>
      </c>
      <c r="AW2041" s="1438">
        <f t="shared" si="253"/>
        <v>44257</v>
      </c>
    </row>
    <row r="2042" spans="1:49">
      <c r="A2042" s="1135" t="s">
        <v>6606</v>
      </c>
      <c r="B2042" s="1135" t="s">
        <v>5242</v>
      </c>
      <c r="C2042" s="1135">
        <v>650</v>
      </c>
      <c r="D2042" s="1135">
        <v>1.74</v>
      </c>
      <c r="E2042" s="1135" t="s">
        <v>15188</v>
      </c>
      <c r="F2042" s="1135" t="s">
        <v>1069</v>
      </c>
      <c r="G2042" s="1135">
        <v>5</v>
      </c>
      <c r="H2042" s="1135" t="s">
        <v>5399</v>
      </c>
      <c r="I2042" s="1135" t="s">
        <v>126</v>
      </c>
      <c r="J2042" s="1135">
        <v>2.6</v>
      </c>
      <c r="K2042" s="1135" t="s">
        <v>5961</v>
      </c>
      <c r="L2042" s="1135" t="s">
        <v>5246</v>
      </c>
      <c r="M2042" s="1135">
        <v>148.6</v>
      </c>
      <c r="N2042" s="1135" t="s">
        <v>1039</v>
      </c>
      <c r="O2042" s="1135">
        <v>3.7149999999999999</v>
      </c>
      <c r="P2042" s="1135">
        <v>2.972</v>
      </c>
      <c r="Q2042" s="1135">
        <v>3.5</v>
      </c>
      <c r="R2042" s="1135">
        <v>20.399999999999999</v>
      </c>
      <c r="T2042" s="1135">
        <v>26</v>
      </c>
      <c r="U2042" s="1135">
        <v>3.7</v>
      </c>
      <c r="V2042" s="1135" t="s">
        <v>663</v>
      </c>
      <c r="W2042" s="1135">
        <v>105</v>
      </c>
      <c r="X2042" s="1135">
        <v>50</v>
      </c>
      <c r="Y2042" s="1135">
        <v>2</v>
      </c>
      <c r="Z2042" s="1135">
        <v>6.5</v>
      </c>
      <c r="AA2042" s="1135" t="s">
        <v>1063</v>
      </c>
      <c r="AH2042" s="1135" t="s">
        <v>1332</v>
      </c>
      <c r="AM2042" s="1136" t="s">
        <v>13177</v>
      </c>
      <c r="AN2042" s="1136" t="s">
        <v>13178</v>
      </c>
      <c r="AO2042" s="1136">
        <f t="shared" si="254"/>
        <v>650</v>
      </c>
      <c r="AP2042" s="1136">
        <f t="shared" si="255"/>
        <v>1.74</v>
      </c>
      <c r="AQ2042" s="1136" t="str">
        <f t="shared" si="256"/>
        <v>1-5-1S91°</v>
      </c>
      <c r="AR2042" s="1136" t="str">
        <f t="shared" si="257"/>
        <v>31.5</v>
      </c>
      <c r="AS2042" s="1136" t="str">
        <f t="shared" si="258"/>
        <v>350/320/OFF</v>
      </c>
      <c r="AT2042" s="1136" t="str">
        <f t="shared" si="259"/>
        <v>1-5-1S91°</v>
      </c>
      <c r="AV2042" s="1136" t="str">
        <f t="shared" si="252"/>
        <v>110.5.12</v>
      </c>
      <c r="AW2042" s="1438">
        <f t="shared" si="253"/>
        <v>44328</v>
      </c>
    </row>
    <row r="2043" spans="1:49">
      <c r="A2043" s="1135" t="s">
        <v>6607</v>
      </c>
      <c r="B2043" s="1135" t="s">
        <v>210</v>
      </c>
      <c r="C2043" s="1135">
        <v>650</v>
      </c>
      <c r="D2043" s="1135">
        <v>1.76</v>
      </c>
      <c r="E2043" s="1135" t="s">
        <v>15188</v>
      </c>
      <c r="F2043" s="1135" t="s">
        <v>1078</v>
      </c>
      <c r="G2043" s="1135">
        <v>5</v>
      </c>
      <c r="H2043" s="1135" t="s">
        <v>6105</v>
      </c>
      <c r="I2043" s="1135" t="s">
        <v>663</v>
      </c>
      <c r="J2043" s="1135">
        <v>0</v>
      </c>
      <c r="K2043" s="1135" t="s">
        <v>6378</v>
      </c>
      <c r="L2043" s="1135" t="s">
        <v>4760</v>
      </c>
      <c r="M2043" s="1135">
        <v>151.5</v>
      </c>
      <c r="N2043" s="1135" t="s">
        <v>1039</v>
      </c>
      <c r="O2043" s="1135">
        <v>3.7875000000000001</v>
      </c>
      <c r="P2043" s="1135">
        <v>3.0300000000000002</v>
      </c>
      <c r="Q2043" s="1135" t="s">
        <v>1131</v>
      </c>
      <c r="R2043" s="1135">
        <v>19.100000000000001</v>
      </c>
      <c r="T2043" s="1135">
        <v>19</v>
      </c>
      <c r="U2043" s="1135">
        <v>2.5</v>
      </c>
      <c r="V2043" s="1135" t="s">
        <v>663</v>
      </c>
      <c r="W2043" s="1135" t="s">
        <v>663</v>
      </c>
      <c r="X2043" s="1135" t="s">
        <v>663</v>
      </c>
      <c r="Y2043" s="1135">
        <v>1</v>
      </c>
      <c r="Z2043" s="1135">
        <v>5</v>
      </c>
      <c r="AA2043" s="1135" t="s">
        <v>4314</v>
      </c>
      <c r="AH2043" s="1135" t="s">
        <v>3307</v>
      </c>
      <c r="AM2043" s="1136" t="s">
        <v>13179</v>
      </c>
      <c r="AN2043" s="1136" t="s">
        <v>13180</v>
      </c>
      <c r="AO2043" s="1136">
        <f t="shared" si="254"/>
        <v>650</v>
      </c>
      <c r="AP2043" s="1136">
        <f t="shared" si="255"/>
        <v>1.76</v>
      </c>
      <c r="AQ2043" s="1136" t="str">
        <f t="shared" si="256"/>
        <v>1-5-1S91°</v>
      </c>
      <c r="AR2043" s="1136" t="str">
        <f t="shared" si="257"/>
        <v>30</v>
      </c>
      <c r="AS2043" s="1136" t="str">
        <f t="shared" si="258"/>
        <v>350/310/152</v>
      </c>
      <c r="AT2043" s="1136" t="str">
        <f t="shared" si="259"/>
        <v>1-5-1S91°</v>
      </c>
      <c r="AV2043" s="1136" t="str">
        <f t="shared" si="252"/>
        <v>110.7.12</v>
      </c>
      <c r="AW2043" s="1438">
        <f t="shared" si="253"/>
        <v>44389</v>
      </c>
    </row>
    <row r="2044" spans="1:49">
      <c r="A2044" s="1135" t="s">
        <v>6608</v>
      </c>
      <c r="B2044" s="1135" t="s">
        <v>5450</v>
      </c>
      <c r="C2044" s="1135">
        <v>500</v>
      </c>
      <c r="D2044" s="1135">
        <v>1.72</v>
      </c>
      <c r="E2044" s="1135" t="s">
        <v>15202</v>
      </c>
      <c r="F2044" s="1135" t="s">
        <v>1048</v>
      </c>
      <c r="G2044" s="1135">
        <v>3</v>
      </c>
      <c r="H2044" s="1135" t="s">
        <v>1239</v>
      </c>
      <c r="I2044" s="1135" t="s">
        <v>466</v>
      </c>
      <c r="J2044" s="1135">
        <v>1.2</v>
      </c>
      <c r="K2044" s="1135" t="s">
        <v>6609</v>
      </c>
      <c r="L2044" s="1135" t="s">
        <v>3254</v>
      </c>
      <c r="M2044" s="1135">
        <v>150</v>
      </c>
      <c r="N2044" s="1135" t="s">
        <v>1039</v>
      </c>
      <c r="O2044" s="1135">
        <v>3.75</v>
      </c>
      <c r="P2044" s="1135">
        <v>3</v>
      </c>
      <c r="Q2044" s="1135" t="s">
        <v>3044</v>
      </c>
      <c r="R2044" s="1135">
        <v>23</v>
      </c>
      <c r="T2044" s="1135">
        <v>21</v>
      </c>
      <c r="U2044" s="1135">
        <v>3.4</v>
      </c>
      <c r="V2044" s="1135" t="s">
        <v>663</v>
      </c>
      <c r="W2044" s="1135">
        <v>120</v>
      </c>
      <c r="X2044" s="1135">
        <v>80</v>
      </c>
      <c r="Y2044" s="1135">
        <v>2</v>
      </c>
      <c r="Z2044" s="1135" t="s">
        <v>663</v>
      </c>
      <c r="AA2044" s="1135" t="s">
        <v>3810</v>
      </c>
      <c r="AH2044" s="1135" t="s">
        <v>2478</v>
      </c>
      <c r="AM2044" s="1136" t="s">
        <v>13181</v>
      </c>
      <c r="AN2044" s="1136" t="s">
        <v>13182</v>
      </c>
      <c r="AO2044" s="1136">
        <f t="shared" si="254"/>
        <v>500</v>
      </c>
      <c r="AP2044" s="1136">
        <f t="shared" si="255"/>
        <v>1.72</v>
      </c>
      <c r="AQ2044" s="1136" t="str">
        <f t="shared" si="256"/>
        <v>1-4-1S83°Z+S</v>
      </c>
      <c r="AR2044" s="1136" t="str">
        <f t="shared" si="257"/>
        <v>31</v>
      </c>
      <c r="AS2044" s="1136" t="str">
        <f t="shared" si="258"/>
        <v>235/235/OFF</v>
      </c>
      <c r="AT2044" s="1136" t="str">
        <f t="shared" si="259"/>
        <v>1-4-1S83°Z+S</v>
      </c>
      <c r="AU2044" s="1136" t="s">
        <v>15734</v>
      </c>
      <c r="AV2044" s="1136" t="str">
        <f t="shared" si="252"/>
        <v>110.9.3</v>
      </c>
      <c r="AW2044" s="1438">
        <f t="shared" si="253"/>
        <v>44442</v>
      </c>
    </row>
    <row r="2045" spans="1:49">
      <c r="A2045" s="1135" t="s">
        <v>6610</v>
      </c>
      <c r="B2045" s="1135" t="s">
        <v>5242</v>
      </c>
      <c r="C2045" s="1135">
        <v>650</v>
      </c>
      <c r="D2045" s="1135">
        <v>1.75</v>
      </c>
      <c r="E2045" s="1135" t="s">
        <v>15188</v>
      </c>
      <c r="F2045" s="1135" t="s">
        <v>1069</v>
      </c>
      <c r="G2045" s="1135">
        <v>5</v>
      </c>
      <c r="H2045" s="1135" t="s">
        <v>5399</v>
      </c>
      <c r="I2045" s="1135" t="s">
        <v>126</v>
      </c>
      <c r="J2045" s="1135">
        <v>2.6</v>
      </c>
      <c r="K2045" s="1135" t="s">
        <v>6611</v>
      </c>
      <c r="L2045" s="1135" t="s">
        <v>5246</v>
      </c>
      <c r="M2045" s="1135">
        <v>148.6</v>
      </c>
      <c r="N2045" s="1135" t="s">
        <v>1039</v>
      </c>
      <c r="O2045" s="1135">
        <v>3.7149999999999999</v>
      </c>
      <c r="P2045" s="1135">
        <v>2.972</v>
      </c>
      <c r="Q2045" s="1135">
        <v>3.5</v>
      </c>
      <c r="R2045" s="1135">
        <v>20.399999999999999</v>
      </c>
      <c r="T2045" s="1135">
        <v>26</v>
      </c>
      <c r="U2045" s="1135">
        <v>3.7</v>
      </c>
      <c r="V2045" s="1135" t="s">
        <v>663</v>
      </c>
      <c r="W2045" s="1135">
        <v>105</v>
      </c>
      <c r="X2045" s="1135">
        <v>50</v>
      </c>
      <c r="Y2045" s="1135">
        <v>2</v>
      </c>
      <c r="Z2045" s="1135">
        <v>6.5</v>
      </c>
      <c r="AA2045" s="1135" t="s">
        <v>6612</v>
      </c>
      <c r="AH2045" s="1135" t="s">
        <v>1088</v>
      </c>
      <c r="AM2045" s="1136" t="s">
        <v>13183</v>
      </c>
      <c r="AN2045" s="1136" t="s">
        <v>13184</v>
      </c>
      <c r="AO2045" s="1136">
        <f t="shared" si="254"/>
        <v>650</v>
      </c>
      <c r="AP2045" s="1136">
        <f t="shared" si="255"/>
        <v>1.75</v>
      </c>
      <c r="AQ2045" s="1136" t="str">
        <f t="shared" si="256"/>
        <v>1-5-1S91°</v>
      </c>
      <c r="AR2045" s="1136" t="str">
        <f t="shared" si="257"/>
        <v>31.5</v>
      </c>
      <c r="AS2045" s="1136" t="str">
        <f t="shared" si="258"/>
        <v>350/320/OFF</v>
      </c>
      <c r="AT2045" s="1136" t="str">
        <f t="shared" si="259"/>
        <v>1-5-1S91°</v>
      </c>
      <c r="AV2045" s="1136" t="str">
        <f t="shared" si="252"/>
        <v>110.11.1</v>
      </c>
      <c r="AW2045" s="1438">
        <f t="shared" si="253"/>
        <v>44501</v>
      </c>
    </row>
    <row r="2046" spans="1:49">
      <c r="A2046" s="1135" t="s">
        <v>6613</v>
      </c>
      <c r="B2046" s="1135" t="s">
        <v>210</v>
      </c>
      <c r="C2046" s="1135">
        <v>700</v>
      </c>
      <c r="D2046" s="1135">
        <v>1.75</v>
      </c>
      <c r="E2046" s="1135" t="s">
        <v>15188</v>
      </c>
      <c r="F2046" s="1135" t="s">
        <v>1078</v>
      </c>
      <c r="G2046" s="1135">
        <v>5</v>
      </c>
      <c r="H2046" s="1135" t="s">
        <v>5394</v>
      </c>
      <c r="I2046" s="1135" t="s">
        <v>126</v>
      </c>
      <c r="J2046" s="1135">
        <v>0.7</v>
      </c>
      <c r="K2046" s="1135" t="s">
        <v>6084</v>
      </c>
      <c r="L2046" s="1135" t="s">
        <v>4760</v>
      </c>
      <c r="M2046" s="1135">
        <v>151.5</v>
      </c>
      <c r="N2046" s="1135" t="s">
        <v>1039</v>
      </c>
      <c r="O2046" s="1135">
        <v>3.7875000000000001</v>
      </c>
      <c r="P2046" s="1135">
        <v>3.0300000000000002</v>
      </c>
      <c r="Q2046" s="1135">
        <v>4</v>
      </c>
      <c r="R2046" s="1135">
        <v>19.100000000000001</v>
      </c>
      <c r="T2046" s="1135">
        <v>23.7</v>
      </c>
      <c r="U2046" s="1135">
        <v>3.2</v>
      </c>
      <c r="V2046" s="1135" t="s">
        <v>663</v>
      </c>
      <c r="W2046" s="1135">
        <v>35</v>
      </c>
      <c r="X2046" s="1135">
        <v>10</v>
      </c>
      <c r="Y2046" s="1135">
        <v>1</v>
      </c>
      <c r="Z2046" s="1135">
        <v>6</v>
      </c>
      <c r="AA2046" s="1135" t="s">
        <v>4085</v>
      </c>
      <c r="AH2046" s="1135" t="s">
        <v>3307</v>
      </c>
      <c r="AM2046" s="1136" t="s">
        <v>13185</v>
      </c>
      <c r="AN2046" s="1136" t="s">
        <v>13186</v>
      </c>
      <c r="AO2046" s="1136">
        <f t="shared" si="254"/>
        <v>700</v>
      </c>
      <c r="AP2046" s="1136">
        <f t="shared" si="255"/>
        <v>1.75</v>
      </c>
      <c r="AQ2046" s="1136" t="str">
        <f t="shared" si="256"/>
        <v>1-5-1S91°</v>
      </c>
      <c r="AR2046" s="1136" t="str">
        <f t="shared" si="257"/>
        <v>30</v>
      </c>
      <c r="AS2046" s="1136" t="str">
        <f t="shared" si="258"/>
        <v>370/330/155</v>
      </c>
      <c r="AT2046" s="1136" t="str">
        <f t="shared" si="259"/>
        <v>1-5-1S91°</v>
      </c>
      <c r="AV2046" s="1136" t="str">
        <f t="shared" si="252"/>
        <v>110.12.6</v>
      </c>
      <c r="AW2046" s="1438">
        <f t="shared" si="253"/>
        <v>44536</v>
      </c>
    </row>
    <row r="2047" spans="1:49">
      <c r="A2047" s="1135" t="s">
        <v>6614</v>
      </c>
      <c r="B2047" s="1135" t="s">
        <v>210</v>
      </c>
      <c r="C2047" s="1135">
        <v>650</v>
      </c>
      <c r="D2047" s="1135">
        <v>1.76</v>
      </c>
      <c r="E2047" s="1135" t="s">
        <v>15188</v>
      </c>
      <c r="F2047" s="1135" t="s">
        <v>1078</v>
      </c>
      <c r="G2047" s="1135">
        <v>5</v>
      </c>
      <c r="H2047" s="1135" t="s">
        <v>6615</v>
      </c>
      <c r="I2047" s="1135" t="s">
        <v>126</v>
      </c>
      <c r="J2047" s="1135">
        <v>2.8</v>
      </c>
      <c r="K2047" s="1135" t="s">
        <v>6464</v>
      </c>
      <c r="L2047" s="1135" t="s">
        <v>6385</v>
      </c>
      <c r="M2047" s="1135">
        <v>150.80000000000001</v>
      </c>
      <c r="N2047" s="1135" t="s">
        <v>1039</v>
      </c>
      <c r="O2047" s="1135">
        <v>3.7700000000000005</v>
      </c>
      <c r="P2047" s="1135">
        <v>3.0160000000000005</v>
      </c>
      <c r="Q2047" s="1135">
        <v>4</v>
      </c>
      <c r="R2047" s="1135">
        <v>19</v>
      </c>
      <c r="T2047" s="1135">
        <v>28.3</v>
      </c>
      <c r="U2047" s="1135">
        <v>4.3</v>
      </c>
      <c r="V2047" s="1135" t="s">
        <v>663</v>
      </c>
      <c r="W2047" s="1135">
        <v>100</v>
      </c>
      <c r="X2047" s="1135">
        <v>50</v>
      </c>
      <c r="Y2047" s="1135">
        <v>1.5</v>
      </c>
      <c r="Z2047" s="1135">
        <v>6.5</v>
      </c>
      <c r="AA2047" s="1135" t="s">
        <v>4041</v>
      </c>
      <c r="AH2047" s="1135" t="s">
        <v>1332</v>
      </c>
      <c r="AI2047" s="1135">
        <v>91.33</v>
      </c>
      <c r="AJ2047" s="1135">
        <v>0.03</v>
      </c>
      <c r="AK2047" s="1135">
        <v>0.68</v>
      </c>
      <c r="AM2047" s="1136" t="s">
        <v>13187</v>
      </c>
      <c r="AN2047" s="1136" t="s">
        <v>13188</v>
      </c>
      <c r="AO2047" s="1136">
        <f t="shared" si="254"/>
        <v>650</v>
      </c>
      <c r="AP2047" s="1136">
        <f t="shared" si="255"/>
        <v>1.76</v>
      </c>
      <c r="AQ2047" s="1136" t="str">
        <f t="shared" si="256"/>
        <v>1-5-1S91°</v>
      </c>
      <c r="AR2047" s="1136" t="str">
        <f t="shared" si="257"/>
        <v>30</v>
      </c>
      <c r="AS2047" s="1136" t="str">
        <f t="shared" si="258"/>
        <v>345/305/OFF</v>
      </c>
      <c r="AT2047" s="1136" t="str">
        <f t="shared" si="259"/>
        <v>1-5-1S91°</v>
      </c>
      <c r="AV2047" s="1136" t="str">
        <f t="shared" si="252"/>
        <v>113.3.29</v>
      </c>
      <c r="AW2047" s="1438">
        <f t="shared" si="253"/>
        <v>45380</v>
      </c>
    </row>
    <row r="2048" spans="1:49">
      <c r="A2048" s="1135" t="s">
        <v>6616</v>
      </c>
      <c r="B2048" s="1135" t="s">
        <v>783</v>
      </c>
      <c r="C2048" s="1135">
        <v>500</v>
      </c>
      <c r="D2048" s="1135">
        <v>1.7649999999999999</v>
      </c>
      <c r="E2048" s="1135" t="s">
        <v>15205</v>
      </c>
      <c r="F2048" s="1135" t="s">
        <v>1069</v>
      </c>
      <c r="G2048" s="1135">
        <v>4</v>
      </c>
      <c r="H2048" s="1135" t="s">
        <v>6210</v>
      </c>
      <c r="I2048" s="1135" t="s">
        <v>126</v>
      </c>
      <c r="J2048" s="1135">
        <v>3.1</v>
      </c>
      <c r="K2048" s="1135" t="s">
        <v>6580</v>
      </c>
      <c r="L2048" s="1135" t="s">
        <v>6212</v>
      </c>
      <c r="M2048" s="1135">
        <v>148.5</v>
      </c>
      <c r="N2048" s="1135" t="s">
        <v>1039</v>
      </c>
      <c r="O2048" s="1135">
        <v>3.7125000000000004</v>
      </c>
      <c r="P2048" s="1135">
        <v>2.97</v>
      </c>
      <c r="Q2048" s="1135">
        <v>3.5</v>
      </c>
      <c r="R2048" s="1135">
        <v>21.5</v>
      </c>
      <c r="T2048" s="1135">
        <v>30</v>
      </c>
      <c r="U2048" s="1135">
        <v>3.6</v>
      </c>
      <c r="V2048" s="1135" t="s">
        <v>663</v>
      </c>
      <c r="W2048" s="1135">
        <v>120</v>
      </c>
      <c r="X2048" s="1135">
        <v>70</v>
      </c>
      <c r="Y2048" s="1135">
        <v>1.8</v>
      </c>
      <c r="Z2048" s="1135">
        <v>6.5</v>
      </c>
      <c r="AA2048" s="1135" t="s">
        <v>1768</v>
      </c>
      <c r="AH2048" s="1135" t="s">
        <v>459</v>
      </c>
      <c r="AI2048" s="1135">
        <v>12.86</v>
      </c>
      <c r="AJ2048" s="1135">
        <v>-0.01</v>
      </c>
      <c r="AK2048" s="1135">
        <v>0.65</v>
      </c>
      <c r="AM2048" s="1136" t="s">
        <v>13189</v>
      </c>
      <c r="AN2048" s="1136" t="s">
        <v>13190</v>
      </c>
      <c r="AO2048" s="1136">
        <f t="shared" si="254"/>
        <v>500</v>
      </c>
      <c r="AP2048" s="1136">
        <f t="shared" si="255"/>
        <v>1.7649999999999999</v>
      </c>
      <c r="AQ2048" s="1136" t="str">
        <f t="shared" si="256"/>
        <v>1-5-1S91</v>
      </c>
      <c r="AR2048" s="1136" t="str">
        <f t="shared" si="257"/>
        <v>31.5</v>
      </c>
      <c r="AS2048" s="1136" t="str">
        <f t="shared" si="258"/>
        <v>320/320/OFF</v>
      </c>
      <c r="AT2048" s="1136" t="str">
        <f t="shared" si="259"/>
        <v>1-5-1S91</v>
      </c>
      <c r="AV2048" s="1136" t="str">
        <f t="shared" si="252"/>
        <v>113.4.8</v>
      </c>
      <c r="AW2048" s="1438">
        <f t="shared" si="253"/>
        <v>45390</v>
      </c>
    </row>
    <row r="2049" spans="1:49">
      <c r="A2049" s="1135" t="s">
        <v>6617</v>
      </c>
      <c r="B2049" s="1135" t="s">
        <v>5659</v>
      </c>
      <c r="C2049" s="1135">
        <v>600</v>
      </c>
      <c r="D2049" s="1135">
        <v>1.7050000000000001</v>
      </c>
      <c r="E2049" s="1135" t="s">
        <v>15203</v>
      </c>
      <c r="F2049" s="1135" t="s">
        <v>663</v>
      </c>
      <c r="G2049" s="1135">
        <v>5</v>
      </c>
      <c r="H2049" s="1135" t="s">
        <v>1166</v>
      </c>
      <c r="I2049" s="1135" t="s">
        <v>126</v>
      </c>
      <c r="J2049" s="1135">
        <v>1.3</v>
      </c>
      <c r="K2049" s="1135" t="s">
        <v>6578</v>
      </c>
      <c r="L2049" s="1135" t="s">
        <v>3666</v>
      </c>
      <c r="M2049" s="1135">
        <v>153</v>
      </c>
      <c r="N2049" s="1135" t="s">
        <v>1039</v>
      </c>
      <c r="O2049" s="1135">
        <v>3.8250000000000002</v>
      </c>
      <c r="P2049" s="1135">
        <v>3.06</v>
      </c>
      <c r="Q2049" s="1135">
        <v>4</v>
      </c>
      <c r="R2049" s="1135">
        <v>18</v>
      </c>
      <c r="T2049" s="1135">
        <v>14</v>
      </c>
      <c r="U2049" s="1135">
        <v>4.5</v>
      </c>
      <c r="V2049" s="1135" t="s">
        <v>663</v>
      </c>
      <c r="W2049" s="1135">
        <v>110</v>
      </c>
      <c r="X2049" s="1135">
        <v>60</v>
      </c>
      <c r="Y2049" s="1135">
        <v>1.8</v>
      </c>
      <c r="Z2049" s="1135" t="s">
        <v>663</v>
      </c>
      <c r="AA2049" s="1135" t="s">
        <v>1768</v>
      </c>
      <c r="AH2049" s="1135" t="s">
        <v>749</v>
      </c>
      <c r="AI2049" s="1135">
        <v>93.55</v>
      </c>
      <c r="AJ2049" s="1135">
        <v>-0.26</v>
      </c>
      <c r="AK2049" s="1135">
        <v>1.52</v>
      </c>
      <c r="AM2049" s="1136" t="s">
        <v>13191</v>
      </c>
      <c r="AN2049" s="1136" t="s">
        <v>13192</v>
      </c>
      <c r="AO2049" s="1136">
        <f t="shared" si="254"/>
        <v>600</v>
      </c>
      <c r="AP2049" s="1136">
        <f t="shared" si="255"/>
        <v>1.7050000000000001</v>
      </c>
      <c r="AQ2049" s="1136" t="str">
        <f t="shared" si="256"/>
        <v>1-5-1S85°Z+S</v>
      </c>
      <c r="AR2049" s="1136" t="str">
        <f t="shared" si="257"/>
        <v>NA</v>
      </c>
      <c r="AS2049" s="1136" t="str">
        <f t="shared" si="258"/>
        <v>168/OFF</v>
      </c>
      <c r="AT2049" s="1136" t="str">
        <f t="shared" si="259"/>
        <v>1-5-1S85°Z+S</v>
      </c>
      <c r="AU2049" s="1136" t="s">
        <v>15734</v>
      </c>
      <c r="AV2049" s="1136" t="str">
        <f t="shared" si="252"/>
        <v>113.4.8</v>
      </c>
      <c r="AW2049" s="1438">
        <f t="shared" si="253"/>
        <v>45390</v>
      </c>
    </row>
    <row r="2050" spans="1:49">
      <c r="A2050" s="1135" t="s">
        <v>6618</v>
      </c>
      <c r="B2050" s="1135" t="s">
        <v>210</v>
      </c>
      <c r="C2050" s="1135">
        <v>650</v>
      </c>
      <c r="D2050" s="1135">
        <v>1.7450000000000001</v>
      </c>
      <c r="E2050" s="1135" t="s">
        <v>15188</v>
      </c>
      <c r="F2050" s="1135" t="s">
        <v>1078</v>
      </c>
      <c r="G2050" s="1135">
        <v>5</v>
      </c>
      <c r="H2050" s="1135" t="s">
        <v>5577</v>
      </c>
      <c r="I2050" s="1135" t="s">
        <v>126</v>
      </c>
      <c r="J2050" s="1135">
        <v>0.8</v>
      </c>
      <c r="K2050" s="1135" t="s">
        <v>6619</v>
      </c>
      <c r="L2050" s="1135" t="s">
        <v>6385</v>
      </c>
      <c r="M2050" s="1135">
        <v>151.5</v>
      </c>
      <c r="N2050" s="1135" t="s">
        <v>1039</v>
      </c>
      <c r="O2050" s="1135">
        <v>3.7875000000000001</v>
      </c>
      <c r="P2050" s="1135">
        <v>3.0300000000000002</v>
      </c>
      <c r="Q2050" s="1135">
        <v>4</v>
      </c>
      <c r="R2050" s="1135">
        <v>19.100000000000001</v>
      </c>
      <c r="T2050" s="1135">
        <v>23.7</v>
      </c>
      <c r="U2050" s="1135">
        <v>3.2</v>
      </c>
      <c r="V2050" s="1135" t="s">
        <v>663</v>
      </c>
      <c r="W2050" s="1135">
        <v>35</v>
      </c>
      <c r="X2050" s="1135">
        <v>10</v>
      </c>
      <c r="Y2050" s="1135">
        <v>1</v>
      </c>
      <c r="Z2050" s="1135">
        <v>6</v>
      </c>
      <c r="AA2050" s="1135" t="s">
        <v>6620</v>
      </c>
      <c r="AH2050" s="1135" t="s">
        <v>1315</v>
      </c>
      <c r="AI2050" s="1135">
        <v>98.07</v>
      </c>
      <c r="AJ2050" s="1135">
        <v>-0.36</v>
      </c>
      <c r="AK2050" s="1135">
        <v>0.2</v>
      </c>
      <c r="AM2050" s="1136" t="s">
        <v>13193</v>
      </c>
      <c r="AN2050" s="1136" t="s">
        <v>13194</v>
      </c>
      <c r="AO2050" s="1136">
        <f t="shared" si="254"/>
        <v>650</v>
      </c>
      <c r="AP2050" s="1136">
        <f t="shared" si="255"/>
        <v>1.7450000000000001</v>
      </c>
      <c r="AQ2050" s="1136" t="str">
        <f t="shared" si="256"/>
        <v>1-5-1S91°</v>
      </c>
      <c r="AR2050" s="1136" t="str">
        <f t="shared" si="257"/>
        <v>30</v>
      </c>
      <c r="AS2050" s="1136" t="str">
        <f t="shared" si="258"/>
        <v>350/310/150</v>
      </c>
      <c r="AT2050" s="1136" t="str">
        <f t="shared" si="259"/>
        <v>1-5-1S91°</v>
      </c>
      <c r="AV2050" s="1136" t="str">
        <f t="shared" ref="AV2050:AV2113" si="260">AA2050</f>
        <v>113.4.11</v>
      </c>
      <c r="AW2050" s="1438">
        <f t="shared" si="253"/>
        <v>45393</v>
      </c>
    </row>
    <row r="2051" spans="1:49">
      <c r="A2051" s="1135" t="s">
        <v>6621</v>
      </c>
      <c r="B2051" s="1135" t="s">
        <v>878</v>
      </c>
      <c r="C2051" s="1135">
        <v>600</v>
      </c>
      <c r="D2051" s="1135">
        <v>1.7849999999999999</v>
      </c>
      <c r="E2051" s="1135" t="s">
        <v>15188</v>
      </c>
      <c r="F2051" s="1135" t="s">
        <v>1048</v>
      </c>
      <c r="G2051" s="1135">
        <v>5</v>
      </c>
      <c r="H2051" s="1135" t="s">
        <v>5220</v>
      </c>
      <c r="I2051" s="1135" t="s">
        <v>466</v>
      </c>
      <c r="J2051" s="1135">
        <v>3.9</v>
      </c>
      <c r="K2051" s="1135" t="s">
        <v>6345</v>
      </c>
      <c r="L2051" s="1135" t="s">
        <v>6332</v>
      </c>
      <c r="M2051" s="1135">
        <v>151.69999999999999</v>
      </c>
      <c r="N2051" s="1135" t="s">
        <v>1039</v>
      </c>
      <c r="O2051" s="1135">
        <v>3.7925</v>
      </c>
      <c r="P2051" s="1135">
        <v>3.0339999999999998</v>
      </c>
      <c r="Q2051" s="1135">
        <v>3</v>
      </c>
      <c r="R2051" s="1135">
        <v>19.7</v>
      </c>
      <c r="T2051" s="1135">
        <v>11.5</v>
      </c>
      <c r="U2051" s="1135">
        <v>5.3</v>
      </c>
      <c r="V2051" s="1135" t="s">
        <v>663</v>
      </c>
      <c r="W2051" s="1135">
        <v>105</v>
      </c>
      <c r="X2051" s="1135">
        <v>95</v>
      </c>
      <c r="Y2051" s="1135">
        <v>1.5</v>
      </c>
      <c r="Z2051" s="1135">
        <v>5</v>
      </c>
      <c r="AA2051" s="1135" t="s">
        <v>6622</v>
      </c>
      <c r="AB2051" s="1135" t="s">
        <v>6623</v>
      </c>
      <c r="AH2051" s="1135" t="s">
        <v>872</v>
      </c>
      <c r="AI2051" s="1135">
        <v>90.87</v>
      </c>
      <c r="AJ2051" s="1135">
        <v>-1.67</v>
      </c>
      <c r="AK2051" s="1135">
        <v>5.61</v>
      </c>
      <c r="AM2051" s="1136" t="s">
        <v>13195</v>
      </c>
      <c r="AN2051" s="1136" t="s">
        <v>13196</v>
      </c>
      <c r="AO2051" s="1136">
        <f t="shared" si="254"/>
        <v>600</v>
      </c>
      <c r="AP2051" s="1136">
        <f t="shared" si="255"/>
        <v>1.7849999999999999</v>
      </c>
      <c r="AQ2051" s="1136" t="str">
        <f t="shared" si="256"/>
        <v>1-5-1S91°</v>
      </c>
      <c r="AR2051" s="1136" t="str">
        <f t="shared" si="257"/>
        <v>31</v>
      </c>
      <c r="AS2051" s="1136" t="str">
        <f t="shared" si="258"/>
        <v>300/300/140</v>
      </c>
      <c r="AT2051" s="1136" t="str">
        <f t="shared" si="259"/>
        <v>1-5-1S91°</v>
      </c>
      <c r="AV2051" s="1136" t="str">
        <f t="shared" si="260"/>
        <v>113.4.16</v>
      </c>
      <c r="AW2051" s="1438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35" t="s">
        <v>6624</v>
      </c>
      <c r="B2052" s="1135" t="s">
        <v>4861</v>
      </c>
      <c r="C2052" s="1135">
        <v>600</v>
      </c>
      <c r="D2052" s="1135">
        <v>1.73</v>
      </c>
      <c r="E2052" s="1135" t="s">
        <v>15202</v>
      </c>
      <c r="F2052" s="1135" t="s">
        <v>663</v>
      </c>
      <c r="G2052" s="1135">
        <v>5</v>
      </c>
      <c r="H2052" s="1135" t="s">
        <v>1123</v>
      </c>
      <c r="I2052" s="1135" t="s">
        <v>126</v>
      </c>
      <c r="J2052" s="1135">
        <v>1.9</v>
      </c>
      <c r="K2052" s="1135" t="s">
        <v>6625</v>
      </c>
      <c r="L2052" s="1135" t="s">
        <v>1915</v>
      </c>
      <c r="M2052" s="1135">
        <v>148</v>
      </c>
      <c r="N2052" s="1135" t="s">
        <v>1039</v>
      </c>
      <c r="O2052" s="1135">
        <v>3.7</v>
      </c>
      <c r="P2052" s="1135">
        <v>2.96</v>
      </c>
      <c r="Q2052" s="1135">
        <v>4</v>
      </c>
      <c r="R2052" s="1135">
        <v>20.8</v>
      </c>
      <c r="T2052" s="1135">
        <v>20.399999999999999</v>
      </c>
      <c r="U2052" s="1135">
        <v>3.8</v>
      </c>
      <c r="V2052" s="1135" t="s">
        <v>663</v>
      </c>
      <c r="W2052" s="1135">
        <v>110</v>
      </c>
      <c r="X2052" s="1135">
        <v>60</v>
      </c>
      <c r="Y2052" s="1135">
        <v>1.7</v>
      </c>
      <c r="Z2052" s="1135" t="s">
        <v>663</v>
      </c>
      <c r="AA2052" s="1135" t="s">
        <v>6626</v>
      </c>
      <c r="AH2052" s="1135" t="s">
        <v>789</v>
      </c>
      <c r="AI2052" s="1135">
        <v>92.83</v>
      </c>
      <c r="AJ2052" s="1135">
        <v>-0.05</v>
      </c>
      <c r="AK2052" s="1135">
        <v>0.88</v>
      </c>
      <c r="AM2052" s="1136" t="s">
        <v>13197</v>
      </c>
      <c r="AN2052" s="1136" t="s">
        <v>13198</v>
      </c>
      <c r="AO2052" s="1136">
        <f t="shared" si="254"/>
        <v>600</v>
      </c>
      <c r="AP2052" s="1136">
        <f t="shared" si="255"/>
        <v>1.73</v>
      </c>
      <c r="AQ2052" s="1136" t="str">
        <f t="shared" si="256"/>
        <v>1-4-1S83°Z+S</v>
      </c>
      <c r="AR2052" s="1136" t="str">
        <f t="shared" si="257"/>
        <v>NA</v>
      </c>
      <c r="AS2052" s="1136" t="str">
        <f t="shared" si="258"/>
        <v>250/250/OFF</v>
      </c>
      <c r="AT2052" s="1136" t="str">
        <f t="shared" si="259"/>
        <v>1-4-1S83°Z+S</v>
      </c>
      <c r="AU2052" s="1136" t="s">
        <v>15734</v>
      </c>
      <c r="AV2052" s="1136" t="str">
        <f t="shared" si="260"/>
        <v>113.4.19</v>
      </c>
      <c r="AW2052" s="1438">
        <f t="shared" si="261"/>
        <v>45401</v>
      </c>
    </row>
    <row r="2053" spans="1:49">
      <c r="A2053" s="1135" t="s">
        <v>6627</v>
      </c>
      <c r="B2053" s="1135" t="s">
        <v>5099</v>
      </c>
      <c r="C2053" s="1135">
        <v>500</v>
      </c>
      <c r="D2053" s="1135">
        <v>1.69</v>
      </c>
      <c r="E2053" s="1135" t="s">
        <v>15203</v>
      </c>
      <c r="F2053" s="1135" t="s">
        <v>663</v>
      </c>
      <c r="G2053" s="1135">
        <v>4</v>
      </c>
      <c r="H2053" s="1135" t="s">
        <v>1473</v>
      </c>
      <c r="I2053" s="1135" t="s">
        <v>126</v>
      </c>
      <c r="J2053" s="1135">
        <v>1.8</v>
      </c>
      <c r="K2053" s="1135" t="s">
        <v>6628</v>
      </c>
      <c r="L2053" s="1135" t="s">
        <v>6629</v>
      </c>
      <c r="M2053" s="1135">
        <v>154</v>
      </c>
      <c r="N2053" s="1135" t="s">
        <v>1039</v>
      </c>
      <c r="O2053" s="1135">
        <v>3.85</v>
      </c>
      <c r="P2053" s="1135">
        <v>3.08</v>
      </c>
      <c r="Q2053" s="1135">
        <v>3.5</v>
      </c>
      <c r="R2053" s="1135" t="s">
        <v>6630</v>
      </c>
      <c r="T2053" s="1135">
        <v>15</v>
      </c>
      <c r="U2053" s="1135">
        <v>4.2</v>
      </c>
      <c r="V2053" s="1135" t="s">
        <v>663</v>
      </c>
      <c r="W2053" s="1135">
        <v>140</v>
      </c>
      <c r="X2053" s="1135">
        <v>90</v>
      </c>
      <c r="Y2053" s="1135">
        <v>1.6</v>
      </c>
      <c r="Z2053" s="1135" t="s">
        <v>663</v>
      </c>
      <c r="AA2053" s="1135" t="s">
        <v>1934</v>
      </c>
      <c r="AH2053" s="1135" t="s">
        <v>662</v>
      </c>
      <c r="AI2053" s="1135">
        <v>94.73</v>
      </c>
      <c r="AJ2053" s="1135">
        <v>-0.27</v>
      </c>
      <c r="AK2053" s="1135">
        <v>3.17</v>
      </c>
      <c r="AM2053" s="1136" t="s">
        <v>13199</v>
      </c>
      <c r="AN2053" s="1136" t="s">
        <v>13200</v>
      </c>
      <c r="AO2053" s="1136">
        <f t="shared" si="254"/>
        <v>500</v>
      </c>
      <c r="AP2053" s="1136">
        <f t="shared" si="255"/>
        <v>1.69</v>
      </c>
      <c r="AQ2053" s="1136" t="str">
        <f t="shared" si="256"/>
        <v>1-5-1S85°Z+S</v>
      </c>
      <c r="AR2053" s="1136" t="str">
        <f t="shared" si="257"/>
        <v>NA</v>
      </c>
      <c r="AS2053" s="1136" t="str">
        <f t="shared" si="258"/>
        <v>167/OFF</v>
      </c>
      <c r="AT2053" s="1136" t="str">
        <f t="shared" si="259"/>
        <v>1-5-1S85°Z+S</v>
      </c>
      <c r="AU2053" s="1136" t="s">
        <v>15734</v>
      </c>
      <c r="AV2053" s="1136" t="str">
        <f t="shared" si="260"/>
        <v>113.4.29</v>
      </c>
      <c r="AW2053" s="1438">
        <f t="shared" si="261"/>
        <v>45411</v>
      </c>
    </row>
    <row r="2054" spans="1:49">
      <c r="A2054" s="1135" t="s">
        <v>6631</v>
      </c>
      <c r="B2054" s="1135" t="s">
        <v>210</v>
      </c>
      <c r="C2054" s="1135">
        <v>650</v>
      </c>
      <c r="D2054" s="1135">
        <v>1.76</v>
      </c>
      <c r="E2054" s="1135" t="s">
        <v>15188</v>
      </c>
      <c r="F2054" s="1135" t="s">
        <v>1078</v>
      </c>
      <c r="G2054" s="1135">
        <v>5</v>
      </c>
      <c r="H2054" s="1135" t="s">
        <v>6335</v>
      </c>
      <c r="I2054" s="1135" t="s">
        <v>663</v>
      </c>
      <c r="J2054" s="1135">
        <v>0</v>
      </c>
      <c r="K2054" s="1135" t="s">
        <v>6464</v>
      </c>
      <c r="L2054" s="1135" t="s">
        <v>6385</v>
      </c>
      <c r="M2054" s="1135">
        <v>151.5</v>
      </c>
      <c r="N2054" s="1135" t="s">
        <v>1039</v>
      </c>
      <c r="O2054" s="1135">
        <v>3.7875000000000001</v>
      </c>
      <c r="P2054" s="1135">
        <v>3.0300000000000002</v>
      </c>
      <c r="Q2054" s="1135">
        <v>4</v>
      </c>
      <c r="R2054" s="1135">
        <v>19.100000000000001</v>
      </c>
      <c r="T2054" s="1135">
        <v>19</v>
      </c>
      <c r="U2054" s="1135">
        <v>2.5</v>
      </c>
      <c r="V2054" s="1135" t="s">
        <v>663</v>
      </c>
      <c r="W2054" s="1135" t="s">
        <v>663</v>
      </c>
      <c r="X2054" s="1135" t="s">
        <v>663</v>
      </c>
      <c r="Y2054" s="1135">
        <v>1</v>
      </c>
      <c r="Z2054" s="1135">
        <v>5</v>
      </c>
      <c r="AA2054" s="1135" t="s">
        <v>1943</v>
      </c>
      <c r="AH2054" s="1135" t="s">
        <v>1231</v>
      </c>
      <c r="AI2054" s="1135">
        <v>91.41</v>
      </c>
      <c r="AJ2054" s="1135">
        <v>-0.38</v>
      </c>
      <c r="AK2054" s="1135">
        <v>1.1200000000000001</v>
      </c>
      <c r="AM2054" s="1136" t="s">
        <v>13201</v>
      </c>
      <c r="AN2054" s="1136" t="s">
        <v>13202</v>
      </c>
      <c r="AO2054" s="1136">
        <f t="shared" si="254"/>
        <v>650</v>
      </c>
      <c r="AP2054" s="1136">
        <f t="shared" si="255"/>
        <v>1.76</v>
      </c>
      <c r="AQ2054" s="1136" t="str">
        <f t="shared" si="256"/>
        <v>1-5-1S91°</v>
      </c>
      <c r="AR2054" s="1136" t="str">
        <f t="shared" si="257"/>
        <v>30</v>
      </c>
      <c r="AS2054" s="1136" t="str">
        <f t="shared" si="258"/>
        <v>345/305/155</v>
      </c>
      <c r="AT2054" s="1136" t="str">
        <f t="shared" si="259"/>
        <v>1-5-1S91°</v>
      </c>
      <c r="AV2054" s="1136" t="str">
        <f t="shared" si="260"/>
        <v>113.4.30</v>
      </c>
      <c r="AW2054" s="1438">
        <f t="shared" si="261"/>
        <v>45412</v>
      </c>
    </row>
    <row r="2055" spans="1:49">
      <c r="A2055" s="1135" t="s">
        <v>6632</v>
      </c>
      <c r="B2055" s="1135" t="s">
        <v>859</v>
      </c>
      <c r="C2055" s="1135">
        <v>650</v>
      </c>
      <c r="D2055" s="1135">
        <v>1.77</v>
      </c>
      <c r="E2055" s="1135" t="s">
        <v>15203</v>
      </c>
      <c r="F2055" s="1135" t="s">
        <v>663</v>
      </c>
      <c r="G2055" s="1135">
        <v>5</v>
      </c>
      <c r="H2055" s="1135" t="s">
        <v>1035</v>
      </c>
      <c r="I2055" s="1135" t="s">
        <v>466</v>
      </c>
      <c r="J2055" s="1135">
        <v>1.7</v>
      </c>
      <c r="K2055" s="1135" t="s">
        <v>6633</v>
      </c>
      <c r="L2055" s="1135" t="s">
        <v>2268</v>
      </c>
      <c r="M2055" s="1135">
        <v>150</v>
      </c>
      <c r="N2055" s="1135" t="s">
        <v>1039</v>
      </c>
      <c r="O2055" s="1135">
        <v>3.75</v>
      </c>
      <c r="P2055" s="1135">
        <v>3</v>
      </c>
      <c r="Q2055" s="1135">
        <v>4</v>
      </c>
      <c r="R2055" s="1135">
        <v>20.8</v>
      </c>
      <c r="T2055" s="1135">
        <v>29.1</v>
      </c>
      <c r="U2055" s="1135">
        <v>3.4</v>
      </c>
      <c r="V2055" s="1135" t="s">
        <v>663</v>
      </c>
      <c r="W2055" s="1135">
        <v>110</v>
      </c>
      <c r="X2055" s="1135">
        <v>70</v>
      </c>
      <c r="Y2055" s="1135">
        <v>1.5</v>
      </c>
      <c r="Z2055" s="1135" t="s">
        <v>663</v>
      </c>
      <c r="AA2055" s="1135" t="s">
        <v>1946</v>
      </c>
      <c r="AH2055" s="1135" t="s">
        <v>666</v>
      </c>
      <c r="AI2055" s="1135">
        <v>91.94</v>
      </c>
      <c r="AJ2055" s="1135">
        <v>-7.0000000000000007E-2</v>
      </c>
      <c r="AK2055" s="1135">
        <v>1.52</v>
      </c>
      <c r="AM2055" s="1136" t="s">
        <v>13203</v>
      </c>
      <c r="AN2055" s="1136" t="s">
        <v>13204</v>
      </c>
      <c r="AO2055" s="1136">
        <f t="shared" si="254"/>
        <v>650</v>
      </c>
      <c r="AP2055" s="1136">
        <f t="shared" si="255"/>
        <v>1.77</v>
      </c>
      <c r="AQ2055" s="1136" t="str">
        <f t="shared" si="256"/>
        <v>1-5-1S85°Z+S</v>
      </c>
      <c r="AR2055" s="1136" t="str">
        <f t="shared" si="257"/>
        <v>NA</v>
      </c>
      <c r="AS2055" s="1136" t="str">
        <f t="shared" si="258"/>
        <v>185/OFF</v>
      </c>
      <c r="AT2055" s="1136" t="str">
        <f t="shared" si="259"/>
        <v>1-5-1S85°Z+S</v>
      </c>
      <c r="AU2055" s="1136" t="s">
        <v>15734</v>
      </c>
      <c r="AV2055" s="1136" t="str">
        <f t="shared" si="260"/>
        <v>113.5.2</v>
      </c>
      <c r="AW2055" s="1438">
        <f t="shared" si="261"/>
        <v>45414</v>
      </c>
    </row>
    <row r="2056" spans="1:49">
      <c r="A2056" s="1135" t="s">
        <v>6634</v>
      </c>
      <c r="B2056" s="1135" t="s">
        <v>966</v>
      </c>
      <c r="C2056" s="1135">
        <v>650</v>
      </c>
      <c r="D2056" s="1135">
        <v>1.7390000000000001</v>
      </c>
      <c r="E2056" s="1135" t="s">
        <v>15210</v>
      </c>
      <c r="F2056" s="1135" t="s">
        <v>1608</v>
      </c>
      <c r="G2056" s="1135">
        <v>2</v>
      </c>
      <c r="H2056" s="1135" t="s">
        <v>6635</v>
      </c>
      <c r="I2056" s="1135" t="s">
        <v>126</v>
      </c>
      <c r="J2056" s="1135">
        <v>1.5</v>
      </c>
      <c r="K2056" s="1135" t="s">
        <v>6636</v>
      </c>
      <c r="L2056" s="1135" t="s">
        <v>6637</v>
      </c>
      <c r="M2056" s="1135">
        <v>155</v>
      </c>
      <c r="N2056" s="1135" t="s">
        <v>1039</v>
      </c>
      <c r="O2056" s="1135">
        <v>3.875</v>
      </c>
      <c r="P2056" s="1135">
        <v>3.1</v>
      </c>
      <c r="Q2056" s="1135">
        <v>3.5</v>
      </c>
      <c r="R2056" s="1135">
        <v>24</v>
      </c>
      <c r="T2056" s="1135">
        <v>26</v>
      </c>
      <c r="U2056" s="1135">
        <v>3.1</v>
      </c>
      <c r="V2056" s="1135" t="s">
        <v>663</v>
      </c>
      <c r="W2056" s="1135">
        <v>90</v>
      </c>
      <c r="X2056" s="1135">
        <v>10</v>
      </c>
      <c r="Y2056" s="1135">
        <v>1.52</v>
      </c>
      <c r="Z2056" s="1135" t="s">
        <v>663</v>
      </c>
      <c r="AA2056" s="1135" t="s">
        <v>1962</v>
      </c>
      <c r="AH2056" s="1135" t="s">
        <v>745</v>
      </c>
      <c r="AI2056" s="1135">
        <v>16.8</v>
      </c>
      <c r="AJ2056" s="1135">
        <v>3.6</v>
      </c>
      <c r="AK2056" s="1135">
        <v>-15.21</v>
      </c>
      <c r="AM2056" s="1136" t="s">
        <v>13205</v>
      </c>
      <c r="AN2056" s="1136" t="s">
        <v>13206</v>
      </c>
      <c r="AO2056" s="1136">
        <f t="shared" si="254"/>
        <v>650</v>
      </c>
      <c r="AP2056" s="1136">
        <f t="shared" si="255"/>
        <v>1.7390000000000001</v>
      </c>
      <c r="AQ2056" s="1136" t="str">
        <f t="shared" si="256"/>
        <v>1-5-1S83°Z+S</v>
      </c>
      <c r="AR2056" s="1136" t="str">
        <f t="shared" si="257"/>
        <v>32</v>
      </c>
      <c r="AS2056" s="1136" t="str">
        <f t="shared" si="258"/>
        <v>265/265/155</v>
      </c>
      <c r="AT2056" s="1136" t="str">
        <f t="shared" si="259"/>
        <v>1-5-1S83°Z+S</v>
      </c>
      <c r="AU2056" s="1136" t="s">
        <v>15734</v>
      </c>
      <c r="AV2056" s="1136" t="str">
        <f t="shared" si="260"/>
        <v>113.5.13</v>
      </c>
      <c r="AW2056" s="1438">
        <f t="shared" si="261"/>
        <v>45425</v>
      </c>
    </row>
    <row r="2057" spans="1:49">
      <c r="A2057" s="1135" t="s">
        <v>6638</v>
      </c>
      <c r="B2057" s="1135" t="s">
        <v>210</v>
      </c>
      <c r="C2057" s="1135">
        <v>650</v>
      </c>
      <c r="D2057" s="1135">
        <v>1.72</v>
      </c>
      <c r="E2057" s="1135" t="s">
        <v>15188</v>
      </c>
      <c r="F2057" s="1135" t="s">
        <v>1078</v>
      </c>
      <c r="G2057" s="1135">
        <v>5</v>
      </c>
      <c r="H2057" s="1135" t="s">
        <v>6574</v>
      </c>
      <c r="I2057" s="1135" t="s">
        <v>466</v>
      </c>
      <c r="J2057" s="1135">
        <v>3.2</v>
      </c>
      <c r="K2057" s="1135" t="s">
        <v>6639</v>
      </c>
      <c r="L2057" s="1135" t="s">
        <v>6576</v>
      </c>
      <c r="M2057" s="1135">
        <v>149.5</v>
      </c>
      <c r="N2057" s="1135" t="s">
        <v>1039</v>
      </c>
      <c r="O2057" s="1135">
        <v>3.7375000000000003</v>
      </c>
      <c r="P2057" s="1135">
        <v>2.99</v>
      </c>
      <c r="Q2057" s="1135">
        <v>3.5</v>
      </c>
      <c r="R2057" s="1135">
        <v>21.5</v>
      </c>
      <c r="T2057" s="1135">
        <v>19.5</v>
      </c>
      <c r="U2057" s="1135">
        <v>2.9</v>
      </c>
      <c r="V2057" s="1135" t="s">
        <v>663</v>
      </c>
      <c r="W2057" s="1135">
        <v>100</v>
      </c>
      <c r="X2057" s="1135">
        <v>90</v>
      </c>
      <c r="Y2057" s="1135">
        <v>1.8</v>
      </c>
      <c r="Z2057" s="1135">
        <v>5.5</v>
      </c>
      <c r="AA2057" s="1135" t="s">
        <v>6640</v>
      </c>
      <c r="AB2057" s="1135" t="s">
        <v>1075</v>
      </c>
      <c r="AH2057" s="1135" t="s">
        <v>474</v>
      </c>
      <c r="AI2057" s="1135">
        <v>91.11</v>
      </c>
      <c r="AJ2057" s="1135">
        <v>-0.54</v>
      </c>
      <c r="AK2057" s="1135">
        <v>1.43</v>
      </c>
      <c r="AM2057" s="1136" t="s">
        <v>13207</v>
      </c>
      <c r="AN2057" s="1136" t="s">
        <v>13208</v>
      </c>
      <c r="AO2057" s="1136">
        <f t="shared" si="254"/>
        <v>650</v>
      </c>
      <c r="AP2057" s="1136">
        <f t="shared" si="255"/>
        <v>1.72</v>
      </c>
      <c r="AQ2057" s="1136" t="str">
        <f t="shared" si="256"/>
        <v>1-5-1S91°</v>
      </c>
      <c r="AR2057" s="1136" t="str">
        <f t="shared" si="257"/>
        <v>30</v>
      </c>
      <c r="AS2057" s="1136" t="str">
        <f t="shared" si="258"/>
        <v>380/350/175</v>
      </c>
      <c r="AT2057" s="1136" t="str">
        <f t="shared" si="259"/>
        <v>1-5-1S91°</v>
      </c>
      <c r="AV2057" s="1136" t="str">
        <f t="shared" si="260"/>
        <v>113.5.6</v>
      </c>
      <c r="AW2057" s="1438">
        <f t="shared" si="261"/>
        <v>45418</v>
      </c>
    </row>
    <row r="2058" spans="1:49">
      <c r="A2058" s="1135" t="s">
        <v>6641</v>
      </c>
      <c r="B2058" s="1135" t="s">
        <v>6642</v>
      </c>
      <c r="C2058" s="1135">
        <v>600</v>
      </c>
      <c r="D2058" s="1135">
        <v>1.74</v>
      </c>
      <c r="E2058" s="1135" t="s">
        <v>15188</v>
      </c>
      <c r="F2058" s="1135" t="s">
        <v>1069</v>
      </c>
      <c r="G2058" s="1135">
        <v>5</v>
      </c>
      <c r="H2058" s="1135" t="s">
        <v>5982</v>
      </c>
      <c r="I2058" s="1135" t="s">
        <v>466</v>
      </c>
      <c r="J2058" s="1135">
        <v>2.6</v>
      </c>
      <c r="K2058" s="1135" t="s">
        <v>6643</v>
      </c>
      <c r="L2058" s="1135" t="s">
        <v>6644</v>
      </c>
      <c r="M2058" s="1135">
        <v>152</v>
      </c>
      <c r="N2058" s="1135" t="s">
        <v>1039</v>
      </c>
      <c r="O2058" s="1135">
        <v>3.8000000000000003</v>
      </c>
      <c r="P2058" s="1135">
        <v>3.04</v>
      </c>
      <c r="Q2058" s="1135">
        <v>3.5</v>
      </c>
      <c r="R2058" s="1135">
        <v>22</v>
      </c>
      <c r="T2058" s="1135">
        <v>29</v>
      </c>
      <c r="U2058" s="1135">
        <v>3.8</v>
      </c>
      <c r="V2058" s="1135" t="s">
        <v>663</v>
      </c>
      <c r="W2058" s="1135">
        <v>110</v>
      </c>
      <c r="X2058" s="1135">
        <v>60</v>
      </c>
      <c r="Y2058" s="1135">
        <v>1.5</v>
      </c>
      <c r="Z2058" s="1135">
        <v>6</v>
      </c>
      <c r="AA2058" s="1135" t="s">
        <v>4594</v>
      </c>
      <c r="AH2058" s="1135" t="s">
        <v>944</v>
      </c>
      <c r="AI2058" s="1135">
        <v>16.309999999999999</v>
      </c>
      <c r="AJ2058" s="1135">
        <v>-0.4</v>
      </c>
      <c r="AK2058" s="1135">
        <v>0.62</v>
      </c>
      <c r="AM2058" s="1136" t="s">
        <v>13209</v>
      </c>
      <c r="AN2058" s="1136" t="s">
        <v>13210</v>
      </c>
      <c r="AO2058" s="1136">
        <f t="shared" si="254"/>
        <v>600</v>
      </c>
      <c r="AP2058" s="1136">
        <f t="shared" si="255"/>
        <v>1.74</v>
      </c>
      <c r="AQ2058" s="1136" t="str">
        <f t="shared" si="256"/>
        <v>1-5-1S91°</v>
      </c>
      <c r="AR2058" s="1136" t="str">
        <f t="shared" si="257"/>
        <v>31.5</v>
      </c>
      <c r="AS2058" s="1136" t="str">
        <f t="shared" si="258"/>
        <v>340/340/OFF</v>
      </c>
      <c r="AT2058" s="1136" t="str">
        <f t="shared" si="259"/>
        <v>1-5-1S91°</v>
      </c>
      <c r="AV2058" s="1136" t="str">
        <f t="shared" si="260"/>
        <v>113.5.10</v>
      </c>
      <c r="AW2058" s="1438">
        <f t="shared" si="261"/>
        <v>45422</v>
      </c>
    </row>
    <row r="2059" spans="1:49">
      <c r="A2059" s="1135" t="s">
        <v>6645</v>
      </c>
      <c r="B2059" s="1135" t="s">
        <v>881</v>
      </c>
      <c r="C2059" s="1135">
        <v>550</v>
      </c>
      <c r="D2059" s="1135">
        <v>1.77</v>
      </c>
      <c r="E2059" s="1135" t="s">
        <v>15205</v>
      </c>
      <c r="F2059" s="1135" t="s">
        <v>1069</v>
      </c>
      <c r="G2059" s="1135">
        <v>4</v>
      </c>
      <c r="H2059" s="1135" t="s">
        <v>3237</v>
      </c>
      <c r="I2059" s="1135" t="s">
        <v>663</v>
      </c>
      <c r="J2059" s="1135">
        <v>0</v>
      </c>
      <c r="K2059" s="1135" t="s">
        <v>6592</v>
      </c>
      <c r="L2059" s="1135" t="s">
        <v>5131</v>
      </c>
      <c r="M2059" s="1135">
        <v>150</v>
      </c>
      <c r="N2059" s="1135" t="s">
        <v>1039</v>
      </c>
      <c r="O2059" s="1135">
        <v>3.75</v>
      </c>
      <c r="P2059" s="1135">
        <v>3</v>
      </c>
      <c r="Q2059" s="1135">
        <v>3.5</v>
      </c>
      <c r="R2059" s="1135">
        <v>21.8</v>
      </c>
      <c r="T2059" s="1135">
        <v>19.5</v>
      </c>
      <c r="U2059" s="1135">
        <v>1.8</v>
      </c>
      <c r="V2059" s="1135" t="s">
        <v>663</v>
      </c>
      <c r="W2059" s="1135" t="s">
        <v>663</v>
      </c>
      <c r="X2059" s="1135" t="s">
        <v>663</v>
      </c>
      <c r="Y2059" s="1135">
        <v>2.1</v>
      </c>
      <c r="Z2059" s="1135">
        <v>5</v>
      </c>
      <c r="AA2059" s="1135" t="s">
        <v>1971</v>
      </c>
      <c r="AH2059" s="1135" t="s">
        <v>1057</v>
      </c>
      <c r="AI2059" s="1135">
        <v>13.23</v>
      </c>
      <c r="AJ2059" s="1135">
        <v>0.28999999999999998</v>
      </c>
      <c r="AK2059" s="1135">
        <v>0.55000000000000004</v>
      </c>
      <c r="AM2059" s="1136" t="s">
        <v>13211</v>
      </c>
      <c r="AN2059" s="1136" t="s">
        <v>13212</v>
      </c>
      <c r="AO2059" s="1136">
        <f t="shared" ref="AO2059:AO2122" si="262">C2059</f>
        <v>550</v>
      </c>
      <c r="AP2059" s="1136">
        <f t="shared" ref="AP2059:AP2122" si="263">D2059</f>
        <v>1.77</v>
      </c>
      <c r="AQ2059" s="1136" t="str">
        <f t="shared" ref="AQ2059:AQ2122" si="264">E2059</f>
        <v>1-5-1S91</v>
      </c>
      <c r="AR2059" s="1136" t="str">
        <f t="shared" ref="AR2059:AR2122" si="265">F2059</f>
        <v>31.5</v>
      </c>
      <c r="AS2059" s="1136" t="str">
        <f t="shared" ref="AS2059:AS2122" si="266">H2059</f>
        <v>300/300/160</v>
      </c>
      <c r="AT2059" s="1136" t="str">
        <f t="shared" ref="AT2059:AT2122" si="267">E2059</f>
        <v>1-5-1S91</v>
      </c>
      <c r="AV2059" s="1136" t="str">
        <f t="shared" si="260"/>
        <v>113.5.20</v>
      </c>
      <c r="AW2059" s="1438">
        <f t="shared" si="261"/>
        <v>45432</v>
      </c>
    </row>
    <row r="2060" spans="1:49">
      <c r="A2060" s="1135" t="s">
        <v>6646</v>
      </c>
      <c r="B2060" s="1135" t="s">
        <v>6647</v>
      </c>
      <c r="C2060" s="1135">
        <v>600</v>
      </c>
      <c r="D2060" s="1135">
        <v>1.65</v>
      </c>
      <c r="E2060" s="1135" t="s">
        <v>15188</v>
      </c>
      <c r="F2060" s="1135" t="s">
        <v>1078</v>
      </c>
      <c r="G2060" s="1135">
        <v>5</v>
      </c>
      <c r="H2060" s="1135" t="s">
        <v>6210</v>
      </c>
      <c r="I2060" s="1135" t="s">
        <v>126</v>
      </c>
      <c r="J2060" s="1135">
        <v>1.8</v>
      </c>
      <c r="K2060" s="1135" t="s">
        <v>6648</v>
      </c>
      <c r="L2060" s="1135" t="s">
        <v>6649</v>
      </c>
      <c r="M2060" s="1135">
        <v>154</v>
      </c>
      <c r="N2060" s="1135" t="s">
        <v>1039</v>
      </c>
      <c r="O2060" s="1135">
        <v>3.85</v>
      </c>
      <c r="P2060" s="1135">
        <v>3.08</v>
      </c>
      <c r="Q2060" s="1135">
        <v>4</v>
      </c>
      <c r="R2060" s="1135">
        <v>25</v>
      </c>
      <c r="T2060" s="1135">
        <v>13</v>
      </c>
      <c r="U2060" s="1135">
        <v>4</v>
      </c>
      <c r="V2060" s="1135" t="s">
        <v>663</v>
      </c>
      <c r="W2060" s="1135">
        <v>120</v>
      </c>
      <c r="X2060" s="1135">
        <v>80</v>
      </c>
      <c r="Y2060" s="1135">
        <v>1.5</v>
      </c>
      <c r="Z2060" s="1135">
        <v>5</v>
      </c>
      <c r="AA2060" s="1135" t="s">
        <v>6650</v>
      </c>
      <c r="AH2060" s="1135" t="s">
        <v>843</v>
      </c>
      <c r="AI2060" s="1135">
        <v>92.7</v>
      </c>
      <c r="AJ2060" s="1135">
        <v>-0.08</v>
      </c>
      <c r="AK2060" s="1135">
        <v>0.78</v>
      </c>
      <c r="AM2060" s="1136" t="s">
        <v>13213</v>
      </c>
      <c r="AN2060" s="1136" t="s">
        <v>13214</v>
      </c>
      <c r="AO2060" s="1136">
        <f t="shared" si="262"/>
        <v>600</v>
      </c>
      <c r="AP2060" s="1136">
        <f t="shared" si="263"/>
        <v>1.65</v>
      </c>
      <c r="AQ2060" s="1136" t="str">
        <f t="shared" si="264"/>
        <v>1-5-1S91°</v>
      </c>
      <c r="AR2060" s="1136" t="str">
        <f t="shared" si="265"/>
        <v>30</v>
      </c>
      <c r="AS2060" s="1136" t="str">
        <f t="shared" si="266"/>
        <v>320/320/OFF</v>
      </c>
      <c r="AT2060" s="1136" t="str">
        <f t="shared" si="267"/>
        <v>1-5-1S91°</v>
      </c>
      <c r="AV2060" s="1136" t="str">
        <f t="shared" si="260"/>
        <v>113.5.28</v>
      </c>
      <c r="AW2060" s="1438">
        <f t="shared" si="261"/>
        <v>45440</v>
      </c>
    </row>
    <row r="2061" spans="1:49">
      <c r="A2061" s="1135" t="s">
        <v>6651</v>
      </c>
      <c r="B2061" s="1135" t="s">
        <v>6642</v>
      </c>
      <c r="C2061" s="1135">
        <v>600</v>
      </c>
      <c r="D2061" s="1135">
        <v>1.77</v>
      </c>
      <c r="E2061" s="1135" t="s">
        <v>15189</v>
      </c>
      <c r="F2061" s="1135" t="s">
        <v>2328</v>
      </c>
      <c r="G2061" s="1135">
        <v>5</v>
      </c>
      <c r="H2061" s="1135" t="s">
        <v>5968</v>
      </c>
      <c r="I2061" s="1135" t="s">
        <v>466</v>
      </c>
      <c r="J2061" s="1135">
        <v>2.2000000000000002</v>
      </c>
      <c r="K2061" s="1135" t="s">
        <v>6652</v>
      </c>
      <c r="L2061" s="1135" t="s">
        <v>6644</v>
      </c>
      <c r="M2061" s="1135">
        <v>152</v>
      </c>
      <c r="N2061" s="1135" t="s">
        <v>1039</v>
      </c>
      <c r="O2061" s="1135">
        <v>3.8000000000000003</v>
      </c>
      <c r="P2061" s="1135">
        <v>3.04</v>
      </c>
      <c r="Q2061" s="1135">
        <v>3.5</v>
      </c>
      <c r="R2061" s="1135">
        <v>22</v>
      </c>
      <c r="T2061" s="1135">
        <v>29</v>
      </c>
      <c r="U2061" s="1135">
        <v>3.8</v>
      </c>
      <c r="V2061" s="1135" t="s">
        <v>663</v>
      </c>
      <c r="W2061" s="1135">
        <v>110</v>
      </c>
      <c r="X2061" s="1135">
        <v>60</v>
      </c>
      <c r="Y2061" s="1135">
        <v>1.5</v>
      </c>
      <c r="Z2061" s="1135">
        <v>6</v>
      </c>
      <c r="AA2061" s="1135" t="s">
        <v>2033</v>
      </c>
      <c r="AH2061" s="1135" t="s">
        <v>1231</v>
      </c>
      <c r="AI2061" s="1135">
        <v>15.75</v>
      </c>
      <c r="AJ2061" s="1135">
        <v>-0.47</v>
      </c>
      <c r="AK2061" s="1135">
        <v>0.79</v>
      </c>
      <c r="AM2061" s="1136" t="s">
        <v>13215</v>
      </c>
      <c r="AN2061" s="1136" t="s">
        <v>13216</v>
      </c>
      <c r="AO2061" s="1136">
        <f t="shared" si="262"/>
        <v>600</v>
      </c>
      <c r="AP2061" s="1136">
        <f t="shared" si="263"/>
        <v>1.77</v>
      </c>
      <c r="AQ2061" s="1136" t="str">
        <f t="shared" si="264"/>
        <v>1-5-1S83°</v>
      </c>
      <c r="AR2061" s="1136" t="str">
        <f t="shared" si="265"/>
        <v>33.5</v>
      </c>
      <c r="AS2061" s="1136" t="str">
        <f t="shared" si="266"/>
        <v>345/345/OFF</v>
      </c>
      <c r="AT2061" s="1136" t="str">
        <f t="shared" si="267"/>
        <v>1-5-1S83°</v>
      </c>
      <c r="AV2061" s="1136" t="str">
        <f t="shared" si="260"/>
        <v>113.6.4</v>
      </c>
      <c r="AW2061" s="1438">
        <f t="shared" si="261"/>
        <v>45447</v>
      </c>
    </row>
    <row r="2062" spans="1:49">
      <c r="A2062" s="1135" t="s">
        <v>6653</v>
      </c>
      <c r="B2062" s="1135" t="s">
        <v>210</v>
      </c>
      <c r="C2062" s="1135">
        <v>650</v>
      </c>
      <c r="D2062" s="1135">
        <v>1.77</v>
      </c>
      <c r="E2062" s="1135" t="s">
        <v>15188</v>
      </c>
      <c r="F2062" s="1135" t="s">
        <v>1078</v>
      </c>
      <c r="G2062" s="1135">
        <v>5</v>
      </c>
      <c r="H2062" s="1135" t="s">
        <v>6654</v>
      </c>
      <c r="I2062" s="1135" t="s">
        <v>663</v>
      </c>
      <c r="J2062" s="1135">
        <v>0</v>
      </c>
      <c r="K2062" s="1135" t="s">
        <v>6464</v>
      </c>
      <c r="L2062" s="1135" t="s">
        <v>6385</v>
      </c>
      <c r="M2062" s="1135">
        <v>151.5</v>
      </c>
      <c r="N2062" s="1135" t="s">
        <v>1039</v>
      </c>
      <c r="O2062" s="1135">
        <v>3.7875000000000001</v>
      </c>
      <c r="P2062" s="1135">
        <v>3.0300000000000002</v>
      </c>
      <c r="Q2062" s="1135">
        <v>4</v>
      </c>
      <c r="R2062" s="1135">
        <v>19.100000000000001</v>
      </c>
      <c r="T2062" s="1135">
        <v>19</v>
      </c>
      <c r="U2062" s="1135">
        <v>2.5</v>
      </c>
      <c r="V2062" s="1135" t="s">
        <v>663</v>
      </c>
      <c r="W2062" s="1135" t="s">
        <v>663</v>
      </c>
      <c r="X2062" s="1135" t="s">
        <v>663</v>
      </c>
      <c r="Y2062" s="1135">
        <v>1</v>
      </c>
      <c r="Z2062" s="1135">
        <v>5</v>
      </c>
      <c r="AA2062" s="1135" t="s">
        <v>6655</v>
      </c>
      <c r="AH2062" s="1135" t="s">
        <v>745</v>
      </c>
      <c r="AI2062" s="1135">
        <v>91.6</v>
      </c>
      <c r="AJ2062" s="1135">
        <v>-0.42</v>
      </c>
      <c r="AK2062" s="1135">
        <v>1.25</v>
      </c>
      <c r="AM2062" s="1136" t="s">
        <v>13217</v>
      </c>
      <c r="AN2062" s="1136" t="s">
        <v>13218</v>
      </c>
      <c r="AO2062" s="1136">
        <f t="shared" si="262"/>
        <v>650</v>
      </c>
      <c r="AP2062" s="1136">
        <f t="shared" si="263"/>
        <v>1.77</v>
      </c>
      <c r="AQ2062" s="1136" t="str">
        <f t="shared" si="264"/>
        <v>1-5-1S91°</v>
      </c>
      <c r="AR2062" s="1136" t="str">
        <f t="shared" si="265"/>
        <v>30</v>
      </c>
      <c r="AS2062" s="1136" t="str">
        <f t="shared" si="266"/>
        <v>350/310/155</v>
      </c>
      <c r="AT2062" s="1136" t="str">
        <f t="shared" si="267"/>
        <v>1-5-1S91°</v>
      </c>
      <c r="AV2062" s="1136" t="str">
        <f t="shared" si="260"/>
        <v>113.6.5</v>
      </c>
      <c r="AW2062" s="1438">
        <f t="shared" si="261"/>
        <v>45448</v>
      </c>
    </row>
    <row r="2063" spans="1:49">
      <c r="A2063" s="1135" t="s">
        <v>6656</v>
      </c>
      <c r="B2063" s="1135" t="s">
        <v>471</v>
      </c>
      <c r="C2063" s="1135" t="s">
        <v>6657</v>
      </c>
      <c r="D2063" s="1135">
        <v>1.77</v>
      </c>
      <c r="E2063" s="1135" t="s">
        <v>15203</v>
      </c>
      <c r="F2063" s="1135" t="s">
        <v>663</v>
      </c>
      <c r="G2063" s="1135">
        <v>5</v>
      </c>
      <c r="H2063" s="1135" t="s">
        <v>2286</v>
      </c>
      <c r="I2063" s="1135" t="s">
        <v>6323</v>
      </c>
      <c r="J2063" s="1135" t="s">
        <v>6658</v>
      </c>
      <c r="K2063" s="1135" t="s">
        <v>6560</v>
      </c>
      <c r="L2063" s="1135" t="s">
        <v>6429</v>
      </c>
      <c r="M2063" s="1135">
        <v>149.5</v>
      </c>
      <c r="N2063" s="1135" t="s">
        <v>1039</v>
      </c>
      <c r="O2063" s="1135">
        <v>3.7375000000000003</v>
      </c>
      <c r="P2063" s="1135">
        <v>2.99</v>
      </c>
      <c r="Q2063" s="1135">
        <v>4</v>
      </c>
      <c r="R2063" s="1135">
        <v>21</v>
      </c>
      <c r="T2063" s="1135">
        <v>37</v>
      </c>
      <c r="U2063" s="1135">
        <v>3.7</v>
      </c>
      <c r="V2063" s="1135" t="s">
        <v>663</v>
      </c>
      <c r="W2063" s="1135">
        <v>110</v>
      </c>
      <c r="X2063" s="1135">
        <v>40</v>
      </c>
      <c r="Y2063" s="1135">
        <v>2.2000000000000002</v>
      </c>
      <c r="Z2063" s="1135" t="s">
        <v>663</v>
      </c>
      <c r="AA2063" s="1135" t="s">
        <v>2038</v>
      </c>
      <c r="AH2063" s="1135" t="s">
        <v>735</v>
      </c>
      <c r="AI2063" s="1135">
        <v>91.52</v>
      </c>
      <c r="AJ2063" s="1135">
        <v>-0.35</v>
      </c>
      <c r="AK2063" s="1135">
        <v>1.58</v>
      </c>
      <c r="AM2063" s="1136" t="s">
        <v>13219</v>
      </c>
      <c r="AN2063" s="1136" t="s">
        <v>13220</v>
      </c>
      <c r="AO2063" s="1136" t="str">
        <f t="shared" si="262"/>
        <v>700↓650-7/4.5↓600-9/13</v>
      </c>
      <c r="AP2063" s="1136">
        <f t="shared" si="263"/>
        <v>1.77</v>
      </c>
      <c r="AQ2063" s="1136" t="str">
        <f t="shared" si="264"/>
        <v>1-5-1S85°Z+S</v>
      </c>
      <c r="AR2063" s="1136" t="str">
        <f t="shared" si="265"/>
        <v>NA</v>
      </c>
      <c r="AS2063" s="1136" t="str">
        <f t="shared" si="266"/>
        <v>180/OFF</v>
      </c>
      <c r="AT2063" s="1136" t="str">
        <f t="shared" si="267"/>
        <v>1-5-1S85°Z+S</v>
      </c>
      <c r="AU2063" s="1136" t="s">
        <v>15734</v>
      </c>
      <c r="AV2063" s="1136" t="str">
        <f t="shared" si="260"/>
        <v>113.6.6</v>
      </c>
      <c r="AW2063" s="1438">
        <f t="shared" si="261"/>
        <v>45449</v>
      </c>
    </row>
    <row r="2064" spans="1:49">
      <c r="A2064" s="1135" t="s">
        <v>6659</v>
      </c>
      <c r="B2064" s="1135" t="s">
        <v>471</v>
      </c>
      <c r="C2064" s="1135" t="s">
        <v>6660</v>
      </c>
      <c r="D2064" s="1135">
        <v>1.77</v>
      </c>
      <c r="E2064" s="1135" t="s">
        <v>15203</v>
      </c>
      <c r="F2064" s="1135" t="s">
        <v>663</v>
      </c>
      <c r="G2064" s="1135">
        <v>5</v>
      </c>
      <c r="H2064" s="1135" t="s">
        <v>2286</v>
      </c>
      <c r="I2064" s="1135" t="s">
        <v>466</v>
      </c>
      <c r="J2064" s="1135">
        <v>1.7</v>
      </c>
      <c r="K2064" s="1135" t="s">
        <v>6661</v>
      </c>
      <c r="L2064" s="1135" t="s">
        <v>6429</v>
      </c>
      <c r="M2064" s="1135">
        <v>149.5</v>
      </c>
      <c r="N2064" s="1135" t="s">
        <v>1039</v>
      </c>
      <c r="O2064" s="1135">
        <v>3.7375000000000003</v>
      </c>
      <c r="P2064" s="1135">
        <v>2.99</v>
      </c>
      <c r="Q2064" s="1135">
        <v>4</v>
      </c>
      <c r="R2064" s="1135">
        <v>21</v>
      </c>
      <c r="T2064" s="1135">
        <v>37</v>
      </c>
      <c r="U2064" s="1135">
        <v>3.7</v>
      </c>
      <c r="V2064" s="1135" t="s">
        <v>663</v>
      </c>
      <c r="W2064" s="1135">
        <v>110</v>
      </c>
      <c r="X2064" s="1135">
        <v>40</v>
      </c>
      <c r="Y2064" s="1135">
        <v>2.2000000000000002</v>
      </c>
      <c r="Z2064" s="1135" t="s">
        <v>663</v>
      </c>
      <c r="AA2064" s="1135" t="s">
        <v>6662</v>
      </c>
      <c r="AH2064" s="1135" t="s">
        <v>666</v>
      </c>
      <c r="AI2064" s="1135">
        <v>91.46</v>
      </c>
      <c r="AJ2064" s="1135">
        <v>-0.49</v>
      </c>
      <c r="AK2064" s="1135">
        <v>1.46</v>
      </c>
      <c r="AM2064" s="1136" t="s">
        <v>13221</v>
      </c>
      <c r="AN2064" s="1136" t="s">
        <v>13222</v>
      </c>
      <c r="AO2064" s="1136" t="str">
        <f t="shared" si="262"/>
        <v>700↓650-6/25↓600-7/5</v>
      </c>
      <c r="AP2064" s="1136">
        <f t="shared" si="263"/>
        <v>1.77</v>
      </c>
      <c r="AQ2064" s="1136" t="str">
        <f t="shared" si="264"/>
        <v>1-5-1S85°Z+S</v>
      </c>
      <c r="AR2064" s="1136" t="str">
        <f t="shared" si="265"/>
        <v>NA</v>
      </c>
      <c r="AS2064" s="1136" t="str">
        <f t="shared" si="266"/>
        <v>180/OFF</v>
      </c>
      <c r="AT2064" s="1136" t="str">
        <f t="shared" si="267"/>
        <v>1-5-1S85°Z+S</v>
      </c>
      <c r="AU2064" s="1136" t="s">
        <v>15734</v>
      </c>
      <c r="AV2064" s="1136" t="str">
        <f t="shared" si="260"/>
        <v>113.6.12</v>
      </c>
      <c r="AW2064" s="1438">
        <f t="shared" si="261"/>
        <v>45455</v>
      </c>
    </row>
    <row r="2065" spans="1:49">
      <c r="A2065" s="1135" t="s">
        <v>6663</v>
      </c>
      <c r="B2065" s="1135" t="s">
        <v>417</v>
      </c>
      <c r="C2065" s="1135">
        <v>650</v>
      </c>
      <c r="D2065" s="1135">
        <v>1.7549999999999999</v>
      </c>
      <c r="E2065" s="1135" t="s">
        <v>15188</v>
      </c>
      <c r="F2065" s="1135" t="s">
        <v>1078</v>
      </c>
      <c r="G2065" s="1135">
        <v>5</v>
      </c>
      <c r="H2065" s="1135" t="s">
        <v>5577</v>
      </c>
      <c r="I2065" s="1135" t="s">
        <v>126</v>
      </c>
      <c r="J2065" s="1135">
        <v>0.7</v>
      </c>
      <c r="K2065" s="1135" t="s">
        <v>6464</v>
      </c>
      <c r="L2065" s="1135" t="s">
        <v>6385</v>
      </c>
      <c r="M2065" s="1135">
        <v>151.5</v>
      </c>
      <c r="N2065" s="1135" t="s">
        <v>1039</v>
      </c>
      <c r="O2065" s="1135">
        <v>3.7875000000000001</v>
      </c>
      <c r="P2065" s="1135">
        <v>3.0300000000000002</v>
      </c>
      <c r="Q2065" s="1135">
        <v>4</v>
      </c>
      <c r="R2065" s="1135">
        <v>19.100000000000001</v>
      </c>
      <c r="T2065" s="1135">
        <v>23.7</v>
      </c>
      <c r="U2065" s="1135">
        <v>3.2</v>
      </c>
      <c r="V2065" s="1135" t="s">
        <v>663</v>
      </c>
      <c r="W2065" s="1135">
        <v>35</v>
      </c>
      <c r="X2065" s="1135">
        <v>10</v>
      </c>
      <c r="Y2065" s="1135">
        <v>1</v>
      </c>
      <c r="Z2065" s="1135">
        <v>6</v>
      </c>
      <c r="AA2065" s="1135" t="s">
        <v>6662</v>
      </c>
      <c r="AH2065" s="1135" t="s">
        <v>1231</v>
      </c>
      <c r="AI2065" s="1135">
        <v>91.29</v>
      </c>
      <c r="AJ2065" s="1135">
        <v>-0.47</v>
      </c>
      <c r="AK2065" s="1135">
        <v>1.1599999999999999</v>
      </c>
      <c r="AM2065" s="1136" t="s">
        <v>13223</v>
      </c>
      <c r="AN2065" s="1136" t="s">
        <v>13224</v>
      </c>
      <c r="AO2065" s="1136">
        <f t="shared" si="262"/>
        <v>650</v>
      </c>
      <c r="AP2065" s="1136">
        <f t="shared" si="263"/>
        <v>1.7549999999999999</v>
      </c>
      <c r="AQ2065" s="1136" t="str">
        <f t="shared" si="264"/>
        <v>1-5-1S91°</v>
      </c>
      <c r="AR2065" s="1136" t="str">
        <f t="shared" si="265"/>
        <v>30</v>
      </c>
      <c r="AS2065" s="1136" t="str">
        <f t="shared" si="266"/>
        <v>350/310/150</v>
      </c>
      <c r="AT2065" s="1136" t="str">
        <f t="shared" si="267"/>
        <v>1-5-1S91°</v>
      </c>
      <c r="AV2065" s="1136" t="str">
        <f t="shared" si="260"/>
        <v>113.6.12</v>
      </c>
      <c r="AW2065" s="1438">
        <f t="shared" si="261"/>
        <v>45455</v>
      </c>
    </row>
    <row r="2066" spans="1:49">
      <c r="A2066" s="1135" t="s">
        <v>6664</v>
      </c>
      <c r="B2066" s="1135" t="s">
        <v>5659</v>
      </c>
      <c r="C2066" s="1135">
        <v>600</v>
      </c>
      <c r="D2066" s="1135">
        <v>1.7050000000000001</v>
      </c>
      <c r="E2066" s="1135" t="s">
        <v>15203</v>
      </c>
      <c r="F2066" s="1135" t="s">
        <v>663</v>
      </c>
      <c r="G2066" s="1135">
        <v>5</v>
      </c>
      <c r="H2066" s="1135" t="s">
        <v>1166</v>
      </c>
      <c r="I2066" s="1135" t="s">
        <v>126</v>
      </c>
      <c r="J2066" s="1135">
        <v>1.4</v>
      </c>
      <c r="K2066" s="1135" t="s">
        <v>6665</v>
      </c>
      <c r="L2066" s="1135" t="s">
        <v>3666</v>
      </c>
      <c r="M2066" s="1135">
        <v>153</v>
      </c>
      <c r="N2066" s="1135" t="s">
        <v>1039</v>
      </c>
      <c r="O2066" s="1135">
        <v>3.8250000000000002</v>
      </c>
      <c r="P2066" s="1135">
        <v>3.06</v>
      </c>
      <c r="Q2066" s="1135">
        <v>4</v>
      </c>
      <c r="R2066" s="1135">
        <v>18</v>
      </c>
      <c r="T2066" s="1135">
        <v>14</v>
      </c>
      <c r="U2066" s="1135">
        <v>4.5</v>
      </c>
      <c r="V2066" s="1135" t="s">
        <v>663</v>
      </c>
      <c r="W2066" s="1135">
        <v>110</v>
      </c>
      <c r="X2066" s="1135">
        <v>60</v>
      </c>
      <c r="Y2066" s="1135">
        <v>1.8</v>
      </c>
      <c r="Z2066" s="1135" t="s">
        <v>663</v>
      </c>
      <c r="AA2066" s="1135" t="s">
        <v>1799</v>
      </c>
      <c r="AH2066" s="1135" t="s">
        <v>833</v>
      </c>
      <c r="AI2066" s="1135">
        <v>95.24</v>
      </c>
      <c r="AJ2066" s="1135">
        <v>0.28000000000000003</v>
      </c>
      <c r="AK2066" s="1135">
        <v>1.08</v>
      </c>
      <c r="AM2066" s="1136" t="s">
        <v>13225</v>
      </c>
      <c r="AN2066" s="1136" t="s">
        <v>13226</v>
      </c>
      <c r="AO2066" s="1136">
        <f t="shared" si="262"/>
        <v>600</v>
      </c>
      <c r="AP2066" s="1136">
        <f t="shared" si="263"/>
        <v>1.7050000000000001</v>
      </c>
      <c r="AQ2066" s="1136" t="str">
        <f t="shared" si="264"/>
        <v>1-5-1S85°Z+S</v>
      </c>
      <c r="AR2066" s="1136" t="str">
        <f t="shared" si="265"/>
        <v>NA</v>
      </c>
      <c r="AS2066" s="1136" t="str">
        <f t="shared" si="266"/>
        <v>168/OFF</v>
      </c>
      <c r="AT2066" s="1136" t="str">
        <f t="shared" si="267"/>
        <v>1-5-1S85°Z+S</v>
      </c>
      <c r="AU2066" s="1136" t="s">
        <v>15734</v>
      </c>
      <c r="AV2066" s="1136" t="str">
        <f t="shared" si="260"/>
        <v>113.6.18</v>
      </c>
      <c r="AW2066" s="1438">
        <f t="shared" si="261"/>
        <v>45461</v>
      </c>
    </row>
    <row r="2067" spans="1:49">
      <c r="A2067" s="1135" t="s">
        <v>6666</v>
      </c>
      <c r="B2067" s="1135" t="s">
        <v>5659</v>
      </c>
      <c r="M2067" s="1135">
        <v>153</v>
      </c>
      <c r="N2067" s="1135" t="s">
        <v>1039</v>
      </c>
      <c r="O2067" s="1135">
        <v>3.8250000000000002</v>
      </c>
      <c r="P2067" s="1135">
        <v>3.06</v>
      </c>
      <c r="Q2067" s="1135">
        <v>4</v>
      </c>
      <c r="R2067" s="1135">
        <v>18</v>
      </c>
      <c r="T2067" s="1135">
        <v>14</v>
      </c>
      <c r="U2067" s="1135">
        <v>4.5</v>
      </c>
      <c r="V2067" s="1135" t="s">
        <v>663</v>
      </c>
      <c r="W2067" s="1135">
        <v>100</v>
      </c>
      <c r="X2067" s="1135">
        <v>80</v>
      </c>
      <c r="Y2067" s="1135">
        <v>1.8</v>
      </c>
      <c r="Z2067" s="1135" t="s">
        <v>663</v>
      </c>
      <c r="AA2067" s="1135" t="s">
        <v>6667</v>
      </c>
      <c r="AI2067" s="1135">
        <v>95.22</v>
      </c>
      <c r="AJ2067" s="1135">
        <v>-0.65</v>
      </c>
      <c r="AK2067" s="1135">
        <v>1.86</v>
      </c>
      <c r="AM2067" s="1136" t="s">
        <v>13227</v>
      </c>
      <c r="AN2067" s="1136" t="s">
        <v>13228</v>
      </c>
      <c r="AO2067" s="1136">
        <f t="shared" si="262"/>
        <v>0</v>
      </c>
      <c r="AP2067" s="1136">
        <f t="shared" si="263"/>
        <v>0</v>
      </c>
      <c r="AQ2067" s="1136">
        <f t="shared" si="264"/>
        <v>0</v>
      </c>
      <c r="AR2067" s="1136">
        <f t="shared" si="265"/>
        <v>0</v>
      </c>
      <c r="AS2067" s="1136">
        <f t="shared" si="266"/>
        <v>0</v>
      </c>
      <c r="AT2067" s="1136">
        <f t="shared" si="267"/>
        <v>0</v>
      </c>
      <c r="AV2067" s="1136" t="str">
        <f t="shared" si="260"/>
        <v>113.11.12</v>
      </c>
      <c r="AW2067" s="1438">
        <f t="shared" si="261"/>
        <v>45608</v>
      </c>
    </row>
    <row r="2068" spans="1:49">
      <c r="A2068" s="1135" t="s">
        <v>6668</v>
      </c>
      <c r="B2068" s="1135" t="s">
        <v>881</v>
      </c>
      <c r="C2068" s="1135">
        <v>550</v>
      </c>
      <c r="D2068" s="1135">
        <v>1.78</v>
      </c>
      <c r="E2068" s="1135" t="s">
        <v>15205</v>
      </c>
      <c r="F2068" s="1135" t="s">
        <v>1069</v>
      </c>
      <c r="G2068" s="1135">
        <v>4</v>
      </c>
      <c r="H2068" s="1135" t="s">
        <v>3237</v>
      </c>
      <c r="I2068" s="1135" t="s">
        <v>663</v>
      </c>
      <c r="J2068" s="1135">
        <v>0</v>
      </c>
      <c r="K2068" s="1135" t="s">
        <v>6669</v>
      </c>
      <c r="L2068" s="1135" t="s">
        <v>5131</v>
      </c>
      <c r="M2068" s="1135">
        <v>150</v>
      </c>
      <c r="N2068" s="1135" t="s">
        <v>1039</v>
      </c>
      <c r="O2068" s="1135">
        <v>3.75</v>
      </c>
      <c r="P2068" s="1135">
        <v>3</v>
      </c>
      <c r="Q2068" s="1135">
        <v>3.5</v>
      </c>
      <c r="R2068" s="1135">
        <v>21.8</v>
      </c>
      <c r="T2068" s="1135">
        <v>19.5</v>
      </c>
      <c r="U2068" s="1135">
        <v>1.8</v>
      </c>
      <c r="V2068" s="1135" t="s">
        <v>663</v>
      </c>
      <c r="W2068" s="1135" t="s">
        <v>663</v>
      </c>
      <c r="X2068" s="1135" t="s">
        <v>663</v>
      </c>
      <c r="Y2068" s="1135">
        <v>2.1</v>
      </c>
      <c r="Z2068" s="1135">
        <v>5</v>
      </c>
      <c r="AA2068" s="1135" t="s">
        <v>6670</v>
      </c>
      <c r="AH2068" s="1135" t="s">
        <v>843</v>
      </c>
      <c r="AI2068" s="1135">
        <v>13.71</v>
      </c>
      <c r="AJ2068" s="1135">
        <v>0.32</v>
      </c>
      <c r="AK2068" s="1135">
        <v>0.75</v>
      </c>
      <c r="AM2068" s="1136" t="s">
        <v>13229</v>
      </c>
      <c r="AN2068" s="1136" t="s">
        <v>13230</v>
      </c>
      <c r="AO2068" s="1136">
        <f t="shared" si="262"/>
        <v>550</v>
      </c>
      <c r="AP2068" s="1136">
        <f t="shared" si="263"/>
        <v>1.78</v>
      </c>
      <c r="AQ2068" s="1136" t="str">
        <f t="shared" si="264"/>
        <v>1-5-1S91</v>
      </c>
      <c r="AR2068" s="1136" t="str">
        <f t="shared" si="265"/>
        <v>31.5</v>
      </c>
      <c r="AS2068" s="1136" t="str">
        <f t="shared" si="266"/>
        <v>300/300/160</v>
      </c>
      <c r="AT2068" s="1136" t="str">
        <f t="shared" si="267"/>
        <v>1-5-1S91</v>
      </c>
      <c r="AV2068" s="1136" t="str">
        <f t="shared" si="260"/>
        <v>113.6.20</v>
      </c>
      <c r="AW2068" s="1438">
        <f t="shared" si="261"/>
        <v>45463</v>
      </c>
    </row>
    <row r="2069" spans="1:49">
      <c r="A2069" s="1135" t="s">
        <v>6671</v>
      </c>
      <c r="B2069" s="1135" t="s">
        <v>417</v>
      </c>
      <c r="C2069" s="1135">
        <v>650</v>
      </c>
      <c r="D2069" s="1135">
        <v>1.76</v>
      </c>
      <c r="E2069" s="1135" t="s">
        <v>15188</v>
      </c>
      <c r="F2069" s="1135" t="s">
        <v>1078</v>
      </c>
      <c r="G2069" s="1135">
        <v>5</v>
      </c>
      <c r="H2069" s="1135" t="s">
        <v>5577</v>
      </c>
      <c r="I2069" s="1135" t="s">
        <v>126</v>
      </c>
      <c r="J2069" s="1135">
        <v>0.6</v>
      </c>
      <c r="K2069" s="1135" t="s">
        <v>6619</v>
      </c>
      <c r="L2069" s="1135" t="s">
        <v>6385</v>
      </c>
      <c r="M2069" s="1135">
        <v>151.5</v>
      </c>
      <c r="N2069" s="1135" t="s">
        <v>1039</v>
      </c>
      <c r="O2069" s="1135">
        <v>3.7875000000000001</v>
      </c>
      <c r="P2069" s="1135">
        <v>3.0300000000000002</v>
      </c>
      <c r="Q2069" s="1135">
        <v>4</v>
      </c>
      <c r="R2069" s="1135">
        <v>19.100000000000001</v>
      </c>
      <c r="T2069" s="1135">
        <v>23.7</v>
      </c>
      <c r="U2069" s="1135">
        <v>3.2</v>
      </c>
      <c r="V2069" s="1135" t="s">
        <v>663</v>
      </c>
      <c r="W2069" s="1135">
        <v>35</v>
      </c>
      <c r="X2069" s="1135">
        <v>10</v>
      </c>
      <c r="Y2069" s="1135">
        <v>1</v>
      </c>
      <c r="Z2069" s="1135">
        <v>6</v>
      </c>
      <c r="AA2069" s="1135" t="s">
        <v>1736</v>
      </c>
      <c r="AH2069" s="1135" t="s">
        <v>745</v>
      </c>
      <c r="AI2069" s="1135">
        <v>91.68</v>
      </c>
      <c r="AJ2069" s="1135">
        <v>-0.33</v>
      </c>
      <c r="AK2069" s="1135">
        <v>1.1200000000000001</v>
      </c>
      <c r="AM2069" s="1136" t="s">
        <v>988</v>
      </c>
      <c r="AN2069" s="1136" t="s">
        <v>13231</v>
      </c>
      <c r="AO2069" s="1136">
        <f t="shared" si="262"/>
        <v>650</v>
      </c>
      <c r="AP2069" s="1136">
        <f t="shared" si="263"/>
        <v>1.76</v>
      </c>
      <c r="AQ2069" s="1136" t="str">
        <f t="shared" si="264"/>
        <v>1-5-1S91°</v>
      </c>
      <c r="AR2069" s="1136" t="str">
        <f t="shared" si="265"/>
        <v>30</v>
      </c>
      <c r="AS2069" s="1136" t="str">
        <f t="shared" si="266"/>
        <v>350/310/150</v>
      </c>
      <c r="AT2069" s="1136" t="str">
        <f t="shared" si="267"/>
        <v>1-5-1S91°</v>
      </c>
      <c r="AV2069" s="1136" t="str">
        <f t="shared" si="260"/>
        <v>113.2.2</v>
      </c>
      <c r="AW2069" s="1438">
        <f t="shared" si="261"/>
        <v>45324</v>
      </c>
    </row>
    <row r="2070" spans="1:49">
      <c r="A2070" s="1135" t="s">
        <v>6672</v>
      </c>
      <c r="B2070" s="1135" t="s">
        <v>881</v>
      </c>
      <c r="C2070" s="1135">
        <v>550</v>
      </c>
      <c r="D2070" s="1135">
        <v>1.77</v>
      </c>
      <c r="E2070" s="1135" t="s">
        <v>15205</v>
      </c>
      <c r="F2070" s="1135" t="s">
        <v>1069</v>
      </c>
      <c r="G2070" s="1135">
        <v>4</v>
      </c>
      <c r="H2070" s="1135" t="s">
        <v>3237</v>
      </c>
      <c r="I2070" s="1135" t="s">
        <v>663</v>
      </c>
      <c r="J2070" s="1135">
        <v>0</v>
      </c>
      <c r="K2070" s="1135" t="s">
        <v>6673</v>
      </c>
      <c r="L2070" s="1135" t="s">
        <v>5131</v>
      </c>
      <c r="M2070" s="1135">
        <v>150</v>
      </c>
      <c r="N2070" s="1135" t="s">
        <v>1039</v>
      </c>
      <c r="O2070" s="1135">
        <v>3.75</v>
      </c>
      <c r="P2070" s="1135">
        <v>3</v>
      </c>
      <c r="Q2070" s="1135">
        <v>3.5</v>
      </c>
      <c r="R2070" s="1135">
        <v>21.8</v>
      </c>
      <c r="T2070" s="1135">
        <v>19.5</v>
      </c>
      <c r="U2070" s="1135">
        <v>1.8</v>
      </c>
      <c r="V2070" s="1135" t="s">
        <v>663</v>
      </c>
      <c r="W2070" s="1135" t="s">
        <v>663</v>
      </c>
      <c r="X2070" s="1135" t="s">
        <v>663</v>
      </c>
      <c r="Y2070" s="1135">
        <v>2.1</v>
      </c>
      <c r="Z2070" s="1135">
        <v>5</v>
      </c>
      <c r="AA2070" s="1135" t="s">
        <v>1805</v>
      </c>
      <c r="AH2070" s="1135" t="s">
        <v>1515</v>
      </c>
      <c r="AI2070" s="1135">
        <v>14.12</v>
      </c>
      <c r="AJ2070" s="1135">
        <v>0.09</v>
      </c>
      <c r="AK2070" s="1135">
        <v>0.84</v>
      </c>
      <c r="AM2070" s="1136" t="s">
        <v>13232</v>
      </c>
      <c r="AN2070" s="1136" t="s">
        <v>13233</v>
      </c>
      <c r="AO2070" s="1136">
        <f t="shared" si="262"/>
        <v>550</v>
      </c>
      <c r="AP2070" s="1136">
        <f t="shared" si="263"/>
        <v>1.77</v>
      </c>
      <c r="AQ2070" s="1136" t="str">
        <f t="shared" si="264"/>
        <v>1-5-1S91</v>
      </c>
      <c r="AR2070" s="1136" t="str">
        <f t="shared" si="265"/>
        <v>31.5</v>
      </c>
      <c r="AS2070" s="1136" t="str">
        <f t="shared" si="266"/>
        <v>300/300/160</v>
      </c>
      <c r="AT2070" s="1136" t="str">
        <f t="shared" si="267"/>
        <v>1-5-1S91</v>
      </c>
      <c r="AV2070" s="1136" t="str">
        <f t="shared" si="260"/>
        <v>113.7.1</v>
      </c>
      <c r="AW2070" s="1438">
        <f t="shared" si="261"/>
        <v>45474</v>
      </c>
    </row>
    <row r="2071" spans="1:49">
      <c r="A2071" s="1135" t="s">
        <v>6674</v>
      </c>
      <c r="B2071" s="1135" t="s">
        <v>6642</v>
      </c>
      <c r="C2071" s="1135">
        <v>600</v>
      </c>
      <c r="D2071" s="1135">
        <v>1.77</v>
      </c>
      <c r="E2071" s="1135" t="s">
        <v>15189</v>
      </c>
      <c r="F2071" s="1135" t="s">
        <v>2328</v>
      </c>
      <c r="G2071" s="1135">
        <v>5</v>
      </c>
      <c r="H2071" s="1135" t="s">
        <v>5968</v>
      </c>
      <c r="I2071" s="1135" t="s">
        <v>466</v>
      </c>
      <c r="J2071" s="1135">
        <v>2.2000000000000002</v>
      </c>
      <c r="K2071" s="1135" t="s">
        <v>6675</v>
      </c>
      <c r="L2071" s="1135" t="s">
        <v>6644</v>
      </c>
      <c r="M2071" s="1135">
        <v>152</v>
      </c>
      <c r="N2071" s="1135" t="s">
        <v>1039</v>
      </c>
      <c r="O2071" s="1135">
        <v>3.8000000000000003</v>
      </c>
      <c r="P2071" s="1135">
        <v>3.04</v>
      </c>
      <c r="Q2071" s="1135">
        <v>3.5</v>
      </c>
      <c r="R2071" s="1135">
        <v>22</v>
      </c>
      <c r="T2071" s="1135">
        <v>29</v>
      </c>
      <c r="U2071" s="1135">
        <v>3.8</v>
      </c>
      <c r="V2071" s="1135" t="s">
        <v>663</v>
      </c>
      <c r="W2071" s="1135">
        <v>110</v>
      </c>
      <c r="X2071" s="1135">
        <v>60</v>
      </c>
      <c r="Y2071" s="1135">
        <v>1.5</v>
      </c>
      <c r="Z2071" s="1135">
        <v>6</v>
      </c>
      <c r="AA2071" s="1135" t="s">
        <v>2063</v>
      </c>
      <c r="AH2071" s="1135" t="s">
        <v>705</v>
      </c>
      <c r="AI2071" s="1135">
        <v>16.649999999999999</v>
      </c>
      <c r="AJ2071" s="1135">
        <v>-0.37</v>
      </c>
      <c r="AK2071" s="1135">
        <v>0.91</v>
      </c>
      <c r="AM2071" s="1136" t="s">
        <v>13234</v>
      </c>
      <c r="AN2071" s="1136" t="s">
        <v>13235</v>
      </c>
      <c r="AO2071" s="1136">
        <f t="shared" si="262"/>
        <v>600</v>
      </c>
      <c r="AP2071" s="1136">
        <f t="shared" si="263"/>
        <v>1.77</v>
      </c>
      <c r="AQ2071" s="1136" t="str">
        <f t="shared" si="264"/>
        <v>1-5-1S83°</v>
      </c>
      <c r="AR2071" s="1136" t="str">
        <f t="shared" si="265"/>
        <v>33.5</v>
      </c>
      <c r="AS2071" s="1136" t="str">
        <f t="shared" si="266"/>
        <v>345/345/OFF</v>
      </c>
      <c r="AT2071" s="1136" t="str">
        <f t="shared" si="267"/>
        <v>1-5-1S83°</v>
      </c>
      <c r="AV2071" s="1136" t="str">
        <f t="shared" si="260"/>
        <v>113.7.3</v>
      </c>
      <c r="AW2071" s="1438">
        <f t="shared" si="261"/>
        <v>45476</v>
      </c>
    </row>
    <row r="2072" spans="1:49">
      <c r="A2072" s="1135" t="s">
        <v>6676</v>
      </c>
      <c r="B2072" s="1135" t="s">
        <v>5504</v>
      </c>
      <c r="C2072" s="1135">
        <v>500</v>
      </c>
      <c r="D2072" s="1135">
        <v>1.74</v>
      </c>
      <c r="E2072" s="1135" t="s">
        <v>15210</v>
      </c>
      <c r="F2072" s="1135" t="s">
        <v>1078</v>
      </c>
      <c r="G2072" s="1135">
        <v>2</v>
      </c>
      <c r="H2072" s="1135" t="s">
        <v>1155</v>
      </c>
      <c r="I2072" s="1135" t="s">
        <v>126</v>
      </c>
      <c r="J2072" s="1135">
        <v>0.4</v>
      </c>
      <c r="K2072" s="1135" t="s">
        <v>6677</v>
      </c>
      <c r="L2072" s="1135" t="s">
        <v>1919</v>
      </c>
      <c r="M2072" s="1135">
        <v>150.1</v>
      </c>
      <c r="N2072" s="1135" t="s">
        <v>1039</v>
      </c>
      <c r="O2072" s="1135">
        <v>3.7524999999999999</v>
      </c>
      <c r="P2072" s="1135">
        <v>3.0019999999999998</v>
      </c>
      <c r="Q2072" s="1135">
        <v>3</v>
      </c>
      <c r="R2072" s="1135">
        <v>20.7</v>
      </c>
      <c r="T2072" s="1135">
        <v>32.6</v>
      </c>
      <c r="U2072" s="1135">
        <v>3</v>
      </c>
      <c r="V2072" s="1135" t="s">
        <v>663</v>
      </c>
      <c r="W2072" s="1135" t="s">
        <v>663</v>
      </c>
      <c r="X2072" s="1135" t="s">
        <v>663</v>
      </c>
      <c r="Y2072" s="1135">
        <v>1.7</v>
      </c>
      <c r="Z2072" s="1135" t="s">
        <v>663</v>
      </c>
      <c r="AA2072" s="1135" t="s">
        <v>6678</v>
      </c>
      <c r="AH2072" s="1135" t="s">
        <v>842</v>
      </c>
      <c r="AI2072" s="1135">
        <v>83.16</v>
      </c>
      <c r="AJ2072" s="1135">
        <v>0.89</v>
      </c>
      <c r="AK2072" s="1135">
        <v>8.07</v>
      </c>
      <c r="AM2072" s="1136" t="s">
        <v>13236</v>
      </c>
      <c r="AN2072" s="1136" t="s">
        <v>13237</v>
      </c>
      <c r="AO2072" s="1136">
        <f t="shared" si="262"/>
        <v>500</v>
      </c>
      <c r="AP2072" s="1136">
        <f t="shared" si="263"/>
        <v>1.74</v>
      </c>
      <c r="AQ2072" s="1136" t="str">
        <f t="shared" si="264"/>
        <v>1-5-1S83°Z+S</v>
      </c>
      <c r="AR2072" s="1136" t="str">
        <f t="shared" si="265"/>
        <v>30</v>
      </c>
      <c r="AS2072" s="1136" t="str">
        <f t="shared" si="266"/>
        <v>255/255/OFF</v>
      </c>
      <c r="AT2072" s="1136" t="str">
        <f t="shared" si="267"/>
        <v>1-5-1S83°Z+S</v>
      </c>
      <c r="AU2072" s="1136" t="s">
        <v>15734</v>
      </c>
      <c r="AV2072" s="1136" t="str">
        <f t="shared" si="260"/>
        <v>113.7.2</v>
      </c>
      <c r="AW2072" s="1438">
        <f t="shared" si="261"/>
        <v>45475</v>
      </c>
    </row>
    <row r="2073" spans="1:49">
      <c r="A2073" s="1135" t="s">
        <v>6679</v>
      </c>
      <c r="B2073" s="1135" t="s">
        <v>881</v>
      </c>
      <c r="C2073" s="1135">
        <v>450</v>
      </c>
      <c r="D2073" s="1135">
        <v>1.78</v>
      </c>
      <c r="E2073" s="1135" t="s">
        <v>15196</v>
      </c>
      <c r="F2073" s="1135" t="s">
        <v>1563</v>
      </c>
      <c r="G2073" s="1135">
        <v>4</v>
      </c>
      <c r="H2073" s="1135" t="s">
        <v>6680</v>
      </c>
      <c r="I2073" s="1135" t="s">
        <v>1206</v>
      </c>
      <c r="J2073" s="1135">
        <v>0.9</v>
      </c>
      <c r="K2073" s="1135" t="s">
        <v>6681</v>
      </c>
      <c r="L2073" s="1135" t="s">
        <v>5131</v>
      </c>
      <c r="M2073" s="1135">
        <v>150</v>
      </c>
      <c r="N2073" s="1135" t="s">
        <v>1039</v>
      </c>
      <c r="O2073" s="1135">
        <v>3.75</v>
      </c>
      <c r="P2073" s="1135">
        <v>3</v>
      </c>
      <c r="Q2073" s="1135" t="s">
        <v>3044</v>
      </c>
      <c r="R2073" s="1135">
        <v>21.8</v>
      </c>
      <c r="T2073" s="1135">
        <v>19.5</v>
      </c>
      <c r="U2073" s="1135">
        <v>2.5</v>
      </c>
      <c r="V2073" s="1135" t="s">
        <v>663</v>
      </c>
      <c r="W2073" s="1135">
        <v>85</v>
      </c>
      <c r="X2073" s="1135">
        <v>10</v>
      </c>
      <c r="Y2073" s="1135">
        <v>2.1</v>
      </c>
      <c r="Z2073" s="1135" t="s">
        <v>3317</v>
      </c>
      <c r="AA2073" s="1135" t="s">
        <v>6682</v>
      </c>
      <c r="AH2073" s="1135" t="s">
        <v>1580</v>
      </c>
      <c r="AM2073" s="1136" t="s">
        <v>13238</v>
      </c>
      <c r="AN2073" s="1136" t="s">
        <v>13239</v>
      </c>
      <c r="AO2073" s="1136">
        <f t="shared" si="262"/>
        <v>450</v>
      </c>
      <c r="AP2073" s="1136">
        <f t="shared" si="263"/>
        <v>1.78</v>
      </c>
      <c r="AQ2073" s="1136" t="str">
        <f t="shared" si="264"/>
        <v>2-6-1S83°</v>
      </c>
      <c r="AR2073" s="1136" t="str">
        <f t="shared" si="265"/>
        <v>30.5</v>
      </c>
      <c r="AS2073" s="1136" t="str">
        <f t="shared" si="266"/>
        <v>176/159</v>
      </c>
      <c r="AT2073" s="1136" t="str">
        <f t="shared" si="267"/>
        <v>2-6-1S83°</v>
      </c>
      <c r="AV2073" s="1136" t="str">
        <f t="shared" si="260"/>
        <v>109.2.1</v>
      </c>
      <c r="AW2073" s="1438">
        <f t="shared" si="261"/>
        <v>43862</v>
      </c>
    </row>
    <row r="2074" spans="1:49">
      <c r="A2074" s="1135" t="s">
        <v>6683</v>
      </c>
      <c r="B2074" s="1135" t="s">
        <v>5044</v>
      </c>
      <c r="C2074" s="1135">
        <v>500</v>
      </c>
      <c r="D2074" s="1135">
        <v>1.78</v>
      </c>
      <c r="E2074" s="1135" t="s">
        <v>15188</v>
      </c>
      <c r="F2074" s="1135" t="s">
        <v>1078</v>
      </c>
      <c r="G2074" s="1135">
        <v>5</v>
      </c>
      <c r="H2074" s="1135" t="s">
        <v>1887</v>
      </c>
      <c r="I2074" s="1135" t="s">
        <v>126</v>
      </c>
      <c r="J2074" s="1135">
        <v>0.6</v>
      </c>
      <c r="K2074" s="1135" t="s">
        <v>6684</v>
      </c>
      <c r="L2074" s="1135" t="s">
        <v>5046</v>
      </c>
      <c r="M2074" s="1135">
        <v>152.5</v>
      </c>
      <c r="N2074" s="1135" t="s">
        <v>1039</v>
      </c>
      <c r="O2074" s="1135">
        <v>3.8125</v>
      </c>
      <c r="P2074" s="1135">
        <v>3.0500000000000003</v>
      </c>
      <c r="Q2074" s="1135" t="s">
        <v>1106</v>
      </c>
      <c r="R2074" s="1135">
        <v>28.5</v>
      </c>
      <c r="T2074" s="1135">
        <v>19.2</v>
      </c>
      <c r="U2074" s="1135">
        <v>5.0999999999999996</v>
      </c>
      <c r="V2074" s="1135" t="s">
        <v>663</v>
      </c>
      <c r="W2074" s="1135" t="s">
        <v>2803</v>
      </c>
      <c r="X2074" s="1135">
        <v>10</v>
      </c>
      <c r="Y2074" s="1135">
        <v>1.6</v>
      </c>
      <c r="Z2074" s="1135">
        <v>7</v>
      </c>
      <c r="AA2074" s="1135" t="s">
        <v>3055</v>
      </c>
      <c r="AH2074" s="1135" t="s">
        <v>1052</v>
      </c>
      <c r="AM2074" s="1136" t="s">
        <v>13240</v>
      </c>
      <c r="AN2074" s="1136" t="s">
        <v>13241</v>
      </c>
      <c r="AO2074" s="1136">
        <f t="shared" si="262"/>
        <v>500</v>
      </c>
      <c r="AP2074" s="1136">
        <f t="shared" si="263"/>
        <v>1.78</v>
      </c>
      <c r="AQ2074" s="1136" t="str">
        <f t="shared" si="264"/>
        <v>1-5-1S91°</v>
      </c>
      <c r="AR2074" s="1136" t="str">
        <f t="shared" si="265"/>
        <v>30</v>
      </c>
      <c r="AS2074" s="1136" t="str">
        <f t="shared" si="266"/>
        <v>270/270/OFF</v>
      </c>
      <c r="AT2074" s="1136" t="str">
        <f t="shared" si="267"/>
        <v>1-5-1S91°</v>
      </c>
      <c r="AV2074" s="1136" t="str">
        <f t="shared" si="260"/>
        <v>109.4.23</v>
      </c>
      <c r="AW2074" s="1438">
        <f t="shared" si="261"/>
        <v>43944</v>
      </c>
    </row>
    <row r="2075" spans="1:49">
      <c r="A2075" s="1135" t="s">
        <v>6685</v>
      </c>
      <c r="B2075" s="1135" t="s">
        <v>5450</v>
      </c>
      <c r="C2075" s="1135">
        <v>600</v>
      </c>
      <c r="D2075" s="1135">
        <v>1.786</v>
      </c>
      <c r="E2075" s="1135" t="s">
        <v>15202</v>
      </c>
      <c r="F2075" s="1135" t="s">
        <v>1048</v>
      </c>
      <c r="G2075" s="1135">
        <v>3</v>
      </c>
      <c r="H2075" s="1135" t="s">
        <v>1155</v>
      </c>
      <c r="I2075" s="1135" t="s">
        <v>466</v>
      </c>
      <c r="J2075" s="1135">
        <v>1.2</v>
      </c>
      <c r="K2075" s="1135" t="s">
        <v>6686</v>
      </c>
      <c r="L2075" s="1135" t="s">
        <v>2659</v>
      </c>
      <c r="M2075" s="1135">
        <v>155.19999999999999</v>
      </c>
      <c r="N2075" s="1135" t="s">
        <v>1039</v>
      </c>
      <c r="O2075" s="1135">
        <v>3.88</v>
      </c>
      <c r="P2075" s="1135">
        <v>3.1039999999999996</v>
      </c>
      <c r="Q2075" s="1135" t="s">
        <v>1082</v>
      </c>
      <c r="R2075" s="1135">
        <v>22</v>
      </c>
      <c r="T2075" s="1135">
        <v>21</v>
      </c>
      <c r="U2075" s="1135">
        <v>3.4</v>
      </c>
      <c r="V2075" s="1135" t="s">
        <v>663</v>
      </c>
      <c r="W2075" s="1135">
        <v>120</v>
      </c>
      <c r="X2075" s="1135">
        <v>80</v>
      </c>
      <c r="Y2075" s="1135">
        <v>1.1000000000000001</v>
      </c>
      <c r="Z2075" s="1135" t="s">
        <v>663</v>
      </c>
      <c r="AA2075" s="1135" t="s">
        <v>1438</v>
      </c>
      <c r="AH2075" s="1135" t="s">
        <v>977</v>
      </c>
      <c r="AM2075" s="1136" t="s">
        <v>13242</v>
      </c>
      <c r="AN2075" s="1136" t="s">
        <v>13243</v>
      </c>
      <c r="AO2075" s="1136">
        <f t="shared" si="262"/>
        <v>600</v>
      </c>
      <c r="AP2075" s="1136">
        <f t="shared" si="263"/>
        <v>1.786</v>
      </c>
      <c r="AQ2075" s="1136" t="str">
        <f t="shared" si="264"/>
        <v>1-4-1S83°Z+S</v>
      </c>
      <c r="AR2075" s="1136" t="str">
        <f t="shared" si="265"/>
        <v>31</v>
      </c>
      <c r="AS2075" s="1136" t="str">
        <f t="shared" si="266"/>
        <v>255/255/OFF</v>
      </c>
      <c r="AT2075" s="1136" t="str">
        <f t="shared" si="267"/>
        <v>1-4-1S83°Z+S</v>
      </c>
      <c r="AU2075" s="1136" t="s">
        <v>15734</v>
      </c>
      <c r="AV2075" s="1136" t="str">
        <f t="shared" si="260"/>
        <v>109.10.7</v>
      </c>
      <c r="AW2075" s="1438">
        <f t="shared" si="261"/>
        <v>44111</v>
      </c>
    </row>
    <row r="2076" spans="1:49">
      <c r="A2076" s="1135" t="s">
        <v>6687</v>
      </c>
      <c r="B2076" s="1135" t="s">
        <v>5021</v>
      </c>
      <c r="C2076" s="1135">
        <v>650</v>
      </c>
      <c r="D2076" s="1135">
        <v>1.704</v>
      </c>
      <c r="E2076" s="1135" t="s">
        <v>15211</v>
      </c>
      <c r="F2076" s="1135" t="s">
        <v>663</v>
      </c>
      <c r="G2076" s="1135">
        <v>4</v>
      </c>
      <c r="H2076" s="1135" t="s">
        <v>4487</v>
      </c>
      <c r="I2076" s="1135" t="s">
        <v>126</v>
      </c>
      <c r="J2076" s="1135">
        <v>1.7</v>
      </c>
      <c r="K2076" s="1135" t="s">
        <v>6436</v>
      </c>
      <c r="L2076" s="1135" t="s">
        <v>1857</v>
      </c>
      <c r="M2076" s="1135">
        <v>159.5</v>
      </c>
      <c r="N2076" s="1135" t="s">
        <v>1039</v>
      </c>
      <c r="O2076" s="1135">
        <v>3.9875000000000003</v>
      </c>
      <c r="P2076" s="1135">
        <v>3.19</v>
      </c>
      <c r="Q2076" s="1135">
        <v>3</v>
      </c>
      <c r="R2076" s="1135">
        <v>33</v>
      </c>
      <c r="T2076" s="1135">
        <v>11.7</v>
      </c>
      <c r="U2076" s="1135" t="s">
        <v>6688</v>
      </c>
      <c r="V2076" s="1135" t="s">
        <v>663</v>
      </c>
      <c r="W2076" s="1135">
        <v>135</v>
      </c>
      <c r="X2076" s="1135">
        <v>85</v>
      </c>
      <c r="Y2076" s="1135">
        <v>1.4</v>
      </c>
      <c r="Z2076" s="1135" t="s">
        <v>663</v>
      </c>
      <c r="AA2076" s="1135" t="s">
        <v>2579</v>
      </c>
      <c r="AH2076" s="1135" t="s">
        <v>1580</v>
      </c>
      <c r="AM2076" s="1136" t="s">
        <v>13244</v>
      </c>
      <c r="AN2076" s="1136" t="s">
        <v>13245</v>
      </c>
      <c r="AO2076" s="1136">
        <f t="shared" si="262"/>
        <v>650</v>
      </c>
      <c r="AP2076" s="1136">
        <f t="shared" si="263"/>
        <v>1.704</v>
      </c>
      <c r="AQ2076" s="1136" t="str">
        <f t="shared" si="264"/>
        <v>1-4-1S85°S+Z</v>
      </c>
      <c r="AR2076" s="1136" t="str">
        <f t="shared" si="265"/>
        <v>NA</v>
      </c>
      <c r="AS2076" s="1136" t="str">
        <f t="shared" si="266"/>
        <v>145/OFF</v>
      </c>
      <c r="AT2076" s="1136" t="str">
        <f t="shared" si="267"/>
        <v>1-4-1S85°S+Z</v>
      </c>
      <c r="AU2076" s="1136" t="s">
        <v>15737</v>
      </c>
      <c r="AV2076" s="1136" t="str">
        <f t="shared" si="260"/>
        <v>110.1.15</v>
      </c>
      <c r="AW2076" s="1438">
        <f t="shared" si="261"/>
        <v>44211</v>
      </c>
    </row>
    <row r="2077" spans="1:49">
      <c r="A2077" s="1135" t="s">
        <v>6689</v>
      </c>
      <c r="B2077" s="1135" t="s">
        <v>878</v>
      </c>
      <c r="C2077" s="1135">
        <v>600</v>
      </c>
      <c r="D2077" s="1135">
        <v>1.756</v>
      </c>
      <c r="E2077" s="1135" t="s">
        <v>15188</v>
      </c>
      <c r="F2077" s="1135" t="s">
        <v>1048</v>
      </c>
      <c r="G2077" s="1135">
        <v>5</v>
      </c>
      <c r="H2077" s="1135" t="s">
        <v>5220</v>
      </c>
      <c r="I2077" s="1135" t="s">
        <v>663</v>
      </c>
      <c r="J2077" s="1135">
        <v>0</v>
      </c>
      <c r="K2077" s="1135" t="s">
        <v>6271</v>
      </c>
      <c r="L2077" s="1135" t="s">
        <v>5001</v>
      </c>
      <c r="M2077" s="1135">
        <v>151</v>
      </c>
      <c r="N2077" s="1135" t="s">
        <v>1039</v>
      </c>
      <c r="O2077" s="1135">
        <v>3.7750000000000004</v>
      </c>
      <c r="P2077" s="1135">
        <v>3.02</v>
      </c>
      <c r="Q2077" s="1135">
        <v>3</v>
      </c>
      <c r="R2077" s="1135">
        <v>22.4</v>
      </c>
      <c r="T2077" s="1135">
        <v>15</v>
      </c>
      <c r="U2077" s="1135">
        <v>3.7</v>
      </c>
      <c r="V2077" s="1135" t="s">
        <v>2614</v>
      </c>
      <c r="W2077" s="1135" t="s">
        <v>663</v>
      </c>
      <c r="X2077" s="1135" t="s">
        <v>663</v>
      </c>
      <c r="Y2077" s="1135">
        <v>1.5</v>
      </c>
      <c r="Z2077" s="1135">
        <v>5.5</v>
      </c>
      <c r="AA2077" s="1135" t="s">
        <v>6605</v>
      </c>
      <c r="AH2077" s="1135" t="s">
        <v>699</v>
      </c>
      <c r="AM2077" s="1136" t="s">
        <v>13246</v>
      </c>
      <c r="AN2077" s="1136" t="s">
        <v>13247</v>
      </c>
      <c r="AO2077" s="1136">
        <f t="shared" si="262"/>
        <v>600</v>
      </c>
      <c r="AP2077" s="1136">
        <f t="shared" si="263"/>
        <v>1.756</v>
      </c>
      <c r="AQ2077" s="1136" t="str">
        <f t="shared" si="264"/>
        <v>1-5-1S91°</v>
      </c>
      <c r="AR2077" s="1136" t="str">
        <f t="shared" si="265"/>
        <v>31</v>
      </c>
      <c r="AS2077" s="1136" t="str">
        <f t="shared" si="266"/>
        <v>300/300/140</v>
      </c>
      <c r="AT2077" s="1136" t="str">
        <f t="shared" si="267"/>
        <v>1-5-1S91°</v>
      </c>
      <c r="AV2077" s="1136" t="str">
        <f t="shared" si="260"/>
        <v>110.3.2</v>
      </c>
      <c r="AW2077" s="1438">
        <f t="shared" si="261"/>
        <v>44257</v>
      </c>
    </row>
    <row r="2078" spans="1:49">
      <c r="A2078" s="1135" t="s">
        <v>6690</v>
      </c>
      <c r="B2078" s="1135" t="s">
        <v>878</v>
      </c>
      <c r="C2078" s="1135">
        <v>600</v>
      </c>
      <c r="D2078" s="1135">
        <v>1.75</v>
      </c>
      <c r="E2078" s="1135" t="s">
        <v>15188</v>
      </c>
      <c r="F2078" s="1135" t="s">
        <v>1048</v>
      </c>
      <c r="G2078" s="1135">
        <v>5</v>
      </c>
      <c r="H2078" s="1135" t="s">
        <v>5220</v>
      </c>
      <c r="I2078" s="1135" t="s">
        <v>466</v>
      </c>
      <c r="J2078" s="1135">
        <v>4.2</v>
      </c>
      <c r="K2078" s="1135" t="s">
        <v>6691</v>
      </c>
      <c r="L2078" s="1135" t="s">
        <v>5001</v>
      </c>
      <c r="M2078" s="1135">
        <v>151.69999999999999</v>
      </c>
      <c r="N2078" s="1135" t="s">
        <v>1039</v>
      </c>
      <c r="O2078" s="1135">
        <v>3.7925</v>
      </c>
      <c r="P2078" s="1135">
        <v>3.0339999999999998</v>
      </c>
      <c r="Q2078" s="1135">
        <v>3</v>
      </c>
      <c r="R2078" s="1135">
        <v>19.7</v>
      </c>
      <c r="T2078" s="1135">
        <v>11.5</v>
      </c>
      <c r="U2078" s="1135">
        <v>5.3</v>
      </c>
      <c r="V2078" s="1135" t="s">
        <v>663</v>
      </c>
      <c r="W2078" s="1135">
        <v>105</v>
      </c>
      <c r="X2078" s="1135">
        <v>95</v>
      </c>
      <c r="Y2078" s="1135">
        <v>1.5</v>
      </c>
      <c r="Z2078" s="1135">
        <v>5</v>
      </c>
      <c r="AA2078" s="1135" t="s">
        <v>4227</v>
      </c>
      <c r="AH2078" s="1135" t="s">
        <v>789</v>
      </c>
      <c r="AM2078" s="1136" t="s">
        <v>13248</v>
      </c>
      <c r="AN2078" s="1136" t="s">
        <v>13249</v>
      </c>
      <c r="AO2078" s="1136">
        <f t="shared" si="262"/>
        <v>600</v>
      </c>
      <c r="AP2078" s="1136">
        <f t="shared" si="263"/>
        <v>1.75</v>
      </c>
      <c r="AQ2078" s="1136" t="str">
        <f t="shared" si="264"/>
        <v>1-5-1S91°</v>
      </c>
      <c r="AR2078" s="1136" t="str">
        <f t="shared" si="265"/>
        <v>31</v>
      </c>
      <c r="AS2078" s="1136" t="str">
        <f t="shared" si="266"/>
        <v>300/300/140</v>
      </c>
      <c r="AT2078" s="1136" t="str">
        <f t="shared" si="267"/>
        <v>1-5-1S91°</v>
      </c>
      <c r="AV2078" s="1136" t="str">
        <f t="shared" si="260"/>
        <v>110.5.17</v>
      </c>
      <c r="AW2078" s="1438">
        <f t="shared" si="261"/>
        <v>44333</v>
      </c>
    </row>
    <row r="2079" spans="1:49">
      <c r="A2079" s="1135" t="s">
        <v>6692</v>
      </c>
      <c r="B2079" s="1135" t="s">
        <v>5015</v>
      </c>
      <c r="C2079" s="1135">
        <v>700</v>
      </c>
      <c r="D2079" s="1135">
        <v>1.8049999999999999</v>
      </c>
      <c r="E2079" s="1135" t="s">
        <v>15188</v>
      </c>
      <c r="F2079" s="1135" t="s">
        <v>1069</v>
      </c>
      <c r="G2079" s="1135">
        <v>5</v>
      </c>
      <c r="H2079" s="1135" t="s">
        <v>6288</v>
      </c>
      <c r="I2079" s="1135" t="s">
        <v>663</v>
      </c>
      <c r="J2079" s="1135">
        <v>0</v>
      </c>
      <c r="K2079" s="1135" t="s">
        <v>6693</v>
      </c>
      <c r="L2079" s="1135" t="s">
        <v>5018</v>
      </c>
      <c r="M2079" s="1135">
        <v>145.30000000000001</v>
      </c>
      <c r="N2079" s="1135" t="s">
        <v>1039</v>
      </c>
      <c r="O2079" s="1135">
        <v>3.6325000000000003</v>
      </c>
      <c r="P2079" s="1135">
        <v>2.9060000000000001</v>
      </c>
      <c r="Q2079" s="1135">
        <v>3.5</v>
      </c>
      <c r="R2079" s="1135">
        <v>18.5</v>
      </c>
      <c r="T2079" s="1135">
        <v>27</v>
      </c>
      <c r="U2079" s="1135">
        <v>2.2000000000000002</v>
      </c>
      <c r="V2079" s="1135" t="s">
        <v>663</v>
      </c>
      <c r="W2079" s="1135" t="s">
        <v>663</v>
      </c>
      <c r="X2079" s="1135" t="s">
        <v>663</v>
      </c>
      <c r="Y2079" s="1135">
        <v>1.8</v>
      </c>
      <c r="Z2079" s="1135">
        <v>6</v>
      </c>
      <c r="AA2079" s="1135" t="s">
        <v>4314</v>
      </c>
      <c r="AH2079" s="1135" t="s">
        <v>1931</v>
      </c>
      <c r="AM2079" s="1136" t="s">
        <v>13250</v>
      </c>
      <c r="AN2079" s="1136" t="s">
        <v>13251</v>
      </c>
      <c r="AO2079" s="1136">
        <f t="shared" si="262"/>
        <v>700</v>
      </c>
      <c r="AP2079" s="1136">
        <f t="shared" si="263"/>
        <v>1.8049999999999999</v>
      </c>
      <c r="AQ2079" s="1136" t="str">
        <f t="shared" si="264"/>
        <v>1-5-1S91°</v>
      </c>
      <c r="AR2079" s="1136" t="str">
        <f t="shared" si="265"/>
        <v>31.5</v>
      </c>
      <c r="AS2079" s="1136" t="str">
        <f t="shared" si="266"/>
        <v>355/355/150</v>
      </c>
      <c r="AT2079" s="1136" t="str">
        <f t="shared" si="267"/>
        <v>1-5-1S91°</v>
      </c>
      <c r="AV2079" s="1136" t="str">
        <f t="shared" si="260"/>
        <v>110.7.12</v>
      </c>
      <c r="AW2079" s="1438">
        <f t="shared" si="261"/>
        <v>44389</v>
      </c>
    </row>
    <row r="2080" spans="1:49">
      <c r="A2080" s="1135" t="s">
        <v>6694</v>
      </c>
      <c r="B2080" s="1135" t="s">
        <v>628</v>
      </c>
      <c r="C2080" s="1135">
        <v>650</v>
      </c>
      <c r="D2080" s="1135">
        <v>1.75</v>
      </c>
      <c r="E2080" s="1135" t="s">
        <v>15188</v>
      </c>
      <c r="F2080" s="1135" t="s">
        <v>1078</v>
      </c>
      <c r="G2080" s="1135">
        <v>5</v>
      </c>
      <c r="H2080" s="1135" t="s">
        <v>1887</v>
      </c>
      <c r="I2080" s="1135" t="s">
        <v>126</v>
      </c>
      <c r="J2080" s="1135">
        <v>2.2000000000000002</v>
      </c>
      <c r="K2080" s="1135" t="s">
        <v>5781</v>
      </c>
      <c r="L2080" s="1135" t="s">
        <v>4948</v>
      </c>
      <c r="M2080" s="1135">
        <v>150.30000000000001</v>
      </c>
      <c r="N2080" s="1135" t="s">
        <v>1039</v>
      </c>
      <c r="O2080" s="1135">
        <v>3.7575000000000003</v>
      </c>
      <c r="P2080" s="1135">
        <v>3.0060000000000002</v>
      </c>
      <c r="Q2080" s="1135">
        <v>3</v>
      </c>
      <c r="R2080" s="1135">
        <v>29</v>
      </c>
      <c r="T2080" s="1135">
        <v>13</v>
      </c>
      <c r="U2080" s="1135">
        <v>7</v>
      </c>
      <c r="V2080" s="1135" t="s">
        <v>663</v>
      </c>
      <c r="W2080" s="1135">
        <v>115</v>
      </c>
      <c r="X2080" s="1135">
        <v>50</v>
      </c>
      <c r="Y2080" s="1135">
        <v>1.7</v>
      </c>
      <c r="Z2080" s="1135">
        <v>6.5</v>
      </c>
      <c r="AA2080" s="1135" t="s">
        <v>3816</v>
      </c>
      <c r="AH2080" s="1135" t="s">
        <v>633</v>
      </c>
      <c r="AM2080" s="1136" t="s">
        <v>13252</v>
      </c>
      <c r="AN2080" s="1136" t="s">
        <v>13253</v>
      </c>
      <c r="AO2080" s="1136">
        <f t="shared" si="262"/>
        <v>650</v>
      </c>
      <c r="AP2080" s="1136">
        <f t="shared" si="263"/>
        <v>1.75</v>
      </c>
      <c r="AQ2080" s="1136" t="str">
        <f t="shared" si="264"/>
        <v>1-5-1S91°</v>
      </c>
      <c r="AR2080" s="1136" t="str">
        <f t="shared" si="265"/>
        <v>30</v>
      </c>
      <c r="AS2080" s="1136" t="str">
        <f t="shared" si="266"/>
        <v>270/270/OFF</v>
      </c>
      <c r="AT2080" s="1136" t="str">
        <f t="shared" si="267"/>
        <v>1-5-1S91°</v>
      </c>
      <c r="AV2080" s="1136" t="str">
        <f t="shared" si="260"/>
        <v>110.9.8</v>
      </c>
      <c r="AW2080" s="1438">
        <f t="shared" si="261"/>
        <v>44447</v>
      </c>
    </row>
    <row r="2081" spans="1:49">
      <c r="A2081" s="1135" t="s">
        <v>6695</v>
      </c>
      <c r="B2081" s="1135" t="s">
        <v>210</v>
      </c>
      <c r="C2081" s="1135">
        <v>700</v>
      </c>
      <c r="D2081" s="1135">
        <v>1.75</v>
      </c>
      <c r="E2081" s="1135" t="s">
        <v>15188</v>
      </c>
      <c r="F2081" s="1135" t="s">
        <v>1078</v>
      </c>
      <c r="G2081" s="1135">
        <v>5</v>
      </c>
      <c r="H2081" s="1135" t="s">
        <v>5394</v>
      </c>
      <c r="I2081" s="1135" t="s">
        <v>126</v>
      </c>
      <c r="J2081" s="1135">
        <v>0.7</v>
      </c>
      <c r="K2081" s="1135" t="s">
        <v>6084</v>
      </c>
      <c r="L2081" s="1135" t="s">
        <v>4760</v>
      </c>
      <c r="M2081" s="1135">
        <v>151.5</v>
      </c>
      <c r="N2081" s="1135" t="s">
        <v>1039</v>
      </c>
      <c r="O2081" s="1135">
        <v>3.7875000000000001</v>
      </c>
      <c r="P2081" s="1135">
        <v>3.0300000000000002</v>
      </c>
      <c r="Q2081" s="1135">
        <v>4</v>
      </c>
      <c r="R2081" s="1135">
        <v>19.100000000000001</v>
      </c>
      <c r="T2081" s="1135">
        <v>23.7</v>
      </c>
      <c r="U2081" s="1135">
        <v>3.2</v>
      </c>
      <c r="V2081" s="1135" t="s">
        <v>663</v>
      </c>
      <c r="W2081" s="1135">
        <v>35</v>
      </c>
      <c r="X2081" s="1135">
        <v>10</v>
      </c>
      <c r="Y2081" s="1135">
        <v>1</v>
      </c>
      <c r="Z2081" s="1135">
        <v>6</v>
      </c>
      <c r="AA2081" s="1135" t="s">
        <v>6612</v>
      </c>
      <c r="AH2081" s="1135" t="s">
        <v>745</v>
      </c>
      <c r="AM2081" s="1136" t="s">
        <v>13254</v>
      </c>
      <c r="AN2081" s="1136" t="s">
        <v>13255</v>
      </c>
      <c r="AO2081" s="1136">
        <f t="shared" si="262"/>
        <v>700</v>
      </c>
      <c r="AP2081" s="1136">
        <f t="shared" si="263"/>
        <v>1.75</v>
      </c>
      <c r="AQ2081" s="1136" t="str">
        <f t="shared" si="264"/>
        <v>1-5-1S91°</v>
      </c>
      <c r="AR2081" s="1136" t="str">
        <f t="shared" si="265"/>
        <v>30</v>
      </c>
      <c r="AS2081" s="1136" t="str">
        <f t="shared" si="266"/>
        <v>370/330/155</v>
      </c>
      <c r="AT2081" s="1136" t="str">
        <f t="shared" si="267"/>
        <v>1-5-1S91°</v>
      </c>
      <c r="AV2081" s="1136" t="str">
        <f t="shared" si="260"/>
        <v>110.11.1</v>
      </c>
      <c r="AW2081" s="1438">
        <f t="shared" si="261"/>
        <v>44501</v>
      </c>
    </row>
    <row r="2082" spans="1:49">
      <c r="A2082" s="1135" t="s">
        <v>6696</v>
      </c>
      <c r="B2082" s="1135" t="s">
        <v>878</v>
      </c>
      <c r="C2082" s="1135">
        <v>600</v>
      </c>
      <c r="D2082" s="1135">
        <v>1.75</v>
      </c>
      <c r="E2082" s="1135" t="s">
        <v>15188</v>
      </c>
      <c r="F2082" s="1135" t="s">
        <v>1048</v>
      </c>
      <c r="G2082" s="1135">
        <v>5</v>
      </c>
      <c r="H2082" s="1135" t="s">
        <v>5220</v>
      </c>
      <c r="I2082" s="1135" t="s">
        <v>466</v>
      </c>
      <c r="J2082" s="1135">
        <v>3.8</v>
      </c>
      <c r="K2082" s="1135" t="s">
        <v>5401</v>
      </c>
      <c r="L2082" s="1135" t="s">
        <v>5001</v>
      </c>
      <c r="M2082" s="1135">
        <v>151.69999999999999</v>
      </c>
      <c r="N2082" s="1135" t="s">
        <v>1039</v>
      </c>
      <c r="O2082" s="1135">
        <v>3.7925</v>
      </c>
      <c r="P2082" s="1135">
        <v>3.0339999999999998</v>
      </c>
      <c r="Q2082" s="1135">
        <v>3</v>
      </c>
      <c r="R2082" s="1135">
        <v>19.7</v>
      </c>
      <c r="T2082" s="1135">
        <v>11.5</v>
      </c>
      <c r="U2082" s="1135">
        <v>5.3</v>
      </c>
      <c r="V2082" s="1135" t="s">
        <v>663</v>
      </c>
      <c r="W2082" s="1135">
        <v>105</v>
      </c>
      <c r="X2082" s="1135">
        <v>95</v>
      </c>
      <c r="Y2082" s="1135">
        <v>1.5</v>
      </c>
      <c r="Z2082" s="1135">
        <v>5</v>
      </c>
      <c r="AA2082" s="1135" t="s">
        <v>4345</v>
      </c>
      <c r="AH2082" s="1135" t="s">
        <v>630</v>
      </c>
      <c r="AM2082" s="1136" t="s">
        <v>13256</v>
      </c>
      <c r="AN2082" s="1136" t="s">
        <v>13257</v>
      </c>
      <c r="AO2082" s="1136">
        <f t="shared" si="262"/>
        <v>600</v>
      </c>
      <c r="AP2082" s="1136">
        <f t="shared" si="263"/>
        <v>1.75</v>
      </c>
      <c r="AQ2082" s="1136" t="str">
        <f t="shared" si="264"/>
        <v>1-5-1S91°</v>
      </c>
      <c r="AR2082" s="1136" t="str">
        <f t="shared" si="265"/>
        <v>31</v>
      </c>
      <c r="AS2082" s="1136" t="str">
        <f t="shared" si="266"/>
        <v>300/300/140</v>
      </c>
      <c r="AT2082" s="1136" t="str">
        <f t="shared" si="267"/>
        <v>1-5-1S91°</v>
      </c>
      <c r="AV2082" s="1136" t="str">
        <f t="shared" si="260"/>
        <v>110.12.7</v>
      </c>
      <c r="AW2082" s="1438">
        <f t="shared" si="261"/>
        <v>44537</v>
      </c>
    </row>
    <row r="2083" spans="1:49">
      <c r="A2083" s="1135" t="s">
        <v>6697</v>
      </c>
      <c r="B2083" s="1135" t="s">
        <v>878</v>
      </c>
      <c r="C2083" s="1135">
        <v>600</v>
      </c>
      <c r="D2083" s="1135">
        <v>1.79</v>
      </c>
      <c r="E2083" s="1135" t="s">
        <v>15188</v>
      </c>
      <c r="F2083" s="1135" t="s">
        <v>1048</v>
      </c>
      <c r="G2083" s="1135">
        <v>5</v>
      </c>
      <c r="H2083" s="1135" t="s">
        <v>5220</v>
      </c>
      <c r="I2083" s="1135" t="s">
        <v>466</v>
      </c>
      <c r="J2083" s="1135">
        <v>3.9</v>
      </c>
      <c r="K2083" s="1135" t="s">
        <v>6345</v>
      </c>
      <c r="L2083" s="1135" t="s">
        <v>6332</v>
      </c>
      <c r="M2083" s="1135">
        <v>151.69999999999999</v>
      </c>
      <c r="N2083" s="1135" t="s">
        <v>1039</v>
      </c>
      <c r="O2083" s="1135">
        <v>3.7925</v>
      </c>
      <c r="P2083" s="1135">
        <v>3.0339999999999998</v>
      </c>
      <c r="Q2083" s="1135">
        <v>3</v>
      </c>
      <c r="R2083" s="1135">
        <v>19.7</v>
      </c>
      <c r="T2083" s="1135">
        <v>11.5</v>
      </c>
      <c r="U2083" s="1135">
        <v>5.3</v>
      </c>
      <c r="V2083" s="1135" t="s">
        <v>663</v>
      </c>
      <c r="W2083" s="1135">
        <v>105</v>
      </c>
      <c r="X2083" s="1135">
        <v>95</v>
      </c>
      <c r="Y2083" s="1135">
        <v>1.5</v>
      </c>
      <c r="Z2083" s="1135">
        <v>5</v>
      </c>
      <c r="AA2083" s="1135" t="s">
        <v>2063</v>
      </c>
      <c r="AB2083" s="1135" t="s">
        <v>6698</v>
      </c>
      <c r="AH2083" s="1135" t="s">
        <v>977</v>
      </c>
      <c r="AI2083" s="1135">
        <v>90.66</v>
      </c>
      <c r="AJ2083" s="1135">
        <v>-1.37</v>
      </c>
      <c r="AK2083" s="1135">
        <v>6.22</v>
      </c>
      <c r="AM2083" s="1136" t="s">
        <v>13258</v>
      </c>
      <c r="AN2083" s="1136" t="s">
        <v>13259</v>
      </c>
      <c r="AO2083" s="1136">
        <f t="shared" si="262"/>
        <v>600</v>
      </c>
      <c r="AP2083" s="1136">
        <f t="shared" si="263"/>
        <v>1.79</v>
      </c>
      <c r="AQ2083" s="1136" t="str">
        <f t="shared" si="264"/>
        <v>1-5-1S91°</v>
      </c>
      <c r="AR2083" s="1136" t="str">
        <f t="shared" si="265"/>
        <v>31</v>
      </c>
      <c r="AS2083" s="1136" t="str">
        <f t="shared" si="266"/>
        <v>300/300/140</v>
      </c>
      <c r="AT2083" s="1136" t="str">
        <f t="shared" si="267"/>
        <v>1-5-1S91°</v>
      </c>
      <c r="AV2083" s="1136" t="str">
        <f t="shared" si="260"/>
        <v>113.7.3</v>
      </c>
      <c r="AW2083" s="1438">
        <f t="shared" si="261"/>
        <v>45476</v>
      </c>
    </row>
    <row r="2084" spans="1:49">
      <c r="A2084" s="1135" t="s">
        <v>6699</v>
      </c>
      <c r="B2084" s="1135" t="s">
        <v>966</v>
      </c>
      <c r="C2084" s="1135">
        <v>650</v>
      </c>
      <c r="D2084" s="1135">
        <v>1.7390000000000001</v>
      </c>
      <c r="E2084" s="1135" t="s">
        <v>15210</v>
      </c>
      <c r="F2084" s="1135" t="s">
        <v>1608</v>
      </c>
      <c r="G2084" s="1135">
        <v>2</v>
      </c>
      <c r="H2084" s="1135" t="s">
        <v>6635</v>
      </c>
      <c r="I2084" s="1135" t="s">
        <v>126</v>
      </c>
      <c r="J2084" s="1135">
        <v>1.7</v>
      </c>
      <c r="K2084" s="1135" t="s">
        <v>6636</v>
      </c>
      <c r="L2084" s="1135" t="s">
        <v>6637</v>
      </c>
      <c r="M2084" s="1135">
        <v>155</v>
      </c>
      <c r="N2084" s="1135" t="s">
        <v>1039</v>
      </c>
      <c r="O2084" s="1135">
        <v>3.875</v>
      </c>
      <c r="P2084" s="1135">
        <v>3.1</v>
      </c>
      <c r="Q2084" s="1135">
        <v>3.5</v>
      </c>
      <c r="R2084" s="1135">
        <v>24</v>
      </c>
      <c r="T2084" s="1135">
        <v>26</v>
      </c>
      <c r="U2084" s="1135">
        <v>3.1</v>
      </c>
      <c r="V2084" s="1135" t="s">
        <v>663</v>
      </c>
      <c r="W2084" s="1135">
        <v>90</v>
      </c>
      <c r="X2084" s="1135">
        <v>10</v>
      </c>
      <c r="Y2084" s="1135">
        <v>1.52</v>
      </c>
      <c r="Z2084" s="1135" t="s">
        <v>663</v>
      </c>
      <c r="AA2084" s="1135" t="s">
        <v>1962</v>
      </c>
      <c r="AH2084" s="1135" t="s">
        <v>6700</v>
      </c>
      <c r="AI2084" s="1135">
        <v>18.579999999999998</v>
      </c>
      <c r="AJ2084" s="1135">
        <v>3.02</v>
      </c>
      <c r="AK2084" s="1135">
        <v>-15.83</v>
      </c>
      <c r="AM2084" s="1136" t="s">
        <v>13260</v>
      </c>
      <c r="AN2084" s="1136" t="s">
        <v>13261</v>
      </c>
      <c r="AO2084" s="1136">
        <f t="shared" si="262"/>
        <v>650</v>
      </c>
      <c r="AP2084" s="1136">
        <f t="shared" si="263"/>
        <v>1.7390000000000001</v>
      </c>
      <c r="AQ2084" s="1136" t="str">
        <f t="shared" si="264"/>
        <v>1-5-1S83°Z+S</v>
      </c>
      <c r="AR2084" s="1136" t="str">
        <f t="shared" si="265"/>
        <v>32</v>
      </c>
      <c r="AS2084" s="1136" t="str">
        <f t="shared" si="266"/>
        <v>265/265/155</v>
      </c>
      <c r="AT2084" s="1136" t="str">
        <f t="shared" si="267"/>
        <v>1-5-1S83°Z+S</v>
      </c>
      <c r="AU2084" s="1136" t="s">
        <v>15734</v>
      </c>
      <c r="AV2084" s="1136" t="str">
        <f t="shared" si="260"/>
        <v>113.5.13</v>
      </c>
      <c r="AW2084" s="1438">
        <f t="shared" si="261"/>
        <v>45425</v>
      </c>
    </row>
    <row r="2085" spans="1:49">
      <c r="A2085" s="1135" t="s">
        <v>6701</v>
      </c>
      <c r="B2085" s="1135" t="s">
        <v>6135</v>
      </c>
      <c r="C2085" s="1135">
        <v>550</v>
      </c>
      <c r="D2085" s="1135">
        <v>1.78</v>
      </c>
      <c r="E2085" s="1135" t="s">
        <v>15184</v>
      </c>
      <c r="F2085" s="1135" t="s">
        <v>663</v>
      </c>
      <c r="G2085" s="1135">
        <v>5</v>
      </c>
      <c r="H2085" s="1135" t="s">
        <v>6702</v>
      </c>
      <c r="I2085" s="1135" t="s">
        <v>126</v>
      </c>
      <c r="J2085" s="1135">
        <v>1.7</v>
      </c>
      <c r="K2085" s="1135" t="s">
        <v>6703</v>
      </c>
      <c r="L2085" s="1135" t="s">
        <v>6137</v>
      </c>
      <c r="M2085" s="1135">
        <v>153</v>
      </c>
      <c r="N2085" s="1135" t="s">
        <v>1039</v>
      </c>
      <c r="O2085" s="1135">
        <v>3.8250000000000002</v>
      </c>
      <c r="P2085" s="1135">
        <v>3.06</v>
      </c>
      <c r="Q2085" s="1135">
        <v>4</v>
      </c>
      <c r="R2085" s="1135">
        <v>21</v>
      </c>
      <c r="T2085" s="1135">
        <v>18</v>
      </c>
      <c r="U2085" s="1135">
        <v>3</v>
      </c>
      <c r="V2085" s="1135" t="s">
        <v>663</v>
      </c>
      <c r="W2085" s="1135">
        <v>130</v>
      </c>
      <c r="X2085" s="1135">
        <v>70</v>
      </c>
      <c r="Y2085" s="1135">
        <v>1.5</v>
      </c>
      <c r="Z2085" s="1135">
        <v>4.5</v>
      </c>
      <c r="AA2085" s="1135" t="s">
        <v>2066</v>
      </c>
      <c r="AH2085" s="1135" t="s">
        <v>811</v>
      </c>
      <c r="AI2085" s="1135">
        <v>93.79</v>
      </c>
      <c r="AJ2085" s="1135">
        <v>-0.6</v>
      </c>
      <c r="AK2085" s="1135">
        <v>0.96</v>
      </c>
      <c r="AM2085" s="1136" t="s">
        <v>13262</v>
      </c>
      <c r="AN2085" s="1136" t="s">
        <v>13263</v>
      </c>
      <c r="AO2085" s="1136">
        <f t="shared" si="262"/>
        <v>550</v>
      </c>
      <c r="AP2085" s="1136">
        <f t="shared" si="263"/>
        <v>1.78</v>
      </c>
      <c r="AQ2085" s="1136" t="str">
        <f t="shared" si="264"/>
        <v>1-5-1S85°</v>
      </c>
      <c r="AR2085" s="1136" t="str">
        <f t="shared" si="265"/>
        <v>NA</v>
      </c>
      <c r="AS2085" s="1136" t="str">
        <f t="shared" si="266"/>
        <v>170/150</v>
      </c>
      <c r="AT2085" s="1136" t="str">
        <f t="shared" si="267"/>
        <v>1-5-1S85°</v>
      </c>
      <c r="AV2085" s="1136" t="str">
        <f t="shared" si="260"/>
        <v>113.7.8</v>
      </c>
      <c r="AW2085" s="1438">
        <f t="shared" si="261"/>
        <v>45481</v>
      </c>
    </row>
    <row r="2086" spans="1:49">
      <c r="A2086" s="1135" t="s">
        <v>6704</v>
      </c>
      <c r="B2086" s="1135" t="s">
        <v>628</v>
      </c>
      <c r="C2086" s="1135">
        <v>550</v>
      </c>
      <c r="D2086" s="1135">
        <v>1.76</v>
      </c>
      <c r="E2086" s="1135" t="s">
        <v>15184</v>
      </c>
      <c r="F2086" s="1135" t="s">
        <v>663</v>
      </c>
      <c r="G2086" s="1135">
        <v>5</v>
      </c>
      <c r="H2086" s="1135" t="s">
        <v>2927</v>
      </c>
      <c r="I2086" s="1135" t="s">
        <v>126</v>
      </c>
      <c r="J2086" s="1135">
        <v>2.4</v>
      </c>
      <c r="K2086" s="1135" t="s">
        <v>6705</v>
      </c>
      <c r="L2086" s="1135" t="s">
        <v>4948</v>
      </c>
      <c r="M2086" s="1135">
        <v>150.30000000000001</v>
      </c>
      <c r="N2086" s="1135" t="s">
        <v>1039</v>
      </c>
      <c r="O2086" s="1135">
        <v>3.7575000000000003</v>
      </c>
      <c r="P2086" s="1135">
        <v>3.0060000000000002</v>
      </c>
      <c r="Q2086" s="1135">
        <v>3</v>
      </c>
      <c r="R2086" s="1135" t="s">
        <v>6706</v>
      </c>
      <c r="T2086" s="1135">
        <v>13</v>
      </c>
      <c r="U2086" s="1135">
        <v>7</v>
      </c>
      <c r="V2086" s="1135" t="s">
        <v>663</v>
      </c>
      <c r="W2086" s="1135">
        <v>115</v>
      </c>
      <c r="X2086" s="1135">
        <v>50</v>
      </c>
      <c r="Y2086" s="1135">
        <v>1.7</v>
      </c>
      <c r="Z2086" s="1135">
        <v>6.5</v>
      </c>
      <c r="AA2086" s="1135" t="s">
        <v>6707</v>
      </c>
      <c r="AH2086" s="1135" t="s">
        <v>924</v>
      </c>
      <c r="AI2086" s="1135">
        <v>92.19</v>
      </c>
      <c r="AJ2086" s="1135">
        <v>-1.0900000000000001</v>
      </c>
      <c r="AK2086" s="1135">
        <v>3.98</v>
      </c>
      <c r="AM2086" s="1136" t="s">
        <v>13264</v>
      </c>
      <c r="AN2086" s="1136" t="s">
        <v>13265</v>
      </c>
      <c r="AO2086" s="1136">
        <f t="shared" si="262"/>
        <v>550</v>
      </c>
      <c r="AP2086" s="1136">
        <f t="shared" si="263"/>
        <v>1.76</v>
      </c>
      <c r="AQ2086" s="1136" t="str">
        <f t="shared" si="264"/>
        <v>1-5-1S85°</v>
      </c>
      <c r="AR2086" s="1136" t="str">
        <f t="shared" si="265"/>
        <v>NA</v>
      </c>
      <c r="AS2086" s="1136" t="str">
        <f t="shared" si="266"/>
        <v>150/OFF</v>
      </c>
      <c r="AT2086" s="1136" t="str">
        <f t="shared" si="267"/>
        <v>1-5-1S85°</v>
      </c>
      <c r="AV2086" s="1136" t="str">
        <f t="shared" si="260"/>
        <v>113.7.12</v>
      </c>
      <c r="AW2086" s="1438">
        <f t="shared" si="261"/>
        <v>45485</v>
      </c>
    </row>
    <row r="2087" spans="1:49">
      <c r="A2087" s="1135" t="s">
        <v>6708</v>
      </c>
      <c r="B2087" s="1135" t="s">
        <v>210</v>
      </c>
      <c r="C2087" s="1135">
        <v>600</v>
      </c>
      <c r="D2087" s="1135">
        <v>1.75</v>
      </c>
      <c r="E2087" s="1135" t="s">
        <v>15196</v>
      </c>
      <c r="F2087" s="1135" t="s">
        <v>1078</v>
      </c>
      <c r="G2087" s="1135">
        <v>5</v>
      </c>
      <c r="H2087" s="1135" t="s">
        <v>3576</v>
      </c>
      <c r="I2087" s="1135" t="s">
        <v>1206</v>
      </c>
      <c r="J2087" s="1135">
        <v>0.8</v>
      </c>
      <c r="K2087" s="1135" t="s">
        <v>6567</v>
      </c>
      <c r="L2087" s="1135" t="s">
        <v>6385</v>
      </c>
      <c r="M2087" s="1135">
        <v>151.5</v>
      </c>
      <c r="N2087" s="1135" t="s">
        <v>1039</v>
      </c>
      <c r="O2087" s="1135">
        <v>3.7875000000000001</v>
      </c>
      <c r="P2087" s="1135">
        <v>3.0300000000000002</v>
      </c>
      <c r="Q2087" s="1135">
        <v>3.5</v>
      </c>
      <c r="R2087" s="1135">
        <v>19.100000000000001</v>
      </c>
      <c r="T2087" s="1135">
        <v>23.7</v>
      </c>
      <c r="U2087" s="1135">
        <v>3.2</v>
      </c>
      <c r="V2087" s="1135" t="s">
        <v>663</v>
      </c>
      <c r="W2087" s="1135">
        <v>35</v>
      </c>
      <c r="X2087" s="1135">
        <v>10</v>
      </c>
      <c r="Y2087" s="1135">
        <v>1</v>
      </c>
      <c r="Z2087" s="1135">
        <v>6</v>
      </c>
      <c r="AA2087" s="1135" t="s">
        <v>1808</v>
      </c>
      <c r="AH2087" s="1135" t="s">
        <v>812</v>
      </c>
      <c r="AI2087" s="1135">
        <v>91.36</v>
      </c>
      <c r="AJ2087" s="1135">
        <v>-0.2</v>
      </c>
      <c r="AK2087" s="1135">
        <v>1.26</v>
      </c>
      <c r="AM2087" s="1136" t="s">
        <v>13266</v>
      </c>
      <c r="AN2087" s="1136" t="s">
        <v>13267</v>
      </c>
      <c r="AO2087" s="1136">
        <f t="shared" si="262"/>
        <v>600</v>
      </c>
      <c r="AP2087" s="1136">
        <f t="shared" si="263"/>
        <v>1.75</v>
      </c>
      <c r="AQ2087" s="1136" t="str">
        <f t="shared" si="264"/>
        <v>2-6-1S83°</v>
      </c>
      <c r="AR2087" s="1136" t="str">
        <f t="shared" si="265"/>
        <v>30</v>
      </c>
      <c r="AS2087" s="1136" t="str">
        <f t="shared" si="266"/>
        <v>170/160</v>
      </c>
      <c r="AT2087" s="1136" t="str">
        <f t="shared" si="267"/>
        <v>2-6-1S83°</v>
      </c>
      <c r="AV2087" s="1136" t="str">
        <f t="shared" si="260"/>
        <v>113.7.15</v>
      </c>
      <c r="AW2087" s="1438">
        <f t="shared" si="261"/>
        <v>45488</v>
      </c>
    </row>
    <row r="2088" spans="1:49">
      <c r="A2088" s="1135" t="s">
        <v>6709</v>
      </c>
      <c r="B2088" s="1135" t="s">
        <v>878</v>
      </c>
      <c r="C2088" s="1135">
        <v>600</v>
      </c>
      <c r="D2088" s="1135">
        <v>1.79</v>
      </c>
      <c r="E2088" s="1135" t="s">
        <v>15188</v>
      </c>
      <c r="F2088" s="1135" t="s">
        <v>1048</v>
      </c>
      <c r="G2088" s="1135">
        <v>5</v>
      </c>
      <c r="H2088" s="1135" t="s">
        <v>5220</v>
      </c>
      <c r="I2088" s="1135" t="s">
        <v>466</v>
      </c>
      <c r="J2088" s="1135">
        <v>3.9</v>
      </c>
      <c r="K2088" s="1135" t="s">
        <v>6710</v>
      </c>
      <c r="L2088" s="1135" t="s">
        <v>6332</v>
      </c>
      <c r="M2088" s="1135">
        <v>151.69999999999999</v>
      </c>
      <c r="N2088" s="1135" t="s">
        <v>1039</v>
      </c>
      <c r="O2088" s="1135">
        <v>3.7925</v>
      </c>
      <c r="P2088" s="1135">
        <v>3.0339999999999998</v>
      </c>
      <c r="Q2088" s="1135">
        <v>3</v>
      </c>
      <c r="R2088" s="1135">
        <v>19.7</v>
      </c>
      <c r="T2088" s="1135">
        <v>11.5</v>
      </c>
      <c r="U2088" s="1135">
        <v>5.3</v>
      </c>
      <c r="V2088" s="1135" t="s">
        <v>663</v>
      </c>
      <c r="W2088" s="1135">
        <v>105</v>
      </c>
      <c r="X2088" s="1135">
        <v>95</v>
      </c>
      <c r="Y2088" s="1135">
        <v>1.5</v>
      </c>
      <c r="Z2088" s="1135">
        <v>5</v>
      </c>
      <c r="AA2088" s="1135" t="s">
        <v>2063</v>
      </c>
      <c r="AB2088" s="1135" t="s">
        <v>6711</v>
      </c>
      <c r="AH2088" s="1135" t="s">
        <v>944</v>
      </c>
      <c r="AI2088" s="1135">
        <v>90.16</v>
      </c>
      <c r="AJ2088" s="1135">
        <v>-1.37</v>
      </c>
      <c r="AK2088" s="1135">
        <v>5.72</v>
      </c>
      <c r="AM2088" s="1136" t="s">
        <v>13268</v>
      </c>
      <c r="AN2088" s="1136" t="s">
        <v>13269</v>
      </c>
      <c r="AO2088" s="1136">
        <f t="shared" si="262"/>
        <v>600</v>
      </c>
      <c r="AP2088" s="1136">
        <f t="shared" si="263"/>
        <v>1.79</v>
      </c>
      <c r="AQ2088" s="1136" t="str">
        <f t="shared" si="264"/>
        <v>1-5-1S91°</v>
      </c>
      <c r="AR2088" s="1136" t="str">
        <f t="shared" si="265"/>
        <v>31</v>
      </c>
      <c r="AS2088" s="1136" t="str">
        <f t="shared" si="266"/>
        <v>300/300/140</v>
      </c>
      <c r="AT2088" s="1136" t="str">
        <f t="shared" si="267"/>
        <v>1-5-1S91°</v>
      </c>
      <c r="AV2088" s="1136" t="str">
        <f t="shared" si="260"/>
        <v>113.7.3</v>
      </c>
      <c r="AW2088" s="1438">
        <f t="shared" si="261"/>
        <v>45476</v>
      </c>
    </row>
    <row r="2089" spans="1:49">
      <c r="A2089" s="1135" t="s">
        <v>6712</v>
      </c>
      <c r="B2089" s="1135" t="s">
        <v>6245</v>
      </c>
      <c r="C2089" s="1135">
        <v>550</v>
      </c>
      <c r="D2089" s="1135">
        <v>1.78</v>
      </c>
      <c r="E2089" s="1135" t="s">
        <v>15184</v>
      </c>
      <c r="F2089" s="1135" t="s">
        <v>663</v>
      </c>
      <c r="G2089" s="1135">
        <v>5</v>
      </c>
      <c r="H2089" s="1135" t="s">
        <v>6713</v>
      </c>
      <c r="I2089" s="1135" t="s">
        <v>466</v>
      </c>
      <c r="J2089" s="1135">
        <v>3.7</v>
      </c>
      <c r="K2089" s="1135" t="s">
        <v>6714</v>
      </c>
      <c r="L2089" s="1135" t="s">
        <v>6247</v>
      </c>
      <c r="M2089" s="1135">
        <v>151.69999999999999</v>
      </c>
      <c r="N2089" s="1135" t="s">
        <v>1039</v>
      </c>
      <c r="O2089" s="1135">
        <v>3.7925</v>
      </c>
      <c r="P2089" s="1135">
        <v>3.0339999999999998</v>
      </c>
      <c r="Q2089" s="1135">
        <v>3</v>
      </c>
      <c r="R2089" s="1135">
        <v>19.7</v>
      </c>
      <c r="T2089" s="1135">
        <v>11.5</v>
      </c>
      <c r="U2089" s="1135">
        <v>5.3</v>
      </c>
      <c r="V2089" s="1135" t="s">
        <v>663</v>
      </c>
      <c r="W2089" s="1135">
        <v>105</v>
      </c>
      <c r="X2089" s="1135">
        <v>95</v>
      </c>
      <c r="Y2089" s="1135">
        <v>1.5</v>
      </c>
      <c r="Z2089" s="1135">
        <v>5</v>
      </c>
      <c r="AA2089" s="1135" t="s">
        <v>6715</v>
      </c>
      <c r="AB2089" s="1135" t="s">
        <v>6716</v>
      </c>
      <c r="AH2089" s="1135" t="s">
        <v>749</v>
      </c>
      <c r="AI2089" s="1135">
        <v>90.57</v>
      </c>
      <c r="AJ2089" s="1135">
        <v>-1</v>
      </c>
      <c r="AK2089" s="1135">
        <v>5.3</v>
      </c>
      <c r="AM2089" s="1136" t="s">
        <v>13270</v>
      </c>
      <c r="AN2089" s="1136" t="s">
        <v>13271</v>
      </c>
      <c r="AO2089" s="1136">
        <f t="shared" si="262"/>
        <v>550</v>
      </c>
      <c r="AP2089" s="1136">
        <f t="shared" si="263"/>
        <v>1.78</v>
      </c>
      <c r="AQ2089" s="1136" t="str">
        <f t="shared" si="264"/>
        <v>1-5-1S85°</v>
      </c>
      <c r="AR2089" s="1136" t="str">
        <f t="shared" si="265"/>
        <v>NA</v>
      </c>
      <c r="AS2089" s="1136" t="str">
        <f t="shared" si="266"/>
        <v>178/150</v>
      </c>
      <c r="AT2089" s="1136" t="str">
        <f t="shared" si="267"/>
        <v>1-5-1S85°</v>
      </c>
      <c r="AV2089" s="1136" t="str">
        <f t="shared" si="260"/>
        <v>112.7.26</v>
      </c>
      <c r="AW2089" s="1438">
        <f t="shared" si="261"/>
        <v>45133</v>
      </c>
    </row>
    <row r="2090" spans="1:49">
      <c r="A2090" s="1135" t="s">
        <v>6717</v>
      </c>
      <c r="B2090" s="1135" t="s">
        <v>4861</v>
      </c>
      <c r="C2090" s="1135">
        <v>650</v>
      </c>
      <c r="D2090" s="1135">
        <v>1.73</v>
      </c>
      <c r="E2090" s="1135" t="s">
        <v>15215</v>
      </c>
      <c r="F2090" s="1135" t="s">
        <v>663</v>
      </c>
      <c r="G2090" s="1135">
        <v>5</v>
      </c>
      <c r="H2090" s="1135" t="s">
        <v>2286</v>
      </c>
      <c r="I2090" s="1135" t="s">
        <v>126</v>
      </c>
      <c r="J2090" s="1135">
        <v>1.5</v>
      </c>
      <c r="K2090" s="1135" t="s">
        <v>6718</v>
      </c>
      <c r="L2090" s="1135" t="s">
        <v>6413</v>
      </c>
      <c r="M2090" s="1135">
        <v>158</v>
      </c>
      <c r="N2090" s="1135" t="s">
        <v>1039</v>
      </c>
      <c r="O2090" s="1135">
        <v>3.95</v>
      </c>
      <c r="P2090" s="1135">
        <v>3.16</v>
      </c>
      <c r="Q2090" s="1135">
        <v>4</v>
      </c>
      <c r="R2090" s="1135">
        <v>20.8</v>
      </c>
      <c r="T2090" s="1135">
        <v>20.399999999999999</v>
      </c>
      <c r="U2090" s="1135">
        <v>3.8</v>
      </c>
      <c r="V2090" s="1135" t="s">
        <v>663</v>
      </c>
      <c r="W2090" s="1135">
        <v>110</v>
      </c>
      <c r="X2090" s="1135">
        <v>60</v>
      </c>
      <c r="Y2090" s="1135">
        <v>1.7</v>
      </c>
      <c r="Z2090" s="1135" t="s">
        <v>663</v>
      </c>
      <c r="AA2090" s="1135" t="s">
        <v>6719</v>
      </c>
      <c r="AH2090" s="1135" t="s">
        <v>1264</v>
      </c>
      <c r="AI2090" s="1135">
        <v>93.09</v>
      </c>
      <c r="AJ2090" s="1135">
        <v>-0.3</v>
      </c>
      <c r="AK2090" s="1135">
        <v>1.1200000000000001</v>
      </c>
      <c r="AM2090" s="1136" t="s">
        <v>13272</v>
      </c>
      <c r="AN2090" s="1136" t="s">
        <v>13273</v>
      </c>
      <c r="AO2090" s="1136">
        <f t="shared" si="262"/>
        <v>650</v>
      </c>
      <c r="AP2090" s="1136">
        <f t="shared" si="263"/>
        <v>1.73</v>
      </c>
      <c r="AQ2090" s="1136" t="str">
        <f t="shared" si="264"/>
        <v>1-5-1S85°S+Z</v>
      </c>
      <c r="AR2090" s="1136" t="str">
        <f t="shared" si="265"/>
        <v>NA</v>
      </c>
      <c r="AS2090" s="1136" t="str">
        <f t="shared" si="266"/>
        <v>180/OFF</v>
      </c>
      <c r="AT2090" s="1136" t="str">
        <f t="shared" si="267"/>
        <v>1-5-1S85°S+Z</v>
      </c>
      <c r="AU2090" s="1136" t="s">
        <v>15737</v>
      </c>
      <c r="AV2090" s="1136" t="str">
        <f t="shared" si="260"/>
        <v>113.8.6</v>
      </c>
      <c r="AW2090" s="1438">
        <f t="shared" si="261"/>
        <v>45510</v>
      </c>
    </row>
    <row r="2091" spans="1:49">
      <c r="A2091" s="1135" t="s">
        <v>6720</v>
      </c>
      <c r="B2091" s="1135" t="s">
        <v>210</v>
      </c>
      <c r="C2091" s="1135">
        <v>650</v>
      </c>
      <c r="D2091" s="1135">
        <v>1.7549999999999999</v>
      </c>
      <c r="E2091" s="1135" t="s">
        <v>15188</v>
      </c>
      <c r="F2091" s="1135" t="s">
        <v>4107</v>
      </c>
      <c r="G2091" s="1135">
        <v>5</v>
      </c>
      <c r="H2091" s="1135" t="s">
        <v>6220</v>
      </c>
      <c r="I2091" s="1135" t="s">
        <v>126</v>
      </c>
      <c r="J2091" s="1135">
        <v>1.7</v>
      </c>
      <c r="K2091" s="1135" t="s">
        <v>6721</v>
      </c>
      <c r="L2091" s="1135" t="s">
        <v>4760</v>
      </c>
      <c r="M2091" s="1135">
        <v>152.19999999999999</v>
      </c>
      <c r="N2091" s="1135" t="s">
        <v>1039</v>
      </c>
      <c r="O2091" s="1135">
        <v>3.8049999999999997</v>
      </c>
      <c r="P2091" s="1135">
        <v>3.044</v>
      </c>
      <c r="Q2091" s="1135">
        <v>4</v>
      </c>
      <c r="R2091" s="1135">
        <v>19</v>
      </c>
      <c r="T2091" s="1135">
        <v>16</v>
      </c>
      <c r="U2091" s="1135">
        <v>4</v>
      </c>
      <c r="V2091" s="1135" t="s">
        <v>663</v>
      </c>
      <c r="W2091" s="1135">
        <v>95</v>
      </c>
      <c r="X2091" s="1135">
        <v>20</v>
      </c>
      <c r="Y2091" s="1135">
        <v>1.5</v>
      </c>
      <c r="Z2091" s="1135">
        <v>5</v>
      </c>
      <c r="AA2091" s="1135" t="s">
        <v>6722</v>
      </c>
      <c r="AH2091" s="1135" t="s">
        <v>705</v>
      </c>
      <c r="AI2091" s="1135">
        <v>92.72</v>
      </c>
      <c r="AJ2091" s="1135">
        <v>-0.47</v>
      </c>
      <c r="AK2091" s="1135">
        <v>1.38</v>
      </c>
      <c r="AM2091" s="1136" t="s">
        <v>13274</v>
      </c>
      <c r="AN2091" s="1136" t="s">
        <v>13275</v>
      </c>
      <c r="AO2091" s="1136">
        <f t="shared" si="262"/>
        <v>650</v>
      </c>
      <c r="AP2091" s="1136">
        <f t="shared" si="263"/>
        <v>1.7549999999999999</v>
      </c>
      <c r="AQ2091" s="1136" t="str">
        <f t="shared" si="264"/>
        <v>1-5-1S91°</v>
      </c>
      <c r="AR2091" s="1136" t="str">
        <f t="shared" si="265"/>
        <v>30.3</v>
      </c>
      <c r="AS2091" s="1136" t="str">
        <f t="shared" si="266"/>
        <v>310/270/158</v>
      </c>
      <c r="AT2091" s="1136" t="str">
        <f t="shared" si="267"/>
        <v>1-5-1S91°</v>
      </c>
      <c r="AV2091" s="1136" t="str">
        <f t="shared" si="260"/>
        <v>113.8.5</v>
      </c>
      <c r="AW2091" s="1438">
        <f t="shared" si="261"/>
        <v>45509</v>
      </c>
    </row>
    <row r="2092" spans="1:49">
      <c r="A2092" s="1135" t="s">
        <v>6723</v>
      </c>
      <c r="B2092" s="1135" t="s">
        <v>6724</v>
      </c>
      <c r="C2092" s="1135">
        <v>500</v>
      </c>
      <c r="D2092" s="1135">
        <v>1.655</v>
      </c>
      <c r="E2092" s="1135" t="s">
        <v>15202</v>
      </c>
      <c r="F2092" s="1135" t="s">
        <v>1078</v>
      </c>
      <c r="G2092" s="1135">
        <v>5</v>
      </c>
      <c r="H2092" s="1135" t="s">
        <v>1743</v>
      </c>
      <c r="I2092" s="1135" t="s">
        <v>126</v>
      </c>
      <c r="J2092" s="1135">
        <v>2</v>
      </c>
      <c r="K2092" s="1135" t="s">
        <v>6725</v>
      </c>
      <c r="L2092" s="1135" t="s">
        <v>2070</v>
      </c>
      <c r="M2092" s="1135">
        <v>155</v>
      </c>
      <c r="N2092" s="1135" t="s">
        <v>1039</v>
      </c>
      <c r="O2092" s="1135">
        <v>3.875</v>
      </c>
      <c r="P2092" s="1135">
        <v>3.1</v>
      </c>
      <c r="Q2092" s="1135">
        <v>4</v>
      </c>
      <c r="R2092" s="1135">
        <v>22</v>
      </c>
      <c r="T2092" s="1135">
        <v>18</v>
      </c>
      <c r="U2092" s="1135">
        <v>3.8</v>
      </c>
      <c r="V2092" s="1135" t="s">
        <v>663</v>
      </c>
      <c r="W2092" s="1135">
        <v>135</v>
      </c>
      <c r="X2092" s="1135">
        <v>80</v>
      </c>
      <c r="Y2092" s="1135">
        <v>1.2</v>
      </c>
      <c r="Z2092" s="1135" t="s">
        <v>663</v>
      </c>
      <c r="AA2092" s="1135" t="s">
        <v>6719</v>
      </c>
      <c r="AH2092" s="1135" t="s">
        <v>1088</v>
      </c>
      <c r="AI2092" s="1135">
        <v>94.47</v>
      </c>
      <c r="AJ2092" s="1135">
        <v>-0.68</v>
      </c>
      <c r="AK2092" s="1135">
        <v>3.58</v>
      </c>
      <c r="AM2092" s="1136" t="s">
        <v>13276</v>
      </c>
      <c r="AN2092" s="1136" t="s">
        <v>13277</v>
      </c>
      <c r="AO2092" s="1136">
        <f t="shared" si="262"/>
        <v>500</v>
      </c>
      <c r="AP2092" s="1136">
        <f t="shared" si="263"/>
        <v>1.655</v>
      </c>
      <c r="AQ2092" s="1136" t="str">
        <f t="shared" si="264"/>
        <v>1-4-1S83°Z+S</v>
      </c>
      <c r="AR2092" s="1136" t="str">
        <f t="shared" si="265"/>
        <v>30</v>
      </c>
      <c r="AS2092" s="1136" t="str">
        <f t="shared" si="266"/>
        <v>225/225/OFF</v>
      </c>
      <c r="AT2092" s="1136" t="str">
        <f t="shared" si="267"/>
        <v>1-4-1S83°Z+S</v>
      </c>
      <c r="AU2092" s="1136" t="s">
        <v>15734</v>
      </c>
      <c r="AV2092" s="1136" t="str">
        <f t="shared" si="260"/>
        <v>113.8.6</v>
      </c>
      <c r="AW2092" s="1438">
        <f t="shared" si="261"/>
        <v>45510</v>
      </c>
    </row>
    <row r="2093" spans="1:49">
      <c r="A2093" s="1135" t="s">
        <v>6726</v>
      </c>
      <c r="B2093" s="1135" t="s">
        <v>210</v>
      </c>
      <c r="C2093" s="1135">
        <v>650</v>
      </c>
      <c r="D2093" s="1135">
        <v>1.75</v>
      </c>
      <c r="E2093" s="1135" t="s">
        <v>15188</v>
      </c>
      <c r="F2093" s="1135" t="s">
        <v>1078</v>
      </c>
      <c r="G2093" s="1135">
        <v>5</v>
      </c>
      <c r="H2093" s="1135" t="s">
        <v>5577</v>
      </c>
      <c r="I2093" s="1135" t="s">
        <v>126</v>
      </c>
      <c r="J2093" s="1135">
        <v>0.7</v>
      </c>
      <c r="K2093" s="1135" t="s">
        <v>6619</v>
      </c>
      <c r="L2093" s="1135" t="s">
        <v>6385</v>
      </c>
      <c r="M2093" s="1135">
        <v>151.5</v>
      </c>
      <c r="N2093" s="1135" t="s">
        <v>1039</v>
      </c>
      <c r="O2093" s="1135">
        <v>3.7875000000000001</v>
      </c>
      <c r="P2093" s="1135">
        <v>3.0300000000000002</v>
      </c>
      <c r="Q2093" s="1135">
        <v>4</v>
      </c>
      <c r="R2093" s="1135">
        <v>19.100000000000001</v>
      </c>
      <c r="T2093" s="1135">
        <v>23.7</v>
      </c>
      <c r="U2093" s="1135">
        <v>3.2</v>
      </c>
      <c r="V2093" s="1135" t="s">
        <v>663</v>
      </c>
      <c r="W2093" s="1135">
        <v>35</v>
      </c>
      <c r="X2093" s="1135">
        <v>10</v>
      </c>
      <c r="Y2093" s="1135">
        <v>1</v>
      </c>
      <c r="Z2093" s="1135">
        <v>6</v>
      </c>
      <c r="AA2093" s="1135" t="s">
        <v>6727</v>
      </c>
      <c r="AH2093" s="1135" t="s">
        <v>1576</v>
      </c>
      <c r="AI2093" s="1135">
        <v>91.54</v>
      </c>
      <c r="AJ2093" s="1135">
        <v>-0.27</v>
      </c>
      <c r="AK2093" s="1135">
        <v>1.17</v>
      </c>
      <c r="AM2093" s="1136" t="s">
        <v>13278</v>
      </c>
      <c r="AN2093" s="1136" t="s">
        <v>13279</v>
      </c>
      <c r="AO2093" s="1136">
        <f t="shared" si="262"/>
        <v>650</v>
      </c>
      <c r="AP2093" s="1136">
        <f t="shared" si="263"/>
        <v>1.75</v>
      </c>
      <c r="AQ2093" s="1136" t="str">
        <f t="shared" si="264"/>
        <v>1-5-1S91°</v>
      </c>
      <c r="AR2093" s="1136" t="str">
        <f t="shared" si="265"/>
        <v>30</v>
      </c>
      <c r="AS2093" s="1136" t="str">
        <f t="shared" si="266"/>
        <v>350/310/150</v>
      </c>
      <c r="AT2093" s="1136" t="str">
        <f t="shared" si="267"/>
        <v>1-5-1S91°</v>
      </c>
      <c r="AV2093" s="1136" t="str">
        <f t="shared" si="260"/>
        <v>113.8.9</v>
      </c>
      <c r="AW2093" s="1438">
        <f t="shared" si="261"/>
        <v>45513</v>
      </c>
    </row>
    <row r="2094" spans="1:49">
      <c r="A2094" s="1135" t="s">
        <v>6728</v>
      </c>
      <c r="B2094" s="1135" t="s">
        <v>210</v>
      </c>
      <c r="C2094" s="1135">
        <v>600</v>
      </c>
      <c r="D2094" s="1135">
        <v>1.72</v>
      </c>
      <c r="E2094" s="1135" t="s">
        <v>15196</v>
      </c>
      <c r="F2094" s="1135" t="s">
        <v>1548</v>
      </c>
      <c r="G2094" s="1135">
        <v>5</v>
      </c>
      <c r="H2094" s="1135" t="s">
        <v>3576</v>
      </c>
      <c r="I2094" s="1135" t="s">
        <v>1206</v>
      </c>
      <c r="J2094" s="1135">
        <v>0.8</v>
      </c>
      <c r="K2094" s="1135" t="s">
        <v>6081</v>
      </c>
      <c r="L2094" s="1135" t="s">
        <v>5246</v>
      </c>
      <c r="M2094" s="1135">
        <v>151.5</v>
      </c>
      <c r="N2094" s="1135" t="s">
        <v>1039</v>
      </c>
      <c r="O2094" s="1135">
        <v>3.7875000000000001</v>
      </c>
      <c r="P2094" s="1135">
        <v>3.0300000000000002</v>
      </c>
      <c r="Q2094" s="1135">
        <v>3.5</v>
      </c>
      <c r="R2094" s="1135" t="s">
        <v>6729</v>
      </c>
      <c r="T2094" s="1135">
        <v>23.7</v>
      </c>
      <c r="U2094" s="1135">
        <v>3.2</v>
      </c>
      <c r="V2094" s="1135" t="s">
        <v>663</v>
      </c>
      <c r="W2094" s="1135">
        <v>35</v>
      </c>
      <c r="X2094" s="1135">
        <v>10</v>
      </c>
      <c r="Y2094" s="1135">
        <v>1</v>
      </c>
      <c r="Z2094" s="1135">
        <v>6</v>
      </c>
      <c r="AA2094" s="1135" t="s">
        <v>2143</v>
      </c>
      <c r="AH2094" s="1135" t="s">
        <v>749</v>
      </c>
      <c r="AI2094" s="1135">
        <v>91.59</v>
      </c>
      <c r="AJ2094" s="1135">
        <v>-0.52</v>
      </c>
      <c r="AK2094" s="1135">
        <v>5.46</v>
      </c>
      <c r="AM2094" s="1136" t="s">
        <v>13280</v>
      </c>
      <c r="AN2094" s="1136" t="s">
        <v>13281</v>
      </c>
      <c r="AO2094" s="1136">
        <f t="shared" si="262"/>
        <v>600</v>
      </c>
      <c r="AP2094" s="1136">
        <f t="shared" si="263"/>
        <v>1.72</v>
      </c>
      <c r="AQ2094" s="1136" t="str">
        <f t="shared" si="264"/>
        <v>2-6-1S83°</v>
      </c>
      <c r="AR2094" s="1136" t="str">
        <f t="shared" si="265"/>
        <v>32.2</v>
      </c>
      <c r="AS2094" s="1136" t="str">
        <f t="shared" si="266"/>
        <v>170/160</v>
      </c>
      <c r="AT2094" s="1136" t="str">
        <f t="shared" si="267"/>
        <v>2-6-1S83°</v>
      </c>
      <c r="AV2094" s="1136" t="str">
        <f t="shared" si="260"/>
        <v>113.8.12</v>
      </c>
      <c r="AW2094" s="1438">
        <f t="shared" si="261"/>
        <v>45516</v>
      </c>
    </row>
    <row r="2095" spans="1:49">
      <c r="A2095" s="1135" t="s">
        <v>6730</v>
      </c>
      <c r="B2095" s="1135" t="s">
        <v>210</v>
      </c>
      <c r="C2095" s="1135">
        <v>600</v>
      </c>
      <c r="D2095" s="1135">
        <v>1.6919999999999999</v>
      </c>
      <c r="E2095" s="1135" t="s">
        <v>15196</v>
      </c>
      <c r="F2095" s="1135" t="s">
        <v>1069</v>
      </c>
      <c r="G2095" s="1135">
        <v>5</v>
      </c>
      <c r="H2095" s="1135" t="s">
        <v>3576</v>
      </c>
      <c r="I2095" s="1135" t="s">
        <v>1206</v>
      </c>
      <c r="J2095" s="1135">
        <v>0.8</v>
      </c>
      <c r="K2095" s="1135" t="s">
        <v>6731</v>
      </c>
      <c r="L2095" s="1135" t="s">
        <v>6732</v>
      </c>
      <c r="M2095" s="1135">
        <v>151.5</v>
      </c>
      <c r="N2095" s="1135" t="s">
        <v>1039</v>
      </c>
      <c r="O2095" s="1135">
        <v>3.7875000000000001</v>
      </c>
      <c r="P2095" s="1135">
        <v>3.0300000000000002</v>
      </c>
      <c r="Q2095" s="1135">
        <v>3.5</v>
      </c>
      <c r="R2095" s="1135" t="s">
        <v>6733</v>
      </c>
      <c r="T2095" s="1135">
        <v>23.7</v>
      </c>
      <c r="U2095" s="1135">
        <v>3.2</v>
      </c>
      <c r="V2095" s="1135" t="s">
        <v>663</v>
      </c>
      <c r="W2095" s="1135">
        <v>35</v>
      </c>
      <c r="X2095" s="1135">
        <v>10</v>
      </c>
      <c r="Y2095" s="1135">
        <v>1</v>
      </c>
      <c r="Z2095" s="1135">
        <v>6</v>
      </c>
      <c r="AA2095" s="1135" t="s">
        <v>1815</v>
      </c>
      <c r="AH2095" s="1135" t="s">
        <v>814</v>
      </c>
      <c r="AI2095" s="1135">
        <v>93.97</v>
      </c>
      <c r="AJ2095" s="1135">
        <v>-0.39</v>
      </c>
      <c r="AK2095" s="1135">
        <v>0.82</v>
      </c>
      <c r="AM2095" s="1136" t="s">
        <v>13282</v>
      </c>
      <c r="AN2095" s="1136" t="s">
        <v>13281</v>
      </c>
      <c r="AO2095" s="1136">
        <f t="shared" si="262"/>
        <v>600</v>
      </c>
      <c r="AP2095" s="1136">
        <f t="shared" si="263"/>
        <v>1.6919999999999999</v>
      </c>
      <c r="AQ2095" s="1136" t="str">
        <f t="shared" si="264"/>
        <v>2-6-1S83°</v>
      </c>
      <c r="AR2095" s="1136" t="str">
        <f t="shared" si="265"/>
        <v>31.5</v>
      </c>
      <c r="AS2095" s="1136" t="str">
        <f t="shared" si="266"/>
        <v>170/160</v>
      </c>
      <c r="AT2095" s="1136" t="str">
        <f t="shared" si="267"/>
        <v>2-6-1S83°</v>
      </c>
      <c r="AV2095" s="1136" t="str">
        <f t="shared" si="260"/>
        <v>113.8.19</v>
      </c>
      <c r="AW2095" s="1438">
        <f t="shared" si="261"/>
        <v>45523</v>
      </c>
    </row>
    <row r="2096" spans="1:49">
      <c r="A2096" s="1135" t="s">
        <v>6734</v>
      </c>
      <c r="B2096" s="1135" t="s">
        <v>417</v>
      </c>
      <c r="C2096" s="1135">
        <v>650</v>
      </c>
      <c r="D2096" s="1135">
        <v>1.7549999999999999</v>
      </c>
      <c r="E2096" s="1135" t="s">
        <v>15188</v>
      </c>
      <c r="F2096" s="1135" t="s">
        <v>1078</v>
      </c>
      <c r="G2096" s="1135">
        <v>5</v>
      </c>
      <c r="H2096" s="1135" t="s">
        <v>5577</v>
      </c>
      <c r="I2096" s="1135" t="s">
        <v>126</v>
      </c>
      <c r="J2096" s="1135">
        <v>0.7</v>
      </c>
      <c r="K2096" s="1135" t="s">
        <v>6735</v>
      </c>
      <c r="L2096" s="1135" t="s">
        <v>6385</v>
      </c>
      <c r="M2096" s="1135">
        <v>151.5</v>
      </c>
      <c r="N2096" s="1135" t="s">
        <v>1039</v>
      </c>
      <c r="O2096" s="1135">
        <v>3.7875000000000001</v>
      </c>
      <c r="P2096" s="1135">
        <v>3.0300000000000002</v>
      </c>
      <c r="Q2096" s="1135">
        <v>4</v>
      </c>
      <c r="R2096" s="1135">
        <v>19.100000000000001</v>
      </c>
      <c r="T2096" s="1135">
        <v>23.7</v>
      </c>
      <c r="U2096" s="1135">
        <v>3.2</v>
      </c>
      <c r="V2096" s="1135" t="s">
        <v>663</v>
      </c>
      <c r="W2096" s="1135">
        <v>35</v>
      </c>
      <c r="X2096" s="1135">
        <v>10</v>
      </c>
      <c r="Y2096" s="1135">
        <v>1</v>
      </c>
      <c r="Z2096" s="1135">
        <v>6</v>
      </c>
      <c r="AA2096" s="1135" t="s">
        <v>6727</v>
      </c>
      <c r="AH2096" s="1135" t="s">
        <v>3307</v>
      </c>
      <c r="AI2096" s="1135">
        <v>92.82</v>
      </c>
      <c r="AJ2096" s="1135">
        <v>-0.44</v>
      </c>
      <c r="AK2096" s="1135">
        <v>0.96</v>
      </c>
      <c r="AM2096" s="1136" t="s">
        <v>13283</v>
      </c>
      <c r="AN2096" s="1136" t="s">
        <v>13284</v>
      </c>
      <c r="AO2096" s="1136">
        <f t="shared" si="262"/>
        <v>650</v>
      </c>
      <c r="AP2096" s="1136">
        <f t="shared" si="263"/>
        <v>1.7549999999999999</v>
      </c>
      <c r="AQ2096" s="1136" t="str">
        <f t="shared" si="264"/>
        <v>1-5-1S91°</v>
      </c>
      <c r="AR2096" s="1136" t="str">
        <f t="shared" si="265"/>
        <v>30</v>
      </c>
      <c r="AS2096" s="1136" t="str">
        <f t="shared" si="266"/>
        <v>350/310/150</v>
      </c>
      <c r="AT2096" s="1136" t="str">
        <f t="shared" si="267"/>
        <v>1-5-1S91°</v>
      </c>
      <c r="AV2096" s="1136" t="str">
        <f t="shared" si="260"/>
        <v>113.8.9</v>
      </c>
      <c r="AW2096" s="1438">
        <f t="shared" si="261"/>
        <v>45513</v>
      </c>
    </row>
    <row r="2097" spans="1:49">
      <c r="A2097" s="1135" t="s">
        <v>6736</v>
      </c>
      <c r="B2097" s="1135" t="s">
        <v>628</v>
      </c>
      <c r="C2097" s="1135">
        <v>600</v>
      </c>
      <c r="D2097" s="1135">
        <v>1.74</v>
      </c>
      <c r="E2097" s="1135" t="s">
        <v>15188</v>
      </c>
      <c r="F2097" s="1135" t="s">
        <v>1078</v>
      </c>
      <c r="G2097" s="1135">
        <v>5</v>
      </c>
      <c r="H2097" s="1135" t="s">
        <v>1049</v>
      </c>
      <c r="I2097" s="1135" t="s">
        <v>126</v>
      </c>
      <c r="J2097" s="1135">
        <v>2.5</v>
      </c>
      <c r="K2097" s="1135" t="s">
        <v>6705</v>
      </c>
      <c r="L2097" s="1135" t="s">
        <v>4948</v>
      </c>
      <c r="M2097" s="1135">
        <v>150.30000000000001</v>
      </c>
      <c r="N2097" s="1135" t="s">
        <v>1039</v>
      </c>
      <c r="O2097" s="1135">
        <v>3.7575000000000003</v>
      </c>
      <c r="P2097" s="1135">
        <v>3.0060000000000002</v>
      </c>
      <c r="Q2097" s="1135">
        <v>3</v>
      </c>
      <c r="R2097" s="1135" t="s">
        <v>6737</v>
      </c>
      <c r="T2097" s="1135">
        <v>13</v>
      </c>
      <c r="U2097" s="1135">
        <v>7</v>
      </c>
      <c r="V2097" s="1135" t="s">
        <v>663</v>
      </c>
      <c r="W2097" s="1135">
        <v>115</v>
      </c>
      <c r="X2097" s="1135">
        <v>50</v>
      </c>
      <c r="Y2097" s="1135">
        <v>1.7</v>
      </c>
      <c r="Z2097" s="1135">
        <v>6.5</v>
      </c>
      <c r="AA2097" s="1135" t="s">
        <v>1815</v>
      </c>
      <c r="AH2097" s="1135" t="s">
        <v>1682</v>
      </c>
      <c r="AI2097" s="1135">
        <v>93.33</v>
      </c>
      <c r="AJ2097" s="1135">
        <v>-1.05</v>
      </c>
      <c r="AK2097" s="1135">
        <v>4.55</v>
      </c>
      <c r="AM2097" s="1136" t="s">
        <v>13285</v>
      </c>
      <c r="AN2097" s="1136" t="s">
        <v>13286</v>
      </c>
      <c r="AO2097" s="1136">
        <f t="shared" si="262"/>
        <v>600</v>
      </c>
      <c r="AP2097" s="1136">
        <f t="shared" si="263"/>
        <v>1.74</v>
      </c>
      <c r="AQ2097" s="1136" t="str">
        <f t="shared" si="264"/>
        <v>1-5-1S91°</v>
      </c>
      <c r="AR2097" s="1136" t="str">
        <f t="shared" si="265"/>
        <v>30</v>
      </c>
      <c r="AS2097" s="1136" t="str">
        <f t="shared" si="266"/>
        <v>260/260/OFF</v>
      </c>
      <c r="AT2097" s="1136" t="str">
        <f t="shared" si="267"/>
        <v>1-5-1S91°</v>
      </c>
      <c r="AV2097" s="1136" t="str">
        <f t="shared" si="260"/>
        <v>113.8.19</v>
      </c>
      <c r="AW2097" s="1438">
        <f t="shared" si="261"/>
        <v>45523</v>
      </c>
    </row>
    <row r="2098" spans="1:49">
      <c r="A2098" s="1135" t="s">
        <v>6738</v>
      </c>
      <c r="B2098" s="1135" t="s">
        <v>963</v>
      </c>
      <c r="C2098" s="1135">
        <v>600</v>
      </c>
      <c r="D2098" s="1135">
        <v>1.78</v>
      </c>
      <c r="E2098" s="1135" t="s">
        <v>15210</v>
      </c>
      <c r="F2098" s="1135" t="s">
        <v>2328</v>
      </c>
      <c r="G2098" s="1135">
        <v>5</v>
      </c>
      <c r="H2098" s="1135" t="s">
        <v>2238</v>
      </c>
      <c r="I2098" s="1135" t="s">
        <v>466</v>
      </c>
      <c r="J2098" s="1135">
        <v>1.3</v>
      </c>
      <c r="K2098" s="1135" t="s">
        <v>6739</v>
      </c>
      <c r="L2098" s="1135" t="s">
        <v>6740</v>
      </c>
      <c r="M2098" s="1135">
        <v>152</v>
      </c>
      <c r="N2098" s="1135" t="s">
        <v>1039</v>
      </c>
      <c r="O2098" s="1135">
        <v>3.8000000000000003</v>
      </c>
      <c r="P2098" s="1135">
        <v>3.04</v>
      </c>
      <c r="Q2098" s="1135">
        <v>3.5</v>
      </c>
      <c r="R2098" s="1135">
        <v>24.5</v>
      </c>
      <c r="T2098" s="1135">
        <v>22</v>
      </c>
      <c r="U2098" s="1135">
        <v>3</v>
      </c>
      <c r="V2098" s="1135" t="s">
        <v>663</v>
      </c>
      <c r="W2098" s="1135">
        <v>60</v>
      </c>
      <c r="X2098" s="1135">
        <v>10</v>
      </c>
      <c r="Y2098" s="1135">
        <v>1.5</v>
      </c>
      <c r="Z2098" s="1135" t="s">
        <v>663</v>
      </c>
      <c r="AA2098" s="1135" t="s">
        <v>2154</v>
      </c>
      <c r="AH2098" s="1135" t="s">
        <v>1470</v>
      </c>
      <c r="AI2098" s="1135">
        <v>57.8</v>
      </c>
      <c r="AJ2098" s="1135">
        <v>43.58</v>
      </c>
      <c r="AK2098" s="1135">
        <v>57.74</v>
      </c>
      <c r="AM2098" s="1136" t="s">
        <v>13287</v>
      </c>
      <c r="AN2098" s="1136" t="s">
        <v>13288</v>
      </c>
      <c r="AO2098" s="1136">
        <f t="shared" si="262"/>
        <v>600</v>
      </c>
      <c r="AP2098" s="1136">
        <f t="shared" si="263"/>
        <v>1.78</v>
      </c>
      <c r="AQ2098" s="1136" t="str">
        <f t="shared" si="264"/>
        <v>1-5-1S83°Z+S</v>
      </c>
      <c r="AR2098" s="1136" t="str">
        <f t="shared" si="265"/>
        <v>33.5</v>
      </c>
      <c r="AS2098" s="1136" t="str">
        <f t="shared" si="266"/>
        <v>250/250/155</v>
      </c>
      <c r="AT2098" s="1136" t="str">
        <f t="shared" si="267"/>
        <v>1-5-1S83°Z+S</v>
      </c>
      <c r="AU2098" s="1136" t="s">
        <v>15734</v>
      </c>
      <c r="AV2098" s="1136" t="str">
        <f t="shared" si="260"/>
        <v>113.8.20</v>
      </c>
      <c r="AW2098" s="1438">
        <f t="shared" si="261"/>
        <v>45524</v>
      </c>
    </row>
    <row r="2099" spans="1:49">
      <c r="A2099" s="1135" t="s">
        <v>6741</v>
      </c>
      <c r="B2099" s="1135" t="s">
        <v>6642</v>
      </c>
      <c r="C2099" s="1135">
        <v>600</v>
      </c>
      <c r="D2099" s="1135">
        <v>1.74</v>
      </c>
      <c r="E2099" s="1135" t="s">
        <v>15188</v>
      </c>
      <c r="F2099" s="1135" t="s">
        <v>1069</v>
      </c>
      <c r="G2099" s="1135">
        <v>5</v>
      </c>
      <c r="H2099" s="1135" t="s">
        <v>5982</v>
      </c>
      <c r="I2099" s="1135" t="s">
        <v>466</v>
      </c>
      <c r="J2099" s="1135">
        <v>2.5</v>
      </c>
      <c r="K2099" s="1135" t="s">
        <v>6742</v>
      </c>
      <c r="L2099" s="1135" t="s">
        <v>6644</v>
      </c>
      <c r="M2099" s="1135">
        <v>152</v>
      </c>
      <c r="N2099" s="1135" t="s">
        <v>1039</v>
      </c>
      <c r="O2099" s="1135">
        <v>3.8000000000000003</v>
      </c>
      <c r="P2099" s="1135">
        <v>3.04</v>
      </c>
      <c r="Q2099" s="1135">
        <v>3.5</v>
      </c>
      <c r="R2099" s="1135">
        <v>22</v>
      </c>
      <c r="T2099" s="1135">
        <v>29</v>
      </c>
      <c r="U2099" s="1135">
        <v>3.8</v>
      </c>
      <c r="V2099" s="1135" t="s">
        <v>663</v>
      </c>
      <c r="W2099" s="1135">
        <v>110</v>
      </c>
      <c r="X2099" s="1135">
        <v>60</v>
      </c>
      <c r="Y2099" s="1135">
        <v>1.5</v>
      </c>
      <c r="Z2099" s="1135">
        <v>6</v>
      </c>
      <c r="AA2099" s="1135" t="s">
        <v>6743</v>
      </c>
      <c r="AH2099" s="1135" t="s">
        <v>699</v>
      </c>
      <c r="AI2099" s="1135">
        <v>15.95</v>
      </c>
      <c r="AJ2099" s="1135">
        <v>-0.44</v>
      </c>
      <c r="AK2099" s="1135">
        <v>0.31</v>
      </c>
      <c r="AM2099" s="1136" t="s">
        <v>13289</v>
      </c>
      <c r="AN2099" s="1136" t="s">
        <v>13290</v>
      </c>
      <c r="AO2099" s="1136">
        <f t="shared" si="262"/>
        <v>600</v>
      </c>
      <c r="AP2099" s="1136">
        <f t="shared" si="263"/>
        <v>1.74</v>
      </c>
      <c r="AQ2099" s="1136" t="str">
        <f t="shared" si="264"/>
        <v>1-5-1S91°</v>
      </c>
      <c r="AR2099" s="1136" t="str">
        <f t="shared" si="265"/>
        <v>31.5</v>
      </c>
      <c r="AS2099" s="1136" t="str">
        <f t="shared" si="266"/>
        <v>340/340/OFF</v>
      </c>
      <c r="AT2099" s="1136" t="str">
        <f t="shared" si="267"/>
        <v>1-5-1S91°</v>
      </c>
      <c r="AV2099" s="1136" t="str">
        <f t="shared" si="260"/>
        <v>113.8.27</v>
      </c>
      <c r="AW2099" s="1438">
        <f t="shared" si="261"/>
        <v>45531</v>
      </c>
    </row>
    <row r="2100" spans="1:49">
      <c r="A2100" s="1135" t="s">
        <v>6744</v>
      </c>
      <c r="B2100" s="1135" t="s">
        <v>859</v>
      </c>
      <c r="C2100" s="1135">
        <v>650</v>
      </c>
      <c r="D2100" s="1135">
        <v>1.76</v>
      </c>
      <c r="E2100" s="1135" t="s">
        <v>15203</v>
      </c>
      <c r="F2100" s="1135" t="s">
        <v>663</v>
      </c>
      <c r="G2100" s="1135">
        <v>5</v>
      </c>
      <c r="H2100" s="1135" t="s">
        <v>1142</v>
      </c>
      <c r="I2100" s="1135" t="s">
        <v>466</v>
      </c>
      <c r="J2100" s="1135">
        <v>1.7</v>
      </c>
      <c r="K2100" s="1135" t="s">
        <v>6633</v>
      </c>
      <c r="L2100" s="1135" t="s">
        <v>2268</v>
      </c>
      <c r="M2100" s="1135">
        <v>150</v>
      </c>
      <c r="N2100" s="1135" t="s">
        <v>1039</v>
      </c>
      <c r="O2100" s="1135">
        <v>3.75</v>
      </c>
      <c r="P2100" s="1135">
        <v>3</v>
      </c>
      <c r="Q2100" s="1135">
        <v>4</v>
      </c>
      <c r="R2100" s="1135">
        <v>20.8</v>
      </c>
      <c r="T2100" s="1135">
        <v>29.1</v>
      </c>
      <c r="U2100" s="1135">
        <v>3.4</v>
      </c>
      <c r="V2100" s="1135" t="s">
        <v>663</v>
      </c>
      <c r="W2100" s="1135">
        <v>110</v>
      </c>
      <c r="X2100" s="1135">
        <v>70</v>
      </c>
      <c r="Y2100" s="1135">
        <v>1.5</v>
      </c>
      <c r="Z2100" s="1135" t="s">
        <v>663</v>
      </c>
      <c r="AA2100" s="1135" t="s">
        <v>2157</v>
      </c>
      <c r="AH2100" s="1135" t="s">
        <v>842</v>
      </c>
      <c r="AI2100" s="1135">
        <v>92.22</v>
      </c>
      <c r="AJ2100" s="1135">
        <v>-0.36</v>
      </c>
      <c r="AK2100" s="1135">
        <v>1.71</v>
      </c>
      <c r="AM2100" s="1136" t="s">
        <v>13291</v>
      </c>
      <c r="AN2100" s="1136" t="s">
        <v>13292</v>
      </c>
      <c r="AO2100" s="1136">
        <f t="shared" si="262"/>
        <v>650</v>
      </c>
      <c r="AP2100" s="1136">
        <f t="shared" si="263"/>
        <v>1.76</v>
      </c>
      <c r="AQ2100" s="1136" t="str">
        <f t="shared" si="264"/>
        <v>1-5-1S85°Z+S</v>
      </c>
      <c r="AR2100" s="1136" t="str">
        <f t="shared" si="265"/>
        <v>NA</v>
      </c>
      <c r="AS2100" s="1136" t="str">
        <f t="shared" si="266"/>
        <v>188/OFF</v>
      </c>
      <c r="AT2100" s="1136" t="str">
        <f t="shared" si="267"/>
        <v>1-5-1S85°Z+S</v>
      </c>
      <c r="AU2100" s="1136" t="s">
        <v>15734</v>
      </c>
      <c r="AV2100" s="1136" t="str">
        <f t="shared" si="260"/>
        <v>113.9.2</v>
      </c>
      <c r="AW2100" s="1438">
        <f t="shared" si="261"/>
        <v>45537</v>
      </c>
    </row>
    <row r="2101" spans="1:49">
      <c r="A2101" s="1135" t="s">
        <v>6745</v>
      </c>
      <c r="B2101" s="1135" t="s">
        <v>210</v>
      </c>
      <c r="C2101" s="1135">
        <v>650</v>
      </c>
      <c r="D2101" s="1135">
        <v>1.72</v>
      </c>
      <c r="E2101" s="1135" t="s">
        <v>15188</v>
      </c>
      <c r="F2101" s="1135" t="s">
        <v>1078</v>
      </c>
      <c r="G2101" s="1135">
        <v>5</v>
      </c>
      <c r="H2101" s="1135" t="s">
        <v>6574</v>
      </c>
      <c r="I2101" s="1135" t="s">
        <v>466</v>
      </c>
      <c r="J2101" s="1135">
        <v>3.4</v>
      </c>
      <c r="K2101" s="1135" t="s">
        <v>6639</v>
      </c>
      <c r="L2101" s="1135" t="s">
        <v>6576</v>
      </c>
      <c r="M2101" s="1135">
        <v>149.5</v>
      </c>
      <c r="N2101" s="1135" t="s">
        <v>1039</v>
      </c>
      <c r="O2101" s="1135">
        <v>3.7375000000000003</v>
      </c>
      <c r="P2101" s="1135">
        <v>2.99</v>
      </c>
      <c r="Q2101" s="1135">
        <v>3.5</v>
      </c>
      <c r="R2101" s="1135">
        <v>21.5</v>
      </c>
      <c r="T2101" s="1135">
        <v>19.5</v>
      </c>
      <c r="U2101" s="1135">
        <v>2.9</v>
      </c>
      <c r="V2101" s="1135" t="s">
        <v>663</v>
      </c>
      <c r="W2101" s="1135">
        <v>100</v>
      </c>
      <c r="X2101" s="1135">
        <v>90</v>
      </c>
      <c r="Y2101" s="1135">
        <v>1.8</v>
      </c>
      <c r="Z2101" s="1135">
        <v>5.5</v>
      </c>
      <c r="AA2101" s="1135" t="s">
        <v>6640</v>
      </c>
      <c r="AH2101" s="1135" t="s">
        <v>634</v>
      </c>
      <c r="AI2101" s="1135">
        <v>91.19</v>
      </c>
      <c r="AJ2101" s="1135">
        <v>-0.66</v>
      </c>
      <c r="AK2101" s="1135">
        <v>1.24</v>
      </c>
      <c r="AM2101" s="1136" t="s">
        <v>13293</v>
      </c>
      <c r="AN2101" s="1136" t="s">
        <v>13294</v>
      </c>
      <c r="AO2101" s="1136">
        <f t="shared" si="262"/>
        <v>650</v>
      </c>
      <c r="AP2101" s="1136">
        <f t="shared" si="263"/>
        <v>1.72</v>
      </c>
      <c r="AQ2101" s="1136" t="str">
        <f t="shared" si="264"/>
        <v>1-5-1S91°</v>
      </c>
      <c r="AR2101" s="1136" t="str">
        <f t="shared" si="265"/>
        <v>30</v>
      </c>
      <c r="AS2101" s="1136" t="str">
        <f t="shared" si="266"/>
        <v>380/350/175</v>
      </c>
      <c r="AT2101" s="1136" t="str">
        <f t="shared" si="267"/>
        <v>1-5-1S91°</v>
      </c>
      <c r="AV2101" s="1136" t="str">
        <f t="shared" si="260"/>
        <v>113.5.6</v>
      </c>
      <c r="AW2101" s="1438">
        <f t="shared" si="261"/>
        <v>45418</v>
      </c>
    </row>
    <row r="2102" spans="1:49">
      <c r="A2102" s="1135" t="s">
        <v>6746</v>
      </c>
      <c r="B2102" s="1135" t="s">
        <v>417</v>
      </c>
      <c r="C2102" s="1135">
        <v>650</v>
      </c>
      <c r="D2102" s="1135">
        <v>1.76</v>
      </c>
      <c r="E2102" s="1135" t="s">
        <v>15188</v>
      </c>
      <c r="F2102" s="1135" t="s">
        <v>1078</v>
      </c>
      <c r="G2102" s="1135">
        <v>5</v>
      </c>
      <c r="H2102" s="1135" t="s">
        <v>5577</v>
      </c>
      <c r="I2102" s="1135" t="s">
        <v>126</v>
      </c>
      <c r="J2102" s="1135">
        <v>0.7</v>
      </c>
      <c r="K2102" s="1135" t="s">
        <v>6735</v>
      </c>
      <c r="L2102" s="1135" t="s">
        <v>6385</v>
      </c>
      <c r="M2102" s="1135">
        <v>151.5</v>
      </c>
      <c r="N2102" s="1135" t="s">
        <v>1039</v>
      </c>
      <c r="O2102" s="1135">
        <v>3.7875000000000001</v>
      </c>
      <c r="P2102" s="1135">
        <v>3.0300000000000002</v>
      </c>
      <c r="Q2102" s="1135">
        <v>4</v>
      </c>
      <c r="R2102" s="1135">
        <v>19.100000000000001</v>
      </c>
      <c r="T2102" s="1135">
        <v>23.7</v>
      </c>
      <c r="U2102" s="1135">
        <v>3.2</v>
      </c>
      <c r="V2102" s="1135" t="s">
        <v>663</v>
      </c>
      <c r="W2102" s="1135">
        <v>35</v>
      </c>
      <c r="X2102" s="1135">
        <v>10</v>
      </c>
      <c r="Y2102" s="1135">
        <v>1</v>
      </c>
      <c r="Z2102" s="1135">
        <v>6</v>
      </c>
      <c r="AA2102" s="1135" t="s">
        <v>2157</v>
      </c>
      <c r="AH2102" s="1135" t="s">
        <v>705</v>
      </c>
      <c r="AI2102" s="1135">
        <v>92.77</v>
      </c>
      <c r="AJ2102" s="1135">
        <v>-0.52</v>
      </c>
      <c r="AK2102" s="1135">
        <v>1.17</v>
      </c>
      <c r="AM2102" s="1136" t="s">
        <v>13295</v>
      </c>
      <c r="AN2102" s="1136" t="s">
        <v>13296</v>
      </c>
      <c r="AO2102" s="1136">
        <f t="shared" si="262"/>
        <v>650</v>
      </c>
      <c r="AP2102" s="1136">
        <f t="shared" si="263"/>
        <v>1.76</v>
      </c>
      <c r="AQ2102" s="1136" t="str">
        <f t="shared" si="264"/>
        <v>1-5-1S91°</v>
      </c>
      <c r="AR2102" s="1136" t="str">
        <f t="shared" si="265"/>
        <v>30</v>
      </c>
      <c r="AS2102" s="1136" t="str">
        <f t="shared" si="266"/>
        <v>350/310/150</v>
      </c>
      <c r="AT2102" s="1136" t="str">
        <f t="shared" si="267"/>
        <v>1-5-1S91°</v>
      </c>
      <c r="AV2102" s="1136" t="str">
        <f t="shared" si="260"/>
        <v>113.9.2</v>
      </c>
      <c r="AW2102" s="1438">
        <f t="shared" si="261"/>
        <v>45537</v>
      </c>
    </row>
    <row r="2103" spans="1:49">
      <c r="A2103" s="1135" t="s">
        <v>6747</v>
      </c>
      <c r="B2103" s="1135" t="s">
        <v>210</v>
      </c>
      <c r="C2103" s="1135">
        <v>650</v>
      </c>
      <c r="D2103" s="1135">
        <v>1.77</v>
      </c>
      <c r="E2103" s="1135" t="s">
        <v>15188</v>
      </c>
      <c r="F2103" s="1135" t="s">
        <v>4107</v>
      </c>
      <c r="G2103" s="1135">
        <v>5</v>
      </c>
      <c r="H2103" s="1135" t="s">
        <v>6220</v>
      </c>
      <c r="I2103" s="1135" t="s">
        <v>126</v>
      </c>
      <c r="J2103" s="1135">
        <v>1.5</v>
      </c>
      <c r="K2103" s="1135" t="s">
        <v>6721</v>
      </c>
      <c r="L2103" s="1135" t="s">
        <v>4760</v>
      </c>
      <c r="M2103" s="1135">
        <v>152.19999999999999</v>
      </c>
      <c r="N2103" s="1135" t="s">
        <v>1039</v>
      </c>
      <c r="O2103" s="1135">
        <v>3.8049999999999997</v>
      </c>
      <c r="P2103" s="1135">
        <v>3.044</v>
      </c>
      <c r="Q2103" s="1135">
        <v>4</v>
      </c>
      <c r="R2103" s="1135">
        <v>19</v>
      </c>
      <c r="T2103" s="1135">
        <v>16</v>
      </c>
      <c r="U2103" s="1135">
        <v>4</v>
      </c>
      <c r="V2103" s="1135" t="s">
        <v>663</v>
      </c>
      <c r="W2103" s="1135">
        <v>95</v>
      </c>
      <c r="X2103" s="1135">
        <v>20</v>
      </c>
      <c r="Y2103" s="1135">
        <v>1.5</v>
      </c>
      <c r="Z2103" s="1135">
        <v>5</v>
      </c>
      <c r="AA2103" s="1135" t="s">
        <v>2157</v>
      </c>
      <c r="AH2103" s="1135" t="s">
        <v>1088</v>
      </c>
      <c r="AI2103" s="1135">
        <v>93.2</v>
      </c>
      <c r="AJ2103" s="1135">
        <v>-0.71</v>
      </c>
      <c r="AK2103" s="1135">
        <v>1.36</v>
      </c>
      <c r="AM2103" s="1136" t="s">
        <v>13297</v>
      </c>
      <c r="AN2103" s="1136" t="s">
        <v>13298</v>
      </c>
      <c r="AO2103" s="1136">
        <f t="shared" si="262"/>
        <v>650</v>
      </c>
      <c r="AP2103" s="1136">
        <f t="shared" si="263"/>
        <v>1.77</v>
      </c>
      <c r="AQ2103" s="1136" t="str">
        <f t="shared" si="264"/>
        <v>1-5-1S91°</v>
      </c>
      <c r="AR2103" s="1136" t="str">
        <f t="shared" si="265"/>
        <v>30.3</v>
      </c>
      <c r="AS2103" s="1136" t="str">
        <f t="shared" si="266"/>
        <v>310/270/158</v>
      </c>
      <c r="AT2103" s="1136" t="str">
        <f t="shared" si="267"/>
        <v>1-5-1S91°</v>
      </c>
      <c r="AV2103" s="1136" t="str">
        <f t="shared" si="260"/>
        <v>113.9.2</v>
      </c>
      <c r="AW2103" s="1438">
        <f t="shared" si="261"/>
        <v>45537</v>
      </c>
    </row>
    <row r="2104" spans="1:49">
      <c r="A2104" s="1135" t="s">
        <v>6748</v>
      </c>
      <c r="B2104" s="1135" t="s">
        <v>417</v>
      </c>
      <c r="C2104" s="1135">
        <v>650</v>
      </c>
      <c r="D2104" s="1135">
        <v>1.76</v>
      </c>
      <c r="E2104" s="1135" t="s">
        <v>15188</v>
      </c>
      <c r="F2104" s="1135" t="s">
        <v>1078</v>
      </c>
      <c r="G2104" s="1135">
        <v>5</v>
      </c>
      <c r="H2104" s="1135" t="s">
        <v>5577</v>
      </c>
      <c r="I2104" s="1135" t="s">
        <v>126</v>
      </c>
      <c r="J2104" s="1135">
        <v>0.7</v>
      </c>
      <c r="K2104" s="1135" t="s">
        <v>6735</v>
      </c>
      <c r="L2104" s="1135" t="s">
        <v>6385</v>
      </c>
      <c r="M2104" s="1135">
        <v>151.5</v>
      </c>
      <c r="N2104" s="1135" t="s">
        <v>1039</v>
      </c>
      <c r="O2104" s="1135">
        <v>3.7875000000000001</v>
      </c>
      <c r="P2104" s="1135">
        <v>3.0300000000000002</v>
      </c>
      <c r="Q2104" s="1135">
        <v>4</v>
      </c>
      <c r="R2104" s="1135">
        <v>19.100000000000001</v>
      </c>
      <c r="T2104" s="1135">
        <v>23.7</v>
      </c>
      <c r="U2104" s="1135">
        <v>3.2</v>
      </c>
      <c r="V2104" s="1135" t="s">
        <v>663</v>
      </c>
      <c r="W2104" s="1135">
        <v>35</v>
      </c>
      <c r="X2104" s="1135">
        <v>10</v>
      </c>
      <c r="Y2104" s="1135">
        <v>1</v>
      </c>
      <c r="Z2104" s="1135">
        <v>6</v>
      </c>
      <c r="AA2104" s="1135" t="s">
        <v>2166</v>
      </c>
      <c r="AH2104" s="1135" t="s">
        <v>843</v>
      </c>
      <c r="AI2104" s="1135">
        <v>92.77</v>
      </c>
      <c r="AJ2104" s="1135">
        <v>-0.7</v>
      </c>
      <c r="AK2104" s="1135">
        <v>1.5</v>
      </c>
      <c r="AM2104" s="1136" t="s">
        <v>13299</v>
      </c>
      <c r="AN2104" s="1136" t="s">
        <v>13300</v>
      </c>
      <c r="AO2104" s="1136">
        <f t="shared" si="262"/>
        <v>650</v>
      </c>
      <c r="AP2104" s="1136">
        <f t="shared" si="263"/>
        <v>1.76</v>
      </c>
      <c r="AQ2104" s="1136" t="str">
        <f t="shared" si="264"/>
        <v>1-5-1S91°</v>
      </c>
      <c r="AR2104" s="1136" t="str">
        <f t="shared" si="265"/>
        <v>30</v>
      </c>
      <c r="AS2104" s="1136" t="str">
        <f t="shared" si="266"/>
        <v>350/310/150</v>
      </c>
      <c r="AT2104" s="1136" t="str">
        <f t="shared" si="267"/>
        <v>1-5-1S91°</v>
      </c>
      <c r="AV2104" s="1136" t="str">
        <f t="shared" si="260"/>
        <v>113.9.4</v>
      </c>
      <c r="AW2104" s="1438">
        <f t="shared" si="261"/>
        <v>45539</v>
      </c>
    </row>
    <row r="2105" spans="1:49">
      <c r="A2105" s="1135" t="s">
        <v>6749</v>
      </c>
      <c r="B2105" s="1135" t="s">
        <v>6724</v>
      </c>
      <c r="C2105" s="1135">
        <v>500</v>
      </c>
      <c r="D2105" s="1135">
        <v>1.65</v>
      </c>
      <c r="E2105" s="1135" t="s">
        <v>15215</v>
      </c>
      <c r="F2105" s="1135" t="s">
        <v>663</v>
      </c>
      <c r="G2105" s="1135">
        <v>5</v>
      </c>
      <c r="H2105" s="1135" t="s">
        <v>1166</v>
      </c>
      <c r="I2105" s="1135" t="s">
        <v>126</v>
      </c>
      <c r="J2105" s="1135">
        <v>1.7</v>
      </c>
      <c r="K2105" s="1135" t="s">
        <v>6750</v>
      </c>
      <c r="L2105" s="1135" t="s">
        <v>2070</v>
      </c>
      <c r="M2105" s="1135">
        <v>155</v>
      </c>
      <c r="N2105" s="1135" t="s">
        <v>1039</v>
      </c>
      <c r="O2105" s="1135">
        <v>3.875</v>
      </c>
      <c r="P2105" s="1135">
        <v>3.1</v>
      </c>
      <c r="Q2105" s="1135">
        <v>4</v>
      </c>
      <c r="R2105" s="1135">
        <v>22</v>
      </c>
      <c r="T2105" s="1135">
        <v>18</v>
      </c>
      <c r="U2105" s="1135">
        <v>3.8</v>
      </c>
      <c r="V2105" s="1135" t="s">
        <v>663</v>
      </c>
      <c r="W2105" s="1135">
        <v>135</v>
      </c>
      <c r="X2105" s="1135">
        <v>80</v>
      </c>
      <c r="Y2105" s="1135">
        <v>1.2</v>
      </c>
      <c r="Z2105" s="1135" t="s">
        <v>663</v>
      </c>
      <c r="AA2105" s="1135" t="s">
        <v>1817</v>
      </c>
      <c r="AH2105" s="1135" t="s">
        <v>700</v>
      </c>
      <c r="AI2105" s="1135">
        <v>95.66</v>
      </c>
      <c r="AJ2105" s="1135">
        <v>-0.2</v>
      </c>
      <c r="AK2105" s="1135">
        <v>1.22</v>
      </c>
      <c r="AM2105" s="1136" t="s">
        <v>13301</v>
      </c>
      <c r="AN2105" s="1136" t="s">
        <v>13302</v>
      </c>
      <c r="AO2105" s="1136">
        <f t="shared" si="262"/>
        <v>500</v>
      </c>
      <c r="AP2105" s="1136">
        <f t="shared" si="263"/>
        <v>1.65</v>
      </c>
      <c r="AQ2105" s="1136" t="str">
        <f t="shared" si="264"/>
        <v>1-5-1S85°S+Z</v>
      </c>
      <c r="AR2105" s="1136" t="str">
        <f t="shared" si="265"/>
        <v>NA</v>
      </c>
      <c r="AS2105" s="1136" t="str">
        <f t="shared" si="266"/>
        <v>168/OFF</v>
      </c>
      <c r="AT2105" s="1136" t="str">
        <f t="shared" si="267"/>
        <v>1-5-1S85°S+Z</v>
      </c>
      <c r="AU2105" s="1136" t="s">
        <v>15737</v>
      </c>
      <c r="AV2105" s="1136" t="str">
        <f t="shared" si="260"/>
        <v>113.9.9</v>
      </c>
      <c r="AW2105" s="1438">
        <f t="shared" si="261"/>
        <v>45544</v>
      </c>
    </row>
    <row r="2106" spans="1:49">
      <c r="A2106" s="1135" t="s">
        <v>6751</v>
      </c>
      <c r="B2106" s="1135" t="s">
        <v>210</v>
      </c>
      <c r="C2106" s="1135">
        <v>650</v>
      </c>
      <c r="D2106" s="1135">
        <v>1.75</v>
      </c>
      <c r="E2106" s="1135" t="s">
        <v>15188</v>
      </c>
      <c r="F2106" s="1135" t="s">
        <v>1078</v>
      </c>
      <c r="G2106" s="1135">
        <v>5</v>
      </c>
      <c r="H2106" s="1135" t="s">
        <v>6615</v>
      </c>
      <c r="I2106" s="1135" t="s">
        <v>126</v>
      </c>
      <c r="J2106" s="1135">
        <v>2.9</v>
      </c>
      <c r="K2106" s="1135" t="s">
        <v>6721</v>
      </c>
      <c r="L2106" s="1135" t="s">
        <v>4760</v>
      </c>
      <c r="M2106" s="1135">
        <v>150.80000000000001</v>
      </c>
      <c r="N2106" s="1135" t="s">
        <v>1039</v>
      </c>
      <c r="O2106" s="1135">
        <v>3.7700000000000005</v>
      </c>
      <c r="P2106" s="1135">
        <v>3.0160000000000005</v>
      </c>
      <c r="Q2106" s="1135">
        <v>4</v>
      </c>
      <c r="R2106" s="1135">
        <v>19</v>
      </c>
      <c r="T2106" s="1135">
        <v>28.3</v>
      </c>
      <c r="U2106" s="1135">
        <v>4.3</v>
      </c>
      <c r="V2106" s="1135" t="s">
        <v>663</v>
      </c>
      <c r="W2106" s="1135">
        <v>100</v>
      </c>
      <c r="X2106" s="1135">
        <v>50</v>
      </c>
      <c r="Y2106" s="1135">
        <v>1.5</v>
      </c>
      <c r="Z2106" s="1135">
        <v>6.5</v>
      </c>
      <c r="AA2106" s="1135" t="s">
        <v>6752</v>
      </c>
      <c r="AH2106" s="1135" t="s">
        <v>872</v>
      </c>
      <c r="AI2106" s="1135">
        <v>93.73</v>
      </c>
      <c r="AJ2106" s="1135">
        <v>-0.79</v>
      </c>
      <c r="AK2106" s="1135">
        <v>1.1200000000000001</v>
      </c>
      <c r="AM2106" s="1136" t="s">
        <v>13303</v>
      </c>
      <c r="AN2106" s="1136" t="s">
        <v>13304</v>
      </c>
      <c r="AO2106" s="1136">
        <f t="shared" si="262"/>
        <v>650</v>
      </c>
      <c r="AP2106" s="1136">
        <f t="shared" si="263"/>
        <v>1.75</v>
      </c>
      <c r="AQ2106" s="1136" t="str">
        <f t="shared" si="264"/>
        <v>1-5-1S91°</v>
      </c>
      <c r="AR2106" s="1136" t="str">
        <f t="shared" si="265"/>
        <v>30</v>
      </c>
      <c r="AS2106" s="1136" t="str">
        <f t="shared" si="266"/>
        <v>345/305/OFF</v>
      </c>
      <c r="AT2106" s="1136" t="str">
        <f t="shared" si="267"/>
        <v>1-5-1S91°</v>
      </c>
      <c r="AV2106" s="1136" t="str">
        <f t="shared" si="260"/>
        <v>113.9.10</v>
      </c>
      <c r="AW2106" s="1438">
        <f t="shared" si="261"/>
        <v>45545</v>
      </c>
    </row>
    <row r="2107" spans="1:49">
      <c r="A2107" s="1135" t="s">
        <v>6753</v>
      </c>
      <c r="B2107" s="1135" t="s">
        <v>878</v>
      </c>
      <c r="C2107" s="1135">
        <v>550</v>
      </c>
      <c r="D2107" s="1135">
        <v>1.7649999999999999</v>
      </c>
      <c r="E2107" s="1135" t="s">
        <v>15196</v>
      </c>
      <c r="F2107" s="1135" t="s">
        <v>1078</v>
      </c>
      <c r="G2107" s="1135">
        <v>5</v>
      </c>
      <c r="H2107" s="1135" t="s">
        <v>5024</v>
      </c>
      <c r="I2107" s="1135" t="s">
        <v>466</v>
      </c>
      <c r="J2107" s="1135">
        <v>3.4</v>
      </c>
      <c r="K2107" s="1135" t="s">
        <v>5839</v>
      </c>
      <c r="L2107" s="1135" t="s">
        <v>5001</v>
      </c>
      <c r="M2107" s="1135">
        <v>152.5</v>
      </c>
      <c r="N2107" s="1135" t="s">
        <v>1039</v>
      </c>
      <c r="O2107" s="1135">
        <v>3.8125</v>
      </c>
      <c r="P2107" s="1135">
        <v>3.0500000000000003</v>
      </c>
      <c r="Q2107" s="1135" t="s">
        <v>1114</v>
      </c>
      <c r="R2107" s="1135">
        <v>21</v>
      </c>
      <c r="T2107" s="1135">
        <v>9.1999999999999993</v>
      </c>
      <c r="U2107" s="1135">
        <v>5.4</v>
      </c>
      <c r="V2107" s="1135" t="s">
        <v>663</v>
      </c>
      <c r="W2107" s="1135">
        <v>110</v>
      </c>
      <c r="X2107" s="1135">
        <v>90</v>
      </c>
      <c r="Y2107" s="1135">
        <v>2</v>
      </c>
      <c r="Z2107" s="1135" t="s">
        <v>1082</v>
      </c>
      <c r="AA2107" s="1135" t="s">
        <v>6754</v>
      </c>
      <c r="AH2107" s="1135" t="s">
        <v>789</v>
      </c>
      <c r="AM2107" s="1136" t="s">
        <v>13305</v>
      </c>
      <c r="AN2107" s="1136" t="s">
        <v>13306</v>
      </c>
      <c r="AO2107" s="1136">
        <f t="shared" si="262"/>
        <v>550</v>
      </c>
      <c r="AP2107" s="1136">
        <f t="shared" si="263"/>
        <v>1.7649999999999999</v>
      </c>
      <c r="AQ2107" s="1136" t="str">
        <f t="shared" si="264"/>
        <v>2-6-1S83°</v>
      </c>
      <c r="AR2107" s="1136" t="str">
        <f t="shared" si="265"/>
        <v>30</v>
      </c>
      <c r="AS2107" s="1136" t="str">
        <f t="shared" si="266"/>
        <v>160/155</v>
      </c>
      <c r="AT2107" s="1136" t="str">
        <f t="shared" si="267"/>
        <v>2-6-1S83°</v>
      </c>
      <c r="AV2107" s="1136" t="str">
        <f t="shared" si="260"/>
        <v>109.2.5</v>
      </c>
      <c r="AW2107" s="1438">
        <f t="shared" si="261"/>
        <v>43866</v>
      </c>
    </row>
    <row r="2108" spans="1:49">
      <c r="A2108" s="1135" t="s">
        <v>6755</v>
      </c>
      <c r="B2108" s="1135" t="s">
        <v>5015</v>
      </c>
      <c r="C2108" s="1135">
        <v>700</v>
      </c>
      <c r="D2108" s="1135">
        <v>1.8</v>
      </c>
      <c r="E2108" s="1135" t="s">
        <v>15188</v>
      </c>
      <c r="F2108" s="1135" t="s">
        <v>1069</v>
      </c>
      <c r="G2108" s="1135">
        <v>5</v>
      </c>
      <c r="H2108" s="1135" t="s">
        <v>6288</v>
      </c>
      <c r="I2108" s="1135" t="s">
        <v>663</v>
      </c>
      <c r="J2108" s="1135">
        <v>0</v>
      </c>
      <c r="K2108" s="1135" t="s">
        <v>5588</v>
      </c>
      <c r="L2108" s="1135" t="s">
        <v>5018</v>
      </c>
      <c r="M2108" s="1135">
        <v>145.30000000000001</v>
      </c>
      <c r="N2108" s="1135" t="s">
        <v>1039</v>
      </c>
      <c r="O2108" s="1135">
        <v>3.6325000000000003</v>
      </c>
      <c r="P2108" s="1135">
        <v>2.9060000000000001</v>
      </c>
      <c r="Q2108" s="1135" t="s">
        <v>2495</v>
      </c>
      <c r="R2108" s="1135">
        <v>18.5</v>
      </c>
      <c r="T2108" s="1135">
        <v>27</v>
      </c>
      <c r="U2108" s="1135">
        <v>2.2000000000000002</v>
      </c>
      <c r="V2108" s="1135" t="s">
        <v>663</v>
      </c>
      <c r="W2108" s="1135" t="s">
        <v>663</v>
      </c>
      <c r="X2108" s="1135" t="s">
        <v>663</v>
      </c>
      <c r="Y2108" s="1135">
        <v>1.8</v>
      </c>
      <c r="Z2108" s="1135">
        <v>6</v>
      </c>
      <c r="AA2108" s="1135" t="s">
        <v>4910</v>
      </c>
      <c r="AH2108" s="1135" t="s">
        <v>1332</v>
      </c>
      <c r="AM2108" s="1136" t="s">
        <v>13307</v>
      </c>
      <c r="AN2108" s="1136" t="s">
        <v>13308</v>
      </c>
      <c r="AO2108" s="1136">
        <f t="shared" si="262"/>
        <v>700</v>
      </c>
      <c r="AP2108" s="1136">
        <f t="shared" si="263"/>
        <v>1.8</v>
      </c>
      <c r="AQ2108" s="1136" t="str">
        <f t="shared" si="264"/>
        <v>1-5-1S91°</v>
      </c>
      <c r="AR2108" s="1136" t="str">
        <f t="shared" si="265"/>
        <v>31.5</v>
      </c>
      <c r="AS2108" s="1136" t="str">
        <f t="shared" si="266"/>
        <v>355/355/150</v>
      </c>
      <c r="AT2108" s="1136" t="str">
        <f t="shared" si="267"/>
        <v>1-5-1S91°</v>
      </c>
      <c r="AV2108" s="1136" t="str">
        <f t="shared" si="260"/>
        <v>109.10.13</v>
      </c>
      <c r="AW2108" s="1438">
        <f t="shared" si="261"/>
        <v>44117</v>
      </c>
    </row>
    <row r="2109" spans="1:49">
      <c r="A2109" s="1135" t="s">
        <v>6756</v>
      </c>
      <c r="B2109" s="1135" t="s">
        <v>5327</v>
      </c>
      <c r="C2109" s="1135">
        <v>500</v>
      </c>
      <c r="D2109" s="1135">
        <v>1.71</v>
      </c>
      <c r="E2109" s="1135" t="s">
        <v>15210</v>
      </c>
      <c r="F2109" s="1135" t="s">
        <v>1048</v>
      </c>
      <c r="G2109" s="1135">
        <v>3</v>
      </c>
      <c r="H2109" s="1135" t="s">
        <v>1239</v>
      </c>
      <c r="I2109" s="1135" t="s">
        <v>4165</v>
      </c>
      <c r="J2109" s="1135">
        <v>2</v>
      </c>
      <c r="K2109" s="1135" t="s">
        <v>6757</v>
      </c>
      <c r="L2109" s="1135" t="s">
        <v>5329</v>
      </c>
      <c r="M2109" s="1135">
        <v>155.80000000000001</v>
      </c>
      <c r="N2109" s="1135" t="s">
        <v>1039</v>
      </c>
      <c r="O2109" s="1135">
        <v>3.8950000000000005</v>
      </c>
      <c r="P2109" s="1135">
        <v>3.1160000000000001</v>
      </c>
      <c r="Q2109" s="1135" t="s">
        <v>1095</v>
      </c>
      <c r="R2109" s="1135">
        <v>22.5</v>
      </c>
      <c r="T2109" s="1135">
        <v>18</v>
      </c>
      <c r="U2109" s="1135">
        <v>4.7</v>
      </c>
      <c r="V2109" s="1135" t="s">
        <v>663</v>
      </c>
      <c r="W2109" s="1135">
        <v>95</v>
      </c>
      <c r="X2109" s="1135">
        <v>90</v>
      </c>
      <c r="Y2109" s="1135">
        <v>2</v>
      </c>
      <c r="Z2109" s="1135" t="s">
        <v>663</v>
      </c>
      <c r="AA2109" s="1135" t="s">
        <v>2579</v>
      </c>
      <c r="AH2109" s="1135" t="s">
        <v>1117</v>
      </c>
      <c r="AM2109" s="1136" t="s">
        <v>13309</v>
      </c>
      <c r="AN2109" s="1136" t="s">
        <v>12317</v>
      </c>
      <c r="AO2109" s="1136">
        <f t="shared" si="262"/>
        <v>500</v>
      </c>
      <c r="AP2109" s="1136">
        <f t="shared" si="263"/>
        <v>1.71</v>
      </c>
      <c r="AQ2109" s="1136" t="str">
        <f t="shared" si="264"/>
        <v>1-5-1S83°Z+S</v>
      </c>
      <c r="AR2109" s="1136" t="str">
        <f t="shared" si="265"/>
        <v>31</v>
      </c>
      <c r="AS2109" s="1136" t="str">
        <f t="shared" si="266"/>
        <v>235/235/OFF</v>
      </c>
      <c r="AT2109" s="1136" t="str">
        <f t="shared" si="267"/>
        <v>1-5-1S83°Z+S</v>
      </c>
      <c r="AU2109" s="1136" t="s">
        <v>15734</v>
      </c>
      <c r="AV2109" s="1136" t="str">
        <f t="shared" si="260"/>
        <v>110.1.15</v>
      </c>
      <c r="AW2109" s="1438">
        <f t="shared" si="261"/>
        <v>44211</v>
      </c>
    </row>
    <row r="2110" spans="1:49">
      <c r="A2110" s="1135" t="s">
        <v>6758</v>
      </c>
      <c r="B2110" s="1135" t="s">
        <v>210</v>
      </c>
      <c r="C2110" s="1135">
        <v>750</v>
      </c>
      <c r="D2110" s="1135">
        <v>1.76</v>
      </c>
      <c r="E2110" s="1135" t="s">
        <v>15188</v>
      </c>
      <c r="F2110" s="1135" t="s">
        <v>4107</v>
      </c>
      <c r="G2110" s="1135">
        <v>5</v>
      </c>
      <c r="H2110" s="1135" t="s">
        <v>4890</v>
      </c>
      <c r="I2110" s="1135" t="s">
        <v>126</v>
      </c>
      <c r="J2110" s="1135">
        <v>1.5</v>
      </c>
      <c r="K2110" s="1135" t="s">
        <v>5513</v>
      </c>
      <c r="L2110" s="1135" t="s">
        <v>4760</v>
      </c>
      <c r="M2110" s="1135">
        <v>152.19999999999999</v>
      </c>
      <c r="N2110" s="1135" t="s">
        <v>1039</v>
      </c>
      <c r="O2110" s="1135">
        <v>3.8049999999999997</v>
      </c>
      <c r="P2110" s="1135">
        <v>3.044</v>
      </c>
      <c r="Q2110" s="1135" t="s">
        <v>1034</v>
      </c>
      <c r="R2110" s="1135">
        <v>19</v>
      </c>
      <c r="T2110" s="1135">
        <v>16</v>
      </c>
      <c r="U2110" s="1135">
        <v>4</v>
      </c>
      <c r="V2110" s="1135" t="s">
        <v>663</v>
      </c>
      <c r="W2110" s="1135">
        <v>85</v>
      </c>
      <c r="X2110" s="1135">
        <v>10</v>
      </c>
      <c r="Y2110" s="1135">
        <v>1.5</v>
      </c>
      <c r="Z2110" s="1135">
        <v>5</v>
      </c>
      <c r="AA2110" s="1135" t="s">
        <v>5249</v>
      </c>
      <c r="AH2110" s="1135" t="s">
        <v>1315</v>
      </c>
      <c r="AM2110" s="1136" t="s">
        <v>13310</v>
      </c>
      <c r="AN2110" s="1136" t="s">
        <v>13311</v>
      </c>
      <c r="AO2110" s="1136">
        <f t="shared" si="262"/>
        <v>750</v>
      </c>
      <c r="AP2110" s="1136">
        <f t="shared" si="263"/>
        <v>1.76</v>
      </c>
      <c r="AQ2110" s="1136" t="str">
        <f t="shared" si="264"/>
        <v>1-5-1S91°</v>
      </c>
      <c r="AR2110" s="1136" t="str">
        <f t="shared" si="265"/>
        <v>30.3</v>
      </c>
      <c r="AS2110" s="1136" t="str">
        <f t="shared" si="266"/>
        <v>334/294/165</v>
      </c>
      <c r="AT2110" s="1136" t="str">
        <f t="shared" si="267"/>
        <v>1-5-1S91°</v>
      </c>
      <c r="AV2110" s="1136" t="str">
        <f t="shared" si="260"/>
        <v>110.3.3</v>
      </c>
      <c r="AW2110" s="1438">
        <f t="shared" si="261"/>
        <v>44258</v>
      </c>
    </row>
    <row r="2111" spans="1:49">
      <c r="A2111" s="1135" t="s">
        <v>6759</v>
      </c>
      <c r="B2111" s="1135" t="s">
        <v>210</v>
      </c>
      <c r="C2111" s="1135">
        <v>650</v>
      </c>
      <c r="D2111" s="1135">
        <v>1.7</v>
      </c>
      <c r="E2111" s="1135" t="s">
        <v>15188</v>
      </c>
      <c r="F2111" s="1135" t="s">
        <v>1078</v>
      </c>
      <c r="G2111" s="1135">
        <v>5</v>
      </c>
      <c r="H2111" s="1135" t="s">
        <v>4900</v>
      </c>
      <c r="I2111" s="1135" t="s">
        <v>466</v>
      </c>
      <c r="J2111" s="1135">
        <v>3.2</v>
      </c>
      <c r="K2111" s="1135" t="s">
        <v>6760</v>
      </c>
      <c r="L2111" s="1135" t="s">
        <v>5426</v>
      </c>
      <c r="M2111" s="1135">
        <v>149.5</v>
      </c>
      <c r="N2111" s="1135" t="s">
        <v>1039</v>
      </c>
      <c r="O2111" s="1135">
        <v>3.7375000000000003</v>
      </c>
      <c r="P2111" s="1135">
        <v>2.99</v>
      </c>
      <c r="Q2111" s="1135">
        <v>3.5</v>
      </c>
      <c r="R2111" s="1135">
        <v>21.5</v>
      </c>
      <c r="T2111" s="1135">
        <v>19.5</v>
      </c>
      <c r="U2111" s="1135">
        <v>2.9</v>
      </c>
      <c r="V2111" s="1135" t="s">
        <v>663</v>
      </c>
      <c r="W2111" s="1135">
        <v>100</v>
      </c>
      <c r="X2111" s="1135">
        <v>90</v>
      </c>
      <c r="Y2111" s="1135">
        <v>1.8</v>
      </c>
      <c r="Z2111" s="1135">
        <v>5.5</v>
      </c>
      <c r="AA2111" s="1135" t="s">
        <v>5254</v>
      </c>
      <c r="AB2111" s="1135" t="s">
        <v>1075</v>
      </c>
      <c r="AH2111" s="1135" t="s">
        <v>784</v>
      </c>
      <c r="AM2111" s="1136" t="s">
        <v>13312</v>
      </c>
      <c r="AN2111" s="1136" t="s">
        <v>13313</v>
      </c>
      <c r="AO2111" s="1136">
        <f t="shared" si="262"/>
        <v>650</v>
      </c>
      <c r="AP2111" s="1136">
        <f t="shared" si="263"/>
        <v>1.7</v>
      </c>
      <c r="AQ2111" s="1136" t="str">
        <f t="shared" si="264"/>
        <v>1-5-1S91°</v>
      </c>
      <c r="AR2111" s="1136" t="str">
        <f t="shared" si="265"/>
        <v>30</v>
      </c>
      <c r="AS2111" s="1136" t="str">
        <f t="shared" si="266"/>
        <v>390/360/175</v>
      </c>
      <c r="AT2111" s="1136" t="str">
        <f t="shared" si="267"/>
        <v>1-5-1S91°</v>
      </c>
      <c r="AV2111" s="1136" t="str">
        <f t="shared" si="260"/>
        <v>110.5.21</v>
      </c>
      <c r="AW2111" s="1438">
        <f t="shared" si="261"/>
        <v>44337</v>
      </c>
    </row>
    <row r="2112" spans="1:49">
      <c r="A2112" s="1135" t="s">
        <v>6761</v>
      </c>
      <c r="B2112" s="1135" t="s">
        <v>881</v>
      </c>
      <c r="C2112" s="1135">
        <v>550</v>
      </c>
      <c r="D2112" s="1135">
        <v>1.78</v>
      </c>
      <c r="E2112" s="1135" t="s">
        <v>15205</v>
      </c>
      <c r="F2112" s="1135" t="s">
        <v>1069</v>
      </c>
      <c r="G2112" s="1135">
        <v>4</v>
      </c>
      <c r="H2112" s="1135" t="s">
        <v>5034</v>
      </c>
      <c r="I2112" s="1135" t="s">
        <v>126</v>
      </c>
      <c r="J2112" s="1135">
        <v>0.9</v>
      </c>
      <c r="K2112" s="1135" t="s">
        <v>5877</v>
      </c>
      <c r="L2112" s="1135" t="s">
        <v>5131</v>
      </c>
      <c r="M2112" s="1135">
        <v>150</v>
      </c>
      <c r="N2112" s="1135" t="s">
        <v>1039</v>
      </c>
      <c r="O2112" s="1135">
        <v>3.75</v>
      </c>
      <c r="P2112" s="1135">
        <v>3</v>
      </c>
      <c r="Q2112" s="1135">
        <v>3.5</v>
      </c>
      <c r="R2112" s="1135">
        <v>21.8</v>
      </c>
      <c r="T2112" s="1135">
        <v>19.5</v>
      </c>
      <c r="U2112" s="1135">
        <v>2.5</v>
      </c>
      <c r="V2112" s="1135" t="s">
        <v>663</v>
      </c>
      <c r="W2112" s="1135">
        <v>85</v>
      </c>
      <c r="X2112" s="1135">
        <v>10</v>
      </c>
      <c r="Y2112" s="1135">
        <v>2.1</v>
      </c>
      <c r="Z2112" s="1135">
        <v>5.5</v>
      </c>
      <c r="AA2112" s="1135" t="s">
        <v>3721</v>
      </c>
      <c r="AH2112" s="1135" t="s">
        <v>969</v>
      </c>
      <c r="AM2112" s="1136" t="s">
        <v>13314</v>
      </c>
      <c r="AN2112" s="1136" t="s">
        <v>13315</v>
      </c>
      <c r="AO2112" s="1136">
        <f t="shared" si="262"/>
        <v>550</v>
      </c>
      <c r="AP2112" s="1136">
        <f t="shared" si="263"/>
        <v>1.78</v>
      </c>
      <c r="AQ2112" s="1136" t="str">
        <f t="shared" si="264"/>
        <v>1-5-1S91</v>
      </c>
      <c r="AR2112" s="1136" t="str">
        <f t="shared" si="265"/>
        <v>31.5</v>
      </c>
      <c r="AS2112" s="1136" t="str">
        <f t="shared" si="266"/>
        <v>320/320/155</v>
      </c>
      <c r="AT2112" s="1136" t="str">
        <f t="shared" si="267"/>
        <v>1-5-1S91</v>
      </c>
      <c r="AV2112" s="1136" t="str">
        <f t="shared" si="260"/>
        <v>110.7.13</v>
      </c>
      <c r="AW2112" s="1438">
        <f t="shared" si="261"/>
        <v>44390</v>
      </c>
    </row>
    <row r="2113" spans="1:49">
      <c r="A2113" s="1135" t="s">
        <v>6762</v>
      </c>
      <c r="B2113" s="1135" t="s">
        <v>5408</v>
      </c>
      <c r="C2113" s="1135">
        <v>600</v>
      </c>
      <c r="D2113" s="1135">
        <v>1.73</v>
      </c>
      <c r="E2113" s="1135" t="s">
        <v>15210</v>
      </c>
      <c r="F2113" s="1135" t="s">
        <v>1608</v>
      </c>
      <c r="G2113" s="1135">
        <v>2</v>
      </c>
      <c r="H2113" s="1135" t="s">
        <v>1111</v>
      </c>
      <c r="I2113" s="1135" t="s">
        <v>126</v>
      </c>
      <c r="J2113" s="1135">
        <v>2</v>
      </c>
      <c r="K2113" s="1135" t="s">
        <v>6763</v>
      </c>
      <c r="L2113" s="1135" t="s">
        <v>2018</v>
      </c>
      <c r="M2113" s="1135">
        <v>150</v>
      </c>
      <c r="N2113" s="1135" t="s">
        <v>1039</v>
      </c>
      <c r="O2113" s="1135">
        <v>3.75</v>
      </c>
      <c r="P2113" s="1135">
        <v>3</v>
      </c>
      <c r="Q2113" s="1135">
        <v>3</v>
      </c>
      <c r="R2113" s="1135">
        <v>28.5</v>
      </c>
      <c r="T2113" s="1135">
        <v>12.5</v>
      </c>
      <c r="U2113" s="1135">
        <v>7.4</v>
      </c>
      <c r="V2113" s="1135" t="s">
        <v>663</v>
      </c>
      <c r="W2113" s="1135">
        <v>125</v>
      </c>
      <c r="X2113" s="1135">
        <v>80</v>
      </c>
      <c r="Y2113" s="1135">
        <v>1.5</v>
      </c>
      <c r="Z2113" s="1135" t="s">
        <v>663</v>
      </c>
      <c r="AA2113" s="1135" t="s">
        <v>3816</v>
      </c>
      <c r="AH2113" s="1135" t="s">
        <v>1580</v>
      </c>
      <c r="AM2113" s="1136" t="s">
        <v>13316</v>
      </c>
      <c r="AN2113" s="1136" t="s">
        <v>13317</v>
      </c>
      <c r="AO2113" s="1136">
        <f t="shared" si="262"/>
        <v>600</v>
      </c>
      <c r="AP2113" s="1136">
        <f t="shared" si="263"/>
        <v>1.73</v>
      </c>
      <c r="AQ2113" s="1136" t="str">
        <f t="shared" si="264"/>
        <v>1-5-1S83°Z+S</v>
      </c>
      <c r="AR2113" s="1136" t="str">
        <f t="shared" si="265"/>
        <v>32</v>
      </c>
      <c r="AS2113" s="1136" t="str">
        <f t="shared" si="266"/>
        <v>200/200/OFF</v>
      </c>
      <c r="AT2113" s="1136" t="str">
        <f t="shared" si="267"/>
        <v>1-5-1S83°Z+S</v>
      </c>
      <c r="AU2113" s="1136" t="s">
        <v>15734</v>
      </c>
      <c r="AV2113" s="1136" t="str">
        <f t="shared" si="260"/>
        <v>110.9.8</v>
      </c>
      <c r="AW2113" s="1438">
        <f t="shared" si="261"/>
        <v>44447</v>
      </c>
    </row>
    <row r="2114" spans="1:49">
      <c r="A2114" s="1135" t="s">
        <v>6764</v>
      </c>
      <c r="B2114" s="1135" t="s">
        <v>5242</v>
      </c>
      <c r="C2114" s="1135">
        <v>650</v>
      </c>
      <c r="D2114" s="1135">
        <v>1.7649999999999999</v>
      </c>
      <c r="E2114" s="1135" t="s">
        <v>15196</v>
      </c>
      <c r="F2114" s="1135" t="s">
        <v>6765</v>
      </c>
      <c r="G2114" s="1135">
        <v>5</v>
      </c>
      <c r="H2114" s="1135" t="s">
        <v>1282</v>
      </c>
      <c r="I2114" s="1135" t="s">
        <v>466</v>
      </c>
      <c r="J2114" s="1135">
        <v>1.9</v>
      </c>
      <c r="K2114" s="1135" t="s">
        <v>5245</v>
      </c>
      <c r="L2114" s="1135" t="s">
        <v>5246</v>
      </c>
      <c r="M2114" s="1135">
        <v>148.6</v>
      </c>
      <c r="N2114" s="1135" t="s">
        <v>1039</v>
      </c>
      <c r="O2114" s="1135">
        <v>3.7149999999999999</v>
      </c>
      <c r="P2114" s="1135">
        <v>2.972</v>
      </c>
      <c r="Q2114" s="1135">
        <v>3.5</v>
      </c>
      <c r="R2114" s="1135">
        <v>20.399999999999999</v>
      </c>
      <c r="T2114" s="1135" t="s">
        <v>6059</v>
      </c>
      <c r="U2114" s="1135">
        <v>3.7</v>
      </c>
      <c r="V2114" s="1135" t="s">
        <v>663</v>
      </c>
      <c r="W2114" s="1135">
        <v>105</v>
      </c>
      <c r="X2114" s="1135">
        <v>50</v>
      </c>
      <c r="Y2114" s="1135">
        <v>2</v>
      </c>
      <c r="Z2114" s="1135">
        <v>6.5</v>
      </c>
      <c r="AA2114" s="1135" t="s">
        <v>4054</v>
      </c>
      <c r="AH2114" s="1135" t="s">
        <v>1897</v>
      </c>
      <c r="AM2114" s="1136" t="s">
        <v>13318</v>
      </c>
      <c r="AN2114" s="1136" t="s">
        <v>13319</v>
      </c>
      <c r="AO2114" s="1136">
        <f t="shared" si="262"/>
        <v>650</v>
      </c>
      <c r="AP2114" s="1136">
        <f t="shared" si="263"/>
        <v>1.7649999999999999</v>
      </c>
      <c r="AQ2114" s="1136" t="str">
        <f t="shared" si="264"/>
        <v>2-6-1S83°</v>
      </c>
      <c r="AR2114" s="1136" t="str">
        <f t="shared" si="265"/>
        <v>33.3</v>
      </c>
      <c r="AS2114" s="1136" t="str">
        <f t="shared" si="266"/>
        <v>177/OFF</v>
      </c>
      <c r="AT2114" s="1136" t="str">
        <f t="shared" si="267"/>
        <v>2-6-1S83°</v>
      </c>
      <c r="AV2114" s="1136" t="str">
        <f t="shared" ref="AV2114:AV2177" si="268">AA2114</f>
        <v>110.11.3</v>
      </c>
      <c r="AW2114" s="1438">
        <f t="shared" si="261"/>
        <v>44503</v>
      </c>
    </row>
    <row r="2115" spans="1:49">
      <c r="A2115" s="1135" t="s">
        <v>6766</v>
      </c>
      <c r="B2115" s="1135" t="s">
        <v>5609</v>
      </c>
      <c r="C2115" s="1135">
        <v>550</v>
      </c>
      <c r="D2115" s="1135">
        <v>1.79</v>
      </c>
      <c r="E2115" s="1135" t="s">
        <v>15210</v>
      </c>
      <c r="F2115" s="1135" t="s">
        <v>2261</v>
      </c>
      <c r="G2115" s="1135">
        <v>4</v>
      </c>
      <c r="H2115" s="1135" t="s">
        <v>2389</v>
      </c>
      <c r="I2115" s="1135" t="s">
        <v>126</v>
      </c>
      <c r="J2115" s="1135">
        <v>1.8</v>
      </c>
      <c r="K2115" s="1135" t="s">
        <v>6767</v>
      </c>
      <c r="L2115" s="1135" t="s">
        <v>3535</v>
      </c>
      <c r="M2115" s="1135">
        <v>159.5</v>
      </c>
      <c r="N2115" s="1135" t="s">
        <v>1039</v>
      </c>
      <c r="O2115" s="1135">
        <v>3.9875000000000003</v>
      </c>
      <c r="P2115" s="1135">
        <v>3.19</v>
      </c>
      <c r="Q2115" s="1135">
        <v>3</v>
      </c>
      <c r="R2115" s="1135">
        <v>33</v>
      </c>
      <c r="T2115" s="1135">
        <v>11.7</v>
      </c>
      <c r="U2115" s="1135">
        <v>6.3</v>
      </c>
      <c r="V2115" s="1135" t="s">
        <v>663</v>
      </c>
      <c r="W2115" s="1135">
        <v>135</v>
      </c>
      <c r="X2115" s="1135">
        <v>85</v>
      </c>
      <c r="Y2115" s="1135">
        <v>1.4</v>
      </c>
      <c r="Z2115" s="1135" t="s">
        <v>663</v>
      </c>
      <c r="AA2115" s="1135" t="s">
        <v>4348</v>
      </c>
      <c r="AH2115" s="1135" t="s">
        <v>745</v>
      </c>
      <c r="AM2115" s="1136" t="s">
        <v>13320</v>
      </c>
      <c r="AN2115" s="1136" t="s">
        <v>13321</v>
      </c>
      <c r="AO2115" s="1136">
        <f t="shared" si="262"/>
        <v>550</v>
      </c>
      <c r="AP2115" s="1136">
        <f t="shared" si="263"/>
        <v>1.79</v>
      </c>
      <c r="AQ2115" s="1136" t="str">
        <f t="shared" si="264"/>
        <v>1-5-1S83°Z+S</v>
      </c>
      <c r="AR2115" s="1136" t="str">
        <f t="shared" si="265"/>
        <v>33</v>
      </c>
      <c r="AS2115" s="1136" t="str">
        <f t="shared" si="266"/>
        <v>205/205/OFF</v>
      </c>
      <c r="AT2115" s="1136" t="str">
        <f t="shared" si="267"/>
        <v>1-5-1S83°Z+S</v>
      </c>
      <c r="AU2115" s="1136" t="s">
        <v>15734</v>
      </c>
      <c r="AV2115" s="1136" t="str">
        <f t="shared" si="268"/>
        <v>110.12.14</v>
      </c>
      <c r="AW2115" s="1438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35" t="s">
        <v>6768</v>
      </c>
      <c r="B2116" s="1135" t="s">
        <v>210</v>
      </c>
      <c r="C2116" s="1135">
        <v>600</v>
      </c>
      <c r="D2116" s="1135">
        <v>1.75</v>
      </c>
      <c r="E2116" s="1135" t="s">
        <v>15196</v>
      </c>
      <c r="F2116" s="1135" t="s">
        <v>1078</v>
      </c>
      <c r="G2116" s="1135">
        <v>5</v>
      </c>
      <c r="H2116" s="1135" t="s">
        <v>3576</v>
      </c>
      <c r="I2116" s="1135" t="s">
        <v>1206</v>
      </c>
      <c r="J2116" s="1135">
        <v>0.8</v>
      </c>
      <c r="K2116" s="1135" t="s">
        <v>6474</v>
      </c>
      <c r="L2116" s="1135" t="s">
        <v>6385</v>
      </c>
      <c r="M2116" s="1135">
        <v>151.5</v>
      </c>
      <c r="N2116" s="1135" t="s">
        <v>1039</v>
      </c>
      <c r="O2116" s="1135">
        <v>3.7875000000000001</v>
      </c>
      <c r="P2116" s="1135">
        <v>3.0300000000000002</v>
      </c>
      <c r="Q2116" s="1135">
        <v>3.5</v>
      </c>
      <c r="R2116" s="1135" t="s">
        <v>6769</v>
      </c>
      <c r="T2116" s="1135">
        <v>23.7</v>
      </c>
      <c r="U2116" s="1135">
        <v>3.2</v>
      </c>
      <c r="V2116" s="1135" t="s">
        <v>663</v>
      </c>
      <c r="W2116" s="1135">
        <v>35</v>
      </c>
      <c r="X2116" s="1135">
        <v>10</v>
      </c>
      <c r="Y2116" s="1135">
        <v>1</v>
      </c>
      <c r="Z2116" s="1135">
        <v>6</v>
      </c>
      <c r="AA2116" s="1135" t="s">
        <v>2172</v>
      </c>
      <c r="AH2116" s="1135" t="s">
        <v>887</v>
      </c>
      <c r="AI2116" s="1135">
        <v>91.59</v>
      </c>
      <c r="AJ2116" s="1135">
        <v>-0.44</v>
      </c>
      <c r="AK2116" s="1135">
        <v>1.04</v>
      </c>
      <c r="AM2116" s="1136" t="s">
        <v>13322</v>
      </c>
      <c r="AN2116" s="1136" t="s">
        <v>13323</v>
      </c>
      <c r="AO2116" s="1136">
        <f t="shared" si="262"/>
        <v>600</v>
      </c>
      <c r="AP2116" s="1136">
        <f t="shared" si="263"/>
        <v>1.75</v>
      </c>
      <c r="AQ2116" s="1136" t="str">
        <f t="shared" si="264"/>
        <v>2-6-1S83°</v>
      </c>
      <c r="AR2116" s="1136" t="str">
        <f t="shared" si="265"/>
        <v>30</v>
      </c>
      <c r="AS2116" s="1136" t="str">
        <f t="shared" si="266"/>
        <v>170/160</v>
      </c>
      <c r="AT2116" s="1136" t="str">
        <f t="shared" si="267"/>
        <v>2-6-1S83°</v>
      </c>
      <c r="AV2116" s="1136" t="str">
        <f t="shared" si="268"/>
        <v>113.9.11</v>
      </c>
      <c r="AW2116" s="1438">
        <f t="shared" si="269"/>
        <v>45546</v>
      </c>
    </row>
    <row r="2117" spans="1:49">
      <c r="A2117" s="1135" t="s">
        <v>6770</v>
      </c>
      <c r="B2117" s="1135" t="s">
        <v>5981</v>
      </c>
      <c r="C2117" s="1135">
        <v>600</v>
      </c>
      <c r="D2117" s="1135">
        <v>1.81</v>
      </c>
      <c r="E2117" s="1135" t="s">
        <v>15189</v>
      </c>
      <c r="F2117" s="1135" t="s">
        <v>2328</v>
      </c>
      <c r="G2117" s="1135">
        <v>5</v>
      </c>
      <c r="H2117" s="1135" t="s">
        <v>5220</v>
      </c>
      <c r="I2117" s="1135" t="s">
        <v>126</v>
      </c>
      <c r="J2117" s="1135">
        <v>1.6</v>
      </c>
      <c r="K2117" s="1135" t="s">
        <v>6771</v>
      </c>
      <c r="L2117" s="1135" t="s">
        <v>5881</v>
      </c>
      <c r="M2117" s="1135">
        <v>149.5</v>
      </c>
      <c r="N2117" s="1135" t="s">
        <v>1039</v>
      </c>
      <c r="O2117" s="1135">
        <v>3.7375000000000003</v>
      </c>
      <c r="P2117" s="1135">
        <v>2.99</v>
      </c>
      <c r="Q2117" s="1135">
        <v>3.5</v>
      </c>
      <c r="R2117" s="1135">
        <v>22</v>
      </c>
      <c r="T2117" s="1135">
        <v>16</v>
      </c>
      <c r="U2117" s="1135">
        <v>4</v>
      </c>
      <c r="V2117" s="1135" t="s">
        <v>663</v>
      </c>
      <c r="W2117" s="1135">
        <v>85</v>
      </c>
      <c r="X2117" s="1135">
        <v>10</v>
      </c>
      <c r="Y2117" s="1135">
        <v>1.4</v>
      </c>
      <c r="Z2117" s="1135">
        <v>6</v>
      </c>
      <c r="AA2117" s="1135" t="s">
        <v>2174</v>
      </c>
      <c r="AH2117" s="1135" t="s">
        <v>1231</v>
      </c>
      <c r="AI2117" s="1135">
        <v>93.59</v>
      </c>
      <c r="AJ2117" s="1135">
        <v>-0.28000000000000003</v>
      </c>
      <c r="AK2117" s="1135">
        <v>1.24</v>
      </c>
      <c r="AM2117" s="1136" t="s">
        <v>13324</v>
      </c>
      <c r="AN2117" s="1136" t="s">
        <v>13325</v>
      </c>
      <c r="AO2117" s="1136">
        <f t="shared" si="262"/>
        <v>600</v>
      </c>
      <c r="AP2117" s="1136">
        <f t="shared" si="263"/>
        <v>1.81</v>
      </c>
      <c r="AQ2117" s="1136" t="str">
        <f t="shared" si="264"/>
        <v>1-5-1S83°</v>
      </c>
      <c r="AR2117" s="1136" t="str">
        <f t="shared" si="265"/>
        <v>33.5</v>
      </c>
      <c r="AS2117" s="1136" t="str">
        <f t="shared" si="266"/>
        <v>300/300/140</v>
      </c>
      <c r="AT2117" s="1136" t="str">
        <f t="shared" si="267"/>
        <v>1-5-1S83°</v>
      </c>
      <c r="AV2117" s="1136" t="str">
        <f t="shared" si="268"/>
        <v>113.9.12</v>
      </c>
      <c r="AW2117" s="1438">
        <f t="shared" si="269"/>
        <v>45547</v>
      </c>
    </row>
    <row r="2118" spans="1:49">
      <c r="A2118" s="1135" t="s">
        <v>6772</v>
      </c>
      <c r="B2118" s="1135" t="s">
        <v>963</v>
      </c>
      <c r="C2118" s="1135">
        <v>600</v>
      </c>
      <c r="D2118" s="1135">
        <v>1.78</v>
      </c>
      <c r="E2118" s="1135" t="s">
        <v>15210</v>
      </c>
      <c r="F2118" s="1135" t="s">
        <v>2328</v>
      </c>
      <c r="G2118" s="1135">
        <v>5</v>
      </c>
      <c r="H2118" s="1135" t="s">
        <v>2238</v>
      </c>
      <c r="I2118" s="1135" t="s">
        <v>466</v>
      </c>
      <c r="J2118" s="1135">
        <v>1.3</v>
      </c>
      <c r="K2118" s="1135" t="s">
        <v>6773</v>
      </c>
      <c r="L2118" s="1135" t="s">
        <v>6740</v>
      </c>
      <c r="M2118" s="1135">
        <v>152</v>
      </c>
      <c r="N2118" s="1135" t="s">
        <v>1039</v>
      </c>
      <c r="O2118" s="1135">
        <v>3.8000000000000003</v>
      </c>
      <c r="P2118" s="1135">
        <v>3.04</v>
      </c>
      <c r="Q2118" s="1135">
        <v>3.5</v>
      </c>
      <c r="R2118" s="1135">
        <v>24.5</v>
      </c>
      <c r="T2118" s="1135">
        <v>22</v>
      </c>
      <c r="U2118" s="1135">
        <v>3</v>
      </c>
      <c r="V2118" s="1135" t="s">
        <v>663</v>
      </c>
      <c r="W2118" s="1135">
        <v>60</v>
      </c>
      <c r="X2118" s="1135">
        <v>10</v>
      </c>
      <c r="Y2118" s="1135">
        <v>1.5</v>
      </c>
      <c r="Z2118" s="1135" t="s">
        <v>663</v>
      </c>
      <c r="AA2118" s="1135" t="s">
        <v>2174</v>
      </c>
      <c r="AH2118" s="1135" t="s">
        <v>863</v>
      </c>
      <c r="AI2118" s="1135">
        <v>58.19</v>
      </c>
      <c r="AJ2118" s="1135">
        <v>44.03</v>
      </c>
      <c r="AK2118" s="1135">
        <v>57.95</v>
      </c>
      <c r="AM2118" s="1136" t="s">
        <v>13326</v>
      </c>
      <c r="AN2118" s="1136" t="s">
        <v>13327</v>
      </c>
      <c r="AO2118" s="1136">
        <f t="shared" si="262"/>
        <v>600</v>
      </c>
      <c r="AP2118" s="1136">
        <f t="shared" si="263"/>
        <v>1.78</v>
      </c>
      <c r="AQ2118" s="1136" t="str">
        <f t="shared" si="264"/>
        <v>1-5-1S83°Z+S</v>
      </c>
      <c r="AR2118" s="1136" t="str">
        <f t="shared" si="265"/>
        <v>33.5</v>
      </c>
      <c r="AS2118" s="1136" t="str">
        <f t="shared" si="266"/>
        <v>250/250/155</v>
      </c>
      <c r="AT2118" s="1136" t="str">
        <f t="shared" si="267"/>
        <v>1-5-1S83°Z+S</v>
      </c>
      <c r="AU2118" s="1136" t="s">
        <v>15734</v>
      </c>
      <c r="AV2118" s="1136" t="str">
        <f t="shared" si="268"/>
        <v>113.9.12</v>
      </c>
      <c r="AW2118" s="1438">
        <f t="shared" si="269"/>
        <v>45547</v>
      </c>
    </row>
    <row r="2119" spans="1:49">
      <c r="A2119" s="1135" t="s">
        <v>6774</v>
      </c>
      <c r="B2119" s="1135" t="s">
        <v>210</v>
      </c>
      <c r="C2119" s="1135">
        <v>650</v>
      </c>
      <c r="D2119" s="1135">
        <v>1.77</v>
      </c>
      <c r="E2119" s="1135" t="s">
        <v>15188</v>
      </c>
      <c r="F2119" s="1135" t="s">
        <v>1078</v>
      </c>
      <c r="G2119" s="1135">
        <v>5</v>
      </c>
      <c r="H2119" s="1135" t="s">
        <v>6654</v>
      </c>
      <c r="I2119" s="1135" t="s">
        <v>663</v>
      </c>
      <c r="J2119" s="1135">
        <v>0</v>
      </c>
      <c r="K2119" s="1135" t="s">
        <v>6555</v>
      </c>
      <c r="L2119" s="1135" t="s">
        <v>6385</v>
      </c>
      <c r="M2119" s="1135">
        <v>151.5</v>
      </c>
      <c r="N2119" s="1135" t="s">
        <v>1039</v>
      </c>
      <c r="O2119" s="1135">
        <v>3.7875000000000001</v>
      </c>
      <c r="P2119" s="1135">
        <v>3.0300000000000002</v>
      </c>
      <c r="Q2119" s="1135">
        <v>4</v>
      </c>
      <c r="R2119" s="1135">
        <v>19.100000000000001</v>
      </c>
      <c r="T2119" s="1135">
        <v>19</v>
      </c>
      <c r="U2119" s="1135">
        <v>2.5</v>
      </c>
      <c r="V2119" s="1135" t="s">
        <v>663</v>
      </c>
      <c r="W2119" s="1135" t="s">
        <v>663</v>
      </c>
      <c r="X2119" s="1135" t="s">
        <v>663</v>
      </c>
      <c r="Y2119" s="1135">
        <v>1</v>
      </c>
      <c r="Z2119" s="1135">
        <v>5</v>
      </c>
      <c r="AA2119" s="1135" t="s">
        <v>2176</v>
      </c>
      <c r="AH2119" s="1135" t="s">
        <v>959</v>
      </c>
      <c r="AI2119" s="1135">
        <v>91.62</v>
      </c>
      <c r="AJ2119" s="1135">
        <v>-0.47</v>
      </c>
      <c r="AK2119" s="1135">
        <v>1.1599999999999999</v>
      </c>
      <c r="AM2119" s="1136" t="s">
        <v>13328</v>
      </c>
      <c r="AN2119" s="1136" t="s">
        <v>13329</v>
      </c>
      <c r="AO2119" s="1136">
        <f t="shared" si="262"/>
        <v>650</v>
      </c>
      <c r="AP2119" s="1136">
        <f t="shared" si="263"/>
        <v>1.77</v>
      </c>
      <c r="AQ2119" s="1136" t="str">
        <f t="shared" si="264"/>
        <v>1-5-1S91°</v>
      </c>
      <c r="AR2119" s="1136" t="str">
        <f t="shared" si="265"/>
        <v>30</v>
      </c>
      <c r="AS2119" s="1136" t="str">
        <f t="shared" si="266"/>
        <v>350/310/155</v>
      </c>
      <c r="AT2119" s="1136" t="str">
        <f t="shared" si="267"/>
        <v>1-5-1S91°</v>
      </c>
      <c r="AV2119" s="1136" t="str">
        <f t="shared" si="268"/>
        <v>113.9.13</v>
      </c>
      <c r="AW2119" s="1438">
        <f t="shared" si="269"/>
        <v>45548</v>
      </c>
    </row>
    <row r="2120" spans="1:49">
      <c r="A2120" s="1135" t="s">
        <v>6775</v>
      </c>
      <c r="B2120" s="1135" t="s">
        <v>210</v>
      </c>
      <c r="C2120" s="1135">
        <v>650</v>
      </c>
      <c r="D2120" s="1135">
        <v>1.72</v>
      </c>
      <c r="E2120" s="1135" t="s">
        <v>15188</v>
      </c>
      <c r="F2120" s="1135" t="s">
        <v>1078</v>
      </c>
      <c r="G2120" s="1135">
        <v>5</v>
      </c>
      <c r="H2120" s="1135" t="s">
        <v>6776</v>
      </c>
      <c r="I2120" s="1135" t="s">
        <v>1206</v>
      </c>
      <c r="J2120" s="1135">
        <v>1.8</v>
      </c>
      <c r="K2120" s="1135" t="s">
        <v>6777</v>
      </c>
      <c r="L2120" s="1135" t="s">
        <v>6778</v>
      </c>
      <c r="M2120" s="1135">
        <v>152.19999999999999</v>
      </c>
      <c r="N2120" s="1135" t="s">
        <v>1039</v>
      </c>
      <c r="O2120" s="1135">
        <v>3.8049999999999997</v>
      </c>
      <c r="P2120" s="1135">
        <v>3.044</v>
      </c>
      <c r="Q2120" s="1135">
        <v>4</v>
      </c>
      <c r="R2120" s="1135" t="s">
        <v>6779</v>
      </c>
      <c r="T2120" s="1135">
        <v>16</v>
      </c>
      <c r="U2120" s="1135">
        <v>4</v>
      </c>
      <c r="V2120" s="1135" t="s">
        <v>663</v>
      </c>
      <c r="W2120" s="1135">
        <v>95</v>
      </c>
      <c r="X2120" s="1135">
        <v>20</v>
      </c>
      <c r="Y2120" s="1135">
        <v>1.5</v>
      </c>
      <c r="Z2120" s="1135">
        <v>5</v>
      </c>
      <c r="AA2120" s="1135" t="s">
        <v>6780</v>
      </c>
      <c r="AH2120" s="1135" t="s">
        <v>1147</v>
      </c>
      <c r="AI2120" s="1135">
        <v>91.31</v>
      </c>
      <c r="AJ2120" s="1135">
        <v>-0.41</v>
      </c>
      <c r="AK2120" s="1135">
        <v>2.17</v>
      </c>
      <c r="AM2120" s="1136" t="s">
        <v>13330</v>
      </c>
      <c r="AN2120" s="1136" t="s">
        <v>13058</v>
      </c>
      <c r="AO2120" s="1136">
        <f t="shared" si="262"/>
        <v>650</v>
      </c>
      <c r="AP2120" s="1136">
        <f t="shared" si="263"/>
        <v>1.72</v>
      </c>
      <c r="AQ2120" s="1136" t="str">
        <f t="shared" si="264"/>
        <v>1-5-1S91°</v>
      </c>
      <c r="AR2120" s="1136" t="str">
        <f t="shared" si="265"/>
        <v>30</v>
      </c>
      <c r="AS2120" s="1136" t="str">
        <f t="shared" si="266"/>
        <v>170/165</v>
      </c>
      <c r="AT2120" s="1136" t="str">
        <f t="shared" si="267"/>
        <v>1-5-1S91°</v>
      </c>
      <c r="AV2120" s="1136" t="str">
        <f t="shared" si="268"/>
        <v>113.9.18</v>
      </c>
      <c r="AW2120" s="1438">
        <f t="shared" si="269"/>
        <v>45553</v>
      </c>
    </row>
    <row r="2121" spans="1:49">
      <c r="A2121" s="1135" t="s">
        <v>6781</v>
      </c>
      <c r="B2121" s="1135" t="s">
        <v>6782</v>
      </c>
      <c r="C2121" s="1135">
        <v>500</v>
      </c>
      <c r="D2121" s="1135">
        <v>1.77</v>
      </c>
      <c r="E2121" s="1135" t="s">
        <v>15188</v>
      </c>
      <c r="F2121" s="1135" t="s">
        <v>1078</v>
      </c>
      <c r="G2121" s="1135">
        <v>5</v>
      </c>
      <c r="H2121" s="1135" t="s">
        <v>5552</v>
      </c>
      <c r="I2121" s="1135" t="s">
        <v>126</v>
      </c>
      <c r="J2121" s="1135">
        <v>0.5</v>
      </c>
      <c r="K2121" s="1135" t="s">
        <v>6783</v>
      </c>
      <c r="L2121" s="1135" t="s">
        <v>6784</v>
      </c>
      <c r="M2121" s="1135">
        <v>150</v>
      </c>
      <c r="N2121" s="1135" t="s">
        <v>1039</v>
      </c>
      <c r="O2121" s="1135">
        <v>3.75</v>
      </c>
      <c r="P2121" s="1135">
        <v>3</v>
      </c>
      <c r="Q2121" s="1135">
        <v>2.5</v>
      </c>
      <c r="R2121" s="1135">
        <v>33</v>
      </c>
      <c r="T2121" s="1135">
        <v>8</v>
      </c>
      <c r="U2121" s="1135">
        <v>3.8</v>
      </c>
      <c r="V2121" s="1135" t="s">
        <v>663</v>
      </c>
      <c r="W2121" s="1135">
        <v>30</v>
      </c>
      <c r="X2121" s="1135">
        <v>10</v>
      </c>
      <c r="Y2121" s="1135">
        <v>1.5</v>
      </c>
      <c r="Z2121" s="1135">
        <v>4</v>
      </c>
      <c r="AA2121" s="1135" t="s">
        <v>6785</v>
      </c>
      <c r="AB2121" s="1135" t="s">
        <v>6786</v>
      </c>
      <c r="AH2121" s="1135" t="s">
        <v>1332</v>
      </c>
      <c r="AI2121" s="1135">
        <v>90.93</v>
      </c>
      <c r="AJ2121" s="1135">
        <v>-0.86</v>
      </c>
      <c r="AK2121" s="1135">
        <v>6.64</v>
      </c>
      <c r="AM2121" s="1136" t="s">
        <v>13331</v>
      </c>
      <c r="AN2121" s="1136" t="s">
        <v>13332</v>
      </c>
      <c r="AO2121" s="1136">
        <f t="shared" si="262"/>
        <v>500</v>
      </c>
      <c r="AP2121" s="1136">
        <f t="shared" si="263"/>
        <v>1.77</v>
      </c>
      <c r="AQ2121" s="1136" t="str">
        <f t="shared" si="264"/>
        <v>1-5-1S91°</v>
      </c>
      <c r="AR2121" s="1136" t="str">
        <f t="shared" si="265"/>
        <v>30</v>
      </c>
      <c r="AS2121" s="1136" t="str">
        <f t="shared" si="266"/>
        <v>255/255/150</v>
      </c>
      <c r="AT2121" s="1136" t="str">
        <f t="shared" si="267"/>
        <v>1-5-1S91°</v>
      </c>
      <c r="AV2121" s="1136" t="str">
        <f t="shared" si="268"/>
        <v>113.9.20</v>
      </c>
      <c r="AW2121" s="1438">
        <f t="shared" si="269"/>
        <v>45555</v>
      </c>
    </row>
    <row r="2122" spans="1:49">
      <c r="A2122" s="1135" t="s">
        <v>6787</v>
      </c>
      <c r="B2122" s="1135" t="s">
        <v>210</v>
      </c>
      <c r="C2122" s="1135">
        <v>650</v>
      </c>
      <c r="D2122" s="1135">
        <v>1.75</v>
      </c>
      <c r="E2122" s="1135" t="s">
        <v>15188</v>
      </c>
      <c r="F2122" s="1135" t="s">
        <v>1078</v>
      </c>
      <c r="G2122" s="1135" t="s">
        <v>6788</v>
      </c>
      <c r="H2122" s="1135" t="s">
        <v>6463</v>
      </c>
      <c r="I2122" s="1135" t="s">
        <v>1206</v>
      </c>
      <c r="J2122" s="1135">
        <v>1.8</v>
      </c>
      <c r="K2122" s="1135" t="s">
        <v>6721</v>
      </c>
      <c r="L2122" s="1135" t="s">
        <v>4760</v>
      </c>
      <c r="M2122" s="1135">
        <v>152.19999999999999</v>
      </c>
      <c r="N2122" s="1135" t="s">
        <v>1039</v>
      </c>
      <c r="O2122" s="1135">
        <v>3.8049999999999997</v>
      </c>
      <c r="P2122" s="1135">
        <v>3.044</v>
      </c>
      <c r="Q2122" s="1135">
        <v>4</v>
      </c>
      <c r="R2122" s="1135">
        <v>19</v>
      </c>
      <c r="T2122" s="1135">
        <v>16</v>
      </c>
      <c r="U2122" s="1135">
        <v>4</v>
      </c>
      <c r="V2122" s="1135" t="s">
        <v>663</v>
      </c>
      <c r="W2122" s="1135">
        <v>95</v>
      </c>
      <c r="X2122" s="1135">
        <v>20</v>
      </c>
      <c r="Y2122" s="1135">
        <v>1.5</v>
      </c>
      <c r="Z2122" s="1135">
        <v>5</v>
      </c>
      <c r="AA2122" s="1135" t="s">
        <v>6789</v>
      </c>
      <c r="AH2122" s="1135" t="s">
        <v>6790</v>
      </c>
      <c r="AI2122" s="1135">
        <v>94.3</v>
      </c>
      <c r="AJ2122" s="1135">
        <v>-0.53</v>
      </c>
      <c r="AK2122" s="1135">
        <v>1.1299999999999999</v>
      </c>
      <c r="AM2122" s="1136" t="s">
        <v>13333</v>
      </c>
      <c r="AN2122" s="1136" t="s">
        <v>13334</v>
      </c>
      <c r="AO2122" s="1136">
        <f t="shared" si="262"/>
        <v>650</v>
      </c>
      <c r="AP2122" s="1136">
        <f t="shared" si="263"/>
        <v>1.75</v>
      </c>
      <c r="AQ2122" s="1136" t="str">
        <f t="shared" si="264"/>
        <v>1-5-1S91°</v>
      </c>
      <c r="AR2122" s="1136" t="str">
        <f t="shared" si="265"/>
        <v>30</v>
      </c>
      <c r="AS2122" s="1136" t="str">
        <f t="shared" si="266"/>
        <v>168/165</v>
      </c>
      <c r="AT2122" s="1136" t="str">
        <f t="shared" si="267"/>
        <v>1-5-1S91°</v>
      </c>
      <c r="AV2122" s="1136" t="str">
        <f t="shared" si="268"/>
        <v>113.9.24</v>
      </c>
      <c r="AW2122" s="1438">
        <f t="shared" si="269"/>
        <v>45559</v>
      </c>
    </row>
    <row r="2123" spans="1:49">
      <c r="A2123" s="1135" t="s">
        <v>6791</v>
      </c>
      <c r="B2123" s="1135" t="s">
        <v>701</v>
      </c>
      <c r="C2123" s="1135">
        <v>600</v>
      </c>
      <c r="D2123" s="1135">
        <v>1.78</v>
      </c>
      <c r="E2123" s="1135" t="s">
        <v>15210</v>
      </c>
      <c r="F2123" s="1135" t="s">
        <v>2328</v>
      </c>
      <c r="G2123" s="1135">
        <v>2</v>
      </c>
      <c r="H2123" s="1135" t="s">
        <v>6792</v>
      </c>
      <c r="I2123" s="1135" t="s">
        <v>466</v>
      </c>
      <c r="J2123" s="1135">
        <v>1.3</v>
      </c>
      <c r="K2123" s="1135" t="s">
        <v>6793</v>
      </c>
      <c r="L2123" s="1135" t="s">
        <v>6794</v>
      </c>
      <c r="M2123" s="1135">
        <v>152</v>
      </c>
      <c r="N2123" s="1135" t="s">
        <v>1039</v>
      </c>
      <c r="O2123" s="1135">
        <v>3.8000000000000003</v>
      </c>
      <c r="P2123" s="1135">
        <v>3.04</v>
      </c>
      <c r="Q2123" s="1135">
        <v>3.5</v>
      </c>
      <c r="R2123" s="1135">
        <v>24.5</v>
      </c>
      <c r="T2123" s="1135">
        <v>22</v>
      </c>
      <c r="U2123" s="1135">
        <v>3</v>
      </c>
      <c r="V2123" s="1135" t="s">
        <v>663</v>
      </c>
      <c r="W2123" s="1135">
        <v>60</v>
      </c>
      <c r="X2123" s="1135">
        <v>10</v>
      </c>
      <c r="Y2123" s="1135">
        <v>1.5</v>
      </c>
      <c r="Z2123" s="1135" t="s">
        <v>663</v>
      </c>
      <c r="AA2123" s="1135" t="s">
        <v>6789</v>
      </c>
      <c r="AH2123" s="1135" t="s">
        <v>973</v>
      </c>
      <c r="AI2123" s="1135">
        <v>98.07</v>
      </c>
      <c r="AJ2123" s="1135">
        <v>-0.2</v>
      </c>
      <c r="AK2123" s="1135">
        <v>0.1</v>
      </c>
      <c r="AM2123" s="1136" t="s">
        <v>13335</v>
      </c>
      <c r="AN2123" s="1136" t="s">
        <v>13336</v>
      </c>
      <c r="AO2123" s="1136">
        <f t="shared" ref="AO2123:AO2186" si="270">C2123</f>
        <v>600</v>
      </c>
      <c r="AP2123" s="1136">
        <f t="shared" ref="AP2123:AP2186" si="271">D2123</f>
        <v>1.78</v>
      </c>
      <c r="AQ2123" s="1136" t="str">
        <f t="shared" ref="AQ2123:AQ2186" si="272">E2123</f>
        <v>1-5-1S83°Z+S</v>
      </c>
      <c r="AR2123" s="1136" t="str">
        <f t="shared" ref="AR2123:AR2186" si="273">F2123</f>
        <v>33.5</v>
      </c>
      <c r="AS2123" s="1136" t="str">
        <f t="shared" ref="AS2123:AS2186" si="274">H2123</f>
        <v>250/250/145</v>
      </c>
      <c r="AT2123" s="1136" t="str">
        <f t="shared" ref="AT2123:AT2186" si="275">E2123</f>
        <v>1-5-1S83°Z+S</v>
      </c>
      <c r="AU2123" s="1136" t="s">
        <v>15734</v>
      </c>
      <c r="AV2123" s="1136" t="str">
        <f t="shared" si="268"/>
        <v>113.9.24</v>
      </c>
      <c r="AW2123" s="1438">
        <f t="shared" si="269"/>
        <v>45559</v>
      </c>
    </row>
    <row r="2124" spans="1:49">
      <c r="A2124" s="1135" t="s">
        <v>6795</v>
      </c>
      <c r="B2124" s="1135" t="s">
        <v>6796</v>
      </c>
      <c r="C2124" s="1135">
        <v>600</v>
      </c>
      <c r="D2124" s="1135">
        <v>1.76</v>
      </c>
      <c r="E2124" s="1135" t="s">
        <v>15210</v>
      </c>
      <c r="F2124" s="1135" t="s">
        <v>2328</v>
      </c>
      <c r="G2124" s="1135">
        <v>2</v>
      </c>
      <c r="H2124" s="1135" t="s">
        <v>2238</v>
      </c>
      <c r="I2124" s="1135" t="s">
        <v>466</v>
      </c>
      <c r="J2124" s="1135">
        <v>1.5</v>
      </c>
      <c r="K2124" s="1135" t="s">
        <v>6797</v>
      </c>
      <c r="L2124" s="1135" t="s">
        <v>6798</v>
      </c>
      <c r="M2124" s="1135">
        <v>152</v>
      </c>
      <c r="N2124" s="1135" t="s">
        <v>1039</v>
      </c>
      <c r="O2124" s="1135">
        <v>3.8000000000000003</v>
      </c>
      <c r="P2124" s="1135">
        <v>3.04</v>
      </c>
      <c r="Q2124" s="1135">
        <v>3.5</v>
      </c>
      <c r="R2124" s="1135">
        <v>24.5</v>
      </c>
      <c r="T2124" s="1135">
        <v>22</v>
      </c>
      <c r="U2124" s="1135">
        <v>3</v>
      </c>
      <c r="V2124" s="1135" t="s">
        <v>663</v>
      </c>
      <c r="W2124" s="1135">
        <v>60</v>
      </c>
      <c r="X2124" s="1135">
        <v>10</v>
      </c>
      <c r="Y2124" s="1135">
        <v>1.5</v>
      </c>
      <c r="Z2124" s="1135" t="s">
        <v>663</v>
      </c>
      <c r="AA2124" s="1135" t="s">
        <v>2187</v>
      </c>
      <c r="AH2124" s="1135" t="s">
        <v>927</v>
      </c>
      <c r="AI2124" s="1135">
        <v>84.3</v>
      </c>
      <c r="AJ2124" s="1135">
        <v>-9.1300000000000008</v>
      </c>
      <c r="AK2124" s="1135">
        <v>83.48</v>
      </c>
      <c r="AM2124" s="1136" t="s">
        <v>13337</v>
      </c>
      <c r="AN2124" s="1136" t="s">
        <v>13338</v>
      </c>
      <c r="AO2124" s="1136">
        <f t="shared" si="270"/>
        <v>600</v>
      </c>
      <c r="AP2124" s="1136">
        <f t="shared" si="271"/>
        <v>1.76</v>
      </c>
      <c r="AQ2124" s="1136" t="str">
        <f t="shared" si="272"/>
        <v>1-5-1S83°Z+S</v>
      </c>
      <c r="AR2124" s="1136" t="str">
        <f t="shared" si="273"/>
        <v>33.5</v>
      </c>
      <c r="AS2124" s="1136" t="str">
        <f t="shared" si="274"/>
        <v>250/250/155</v>
      </c>
      <c r="AT2124" s="1136" t="str">
        <f t="shared" si="275"/>
        <v>1-5-1S83°Z+S</v>
      </c>
      <c r="AU2124" s="1136" t="s">
        <v>15734</v>
      </c>
      <c r="AV2124" s="1136" t="str">
        <f t="shared" si="268"/>
        <v>113.9.26</v>
      </c>
      <c r="AW2124" s="1438">
        <f t="shared" si="269"/>
        <v>45561</v>
      </c>
    </row>
    <row r="2125" spans="1:49">
      <c r="A2125" s="1135" t="s">
        <v>6799</v>
      </c>
      <c r="B2125" s="1135" t="s">
        <v>966</v>
      </c>
      <c r="C2125" s="1135">
        <v>650</v>
      </c>
      <c r="D2125" s="1135">
        <v>1.76</v>
      </c>
      <c r="E2125" s="1135" t="s">
        <v>15210</v>
      </c>
      <c r="F2125" s="1135" t="s">
        <v>1608</v>
      </c>
      <c r="G2125" s="1135">
        <v>2</v>
      </c>
      <c r="H2125" s="1135" t="s">
        <v>6635</v>
      </c>
      <c r="I2125" s="1135" t="s">
        <v>126</v>
      </c>
      <c r="J2125" s="1135">
        <v>1.9</v>
      </c>
      <c r="K2125" s="1135" t="s">
        <v>6800</v>
      </c>
      <c r="L2125" s="1135" t="s">
        <v>6637</v>
      </c>
      <c r="M2125" s="1135">
        <v>155</v>
      </c>
      <c r="N2125" s="1135" t="s">
        <v>1039</v>
      </c>
      <c r="O2125" s="1135">
        <v>3.875</v>
      </c>
      <c r="P2125" s="1135">
        <v>3.1</v>
      </c>
      <c r="Q2125" s="1135">
        <v>3.5</v>
      </c>
      <c r="R2125" s="1135">
        <v>24</v>
      </c>
      <c r="T2125" s="1135">
        <v>26</v>
      </c>
      <c r="U2125" s="1135">
        <v>3.1</v>
      </c>
      <c r="V2125" s="1135" t="s">
        <v>663</v>
      </c>
      <c r="W2125" s="1135">
        <v>90</v>
      </c>
      <c r="X2125" s="1135">
        <v>10</v>
      </c>
      <c r="Y2125" s="1135">
        <v>1.52</v>
      </c>
      <c r="Z2125" s="1135" t="s">
        <v>663</v>
      </c>
      <c r="AA2125" s="1135" t="s">
        <v>2187</v>
      </c>
      <c r="AH2125" s="1135" t="s">
        <v>1470</v>
      </c>
      <c r="AI2125" s="1135">
        <v>18.84</v>
      </c>
      <c r="AJ2125" s="1135">
        <v>-2.63</v>
      </c>
      <c r="AK2125" s="1135">
        <v>14.9</v>
      </c>
      <c r="AM2125" s="1136" t="s">
        <v>13339</v>
      </c>
      <c r="AN2125" s="1136" t="s">
        <v>13340</v>
      </c>
      <c r="AO2125" s="1136">
        <f t="shared" si="270"/>
        <v>650</v>
      </c>
      <c r="AP2125" s="1136">
        <f t="shared" si="271"/>
        <v>1.76</v>
      </c>
      <c r="AQ2125" s="1136" t="str">
        <f t="shared" si="272"/>
        <v>1-5-1S83°Z+S</v>
      </c>
      <c r="AR2125" s="1136" t="str">
        <f t="shared" si="273"/>
        <v>32</v>
      </c>
      <c r="AS2125" s="1136" t="str">
        <f t="shared" si="274"/>
        <v>265/265/155</v>
      </c>
      <c r="AT2125" s="1136" t="str">
        <f t="shared" si="275"/>
        <v>1-5-1S83°Z+S</v>
      </c>
      <c r="AU2125" s="1136" t="s">
        <v>15734</v>
      </c>
      <c r="AV2125" s="1136" t="str">
        <f t="shared" si="268"/>
        <v>113.9.26</v>
      </c>
      <c r="AW2125" s="1438">
        <f t="shared" si="269"/>
        <v>45561</v>
      </c>
    </row>
    <row r="2126" spans="1:49">
      <c r="A2126" s="1135" t="s">
        <v>6801</v>
      </c>
      <c r="B2126" s="1135" t="s">
        <v>878</v>
      </c>
      <c r="C2126" s="1135">
        <v>600</v>
      </c>
      <c r="D2126" s="1135">
        <v>1.8</v>
      </c>
      <c r="E2126" s="1135" t="s">
        <v>15188</v>
      </c>
      <c r="F2126" s="1135" t="s">
        <v>1048</v>
      </c>
      <c r="G2126" s="1135">
        <v>5</v>
      </c>
      <c r="H2126" s="1135" t="s">
        <v>5220</v>
      </c>
      <c r="I2126" s="1135" t="s">
        <v>466</v>
      </c>
      <c r="J2126" s="1135">
        <v>3.9</v>
      </c>
      <c r="K2126" s="1135" t="s">
        <v>6802</v>
      </c>
      <c r="L2126" s="1135" t="s">
        <v>6332</v>
      </c>
      <c r="M2126" s="1135">
        <v>151.69999999999999</v>
      </c>
      <c r="N2126" s="1135" t="s">
        <v>1039</v>
      </c>
      <c r="O2126" s="1135">
        <v>3.7925</v>
      </c>
      <c r="P2126" s="1135">
        <v>3.0339999999999998</v>
      </c>
      <c r="Q2126" s="1135">
        <v>3</v>
      </c>
      <c r="R2126" s="1135">
        <v>19.7</v>
      </c>
      <c r="T2126" s="1135">
        <v>11.5</v>
      </c>
      <c r="U2126" s="1135">
        <v>5.3</v>
      </c>
      <c r="V2126" s="1135" t="s">
        <v>663</v>
      </c>
      <c r="W2126" s="1135">
        <v>105</v>
      </c>
      <c r="X2126" s="1135">
        <v>95</v>
      </c>
      <c r="Y2126" s="1135">
        <v>1.5</v>
      </c>
      <c r="Z2126" s="1135">
        <v>5</v>
      </c>
      <c r="AA2126" s="1135" t="s">
        <v>6803</v>
      </c>
      <c r="AB2126" s="1135" t="s">
        <v>6804</v>
      </c>
      <c r="AH2126" s="1135" t="s">
        <v>940</v>
      </c>
      <c r="AI2126" s="1135">
        <v>90.82</v>
      </c>
      <c r="AJ2126" s="1135">
        <v>-1.7</v>
      </c>
      <c r="AK2126" s="1135">
        <v>5.5</v>
      </c>
      <c r="AM2126" s="1136" t="s">
        <v>13341</v>
      </c>
      <c r="AN2126" s="1136" t="s">
        <v>13342</v>
      </c>
      <c r="AO2126" s="1136">
        <f t="shared" si="270"/>
        <v>600</v>
      </c>
      <c r="AP2126" s="1136">
        <f t="shared" si="271"/>
        <v>1.8</v>
      </c>
      <c r="AQ2126" s="1136" t="str">
        <f t="shared" si="272"/>
        <v>1-5-1S91°</v>
      </c>
      <c r="AR2126" s="1136" t="str">
        <f t="shared" si="273"/>
        <v>31</v>
      </c>
      <c r="AS2126" s="1136" t="str">
        <f t="shared" si="274"/>
        <v>300/300/140</v>
      </c>
      <c r="AT2126" s="1136" t="str">
        <f t="shared" si="275"/>
        <v>1-5-1S91°</v>
      </c>
      <c r="AV2126" s="1136" t="str">
        <f t="shared" si="268"/>
        <v>113.9.30</v>
      </c>
      <c r="AW2126" s="1438">
        <f t="shared" si="269"/>
        <v>45565</v>
      </c>
    </row>
    <row r="2127" spans="1:49">
      <c r="A2127" s="1135" t="s">
        <v>6805</v>
      </c>
      <c r="B2127" s="1135" t="s">
        <v>210</v>
      </c>
      <c r="C2127" s="1135">
        <v>650</v>
      </c>
      <c r="D2127" s="1135">
        <v>1.7649999999999999</v>
      </c>
      <c r="E2127" s="1135" t="s">
        <v>15188</v>
      </c>
      <c r="F2127" s="1135" t="s">
        <v>4107</v>
      </c>
      <c r="G2127" s="1135">
        <v>5</v>
      </c>
      <c r="H2127" s="1135" t="s">
        <v>6220</v>
      </c>
      <c r="I2127" s="1135" t="s">
        <v>126</v>
      </c>
      <c r="J2127" s="1135">
        <v>1.5</v>
      </c>
      <c r="K2127" s="1135" t="s">
        <v>6806</v>
      </c>
      <c r="L2127" s="1135" t="s">
        <v>4760</v>
      </c>
      <c r="M2127" s="1135">
        <v>152.19999999999999</v>
      </c>
      <c r="N2127" s="1135" t="s">
        <v>1039</v>
      </c>
      <c r="O2127" s="1135">
        <v>3.8049999999999997</v>
      </c>
      <c r="P2127" s="1135">
        <v>3.044</v>
      </c>
      <c r="Q2127" s="1135">
        <v>4</v>
      </c>
      <c r="R2127" s="1135">
        <v>19</v>
      </c>
      <c r="T2127" s="1135">
        <v>16</v>
      </c>
      <c r="U2127" s="1135">
        <v>4</v>
      </c>
      <c r="V2127" s="1135" t="s">
        <v>663</v>
      </c>
      <c r="W2127" s="1135">
        <v>95</v>
      </c>
      <c r="X2127" s="1135">
        <v>20</v>
      </c>
      <c r="Y2127" s="1135">
        <v>1.5</v>
      </c>
      <c r="Z2127" s="1135">
        <v>5</v>
      </c>
      <c r="AA2127" s="1135" t="s">
        <v>2227</v>
      </c>
      <c r="AH2127" s="1135" t="s">
        <v>488</v>
      </c>
      <c r="AI2127" s="1135">
        <v>93.82</v>
      </c>
      <c r="AJ2127" s="1135">
        <v>-0.23</v>
      </c>
      <c r="AK2127" s="1135">
        <v>0.87</v>
      </c>
      <c r="AM2127" s="1136" t="s">
        <v>13343</v>
      </c>
      <c r="AN2127" s="1136" t="s">
        <v>13344</v>
      </c>
      <c r="AO2127" s="1136">
        <f t="shared" si="270"/>
        <v>650</v>
      </c>
      <c r="AP2127" s="1136">
        <f t="shared" si="271"/>
        <v>1.7649999999999999</v>
      </c>
      <c r="AQ2127" s="1136" t="str">
        <f t="shared" si="272"/>
        <v>1-5-1S91°</v>
      </c>
      <c r="AR2127" s="1136" t="str">
        <f t="shared" si="273"/>
        <v>30.3</v>
      </c>
      <c r="AS2127" s="1136" t="str">
        <f t="shared" si="274"/>
        <v>310/270/158</v>
      </c>
      <c r="AT2127" s="1136" t="str">
        <f t="shared" si="275"/>
        <v>1-5-1S91°</v>
      </c>
      <c r="AV2127" s="1136" t="str">
        <f t="shared" si="268"/>
        <v>113.10.7</v>
      </c>
      <c r="AW2127" s="1438">
        <f t="shared" si="269"/>
        <v>45572</v>
      </c>
    </row>
    <row r="2128" spans="1:49">
      <c r="A2128" s="1135" t="s">
        <v>6807</v>
      </c>
      <c r="B2128" s="1135" t="s">
        <v>471</v>
      </c>
      <c r="C2128" s="1135">
        <v>650</v>
      </c>
      <c r="D2128" s="1135">
        <v>1.77</v>
      </c>
      <c r="E2128" s="1135" t="s">
        <v>15203</v>
      </c>
      <c r="F2128" s="1135" t="s">
        <v>663</v>
      </c>
      <c r="G2128" s="1135">
        <v>5</v>
      </c>
      <c r="H2128" s="1135" t="s">
        <v>3450</v>
      </c>
      <c r="I2128" s="1135" t="s">
        <v>466</v>
      </c>
      <c r="J2128" s="1135">
        <v>1.9</v>
      </c>
      <c r="K2128" s="1135" t="s">
        <v>6808</v>
      </c>
      <c r="L2128" s="1135" t="s">
        <v>6429</v>
      </c>
      <c r="M2128" s="1135">
        <v>149.5</v>
      </c>
      <c r="N2128" s="1135" t="s">
        <v>1039</v>
      </c>
      <c r="O2128" s="1135">
        <v>3.7375000000000003</v>
      </c>
      <c r="P2128" s="1135">
        <v>2.99</v>
      </c>
      <c r="Q2128" s="1135">
        <v>4</v>
      </c>
      <c r="R2128" s="1135">
        <v>21</v>
      </c>
      <c r="T2128" s="1135">
        <v>37</v>
      </c>
      <c r="U2128" s="1135">
        <v>3.7</v>
      </c>
      <c r="V2128" s="1135" t="s">
        <v>663</v>
      </c>
      <c r="W2128" s="1135">
        <v>110</v>
      </c>
      <c r="X2128" s="1135">
        <v>40</v>
      </c>
      <c r="Y2128" s="1135">
        <v>2.2000000000000002</v>
      </c>
      <c r="Z2128" s="1135" t="s">
        <v>663</v>
      </c>
      <c r="AA2128" s="1135" t="s">
        <v>6809</v>
      </c>
      <c r="AH2128" s="1135" t="s">
        <v>887</v>
      </c>
      <c r="AI2128" s="1135">
        <v>91.8</v>
      </c>
      <c r="AJ2128" s="1135">
        <v>-0.3</v>
      </c>
      <c r="AK2128" s="1135">
        <v>1.36</v>
      </c>
      <c r="AM2128" s="1136" t="s">
        <v>13345</v>
      </c>
      <c r="AN2128" s="1136" t="s">
        <v>13346</v>
      </c>
      <c r="AO2128" s="1136">
        <f t="shared" si="270"/>
        <v>650</v>
      </c>
      <c r="AP2128" s="1136">
        <f t="shared" si="271"/>
        <v>1.77</v>
      </c>
      <c r="AQ2128" s="1136" t="str">
        <f t="shared" si="272"/>
        <v>1-5-1S85°Z+S</v>
      </c>
      <c r="AR2128" s="1136" t="str">
        <f t="shared" si="273"/>
        <v>NA</v>
      </c>
      <c r="AS2128" s="1136" t="str">
        <f t="shared" si="274"/>
        <v>182/OFF</v>
      </c>
      <c r="AT2128" s="1136" t="str">
        <f t="shared" si="275"/>
        <v>1-5-1S85°Z+S</v>
      </c>
      <c r="AU2128" s="1136" t="s">
        <v>15734</v>
      </c>
      <c r="AV2128" s="1136" t="str">
        <f t="shared" si="268"/>
        <v>113.10.11</v>
      </c>
      <c r="AW2128" s="1438">
        <f t="shared" si="269"/>
        <v>45576</v>
      </c>
    </row>
    <row r="2129" spans="1:49">
      <c r="A2129" s="1135" t="s">
        <v>6810</v>
      </c>
      <c r="B2129" s="1135" t="s">
        <v>417</v>
      </c>
      <c r="C2129" s="1135">
        <v>650</v>
      </c>
      <c r="D2129" s="1135">
        <v>1.7549999999999999</v>
      </c>
      <c r="E2129" s="1135" t="s">
        <v>15188</v>
      </c>
      <c r="F2129" s="1135" t="s">
        <v>1078</v>
      </c>
      <c r="G2129" s="1135">
        <v>5</v>
      </c>
      <c r="H2129" s="1135" t="s">
        <v>5577</v>
      </c>
      <c r="I2129" s="1135" t="s">
        <v>126</v>
      </c>
      <c r="J2129" s="1135">
        <v>0.8</v>
      </c>
      <c r="K2129" s="1135" t="s">
        <v>6811</v>
      </c>
      <c r="L2129" s="1135" t="s">
        <v>4760</v>
      </c>
      <c r="M2129" s="1135">
        <v>151.5</v>
      </c>
      <c r="N2129" s="1135" t="s">
        <v>1039</v>
      </c>
      <c r="O2129" s="1135">
        <v>3.7875000000000001</v>
      </c>
      <c r="P2129" s="1135">
        <v>3.0300000000000002</v>
      </c>
      <c r="Q2129" s="1135">
        <v>4</v>
      </c>
      <c r="R2129" s="1135">
        <v>19.100000000000001</v>
      </c>
      <c r="T2129" s="1135">
        <v>23.7</v>
      </c>
      <c r="U2129" s="1135">
        <v>3.2</v>
      </c>
      <c r="V2129" s="1135" t="s">
        <v>663</v>
      </c>
      <c r="W2129" s="1135">
        <v>35</v>
      </c>
      <c r="X2129" s="1135">
        <v>10</v>
      </c>
      <c r="Y2129" s="1135">
        <v>1</v>
      </c>
      <c r="Z2129" s="1135">
        <v>6</v>
      </c>
      <c r="AA2129" s="1135" t="s">
        <v>1825</v>
      </c>
      <c r="AH2129" s="1135" t="s">
        <v>1231</v>
      </c>
      <c r="AI2129" s="1135">
        <v>91.93</v>
      </c>
      <c r="AJ2129" s="1135">
        <v>-1.23</v>
      </c>
      <c r="AK2129" s="1135">
        <v>0.85</v>
      </c>
      <c r="AM2129" s="1136" t="s">
        <v>13347</v>
      </c>
      <c r="AN2129" s="1136" t="s">
        <v>13348</v>
      </c>
      <c r="AO2129" s="1136">
        <f t="shared" si="270"/>
        <v>650</v>
      </c>
      <c r="AP2129" s="1136">
        <f t="shared" si="271"/>
        <v>1.7549999999999999</v>
      </c>
      <c r="AQ2129" s="1136" t="str">
        <f t="shared" si="272"/>
        <v>1-5-1S91°</v>
      </c>
      <c r="AR2129" s="1136" t="str">
        <f t="shared" si="273"/>
        <v>30</v>
      </c>
      <c r="AS2129" s="1136" t="str">
        <f t="shared" si="274"/>
        <v>350/310/150</v>
      </c>
      <c r="AT2129" s="1136" t="str">
        <f t="shared" si="275"/>
        <v>1-5-1S91°</v>
      </c>
      <c r="AV2129" s="1136" t="str">
        <f t="shared" si="268"/>
        <v>113.10.16</v>
      </c>
      <c r="AW2129" s="1438">
        <f t="shared" si="269"/>
        <v>45581</v>
      </c>
    </row>
    <row r="2130" spans="1:49">
      <c r="A2130" s="1135" t="s">
        <v>6812</v>
      </c>
      <c r="B2130" s="1135" t="s">
        <v>417</v>
      </c>
      <c r="C2130" s="1135">
        <v>650</v>
      </c>
      <c r="D2130" s="1135">
        <v>1.76</v>
      </c>
      <c r="E2130" s="1135" t="s">
        <v>15188</v>
      </c>
      <c r="F2130" s="1135" t="s">
        <v>1078</v>
      </c>
      <c r="G2130" s="1135">
        <v>5</v>
      </c>
      <c r="H2130" s="1135" t="s">
        <v>5577</v>
      </c>
      <c r="I2130" s="1135" t="s">
        <v>126</v>
      </c>
      <c r="J2130" s="1135">
        <v>0.8</v>
      </c>
      <c r="K2130" s="1135" t="s">
        <v>6811</v>
      </c>
      <c r="L2130" s="1135" t="s">
        <v>4760</v>
      </c>
      <c r="M2130" s="1135">
        <v>151.5</v>
      </c>
      <c r="N2130" s="1135" t="s">
        <v>1039</v>
      </c>
      <c r="O2130" s="1135">
        <v>3.7875000000000001</v>
      </c>
      <c r="P2130" s="1135">
        <v>3.0300000000000002</v>
      </c>
      <c r="Q2130" s="1135">
        <v>4</v>
      </c>
      <c r="R2130" s="1135">
        <v>19.100000000000001</v>
      </c>
      <c r="T2130" s="1135">
        <v>23.7</v>
      </c>
      <c r="U2130" s="1135">
        <v>3.2</v>
      </c>
      <c r="V2130" s="1135" t="s">
        <v>663</v>
      </c>
      <c r="W2130" s="1135">
        <v>35</v>
      </c>
      <c r="X2130" s="1135">
        <v>10</v>
      </c>
      <c r="Y2130" s="1135">
        <v>1</v>
      </c>
      <c r="Z2130" s="1135">
        <v>6</v>
      </c>
      <c r="AA2130" s="1135" t="s">
        <v>6813</v>
      </c>
      <c r="AH2130" s="1135" t="s">
        <v>1088</v>
      </c>
      <c r="AI2130" s="1135">
        <v>91.53</v>
      </c>
      <c r="AJ2130" s="1135">
        <v>-1.66</v>
      </c>
      <c r="AK2130" s="1135">
        <v>0.98</v>
      </c>
      <c r="AM2130" s="1136" t="s">
        <v>13349</v>
      </c>
      <c r="AN2130" s="1136" t="s">
        <v>13350</v>
      </c>
      <c r="AO2130" s="1136">
        <f t="shared" si="270"/>
        <v>650</v>
      </c>
      <c r="AP2130" s="1136">
        <f t="shared" si="271"/>
        <v>1.76</v>
      </c>
      <c r="AQ2130" s="1136" t="str">
        <f t="shared" si="272"/>
        <v>1-5-1S91°</v>
      </c>
      <c r="AR2130" s="1136" t="str">
        <f t="shared" si="273"/>
        <v>30</v>
      </c>
      <c r="AS2130" s="1136" t="str">
        <f t="shared" si="274"/>
        <v>350/310/150</v>
      </c>
      <c r="AT2130" s="1136" t="str">
        <f t="shared" si="275"/>
        <v>1-5-1S91°</v>
      </c>
      <c r="AV2130" s="1136" t="str">
        <f t="shared" si="268"/>
        <v>113.10.21</v>
      </c>
      <c r="AW2130" s="1438">
        <f t="shared" si="269"/>
        <v>45586</v>
      </c>
    </row>
    <row r="2131" spans="1:49">
      <c r="A2131" s="1135" t="s">
        <v>6814</v>
      </c>
      <c r="B2131" s="1135" t="s">
        <v>417</v>
      </c>
      <c r="C2131" s="1135">
        <v>600</v>
      </c>
      <c r="D2131" s="1135">
        <v>1.75</v>
      </c>
      <c r="E2131" s="1135" t="s">
        <v>15196</v>
      </c>
      <c r="F2131" s="1135" t="s">
        <v>2261</v>
      </c>
      <c r="G2131" s="1135">
        <v>5</v>
      </c>
      <c r="H2131" s="1135" t="s">
        <v>6815</v>
      </c>
      <c r="I2131" s="1135" t="s">
        <v>1261</v>
      </c>
      <c r="J2131" s="1135">
        <v>0.6</v>
      </c>
      <c r="K2131" s="1135" t="s">
        <v>6811</v>
      </c>
      <c r="L2131" s="1135" t="s">
        <v>4760</v>
      </c>
      <c r="M2131" s="1135">
        <v>151.5</v>
      </c>
      <c r="N2131" s="1135" t="s">
        <v>1039</v>
      </c>
      <c r="O2131" s="1135">
        <v>3.7875000000000001</v>
      </c>
      <c r="P2131" s="1135">
        <v>3.0300000000000002</v>
      </c>
      <c r="Q2131" s="1135">
        <v>3.5</v>
      </c>
      <c r="R2131" s="1135">
        <v>19.100000000000001</v>
      </c>
      <c r="T2131" s="1135">
        <v>23.7</v>
      </c>
      <c r="U2131" s="1135">
        <v>3.2</v>
      </c>
      <c r="V2131" s="1135" t="s">
        <v>663</v>
      </c>
      <c r="W2131" s="1135">
        <v>35</v>
      </c>
      <c r="X2131" s="1135">
        <v>10</v>
      </c>
      <c r="Y2131" s="1135">
        <v>1</v>
      </c>
      <c r="Z2131" s="1135">
        <v>6</v>
      </c>
      <c r="AA2131" s="1135" t="s">
        <v>6813</v>
      </c>
      <c r="AH2131" s="1135" t="s">
        <v>1511</v>
      </c>
      <c r="AI2131" s="1135">
        <v>91.37</v>
      </c>
      <c r="AJ2131" s="1135">
        <v>-1.53</v>
      </c>
      <c r="AK2131" s="1135">
        <v>1</v>
      </c>
      <c r="AM2131" s="1136" t="s">
        <v>13351</v>
      </c>
      <c r="AN2131" s="1136" t="s">
        <v>13352</v>
      </c>
      <c r="AO2131" s="1136">
        <f t="shared" si="270"/>
        <v>600</v>
      </c>
      <c r="AP2131" s="1136">
        <f t="shared" si="271"/>
        <v>1.75</v>
      </c>
      <c r="AQ2131" s="1136" t="str">
        <f t="shared" si="272"/>
        <v>2-6-1S83°</v>
      </c>
      <c r="AR2131" s="1136" t="str">
        <f t="shared" si="273"/>
        <v>33</v>
      </c>
      <c r="AS2131" s="1136" t="str">
        <f t="shared" si="274"/>
        <v>171/160</v>
      </c>
      <c r="AT2131" s="1136" t="str">
        <f t="shared" si="275"/>
        <v>2-6-1S83°</v>
      </c>
      <c r="AV2131" s="1136" t="str">
        <f t="shared" si="268"/>
        <v>113.10.21</v>
      </c>
      <c r="AW2131" s="1438">
        <f t="shared" si="269"/>
        <v>45586</v>
      </c>
    </row>
    <row r="2132" spans="1:49">
      <c r="A2132" s="1135" t="s">
        <v>6816</v>
      </c>
      <c r="B2132" s="1135" t="s">
        <v>878</v>
      </c>
      <c r="C2132" s="1135">
        <v>600</v>
      </c>
      <c r="D2132" s="1135">
        <v>1.74</v>
      </c>
      <c r="E2132" s="1135" t="s">
        <v>15188</v>
      </c>
      <c r="F2132" s="1135" t="s">
        <v>1048</v>
      </c>
      <c r="G2132" s="1135">
        <v>5</v>
      </c>
      <c r="H2132" s="1135" t="s">
        <v>5220</v>
      </c>
      <c r="I2132" s="1135" t="s">
        <v>663</v>
      </c>
      <c r="J2132" s="1135">
        <v>0</v>
      </c>
      <c r="K2132" s="1135" t="s">
        <v>6817</v>
      </c>
      <c r="L2132" s="1135" t="s">
        <v>6332</v>
      </c>
      <c r="M2132" s="1135">
        <v>151</v>
      </c>
      <c r="N2132" s="1135" t="s">
        <v>1039</v>
      </c>
      <c r="O2132" s="1135">
        <v>3.7750000000000004</v>
      </c>
      <c r="P2132" s="1135">
        <v>3.02</v>
      </c>
      <c r="Q2132" s="1135">
        <v>3</v>
      </c>
      <c r="R2132" s="1135">
        <v>22.4</v>
      </c>
      <c r="T2132" s="1135">
        <v>15</v>
      </c>
      <c r="U2132" s="1135">
        <v>3.7</v>
      </c>
      <c r="V2132" s="1135" t="s">
        <v>663</v>
      </c>
      <c r="W2132" s="1135" t="s">
        <v>663</v>
      </c>
      <c r="X2132" s="1135" t="s">
        <v>663</v>
      </c>
      <c r="Y2132" s="1135">
        <v>1.5</v>
      </c>
      <c r="Z2132" s="1135">
        <v>5.5</v>
      </c>
      <c r="AA2132" s="1135" t="s">
        <v>2245</v>
      </c>
      <c r="AB2132" s="1135" t="s">
        <v>2252</v>
      </c>
      <c r="AH2132" s="1135" t="s">
        <v>629</v>
      </c>
      <c r="AI2132" s="1135">
        <v>91.38</v>
      </c>
      <c r="AJ2132" s="1135">
        <v>-1.51</v>
      </c>
      <c r="AK2132" s="1135">
        <v>5.36</v>
      </c>
      <c r="AM2132" s="1136" t="s">
        <v>13353</v>
      </c>
      <c r="AN2132" s="1136" t="s">
        <v>13354</v>
      </c>
      <c r="AO2132" s="1136">
        <f t="shared" si="270"/>
        <v>600</v>
      </c>
      <c r="AP2132" s="1136">
        <f t="shared" si="271"/>
        <v>1.74</v>
      </c>
      <c r="AQ2132" s="1136" t="str">
        <f t="shared" si="272"/>
        <v>1-5-1S91°</v>
      </c>
      <c r="AR2132" s="1136" t="str">
        <f t="shared" si="273"/>
        <v>31</v>
      </c>
      <c r="AS2132" s="1136" t="str">
        <f t="shared" si="274"/>
        <v>300/300/140</v>
      </c>
      <c r="AT2132" s="1136" t="str">
        <f t="shared" si="275"/>
        <v>1-5-1S91°</v>
      </c>
      <c r="AV2132" s="1136" t="str">
        <f t="shared" si="268"/>
        <v>113.11.5</v>
      </c>
      <c r="AW2132" s="1438">
        <f t="shared" si="269"/>
        <v>45601</v>
      </c>
    </row>
    <row r="2133" spans="1:49">
      <c r="A2133" s="1135" t="s">
        <v>6818</v>
      </c>
      <c r="B2133" s="1135" t="s">
        <v>829</v>
      </c>
      <c r="C2133" s="1135">
        <v>650</v>
      </c>
      <c r="D2133" s="1135">
        <v>1.76</v>
      </c>
      <c r="E2133" s="1135" t="s">
        <v>15188</v>
      </c>
      <c r="F2133" s="1135" t="s">
        <v>1078</v>
      </c>
      <c r="G2133" s="1135">
        <v>5</v>
      </c>
      <c r="H2133" s="1135" t="s">
        <v>5577</v>
      </c>
      <c r="I2133" s="1135" t="s">
        <v>126</v>
      </c>
      <c r="J2133" s="1135">
        <v>0.7</v>
      </c>
      <c r="K2133" s="1135" t="s">
        <v>6819</v>
      </c>
      <c r="L2133" s="1135" t="s">
        <v>6385</v>
      </c>
      <c r="M2133" s="1135">
        <v>151.5</v>
      </c>
      <c r="N2133" s="1135" t="s">
        <v>1039</v>
      </c>
      <c r="O2133" s="1135">
        <v>3.7875000000000001</v>
      </c>
      <c r="P2133" s="1135">
        <v>3.0300000000000002</v>
      </c>
      <c r="Q2133" s="1135">
        <v>4</v>
      </c>
      <c r="R2133" s="1135">
        <v>19.100000000000001</v>
      </c>
      <c r="T2133" s="1135">
        <v>23.7</v>
      </c>
      <c r="U2133" s="1135">
        <v>3.2</v>
      </c>
      <c r="V2133" s="1135" t="s">
        <v>663</v>
      </c>
      <c r="W2133" s="1135">
        <v>35</v>
      </c>
      <c r="X2133" s="1135">
        <v>10</v>
      </c>
      <c r="Y2133" s="1135">
        <v>1</v>
      </c>
      <c r="Z2133" s="1135">
        <v>6</v>
      </c>
      <c r="AA2133" s="1135" t="s">
        <v>2157</v>
      </c>
      <c r="AH2133" s="1135" t="s">
        <v>472</v>
      </c>
      <c r="AI2133" s="1135">
        <v>91.35</v>
      </c>
      <c r="AJ2133" s="1135">
        <v>-0.2</v>
      </c>
      <c r="AK2133" s="1135">
        <v>1.06</v>
      </c>
      <c r="AM2133" s="1136" t="s">
        <v>13355</v>
      </c>
      <c r="AN2133" s="1136" t="s">
        <v>13356</v>
      </c>
      <c r="AO2133" s="1136">
        <f t="shared" si="270"/>
        <v>650</v>
      </c>
      <c r="AP2133" s="1136">
        <f t="shared" si="271"/>
        <v>1.76</v>
      </c>
      <c r="AQ2133" s="1136" t="str">
        <f t="shared" si="272"/>
        <v>1-5-1S91°</v>
      </c>
      <c r="AR2133" s="1136" t="str">
        <f t="shared" si="273"/>
        <v>30</v>
      </c>
      <c r="AS2133" s="1136" t="str">
        <f t="shared" si="274"/>
        <v>350/310/150</v>
      </c>
      <c r="AT2133" s="1136" t="str">
        <f t="shared" si="275"/>
        <v>1-5-1S91°</v>
      </c>
      <c r="AV2133" s="1136" t="str">
        <f t="shared" si="268"/>
        <v>113.9.2</v>
      </c>
      <c r="AW2133" s="1438">
        <f t="shared" si="269"/>
        <v>45537</v>
      </c>
    </row>
    <row r="2134" spans="1:49">
      <c r="A2134" s="1135" t="s">
        <v>6820</v>
      </c>
      <c r="B2134" s="1135" t="s">
        <v>859</v>
      </c>
      <c r="C2134" s="1135">
        <v>650</v>
      </c>
      <c r="D2134" s="1135">
        <v>1.7549999999999999</v>
      </c>
      <c r="E2134" s="1135" t="s">
        <v>15203</v>
      </c>
      <c r="F2134" s="1135" t="s">
        <v>663</v>
      </c>
      <c r="G2134" s="1135">
        <v>5</v>
      </c>
      <c r="H2134" s="1135" t="s">
        <v>1142</v>
      </c>
      <c r="I2134" s="1135" t="s">
        <v>466</v>
      </c>
      <c r="J2134" s="1135">
        <v>1.7</v>
      </c>
      <c r="K2134" s="1135" t="s">
        <v>6821</v>
      </c>
      <c r="L2134" s="1135" t="s">
        <v>2037</v>
      </c>
      <c r="M2134" s="1135">
        <v>150</v>
      </c>
      <c r="N2134" s="1135" t="s">
        <v>1039</v>
      </c>
      <c r="O2134" s="1135">
        <v>3.75</v>
      </c>
      <c r="P2134" s="1135">
        <v>3</v>
      </c>
      <c r="Q2134" s="1135">
        <v>4</v>
      </c>
      <c r="R2134" s="1135">
        <v>20.8</v>
      </c>
      <c r="T2134" s="1135">
        <v>29.1</v>
      </c>
      <c r="U2134" s="1135">
        <v>3.4</v>
      </c>
      <c r="V2134" s="1135" t="s">
        <v>663</v>
      </c>
      <c r="W2134" s="1135">
        <v>110</v>
      </c>
      <c r="X2134" s="1135">
        <v>70</v>
      </c>
      <c r="Y2134" s="1135">
        <v>1.5</v>
      </c>
      <c r="Z2134" s="1135" t="s">
        <v>663</v>
      </c>
      <c r="AA2134" s="1135" t="s">
        <v>2243</v>
      </c>
      <c r="AH2134" s="1135" t="s">
        <v>1921</v>
      </c>
      <c r="AI2134" s="1135">
        <v>94.84</v>
      </c>
      <c r="AJ2134" s="1135">
        <v>-0.48</v>
      </c>
      <c r="AK2134" s="1135">
        <v>1.47</v>
      </c>
      <c r="AM2134" s="1136" t="s">
        <v>13357</v>
      </c>
      <c r="AN2134" s="1136" t="s">
        <v>13358</v>
      </c>
      <c r="AO2134" s="1136">
        <f t="shared" si="270"/>
        <v>650</v>
      </c>
      <c r="AP2134" s="1136">
        <f t="shared" si="271"/>
        <v>1.7549999999999999</v>
      </c>
      <c r="AQ2134" s="1136" t="str">
        <f t="shared" si="272"/>
        <v>1-5-1S85°Z+S</v>
      </c>
      <c r="AR2134" s="1136" t="str">
        <f t="shared" si="273"/>
        <v>NA</v>
      </c>
      <c r="AS2134" s="1136" t="str">
        <f t="shared" si="274"/>
        <v>188/OFF</v>
      </c>
      <c r="AT2134" s="1136" t="str">
        <f t="shared" si="275"/>
        <v>1-5-1S85°Z+S</v>
      </c>
      <c r="AU2134" s="1136" t="s">
        <v>15734</v>
      </c>
      <c r="AV2134" s="1136" t="str">
        <f t="shared" si="268"/>
        <v>113.11.4</v>
      </c>
      <c r="AW2134" s="1438">
        <f t="shared" si="269"/>
        <v>45600</v>
      </c>
    </row>
    <row r="2135" spans="1:49">
      <c r="A2135" s="1135" t="s">
        <v>6822</v>
      </c>
      <c r="B2135" s="1135" t="s">
        <v>628</v>
      </c>
      <c r="C2135" s="1135">
        <v>600</v>
      </c>
      <c r="D2135" s="1135">
        <v>1.75</v>
      </c>
      <c r="E2135" s="1135" t="s">
        <v>15188</v>
      </c>
      <c r="F2135" s="1135" t="s">
        <v>1078</v>
      </c>
      <c r="G2135" s="1135">
        <v>5</v>
      </c>
      <c r="H2135" s="1135" t="s">
        <v>1049</v>
      </c>
      <c r="I2135" s="1135" t="s">
        <v>126</v>
      </c>
      <c r="J2135" s="1135">
        <v>2.5</v>
      </c>
      <c r="K2135" s="1135" t="s">
        <v>6823</v>
      </c>
      <c r="L2135" s="1135" t="s">
        <v>5253</v>
      </c>
      <c r="M2135" s="1135">
        <v>150.30000000000001</v>
      </c>
      <c r="N2135" s="1135" t="s">
        <v>1039</v>
      </c>
      <c r="O2135" s="1135">
        <v>3.7575000000000003</v>
      </c>
      <c r="P2135" s="1135">
        <v>3.0060000000000002</v>
      </c>
      <c r="Q2135" s="1135">
        <v>3</v>
      </c>
      <c r="R2135" s="1135" t="s">
        <v>6824</v>
      </c>
      <c r="T2135" s="1135">
        <v>13</v>
      </c>
      <c r="U2135" s="1135">
        <v>7</v>
      </c>
      <c r="V2135" s="1135" t="s">
        <v>663</v>
      </c>
      <c r="W2135" s="1135">
        <v>115</v>
      </c>
      <c r="X2135" s="1135">
        <v>50</v>
      </c>
      <c r="Y2135" s="1135">
        <v>1.7</v>
      </c>
      <c r="Z2135" s="1135">
        <v>6.5</v>
      </c>
      <c r="AA2135" s="1135" t="s">
        <v>6825</v>
      </c>
      <c r="AH2135" s="1135" t="s">
        <v>1084</v>
      </c>
      <c r="AI2135" s="1135">
        <v>91</v>
      </c>
      <c r="AJ2135" s="1135">
        <v>-0.65</v>
      </c>
      <c r="AK2135" s="1135">
        <v>7.66</v>
      </c>
      <c r="AM2135" s="1136" t="s">
        <v>13359</v>
      </c>
      <c r="AN2135" s="1136" t="s">
        <v>13360</v>
      </c>
      <c r="AO2135" s="1136">
        <f t="shared" si="270"/>
        <v>600</v>
      </c>
      <c r="AP2135" s="1136">
        <f t="shared" si="271"/>
        <v>1.75</v>
      </c>
      <c r="AQ2135" s="1136" t="str">
        <f t="shared" si="272"/>
        <v>1-5-1S91°</v>
      </c>
      <c r="AR2135" s="1136" t="str">
        <f t="shared" si="273"/>
        <v>30</v>
      </c>
      <c r="AS2135" s="1136" t="str">
        <f t="shared" si="274"/>
        <v>260/260/OFF</v>
      </c>
      <c r="AT2135" s="1136" t="str">
        <f t="shared" si="275"/>
        <v>1-5-1S91°</v>
      </c>
      <c r="AV2135" s="1136" t="str">
        <f t="shared" si="268"/>
        <v>113.11.1</v>
      </c>
      <c r="AW2135" s="1438">
        <f t="shared" si="269"/>
        <v>45597</v>
      </c>
    </row>
    <row r="2136" spans="1:49">
      <c r="A2136" s="1135" t="s">
        <v>6826</v>
      </c>
      <c r="B2136" s="1135" t="s">
        <v>471</v>
      </c>
      <c r="C2136" s="1135">
        <v>650</v>
      </c>
      <c r="D2136" s="1135">
        <v>1.77</v>
      </c>
      <c r="E2136" s="1135" t="s">
        <v>15203</v>
      </c>
      <c r="F2136" s="1135" t="s">
        <v>663</v>
      </c>
      <c r="G2136" s="1135">
        <v>5</v>
      </c>
      <c r="H2136" s="1135" t="s">
        <v>3450</v>
      </c>
      <c r="I2136" s="1135" t="s">
        <v>466</v>
      </c>
      <c r="J2136" s="1135">
        <v>1.8</v>
      </c>
      <c r="K2136" s="1135" t="s">
        <v>6827</v>
      </c>
      <c r="L2136" s="1135" t="s">
        <v>4958</v>
      </c>
      <c r="M2136" s="1135">
        <v>149.5</v>
      </c>
      <c r="N2136" s="1135" t="s">
        <v>1039</v>
      </c>
      <c r="O2136" s="1135">
        <v>3.7375000000000003</v>
      </c>
      <c r="P2136" s="1135">
        <v>2.99</v>
      </c>
      <c r="Q2136" s="1135">
        <v>4</v>
      </c>
      <c r="R2136" s="1135">
        <v>21</v>
      </c>
      <c r="T2136" s="1135">
        <v>37</v>
      </c>
      <c r="U2136" s="1135">
        <v>3.7</v>
      </c>
      <c r="V2136" s="1135" t="s">
        <v>663</v>
      </c>
      <c r="W2136" s="1135">
        <v>110</v>
      </c>
      <c r="X2136" s="1135">
        <v>40</v>
      </c>
      <c r="Y2136" s="1135">
        <v>2.2000000000000002</v>
      </c>
      <c r="Z2136" s="1135" t="s">
        <v>663</v>
      </c>
      <c r="AA2136" s="1135" t="s">
        <v>6809</v>
      </c>
      <c r="AH2136" s="1135" t="s">
        <v>887</v>
      </c>
      <c r="AI2136" s="1135">
        <v>94.22</v>
      </c>
      <c r="AJ2136" s="1135">
        <v>-0.16</v>
      </c>
      <c r="AK2136" s="1135">
        <v>0.96</v>
      </c>
      <c r="AM2136" s="1136" t="s">
        <v>13361</v>
      </c>
      <c r="AN2136" s="1136" t="s">
        <v>13362</v>
      </c>
      <c r="AO2136" s="1136">
        <f t="shared" si="270"/>
        <v>650</v>
      </c>
      <c r="AP2136" s="1136">
        <f t="shared" si="271"/>
        <v>1.77</v>
      </c>
      <c r="AQ2136" s="1136" t="str">
        <f t="shared" si="272"/>
        <v>1-5-1S85°Z+S</v>
      </c>
      <c r="AR2136" s="1136" t="str">
        <f t="shared" si="273"/>
        <v>NA</v>
      </c>
      <c r="AS2136" s="1136" t="str">
        <f t="shared" si="274"/>
        <v>182/OFF</v>
      </c>
      <c r="AT2136" s="1136" t="str">
        <f t="shared" si="275"/>
        <v>1-5-1S85°Z+S</v>
      </c>
      <c r="AU2136" s="1136" t="s">
        <v>15734</v>
      </c>
      <c r="AV2136" s="1136" t="str">
        <f t="shared" si="268"/>
        <v>113.10.11</v>
      </c>
      <c r="AW2136" s="1438">
        <f t="shared" si="269"/>
        <v>45576</v>
      </c>
    </row>
    <row r="2137" spans="1:49">
      <c r="A2137" s="1135" t="s">
        <v>6828</v>
      </c>
      <c r="B2137" s="1135" t="s">
        <v>5504</v>
      </c>
      <c r="C2137" s="1135">
        <v>500</v>
      </c>
      <c r="D2137" s="1135">
        <v>1.74</v>
      </c>
      <c r="E2137" s="1135" t="s">
        <v>15210</v>
      </c>
      <c r="F2137" s="1135" t="s">
        <v>1078</v>
      </c>
      <c r="G2137" s="1135">
        <v>2</v>
      </c>
      <c r="H2137" s="1135" t="s">
        <v>1049</v>
      </c>
      <c r="I2137" s="1135" t="s">
        <v>126</v>
      </c>
      <c r="J2137" s="1135">
        <v>0.4</v>
      </c>
      <c r="K2137" s="1135" t="s">
        <v>6677</v>
      </c>
      <c r="L2137" s="1135" t="s">
        <v>1919</v>
      </c>
      <c r="M2137" s="1135">
        <v>150.1</v>
      </c>
      <c r="N2137" s="1135" t="s">
        <v>1039</v>
      </c>
      <c r="O2137" s="1135">
        <v>3.7524999999999999</v>
      </c>
      <c r="P2137" s="1135">
        <v>3.0019999999999998</v>
      </c>
      <c r="Q2137" s="1135">
        <v>3</v>
      </c>
      <c r="R2137" s="1135">
        <v>20.7</v>
      </c>
      <c r="T2137" s="1135">
        <v>32.6</v>
      </c>
      <c r="U2137" s="1135">
        <v>3</v>
      </c>
      <c r="V2137" s="1135" t="s">
        <v>663</v>
      </c>
      <c r="W2137" s="1135" t="s">
        <v>663</v>
      </c>
      <c r="X2137" s="1135" t="s">
        <v>663</v>
      </c>
      <c r="Y2137" s="1135">
        <v>1.7</v>
      </c>
      <c r="Z2137" s="1135" t="s">
        <v>663</v>
      </c>
      <c r="AA2137" s="1135" t="s">
        <v>6829</v>
      </c>
      <c r="AH2137" s="1135" t="s">
        <v>661</v>
      </c>
      <c r="AI2137" s="1135">
        <v>83.07</v>
      </c>
      <c r="AJ2137" s="1135">
        <v>1.21</v>
      </c>
      <c r="AK2137" s="1135">
        <v>7.76</v>
      </c>
      <c r="AM2137" s="1136" t="s">
        <v>13363</v>
      </c>
      <c r="AN2137" s="1136" t="s">
        <v>13364</v>
      </c>
      <c r="AO2137" s="1136">
        <f t="shared" si="270"/>
        <v>500</v>
      </c>
      <c r="AP2137" s="1136">
        <f t="shared" si="271"/>
        <v>1.74</v>
      </c>
      <c r="AQ2137" s="1136" t="str">
        <f t="shared" si="272"/>
        <v>1-5-1S83°Z+S</v>
      </c>
      <c r="AR2137" s="1136" t="str">
        <f t="shared" si="273"/>
        <v>30</v>
      </c>
      <c r="AS2137" s="1136" t="str">
        <f t="shared" si="274"/>
        <v>260/260/OFF</v>
      </c>
      <c r="AT2137" s="1136" t="str">
        <f t="shared" si="275"/>
        <v>1-5-1S83°Z+S</v>
      </c>
      <c r="AU2137" s="1136" t="s">
        <v>15734</v>
      </c>
      <c r="AV2137" s="1136" t="str">
        <f t="shared" si="268"/>
        <v>113.11.9</v>
      </c>
      <c r="AW2137" s="1438">
        <f t="shared" si="269"/>
        <v>45605</v>
      </c>
    </row>
    <row r="2138" spans="1:49">
      <c r="A2138" s="1135" t="s">
        <v>6830</v>
      </c>
      <c r="B2138" s="1135" t="s">
        <v>210</v>
      </c>
      <c r="C2138" s="1135">
        <v>650</v>
      </c>
      <c r="D2138" s="1135">
        <v>1.72</v>
      </c>
      <c r="E2138" s="1135" t="s">
        <v>15188</v>
      </c>
      <c r="F2138" s="1135" t="s">
        <v>1078</v>
      </c>
      <c r="G2138" s="1135">
        <v>5</v>
      </c>
      <c r="H2138" s="1135" t="s">
        <v>6831</v>
      </c>
      <c r="I2138" s="1135" t="s">
        <v>466</v>
      </c>
      <c r="J2138" s="1135">
        <v>3.2</v>
      </c>
      <c r="K2138" s="1135" t="s">
        <v>6832</v>
      </c>
      <c r="L2138" s="1135" t="s">
        <v>4902</v>
      </c>
      <c r="M2138" s="1135">
        <v>149.5</v>
      </c>
      <c r="N2138" s="1135" t="s">
        <v>1039</v>
      </c>
      <c r="O2138" s="1135">
        <v>3.7375000000000003</v>
      </c>
      <c r="P2138" s="1135">
        <v>2.99</v>
      </c>
      <c r="Q2138" s="1135">
        <v>3.5</v>
      </c>
      <c r="R2138" s="1135">
        <v>21.5</v>
      </c>
      <c r="T2138" s="1135">
        <v>19.5</v>
      </c>
      <c r="U2138" s="1135">
        <v>2.9</v>
      </c>
      <c r="V2138" s="1135" t="s">
        <v>663</v>
      </c>
      <c r="W2138" s="1135">
        <v>100</v>
      </c>
      <c r="X2138" s="1135">
        <v>90</v>
      </c>
      <c r="Y2138" s="1135">
        <v>1.8</v>
      </c>
      <c r="Z2138" s="1135">
        <v>5.5</v>
      </c>
      <c r="AA2138" s="1135" t="s">
        <v>6667</v>
      </c>
      <c r="AH2138" s="1135" t="s">
        <v>940</v>
      </c>
      <c r="AI2138" s="1135">
        <v>91.57</v>
      </c>
      <c r="AJ2138" s="1135">
        <v>-0.34</v>
      </c>
      <c r="AK2138" s="1135">
        <v>3.73</v>
      </c>
      <c r="AM2138" s="1136" t="s">
        <v>13365</v>
      </c>
      <c r="AN2138" s="1136" t="s">
        <v>13366</v>
      </c>
      <c r="AO2138" s="1136">
        <f t="shared" si="270"/>
        <v>650</v>
      </c>
      <c r="AP2138" s="1136">
        <f t="shared" si="271"/>
        <v>1.72</v>
      </c>
      <c r="AQ2138" s="1136" t="str">
        <f t="shared" si="272"/>
        <v>1-5-1S91°</v>
      </c>
      <c r="AR2138" s="1136" t="str">
        <f t="shared" si="273"/>
        <v>30</v>
      </c>
      <c r="AS2138" s="1136" t="str">
        <f t="shared" si="274"/>
        <v>385/355/175</v>
      </c>
      <c r="AT2138" s="1136" t="str">
        <f t="shared" si="275"/>
        <v>1-5-1S91°</v>
      </c>
      <c r="AV2138" s="1136" t="str">
        <f t="shared" si="268"/>
        <v>113.11.12</v>
      </c>
      <c r="AW2138" s="1438">
        <f t="shared" si="269"/>
        <v>45608</v>
      </c>
    </row>
    <row r="2139" spans="1:49">
      <c r="A2139" s="1135" t="s">
        <v>6833</v>
      </c>
      <c r="B2139" s="1135" t="s">
        <v>417</v>
      </c>
      <c r="C2139" s="1135">
        <v>650</v>
      </c>
      <c r="D2139" s="1135">
        <v>1.7649999999999999</v>
      </c>
      <c r="E2139" s="1135" t="s">
        <v>15188</v>
      </c>
      <c r="F2139" s="1135" t="s">
        <v>1078</v>
      </c>
      <c r="G2139" s="1135">
        <v>5</v>
      </c>
      <c r="H2139" s="1135" t="s">
        <v>5577</v>
      </c>
      <c r="I2139" s="1135" t="s">
        <v>126</v>
      </c>
      <c r="J2139" s="1135">
        <v>0.7</v>
      </c>
      <c r="K2139" s="1135" t="s">
        <v>6819</v>
      </c>
      <c r="L2139" s="1135" t="s">
        <v>6385</v>
      </c>
      <c r="M2139" s="1135">
        <v>151.5</v>
      </c>
      <c r="N2139" s="1135" t="s">
        <v>1039</v>
      </c>
      <c r="O2139" s="1135">
        <v>3.7875000000000001</v>
      </c>
      <c r="P2139" s="1135">
        <v>3.0300000000000002</v>
      </c>
      <c r="Q2139" s="1135">
        <v>4</v>
      </c>
      <c r="R2139" s="1135">
        <v>19.100000000000001</v>
      </c>
      <c r="T2139" s="1135">
        <v>23.7</v>
      </c>
      <c r="U2139" s="1135">
        <v>3.2</v>
      </c>
      <c r="V2139" s="1135" t="s">
        <v>663</v>
      </c>
      <c r="W2139" s="1135">
        <v>35</v>
      </c>
      <c r="X2139" s="1135">
        <v>10</v>
      </c>
      <c r="Y2139" s="1135">
        <v>1</v>
      </c>
      <c r="Z2139" s="1135">
        <v>6</v>
      </c>
      <c r="AA2139" s="1135" t="s">
        <v>1832</v>
      </c>
      <c r="AH2139" s="1135" t="s">
        <v>959</v>
      </c>
      <c r="AI2139" s="1135">
        <v>91.44</v>
      </c>
      <c r="AJ2139" s="1135">
        <v>-0.08</v>
      </c>
      <c r="AK2139" s="1135">
        <v>0.83</v>
      </c>
      <c r="AM2139" s="1136" t="s">
        <v>13367</v>
      </c>
      <c r="AN2139" s="1136" t="s">
        <v>13368</v>
      </c>
      <c r="AO2139" s="1136">
        <f t="shared" si="270"/>
        <v>650</v>
      </c>
      <c r="AP2139" s="1136">
        <f t="shared" si="271"/>
        <v>1.7649999999999999</v>
      </c>
      <c r="AQ2139" s="1136" t="str">
        <f t="shared" si="272"/>
        <v>1-5-1S91°</v>
      </c>
      <c r="AR2139" s="1136" t="str">
        <f t="shared" si="273"/>
        <v>30</v>
      </c>
      <c r="AS2139" s="1136" t="str">
        <f t="shared" si="274"/>
        <v>350/310/150</v>
      </c>
      <c r="AT2139" s="1136" t="str">
        <f t="shared" si="275"/>
        <v>1-5-1S91°</v>
      </c>
      <c r="AV2139" s="1136" t="str">
        <f t="shared" si="268"/>
        <v>113.11.15</v>
      </c>
      <c r="AW2139" s="1438">
        <f t="shared" si="269"/>
        <v>45611</v>
      </c>
    </row>
    <row r="2140" spans="1:49">
      <c r="A2140" s="1135" t="s">
        <v>6834</v>
      </c>
      <c r="B2140" s="1135" t="s">
        <v>779</v>
      </c>
      <c r="C2140" s="1135">
        <v>500</v>
      </c>
      <c r="D2140" s="1135">
        <v>1.65</v>
      </c>
      <c r="E2140" s="1135" t="s">
        <v>15215</v>
      </c>
      <c r="F2140" s="1135" t="s">
        <v>663</v>
      </c>
      <c r="G2140" s="1135">
        <v>4</v>
      </c>
      <c r="H2140" s="1135" t="s">
        <v>1166</v>
      </c>
      <c r="I2140" s="1135" t="s">
        <v>126</v>
      </c>
      <c r="J2140" s="1135">
        <v>1.6</v>
      </c>
      <c r="K2140" s="1135" t="s">
        <v>6835</v>
      </c>
      <c r="L2140" s="1135" t="s">
        <v>6836</v>
      </c>
      <c r="M2140" s="1135">
        <v>155</v>
      </c>
      <c r="N2140" s="1135" t="s">
        <v>1039</v>
      </c>
      <c r="O2140" s="1135">
        <v>3.875</v>
      </c>
      <c r="P2140" s="1135">
        <v>3.1</v>
      </c>
      <c r="Q2140" s="1135">
        <v>4</v>
      </c>
      <c r="R2140" s="1135">
        <v>22</v>
      </c>
      <c r="T2140" s="1135">
        <v>18</v>
      </c>
      <c r="U2140" s="1135">
        <v>3.8</v>
      </c>
      <c r="V2140" s="1135" t="s">
        <v>663</v>
      </c>
      <c r="W2140" s="1135">
        <v>135</v>
      </c>
      <c r="X2140" s="1135">
        <v>80</v>
      </c>
      <c r="Y2140" s="1135">
        <v>1.2</v>
      </c>
      <c r="Z2140" s="1135" t="s">
        <v>663</v>
      </c>
      <c r="AA2140" s="1135" t="s">
        <v>4647</v>
      </c>
      <c r="AH2140" s="1135" t="s">
        <v>1580</v>
      </c>
      <c r="AI2140" s="1135">
        <v>95.12</v>
      </c>
      <c r="AJ2140" s="1135">
        <v>-0.73</v>
      </c>
      <c r="AK2140" s="1135">
        <v>1.61</v>
      </c>
      <c r="AM2140" s="1136" t="s">
        <v>13369</v>
      </c>
      <c r="AN2140" s="1136" t="s">
        <v>13370</v>
      </c>
      <c r="AO2140" s="1136">
        <f t="shared" si="270"/>
        <v>500</v>
      </c>
      <c r="AP2140" s="1136">
        <f t="shared" si="271"/>
        <v>1.65</v>
      </c>
      <c r="AQ2140" s="1136" t="str">
        <f t="shared" si="272"/>
        <v>1-5-1S85°S+Z</v>
      </c>
      <c r="AR2140" s="1136" t="str">
        <f t="shared" si="273"/>
        <v>NA</v>
      </c>
      <c r="AS2140" s="1136" t="str">
        <f t="shared" si="274"/>
        <v>168/OFF</v>
      </c>
      <c r="AT2140" s="1136" t="str">
        <f t="shared" si="275"/>
        <v>1-5-1S85°S+Z</v>
      </c>
      <c r="AU2140" s="1136" t="s">
        <v>15737</v>
      </c>
      <c r="AV2140" s="1136" t="str">
        <f t="shared" si="268"/>
        <v>113.11.13</v>
      </c>
      <c r="AW2140" s="1438">
        <f t="shared" si="269"/>
        <v>45609</v>
      </c>
    </row>
    <row r="2141" spans="1:49">
      <c r="A2141" s="1135" t="s">
        <v>6837</v>
      </c>
      <c r="B2141" s="1135" t="s">
        <v>878</v>
      </c>
      <c r="C2141" s="1135">
        <v>600</v>
      </c>
      <c r="D2141" s="1135">
        <v>1.79</v>
      </c>
      <c r="E2141" s="1135" t="s">
        <v>15188</v>
      </c>
      <c r="F2141" s="1135" t="s">
        <v>1048</v>
      </c>
      <c r="G2141" s="1135">
        <v>5</v>
      </c>
      <c r="H2141" s="1135" t="s">
        <v>5220</v>
      </c>
      <c r="I2141" s="1135" t="s">
        <v>466</v>
      </c>
      <c r="J2141" s="1135">
        <v>3.7</v>
      </c>
      <c r="K2141" s="1135" t="s">
        <v>6802</v>
      </c>
      <c r="L2141" s="1135" t="s">
        <v>6332</v>
      </c>
      <c r="M2141" s="1135">
        <v>151.69999999999999</v>
      </c>
      <c r="N2141" s="1135" t="s">
        <v>1039</v>
      </c>
      <c r="O2141" s="1135">
        <v>3.7925</v>
      </c>
      <c r="P2141" s="1135">
        <v>3.0339999999999998</v>
      </c>
      <c r="Q2141" s="1135">
        <v>3</v>
      </c>
      <c r="R2141" s="1135">
        <v>19.7</v>
      </c>
      <c r="T2141" s="1135">
        <v>11.5</v>
      </c>
      <c r="U2141" s="1135">
        <v>5.3</v>
      </c>
      <c r="V2141" s="1135" t="s">
        <v>663</v>
      </c>
      <c r="W2141" s="1135">
        <v>105</v>
      </c>
      <c r="X2141" s="1135">
        <v>95</v>
      </c>
      <c r="Y2141" s="1135">
        <v>1.5</v>
      </c>
      <c r="Z2141" s="1135">
        <v>5</v>
      </c>
      <c r="AA2141" s="1135" t="s">
        <v>4645</v>
      </c>
      <c r="AB2141" s="1135" t="s">
        <v>2256</v>
      </c>
      <c r="AH2141" s="1135" t="s">
        <v>1060</v>
      </c>
      <c r="AI2141" s="1135">
        <v>90.55</v>
      </c>
      <c r="AJ2141" s="1135">
        <v>-1.22</v>
      </c>
      <c r="AK2141" s="1135">
        <v>5.46</v>
      </c>
      <c r="AM2141" s="1136" t="s">
        <v>13371</v>
      </c>
      <c r="AN2141" s="1136" t="s">
        <v>13372</v>
      </c>
      <c r="AO2141" s="1136">
        <f t="shared" si="270"/>
        <v>600</v>
      </c>
      <c r="AP2141" s="1136">
        <f t="shared" si="271"/>
        <v>1.79</v>
      </c>
      <c r="AQ2141" s="1136" t="str">
        <f t="shared" si="272"/>
        <v>1-5-1S91°</v>
      </c>
      <c r="AR2141" s="1136" t="str">
        <f t="shared" si="273"/>
        <v>31</v>
      </c>
      <c r="AS2141" s="1136" t="str">
        <f t="shared" si="274"/>
        <v>300/300/140</v>
      </c>
      <c r="AT2141" s="1136" t="str">
        <f t="shared" si="275"/>
        <v>1-5-1S91°</v>
      </c>
      <c r="AV2141" s="1136" t="str">
        <f t="shared" si="268"/>
        <v>113.11.14</v>
      </c>
      <c r="AW2141" s="1438">
        <f t="shared" si="269"/>
        <v>45610</v>
      </c>
    </row>
    <row r="2142" spans="1:49">
      <c r="A2142" s="1135" t="s">
        <v>6838</v>
      </c>
      <c r="B2142" s="1135" t="s">
        <v>417</v>
      </c>
      <c r="C2142" s="1135">
        <v>650</v>
      </c>
      <c r="D2142" s="1135">
        <v>1.7549999999999999</v>
      </c>
      <c r="E2142" s="1135" t="s">
        <v>15188</v>
      </c>
      <c r="F2142" s="1135" t="s">
        <v>1078</v>
      </c>
      <c r="G2142" s="1135">
        <v>5</v>
      </c>
      <c r="H2142" s="1135" t="s">
        <v>5577</v>
      </c>
      <c r="I2142" s="1135" t="s">
        <v>126</v>
      </c>
      <c r="J2142" s="1135">
        <v>0.7</v>
      </c>
      <c r="K2142" s="1135" t="s">
        <v>6819</v>
      </c>
      <c r="L2142" s="1135" t="s">
        <v>6385</v>
      </c>
      <c r="M2142" s="1135">
        <v>151.5</v>
      </c>
      <c r="N2142" s="1135" t="s">
        <v>1039</v>
      </c>
      <c r="O2142" s="1135">
        <v>3.7875000000000001</v>
      </c>
      <c r="P2142" s="1135">
        <v>3.0300000000000002</v>
      </c>
      <c r="Q2142" s="1135">
        <v>4</v>
      </c>
      <c r="R2142" s="1135">
        <v>19.100000000000001</v>
      </c>
      <c r="T2142" s="1135">
        <v>23.7</v>
      </c>
      <c r="U2142" s="1135">
        <v>3.2</v>
      </c>
      <c r="V2142" s="1135" t="s">
        <v>663</v>
      </c>
      <c r="W2142" s="1135">
        <v>35</v>
      </c>
      <c r="X2142" s="1135">
        <v>10</v>
      </c>
      <c r="Y2142" s="1135">
        <v>1</v>
      </c>
      <c r="Z2142" s="1135">
        <v>6</v>
      </c>
      <c r="AA2142" s="1135" t="s">
        <v>6839</v>
      </c>
      <c r="AH2142" s="1135" t="s">
        <v>474</v>
      </c>
      <c r="AI2142" s="1135">
        <v>91.38</v>
      </c>
      <c r="AJ2142" s="1135">
        <v>-0.34</v>
      </c>
      <c r="AK2142" s="1135">
        <v>0.93</v>
      </c>
      <c r="AM2142" s="1136" t="s">
        <v>13373</v>
      </c>
      <c r="AN2142" s="1136" t="s">
        <v>13374</v>
      </c>
      <c r="AO2142" s="1136">
        <f t="shared" si="270"/>
        <v>650</v>
      </c>
      <c r="AP2142" s="1136">
        <f t="shared" si="271"/>
        <v>1.7549999999999999</v>
      </c>
      <c r="AQ2142" s="1136" t="str">
        <f t="shared" si="272"/>
        <v>1-5-1S91°</v>
      </c>
      <c r="AR2142" s="1136" t="str">
        <f t="shared" si="273"/>
        <v>30</v>
      </c>
      <c r="AS2142" s="1136" t="str">
        <f t="shared" si="274"/>
        <v>350/310/150</v>
      </c>
      <c r="AT2142" s="1136" t="str">
        <f t="shared" si="275"/>
        <v>1-5-1S91°</v>
      </c>
      <c r="AV2142" s="1136" t="str">
        <f t="shared" si="268"/>
        <v>113.11.18</v>
      </c>
      <c r="AW2142" s="1438">
        <f t="shared" si="269"/>
        <v>45614</v>
      </c>
    </row>
    <row r="2143" spans="1:49">
      <c r="A2143" s="1135" t="s">
        <v>6840</v>
      </c>
      <c r="B2143" s="1135" t="s">
        <v>417</v>
      </c>
      <c r="C2143" s="1135">
        <v>650</v>
      </c>
      <c r="D2143" s="1135">
        <v>1.76</v>
      </c>
      <c r="E2143" s="1135" t="s">
        <v>15188</v>
      </c>
      <c r="F2143" s="1135" t="s">
        <v>1078</v>
      </c>
      <c r="G2143" s="1135">
        <v>5</v>
      </c>
      <c r="H2143" s="1135" t="s">
        <v>5577</v>
      </c>
      <c r="I2143" s="1135" t="s">
        <v>126</v>
      </c>
      <c r="J2143" s="1135">
        <v>0.7</v>
      </c>
      <c r="K2143" s="1135" t="s">
        <v>6819</v>
      </c>
      <c r="L2143" s="1135" t="s">
        <v>6385</v>
      </c>
      <c r="M2143" s="1135">
        <v>151.5</v>
      </c>
      <c r="N2143" s="1135" t="s">
        <v>1039</v>
      </c>
      <c r="O2143" s="1135">
        <v>3.7875000000000001</v>
      </c>
      <c r="P2143" s="1135">
        <v>3.0300000000000002</v>
      </c>
      <c r="Q2143" s="1135">
        <v>4</v>
      </c>
      <c r="R2143" s="1135">
        <v>19.100000000000001</v>
      </c>
      <c r="T2143" s="1135">
        <v>23.7</v>
      </c>
      <c r="U2143" s="1135">
        <v>3.2</v>
      </c>
      <c r="V2143" s="1135" t="s">
        <v>663</v>
      </c>
      <c r="W2143" s="1135">
        <v>35</v>
      </c>
      <c r="X2143" s="1135">
        <v>10</v>
      </c>
      <c r="Y2143" s="1135">
        <v>1</v>
      </c>
      <c r="Z2143" s="1135">
        <v>6</v>
      </c>
      <c r="AA2143" s="1135" t="s">
        <v>6839</v>
      </c>
      <c r="AH2143" s="1135" t="s">
        <v>489</v>
      </c>
      <c r="AI2143" s="1135">
        <v>91.33</v>
      </c>
      <c r="AJ2143" s="1135">
        <v>0.53</v>
      </c>
      <c r="AK2143" s="1135">
        <v>0.43</v>
      </c>
      <c r="AM2143" s="1136" t="s">
        <v>13375</v>
      </c>
      <c r="AN2143" s="1136" t="s">
        <v>13376</v>
      </c>
      <c r="AO2143" s="1136">
        <f t="shared" si="270"/>
        <v>650</v>
      </c>
      <c r="AP2143" s="1136">
        <f t="shared" si="271"/>
        <v>1.76</v>
      </c>
      <c r="AQ2143" s="1136" t="str">
        <f t="shared" si="272"/>
        <v>1-5-1S91°</v>
      </c>
      <c r="AR2143" s="1136" t="str">
        <f t="shared" si="273"/>
        <v>30</v>
      </c>
      <c r="AS2143" s="1136" t="str">
        <f t="shared" si="274"/>
        <v>350/310/150</v>
      </c>
      <c r="AT2143" s="1136" t="str">
        <f t="shared" si="275"/>
        <v>1-5-1S91°</v>
      </c>
      <c r="AV2143" s="1136" t="str">
        <f t="shared" si="268"/>
        <v>113.11.18</v>
      </c>
      <c r="AW2143" s="1438">
        <f t="shared" si="269"/>
        <v>45614</v>
      </c>
    </row>
    <row r="2144" spans="1:49">
      <c r="A2144" s="1135" t="s">
        <v>6841</v>
      </c>
      <c r="B2144" s="1135" t="s">
        <v>628</v>
      </c>
      <c r="C2144" s="1135">
        <v>600</v>
      </c>
      <c r="D2144" s="1135">
        <v>1.75</v>
      </c>
      <c r="E2144" s="1135" t="s">
        <v>15188</v>
      </c>
      <c r="F2144" s="1135" t="s">
        <v>1078</v>
      </c>
      <c r="G2144" s="1135">
        <v>5</v>
      </c>
      <c r="H2144" s="1135" t="s">
        <v>1049</v>
      </c>
      <c r="I2144" s="1135" t="s">
        <v>126</v>
      </c>
      <c r="J2144" s="1135">
        <v>2.5</v>
      </c>
      <c r="K2144" s="1135" t="s">
        <v>6705</v>
      </c>
      <c r="L2144" s="1135" t="s">
        <v>4948</v>
      </c>
      <c r="M2144" s="1135">
        <v>150.30000000000001</v>
      </c>
      <c r="N2144" s="1135" t="s">
        <v>1039</v>
      </c>
      <c r="O2144" s="1135">
        <v>3.7575000000000003</v>
      </c>
      <c r="P2144" s="1135">
        <v>3.0060000000000002</v>
      </c>
      <c r="Q2144" s="1135">
        <v>3</v>
      </c>
      <c r="R2144" s="1135">
        <v>31</v>
      </c>
      <c r="T2144" s="1135">
        <v>13</v>
      </c>
      <c r="U2144" s="1135">
        <v>7</v>
      </c>
      <c r="V2144" s="1135" t="s">
        <v>663</v>
      </c>
      <c r="W2144" s="1135">
        <v>115</v>
      </c>
      <c r="X2144" s="1135">
        <v>50</v>
      </c>
      <c r="Y2144" s="1135">
        <v>1.7</v>
      </c>
      <c r="Z2144" s="1135">
        <v>6.5</v>
      </c>
      <c r="AA2144" s="1135" t="s">
        <v>6842</v>
      </c>
      <c r="AH2144" s="1135" t="s">
        <v>872</v>
      </c>
      <c r="AI2144" s="1135">
        <v>93.4</v>
      </c>
      <c r="AJ2144" s="1135">
        <v>-1.1000000000000001</v>
      </c>
      <c r="AK2144" s="1135">
        <v>5.23</v>
      </c>
      <c r="AM2144" s="1136" t="s">
        <v>13377</v>
      </c>
      <c r="AN2144" s="1136" t="s">
        <v>13378</v>
      </c>
      <c r="AO2144" s="1136">
        <f t="shared" si="270"/>
        <v>600</v>
      </c>
      <c r="AP2144" s="1136">
        <f t="shared" si="271"/>
        <v>1.75</v>
      </c>
      <c r="AQ2144" s="1136" t="str">
        <f t="shared" si="272"/>
        <v>1-5-1S91°</v>
      </c>
      <c r="AR2144" s="1136" t="str">
        <f t="shared" si="273"/>
        <v>30</v>
      </c>
      <c r="AS2144" s="1136" t="str">
        <f t="shared" si="274"/>
        <v>260/260/OFF</v>
      </c>
      <c r="AT2144" s="1136" t="str">
        <f t="shared" si="275"/>
        <v>1-5-1S91°</v>
      </c>
      <c r="AV2144" s="1136" t="str">
        <f t="shared" si="268"/>
        <v>113.11.19</v>
      </c>
      <c r="AW2144" s="1438">
        <f t="shared" si="269"/>
        <v>45615</v>
      </c>
    </row>
    <row r="2145" spans="1:49">
      <c r="A2145" s="1135" t="s">
        <v>6843</v>
      </c>
      <c r="B2145" s="1135" t="s">
        <v>210</v>
      </c>
      <c r="C2145" s="1135">
        <v>650</v>
      </c>
      <c r="D2145" s="1135">
        <v>1.74</v>
      </c>
      <c r="E2145" s="1135" t="s">
        <v>15188</v>
      </c>
      <c r="F2145" s="1135" t="s">
        <v>1078</v>
      </c>
      <c r="G2145" s="1135">
        <v>5</v>
      </c>
      <c r="H2145" s="1135" t="s">
        <v>5091</v>
      </c>
      <c r="I2145" s="1135" t="s">
        <v>126</v>
      </c>
      <c r="J2145" s="1135">
        <v>2.7</v>
      </c>
      <c r="K2145" s="1135" t="s">
        <v>6844</v>
      </c>
      <c r="L2145" s="1135" t="s">
        <v>4760</v>
      </c>
      <c r="M2145" s="1135">
        <v>150.80000000000001</v>
      </c>
      <c r="N2145" s="1135" t="s">
        <v>1039</v>
      </c>
      <c r="O2145" s="1135">
        <v>3.7700000000000005</v>
      </c>
      <c r="P2145" s="1135">
        <v>3.0160000000000005</v>
      </c>
      <c r="Q2145" s="1135">
        <v>4</v>
      </c>
      <c r="R2145" s="1135">
        <v>19</v>
      </c>
      <c r="T2145" s="1135">
        <v>28.3</v>
      </c>
      <c r="U2145" s="1135">
        <v>4.3</v>
      </c>
      <c r="V2145" s="1135" t="s">
        <v>663</v>
      </c>
      <c r="W2145" s="1135">
        <v>100</v>
      </c>
      <c r="X2145" s="1135">
        <v>50</v>
      </c>
      <c r="Y2145" s="1135">
        <v>1.5</v>
      </c>
      <c r="Z2145" s="1135">
        <v>6.5</v>
      </c>
      <c r="AA2145" s="1135" t="s">
        <v>2251</v>
      </c>
      <c r="AH2145" s="1135" t="s">
        <v>1052</v>
      </c>
      <c r="AI2145" s="1135">
        <v>93.78</v>
      </c>
      <c r="AJ2145" s="1135">
        <v>-0.41</v>
      </c>
      <c r="AK2145" s="1135">
        <v>1.1299999999999999</v>
      </c>
      <c r="AM2145" s="1136" t="s">
        <v>637</v>
      </c>
      <c r="AN2145" s="1136" t="s">
        <v>13379</v>
      </c>
      <c r="AO2145" s="1136">
        <f t="shared" si="270"/>
        <v>650</v>
      </c>
      <c r="AP2145" s="1136">
        <f t="shared" si="271"/>
        <v>1.74</v>
      </c>
      <c r="AQ2145" s="1136" t="str">
        <f t="shared" si="272"/>
        <v>1-5-1S91°</v>
      </c>
      <c r="AR2145" s="1136" t="str">
        <f t="shared" si="273"/>
        <v>30</v>
      </c>
      <c r="AS2145" s="1136" t="str">
        <f t="shared" si="274"/>
        <v>360/320/OFF</v>
      </c>
      <c r="AT2145" s="1136" t="str">
        <f t="shared" si="275"/>
        <v>1-5-1S91°</v>
      </c>
      <c r="AV2145" s="1136" t="str">
        <f t="shared" si="268"/>
        <v>113.11.22</v>
      </c>
      <c r="AW2145" s="1438">
        <f t="shared" si="269"/>
        <v>45618</v>
      </c>
    </row>
    <row r="2146" spans="1:49">
      <c r="A2146" s="1135" t="s">
        <v>6845</v>
      </c>
      <c r="B2146" s="1135" t="s">
        <v>966</v>
      </c>
      <c r="C2146" s="1135">
        <v>650</v>
      </c>
      <c r="D2146" s="1135">
        <v>1.76</v>
      </c>
      <c r="E2146" s="1135" t="s">
        <v>15210</v>
      </c>
      <c r="F2146" s="1135" t="s">
        <v>1608</v>
      </c>
      <c r="G2146" s="1135">
        <v>2</v>
      </c>
      <c r="H2146" s="1135" t="s">
        <v>6635</v>
      </c>
      <c r="I2146" s="1135" t="s">
        <v>126</v>
      </c>
      <c r="J2146" s="1135">
        <v>1.5</v>
      </c>
      <c r="K2146" s="1135" t="s">
        <v>6846</v>
      </c>
      <c r="L2146" s="1135" t="s">
        <v>6637</v>
      </c>
      <c r="M2146" s="1135">
        <v>155</v>
      </c>
      <c r="N2146" s="1135" t="s">
        <v>1039</v>
      </c>
      <c r="O2146" s="1135">
        <v>3.875</v>
      </c>
      <c r="P2146" s="1135">
        <v>3.1</v>
      </c>
      <c r="Q2146" s="1135">
        <v>3.5</v>
      </c>
      <c r="R2146" s="1135">
        <v>24</v>
      </c>
      <c r="T2146" s="1135">
        <v>26</v>
      </c>
      <c r="U2146" s="1135">
        <v>3.1</v>
      </c>
      <c r="V2146" s="1135" t="s">
        <v>663</v>
      </c>
      <c r="W2146" s="1135">
        <v>90</v>
      </c>
      <c r="X2146" s="1135">
        <v>10</v>
      </c>
      <c r="Y2146" s="1135">
        <v>1.52</v>
      </c>
      <c r="Z2146" s="1135" t="s">
        <v>663</v>
      </c>
      <c r="AA2146" s="1135" t="s">
        <v>2254</v>
      </c>
      <c r="AH2146" s="1135" t="s">
        <v>927</v>
      </c>
      <c r="AI2146" s="1135">
        <v>18.32</v>
      </c>
      <c r="AJ2146" s="1135">
        <v>2.86</v>
      </c>
      <c r="AK2146" s="1135">
        <v>-14.83</v>
      </c>
      <c r="AM2146" s="1136" t="s">
        <v>13380</v>
      </c>
      <c r="AN2146" s="1136" t="s">
        <v>13381</v>
      </c>
      <c r="AO2146" s="1136">
        <f t="shared" si="270"/>
        <v>650</v>
      </c>
      <c r="AP2146" s="1136">
        <f t="shared" si="271"/>
        <v>1.76</v>
      </c>
      <c r="AQ2146" s="1136" t="str">
        <f t="shared" si="272"/>
        <v>1-5-1S83°Z+S</v>
      </c>
      <c r="AR2146" s="1136" t="str">
        <f t="shared" si="273"/>
        <v>32</v>
      </c>
      <c r="AS2146" s="1136" t="str">
        <f t="shared" si="274"/>
        <v>265/265/155</v>
      </c>
      <c r="AT2146" s="1136" t="str">
        <f t="shared" si="275"/>
        <v>1-5-1S83°Z+S</v>
      </c>
      <c r="AU2146" s="1136" t="s">
        <v>15734</v>
      </c>
      <c r="AV2146" s="1136" t="str">
        <f t="shared" si="268"/>
        <v>113.11.28</v>
      </c>
      <c r="AW2146" s="1438">
        <f t="shared" si="269"/>
        <v>45624</v>
      </c>
    </row>
    <row r="2147" spans="1:49">
      <c r="A2147" s="1135" t="s">
        <v>6847</v>
      </c>
      <c r="B2147" s="1135" t="s">
        <v>5333</v>
      </c>
      <c r="C2147" s="1135">
        <v>650</v>
      </c>
      <c r="D2147" s="1135">
        <v>1.76</v>
      </c>
      <c r="E2147" s="1135" t="s">
        <v>15188</v>
      </c>
      <c r="F2147" s="1135" t="s">
        <v>1078</v>
      </c>
      <c r="G2147" s="1135">
        <v>5</v>
      </c>
      <c r="H2147" s="1135" t="s">
        <v>6848</v>
      </c>
      <c r="I2147" s="1135" t="s">
        <v>663</v>
      </c>
      <c r="J2147" s="1135">
        <v>0</v>
      </c>
      <c r="K2147" s="1135" t="s">
        <v>6806</v>
      </c>
      <c r="L2147" s="1135" t="s">
        <v>4760</v>
      </c>
      <c r="M2147" s="1135">
        <v>151.5</v>
      </c>
      <c r="N2147" s="1135" t="s">
        <v>1039</v>
      </c>
      <c r="O2147" s="1135">
        <v>3.7875000000000001</v>
      </c>
      <c r="P2147" s="1135">
        <v>3.0300000000000002</v>
      </c>
      <c r="Q2147" s="1135">
        <v>4</v>
      </c>
      <c r="R2147" s="1135">
        <v>23</v>
      </c>
      <c r="T2147" s="1135">
        <v>21</v>
      </c>
      <c r="U2147" s="1135">
        <v>2.8</v>
      </c>
      <c r="V2147" s="1135" t="s">
        <v>663</v>
      </c>
      <c r="W2147" s="1135" t="s">
        <v>663</v>
      </c>
      <c r="X2147" s="1135">
        <v>0</v>
      </c>
      <c r="Y2147" s="1135">
        <v>1.5</v>
      </c>
      <c r="Z2147" s="1135">
        <v>6</v>
      </c>
      <c r="AA2147" s="1135" t="s">
        <v>4654</v>
      </c>
      <c r="AH2147" s="1135" t="s">
        <v>1280</v>
      </c>
      <c r="AI2147" s="1135">
        <v>93.92</v>
      </c>
      <c r="AJ2147" s="1135">
        <v>-0.38</v>
      </c>
      <c r="AK2147" s="1135">
        <v>0.91</v>
      </c>
      <c r="AM2147" s="1136" t="s">
        <v>13382</v>
      </c>
      <c r="AN2147" s="1136" t="s">
        <v>9528</v>
      </c>
      <c r="AO2147" s="1136">
        <f t="shared" si="270"/>
        <v>650</v>
      </c>
      <c r="AP2147" s="1136">
        <f t="shared" si="271"/>
        <v>1.76</v>
      </c>
      <c r="AQ2147" s="1136" t="str">
        <f t="shared" si="272"/>
        <v>1-5-1S91°</v>
      </c>
      <c r="AR2147" s="1136" t="str">
        <f t="shared" si="273"/>
        <v>30</v>
      </c>
      <c r="AS2147" s="1136" t="str">
        <f t="shared" si="274"/>
        <v>315/305/135</v>
      </c>
      <c r="AT2147" s="1136" t="str">
        <f t="shared" si="275"/>
        <v>1-5-1S91°</v>
      </c>
      <c r="AV2147" s="1136" t="str">
        <f t="shared" si="268"/>
        <v>113.12.11</v>
      </c>
      <c r="AW2147" s="1438">
        <f t="shared" si="269"/>
        <v>45637</v>
      </c>
    </row>
    <row r="2148" spans="1:49">
      <c r="A2148" s="1135" t="s">
        <v>6849</v>
      </c>
      <c r="B2148" s="1135" t="s">
        <v>4861</v>
      </c>
      <c r="C2148" s="1135">
        <v>650</v>
      </c>
      <c r="D2148" s="1135">
        <v>1.74</v>
      </c>
      <c r="E2148" s="1135" t="s">
        <v>15215</v>
      </c>
      <c r="F2148" s="1135" t="s">
        <v>663</v>
      </c>
      <c r="G2148" s="1135">
        <v>5</v>
      </c>
      <c r="H2148" s="1135" t="s">
        <v>2286</v>
      </c>
      <c r="I2148" s="1135" t="s">
        <v>126</v>
      </c>
      <c r="J2148" s="1135">
        <v>1.4</v>
      </c>
      <c r="K2148" s="1135" t="s">
        <v>6718</v>
      </c>
      <c r="L2148" s="1135" t="s">
        <v>6413</v>
      </c>
      <c r="M2148" s="1135">
        <v>158</v>
      </c>
      <c r="N2148" s="1135" t="s">
        <v>1039</v>
      </c>
      <c r="O2148" s="1135">
        <v>3.95</v>
      </c>
      <c r="P2148" s="1135">
        <v>3.16</v>
      </c>
      <c r="Q2148" s="1135">
        <v>4</v>
      </c>
      <c r="R2148" s="1135">
        <v>20.8</v>
      </c>
      <c r="T2148" s="1135">
        <v>20.399999999999999</v>
      </c>
      <c r="U2148" s="1135">
        <v>3.8</v>
      </c>
      <c r="V2148" s="1135" t="s">
        <v>663</v>
      </c>
      <c r="W2148" s="1135">
        <v>110</v>
      </c>
      <c r="X2148" s="1135">
        <v>60</v>
      </c>
      <c r="Y2148" s="1135">
        <v>1.7</v>
      </c>
      <c r="Z2148" s="1135" t="s">
        <v>663</v>
      </c>
      <c r="AA2148" s="1135" t="s">
        <v>2262</v>
      </c>
      <c r="AH2148" s="1135" t="s">
        <v>735</v>
      </c>
      <c r="AI2148" s="1135">
        <v>92.83</v>
      </c>
      <c r="AJ2148" s="1135">
        <v>-0.19</v>
      </c>
      <c r="AK2148" s="1135">
        <v>0.77</v>
      </c>
      <c r="AM2148" s="1136" t="s">
        <v>13383</v>
      </c>
      <c r="AN2148" s="1136" t="s">
        <v>13384</v>
      </c>
      <c r="AO2148" s="1136">
        <f t="shared" si="270"/>
        <v>650</v>
      </c>
      <c r="AP2148" s="1136">
        <f t="shared" si="271"/>
        <v>1.74</v>
      </c>
      <c r="AQ2148" s="1136" t="str">
        <f t="shared" si="272"/>
        <v>1-5-1S85°S+Z</v>
      </c>
      <c r="AR2148" s="1136" t="str">
        <f t="shared" si="273"/>
        <v>NA</v>
      </c>
      <c r="AS2148" s="1136" t="str">
        <f t="shared" si="274"/>
        <v>180/OFF</v>
      </c>
      <c r="AT2148" s="1136" t="str">
        <f t="shared" si="275"/>
        <v>1-5-1S85°S+Z</v>
      </c>
      <c r="AU2148" s="1136" t="s">
        <v>15737</v>
      </c>
      <c r="AV2148" s="1136" t="str">
        <f t="shared" si="268"/>
        <v>113.12.9</v>
      </c>
      <c r="AW2148" s="1438">
        <f t="shared" si="269"/>
        <v>45635</v>
      </c>
    </row>
    <row r="2149" spans="1:49">
      <c r="A2149" s="1135" t="s">
        <v>6850</v>
      </c>
      <c r="B2149" s="1135" t="s">
        <v>471</v>
      </c>
      <c r="C2149" s="1135">
        <v>650</v>
      </c>
      <c r="D2149" s="1135">
        <v>1.78</v>
      </c>
      <c r="E2149" s="1135" t="s">
        <v>15203</v>
      </c>
      <c r="F2149" s="1135" t="s">
        <v>663</v>
      </c>
      <c r="G2149" s="1135">
        <v>5</v>
      </c>
      <c r="H2149" s="1135" t="s">
        <v>3450</v>
      </c>
      <c r="I2149" s="1135" t="s">
        <v>466</v>
      </c>
      <c r="J2149" s="1135">
        <v>1.6</v>
      </c>
      <c r="K2149" s="1135" t="s">
        <v>6851</v>
      </c>
      <c r="L2149" s="1135" t="s">
        <v>6429</v>
      </c>
      <c r="M2149" s="1135">
        <v>149.5</v>
      </c>
      <c r="N2149" s="1135" t="s">
        <v>1039</v>
      </c>
      <c r="O2149" s="1135">
        <v>3.7375000000000003</v>
      </c>
      <c r="P2149" s="1135">
        <v>2.99</v>
      </c>
      <c r="Q2149" s="1135">
        <v>4</v>
      </c>
      <c r="R2149" s="1135">
        <v>21</v>
      </c>
      <c r="T2149" s="1135">
        <v>37</v>
      </c>
      <c r="U2149" s="1135">
        <v>3.7</v>
      </c>
      <c r="V2149" s="1135" t="s">
        <v>663</v>
      </c>
      <c r="W2149" s="1135">
        <v>110</v>
      </c>
      <c r="X2149" s="1135">
        <v>40</v>
      </c>
      <c r="Y2149" s="1135">
        <v>2.2000000000000002</v>
      </c>
      <c r="Z2149" s="1135" t="s">
        <v>663</v>
      </c>
      <c r="AA2149" s="1135" t="s">
        <v>2265</v>
      </c>
      <c r="AH2149" s="1135" t="s">
        <v>666</v>
      </c>
      <c r="AI2149" s="1135">
        <v>91.89</v>
      </c>
      <c r="AJ2149" s="1135">
        <v>-0.56999999999999995</v>
      </c>
      <c r="AK2149" s="1135">
        <v>1.2</v>
      </c>
      <c r="AM2149" s="1136" t="s">
        <v>665</v>
      </c>
      <c r="AN2149" s="1136" t="s">
        <v>13385</v>
      </c>
      <c r="AO2149" s="1136">
        <f t="shared" si="270"/>
        <v>650</v>
      </c>
      <c r="AP2149" s="1136">
        <f t="shared" si="271"/>
        <v>1.78</v>
      </c>
      <c r="AQ2149" s="1136" t="str">
        <f t="shared" si="272"/>
        <v>1-5-1S85°Z+S</v>
      </c>
      <c r="AR2149" s="1136" t="str">
        <f t="shared" si="273"/>
        <v>NA</v>
      </c>
      <c r="AS2149" s="1136" t="str">
        <f t="shared" si="274"/>
        <v>182/OFF</v>
      </c>
      <c r="AT2149" s="1136" t="str">
        <f t="shared" si="275"/>
        <v>1-5-1S85°Z+S</v>
      </c>
      <c r="AU2149" s="1136" t="s">
        <v>15734</v>
      </c>
      <c r="AV2149" s="1136" t="str">
        <f t="shared" si="268"/>
        <v>113.12.13</v>
      </c>
      <c r="AW2149" s="1438">
        <f t="shared" si="269"/>
        <v>45639</v>
      </c>
    </row>
    <row r="2150" spans="1:49">
      <c r="A2150" s="1135" t="s">
        <v>6852</v>
      </c>
      <c r="B2150" s="1135" t="s">
        <v>779</v>
      </c>
      <c r="C2150" s="1135">
        <v>500</v>
      </c>
      <c r="D2150" s="1135">
        <v>1.65</v>
      </c>
      <c r="E2150" s="1135" t="s">
        <v>15215</v>
      </c>
      <c r="F2150" s="1135" t="s">
        <v>663</v>
      </c>
      <c r="G2150" s="1135">
        <v>4</v>
      </c>
      <c r="H2150" s="1135" t="s">
        <v>1166</v>
      </c>
      <c r="I2150" s="1135" t="s">
        <v>126</v>
      </c>
      <c r="J2150" s="1135">
        <v>1.5</v>
      </c>
      <c r="K2150" s="1135" t="s">
        <v>6853</v>
      </c>
      <c r="L2150" s="1135" t="s">
        <v>6836</v>
      </c>
      <c r="M2150" s="1135">
        <v>155</v>
      </c>
      <c r="N2150" s="1135" t="s">
        <v>1039</v>
      </c>
      <c r="O2150" s="1135">
        <v>3.875</v>
      </c>
      <c r="P2150" s="1135">
        <v>3.1</v>
      </c>
      <c r="Q2150" s="1135">
        <v>4</v>
      </c>
      <c r="R2150" s="1135" t="s">
        <v>6854</v>
      </c>
      <c r="T2150" s="1135">
        <v>18</v>
      </c>
      <c r="U2150" s="1135">
        <v>3.8</v>
      </c>
      <c r="V2150" s="1135" t="s">
        <v>663</v>
      </c>
      <c r="W2150" s="1135">
        <v>135</v>
      </c>
      <c r="X2150" s="1135">
        <v>80</v>
      </c>
      <c r="Y2150" s="1135">
        <v>1.2</v>
      </c>
      <c r="Z2150" s="1135" t="s">
        <v>663</v>
      </c>
      <c r="AA2150" s="1135" t="s">
        <v>2265</v>
      </c>
      <c r="AH2150" s="1135" t="s">
        <v>1272</v>
      </c>
      <c r="AI2150" s="1135">
        <v>95.46</v>
      </c>
      <c r="AJ2150" s="1135">
        <v>-0.76</v>
      </c>
      <c r="AK2150" s="1135">
        <v>1.58</v>
      </c>
      <c r="AM2150" s="1136" t="s">
        <v>13386</v>
      </c>
      <c r="AN2150" s="1136" t="s">
        <v>13387</v>
      </c>
      <c r="AO2150" s="1136">
        <f t="shared" si="270"/>
        <v>500</v>
      </c>
      <c r="AP2150" s="1136">
        <f t="shared" si="271"/>
        <v>1.65</v>
      </c>
      <c r="AQ2150" s="1136" t="str">
        <f t="shared" si="272"/>
        <v>1-5-1S85°S+Z</v>
      </c>
      <c r="AR2150" s="1136" t="str">
        <f t="shared" si="273"/>
        <v>NA</v>
      </c>
      <c r="AS2150" s="1136" t="str">
        <f t="shared" si="274"/>
        <v>168/OFF</v>
      </c>
      <c r="AT2150" s="1136" t="str">
        <f t="shared" si="275"/>
        <v>1-5-1S85°S+Z</v>
      </c>
      <c r="AU2150" s="1136" t="s">
        <v>15737</v>
      </c>
      <c r="AV2150" s="1136" t="str">
        <f t="shared" si="268"/>
        <v>113.12.13</v>
      </c>
      <c r="AW2150" s="1438">
        <f t="shared" si="269"/>
        <v>45639</v>
      </c>
    </row>
    <row r="2151" spans="1:49">
      <c r="A2151" s="1135" t="s">
        <v>6855</v>
      </c>
      <c r="B2151" s="1135" t="s">
        <v>966</v>
      </c>
      <c r="C2151" s="1135">
        <v>650</v>
      </c>
      <c r="D2151" s="1135">
        <v>1.76</v>
      </c>
      <c r="E2151" s="1135" t="s">
        <v>15210</v>
      </c>
      <c r="F2151" s="1135" t="s">
        <v>1608</v>
      </c>
      <c r="G2151" s="1135">
        <v>2</v>
      </c>
      <c r="H2151" s="1135" t="s">
        <v>6635</v>
      </c>
      <c r="I2151" s="1135" t="s">
        <v>126</v>
      </c>
      <c r="J2151" s="1135">
        <v>1.5</v>
      </c>
      <c r="K2151" s="1135" t="s">
        <v>6846</v>
      </c>
      <c r="L2151" s="1135" t="s">
        <v>6637</v>
      </c>
      <c r="M2151" s="1135">
        <v>155</v>
      </c>
      <c r="N2151" s="1135" t="s">
        <v>1039</v>
      </c>
      <c r="O2151" s="1135">
        <v>3.875</v>
      </c>
      <c r="P2151" s="1135">
        <v>3.1</v>
      </c>
      <c r="Q2151" s="1135">
        <v>3.5</v>
      </c>
      <c r="R2151" s="1135">
        <v>24</v>
      </c>
      <c r="T2151" s="1135">
        <v>26</v>
      </c>
      <c r="U2151" s="1135">
        <v>3.1</v>
      </c>
      <c r="V2151" s="1135" t="s">
        <v>663</v>
      </c>
      <c r="W2151" s="1135">
        <v>90</v>
      </c>
      <c r="X2151" s="1135">
        <v>10</v>
      </c>
      <c r="Y2151" s="1135">
        <v>1.52</v>
      </c>
      <c r="Z2151" s="1135" t="s">
        <v>663</v>
      </c>
      <c r="AA2151" s="1135" t="s">
        <v>2254</v>
      </c>
      <c r="AH2151" s="1135" t="s">
        <v>929</v>
      </c>
      <c r="AI2151" s="1135">
        <v>17.55</v>
      </c>
      <c r="AJ2151" s="1135">
        <v>3.7</v>
      </c>
      <c r="AK2151" s="1135">
        <v>-15.28</v>
      </c>
      <c r="AM2151" s="1136" t="s">
        <v>13388</v>
      </c>
      <c r="AN2151" s="1136" t="s">
        <v>13389</v>
      </c>
      <c r="AO2151" s="1136">
        <f t="shared" si="270"/>
        <v>650</v>
      </c>
      <c r="AP2151" s="1136">
        <f t="shared" si="271"/>
        <v>1.76</v>
      </c>
      <c r="AQ2151" s="1136" t="str">
        <f t="shared" si="272"/>
        <v>1-5-1S83°Z+S</v>
      </c>
      <c r="AR2151" s="1136" t="str">
        <f t="shared" si="273"/>
        <v>32</v>
      </c>
      <c r="AS2151" s="1136" t="str">
        <f t="shared" si="274"/>
        <v>265/265/155</v>
      </c>
      <c r="AT2151" s="1136" t="str">
        <f t="shared" si="275"/>
        <v>1-5-1S83°Z+S</v>
      </c>
      <c r="AU2151" s="1136" t="s">
        <v>15734</v>
      </c>
      <c r="AV2151" s="1136" t="str">
        <f t="shared" si="268"/>
        <v>113.11.28</v>
      </c>
      <c r="AW2151" s="1438">
        <f t="shared" si="269"/>
        <v>45624</v>
      </c>
    </row>
    <row r="2152" spans="1:49">
      <c r="A2152" s="1135" t="s">
        <v>6856</v>
      </c>
      <c r="B2152" s="1135" t="s">
        <v>628</v>
      </c>
      <c r="C2152" s="1135">
        <v>600</v>
      </c>
      <c r="D2152" s="1135">
        <v>1.75</v>
      </c>
      <c r="E2152" s="1135" t="s">
        <v>15188</v>
      </c>
      <c r="F2152" s="1135" t="s">
        <v>1078</v>
      </c>
      <c r="G2152" s="1135">
        <v>5</v>
      </c>
      <c r="H2152" s="1135" t="s">
        <v>1049</v>
      </c>
      <c r="I2152" s="1135" t="s">
        <v>126</v>
      </c>
      <c r="J2152" s="1135">
        <v>2.5</v>
      </c>
      <c r="K2152" s="1135" t="s">
        <v>6857</v>
      </c>
      <c r="L2152" s="1135" t="s">
        <v>5040</v>
      </c>
      <c r="M2152" s="1135">
        <v>150.30000000000001</v>
      </c>
      <c r="N2152" s="1135" t="s">
        <v>1039</v>
      </c>
      <c r="O2152" s="1135">
        <v>3.7575000000000003</v>
      </c>
      <c r="P2152" s="1135">
        <v>3.0060000000000002</v>
      </c>
      <c r="Q2152" s="1135">
        <v>3</v>
      </c>
      <c r="R2152" s="1135">
        <v>31</v>
      </c>
      <c r="T2152" s="1135">
        <v>13</v>
      </c>
      <c r="U2152" s="1135">
        <v>7</v>
      </c>
      <c r="V2152" s="1135" t="s">
        <v>663</v>
      </c>
      <c r="W2152" s="1135">
        <v>115</v>
      </c>
      <c r="X2152" s="1135">
        <v>50</v>
      </c>
      <c r="Y2152" s="1135">
        <v>1.7</v>
      </c>
      <c r="Z2152" s="1135">
        <v>6.5</v>
      </c>
      <c r="AA2152" s="1135" t="s">
        <v>6858</v>
      </c>
      <c r="AH2152" s="1135" t="s">
        <v>977</v>
      </c>
      <c r="AI2152" s="1135">
        <v>93.4</v>
      </c>
      <c r="AJ2152" s="1135">
        <v>-1.17</v>
      </c>
      <c r="AK2152" s="1135">
        <v>5.15</v>
      </c>
      <c r="AM2152" s="1136" t="s">
        <v>13390</v>
      </c>
      <c r="AN2152" s="1136" t="s">
        <v>13391</v>
      </c>
      <c r="AO2152" s="1136">
        <f t="shared" si="270"/>
        <v>600</v>
      </c>
      <c r="AP2152" s="1136">
        <f t="shared" si="271"/>
        <v>1.75</v>
      </c>
      <c r="AQ2152" s="1136" t="str">
        <f t="shared" si="272"/>
        <v>1-5-1S91°</v>
      </c>
      <c r="AR2152" s="1136" t="str">
        <f t="shared" si="273"/>
        <v>30</v>
      </c>
      <c r="AS2152" s="1136" t="str">
        <f t="shared" si="274"/>
        <v>260/260/OFF</v>
      </c>
      <c r="AT2152" s="1136" t="str">
        <f t="shared" si="275"/>
        <v>1-5-1S91°</v>
      </c>
      <c r="AV2152" s="1136" t="str">
        <f t="shared" si="268"/>
        <v>113.12.12</v>
      </c>
      <c r="AW2152" s="1438">
        <f t="shared" si="269"/>
        <v>45638</v>
      </c>
    </row>
    <row r="2153" spans="1:49">
      <c r="A2153" s="1135" t="s">
        <v>6859</v>
      </c>
      <c r="B2153" s="1135" t="s">
        <v>783</v>
      </c>
      <c r="C2153" s="1135">
        <v>500</v>
      </c>
      <c r="D2153" s="1135">
        <v>1.76</v>
      </c>
      <c r="E2153" s="1135" t="s">
        <v>15205</v>
      </c>
      <c r="F2153" s="1135" t="s">
        <v>1069</v>
      </c>
      <c r="G2153" s="1135">
        <v>4</v>
      </c>
      <c r="H2153" s="1135" t="s">
        <v>6860</v>
      </c>
      <c r="I2153" s="1135" t="s">
        <v>126</v>
      </c>
      <c r="J2153" s="1135">
        <v>2.9</v>
      </c>
      <c r="K2153" s="1135" t="s">
        <v>6580</v>
      </c>
      <c r="L2153" s="1135" t="s">
        <v>6212</v>
      </c>
      <c r="M2153" s="1135">
        <v>148.5</v>
      </c>
      <c r="N2153" s="1135" t="s">
        <v>1039</v>
      </c>
      <c r="O2153" s="1135">
        <v>3.7125000000000004</v>
      </c>
      <c r="P2153" s="1135">
        <v>2.97</v>
      </c>
      <c r="Q2153" s="1135">
        <v>3.5</v>
      </c>
      <c r="R2153" s="1135">
        <v>21.5</v>
      </c>
      <c r="T2153" s="1135">
        <v>30</v>
      </c>
      <c r="U2153" s="1135">
        <v>3.6</v>
      </c>
      <c r="V2153" s="1135" t="s">
        <v>663</v>
      </c>
      <c r="W2153" s="1135">
        <v>120</v>
      </c>
      <c r="X2153" s="1135">
        <v>70</v>
      </c>
      <c r="Y2153" s="1135">
        <v>1.8</v>
      </c>
      <c r="Z2153" s="1135">
        <v>6.5</v>
      </c>
      <c r="AA2153" s="1135" t="s">
        <v>6861</v>
      </c>
      <c r="AH2153" s="1135" t="s">
        <v>630</v>
      </c>
      <c r="AI2153" s="1135">
        <v>13.17</v>
      </c>
      <c r="AJ2153" s="1135">
        <v>0.28999999999999998</v>
      </c>
      <c r="AK2153" s="1135">
        <v>0.45</v>
      </c>
      <c r="AM2153" s="1136" t="s">
        <v>13392</v>
      </c>
      <c r="AN2153" s="1136" t="s">
        <v>13393</v>
      </c>
      <c r="AO2153" s="1136">
        <f t="shared" si="270"/>
        <v>500</v>
      </c>
      <c r="AP2153" s="1136">
        <f t="shared" si="271"/>
        <v>1.76</v>
      </c>
      <c r="AQ2153" s="1136" t="str">
        <f t="shared" si="272"/>
        <v>1-5-1S91</v>
      </c>
      <c r="AR2153" s="1136" t="str">
        <f t="shared" si="273"/>
        <v>31.5</v>
      </c>
      <c r="AS2153" s="1136" t="str">
        <f t="shared" si="274"/>
        <v>325/325/OFF</v>
      </c>
      <c r="AT2153" s="1136" t="str">
        <f t="shared" si="275"/>
        <v>1-5-1S91</v>
      </c>
      <c r="AV2153" s="1136" t="str">
        <f t="shared" si="268"/>
        <v>113.12.16</v>
      </c>
      <c r="AW2153" s="1438">
        <f t="shared" si="269"/>
        <v>45642</v>
      </c>
    </row>
    <row r="2154" spans="1:49">
      <c r="A2154" s="1135" t="s">
        <v>6862</v>
      </c>
      <c r="B2154" s="1135" t="s">
        <v>417</v>
      </c>
      <c r="C2154" s="1135">
        <v>600</v>
      </c>
      <c r="D2154" s="1135">
        <v>1.75</v>
      </c>
      <c r="E2154" s="1135" t="s">
        <v>15196</v>
      </c>
      <c r="F2154" s="1135" t="s">
        <v>1048</v>
      </c>
      <c r="G2154" s="1135">
        <v>5</v>
      </c>
      <c r="H2154" s="1135" t="s">
        <v>6815</v>
      </c>
      <c r="I2154" s="1135" t="s">
        <v>1261</v>
      </c>
      <c r="J2154" s="1135">
        <v>0.6</v>
      </c>
      <c r="K2154" s="1135" t="s">
        <v>6844</v>
      </c>
      <c r="L2154" s="1135" t="s">
        <v>4760</v>
      </c>
      <c r="M2154" s="1135">
        <v>151.5</v>
      </c>
      <c r="N2154" s="1135" t="s">
        <v>1039</v>
      </c>
      <c r="O2154" s="1135">
        <v>3.7875000000000001</v>
      </c>
      <c r="P2154" s="1135">
        <v>3.0300000000000002</v>
      </c>
      <c r="Q2154" s="1135">
        <v>3.5</v>
      </c>
      <c r="R2154" s="1135">
        <v>19.100000000000001</v>
      </c>
      <c r="T2154" s="1135">
        <v>23.7</v>
      </c>
      <c r="U2154" s="1135">
        <v>3.2</v>
      </c>
      <c r="V2154" s="1135" t="s">
        <v>663</v>
      </c>
      <c r="W2154" s="1135">
        <v>35</v>
      </c>
      <c r="X2154" s="1135">
        <v>10</v>
      </c>
      <c r="Y2154" s="1135">
        <v>1</v>
      </c>
      <c r="Z2154" s="1135">
        <v>6</v>
      </c>
      <c r="AA2154" s="1135" t="s">
        <v>6863</v>
      </c>
      <c r="AH2154" s="1135" t="s">
        <v>842</v>
      </c>
      <c r="AI2154" s="1135">
        <v>93.94</v>
      </c>
      <c r="AJ2154" s="1135">
        <v>-0.62</v>
      </c>
      <c r="AK2154" s="1135">
        <v>1.23</v>
      </c>
      <c r="AM2154" s="1136" t="s">
        <v>13394</v>
      </c>
      <c r="AN2154" s="1136" t="s">
        <v>13395</v>
      </c>
      <c r="AO2154" s="1136">
        <f t="shared" si="270"/>
        <v>600</v>
      </c>
      <c r="AP2154" s="1136">
        <f t="shared" si="271"/>
        <v>1.75</v>
      </c>
      <c r="AQ2154" s="1136" t="str">
        <f t="shared" si="272"/>
        <v>2-6-1S83°</v>
      </c>
      <c r="AR2154" s="1136" t="str">
        <f t="shared" si="273"/>
        <v>31</v>
      </c>
      <c r="AS2154" s="1136" t="str">
        <f t="shared" si="274"/>
        <v>171/160</v>
      </c>
      <c r="AT2154" s="1136" t="str">
        <f t="shared" si="275"/>
        <v>2-6-1S83°</v>
      </c>
      <c r="AV2154" s="1136" t="str">
        <f t="shared" si="268"/>
        <v>113.12.17</v>
      </c>
      <c r="AW2154" s="1438">
        <f t="shared" si="269"/>
        <v>45643</v>
      </c>
    </row>
    <row r="2155" spans="1:49">
      <c r="A2155" s="1135" t="s">
        <v>6864</v>
      </c>
      <c r="B2155" s="1135" t="s">
        <v>829</v>
      </c>
      <c r="C2155" s="1135">
        <v>650</v>
      </c>
      <c r="D2155" s="1135">
        <v>1.76</v>
      </c>
      <c r="E2155" s="1135" t="s">
        <v>15188</v>
      </c>
      <c r="F2155" s="1135" t="s">
        <v>1078</v>
      </c>
      <c r="G2155" s="1135">
        <v>5</v>
      </c>
      <c r="H2155" s="1135" t="s">
        <v>5577</v>
      </c>
      <c r="I2155" s="1135" t="s">
        <v>126</v>
      </c>
      <c r="J2155" s="1135">
        <v>0.6</v>
      </c>
      <c r="K2155" s="1135" t="s">
        <v>6865</v>
      </c>
      <c r="L2155" s="1135" t="s">
        <v>6385</v>
      </c>
      <c r="M2155" s="1135">
        <v>151.5</v>
      </c>
      <c r="N2155" s="1135" t="s">
        <v>1039</v>
      </c>
      <c r="O2155" s="1135">
        <v>3.7875000000000001</v>
      </c>
      <c r="P2155" s="1135">
        <v>3.0300000000000002</v>
      </c>
      <c r="Q2155" s="1135">
        <v>4</v>
      </c>
      <c r="R2155" s="1135">
        <v>19.100000000000001</v>
      </c>
      <c r="T2155" s="1135">
        <v>23.7</v>
      </c>
      <c r="U2155" s="1135">
        <v>3.2</v>
      </c>
      <c r="V2155" s="1135" t="s">
        <v>663</v>
      </c>
      <c r="W2155" s="1135">
        <v>35</v>
      </c>
      <c r="X2155" s="1135">
        <v>10</v>
      </c>
      <c r="Y2155" s="1135">
        <v>1</v>
      </c>
      <c r="Z2155" s="1135">
        <v>6</v>
      </c>
      <c r="AA2155" s="1135" t="s">
        <v>6866</v>
      </c>
      <c r="AH2155" s="1135" t="s">
        <v>969</v>
      </c>
      <c r="AI2155" s="1135">
        <v>91.52</v>
      </c>
      <c r="AJ2155" s="1135">
        <v>-0.19</v>
      </c>
      <c r="AK2155" s="1135">
        <v>1.1299999999999999</v>
      </c>
      <c r="AM2155" s="1136" t="s">
        <v>13396</v>
      </c>
      <c r="AN2155" s="1136" t="s">
        <v>13397</v>
      </c>
      <c r="AO2155" s="1136">
        <f t="shared" si="270"/>
        <v>650</v>
      </c>
      <c r="AP2155" s="1136">
        <f t="shared" si="271"/>
        <v>1.76</v>
      </c>
      <c r="AQ2155" s="1136" t="str">
        <f t="shared" si="272"/>
        <v>1-5-1S91°</v>
      </c>
      <c r="AR2155" s="1136" t="str">
        <f t="shared" si="273"/>
        <v>30</v>
      </c>
      <c r="AS2155" s="1136" t="str">
        <f t="shared" si="274"/>
        <v>350/310/150</v>
      </c>
      <c r="AT2155" s="1136" t="str">
        <f t="shared" si="275"/>
        <v>1-5-1S91°</v>
      </c>
      <c r="AV2155" s="1136" t="str">
        <f t="shared" si="268"/>
        <v>113.12.18</v>
      </c>
      <c r="AW2155" s="1438">
        <f t="shared" si="269"/>
        <v>45644</v>
      </c>
    </row>
    <row r="2156" spans="1:49">
      <c r="A2156" s="1135" t="s">
        <v>6867</v>
      </c>
      <c r="B2156" s="1135" t="s">
        <v>417</v>
      </c>
      <c r="C2156" s="1135">
        <v>650</v>
      </c>
      <c r="D2156" s="1135">
        <v>1.7649999999999999</v>
      </c>
      <c r="E2156" s="1135" t="s">
        <v>15188</v>
      </c>
      <c r="F2156" s="1135" t="s">
        <v>1078</v>
      </c>
      <c r="G2156" s="1135">
        <v>5</v>
      </c>
      <c r="H2156" s="1135" t="s">
        <v>5577</v>
      </c>
      <c r="I2156" s="1135" t="s">
        <v>126</v>
      </c>
      <c r="J2156" s="1135">
        <v>0.6</v>
      </c>
      <c r="K2156" s="1135" t="s">
        <v>6865</v>
      </c>
      <c r="L2156" s="1135" t="s">
        <v>6385</v>
      </c>
      <c r="M2156" s="1135">
        <v>151.5</v>
      </c>
      <c r="N2156" s="1135" t="s">
        <v>1039</v>
      </c>
      <c r="O2156" s="1135">
        <v>3.7875000000000001</v>
      </c>
      <c r="P2156" s="1135">
        <v>3.0300000000000002</v>
      </c>
      <c r="Q2156" s="1135">
        <v>4</v>
      </c>
      <c r="R2156" s="1135">
        <v>19.100000000000001</v>
      </c>
      <c r="T2156" s="1135">
        <v>23.7</v>
      </c>
      <c r="U2156" s="1135">
        <v>3.2</v>
      </c>
      <c r="V2156" s="1135" t="s">
        <v>663</v>
      </c>
      <c r="W2156" s="1135">
        <v>35</v>
      </c>
      <c r="X2156" s="1135">
        <v>10</v>
      </c>
      <c r="Y2156" s="1135">
        <v>1</v>
      </c>
      <c r="Z2156" s="1135">
        <v>6</v>
      </c>
      <c r="AA2156" s="1135" t="s">
        <v>1841</v>
      </c>
      <c r="AH2156" s="1135" t="s">
        <v>705</v>
      </c>
      <c r="AI2156" s="1135">
        <v>91.41</v>
      </c>
      <c r="AJ2156" s="1135">
        <v>-0.32</v>
      </c>
      <c r="AK2156" s="1135">
        <v>0.89</v>
      </c>
      <c r="AM2156" s="1136" t="s">
        <v>13398</v>
      </c>
      <c r="AN2156" s="1136" t="s">
        <v>13399</v>
      </c>
      <c r="AO2156" s="1136">
        <f t="shared" si="270"/>
        <v>650</v>
      </c>
      <c r="AP2156" s="1136">
        <f t="shared" si="271"/>
        <v>1.7649999999999999</v>
      </c>
      <c r="AQ2156" s="1136" t="str">
        <f t="shared" si="272"/>
        <v>1-5-1S91°</v>
      </c>
      <c r="AR2156" s="1136" t="str">
        <f t="shared" si="273"/>
        <v>30</v>
      </c>
      <c r="AS2156" s="1136" t="str">
        <f t="shared" si="274"/>
        <v>350/310/150</v>
      </c>
      <c r="AT2156" s="1136" t="str">
        <f t="shared" si="275"/>
        <v>1-5-1S91°</v>
      </c>
      <c r="AV2156" s="1136" t="str">
        <f t="shared" si="268"/>
        <v>113.12.19</v>
      </c>
      <c r="AW2156" s="1438">
        <f t="shared" si="269"/>
        <v>45645</v>
      </c>
    </row>
    <row r="2157" spans="1:49">
      <c r="A2157" s="1135" t="s">
        <v>6868</v>
      </c>
      <c r="B2157" s="1135" t="s">
        <v>417</v>
      </c>
      <c r="C2157" s="1135">
        <v>650</v>
      </c>
      <c r="D2157" s="1135">
        <v>1.7549999999999999</v>
      </c>
      <c r="E2157" s="1135" t="s">
        <v>15188</v>
      </c>
      <c r="F2157" s="1135" t="s">
        <v>1078</v>
      </c>
      <c r="G2157" s="1135">
        <v>5</v>
      </c>
      <c r="H2157" s="1135" t="s">
        <v>5577</v>
      </c>
      <c r="I2157" s="1135" t="s">
        <v>126</v>
      </c>
      <c r="J2157" s="1135">
        <v>0.7</v>
      </c>
      <c r="K2157" s="1135" t="s">
        <v>6869</v>
      </c>
      <c r="L2157" s="1135" t="s">
        <v>4760</v>
      </c>
      <c r="M2157" s="1135">
        <v>151.5</v>
      </c>
      <c r="N2157" s="1135" t="s">
        <v>1039</v>
      </c>
      <c r="O2157" s="1135">
        <v>3.7875000000000001</v>
      </c>
      <c r="P2157" s="1135">
        <v>3.0300000000000002</v>
      </c>
      <c r="Q2157" s="1135">
        <v>4</v>
      </c>
      <c r="R2157" s="1135">
        <v>19.100000000000001</v>
      </c>
      <c r="T2157" s="1135">
        <v>23.7</v>
      </c>
      <c r="U2157" s="1135">
        <v>3.2</v>
      </c>
      <c r="V2157" s="1135" t="s">
        <v>663</v>
      </c>
      <c r="W2157" s="1135">
        <v>35</v>
      </c>
      <c r="X2157" s="1135">
        <v>10</v>
      </c>
      <c r="Y2157" s="1135">
        <v>1</v>
      </c>
      <c r="Z2157" s="1135">
        <v>6</v>
      </c>
      <c r="AA2157" s="1135" t="s">
        <v>2269</v>
      </c>
      <c r="AH2157" s="1135" t="s">
        <v>1546</v>
      </c>
      <c r="AI2157" s="1135">
        <v>91.95</v>
      </c>
      <c r="AJ2157" s="1135">
        <v>-1.37</v>
      </c>
      <c r="AK2157" s="1135">
        <v>1.07</v>
      </c>
      <c r="AM2157" s="1136" t="s">
        <v>13400</v>
      </c>
      <c r="AN2157" s="1136" t="s">
        <v>13401</v>
      </c>
      <c r="AO2157" s="1136">
        <f t="shared" si="270"/>
        <v>650</v>
      </c>
      <c r="AP2157" s="1136">
        <f t="shared" si="271"/>
        <v>1.7549999999999999</v>
      </c>
      <c r="AQ2157" s="1136" t="str">
        <f t="shared" si="272"/>
        <v>1-5-1S91°</v>
      </c>
      <c r="AR2157" s="1136" t="str">
        <f t="shared" si="273"/>
        <v>30</v>
      </c>
      <c r="AS2157" s="1136" t="str">
        <f t="shared" si="274"/>
        <v>350/310/150</v>
      </c>
      <c r="AT2157" s="1136" t="str">
        <f t="shared" si="275"/>
        <v>1-5-1S91°</v>
      </c>
      <c r="AV2157" s="1136" t="str">
        <f t="shared" si="268"/>
        <v>113.12.20</v>
      </c>
      <c r="AW2157" s="1438">
        <f t="shared" si="269"/>
        <v>45646</v>
      </c>
    </row>
    <row r="2158" spans="1:49">
      <c r="A2158" s="1135" t="s">
        <v>6870</v>
      </c>
      <c r="B2158" s="1135" t="s">
        <v>6642</v>
      </c>
      <c r="C2158" s="1135">
        <v>600</v>
      </c>
      <c r="D2158" s="1135">
        <v>1.75</v>
      </c>
      <c r="E2158" s="1135" t="s">
        <v>15188</v>
      </c>
      <c r="F2158" s="1135" t="s">
        <v>1069</v>
      </c>
      <c r="G2158" s="1135">
        <v>5</v>
      </c>
      <c r="H2158" s="1135" t="s">
        <v>5982</v>
      </c>
      <c r="I2158" s="1135" t="s">
        <v>126</v>
      </c>
      <c r="J2158" s="1135">
        <v>3</v>
      </c>
      <c r="K2158" s="1135" t="s">
        <v>6871</v>
      </c>
      <c r="L2158" s="1135" t="s">
        <v>6644</v>
      </c>
      <c r="M2158" s="1135">
        <v>152</v>
      </c>
      <c r="N2158" s="1135" t="s">
        <v>1039</v>
      </c>
      <c r="O2158" s="1135">
        <v>3.8000000000000003</v>
      </c>
      <c r="P2158" s="1135">
        <v>3.04</v>
      </c>
      <c r="Q2158" s="1135">
        <v>3.5</v>
      </c>
      <c r="R2158" s="1135">
        <v>22</v>
      </c>
      <c r="T2158" s="1135">
        <v>29</v>
      </c>
      <c r="U2158" s="1135">
        <v>3.8</v>
      </c>
      <c r="V2158" s="1135" t="s">
        <v>663</v>
      </c>
      <c r="W2158" s="1135">
        <v>110</v>
      </c>
      <c r="X2158" s="1135">
        <v>60</v>
      </c>
      <c r="Y2158" s="1135">
        <v>1.5</v>
      </c>
      <c r="Z2158" s="1135">
        <v>6</v>
      </c>
      <c r="AA2158" s="1135" t="s">
        <v>2269</v>
      </c>
      <c r="AH2158" s="1135" t="s">
        <v>1092</v>
      </c>
      <c r="AI2158" s="1135">
        <v>16.7</v>
      </c>
      <c r="AJ2158" s="1135">
        <v>-0.57999999999999996</v>
      </c>
      <c r="AK2158" s="1135">
        <v>0.71</v>
      </c>
      <c r="AM2158" s="1136" t="s">
        <v>981</v>
      </c>
      <c r="AN2158" s="1136" t="s">
        <v>13402</v>
      </c>
      <c r="AO2158" s="1136">
        <f t="shared" si="270"/>
        <v>600</v>
      </c>
      <c r="AP2158" s="1136">
        <f t="shared" si="271"/>
        <v>1.75</v>
      </c>
      <c r="AQ2158" s="1136" t="str">
        <f t="shared" si="272"/>
        <v>1-5-1S91°</v>
      </c>
      <c r="AR2158" s="1136" t="str">
        <f t="shared" si="273"/>
        <v>31.5</v>
      </c>
      <c r="AS2158" s="1136" t="str">
        <f t="shared" si="274"/>
        <v>340/340/OFF</v>
      </c>
      <c r="AT2158" s="1136" t="str">
        <f t="shared" si="275"/>
        <v>1-5-1S91°</v>
      </c>
      <c r="AV2158" s="1136" t="str">
        <f t="shared" si="268"/>
        <v>113.12.20</v>
      </c>
      <c r="AW2158" s="1438">
        <f t="shared" si="269"/>
        <v>45646</v>
      </c>
    </row>
    <row r="2159" spans="1:49">
      <c r="A2159" s="1135" t="s">
        <v>6872</v>
      </c>
      <c r="B2159" s="1135" t="s">
        <v>628</v>
      </c>
      <c r="C2159" s="1135">
        <v>600</v>
      </c>
      <c r="D2159" s="1135">
        <v>1.75</v>
      </c>
      <c r="E2159" s="1135" t="s">
        <v>15188</v>
      </c>
      <c r="F2159" s="1135" t="s">
        <v>1078</v>
      </c>
      <c r="G2159" s="1135">
        <v>5</v>
      </c>
      <c r="H2159" s="1135" t="s">
        <v>1049</v>
      </c>
      <c r="I2159" s="1135" t="s">
        <v>126</v>
      </c>
      <c r="J2159" s="1135">
        <v>2.7</v>
      </c>
      <c r="K2159" s="1135" t="s">
        <v>6857</v>
      </c>
      <c r="L2159" s="1135" t="s">
        <v>5040</v>
      </c>
      <c r="M2159" s="1135">
        <v>150.30000000000001</v>
      </c>
      <c r="N2159" s="1135" t="s">
        <v>1039</v>
      </c>
      <c r="O2159" s="1135">
        <v>3.7575000000000003</v>
      </c>
      <c r="P2159" s="1135">
        <v>3.0060000000000002</v>
      </c>
      <c r="Q2159" s="1135">
        <v>3</v>
      </c>
      <c r="R2159" s="1135">
        <v>31</v>
      </c>
      <c r="T2159" s="1135">
        <v>13</v>
      </c>
      <c r="U2159" s="1135">
        <v>7</v>
      </c>
      <c r="V2159" s="1135" t="s">
        <v>663</v>
      </c>
      <c r="W2159" s="1135">
        <v>115</v>
      </c>
      <c r="X2159" s="1135">
        <v>50</v>
      </c>
      <c r="Y2159" s="1135">
        <v>1.7</v>
      </c>
      <c r="Z2159" s="1135">
        <v>6.5</v>
      </c>
      <c r="AA2159" s="1135" t="s">
        <v>2274</v>
      </c>
      <c r="AH2159" s="1135" t="s">
        <v>472</v>
      </c>
      <c r="AI2159" s="1135">
        <v>93.08</v>
      </c>
      <c r="AJ2159" s="1135">
        <v>-0.94</v>
      </c>
      <c r="AK2159" s="1135">
        <v>5.01</v>
      </c>
      <c r="AM2159" s="1136" t="s">
        <v>13403</v>
      </c>
      <c r="AN2159" s="1136" t="s">
        <v>13404</v>
      </c>
      <c r="AO2159" s="1136">
        <f t="shared" si="270"/>
        <v>600</v>
      </c>
      <c r="AP2159" s="1136">
        <f t="shared" si="271"/>
        <v>1.75</v>
      </c>
      <c r="AQ2159" s="1136" t="str">
        <f t="shared" si="272"/>
        <v>1-5-1S91°</v>
      </c>
      <c r="AR2159" s="1136" t="str">
        <f t="shared" si="273"/>
        <v>30</v>
      </c>
      <c r="AS2159" s="1136" t="str">
        <f t="shared" si="274"/>
        <v>260/260/OFF</v>
      </c>
      <c r="AT2159" s="1136" t="str">
        <f t="shared" si="275"/>
        <v>1-5-1S91°</v>
      </c>
      <c r="AV2159" s="1136" t="str">
        <f t="shared" si="268"/>
        <v>113.12.23</v>
      </c>
      <c r="AW2159" s="1438">
        <f t="shared" si="269"/>
        <v>45649</v>
      </c>
    </row>
    <row r="2160" spans="1:49">
      <c r="A2160" s="1135" t="s">
        <v>6873</v>
      </c>
      <c r="B2160" s="1135" t="s">
        <v>210</v>
      </c>
      <c r="C2160" s="1135">
        <v>650</v>
      </c>
      <c r="D2160" s="1135">
        <v>1.78</v>
      </c>
      <c r="E2160" s="1135" t="s">
        <v>15188</v>
      </c>
      <c r="F2160" s="1135" t="s">
        <v>1078</v>
      </c>
      <c r="G2160" s="1135">
        <v>5</v>
      </c>
      <c r="H2160" s="1135" t="s">
        <v>6654</v>
      </c>
      <c r="I2160" s="1135" t="s">
        <v>663</v>
      </c>
      <c r="J2160" s="1135">
        <v>0</v>
      </c>
      <c r="K2160" s="1135" t="s">
        <v>6806</v>
      </c>
      <c r="L2160" s="1135" t="s">
        <v>4760</v>
      </c>
      <c r="M2160" s="1135">
        <v>151.5</v>
      </c>
      <c r="N2160" s="1135" t="s">
        <v>1039</v>
      </c>
      <c r="O2160" s="1135">
        <v>3.7875000000000001</v>
      </c>
      <c r="P2160" s="1135">
        <v>3.0300000000000002</v>
      </c>
      <c r="Q2160" s="1135">
        <v>4</v>
      </c>
      <c r="R2160" s="1135">
        <v>19.100000000000001</v>
      </c>
      <c r="T2160" s="1135">
        <v>19</v>
      </c>
      <c r="U2160" s="1135">
        <v>2.5</v>
      </c>
      <c r="V2160" s="1135" t="s">
        <v>663</v>
      </c>
      <c r="W2160" s="1135" t="s">
        <v>663</v>
      </c>
      <c r="X2160" s="1135" t="s">
        <v>663</v>
      </c>
      <c r="Y2160" s="1135">
        <v>1</v>
      </c>
      <c r="Z2160" s="1135">
        <v>5</v>
      </c>
      <c r="AA2160" s="1135" t="s">
        <v>2274</v>
      </c>
      <c r="AH2160" s="1135" t="s">
        <v>488</v>
      </c>
      <c r="AI2160" s="1135">
        <v>93.72</v>
      </c>
      <c r="AJ2160" s="1135">
        <v>-0.17</v>
      </c>
      <c r="AK2160" s="1135">
        <v>1.02</v>
      </c>
      <c r="AM2160" s="1136" t="s">
        <v>13405</v>
      </c>
      <c r="AN2160" s="1136" t="s">
        <v>13406</v>
      </c>
      <c r="AO2160" s="1136">
        <f t="shared" si="270"/>
        <v>650</v>
      </c>
      <c r="AP2160" s="1136">
        <f t="shared" si="271"/>
        <v>1.78</v>
      </c>
      <c r="AQ2160" s="1136" t="str">
        <f t="shared" si="272"/>
        <v>1-5-1S91°</v>
      </c>
      <c r="AR2160" s="1136" t="str">
        <f t="shared" si="273"/>
        <v>30</v>
      </c>
      <c r="AS2160" s="1136" t="str">
        <f t="shared" si="274"/>
        <v>350/310/155</v>
      </c>
      <c r="AT2160" s="1136" t="str">
        <f t="shared" si="275"/>
        <v>1-5-1S91°</v>
      </c>
      <c r="AV2160" s="1136" t="str">
        <f t="shared" si="268"/>
        <v>113.12.23</v>
      </c>
      <c r="AW2160" s="1438">
        <f t="shared" si="269"/>
        <v>45649</v>
      </c>
    </row>
    <row r="2161" spans="1:49">
      <c r="A2161" s="1135" t="s">
        <v>6874</v>
      </c>
      <c r="B2161" s="1135" t="s">
        <v>417</v>
      </c>
      <c r="C2161" s="1135">
        <v>650</v>
      </c>
      <c r="D2161" s="1135">
        <v>1.7649999999999999</v>
      </c>
      <c r="E2161" s="1135" t="s">
        <v>15188</v>
      </c>
      <c r="F2161" s="1135" t="s">
        <v>1078</v>
      </c>
      <c r="G2161" s="1135">
        <v>5</v>
      </c>
      <c r="H2161" s="1135" t="s">
        <v>5577</v>
      </c>
      <c r="I2161" s="1135" t="s">
        <v>126</v>
      </c>
      <c r="J2161" s="1135">
        <v>0.7</v>
      </c>
      <c r="K2161" s="1135" t="s">
        <v>6865</v>
      </c>
      <c r="L2161" s="1135" t="s">
        <v>6385</v>
      </c>
      <c r="M2161" s="1135">
        <v>151.5</v>
      </c>
      <c r="N2161" s="1135" t="s">
        <v>1039</v>
      </c>
      <c r="O2161" s="1135">
        <v>3.7875000000000001</v>
      </c>
      <c r="P2161" s="1135">
        <v>3.0300000000000002</v>
      </c>
      <c r="Q2161" s="1135">
        <v>4</v>
      </c>
      <c r="R2161" s="1135">
        <v>19.100000000000001</v>
      </c>
      <c r="T2161" s="1135">
        <v>23.7</v>
      </c>
      <c r="U2161" s="1135">
        <v>3.2</v>
      </c>
      <c r="V2161" s="1135" t="s">
        <v>663</v>
      </c>
      <c r="W2161" s="1135">
        <v>35</v>
      </c>
      <c r="X2161" s="1135">
        <v>10</v>
      </c>
      <c r="Y2161" s="1135">
        <v>1</v>
      </c>
      <c r="Z2161" s="1135">
        <v>6</v>
      </c>
      <c r="AA2161" s="1135" t="s">
        <v>2277</v>
      </c>
      <c r="AH2161" s="1135" t="s">
        <v>1231</v>
      </c>
      <c r="AI2161" s="1135" t="s">
        <v>2279</v>
      </c>
      <c r="AM2161" s="1136" t="s">
        <v>670</v>
      </c>
      <c r="AN2161" s="1136" t="s">
        <v>13407</v>
      </c>
      <c r="AO2161" s="1136">
        <f t="shared" si="270"/>
        <v>650</v>
      </c>
      <c r="AP2161" s="1136">
        <f t="shared" si="271"/>
        <v>1.7649999999999999</v>
      </c>
      <c r="AQ2161" s="1136" t="str">
        <f t="shared" si="272"/>
        <v>1-5-1S91°</v>
      </c>
      <c r="AR2161" s="1136" t="str">
        <f t="shared" si="273"/>
        <v>30</v>
      </c>
      <c r="AS2161" s="1136" t="str">
        <f t="shared" si="274"/>
        <v>350/310/150</v>
      </c>
      <c r="AT2161" s="1136" t="str">
        <f t="shared" si="275"/>
        <v>1-5-1S91°</v>
      </c>
      <c r="AV2161" s="1136" t="str">
        <f t="shared" si="268"/>
        <v>113.12.24</v>
      </c>
      <c r="AW2161" s="1438">
        <f t="shared" si="269"/>
        <v>45650</v>
      </c>
    </row>
    <row r="2162" spans="1:49">
      <c r="A2162" s="1135" t="s">
        <v>6875</v>
      </c>
      <c r="B2162" s="1135" t="s">
        <v>417</v>
      </c>
      <c r="C2162" s="1135">
        <v>650</v>
      </c>
      <c r="D2162" s="1135">
        <v>1.76</v>
      </c>
      <c r="E2162" s="1135" t="s">
        <v>15188</v>
      </c>
      <c r="F2162" s="1135" t="s">
        <v>1078</v>
      </c>
      <c r="G2162" s="1135">
        <v>5</v>
      </c>
      <c r="H2162" s="1135" t="s">
        <v>5577</v>
      </c>
      <c r="I2162" s="1135" t="s">
        <v>126</v>
      </c>
      <c r="J2162" s="1135">
        <v>0.7</v>
      </c>
      <c r="K2162" s="1135" t="s">
        <v>6876</v>
      </c>
      <c r="L2162" s="1135" t="s">
        <v>6385</v>
      </c>
      <c r="M2162" s="1135">
        <v>151.5</v>
      </c>
      <c r="N2162" s="1135" t="s">
        <v>1039</v>
      </c>
      <c r="O2162" s="1135">
        <v>3.7875000000000001</v>
      </c>
      <c r="P2162" s="1135">
        <v>3.0300000000000002</v>
      </c>
      <c r="Q2162" s="1135">
        <v>4</v>
      </c>
      <c r="R2162" s="1135">
        <v>19.100000000000001</v>
      </c>
      <c r="T2162" s="1135">
        <v>23.7</v>
      </c>
      <c r="U2162" s="1135">
        <v>3.2</v>
      </c>
      <c r="V2162" s="1135" t="s">
        <v>663</v>
      </c>
      <c r="W2162" s="1135">
        <v>35</v>
      </c>
      <c r="X2162" s="1135">
        <v>10</v>
      </c>
      <c r="Y2162" s="1135">
        <v>1</v>
      </c>
      <c r="Z2162" s="1135">
        <v>6</v>
      </c>
      <c r="AA2162" s="1135" t="s">
        <v>6813</v>
      </c>
      <c r="AH2162" s="1135" t="s">
        <v>474</v>
      </c>
      <c r="AI2162" s="1135">
        <v>90.85</v>
      </c>
      <c r="AJ2162" s="1135">
        <v>-0.39</v>
      </c>
      <c r="AK2162" s="1135">
        <v>1.54</v>
      </c>
      <c r="AM2162" s="1136" t="s">
        <v>672</v>
      </c>
      <c r="AN2162" s="1136" t="s">
        <v>13408</v>
      </c>
      <c r="AO2162" s="1136">
        <f t="shared" si="270"/>
        <v>650</v>
      </c>
      <c r="AP2162" s="1136">
        <f t="shared" si="271"/>
        <v>1.76</v>
      </c>
      <c r="AQ2162" s="1136" t="str">
        <f t="shared" si="272"/>
        <v>1-5-1S91°</v>
      </c>
      <c r="AR2162" s="1136" t="str">
        <f t="shared" si="273"/>
        <v>30</v>
      </c>
      <c r="AS2162" s="1136" t="str">
        <f t="shared" si="274"/>
        <v>350/310/150</v>
      </c>
      <c r="AT2162" s="1136" t="str">
        <f t="shared" si="275"/>
        <v>1-5-1S91°</v>
      </c>
      <c r="AV2162" s="1136" t="str">
        <f t="shared" si="268"/>
        <v>113.10.21</v>
      </c>
      <c r="AW2162" s="1438">
        <f t="shared" si="269"/>
        <v>45586</v>
      </c>
    </row>
    <row r="2163" spans="1:49">
      <c r="A2163" s="1135" t="s">
        <v>6877</v>
      </c>
      <c r="B2163" s="1135" t="s">
        <v>674</v>
      </c>
      <c r="C2163" s="1135">
        <v>600</v>
      </c>
      <c r="D2163" s="1135">
        <v>1.76</v>
      </c>
      <c r="E2163" s="1135" t="s">
        <v>15210</v>
      </c>
      <c r="F2163" s="1135" t="s">
        <v>2328</v>
      </c>
      <c r="G2163" s="1135">
        <v>2</v>
      </c>
      <c r="H2163" s="1135" t="s">
        <v>2238</v>
      </c>
      <c r="I2163" s="1135" t="s">
        <v>466</v>
      </c>
      <c r="J2163" s="1135">
        <v>1.2</v>
      </c>
      <c r="K2163" s="1135" t="s">
        <v>6878</v>
      </c>
      <c r="L2163" s="1135" t="s">
        <v>6798</v>
      </c>
      <c r="M2163" s="1135">
        <v>152</v>
      </c>
      <c r="N2163" s="1135" t="s">
        <v>1039</v>
      </c>
      <c r="O2163" s="1135">
        <v>3.8000000000000003</v>
      </c>
      <c r="P2163" s="1135">
        <v>3.04</v>
      </c>
      <c r="Q2163" s="1135">
        <v>3.5</v>
      </c>
      <c r="R2163" s="1135">
        <v>24.5</v>
      </c>
      <c r="T2163" s="1135">
        <v>22</v>
      </c>
      <c r="U2163" s="1135">
        <v>3</v>
      </c>
      <c r="V2163" s="1135" t="s">
        <v>663</v>
      </c>
      <c r="W2163" s="1135">
        <v>60</v>
      </c>
      <c r="X2163" s="1135">
        <v>10</v>
      </c>
      <c r="Y2163" s="1135">
        <v>1.5</v>
      </c>
      <c r="Z2163" s="1135" t="s">
        <v>663</v>
      </c>
      <c r="AA2163" s="1135" t="s">
        <v>6879</v>
      </c>
      <c r="AH2163" s="1135" t="s">
        <v>908</v>
      </c>
      <c r="AI2163" s="1135">
        <v>83.68</v>
      </c>
      <c r="AJ2163" s="1135">
        <v>-8.8000000000000007</v>
      </c>
      <c r="AK2163" s="1135">
        <v>84.58</v>
      </c>
      <c r="AM2163" s="1136" t="s">
        <v>13409</v>
      </c>
      <c r="AN2163" s="1136" t="s">
        <v>13410</v>
      </c>
      <c r="AO2163" s="1136">
        <f t="shared" si="270"/>
        <v>600</v>
      </c>
      <c r="AP2163" s="1136">
        <f t="shared" si="271"/>
        <v>1.76</v>
      </c>
      <c r="AQ2163" s="1136" t="str">
        <f t="shared" si="272"/>
        <v>1-5-1S83°Z+S</v>
      </c>
      <c r="AR2163" s="1136" t="str">
        <f t="shared" si="273"/>
        <v>33.5</v>
      </c>
      <c r="AS2163" s="1136" t="str">
        <f t="shared" si="274"/>
        <v>250/250/155</v>
      </c>
      <c r="AT2163" s="1136" t="str">
        <f t="shared" si="275"/>
        <v>1-5-1S83°Z+S</v>
      </c>
      <c r="AU2163" s="1136" t="s">
        <v>15734</v>
      </c>
      <c r="AV2163" s="1136" t="str">
        <f t="shared" si="268"/>
        <v>114.1.2</v>
      </c>
      <c r="AW2163" s="1438">
        <f t="shared" si="269"/>
        <v>45659</v>
      </c>
    </row>
    <row r="2164" spans="1:49">
      <c r="A2164" s="1135" t="s">
        <v>6880</v>
      </c>
      <c r="B2164" s="1135" t="s">
        <v>210</v>
      </c>
      <c r="C2164" s="1135">
        <v>650</v>
      </c>
      <c r="D2164" s="1135">
        <v>1.77</v>
      </c>
      <c r="E2164" s="1135" t="s">
        <v>15188</v>
      </c>
      <c r="F2164" s="1135" t="s">
        <v>4107</v>
      </c>
      <c r="G2164" s="1135">
        <v>5</v>
      </c>
      <c r="H2164" s="1135" t="s">
        <v>6220</v>
      </c>
      <c r="I2164" s="1135" t="s">
        <v>126</v>
      </c>
      <c r="J2164" s="1135">
        <v>1.5</v>
      </c>
      <c r="K2164" s="1135" t="s">
        <v>6806</v>
      </c>
      <c r="L2164" s="1135" t="s">
        <v>4760</v>
      </c>
      <c r="M2164" s="1135">
        <v>152.19999999999999</v>
      </c>
      <c r="N2164" s="1135" t="s">
        <v>1039</v>
      </c>
      <c r="O2164" s="1135">
        <v>3.8049999999999997</v>
      </c>
      <c r="P2164" s="1135">
        <v>3.044</v>
      </c>
      <c r="Q2164" s="1135">
        <v>4</v>
      </c>
      <c r="R2164" s="1135">
        <v>19</v>
      </c>
      <c r="T2164" s="1135">
        <v>16</v>
      </c>
      <c r="U2164" s="1135">
        <v>4</v>
      </c>
      <c r="V2164" s="1135" t="s">
        <v>663</v>
      </c>
      <c r="W2164" s="1135">
        <v>95</v>
      </c>
      <c r="X2164" s="1135">
        <v>20</v>
      </c>
      <c r="Y2164" s="1135">
        <v>1.5</v>
      </c>
      <c r="Z2164" s="1135">
        <v>5</v>
      </c>
      <c r="AA2164" s="1135" t="s">
        <v>1844</v>
      </c>
      <c r="AH2164" s="1135" t="s">
        <v>959</v>
      </c>
      <c r="AI2164" s="1135">
        <v>93.68</v>
      </c>
      <c r="AJ2164" s="1135">
        <v>-0.56999999999999995</v>
      </c>
      <c r="AK2164" s="1135">
        <v>0.98</v>
      </c>
      <c r="AM2164" s="1136" t="s">
        <v>987</v>
      </c>
      <c r="AN2164" s="1136" t="s">
        <v>13411</v>
      </c>
      <c r="AO2164" s="1136">
        <f t="shared" si="270"/>
        <v>650</v>
      </c>
      <c r="AP2164" s="1136">
        <f t="shared" si="271"/>
        <v>1.77</v>
      </c>
      <c r="AQ2164" s="1136" t="str">
        <f t="shared" si="272"/>
        <v>1-5-1S91°</v>
      </c>
      <c r="AR2164" s="1136" t="str">
        <f t="shared" si="273"/>
        <v>30.3</v>
      </c>
      <c r="AS2164" s="1136" t="str">
        <f t="shared" si="274"/>
        <v>310/270/158</v>
      </c>
      <c r="AT2164" s="1136" t="str">
        <f t="shared" si="275"/>
        <v>1-5-1S91°</v>
      </c>
      <c r="AV2164" s="1136" t="str">
        <f t="shared" si="268"/>
        <v>114.1.6</v>
      </c>
      <c r="AW2164" s="1438">
        <f t="shared" si="269"/>
        <v>45663</v>
      </c>
    </row>
    <row r="2165" spans="1:49">
      <c r="A2165" s="1135" t="s">
        <v>6881</v>
      </c>
      <c r="B2165" s="1135" t="s">
        <v>878</v>
      </c>
      <c r="C2165" s="1135">
        <v>600</v>
      </c>
      <c r="D2165" s="1135">
        <v>1.7949999999999999</v>
      </c>
      <c r="E2165" s="1135" t="s">
        <v>15188</v>
      </c>
      <c r="F2165" s="1135" t="s">
        <v>1048</v>
      </c>
      <c r="G2165" s="1135">
        <v>5</v>
      </c>
      <c r="H2165" s="1135" t="s">
        <v>5220</v>
      </c>
      <c r="I2165" s="1135" t="s">
        <v>466</v>
      </c>
      <c r="J2165" s="1135">
        <v>3.7</v>
      </c>
      <c r="K2165" s="1135" t="s">
        <v>6882</v>
      </c>
      <c r="L2165" s="1135" t="s">
        <v>6332</v>
      </c>
      <c r="M2165" s="1135">
        <v>151.69999999999999</v>
      </c>
      <c r="N2165" s="1135" t="s">
        <v>1039</v>
      </c>
      <c r="O2165" s="1135">
        <v>3.7925</v>
      </c>
      <c r="P2165" s="1135">
        <v>3.0339999999999998</v>
      </c>
      <c r="Q2165" s="1135">
        <v>3</v>
      </c>
      <c r="R2165" s="1135">
        <v>19.7</v>
      </c>
      <c r="T2165" s="1135">
        <v>11.5</v>
      </c>
      <c r="U2165" s="1135">
        <v>5.3</v>
      </c>
      <c r="V2165" s="1135" t="s">
        <v>663</v>
      </c>
      <c r="W2165" s="1135">
        <v>105</v>
      </c>
      <c r="X2165" s="1135">
        <v>95</v>
      </c>
      <c r="Y2165" s="1135">
        <v>1.5</v>
      </c>
      <c r="Z2165" s="1135">
        <v>5</v>
      </c>
      <c r="AA2165" s="1135" t="s">
        <v>1844</v>
      </c>
      <c r="AB2165" s="1135" t="s">
        <v>2256</v>
      </c>
      <c r="AH2165" s="1135" t="s">
        <v>489</v>
      </c>
      <c r="AI2165" s="1135">
        <v>90.69</v>
      </c>
      <c r="AJ2165" s="1135">
        <v>-1.63</v>
      </c>
      <c r="AK2165" s="1135">
        <v>5.59</v>
      </c>
      <c r="AM2165" s="1136" t="s">
        <v>13412</v>
      </c>
      <c r="AN2165" s="1136" t="s">
        <v>13413</v>
      </c>
      <c r="AO2165" s="1136">
        <f t="shared" si="270"/>
        <v>600</v>
      </c>
      <c r="AP2165" s="1136">
        <f t="shared" si="271"/>
        <v>1.7949999999999999</v>
      </c>
      <c r="AQ2165" s="1136" t="str">
        <f t="shared" si="272"/>
        <v>1-5-1S91°</v>
      </c>
      <c r="AR2165" s="1136" t="str">
        <f t="shared" si="273"/>
        <v>31</v>
      </c>
      <c r="AS2165" s="1136" t="str">
        <f t="shared" si="274"/>
        <v>300/300/140</v>
      </c>
      <c r="AT2165" s="1136" t="str">
        <f t="shared" si="275"/>
        <v>1-5-1S91°</v>
      </c>
      <c r="AV2165" s="1136" t="str">
        <f t="shared" si="268"/>
        <v>114.1.6</v>
      </c>
      <c r="AW2165" s="1438">
        <f t="shared" si="269"/>
        <v>45663</v>
      </c>
    </row>
    <row r="2166" spans="1:49">
      <c r="A2166" s="1135" t="s">
        <v>6883</v>
      </c>
      <c r="B2166" s="1135" t="s">
        <v>210</v>
      </c>
      <c r="C2166" s="1135">
        <v>650</v>
      </c>
      <c r="D2166" s="1135">
        <v>1.7649999999999999</v>
      </c>
      <c r="E2166" s="1135" t="s">
        <v>15188</v>
      </c>
      <c r="F2166" s="1135" t="s">
        <v>4107</v>
      </c>
      <c r="G2166" s="1135">
        <v>5</v>
      </c>
      <c r="H2166" s="1135" t="s">
        <v>6220</v>
      </c>
      <c r="I2166" s="1135" t="s">
        <v>126</v>
      </c>
      <c r="J2166" s="1135">
        <v>1.6</v>
      </c>
      <c r="K2166" s="1135" t="s">
        <v>6844</v>
      </c>
      <c r="L2166" s="1135" t="s">
        <v>4760</v>
      </c>
      <c r="M2166" s="1135">
        <v>152.19999999999999</v>
      </c>
      <c r="N2166" s="1135" t="s">
        <v>1039</v>
      </c>
      <c r="O2166" s="1135">
        <v>3.8049999999999997</v>
      </c>
      <c r="P2166" s="1135">
        <v>3.044</v>
      </c>
      <c r="Q2166" s="1135">
        <v>4</v>
      </c>
      <c r="R2166" s="1135">
        <v>19</v>
      </c>
      <c r="T2166" s="1135">
        <v>16</v>
      </c>
      <c r="U2166" s="1135">
        <v>4</v>
      </c>
      <c r="V2166" s="1135" t="s">
        <v>663</v>
      </c>
      <c r="W2166" s="1135">
        <v>95</v>
      </c>
      <c r="X2166" s="1135">
        <v>20</v>
      </c>
      <c r="Y2166" s="1135">
        <v>1.5</v>
      </c>
      <c r="Z2166" s="1135">
        <v>5</v>
      </c>
      <c r="AA2166" s="1135" t="s">
        <v>6884</v>
      </c>
      <c r="AH2166" s="1135" t="s">
        <v>1088</v>
      </c>
      <c r="AI2166" s="1135">
        <v>93.61</v>
      </c>
      <c r="AJ2166" s="1135">
        <v>-0.37</v>
      </c>
      <c r="AK2166" s="1135">
        <v>0.9</v>
      </c>
      <c r="AM2166" s="1136" t="s">
        <v>982</v>
      </c>
      <c r="AN2166" s="1136" t="s">
        <v>13414</v>
      </c>
      <c r="AO2166" s="1136">
        <f t="shared" si="270"/>
        <v>650</v>
      </c>
      <c r="AP2166" s="1136">
        <f t="shared" si="271"/>
        <v>1.7649999999999999</v>
      </c>
      <c r="AQ2166" s="1136" t="str">
        <f t="shared" si="272"/>
        <v>1-5-1S91°</v>
      </c>
      <c r="AR2166" s="1136" t="str">
        <f t="shared" si="273"/>
        <v>30.3</v>
      </c>
      <c r="AS2166" s="1136" t="str">
        <f t="shared" si="274"/>
        <v>310/270/158</v>
      </c>
      <c r="AT2166" s="1136" t="str">
        <f t="shared" si="275"/>
        <v>1-5-1S91°</v>
      </c>
      <c r="AV2166" s="1136" t="str">
        <f t="shared" si="268"/>
        <v>114.1.7</v>
      </c>
      <c r="AW2166" s="1438">
        <f t="shared" si="269"/>
        <v>45664</v>
      </c>
    </row>
    <row r="2167" spans="1:49">
      <c r="A2167" s="1135" t="s">
        <v>6885</v>
      </c>
      <c r="B2167" s="1135" t="s">
        <v>210</v>
      </c>
      <c r="C2167" s="1135">
        <v>650</v>
      </c>
      <c r="D2167" s="1135">
        <v>1.7549999999999999</v>
      </c>
      <c r="E2167" s="1135" t="s">
        <v>15188</v>
      </c>
      <c r="F2167" s="1135" t="s">
        <v>4107</v>
      </c>
      <c r="G2167" s="1135">
        <v>5</v>
      </c>
      <c r="H2167" s="1135" t="s">
        <v>6220</v>
      </c>
      <c r="I2167" s="1135" t="s">
        <v>126</v>
      </c>
      <c r="J2167" s="1135">
        <v>1.8</v>
      </c>
      <c r="K2167" s="1135" t="s">
        <v>6865</v>
      </c>
      <c r="L2167" s="1135" t="s">
        <v>6385</v>
      </c>
      <c r="M2167" s="1135">
        <v>152.19999999999999</v>
      </c>
      <c r="N2167" s="1135" t="s">
        <v>1039</v>
      </c>
      <c r="O2167" s="1135">
        <v>3.8049999999999997</v>
      </c>
      <c r="P2167" s="1135">
        <v>3.044</v>
      </c>
      <c r="Q2167" s="1135">
        <v>4</v>
      </c>
      <c r="R2167" s="1135">
        <v>19</v>
      </c>
      <c r="T2167" s="1135">
        <v>16</v>
      </c>
      <c r="U2167" s="1135">
        <v>4</v>
      </c>
      <c r="V2167" s="1135" t="s">
        <v>663</v>
      </c>
      <c r="W2167" s="1135">
        <v>95</v>
      </c>
      <c r="X2167" s="1135">
        <v>20</v>
      </c>
      <c r="Y2167" s="1135">
        <v>1.5</v>
      </c>
      <c r="Z2167" s="1135">
        <v>5</v>
      </c>
      <c r="AA2167" s="1135" t="s">
        <v>6886</v>
      </c>
      <c r="AH2167" s="1135" t="s">
        <v>630</v>
      </c>
      <c r="AI2167" s="1135">
        <v>91.14</v>
      </c>
      <c r="AJ2167" s="1135">
        <v>-0.1</v>
      </c>
      <c r="AK2167" s="1135">
        <v>0.82</v>
      </c>
      <c r="AM2167" s="1136" t="s">
        <v>984</v>
      </c>
      <c r="AN2167" s="1136" t="s">
        <v>13415</v>
      </c>
      <c r="AO2167" s="1136">
        <f t="shared" si="270"/>
        <v>650</v>
      </c>
      <c r="AP2167" s="1136">
        <f t="shared" si="271"/>
        <v>1.7549999999999999</v>
      </c>
      <c r="AQ2167" s="1136" t="str">
        <f t="shared" si="272"/>
        <v>1-5-1S91°</v>
      </c>
      <c r="AR2167" s="1136" t="str">
        <f t="shared" si="273"/>
        <v>30.3</v>
      </c>
      <c r="AS2167" s="1136" t="str">
        <f t="shared" si="274"/>
        <v>310/270/158</v>
      </c>
      <c r="AT2167" s="1136" t="str">
        <f t="shared" si="275"/>
        <v>1-5-1S91°</v>
      </c>
      <c r="AV2167" s="1136" t="str">
        <f t="shared" si="268"/>
        <v>114.1.8</v>
      </c>
      <c r="AW2167" s="1438">
        <f t="shared" si="269"/>
        <v>45665</v>
      </c>
    </row>
    <row r="2168" spans="1:49">
      <c r="A2168" s="1135" t="s">
        <v>6887</v>
      </c>
      <c r="B2168" s="1135" t="s">
        <v>628</v>
      </c>
      <c r="C2168" s="1135">
        <v>600</v>
      </c>
      <c r="D2168" s="1135">
        <v>1.75</v>
      </c>
      <c r="E2168" s="1135" t="s">
        <v>15188</v>
      </c>
      <c r="F2168" s="1135" t="s">
        <v>1078</v>
      </c>
      <c r="G2168" s="1135">
        <v>5</v>
      </c>
      <c r="H2168" s="1135" t="s">
        <v>1049</v>
      </c>
      <c r="I2168" s="1135" t="s">
        <v>126</v>
      </c>
      <c r="J2168" s="1135">
        <v>2.7</v>
      </c>
      <c r="K2168" s="1135" t="s">
        <v>6888</v>
      </c>
      <c r="L2168" s="1135" t="s">
        <v>5040</v>
      </c>
      <c r="M2168" s="1135">
        <v>150.30000000000001</v>
      </c>
      <c r="N2168" s="1135" t="s">
        <v>1039</v>
      </c>
      <c r="O2168" s="1135">
        <v>3.7575000000000003</v>
      </c>
      <c r="P2168" s="1135">
        <v>3.0060000000000002</v>
      </c>
      <c r="Q2168" s="1135">
        <v>3</v>
      </c>
      <c r="R2168" s="1135">
        <v>31</v>
      </c>
      <c r="T2168" s="1135">
        <v>13</v>
      </c>
      <c r="U2168" s="1135">
        <v>7</v>
      </c>
      <c r="V2168" s="1135" t="s">
        <v>663</v>
      </c>
      <c r="W2168" s="1135">
        <v>115</v>
      </c>
      <c r="X2168" s="1135">
        <v>50</v>
      </c>
      <c r="Y2168" s="1135">
        <v>1.7</v>
      </c>
      <c r="Z2168" s="1135">
        <v>6.5</v>
      </c>
      <c r="AA2168" s="1135" t="s">
        <v>2346</v>
      </c>
      <c r="AH2168" s="1135" t="s">
        <v>1057</v>
      </c>
      <c r="AI2168" s="1135">
        <v>93.26</v>
      </c>
      <c r="AJ2168" s="1135">
        <v>-0.77</v>
      </c>
      <c r="AK2168" s="1135">
        <v>4.41</v>
      </c>
      <c r="AM2168" s="1136" t="s">
        <v>678</v>
      </c>
      <c r="AN2168" s="1136" t="s">
        <v>13416</v>
      </c>
      <c r="AO2168" s="1136">
        <f t="shared" si="270"/>
        <v>600</v>
      </c>
      <c r="AP2168" s="1136">
        <f t="shared" si="271"/>
        <v>1.75</v>
      </c>
      <c r="AQ2168" s="1136" t="str">
        <f t="shared" si="272"/>
        <v>1-5-1S91°</v>
      </c>
      <c r="AR2168" s="1136" t="str">
        <f t="shared" si="273"/>
        <v>30</v>
      </c>
      <c r="AS2168" s="1136" t="str">
        <f t="shared" si="274"/>
        <v>260/260/OFF</v>
      </c>
      <c r="AT2168" s="1136" t="str">
        <f t="shared" si="275"/>
        <v>1-5-1S91°</v>
      </c>
      <c r="AV2168" s="1136" t="str">
        <f t="shared" si="268"/>
        <v>114.1.9</v>
      </c>
      <c r="AW2168" s="1438">
        <f t="shared" si="269"/>
        <v>45666</v>
      </c>
    </row>
    <row r="2169" spans="1:49">
      <c r="A2169" s="1135" t="s">
        <v>6889</v>
      </c>
      <c r="B2169" s="1135" t="s">
        <v>963</v>
      </c>
      <c r="C2169" s="1135">
        <v>600</v>
      </c>
      <c r="D2169" s="1135">
        <v>1.74</v>
      </c>
      <c r="E2169" s="1135" t="s">
        <v>15210</v>
      </c>
      <c r="F2169" s="1135" t="s">
        <v>1078</v>
      </c>
      <c r="G2169" s="1135">
        <v>5</v>
      </c>
      <c r="H2169" s="1135" t="s">
        <v>6890</v>
      </c>
      <c r="I2169" s="1135" t="s">
        <v>466</v>
      </c>
      <c r="J2169" s="1135">
        <v>1</v>
      </c>
      <c r="K2169" s="1135" t="s">
        <v>6891</v>
      </c>
      <c r="L2169" s="1135" t="s">
        <v>6740</v>
      </c>
      <c r="M2169" s="1135">
        <v>152</v>
      </c>
      <c r="N2169" s="1135" t="s">
        <v>1039</v>
      </c>
      <c r="O2169" s="1135">
        <v>3.8000000000000003</v>
      </c>
      <c r="P2169" s="1135">
        <v>3.04</v>
      </c>
      <c r="Q2169" s="1135">
        <v>3.5</v>
      </c>
      <c r="R2169" s="1135">
        <v>24.5</v>
      </c>
      <c r="T2169" s="1135">
        <v>22</v>
      </c>
      <c r="U2169" s="1135">
        <v>3</v>
      </c>
      <c r="V2169" s="1135" t="s">
        <v>663</v>
      </c>
      <c r="W2169" s="1135">
        <v>60</v>
      </c>
      <c r="X2169" s="1135">
        <v>10</v>
      </c>
      <c r="Y2169" s="1135">
        <v>1.5</v>
      </c>
      <c r="Z2169" s="1135" t="s">
        <v>663</v>
      </c>
      <c r="AA2169" s="1135" t="s">
        <v>2351</v>
      </c>
      <c r="AH2169" s="1135" t="s">
        <v>977</v>
      </c>
      <c r="AI2169" s="1135">
        <v>58.7</v>
      </c>
      <c r="AJ2169" s="1135">
        <v>44.27</v>
      </c>
      <c r="AK2169" s="1135">
        <v>59.81</v>
      </c>
      <c r="AM2169" s="1136" t="s">
        <v>962</v>
      </c>
      <c r="AN2169" s="1136" t="s">
        <v>13417</v>
      </c>
      <c r="AO2169" s="1136">
        <f t="shared" si="270"/>
        <v>600</v>
      </c>
      <c r="AP2169" s="1136">
        <f t="shared" si="271"/>
        <v>1.74</v>
      </c>
      <c r="AQ2169" s="1136" t="str">
        <f t="shared" si="272"/>
        <v>1-5-1S83°Z+S</v>
      </c>
      <c r="AR2169" s="1136" t="str">
        <f t="shared" si="273"/>
        <v>30</v>
      </c>
      <c r="AS2169" s="1136" t="str">
        <f t="shared" si="274"/>
        <v>240/240/160</v>
      </c>
      <c r="AT2169" s="1136" t="str">
        <f t="shared" si="275"/>
        <v>1-5-1S83°Z+S</v>
      </c>
      <c r="AU2169" s="1136" t="s">
        <v>15734</v>
      </c>
      <c r="AV2169" s="1136" t="str">
        <f t="shared" si="268"/>
        <v>114.1.10</v>
      </c>
      <c r="AW2169" s="1438">
        <f t="shared" si="269"/>
        <v>45667</v>
      </c>
    </row>
    <row r="2170" spans="1:49">
      <c r="A2170" s="1135" t="s">
        <v>6892</v>
      </c>
      <c r="B2170" s="1135" t="s">
        <v>966</v>
      </c>
      <c r="C2170" s="1135">
        <v>650</v>
      </c>
      <c r="D2170" s="1135">
        <v>1.72</v>
      </c>
      <c r="E2170" s="1135" t="s">
        <v>15210</v>
      </c>
      <c r="F2170" s="1135" t="s">
        <v>1078</v>
      </c>
      <c r="G2170" s="1135">
        <v>2</v>
      </c>
      <c r="H2170" s="1135" t="s">
        <v>6635</v>
      </c>
      <c r="I2170" s="1135" t="s">
        <v>126</v>
      </c>
      <c r="J2170" s="1135">
        <v>1.2</v>
      </c>
      <c r="K2170" s="1135" t="s">
        <v>6893</v>
      </c>
      <c r="L2170" s="1135" t="s">
        <v>6637</v>
      </c>
      <c r="M2170" s="1135">
        <v>155</v>
      </c>
      <c r="N2170" s="1135" t="s">
        <v>1039</v>
      </c>
      <c r="O2170" s="1135">
        <v>3.875</v>
      </c>
      <c r="P2170" s="1135">
        <v>3.1</v>
      </c>
      <c r="Q2170" s="1135">
        <v>3.5</v>
      </c>
      <c r="R2170" s="1135">
        <v>24</v>
      </c>
      <c r="T2170" s="1135">
        <v>26</v>
      </c>
      <c r="U2170" s="1135">
        <v>3.1</v>
      </c>
      <c r="V2170" s="1135" t="s">
        <v>663</v>
      </c>
      <c r="W2170" s="1135">
        <v>90</v>
      </c>
      <c r="X2170" s="1135">
        <v>10</v>
      </c>
      <c r="Y2170" s="1135">
        <v>1.52</v>
      </c>
      <c r="Z2170" s="1135" t="s">
        <v>663</v>
      </c>
      <c r="AA2170" s="1135" t="s">
        <v>2351</v>
      </c>
      <c r="AH2170" s="1135" t="s">
        <v>700</v>
      </c>
      <c r="AI2170" s="1135">
        <v>17.78</v>
      </c>
      <c r="AJ2170" s="1135">
        <v>3.28</v>
      </c>
      <c r="AK2170" s="1135">
        <v>-15.64</v>
      </c>
      <c r="AM2170" s="1136" t="s">
        <v>965</v>
      </c>
      <c r="AN2170" s="1136" t="s">
        <v>13418</v>
      </c>
      <c r="AO2170" s="1136">
        <f t="shared" si="270"/>
        <v>650</v>
      </c>
      <c r="AP2170" s="1136">
        <f t="shared" si="271"/>
        <v>1.72</v>
      </c>
      <c r="AQ2170" s="1136" t="str">
        <f t="shared" si="272"/>
        <v>1-5-1S83°Z+S</v>
      </c>
      <c r="AR2170" s="1136" t="str">
        <f t="shared" si="273"/>
        <v>30</v>
      </c>
      <c r="AS2170" s="1136" t="str">
        <f t="shared" si="274"/>
        <v>265/265/155</v>
      </c>
      <c r="AT2170" s="1136" t="str">
        <f t="shared" si="275"/>
        <v>1-5-1S83°Z+S</v>
      </c>
      <c r="AU2170" s="1136" t="s">
        <v>15734</v>
      </c>
      <c r="AV2170" s="1136" t="str">
        <f t="shared" si="268"/>
        <v>114.1.10</v>
      </c>
      <c r="AW2170" s="1438">
        <f t="shared" si="269"/>
        <v>45667</v>
      </c>
    </row>
    <row r="2171" spans="1:49">
      <c r="A2171" s="1135" t="s">
        <v>6894</v>
      </c>
      <c r="B2171" s="1135" t="s">
        <v>701</v>
      </c>
      <c r="C2171" s="1135">
        <v>600</v>
      </c>
      <c r="D2171" s="1135">
        <v>1.78</v>
      </c>
      <c r="E2171" s="1135" t="s">
        <v>15210</v>
      </c>
      <c r="F2171" s="1135" t="s">
        <v>2328</v>
      </c>
      <c r="G2171" s="1135">
        <v>2</v>
      </c>
      <c r="H2171" s="1135" t="s">
        <v>6792</v>
      </c>
      <c r="I2171" s="1135" t="s">
        <v>466</v>
      </c>
      <c r="J2171" s="1135">
        <v>1.3</v>
      </c>
      <c r="K2171" s="1135" t="s">
        <v>6895</v>
      </c>
      <c r="L2171" s="1135" t="s">
        <v>6794</v>
      </c>
      <c r="M2171" s="1135">
        <v>152</v>
      </c>
      <c r="N2171" s="1135" t="s">
        <v>1039</v>
      </c>
      <c r="O2171" s="1135">
        <v>3.8000000000000003</v>
      </c>
      <c r="P2171" s="1135">
        <v>3.04</v>
      </c>
      <c r="Q2171" s="1135">
        <v>3.5</v>
      </c>
      <c r="R2171" s="1135">
        <v>24.5</v>
      </c>
      <c r="T2171" s="1135">
        <v>22</v>
      </c>
      <c r="U2171" s="1135">
        <v>3</v>
      </c>
      <c r="V2171" s="1135" t="s">
        <v>663</v>
      </c>
      <c r="W2171" s="1135">
        <v>60</v>
      </c>
      <c r="X2171" s="1135">
        <v>10</v>
      </c>
      <c r="Y2171" s="1135">
        <v>1.5</v>
      </c>
      <c r="Z2171" s="1135" t="s">
        <v>663</v>
      </c>
      <c r="AA2171" s="1135" t="s">
        <v>6896</v>
      </c>
      <c r="AH2171" s="1135" t="s">
        <v>488</v>
      </c>
      <c r="AI2171" s="1135">
        <v>86.58</v>
      </c>
      <c r="AJ2171" s="1135">
        <v>-0.78</v>
      </c>
      <c r="AK2171" s="1135">
        <v>6.47</v>
      </c>
      <c r="AM2171" s="1136" t="s">
        <v>996</v>
      </c>
      <c r="AN2171" s="1136" t="s">
        <v>13419</v>
      </c>
      <c r="AO2171" s="1136">
        <f t="shared" si="270"/>
        <v>600</v>
      </c>
      <c r="AP2171" s="1136">
        <f t="shared" si="271"/>
        <v>1.78</v>
      </c>
      <c r="AQ2171" s="1136" t="str">
        <f t="shared" si="272"/>
        <v>1-5-1S83°Z+S</v>
      </c>
      <c r="AR2171" s="1136" t="str">
        <f t="shared" si="273"/>
        <v>33.5</v>
      </c>
      <c r="AS2171" s="1136" t="str">
        <f t="shared" si="274"/>
        <v>250/250/145</v>
      </c>
      <c r="AT2171" s="1136" t="str">
        <f t="shared" si="275"/>
        <v>1-5-1S83°Z+S</v>
      </c>
      <c r="AU2171" s="1136" t="s">
        <v>15734</v>
      </c>
      <c r="AV2171" s="1136" t="str">
        <f t="shared" si="268"/>
        <v>114.1.13</v>
      </c>
      <c r="AW2171" s="1438">
        <f t="shared" si="269"/>
        <v>45670</v>
      </c>
    </row>
    <row r="2172" spans="1:49">
      <c r="A2172" s="1135" t="s">
        <v>6897</v>
      </c>
      <c r="B2172" s="1135" t="s">
        <v>963</v>
      </c>
      <c r="C2172" s="1135">
        <v>600</v>
      </c>
      <c r="D2172" s="1135">
        <v>1.75</v>
      </c>
      <c r="E2172" s="1135" t="s">
        <v>15210</v>
      </c>
      <c r="F2172" s="1135" t="s">
        <v>1078</v>
      </c>
      <c r="G2172" s="1135">
        <v>5</v>
      </c>
      <c r="H2172" s="1135" t="s">
        <v>6898</v>
      </c>
      <c r="I2172" s="1135" t="s">
        <v>466</v>
      </c>
      <c r="J2172" s="1135">
        <v>1</v>
      </c>
      <c r="K2172" s="1135" t="s">
        <v>6899</v>
      </c>
      <c r="L2172" s="1135" t="s">
        <v>6740</v>
      </c>
      <c r="M2172" s="1135">
        <v>152</v>
      </c>
      <c r="N2172" s="1135" t="s">
        <v>1039</v>
      </c>
      <c r="O2172" s="1135">
        <v>3.8000000000000003</v>
      </c>
      <c r="P2172" s="1135">
        <v>3.04</v>
      </c>
      <c r="Q2172" s="1135">
        <v>3.5</v>
      </c>
      <c r="R2172" s="1135">
        <v>24.5</v>
      </c>
      <c r="T2172" s="1135">
        <v>22</v>
      </c>
      <c r="U2172" s="1135">
        <v>3</v>
      </c>
      <c r="V2172" s="1135" t="s">
        <v>663</v>
      </c>
      <c r="W2172" s="1135">
        <v>60</v>
      </c>
      <c r="X2172" s="1135">
        <v>10</v>
      </c>
      <c r="Y2172" s="1135">
        <v>1.5</v>
      </c>
      <c r="Z2172" s="1135" t="s">
        <v>663</v>
      </c>
      <c r="AA2172" s="1135" t="s">
        <v>6900</v>
      </c>
      <c r="AH2172" s="1135" t="s">
        <v>1237</v>
      </c>
      <c r="AI2172" s="1135" t="s">
        <v>2279</v>
      </c>
      <c r="AM2172" s="1136" t="s">
        <v>989</v>
      </c>
      <c r="AN2172" s="1136" t="s">
        <v>13420</v>
      </c>
      <c r="AO2172" s="1136">
        <f t="shared" si="270"/>
        <v>600</v>
      </c>
      <c r="AP2172" s="1136">
        <f t="shared" si="271"/>
        <v>1.75</v>
      </c>
      <c r="AQ2172" s="1136" t="str">
        <f t="shared" si="272"/>
        <v>1-5-1S83°Z+S</v>
      </c>
      <c r="AR2172" s="1136" t="str">
        <f t="shared" si="273"/>
        <v>30</v>
      </c>
      <c r="AS2172" s="1136" t="str">
        <f t="shared" si="274"/>
        <v>250/250/160</v>
      </c>
      <c r="AT2172" s="1136" t="str">
        <f t="shared" si="275"/>
        <v>1-5-1S83°Z+S</v>
      </c>
      <c r="AU2172" s="1136" t="s">
        <v>15734</v>
      </c>
      <c r="AV2172" s="1136" t="str">
        <f t="shared" si="268"/>
        <v>114.1.17</v>
      </c>
      <c r="AW2172" s="1438">
        <f t="shared" si="269"/>
        <v>45674</v>
      </c>
    </row>
    <row r="2173" spans="1:49">
      <c r="A2173" s="1135" t="s">
        <v>6901</v>
      </c>
      <c r="B2173" s="1135" t="s">
        <v>966</v>
      </c>
      <c r="C2173" s="1135">
        <v>650</v>
      </c>
      <c r="D2173" s="1135">
        <v>1.73</v>
      </c>
      <c r="E2173" s="1135" t="s">
        <v>15210</v>
      </c>
      <c r="F2173" s="1135" t="s">
        <v>1078</v>
      </c>
      <c r="G2173" s="1135">
        <v>2</v>
      </c>
      <c r="H2173" s="1135" t="s">
        <v>6635</v>
      </c>
      <c r="I2173" s="1135" t="s">
        <v>126</v>
      </c>
      <c r="J2173" s="1135">
        <v>1.1000000000000001</v>
      </c>
      <c r="K2173" s="1135" t="s">
        <v>6902</v>
      </c>
      <c r="L2173" s="1135" t="s">
        <v>6637</v>
      </c>
      <c r="M2173" s="1135" t="s">
        <v>6903</v>
      </c>
      <c r="N2173" s="1135" t="s">
        <v>1039</v>
      </c>
      <c r="O2173" s="1135">
        <v>3.8</v>
      </c>
      <c r="P2173" s="1135">
        <v>3</v>
      </c>
      <c r="Q2173" s="1135">
        <v>3.5</v>
      </c>
      <c r="R2173" s="1135">
        <v>24</v>
      </c>
      <c r="T2173" s="1135">
        <v>26</v>
      </c>
      <c r="U2173" s="1135">
        <v>3.1</v>
      </c>
      <c r="V2173" s="1135" t="s">
        <v>663</v>
      </c>
      <c r="W2173" s="1135">
        <v>90</v>
      </c>
      <c r="X2173" s="1135">
        <v>10</v>
      </c>
      <c r="Y2173" s="1135">
        <v>1.52</v>
      </c>
      <c r="Z2173" s="1135" t="s">
        <v>663</v>
      </c>
      <c r="AA2173" s="1135" t="s">
        <v>2356</v>
      </c>
      <c r="AH2173" s="1135" t="s">
        <v>625</v>
      </c>
      <c r="AI2173" s="1135" t="s">
        <v>2279</v>
      </c>
      <c r="AM2173" s="1136" t="s">
        <v>990</v>
      </c>
      <c r="AN2173" s="1136" t="s">
        <v>13421</v>
      </c>
      <c r="AO2173" s="1136">
        <f t="shared" si="270"/>
        <v>650</v>
      </c>
      <c r="AP2173" s="1136">
        <f t="shared" si="271"/>
        <v>1.73</v>
      </c>
      <c r="AQ2173" s="1136" t="str">
        <f t="shared" si="272"/>
        <v>1-5-1S83°Z+S</v>
      </c>
      <c r="AR2173" s="1136" t="str">
        <f t="shared" si="273"/>
        <v>30</v>
      </c>
      <c r="AS2173" s="1136" t="str">
        <f t="shared" si="274"/>
        <v>265/265/155</v>
      </c>
      <c r="AT2173" s="1136" t="str">
        <f t="shared" si="275"/>
        <v>1-5-1S83°Z+S</v>
      </c>
      <c r="AU2173" s="1136" t="s">
        <v>15734</v>
      </c>
      <c r="AV2173" s="1136" t="str">
        <f t="shared" si="268"/>
        <v>114.1.16</v>
      </c>
      <c r="AW2173" s="1438">
        <f t="shared" si="269"/>
        <v>45673</v>
      </c>
    </row>
    <row r="2174" spans="1:49">
      <c r="A2174" s="1135" t="s">
        <v>6904</v>
      </c>
      <c r="B2174" s="1135" t="s">
        <v>674</v>
      </c>
      <c r="C2174" s="1135">
        <v>600</v>
      </c>
      <c r="D2174" s="1135">
        <v>1.76</v>
      </c>
      <c r="E2174" s="1135" t="s">
        <v>15210</v>
      </c>
      <c r="F2174" s="1135" t="s">
        <v>2328</v>
      </c>
      <c r="G2174" s="1135">
        <v>2</v>
      </c>
      <c r="H2174" s="1135" t="s">
        <v>2238</v>
      </c>
      <c r="I2174" s="1135" t="s">
        <v>466</v>
      </c>
      <c r="J2174" s="1135">
        <v>1.2</v>
      </c>
      <c r="K2174" s="1135" t="s">
        <v>6905</v>
      </c>
      <c r="L2174" s="1135" t="s">
        <v>6798</v>
      </c>
      <c r="M2174" s="1135">
        <v>152</v>
      </c>
      <c r="N2174" s="1135" t="s">
        <v>1039</v>
      </c>
      <c r="O2174" s="1135">
        <v>3.8000000000000003</v>
      </c>
      <c r="P2174" s="1135">
        <v>3.04</v>
      </c>
      <c r="Q2174" s="1135">
        <v>3.5</v>
      </c>
      <c r="R2174" s="1135">
        <v>24.5</v>
      </c>
      <c r="T2174" s="1135">
        <v>22</v>
      </c>
      <c r="U2174" s="1135">
        <v>3</v>
      </c>
      <c r="V2174" s="1135" t="s">
        <v>663</v>
      </c>
      <c r="W2174" s="1135">
        <v>60</v>
      </c>
      <c r="X2174" s="1135">
        <v>10</v>
      </c>
      <c r="Y2174" s="1135">
        <v>1.5</v>
      </c>
      <c r="Z2174" s="1135" t="s">
        <v>663</v>
      </c>
      <c r="AA2174" s="1135" t="s">
        <v>1847</v>
      </c>
      <c r="AH2174" s="1135" t="s">
        <v>662</v>
      </c>
      <c r="AI2174" s="1135">
        <v>85.1</v>
      </c>
      <c r="AJ2174" s="1135">
        <v>-9.6999999999999993</v>
      </c>
      <c r="AK2174" s="1135">
        <v>86.75</v>
      </c>
      <c r="AM2174" s="1136" t="s">
        <v>707</v>
      </c>
      <c r="AN2174" s="1136" t="s">
        <v>13422</v>
      </c>
      <c r="AO2174" s="1136">
        <f t="shared" si="270"/>
        <v>600</v>
      </c>
      <c r="AP2174" s="1136">
        <f t="shared" si="271"/>
        <v>1.76</v>
      </c>
      <c r="AQ2174" s="1136" t="str">
        <f t="shared" si="272"/>
        <v>1-5-1S83°Z+S</v>
      </c>
      <c r="AR2174" s="1136" t="str">
        <f t="shared" si="273"/>
        <v>33.5</v>
      </c>
      <c r="AS2174" s="1136" t="str">
        <f t="shared" si="274"/>
        <v>250/250/155</v>
      </c>
      <c r="AT2174" s="1136" t="str">
        <f t="shared" si="275"/>
        <v>1-5-1S83°Z+S</v>
      </c>
      <c r="AU2174" s="1136" t="s">
        <v>15734</v>
      </c>
      <c r="AV2174" s="1136" t="str">
        <f t="shared" si="268"/>
        <v>114.1.27</v>
      </c>
      <c r="AW2174" s="1438">
        <f t="shared" si="269"/>
        <v>45684</v>
      </c>
    </row>
    <row r="2175" spans="1:49">
      <c r="A2175" s="1135" t="s">
        <v>6906</v>
      </c>
      <c r="B2175" s="1135" t="s">
        <v>417</v>
      </c>
      <c r="C2175" s="1135">
        <v>650</v>
      </c>
      <c r="D2175" s="1135">
        <v>1.7549999999999999</v>
      </c>
      <c r="E2175" s="1135" t="s">
        <v>15188</v>
      </c>
      <c r="F2175" s="1135" t="s">
        <v>1078</v>
      </c>
      <c r="G2175" s="1135">
        <v>5</v>
      </c>
      <c r="H2175" s="1135" t="s">
        <v>5577</v>
      </c>
      <c r="I2175" s="1135" t="s">
        <v>126</v>
      </c>
      <c r="J2175" s="1135">
        <v>0.7</v>
      </c>
      <c r="K2175" s="1135" t="s">
        <v>6907</v>
      </c>
      <c r="L2175" s="1135" t="s">
        <v>4760</v>
      </c>
      <c r="M2175" s="1135">
        <v>151.5</v>
      </c>
      <c r="N2175" s="1135" t="s">
        <v>1039</v>
      </c>
      <c r="O2175" s="1135">
        <v>3.7875000000000001</v>
      </c>
      <c r="P2175" s="1135">
        <v>3.0300000000000002</v>
      </c>
      <c r="Q2175" s="1135">
        <v>4</v>
      </c>
      <c r="R2175" s="1135">
        <v>19.100000000000001</v>
      </c>
      <c r="T2175" s="1135">
        <v>23.7</v>
      </c>
      <c r="U2175" s="1135">
        <v>3.2</v>
      </c>
      <c r="V2175" s="1135" t="s">
        <v>663</v>
      </c>
      <c r="W2175" s="1135">
        <v>35</v>
      </c>
      <c r="X2175" s="1135">
        <v>10</v>
      </c>
      <c r="Y2175" s="1135">
        <v>1</v>
      </c>
      <c r="Z2175" s="1135">
        <v>6</v>
      </c>
      <c r="AA2175" s="1135" t="s">
        <v>1847</v>
      </c>
      <c r="AH2175" s="1135" t="s">
        <v>969</v>
      </c>
      <c r="AI2175" s="1135">
        <v>91.76</v>
      </c>
      <c r="AJ2175" s="1135">
        <v>-1.47</v>
      </c>
      <c r="AK2175" s="1135">
        <v>1.51</v>
      </c>
      <c r="AM2175" s="1136" t="s">
        <v>968</v>
      </c>
      <c r="AN2175" s="1136" t="s">
        <v>13423</v>
      </c>
      <c r="AO2175" s="1136">
        <f t="shared" si="270"/>
        <v>650</v>
      </c>
      <c r="AP2175" s="1136">
        <f t="shared" si="271"/>
        <v>1.7549999999999999</v>
      </c>
      <c r="AQ2175" s="1136" t="str">
        <f t="shared" si="272"/>
        <v>1-5-1S91°</v>
      </c>
      <c r="AR2175" s="1136" t="str">
        <f t="shared" si="273"/>
        <v>30</v>
      </c>
      <c r="AS2175" s="1136" t="str">
        <f t="shared" si="274"/>
        <v>350/310/150</v>
      </c>
      <c r="AT2175" s="1136" t="str">
        <f t="shared" si="275"/>
        <v>1-5-1S91°</v>
      </c>
      <c r="AV2175" s="1136" t="str">
        <f t="shared" si="268"/>
        <v>114.1.27</v>
      </c>
      <c r="AW2175" s="1438">
        <f t="shared" si="269"/>
        <v>45684</v>
      </c>
    </row>
    <row r="2176" spans="1:49">
      <c r="A2176" s="1135" t="s">
        <v>6908</v>
      </c>
      <c r="B2176" s="1135" t="s">
        <v>417</v>
      </c>
      <c r="C2176" s="1135">
        <v>650</v>
      </c>
      <c r="D2176" s="1135">
        <v>1.77</v>
      </c>
      <c r="E2176" s="1135" t="s">
        <v>15188</v>
      </c>
      <c r="F2176" s="1135" t="s">
        <v>1078</v>
      </c>
      <c r="G2176" s="1135">
        <v>5</v>
      </c>
      <c r="H2176" s="1135" t="s">
        <v>5577</v>
      </c>
      <c r="I2176" s="1135" t="s">
        <v>126</v>
      </c>
      <c r="J2176" s="1135">
        <v>0.7</v>
      </c>
      <c r="K2176" s="1135" t="s">
        <v>6907</v>
      </c>
      <c r="L2176" s="1135" t="s">
        <v>4760</v>
      </c>
      <c r="M2176" s="1135">
        <v>151.5</v>
      </c>
      <c r="N2176" s="1135" t="s">
        <v>1039</v>
      </c>
      <c r="O2176" s="1135">
        <v>3.7875000000000001</v>
      </c>
      <c r="P2176" s="1135">
        <v>3.0300000000000002</v>
      </c>
      <c r="Q2176" s="1135">
        <v>4</v>
      </c>
      <c r="R2176" s="1135">
        <v>19.100000000000001</v>
      </c>
      <c r="T2176" s="1135">
        <v>23.7</v>
      </c>
      <c r="U2176" s="1135">
        <v>3.2</v>
      </c>
      <c r="V2176" s="1135" t="s">
        <v>663</v>
      </c>
      <c r="W2176" s="1135">
        <v>35</v>
      </c>
      <c r="X2176" s="1135">
        <v>10</v>
      </c>
      <c r="Y2176" s="1135">
        <v>1</v>
      </c>
      <c r="Z2176" s="1135">
        <v>6</v>
      </c>
      <c r="AA2176" s="1135" t="s">
        <v>1847</v>
      </c>
      <c r="AH2176" s="1135" t="s">
        <v>489</v>
      </c>
      <c r="AI2176" s="1135">
        <v>91.51</v>
      </c>
      <c r="AJ2176" s="1135">
        <v>-0.82</v>
      </c>
      <c r="AK2176" s="1135">
        <v>0.89</v>
      </c>
      <c r="AM2176" s="1136" t="s">
        <v>708</v>
      </c>
      <c r="AN2176" s="1136" t="s">
        <v>13424</v>
      </c>
      <c r="AO2176" s="1136">
        <f t="shared" si="270"/>
        <v>650</v>
      </c>
      <c r="AP2176" s="1136">
        <f t="shared" si="271"/>
        <v>1.77</v>
      </c>
      <c r="AQ2176" s="1136" t="str">
        <f t="shared" si="272"/>
        <v>1-5-1S91°</v>
      </c>
      <c r="AR2176" s="1136" t="str">
        <f t="shared" si="273"/>
        <v>30</v>
      </c>
      <c r="AS2176" s="1136" t="str">
        <f t="shared" si="274"/>
        <v>350/310/150</v>
      </c>
      <c r="AT2176" s="1136" t="str">
        <f t="shared" si="275"/>
        <v>1-5-1S91°</v>
      </c>
      <c r="AV2176" s="1136" t="str">
        <f t="shared" si="268"/>
        <v>114.1.27</v>
      </c>
      <c r="AW2176" s="1438">
        <f t="shared" si="269"/>
        <v>45684</v>
      </c>
    </row>
    <row r="2177" spans="1:49">
      <c r="A2177" s="1135" t="s">
        <v>6909</v>
      </c>
      <c r="B2177" s="1135" t="s">
        <v>417</v>
      </c>
      <c r="C2177" s="1135">
        <v>670</v>
      </c>
      <c r="D2177" s="1135">
        <v>1.76</v>
      </c>
      <c r="E2177" s="1135" t="s">
        <v>15188</v>
      </c>
      <c r="F2177" s="1135" t="s">
        <v>1078</v>
      </c>
      <c r="G2177" s="1135">
        <v>5</v>
      </c>
      <c r="H2177" s="1135" t="s">
        <v>6910</v>
      </c>
      <c r="I2177" s="1135" t="s">
        <v>126</v>
      </c>
      <c r="J2177" s="1135">
        <v>0.7</v>
      </c>
      <c r="K2177" s="1135" t="s">
        <v>6844</v>
      </c>
      <c r="L2177" s="1135" t="s">
        <v>4760</v>
      </c>
      <c r="M2177" s="1135">
        <v>151.5</v>
      </c>
      <c r="N2177" s="1135" t="s">
        <v>1039</v>
      </c>
      <c r="O2177" s="1135">
        <v>3.7875000000000001</v>
      </c>
      <c r="P2177" s="1135">
        <v>3.0300000000000002</v>
      </c>
      <c r="Q2177" s="1135">
        <v>3.5</v>
      </c>
      <c r="R2177" s="1135">
        <v>19.100000000000001</v>
      </c>
      <c r="T2177" s="1135">
        <v>23.7</v>
      </c>
      <c r="U2177" s="1135">
        <v>3.2</v>
      </c>
      <c r="V2177" s="1135" t="s">
        <v>663</v>
      </c>
      <c r="W2177" s="1135">
        <v>35</v>
      </c>
      <c r="X2177" s="1135">
        <v>10</v>
      </c>
      <c r="Y2177" s="1135">
        <v>1</v>
      </c>
      <c r="Z2177" s="1135">
        <v>6</v>
      </c>
      <c r="AA2177" s="1135" t="s">
        <v>6911</v>
      </c>
      <c r="AH2177" s="1135" t="s">
        <v>3307</v>
      </c>
      <c r="AI2177" s="1135">
        <v>94.07</v>
      </c>
      <c r="AJ2177" s="1135">
        <v>-0.44</v>
      </c>
      <c r="AK2177" s="1135">
        <v>1</v>
      </c>
      <c r="AM2177" s="1136" t="s">
        <v>733</v>
      </c>
      <c r="AN2177" s="1136" t="s">
        <v>13425</v>
      </c>
      <c r="AO2177" s="1136">
        <f t="shared" si="270"/>
        <v>670</v>
      </c>
      <c r="AP2177" s="1136">
        <f t="shared" si="271"/>
        <v>1.76</v>
      </c>
      <c r="AQ2177" s="1136" t="str">
        <f t="shared" si="272"/>
        <v>1-5-1S91°</v>
      </c>
      <c r="AR2177" s="1136" t="str">
        <f t="shared" si="273"/>
        <v>30</v>
      </c>
      <c r="AS2177" s="1136" t="str">
        <f t="shared" si="274"/>
        <v>353/313/150</v>
      </c>
      <c r="AT2177" s="1136" t="str">
        <f t="shared" si="275"/>
        <v>1-5-1S91°</v>
      </c>
      <c r="AV2177" s="1136" t="str">
        <f t="shared" si="268"/>
        <v>114.2.3</v>
      </c>
      <c r="AW2177" s="1438">
        <f t="shared" si="269"/>
        <v>45691</v>
      </c>
    </row>
    <row r="2178" spans="1:49">
      <c r="A2178" s="1135" t="s">
        <v>6912</v>
      </c>
      <c r="B2178" s="1135" t="s">
        <v>471</v>
      </c>
      <c r="C2178" s="1135">
        <v>650</v>
      </c>
      <c r="D2178" s="1135">
        <v>1.78</v>
      </c>
      <c r="E2178" s="1135" t="s">
        <v>15203</v>
      </c>
      <c r="F2178" s="1135" t="s">
        <v>663</v>
      </c>
      <c r="G2178" s="1135">
        <v>5</v>
      </c>
      <c r="H2178" s="1135" t="s">
        <v>3450</v>
      </c>
      <c r="I2178" s="1135" t="s">
        <v>466</v>
      </c>
      <c r="J2178" s="1135">
        <v>1.7</v>
      </c>
      <c r="K2178" s="1135" t="s">
        <v>6913</v>
      </c>
      <c r="L2178" s="1135" t="s">
        <v>6429</v>
      </c>
      <c r="M2178" s="1135">
        <v>149.5</v>
      </c>
      <c r="N2178" s="1135" t="s">
        <v>1039</v>
      </c>
      <c r="O2178" s="1135">
        <v>3.7375000000000003</v>
      </c>
      <c r="P2178" s="1135">
        <v>2.99</v>
      </c>
      <c r="Q2178" s="1135">
        <v>4</v>
      </c>
      <c r="R2178" s="1135">
        <v>21</v>
      </c>
      <c r="T2178" s="1135">
        <v>37</v>
      </c>
      <c r="U2178" s="1135">
        <v>3.7</v>
      </c>
      <c r="V2178" s="1135" t="s">
        <v>663</v>
      </c>
      <c r="W2178" s="1135">
        <v>110</v>
      </c>
      <c r="X2178" s="1135">
        <v>40</v>
      </c>
      <c r="Y2178" s="1135">
        <v>2.2000000000000002</v>
      </c>
      <c r="Z2178" s="1135" t="s">
        <v>663</v>
      </c>
      <c r="AA2178" s="1135" t="s">
        <v>6911</v>
      </c>
      <c r="AH2178" s="1135" t="s">
        <v>700</v>
      </c>
      <c r="AI2178" s="1135">
        <v>92.07</v>
      </c>
      <c r="AJ2178" s="1135">
        <v>-0.39</v>
      </c>
      <c r="AK2178" s="1135">
        <v>1.26</v>
      </c>
      <c r="AM2178" s="1136" t="s">
        <v>732</v>
      </c>
      <c r="AN2178" s="1136" t="s">
        <v>13426</v>
      </c>
      <c r="AO2178" s="1136">
        <f t="shared" si="270"/>
        <v>650</v>
      </c>
      <c r="AP2178" s="1136">
        <f t="shared" si="271"/>
        <v>1.78</v>
      </c>
      <c r="AQ2178" s="1136" t="str">
        <f t="shared" si="272"/>
        <v>1-5-1S85°Z+S</v>
      </c>
      <c r="AR2178" s="1136" t="str">
        <f t="shared" si="273"/>
        <v>NA</v>
      </c>
      <c r="AS2178" s="1136" t="str">
        <f t="shared" si="274"/>
        <v>182/OFF</v>
      </c>
      <c r="AT2178" s="1136" t="str">
        <f t="shared" si="275"/>
        <v>1-5-1S85°Z+S</v>
      </c>
      <c r="AU2178" s="1136" t="s">
        <v>15734</v>
      </c>
      <c r="AV2178" s="1136" t="str">
        <f t="shared" ref="AV2178:AV2241" si="276">AA2178</f>
        <v>114.2.3</v>
      </c>
      <c r="AW2178" s="1438">
        <f t="shared" si="269"/>
        <v>45691</v>
      </c>
    </row>
    <row r="2179" spans="1:49">
      <c r="A2179" s="1135" t="s">
        <v>6914</v>
      </c>
      <c r="B2179" s="1135" t="s">
        <v>701</v>
      </c>
      <c r="C2179" s="1135">
        <v>600</v>
      </c>
      <c r="D2179" s="1135">
        <v>1.78</v>
      </c>
      <c r="E2179" s="1135" t="s">
        <v>15210</v>
      </c>
      <c r="F2179" s="1135" t="s">
        <v>2328</v>
      </c>
      <c r="G2179" s="1135">
        <v>2</v>
      </c>
      <c r="H2179" s="1135" t="s">
        <v>6792</v>
      </c>
      <c r="I2179" s="1135" t="s">
        <v>466</v>
      </c>
      <c r="J2179" s="1135">
        <v>1.3</v>
      </c>
      <c r="K2179" s="1135" t="s">
        <v>6915</v>
      </c>
      <c r="L2179" s="1135" t="s">
        <v>6794</v>
      </c>
      <c r="M2179" s="1135">
        <v>152</v>
      </c>
      <c r="N2179" s="1135" t="s">
        <v>1039</v>
      </c>
      <c r="O2179" s="1135">
        <v>3.8000000000000003</v>
      </c>
      <c r="P2179" s="1135">
        <v>3.04</v>
      </c>
      <c r="Q2179" s="1135">
        <v>3.5</v>
      </c>
      <c r="R2179" s="1135">
        <v>24.5</v>
      </c>
      <c r="T2179" s="1135">
        <v>22</v>
      </c>
      <c r="U2179" s="1135">
        <v>3</v>
      </c>
      <c r="V2179" s="1135" t="s">
        <v>663</v>
      </c>
      <c r="W2179" s="1135">
        <v>60</v>
      </c>
      <c r="X2179" s="1135">
        <v>10</v>
      </c>
      <c r="Y2179" s="1135">
        <v>1.5</v>
      </c>
      <c r="Z2179" s="1135" t="s">
        <v>663</v>
      </c>
      <c r="AA2179" s="1135" t="s">
        <v>6911</v>
      </c>
      <c r="AH2179" s="1135" t="s">
        <v>735</v>
      </c>
      <c r="AI2179" s="1135">
        <v>86.72</v>
      </c>
      <c r="AJ2179" s="1135">
        <v>-0.68</v>
      </c>
      <c r="AK2179" s="1135">
        <v>6.87</v>
      </c>
      <c r="AM2179" s="1136" t="s">
        <v>731</v>
      </c>
      <c r="AN2179" s="1136" t="s">
        <v>13427</v>
      </c>
      <c r="AO2179" s="1136">
        <f t="shared" si="270"/>
        <v>600</v>
      </c>
      <c r="AP2179" s="1136">
        <f t="shared" si="271"/>
        <v>1.78</v>
      </c>
      <c r="AQ2179" s="1136" t="str">
        <f t="shared" si="272"/>
        <v>1-5-1S83°Z+S</v>
      </c>
      <c r="AR2179" s="1136" t="str">
        <f t="shared" si="273"/>
        <v>33.5</v>
      </c>
      <c r="AS2179" s="1136" t="str">
        <f t="shared" si="274"/>
        <v>250/250/145</v>
      </c>
      <c r="AT2179" s="1136" t="str">
        <f t="shared" si="275"/>
        <v>1-5-1S83°Z+S</v>
      </c>
      <c r="AU2179" s="1136" t="s">
        <v>15734</v>
      </c>
      <c r="AV2179" s="1136" t="str">
        <f t="shared" si="276"/>
        <v>114.2.3</v>
      </c>
      <c r="AW2179" s="1438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35" t="s">
        <v>6916</v>
      </c>
      <c r="B2180" s="1135" t="s">
        <v>5333</v>
      </c>
      <c r="C2180" s="1135">
        <v>670</v>
      </c>
      <c r="D2180" s="1135">
        <v>1.76</v>
      </c>
      <c r="E2180" s="1135" t="s">
        <v>15188</v>
      </c>
      <c r="F2180" s="1135" t="s">
        <v>1078</v>
      </c>
      <c r="G2180" s="1135">
        <v>5</v>
      </c>
      <c r="H2180" s="1135" t="s">
        <v>6848</v>
      </c>
      <c r="I2180" s="1135" t="s">
        <v>663</v>
      </c>
      <c r="J2180" s="1135">
        <v>0</v>
      </c>
      <c r="K2180" s="1135" t="s">
        <v>6844</v>
      </c>
      <c r="L2180" s="1135" t="s">
        <v>4760</v>
      </c>
      <c r="M2180" s="1135">
        <v>151.5</v>
      </c>
      <c r="N2180" s="1135" t="s">
        <v>1039</v>
      </c>
      <c r="O2180" s="1135">
        <v>3.7875000000000001</v>
      </c>
      <c r="P2180" s="1135">
        <v>3.0300000000000002</v>
      </c>
      <c r="Q2180" s="1135">
        <v>4</v>
      </c>
      <c r="R2180" s="1135">
        <v>23</v>
      </c>
      <c r="T2180" s="1135">
        <v>21</v>
      </c>
      <c r="U2180" s="1135">
        <v>2.8</v>
      </c>
      <c r="V2180" s="1135" t="s">
        <v>663</v>
      </c>
      <c r="W2180" s="1135" t="s">
        <v>663</v>
      </c>
      <c r="X2180" s="1135">
        <v>0</v>
      </c>
      <c r="Y2180" s="1135">
        <v>1.5</v>
      </c>
      <c r="Z2180" s="1135">
        <v>6</v>
      </c>
      <c r="AA2180" s="1135" t="s">
        <v>6911</v>
      </c>
      <c r="AH2180" s="1135" t="s">
        <v>459</v>
      </c>
      <c r="AI2180" s="1135">
        <v>94.3</v>
      </c>
      <c r="AJ2180" s="1135">
        <v>-0.34</v>
      </c>
      <c r="AK2180" s="1135">
        <v>0.85</v>
      </c>
      <c r="AM2180" s="1136" t="s">
        <v>13428</v>
      </c>
      <c r="AN2180" s="1136" t="s">
        <v>13429</v>
      </c>
      <c r="AO2180" s="1136">
        <f t="shared" si="270"/>
        <v>670</v>
      </c>
      <c r="AP2180" s="1136">
        <f t="shared" si="271"/>
        <v>1.76</v>
      </c>
      <c r="AQ2180" s="1136" t="str">
        <f t="shared" si="272"/>
        <v>1-5-1S91°</v>
      </c>
      <c r="AR2180" s="1136" t="str">
        <f t="shared" si="273"/>
        <v>30</v>
      </c>
      <c r="AS2180" s="1136" t="str">
        <f t="shared" si="274"/>
        <v>315/305/135</v>
      </c>
      <c r="AT2180" s="1136" t="str">
        <f t="shared" si="275"/>
        <v>1-5-1S91°</v>
      </c>
      <c r="AV2180" s="1136" t="str">
        <f t="shared" si="276"/>
        <v>114.2.3</v>
      </c>
      <c r="AW2180" s="1438">
        <f t="shared" si="277"/>
        <v>45691</v>
      </c>
    </row>
    <row r="2181" spans="1:49">
      <c r="A2181" s="1135" t="s">
        <v>6917</v>
      </c>
      <c r="B2181" s="1135" t="s">
        <v>972</v>
      </c>
      <c r="C2181" s="1135">
        <v>600</v>
      </c>
      <c r="D2181" s="1135">
        <v>1.79</v>
      </c>
      <c r="E2181" s="1135" t="s">
        <v>15188</v>
      </c>
      <c r="F2181" s="1135" t="s">
        <v>2328</v>
      </c>
      <c r="G2181" s="1135">
        <v>5</v>
      </c>
      <c r="H2181" s="1135" t="s">
        <v>2664</v>
      </c>
      <c r="I2181" s="1135" t="s">
        <v>126</v>
      </c>
      <c r="J2181" s="1135">
        <v>2.5</v>
      </c>
      <c r="K2181" s="1135" t="s">
        <v>5700</v>
      </c>
      <c r="L2181" s="1135" t="s">
        <v>5650</v>
      </c>
      <c r="M2181" s="1135">
        <v>152</v>
      </c>
      <c r="N2181" s="1135" t="s">
        <v>1039</v>
      </c>
      <c r="O2181" s="1135">
        <v>3.8000000000000003</v>
      </c>
      <c r="P2181" s="1135">
        <v>3.04</v>
      </c>
      <c r="Q2181" s="1135">
        <v>4</v>
      </c>
      <c r="R2181" s="1135">
        <v>23.5</v>
      </c>
      <c r="T2181" s="1135">
        <v>30</v>
      </c>
      <c r="U2181" s="1135">
        <v>3.5</v>
      </c>
      <c r="V2181" s="1135" t="s">
        <v>663</v>
      </c>
      <c r="W2181" s="1135">
        <v>115</v>
      </c>
      <c r="X2181" s="1135">
        <v>50</v>
      </c>
      <c r="Y2181" s="1135">
        <v>1.5</v>
      </c>
      <c r="Z2181" s="1135">
        <v>7</v>
      </c>
      <c r="AA2181" s="1135" t="s">
        <v>4659</v>
      </c>
      <c r="AH2181" s="1135" t="s">
        <v>973</v>
      </c>
      <c r="AI2181" s="1135">
        <v>94.06</v>
      </c>
      <c r="AJ2181" s="1135">
        <v>-0.37</v>
      </c>
      <c r="AK2181" s="1135">
        <v>0.96</v>
      </c>
      <c r="AM2181" s="1136" t="s">
        <v>971</v>
      </c>
      <c r="AN2181" s="1136" t="s">
        <v>13430</v>
      </c>
      <c r="AO2181" s="1136">
        <f t="shared" si="270"/>
        <v>600</v>
      </c>
      <c r="AP2181" s="1136">
        <f t="shared" si="271"/>
        <v>1.79</v>
      </c>
      <c r="AQ2181" s="1136" t="str">
        <f t="shared" si="272"/>
        <v>1-5-1S91°</v>
      </c>
      <c r="AR2181" s="1136" t="str">
        <f t="shared" si="273"/>
        <v>33.5</v>
      </c>
      <c r="AS2181" s="1136" t="str">
        <f t="shared" si="274"/>
        <v>330/330/OFF</v>
      </c>
      <c r="AT2181" s="1136" t="str">
        <f t="shared" si="275"/>
        <v>1-5-1S91°</v>
      </c>
      <c r="AV2181" s="1136" t="str">
        <f t="shared" si="276"/>
        <v>114.2.7</v>
      </c>
      <c r="AW2181" s="1438">
        <f t="shared" si="277"/>
        <v>45695</v>
      </c>
    </row>
    <row r="2182" spans="1:49">
      <c r="A2182" s="1135" t="s">
        <v>6918</v>
      </c>
      <c r="B2182" s="1135" t="s">
        <v>878</v>
      </c>
      <c r="C2182" s="1135">
        <v>600</v>
      </c>
      <c r="D2182" s="1135">
        <v>1.7949999999999999</v>
      </c>
      <c r="E2182" s="1135" t="s">
        <v>15188</v>
      </c>
      <c r="F2182" s="1135" t="s">
        <v>1048</v>
      </c>
      <c r="G2182" s="1135">
        <v>5</v>
      </c>
      <c r="H2182" s="1135" t="s">
        <v>5220</v>
      </c>
      <c r="I2182" s="1135" t="s">
        <v>466</v>
      </c>
      <c r="J2182" s="1135">
        <v>3.8</v>
      </c>
      <c r="K2182" s="1135" t="s">
        <v>6882</v>
      </c>
      <c r="L2182" s="1135" t="s">
        <v>6332</v>
      </c>
      <c r="M2182" s="1135">
        <v>151.69999999999999</v>
      </c>
      <c r="N2182" s="1135" t="s">
        <v>1039</v>
      </c>
      <c r="O2182" s="1135">
        <v>3.7925</v>
      </c>
      <c r="P2182" s="1135">
        <v>3.0339999999999998</v>
      </c>
      <c r="Q2182" s="1135">
        <v>3</v>
      </c>
      <c r="R2182" s="1135">
        <v>19.7</v>
      </c>
      <c r="T2182" s="1135">
        <v>11.5</v>
      </c>
      <c r="U2182" s="1135">
        <v>5.3</v>
      </c>
      <c r="V2182" s="1135" t="s">
        <v>663</v>
      </c>
      <c r="W2182" s="1135">
        <v>105</v>
      </c>
      <c r="X2182" s="1135">
        <v>95</v>
      </c>
      <c r="Y2182" s="1135">
        <v>1.5</v>
      </c>
      <c r="Z2182" s="1135">
        <v>5</v>
      </c>
      <c r="AA2182" s="1135" t="s">
        <v>4691</v>
      </c>
      <c r="AB2182" s="1135" t="s">
        <v>1907</v>
      </c>
      <c r="AH2182" s="1135" t="s">
        <v>959</v>
      </c>
      <c r="AI2182" s="1135">
        <v>90.48</v>
      </c>
      <c r="AJ2182" s="1135">
        <v>-1.35</v>
      </c>
      <c r="AK2182" s="1135">
        <v>5.55</v>
      </c>
      <c r="AM2182" s="1136" t="s">
        <v>13431</v>
      </c>
      <c r="AN2182" s="1136" t="s">
        <v>13432</v>
      </c>
      <c r="AO2182" s="1136">
        <f t="shared" si="270"/>
        <v>600</v>
      </c>
      <c r="AP2182" s="1136">
        <f t="shared" si="271"/>
        <v>1.7949999999999999</v>
      </c>
      <c r="AQ2182" s="1136" t="str">
        <f t="shared" si="272"/>
        <v>1-5-1S91°</v>
      </c>
      <c r="AR2182" s="1136" t="str">
        <f t="shared" si="273"/>
        <v>31</v>
      </c>
      <c r="AS2182" s="1136" t="str">
        <f t="shared" si="274"/>
        <v>300/300/140</v>
      </c>
      <c r="AT2182" s="1136" t="str">
        <f t="shared" si="275"/>
        <v>1-5-1S91°</v>
      </c>
      <c r="AV2182" s="1136" t="str">
        <f t="shared" si="276"/>
        <v>114.2.17</v>
      </c>
      <c r="AW2182" s="1438">
        <f t="shared" si="277"/>
        <v>45705</v>
      </c>
    </row>
    <row r="2183" spans="1:49">
      <c r="A2183" s="1135" t="s">
        <v>6919</v>
      </c>
      <c r="B2183" s="1135" t="s">
        <v>779</v>
      </c>
      <c r="C2183" s="1135">
        <v>500</v>
      </c>
      <c r="D2183" s="1135">
        <v>1.65</v>
      </c>
      <c r="E2183" s="1135" t="s">
        <v>15215</v>
      </c>
      <c r="F2183" s="1135" t="s">
        <v>663</v>
      </c>
      <c r="G2183" s="1135">
        <v>4</v>
      </c>
      <c r="H2183" s="1135" t="s">
        <v>1166</v>
      </c>
      <c r="I2183" s="1135" t="s">
        <v>126</v>
      </c>
      <c r="J2183" s="1135">
        <v>1.4</v>
      </c>
      <c r="K2183" s="1135" t="s">
        <v>6853</v>
      </c>
      <c r="L2183" s="1135" t="s">
        <v>6836</v>
      </c>
      <c r="M2183" s="1135">
        <v>155</v>
      </c>
      <c r="N2183" s="1135" t="s">
        <v>1039</v>
      </c>
      <c r="O2183" s="1135">
        <v>3.875</v>
      </c>
      <c r="P2183" s="1135">
        <v>3.1</v>
      </c>
      <c r="Q2183" s="1135">
        <v>4</v>
      </c>
      <c r="R2183" s="1135">
        <v>25</v>
      </c>
      <c r="T2183" s="1135">
        <v>18</v>
      </c>
      <c r="U2183" s="1135">
        <v>3.8</v>
      </c>
      <c r="V2183" s="1135" t="s">
        <v>663</v>
      </c>
      <c r="W2183" s="1135">
        <v>135</v>
      </c>
      <c r="X2183" s="1135">
        <v>80</v>
      </c>
      <c r="Y2183" s="1135">
        <v>1.2</v>
      </c>
      <c r="Z2183" s="1135" t="s">
        <v>663</v>
      </c>
      <c r="AA2183" s="1135" t="s">
        <v>4691</v>
      </c>
      <c r="AH2183" s="1135" t="s">
        <v>1511</v>
      </c>
      <c r="AI2183" s="1135">
        <v>95.43</v>
      </c>
      <c r="AJ2183" s="1135">
        <v>-0.26</v>
      </c>
      <c r="AK2183" s="1135">
        <v>1.28</v>
      </c>
      <c r="AM2183" s="1136" t="s">
        <v>778</v>
      </c>
      <c r="AN2183" s="1136" t="s">
        <v>13433</v>
      </c>
      <c r="AO2183" s="1136">
        <f t="shared" si="270"/>
        <v>500</v>
      </c>
      <c r="AP2183" s="1136">
        <f t="shared" si="271"/>
        <v>1.65</v>
      </c>
      <c r="AQ2183" s="1136" t="str">
        <f t="shared" si="272"/>
        <v>1-5-1S85°S+Z</v>
      </c>
      <c r="AR2183" s="1136" t="str">
        <f t="shared" si="273"/>
        <v>NA</v>
      </c>
      <c r="AS2183" s="1136" t="str">
        <f t="shared" si="274"/>
        <v>168/OFF</v>
      </c>
      <c r="AT2183" s="1136" t="str">
        <f t="shared" si="275"/>
        <v>1-5-1S85°S+Z</v>
      </c>
      <c r="AU2183" s="1136" t="s">
        <v>15737</v>
      </c>
      <c r="AV2183" s="1136" t="str">
        <f t="shared" si="276"/>
        <v>114.2.17</v>
      </c>
      <c r="AW2183" s="1438">
        <f t="shared" si="277"/>
        <v>45705</v>
      </c>
    </row>
    <row r="2184" spans="1:49">
      <c r="A2184" s="1135" t="s">
        <v>6920</v>
      </c>
      <c r="B2184" s="1135" t="s">
        <v>783</v>
      </c>
      <c r="C2184" s="1135">
        <v>500</v>
      </c>
      <c r="D2184" s="1135">
        <v>1.78</v>
      </c>
      <c r="E2184" s="1135" t="s">
        <v>15205</v>
      </c>
      <c r="F2184" s="1135" t="s">
        <v>1069</v>
      </c>
      <c r="G2184" s="1135">
        <v>4</v>
      </c>
      <c r="H2184" s="1135" t="s">
        <v>6860</v>
      </c>
      <c r="I2184" s="1135" t="s">
        <v>126</v>
      </c>
      <c r="J2184" s="1135">
        <v>3</v>
      </c>
      <c r="K2184" s="1135" t="s">
        <v>6580</v>
      </c>
      <c r="L2184" s="1135" t="s">
        <v>6212</v>
      </c>
      <c r="M2184" s="1135">
        <v>148.5</v>
      </c>
      <c r="N2184" s="1135" t="s">
        <v>1039</v>
      </c>
      <c r="O2184" s="1135">
        <v>3.7125000000000004</v>
      </c>
      <c r="P2184" s="1135">
        <v>2.97</v>
      </c>
      <c r="Q2184" s="1135">
        <v>3.5</v>
      </c>
      <c r="R2184" s="1135" t="s">
        <v>6921</v>
      </c>
      <c r="T2184" s="1135">
        <v>30</v>
      </c>
      <c r="U2184" s="1135">
        <v>3.6</v>
      </c>
      <c r="V2184" s="1135" t="s">
        <v>663</v>
      </c>
      <c r="W2184" s="1135">
        <v>120</v>
      </c>
      <c r="X2184" s="1135">
        <v>70</v>
      </c>
      <c r="Y2184" s="1135">
        <v>1.8</v>
      </c>
      <c r="Z2184" s="1135">
        <v>6.5</v>
      </c>
      <c r="AA2184" s="1135" t="s">
        <v>6922</v>
      </c>
      <c r="AH2184" s="1135" t="s">
        <v>745</v>
      </c>
      <c r="AI2184" s="1135">
        <v>13.29</v>
      </c>
      <c r="AJ2184" s="1135">
        <v>0.28999999999999998</v>
      </c>
      <c r="AK2184" s="1135">
        <v>0.39</v>
      </c>
      <c r="AM2184" s="1136" t="s">
        <v>782</v>
      </c>
      <c r="AN2184" s="1136" t="s">
        <v>13434</v>
      </c>
      <c r="AO2184" s="1136">
        <f t="shared" si="270"/>
        <v>500</v>
      </c>
      <c r="AP2184" s="1136">
        <f t="shared" si="271"/>
        <v>1.78</v>
      </c>
      <c r="AQ2184" s="1136" t="str">
        <f t="shared" si="272"/>
        <v>1-5-1S91</v>
      </c>
      <c r="AR2184" s="1136" t="str">
        <f t="shared" si="273"/>
        <v>31.5</v>
      </c>
      <c r="AS2184" s="1136" t="str">
        <f t="shared" si="274"/>
        <v>325/325/OFF</v>
      </c>
      <c r="AT2184" s="1136" t="str">
        <f t="shared" si="275"/>
        <v>1-5-1S91</v>
      </c>
      <c r="AV2184" s="1136" t="str">
        <f t="shared" si="276"/>
        <v>114.2.18</v>
      </c>
      <c r="AW2184" s="1438">
        <f t="shared" si="277"/>
        <v>45706</v>
      </c>
    </row>
    <row r="2185" spans="1:49">
      <c r="A2185" s="1135" t="s">
        <v>6923</v>
      </c>
      <c r="B2185" s="1135" t="s">
        <v>210</v>
      </c>
      <c r="C2185" s="1135">
        <v>650</v>
      </c>
      <c r="D2185" s="1135">
        <v>1.72</v>
      </c>
      <c r="E2185" s="1135" t="s">
        <v>15188</v>
      </c>
      <c r="F2185" s="1135" t="s">
        <v>1078</v>
      </c>
      <c r="G2185" s="1135">
        <v>5</v>
      </c>
      <c r="H2185" s="1135" t="s">
        <v>6831</v>
      </c>
      <c r="I2185" s="1135" t="s">
        <v>466</v>
      </c>
      <c r="J2185" s="1135">
        <v>3.1</v>
      </c>
      <c r="K2185" s="1135" t="s">
        <v>6924</v>
      </c>
      <c r="L2185" s="1135" t="s">
        <v>6576</v>
      </c>
      <c r="M2185" s="1135">
        <v>149.5</v>
      </c>
      <c r="N2185" s="1135" t="s">
        <v>1039</v>
      </c>
      <c r="O2185" s="1135">
        <v>3.7375000000000003</v>
      </c>
      <c r="P2185" s="1135">
        <v>2.99</v>
      </c>
      <c r="Q2185" s="1135">
        <v>3.5</v>
      </c>
      <c r="R2185" s="1135">
        <v>21.5</v>
      </c>
      <c r="T2185" s="1135">
        <v>19.5</v>
      </c>
      <c r="U2185" s="1135">
        <v>2.9</v>
      </c>
      <c r="V2185" s="1135" t="s">
        <v>663</v>
      </c>
      <c r="W2185" s="1135">
        <v>100</v>
      </c>
      <c r="X2185" s="1135">
        <v>90</v>
      </c>
      <c r="Y2185" s="1135">
        <v>1.8</v>
      </c>
      <c r="Z2185" s="1135">
        <v>5.5</v>
      </c>
      <c r="AA2185" s="1135" t="s">
        <v>2362</v>
      </c>
      <c r="AH2185" s="1135" t="s">
        <v>1237</v>
      </c>
      <c r="AI2185" s="1135">
        <v>91.45</v>
      </c>
      <c r="AJ2185" s="1135">
        <v>-0.51</v>
      </c>
      <c r="AK2185" s="1135">
        <v>1.43</v>
      </c>
      <c r="AM2185" s="1136" t="s">
        <v>974</v>
      </c>
      <c r="AN2185" s="1136" t="s">
        <v>13435</v>
      </c>
      <c r="AO2185" s="1136">
        <f t="shared" si="270"/>
        <v>650</v>
      </c>
      <c r="AP2185" s="1136">
        <f t="shared" si="271"/>
        <v>1.72</v>
      </c>
      <c r="AQ2185" s="1136" t="str">
        <f t="shared" si="272"/>
        <v>1-5-1S91°</v>
      </c>
      <c r="AR2185" s="1136" t="str">
        <f t="shared" si="273"/>
        <v>30</v>
      </c>
      <c r="AS2185" s="1136" t="str">
        <f t="shared" si="274"/>
        <v>385/355/175</v>
      </c>
      <c r="AT2185" s="1136" t="str">
        <f t="shared" si="275"/>
        <v>1-5-1S91°</v>
      </c>
      <c r="AV2185" s="1136" t="str">
        <f t="shared" si="276"/>
        <v>114.2.19</v>
      </c>
      <c r="AW2185" s="1438">
        <f t="shared" si="277"/>
        <v>45707</v>
      </c>
    </row>
    <row r="2186" spans="1:49">
      <c r="A2186" s="1135" t="s">
        <v>6925</v>
      </c>
      <c r="B2186" s="1135" t="s">
        <v>471</v>
      </c>
      <c r="C2186" s="1135">
        <v>650</v>
      </c>
      <c r="D2186" s="1135">
        <v>1.8</v>
      </c>
      <c r="E2186" s="1135" t="s">
        <v>15203</v>
      </c>
      <c r="F2186" s="1135" t="s">
        <v>663</v>
      </c>
      <c r="G2186" s="1135">
        <v>5</v>
      </c>
      <c r="H2186" s="1135" t="s">
        <v>3450</v>
      </c>
      <c r="I2186" s="1135" t="s">
        <v>466</v>
      </c>
      <c r="J2186" s="1135">
        <v>1.7</v>
      </c>
      <c r="K2186" s="1135" t="s">
        <v>6926</v>
      </c>
      <c r="L2186" s="1135" t="s">
        <v>6429</v>
      </c>
      <c r="M2186" s="1135">
        <v>149.5</v>
      </c>
      <c r="N2186" s="1135" t="s">
        <v>1039</v>
      </c>
      <c r="O2186" s="1135">
        <v>3.7375000000000003</v>
      </c>
      <c r="P2186" s="1135">
        <v>2.99</v>
      </c>
      <c r="Q2186" s="1135">
        <v>4</v>
      </c>
      <c r="R2186" s="1135">
        <v>21</v>
      </c>
      <c r="T2186" s="1135">
        <v>37</v>
      </c>
      <c r="U2186" s="1135">
        <v>3.7</v>
      </c>
      <c r="V2186" s="1135" t="s">
        <v>663</v>
      </c>
      <c r="W2186" s="1135">
        <v>110</v>
      </c>
      <c r="X2186" s="1135">
        <v>40</v>
      </c>
      <c r="Y2186" s="1135">
        <v>2.2000000000000002</v>
      </c>
      <c r="Z2186" s="1135" t="s">
        <v>663</v>
      </c>
      <c r="AA2186" s="1135" t="s">
        <v>6927</v>
      </c>
      <c r="AH2186" s="1135" t="s">
        <v>625</v>
      </c>
      <c r="AI2186" s="1135">
        <v>91.22</v>
      </c>
      <c r="AJ2186" s="1135">
        <v>-0.13</v>
      </c>
      <c r="AK2186" s="1135">
        <v>1.57</v>
      </c>
      <c r="AM2186" s="1136" t="s">
        <v>790</v>
      </c>
      <c r="AN2186" s="1136" t="s">
        <v>13436</v>
      </c>
      <c r="AO2186" s="1136">
        <f t="shared" si="270"/>
        <v>650</v>
      </c>
      <c r="AP2186" s="1136">
        <f t="shared" si="271"/>
        <v>1.8</v>
      </c>
      <c r="AQ2186" s="1136" t="str">
        <f t="shared" si="272"/>
        <v>1-5-1S85°Z+S</v>
      </c>
      <c r="AR2186" s="1136" t="str">
        <f t="shared" si="273"/>
        <v>NA</v>
      </c>
      <c r="AS2186" s="1136" t="str">
        <f t="shared" si="274"/>
        <v>182/OFF</v>
      </c>
      <c r="AT2186" s="1136" t="str">
        <f t="shared" si="275"/>
        <v>1-5-1S85°Z+S</v>
      </c>
      <c r="AU2186" s="1136" t="s">
        <v>15734</v>
      </c>
      <c r="AV2186" s="1136" t="str">
        <f t="shared" si="276"/>
        <v>114.2.20</v>
      </c>
      <c r="AW2186" s="1438">
        <f t="shared" si="277"/>
        <v>45708</v>
      </c>
    </row>
    <row r="2187" spans="1:49">
      <c r="A2187" s="1135" t="s">
        <v>6928</v>
      </c>
      <c r="B2187" s="1135" t="s">
        <v>628</v>
      </c>
      <c r="C2187" s="1135">
        <v>600</v>
      </c>
      <c r="D2187" s="1135">
        <v>1.75</v>
      </c>
      <c r="E2187" s="1135" t="s">
        <v>15188</v>
      </c>
      <c r="F2187" s="1135" t="s">
        <v>1078</v>
      </c>
      <c r="G2187" s="1135">
        <v>5</v>
      </c>
      <c r="H2187" s="1135" t="s">
        <v>1049</v>
      </c>
      <c r="I2187" s="1135" t="s">
        <v>126</v>
      </c>
      <c r="J2187" s="1135">
        <v>2.7</v>
      </c>
      <c r="K2187" s="1135" t="s">
        <v>6929</v>
      </c>
      <c r="L2187" s="1135" t="s">
        <v>4948</v>
      </c>
      <c r="M2187" s="1135">
        <v>150.30000000000001</v>
      </c>
      <c r="N2187" s="1135" t="s">
        <v>1039</v>
      </c>
      <c r="O2187" s="1135">
        <v>3.7575000000000003</v>
      </c>
      <c r="P2187" s="1135">
        <v>3.0060000000000002</v>
      </c>
      <c r="Q2187" s="1135">
        <v>3</v>
      </c>
      <c r="R2187" s="1135">
        <v>31</v>
      </c>
      <c r="T2187" s="1135">
        <v>13</v>
      </c>
      <c r="U2187" s="1135">
        <v>7</v>
      </c>
      <c r="V2187" s="1135" t="s">
        <v>663</v>
      </c>
      <c r="W2187" s="1135">
        <v>115</v>
      </c>
      <c r="X2187" s="1135">
        <v>50</v>
      </c>
      <c r="Y2187" s="1135">
        <v>1.7</v>
      </c>
      <c r="Z2187" s="1135">
        <v>6.5</v>
      </c>
      <c r="AA2187" s="1135" t="s">
        <v>4693</v>
      </c>
      <c r="AH2187" s="1135" t="s">
        <v>911</v>
      </c>
      <c r="AI2187" s="1135">
        <v>93.32</v>
      </c>
      <c r="AJ2187" s="1135">
        <v>-0.84</v>
      </c>
      <c r="AK2187" s="1135">
        <v>4.46</v>
      </c>
      <c r="AM2187" s="1136" t="s">
        <v>835</v>
      </c>
      <c r="AN2187" s="1136" t="s">
        <v>13437</v>
      </c>
      <c r="AO2187" s="1136">
        <f t="shared" ref="AO2187:AO2250" si="278">C2187</f>
        <v>600</v>
      </c>
      <c r="AP2187" s="1136">
        <f t="shared" ref="AP2187:AP2250" si="279">D2187</f>
        <v>1.75</v>
      </c>
      <c r="AQ2187" s="1136" t="str">
        <f t="shared" ref="AQ2187:AQ2250" si="280">E2187</f>
        <v>1-5-1S91°</v>
      </c>
      <c r="AR2187" s="1136" t="str">
        <f t="shared" ref="AR2187:AR2250" si="281">F2187</f>
        <v>30</v>
      </c>
      <c r="AS2187" s="1136" t="str">
        <f t="shared" ref="AS2187:AS2250" si="282">H2187</f>
        <v>260/260/OFF</v>
      </c>
      <c r="AT2187" s="1136" t="str">
        <f t="shared" ref="AT2187:AT2250" si="283">E2187</f>
        <v>1-5-1S91°</v>
      </c>
      <c r="AV2187" s="1136" t="str">
        <f t="shared" si="276"/>
        <v>114.3.7</v>
      </c>
      <c r="AW2187" s="1438">
        <f t="shared" si="277"/>
        <v>45723</v>
      </c>
    </row>
    <row r="2188" spans="1:49">
      <c r="A2188" s="1135" t="s">
        <v>6930</v>
      </c>
      <c r="B2188" s="1135" t="s">
        <v>417</v>
      </c>
      <c r="C2188" s="1135">
        <v>650</v>
      </c>
      <c r="D2188" s="1135">
        <v>1.76</v>
      </c>
      <c r="E2188" s="1135" t="s">
        <v>15188</v>
      </c>
      <c r="F2188" s="1135" t="s">
        <v>1078</v>
      </c>
      <c r="G2188" s="1135">
        <v>5</v>
      </c>
      <c r="H2188" s="1135" t="s">
        <v>5577</v>
      </c>
      <c r="I2188" s="1135" t="s">
        <v>126</v>
      </c>
      <c r="J2188" s="1135">
        <v>0.7</v>
      </c>
      <c r="K2188" s="1135" t="s">
        <v>6931</v>
      </c>
      <c r="L2188" s="1135" t="s">
        <v>6385</v>
      </c>
      <c r="M2188" s="1135">
        <v>151.5</v>
      </c>
      <c r="N2188" s="1135" t="s">
        <v>1039</v>
      </c>
      <c r="O2188" s="1135">
        <v>3.7875000000000001</v>
      </c>
      <c r="P2188" s="1135">
        <v>3.0300000000000002</v>
      </c>
      <c r="Q2188" s="1135">
        <v>3.5</v>
      </c>
      <c r="R2188" s="1135">
        <v>19.100000000000001</v>
      </c>
      <c r="T2188" s="1135">
        <v>23.7</v>
      </c>
      <c r="U2188" s="1135">
        <v>3.2</v>
      </c>
      <c r="V2188" s="1135" t="s">
        <v>663</v>
      </c>
      <c r="W2188" s="1135">
        <v>35</v>
      </c>
      <c r="X2188" s="1135">
        <v>10</v>
      </c>
      <c r="Y2188" s="1135">
        <v>1</v>
      </c>
      <c r="Z2188" s="1135">
        <v>6</v>
      </c>
      <c r="AA2188" s="1135" t="s">
        <v>2371</v>
      </c>
      <c r="AH2188" s="1135" t="s">
        <v>472</v>
      </c>
      <c r="AI2188" s="1135">
        <v>91.76</v>
      </c>
      <c r="AJ2188" s="1135">
        <v>-0.46</v>
      </c>
      <c r="AK2188" s="1135">
        <v>1.37</v>
      </c>
      <c r="AM2188" s="1136" t="s">
        <v>801</v>
      </c>
      <c r="AN2188" s="1136" t="s">
        <v>13438</v>
      </c>
      <c r="AO2188" s="1136">
        <f t="shared" si="278"/>
        <v>650</v>
      </c>
      <c r="AP2188" s="1136">
        <f t="shared" si="279"/>
        <v>1.76</v>
      </c>
      <c r="AQ2188" s="1136" t="str">
        <f t="shared" si="280"/>
        <v>1-5-1S91°</v>
      </c>
      <c r="AR2188" s="1136" t="str">
        <f t="shared" si="281"/>
        <v>30</v>
      </c>
      <c r="AS2188" s="1136" t="str">
        <f t="shared" si="282"/>
        <v>350/310/150</v>
      </c>
      <c r="AT2188" s="1136" t="str">
        <f t="shared" si="283"/>
        <v>1-5-1S91°</v>
      </c>
      <c r="AV2188" s="1136" t="str">
        <f t="shared" si="276"/>
        <v>114.2.27</v>
      </c>
      <c r="AW2188" s="1438">
        <f t="shared" si="277"/>
        <v>45715</v>
      </c>
    </row>
    <row r="2189" spans="1:49">
      <c r="A2189" s="1135" t="s">
        <v>6932</v>
      </c>
      <c r="B2189" s="1135" t="s">
        <v>210</v>
      </c>
      <c r="C2189" s="1135" t="s">
        <v>6933</v>
      </c>
      <c r="D2189" s="1135">
        <v>1.75</v>
      </c>
      <c r="E2189" s="1135" t="s">
        <v>15188</v>
      </c>
      <c r="F2189" s="1135" t="s">
        <v>1078</v>
      </c>
      <c r="G2189" s="1135">
        <v>5</v>
      </c>
      <c r="H2189" s="1135" t="s">
        <v>6934</v>
      </c>
      <c r="I2189" s="1135" t="s">
        <v>126</v>
      </c>
      <c r="J2189" s="1135">
        <v>2.7</v>
      </c>
      <c r="K2189" s="1135" t="s">
        <v>6935</v>
      </c>
      <c r="L2189" s="1135" t="s">
        <v>6385</v>
      </c>
      <c r="M2189" s="1135">
        <v>150.80000000000001</v>
      </c>
      <c r="N2189" s="1135" t="s">
        <v>1039</v>
      </c>
      <c r="O2189" s="1135">
        <v>3.7700000000000005</v>
      </c>
      <c r="P2189" s="1135">
        <v>3.0160000000000005</v>
      </c>
      <c r="Q2189" s="1135">
        <v>4</v>
      </c>
      <c r="R2189" s="1135">
        <v>19</v>
      </c>
      <c r="T2189" s="1135">
        <v>28.3</v>
      </c>
      <c r="U2189" s="1135">
        <v>4.3</v>
      </c>
      <c r="V2189" s="1135" t="s">
        <v>663</v>
      </c>
      <c r="W2189" s="1135">
        <v>100</v>
      </c>
      <c r="X2189" s="1135">
        <v>50</v>
      </c>
      <c r="Y2189" s="1135">
        <v>1.5</v>
      </c>
      <c r="Z2189" s="1135">
        <v>6.5</v>
      </c>
      <c r="AA2189" s="1135" t="s">
        <v>2368</v>
      </c>
      <c r="AH2189" s="1135" t="s">
        <v>812</v>
      </c>
      <c r="AI2189" s="1135">
        <v>91.26</v>
      </c>
      <c r="AJ2189" s="1135">
        <v>-0.56999999999999995</v>
      </c>
      <c r="AK2189" s="1135">
        <v>1.54</v>
      </c>
      <c r="AM2189" s="1136" t="s">
        <v>807</v>
      </c>
      <c r="AN2189" s="1136" t="s">
        <v>13439</v>
      </c>
      <c r="AO2189" s="1136" t="str">
        <f t="shared" si="278"/>
        <v>650↓600-3/14</v>
      </c>
      <c r="AP2189" s="1136">
        <f t="shared" si="279"/>
        <v>1.75</v>
      </c>
      <c r="AQ2189" s="1136" t="str">
        <f t="shared" si="280"/>
        <v>1-5-1S91°</v>
      </c>
      <c r="AR2189" s="1136" t="str">
        <f t="shared" si="281"/>
        <v>30</v>
      </c>
      <c r="AS2189" s="1136" t="str">
        <f t="shared" si="282"/>
        <v>353/313/OFF</v>
      </c>
      <c r="AT2189" s="1136" t="str">
        <f t="shared" si="283"/>
        <v>1-5-1S91°</v>
      </c>
      <c r="AV2189" s="1136" t="str">
        <f t="shared" si="276"/>
        <v>114.3.3</v>
      </c>
      <c r="AW2189" s="1438">
        <f t="shared" si="277"/>
        <v>45719</v>
      </c>
    </row>
    <row r="2190" spans="1:49">
      <c r="A2190" s="1135" t="s">
        <v>6936</v>
      </c>
      <c r="B2190" s="1135" t="s">
        <v>417</v>
      </c>
      <c r="C2190" s="1135">
        <v>650</v>
      </c>
      <c r="D2190" s="1135">
        <v>1.7549999999999999</v>
      </c>
      <c r="E2190" s="1135" t="s">
        <v>15188</v>
      </c>
      <c r="F2190" s="1135" t="s">
        <v>1078</v>
      </c>
      <c r="G2190" s="1135">
        <v>5</v>
      </c>
      <c r="H2190" s="1135" t="s">
        <v>5577</v>
      </c>
      <c r="I2190" s="1135" t="s">
        <v>126</v>
      </c>
      <c r="J2190" s="1135">
        <v>0.7</v>
      </c>
      <c r="K2190" s="1135" t="s">
        <v>6937</v>
      </c>
      <c r="L2190" s="1135" t="s">
        <v>6385</v>
      </c>
      <c r="M2190" s="1135">
        <v>151.5</v>
      </c>
      <c r="N2190" s="1135" t="s">
        <v>1039</v>
      </c>
      <c r="O2190" s="1135">
        <v>3.7875000000000001</v>
      </c>
      <c r="P2190" s="1135">
        <v>3.0300000000000002</v>
      </c>
      <c r="Q2190" s="1135">
        <v>4</v>
      </c>
      <c r="R2190" s="1135">
        <v>19.100000000000001</v>
      </c>
      <c r="T2190" s="1135">
        <v>23.7</v>
      </c>
      <c r="U2190" s="1135">
        <v>3.2</v>
      </c>
      <c r="V2190" s="1135" t="s">
        <v>663</v>
      </c>
      <c r="W2190" s="1135">
        <v>35</v>
      </c>
      <c r="X2190" s="1135">
        <v>10</v>
      </c>
      <c r="Y2190" s="1135">
        <v>1</v>
      </c>
      <c r="Z2190" s="1135">
        <v>6</v>
      </c>
      <c r="AA2190" s="1135" t="s">
        <v>2371</v>
      </c>
      <c r="AH2190" s="1135" t="s">
        <v>459</v>
      </c>
      <c r="AI2190" s="1135">
        <v>92.21</v>
      </c>
      <c r="AJ2190" s="1135">
        <v>-0.2</v>
      </c>
      <c r="AK2190" s="1135">
        <v>0.96</v>
      </c>
      <c r="AM2190" s="1136" t="s">
        <v>797</v>
      </c>
      <c r="AN2190" s="1136" t="s">
        <v>13440</v>
      </c>
      <c r="AO2190" s="1136">
        <f t="shared" si="278"/>
        <v>650</v>
      </c>
      <c r="AP2190" s="1136">
        <f t="shared" si="279"/>
        <v>1.7549999999999999</v>
      </c>
      <c r="AQ2190" s="1136" t="str">
        <f t="shared" si="280"/>
        <v>1-5-1S91°</v>
      </c>
      <c r="AR2190" s="1136" t="str">
        <f t="shared" si="281"/>
        <v>30</v>
      </c>
      <c r="AS2190" s="1136" t="str">
        <f t="shared" si="282"/>
        <v>350/310/150</v>
      </c>
      <c r="AT2190" s="1136" t="str">
        <f t="shared" si="283"/>
        <v>1-5-1S91°</v>
      </c>
      <c r="AV2190" s="1136" t="str">
        <f t="shared" si="276"/>
        <v>114.2.27</v>
      </c>
      <c r="AW2190" s="1438">
        <f t="shared" si="277"/>
        <v>45715</v>
      </c>
    </row>
    <row r="2191" spans="1:49">
      <c r="A2191" s="1135" t="s">
        <v>6938</v>
      </c>
      <c r="B2191" s="1135" t="s">
        <v>829</v>
      </c>
      <c r="C2191" s="1135">
        <v>650</v>
      </c>
      <c r="D2191" s="1135">
        <v>1.7749999999999999</v>
      </c>
      <c r="E2191" s="1135" t="s">
        <v>15188</v>
      </c>
      <c r="F2191" s="1135" t="s">
        <v>1078</v>
      </c>
      <c r="G2191" s="1135">
        <v>5</v>
      </c>
      <c r="H2191" s="1135" t="s">
        <v>5577</v>
      </c>
      <c r="I2191" s="1135" t="s">
        <v>126</v>
      </c>
      <c r="J2191" s="1135">
        <v>0.7</v>
      </c>
      <c r="K2191" s="1135" t="s">
        <v>6937</v>
      </c>
      <c r="L2191" s="1135" t="s">
        <v>6385</v>
      </c>
      <c r="M2191" s="1135">
        <v>151.5</v>
      </c>
      <c r="N2191" s="1135" t="s">
        <v>1039</v>
      </c>
      <c r="O2191" s="1135">
        <v>3.7875000000000001</v>
      </c>
      <c r="P2191" s="1135">
        <v>3.0300000000000002</v>
      </c>
      <c r="Q2191" s="1135">
        <v>4</v>
      </c>
      <c r="R2191" s="1135">
        <v>19.100000000000001</v>
      </c>
      <c r="T2191" s="1135">
        <v>23.7</v>
      </c>
      <c r="U2191" s="1135">
        <v>3.2</v>
      </c>
      <c r="V2191" s="1135" t="s">
        <v>663</v>
      </c>
      <c r="W2191" s="1135">
        <v>35</v>
      </c>
      <c r="X2191" s="1135">
        <v>10</v>
      </c>
      <c r="Y2191" s="1135">
        <v>1</v>
      </c>
      <c r="Z2191" s="1135">
        <v>6</v>
      </c>
      <c r="AA2191" s="1135" t="s">
        <v>2374</v>
      </c>
      <c r="AH2191" s="1135" t="s">
        <v>833</v>
      </c>
      <c r="AI2191" s="1135">
        <v>92.16</v>
      </c>
      <c r="AJ2191" s="1135">
        <v>-0.35</v>
      </c>
      <c r="AK2191" s="1135">
        <v>0.99</v>
      </c>
      <c r="AM2191" s="1136" t="s">
        <v>828</v>
      </c>
      <c r="AN2191" s="1136" t="s">
        <v>13441</v>
      </c>
      <c r="AO2191" s="1136">
        <f t="shared" si="278"/>
        <v>650</v>
      </c>
      <c r="AP2191" s="1136">
        <f t="shared" si="279"/>
        <v>1.7749999999999999</v>
      </c>
      <c r="AQ2191" s="1136" t="str">
        <f t="shared" si="280"/>
        <v>1-5-1S91°</v>
      </c>
      <c r="AR2191" s="1136" t="str">
        <f t="shared" si="281"/>
        <v>30</v>
      </c>
      <c r="AS2191" s="1136" t="str">
        <f t="shared" si="282"/>
        <v>350/310/150</v>
      </c>
      <c r="AT2191" s="1136" t="str">
        <f t="shared" si="283"/>
        <v>1-5-1S91°</v>
      </c>
      <c r="AV2191" s="1136" t="str">
        <f t="shared" si="276"/>
        <v>114.3.6</v>
      </c>
      <c r="AW2191" s="1438">
        <f t="shared" si="277"/>
        <v>45722</v>
      </c>
    </row>
    <row r="2192" spans="1:49">
      <c r="A2192" s="1135" t="s">
        <v>6939</v>
      </c>
      <c r="B2192" s="1135" t="s">
        <v>417</v>
      </c>
      <c r="C2192" s="1135">
        <v>650</v>
      </c>
      <c r="D2192" s="1135">
        <v>1.77</v>
      </c>
      <c r="E2192" s="1135" t="s">
        <v>15188</v>
      </c>
      <c r="F2192" s="1135" t="s">
        <v>1078</v>
      </c>
      <c r="G2192" s="1135">
        <v>5</v>
      </c>
      <c r="H2192" s="1135" t="s">
        <v>5577</v>
      </c>
      <c r="I2192" s="1135" t="s">
        <v>126</v>
      </c>
      <c r="J2192" s="1135">
        <v>0.7</v>
      </c>
      <c r="K2192" s="1135" t="s">
        <v>6937</v>
      </c>
      <c r="L2192" s="1135" t="s">
        <v>6385</v>
      </c>
      <c r="M2192" s="1135">
        <v>151.5</v>
      </c>
      <c r="N2192" s="1135" t="s">
        <v>1039</v>
      </c>
      <c r="O2192" s="1135">
        <v>3.7875000000000001</v>
      </c>
      <c r="P2192" s="1135">
        <v>3.0300000000000002</v>
      </c>
      <c r="Q2192" s="1135">
        <v>4</v>
      </c>
      <c r="R2192" s="1135">
        <v>19.100000000000001</v>
      </c>
      <c r="T2192" s="1135">
        <v>23.7</v>
      </c>
      <c r="U2192" s="1135">
        <v>3.2</v>
      </c>
      <c r="V2192" s="1135" t="s">
        <v>663</v>
      </c>
      <c r="W2192" s="1135">
        <v>35</v>
      </c>
      <c r="X2192" s="1135">
        <v>10</v>
      </c>
      <c r="Y2192" s="1135">
        <v>1</v>
      </c>
      <c r="Z2192" s="1135">
        <v>6</v>
      </c>
      <c r="AA2192" s="1135" t="s">
        <v>2368</v>
      </c>
      <c r="AH2192" s="1135" t="s">
        <v>814</v>
      </c>
      <c r="AI2192" s="1135">
        <v>91.42</v>
      </c>
      <c r="AJ2192" s="1135">
        <v>-0.28000000000000003</v>
      </c>
      <c r="AK2192" s="1135">
        <v>0.81</v>
      </c>
      <c r="AM2192" s="1136" t="s">
        <v>813</v>
      </c>
      <c r="AN2192" s="1136" t="s">
        <v>13442</v>
      </c>
      <c r="AO2192" s="1136">
        <f t="shared" si="278"/>
        <v>650</v>
      </c>
      <c r="AP2192" s="1136">
        <f t="shared" si="279"/>
        <v>1.77</v>
      </c>
      <c r="AQ2192" s="1136" t="str">
        <f t="shared" si="280"/>
        <v>1-5-1S91°</v>
      </c>
      <c r="AR2192" s="1136" t="str">
        <f t="shared" si="281"/>
        <v>30</v>
      </c>
      <c r="AS2192" s="1136" t="str">
        <f t="shared" si="282"/>
        <v>350/310/150</v>
      </c>
      <c r="AT2192" s="1136" t="str">
        <f t="shared" si="283"/>
        <v>1-5-1S91°</v>
      </c>
      <c r="AV2192" s="1136" t="str">
        <f t="shared" si="276"/>
        <v>114.3.3</v>
      </c>
      <c r="AW2192" s="1438">
        <f t="shared" si="277"/>
        <v>45719</v>
      </c>
    </row>
    <row r="2193" spans="1:49">
      <c r="A2193" s="1135" t="s">
        <v>6940</v>
      </c>
      <c r="B2193" s="1135" t="s">
        <v>210</v>
      </c>
      <c r="C2193" s="1135">
        <v>650</v>
      </c>
      <c r="D2193" s="1135">
        <v>1.78</v>
      </c>
      <c r="E2193" s="1135" t="s">
        <v>15188</v>
      </c>
      <c r="F2193" s="1135" t="s">
        <v>1078</v>
      </c>
      <c r="G2193" s="1135">
        <v>5</v>
      </c>
      <c r="H2193" s="1135" t="s">
        <v>6654</v>
      </c>
      <c r="I2193" s="1135" t="s">
        <v>663</v>
      </c>
      <c r="J2193" s="1135">
        <v>0</v>
      </c>
      <c r="K2193" s="1135" t="s">
        <v>6931</v>
      </c>
      <c r="L2193" s="1135" t="s">
        <v>6385</v>
      </c>
      <c r="M2193" s="1135">
        <v>151.5</v>
      </c>
      <c r="N2193" s="1135" t="s">
        <v>1039</v>
      </c>
      <c r="O2193" s="1135">
        <v>3.7875000000000001</v>
      </c>
      <c r="P2193" s="1135">
        <v>3.0300000000000002</v>
      </c>
      <c r="Q2193" s="1135">
        <v>4</v>
      </c>
      <c r="R2193" s="1135">
        <v>19.100000000000001</v>
      </c>
      <c r="T2193" s="1135">
        <v>19</v>
      </c>
      <c r="U2193" s="1135">
        <v>2.5</v>
      </c>
      <c r="V2193" s="1135" t="s">
        <v>663</v>
      </c>
      <c r="W2193" s="1135" t="s">
        <v>663</v>
      </c>
      <c r="X2193" s="1135" t="s">
        <v>663</v>
      </c>
      <c r="Y2193" s="1135">
        <v>1</v>
      </c>
      <c r="Z2193" s="1135">
        <v>5</v>
      </c>
      <c r="AA2193" s="1135" t="s">
        <v>6941</v>
      </c>
      <c r="AH2193" s="1135" t="s">
        <v>1060</v>
      </c>
      <c r="AI2193" s="1135">
        <v>91.19</v>
      </c>
      <c r="AJ2193" s="1135">
        <v>-0.56000000000000005</v>
      </c>
      <c r="AK2193" s="1135">
        <v>1.75</v>
      </c>
      <c r="AM2193" s="1136" t="s">
        <v>815</v>
      </c>
      <c r="AN2193" s="1136" t="s">
        <v>13443</v>
      </c>
      <c r="AO2193" s="1136">
        <f t="shared" si="278"/>
        <v>650</v>
      </c>
      <c r="AP2193" s="1136">
        <f t="shared" si="279"/>
        <v>1.78</v>
      </c>
      <c r="AQ2193" s="1136" t="str">
        <f t="shared" si="280"/>
        <v>1-5-1S91°</v>
      </c>
      <c r="AR2193" s="1136" t="str">
        <f t="shared" si="281"/>
        <v>30</v>
      </c>
      <c r="AS2193" s="1136" t="str">
        <f t="shared" si="282"/>
        <v>350/310/155</v>
      </c>
      <c r="AT2193" s="1136" t="str">
        <f t="shared" si="283"/>
        <v>1-5-1S91°</v>
      </c>
      <c r="AV2193" s="1136" t="str">
        <f t="shared" si="276"/>
        <v>114.3.4</v>
      </c>
      <c r="AW2193" s="1438">
        <f t="shared" si="277"/>
        <v>45720</v>
      </c>
    </row>
    <row r="2194" spans="1:49">
      <c r="A2194" s="1135" t="s">
        <v>6942</v>
      </c>
      <c r="B2194" s="1135" t="s">
        <v>817</v>
      </c>
      <c r="C2194" s="1135">
        <v>750</v>
      </c>
      <c r="D2194" s="1135">
        <v>1.75</v>
      </c>
      <c r="E2194" s="1135" t="s">
        <v>15203</v>
      </c>
      <c r="F2194" s="1135" t="s">
        <v>663</v>
      </c>
      <c r="G2194" s="1135">
        <v>4</v>
      </c>
      <c r="H2194" s="1135" t="s">
        <v>4968</v>
      </c>
      <c r="I2194" s="1135" t="s">
        <v>466</v>
      </c>
      <c r="J2194" s="1135">
        <v>0.8</v>
      </c>
      <c r="K2194" s="1135" t="s">
        <v>6943</v>
      </c>
      <c r="L2194" s="1135" t="s">
        <v>2062</v>
      </c>
      <c r="M2194" s="1135">
        <v>151.5</v>
      </c>
      <c r="N2194" s="1135" t="s">
        <v>1039</v>
      </c>
      <c r="O2194" s="1135">
        <v>3.7875000000000001</v>
      </c>
      <c r="P2194" s="1135">
        <v>3.0300000000000002</v>
      </c>
      <c r="Q2194" s="1135">
        <v>4</v>
      </c>
      <c r="R2194" s="1135">
        <v>26.3</v>
      </c>
      <c r="T2194" s="1135">
        <v>40.700000000000003</v>
      </c>
      <c r="U2194" s="1135">
        <v>3.4</v>
      </c>
      <c r="V2194" s="1135" t="s">
        <v>663</v>
      </c>
      <c r="W2194" s="1135">
        <v>30</v>
      </c>
      <c r="X2194" s="1135">
        <v>10</v>
      </c>
      <c r="Y2194" s="1135">
        <v>1.7</v>
      </c>
      <c r="Z2194" s="1135" t="s">
        <v>663</v>
      </c>
      <c r="AA2194" s="1135" t="s">
        <v>6941</v>
      </c>
      <c r="AH2194" s="1135" t="s">
        <v>1147</v>
      </c>
      <c r="AI2194" s="1135">
        <v>92.51</v>
      </c>
      <c r="AJ2194" s="1135">
        <v>-0.06</v>
      </c>
      <c r="AK2194" s="1135">
        <v>1.1200000000000001</v>
      </c>
      <c r="AM2194" s="1136" t="s">
        <v>816</v>
      </c>
      <c r="AN2194" s="1136" t="s">
        <v>13444</v>
      </c>
      <c r="AO2194" s="1136">
        <f t="shared" si="278"/>
        <v>750</v>
      </c>
      <c r="AP2194" s="1136">
        <f t="shared" si="279"/>
        <v>1.75</v>
      </c>
      <c r="AQ2194" s="1136" t="str">
        <f t="shared" si="280"/>
        <v>1-5-1S85°Z+S</v>
      </c>
      <c r="AR2194" s="1136" t="str">
        <f t="shared" si="281"/>
        <v>NA</v>
      </c>
      <c r="AS2194" s="1136" t="str">
        <f t="shared" si="282"/>
        <v>187/OFF</v>
      </c>
      <c r="AT2194" s="1136" t="str">
        <f t="shared" si="283"/>
        <v>1-5-1S85°Z+S</v>
      </c>
      <c r="AU2194" s="1136" t="s">
        <v>15734</v>
      </c>
      <c r="AV2194" s="1136" t="str">
        <f t="shared" si="276"/>
        <v>114.3.4</v>
      </c>
      <c r="AW2194" s="1438">
        <f t="shared" si="277"/>
        <v>45720</v>
      </c>
    </row>
    <row r="2195" spans="1:49">
      <c r="A2195" s="1135" t="s">
        <v>6944</v>
      </c>
      <c r="B2195" s="1135" t="s">
        <v>859</v>
      </c>
      <c r="C2195" s="1135">
        <v>650</v>
      </c>
      <c r="D2195" s="1135">
        <v>1.77</v>
      </c>
      <c r="E2195" s="1135" t="s">
        <v>15203</v>
      </c>
      <c r="F2195" s="1135" t="s">
        <v>663</v>
      </c>
      <c r="G2195" s="1135">
        <v>5</v>
      </c>
      <c r="H2195" s="1135" t="s">
        <v>3035</v>
      </c>
      <c r="I2195" s="1135" t="s">
        <v>466</v>
      </c>
      <c r="J2195" s="1135">
        <v>1.7</v>
      </c>
      <c r="K2195" s="1135" t="s">
        <v>6945</v>
      </c>
      <c r="L2195" s="1135" t="s">
        <v>2268</v>
      </c>
      <c r="M2195" s="1135">
        <v>150</v>
      </c>
      <c r="N2195" s="1135" t="s">
        <v>1039</v>
      </c>
      <c r="O2195" s="1135">
        <v>3.75</v>
      </c>
      <c r="P2195" s="1135">
        <v>3</v>
      </c>
      <c r="Q2195" s="1135">
        <v>4</v>
      </c>
      <c r="R2195" s="1135">
        <v>20.8</v>
      </c>
      <c r="T2195" s="1135">
        <v>29.1</v>
      </c>
      <c r="U2195" s="1135">
        <v>3.4</v>
      </c>
      <c r="V2195" s="1135" t="s">
        <v>663</v>
      </c>
      <c r="W2195" s="1135">
        <v>110</v>
      </c>
      <c r="X2195" s="1135">
        <v>70</v>
      </c>
      <c r="Y2195" s="1135">
        <v>1.5</v>
      </c>
      <c r="Z2195" s="1135" t="s">
        <v>663</v>
      </c>
      <c r="AA2195" s="1135" t="s">
        <v>6946</v>
      </c>
      <c r="AH2195" s="1135" t="s">
        <v>864</v>
      </c>
      <c r="AI2195" s="1135">
        <v>92.44</v>
      </c>
      <c r="AJ2195" s="1135">
        <v>-0.4</v>
      </c>
      <c r="AK2195" s="1135">
        <v>1.48</v>
      </c>
      <c r="AM2195" s="1136" t="s">
        <v>858</v>
      </c>
      <c r="AN2195" s="1136" t="s">
        <v>13445</v>
      </c>
      <c r="AO2195" s="1136">
        <f t="shared" si="278"/>
        <v>650</v>
      </c>
      <c r="AP2195" s="1136">
        <f t="shared" si="279"/>
        <v>1.77</v>
      </c>
      <c r="AQ2195" s="1136" t="str">
        <f t="shared" si="280"/>
        <v>1-5-1S85°Z+S</v>
      </c>
      <c r="AR2195" s="1136" t="str">
        <f t="shared" si="281"/>
        <v>NA</v>
      </c>
      <c r="AS2195" s="1136" t="str">
        <f t="shared" si="282"/>
        <v>190/OFF</v>
      </c>
      <c r="AT2195" s="1136" t="str">
        <f t="shared" si="283"/>
        <v>1-5-1S85°Z+S</v>
      </c>
      <c r="AU2195" s="1136" t="s">
        <v>15734</v>
      </c>
      <c r="AV2195" s="1136" t="str">
        <f t="shared" si="276"/>
        <v>114.3.10</v>
      </c>
      <c r="AW2195" s="1438">
        <f t="shared" si="277"/>
        <v>45726</v>
      </c>
    </row>
    <row r="2196" spans="1:49">
      <c r="A2196" s="1135" t="s">
        <v>6947</v>
      </c>
      <c r="B2196" s="1135" t="s">
        <v>210</v>
      </c>
      <c r="C2196" s="1135">
        <v>650</v>
      </c>
      <c r="D2196" s="1135">
        <v>1.76</v>
      </c>
      <c r="E2196" s="1135" t="s">
        <v>15188</v>
      </c>
      <c r="F2196" s="1135" t="s">
        <v>4107</v>
      </c>
      <c r="G2196" s="1135">
        <v>5</v>
      </c>
      <c r="H2196" s="1135" t="s">
        <v>6220</v>
      </c>
      <c r="I2196" s="1135" t="s">
        <v>126</v>
      </c>
      <c r="J2196" s="1135">
        <v>1.8</v>
      </c>
      <c r="K2196" s="1135" t="s">
        <v>6937</v>
      </c>
      <c r="L2196" s="1135" t="s">
        <v>6385</v>
      </c>
      <c r="M2196" s="1135">
        <v>152.19999999999999</v>
      </c>
      <c r="N2196" s="1135" t="s">
        <v>1039</v>
      </c>
      <c r="O2196" s="1135">
        <v>3.8049999999999997</v>
      </c>
      <c r="P2196" s="1135">
        <v>3.044</v>
      </c>
      <c r="Q2196" s="1135">
        <v>4</v>
      </c>
      <c r="R2196" s="1135">
        <v>19</v>
      </c>
      <c r="T2196" s="1135">
        <v>16</v>
      </c>
      <c r="U2196" s="1135">
        <v>4</v>
      </c>
      <c r="V2196" s="1135" t="s">
        <v>663</v>
      </c>
      <c r="W2196" s="1135">
        <v>95</v>
      </c>
      <c r="X2196" s="1135">
        <v>20</v>
      </c>
      <c r="Y2196" s="1135">
        <v>1.5</v>
      </c>
      <c r="Z2196" s="1135">
        <v>5</v>
      </c>
      <c r="AA2196" s="1135" t="s">
        <v>6948</v>
      </c>
      <c r="AH2196" s="1135" t="s">
        <v>1052</v>
      </c>
      <c r="AI2196" s="1135">
        <v>91.84</v>
      </c>
      <c r="AJ2196" s="1135">
        <v>-0.02</v>
      </c>
      <c r="AK2196" s="1135">
        <v>0.93</v>
      </c>
      <c r="AM2196" s="1136" t="s">
        <v>865</v>
      </c>
      <c r="AN2196" s="1136" t="s">
        <v>13446</v>
      </c>
      <c r="AO2196" s="1136">
        <f t="shared" si="278"/>
        <v>650</v>
      </c>
      <c r="AP2196" s="1136">
        <f t="shared" si="279"/>
        <v>1.76</v>
      </c>
      <c r="AQ2196" s="1136" t="str">
        <f t="shared" si="280"/>
        <v>1-5-1S91°</v>
      </c>
      <c r="AR2196" s="1136" t="str">
        <f t="shared" si="281"/>
        <v>30.3</v>
      </c>
      <c r="AS2196" s="1136" t="str">
        <f t="shared" si="282"/>
        <v>310/270/158</v>
      </c>
      <c r="AT2196" s="1136" t="str">
        <f t="shared" si="283"/>
        <v>1-5-1S91°</v>
      </c>
      <c r="AV2196" s="1136" t="str">
        <f t="shared" si="276"/>
        <v>114.3.12</v>
      </c>
      <c r="AW2196" s="1438">
        <f t="shared" si="277"/>
        <v>45728</v>
      </c>
    </row>
    <row r="2197" spans="1:49">
      <c r="A2197" s="1135" t="s">
        <v>6949</v>
      </c>
      <c r="B2197" s="1135" t="s">
        <v>829</v>
      </c>
      <c r="C2197" s="1135">
        <v>650</v>
      </c>
      <c r="D2197" s="1135">
        <v>1.76</v>
      </c>
      <c r="E2197" s="1135" t="s">
        <v>15188</v>
      </c>
      <c r="F2197" s="1135" t="s">
        <v>1078</v>
      </c>
      <c r="G2197" s="1135">
        <v>5</v>
      </c>
      <c r="H2197" s="1135" t="s">
        <v>5577</v>
      </c>
      <c r="I2197" s="1135" t="s">
        <v>126</v>
      </c>
      <c r="J2197" s="1135">
        <v>0.7</v>
      </c>
      <c r="K2197" s="1135" t="s">
        <v>6950</v>
      </c>
      <c r="L2197" s="1135" t="s">
        <v>4760</v>
      </c>
      <c r="M2197" s="1135">
        <v>151.5</v>
      </c>
      <c r="N2197" s="1135" t="s">
        <v>1039</v>
      </c>
      <c r="O2197" s="1135">
        <v>3.7875000000000001</v>
      </c>
      <c r="P2197" s="1135">
        <v>3.0300000000000002</v>
      </c>
      <c r="Q2197" s="1135">
        <v>3.5</v>
      </c>
      <c r="R2197" s="1135">
        <v>19.100000000000001</v>
      </c>
      <c r="T2197" s="1135">
        <v>23.7</v>
      </c>
      <c r="U2197" s="1135">
        <v>3.2</v>
      </c>
      <c r="V2197" s="1135" t="s">
        <v>663</v>
      </c>
      <c r="W2197" s="1135">
        <v>35</v>
      </c>
      <c r="X2197" s="1135">
        <v>10</v>
      </c>
      <c r="Y2197" s="1135">
        <v>1</v>
      </c>
      <c r="Z2197" s="1135">
        <v>6</v>
      </c>
      <c r="AA2197" s="1135" t="s">
        <v>6951</v>
      </c>
      <c r="AH2197" s="1135" t="s">
        <v>1682</v>
      </c>
      <c r="AI2197" s="1135">
        <v>93.92</v>
      </c>
      <c r="AJ2197" s="1135">
        <v>-0.49</v>
      </c>
      <c r="AK2197" s="1135">
        <v>1.67</v>
      </c>
      <c r="AM2197" s="1136" t="s">
        <v>867</v>
      </c>
      <c r="AN2197" s="1136" t="s">
        <v>13447</v>
      </c>
      <c r="AO2197" s="1136">
        <f t="shared" si="278"/>
        <v>650</v>
      </c>
      <c r="AP2197" s="1136">
        <f t="shared" si="279"/>
        <v>1.76</v>
      </c>
      <c r="AQ2197" s="1136" t="str">
        <f t="shared" si="280"/>
        <v>1-5-1S91°</v>
      </c>
      <c r="AR2197" s="1136" t="str">
        <f t="shared" si="281"/>
        <v>30</v>
      </c>
      <c r="AS2197" s="1136" t="str">
        <f t="shared" si="282"/>
        <v>350/310/150</v>
      </c>
      <c r="AT2197" s="1136" t="str">
        <f t="shared" si="283"/>
        <v>1-5-1S91°</v>
      </c>
      <c r="AV2197" s="1136" t="str">
        <f t="shared" si="276"/>
        <v>114.3.13</v>
      </c>
      <c r="AW2197" s="1438">
        <f t="shared" si="277"/>
        <v>45729</v>
      </c>
    </row>
    <row r="2198" spans="1:49">
      <c r="A2198" s="1135" t="s">
        <v>6952</v>
      </c>
      <c r="B2198" s="1135" t="s">
        <v>878</v>
      </c>
      <c r="C2198" s="1135">
        <v>600</v>
      </c>
      <c r="D2198" s="1135">
        <v>1.81</v>
      </c>
      <c r="E2198" s="1135" t="s">
        <v>15188</v>
      </c>
      <c r="F2198" s="1135" t="s">
        <v>2328</v>
      </c>
      <c r="G2198" s="1135">
        <v>5</v>
      </c>
      <c r="H2198" s="1135" t="s">
        <v>5142</v>
      </c>
      <c r="I2198" s="1135" t="s">
        <v>466</v>
      </c>
      <c r="J2198" s="1135">
        <v>3</v>
      </c>
      <c r="K2198" s="1135" t="s">
        <v>6802</v>
      </c>
      <c r="L2198" s="1135" t="s">
        <v>6332</v>
      </c>
      <c r="M2198" s="1135">
        <v>151.69999999999999</v>
      </c>
      <c r="N2198" s="1135" t="s">
        <v>1039</v>
      </c>
      <c r="O2198" s="1135">
        <v>3.7925</v>
      </c>
      <c r="P2198" s="1135">
        <v>3.0339999999999998</v>
      </c>
      <c r="Q2198" s="1135">
        <v>3</v>
      </c>
      <c r="R2198" s="1135">
        <v>19.7</v>
      </c>
      <c r="T2198" s="1135">
        <v>11.5</v>
      </c>
      <c r="U2198" s="1135">
        <v>5.3</v>
      </c>
      <c r="V2198" s="1135" t="s">
        <v>663</v>
      </c>
      <c r="W2198" s="1135">
        <v>105</v>
      </c>
      <c r="X2198" s="1135">
        <v>95</v>
      </c>
      <c r="Y2198" s="1135">
        <v>1.5</v>
      </c>
      <c r="Z2198" s="1135">
        <v>5</v>
      </c>
      <c r="AA2198" s="1135" t="s">
        <v>6953</v>
      </c>
      <c r="AB2198" s="1135" t="s">
        <v>2256</v>
      </c>
      <c r="AH2198" s="1135" t="s">
        <v>3307</v>
      </c>
      <c r="AM2198" s="1136" t="s">
        <v>877</v>
      </c>
      <c r="AN2198" s="1136" t="s">
        <v>13448</v>
      </c>
      <c r="AO2198" s="1136">
        <f t="shared" si="278"/>
        <v>600</v>
      </c>
      <c r="AP2198" s="1136">
        <f t="shared" si="279"/>
        <v>1.81</v>
      </c>
      <c r="AQ2198" s="1136" t="str">
        <f t="shared" si="280"/>
        <v>1-5-1S91°</v>
      </c>
      <c r="AR2198" s="1136" t="str">
        <f t="shared" si="281"/>
        <v>33.5</v>
      </c>
      <c r="AS2198" s="1136" t="str">
        <f t="shared" si="282"/>
        <v>300/300/130</v>
      </c>
      <c r="AT2198" s="1136" t="str">
        <f t="shared" si="283"/>
        <v>1-5-1S91°</v>
      </c>
      <c r="AV2198" s="1136" t="str">
        <f t="shared" si="276"/>
        <v>114.3.19</v>
      </c>
      <c r="AW2198" s="1438">
        <f t="shared" si="277"/>
        <v>45735</v>
      </c>
    </row>
    <row r="2199" spans="1:49">
      <c r="A2199" s="1135" t="s">
        <v>6954</v>
      </c>
      <c r="B2199" s="1135" t="s">
        <v>210</v>
      </c>
      <c r="C2199" s="1135">
        <v>550</v>
      </c>
      <c r="D2199" s="1135">
        <v>1.76</v>
      </c>
      <c r="E2199" s="1135" t="s">
        <v>15188</v>
      </c>
      <c r="F2199" s="1135" t="s">
        <v>2095</v>
      </c>
      <c r="G2199" s="1135">
        <v>5</v>
      </c>
      <c r="H2199" s="1135" t="s">
        <v>6955</v>
      </c>
      <c r="I2199" s="1135" t="s">
        <v>126</v>
      </c>
      <c r="J2199" s="1135">
        <v>2.7</v>
      </c>
      <c r="K2199" s="1135" t="s">
        <v>6935</v>
      </c>
      <c r="L2199" s="1135" t="s">
        <v>6385</v>
      </c>
      <c r="M2199" s="1135">
        <v>150.80000000000001</v>
      </c>
      <c r="N2199" s="1135" t="s">
        <v>1039</v>
      </c>
      <c r="O2199" s="1135">
        <v>3.7700000000000005</v>
      </c>
      <c r="P2199" s="1135">
        <v>3.0160000000000005</v>
      </c>
      <c r="Q2199" s="1135">
        <v>4</v>
      </c>
      <c r="R2199" s="1135">
        <v>19</v>
      </c>
      <c r="T2199" s="1135">
        <v>28.3</v>
      </c>
      <c r="U2199" s="1135">
        <v>4.3</v>
      </c>
      <c r="V2199" s="1135" t="s">
        <v>663</v>
      </c>
      <c r="W2199" s="1135">
        <v>100</v>
      </c>
      <c r="X2199" s="1135">
        <v>50</v>
      </c>
      <c r="Y2199" s="1135">
        <v>1.5</v>
      </c>
      <c r="Z2199" s="1135">
        <v>6.5</v>
      </c>
      <c r="AA2199" s="1135" t="s">
        <v>6953</v>
      </c>
      <c r="AH2199" s="1135" t="s">
        <v>876</v>
      </c>
      <c r="AM2199" s="1136" t="s">
        <v>875</v>
      </c>
      <c r="AN2199" s="1136" t="s">
        <v>13449</v>
      </c>
      <c r="AO2199" s="1136">
        <f t="shared" si="278"/>
        <v>550</v>
      </c>
      <c r="AP2199" s="1136">
        <f t="shared" si="279"/>
        <v>1.76</v>
      </c>
      <c r="AQ2199" s="1136" t="str">
        <f t="shared" si="280"/>
        <v>1-5-1S91°</v>
      </c>
      <c r="AR2199" s="1136" t="str">
        <f t="shared" si="281"/>
        <v>29.9</v>
      </c>
      <c r="AS2199" s="1136" t="str">
        <f t="shared" si="282"/>
        <v>340/300/OFF</v>
      </c>
      <c r="AT2199" s="1136" t="str">
        <f t="shared" si="283"/>
        <v>1-5-1S91°</v>
      </c>
      <c r="AV2199" s="1136" t="str">
        <f t="shared" si="276"/>
        <v>114.3.19</v>
      </c>
      <c r="AW2199" s="1438">
        <f t="shared" si="277"/>
        <v>45735</v>
      </c>
    </row>
    <row r="2200" spans="1:49">
      <c r="A2200" s="1135" t="s">
        <v>6956</v>
      </c>
      <c r="B2200" s="1135" t="s">
        <v>881</v>
      </c>
      <c r="C2200" s="1135">
        <v>550</v>
      </c>
      <c r="D2200" s="1135">
        <v>1.78</v>
      </c>
      <c r="E2200" s="1135" t="s">
        <v>15205</v>
      </c>
      <c r="F2200" s="1135" t="s">
        <v>1069</v>
      </c>
      <c r="G2200" s="1135">
        <v>4</v>
      </c>
      <c r="H2200" s="1135" t="s">
        <v>3237</v>
      </c>
      <c r="I2200" s="1135" t="s">
        <v>663</v>
      </c>
      <c r="J2200" s="1135">
        <v>0</v>
      </c>
      <c r="K2200" s="1135" t="s">
        <v>6957</v>
      </c>
      <c r="L2200" s="1135" t="s">
        <v>5131</v>
      </c>
      <c r="M2200" s="1135">
        <v>150</v>
      </c>
      <c r="N2200" s="1135" t="s">
        <v>1039</v>
      </c>
      <c r="O2200" s="1135">
        <v>3.75</v>
      </c>
      <c r="P2200" s="1135">
        <v>3</v>
      </c>
      <c r="Q2200" s="1135">
        <v>3.5</v>
      </c>
      <c r="R2200" s="1135">
        <v>21.8</v>
      </c>
      <c r="T2200" s="1135">
        <v>19.5</v>
      </c>
      <c r="U2200" s="1135">
        <v>1.8</v>
      </c>
      <c r="V2200" s="1135" t="s">
        <v>663</v>
      </c>
      <c r="W2200" s="1135" t="s">
        <v>663</v>
      </c>
      <c r="X2200" s="1135" t="s">
        <v>663</v>
      </c>
      <c r="Y2200" s="1135">
        <v>2.1</v>
      </c>
      <c r="Z2200" s="1135">
        <v>5</v>
      </c>
      <c r="AA2200" s="1135" t="s">
        <v>2383</v>
      </c>
      <c r="AH2200" s="1135" t="s">
        <v>887</v>
      </c>
      <c r="AM2200" s="1136" t="s">
        <v>880</v>
      </c>
      <c r="AN2200" s="1136" t="s">
        <v>13450</v>
      </c>
      <c r="AO2200" s="1136">
        <f t="shared" si="278"/>
        <v>550</v>
      </c>
      <c r="AP2200" s="1136">
        <f t="shared" si="279"/>
        <v>1.78</v>
      </c>
      <c r="AQ2200" s="1136" t="str">
        <f t="shared" si="280"/>
        <v>1-5-1S91</v>
      </c>
      <c r="AR2200" s="1136" t="str">
        <f t="shared" si="281"/>
        <v>31.5</v>
      </c>
      <c r="AS2200" s="1136" t="str">
        <f t="shared" si="282"/>
        <v>300/300/160</v>
      </c>
      <c r="AT2200" s="1136" t="str">
        <f t="shared" si="283"/>
        <v>1-5-1S91</v>
      </c>
      <c r="AV2200" s="1136" t="str">
        <f t="shared" si="276"/>
        <v>114.3.21</v>
      </c>
      <c r="AW2200" s="1438">
        <f t="shared" si="277"/>
        <v>45737</v>
      </c>
    </row>
    <row r="2201" spans="1:49">
      <c r="A2201" s="1135" t="s">
        <v>6958</v>
      </c>
      <c r="B2201" s="1135" t="s">
        <v>737</v>
      </c>
      <c r="C2201" s="1135">
        <v>550</v>
      </c>
      <c r="D2201" s="1135">
        <v>1.7669999999999999</v>
      </c>
      <c r="E2201" s="1135">
        <v>102.5</v>
      </c>
      <c r="F2201" s="1135" t="s">
        <v>4164</v>
      </c>
      <c r="G2201" s="1135" t="s">
        <v>6959</v>
      </c>
      <c r="H2201" s="1135" t="s">
        <v>6960</v>
      </c>
      <c r="I2201" s="1135" t="s">
        <v>6961</v>
      </c>
      <c r="J2201" s="1135">
        <v>3.7</v>
      </c>
      <c r="K2201" s="1135" t="s">
        <v>6962</v>
      </c>
      <c r="L2201" s="1135" t="s">
        <v>4760</v>
      </c>
      <c r="M2201" s="1135">
        <v>300.8</v>
      </c>
      <c r="N2201" s="1135" t="s">
        <v>1039</v>
      </c>
      <c r="O2201" s="1135">
        <v>7.5200000000000005</v>
      </c>
      <c r="P2201" s="1135">
        <v>6.016</v>
      </c>
      <c r="Q2201" s="1135" t="s">
        <v>2779</v>
      </c>
      <c r="R2201" s="1135">
        <v>17</v>
      </c>
      <c r="T2201" s="1135">
        <v>31.4</v>
      </c>
      <c r="U2201" s="1135">
        <v>3.6</v>
      </c>
      <c r="V2201" s="1135" t="s">
        <v>663</v>
      </c>
      <c r="W2201" s="1135" t="s">
        <v>6963</v>
      </c>
      <c r="X2201" s="1135">
        <v>10</v>
      </c>
      <c r="Y2201" s="1135">
        <v>1.5</v>
      </c>
      <c r="Z2201" s="1135" t="s">
        <v>663</v>
      </c>
      <c r="AA2201" s="1135" t="s">
        <v>2619</v>
      </c>
      <c r="AH2201" s="1135" t="s">
        <v>1470</v>
      </c>
      <c r="AM2201" s="1136" t="s">
        <v>13451</v>
      </c>
      <c r="AN2201" s="1136" t="s">
        <v>13452</v>
      </c>
      <c r="AO2201" s="1136">
        <f t="shared" si="278"/>
        <v>550</v>
      </c>
      <c r="AP2201" s="1136">
        <f t="shared" si="279"/>
        <v>1.7669999999999999</v>
      </c>
      <c r="AQ2201" s="1136">
        <f t="shared" si="280"/>
        <v>102.5</v>
      </c>
      <c r="AR2201" s="1136" t="str">
        <f t="shared" si="281"/>
        <v>15.5</v>
      </c>
      <c r="AS2201" s="1136" t="str">
        <f t="shared" si="282"/>
        <v>478/438/OFF</v>
      </c>
      <c r="AT2201" s="1136">
        <f t="shared" si="283"/>
        <v>102.5</v>
      </c>
      <c r="AV2201" s="1136" t="str">
        <f t="shared" si="276"/>
        <v>108.1.14</v>
      </c>
      <c r="AW2201" s="1438">
        <f t="shared" si="277"/>
        <v>43479</v>
      </c>
    </row>
    <row r="2202" spans="1:49">
      <c r="A2202" s="1135" t="s">
        <v>6964</v>
      </c>
      <c r="B2202" s="1135" t="s">
        <v>6965</v>
      </c>
      <c r="C2202" s="1135">
        <v>550</v>
      </c>
      <c r="D2202" s="1135">
        <v>1.75</v>
      </c>
      <c r="E2202" s="1135">
        <v>102.5</v>
      </c>
      <c r="F2202" s="1135" t="s">
        <v>4164</v>
      </c>
      <c r="G2202" s="1135" t="s">
        <v>6959</v>
      </c>
      <c r="H2202" s="1135" t="s">
        <v>6966</v>
      </c>
      <c r="I2202" s="1135" t="s">
        <v>6967</v>
      </c>
      <c r="J2202" s="1135">
        <v>3.7</v>
      </c>
      <c r="K2202" s="1135" t="s">
        <v>6968</v>
      </c>
      <c r="L2202" s="1135" t="s">
        <v>6969</v>
      </c>
      <c r="M2202" s="1135">
        <v>283</v>
      </c>
      <c r="N2202" s="1135" t="s">
        <v>1039</v>
      </c>
      <c r="O2202" s="1135">
        <v>7.0750000000000002</v>
      </c>
      <c r="P2202" s="1135">
        <v>5.66</v>
      </c>
      <c r="Q2202" s="1135" t="s">
        <v>1073</v>
      </c>
      <c r="R2202" s="1135">
        <v>20</v>
      </c>
      <c r="T2202" s="1135">
        <v>30.8</v>
      </c>
      <c r="U2202" s="1135">
        <v>3.5</v>
      </c>
      <c r="V2202" s="1135" t="s">
        <v>663</v>
      </c>
      <c r="W2202" s="1135" t="s">
        <v>6963</v>
      </c>
      <c r="X2202" s="1135">
        <v>10</v>
      </c>
      <c r="Y2202" s="1135">
        <v>1.6</v>
      </c>
      <c r="Z2202" s="1135" t="s">
        <v>663</v>
      </c>
      <c r="AA2202" s="1135" t="s">
        <v>2615</v>
      </c>
      <c r="AH2202" s="1135" t="s">
        <v>888</v>
      </c>
      <c r="AM2202" s="1136" t="s">
        <v>13453</v>
      </c>
      <c r="AN2202" s="1136" t="s">
        <v>13454</v>
      </c>
      <c r="AO2202" s="1136">
        <f t="shared" si="278"/>
        <v>550</v>
      </c>
      <c r="AP2202" s="1136">
        <f t="shared" si="279"/>
        <v>1.75</v>
      </c>
      <c r="AQ2202" s="1136">
        <f t="shared" si="280"/>
        <v>102.5</v>
      </c>
      <c r="AR2202" s="1136" t="str">
        <f t="shared" si="281"/>
        <v>15.5</v>
      </c>
      <c r="AS2202" s="1136" t="str">
        <f t="shared" si="282"/>
        <v>475/435/OFF</v>
      </c>
      <c r="AT2202" s="1136">
        <f t="shared" si="283"/>
        <v>102.5</v>
      </c>
      <c r="AV2202" s="1136" t="str">
        <f t="shared" si="276"/>
        <v>108.1.11</v>
      </c>
      <c r="AW2202" s="1438">
        <f t="shared" si="277"/>
        <v>43476</v>
      </c>
    </row>
    <row r="2203" spans="1:49">
      <c r="A2203" s="1135" t="s">
        <v>6970</v>
      </c>
      <c r="B2203" s="1135" t="s">
        <v>737</v>
      </c>
      <c r="C2203" s="1135">
        <v>700</v>
      </c>
      <c r="D2203" s="1135">
        <v>1.7669999999999999</v>
      </c>
      <c r="E2203" s="1135" t="s">
        <v>15203</v>
      </c>
      <c r="F2203" s="1135" t="s">
        <v>663</v>
      </c>
      <c r="G2203" s="1135" t="s">
        <v>6959</v>
      </c>
      <c r="H2203" s="1135" t="s">
        <v>6971</v>
      </c>
      <c r="I2203" s="1135" t="s">
        <v>6972</v>
      </c>
      <c r="J2203" s="1135">
        <v>3.7</v>
      </c>
      <c r="K2203" s="1135" t="s">
        <v>6973</v>
      </c>
      <c r="L2203" s="1135" t="s">
        <v>4769</v>
      </c>
      <c r="M2203" s="1135">
        <v>295.10000000000002</v>
      </c>
      <c r="N2203" s="1135" t="s">
        <v>1039</v>
      </c>
      <c r="O2203" s="1135">
        <v>7.3775000000000013</v>
      </c>
      <c r="P2203" s="1135">
        <v>5.9020000000000001</v>
      </c>
      <c r="Q2203" s="1135" t="s">
        <v>1073</v>
      </c>
      <c r="R2203" s="1135">
        <v>17.399999999999999</v>
      </c>
      <c r="T2203" s="1135">
        <v>31</v>
      </c>
      <c r="U2203" s="1135">
        <v>3.5</v>
      </c>
      <c r="V2203" s="1135" t="s">
        <v>663</v>
      </c>
      <c r="W2203" s="1135" t="s">
        <v>6974</v>
      </c>
      <c r="X2203" s="1135">
        <v>40</v>
      </c>
      <c r="Y2203" s="1135">
        <v>1</v>
      </c>
      <c r="Z2203" s="1135" t="s">
        <v>663</v>
      </c>
      <c r="AA2203" s="1135" t="s">
        <v>2485</v>
      </c>
      <c r="AH2203" s="1135" t="s">
        <v>625</v>
      </c>
      <c r="AM2203" s="1136" t="s">
        <v>13455</v>
      </c>
      <c r="AN2203" s="1136" t="s">
        <v>13456</v>
      </c>
      <c r="AO2203" s="1136">
        <f t="shared" si="278"/>
        <v>700</v>
      </c>
      <c r="AP2203" s="1136">
        <f t="shared" si="279"/>
        <v>1.7669999999999999</v>
      </c>
      <c r="AQ2203" s="1136" t="str">
        <f t="shared" si="280"/>
        <v>1-5-1S85°Z+S</v>
      </c>
      <c r="AR2203" s="1136" t="str">
        <f t="shared" si="281"/>
        <v>NA</v>
      </c>
      <c r="AS2203" s="1136" t="str">
        <f t="shared" si="282"/>
        <v>200/OFF</v>
      </c>
      <c r="AT2203" s="1136" t="str">
        <f t="shared" si="283"/>
        <v>1-5-1S85°Z+S</v>
      </c>
      <c r="AU2203" s="1136" t="s">
        <v>15734</v>
      </c>
      <c r="AV2203" s="1136" t="str">
        <f t="shared" si="276"/>
        <v>108.1.17</v>
      </c>
      <c r="AW2203" s="1438">
        <f t="shared" si="277"/>
        <v>43482</v>
      </c>
    </row>
    <row r="2204" spans="1:49">
      <c r="A2204" s="1135" t="s">
        <v>6975</v>
      </c>
      <c r="B2204" s="1135" t="s">
        <v>737</v>
      </c>
      <c r="C2204" s="1135">
        <v>550</v>
      </c>
      <c r="D2204" s="1135">
        <v>1.7669999999999999</v>
      </c>
      <c r="E2204" s="1135">
        <v>102.5</v>
      </c>
      <c r="F2204" s="1135" t="s">
        <v>4164</v>
      </c>
      <c r="G2204" s="1135" t="s">
        <v>6959</v>
      </c>
      <c r="H2204" s="1135" t="s">
        <v>6966</v>
      </c>
      <c r="I2204" s="1135" t="s">
        <v>6961</v>
      </c>
      <c r="J2204" s="1135">
        <v>3.7</v>
      </c>
      <c r="K2204" s="1135" t="s">
        <v>6976</v>
      </c>
      <c r="L2204" s="1135" t="s">
        <v>4760</v>
      </c>
      <c r="M2204" s="1135">
        <v>300.8</v>
      </c>
      <c r="N2204" s="1135" t="s">
        <v>1039</v>
      </c>
      <c r="O2204" s="1135">
        <v>7.5200000000000005</v>
      </c>
      <c r="P2204" s="1135">
        <v>6.016</v>
      </c>
      <c r="Q2204" s="1135" t="s">
        <v>2779</v>
      </c>
      <c r="R2204" s="1135">
        <v>17</v>
      </c>
      <c r="T2204" s="1135">
        <v>31.4</v>
      </c>
      <c r="U2204" s="1135">
        <v>3.6</v>
      </c>
      <c r="V2204" s="1135" t="s">
        <v>663</v>
      </c>
      <c r="W2204" s="1135">
        <v>65</v>
      </c>
      <c r="X2204" s="1135">
        <v>10</v>
      </c>
      <c r="Y2204" s="1135">
        <v>1.5</v>
      </c>
      <c r="Z2204" s="1135" t="s">
        <v>663</v>
      </c>
      <c r="AA2204" s="1135" t="s">
        <v>4765</v>
      </c>
      <c r="AH2204" s="1135" t="s">
        <v>1737</v>
      </c>
      <c r="AM2204" s="1136" t="s">
        <v>13457</v>
      </c>
      <c r="AN2204" s="1136" t="s">
        <v>13458</v>
      </c>
      <c r="AO2204" s="1136">
        <f t="shared" si="278"/>
        <v>550</v>
      </c>
      <c r="AP2204" s="1136">
        <f t="shared" si="279"/>
        <v>1.7669999999999999</v>
      </c>
      <c r="AQ2204" s="1136">
        <f t="shared" si="280"/>
        <v>102.5</v>
      </c>
      <c r="AR2204" s="1136" t="str">
        <f t="shared" si="281"/>
        <v>15.5</v>
      </c>
      <c r="AS2204" s="1136" t="str">
        <f t="shared" si="282"/>
        <v>475/435/OFF</v>
      </c>
      <c r="AT2204" s="1136">
        <f t="shared" si="283"/>
        <v>102.5</v>
      </c>
      <c r="AV2204" s="1136" t="str">
        <f t="shared" si="276"/>
        <v>108.2.1</v>
      </c>
      <c r="AW2204" s="1438">
        <f t="shared" si="277"/>
        <v>43497</v>
      </c>
    </row>
    <row r="2205" spans="1:49">
      <c r="A2205" s="1135" t="s">
        <v>6977</v>
      </c>
      <c r="B2205" s="1135" t="s">
        <v>737</v>
      </c>
      <c r="C2205" s="1135">
        <v>700</v>
      </c>
      <c r="D2205" s="1135">
        <v>1.7669999999999999</v>
      </c>
      <c r="E2205" s="1135" t="s">
        <v>15203</v>
      </c>
      <c r="F2205" s="1135" t="s">
        <v>663</v>
      </c>
      <c r="G2205" s="1135" t="s">
        <v>6959</v>
      </c>
      <c r="H2205" s="1135" t="s">
        <v>6971</v>
      </c>
      <c r="I2205" s="1135" t="s">
        <v>6978</v>
      </c>
      <c r="J2205" s="1135">
        <v>3.7</v>
      </c>
      <c r="K2205" s="1135" t="s">
        <v>6973</v>
      </c>
      <c r="L2205" s="1135" t="s">
        <v>4769</v>
      </c>
      <c r="M2205" s="1135">
        <v>300.8</v>
      </c>
      <c r="N2205" s="1135" t="s">
        <v>1039</v>
      </c>
      <c r="O2205" s="1135">
        <v>7.5200000000000005</v>
      </c>
      <c r="P2205" s="1135">
        <v>6.016</v>
      </c>
      <c r="Q2205" s="1135" t="s">
        <v>2779</v>
      </c>
      <c r="R2205" s="1135">
        <v>17</v>
      </c>
      <c r="T2205" s="1135">
        <v>31.4</v>
      </c>
      <c r="U2205" s="1135">
        <v>3.6</v>
      </c>
      <c r="V2205" s="1135" t="s">
        <v>663</v>
      </c>
      <c r="W2205" s="1135">
        <v>65</v>
      </c>
      <c r="X2205" s="1135">
        <v>10</v>
      </c>
      <c r="Y2205" s="1135">
        <v>1.5</v>
      </c>
      <c r="Z2205" s="1135" t="s">
        <v>663</v>
      </c>
      <c r="AA2205" s="1135" t="s">
        <v>6979</v>
      </c>
      <c r="AH2205" s="1135" t="s">
        <v>661</v>
      </c>
      <c r="AM2205" s="1136" t="s">
        <v>13459</v>
      </c>
      <c r="AN2205" s="1136" t="s">
        <v>13460</v>
      </c>
      <c r="AO2205" s="1136">
        <f t="shared" si="278"/>
        <v>700</v>
      </c>
      <c r="AP2205" s="1136">
        <f t="shared" si="279"/>
        <v>1.7669999999999999</v>
      </c>
      <c r="AQ2205" s="1136" t="str">
        <f t="shared" si="280"/>
        <v>1-5-1S85°Z+S</v>
      </c>
      <c r="AR2205" s="1136" t="str">
        <f t="shared" si="281"/>
        <v>NA</v>
      </c>
      <c r="AS2205" s="1136" t="str">
        <f t="shared" si="282"/>
        <v>200/OFF</v>
      </c>
      <c r="AT2205" s="1136" t="str">
        <f t="shared" si="283"/>
        <v>1-5-1S85°Z+S</v>
      </c>
      <c r="AU2205" s="1136" t="s">
        <v>15734</v>
      </c>
      <c r="AV2205" s="1136" t="str">
        <f t="shared" si="276"/>
        <v>108.2.18</v>
      </c>
      <c r="AW2205" s="1438">
        <f t="shared" si="277"/>
        <v>43514</v>
      </c>
    </row>
    <row r="2206" spans="1:49">
      <c r="A2206" s="1135" t="s">
        <v>6980</v>
      </c>
      <c r="B2206" s="1135" t="s">
        <v>737</v>
      </c>
      <c r="C2206" s="1135">
        <v>550</v>
      </c>
      <c r="D2206" s="1135">
        <v>1.7669999999999999</v>
      </c>
      <c r="E2206" s="1135">
        <v>102.5</v>
      </c>
      <c r="F2206" s="1135" t="s">
        <v>4164</v>
      </c>
      <c r="G2206" s="1135" t="s">
        <v>6959</v>
      </c>
      <c r="H2206" s="1135" t="s">
        <v>6966</v>
      </c>
      <c r="I2206" s="1135" t="s">
        <v>6961</v>
      </c>
      <c r="J2206" s="1135">
        <v>3.7</v>
      </c>
      <c r="K2206" s="1135" t="s">
        <v>6976</v>
      </c>
      <c r="L2206" s="1135" t="s">
        <v>4760</v>
      </c>
      <c r="M2206" s="1135">
        <v>300.8</v>
      </c>
      <c r="N2206" s="1135" t="s">
        <v>1039</v>
      </c>
      <c r="O2206" s="1135">
        <v>7.5200000000000005</v>
      </c>
      <c r="P2206" s="1135">
        <v>6.016</v>
      </c>
      <c r="Q2206" s="1135" t="s">
        <v>2779</v>
      </c>
      <c r="R2206" s="1135">
        <v>17</v>
      </c>
      <c r="T2206" s="1135">
        <v>31.4</v>
      </c>
      <c r="U2206" s="1135">
        <v>3.6</v>
      </c>
      <c r="V2206" s="1135" t="s">
        <v>663</v>
      </c>
      <c r="W2206" s="1135">
        <v>65</v>
      </c>
      <c r="X2206" s="1135">
        <v>10</v>
      </c>
      <c r="Y2206" s="1135">
        <v>1.5</v>
      </c>
      <c r="Z2206" s="1135" t="s">
        <v>663</v>
      </c>
      <c r="AA2206" s="1135" t="s">
        <v>6981</v>
      </c>
      <c r="AH2206" s="1135" t="s">
        <v>888</v>
      </c>
      <c r="AM2206" s="1136" t="s">
        <v>13461</v>
      </c>
      <c r="AN2206" s="1136" t="s">
        <v>13462</v>
      </c>
      <c r="AO2206" s="1136">
        <f t="shared" si="278"/>
        <v>550</v>
      </c>
      <c r="AP2206" s="1136">
        <f t="shared" si="279"/>
        <v>1.7669999999999999</v>
      </c>
      <c r="AQ2206" s="1136">
        <f t="shared" si="280"/>
        <v>102.5</v>
      </c>
      <c r="AR2206" s="1136" t="str">
        <f t="shared" si="281"/>
        <v>15.5</v>
      </c>
      <c r="AS2206" s="1136" t="str">
        <f t="shared" si="282"/>
        <v>475/435/OFF</v>
      </c>
      <c r="AT2206" s="1136">
        <f t="shared" si="283"/>
        <v>102.5</v>
      </c>
      <c r="AV2206" s="1136" t="str">
        <f t="shared" si="276"/>
        <v>108.2.19</v>
      </c>
      <c r="AW2206" s="1438">
        <f t="shared" si="277"/>
        <v>43515</v>
      </c>
    </row>
    <row r="2207" spans="1:49">
      <c r="A2207" s="1135" t="s">
        <v>6982</v>
      </c>
      <c r="B2207" s="1135" t="s">
        <v>737</v>
      </c>
      <c r="C2207" s="1135">
        <v>700</v>
      </c>
      <c r="D2207" s="1135">
        <v>1.7569999999999999</v>
      </c>
      <c r="E2207" s="1135" t="s">
        <v>15203</v>
      </c>
      <c r="F2207" s="1135" t="s">
        <v>663</v>
      </c>
      <c r="G2207" s="1135" t="s">
        <v>6959</v>
      </c>
      <c r="H2207" s="1135" t="s">
        <v>6971</v>
      </c>
      <c r="I2207" s="1135" t="s">
        <v>6978</v>
      </c>
      <c r="J2207" s="1135">
        <v>3.7</v>
      </c>
      <c r="K2207" s="1135" t="s">
        <v>6983</v>
      </c>
      <c r="L2207" s="1135" t="s">
        <v>4769</v>
      </c>
      <c r="M2207" s="1135">
        <v>300.8</v>
      </c>
      <c r="N2207" s="1135" t="s">
        <v>1039</v>
      </c>
      <c r="O2207" s="1135">
        <v>7.5200000000000005</v>
      </c>
      <c r="P2207" s="1135">
        <v>6.016</v>
      </c>
      <c r="Q2207" s="1135" t="s">
        <v>2779</v>
      </c>
      <c r="R2207" s="1135">
        <v>17</v>
      </c>
      <c r="T2207" s="1135">
        <v>31.4</v>
      </c>
      <c r="U2207" s="1135">
        <v>3.6</v>
      </c>
      <c r="V2207" s="1135" t="s">
        <v>663</v>
      </c>
      <c r="W2207" s="1135">
        <v>65</v>
      </c>
      <c r="X2207" s="1135">
        <v>10</v>
      </c>
      <c r="Y2207" s="1135">
        <v>1.5</v>
      </c>
      <c r="Z2207" s="1135" t="s">
        <v>663</v>
      </c>
      <c r="AA2207" s="1135" t="s">
        <v>4119</v>
      </c>
      <c r="AH2207" s="1135" t="s">
        <v>700</v>
      </c>
      <c r="AM2207" s="1136" t="s">
        <v>13463</v>
      </c>
      <c r="AN2207" s="1136" t="s">
        <v>13464</v>
      </c>
      <c r="AO2207" s="1136">
        <f t="shared" si="278"/>
        <v>700</v>
      </c>
      <c r="AP2207" s="1136">
        <f t="shared" si="279"/>
        <v>1.7569999999999999</v>
      </c>
      <c r="AQ2207" s="1136" t="str">
        <f t="shared" si="280"/>
        <v>1-5-1S85°Z+S</v>
      </c>
      <c r="AR2207" s="1136" t="str">
        <f t="shared" si="281"/>
        <v>NA</v>
      </c>
      <c r="AS2207" s="1136" t="str">
        <f t="shared" si="282"/>
        <v>200/OFF</v>
      </c>
      <c r="AT2207" s="1136" t="str">
        <f t="shared" si="283"/>
        <v>1-5-1S85°Z+S</v>
      </c>
      <c r="AU2207" s="1136" t="s">
        <v>15734</v>
      </c>
      <c r="AV2207" s="1136" t="str">
        <f t="shared" si="276"/>
        <v>108.3.14</v>
      </c>
      <c r="AW2207" s="1438">
        <f t="shared" si="277"/>
        <v>43538</v>
      </c>
    </row>
    <row r="2208" spans="1:49">
      <c r="A2208" s="1135" t="s">
        <v>6984</v>
      </c>
      <c r="B2208" s="1135" t="s">
        <v>737</v>
      </c>
      <c r="C2208" s="1135">
        <v>550</v>
      </c>
      <c r="D2208" s="1135">
        <v>1.7669999999999999</v>
      </c>
      <c r="E2208" s="1135">
        <v>102.5</v>
      </c>
      <c r="F2208" s="1135" t="s">
        <v>4164</v>
      </c>
      <c r="G2208" s="1135" t="s">
        <v>6959</v>
      </c>
      <c r="H2208" s="1135" t="s">
        <v>6985</v>
      </c>
      <c r="I2208" s="1135" t="s">
        <v>6961</v>
      </c>
      <c r="J2208" s="1135">
        <v>3.7</v>
      </c>
      <c r="K2208" s="1135" t="s">
        <v>6986</v>
      </c>
      <c r="L2208" s="1135" t="s">
        <v>4760</v>
      </c>
      <c r="M2208" s="1135">
        <v>300.8</v>
      </c>
      <c r="N2208" s="1135" t="s">
        <v>1039</v>
      </c>
      <c r="O2208" s="1135">
        <v>7.5200000000000005</v>
      </c>
      <c r="P2208" s="1135">
        <v>6.016</v>
      </c>
      <c r="Q2208" s="1135" t="s">
        <v>2779</v>
      </c>
      <c r="R2208" s="1135">
        <v>17</v>
      </c>
      <c r="T2208" s="1135">
        <v>31.4</v>
      </c>
      <c r="U2208" s="1135">
        <v>3.6</v>
      </c>
      <c r="V2208" s="1135" t="s">
        <v>663</v>
      </c>
      <c r="W2208" s="1135" t="s">
        <v>6963</v>
      </c>
      <c r="X2208" s="1135">
        <v>10</v>
      </c>
      <c r="Y2208" s="1135">
        <v>1.5</v>
      </c>
      <c r="Z2208" s="1135" t="s">
        <v>663</v>
      </c>
      <c r="AA2208" s="1135" t="s">
        <v>6987</v>
      </c>
      <c r="AH2208" s="1135" t="s">
        <v>888</v>
      </c>
      <c r="AM2208" s="1136" t="s">
        <v>13465</v>
      </c>
      <c r="AN2208" s="1136" t="s">
        <v>13466</v>
      </c>
      <c r="AO2208" s="1136">
        <f t="shared" si="278"/>
        <v>550</v>
      </c>
      <c r="AP2208" s="1136">
        <f t="shared" si="279"/>
        <v>1.7669999999999999</v>
      </c>
      <c r="AQ2208" s="1136">
        <f t="shared" si="280"/>
        <v>102.5</v>
      </c>
      <c r="AR2208" s="1136" t="str">
        <f t="shared" si="281"/>
        <v>15.5</v>
      </c>
      <c r="AS2208" s="1136" t="str">
        <f t="shared" si="282"/>
        <v>481/441/OFF</v>
      </c>
      <c r="AT2208" s="1136">
        <f t="shared" si="283"/>
        <v>102.5</v>
      </c>
      <c r="AV2208" s="1136" t="str">
        <f t="shared" si="276"/>
        <v>108.3.19</v>
      </c>
      <c r="AW2208" s="1438">
        <f t="shared" si="277"/>
        <v>43543</v>
      </c>
    </row>
    <row r="2209" spans="1:49">
      <c r="A2209" s="1135" t="s">
        <v>6988</v>
      </c>
      <c r="B2209" s="1135" t="s">
        <v>737</v>
      </c>
      <c r="C2209" s="1135">
        <v>600</v>
      </c>
      <c r="D2209" s="1135">
        <v>1.7769999999999999</v>
      </c>
      <c r="E2209" s="1135">
        <v>102.5</v>
      </c>
      <c r="F2209" s="1135" t="s">
        <v>4164</v>
      </c>
      <c r="G2209" s="1135">
        <v>5.5</v>
      </c>
      <c r="H2209" s="1135" t="s">
        <v>6989</v>
      </c>
      <c r="I2209" s="1135" t="s">
        <v>6990</v>
      </c>
      <c r="J2209" s="1135">
        <v>3.7</v>
      </c>
      <c r="K2209" s="1135" t="s">
        <v>6991</v>
      </c>
      <c r="L2209" s="1135" t="s">
        <v>4760</v>
      </c>
      <c r="M2209" s="1135">
        <v>295.10000000000002</v>
      </c>
      <c r="N2209" s="1135" t="s">
        <v>1039</v>
      </c>
      <c r="O2209" s="1135">
        <v>7.3775000000000013</v>
      </c>
      <c r="P2209" s="1135">
        <v>5.9020000000000001</v>
      </c>
      <c r="Q2209" s="1135" t="s">
        <v>1050</v>
      </c>
      <c r="R2209" s="1135">
        <v>17.399999999999999</v>
      </c>
      <c r="T2209" s="1135">
        <v>31</v>
      </c>
      <c r="U2209" s="1135">
        <v>3.5</v>
      </c>
      <c r="V2209" s="1135" t="s">
        <v>663</v>
      </c>
      <c r="W2209" s="1135" t="s">
        <v>6974</v>
      </c>
      <c r="X2209" s="1135">
        <v>40</v>
      </c>
      <c r="Y2209" s="1135">
        <v>1</v>
      </c>
      <c r="Z2209" s="1135" t="s">
        <v>663</v>
      </c>
      <c r="AA2209" s="1135" t="s">
        <v>6367</v>
      </c>
      <c r="AH2209" s="1135" t="s">
        <v>929</v>
      </c>
      <c r="AM2209" s="1136" t="s">
        <v>13467</v>
      </c>
      <c r="AN2209" s="1136" t="s">
        <v>13468</v>
      </c>
      <c r="AO2209" s="1136">
        <f t="shared" si="278"/>
        <v>600</v>
      </c>
      <c r="AP2209" s="1136">
        <f t="shared" si="279"/>
        <v>1.7769999999999999</v>
      </c>
      <c r="AQ2209" s="1136">
        <f t="shared" si="280"/>
        <v>102.5</v>
      </c>
      <c r="AR2209" s="1136" t="str">
        <f t="shared" si="281"/>
        <v>15.5</v>
      </c>
      <c r="AS2209" s="1136" t="str">
        <f t="shared" si="282"/>
        <v>507/467/OFF</v>
      </c>
      <c r="AT2209" s="1136">
        <f t="shared" si="283"/>
        <v>102.5</v>
      </c>
      <c r="AV2209" s="1136" t="str">
        <f t="shared" si="276"/>
        <v>109.4.24</v>
      </c>
      <c r="AW2209" s="1438">
        <f t="shared" si="277"/>
        <v>43945</v>
      </c>
    </row>
    <row r="2210" spans="1:49">
      <c r="A2210" s="1135" t="s">
        <v>6992</v>
      </c>
      <c r="B2210" s="1135" t="s">
        <v>737</v>
      </c>
      <c r="C2210" s="1135">
        <v>700</v>
      </c>
      <c r="D2210" s="1135">
        <v>1.7669999999999999</v>
      </c>
      <c r="E2210" s="1135" t="s">
        <v>15198</v>
      </c>
      <c r="F2210" s="1135" t="s">
        <v>663</v>
      </c>
      <c r="G2210" s="1135" t="s">
        <v>6959</v>
      </c>
      <c r="H2210" s="1135" t="s">
        <v>6971</v>
      </c>
      <c r="I2210" s="1135" t="s">
        <v>6972</v>
      </c>
      <c r="J2210" s="1135">
        <v>3.7</v>
      </c>
      <c r="K2210" s="1135" t="s">
        <v>6993</v>
      </c>
      <c r="L2210" s="1135" t="s">
        <v>4760</v>
      </c>
      <c r="M2210" s="1135">
        <v>295.10000000000002</v>
      </c>
      <c r="N2210" s="1135" t="s">
        <v>1039</v>
      </c>
      <c r="O2210" s="1135">
        <v>7.3775000000000013</v>
      </c>
      <c r="P2210" s="1135">
        <v>5.9020000000000001</v>
      </c>
      <c r="Q2210" s="1135" t="s">
        <v>1050</v>
      </c>
      <c r="R2210" s="1135">
        <v>17.399999999999999</v>
      </c>
      <c r="T2210" s="1135">
        <v>31</v>
      </c>
      <c r="U2210" s="1135">
        <v>3.5</v>
      </c>
      <c r="V2210" s="1135" t="s">
        <v>663</v>
      </c>
      <c r="W2210" s="1135" t="s">
        <v>6974</v>
      </c>
      <c r="X2210" s="1135">
        <v>40</v>
      </c>
      <c r="Y2210" s="1135">
        <v>1</v>
      </c>
      <c r="Z2210" s="1135" t="s">
        <v>663</v>
      </c>
      <c r="AA2210" s="1135" t="s">
        <v>1045</v>
      </c>
      <c r="AH2210" s="1135" t="s">
        <v>1511</v>
      </c>
      <c r="AM2210" s="1136" t="s">
        <v>13469</v>
      </c>
      <c r="AN2210" s="1136" t="s">
        <v>13470</v>
      </c>
      <c r="AO2210" s="1136">
        <f t="shared" si="278"/>
        <v>700</v>
      </c>
      <c r="AP2210" s="1136">
        <f t="shared" si="279"/>
        <v>1.7669999999999999</v>
      </c>
      <c r="AQ2210" s="1136" t="str">
        <f t="shared" si="280"/>
        <v>1-4-1S85°Z+S</v>
      </c>
      <c r="AR2210" s="1136" t="str">
        <f t="shared" si="281"/>
        <v>NA</v>
      </c>
      <c r="AS2210" s="1136" t="str">
        <f t="shared" si="282"/>
        <v>200/OFF</v>
      </c>
      <c r="AT2210" s="1136" t="str">
        <f t="shared" si="283"/>
        <v>1-4-1S85°Z+S</v>
      </c>
      <c r="AU2210" s="1136" t="s">
        <v>15734</v>
      </c>
      <c r="AV2210" s="1136" t="str">
        <f t="shared" si="276"/>
        <v>109.5.13</v>
      </c>
      <c r="AW2210" s="1438">
        <f t="shared" si="277"/>
        <v>43964</v>
      </c>
    </row>
    <row r="2211" spans="1:49">
      <c r="A2211" s="1135" t="s">
        <v>6994</v>
      </c>
      <c r="B2211" s="1135" t="s">
        <v>869</v>
      </c>
      <c r="C2211" s="1135">
        <v>600</v>
      </c>
      <c r="D2211" s="1135">
        <v>1.78</v>
      </c>
      <c r="E2211" s="1135" t="s">
        <v>15210</v>
      </c>
      <c r="F2211" s="1135" t="s">
        <v>6995</v>
      </c>
      <c r="G2211" s="1135">
        <v>4</v>
      </c>
      <c r="H2211" s="1135" t="s">
        <v>6996</v>
      </c>
      <c r="I2211" s="1135" t="s">
        <v>6997</v>
      </c>
      <c r="K2211" s="1135" t="s">
        <v>6998</v>
      </c>
      <c r="L2211" s="1135" t="s">
        <v>6999</v>
      </c>
      <c r="M2211" s="1135">
        <v>303.89999999999998</v>
      </c>
      <c r="N2211" s="1135" t="s">
        <v>1039</v>
      </c>
      <c r="O2211" s="1135">
        <v>7.5975000000000001</v>
      </c>
      <c r="P2211" s="1135">
        <v>6.0779999999999994</v>
      </c>
      <c r="Q2211" s="1135" t="s">
        <v>2647</v>
      </c>
      <c r="R2211" s="1135">
        <v>24.5</v>
      </c>
      <c r="T2211" s="1135">
        <v>12.7</v>
      </c>
      <c r="U2211" s="1135">
        <v>2.6</v>
      </c>
      <c r="V2211" s="1135" t="s">
        <v>663</v>
      </c>
      <c r="W2211" s="1135" t="s">
        <v>2626</v>
      </c>
      <c r="X2211" s="1135">
        <v>10</v>
      </c>
      <c r="Y2211" s="1135">
        <v>1.5</v>
      </c>
      <c r="Z2211" s="1135" t="s">
        <v>663</v>
      </c>
      <c r="AA2211" s="1135" t="s">
        <v>4675</v>
      </c>
      <c r="AH2211" s="1135" t="s">
        <v>1060</v>
      </c>
      <c r="AM2211" s="1136" t="s">
        <v>13471</v>
      </c>
      <c r="AN2211" s="1136" t="s">
        <v>13472</v>
      </c>
      <c r="AO2211" s="1136">
        <f t="shared" si="278"/>
        <v>600</v>
      </c>
      <c r="AP2211" s="1136">
        <f t="shared" si="279"/>
        <v>1.78</v>
      </c>
      <c r="AQ2211" s="1136" t="str">
        <f t="shared" si="280"/>
        <v>1-5-1S83°Z+S</v>
      </c>
      <c r="AR2211" s="1136" t="str">
        <f t="shared" si="281"/>
        <v>33.6</v>
      </c>
      <c r="AS2211" s="1136" t="str">
        <f t="shared" si="282"/>
        <v>310/310/190</v>
      </c>
      <c r="AT2211" s="1136" t="str">
        <f t="shared" si="283"/>
        <v>1-5-1S83°Z+S</v>
      </c>
      <c r="AU2211" s="1136" t="s">
        <v>15734</v>
      </c>
      <c r="AV2211" s="1136" t="str">
        <f t="shared" si="276"/>
        <v>108.3.28</v>
      </c>
      <c r="AW2211" s="1438">
        <f t="shared" si="277"/>
        <v>43552</v>
      </c>
    </row>
    <row r="2212" spans="1:49">
      <c r="A2212" s="1135" t="s">
        <v>7000</v>
      </c>
      <c r="B2212" s="1135" t="s">
        <v>7001</v>
      </c>
      <c r="C2212" s="1135">
        <v>600</v>
      </c>
      <c r="D2212" s="1135">
        <v>1.91</v>
      </c>
      <c r="E2212" s="1135" t="s">
        <v>15210</v>
      </c>
      <c r="F2212" s="1135" t="s">
        <v>2328</v>
      </c>
      <c r="G2212" s="1135" t="s">
        <v>1861</v>
      </c>
      <c r="H2212" s="1135" t="s">
        <v>7002</v>
      </c>
      <c r="I2212" s="1135" t="s">
        <v>7003</v>
      </c>
      <c r="J2212" s="1135">
        <v>3.7</v>
      </c>
      <c r="K2212" s="1135" t="s">
        <v>7004</v>
      </c>
      <c r="L2212" s="1135" t="s">
        <v>4857</v>
      </c>
      <c r="M2212" s="1135">
        <v>297.39999999999998</v>
      </c>
      <c r="N2212" s="1135" t="s">
        <v>1039</v>
      </c>
      <c r="O2212" s="1135">
        <v>7.4349999999999996</v>
      </c>
      <c r="P2212" s="1135">
        <v>5.9479999999999995</v>
      </c>
      <c r="Q2212" s="1135" t="s">
        <v>1371</v>
      </c>
      <c r="R2212" s="1135">
        <v>21.3</v>
      </c>
      <c r="T2212" s="1135">
        <v>18</v>
      </c>
      <c r="U2212" s="1135">
        <v>3.1</v>
      </c>
      <c r="V2212" s="1135" t="s">
        <v>663</v>
      </c>
      <c r="W2212" s="1135">
        <v>65</v>
      </c>
      <c r="X2212" s="1135">
        <v>10</v>
      </c>
      <c r="Y2212" s="1135">
        <v>1.3</v>
      </c>
      <c r="Z2212" s="1135" t="s">
        <v>663</v>
      </c>
      <c r="AA2212" s="1135" t="s">
        <v>7005</v>
      </c>
      <c r="AH2212" s="1135" t="s">
        <v>745</v>
      </c>
      <c r="AM2212" s="1136" t="s">
        <v>13473</v>
      </c>
      <c r="AN2212" s="1136" t="s">
        <v>13474</v>
      </c>
      <c r="AO2212" s="1136">
        <f t="shared" si="278"/>
        <v>600</v>
      </c>
      <c r="AP2212" s="1136">
        <f t="shared" si="279"/>
        <v>1.91</v>
      </c>
      <c r="AQ2212" s="1136" t="str">
        <f t="shared" si="280"/>
        <v>1-5-1S83°Z+S</v>
      </c>
      <c r="AR2212" s="1136" t="str">
        <f t="shared" si="281"/>
        <v>33.5</v>
      </c>
      <c r="AS2212" s="1136" t="str">
        <f t="shared" si="282"/>
        <v>310/310/180</v>
      </c>
      <c r="AT2212" s="1136" t="str">
        <f t="shared" si="283"/>
        <v>1-5-1S83°Z+S</v>
      </c>
      <c r="AU2212" s="1136" t="s">
        <v>15734</v>
      </c>
      <c r="AV2212" s="1136" t="str">
        <f t="shared" si="276"/>
        <v>108.3.29</v>
      </c>
      <c r="AW2212" s="1438">
        <f t="shared" si="277"/>
        <v>43553</v>
      </c>
    </row>
    <row r="2213" spans="1:49">
      <c r="A2213" s="1135" t="s">
        <v>7006</v>
      </c>
      <c r="B2213" s="1135" t="s">
        <v>7007</v>
      </c>
      <c r="C2213" s="1135">
        <v>500</v>
      </c>
      <c r="D2213" s="1135">
        <v>1.73</v>
      </c>
      <c r="E2213" s="1135" t="s">
        <v>15216</v>
      </c>
      <c r="F2213" s="1135" t="s">
        <v>1048</v>
      </c>
      <c r="G2213" s="1135">
        <v>3</v>
      </c>
      <c r="H2213" s="1135" t="s">
        <v>2353</v>
      </c>
      <c r="I2213" s="1135" t="s">
        <v>7008</v>
      </c>
      <c r="J2213" s="1135">
        <v>3</v>
      </c>
      <c r="K2213" s="1135" t="s">
        <v>7009</v>
      </c>
      <c r="L2213" s="1135" t="s">
        <v>7010</v>
      </c>
      <c r="M2213" s="1135">
        <v>296.5</v>
      </c>
      <c r="N2213" s="1135" t="s">
        <v>1039</v>
      </c>
      <c r="O2213" s="1135">
        <v>7.4125000000000005</v>
      </c>
      <c r="P2213" s="1135">
        <v>5.93</v>
      </c>
      <c r="Q2213" s="1135" t="s">
        <v>2516</v>
      </c>
      <c r="R2213" s="1135">
        <v>28</v>
      </c>
      <c r="T2213" s="1135">
        <v>18</v>
      </c>
      <c r="U2213" s="1135">
        <v>4.0999999999999996</v>
      </c>
      <c r="V2213" s="1135" t="s">
        <v>663</v>
      </c>
      <c r="W2213" s="1135">
        <v>120</v>
      </c>
      <c r="X2213" s="1135">
        <v>90</v>
      </c>
      <c r="Y2213" s="1135">
        <v>1.4</v>
      </c>
      <c r="Z2213" s="1135" t="s">
        <v>663</v>
      </c>
      <c r="AA2213" s="1135" t="s">
        <v>4677</v>
      </c>
      <c r="AH2213" s="1135" t="s">
        <v>1088</v>
      </c>
      <c r="AM2213" s="1136" t="s">
        <v>13475</v>
      </c>
      <c r="AN2213" s="1136" t="s">
        <v>13476</v>
      </c>
      <c r="AO2213" s="1136">
        <f t="shared" si="278"/>
        <v>500</v>
      </c>
      <c r="AP2213" s="1136">
        <f t="shared" si="279"/>
        <v>1.73</v>
      </c>
      <c r="AQ2213" s="1136" t="str">
        <f t="shared" si="280"/>
        <v>1-5-1S91°Z+S</v>
      </c>
      <c r="AR2213" s="1136" t="str">
        <f t="shared" si="281"/>
        <v>31</v>
      </c>
      <c r="AS2213" s="1136" t="str">
        <f t="shared" si="282"/>
        <v>275/275/OFF</v>
      </c>
      <c r="AT2213" s="1136" t="str">
        <f t="shared" si="283"/>
        <v>1-5-1S91°Z+S</v>
      </c>
      <c r="AU2213" s="1136" t="s">
        <v>15734</v>
      </c>
      <c r="AV2213" s="1136" t="str">
        <f t="shared" si="276"/>
        <v>108.4.2</v>
      </c>
      <c r="AW2213" s="1438">
        <f t="shared" si="277"/>
        <v>43557</v>
      </c>
    </row>
    <row r="2214" spans="1:49">
      <c r="A2214" s="1135" t="s">
        <v>7011</v>
      </c>
      <c r="B2214" s="1135" t="s">
        <v>740</v>
      </c>
      <c r="C2214" s="1135">
        <v>600</v>
      </c>
      <c r="D2214" s="1135">
        <v>1.8</v>
      </c>
      <c r="E2214" s="1135" t="s">
        <v>15210</v>
      </c>
      <c r="F2214" s="1135" t="s">
        <v>2328</v>
      </c>
      <c r="G2214" s="1135">
        <v>4</v>
      </c>
      <c r="H2214" s="1135" t="s">
        <v>6996</v>
      </c>
      <c r="I2214" s="1135" t="s">
        <v>7012</v>
      </c>
      <c r="K2214" s="1135" t="s">
        <v>7013</v>
      </c>
      <c r="L2214" s="1135" t="s">
        <v>7014</v>
      </c>
      <c r="M2214" s="1135">
        <v>303.5</v>
      </c>
      <c r="N2214" s="1135" t="s">
        <v>1039</v>
      </c>
      <c r="O2214" s="1135">
        <v>7.5875000000000004</v>
      </c>
      <c r="P2214" s="1135">
        <v>6.07</v>
      </c>
      <c r="Q2214" s="1135" t="s">
        <v>1358</v>
      </c>
      <c r="R2214" s="1135">
        <v>25</v>
      </c>
      <c r="T2214" s="1135">
        <v>13.5</v>
      </c>
      <c r="U2214" s="1135">
        <v>2.5</v>
      </c>
      <c r="V2214" s="1135" t="s">
        <v>663</v>
      </c>
      <c r="W2214" s="1135" t="s">
        <v>5041</v>
      </c>
      <c r="X2214" s="1135">
        <v>10</v>
      </c>
      <c r="Y2214" s="1135">
        <v>1.6</v>
      </c>
      <c r="Z2214" s="1135" t="s">
        <v>663</v>
      </c>
      <c r="AA2214" s="1135" t="s">
        <v>5075</v>
      </c>
      <c r="AH2214" s="1135" t="s">
        <v>1315</v>
      </c>
      <c r="AM2214" s="1136" t="s">
        <v>13477</v>
      </c>
      <c r="AN2214" s="1136" t="s">
        <v>13478</v>
      </c>
      <c r="AO2214" s="1136">
        <f t="shared" si="278"/>
        <v>600</v>
      </c>
      <c r="AP2214" s="1136">
        <f t="shared" si="279"/>
        <v>1.8</v>
      </c>
      <c r="AQ2214" s="1136" t="str">
        <f t="shared" si="280"/>
        <v>1-5-1S83°Z+S</v>
      </c>
      <c r="AR2214" s="1136" t="str">
        <f t="shared" si="281"/>
        <v>33.5</v>
      </c>
      <c r="AS2214" s="1136" t="str">
        <f t="shared" si="282"/>
        <v>310/310/190</v>
      </c>
      <c r="AT2214" s="1136" t="str">
        <f t="shared" si="283"/>
        <v>1-5-1S83°Z+S</v>
      </c>
      <c r="AU2214" s="1136" t="s">
        <v>15734</v>
      </c>
      <c r="AV2214" s="1136" t="str">
        <f t="shared" si="276"/>
        <v>108.4.8</v>
      </c>
      <c r="AW2214" s="1438">
        <f t="shared" si="277"/>
        <v>43563</v>
      </c>
    </row>
    <row r="2215" spans="1:49">
      <c r="A2215" s="1135" t="s">
        <v>7015</v>
      </c>
      <c r="B2215" s="1135" t="s">
        <v>7016</v>
      </c>
      <c r="C2215" s="1135">
        <v>480</v>
      </c>
      <c r="D2215" s="1135">
        <v>1.617</v>
      </c>
      <c r="E2215" s="1135" t="s">
        <v>15217</v>
      </c>
      <c r="F2215" s="1135" t="s">
        <v>1375</v>
      </c>
      <c r="G2215" s="1135">
        <v>5</v>
      </c>
      <c r="H2215" s="1135" t="s">
        <v>7017</v>
      </c>
      <c r="I2215" s="1135" t="s">
        <v>663</v>
      </c>
      <c r="J2215" s="1135">
        <v>1</v>
      </c>
      <c r="K2215" s="1135" t="s">
        <v>7018</v>
      </c>
      <c r="L2215" s="1135" t="s">
        <v>7019</v>
      </c>
      <c r="M2215" s="1135">
        <v>317</v>
      </c>
      <c r="N2215" s="1135" t="s">
        <v>1039</v>
      </c>
      <c r="O2215" s="1135">
        <v>7.9250000000000007</v>
      </c>
      <c r="P2215" s="1135">
        <v>6.34</v>
      </c>
      <c r="Q2215" s="1135" t="s">
        <v>1153</v>
      </c>
      <c r="R2215" s="1135">
        <v>31.5</v>
      </c>
      <c r="T2215" s="1135">
        <v>19</v>
      </c>
      <c r="U2215" s="1135">
        <v>2.6</v>
      </c>
      <c r="V2215" s="1135" t="s">
        <v>663</v>
      </c>
      <c r="W2215" s="1135" t="s">
        <v>663</v>
      </c>
      <c r="X2215" s="1135" t="s">
        <v>663</v>
      </c>
      <c r="Y2215" s="1135">
        <v>1.6</v>
      </c>
      <c r="Z2215" s="1135">
        <v>7.2</v>
      </c>
      <c r="AA2215" s="1135" t="s">
        <v>7020</v>
      </c>
      <c r="AH2215" s="1135" t="s">
        <v>887</v>
      </c>
      <c r="AM2215" s="1136" t="s">
        <v>13479</v>
      </c>
      <c r="AN2215" s="1136" t="s">
        <v>13480</v>
      </c>
      <c r="AO2215" s="1136">
        <f t="shared" si="278"/>
        <v>480</v>
      </c>
      <c r="AP2215" s="1136">
        <f t="shared" si="279"/>
        <v>1.617</v>
      </c>
      <c r="AQ2215" s="1136" t="str">
        <f t="shared" si="280"/>
        <v>1-7-1S83°</v>
      </c>
      <c r="AR2215" s="1136" t="str">
        <f t="shared" si="281"/>
        <v>31.8</v>
      </c>
      <c r="AS2215" s="1136" t="str">
        <f t="shared" si="282"/>
        <v>185/160</v>
      </c>
      <c r="AT2215" s="1136" t="str">
        <f t="shared" si="283"/>
        <v>1-7-1S83°</v>
      </c>
      <c r="AV2215" s="1136" t="str">
        <f t="shared" si="276"/>
        <v>108.4.11</v>
      </c>
      <c r="AW2215" s="1438">
        <f t="shared" si="277"/>
        <v>43566</v>
      </c>
    </row>
    <row r="2216" spans="1:49">
      <c r="A2216" s="1135" t="s">
        <v>7021</v>
      </c>
      <c r="B2216" s="1135" t="s">
        <v>682</v>
      </c>
      <c r="C2216" s="1135">
        <v>500</v>
      </c>
      <c r="D2216" s="1135">
        <v>1.77</v>
      </c>
      <c r="E2216" s="1135">
        <v>102.5</v>
      </c>
      <c r="F2216" s="1135" t="s">
        <v>4164</v>
      </c>
      <c r="G2216" s="1135">
        <v>5.5</v>
      </c>
      <c r="H2216" s="1135" t="s">
        <v>7022</v>
      </c>
      <c r="I2216" s="1135" t="s">
        <v>7023</v>
      </c>
      <c r="K2216" s="1135" t="s">
        <v>7024</v>
      </c>
      <c r="L2216" s="1135" t="s">
        <v>5001</v>
      </c>
      <c r="M2216" s="1135">
        <v>296</v>
      </c>
      <c r="N2216" s="1135" t="s">
        <v>1039</v>
      </c>
      <c r="O2216" s="1135">
        <v>7.4</v>
      </c>
      <c r="P2216" s="1135">
        <v>5.92</v>
      </c>
      <c r="Q2216" s="1135" t="s">
        <v>3104</v>
      </c>
      <c r="R2216" s="1135">
        <v>17</v>
      </c>
      <c r="T2216" s="1135">
        <v>10.5</v>
      </c>
      <c r="U2216" s="1135">
        <v>6.1</v>
      </c>
      <c r="V2216" s="1135" t="s">
        <v>663</v>
      </c>
      <c r="W2216" s="1135">
        <v>120</v>
      </c>
      <c r="X2216" s="1135">
        <v>90</v>
      </c>
      <c r="Y2216" s="1135">
        <v>1.1000000000000001</v>
      </c>
      <c r="Z2216" s="1135" t="s">
        <v>663</v>
      </c>
      <c r="AA2216" s="1135" t="s">
        <v>2702</v>
      </c>
      <c r="AH2216" s="1135" t="s">
        <v>888</v>
      </c>
      <c r="AM2216" s="1136" t="s">
        <v>13481</v>
      </c>
      <c r="AN2216" s="1136" t="s">
        <v>13482</v>
      </c>
      <c r="AO2216" s="1136">
        <f t="shared" si="278"/>
        <v>500</v>
      </c>
      <c r="AP2216" s="1136">
        <f t="shared" si="279"/>
        <v>1.77</v>
      </c>
      <c r="AQ2216" s="1136">
        <f t="shared" si="280"/>
        <v>102.5</v>
      </c>
      <c r="AR2216" s="1136" t="str">
        <f t="shared" si="281"/>
        <v>15.5</v>
      </c>
      <c r="AS2216" s="1136" t="str">
        <f t="shared" si="282"/>
        <v>370/355/153</v>
      </c>
      <c r="AT2216" s="1136">
        <f t="shared" si="283"/>
        <v>102.5</v>
      </c>
      <c r="AV2216" s="1136" t="str">
        <f t="shared" si="276"/>
        <v>108.4.15</v>
      </c>
      <c r="AW2216" s="1438">
        <f t="shared" si="277"/>
        <v>43570</v>
      </c>
    </row>
    <row r="2217" spans="1:49">
      <c r="A2217" s="1135" t="s">
        <v>7025</v>
      </c>
      <c r="B2217" s="1135" t="s">
        <v>804</v>
      </c>
      <c r="C2217" s="1135">
        <v>600</v>
      </c>
      <c r="D2217" s="1135">
        <v>1.8</v>
      </c>
      <c r="E2217" s="1135" t="s">
        <v>15210</v>
      </c>
      <c r="F2217" s="1135" t="s">
        <v>2328</v>
      </c>
      <c r="G2217" s="1135">
        <v>4</v>
      </c>
      <c r="H2217" s="1135" t="s">
        <v>6996</v>
      </c>
      <c r="I2217" s="1135" t="s">
        <v>6997</v>
      </c>
      <c r="K2217" s="1135" t="s">
        <v>7026</v>
      </c>
      <c r="L2217" s="1135" t="s">
        <v>7027</v>
      </c>
      <c r="M2217" s="1135">
        <v>302</v>
      </c>
      <c r="N2217" s="1135" t="s">
        <v>1039</v>
      </c>
      <c r="O2217" s="1135">
        <v>7.5500000000000007</v>
      </c>
      <c r="P2217" s="1135">
        <v>6.04</v>
      </c>
      <c r="Q2217" s="1135" t="s">
        <v>1358</v>
      </c>
      <c r="R2217" s="1135">
        <v>27.3</v>
      </c>
      <c r="T2217" s="1135">
        <v>13.3</v>
      </c>
      <c r="U2217" s="1135">
        <v>2.2999999999999998</v>
      </c>
      <c r="V2217" s="1135" t="s">
        <v>663</v>
      </c>
      <c r="W2217" s="1135" t="s">
        <v>5041</v>
      </c>
      <c r="X2217" s="1135">
        <v>10</v>
      </c>
      <c r="Y2217" s="1135">
        <v>1.6</v>
      </c>
      <c r="Z2217" s="1135" t="s">
        <v>663</v>
      </c>
      <c r="AA2217" s="1135" t="s">
        <v>7028</v>
      </c>
      <c r="AH2217" s="1135" t="s">
        <v>745</v>
      </c>
      <c r="AM2217" s="1136" t="s">
        <v>13483</v>
      </c>
      <c r="AN2217" s="1136" t="s">
        <v>13484</v>
      </c>
      <c r="AO2217" s="1136">
        <f t="shared" si="278"/>
        <v>600</v>
      </c>
      <c r="AP2217" s="1136">
        <f t="shared" si="279"/>
        <v>1.8</v>
      </c>
      <c r="AQ2217" s="1136" t="str">
        <f t="shared" si="280"/>
        <v>1-5-1S83°Z+S</v>
      </c>
      <c r="AR2217" s="1136" t="str">
        <f t="shared" si="281"/>
        <v>33.5</v>
      </c>
      <c r="AS2217" s="1136" t="str">
        <f t="shared" si="282"/>
        <v>310/310/190</v>
      </c>
      <c r="AT2217" s="1136" t="str">
        <f t="shared" si="283"/>
        <v>1-5-1S83°Z+S</v>
      </c>
      <c r="AU2217" s="1136" t="s">
        <v>15734</v>
      </c>
      <c r="AV2217" s="1136" t="str">
        <f t="shared" si="276"/>
        <v>108.4.16</v>
      </c>
      <c r="AW2217" s="1438">
        <f t="shared" si="277"/>
        <v>43571</v>
      </c>
    </row>
    <row r="2218" spans="1:49">
      <c r="A2218" s="1135" t="s">
        <v>7029</v>
      </c>
      <c r="B2218" s="1135" t="s">
        <v>682</v>
      </c>
      <c r="C2218" s="1135">
        <v>500</v>
      </c>
      <c r="D2218" s="1135">
        <v>1.76</v>
      </c>
      <c r="E2218" s="1135">
        <v>102.5</v>
      </c>
      <c r="F2218" s="1135" t="s">
        <v>4164</v>
      </c>
      <c r="G2218" s="1135">
        <v>5.5</v>
      </c>
      <c r="H2218" s="1135" t="s">
        <v>7030</v>
      </c>
      <c r="I2218" s="1135" t="s">
        <v>7031</v>
      </c>
      <c r="K2218" s="1135" t="s">
        <v>7024</v>
      </c>
      <c r="L2218" s="1135" t="s">
        <v>5001</v>
      </c>
      <c r="M2218" s="1135">
        <v>294</v>
      </c>
      <c r="N2218" s="1135" t="s">
        <v>1039</v>
      </c>
      <c r="O2218" s="1135">
        <v>7.3500000000000005</v>
      </c>
      <c r="P2218" s="1135">
        <v>5.88</v>
      </c>
      <c r="Q2218" s="1135" t="s">
        <v>2516</v>
      </c>
      <c r="R2218" s="1135">
        <v>19</v>
      </c>
      <c r="T2218" s="1135">
        <v>16.399999999999999</v>
      </c>
      <c r="U2218" s="1135">
        <v>5.4</v>
      </c>
      <c r="V2218" s="1135" t="s">
        <v>663</v>
      </c>
      <c r="W2218" s="1135" t="s">
        <v>4761</v>
      </c>
      <c r="X2218" s="1135">
        <v>20</v>
      </c>
      <c r="Y2218" s="1135">
        <v>1.4</v>
      </c>
      <c r="Z2218" s="1135" t="s">
        <v>663</v>
      </c>
      <c r="AA2218" s="1135" t="s">
        <v>7032</v>
      </c>
      <c r="AH2218" s="1135" t="s">
        <v>746</v>
      </c>
      <c r="AM2218" s="1136" t="s">
        <v>13485</v>
      </c>
      <c r="AN2218" s="1136" t="s">
        <v>13486</v>
      </c>
      <c r="AO2218" s="1136">
        <f t="shared" si="278"/>
        <v>500</v>
      </c>
      <c r="AP2218" s="1136">
        <f t="shared" si="279"/>
        <v>1.76</v>
      </c>
      <c r="AQ2218" s="1136">
        <f t="shared" si="280"/>
        <v>102.5</v>
      </c>
      <c r="AR2218" s="1136" t="str">
        <f t="shared" si="281"/>
        <v>15.5</v>
      </c>
      <c r="AS2218" s="1136" t="str">
        <f t="shared" si="282"/>
        <v>369/354/153</v>
      </c>
      <c r="AT2218" s="1136">
        <f t="shared" si="283"/>
        <v>102.5</v>
      </c>
      <c r="AV2218" s="1136" t="str">
        <f t="shared" si="276"/>
        <v>108.4.29</v>
      </c>
      <c r="AW2218" s="1438">
        <f t="shared" si="277"/>
        <v>43584</v>
      </c>
    </row>
    <row r="2219" spans="1:49">
      <c r="A2219" s="1135" t="s">
        <v>7033</v>
      </c>
      <c r="B2219" s="1135" t="s">
        <v>7034</v>
      </c>
      <c r="C2219" s="1135">
        <v>500</v>
      </c>
      <c r="D2219" s="1135">
        <v>1.78</v>
      </c>
      <c r="E2219" s="1135" t="s">
        <v>15218</v>
      </c>
      <c r="F2219" s="1135" t="s">
        <v>1608</v>
      </c>
      <c r="G2219" s="1135">
        <v>5</v>
      </c>
      <c r="H2219" s="1135" t="s">
        <v>1718</v>
      </c>
      <c r="I2219" s="1135" t="s">
        <v>7035</v>
      </c>
      <c r="J2219" s="1135">
        <v>1</v>
      </c>
      <c r="K2219" s="1135" t="s">
        <v>7036</v>
      </c>
      <c r="L2219" s="1135" t="s">
        <v>5046</v>
      </c>
      <c r="M2219" s="1135">
        <v>308.7</v>
      </c>
      <c r="N2219" s="1135" t="s">
        <v>1039</v>
      </c>
      <c r="O2219" s="1135">
        <v>7.7175000000000002</v>
      </c>
      <c r="P2219" s="1135">
        <v>6.1739999999999995</v>
      </c>
      <c r="Q2219" s="1135" t="s">
        <v>7037</v>
      </c>
      <c r="R2219" s="1135">
        <v>25.5</v>
      </c>
      <c r="T2219" s="1135">
        <v>18</v>
      </c>
      <c r="U2219" s="1135">
        <v>5.0999999999999996</v>
      </c>
      <c r="V2219" s="1135" t="s">
        <v>663</v>
      </c>
      <c r="W2219" s="1135" t="s">
        <v>2910</v>
      </c>
      <c r="X2219" s="1135">
        <v>10</v>
      </c>
      <c r="Y2219" s="1135">
        <v>1.7</v>
      </c>
      <c r="Z2219" s="1135" t="s">
        <v>663</v>
      </c>
      <c r="AA2219" s="1135" t="s">
        <v>2729</v>
      </c>
      <c r="AH2219" s="1135" t="s">
        <v>1921</v>
      </c>
      <c r="AM2219" s="1136" t="s">
        <v>13487</v>
      </c>
      <c r="AN2219" s="1136" t="s">
        <v>13488</v>
      </c>
      <c r="AO2219" s="1136">
        <f t="shared" si="278"/>
        <v>500</v>
      </c>
      <c r="AP2219" s="1136">
        <f t="shared" si="279"/>
        <v>1.78</v>
      </c>
      <c r="AQ2219" s="1136" t="str">
        <f t="shared" si="280"/>
        <v>2-6-1S83°Z+S</v>
      </c>
      <c r="AR2219" s="1136" t="str">
        <f t="shared" si="281"/>
        <v>32</v>
      </c>
      <c r="AS2219" s="1136" t="str">
        <f t="shared" si="282"/>
        <v>155/OFF</v>
      </c>
      <c r="AT2219" s="1136" t="str">
        <f t="shared" si="283"/>
        <v>2-6-1S83°Z+S</v>
      </c>
      <c r="AU2219" s="1136" t="s">
        <v>15734</v>
      </c>
      <c r="AV2219" s="1136" t="str">
        <f t="shared" si="276"/>
        <v>108.5.2</v>
      </c>
      <c r="AW2219" s="1438">
        <f t="shared" si="277"/>
        <v>43587</v>
      </c>
    </row>
    <row r="2220" spans="1:49">
      <c r="A2220" s="1135" t="s">
        <v>7038</v>
      </c>
      <c r="B2220" s="1135" t="s">
        <v>7039</v>
      </c>
      <c r="C2220" s="1135">
        <v>500</v>
      </c>
      <c r="D2220" s="1135">
        <v>1.78</v>
      </c>
      <c r="E2220" s="1135" t="s">
        <v>15216</v>
      </c>
      <c r="F2220" s="1135" t="s">
        <v>1608</v>
      </c>
      <c r="G2220" s="1135">
        <v>5</v>
      </c>
      <c r="H2220" s="1135" t="s">
        <v>7040</v>
      </c>
      <c r="I2220" s="1135" t="s">
        <v>7041</v>
      </c>
      <c r="J2220" s="1135">
        <v>3</v>
      </c>
      <c r="K2220" s="1135" t="s">
        <v>7042</v>
      </c>
      <c r="L2220" s="1135" t="s">
        <v>7043</v>
      </c>
      <c r="M2220" s="1135">
        <v>303</v>
      </c>
      <c r="N2220" s="1135" t="s">
        <v>1039</v>
      </c>
      <c r="O2220" s="1135">
        <v>7.5750000000000002</v>
      </c>
      <c r="P2220" s="1135">
        <v>6.0600000000000005</v>
      </c>
      <c r="Q2220" s="1135" t="s">
        <v>1463</v>
      </c>
      <c r="R2220" s="1135">
        <v>23</v>
      </c>
      <c r="T2220" s="1135">
        <v>13.2</v>
      </c>
      <c r="U2220" s="1135">
        <v>5</v>
      </c>
      <c r="V2220" s="1135" t="s">
        <v>663</v>
      </c>
      <c r="W2220" s="1135">
        <v>125</v>
      </c>
      <c r="X2220" s="1135">
        <v>85</v>
      </c>
      <c r="Y2220" s="1135">
        <v>1.3</v>
      </c>
      <c r="Z2220" s="1135" t="s">
        <v>663</v>
      </c>
      <c r="AA2220" s="1135" t="s">
        <v>1132</v>
      </c>
      <c r="AH2220" s="1135" t="s">
        <v>1576</v>
      </c>
      <c r="AM2220" s="1136" t="s">
        <v>13489</v>
      </c>
      <c r="AN2220" s="1136" t="s">
        <v>13490</v>
      </c>
      <c r="AO2220" s="1136">
        <f t="shared" si="278"/>
        <v>500</v>
      </c>
      <c r="AP2220" s="1136">
        <f t="shared" si="279"/>
        <v>1.78</v>
      </c>
      <c r="AQ2220" s="1136" t="str">
        <f t="shared" si="280"/>
        <v>1-5-1S91°Z+S</v>
      </c>
      <c r="AR2220" s="1136" t="str">
        <f t="shared" si="281"/>
        <v>32</v>
      </c>
      <c r="AS2220" s="1136" t="str">
        <f t="shared" si="282"/>
        <v>320/300/158</v>
      </c>
      <c r="AT2220" s="1136" t="str">
        <f t="shared" si="283"/>
        <v>1-5-1S91°Z+S</v>
      </c>
      <c r="AU2220" s="1136" t="s">
        <v>15734</v>
      </c>
      <c r="AV2220" s="1136" t="str">
        <f t="shared" si="276"/>
        <v>108.5.3</v>
      </c>
      <c r="AW2220" s="1438">
        <f t="shared" si="277"/>
        <v>43588</v>
      </c>
    </row>
    <row r="2221" spans="1:49">
      <c r="A2221" s="1135" t="s">
        <v>7044</v>
      </c>
      <c r="B2221" s="1135" t="s">
        <v>7045</v>
      </c>
      <c r="C2221" s="1135">
        <v>600</v>
      </c>
      <c r="D2221" s="1135">
        <v>1.8</v>
      </c>
      <c r="E2221" s="1135" t="s">
        <v>15210</v>
      </c>
      <c r="F2221" s="1135" t="s">
        <v>2328</v>
      </c>
      <c r="G2221" s="1135">
        <v>3.5</v>
      </c>
      <c r="H2221" s="1135" t="s">
        <v>7046</v>
      </c>
      <c r="I2221" s="1135" t="s">
        <v>7047</v>
      </c>
      <c r="K2221" s="1135" t="s">
        <v>7048</v>
      </c>
      <c r="L2221" s="1135" t="s">
        <v>7049</v>
      </c>
      <c r="M2221" s="1135">
        <v>303</v>
      </c>
      <c r="N2221" s="1135" t="s">
        <v>1039</v>
      </c>
      <c r="O2221" s="1135">
        <v>7.5750000000000002</v>
      </c>
      <c r="P2221" s="1135">
        <v>6.0600000000000005</v>
      </c>
      <c r="Q2221" s="1135" t="s">
        <v>1358</v>
      </c>
      <c r="R2221" s="1135">
        <v>24</v>
      </c>
      <c r="T2221" s="1135">
        <v>23</v>
      </c>
      <c r="U2221" s="1135">
        <v>3.2</v>
      </c>
      <c r="V2221" s="1135" t="s">
        <v>663</v>
      </c>
      <c r="W2221" s="1135">
        <v>115</v>
      </c>
      <c r="X2221" s="1135">
        <v>85</v>
      </c>
      <c r="Y2221" s="1135">
        <v>1.2</v>
      </c>
      <c r="Z2221" s="1135" t="s">
        <v>663</v>
      </c>
      <c r="AA2221" s="1135" t="s">
        <v>2732</v>
      </c>
      <c r="AH2221" s="1135" t="s">
        <v>745</v>
      </c>
      <c r="AM2221" s="1136" t="s">
        <v>13491</v>
      </c>
      <c r="AN2221" s="1136" t="s">
        <v>13492</v>
      </c>
      <c r="AO2221" s="1136">
        <f t="shared" si="278"/>
        <v>600</v>
      </c>
      <c r="AP2221" s="1136">
        <f t="shared" si="279"/>
        <v>1.8</v>
      </c>
      <c r="AQ2221" s="1136" t="str">
        <f t="shared" si="280"/>
        <v>1-5-1S83°Z+S</v>
      </c>
      <c r="AR2221" s="1136" t="str">
        <f t="shared" si="281"/>
        <v>33.5</v>
      </c>
      <c r="AS2221" s="1136" t="str">
        <f t="shared" si="282"/>
        <v>340/340/140</v>
      </c>
      <c r="AT2221" s="1136" t="str">
        <f t="shared" si="283"/>
        <v>1-5-1S83°Z+S</v>
      </c>
      <c r="AU2221" s="1136" t="s">
        <v>15734</v>
      </c>
      <c r="AV2221" s="1136" t="str">
        <f t="shared" si="276"/>
        <v>108.5.17</v>
      </c>
      <c r="AW2221" s="1438">
        <f t="shared" si="277"/>
        <v>43602</v>
      </c>
    </row>
    <row r="2222" spans="1:49">
      <c r="A2222" s="1135" t="s">
        <v>7050</v>
      </c>
      <c r="B2222" s="1135" t="s">
        <v>7051</v>
      </c>
      <c r="C2222" s="1135">
        <v>550</v>
      </c>
      <c r="D2222" s="1135">
        <v>1.8049999999999999</v>
      </c>
      <c r="E2222" s="1135" t="s">
        <v>15219</v>
      </c>
      <c r="F2222" s="1135" t="s">
        <v>1608</v>
      </c>
      <c r="G2222" s="1135">
        <v>5</v>
      </c>
      <c r="H2222" s="1135" t="s">
        <v>7052</v>
      </c>
      <c r="I2222" s="1135" t="s">
        <v>7012</v>
      </c>
      <c r="J2222" s="1135">
        <v>2.9</v>
      </c>
      <c r="K2222" s="1135" t="s">
        <v>7053</v>
      </c>
      <c r="L2222" s="1135" t="s">
        <v>7054</v>
      </c>
      <c r="M2222" s="1135">
        <v>300.5</v>
      </c>
      <c r="N2222" s="1135" t="s">
        <v>1039</v>
      </c>
      <c r="O2222" s="1135">
        <v>7.5125000000000002</v>
      </c>
      <c r="P2222" s="1135">
        <v>6.01</v>
      </c>
      <c r="Q2222" s="1135" t="s">
        <v>2647</v>
      </c>
      <c r="R2222" s="1135">
        <v>23.7</v>
      </c>
      <c r="T2222" s="1135">
        <v>23.2</v>
      </c>
      <c r="U2222" s="1135">
        <v>2.7</v>
      </c>
      <c r="V2222" s="1135" t="s">
        <v>663</v>
      </c>
      <c r="W2222" s="1135" t="s">
        <v>6974</v>
      </c>
      <c r="X2222" s="1135">
        <v>10</v>
      </c>
      <c r="Y2222" s="1135">
        <v>1.6</v>
      </c>
      <c r="Z2222" s="1135" t="s">
        <v>663</v>
      </c>
      <c r="AA2222" s="1135" t="s">
        <v>2738</v>
      </c>
      <c r="AH2222" s="1135" t="s">
        <v>1231</v>
      </c>
      <c r="AM2222" s="1136" t="s">
        <v>13493</v>
      </c>
      <c r="AN2222" s="1136" t="s">
        <v>13494</v>
      </c>
      <c r="AO2222" s="1136">
        <f t="shared" si="278"/>
        <v>550</v>
      </c>
      <c r="AP2222" s="1136">
        <f t="shared" si="279"/>
        <v>1.8049999999999999</v>
      </c>
      <c r="AQ2222" s="1136" t="str">
        <f t="shared" si="280"/>
        <v>1-5-1S83°S+Z</v>
      </c>
      <c r="AR2222" s="1136" t="str">
        <f t="shared" si="281"/>
        <v>32</v>
      </c>
      <c r="AS2222" s="1136" t="str">
        <f t="shared" si="282"/>
        <v>320/340/160</v>
      </c>
      <c r="AT2222" s="1136" t="str">
        <f t="shared" si="283"/>
        <v>1-5-1S83°S+Z</v>
      </c>
      <c r="AU2222" s="1136" t="s">
        <v>15737</v>
      </c>
      <c r="AV2222" s="1136" t="str">
        <f t="shared" si="276"/>
        <v>108.5.23</v>
      </c>
      <c r="AW2222" s="1438">
        <f t="shared" si="277"/>
        <v>43608</v>
      </c>
    </row>
    <row r="2223" spans="1:49">
      <c r="A2223" s="1135" t="s">
        <v>7055</v>
      </c>
      <c r="B2223" s="1135" t="s">
        <v>7056</v>
      </c>
      <c r="C2223" s="1135">
        <v>550</v>
      </c>
      <c r="D2223" s="1135">
        <v>1.8049999999999999</v>
      </c>
      <c r="E2223" s="1135" t="s">
        <v>15219</v>
      </c>
      <c r="F2223" s="1135" t="s">
        <v>1608</v>
      </c>
      <c r="G2223" s="1135">
        <v>5</v>
      </c>
      <c r="H2223" s="1135" t="s">
        <v>7052</v>
      </c>
      <c r="I2223" s="1135" t="s">
        <v>7012</v>
      </c>
      <c r="J2223" s="1135">
        <v>2.9</v>
      </c>
      <c r="K2223" s="1135" t="s">
        <v>7057</v>
      </c>
      <c r="L2223" s="1135" t="s">
        <v>7058</v>
      </c>
      <c r="M2223" s="1135">
        <v>300.5</v>
      </c>
      <c r="N2223" s="1135" t="s">
        <v>1039</v>
      </c>
      <c r="O2223" s="1135">
        <v>7.5125000000000002</v>
      </c>
      <c r="P2223" s="1135">
        <v>6.01</v>
      </c>
      <c r="Q2223" s="1135" t="s">
        <v>2647</v>
      </c>
      <c r="R2223" s="1135">
        <v>23.7</v>
      </c>
      <c r="T2223" s="1135">
        <v>23.2</v>
      </c>
      <c r="U2223" s="1135">
        <v>2.7</v>
      </c>
      <c r="V2223" s="1135" t="s">
        <v>663</v>
      </c>
      <c r="W2223" s="1135" t="s">
        <v>6974</v>
      </c>
      <c r="X2223" s="1135">
        <v>10</v>
      </c>
      <c r="Y2223" s="1135">
        <v>1.6</v>
      </c>
      <c r="Z2223" s="1135" t="s">
        <v>663</v>
      </c>
      <c r="AA2223" s="1135" t="s">
        <v>2738</v>
      </c>
      <c r="AH2223" s="1135" t="s">
        <v>705</v>
      </c>
      <c r="AM2223" s="1136" t="s">
        <v>13495</v>
      </c>
      <c r="AN2223" s="1136" t="s">
        <v>13496</v>
      </c>
      <c r="AO2223" s="1136">
        <f t="shared" si="278"/>
        <v>550</v>
      </c>
      <c r="AP2223" s="1136">
        <f t="shared" si="279"/>
        <v>1.8049999999999999</v>
      </c>
      <c r="AQ2223" s="1136" t="str">
        <f t="shared" si="280"/>
        <v>1-5-1S83°S+Z</v>
      </c>
      <c r="AR2223" s="1136" t="str">
        <f t="shared" si="281"/>
        <v>32</v>
      </c>
      <c r="AS2223" s="1136" t="str">
        <f t="shared" si="282"/>
        <v>320/340/160</v>
      </c>
      <c r="AT2223" s="1136" t="str">
        <f t="shared" si="283"/>
        <v>1-5-1S83°S+Z</v>
      </c>
      <c r="AU2223" s="1136" t="s">
        <v>15737</v>
      </c>
      <c r="AV2223" s="1136" t="str">
        <f t="shared" si="276"/>
        <v>108.5.23</v>
      </c>
      <c r="AW2223" s="1438">
        <f t="shared" si="277"/>
        <v>43608</v>
      </c>
    </row>
    <row r="2224" spans="1:49">
      <c r="A2224" s="1135" t="s">
        <v>7059</v>
      </c>
      <c r="B2224" s="1135" t="s">
        <v>682</v>
      </c>
      <c r="C2224" s="1135">
        <v>500</v>
      </c>
      <c r="D2224" s="1135">
        <v>1.76</v>
      </c>
      <c r="E2224" s="1135">
        <v>102.5</v>
      </c>
      <c r="F2224" s="1135" t="s">
        <v>4164</v>
      </c>
      <c r="G2224" s="1135">
        <v>5.5</v>
      </c>
      <c r="H2224" s="1135" t="s">
        <v>7060</v>
      </c>
      <c r="I2224" s="1135" t="s">
        <v>7061</v>
      </c>
      <c r="K2224" s="1135" t="s">
        <v>7062</v>
      </c>
      <c r="L2224" s="1135" t="s">
        <v>5001</v>
      </c>
      <c r="M2224" s="1135">
        <v>294</v>
      </c>
      <c r="N2224" s="1135" t="s">
        <v>1039</v>
      </c>
      <c r="O2224" s="1135">
        <v>7.3500000000000005</v>
      </c>
      <c r="P2224" s="1135">
        <v>5.88</v>
      </c>
      <c r="Q2224" s="1135" t="s">
        <v>2516</v>
      </c>
      <c r="R2224" s="1135">
        <v>19</v>
      </c>
      <c r="T2224" s="1135">
        <v>16.399999999999999</v>
      </c>
      <c r="U2224" s="1135">
        <v>5.4</v>
      </c>
      <c r="V2224" s="1135" t="s">
        <v>663</v>
      </c>
      <c r="W2224" s="1135" t="s">
        <v>4761</v>
      </c>
      <c r="X2224" s="1135">
        <v>20</v>
      </c>
      <c r="Y2224" s="1135">
        <v>1.4</v>
      </c>
      <c r="Z2224" s="1135" t="s">
        <v>663</v>
      </c>
      <c r="AA2224" s="1135" t="s">
        <v>2718</v>
      </c>
      <c r="AH2224" s="1135" t="s">
        <v>863</v>
      </c>
      <c r="AM2224" s="1136" t="s">
        <v>13497</v>
      </c>
      <c r="AN2224" s="1136" t="s">
        <v>13498</v>
      </c>
      <c r="AO2224" s="1136">
        <f t="shared" si="278"/>
        <v>500</v>
      </c>
      <c r="AP2224" s="1136">
        <f t="shared" si="279"/>
        <v>1.76</v>
      </c>
      <c r="AQ2224" s="1136">
        <f t="shared" si="280"/>
        <v>102.5</v>
      </c>
      <c r="AR2224" s="1136" t="str">
        <f t="shared" si="281"/>
        <v>15.5</v>
      </c>
      <c r="AS2224" s="1136" t="str">
        <f t="shared" si="282"/>
        <v>374/359/153</v>
      </c>
      <c r="AT2224" s="1136">
        <f t="shared" si="283"/>
        <v>102.5</v>
      </c>
      <c r="AV2224" s="1136" t="str">
        <f t="shared" si="276"/>
        <v>108.5.27</v>
      </c>
      <c r="AW2224" s="1438">
        <f t="shared" si="277"/>
        <v>43612</v>
      </c>
    </row>
    <row r="2225" spans="1:49">
      <c r="A2225" s="1135" t="s">
        <v>7063</v>
      </c>
      <c r="B2225" s="1135" t="s">
        <v>682</v>
      </c>
      <c r="C2225" s="1135">
        <v>500</v>
      </c>
      <c r="D2225" s="1135">
        <v>1.77</v>
      </c>
      <c r="E2225" s="1135">
        <v>102.5</v>
      </c>
      <c r="F2225" s="1135" t="s">
        <v>4164</v>
      </c>
      <c r="G2225" s="1135">
        <v>5.5</v>
      </c>
      <c r="H2225" s="1135" t="s">
        <v>7022</v>
      </c>
      <c r="I2225" s="1135" t="s">
        <v>7064</v>
      </c>
      <c r="K2225" s="1135" t="s">
        <v>7062</v>
      </c>
      <c r="L2225" s="1135" t="s">
        <v>5001</v>
      </c>
      <c r="M2225" s="1135">
        <v>296</v>
      </c>
      <c r="N2225" s="1135" t="s">
        <v>1039</v>
      </c>
      <c r="O2225" s="1135">
        <v>7.4</v>
      </c>
      <c r="P2225" s="1135">
        <v>5.92</v>
      </c>
      <c r="Q2225" s="1135" t="s">
        <v>3104</v>
      </c>
      <c r="R2225" s="1135">
        <v>17</v>
      </c>
      <c r="T2225" s="1135">
        <v>10.5</v>
      </c>
      <c r="U2225" s="1135">
        <v>6.1</v>
      </c>
      <c r="V2225" s="1135" t="s">
        <v>663</v>
      </c>
      <c r="W2225" s="1135">
        <v>120</v>
      </c>
      <c r="X2225" s="1135">
        <v>90</v>
      </c>
      <c r="Y2225" s="1135">
        <v>1.1000000000000001</v>
      </c>
      <c r="Z2225" s="1135" t="s">
        <v>663</v>
      </c>
      <c r="AA2225" s="1135" t="s">
        <v>7065</v>
      </c>
      <c r="AH2225" s="1135" t="s">
        <v>746</v>
      </c>
      <c r="AM2225" s="1136" t="s">
        <v>13499</v>
      </c>
      <c r="AN2225" s="1136" t="s">
        <v>13500</v>
      </c>
      <c r="AO2225" s="1136">
        <f t="shared" si="278"/>
        <v>500</v>
      </c>
      <c r="AP2225" s="1136">
        <f t="shared" si="279"/>
        <v>1.77</v>
      </c>
      <c r="AQ2225" s="1136">
        <f t="shared" si="280"/>
        <v>102.5</v>
      </c>
      <c r="AR2225" s="1136" t="str">
        <f t="shared" si="281"/>
        <v>15.5</v>
      </c>
      <c r="AS2225" s="1136" t="str">
        <f t="shared" si="282"/>
        <v>370/355/153</v>
      </c>
      <c r="AT2225" s="1136">
        <f t="shared" si="283"/>
        <v>102.5</v>
      </c>
      <c r="AV2225" s="1136" t="str">
        <f t="shared" si="276"/>
        <v>108.5.28</v>
      </c>
      <c r="AW2225" s="1438">
        <f t="shared" si="277"/>
        <v>43613</v>
      </c>
    </row>
    <row r="2226" spans="1:49">
      <c r="A2226" s="1135" t="s">
        <v>7066</v>
      </c>
      <c r="B2226" s="1135" t="s">
        <v>7039</v>
      </c>
      <c r="C2226" s="1135">
        <v>500</v>
      </c>
      <c r="D2226" s="1135">
        <v>1.78</v>
      </c>
      <c r="E2226" s="1135" t="s">
        <v>15216</v>
      </c>
      <c r="F2226" s="1135" t="s">
        <v>1608</v>
      </c>
      <c r="G2226" s="1135">
        <v>5</v>
      </c>
      <c r="H2226" s="1135" t="s">
        <v>7040</v>
      </c>
      <c r="I2226" s="1135" t="s">
        <v>7041</v>
      </c>
      <c r="J2226" s="1135">
        <v>3</v>
      </c>
      <c r="K2226" s="1135" t="s">
        <v>7067</v>
      </c>
      <c r="L2226" s="1135" t="s">
        <v>7043</v>
      </c>
      <c r="M2226" s="1135">
        <v>303</v>
      </c>
      <c r="N2226" s="1135" t="s">
        <v>1039</v>
      </c>
      <c r="O2226" s="1135">
        <v>7.5750000000000002</v>
      </c>
      <c r="P2226" s="1135">
        <v>6.0600000000000005</v>
      </c>
      <c r="Q2226" s="1135" t="s">
        <v>1463</v>
      </c>
      <c r="R2226" s="1135">
        <v>23</v>
      </c>
      <c r="T2226" s="1135">
        <v>13.2</v>
      </c>
      <c r="U2226" s="1135">
        <v>5</v>
      </c>
      <c r="V2226" s="1135" t="s">
        <v>663</v>
      </c>
      <c r="W2226" s="1135">
        <v>125</v>
      </c>
      <c r="X2226" s="1135">
        <v>85</v>
      </c>
      <c r="Y2226" s="1135">
        <v>1.3</v>
      </c>
      <c r="Z2226" s="1135" t="s">
        <v>663</v>
      </c>
      <c r="AA2226" s="1135" t="s">
        <v>1195</v>
      </c>
      <c r="AH2226" s="1135" t="s">
        <v>940</v>
      </c>
      <c r="AM2226" s="1136" t="s">
        <v>13501</v>
      </c>
      <c r="AN2226" s="1136" t="s">
        <v>13502</v>
      </c>
      <c r="AO2226" s="1136">
        <f t="shared" si="278"/>
        <v>500</v>
      </c>
      <c r="AP2226" s="1136">
        <f t="shared" si="279"/>
        <v>1.78</v>
      </c>
      <c r="AQ2226" s="1136" t="str">
        <f t="shared" si="280"/>
        <v>1-5-1S91°Z+S</v>
      </c>
      <c r="AR2226" s="1136" t="str">
        <f t="shared" si="281"/>
        <v>32</v>
      </c>
      <c r="AS2226" s="1136" t="str">
        <f t="shared" si="282"/>
        <v>320/300/158</v>
      </c>
      <c r="AT2226" s="1136" t="str">
        <f t="shared" si="283"/>
        <v>1-5-1S91°Z+S</v>
      </c>
      <c r="AU2226" s="1136" t="s">
        <v>15734</v>
      </c>
      <c r="AV2226" s="1136" t="str">
        <f t="shared" si="276"/>
        <v>108.6.4</v>
      </c>
      <c r="AW2226" s="1438">
        <f t="shared" si="277"/>
        <v>43620</v>
      </c>
    </row>
    <row r="2227" spans="1:49">
      <c r="A2227" s="1135" t="s">
        <v>7068</v>
      </c>
      <c r="B2227" s="1135" t="s">
        <v>7069</v>
      </c>
      <c r="C2227" s="1135">
        <v>500</v>
      </c>
      <c r="D2227" s="1135">
        <v>1.78</v>
      </c>
      <c r="E2227" s="1135">
        <v>102.5</v>
      </c>
      <c r="F2227" s="1135" t="s">
        <v>4164</v>
      </c>
      <c r="G2227" s="1135">
        <v>5</v>
      </c>
      <c r="H2227" s="1135" t="s">
        <v>7070</v>
      </c>
      <c r="I2227" s="1135" t="s">
        <v>6997</v>
      </c>
      <c r="J2227" s="1135">
        <v>2.9</v>
      </c>
      <c r="K2227" s="1135" t="s">
        <v>7071</v>
      </c>
      <c r="L2227" s="1135" t="s">
        <v>7072</v>
      </c>
      <c r="M2227" s="1135">
        <v>298</v>
      </c>
      <c r="N2227" s="1135" t="s">
        <v>1039</v>
      </c>
      <c r="O2227" s="1135">
        <v>7.45</v>
      </c>
      <c r="P2227" s="1135">
        <v>5.96</v>
      </c>
      <c r="Q2227" s="1135" t="s">
        <v>2495</v>
      </c>
      <c r="R2227" s="1135">
        <v>25</v>
      </c>
      <c r="T2227" s="1135">
        <v>21</v>
      </c>
      <c r="U2227" s="1135">
        <v>3.6</v>
      </c>
      <c r="V2227" s="1135" t="s">
        <v>663</v>
      </c>
      <c r="W2227" s="1135">
        <v>100</v>
      </c>
      <c r="X2227" s="1135">
        <v>10</v>
      </c>
      <c r="Y2227" s="1135">
        <v>1.5</v>
      </c>
      <c r="Z2227" s="1135" t="s">
        <v>663</v>
      </c>
      <c r="AA2227" s="1135" t="s">
        <v>7073</v>
      </c>
      <c r="AH2227" s="1135" t="s">
        <v>908</v>
      </c>
      <c r="AM2227" s="1136" t="s">
        <v>13503</v>
      </c>
      <c r="AN2227" s="1136" t="s">
        <v>13504</v>
      </c>
      <c r="AO2227" s="1136">
        <f t="shared" si="278"/>
        <v>500</v>
      </c>
      <c r="AP2227" s="1136">
        <f t="shared" si="279"/>
        <v>1.78</v>
      </c>
      <c r="AQ2227" s="1136">
        <f t="shared" si="280"/>
        <v>102.5</v>
      </c>
      <c r="AR2227" s="1136" t="str">
        <f t="shared" si="281"/>
        <v>15.5</v>
      </c>
      <c r="AS2227" s="1136" t="str">
        <f t="shared" si="282"/>
        <v>400/390/155</v>
      </c>
      <c r="AT2227" s="1136">
        <f t="shared" si="283"/>
        <v>102.5</v>
      </c>
      <c r="AV2227" s="1136" t="str">
        <f t="shared" si="276"/>
        <v>108.6.10</v>
      </c>
      <c r="AW2227" s="1438">
        <f t="shared" si="277"/>
        <v>43626</v>
      </c>
    </row>
    <row r="2228" spans="1:49">
      <c r="A2228" s="1135" t="s">
        <v>7074</v>
      </c>
      <c r="B2228" s="1135" t="s">
        <v>7069</v>
      </c>
      <c r="C2228" s="1135">
        <v>500</v>
      </c>
      <c r="D2228" s="1135">
        <v>1.78</v>
      </c>
      <c r="E2228" s="1135">
        <v>102.5</v>
      </c>
      <c r="F2228" s="1135" t="s">
        <v>4164</v>
      </c>
      <c r="G2228" s="1135">
        <v>5</v>
      </c>
      <c r="H2228" s="1135" t="s">
        <v>7070</v>
      </c>
      <c r="I2228" s="1135" t="s">
        <v>6997</v>
      </c>
      <c r="J2228" s="1135">
        <v>2.9</v>
      </c>
      <c r="K2228" s="1135" t="s">
        <v>7071</v>
      </c>
      <c r="L2228" s="1135" t="s">
        <v>7072</v>
      </c>
      <c r="M2228" s="1135">
        <v>298</v>
      </c>
      <c r="N2228" s="1135" t="s">
        <v>1039</v>
      </c>
      <c r="O2228" s="1135">
        <v>7.45</v>
      </c>
      <c r="P2228" s="1135">
        <v>5.96</v>
      </c>
      <c r="Q2228" s="1135" t="s">
        <v>2495</v>
      </c>
      <c r="R2228" s="1135">
        <v>25</v>
      </c>
      <c r="T2228" s="1135">
        <v>21</v>
      </c>
      <c r="U2228" s="1135">
        <v>3.6</v>
      </c>
      <c r="V2228" s="1135" t="s">
        <v>663</v>
      </c>
      <c r="W2228" s="1135">
        <v>100</v>
      </c>
      <c r="X2228" s="1135">
        <v>10</v>
      </c>
      <c r="Y2228" s="1135">
        <v>1.5</v>
      </c>
      <c r="Z2228" s="1135" t="s">
        <v>663</v>
      </c>
      <c r="AA2228" s="1135" t="s">
        <v>7073</v>
      </c>
      <c r="AH2228" s="1135" t="s">
        <v>5775</v>
      </c>
      <c r="AM2228" s="1136" t="s">
        <v>13505</v>
      </c>
      <c r="AN2228" s="1136" t="s">
        <v>13506</v>
      </c>
      <c r="AO2228" s="1136">
        <f t="shared" si="278"/>
        <v>500</v>
      </c>
      <c r="AP2228" s="1136">
        <f t="shared" si="279"/>
        <v>1.78</v>
      </c>
      <c r="AQ2228" s="1136">
        <f t="shared" si="280"/>
        <v>102.5</v>
      </c>
      <c r="AR2228" s="1136" t="str">
        <f t="shared" si="281"/>
        <v>15.5</v>
      </c>
      <c r="AS2228" s="1136" t="str">
        <f t="shared" si="282"/>
        <v>400/390/155</v>
      </c>
      <c r="AT2228" s="1136">
        <f t="shared" si="283"/>
        <v>102.5</v>
      </c>
      <c r="AV2228" s="1136" t="str">
        <f t="shared" si="276"/>
        <v>108.6.10</v>
      </c>
      <c r="AW2228" s="1438">
        <f t="shared" si="277"/>
        <v>43626</v>
      </c>
    </row>
    <row r="2229" spans="1:49">
      <c r="A2229" s="1135" t="s">
        <v>7075</v>
      </c>
      <c r="B2229" s="1135" t="s">
        <v>682</v>
      </c>
      <c r="C2229" s="1135">
        <v>600</v>
      </c>
      <c r="D2229" s="1135">
        <v>1.76</v>
      </c>
      <c r="E2229" s="1135">
        <v>102.5</v>
      </c>
      <c r="F2229" s="1135" t="s">
        <v>4164</v>
      </c>
      <c r="G2229" s="1135">
        <v>5.5</v>
      </c>
      <c r="H2229" s="1135" t="s">
        <v>7076</v>
      </c>
      <c r="I2229" s="1135" t="s">
        <v>7077</v>
      </c>
      <c r="K2229" s="1135" t="s">
        <v>7062</v>
      </c>
      <c r="L2229" s="1135" t="s">
        <v>5001</v>
      </c>
      <c r="M2229" s="1135">
        <v>296.39999999999998</v>
      </c>
      <c r="N2229" s="1135" t="s">
        <v>1039</v>
      </c>
      <c r="O2229" s="1135">
        <v>7.41</v>
      </c>
      <c r="P2229" s="1135">
        <v>5.9279999999999999</v>
      </c>
      <c r="Q2229" s="1135" t="s">
        <v>2876</v>
      </c>
      <c r="R2229" s="1135">
        <v>20</v>
      </c>
      <c r="T2229" s="1135">
        <v>14.7</v>
      </c>
      <c r="U2229" s="1135">
        <v>5.5</v>
      </c>
      <c r="V2229" s="1135" t="s">
        <v>663</v>
      </c>
      <c r="W2229" s="1135" t="s">
        <v>2910</v>
      </c>
      <c r="X2229" s="1135">
        <v>10</v>
      </c>
      <c r="Y2229" s="1135">
        <v>1.1000000000000001</v>
      </c>
      <c r="Z2229" s="1135" t="s">
        <v>663</v>
      </c>
      <c r="AA2229" s="1135" t="s">
        <v>1200</v>
      </c>
      <c r="AH2229" s="1135" t="s">
        <v>927</v>
      </c>
      <c r="AM2229" s="1136" t="s">
        <v>13507</v>
      </c>
      <c r="AN2229" s="1136" t="s">
        <v>13508</v>
      </c>
      <c r="AO2229" s="1136">
        <f t="shared" si="278"/>
        <v>600</v>
      </c>
      <c r="AP2229" s="1136">
        <f t="shared" si="279"/>
        <v>1.76</v>
      </c>
      <c r="AQ2229" s="1136">
        <f t="shared" si="280"/>
        <v>102.5</v>
      </c>
      <c r="AR2229" s="1136" t="str">
        <f t="shared" si="281"/>
        <v>15.5</v>
      </c>
      <c r="AS2229" s="1136" t="str">
        <f t="shared" si="282"/>
        <v>375/365/153</v>
      </c>
      <c r="AT2229" s="1136">
        <f t="shared" si="283"/>
        <v>102.5</v>
      </c>
      <c r="AV2229" s="1136" t="str">
        <f t="shared" si="276"/>
        <v>108.6.14</v>
      </c>
      <c r="AW2229" s="1438">
        <f t="shared" si="277"/>
        <v>43630</v>
      </c>
    </row>
    <row r="2230" spans="1:49">
      <c r="A2230" s="1135" t="s">
        <v>7078</v>
      </c>
      <c r="B2230" s="1135" t="s">
        <v>7034</v>
      </c>
      <c r="C2230" s="1135">
        <v>500</v>
      </c>
      <c r="D2230" s="1135">
        <v>1.78</v>
      </c>
      <c r="E2230" s="1135" t="s">
        <v>15218</v>
      </c>
      <c r="F2230" s="1135" t="s">
        <v>1048</v>
      </c>
      <c r="G2230" s="1135">
        <v>5</v>
      </c>
      <c r="H2230" s="1135" t="s">
        <v>5942</v>
      </c>
      <c r="I2230" s="1135" t="s">
        <v>7035</v>
      </c>
      <c r="J2230" s="1135">
        <v>1</v>
      </c>
      <c r="K2230" s="1135" t="s">
        <v>7079</v>
      </c>
      <c r="L2230" s="1135" t="s">
        <v>5046</v>
      </c>
      <c r="M2230" s="1135">
        <v>308.7</v>
      </c>
      <c r="N2230" s="1135" t="s">
        <v>1039</v>
      </c>
      <c r="O2230" s="1135">
        <v>7.7175000000000002</v>
      </c>
      <c r="P2230" s="1135">
        <v>6.1739999999999995</v>
      </c>
      <c r="Q2230" s="1135" t="s">
        <v>7037</v>
      </c>
      <c r="R2230" s="1135">
        <v>25.5</v>
      </c>
      <c r="T2230" s="1135">
        <v>18</v>
      </c>
      <c r="U2230" s="1135">
        <v>5.0999999999999996</v>
      </c>
      <c r="V2230" s="1135" t="s">
        <v>663</v>
      </c>
      <c r="W2230" s="1135" t="s">
        <v>2910</v>
      </c>
      <c r="X2230" s="1135">
        <v>10</v>
      </c>
      <c r="Y2230" s="1135">
        <v>1.7</v>
      </c>
      <c r="Z2230" s="1135" t="s">
        <v>663</v>
      </c>
      <c r="AA2230" s="1135" t="s">
        <v>7080</v>
      </c>
      <c r="AH2230" s="1135" t="s">
        <v>1147</v>
      </c>
      <c r="AM2230" s="1136" t="s">
        <v>13509</v>
      </c>
      <c r="AN2230" s="1136" t="s">
        <v>13510</v>
      </c>
      <c r="AO2230" s="1136">
        <f t="shared" si="278"/>
        <v>500</v>
      </c>
      <c r="AP2230" s="1136">
        <f t="shared" si="279"/>
        <v>1.78</v>
      </c>
      <c r="AQ2230" s="1136" t="str">
        <f t="shared" si="280"/>
        <v>2-6-1S83°Z+S</v>
      </c>
      <c r="AR2230" s="1136" t="str">
        <f t="shared" si="281"/>
        <v>31</v>
      </c>
      <c r="AS2230" s="1136" t="str">
        <f t="shared" si="282"/>
        <v>156/OFF</v>
      </c>
      <c r="AT2230" s="1136" t="str">
        <f t="shared" si="283"/>
        <v>2-6-1S83°Z+S</v>
      </c>
      <c r="AU2230" s="1136" t="s">
        <v>15734</v>
      </c>
      <c r="AV2230" s="1136" t="str">
        <f t="shared" si="276"/>
        <v>108.6.19</v>
      </c>
      <c r="AW2230" s="1438">
        <f t="shared" si="277"/>
        <v>43635</v>
      </c>
    </row>
    <row r="2231" spans="1:49">
      <c r="A2231" s="1135" t="s">
        <v>7081</v>
      </c>
      <c r="B2231" s="1135" t="s">
        <v>7034</v>
      </c>
      <c r="C2231" s="1135">
        <v>500</v>
      </c>
      <c r="D2231" s="1135">
        <v>1.78</v>
      </c>
      <c r="E2231" s="1135" t="s">
        <v>15216</v>
      </c>
      <c r="F2231" s="1135" t="s">
        <v>1078</v>
      </c>
      <c r="G2231" s="1135">
        <v>5</v>
      </c>
      <c r="H2231" s="1135" t="s">
        <v>1887</v>
      </c>
      <c r="I2231" s="1135" t="s">
        <v>7082</v>
      </c>
      <c r="J2231" s="1135">
        <v>1</v>
      </c>
      <c r="K2231" s="1135" t="s">
        <v>7079</v>
      </c>
      <c r="L2231" s="1135" t="s">
        <v>5046</v>
      </c>
      <c r="M2231" s="1135">
        <v>308.39999999999998</v>
      </c>
      <c r="N2231" s="1135" t="s">
        <v>1039</v>
      </c>
      <c r="O2231" s="1135">
        <v>7.71</v>
      </c>
      <c r="P2231" s="1135">
        <v>6.1679999999999993</v>
      </c>
      <c r="Q2231" s="1135" t="s">
        <v>7083</v>
      </c>
      <c r="R2231" s="1135">
        <v>29.5</v>
      </c>
      <c r="T2231" s="1135">
        <v>14.5</v>
      </c>
      <c r="U2231" s="1135">
        <v>5</v>
      </c>
      <c r="V2231" s="1135" t="s">
        <v>663</v>
      </c>
      <c r="W2231" s="1135" t="s">
        <v>7084</v>
      </c>
      <c r="X2231" s="1135">
        <v>10</v>
      </c>
      <c r="Y2231" s="1135">
        <v>1.7</v>
      </c>
      <c r="Z2231" s="1135" t="s">
        <v>663</v>
      </c>
      <c r="AA2231" s="1135" t="s">
        <v>7080</v>
      </c>
      <c r="AH2231" s="1135" t="s">
        <v>459</v>
      </c>
      <c r="AM2231" s="1136" t="s">
        <v>13511</v>
      </c>
      <c r="AN2231" s="1136" t="s">
        <v>13512</v>
      </c>
      <c r="AO2231" s="1136">
        <f t="shared" si="278"/>
        <v>500</v>
      </c>
      <c r="AP2231" s="1136">
        <f t="shared" si="279"/>
        <v>1.78</v>
      </c>
      <c r="AQ2231" s="1136" t="str">
        <f t="shared" si="280"/>
        <v>1-5-1S91°Z+S</v>
      </c>
      <c r="AR2231" s="1136" t="str">
        <f t="shared" si="281"/>
        <v>30</v>
      </c>
      <c r="AS2231" s="1136" t="str">
        <f t="shared" si="282"/>
        <v>270/270/OFF</v>
      </c>
      <c r="AT2231" s="1136" t="str">
        <f t="shared" si="283"/>
        <v>1-5-1S91°Z+S</v>
      </c>
      <c r="AU2231" s="1136" t="s">
        <v>15734</v>
      </c>
      <c r="AV2231" s="1136" t="str">
        <f t="shared" si="276"/>
        <v>108.6.19</v>
      </c>
      <c r="AW2231" s="1438">
        <f t="shared" si="277"/>
        <v>43635</v>
      </c>
    </row>
    <row r="2232" spans="1:49">
      <c r="A2232" s="1135" t="s">
        <v>7085</v>
      </c>
      <c r="B2232" s="1135" t="s">
        <v>869</v>
      </c>
      <c r="C2232" s="1135">
        <v>600</v>
      </c>
      <c r="D2232" s="1135">
        <v>1.78</v>
      </c>
      <c r="E2232" s="1135" t="s">
        <v>15210</v>
      </c>
      <c r="F2232" s="1135" t="s">
        <v>6995</v>
      </c>
      <c r="G2232" s="1135">
        <v>4</v>
      </c>
      <c r="H2232" s="1135" t="s">
        <v>6996</v>
      </c>
      <c r="I2232" s="1135" t="s">
        <v>6997</v>
      </c>
      <c r="K2232" s="1135" t="s">
        <v>7086</v>
      </c>
      <c r="L2232" s="1135" t="s">
        <v>6999</v>
      </c>
      <c r="M2232" s="1135">
        <v>303.89999999999998</v>
      </c>
      <c r="N2232" s="1135" t="s">
        <v>1039</v>
      </c>
      <c r="O2232" s="1135">
        <v>7.5975000000000001</v>
      </c>
      <c r="P2232" s="1135">
        <v>6.0779999999999994</v>
      </c>
      <c r="Q2232" s="1135" t="s">
        <v>2495</v>
      </c>
      <c r="R2232" s="1135">
        <v>24.5</v>
      </c>
      <c r="T2232" s="1135">
        <v>12.7</v>
      </c>
      <c r="U2232" s="1135">
        <v>2.6</v>
      </c>
      <c r="V2232" s="1135" t="s">
        <v>663</v>
      </c>
      <c r="W2232" s="1135" t="s">
        <v>2626</v>
      </c>
      <c r="X2232" s="1135">
        <v>10</v>
      </c>
      <c r="Y2232" s="1135">
        <v>1.5</v>
      </c>
      <c r="Z2232" s="1135" t="s">
        <v>663</v>
      </c>
      <c r="AA2232" s="1135" t="s">
        <v>1210</v>
      </c>
      <c r="AH2232" s="1135" t="s">
        <v>1231</v>
      </c>
      <c r="AM2232" s="1136" t="s">
        <v>13513</v>
      </c>
      <c r="AN2232" s="1136" t="s">
        <v>13514</v>
      </c>
      <c r="AO2232" s="1136">
        <f t="shared" si="278"/>
        <v>600</v>
      </c>
      <c r="AP2232" s="1136">
        <f t="shared" si="279"/>
        <v>1.78</v>
      </c>
      <c r="AQ2232" s="1136" t="str">
        <f t="shared" si="280"/>
        <v>1-5-1S83°Z+S</v>
      </c>
      <c r="AR2232" s="1136" t="str">
        <f t="shared" si="281"/>
        <v>33.6</v>
      </c>
      <c r="AS2232" s="1136" t="str">
        <f t="shared" si="282"/>
        <v>310/310/190</v>
      </c>
      <c r="AT2232" s="1136" t="str">
        <f t="shared" si="283"/>
        <v>1-5-1S83°Z+S</v>
      </c>
      <c r="AU2232" s="1136" t="s">
        <v>15734</v>
      </c>
      <c r="AV2232" s="1136" t="str">
        <f t="shared" si="276"/>
        <v>108.6.21</v>
      </c>
      <c r="AW2232" s="1438">
        <f t="shared" si="277"/>
        <v>43637</v>
      </c>
    </row>
    <row r="2233" spans="1:49">
      <c r="A2233" s="1135" t="s">
        <v>7087</v>
      </c>
      <c r="B2233" s="1135" t="s">
        <v>7088</v>
      </c>
      <c r="C2233" s="1135">
        <v>550</v>
      </c>
      <c r="D2233" s="1135">
        <v>1.8049999999999999</v>
      </c>
      <c r="E2233" s="1135" t="s">
        <v>15219</v>
      </c>
      <c r="F2233" s="1135" t="s">
        <v>1608</v>
      </c>
      <c r="G2233" s="1135">
        <v>5</v>
      </c>
      <c r="H2233" s="1135" t="s">
        <v>7052</v>
      </c>
      <c r="I2233" s="1135" t="s">
        <v>7012</v>
      </c>
      <c r="J2233" s="1135">
        <v>2.9</v>
      </c>
      <c r="K2233" s="1135" t="s">
        <v>7089</v>
      </c>
      <c r="L2233" s="1135" t="s">
        <v>7090</v>
      </c>
      <c r="M2233" s="1135">
        <v>300.5</v>
      </c>
      <c r="N2233" s="1135" t="s">
        <v>1039</v>
      </c>
      <c r="O2233" s="1135">
        <v>7.5125000000000002</v>
      </c>
      <c r="P2233" s="1135">
        <v>6.01</v>
      </c>
      <c r="Q2233" s="1135" t="s">
        <v>2495</v>
      </c>
      <c r="R2233" s="1135">
        <v>23.7</v>
      </c>
      <c r="T2233" s="1135">
        <v>23.2</v>
      </c>
      <c r="U2233" s="1135">
        <v>2.7</v>
      </c>
      <c r="V2233" s="1135" t="s">
        <v>663</v>
      </c>
      <c r="W2233" s="1135" t="s">
        <v>6974</v>
      </c>
      <c r="X2233" s="1135">
        <v>10</v>
      </c>
      <c r="Y2233" s="1135">
        <v>1.6</v>
      </c>
      <c r="Z2233" s="1135" t="s">
        <v>663</v>
      </c>
      <c r="AA2233" s="1135" t="s">
        <v>7091</v>
      </c>
      <c r="AH2233" s="1135" t="s">
        <v>745</v>
      </c>
      <c r="AM2233" s="1136" t="s">
        <v>13515</v>
      </c>
      <c r="AN2233" s="1136" t="s">
        <v>13516</v>
      </c>
      <c r="AO2233" s="1136">
        <f t="shared" si="278"/>
        <v>550</v>
      </c>
      <c r="AP2233" s="1136">
        <f t="shared" si="279"/>
        <v>1.8049999999999999</v>
      </c>
      <c r="AQ2233" s="1136" t="str">
        <f t="shared" si="280"/>
        <v>1-5-1S83°S+Z</v>
      </c>
      <c r="AR2233" s="1136" t="str">
        <f t="shared" si="281"/>
        <v>32</v>
      </c>
      <c r="AS2233" s="1136" t="str">
        <f t="shared" si="282"/>
        <v>320/340/160</v>
      </c>
      <c r="AT2233" s="1136" t="str">
        <f t="shared" si="283"/>
        <v>1-5-1S83°S+Z</v>
      </c>
      <c r="AU2233" s="1136" t="s">
        <v>15737</v>
      </c>
      <c r="AV2233" s="1136" t="str">
        <f t="shared" si="276"/>
        <v>108.6.26</v>
      </c>
      <c r="AW2233" s="1438">
        <f t="shared" si="277"/>
        <v>43642</v>
      </c>
    </row>
    <row r="2234" spans="1:49">
      <c r="A2234" s="1135" t="s">
        <v>7092</v>
      </c>
      <c r="B2234" s="1135" t="s">
        <v>7093</v>
      </c>
      <c r="C2234" s="1135">
        <v>600</v>
      </c>
      <c r="D2234" s="1135">
        <v>1.7</v>
      </c>
      <c r="E2234" s="1135" t="s">
        <v>15206</v>
      </c>
      <c r="F2234" s="1135" t="s">
        <v>1078</v>
      </c>
      <c r="G2234" s="1135">
        <v>3.5</v>
      </c>
      <c r="H2234" s="1135" t="s">
        <v>7094</v>
      </c>
      <c r="I2234" s="1135" t="s">
        <v>7095</v>
      </c>
      <c r="K2234" s="1135" t="s">
        <v>7096</v>
      </c>
      <c r="L2234" s="1135" t="s">
        <v>7097</v>
      </c>
      <c r="M2234" s="1135">
        <v>306.3</v>
      </c>
      <c r="N2234" s="1135" t="s">
        <v>1039</v>
      </c>
      <c r="O2234" s="1135">
        <v>7.6575000000000006</v>
      </c>
      <c r="P2234" s="1135">
        <v>6.1260000000000003</v>
      </c>
      <c r="Q2234" s="1135" t="s">
        <v>1153</v>
      </c>
      <c r="R2234" s="1135">
        <v>25.3</v>
      </c>
      <c r="T2234" s="1135">
        <v>13.5</v>
      </c>
      <c r="U2234" s="1135">
        <v>3.2</v>
      </c>
      <c r="V2234" s="1135" t="s">
        <v>663</v>
      </c>
      <c r="W2234" s="1135">
        <v>110</v>
      </c>
      <c r="X2234" s="1135">
        <v>85</v>
      </c>
      <c r="Y2234" s="1135">
        <v>1.2</v>
      </c>
      <c r="Z2234" s="1135" t="s">
        <v>663</v>
      </c>
      <c r="AA2234" s="1135" t="s">
        <v>2769</v>
      </c>
      <c r="AH2234" s="1135" t="s">
        <v>1052</v>
      </c>
      <c r="AM2234" s="1136" t="s">
        <v>13517</v>
      </c>
      <c r="AN2234" s="1136" t="s">
        <v>13518</v>
      </c>
      <c r="AO2234" s="1136">
        <f t="shared" si="278"/>
        <v>600</v>
      </c>
      <c r="AP2234" s="1136">
        <f t="shared" si="279"/>
        <v>1.7</v>
      </c>
      <c r="AQ2234" s="1136" t="str">
        <f t="shared" si="280"/>
        <v>1-5-1S87°Z+S</v>
      </c>
      <c r="AR2234" s="1136" t="str">
        <f t="shared" si="281"/>
        <v>30</v>
      </c>
      <c r="AS2234" s="1136" t="str">
        <f t="shared" si="282"/>
        <v>350/350/149</v>
      </c>
      <c r="AT2234" s="1136" t="str">
        <f t="shared" si="283"/>
        <v>1-5-1S87°Z+S</v>
      </c>
      <c r="AU2234" s="1136" t="s">
        <v>15734</v>
      </c>
      <c r="AV2234" s="1136" t="str">
        <f t="shared" si="276"/>
        <v>108.6.28</v>
      </c>
      <c r="AW2234" s="1438">
        <f t="shared" si="277"/>
        <v>43644</v>
      </c>
    </row>
    <row r="2235" spans="1:49">
      <c r="A2235" s="1135" t="s">
        <v>7098</v>
      </c>
      <c r="B2235" s="1135" t="s">
        <v>7099</v>
      </c>
      <c r="C2235" s="1135">
        <v>600</v>
      </c>
      <c r="D2235" s="1135">
        <v>1.72</v>
      </c>
      <c r="E2235" s="1135" t="s">
        <v>15210</v>
      </c>
      <c r="F2235" s="1135" t="s">
        <v>2328</v>
      </c>
      <c r="G2235" s="1135">
        <v>3.5</v>
      </c>
      <c r="H2235" s="1135" t="s">
        <v>7046</v>
      </c>
      <c r="I2235" s="1135" t="s">
        <v>7012</v>
      </c>
      <c r="K2235" s="1135" t="s">
        <v>7100</v>
      </c>
      <c r="L2235" s="1135" t="s">
        <v>7101</v>
      </c>
      <c r="M2235" s="1135">
        <v>310</v>
      </c>
      <c r="N2235" s="1135" t="s">
        <v>1039</v>
      </c>
      <c r="O2235" s="1135">
        <v>7.75</v>
      </c>
      <c r="P2235" s="1135">
        <v>6.2</v>
      </c>
      <c r="Q2235" s="1135" t="s">
        <v>2495</v>
      </c>
      <c r="R2235" s="1135">
        <v>20</v>
      </c>
      <c r="T2235" s="1135">
        <v>13.5</v>
      </c>
      <c r="U2235" s="1135">
        <v>3.2</v>
      </c>
      <c r="V2235" s="1135" t="s">
        <v>663</v>
      </c>
      <c r="W2235" s="1135">
        <v>100</v>
      </c>
      <c r="X2235" s="1135">
        <v>85</v>
      </c>
      <c r="Y2235" s="1135">
        <v>1.2</v>
      </c>
      <c r="Z2235" s="1135" t="s">
        <v>663</v>
      </c>
      <c r="AA2235" s="1135" t="s">
        <v>2769</v>
      </c>
      <c r="AH2235" s="1135" t="s">
        <v>1315</v>
      </c>
      <c r="AM2235" s="1136" t="s">
        <v>13519</v>
      </c>
      <c r="AN2235" s="1136" t="s">
        <v>13520</v>
      </c>
      <c r="AO2235" s="1136">
        <f t="shared" si="278"/>
        <v>600</v>
      </c>
      <c r="AP2235" s="1136">
        <f t="shared" si="279"/>
        <v>1.72</v>
      </c>
      <c r="AQ2235" s="1136" t="str">
        <f t="shared" si="280"/>
        <v>1-5-1S83°Z+S</v>
      </c>
      <c r="AR2235" s="1136" t="str">
        <f t="shared" si="281"/>
        <v>33.5</v>
      </c>
      <c r="AS2235" s="1136" t="str">
        <f t="shared" si="282"/>
        <v>340/340/140</v>
      </c>
      <c r="AT2235" s="1136" t="str">
        <f t="shared" si="283"/>
        <v>1-5-1S83°Z+S</v>
      </c>
      <c r="AU2235" s="1136" t="s">
        <v>15734</v>
      </c>
      <c r="AV2235" s="1136" t="str">
        <f t="shared" si="276"/>
        <v>108.6.28</v>
      </c>
      <c r="AW2235" s="1438">
        <f t="shared" si="277"/>
        <v>43644</v>
      </c>
    </row>
    <row r="2236" spans="1:49">
      <c r="A2236" s="1135" t="s">
        <v>7102</v>
      </c>
      <c r="B2236" s="1135" t="s">
        <v>7103</v>
      </c>
      <c r="C2236" s="1135">
        <v>600</v>
      </c>
      <c r="D2236" s="1135">
        <v>1.8160000000000001</v>
      </c>
      <c r="E2236" s="1135" t="s">
        <v>15196</v>
      </c>
      <c r="F2236" s="1135" t="s">
        <v>1078</v>
      </c>
      <c r="G2236" s="1135">
        <v>5</v>
      </c>
      <c r="H2236" s="1135" t="s">
        <v>7104</v>
      </c>
      <c r="I2236" s="1135" t="s">
        <v>7105</v>
      </c>
      <c r="K2236" s="1135" t="s">
        <v>7106</v>
      </c>
      <c r="L2236" s="1135" t="s">
        <v>5018</v>
      </c>
      <c r="M2236" s="1135">
        <v>290.39999999999998</v>
      </c>
      <c r="N2236" s="1135" t="s">
        <v>1039</v>
      </c>
      <c r="O2236" s="1135">
        <v>7.26</v>
      </c>
      <c r="P2236" s="1135">
        <v>5.8079999999999998</v>
      </c>
      <c r="Q2236" s="1135" t="s">
        <v>3044</v>
      </c>
      <c r="R2236" s="1135">
        <v>17.5</v>
      </c>
      <c r="T2236" s="1135">
        <v>32.200000000000003</v>
      </c>
      <c r="U2236" s="1135">
        <v>3.3</v>
      </c>
      <c r="V2236" s="1135" t="s">
        <v>663</v>
      </c>
      <c r="W2236" s="1135" t="s">
        <v>5041</v>
      </c>
      <c r="X2236" s="1135">
        <v>10</v>
      </c>
      <c r="Y2236" s="1135">
        <v>1.5</v>
      </c>
      <c r="Z2236" s="1135" t="s">
        <v>663</v>
      </c>
      <c r="AA2236" s="1135" t="s">
        <v>4706</v>
      </c>
      <c r="AH2236" s="1135" t="s">
        <v>625</v>
      </c>
      <c r="AM2236" s="1136" t="s">
        <v>13521</v>
      </c>
      <c r="AN2236" s="1136" t="s">
        <v>13522</v>
      </c>
      <c r="AO2236" s="1136">
        <f t="shared" si="278"/>
        <v>600</v>
      </c>
      <c r="AP2236" s="1136">
        <f t="shared" si="279"/>
        <v>1.8160000000000001</v>
      </c>
      <c r="AQ2236" s="1136" t="str">
        <f t="shared" si="280"/>
        <v>2-6-1S83°</v>
      </c>
      <c r="AR2236" s="1136" t="str">
        <f t="shared" si="281"/>
        <v>30</v>
      </c>
      <c r="AS2236" s="1136" t="str">
        <f t="shared" si="282"/>
        <v>190/179</v>
      </c>
      <c r="AT2236" s="1136" t="str">
        <f t="shared" si="283"/>
        <v>2-6-1S83°</v>
      </c>
      <c r="AV2236" s="1136" t="str">
        <f t="shared" si="276"/>
        <v>108.7.2</v>
      </c>
      <c r="AW2236" s="1438">
        <f t="shared" si="277"/>
        <v>43648</v>
      </c>
    </row>
    <row r="2237" spans="1:49">
      <c r="A2237" s="1135" t="s">
        <v>7107</v>
      </c>
      <c r="B2237" s="1135" t="s">
        <v>7108</v>
      </c>
      <c r="C2237" s="1135">
        <v>600</v>
      </c>
      <c r="D2237" s="1135">
        <v>1.74</v>
      </c>
      <c r="E2237" s="1135" t="s">
        <v>15210</v>
      </c>
      <c r="F2237" s="1135" t="s">
        <v>2328</v>
      </c>
      <c r="G2237" s="1135">
        <v>5</v>
      </c>
      <c r="H2237" s="1135" t="s">
        <v>7109</v>
      </c>
      <c r="I2237" s="1135" t="s">
        <v>7012</v>
      </c>
      <c r="K2237" s="1135" t="s">
        <v>7110</v>
      </c>
      <c r="L2237" s="1135" t="s">
        <v>7111</v>
      </c>
      <c r="M2237" s="1135">
        <v>301</v>
      </c>
      <c r="N2237" s="1135" t="s">
        <v>1039</v>
      </c>
      <c r="O2237" s="1135">
        <v>7.5250000000000004</v>
      </c>
      <c r="P2237" s="1135">
        <v>6.0200000000000005</v>
      </c>
      <c r="Q2237" s="1135" t="s">
        <v>1358</v>
      </c>
      <c r="R2237" s="1135">
        <v>20</v>
      </c>
      <c r="T2237" s="1135">
        <v>13.5</v>
      </c>
      <c r="U2237" s="1135">
        <v>3.2</v>
      </c>
      <c r="V2237" s="1135" t="s">
        <v>663</v>
      </c>
      <c r="W2237" s="1135">
        <v>100</v>
      </c>
      <c r="X2237" s="1135">
        <v>85</v>
      </c>
      <c r="Y2237" s="1135">
        <v>1.2</v>
      </c>
      <c r="Z2237" s="1135" t="s">
        <v>663</v>
      </c>
      <c r="AA2237" s="1135" t="s">
        <v>1225</v>
      </c>
      <c r="AH2237" s="1135" t="s">
        <v>1576</v>
      </c>
      <c r="AM2237" s="1136" t="s">
        <v>13523</v>
      </c>
      <c r="AN2237" s="1136" t="s">
        <v>13524</v>
      </c>
      <c r="AO2237" s="1136">
        <f t="shared" si="278"/>
        <v>600</v>
      </c>
      <c r="AP2237" s="1136">
        <f t="shared" si="279"/>
        <v>1.74</v>
      </c>
      <c r="AQ2237" s="1136" t="str">
        <f t="shared" si="280"/>
        <v>1-5-1S83°Z+S</v>
      </c>
      <c r="AR2237" s="1136" t="str">
        <f t="shared" si="281"/>
        <v>33.5</v>
      </c>
      <c r="AS2237" s="1136" t="str">
        <f t="shared" si="282"/>
        <v>342/342/140</v>
      </c>
      <c r="AT2237" s="1136" t="str">
        <f t="shared" si="283"/>
        <v>1-5-1S83°Z+S</v>
      </c>
      <c r="AU2237" s="1136" t="s">
        <v>15734</v>
      </c>
      <c r="AV2237" s="1136" t="str">
        <f t="shared" si="276"/>
        <v>108.7.9</v>
      </c>
      <c r="AW2237" s="1438">
        <f t="shared" si="277"/>
        <v>43655</v>
      </c>
    </row>
    <row r="2238" spans="1:49">
      <c r="A2238" s="1135" t="s">
        <v>7112</v>
      </c>
      <c r="B2238" s="1135" t="s">
        <v>7113</v>
      </c>
      <c r="C2238" s="1135">
        <v>550</v>
      </c>
      <c r="D2238" s="1135">
        <v>1.724</v>
      </c>
      <c r="E2238" s="1135">
        <v>102.5</v>
      </c>
      <c r="F2238" s="1135" t="s">
        <v>4164</v>
      </c>
      <c r="G2238" s="1135">
        <v>5.5</v>
      </c>
      <c r="H2238" s="1135" t="s">
        <v>7114</v>
      </c>
      <c r="I2238" s="1135" t="s">
        <v>7115</v>
      </c>
      <c r="K2238" s="1135" t="s">
        <v>7116</v>
      </c>
      <c r="L2238" s="1135" t="s">
        <v>7117</v>
      </c>
      <c r="M2238" s="1135">
        <v>295</v>
      </c>
      <c r="N2238" s="1135" t="s">
        <v>1039</v>
      </c>
      <c r="O2238" s="1135">
        <v>7.375</v>
      </c>
      <c r="P2238" s="1135">
        <v>5.9</v>
      </c>
      <c r="Q2238" s="1135" t="s">
        <v>2687</v>
      </c>
      <c r="R2238" s="1135">
        <v>19</v>
      </c>
      <c r="T2238" s="1135">
        <v>27.8</v>
      </c>
      <c r="U2238" s="1135">
        <v>3.9</v>
      </c>
      <c r="V2238" s="1135" t="s">
        <v>663</v>
      </c>
      <c r="W2238" s="1135">
        <v>125</v>
      </c>
      <c r="X2238" s="1135">
        <v>90</v>
      </c>
      <c r="Y2238" s="1135">
        <v>1.5</v>
      </c>
      <c r="Z2238" s="1135" t="s">
        <v>663</v>
      </c>
      <c r="AA2238" s="1135" t="s">
        <v>7118</v>
      </c>
      <c r="AH2238" s="1135" t="s">
        <v>1470</v>
      </c>
      <c r="AM2238" s="1136" t="s">
        <v>13525</v>
      </c>
      <c r="AN2238" s="1136" t="s">
        <v>13526</v>
      </c>
      <c r="AO2238" s="1136">
        <f t="shared" si="278"/>
        <v>550</v>
      </c>
      <c r="AP2238" s="1136">
        <f t="shared" si="279"/>
        <v>1.724</v>
      </c>
      <c r="AQ2238" s="1136">
        <f t="shared" si="280"/>
        <v>102.5</v>
      </c>
      <c r="AR2238" s="1136" t="str">
        <f t="shared" si="281"/>
        <v>15.5</v>
      </c>
      <c r="AS2238" s="1136" t="str">
        <f t="shared" si="282"/>
        <v>452/422/OFF</v>
      </c>
      <c r="AT2238" s="1136">
        <f t="shared" si="283"/>
        <v>102.5</v>
      </c>
      <c r="AV2238" s="1136" t="str">
        <f t="shared" si="276"/>
        <v>108.7.10</v>
      </c>
      <c r="AW2238" s="1438">
        <f t="shared" si="277"/>
        <v>43656</v>
      </c>
    </row>
    <row r="2239" spans="1:49">
      <c r="A2239" s="1135" t="s">
        <v>7119</v>
      </c>
      <c r="B2239" s="1135" t="s">
        <v>7120</v>
      </c>
      <c r="C2239" s="1135">
        <v>650</v>
      </c>
      <c r="D2239" s="1135">
        <v>1.74</v>
      </c>
      <c r="E2239" s="1135" t="s">
        <v>15206</v>
      </c>
      <c r="F2239" s="1135" t="s">
        <v>1069</v>
      </c>
      <c r="G2239" s="1135">
        <v>5</v>
      </c>
      <c r="H2239" s="1135" t="s">
        <v>7121</v>
      </c>
      <c r="I2239" s="1135" t="s">
        <v>7122</v>
      </c>
      <c r="J2239" s="1135">
        <v>3.7</v>
      </c>
      <c r="K2239" s="1135" t="s">
        <v>7123</v>
      </c>
      <c r="L2239" s="1135" t="s">
        <v>5073</v>
      </c>
      <c r="M2239" s="1135">
        <v>302</v>
      </c>
      <c r="N2239" s="1135" t="s">
        <v>1039</v>
      </c>
      <c r="O2239" s="1135">
        <v>7.5500000000000007</v>
      </c>
      <c r="P2239" s="1135">
        <v>6.04</v>
      </c>
      <c r="Q2239" s="1135" t="s">
        <v>2647</v>
      </c>
      <c r="R2239" s="1135">
        <v>20.9</v>
      </c>
      <c r="T2239" s="1135">
        <v>25.8</v>
      </c>
      <c r="U2239" s="1135">
        <v>3</v>
      </c>
      <c r="V2239" s="1135" t="s">
        <v>663</v>
      </c>
      <c r="W2239" s="1135">
        <v>120</v>
      </c>
      <c r="X2239" s="1135">
        <v>25</v>
      </c>
      <c r="Y2239" s="1135">
        <v>1.3</v>
      </c>
      <c r="Z2239" s="1135" t="s">
        <v>663</v>
      </c>
      <c r="AA2239" s="1135" t="s">
        <v>7124</v>
      </c>
      <c r="AH2239" s="1135" t="s">
        <v>699</v>
      </c>
      <c r="AM2239" s="1136" t="s">
        <v>13527</v>
      </c>
      <c r="AN2239" s="1136" t="s">
        <v>13528</v>
      </c>
      <c r="AO2239" s="1136">
        <f t="shared" si="278"/>
        <v>650</v>
      </c>
      <c r="AP2239" s="1136">
        <f t="shared" si="279"/>
        <v>1.74</v>
      </c>
      <c r="AQ2239" s="1136" t="str">
        <f t="shared" si="280"/>
        <v>1-5-1S87°Z+S</v>
      </c>
      <c r="AR2239" s="1136" t="str">
        <f t="shared" si="281"/>
        <v>31.5</v>
      </c>
      <c r="AS2239" s="1136" t="str">
        <f t="shared" si="282"/>
        <v>342/342/160</v>
      </c>
      <c r="AT2239" s="1136" t="str">
        <f t="shared" si="283"/>
        <v>1-5-1S87°Z+S</v>
      </c>
      <c r="AU2239" s="1136" t="s">
        <v>15734</v>
      </c>
      <c r="AV2239" s="1136" t="str">
        <f t="shared" si="276"/>
        <v>108.7.12</v>
      </c>
      <c r="AW2239" s="1438">
        <f t="shared" si="277"/>
        <v>43658</v>
      </c>
    </row>
    <row r="2240" spans="1:49">
      <c r="A2240" s="1135" t="s">
        <v>7125</v>
      </c>
      <c r="B2240" s="1135" t="s">
        <v>7126</v>
      </c>
      <c r="C2240" s="1135">
        <v>600</v>
      </c>
      <c r="D2240" s="1135">
        <v>1.72</v>
      </c>
      <c r="E2240" s="1135" t="s">
        <v>15210</v>
      </c>
      <c r="F2240" s="1135" t="s">
        <v>2328</v>
      </c>
      <c r="G2240" s="1135">
        <v>3.5</v>
      </c>
      <c r="H2240" s="1135" t="s">
        <v>7046</v>
      </c>
      <c r="I2240" s="1135" t="s">
        <v>7012</v>
      </c>
      <c r="K2240" s="1135" t="s">
        <v>7127</v>
      </c>
      <c r="L2240" s="1135" t="s">
        <v>7128</v>
      </c>
      <c r="M2240" s="1135">
        <v>310</v>
      </c>
      <c r="N2240" s="1135" t="s">
        <v>1039</v>
      </c>
      <c r="O2240" s="1135">
        <v>7.75</v>
      </c>
      <c r="P2240" s="1135">
        <v>6.2</v>
      </c>
      <c r="Q2240" s="1135" t="s">
        <v>2495</v>
      </c>
      <c r="R2240" s="1135">
        <v>20</v>
      </c>
      <c r="T2240" s="1135">
        <v>13.5</v>
      </c>
      <c r="U2240" s="1135">
        <v>3.2</v>
      </c>
      <c r="V2240" s="1135" t="s">
        <v>663</v>
      </c>
      <c r="W2240" s="1135">
        <v>100</v>
      </c>
      <c r="X2240" s="1135">
        <v>85</v>
      </c>
      <c r="Y2240" s="1135">
        <v>1.2</v>
      </c>
      <c r="Z2240" s="1135" t="s">
        <v>663</v>
      </c>
      <c r="AA2240" s="1135" t="s">
        <v>2797</v>
      </c>
      <c r="AH2240" s="1135" t="s">
        <v>705</v>
      </c>
      <c r="AM2240" s="1136" t="s">
        <v>13529</v>
      </c>
      <c r="AN2240" s="1136" t="s">
        <v>13530</v>
      </c>
      <c r="AO2240" s="1136">
        <f t="shared" si="278"/>
        <v>600</v>
      </c>
      <c r="AP2240" s="1136">
        <f t="shared" si="279"/>
        <v>1.72</v>
      </c>
      <c r="AQ2240" s="1136" t="str">
        <f t="shared" si="280"/>
        <v>1-5-1S83°Z+S</v>
      </c>
      <c r="AR2240" s="1136" t="str">
        <f t="shared" si="281"/>
        <v>33.5</v>
      </c>
      <c r="AS2240" s="1136" t="str">
        <f t="shared" si="282"/>
        <v>340/340/140</v>
      </c>
      <c r="AT2240" s="1136" t="str">
        <f t="shared" si="283"/>
        <v>1-5-1S83°Z+S</v>
      </c>
      <c r="AU2240" s="1136" t="s">
        <v>15734</v>
      </c>
      <c r="AV2240" s="1136" t="str">
        <f t="shared" si="276"/>
        <v>108.7.18</v>
      </c>
      <c r="AW2240" s="1438">
        <f t="shared" si="277"/>
        <v>43664</v>
      </c>
    </row>
    <row r="2241" spans="1:49">
      <c r="A2241" s="1135" t="s">
        <v>7129</v>
      </c>
      <c r="B2241" s="1135" t="s">
        <v>682</v>
      </c>
      <c r="C2241" s="1135">
        <v>500</v>
      </c>
      <c r="D2241" s="1135">
        <v>1.77</v>
      </c>
      <c r="E2241" s="1135">
        <v>102.5</v>
      </c>
      <c r="F2241" s="1135" t="s">
        <v>4164</v>
      </c>
      <c r="G2241" s="1135">
        <v>5.5</v>
      </c>
      <c r="H2241" s="1135" t="s">
        <v>7022</v>
      </c>
      <c r="I2241" s="1135" t="s">
        <v>7064</v>
      </c>
      <c r="K2241" s="1135" t="s">
        <v>7130</v>
      </c>
      <c r="L2241" s="1135" t="s">
        <v>5001</v>
      </c>
      <c r="M2241" s="1135">
        <v>296</v>
      </c>
      <c r="N2241" s="1135" t="s">
        <v>1039</v>
      </c>
      <c r="O2241" s="1135">
        <v>7.4</v>
      </c>
      <c r="P2241" s="1135">
        <v>5.92</v>
      </c>
      <c r="Q2241" s="1135" t="s">
        <v>3104</v>
      </c>
      <c r="R2241" s="1135">
        <v>17</v>
      </c>
      <c r="T2241" s="1135">
        <v>10.5</v>
      </c>
      <c r="U2241" s="1135">
        <v>6.1</v>
      </c>
      <c r="V2241" s="1135" t="s">
        <v>663</v>
      </c>
      <c r="W2241" s="1135">
        <v>120</v>
      </c>
      <c r="X2241" s="1135">
        <v>90</v>
      </c>
      <c r="Y2241" s="1135">
        <v>1.1000000000000001</v>
      </c>
      <c r="Z2241" s="1135" t="s">
        <v>663</v>
      </c>
      <c r="AA2241" s="1135" t="s">
        <v>5143</v>
      </c>
      <c r="AH2241" s="1135" t="s">
        <v>927</v>
      </c>
      <c r="AM2241" s="1136" t="s">
        <v>13531</v>
      </c>
      <c r="AN2241" s="1136" t="s">
        <v>13532</v>
      </c>
      <c r="AO2241" s="1136">
        <f t="shared" si="278"/>
        <v>500</v>
      </c>
      <c r="AP2241" s="1136">
        <f t="shared" si="279"/>
        <v>1.77</v>
      </c>
      <c r="AQ2241" s="1136">
        <f t="shared" si="280"/>
        <v>102.5</v>
      </c>
      <c r="AR2241" s="1136" t="str">
        <f t="shared" si="281"/>
        <v>15.5</v>
      </c>
      <c r="AS2241" s="1136" t="str">
        <f t="shared" si="282"/>
        <v>370/355/153</v>
      </c>
      <c r="AT2241" s="1136">
        <f t="shared" si="283"/>
        <v>102.5</v>
      </c>
      <c r="AV2241" s="1136" t="str">
        <f t="shared" si="276"/>
        <v>108.7.19</v>
      </c>
      <c r="AW2241" s="1438">
        <f t="shared" si="277"/>
        <v>43665</v>
      </c>
    </row>
    <row r="2242" spans="1:49">
      <c r="A2242" s="1135" t="s">
        <v>7131</v>
      </c>
      <c r="B2242" s="1135" t="s">
        <v>682</v>
      </c>
      <c r="C2242" s="1135">
        <v>600</v>
      </c>
      <c r="D2242" s="1135">
        <v>1.76</v>
      </c>
      <c r="E2242" s="1135">
        <v>102.5</v>
      </c>
      <c r="F2242" s="1135" t="s">
        <v>4164</v>
      </c>
      <c r="G2242" s="1135">
        <v>5.5</v>
      </c>
      <c r="H2242" s="1135" t="s">
        <v>7076</v>
      </c>
      <c r="I2242" s="1135" t="s">
        <v>7077</v>
      </c>
      <c r="K2242" s="1135" t="s">
        <v>7130</v>
      </c>
      <c r="L2242" s="1135" t="s">
        <v>5001</v>
      </c>
      <c r="M2242" s="1135">
        <v>296.39999999999998</v>
      </c>
      <c r="N2242" s="1135" t="s">
        <v>1039</v>
      </c>
      <c r="O2242" s="1135">
        <v>7.41</v>
      </c>
      <c r="P2242" s="1135">
        <v>5.9279999999999999</v>
      </c>
      <c r="Q2242" s="1135" t="s">
        <v>4142</v>
      </c>
      <c r="R2242" s="1135">
        <v>20</v>
      </c>
      <c r="T2242" s="1135">
        <v>14.7</v>
      </c>
      <c r="U2242" s="1135">
        <v>5.5</v>
      </c>
      <c r="V2242" s="1135" t="s">
        <v>663</v>
      </c>
      <c r="W2242" s="1135">
        <v>70</v>
      </c>
      <c r="X2242" s="1135">
        <v>10</v>
      </c>
      <c r="Y2242" s="1135">
        <v>1.1000000000000001</v>
      </c>
      <c r="Z2242" s="1135" t="s">
        <v>663</v>
      </c>
      <c r="AA2242" s="1135" t="s">
        <v>2810</v>
      </c>
      <c r="AH2242" s="1135" t="s">
        <v>1470</v>
      </c>
      <c r="AM2242" s="1136" t="s">
        <v>13533</v>
      </c>
      <c r="AN2242" s="1136" t="s">
        <v>13534</v>
      </c>
      <c r="AO2242" s="1136">
        <f t="shared" si="278"/>
        <v>600</v>
      </c>
      <c r="AP2242" s="1136">
        <f t="shared" si="279"/>
        <v>1.76</v>
      </c>
      <c r="AQ2242" s="1136">
        <f t="shared" si="280"/>
        <v>102.5</v>
      </c>
      <c r="AR2242" s="1136" t="str">
        <f t="shared" si="281"/>
        <v>15.5</v>
      </c>
      <c r="AS2242" s="1136" t="str">
        <f t="shared" si="282"/>
        <v>375/365/153</v>
      </c>
      <c r="AT2242" s="1136">
        <f t="shared" si="283"/>
        <v>102.5</v>
      </c>
      <c r="AV2242" s="1136" t="str">
        <f t="shared" ref="AV2242:AV2305" si="284">AA2242</f>
        <v>108.7.29</v>
      </c>
      <c r="AW2242" s="1438">
        <f t="shared" si="277"/>
        <v>43675</v>
      </c>
    </row>
    <row r="2243" spans="1:49">
      <c r="A2243" s="1135" t="s">
        <v>7132</v>
      </c>
      <c r="B2243" s="1135" t="s">
        <v>7034</v>
      </c>
      <c r="C2243" s="1135">
        <v>500</v>
      </c>
      <c r="D2243" s="1135">
        <v>1.78</v>
      </c>
      <c r="E2243" s="1135" t="s">
        <v>15218</v>
      </c>
      <c r="F2243" s="1135" t="s">
        <v>1078</v>
      </c>
      <c r="G2243" s="1135">
        <v>5</v>
      </c>
      <c r="H2243" s="1135" t="s">
        <v>5942</v>
      </c>
      <c r="I2243" s="1135" t="s">
        <v>7035</v>
      </c>
      <c r="J2243" s="1135">
        <v>1</v>
      </c>
      <c r="K2243" s="1135" t="s">
        <v>7133</v>
      </c>
      <c r="L2243" s="1135" t="s">
        <v>5046</v>
      </c>
      <c r="M2243" s="1135">
        <v>308.7</v>
      </c>
      <c r="N2243" s="1135" t="s">
        <v>1039</v>
      </c>
      <c r="O2243" s="1135">
        <v>7.7175000000000002</v>
      </c>
      <c r="P2243" s="1135">
        <v>6.1739999999999995</v>
      </c>
      <c r="Q2243" s="1135" t="s">
        <v>7083</v>
      </c>
      <c r="R2243" s="1135">
        <v>25.5</v>
      </c>
      <c r="T2243" s="1135">
        <v>18</v>
      </c>
      <c r="U2243" s="1135">
        <v>5.0999999999999996</v>
      </c>
      <c r="V2243" s="1135" t="s">
        <v>663</v>
      </c>
      <c r="W2243" s="1135" t="s">
        <v>2910</v>
      </c>
      <c r="X2243" s="1135">
        <v>10</v>
      </c>
      <c r="Y2243" s="1135">
        <v>1.7</v>
      </c>
      <c r="Z2243" s="1135" t="s">
        <v>663</v>
      </c>
      <c r="AA2243" s="1135" t="s">
        <v>7134</v>
      </c>
      <c r="AH2243" s="1135" t="s">
        <v>814</v>
      </c>
      <c r="AM2243" s="1136" t="s">
        <v>13535</v>
      </c>
      <c r="AN2243" s="1136" t="s">
        <v>13536</v>
      </c>
      <c r="AO2243" s="1136">
        <f t="shared" si="278"/>
        <v>500</v>
      </c>
      <c r="AP2243" s="1136">
        <f t="shared" si="279"/>
        <v>1.78</v>
      </c>
      <c r="AQ2243" s="1136" t="str">
        <f t="shared" si="280"/>
        <v>2-6-1S83°Z+S</v>
      </c>
      <c r="AR2243" s="1136" t="str">
        <f t="shared" si="281"/>
        <v>30</v>
      </c>
      <c r="AS2243" s="1136" t="str">
        <f t="shared" si="282"/>
        <v>156/OFF</v>
      </c>
      <c r="AT2243" s="1136" t="str">
        <f t="shared" si="283"/>
        <v>2-6-1S83°Z+S</v>
      </c>
      <c r="AU2243" s="1136" t="s">
        <v>15734</v>
      </c>
      <c r="AV2243" s="1136" t="str">
        <f t="shared" si="284"/>
        <v>108.8.3</v>
      </c>
      <c r="AW2243" s="1438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35" t="s">
        <v>7135</v>
      </c>
      <c r="B2244" s="1135" t="s">
        <v>7136</v>
      </c>
      <c r="C2244" s="1135">
        <v>575</v>
      </c>
      <c r="D2244" s="1135">
        <v>1.7749999999999999</v>
      </c>
      <c r="E2244" s="1135">
        <v>102.5</v>
      </c>
      <c r="F2244" s="1135" t="s">
        <v>4164</v>
      </c>
      <c r="G2244" s="1135">
        <v>5</v>
      </c>
      <c r="H2244" s="1135" t="s">
        <v>7137</v>
      </c>
      <c r="I2244" s="1135" t="s">
        <v>7138</v>
      </c>
      <c r="J2244" s="1135">
        <v>1</v>
      </c>
      <c r="K2244" s="1135" t="s">
        <v>7139</v>
      </c>
      <c r="L2244" s="1135" t="s">
        <v>5148</v>
      </c>
      <c r="M2244" s="1135">
        <v>299.60000000000002</v>
      </c>
      <c r="N2244" s="1135" t="s">
        <v>1039</v>
      </c>
      <c r="O2244" s="1135">
        <v>7.4900000000000011</v>
      </c>
      <c r="P2244" s="1135">
        <v>5.9920000000000009</v>
      </c>
      <c r="Q2244" s="1135" t="s">
        <v>1131</v>
      </c>
      <c r="R2244" s="1135">
        <v>21.9</v>
      </c>
      <c r="T2244" s="1135">
        <v>19.899999999999999</v>
      </c>
      <c r="U2244" s="1135">
        <v>3.6</v>
      </c>
      <c r="V2244" s="1135" t="s">
        <v>663</v>
      </c>
      <c r="W2244" s="1135">
        <v>125</v>
      </c>
      <c r="X2244" s="1135">
        <v>90</v>
      </c>
      <c r="Y2244" s="1135">
        <v>1.1000000000000001</v>
      </c>
      <c r="Z2244" s="1135" t="s">
        <v>663</v>
      </c>
      <c r="AA2244" s="1135" t="s">
        <v>2819</v>
      </c>
      <c r="AH2244" s="1135" t="s">
        <v>746</v>
      </c>
      <c r="AM2244" s="1136" t="s">
        <v>13537</v>
      </c>
      <c r="AN2244" s="1136" t="s">
        <v>13538</v>
      </c>
      <c r="AO2244" s="1136">
        <f t="shared" si="278"/>
        <v>575</v>
      </c>
      <c r="AP2244" s="1136">
        <f t="shared" si="279"/>
        <v>1.7749999999999999</v>
      </c>
      <c r="AQ2244" s="1136">
        <f t="shared" si="280"/>
        <v>102.5</v>
      </c>
      <c r="AR2244" s="1136" t="str">
        <f t="shared" si="281"/>
        <v>15.5</v>
      </c>
      <c r="AS2244" s="1136" t="str">
        <f t="shared" si="282"/>
        <v>428/408/160</v>
      </c>
      <c r="AT2244" s="1136">
        <f t="shared" si="283"/>
        <v>102.5</v>
      </c>
      <c r="AV2244" s="1136" t="str">
        <f t="shared" si="284"/>
        <v>108.8.9</v>
      </c>
      <c r="AW2244" s="1438">
        <f t="shared" si="285"/>
        <v>43686</v>
      </c>
    </row>
    <row r="2245" spans="1:49">
      <c r="A2245" s="1135" t="s">
        <v>7140</v>
      </c>
      <c r="B2245" s="1135" t="s">
        <v>737</v>
      </c>
      <c r="C2245" s="1135">
        <v>550</v>
      </c>
      <c r="D2245" s="1135">
        <v>1.7769999999999999</v>
      </c>
      <c r="E2245" s="1135">
        <v>102.5</v>
      </c>
      <c r="F2245" s="1135" t="s">
        <v>4164</v>
      </c>
      <c r="G2245" s="1135" t="s">
        <v>6959</v>
      </c>
      <c r="H2245" s="1135" t="s">
        <v>7141</v>
      </c>
      <c r="I2245" s="1135" t="s">
        <v>7142</v>
      </c>
      <c r="J2245" s="1135">
        <v>3.7</v>
      </c>
      <c r="K2245" s="1135" t="s">
        <v>7143</v>
      </c>
      <c r="L2245" s="1135" t="s">
        <v>4760</v>
      </c>
      <c r="M2245" s="1135">
        <v>295.10000000000002</v>
      </c>
      <c r="N2245" s="1135" t="s">
        <v>1039</v>
      </c>
      <c r="O2245" s="1135">
        <v>7.3775000000000013</v>
      </c>
      <c r="P2245" s="1135">
        <v>5.9020000000000001</v>
      </c>
      <c r="Q2245" s="1135" t="s">
        <v>1050</v>
      </c>
      <c r="R2245" s="1135">
        <v>17.399999999999999</v>
      </c>
      <c r="T2245" s="1135">
        <v>31</v>
      </c>
      <c r="U2245" s="1135">
        <v>3.5</v>
      </c>
      <c r="V2245" s="1135" t="s">
        <v>663</v>
      </c>
      <c r="W2245" s="1135" t="s">
        <v>6974</v>
      </c>
      <c r="X2245" s="1135">
        <v>40</v>
      </c>
      <c r="Y2245" s="1135">
        <v>1</v>
      </c>
      <c r="Z2245" s="1135" t="s">
        <v>663</v>
      </c>
      <c r="AA2245" s="1135" t="s">
        <v>4159</v>
      </c>
      <c r="AH2245" s="1135" t="s">
        <v>746</v>
      </c>
      <c r="AM2245" s="1136" t="s">
        <v>13539</v>
      </c>
      <c r="AN2245" s="1136" t="s">
        <v>13540</v>
      </c>
      <c r="AO2245" s="1136">
        <f t="shared" si="278"/>
        <v>550</v>
      </c>
      <c r="AP2245" s="1136">
        <f t="shared" si="279"/>
        <v>1.7769999999999999</v>
      </c>
      <c r="AQ2245" s="1136">
        <f t="shared" si="280"/>
        <v>102.5</v>
      </c>
      <c r="AR2245" s="1136" t="str">
        <f t="shared" si="281"/>
        <v>15.5</v>
      </c>
      <c r="AS2245" s="1136" t="str">
        <f t="shared" si="282"/>
        <v>485/445/OFF</v>
      </c>
      <c r="AT2245" s="1136">
        <f t="shared" si="283"/>
        <v>102.5</v>
      </c>
      <c r="AV2245" s="1136" t="str">
        <f t="shared" si="284"/>
        <v>108.8.16</v>
      </c>
      <c r="AW2245" s="1438">
        <f t="shared" si="285"/>
        <v>43693</v>
      </c>
    </row>
    <row r="2246" spans="1:49">
      <c r="A2246" s="1135" t="s">
        <v>7144</v>
      </c>
      <c r="B2246" s="1135" t="s">
        <v>740</v>
      </c>
      <c r="C2246" s="1135">
        <v>600</v>
      </c>
      <c r="D2246" s="1135">
        <v>1.8049999999999999</v>
      </c>
      <c r="E2246" s="1135" t="s">
        <v>15210</v>
      </c>
      <c r="F2246" s="1135" t="s">
        <v>2328</v>
      </c>
      <c r="G2246" s="1135">
        <v>4</v>
      </c>
      <c r="H2246" s="1135" t="s">
        <v>6996</v>
      </c>
      <c r="I2246" s="1135" t="s">
        <v>7012</v>
      </c>
      <c r="K2246" s="1135" t="s">
        <v>7145</v>
      </c>
      <c r="L2246" s="1135" t="s">
        <v>7014</v>
      </c>
      <c r="M2246" s="1135">
        <v>303.5</v>
      </c>
      <c r="N2246" s="1135" t="s">
        <v>1039</v>
      </c>
      <c r="O2246" s="1135">
        <v>7.5875000000000004</v>
      </c>
      <c r="P2246" s="1135">
        <v>6.07</v>
      </c>
      <c r="Q2246" s="1135" t="s">
        <v>1358</v>
      </c>
      <c r="R2246" s="1135">
        <v>27.9</v>
      </c>
      <c r="T2246" s="1135">
        <v>13.5</v>
      </c>
      <c r="U2246" s="1135">
        <v>2.5</v>
      </c>
      <c r="V2246" s="1135" t="s">
        <v>663</v>
      </c>
      <c r="W2246" s="1135" t="s">
        <v>5041</v>
      </c>
      <c r="X2246" s="1135">
        <v>10</v>
      </c>
      <c r="Y2246" s="1135">
        <v>1.6</v>
      </c>
      <c r="Z2246" s="1135" t="s">
        <v>663</v>
      </c>
      <c r="AA2246" s="1135" t="s">
        <v>2842</v>
      </c>
      <c r="AH2246" s="1135" t="s">
        <v>745</v>
      </c>
      <c r="AM2246" s="1136" t="s">
        <v>13541</v>
      </c>
      <c r="AN2246" s="1136" t="s">
        <v>13542</v>
      </c>
      <c r="AO2246" s="1136">
        <f t="shared" si="278"/>
        <v>600</v>
      </c>
      <c r="AP2246" s="1136">
        <f t="shared" si="279"/>
        <v>1.8049999999999999</v>
      </c>
      <c r="AQ2246" s="1136" t="str">
        <f t="shared" si="280"/>
        <v>1-5-1S83°Z+S</v>
      </c>
      <c r="AR2246" s="1136" t="str">
        <f t="shared" si="281"/>
        <v>33.5</v>
      </c>
      <c r="AS2246" s="1136" t="str">
        <f t="shared" si="282"/>
        <v>310/310/190</v>
      </c>
      <c r="AT2246" s="1136" t="str">
        <f t="shared" si="283"/>
        <v>1-5-1S83°Z+S</v>
      </c>
      <c r="AU2246" s="1136" t="s">
        <v>15734</v>
      </c>
      <c r="AV2246" s="1136" t="str">
        <f t="shared" si="284"/>
        <v>108.8.30</v>
      </c>
      <c r="AW2246" s="1438">
        <f t="shared" si="285"/>
        <v>43707</v>
      </c>
    </row>
    <row r="2247" spans="1:49">
      <c r="A2247" s="1135" t="s">
        <v>7146</v>
      </c>
      <c r="B2247" s="1135" t="s">
        <v>7120</v>
      </c>
      <c r="C2247" s="1135">
        <v>600</v>
      </c>
      <c r="D2247" s="1135">
        <v>1.736</v>
      </c>
      <c r="E2247" s="1135" t="s">
        <v>15218</v>
      </c>
      <c r="F2247" s="1135" t="s">
        <v>1213</v>
      </c>
      <c r="G2247" s="1135">
        <v>5</v>
      </c>
      <c r="H2247" s="1135" t="s">
        <v>3018</v>
      </c>
      <c r="I2247" s="1135" t="s">
        <v>7122</v>
      </c>
      <c r="J2247" s="1135">
        <v>3.7</v>
      </c>
      <c r="K2247" s="1135" t="s">
        <v>7147</v>
      </c>
      <c r="L2247" s="1135" t="s">
        <v>5073</v>
      </c>
      <c r="M2247" s="1135">
        <v>302</v>
      </c>
      <c r="N2247" s="1135" t="s">
        <v>1039</v>
      </c>
      <c r="O2247" s="1135">
        <v>7.5500000000000007</v>
      </c>
      <c r="P2247" s="1135">
        <v>6.04</v>
      </c>
      <c r="Q2247" s="1135" t="s">
        <v>1358</v>
      </c>
      <c r="R2247" s="1135">
        <v>20.9</v>
      </c>
      <c r="T2247" s="1135">
        <v>25.8</v>
      </c>
      <c r="U2247" s="1135">
        <v>3</v>
      </c>
      <c r="V2247" s="1135" t="s">
        <v>663</v>
      </c>
      <c r="W2247" s="1135">
        <v>120</v>
      </c>
      <c r="X2247" s="1135">
        <v>25</v>
      </c>
      <c r="Y2247" s="1135">
        <v>1.3</v>
      </c>
      <c r="Z2247" s="1135" t="s">
        <v>663</v>
      </c>
      <c r="AA2247" s="1135" t="s">
        <v>1284</v>
      </c>
      <c r="AH2247" s="1135" t="s">
        <v>1511</v>
      </c>
      <c r="AM2247" s="1136" t="s">
        <v>13543</v>
      </c>
      <c r="AN2247" s="1136" t="s">
        <v>13544</v>
      </c>
      <c r="AO2247" s="1136">
        <f t="shared" si="278"/>
        <v>600</v>
      </c>
      <c r="AP2247" s="1136">
        <f t="shared" si="279"/>
        <v>1.736</v>
      </c>
      <c r="AQ2247" s="1136" t="str">
        <f t="shared" si="280"/>
        <v>2-6-1S83°Z+S</v>
      </c>
      <c r="AR2247" s="1136" t="str">
        <f t="shared" si="281"/>
        <v>29</v>
      </c>
      <c r="AS2247" s="1136" t="str">
        <f t="shared" si="282"/>
        <v>192/193</v>
      </c>
      <c r="AT2247" s="1136" t="str">
        <f t="shared" si="283"/>
        <v>2-6-1S83°Z+S</v>
      </c>
      <c r="AU2247" s="1136" t="s">
        <v>15734</v>
      </c>
      <c r="AV2247" s="1136" t="str">
        <f t="shared" si="284"/>
        <v>108.9.2</v>
      </c>
      <c r="AW2247" s="1438">
        <f t="shared" si="285"/>
        <v>43710</v>
      </c>
    </row>
    <row r="2248" spans="1:49">
      <c r="A2248" s="1135" t="s">
        <v>7148</v>
      </c>
      <c r="B2248" s="1135" t="s">
        <v>7149</v>
      </c>
      <c r="C2248" s="1135">
        <v>550</v>
      </c>
      <c r="D2248" s="1135">
        <v>1.7669999999999999</v>
      </c>
      <c r="E2248" s="1135">
        <v>102.5</v>
      </c>
      <c r="F2248" s="1135" t="s">
        <v>5228</v>
      </c>
      <c r="G2248" s="1135">
        <v>5.5</v>
      </c>
      <c r="H2248" s="1135" t="s">
        <v>7150</v>
      </c>
      <c r="I2248" s="1135" t="s">
        <v>7151</v>
      </c>
      <c r="J2248" s="1135">
        <v>3</v>
      </c>
      <c r="K2248" s="1135" t="s">
        <v>7152</v>
      </c>
      <c r="L2248" s="1135" t="s">
        <v>5040</v>
      </c>
      <c r="M2248" s="1135">
        <v>296</v>
      </c>
      <c r="N2248" s="1135" t="s">
        <v>1039</v>
      </c>
      <c r="O2248" s="1135">
        <v>7.4</v>
      </c>
      <c r="P2248" s="1135">
        <v>5.92</v>
      </c>
      <c r="Q2248" s="1135" t="s">
        <v>1463</v>
      </c>
      <c r="R2248" s="1135">
        <v>27</v>
      </c>
      <c r="T2248" s="1135">
        <v>17.5</v>
      </c>
      <c r="U2248" s="1135">
        <v>6</v>
      </c>
      <c r="V2248" s="1135" t="s">
        <v>663</v>
      </c>
      <c r="W2248" s="1135">
        <v>60</v>
      </c>
      <c r="X2248" s="1135">
        <v>10</v>
      </c>
      <c r="Y2248" s="1135">
        <v>1.2</v>
      </c>
      <c r="Z2248" s="1135" t="s">
        <v>663</v>
      </c>
      <c r="AA2248" s="1135" t="s">
        <v>7153</v>
      </c>
      <c r="AH2248" s="1135" t="s">
        <v>746</v>
      </c>
      <c r="AM2248" s="1136" t="s">
        <v>13545</v>
      </c>
      <c r="AN2248" s="1136" t="s">
        <v>13546</v>
      </c>
      <c r="AO2248" s="1136">
        <f t="shared" si="278"/>
        <v>550</v>
      </c>
      <c r="AP2248" s="1136">
        <f t="shared" si="279"/>
        <v>1.7669999999999999</v>
      </c>
      <c r="AQ2248" s="1136">
        <f t="shared" si="280"/>
        <v>102.5</v>
      </c>
      <c r="AR2248" s="1136" t="str">
        <f t="shared" si="281"/>
        <v>15.6</v>
      </c>
      <c r="AS2248" s="1136" t="str">
        <f t="shared" si="282"/>
        <v>360/375/OFF</v>
      </c>
      <c r="AT2248" s="1136">
        <f t="shared" si="283"/>
        <v>102.5</v>
      </c>
      <c r="AV2248" s="1136" t="str">
        <f t="shared" si="284"/>
        <v>108.9.5</v>
      </c>
      <c r="AW2248" s="1438">
        <f t="shared" si="285"/>
        <v>43713</v>
      </c>
    </row>
    <row r="2249" spans="1:49">
      <c r="A2249" s="1135" t="s">
        <v>7154</v>
      </c>
      <c r="B2249" s="1135" t="s">
        <v>804</v>
      </c>
      <c r="C2249" s="1135">
        <v>600</v>
      </c>
      <c r="D2249" s="1135">
        <v>1.8</v>
      </c>
      <c r="E2249" s="1135" t="s">
        <v>15210</v>
      </c>
      <c r="F2249" s="1135" t="s">
        <v>2328</v>
      </c>
      <c r="G2249" s="1135">
        <v>4</v>
      </c>
      <c r="H2249" s="1135" t="s">
        <v>6996</v>
      </c>
      <c r="I2249" s="1135" t="s">
        <v>6997</v>
      </c>
      <c r="K2249" s="1135" t="s">
        <v>7155</v>
      </c>
      <c r="L2249" s="1135" t="s">
        <v>7027</v>
      </c>
      <c r="M2249" s="1135">
        <v>302</v>
      </c>
      <c r="N2249" s="1135" t="s">
        <v>1039</v>
      </c>
      <c r="O2249" s="1135">
        <v>7.5500000000000007</v>
      </c>
      <c r="P2249" s="1135">
        <v>6.04</v>
      </c>
      <c r="Q2249" s="1135" t="s">
        <v>2647</v>
      </c>
      <c r="R2249" s="1135">
        <v>27.3</v>
      </c>
      <c r="T2249" s="1135">
        <v>13.3</v>
      </c>
      <c r="U2249" s="1135">
        <v>2.2999999999999998</v>
      </c>
      <c r="V2249" s="1135" t="s">
        <v>663</v>
      </c>
      <c r="W2249" s="1135" t="s">
        <v>5041</v>
      </c>
      <c r="X2249" s="1135">
        <v>10</v>
      </c>
      <c r="Y2249" s="1135">
        <v>1.6</v>
      </c>
      <c r="Z2249" s="1135" t="s">
        <v>663</v>
      </c>
      <c r="AA2249" s="1135" t="s">
        <v>2859</v>
      </c>
      <c r="AH2249" s="1135" t="s">
        <v>1576</v>
      </c>
      <c r="AM2249" s="1136" t="s">
        <v>13547</v>
      </c>
      <c r="AN2249" s="1136" t="s">
        <v>13548</v>
      </c>
      <c r="AO2249" s="1136">
        <f t="shared" si="278"/>
        <v>600</v>
      </c>
      <c r="AP2249" s="1136">
        <f t="shared" si="279"/>
        <v>1.8</v>
      </c>
      <c r="AQ2249" s="1136" t="str">
        <f t="shared" si="280"/>
        <v>1-5-1S83°Z+S</v>
      </c>
      <c r="AR2249" s="1136" t="str">
        <f t="shared" si="281"/>
        <v>33.5</v>
      </c>
      <c r="AS2249" s="1136" t="str">
        <f t="shared" si="282"/>
        <v>310/310/190</v>
      </c>
      <c r="AT2249" s="1136" t="str">
        <f t="shared" si="283"/>
        <v>1-5-1S83°Z+S</v>
      </c>
      <c r="AU2249" s="1136" t="s">
        <v>15734</v>
      </c>
      <c r="AV2249" s="1136" t="str">
        <f t="shared" si="284"/>
        <v>108.9.12</v>
      </c>
      <c r="AW2249" s="1438">
        <f t="shared" si="285"/>
        <v>43720</v>
      </c>
    </row>
    <row r="2250" spans="1:49">
      <c r="A2250" s="1135" t="s">
        <v>7156</v>
      </c>
      <c r="B2250" s="1135" t="s">
        <v>682</v>
      </c>
      <c r="C2250" s="1135">
        <v>500</v>
      </c>
      <c r="D2250" s="1135">
        <v>1.77</v>
      </c>
      <c r="E2250" s="1135">
        <v>102.5</v>
      </c>
      <c r="F2250" s="1135" t="s">
        <v>4164</v>
      </c>
      <c r="G2250" s="1135">
        <v>5.5</v>
      </c>
      <c r="H2250" s="1135" t="s">
        <v>7022</v>
      </c>
      <c r="I2250" s="1135" t="s">
        <v>7064</v>
      </c>
      <c r="K2250" s="1135" t="s">
        <v>7157</v>
      </c>
      <c r="L2250" s="1135" t="s">
        <v>5001</v>
      </c>
      <c r="M2250" s="1135">
        <v>296</v>
      </c>
      <c r="N2250" s="1135" t="s">
        <v>1039</v>
      </c>
      <c r="O2250" s="1135">
        <v>7.4</v>
      </c>
      <c r="P2250" s="1135">
        <v>5.92</v>
      </c>
      <c r="Q2250" s="1135" t="s">
        <v>3104</v>
      </c>
      <c r="R2250" s="1135">
        <v>17</v>
      </c>
      <c r="T2250" s="1135">
        <v>10.5</v>
      </c>
      <c r="U2250" s="1135">
        <v>6.1</v>
      </c>
      <c r="V2250" s="1135" t="s">
        <v>663</v>
      </c>
      <c r="W2250" s="1135">
        <v>120</v>
      </c>
      <c r="X2250" s="1135">
        <v>90</v>
      </c>
      <c r="Y2250" s="1135">
        <v>1.1000000000000001</v>
      </c>
      <c r="Z2250" s="1135" t="s">
        <v>663</v>
      </c>
      <c r="AA2250" s="1135" t="s">
        <v>2877</v>
      </c>
      <c r="AH2250" s="1135" t="s">
        <v>746</v>
      </c>
      <c r="AM2250" s="1136" t="s">
        <v>13549</v>
      </c>
      <c r="AN2250" s="1136" t="s">
        <v>13550</v>
      </c>
      <c r="AO2250" s="1136">
        <f t="shared" si="278"/>
        <v>500</v>
      </c>
      <c r="AP2250" s="1136">
        <f t="shared" si="279"/>
        <v>1.77</v>
      </c>
      <c r="AQ2250" s="1136">
        <f t="shared" si="280"/>
        <v>102.5</v>
      </c>
      <c r="AR2250" s="1136" t="str">
        <f t="shared" si="281"/>
        <v>15.5</v>
      </c>
      <c r="AS2250" s="1136" t="str">
        <f t="shared" si="282"/>
        <v>370/355/153</v>
      </c>
      <c r="AT2250" s="1136">
        <f t="shared" si="283"/>
        <v>102.5</v>
      </c>
      <c r="AV2250" s="1136" t="str">
        <f t="shared" si="284"/>
        <v>108.10.3</v>
      </c>
      <c r="AW2250" s="1438">
        <f t="shared" si="285"/>
        <v>43741</v>
      </c>
    </row>
    <row r="2251" spans="1:49">
      <c r="A2251" s="1135" t="s">
        <v>7158</v>
      </c>
      <c r="B2251" s="1135" t="s">
        <v>737</v>
      </c>
      <c r="C2251" s="1135">
        <v>700</v>
      </c>
      <c r="D2251" s="1135">
        <v>1.7569999999999999</v>
      </c>
      <c r="E2251" s="1135" t="s">
        <v>15198</v>
      </c>
      <c r="F2251" s="1135" t="s">
        <v>663</v>
      </c>
      <c r="G2251" s="1135" t="s">
        <v>6959</v>
      </c>
      <c r="H2251" s="1135" t="s">
        <v>6971</v>
      </c>
      <c r="I2251" s="1135" t="s">
        <v>6978</v>
      </c>
      <c r="J2251" s="1135">
        <v>3.7</v>
      </c>
      <c r="K2251" s="1135" t="s">
        <v>7159</v>
      </c>
      <c r="L2251" s="1135" t="s">
        <v>4760</v>
      </c>
      <c r="M2251" s="1135">
        <v>300.8</v>
      </c>
      <c r="N2251" s="1135" t="s">
        <v>1039</v>
      </c>
      <c r="O2251" s="1135">
        <v>7.5200000000000005</v>
      </c>
      <c r="P2251" s="1135">
        <v>6.016</v>
      </c>
      <c r="Q2251" s="1135" t="s">
        <v>1050</v>
      </c>
      <c r="R2251" s="1135">
        <v>17</v>
      </c>
      <c r="T2251" s="1135">
        <v>31.4</v>
      </c>
      <c r="U2251" s="1135">
        <v>3.6</v>
      </c>
      <c r="V2251" s="1135" t="s">
        <v>663</v>
      </c>
      <c r="W2251" s="1135">
        <v>65</v>
      </c>
      <c r="X2251" s="1135">
        <v>10</v>
      </c>
      <c r="Y2251" s="1135">
        <v>1.5</v>
      </c>
      <c r="Z2251" s="1135" t="s">
        <v>663</v>
      </c>
      <c r="AA2251" s="1135" t="s">
        <v>7160</v>
      </c>
      <c r="AH2251" s="1135" t="s">
        <v>1042</v>
      </c>
      <c r="AM2251" s="1136" t="s">
        <v>13551</v>
      </c>
      <c r="AN2251" s="1136" t="s">
        <v>13552</v>
      </c>
      <c r="AO2251" s="1136">
        <f t="shared" ref="AO2251:AO2314" si="286">C2251</f>
        <v>700</v>
      </c>
      <c r="AP2251" s="1136">
        <f t="shared" ref="AP2251:AP2314" si="287">D2251</f>
        <v>1.7569999999999999</v>
      </c>
      <c r="AQ2251" s="1136" t="str">
        <f t="shared" ref="AQ2251:AQ2314" si="288">E2251</f>
        <v>1-4-1S85°Z+S</v>
      </c>
      <c r="AR2251" s="1136" t="str">
        <f t="shared" ref="AR2251:AR2314" si="289">F2251</f>
        <v>NA</v>
      </c>
      <c r="AS2251" s="1136" t="str">
        <f t="shared" ref="AS2251:AS2314" si="290">H2251</f>
        <v>200/OFF</v>
      </c>
      <c r="AT2251" s="1136" t="str">
        <f t="shared" ref="AT2251:AT2314" si="291">E2251</f>
        <v>1-4-1S85°Z+S</v>
      </c>
      <c r="AU2251" s="1136" t="s">
        <v>15734</v>
      </c>
      <c r="AV2251" s="1136" t="str">
        <f t="shared" si="284"/>
        <v>108.9.20</v>
      </c>
      <c r="AW2251" s="1438">
        <f t="shared" si="285"/>
        <v>43728</v>
      </c>
    </row>
    <row r="2252" spans="1:49">
      <c r="A2252" s="1135" t="s">
        <v>7161</v>
      </c>
      <c r="B2252" s="1135" t="s">
        <v>7162</v>
      </c>
      <c r="C2252" s="1135">
        <v>450</v>
      </c>
      <c r="D2252" s="1135">
        <v>1.78</v>
      </c>
      <c r="E2252" s="1135" t="s">
        <v>15218</v>
      </c>
      <c r="F2252" s="1135" t="s">
        <v>3779</v>
      </c>
      <c r="G2252" s="1135">
        <v>5</v>
      </c>
      <c r="H2252" s="1135" t="s">
        <v>2420</v>
      </c>
      <c r="I2252" s="1135" t="s">
        <v>7163</v>
      </c>
      <c r="K2252" s="1135" t="s">
        <v>7164</v>
      </c>
      <c r="L2252" s="1135" t="s">
        <v>5131</v>
      </c>
      <c r="M2252" s="1135">
        <v>293.2</v>
      </c>
      <c r="N2252" s="1135" t="s">
        <v>1039</v>
      </c>
      <c r="O2252" s="1135">
        <v>7.33</v>
      </c>
      <c r="P2252" s="1135">
        <v>5.8639999999999999</v>
      </c>
      <c r="Q2252" s="1135" t="s">
        <v>2516</v>
      </c>
      <c r="R2252" s="1135">
        <v>21</v>
      </c>
      <c r="T2252" s="1135">
        <v>25</v>
      </c>
      <c r="U2252" s="1135">
        <v>4.2</v>
      </c>
      <c r="V2252" s="1135" t="s">
        <v>663</v>
      </c>
      <c r="W2252" s="1135">
        <v>120</v>
      </c>
      <c r="X2252" s="1135">
        <v>20</v>
      </c>
      <c r="Y2252" s="1135">
        <v>1.6</v>
      </c>
      <c r="Z2252" s="1135" t="s">
        <v>663</v>
      </c>
      <c r="AA2252" s="1135" t="s">
        <v>5190</v>
      </c>
      <c r="AH2252" s="1135" t="s">
        <v>812</v>
      </c>
      <c r="AM2252" s="1136" t="s">
        <v>13553</v>
      </c>
      <c r="AN2252" s="1136" t="s">
        <v>13554</v>
      </c>
      <c r="AO2252" s="1136">
        <f t="shared" si="286"/>
        <v>450</v>
      </c>
      <c r="AP2252" s="1136">
        <f t="shared" si="287"/>
        <v>1.78</v>
      </c>
      <c r="AQ2252" s="1136" t="str">
        <f t="shared" si="288"/>
        <v>2-6-1S83°Z+S</v>
      </c>
      <c r="AR2252" s="1136" t="str">
        <f t="shared" si="289"/>
        <v>30.6</v>
      </c>
      <c r="AS2252" s="1136" t="str">
        <f t="shared" si="290"/>
        <v>173/OFF</v>
      </c>
      <c r="AT2252" s="1136" t="str">
        <f t="shared" si="291"/>
        <v>2-6-1S83°Z+S</v>
      </c>
      <c r="AU2252" s="1136" t="s">
        <v>15734</v>
      </c>
      <c r="AV2252" s="1136" t="str">
        <f t="shared" si="284"/>
        <v>108.9.23</v>
      </c>
      <c r="AW2252" s="1438">
        <f t="shared" si="285"/>
        <v>43731</v>
      </c>
    </row>
    <row r="2253" spans="1:49">
      <c r="A2253" s="1135" t="s">
        <v>7165</v>
      </c>
      <c r="B2253" s="1135" t="s">
        <v>7034</v>
      </c>
      <c r="C2253" s="1135" t="s">
        <v>7166</v>
      </c>
      <c r="D2253" s="1135">
        <v>1.78</v>
      </c>
      <c r="E2253" s="1135" t="s">
        <v>15218</v>
      </c>
      <c r="F2253" s="1135" t="s">
        <v>1078</v>
      </c>
      <c r="G2253" s="1135">
        <v>5</v>
      </c>
      <c r="H2253" s="1135" t="s">
        <v>7167</v>
      </c>
      <c r="I2253" s="1135" t="s">
        <v>7035</v>
      </c>
      <c r="J2253" s="1135">
        <v>1</v>
      </c>
      <c r="K2253" s="1135" t="s">
        <v>7168</v>
      </c>
      <c r="L2253" s="1135" t="s">
        <v>5046</v>
      </c>
      <c r="M2253" s="1135">
        <v>308.7</v>
      </c>
      <c r="N2253" s="1135" t="s">
        <v>1039</v>
      </c>
      <c r="O2253" s="1135">
        <v>7.7175000000000002</v>
      </c>
      <c r="P2253" s="1135">
        <v>6.1739999999999995</v>
      </c>
      <c r="Q2253" s="1135" t="s">
        <v>7169</v>
      </c>
      <c r="R2253" s="1135">
        <v>25.5</v>
      </c>
      <c r="T2253" s="1135">
        <v>18</v>
      </c>
      <c r="U2253" s="1135">
        <v>5.0999999999999996</v>
      </c>
      <c r="V2253" s="1135" t="s">
        <v>663</v>
      </c>
      <c r="W2253" s="1135" t="s">
        <v>2910</v>
      </c>
      <c r="X2253" s="1135">
        <v>10</v>
      </c>
      <c r="Y2253" s="1135">
        <v>1.7</v>
      </c>
      <c r="Z2253" s="1135" t="s">
        <v>663</v>
      </c>
      <c r="AA2253" s="1135" t="s">
        <v>7170</v>
      </c>
      <c r="AH2253" s="1135" t="s">
        <v>488</v>
      </c>
      <c r="AM2253" s="1136" t="s">
        <v>13555</v>
      </c>
      <c r="AN2253" s="1136" t="s">
        <v>13556</v>
      </c>
      <c r="AO2253" s="1136" t="str">
        <f t="shared" si="286"/>
        <v>500↓450</v>
      </c>
      <c r="AP2253" s="1136">
        <f t="shared" si="287"/>
        <v>1.78</v>
      </c>
      <c r="AQ2253" s="1136" t="str">
        <f t="shared" si="288"/>
        <v>2-6-1S83°Z+S</v>
      </c>
      <c r="AR2253" s="1136" t="str">
        <f t="shared" si="289"/>
        <v>30</v>
      </c>
      <c r="AS2253" s="1136" t="str">
        <f t="shared" si="290"/>
        <v>152/OFF</v>
      </c>
      <c r="AT2253" s="1136" t="str">
        <f t="shared" si="291"/>
        <v>2-6-1S83°Z+S</v>
      </c>
      <c r="AU2253" s="1136" t="s">
        <v>15734</v>
      </c>
      <c r="AV2253" s="1136" t="str">
        <f t="shared" si="284"/>
        <v>108.10.14</v>
      </c>
      <c r="AW2253" s="1438">
        <f t="shared" si="285"/>
        <v>43752</v>
      </c>
    </row>
    <row r="2254" spans="1:49">
      <c r="A2254" s="1135" t="s">
        <v>7171</v>
      </c>
      <c r="B2254" s="1135" t="s">
        <v>7099</v>
      </c>
      <c r="C2254" s="1135">
        <v>600</v>
      </c>
      <c r="D2254" s="1135">
        <v>1.72</v>
      </c>
      <c r="E2254" s="1135" t="s">
        <v>15210</v>
      </c>
      <c r="F2254" s="1135" t="s">
        <v>2328</v>
      </c>
      <c r="G2254" s="1135">
        <v>3.5</v>
      </c>
      <c r="H2254" s="1135" t="s">
        <v>7046</v>
      </c>
      <c r="I2254" s="1135" t="s">
        <v>7095</v>
      </c>
      <c r="K2254" s="1135" t="s">
        <v>7100</v>
      </c>
      <c r="L2254" s="1135" t="s">
        <v>7101</v>
      </c>
      <c r="M2254" s="1135">
        <v>310</v>
      </c>
      <c r="N2254" s="1135" t="s">
        <v>1039</v>
      </c>
      <c r="O2254" s="1135">
        <v>7.75</v>
      </c>
      <c r="P2254" s="1135">
        <v>6.2</v>
      </c>
      <c r="Q2254" s="1135" t="s">
        <v>2647</v>
      </c>
      <c r="R2254" s="1135">
        <v>22</v>
      </c>
      <c r="T2254" s="1135">
        <v>13.5</v>
      </c>
      <c r="U2254" s="1135">
        <v>3.2</v>
      </c>
      <c r="V2254" s="1135" t="s">
        <v>663</v>
      </c>
      <c r="W2254" s="1135">
        <v>100</v>
      </c>
      <c r="X2254" s="1135">
        <v>85</v>
      </c>
      <c r="Y2254" s="1135">
        <v>1.2</v>
      </c>
      <c r="Z2254" s="1135" t="s">
        <v>663</v>
      </c>
      <c r="AA2254" s="1135" t="s">
        <v>7172</v>
      </c>
      <c r="AH2254" s="1135" t="s">
        <v>1315</v>
      </c>
      <c r="AM2254" s="1136" t="s">
        <v>13557</v>
      </c>
      <c r="AN2254" s="1136" t="s">
        <v>13558</v>
      </c>
      <c r="AO2254" s="1136">
        <f t="shared" si="286"/>
        <v>600</v>
      </c>
      <c r="AP2254" s="1136">
        <f t="shared" si="287"/>
        <v>1.72</v>
      </c>
      <c r="AQ2254" s="1136" t="str">
        <f t="shared" si="288"/>
        <v>1-5-1S83°Z+S</v>
      </c>
      <c r="AR2254" s="1136" t="str">
        <f t="shared" si="289"/>
        <v>33.5</v>
      </c>
      <c r="AS2254" s="1136" t="str">
        <f t="shared" si="290"/>
        <v>340/340/140</v>
      </c>
      <c r="AT2254" s="1136" t="str">
        <f t="shared" si="291"/>
        <v>1-5-1S83°Z+S</v>
      </c>
      <c r="AU2254" s="1136" t="s">
        <v>15734</v>
      </c>
      <c r="AV2254" s="1136" t="str">
        <f t="shared" si="284"/>
        <v>108.10.17</v>
      </c>
      <c r="AW2254" s="1438">
        <f t="shared" si="285"/>
        <v>43755</v>
      </c>
    </row>
    <row r="2255" spans="1:49">
      <c r="A2255" s="1135" t="s">
        <v>7173</v>
      </c>
      <c r="B2255" s="1135" t="s">
        <v>7174</v>
      </c>
      <c r="C2255" s="1135">
        <v>600</v>
      </c>
      <c r="D2255" s="1135">
        <v>1.78</v>
      </c>
      <c r="E2255" s="1135" t="s">
        <v>15210</v>
      </c>
      <c r="F2255" s="1135" t="s">
        <v>2328</v>
      </c>
      <c r="G2255" s="1135">
        <v>3.5</v>
      </c>
      <c r="H2255" s="1135" t="s">
        <v>7046</v>
      </c>
      <c r="I2255" s="1135" t="s">
        <v>7047</v>
      </c>
      <c r="K2255" s="1135" t="s">
        <v>7175</v>
      </c>
      <c r="L2255" s="1135" t="s">
        <v>7176</v>
      </c>
      <c r="M2255" s="1135">
        <v>303</v>
      </c>
      <c r="N2255" s="1135" t="s">
        <v>1039</v>
      </c>
      <c r="O2255" s="1135">
        <v>7.5750000000000002</v>
      </c>
      <c r="P2255" s="1135">
        <v>6.0600000000000005</v>
      </c>
      <c r="Q2255" s="1135" t="s">
        <v>1358</v>
      </c>
      <c r="R2255" s="1135">
        <v>22</v>
      </c>
      <c r="T2255" s="1135">
        <v>23</v>
      </c>
      <c r="U2255" s="1135">
        <v>3.2</v>
      </c>
      <c r="V2255" s="1135" t="s">
        <v>663</v>
      </c>
      <c r="W2255" s="1135">
        <v>115</v>
      </c>
      <c r="X2255" s="1135">
        <v>85</v>
      </c>
      <c r="Y2255" s="1135">
        <v>1.2</v>
      </c>
      <c r="Z2255" s="1135" t="s">
        <v>663</v>
      </c>
      <c r="AA2255" s="1135" t="s">
        <v>5215</v>
      </c>
      <c r="AH2255" s="1135" t="s">
        <v>474</v>
      </c>
      <c r="AM2255" s="1136" t="s">
        <v>13559</v>
      </c>
      <c r="AN2255" s="1136" t="s">
        <v>13560</v>
      </c>
      <c r="AO2255" s="1136">
        <f t="shared" si="286"/>
        <v>600</v>
      </c>
      <c r="AP2255" s="1136">
        <f t="shared" si="287"/>
        <v>1.78</v>
      </c>
      <c r="AQ2255" s="1136" t="str">
        <f t="shared" si="288"/>
        <v>1-5-1S83°Z+S</v>
      </c>
      <c r="AR2255" s="1136" t="str">
        <f t="shared" si="289"/>
        <v>33.5</v>
      </c>
      <c r="AS2255" s="1136" t="str">
        <f t="shared" si="290"/>
        <v>340/340/140</v>
      </c>
      <c r="AT2255" s="1136" t="str">
        <f t="shared" si="291"/>
        <v>1-5-1S83°Z+S</v>
      </c>
      <c r="AU2255" s="1136" t="s">
        <v>15734</v>
      </c>
      <c r="AV2255" s="1136" t="str">
        <f t="shared" si="284"/>
        <v>108.10.22</v>
      </c>
      <c r="AW2255" s="1438">
        <f t="shared" si="285"/>
        <v>43760</v>
      </c>
    </row>
    <row r="2256" spans="1:49">
      <c r="A2256" s="1135" t="s">
        <v>7177</v>
      </c>
      <c r="B2256" s="1135" t="s">
        <v>682</v>
      </c>
      <c r="C2256" s="1135">
        <v>600</v>
      </c>
      <c r="D2256" s="1135">
        <v>1.77</v>
      </c>
      <c r="E2256" s="1135">
        <v>102.5</v>
      </c>
      <c r="F2256" s="1135" t="s">
        <v>4164</v>
      </c>
      <c r="G2256" s="1135">
        <v>5.5</v>
      </c>
      <c r="H2256" s="1135" t="s">
        <v>7076</v>
      </c>
      <c r="I2256" s="1135" t="s">
        <v>7077</v>
      </c>
      <c r="K2256" s="1135" t="s">
        <v>7178</v>
      </c>
      <c r="L2256" s="1135" t="s">
        <v>5001</v>
      </c>
      <c r="M2256" s="1135">
        <v>296.39999999999998</v>
      </c>
      <c r="N2256" s="1135" t="s">
        <v>1039</v>
      </c>
      <c r="O2256" s="1135">
        <v>7.41</v>
      </c>
      <c r="P2256" s="1135">
        <v>5.9279999999999999</v>
      </c>
      <c r="Q2256" s="1135" t="s">
        <v>3104</v>
      </c>
      <c r="R2256" s="1135">
        <v>20</v>
      </c>
      <c r="T2256" s="1135">
        <v>14.7</v>
      </c>
      <c r="U2256" s="1135">
        <v>5.5</v>
      </c>
      <c r="V2256" s="1135" t="s">
        <v>663</v>
      </c>
      <c r="W2256" s="1135">
        <v>70</v>
      </c>
      <c r="X2256" s="1135">
        <v>10</v>
      </c>
      <c r="Y2256" s="1135">
        <v>1.1000000000000001</v>
      </c>
      <c r="Z2256" s="1135" t="s">
        <v>663</v>
      </c>
      <c r="AA2256" s="1135" t="s">
        <v>5222</v>
      </c>
      <c r="AH2256" s="1135" t="s">
        <v>888</v>
      </c>
      <c r="AM2256" s="1136" t="s">
        <v>13561</v>
      </c>
      <c r="AN2256" s="1136" t="s">
        <v>13562</v>
      </c>
      <c r="AO2256" s="1136">
        <f t="shared" si="286"/>
        <v>600</v>
      </c>
      <c r="AP2256" s="1136">
        <f t="shared" si="287"/>
        <v>1.77</v>
      </c>
      <c r="AQ2256" s="1136">
        <f t="shared" si="288"/>
        <v>102.5</v>
      </c>
      <c r="AR2256" s="1136" t="str">
        <f t="shared" si="289"/>
        <v>15.5</v>
      </c>
      <c r="AS2256" s="1136" t="str">
        <f t="shared" si="290"/>
        <v>375/365/153</v>
      </c>
      <c r="AT2256" s="1136">
        <f t="shared" si="291"/>
        <v>102.5</v>
      </c>
      <c r="AV2256" s="1136" t="str">
        <f t="shared" si="284"/>
        <v>108.10.25</v>
      </c>
      <c r="AW2256" s="1438">
        <f t="shared" si="285"/>
        <v>43763</v>
      </c>
    </row>
    <row r="2257" spans="1:49">
      <c r="A2257" s="1135" t="s">
        <v>7179</v>
      </c>
      <c r="B2257" s="1135" t="s">
        <v>7180</v>
      </c>
      <c r="C2257" s="1135">
        <v>600</v>
      </c>
      <c r="D2257" s="1135">
        <v>1.79</v>
      </c>
      <c r="E2257" s="1135" t="s">
        <v>15210</v>
      </c>
      <c r="F2257" s="1135" t="s">
        <v>2328</v>
      </c>
      <c r="G2257" s="1135">
        <v>3.5</v>
      </c>
      <c r="H2257" s="1135" t="s">
        <v>7046</v>
      </c>
      <c r="I2257" s="1135" t="s">
        <v>7181</v>
      </c>
      <c r="K2257" s="1135" t="s">
        <v>7182</v>
      </c>
      <c r="L2257" s="1135" t="s">
        <v>7183</v>
      </c>
      <c r="M2257" s="1135">
        <v>303</v>
      </c>
      <c r="N2257" s="1135" t="s">
        <v>1039</v>
      </c>
      <c r="O2257" s="1135">
        <v>7.5750000000000002</v>
      </c>
      <c r="P2257" s="1135">
        <v>6.0600000000000005</v>
      </c>
      <c r="Q2257" s="1135" t="s">
        <v>2647</v>
      </c>
      <c r="R2257" s="1135">
        <v>22</v>
      </c>
      <c r="T2257" s="1135">
        <v>23</v>
      </c>
      <c r="U2257" s="1135">
        <v>3.2</v>
      </c>
      <c r="V2257" s="1135" t="s">
        <v>663</v>
      </c>
      <c r="W2257" s="1135">
        <v>115</v>
      </c>
      <c r="X2257" s="1135">
        <v>85</v>
      </c>
      <c r="Y2257" s="1135">
        <v>1.2</v>
      </c>
      <c r="Z2257" s="1135" t="s">
        <v>663</v>
      </c>
      <c r="AA2257" s="1135" t="s">
        <v>2897</v>
      </c>
      <c r="AH2257" s="1135" t="s">
        <v>969</v>
      </c>
      <c r="AM2257" s="1136" t="s">
        <v>13563</v>
      </c>
      <c r="AN2257" s="1136" t="s">
        <v>13564</v>
      </c>
      <c r="AO2257" s="1136">
        <f t="shared" si="286"/>
        <v>600</v>
      </c>
      <c r="AP2257" s="1136">
        <f t="shared" si="287"/>
        <v>1.79</v>
      </c>
      <c r="AQ2257" s="1136" t="str">
        <f t="shared" si="288"/>
        <v>1-5-1S83°Z+S</v>
      </c>
      <c r="AR2257" s="1136" t="str">
        <f t="shared" si="289"/>
        <v>33.5</v>
      </c>
      <c r="AS2257" s="1136" t="str">
        <f t="shared" si="290"/>
        <v>340/340/140</v>
      </c>
      <c r="AT2257" s="1136" t="str">
        <f t="shared" si="291"/>
        <v>1-5-1S83°Z+S</v>
      </c>
      <c r="AU2257" s="1136" t="s">
        <v>15734</v>
      </c>
      <c r="AV2257" s="1136" t="str">
        <f t="shared" si="284"/>
        <v>108.10.24</v>
      </c>
      <c r="AW2257" s="1438">
        <f t="shared" si="285"/>
        <v>43762</v>
      </c>
    </row>
    <row r="2258" spans="1:49">
      <c r="A2258" s="1135" t="s">
        <v>7184</v>
      </c>
      <c r="B2258" s="1135" t="s">
        <v>7185</v>
      </c>
      <c r="C2258" s="1135">
        <v>600</v>
      </c>
      <c r="D2258" s="1135">
        <v>1.82</v>
      </c>
      <c r="E2258" s="1135" t="s">
        <v>15216</v>
      </c>
      <c r="F2258" s="1135" t="s">
        <v>2328</v>
      </c>
      <c r="G2258" s="1135">
        <v>5</v>
      </c>
      <c r="H2258" s="1135" t="s">
        <v>7186</v>
      </c>
      <c r="I2258" s="1135" t="s">
        <v>7095</v>
      </c>
      <c r="K2258" s="1135" t="s">
        <v>7187</v>
      </c>
      <c r="L2258" s="1135" t="s">
        <v>5246</v>
      </c>
      <c r="M2258" s="1135">
        <v>290</v>
      </c>
      <c r="N2258" s="1135" t="s">
        <v>1039</v>
      </c>
      <c r="O2258" s="1135">
        <v>7.25</v>
      </c>
      <c r="P2258" s="1135">
        <v>5.8</v>
      </c>
      <c r="Q2258" s="1135" t="s">
        <v>1040</v>
      </c>
      <c r="R2258" s="1135">
        <v>19.5</v>
      </c>
      <c r="T2258" s="1135">
        <v>29.3</v>
      </c>
      <c r="U2258" s="1135">
        <v>3.5</v>
      </c>
      <c r="V2258" s="1135" t="s">
        <v>663</v>
      </c>
      <c r="W2258" s="1135">
        <v>95</v>
      </c>
      <c r="X2258" s="1135">
        <v>20</v>
      </c>
      <c r="Y2258" s="1135">
        <v>1.5</v>
      </c>
      <c r="Z2258" s="1135" t="s">
        <v>663</v>
      </c>
      <c r="AA2258" s="1135" t="s">
        <v>5222</v>
      </c>
      <c r="AH2258" s="1135" t="s">
        <v>1231</v>
      </c>
      <c r="AM2258" s="1136" t="s">
        <v>13565</v>
      </c>
      <c r="AN2258" s="1136" t="s">
        <v>9520</v>
      </c>
      <c r="AO2258" s="1136">
        <f t="shared" si="286"/>
        <v>600</v>
      </c>
      <c r="AP2258" s="1136">
        <f t="shared" si="287"/>
        <v>1.82</v>
      </c>
      <c r="AQ2258" s="1136" t="str">
        <f t="shared" si="288"/>
        <v>1-5-1S91°Z+S</v>
      </c>
      <c r="AR2258" s="1136" t="str">
        <f t="shared" si="289"/>
        <v>33.5</v>
      </c>
      <c r="AS2258" s="1136" t="str">
        <f t="shared" si="290"/>
        <v>360/330/OFF</v>
      </c>
      <c r="AT2258" s="1136" t="str">
        <f t="shared" si="291"/>
        <v>1-5-1S91°Z+S</v>
      </c>
      <c r="AU2258" s="1136" t="s">
        <v>15734</v>
      </c>
      <c r="AV2258" s="1136" t="str">
        <f t="shared" si="284"/>
        <v>108.10.25</v>
      </c>
      <c r="AW2258" s="1438">
        <f t="shared" si="285"/>
        <v>43763</v>
      </c>
    </row>
    <row r="2259" spans="1:49">
      <c r="A2259" s="1135" t="s">
        <v>7188</v>
      </c>
      <c r="B2259" s="1135" t="s">
        <v>7185</v>
      </c>
      <c r="C2259" s="1135">
        <v>600</v>
      </c>
      <c r="D2259" s="1135">
        <v>1.82</v>
      </c>
      <c r="E2259" s="1135" t="s">
        <v>15216</v>
      </c>
      <c r="F2259" s="1135" t="s">
        <v>2328</v>
      </c>
      <c r="G2259" s="1135">
        <v>5</v>
      </c>
      <c r="H2259" s="1135" t="s">
        <v>7186</v>
      </c>
      <c r="I2259" s="1135" t="s">
        <v>7189</v>
      </c>
      <c r="K2259" s="1135" t="s">
        <v>7190</v>
      </c>
      <c r="L2259" s="1135" t="s">
        <v>5246</v>
      </c>
      <c r="M2259" s="1135">
        <v>290</v>
      </c>
      <c r="N2259" s="1135" t="s">
        <v>1039</v>
      </c>
      <c r="O2259" s="1135">
        <v>7.25</v>
      </c>
      <c r="P2259" s="1135">
        <v>5.8</v>
      </c>
      <c r="Q2259" s="1135" t="s">
        <v>1055</v>
      </c>
      <c r="R2259" s="1135">
        <v>19.5</v>
      </c>
      <c r="T2259" s="1135">
        <v>29.3</v>
      </c>
      <c r="U2259" s="1135">
        <v>3.5</v>
      </c>
      <c r="V2259" s="1135" t="s">
        <v>663</v>
      </c>
      <c r="W2259" s="1135">
        <v>95</v>
      </c>
      <c r="X2259" s="1135">
        <v>20</v>
      </c>
      <c r="Y2259" s="1135">
        <v>1.5</v>
      </c>
      <c r="Z2259" s="1135" t="s">
        <v>663</v>
      </c>
      <c r="AA2259" s="1135" t="s">
        <v>4960</v>
      </c>
      <c r="AH2259" s="1135" t="s">
        <v>1890</v>
      </c>
      <c r="AM2259" s="1136" t="s">
        <v>13566</v>
      </c>
      <c r="AN2259" s="1136" t="s">
        <v>13567</v>
      </c>
      <c r="AO2259" s="1136">
        <f t="shared" si="286"/>
        <v>600</v>
      </c>
      <c r="AP2259" s="1136">
        <f t="shared" si="287"/>
        <v>1.82</v>
      </c>
      <c r="AQ2259" s="1136" t="str">
        <f t="shared" si="288"/>
        <v>1-5-1S91°Z+S</v>
      </c>
      <c r="AR2259" s="1136" t="str">
        <f t="shared" si="289"/>
        <v>33.5</v>
      </c>
      <c r="AS2259" s="1136" t="str">
        <f t="shared" si="290"/>
        <v>360/330/OFF</v>
      </c>
      <c r="AT2259" s="1136" t="str">
        <f t="shared" si="291"/>
        <v>1-5-1S91°Z+S</v>
      </c>
      <c r="AU2259" s="1136" t="s">
        <v>15734</v>
      </c>
      <c r="AV2259" s="1136" t="str">
        <f t="shared" si="284"/>
        <v>109.5.22</v>
      </c>
      <c r="AW2259" s="1438">
        <f t="shared" si="285"/>
        <v>43973</v>
      </c>
    </row>
    <row r="2260" spans="1:49">
      <c r="A2260" s="1135" t="s">
        <v>7191</v>
      </c>
      <c r="B2260" s="1135" t="s">
        <v>7149</v>
      </c>
      <c r="C2260" s="1135">
        <v>550</v>
      </c>
      <c r="D2260" s="1135">
        <v>1.76</v>
      </c>
      <c r="E2260" s="1135">
        <v>102.5</v>
      </c>
      <c r="F2260" s="1135" t="s">
        <v>5228</v>
      </c>
      <c r="G2260" s="1135">
        <v>5.5</v>
      </c>
      <c r="H2260" s="1135" t="s">
        <v>7150</v>
      </c>
      <c r="I2260" s="1135" t="s">
        <v>7151</v>
      </c>
      <c r="J2260" s="1135">
        <v>3</v>
      </c>
      <c r="K2260" s="1135" t="s">
        <v>7192</v>
      </c>
      <c r="L2260" s="1135" t="s">
        <v>5040</v>
      </c>
      <c r="M2260" s="1135">
        <v>296</v>
      </c>
      <c r="N2260" s="1135" t="s">
        <v>1039</v>
      </c>
      <c r="O2260" s="1135">
        <v>7.4</v>
      </c>
      <c r="P2260" s="1135">
        <v>5.92</v>
      </c>
      <c r="Q2260" s="1135" t="s">
        <v>1463</v>
      </c>
      <c r="R2260" s="1135">
        <v>27</v>
      </c>
      <c r="T2260" s="1135">
        <v>17.5</v>
      </c>
      <c r="U2260" s="1135">
        <v>6</v>
      </c>
      <c r="V2260" s="1135" t="s">
        <v>663</v>
      </c>
      <c r="W2260" s="1135">
        <v>60</v>
      </c>
      <c r="X2260" s="1135">
        <v>10</v>
      </c>
      <c r="Y2260" s="1135">
        <v>1.2</v>
      </c>
      <c r="Z2260" s="1135" t="s">
        <v>663</v>
      </c>
      <c r="AA2260" s="1135" t="s">
        <v>7193</v>
      </c>
      <c r="AH2260" s="1135" t="s">
        <v>1470</v>
      </c>
      <c r="AM2260" s="1136" t="s">
        <v>13568</v>
      </c>
      <c r="AN2260" s="1136" t="s">
        <v>13569</v>
      </c>
      <c r="AO2260" s="1136">
        <f t="shared" si="286"/>
        <v>550</v>
      </c>
      <c r="AP2260" s="1136">
        <f t="shared" si="287"/>
        <v>1.76</v>
      </c>
      <c r="AQ2260" s="1136">
        <f t="shared" si="288"/>
        <v>102.5</v>
      </c>
      <c r="AR2260" s="1136" t="str">
        <f t="shared" si="289"/>
        <v>15.6</v>
      </c>
      <c r="AS2260" s="1136" t="str">
        <f t="shared" si="290"/>
        <v>360/375/OFF</v>
      </c>
      <c r="AT2260" s="1136">
        <f t="shared" si="291"/>
        <v>102.5</v>
      </c>
      <c r="AV2260" s="1136" t="str">
        <f t="shared" si="284"/>
        <v>108.10.31</v>
      </c>
      <c r="AW2260" s="1438">
        <f t="shared" si="285"/>
        <v>43769</v>
      </c>
    </row>
    <row r="2261" spans="1:49">
      <c r="A2261" s="1135" t="s">
        <v>7194</v>
      </c>
      <c r="B2261" s="1135" t="s">
        <v>7001</v>
      </c>
      <c r="C2261" s="1135">
        <v>600</v>
      </c>
      <c r="D2261" s="1135">
        <v>1.91</v>
      </c>
      <c r="E2261" s="1135" t="s">
        <v>15210</v>
      </c>
      <c r="F2261" s="1135" t="s">
        <v>2328</v>
      </c>
      <c r="G2261" s="1135" t="s">
        <v>1861</v>
      </c>
      <c r="H2261" s="1135" t="s">
        <v>7002</v>
      </c>
      <c r="I2261" s="1135" t="s">
        <v>7003</v>
      </c>
      <c r="J2261" s="1135">
        <v>3.7</v>
      </c>
      <c r="K2261" s="1135" t="s">
        <v>7195</v>
      </c>
      <c r="L2261" s="1135" t="s">
        <v>4857</v>
      </c>
      <c r="M2261" s="1135">
        <v>297.39999999999998</v>
      </c>
      <c r="N2261" s="1135" t="s">
        <v>1039</v>
      </c>
      <c r="O2261" s="1135">
        <v>7.4349999999999996</v>
      </c>
      <c r="P2261" s="1135">
        <v>5.9479999999999995</v>
      </c>
      <c r="Q2261" s="1135" t="s">
        <v>1050</v>
      </c>
      <c r="R2261" s="1135">
        <v>21.3</v>
      </c>
      <c r="T2261" s="1135">
        <v>18</v>
      </c>
      <c r="U2261" s="1135">
        <v>3.1</v>
      </c>
      <c r="V2261" s="1135" t="s">
        <v>663</v>
      </c>
      <c r="W2261" s="1135">
        <v>65</v>
      </c>
      <c r="X2261" s="1135">
        <v>10</v>
      </c>
      <c r="Y2261" s="1135">
        <v>1.3</v>
      </c>
      <c r="Z2261" s="1135" t="s">
        <v>663</v>
      </c>
      <c r="AA2261" s="1135" t="s">
        <v>4863</v>
      </c>
      <c r="AH2261" s="1135" t="s">
        <v>977</v>
      </c>
      <c r="AM2261" s="1136" t="s">
        <v>13570</v>
      </c>
      <c r="AN2261" s="1136" t="s">
        <v>13571</v>
      </c>
      <c r="AO2261" s="1136">
        <f t="shared" si="286"/>
        <v>600</v>
      </c>
      <c r="AP2261" s="1136">
        <f t="shared" si="287"/>
        <v>1.91</v>
      </c>
      <c r="AQ2261" s="1136" t="str">
        <f t="shared" si="288"/>
        <v>1-5-1S83°Z+S</v>
      </c>
      <c r="AR2261" s="1136" t="str">
        <f t="shared" si="289"/>
        <v>33.5</v>
      </c>
      <c r="AS2261" s="1136" t="str">
        <f t="shared" si="290"/>
        <v>310/310/180</v>
      </c>
      <c r="AT2261" s="1136" t="str">
        <f t="shared" si="291"/>
        <v>1-5-1S83°Z+S</v>
      </c>
      <c r="AU2261" s="1136" t="s">
        <v>15734</v>
      </c>
      <c r="AV2261" s="1136" t="str">
        <f t="shared" si="284"/>
        <v>108.1.16</v>
      </c>
      <c r="AW2261" s="1438">
        <f t="shared" si="285"/>
        <v>43481</v>
      </c>
    </row>
    <row r="2262" spans="1:49">
      <c r="A2262" s="1135" t="s">
        <v>7196</v>
      </c>
      <c r="B2262" s="1135" t="s">
        <v>7001</v>
      </c>
      <c r="C2262" s="1135">
        <v>600</v>
      </c>
      <c r="D2262" s="1135">
        <v>1.91</v>
      </c>
      <c r="E2262" s="1135" t="s">
        <v>15210</v>
      </c>
      <c r="F2262" s="1135" t="s">
        <v>2328</v>
      </c>
      <c r="G2262" s="1135" t="s">
        <v>1861</v>
      </c>
      <c r="H2262" s="1135" t="s">
        <v>7002</v>
      </c>
      <c r="I2262" s="1135" t="s">
        <v>7003</v>
      </c>
      <c r="J2262" s="1135">
        <v>3.7</v>
      </c>
      <c r="K2262" s="1135" t="s">
        <v>7195</v>
      </c>
      <c r="L2262" s="1135" t="s">
        <v>4857</v>
      </c>
      <c r="M2262" s="1135">
        <v>297.39999999999998</v>
      </c>
      <c r="N2262" s="1135" t="s">
        <v>1039</v>
      </c>
      <c r="O2262" s="1135">
        <v>7.4349999999999996</v>
      </c>
      <c r="P2262" s="1135">
        <v>5.9479999999999995</v>
      </c>
      <c r="Q2262" s="1135" t="s">
        <v>1050</v>
      </c>
      <c r="R2262" s="1135">
        <v>21.3</v>
      </c>
      <c r="T2262" s="1135">
        <v>18</v>
      </c>
      <c r="U2262" s="1135">
        <v>3.1</v>
      </c>
      <c r="V2262" s="1135" t="s">
        <v>663</v>
      </c>
      <c r="W2262" s="1135">
        <v>65</v>
      </c>
      <c r="X2262" s="1135">
        <v>10</v>
      </c>
      <c r="Y2262" s="1135">
        <v>1.3</v>
      </c>
      <c r="Z2262" s="1135" t="s">
        <v>663</v>
      </c>
      <c r="AA2262" s="1135" t="s">
        <v>1116</v>
      </c>
      <c r="AH2262" s="1135" t="s">
        <v>1231</v>
      </c>
      <c r="AM2262" s="1136" t="s">
        <v>13572</v>
      </c>
      <c r="AN2262" s="1136" t="s">
        <v>13573</v>
      </c>
      <c r="AO2262" s="1136">
        <f t="shared" si="286"/>
        <v>600</v>
      </c>
      <c r="AP2262" s="1136">
        <f t="shared" si="287"/>
        <v>1.91</v>
      </c>
      <c r="AQ2262" s="1136" t="str">
        <f t="shared" si="288"/>
        <v>1-5-1S83°Z+S</v>
      </c>
      <c r="AR2262" s="1136" t="str">
        <f t="shared" si="289"/>
        <v>33.5</v>
      </c>
      <c r="AS2262" s="1136" t="str">
        <f t="shared" si="290"/>
        <v>310/310/180</v>
      </c>
      <c r="AT2262" s="1136" t="str">
        <f t="shared" si="291"/>
        <v>1-5-1S83°Z+S</v>
      </c>
      <c r="AU2262" s="1136" t="s">
        <v>15734</v>
      </c>
      <c r="AV2262" s="1136" t="str">
        <f t="shared" si="284"/>
        <v>108.3.11</v>
      </c>
      <c r="AW2262" s="1438">
        <f t="shared" si="285"/>
        <v>43535</v>
      </c>
    </row>
    <row r="2263" spans="1:49">
      <c r="A2263" s="1135" t="s">
        <v>7197</v>
      </c>
      <c r="B2263" s="1135" t="s">
        <v>7001</v>
      </c>
      <c r="C2263" s="1135">
        <v>600</v>
      </c>
      <c r="D2263" s="1135">
        <v>1.9</v>
      </c>
      <c r="E2263" s="1135" t="s">
        <v>15210</v>
      </c>
      <c r="F2263" s="1135" t="s">
        <v>2328</v>
      </c>
      <c r="G2263" s="1135" t="s">
        <v>1861</v>
      </c>
      <c r="H2263" s="1135" t="s">
        <v>7198</v>
      </c>
      <c r="I2263" s="1135" t="s">
        <v>7199</v>
      </c>
      <c r="J2263" s="1135">
        <v>3.7</v>
      </c>
      <c r="K2263" s="1135" t="s">
        <v>7200</v>
      </c>
      <c r="L2263" s="1135" t="s">
        <v>4857</v>
      </c>
      <c r="M2263" s="1135">
        <v>297.39999999999998</v>
      </c>
      <c r="N2263" s="1135" t="s">
        <v>1039</v>
      </c>
      <c r="O2263" s="1135">
        <v>7.4349999999999996</v>
      </c>
      <c r="P2263" s="1135">
        <v>5.9479999999999995</v>
      </c>
      <c r="Q2263" s="1135" t="s">
        <v>1371</v>
      </c>
      <c r="R2263" s="1135">
        <v>21.3</v>
      </c>
      <c r="T2263" s="1135">
        <v>18</v>
      </c>
      <c r="U2263" s="1135">
        <v>3.1</v>
      </c>
      <c r="V2263" s="1135" t="s">
        <v>663</v>
      </c>
      <c r="W2263" s="1135">
        <v>65</v>
      </c>
      <c r="X2263" s="1135">
        <v>10</v>
      </c>
      <c r="Y2263" s="1135">
        <v>1.3</v>
      </c>
      <c r="Z2263" s="1135" t="s">
        <v>663</v>
      </c>
      <c r="AA2263" s="1135" t="s">
        <v>7201</v>
      </c>
      <c r="AH2263" s="1135" t="s">
        <v>1315</v>
      </c>
      <c r="AM2263" s="1136" t="s">
        <v>13574</v>
      </c>
      <c r="AN2263" s="1136" t="s">
        <v>9291</v>
      </c>
      <c r="AO2263" s="1136">
        <f t="shared" si="286"/>
        <v>600</v>
      </c>
      <c r="AP2263" s="1136">
        <f t="shared" si="287"/>
        <v>1.9</v>
      </c>
      <c r="AQ2263" s="1136" t="str">
        <f t="shared" si="288"/>
        <v>1-5-1S83°Z+S</v>
      </c>
      <c r="AR2263" s="1136" t="str">
        <f t="shared" si="289"/>
        <v>33.5</v>
      </c>
      <c r="AS2263" s="1136" t="str">
        <f t="shared" si="290"/>
        <v>310/310/175</v>
      </c>
      <c r="AT2263" s="1136" t="str">
        <f t="shared" si="291"/>
        <v>1-5-1S83°Z+S</v>
      </c>
      <c r="AU2263" s="1136" t="s">
        <v>15734</v>
      </c>
      <c r="AV2263" s="1136" t="str">
        <f t="shared" si="284"/>
        <v>109.9.26</v>
      </c>
      <c r="AW2263" s="1438">
        <f t="shared" si="285"/>
        <v>44100</v>
      </c>
    </row>
    <row r="2264" spans="1:49">
      <c r="A2264" s="1135" t="s">
        <v>7202</v>
      </c>
      <c r="B2264" s="1135" t="s">
        <v>7203</v>
      </c>
      <c r="C2264" s="1135">
        <v>600</v>
      </c>
      <c r="D2264" s="1135">
        <v>1.7450000000000001</v>
      </c>
      <c r="E2264" s="1135" t="s">
        <v>15210</v>
      </c>
      <c r="F2264" s="1135" t="s">
        <v>2328</v>
      </c>
      <c r="G2264" s="1135">
        <v>5</v>
      </c>
      <c r="H2264" s="1135" t="s">
        <v>7046</v>
      </c>
      <c r="I2264" s="1135" t="s">
        <v>7095</v>
      </c>
      <c r="K2264" s="1135" t="s">
        <v>7204</v>
      </c>
      <c r="L2264" s="1135" t="s">
        <v>7205</v>
      </c>
      <c r="M2264" s="1135">
        <v>310</v>
      </c>
      <c r="N2264" s="1135" t="s">
        <v>1039</v>
      </c>
      <c r="O2264" s="1135">
        <v>7.75</v>
      </c>
      <c r="P2264" s="1135">
        <v>6.2</v>
      </c>
      <c r="Q2264" s="1135" t="s">
        <v>1114</v>
      </c>
      <c r="R2264" s="1135">
        <v>22</v>
      </c>
      <c r="T2264" s="1135">
        <v>13.5</v>
      </c>
      <c r="U2264" s="1135">
        <v>3.2</v>
      </c>
      <c r="V2264" s="1135" t="s">
        <v>663</v>
      </c>
      <c r="W2264" s="1135">
        <v>100</v>
      </c>
      <c r="X2264" s="1135">
        <v>85</v>
      </c>
      <c r="Y2264" s="1135">
        <v>1.2</v>
      </c>
      <c r="Z2264" s="1135" t="s">
        <v>663</v>
      </c>
      <c r="AA2264" s="1135" t="s">
        <v>7206</v>
      </c>
      <c r="AH2264" s="1135" t="s">
        <v>1052</v>
      </c>
      <c r="AM2264" s="1136" t="s">
        <v>13575</v>
      </c>
      <c r="AN2264" s="1136" t="s">
        <v>9907</v>
      </c>
      <c r="AO2264" s="1136">
        <f t="shared" si="286"/>
        <v>600</v>
      </c>
      <c r="AP2264" s="1136">
        <f t="shared" si="287"/>
        <v>1.7450000000000001</v>
      </c>
      <c r="AQ2264" s="1136" t="str">
        <f t="shared" si="288"/>
        <v>1-5-1S83°Z+S</v>
      </c>
      <c r="AR2264" s="1136" t="str">
        <f t="shared" si="289"/>
        <v>33.5</v>
      </c>
      <c r="AS2264" s="1136" t="str">
        <f t="shared" si="290"/>
        <v>340/340/140</v>
      </c>
      <c r="AT2264" s="1136" t="str">
        <f t="shared" si="291"/>
        <v>1-5-1S83°Z+S</v>
      </c>
      <c r="AU2264" s="1136" t="s">
        <v>15734</v>
      </c>
      <c r="AV2264" s="1136" t="str">
        <f t="shared" si="284"/>
        <v>108.10.30</v>
      </c>
      <c r="AW2264" s="1438">
        <f t="shared" si="285"/>
        <v>43768</v>
      </c>
    </row>
    <row r="2265" spans="1:49">
      <c r="A2265" s="1135" t="s">
        <v>7207</v>
      </c>
      <c r="B2265" s="1135" t="s">
        <v>7208</v>
      </c>
      <c r="C2265" s="1135">
        <v>550</v>
      </c>
      <c r="D2265" s="1135">
        <v>1.7549999999999999</v>
      </c>
      <c r="E2265" s="1135">
        <v>102.5</v>
      </c>
      <c r="F2265" s="1135" t="s">
        <v>5228</v>
      </c>
      <c r="G2265" s="1135">
        <v>5</v>
      </c>
      <c r="H2265" s="1135" t="s">
        <v>7209</v>
      </c>
      <c r="I2265" s="1135" t="s">
        <v>6990</v>
      </c>
      <c r="J2265" s="1135">
        <v>3</v>
      </c>
      <c r="K2265" s="1135" t="s">
        <v>7210</v>
      </c>
      <c r="L2265" s="1135" t="s">
        <v>4948</v>
      </c>
      <c r="M2265" s="1135">
        <v>300.7</v>
      </c>
      <c r="N2265" s="1135" t="s">
        <v>1039</v>
      </c>
      <c r="O2265" s="1135">
        <v>7.5175000000000001</v>
      </c>
      <c r="P2265" s="1135">
        <v>6.0140000000000002</v>
      </c>
      <c r="Q2265" s="1135" t="s">
        <v>1463</v>
      </c>
      <c r="R2265" s="1135">
        <v>28.5</v>
      </c>
      <c r="T2265" s="1135">
        <v>14.7</v>
      </c>
      <c r="U2265" s="1135">
        <v>6.1</v>
      </c>
      <c r="V2265" s="1135" t="s">
        <v>663</v>
      </c>
      <c r="W2265" s="1135">
        <v>115</v>
      </c>
      <c r="X2265" s="1135">
        <v>45</v>
      </c>
      <c r="Y2265" s="1135">
        <v>1.5</v>
      </c>
      <c r="Z2265" s="1135" t="s">
        <v>663</v>
      </c>
      <c r="AA2265" s="1135" t="s">
        <v>7211</v>
      </c>
      <c r="AH2265" s="1135" t="s">
        <v>2478</v>
      </c>
      <c r="AM2265" s="1136" t="s">
        <v>13576</v>
      </c>
      <c r="AN2265" s="1136" t="s">
        <v>13577</v>
      </c>
      <c r="AO2265" s="1136">
        <f t="shared" si="286"/>
        <v>550</v>
      </c>
      <c r="AP2265" s="1136">
        <f t="shared" si="287"/>
        <v>1.7549999999999999</v>
      </c>
      <c r="AQ2265" s="1136">
        <f t="shared" si="288"/>
        <v>102.5</v>
      </c>
      <c r="AR2265" s="1136" t="str">
        <f t="shared" si="289"/>
        <v>15.6</v>
      </c>
      <c r="AS2265" s="1136" t="str">
        <f t="shared" si="290"/>
        <v>345/360/OFF</v>
      </c>
      <c r="AT2265" s="1136">
        <f t="shared" si="291"/>
        <v>102.5</v>
      </c>
      <c r="AV2265" s="1136" t="str">
        <f t="shared" si="284"/>
        <v>108.11.7</v>
      </c>
      <c r="AW2265" s="1438">
        <f t="shared" si="285"/>
        <v>43776</v>
      </c>
    </row>
    <row r="2266" spans="1:49">
      <c r="A2266" s="1135" t="s">
        <v>7212</v>
      </c>
      <c r="B2266" s="1135" t="s">
        <v>7126</v>
      </c>
      <c r="C2266" s="1135">
        <v>600</v>
      </c>
      <c r="D2266" s="1135">
        <v>1.72</v>
      </c>
      <c r="E2266" s="1135" t="s">
        <v>15210</v>
      </c>
      <c r="F2266" s="1135" t="s">
        <v>2328</v>
      </c>
      <c r="G2266" s="1135">
        <v>3.5</v>
      </c>
      <c r="H2266" s="1135" t="s">
        <v>7046</v>
      </c>
      <c r="I2266" s="1135" t="s">
        <v>7012</v>
      </c>
      <c r="K2266" s="1135" t="s">
        <v>7127</v>
      </c>
      <c r="L2266" s="1135" t="s">
        <v>7128</v>
      </c>
      <c r="M2266" s="1135">
        <v>310</v>
      </c>
      <c r="N2266" s="1135" t="s">
        <v>1039</v>
      </c>
      <c r="O2266" s="1135">
        <v>7.75</v>
      </c>
      <c r="P2266" s="1135">
        <v>6.2</v>
      </c>
      <c r="Q2266" s="1135" t="s">
        <v>2495</v>
      </c>
      <c r="R2266" s="1135">
        <v>22</v>
      </c>
      <c r="T2266" s="1135">
        <v>13.5</v>
      </c>
      <c r="U2266" s="1135">
        <v>3.2</v>
      </c>
      <c r="V2266" s="1135" t="s">
        <v>663</v>
      </c>
      <c r="W2266" s="1135">
        <v>100</v>
      </c>
      <c r="X2266" s="1135">
        <v>85</v>
      </c>
      <c r="Y2266" s="1135">
        <v>1.2</v>
      </c>
      <c r="Z2266" s="1135" t="s">
        <v>663</v>
      </c>
      <c r="AA2266" s="1135" t="s">
        <v>1318</v>
      </c>
      <c r="AH2266" s="1135" t="s">
        <v>1088</v>
      </c>
      <c r="AM2266" s="1136" t="s">
        <v>13578</v>
      </c>
      <c r="AN2266" s="1136" t="s">
        <v>13579</v>
      </c>
      <c r="AO2266" s="1136">
        <f t="shared" si="286"/>
        <v>600</v>
      </c>
      <c r="AP2266" s="1136">
        <f t="shared" si="287"/>
        <v>1.72</v>
      </c>
      <c r="AQ2266" s="1136" t="str">
        <f t="shared" si="288"/>
        <v>1-5-1S83°Z+S</v>
      </c>
      <c r="AR2266" s="1136" t="str">
        <f t="shared" si="289"/>
        <v>33.5</v>
      </c>
      <c r="AS2266" s="1136" t="str">
        <f t="shared" si="290"/>
        <v>340/340/140</v>
      </c>
      <c r="AT2266" s="1136" t="str">
        <f t="shared" si="291"/>
        <v>1-5-1S83°Z+S</v>
      </c>
      <c r="AU2266" s="1136" t="s">
        <v>15734</v>
      </c>
      <c r="AV2266" s="1136" t="str">
        <f t="shared" si="284"/>
        <v>108.11.8</v>
      </c>
      <c r="AW2266" s="1438">
        <f t="shared" si="285"/>
        <v>43777</v>
      </c>
    </row>
    <row r="2267" spans="1:49">
      <c r="A2267" s="1135" t="s">
        <v>7213</v>
      </c>
      <c r="B2267" s="1135" t="s">
        <v>7108</v>
      </c>
      <c r="C2267" s="1135">
        <v>600</v>
      </c>
      <c r="D2267" s="1135">
        <v>1.74</v>
      </c>
      <c r="E2267" s="1135" t="s">
        <v>15210</v>
      </c>
      <c r="F2267" s="1135" t="s">
        <v>2328</v>
      </c>
      <c r="G2267" s="1135">
        <v>5</v>
      </c>
      <c r="H2267" s="1135" t="s">
        <v>7046</v>
      </c>
      <c r="I2267" s="1135" t="s">
        <v>7012</v>
      </c>
      <c r="K2267" s="1135" t="s">
        <v>7110</v>
      </c>
      <c r="L2267" s="1135" t="s">
        <v>7111</v>
      </c>
      <c r="M2267" s="1135">
        <v>305</v>
      </c>
      <c r="N2267" s="1135" t="s">
        <v>1039</v>
      </c>
      <c r="O2267" s="1135">
        <v>7.625</v>
      </c>
      <c r="P2267" s="1135">
        <v>6.1000000000000005</v>
      </c>
      <c r="Q2267" s="1135" t="s">
        <v>3044</v>
      </c>
      <c r="R2267" s="1135">
        <v>20</v>
      </c>
      <c r="T2267" s="1135">
        <v>13.5</v>
      </c>
      <c r="U2267" s="1135">
        <v>3.2</v>
      </c>
      <c r="V2267" s="1135" t="s">
        <v>663</v>
      </c>
      <c r="W2267" s="1135">
        <v>100</v>
      </c>
      <c r="X2267" s="1135">
        <v>85</v>
      </c>
      <c r="Y2267" s="1135">
        <v>1.2</v>
      </c>
      <c r="Z2267" s="1135" t="s">
        <v>663</v>
      </c>
      <c r="AA2267" s="1135" t="s">
        <v>1326</v>
      </c>
      <c r="AH2267" s="1135" t="s">
        <v>459</v>
      </c>
      <c r="AM2267" s="1136" t="s">
        <v>13580</v>
      </c>
      <c r="AN2267" s="1136" t="s">
        <v>13581</v>
      </c>
      <c r="AO2267" s="1136">
        <f t="shared" si="286"/>
        <v>600</v>
      </c>
      <c r="AP2267" s="1136">
        <f t="shared" si="287"/>
        <v>1.74</v>
      </c>
      <c r="AQ2267" s="1136" t="str">
        <f t="shared" si="288"/>
        <v>1-5-1S83°Z+S</v>
      </c>
      <c r="AR2267" s="1136" t="str">
        <f t="shared" si="289"/>
        <v>33.5</v>
      </c>
      <c r="AS2267" s="1136" t="str">
        <f t="shared" si="290"/>
        <v>340/340/140</v>
      </c>
      <c r="AT2267" s="1136" t="str">
        <f t="shared" si="291"/>
        <v>1-5-1S83°Z+S</v>
      </c>
      <c r="AU2267" s="1136" t="s">
        <v>15734</v>
      </c>
      <c r="AV2267" s="1136" t="str">
        <f t="shared" si="284"/>
        <v>108.11.21</v>
      </c>
      <c r="AW2267" s="1438">
        <f t="shared" si="285"/>
        <v>43790</v>
      </c>
    </row>
    <row r="2268" spans="1:49">
      <c r="A2268" s="1135" t="s">
        <v>7214</v>
      </c>
      <c r="B2268" s="1135" t="s">
        <v>737</v>
      </c>
      <c r="C2268" s="1135" t="s">
        <v>7215</v>
      </c>
      <c r="D2268" s="1135">
        <v>1.7769999999999999</v>
      </c>
      <c r="E2268" s="1135">
        <v>102.5</v>
      </c>
      <c r="F2268" s="1135" t="s">
        <v>4164</v>
      </c>
      <c r="G2268" s="1135" t="s">
        <v>7216</v>
      </c>
      <c r="H2268" s="1135" t="s">
        <v>7217</v>
      </c>
      <c r="I2268" s="1135" t="s">
        <v>7142</v>
      </c>
      <c r="J2268" s="1135">
        <v>3.7</v>
      </c>
      <c r="K2268" s="1135" t="s">
        <v>7218</v>
      </c>
      <c r="L2268" s="1135" t="s">
        <v>4760</v>
      </c>
      <c r="M2268" s="1135">
        <v>295.10000000000002</v>
      </c>
      <c r="N2268" s="1135" t="s">
        <v>1039</v>
      </c>
      <c r="O2268" s="1135">
        <v>7.3775000000000013</v>
      </c>
      <c r="P2268" s="1135">
        <v>5.9020000000000001</v>
      </c>
      <c r="Q2268" s="1135" t="s">
        <v>1082</v>
      </c>
      <c r="R2268" s="1135">
        <v>17.399999999999999</v>
      </c>
      <c r="T2268" s="1135">
        <v>31</v>
      </c>
      <c r="U2268" s="1135">
        <v>3.5</v>
      </c>
      <c r="V2268" s="1135" t="s">
        <v>663</v>
      </c>
      <c r="W2268" s="1135" t="s">
        <v>6974</v>
      </c>
      <c r="X2268" s="1135">
        <v>40</v>
      </c>
      <c r="Y2268" s="1135">
        <v>1</v>
      </c>
      <c r="Z2268" s="1135" t="s">
        <v>663</v>
      </c>
      <c r="AA2268" s="1135" t="s">
        <v>2922</v>
      </c>
      <c r="AH2268" s="1135" t="s">
        <v>927</v>
      </c>
      <c r="AI2268" s="1135">
        <v>90.52</v>
      </c>
      <c r="AJ2268" s="1135">
        <v>-1</v>
      </c>
      <c r="AK2268" s="1135">
        <v>1.58</v>
      </c>
      <c r="AL2268" s="1135" t="s">
        <v>7219</v>
      </c>
      <c r="AM2268" s="1136" t="s">
        <v>13582</v>
      </c>
      <c r="AN2268" s="1136" t="s">
        <v>13583</v>
      </c>
      <c r="AO2268" s="1136" t="str">
        <f t="shared" si="286"/>
        <v>550↑600</v>
      </c>
      <c r="AP2268" s="1136">
        <f t="shared" si="287"/>
        <v>1.7769999999999999</v>
      </c>
      <c r="AQ2268" s="1136">
        <f t="shared" si="288"/>
        <v>102.5</v>
      </c>
      <c r="AR2268" s="1136" t="str">
        <f t="shared" si="289"/>
        <v>15.5</v>
      </c>
      <c r="AS2268" s="1136" t="str">
        <f t="shared" si="290"/>
        <v>495/455/OFF</v>
      </c>
      <c r="AT2268" s="1136">
        <f t="shared" si="291"/>
        <v>102.5</v>
      </c>
      <c r="AV2268" s="1136" t="str">
        <f t="shared" si="284"/>
        <v>108.12.2</v>
      </c>
      <c r="AW2268" s="1438">
        <f t="shared" si="285"/>
        <v>43801</v>
      </c>
    </row>
    <row r="2269" spans="1:49">
      <c r="A2269" s="1135" t="s">
        <v>7220</v>
      </c>
      <c r="B2269" s="1135" t="s">
        <v>682</v>
      </c>
      <c r="C2269" s="1135">
        <v>500</v>
      </c>
      <c r="D2269" s="1135">
        <v>1.77</v>
      </c>
      <c r="E2269" s="1135">
        <v>102.5</v>
      </c>
      <c r="F2269" s="1135" t="s">
        <v>4164</v>
      </c>
      <c r="G2269" s="1135">
        <v>5.5</v>
      </c>
      <c r="H2269" s="1135" t="s">
        <v>7022</v>
      </c>
      <c r="I2269" s="1135" t="s">
        <v>7064</v>
      </c>
      <c r="K2269" s="1135" t="s">
        <v>7221</v>
      </c>
      <c r="L2269" s="1135" t="s">
        <v>5001</v>
      </c>
      <c r="M2269" s="1135">
        <v>296</v>
      </c>
      <c r="N2269" s="1135" t="s">
        <v>1039</v>
      </c>
      <c r="O2269" s="1135">
        <v>7.4</v>
      </c>
      <c r="P2269" s="1135">
        <v>5.92</v>
      </c>
      <c r="Q2269" s="1135" t="s">
        <v>2876</v>
      </c>
      <c r="R2269" s="1135">
        <v>17</v>
      </c>
      <c r="T2269" s="1135">
        <v>10.5</v>
      </c>
      <c r="U2269" s="1135">
        <v>6.1</v>
      </c>
      <c r="V2269" s="1135" t="s">
        <v>663</v>
      </c>
      <c r="W2269" s="1135">
        <v>120</v>
      </c>
      <c r="X2269" s="1135">
        <v>90</v>
      </c>
      <c r="Y2269" s="1135">
        <v>1.1000000000000001</v>
      </c>
      <c r="Z2269" s="1135" t="s">
        <v>663</v>
      </c>
      <c r="AA2269" s="1135" t="s">
        <v>1331</v>
      </c>
      <c r="AH2269" s="1135" t="s">
        <v>888</v>
      </c>
      <c r="AM2269" s="1136" t="s">
        <v>13584</v>
      </c>
      <c r="AN2269" s="1136" t="s">
        <v>13585</v>
      </c>
      <c r="AO2269" s="1136">
        <f t="shared" si="286"/>
        <v>500</v>
      </c>
      <c r="AP2269" s="1136">
        <f t="shared" si="287"/>
        <v>1.77</v>
      </c>
      <c r="AQ2269" s="1136">
        <f t="shared" si="288"/>
        <v>102.5</v>
      </c>
      <c r="AR2269" s="1136" t="str">
        <f t="shared" si="289"/>
        <v>15.5</v>
      </c>
      <c r="AS2269" s="1136" t="str">
        <f t="shared" si="290"/>
        <v>370/355/153</v>
      </c>
      <c r="AT2269" s="1136">
        <f t="shared" si="291"/>
        <v>102.5</v>
      </c>
      <c r="AV2269" s="1136" t="str">
        <f t="shared" si="284"/>
        <v>108.12.6</v>
      </c>
      <c r="AW2269" s="1438">
        <f t="shared" si="285"/>
        <v>43805</v>
      </c>
    </row>
    <row r="2270" spans="1:49">
      <c r="A2270" s="1135" t="s">
        <v>7222</v>
      </c>
      <c r="B2270" s="1135" t="s">
        <v>7001</v>
      </c>
      <c r="C2270" s="1135">
        <v>600</v>
      </c>
      <c r="D2270" s="1135">
        <v>1.89</v>
      </c>
      <c r="E2270" s="1135" t="s">
        <v>15198</v>
      </c>
      <c r="F2270" s="1135" t="s">
        <v>663</v>
      </c>
      <c r="G2270" s="1135">
        <v>5</v>
      </c>
      <c r="H2270" s="1135" t="s">
        <v>7223</v>
      </c>
      <c r="I2270" s="1135" t="s">
        <v>7035</v>
      </c>
      <c r="J2270" s="1135">
        <v>2.9</v>
      </c>
      <c r="K2270" s="1135" t="s">
        <v>7224</v>
      </c>
      <c r="L2270" s="1135" t="s">
        <v>4857</v>
      </c>
      <c r="M2270" s="1135">
        <v>295.10000000000002</v>
      </c>
      <c r="N2270" s="1135" t="s">
        <v>1039</v>
      </c>
      <c r="O2270" s="1135">
        <v>7.3775000000000013</v>
      </c>
      <c r="P2270" s="1135">
        <v>5.9020000000000001</v>
      </c>
      <c r="Q2270" s="1135" t="s">
        <v>1073</v>
      </c>
      <c r="R2270" s="1135">
        <v>19.100000000000001</v>
      </c>
      <c r="T2270" s="1135">
        <v>25.2</v>
      </c>
      <c r="U2270" s="1135">
        <v>3.3</v>
      </c>
      <c r="V2270" s="1135" t="s">
        <v>663</v>
      </c>
      <c r="W2270" s="1135">
        <v>60</v>
      </c>
      <c r="X2270" s="1135">
        <v>10</v>
      </c>
      <c r="Y2270" s="1135">
        <v>1.8</v>
      </c>
      <c r="Z2270" s="1135" t="s">
        <v>663</v>
      </c>
      <c r="AA2270" s="1135" t="s">
        <v>2936</v>
      </c>
      <c r="AH2270" s="1135" t="s">
        <v>661</v>
      </c>
      <c r="AM2270" s="1136" t="s">
        <v>13586</v>
      </c>
      <c r="AN2270" s="1136" t="s">
        <v>13587</v>
      </c>
      <c r="AO2270" s="1136">
        <f t="shared" si="286"/>
        <v>600</v>
      </c>
      <c r="AP2270" s="1136">
        <f t="shared" si="287"/>
        <v>1.89</v>
      </c>
      <c r="AQ2270" s="1136" t="str">
        <f t="shared" si="288"/>
        <v>1-4-1S85°Z+S</v>
      </c>
      <c r="AR2270" s="1136" t="str">
        <f t="shared" si="289"/>
        <v>NA</v>
      </c>
      <c r="AS2270" s="1136" t="str">
        <f t="shared" si="290"/>
        <v>190/168</v>
      </c>
      <c r="AT2270" s="1136" t="str">
        <f t="shared" si="291"/>
        <v>1-4-1S85°Z+S</v>
      </c>
      <c r="AU2270" s="1136" t="s">
        <v>15734</v>
      </c>
      <c r="AV2270" s="1136" t="str">
        <f t="shared" si="284"/>
        <v>108.12.9</v>
      </c>
      <c r="AW2270" s="1438">
        <f t="shared" si="285"/>
        <v>43808</v>
      </c>
    </row>
    <row r="2271" spans="1:49">
      <c r="A2271" s="1135" t="s">
        <v>7225</v>
      </c>
      <c r="B2271" s="1135" t="s">
        <v>7226</v>
      </c>
      <c r="C2271" s="1135">
        <v>600</v>
      </c>
      <c r="D2271" s="1135">
        <v>1.7849999999999999</v>
      </c>
      <c r="E2271" s="1135" t="s">
        <v>15210</v>
      </c>
      <c r="F2271" s="1135" t="s">
        <v>2328</v>
      </c>
      <c r="G2271" s="1135">
        <v>3.5</v>
      </c>
      <c r="H2271" s="1135" t="s">
        <v>7046</v>
      </c>
      <c r="I2271" s="1135" t="s">
        <v>7047</v>
      </c>
      <c r="K2271" s="1135" t="s">
        <v>7227</v>
      </c>
      <c r="L2271" s="1135" t="s">
        <v>7228</v>
      </c>
      <c r="M2271" s="1135">
        <v>310</v>
      </c>
      <c r="N2271" s="1135" t="s">
        <v>1039</v>
      </c>
      <c r="O2271" s="1135">
        <v>7.75</v>
      </c>
      <c r="P2271" s="1135">
        <v>6.2</v>
      </c>
      <c r="Q2271" s="1135" t="s">
        <v>1358</v>
      </c>
      <c r="R2271" s="1135">
        <v>21</v>
      </c>
      <c r="T2271" s="1135">
        <v>24</v>
      </c>
      <c r="U2271" s="1135">
        <v>3.4</v>
      </c>
      <c r="V2271" s="1135" t="s">
        <v>663</v>
      </c>
      <c r="W2271" s="1135">
        <v>115</v>
      </c>
      <c r="X2271" s="1135">
        <v>85</v>
      </c>
      <c r="Y2271" s="1135">
        <v>1.2</v>
      </c>
      <c r="Z2271" s="1135" t="s">
        <v>663</v>
      </c>
      <c r="AA2271" s="1135" t="s">
        <v>2942</v>
      </c>
      <c r="AH2271" s="1135" t="s">
        <v>747</v>
      </c>
      <c r="AM2271" s="1136" t="s">
        <v>13588</v>
      </c>
      <c r="AN2271" s="1136" t="s">
        <v>13589</v>
      </c>
      <c r="AO2271" s="1136">
        <f t="shared" si="286"/>
        <v>600</v>
      </c>
      <c r="AP2271" s="1136">
        <f t="shared" si="287"/>
        <v>1.7849999999999999</v>
      </c>
      <c r="AQ2271" s="1136" t="str">
        <f t="shared" si="288"/>
        <v>1-5-1S83°Z+S</v>
      </c>
      <c r="AR2271" s="1136" t="str">
        <f t="shared" si="289"/>
        <v>33.5</v>
      </c>
      <c r="AS2271" s="1136" t="str">
        <f t="shared" si="290"/>
        <v>340/340/140</v>
      </c>
      <c r="AT2271" s="1136" t="str">
        <f t="shared" si="291"/>
        <v>1-5-1S83°Z+S</v>
      </c>
      <c r="AU2271" s="1136" t="s">
        <v>15734</v>
      </c>
      <c r="AV2271" s="1136" t="str">
        <f t="shared" si="284"/>
        <v>108.12.10</v>
      </c>
      <c r="AW2271" s="1438">
        <f t="shared" si="285"/>
        <v>43809</v>
      </c>
    </row>
    <row r="2272" spans="1:49">
      <c r="A2272" s="1135" t="s">
        <v>7229</v>
      </c>
      <c r="B2272" s="1135" t="s">
        <v>7162</v>
      </c>
      <c r="C2272" s="1135">
        <v>450</v>
      </c>
      <c r="D2272" s="1135">
        <v>1.78</v>
      </c>
      <c r="E2272" s="1135" t="s">
        <v>15220</v>
      </c>
      <c r="F2272" s="1135" t="s">
        <v>3779</v>
      </c>
      <c r="G2272" s="1135">
        <v>5</v>
      </c>
      <c r="H2272" s="1135" t="s">
        <v>7230</v>
      </c>
      <c r="I2272" s="1135" t="s">
        <v>7231</v>
      </c>
      <c r="K2272" s="1135" t="s">
        <v>7232</v>
      </c>
      <c r="L2272" s="1135" t="s">
        <v>5131</v>
      </c>
      <c r="M2272" s="1135">
        <v>296.2</v>
      </c>
      <c r="N2272" s="1135" t="s">
        <v>1039</v>
      </c>
      <c r="O2272" s="1135">
        <v>7.4050000000000002</v>
      </c>
      <c r="P2272" s="1135">
        <v>5.9239999999999995</v>
      </c>
      <c r="Q2272" s="1135" t="s">
        <v>1358</v>
      </c>
      <c r="R2272" s="1135">
        <v>20.100000000000001</v>
      </c>
      <c r="T2272" s="1135">
        <v>20.399999999999999</v>
      </c>
      <c r="U2272" s="1135">
        <v>4</v>
      </c>
      <c r="V2272" s="1135" t="s">
        <v>663</v>
      </c>
      <c r="W2272" s="1135">
        <v>125</v>
      </c>
      <c r="X2272" s="1135">
        <v>40</v>
      </c>
      <c r="Y2272" s="1135">
        <v>1.6</v>
      </c>
      <c r="Z2272" s="1135" t="s">
        <v>7233</v>
      </c>
      <c r="AA2272" s="1135" t="s">
        <v>7234</v>
      </c>
      <c r="AH2272" s="1135" t="s">
        <v>1511</v>
      </c>
      <c r="AM2272" s="1136" t="s">
        <v>13590</v>
      </c>
      <c r="AN2272" s="1136" t="s">
        <v>13591</v>
      </c>
      <c r="AO2272" s="1136">
        <f t="shared" si="286"/>
        <v>450</v>
      </c>
      <c r="AP2272" s="1136">
        <f t="shared" si="287"/>
        <v>1.78</v>
      </c>
      <c r="AQ2272" s="1136" t="str">
        <f t="shared" si="288"/>
        <v>1-5-1S91°Z+Z</v>
      </c>
      <c r="AR2272" s="1136" t="str">
        <f t="shared" si="289"/>
        <v>30.6</v>
      </c>
      <c r="AS2272" s="1136" t="str">
        <f t="shared" si="290"/>
        <v>173/160</v>
      </c>
      <c r="AT2272" s="1136" t="str">
        <f t="shared" si="291"/>
        <v>1-5-1S91°Z+Z</v>
      </c>
      <c r="AU2272" s="1136" t="s">
        <v>15738</v>
      </c>
      <c r="AV2272" s="1136" t="str">
        <f t="shared" si="284"/>
        <v>109.1.7</v>
      </c>
      <c r="AW2272" s="1438">
        <f t="shared" si="285"/>
        <v>43837</v>
      </c>
    </row>
    <row r="2273" spans="1:49">
      <c r="A2273" s="1135" t="s">
        <v>7235</v>
      </c>
      <c r="B2273" s="1135" t="s">
        <v>7236</v>
      </c>
      <c r="C2273" s="1135">
        <v>600</v>
      </c>
      <c r="D2273" s="1135">
        <v>1.78</v>
      </c>
      <c r="E2273" s="1135" t="s">
        <v>15210</v>
      </c>
      <c r="F2273" s="1135" t="s">
        <v>2261</v>
      </c>
      <c r="G2273" s="1135">
        <v>4</v>
      </c>
      <c r="H2273" s="1135" t="s">
        <v>7237</v>
      </c>
      <c r="I2273" s="1135" t="s">
        <v>7238</v>
      </c>
      <c r="K2273" s="1135" t="s">
        <v>7239</v>
      </c>
      <c r="L2273" s="1135" t="s">
        <v>7240</v>
      </c>
      <c r="M2273" s="1135">
        <v>305</v>
      </c>
      <c r="N2273" s="1135" t="s">
        <v>1039</v>
      </c>
      <c r="O2273" s="1135">
        <v>7.625</v>
      </c>
      <c r="P2273" s="1135">
        <v>6.1000000000000005</v>
      </c>
      <c r="Q2273" s="1135" t="s">
        <v>3044</v>
      </c>
      <c r="R2273" s="1135">
        <v>24</v>
      </c>
      <c r="T2273" s="1135">
        <v>32</v>
      </c>
      <c r="U2273" s="1135">
        <v>2.2999999999999998</v>
      </c>
      <c r="V2273" s="1135" t="s">
        <v>663</v>
      </c>
      <c r="W2273" s="1135" t="s">
        <v>663</v>
      </c>
      <c r="X2273" s="1135" t="s">
        <v>663</v>
      </c>
      <c r="Y2273" s="1135">
        <v>1.6</v>
      </c>
      <c r="Z2273" s="1135" t="s">
        <v>663</v>
      </c>
      <c r="AA2273" s="1135" t="s">
        <v>6089</v>
      </c>
      <c r="AH2273" s="1135" t="s">
        <v>1576</v>
      </c>
      <c r="AM2273" s="1136" t="s">
        <v>13592</v>
      </c>
      <c r="AN2273" s="1136" t="s">
        <v>13593</v>
      </c>
      <c r="AO2273" s="1136">
        <f t="shared" si="286"/>
        <v>600</v>
      </c>
      <c r="AP2273" s="1136">
        <f t="shared" si="287"/>
        <v>1.78</v>
      </c>
      <c r="AQ2273" s="1136" t="str">
        <f t="shared" si="288"/>
        <v>1-5-1S83°Z+S</v>
      </c>
      <c r="AR2273" s="1136" t="str">
        <f t="shared" si="289"/>
        <v>33</v>
      </c>
      <c r="AS2273" s="1136" t="str">
        <f t="shared" si="290"/>
        <v>360/360/150</v>
      </c>
      <c r="AT2273" s="1136" t="str">
        <f t="shared" si="291"/>
        <v>1-5-1S83°Z+S</v>
      </c>
      <c r="AU2273" s="1136" t="s">
        <v>15734</v>
      </c>
      <c r="AV2273" s="1136" t="str">
        <f t="shared" si="284"/>
        <v>108.12.12</v>
      </c>
      <c r="AW2273" s="1438">
        <f t="shared" si="285"/>
        <v>43811</v>
      </c>
    </row>
    <row r="2274" spans="1:49">
      <c r="A2274" s="1135" t="s">
        <v>7241</v>
      </c>
      <c r="B2274" s="1135" t="s">
        <v>7185</v>
      </c>
      <c r="C2274" s="1135">
        <v>700</v>
      </c>
      <c r="D2274" s="1135">
        <v>1.7749999999999999</v>
      </c>
      <c r="E2274" s="1135" t="s">
        <v>15198</v>
      </c>
      <c r="F2274" s="1135" t="s">
        <v>663</v>
      </c>
      <c r="G2274" s="1135">
        <v>5</v>
      </c>
      <c r="H2274" s="1135" t="s">
        <v>3035</v>
      </c>
      <c r="I2274" s="1135" t="s">
        <v>7095</v>
      </c>
      <c r="J2274" s="1135">
        <v>3.7</v>
      </c>
      <c r="K2274" s="1135" t="s">
        <v>7187</v>
      </c>
      <c r="L2274" s="1135" t="s">
        <v>5246</v>
      </c>
      <c r="M2274" s="1135">
        <v>290</v>
      </c>
      <c r="N2274" s="1135" t="s">
        <v>1039</v>
      </c>
      <c r="O2274" s="1135">
        <v>7.25</v>
      </c>
      <c r="P2274" s="1135">
        <v>5.8</v>
      </c>
      <c r="Q2274" s="1135" t="s">
        <v>1055</v>
      </c>
      <c r="R2274" s="1135">
        <v>19.5</v>
      </c>
      <c r="T2274" s="1135">
        <v>29.3</v>
      </c>
      <c r="U2274" s="1135">
        <v>3.5</v>
      </c>
      <c r="V2274" s="1135" t="s">
        <v>663</v>
      </c>
      <c r="W2274" s="1135">
        <v>95</v>
      </c>
      <c r="X2274" s="1135">
        <v>20</v>
      </c>
      <c r="Y2274" s="1135">
        <v>1.5</v>
      </c>
      <c r="Z2274" s="1135" t="s">
        <v>663</v>
      </c>
      <c r="AA2274" s="1135" t="s">
        <v>2953</v>
      </c>
      <c r="AH2274" s="1135" t="s">
        <v>700</v>
      </c>
      <c r="AM2274" s="1136" t="s">
        <v>13594</v>
      </c>
      <c r="AN2274" s="1136" t="s">
        <v>13595</v>
      </c>
      <c r="AO2274" s="1136">
        <f t="shared" si="286"/>
        <v>700</v>
      </c>
      <c r="AP2274" s="1136">
        <f t="shared" si="287"/>
        <v>1.7749999999999999</v>
      </c>
      <c r="AQ2274" s="1136" t="str">
        <f t="shared" si="288"/>
        <v>1-4-1S85°Z+S</v>
      </c>
      <c r="AR2274" s="1136" t="str">
        <f t="shared" si="289"/>
        <v>NA</v>
      </c>
      <c r="AS2274" s="1136" t="str">
        <f t="shared" si="290"/>
        <v>190/OFF</v>
      </c>
      <c r="AT2274" s="1136" t="str">
        <f t="shared" si="291"/>
        <v>1-4-1S85°Z+S</v>
      </c>
      <c r="AU2274" s="1136" t="s">
        <v>15734</v>
      </c>
      <c r="AV2274" s="1136" t="str">
        <f t="shared" si="284"/>
        <v>108.12.16</v>
      </c>
      <c r="AW2274" s="1438">
        <f t="shared" si="285"/>
        <v>43815</v>
      </c>
    </row>
    <row r="2275" spans="1:49">
      <c r="A2275" s="1135" t="s">
        <v>7242</v>
      </c>
      <c r="B2275" s="1135" t="s">
        <v>7243</v>
      </c>
      <c r="C2275" s="1135">
        <v>600</v>
      </c>
      <c r="D2275" s="1135">
        <v>1.7849999999999999</v>
      </c>
      <c r="E2275" s="1135" t="s">
        <v>15210</v>
      </c>
      <c r="F2275" s="1135" t="s">
        <v>2328</v>
      </c>
      <c r="G2275" s="1135">
        <v>5</v>
      </c>
      <c r="H2275" s="1135" t="s">
        <v>7046</v>
      </c>
      <c r="I2275" s="1135" t="s">
        <v>7244</v>
      </c>
      <c r="K2275" s="1135" t="s">
        <v>7245</v>
      </c>
      <c r="L2275" s="1135" t="s">
        <v>7246</v>
      </c>
      <c r="M2275" s="1135">
        <v>310</v>
      </c>
      <c r="N2275" s="1135" t="s">
        <v>1039</v>
      </c>
      <c r="O2275" s="1135">
        <v>7.75</v>
      </c>
      <c r="P2275" s="1135">
        <v>6.2</v>
      </c>
      <c r="Q2275" s="1135" t="s">
        <v>2647</v>
      </c>
      <c r="R2275" s="1135">
        <v>21</v>
      </c>
      <c r="T2275" s="1135">
        <v>24</v>
      </c>
      <c r="U2275" s="1135">
        <v>3.4</v>
      </c>
      <c r="V2275" s="1135" t="s">
        <v>663</v>
      </c>
      <c r="W2275" s="1135">
        <v>115</v>
      </c>
      <c r="X2275" s="1135">
        <v>85</v>
      </c>
      <c r="Y2275" s="1135">
        <v>1.2</v>
      </c>
      <c r="Z2275" s="1135" t="s">
        <v>663</v>
      </c>
      <c r="AA2275" s="1135" t="s">
        <v>2953</v>
      </c>
      <c r="AH2275" s="1135" t="s">
        <v>489</v>
      </c>
      <c r="AM2275" s="1136" t="s">
        <v>13596</v>
      </c>
      <c r="AN2275" s="1136" t="s">
        <v>13597</v>
      </c>
      <c r="AO2275" s="1136">
        <f t="shared" si="286"/>
        <v>600</v>
      </c>
      <c r="AP2275" s="1136">
        <f t="shared" si="287"/>
        <v>1.7849999999999999</v>
      </c>
      <c r="AQ2275" s="1136" t="str">
        <f t="shared" si="288"/>
        <v>1-5-1S83°Z+S</v>
      </c>
      <c r="AR2275" s="1136" t="str">
        <f t="shared" si="289"/>
        <v>33.5</v>
      </c>
      <c r="AS2275" s="1136" t="str">
        <f t="shared" si="290"/>
        <v>340/340/140</v>
      </c>
      <c r="AT2275" s="1136" t="str">
        <f t="shared" si="291"/>
        <v>1-5-1S83°Z+S</v>
      </c>
      <c r="AU2275" s="1136" t="s">
        <v>15734</v>
      </c>
      <c r="AV2275" s="1136" t="str">
        <f t="shared" si="284"/>
        <v>108.12.16</v>
      </c>
      <c r="AW2275" s="1438">
        <f t="shared" si="285"/>
        <v>43815</v>
      </c>
    </row>
    <row r="2276" spans="1:49">
      <c r="A2276" s="1135" t="s">
        <v>7247</v>
      </c>
      <c r="B2276" s="1135" t="s">
        <v>7208</v>
      </c>
      <c r="C2276" s="1135">
        <v>650</v>
      </c>
      <c r="D2276" s="1135">
        <v>1.7549999999999999</v>
      </c>
      <c r="E2276" s="1135" t="s">
        <v>15198</v>
      </c>
      <c r="F2276" s="1135" t="s">
        <v>663</v>
      </c>
      <c r="G2276" s="1135">
        <v>5</v>
      </c>
      <c r="H2276" s="1135" t="s">
        <v>1564</v>
      </c>
      <c r="I2276" s="1135" t="s">
        <v>7248</v>
      </c>
      <c r="J2276" s="1135">
        <v>3</v>
      </c>
      <c r="K2276" s="1135" t="s">
        <v>7249</v>
      </c>
      <c r="L2276" s="1135" t="s">
        <v>4948</v>
      </c>
      <c r="M2276" s="1135">
        <v>300.7</v>
      </c>
      <c r="N2276" s="1135" t="s">
        <v>1039</v>
      </c>
      <c r="O2276" s="1135">
        <v>7.5175000000000001</v>
      </c>
      <c r="P2276" s="1135">
        <v>6.0140000000000002</v>
      </c>
      <c r="Q2276" s="1135" t="s">
        <v>1099</v>
      </c>
      <c r="R2276" s="1135">
        <v>28.5</v>
      </c>
      <c r="T2276" s="1135">
        <v>14.7</v>
      </c>
      <c r="U2276" s="1135">
        <v>6.1</v>
      </c>
      <c r="V2276" s="1135" t="s">
        <v>663</v>
      </c>
      <c r="W2276" s="1135">
        <v>115</v>
      </c>
      <c r="X2276" s="1135">
        <v>45</v>
      </c>
      <c r="Y2276" s="1135">
        <v>1.5</v>
      </c>
      <c r="Z2276" s="1135" t="s">
        <v>663</v>
      </c>
      <c r="AA2276" s="1135" t="s">
        <v>2987</v>
      </c>
      <c r="AH2276" s="1135" t="s">
        <v>1272</v>
      </c>
      <c r="AM2276" s="1136" t="s">
        <v>13598</v>
      </c>
      <c r="AN2276" s="1136" t="s">
        <v>13599</v>
      </c>
      <c r="AO2276" s="1136">
        <f t="shared" si="286"/>
        <v>650</v>
      </c>
      <c r="AP2276" s="1136">
        <f t="shared" si="287"/>
        <v>1.7549999999999999</v>
      </c>
      <c r="AQ2276" s="1136" t="str">
        <f t="shared" si="288"/>
        <v>1-4-1S85°Z+S</v>
      </c>
      <c r="AR2276" s="1136" t="str">
        <f t="shared" si="289"/>
        <v>NA</v>
      </c>
      <c r="AS2276" s="1136" t="str">
        <f t="shared" si="290"/>
        <v>160/OFF</v>
      </c>
      <c r="AT2276" s="1136" t="str">
        <f t="shared" si="291"/>
        <v>1-4-1S85°Z+S</v>
      </c>
      <c r="AU2276" s="1136" t="s">
        <v>15734</v>
      </c>
      <c r="AV2276" s="1136" t="str">
        <f t="shared" si="284"/>
        <v>109.1.16</v>
      </c>
      <c r="AW2276" s="1438">
        <f t="shared" si="285"/>
        <v>43846</v>
      </c>
    </row>
    <row r="2277" spans="1:49">
      <c r="A2277" s="1135" t="s">
        <v>7250</v>
      </c>
      <c r="B2277" s="1135" t="s">
        <v>869</v>
      </c>
      <c r="C2277" s="1135">
        <v>600</v>
      </c>
      <c r="D2277" s="1135">
        <v>1.78</v>
      </c>
      <c r="E2277" s="1135" t="s">
        <v>15210</v>
      </c>
      <c r="F2277" s="1135" t="s">
        <v>6995</v>
      </c>
      <c r="G2277" s="1135">
        <v>4</v>
      </c>
      <c r="H2277" s="1135" t="s">
        <v>6996</v>
      </c>
      <c r="I2277" s="1135" t="s">
        <v>7095</v>
      </c>
      <c r="K2277" s="1135" t="s">
        <v>7251</v>
      </c>
      <c r="L2277" s="1135" t="s">
        <v>6999</v>
      </c>
      <c r="M2277" s="1135">
        <v>303.89999999999998</v>
      </c>
      <c r="N2277" s="1135" t="s">
        <v>1039</v>
      </c>
      <c r="O2277" s="1135">
        <v>7.5975000000000001</v>
      </c>
      <c r="P2277" s="1135">
        <v>6.0779999999999994</v>
      </c>
      <c r="Q2277" s="1135" t="s">
        <v>2647</v>
      </c>
      <c r="R2277" s="1135">
        <v>24.5</v>
      </c>
      <c r="T2277" s="1135">
        <v>12.7</v>
      </c>
      <c r="U2277" s="1135">
        <v>2.6</v>
      </c>
      <c r="V2277" s="1135" t="s">
        <v>663</v>
      </c>
      <c r="W2277" s="1135" t="s">
        <v>2626</v>
      </c>
      <c r="X2277" s="1135">
        <v>10</v>
      </c>
      <c r="Y2277" s="1135">
        <v>1.5</v>
      </c>
      <c r="Z2277" s="1135" t="s">
        <v>663</v>
      </c>
      <c r="AA2277" s="1135" t="s">
        <v>5531</v>
      </c>
      <c r="AH2277" s="1135" t="s">
        <v>745</v>
      </c>
      <c r="AM2277" s="1136" t="s">
        <v>13600</v>
      </c>
      <c r="AN2277" s="1136" t="s">
        <v>13601</v>
      </c>
      <c r="AO2277" s="1136">
        <f t="shared" si="286"/>
        <v>600</v>
      </c>
      <c r="AP2277" s="1136">
        <f t="shared" si="287"/>
        <v>1.78</v>
      </c>
      <c r="AQ2277" s="1136" t="str">
        <f t="shared" si="288"/>
        <v>1-5-1S83°Z+S</v>
      </c>
      <c r="AR2277" s="1136" t="str">
        <f t="shared" si="289"/>
        <v>33.6</v>
      </c>
      <c r="AS2277" s="1136" t="str">
        <f t="shared" si="290"/>
        <v>310/310/190</v>
      </c>
      <c r="AT2277" s="1136" t="str">
        <f t="shared" si="291"/>
        <v>1-5-1S83°Z+S</v>
      </c>
      <c r="AU2277" s="1136" t="s">
        <v>15734</v>
      </c>
      <c r="AV2277" s="1136" t="str">
        <f t="shared" si="284"/>
        <v>109.1.14</v>
      </c>
      <c r="AW2277" s="1438">
        <f t="shared" si="285"/>
        <v>43844</v>
      </c>
    </row>
    <row r="2278" spans="1:49">
      <c r="A2278" s="1135" t="s">
        <v>7252</v>
      </c>
      <c r="B2278" s="1135" t="s">
        <v>7099</v>
      </c>
      <c r="C2278" s="1135">
        <v>600</v>
      </c>
      <c r="D2278" s="1135">
        <v>1.7250000000000001</v>
      </c>
      <c r="E2278" s="1135" t="s">
        <v>15210</v>
      </c>
      <c r="F2278" s="1135" t="s">
        <v>2328</v>
      </c>
      <c r="G2278" s="1135">
        <v>3.5</v>
      </c>
      <c r="H2278" s="1135" t="s">
        <v>7046</v>
      </c>
      <c r="I2278" s="1135" t="s">
        <v>7095</v>
      </c>
      <c r="K2278" s="1135" t="s">
        <v>7100</v>
      </c>
      <c r="L2278" s="1135" t="s">
        <v>7101</v>
      </c>
      <c r="M2278" s="1135">
        <v>310</v>
      </c>
      <c r="N2278" s="1135" t="s">
        <v>1039</v>
      </c>
      <c r="O2278" s="1135">
        <v>7.75</v>
      </c>
      <c r="P2278" s="1135">
        <v>6.2</v>
      </c>
      <c r="Q2278" s="1135" t="s">
        <v>2495</v>
      </c>
      <c r="R2278" s="1135">
        <v>22</v>
      </c>
      <c r="T2278" s="1135">
        <v>13.5</v>
      </c>
      <c r="U2278" s="1135">
        <v>3.2</v>
      </c>
      <c r="V2278" s="1135" t="s">
        <v>663</v>
      </c>
      <c r="W2278" s="1135">
        <v>100</v>
      </c>
      <c r="X2278" s="1135">
        <v>85</v>
      </c>
      <c r="Y2278" s="1135">
        <v>1.2</v>
      </c>
      <c r="Z2278" s="1135" t="s">
        <v>663</v>
      </c>
      <c r="AA2278" s="1135" t="s">
        <v>3422</v>
      </c>
      <c r="AH2278" s="1135" t="s">
        <v>2149</v>
      </c>
      <c r="AM2278" s="1136" t="s">
        <v>13602</v>
      </c>
      <c r="AN2278" s="1136" t="s">
        <v>13603</v>
      </c>
      <c r="AO2278" s="1136">
        <f t="shared" si="286"/>
        <v>600</v>
      </c>
      <c r="AP2278" s="1136">
        <f t="shared" si="287"/>
        <v>1.7250000000000001</v>
      </c>
      <c r="AQ2278" s="1136" t="str">
        <f t="shared" si="288"/>
        <v>1-5-1S83°Z+S</v>
      </c>
      <c r="AR2278" s="1136" t="str">
        <f t="shared" si="289"/>
        <v>33.5</v>
      </c>
      <c r="AS2278" s="1136" t="str">
        <f t="shared" si="290"/>
        <v>340/340/140</v>
      </c>
      <c r="AT2278" s="1136" t="str">
        <f t="shared" si="291"/>
        <v>1-5-1S83°Z+S</v>
      </c>
      <c r="AU2278" s="1136" t="s">
        <v>15734</v>
      </c>
      <c r="AV2278" s="1136" t="str">
        <f t="shared" si="284"/>
        <v>109.1.17</v>
      </c>
      <c r="AW2278" s="1438">
        <f t="shared" si="285"/>
        <v>43847</v>
      </c>
    </row>
    <row r="2279" spans="1:49">
      <c r="A2279" s="1135" t="s">
        <v>7253</v>
      </c>
      <c r="B2279" s="1135" t="s">
        <v>7174</v>
      </c>
      <c r="C2279" s="1135">
        <v>600</v>
      </c>
      <c r="D2279" s="1135">
        <v>1.8</v>
      </c>
      <c r="E2279" s="1135" t="s">
        <v>15210</v>
      </c>
      <c r="F2279" s="1135" t="s">
        <v>2328</v>
      </c>
      <c r="G2279" s="1135">
        <v>3.5</v>
      </c>
      <c r="H2279" s="1135" t="s">
        <v>7046</v>
      </c>
      <c r="I2279" s="1135" t="s">
        <v>7047</v>
      </c>
      <c r="K2279" s="1135" t="s">
        <v>7175</v>
      </c>
      <c r="L2279" s="1135" t="s">
        <v>7176</v>
      </c>
      <c r="M2279" s="1135">
        <v>303</v>
      </c>
      <c r="N2279" s="1135" t="s">
        <v>1039</v>
      </c>
      <c r="O2279" s="1135">
        <v>7.5750000000000002</v>
      </c>
      <c r="P2279" s="1135">
        <v>6.0600000000000005</v>
      </c>
      <c r="Q2279" s="1135" t="s">
        <v>2647</v>
      </c>
      <c r="R2279" s="1135">
        <v>22</v>
      </c>
      <c r="T2279" s="1135">
        <v>23</v>
      </c>
      <c r="U2279" s="1135">
        <v>3.2</v>
      </c>
      <c r="V2279" s="1135" t="s">
        <v>663</v>
      </c>
      <c r="W2279" s="1135">
        <v>115</v>
      </c>
      <c r="X2279" s="1135">
        <v>85</v>
      </c>
      <c r="Y2279" s="1135">
        <v>1.2</v>
      </c>
      <c r="Z2279" s="1135" t="s">
        <v>663</v>
      </c>
      <c r="AA2279" s="1135" t="s">
        <v>1360</v>
      </c>
      <c r="AH2279" s="1135" t="s">
        <v>474</v>
      </c>
      <c r="AM2279" s="1136" t="s">
        <v>13604</v>
      </c>
      <c r="AN2279" s="1136" t="s">
        <v>13605</v>
      </c>
      <c r="AO2279" s="1136">
        <f t="shared" si="286"/>
        <v>600</v>
      </c>
      <c r="AP2279" s="1136">
        <f t="shared" si="287"/>
        <v>1.8</v>
      </c>
      <c r="AQ2279" s="1136" t="str">
        <f t="shared" si="288"/>
        <v>1-5-1S83°Z+S</v>
      </c>
      <c r="AR2279" s="1136" t="str">
        <f t="shared" si="289"/>
        <v>33.5</v>
      </c>
      <c r="AS2279" s="1136" t="str">
        <f t="shared" si="290"/>
        <v>340/340/140</v>
      </c>
      <c r="AT2279" s="1136" t="str">
        <f t="shared" si="291"/>
        <v>1-5-1S83°Z+S</v>
      </c>
      <c r="AU2279" s="1136" t="s">
        <v>15734</v>
      </c>
      <c r="AV2279" s="1136" t="str">
        <f t="shared" si="284"/>
        <v>109.1.20</v>
      </c>
      <c r="AW2279" s="1438">
        <f t="shared" si="285"/>
        <v>43850</v>
      </c>
    </row>
    <row r="2280" spans="1:49">
      <c r="A2280" s="1135" t="s">
        <v>7254</v>
      </c>
      <c r="B2280" s="1135" t="s">
        <v>682</v>
      </c>
      <c r="C2280" s="1135">
        <v>650</v>
      </c>
      <c r="D2280" s="1135">
        <v>1.76</v>
      </c>
      <c r="E2280" s="1135" t="s">
        <v>15203</v>
      </c>
      <c r="F2280" s="1135" t="s">
        <v>663</v>
      </c>
      <c r="G2280" s="1135">
        <v>5.5</v>
      </c>
      <c r="H2280" s="1135" t="s">
        <v>3576</v>
      </c>
      <c r="I2280" s="1135" t="s">
        <v>7255</v>
      </c>
      <c r="K2280" s="1135" t="s">
        <v>7256</v>
      </c>
      <c r="L2280" s="1135" t="s">
        <v>5001</v>
      </c>
      <c r="M2280" s="1135">
        <v>296</v>
      </c>
      <c r="N2280" s="1135" t="s">
        <v>1039</v>
      </c>
      <c r="O2280" s="1135">
        <v>7.4</v>
      </c>
      <c r="P2280" s="1135">
        <v>5.92</v>
      </c>
      <c r="Q2280" s="1135" t="s">
        <v>4142</v>
      </c>
      <c r="R2280" s="1135">
        <v>17</v>
      </c>
      <c r="T2280" s="1135">
        <v>10.5</v>
      </c>
      <c r="U2280" s="1135">
        <v>6.1</v>
      </c>
      <c r="V2280" s="1135" t="s">
        <v>663</v>
      </c>
      <c r="W2280" s="1135">
        <v>120</v>
      </c>
      <c r="X2280" s="1135">
        <v>90</v>
      </c>
      <c r="Y2280" s="1135">
        <v>1.1000000000000001</v>
      </c>
      <c r="Z2280" s="1135" t="s">
        <v>663</v>
      </c>
      <c r="AA2280" s="1135" t="s">
        <v>1851</v>
      </c>
      <c r="AH2280" s="1135" t="s">
        <v>814</v>
      </c>
      <c r="AM2280" s="1136" t="s">
        <v>13606</v>
      </c>
      <c r="AN2280" s="1136" t="s">
        <v>13607</v>
      </c>
      <c r="AO2280" s="1136">
        <f t="shared" si="286"/>
        <v>650</v>
      </c>
      <c r="AP2280" s="1136">
        <f t="shared" si="287"/>
        <v>1.76</v>
      </c>
      <c r="AQ2280" s="1136" t="str">
        <f t="shared" si="288"/>
        <v>1-5-1S85°Z+S</v>
      </c>
      <c r="AR2280" s="1136" t="str">
        <f t="shared" si="289"/>
        <v>NA</v>
      </c>
      <c r="AS2280" s="1136" t="str">
        <f t="shared" si="290"/>
        <v>170/160</v>
      </c>
      <c r="AT2280" s="1136" t="str">
        <f t="shared" si="291"/>
        <v>1-5-1S85°Z+S</v>
      </c>
      <c r="AU2280" s="1136" t="s">
        <v>15734</v>
      </c>
      <c r="AV2280" s="1136" t="str">
        <f t="shared" si="284"/>
        <v>109.1.21</v>
      </c>
      <c r="AW2280" s="1438">
        <f t="shared" si="285"/>
        <v>43851</v>
      </c>
    </row>
    <row r="2281" spans="1:49">
      <c r="A2281" s="1135" t="s">
        <v>7257</v>
      </c>
      <c r="B2281" s="1135" t="s">
        <v>7120</v>
      </c>
      <c r="C2281" s="1135" t="s">
        <v>7258</v>
      </c>
      <c r="D2281" s="1135">
        <v>1.7849999999999999</v>
      </c>
      <c r="E2281" s="1135" t="s">
        <v>15218</v>
      </c>
      <c r="F2281" s="1135" t="s">
        <v>1048</v>
      </c>
      <c r="G2281" s="1135">
        <v>5</v>
      </c>
      <c r="H2281" s="1135" t="s">
        <v>7259</v>
      </c>
      <c r="I2281" s="1135" t="s">
        <v>7199</v>
      </c>
      <c r="J2281" s="1135">
        <v>3.7</v>
      </c>
      <c r="K2281" s="1135" t="s">
        <v>7260</v>
      </c>
      <c r="L2281" s="1135" t="s">
        <v>5073</v>
      </c>
      <c r="M2281" s="1135">
        <v>293</v>
      </c>
      <c r="N2281" s="1135" t="s">
        <v>1039</v>
      </c>
      <c r="O2281" s="1135">
        <v>7.3250000000000002</v>
      </c>
      <c r="P2281" s="1135">
        <v>5.86</v>
      </c>
      <c r="Q2281" s="1135" t="s">
        <v>2647</v>
      </c>
      <c r="R2281" s="1135">
        <v>17.8</v>
      </c>
      <c r="T2281" s="1135">
        <v>26.8</v>
      </c>
      <c r="U2281" s="1135">
        <v>3.2</v>
      </c>
      <c r="V2281" s="1135" t="s">
        <v>663</v>
      </c>
      <c r="W2281" s="1135" t="s">
        <v>7084</v>
      </c>
      <c r="X2281" s="1135">
        <v>10</v>
      </c>
      <c r="Y2281" s="1135">
        <v>1.6</v>
      </c>
      <c r="Z2281" s="1135" t="s">
        <v>663</v>
      </c>
      <c r="AA2281" s="1135" t="s">
        <v>5276</v>
      </c>
      <c r="AH2281" s="1135" t="s">
        <v>1117</v>
      </c>
      <c r="AM2281" s="1136" t="s">
        <v>13608</v>
      </c>
      <c r="AN2281" s="1136" t="s">
        <v>13609</v>
      </c>
      <c r="AO2281" s="1136" t="str">
        <f t="shared" si="286"/>
        <v>650↓550</v>
      </c>
      <c r="AP2281" s="1136">
        <f t="shared" si="287"/>
        <v>1.7849999999999999</v>
      </c>
      <c r="AQ2281" s="1136" t="str">
        <f t="shared" si="288"/>
        <v>2-6-1S83°Z+S</v>
      </c>
      <c r="AR2281" s="1136" t="str">
        <f t="shared" si="289"/>
        <v>31</v>
      </c>
      <c r="AS2281" s="1136" t="str">
        <f t="shared" si="290"/>
        <v>185/188</v>
      </c>
      <c r="AT2281" s="1136" t="str">
        <f t="shared" si="291"/>
        <v>2-6-1S83°Z+S</v>
      </c>
      <c r="AU2281" s="1136" t="s">
        <v>15734</v>
      </c>
      <c r="AV2281" s="1136" t="str">
        <f t="shared" si="284"/>
        <v>109.2.6</v>
      </c>
      <c r="AW2281" s="1438">
        <f t="shared" si="285"/>
        <v>43867</v>
      </c>
    </row>
    <row r="2282" spans="1:49">
      <c r="A2282" s="1135" t="s">
        <v>7261</v>
      </c>
      <c r="B2282" s="1135" t="s">
        <v>7243</v>
      </c>
      <c r="C2282" s="1135">
        <v>600</v>
      </c>
      <c r="D2282" s="1135">
        <v>1.7849999999999999</v>
      </c>
      <c r="E2282" s="1135" t="s">
        <v>15210</v>
      </c>
      <c r="F2282" s="1135" t="s">
        <v>2328</v>
      </c>
      <c r="G2282" s="1135">
        <v>5</v>
      </c>
      <c r="H2282" s="1135" t="s">
        <v>7046</v>
      </c>
      <c r="I2282" s="1135" t="s">
        <v>7244</v>
      </c>
      <c r="K2282" s="1135" t="s">
        <v>7245</v>
      </c>
      <c r="L2282" s="1135" t="s">
        <v>7262</v>
      </c>
      <c r="M2282" s="1135">
        <v>310</v>
      </c>
      <c r="N2282" s="1135" t="s">
        <v>1039</v>
      </c>
      <c r="O2282" s="1135">
        <v>7.75</v>
      </c>
      <c r="P2282" s="1135">
        <v>6.2</v>
      </c>
      <c r="Q2282" s="1135" t="s">
        <v>2647</v>
      </c>
      <c r="R2282" s="1135">
        <v>21</v>
      </c>
      <c r="T2282" s="1135">
        <v>24</v>
      </c>
      <c r="U2282" s="1135">
        <v>3.4</v>
      </c>
      <c r="V2282" s="1135" t="s">
        <v>663</v>
      </c>
      <c r="W2282" s="1135">
        <v>115</v>
      </c>
      <c r="X2282" s="1135">
        <v>85</v>
      </c>
      <c r="Y2282" s="1135">
        <v>1.2</v>
      </c>
      <c r="Z2282" s="1135" t="s">
        <v>663</v>
      </c>
      <c r="AA2282" s="1135" t="s">
        <v>7263</v>
      </c>
      <c r="AH2282" s="1135" t="s">
        <v>489</v>
      </c>
      <c r="AM2282" s="1136" t="s">
        <v>13610</v>
      </c>
      <c r="AN2282" s="1136" t="s">
        <v>13611</v>
      </c>
      <c r="AO2282" s="1136">
        <f t="shared" si="286"/>
        <v>600</v>
      </c>
      <c r="AP2282" s="1136">
        <f t="shared" si="287"/>
        <v>1.7849999999999999</v>
      </c>
      <c r="AQ2282" s="1136" t="str">
        <f t="shared" si="288"/>
        <v>1-5-1S83°Z+S</v>
      </c>
      <c r="AR2282" s="1136" t="str">
        <f t="shared" si="289"/>
        <v>33.5</v>
      </c>
      <c r="AS2282" s="1136" t="str">
        <f t="shared" si="290"/>
        <v>340/340/140</v>
      </c>
      <c r="AT2282" s="1136" t="str">
        <f t="shared" si="291"/>
        <v>1-5-1S83°Z+S</v>
      </c>
      <c r="AU2282" s="1136" t="s">
        <v>15734</v>
      </c>
      <c r="AV2282" s="1136" t="str">
        <f t="shared" si="284"/>
        <v>109.2.11</v>
      </c>
      <c r="AW2282" s="1438">
        <f t="shared" si="285"/>
        <v>43872</v>
      </c>
    </row>
    <row r="2283" spans="1:49">
      <c r="A2283" s="1135" t="s">
        <v>7264</v>
      </c>
      <c r="B2283" s="1135" t="s">
        <v>7039</v>
      </c>
      <c r="C2283" s="1135">
        <v>500</v>
      </c>
      <c r="D2283" s="1135">
        <v>1.78</v>
      </c>
      <c r="E2283" s="1135" t="s">
        <v>15216</v>
      </c>
      <c r="F2283" s="1135" t="s">
        <v>1608</v>
      </c>
      <c r="G2283" s="1135">
        <v>5</v>
      </c>
      <c r="H2283" s="1135" t="s">
        <v>7040</v>
      </c>
      <c r="I2283" s="1135" t="s">
        <v>7041</v>
      </c>
      <c r="J2283" s="1135">
        <v>3</v>
      </c>
      <c r="K2283" s="1135" t="s">
        <v>7265</v>
      </c>
      <c r="L2283" s="1135" t="s">
        <v>7043</v>
      </c>
      <c r="M2283" s="1135">
        <v>303</v>
      </c>
      <c r="N2283" s="1135" t="s">
        <v>1039</v>
      </c>
      <c r="O2283" s="1135">
        <v>7.5750000000000002</v>
      </c>
      <c r="P2283" s="1135">
        <v>6.0600000000000005</v>
      </c>
      <c r="Q2283" s="1135" t="s">
        <v>1463</v>
      </c>
      <c r="R2283" s="1135">
        <v>23</v>
      </c>
      <c r="T2283" s="1135">
        <v>13.2</v>
      </c>
      <c r="U2283" s="1135">
        <v>5</v>
      </c>
      <c r="V2283" s="1135" t="s">
        <v>663</v>
      </c>
      <c r="W2283" s="1135">
        <v>125</v>
      </c>
      <c r="X2283" s="1135">
        <v>85</v>
      </c>
      <c r="Y2283" s="1135">
        <v>1.3</v>
      </c>
      <c r="Z2283" s="1135" t="s">
        <v>663</v>
      </c>
      <c r="AA2283" s="1135" t="s">
        <v>1160</v>
      </c>
      <c r="AH2283" s="1135" t="s">
        <v>1231</v>
      </c>
      <c r="AM2283" s="1136" t="s">
        <v>13612</v>
      </c>
      <c r="AN2283" s="1136" t="s">
        <v>13613</v>
      </c>
      <c r="AO2283" s="1136">
        <f t="shared" si="286"/>
        <v>500</v>
      </c>
      <c r="AP2283" s="1136">
        <f t="shared" si="287"/>
        <v>1.78</v>
      </c>
      <c r="AQ2283" s="1136" t="str">
        <f t="shared" si="288"/>
        <v>1-5-1S91°Z+S</v>
      </c>
      <c r="AR2283" s="1136" t="str">
        <f t="shared" si="289"/>
        <v>32</v>
      </c>
      <c r="AS2283" s="1136" t="str">
        <f t="shared" si="290"/>
        <v>320/300/158</v>
      </c>
      <c r="AT2283" s="1136" t="str">
        <f t="shared" si="291"/>
        <v>1-5-1S91°Z+S</v>
      </c>
      <c r="AU2283" s="1136" t="s">
        <v>15734</v>
      </c>
      <c r="AV2283" s="1136" t="str">
        <f t="shared" si="284"/>
        <v>109.2.12</v>
      </c>
      <c r="AW2283" s="1438">
        <f t="shared" si="285"/>
        <v>43873</v>
      </c>
    </row>
    <row r="2284" spans="1:49">
      <c r="A2284" s="1135" t="s">
        <v>7266</v>
      </c>
      <c r="B2284" s="1135" t="s">
        <v>7108</v>
      </c>
      <c r="C2284" s="1135">
        <v>600</v>
      </c>
      <c r="D2284" s="1135">
        <v>1.74</v>
      </c>
      <c r="E2284" s="1135" t="s">
        <v>15210</v>
      </c>
      <c r="F2284" s="1135" t="s">
        <v>2328</v>
      </c>
      <c r="G2284" s="1135">
        <v>5</v>
      </c>
      <c r="H2284" s="1135" t="s">
        <v>7046</v>
      </c>
      <c r="I2284" s="1135" t="s">
        <v>7012</v>
      </c>
      <c r="K2284" s="1135" t="s">
        <v>7110</v>
      </c>
      <c r="L2284" s="1135" t="s">
        <v>7111</v>
      </c>
      <c r="M2284" s="1135">
        <v>305</v>
      </c>
      <c r="N2284" s="1135" t="s">
        <v>1039</v>
      </c>
      <c r="O2284" s="1135">
        <v>7.625</v>
      </c>
      <c r="P2284" s="1135">
        <v>6.1000000000000005</v>
      </c>
      <c r="Q2284" s="1135" t="s">
        <v>3044</v>
      </c>
      <c r="R2284" s="1135">
        <v>24</v>
      </c>
      <c r="T2284" s="1135">
        <v>13.5</v>
      </c>
      <c r="U2284" s="1135">
        <v>3.2</v>
      </c>
      <c r="V2284" s="1135" t="s">
        <v>663</v>
      </c>
      <c r="W2284" s="1135">
        <v>100</v>
      </c>
      <c r="X2284" s="1135">
        <v>85</v>
      </c>
      <c r="Y2284" s="1135">
        <v>1.2</v>
      </c>
      <c r="Z2284" s="1135" t="s">
        <v>663</v>
      </c>
      <c r="AA2284" s="1135" t="s">
        <v>4205</v>
      </c>
      <c r="AH2284" s="1135" t="s">
        <v>459</v>
      </c>
      <c r="AM2284" s="1136" t="s">
        <v>13614</v>
      </c>
      <c r="AN2284" s="1136" t="s">
        <v>13615</v>
      </c>
      <c r="AO2284" s="1136">
        <f t="shared" si="286"/>
        <v>600</v>
      </c>
      <c r="AP2284" s="1136">
        <f t="shared" si="287"/>
        <v>1.74</v>
      </c>
      <c r="AQ2284" s="1136" t="str">
        <f t="shared" si="288"/>
        <v>1-5-1S83°Z+S</v>
      </c>
      <c r="AR2284" s="1136" t="str">
        <f t="shared" si="289"/>
        <v>33.5</v>
      </c>
      <c r="AS2284" s="1136" t="str">
        <f t="shared" si="290"/>
        <v>340/340/140</v>
      </c>
      <c r="AT2284" s="1136" t="str">
        <f t="shared" si="291"/>
        <v>1-5-1S83°Z+S</v>
      </c>
      <c r="AU2284" s="1136" t="s">
        <v>15734</v>
      </c>
      <c r="AV2284" s="1136" t="str">
        <f t="shared" si="284"/>
        <v>109.2.19</v>
      </c>
      <c r="AW2284" s="1438">
        <f t="shared" si="285"/>
        <v>43880</v>
      </c>
    </row>
    <row r="2285" spans="1:49">
      <c r="A2285" s="1135" t="s">
        <v>7267</v>
      </c>
      <c r="B2285" s="1135" t="s">
        <v>7236</v>
      </c>
      <c r="C2285" s="1135">
        <v>600</v>
      </c>
      <c r="D2285" s="1135">
        <v>1.78</v>
      </c>
      <c r="E2285" s="1135" t="s">
        <v>15210</v>
      </c>
      <c r="F2285" s="1135" t="s">
        <v>2261</v>
      </c>
      <c r="G2285" s="1135">
        <v>4</v>
      </c>
      <c r="H2285" s="1135" t="s">
        <v>7237</v>
      </c>
      <c r="I2285" s="1135" t="s">
        <v>7238</v>
      </c>
      <c r="K2285" s="1135" t="s">
        <v>7268</v>
      </c>
      <c r="L2285" s="1135" t="s">
        <v>7240</v>
      </c>
      <c r="M2285" s="1135">
        <v>305</v>
      </c>
      <c r="N2285" s="1135" t="s">
        <v>1039</v>
      </c>
      <c r="O2285" s="1135">
        <v>7.625</v>
      </c>
      <c r="P2285" s="1135">
        <v>6.1000000000000005</v>
      </c>
      <c r="Q2285" s="1135" t="s">
        <v>2647</v>
      </c>
      <c r="R2285" s="1135">
        <v>24</v>
      </c>
      <c r="T2285" s="1135">
        <v>32</v>
      </c>
      <c r="U2285" s="1135">
        <v>2.2999999999999998</v>
      </c>
      <c r="V2285" s="1135" t="s">
        <v>663</v>
      </c>
      <c r="W2285" s="1135" t="s">
        <v>663</v>
      </c>
      <c r="X2285" s="1135" t="s">
        <v>663</v>
      </c>
      <c r="Y2285" s="1135">
        <v>1.6</v>
      </c>
      <c r="Z2285" s="1135" t="s">
        <v>663</v>
      </c>
      <c r="AA2285" s="1135" t="s">
        <v>5322</v>
      </c>
      <c r="AH2285" s="1135" t="s">
        <v>1921</v>
      </c>
      <c r="AM2285" s="1136" t="s">
        <v>13616</v>
      </c>
      <c r="AN2285" s="1136" t="s">
        <v>13617</v>
      </c>
      <c r="AO2285" s="1136">
        <f t="shared" si="286"/>
        <v>600</v>
      </c>
      <c r="AP2285" s="1136">
        <f t="shared" si="287"/>
        <v>1.78</v>
      </c>
      <c r="AQ2285" s="1136" t="str">
        <f t="shared" si="288"/>
        <v>1-5-1S83°Z+S</v>
      </c>
      <c r="AR2285" s="1136" t="str">
        <f t="shared" si="289"/>
        <v>33</v>
      </c>
      <c r="AS2285" s="1136" t="str">
        <f t="shared" si="290"/>
        <v>360/360/150</v>
      </c>
      <c r="AT2285" s="1136" t="str">
        <f t="shared" si="291"/>
        <v>1-5-1S83°Z+S</v>
      </c>
      <c r="AU2285" s="1136" t="s">
        <v>15734</v>
      </c>
      <c r="AV2285" s="1136" t="str">
        <f t="shared" si="284"/>
        <v>109.2.20</v>
      </c>
      <c r="AW2285" s="1438">
        <f t="shared" si="285"/>
        <v>43881</v>
      </c>
    </row>
    <row r="2286" spans="1:49">
      <c r="A2286" s="1135" t="s">
        <v>7269</v>
      </c>
      <c r="B2286" s="1135" t="s">
        <v>7126</v>
      </c>
      <c r="C2286" s="1135">
        <v>600</v>
      </c>
      <c r="D2286" s="1135">
        <v>1.72</v>
      </c>
      <c r="E2286" s="1135" t="s">
        <v>15210</v>
      </c>
      <c r="F2286" s="1135" t="s">
        <v>2328</v>
      </c>
      <c r="G2286" s="1135">
        <v>3.5</v>
      </c>
      <c r="H2286" s="1135" t="s">
        <v>7046</v>
      </c>
      <c r="I2286" s="1135" t="s">
        <v>7012</v>
      </c>
      <c r="K2286" s="1135" t="s">
        <v>7127</v>
      </c>
      <c r="L2286" s="1135" t="s">
        <v>7128</v>
      </c>
      <c r="M2286" s="1135">
        <v>310</v>
      </c>
      <c r="N2286" s="1135" t="s">
        <v>1039</v>
      </c>
      <c r="O2286" s="1135">
        <v>7.75</v>
      </c>
      <c r="P2286" s="1135">
        <v>6.2</v>
      </c>
      <c r="Q2286" s="1135" t="s">
        <v>2876</v>
      </c>
      <c r="R2286" s="1135">
        <v>22</v>
      </c>
      <c r="T2286" s="1135">
        <v>13.5</v>
      </c>
      <c r="U2286" s="1135">
        <v>3.2</v>
      </c>
      <c r="V2286" s="1135" t="s">
        <v>663</v>
      </c>
      <c r="W2286" s="1135">
        <v>100</v>
      </c>
      <c r="X2286" s="1135">
        <v>85</v>
      </c>
      <c r="Y2286" s="1135">
        <v>1.2</v>
      </c>
      <c r="Z2286" s="1135" t="s">
        <v>663</v>
      </c>
      <c r="AA2286" s="1135" t="s">
        <v>4780</v>
      </c>
      <c r="AH2286" s="1135" t="s">
        <v>1088</v>
      </c>
      <c r="AM2286" s="1136" t="s">
        <v>13618</v>
      </c>
      <c r="AN2286" s="1136" t="s">
        <v>13619</v>
      </c>
      <c r="AO2286" s="1136">
        <f t="shared" si="286"/>
        <v>600</v>
      </c>
      <c r="AP2286" s="1136">
        <f t="shared" si="287"/>
        <v>1.72</v>
      </c>
      <c r="AQ2286" s="1136" t="str">
        <f t="shared" si="288"/>
        <v>1-5-1S83°Z+S</v>
      </c>
      <c r="AR2286" s="1136" t="str">
        <f t="shared" si="289"/>
        <v>33.5</v>
      </c>
      <c r="AS2286" s="1136" t="str">
        <f t="shared" si="290"/>
        <v>340/340/140</v>
      </c>
      <c r="AT2286" s="1136" t="str">
        <f t="shared" si="291"/>
        <v>1-5-1S83°Z+S</v>
      </c>
      <c r="AU2286" s="1136" t="s">
        <v>15734</v>
      </c>
      <c r="AV2286" s="1136" t="str">
        <f t="shared" si="284"/>
        <v>109.2.24</v>
      </c>
      <c r="AW2286" s="1438">
        <f t="shared" si="285"/>
        <v>43885</v>
      </c>
    </row>
    <row r="2287" spans="1:49">
      <c r="A2287" s="1135" t="s">
        <v>7270</v>
      </c>
      <c r="B2287" s="1135" t="s">
        <v>7149</v>
      </c>
      <c r="C2287" s="1135">
        <v>650</v>
      </c>
      <c r="D2287" s="1135">
        <v>1.74</v>
      </c>
      <c r="E2287" s="1135" t="s">
        <v>15198</v>
      </c>
      <c r="F2287" s="1135" t="s">
        <v>663</v>
      </c>
      <c r="G2287" s="1135">
        <v>5.5</v>
      </c>
      <c r="H2287" s="1135" t="s">
        <v>1564</v>
      </c>
      <c r="I2287" s="1135" t="s">
        <v>7271</v>
      </c>
      <c r="J2287" s="1135">
        <v>3</v>
      </c>
      <c r="K2287" s="1135" t="s">
        <v>7192</v>
      </c>
      <c r="L2287" s="1135" t="s">
        <v>5040</v>
      </c>
      <c r="M2287" s="1135">
        <v>296</v>
      </c>
      <c r="N2287" s="1135" t="s">
        <v>1039</v>
      </c>
      <c r="O2287" s="1135">
        <v>7.4</v>
      </c>
      <c r="P2287" s="1135">
        <v>5.92</v>
      </c>
      <c r="Q2287" s="1135" t="s">
        <v>1106</v>
      </c>
      <c r="R2287" s="1135">
        <v>27</v>
      </c>
      <c r="T2287" s="1135">
        <v>17.5</v>
      </c>
      <c r="U2287" s="1135">
        <v>6</v>
      </c>
      <c r="V2287" s="1135" t="s">
        <v>663</v>
      </c>
      <c r="W2287" s="1135">
        <v>60</v>
      </c>
      <c r="X2287" s="1135">
        <v>10</v>
      </c>
      <c r="Y2287" s="1135">
        <v>1.2</v>
      </c>
      <c r="Z2287" s="1135" t="s">
        <v>663</v>
      </c>
      <c r="AA2287" s="1135" t="s">
        <v>3011</v>
      </c>
      <c r="AH2287" s="1135" t="s">
        <v>625</v>
      </c>
      <c r="AM2287" s="1136" t="s">
        <v>13620</v>
      </c>
      <c r="AN2287" s="1136" t="s">
        <v>13621</v>
      </c>
      <c r="AO2287" s="1136">
        <f t="shared" si="286"/>
        <v>650</v>
      </c>
      <c r="AP2287" s="1136">
        <f t="shared" si="287"/>
        <v>1.74</v>
      </c>
      <c r="AQ2287" s="1136" t="str">
        <f t="shared" si="288"/>
        <v>1-4-1S85°Z+S</v>
      </c>
      <c r="AR2287" s="1136" t="str">
        <f t="shared" si="289"/>
        <v>NA</v>
      </c>
      <c r="AS2287" s="1136" t="str">
        <f t="shared" si="290"/>
        <v>160/OFF</v>
      </c>
      <c r="AT2287" s="1136" t="str">
        <f t="shared" si="291"/>
        <v>1-4-1S85°Z+S</v>
      </c>
      <c r="AU2287" s="1136" t="s">
        <v>15734</v>
      </c>
      <c r="AV2287" s="1136" t="str">
        <f t="shared" si="284"/>
        <v>109.3.3</v>
      </c>
      <c r="AW2287" s="1438">
        <f t="shared" si="285"/>
        <v>43893</v>
      </c>
    </row>
    <row r="2288" spans="1:49">
      <c r="A2288" s="1135" t="s">
        <v>7272</v>
      </c>
      <c r="B2288" s="1135" t="s">
        <v>869</v>
      </c>
      <c r="C2288" s="1135">
        <v>600</v>
      </c>
      <c r="D2288" s="1135">
        <v>1.78</v>
      </c>
      <c r="E2288" s="1135" t="s">
        <v>15210</v>
      </c>
      <c r="F2288" s="1135" t="s">
        <v>6995</v>
      </c>
      <c r="G2288" s="1135">
        <v>4</v>
      </c>
      <c r="H2288" s="1135" t="s">
        <v>6996</v>
      </c>
      <c r="I2288" s="1135" t="s">
        <v>7095</v>
      </c>
      <c r="K2288" s="1135" t="s">
        <v>7273</v>
      </c>
      <c r="L2288" s="1135" t="s">
        <v>6999</v>
      </c>
      <c r="M2288" s="1135">
        <v>303.89999999999998</v>
      </c>
      <c r="N2288" s="1135" t="s">
        <v>1039</v>
      </c>
      <c r="O2288" s="1135">
        <v>7.5975000000000001</v>
      </c>
      <c r="P2288" s="1135">
        <v>6.0779999999999994</v>
      </c>
      <c r="Q2288" s="1135" t="s">
        <v>1358</v>
      </c>
      <c r="R2288" s="1135">
        <v>24.5</v>
      </c>
      <c r="T2288" s="1135">
        <v>12.7</v>
      </c>
      <c r="U2288" s="1135">
        <v>2.6</v>
      </c>
      <c r="V2288" s="1135" t="s">
        <v>663</v>
      </c>
      <c r="W2288" s="1135" t="s">
        <v>2626</v>
      </c>
      <c r="X2288" s="1135">
        <v>10</v>
      </c>
      <c r="Y2288" s="1135">
        <v>1.5</v>
      </c>
      <c r="Z2288" s="1135" t="s">
        <v>663</v>
      </c>
      <c r="AA2288" s="1135" t="s">
        <v>5761</v>
      </c>
      <c r="AH2288" s="1135" t="s">
        <v>705</v>
      </c>
      <c r="AM2288" s="1136" t="s">
        <v>13622</v>
      </c>
      <c r="AN2288" s="1136" t="s">
        <v>13623</v>
      </c>
      <c r="AO2288" s="1136">
        <f t="shared" si="286"/>
        <v>600</v>
      </c>
      <c r="AP2288" s="1136">
        <f t="shared" si="287"/>
        <v>1.78</v>
      </c>
      <c r="AQ2288" s="1136" t="str">
        <f t="shared" si="288"/>
        <v>1-5-1S83°Z+S</v>
      </c>
      <c r="AR2288" s="1136" t="str">
        <f t="shared" si="289"/>
        <v>33.6</v>
      </c>
      <c r="AS2288" s="1136" t="str">
        <f t="shared" si="290"/>
        <v>310/310/190</v>
      </c>
      <c r="AT2288" s="1136" t="str">
        <f t="shared" si="291"/>
        <v>1-5-1S83°Z+S</v>
      </c>
      <c r="AU2288" s="1136" t="s">
        <v>15734</v>
      </c>
      <c r="AV2288" s="1136" t="str">
        <f t="shared" si="284"/>
        <v>109.3.2</v>
      </c>
      <c r="AW2288" s="1438">
        <f t="shared" si="285"/>
        <v>43892</v>
      </c>
    </row>
    <row r="2289" spans="1:49">
      <c r="A2289" s="1135" t="s">
        <v>7274</v>
      </c>
      <c r="B2289" s="1135" t="s">
        <v>7034</v>
      </c>
      <c r="C2289" s="1135">
        <v>450</v>
      </c>
      <c r="D2289" s="1135">
        <v>1.77</v>
      </c>
      <c r="E2289" s="1135" t="s">
        <v>15218</v>
      </c>
      <c r="F2289" s="1135" t="s">
        <v>1078</v>
      </c>
      <c r="G2289" s="1135">
        <v>5</v>
      </c>
      <c r="H2289" s="1135" t="s">
        <v>7167</v>
      </c>
      <c r="I2289" s="1135" t="s">
        <v>7275</v>
      </c>
      <c r="J2289" s="1135">
        <v>1</v>
      </c>
      <c r="K2289" s="1135" t="s">
        <v>7276</v>
      </c>
      <c r="L2289" s="1135" t="s">
        <v>5046</v>
      </c>
      <c r="M2289" s="1135">
        <v>308.7</v>
      </c>
      <c r="N2289" s="1135" t="s">
        <v>1039</v>
      </c>
      <c r="O2289" s="1135">
        <v>7.7175000000000002</v>
      </c>
      <c r="P2289" s="1135">
        <v>6.1739999999999995</v>
      </c>
      <c r="Q2289" s="1135" t="s">
        <v>7169</v>
      </c>
      <c r="R2289" s="1135">
        <v>25.5</v>
      </c>
      <c r="T2289" s="1135">
        <v>18</v>
      </c>
      <c r="U2289" s="1135">
        <v>5.0999999999999996</v>
      </c>
      <c r="V2289" s="1135" t="s">
        <v>663</v>
      </c>
      <c r="W2289" s="1135" t="s">
        <v>2910</v>
      </c>
      <c r="X2289" s="1135">
        <v>10</v>
      </c>
      <c r="Y2289" s="1135">
        <v>1.7</v>
      </c>
      <c r="Z2289" s="1135" t="s">
        <v>663</v>
      </c>
      <c r="AA2289" s="1135" t="s">
        <v>4802</v>
      </c>
      <c r="AH2289" s="1135" t="s">
        <v>1272</v>
      </c>
      <c r="AM2289" s="1136" t="s">
        <v>13624</v>
      </c>
      <c r="AN2289" s="1136" t="s">
        <v>13625</v>
      </c>
      <c r="AO2289" s="1136">
        <f t="shared" si="286"/>
        <v>450</v>
      </c>
      <c r="AP2289" s="1136">
        <f t="shared" si="287"/>
        <v>1.77</v>
      </c>
      <c r="AQ2289" s="1136" t="str">
        <f t="shared" si="288"/>
        <v>2-6-1S83°Z+S</v>
      </c>
      <c r="AR2289" s="1136" t="str">
        <f t="shared" si="289"/>
        <v>30</v>
      </c>
      <c r="AS2289" s="1136" t="str">
        <f t="shared" si="290"/>
        <v>152/OFF</v>
      </c>
      <c r="AT2289" s="1136" t="str">
        <f t="shared" si="291"/>
        <v>2-6-1S83°Z+S</v>
      </c>
      <c r="AU2289" s="1136" t="s">
        <v>15734</v>
      </c>
      <c r="AV2289" s="1136" t="str">
        <f t="shared" si="284"/>
        <v>109.3.5</v>
      </c>
      <c r="AW2289" s="1438">
        <f t="shared" si="285"/>
        <v>43895</v>
      </c>
    </row>
    <row r="2290" spans="1:49">
      <c r="A2290" s="1135" t="s">
        <v>7277</v>
      </c>
      <c r="B2290" s="1135" t="s">
        <v>7203</v>
      </c>
      <c r="C2290" s="1135">
        <v>600</v>
      </c>
      <c r="D2290" s="1135">
        <v>1.7450000000000001</v>
      </c>
      <c r="E2290" s="1135" t="s">
        <v>15210</v>
      </c>
      <c r="F2290" s="1135" t="s">
        <v>2328</v>
      </c>
      <c r="G2290" s="1135">
        <v>5</v>
      </c>
      <c r="H2290" s="1135" t="s">
        <v>7046</v>
      </c>
      <c r="I2290" s="1135" t="s">
        <v>7095</v>
      </c>
      <c r="K2290" s="1135" t="s">
        <v>7204</v>
      </c>
      <c r="L2290" s="1135" t="s">
        <v>7205</v>
      </c>
      <c r="M2290" s="1135">
        <v>310</v>
      </c>
      <c r="N2290" s="1135" t="s">
        <v>1039</v>
      </c>
      <c r="O2290" s="1135">
        <v>7.75</v>
      </c>
      <c r="P2290" s="1135">
        <v>6.2</v>
      </c>
      <c r="Q2290" s="1135" t="s">
        <v>1153</v>
      </c>
      <c r="R2290" s="1135">
        <v>22</v>
      </c>
      <c r="T2290" s="1135">
        <v>13.5</v>
      </c>
      <c r="U2290" s="1135">
        <v>3.2</v>
      </c>
      <c r="V2290" s="1135" t="s">
        <v>663</v>
      </c>
      <c r="W2290" s="1135">
        <v>100</v>
      </c>
      <c r="X2290" s="1135">
        <v>85</v>
      </c>
      <c r="Y2290" s="1135">
        <v>1.2</v>
      </c>
      <c r="Z2290" s="1135" t="s">
        <v>663</v>
      </c>
      <c r="AA2290" s="1135" t="s">
        <v>4802</v>
      </c>
      <c r="AH2290" s="1135" t="s">
        <v>1052</v>
      </c>
      <c r="AM2290" s="1136" t="s">
        <v>13626</v>
      </c>
      <c r="AN2290" s="1136" t="s">
        <v>13627</v>
      </c>
      <c r="AO2290" s="1136">
        <f t="shared" si="286"/>
        <v>600</v>
      </c>
      <c r="AP2290" s="1136">
        <f t="shared" si="287"/>
        <v>1.7450000000000001</v>
      </c>
      <c r="AQ2290" s="1136" t="str">
        <f t="shared" si="288"/>
        <v>1-5-1S83°Z+S</v>
      </c>
      <c r="AR2290" s="1136" t="str">
        <f t="shared" si="289"/>
        <v>33.5</v>
      </c>
      <c r="AS2290" s="1136" t="str">
        <f t="shared" si="290"/>
        <v>340/340/140</v>
      </c>
      <c r="AT2290" s="1136" t="str">
        <f t="shared" si="291"/>
        <v>1-5-1S83°Z+S</v>
      </c>
      <c r="AU2290" s="1136" t="s">
        <v>15734</v>
      </c>
      <c r="AV2290" s="1136" t="str">
        <f t="shared" si="284"/>
        <v>109.3.5</v>
      </c>
      <c r="AW2290" s="1438">
        <f t="shared" si="285"/>
        <v>43895</v>
      </c>
    </row>
    <row r="2291" spans="1:49">
      <c r="A2291" s="1135" t="s">
        <v>7278</v>
      </c>
      <c r="B2291" s="1135" t="s">
        <v>7185</v>
      </c>
      <c r="C2291" s="1135">
        <v>700</v>
      </c>
      <c r="D2291" s="1135">
        <v>1.76</v>
      </c>
      <c r="E2291" s="1135" t="s">
        <v>15216</v>
      </c>
      <c r="F2291" s="1135" t="s">
        <v>1069</v>
      </c>
      <c r="G2291" s="1135">
        <v>5</v>
      </c>
      <c r="H2291" s="1135" t="s">
        <v>5271</v>
      </c>
      <c r="I2291" s="1135" t="s">
        <v>6990</v>
      </c>
      <c r="J2291" s="1135">
        <v>3.7</v>
      </c>
      <c r="K2291" s="1135" t="s">
        <v>7279</v>
      </c>
      <c r="L2291" s="1135" t="s">
        <v>5246</v>
      </c>
      <c r="M2291" s="1135">
        <v>290</v>
      </c>
      <c r="N2291" s="1135" t="s">
        <v>1039</v>
      </c>
      <c r="O2291" s="1135">
        <v>7.25</v>
      </c>
      <c r="P2291" s="1135">
        <v>5.8</v>
      </c>
      <c r="Q2291" s="1135" t="s">
        <v>1082</v>
      </c>
      <c r="R2291" s="1135">
        <v>19.5</v>
      </c>
      <c r="T2291" s="1135">
        <v>29.3</v>
      </c>
      <c r="U2291" s="1135">
        <v>3.5</v>
      </c>
      <c r="V2291" s="1135" t="s">
        <v>663</v>
      </c>
      <c r="W2291" s="1135">
        <v>95</v>
      </c>
      <c r="X2291" s="1135">
        <v>20</v>
      </c>
      <c r="Y2291" s="1135">
        <v>1.5</v>
      </c>
      <c r="Z2291" s="1135" t="s">
        <v>663</v>
      </c>
      <c r="AA2291" s="1135" t="s">
        <v>4802</v>
      </c>
      <c r="AH2291" s="1135" t="s">
        <v>1315</v>
      </c>
      <c r="AM2291" s="1136" t="s">
        <v>13628</v>
      </c>
      <c r="AN2291" s="1136" t="s">
        <v>13629</v>
      </c>
      <c r="AO2291" s="1136">
        <f t="shared" si="286"/>
        <v>700</v>
      </c>
      <c r="AP2291" s="1136">
        <f t="shared" si="287"/>
        <v>1.76</v>
      </c>
      <c r="AQ2291" s="1136" t="str">
        <f t="shared" si="288"/>
        <v>1-5-1S91°Z+S</v>
      </c>
      <c r="AR2291" s="1136" t="str">
        <f t="shared" si="289"/>
        <v>31.5</v>
      </c>
      <c r="AS2291" s="1136" t="str">
        <f t="shared" si="290"/>
        <v>365/325/OFF</v>
      </c>
      <c r="AT2291" s="1136" t="str">
        <f t="shared" si="291"/>
        <v>1-5-1S91°Z+S</v>
      </c>
      <c r="AU2291" s="1136" t="s">
        <v>15734</v>
      </c>
      <c r="AV2291" s="1136" t="str">
        <f t="shared" si="284"/>
        <v>109.3.5</v>
      </c>
      <c r="AW2291" s="1438">
        <f t="shared" si="285"/>
        <v>43895</v>
      </c>
    </row>
    <row r="2292" spans="1:49">
      <c r="A2292" s="1135" t="s">
        <v>7280</v>
      </c>
      <c r="B2292" s="1135" t="s">
        <v>7045</v>
      </c>
      <c r="C2292" s="1135">
        <v>600</v>
      </c>
      <c r="D2292" s="1135">
        <v>1.75</v>
      </c>
      <c r="E2292" s="1135" t="s">
        <v>15210</v>
      </c>
      <c r="F2292" s="1135" t="s">
        <v>2328</v>
      </c>
      <c r="G2292" s="1135">
        <v>5</v>
      </c>
      <c r="H2292" s="1135" t="s">
        <v>7046</v>
      </c>
      <c r="I2292" s="1135" t="s">
        <v>7244</v>
      </c>
      <c r="K2292" s="1135" t="s">
        <v>7281</v>
      </c>
      <c r="L2292" s="1135" t="s">
        <v>7049</v>
      </c>
      <c r="M2292" s="1135">
        <v>310</v>
      </c>
      <c r="N2292" s="1135" t="s">
        <v>1039</v>
      </c>
      <c r="O2292" s="1135">
        <v>7.75</v>
      </c>
      <c r="P2292" s="1135">
        <v>6.2</v>
      </c>
      <c r="Q2292" s="1135" t="s">
        <v>2495</v>
      </c>
      <c r="R2292" s="1135">
        <v>25</v>
      </c>
      <c r="T2292" s="1135">
        <v>23</v>
      </c>
      <c r="U2292" s="1135">
        <v>3.2</v>
      </c>
      <c r="V2292" s="1135" t="s">
        <v>663</v>
      </c>
      <c r="W2292" s="1135">
        <v>115</v>
      </c>
      <c r="X2292" s="1135">
        <v>85</v>
      </c>
      <c r="Y2292" s="1135">
        <v>1.2</v>
      </c>
      <c r="Z2292" s="1135" t="s">
        <v>663</v>
      </c>
      <c r="AA2292" s="1135" t="s">
        <v>3020</v>
      </c>
      <c r="AH2292" s="1135" t="s">
        <v>1231</v>
      </c>
      <c r="AM2292" s="1136" t="s">
        <v>13630</v>
      </c>
      <c r="AN2292" s="1136" t="s">
        <v>9907</v>
      </c>
      <c r="AO2292" s="1136">
        <f t="shared" si="286"/>
        <v>600</v>
      </c>
      <c r="AP2292" s="1136">
        <f t="shared" si="287"/>
        <v>1.75</v>
      </c>
      <c r="AQ2292" s="1136" t="str">
        <f t="shared" si="288"/>
        <v>1-5-1S83°Z+S</v>
      </c>
      <c r="AR2292" s="1136" t="str">
        <f t="shared" si="289"/>
        <v>33.5</v>
      </c>
      <c r="AS2292" s="1136" t="str">
        <f t="shared" si="290"/>
        <v>340/340/140</v>
      </c>
      <c r="AT2292" s="1136" t="str">
        <f t="shared" si="291"/>
        <v>1-5-1S83°Z+S</v>
      </c>
      <c r="AU2292" s="1136" t="s">
        <v>15734</v>
      </c>
      <c r="AV2292" s="1136" t="str">
        <f t="shared" si="284"/>
        <v>109.3.16</v>
      </c>
      <c r="AW2292" s="1438">
        <f t="shared" si="285"/>
        <v>43906</v>
      </c>
    </row>
    <row r="2293" spans="1:49">
      <c r="A2293" s="1135" t="s">
        <v>7282</v>
      </c>
      <c r="B2293" s="1135" t="s">
        <v>7180</v>
      </c>
      <c r="C2293" s="1135">
        <v>600</v>
      </c>
      <c r="D2293" s="1135">
        <v>1.79</v>
      </c>
      <c r="E2293" s="1135" t="s">
        <v>15210</v>
      </c>
      <c r="F2293" s="1135" t="s">
        <v>2328</v>
      </c>
      <c r="G2293" s="1135">
        <v>5</v>
      </c>
      <c r="H2293" s="1135" t="s">
        <v>7046</v>
      </c>
      <c r="I2293" s="1135" t="s">
        <v>7181</v>
      </c>
      <c r="K2293" s="1135" t="s">
        <v>7182</v>
      </c>
      <c r="L2293" s="1135" t="s">
        <v>7183</v>
      </c>
      <c r="M2293" s="1135">
        <v>303</v>
      </c>
      <c r="N2293" s="1135" t="s">
        <v>1039</v>
      </c>
      <c r="O2293" s="1135">
        <v>7.5750000000000002</v>
      </c>
      <c r="P2293" s="1135">
        <v>6.0600000000000005</v>
      </c>
      <c r="Q2293" s="1135" t="s">
        <v>2876</v>
      </c>
      <c r="R2293" s="1135">
        <v>22</v>
      </c>
      <c r="T2293" s="1135">
        <v>23</v>
      </c>
      <c r="U2293" s="1135">
        <v>3.2</v>
      </c>
      <c r="V2293" s="1135" t="s">
        <v>663</v>
      </c>
      <c r="W2293" s="1135">
        <v>115</v>
      </c>
      <c r="X2293" s="1135">
        <v>85</v>
      </c>
      <c r="Y2293" s="1135">
        <v>1.2</v>
      </c>
      <c r="Z2293" s="1135" t="s">
        <v>663</v>
      </c>
      <c r="AA2293" s="1135" t="s">
        <v>3031</v>
      </c>
      <c r="AH2293" s="1135" t="s">
        <v>969</v>
      </c>
      <c r="AM2293" s="1136" t="s">
        <v>13631</v>
      </c>
      <c r="AN2293" s="1136" t="s">
        <v>13632</v>
      </c>
      <c r="AO2293" s="1136">
        <f t="shared" si="286"/>
        <v>600</v>
      </c>
      <c r="AP2293" s="1136">
        <f t="shared" si="287"/>
        <v>1.79</v>
      </c>
      <c r="AQ2293" s="1136" t="str">
        <f t="shared" si="288"/>
        <v>1-5-1S83°Z+S</v>
      </c>
      <c r="AR2293" s="1136" t="str">
        <f t="shared" si="289"/>
        <v>33.5</v>
      </c>
      <c r="AS2293" s="1136" t="str">
        <f t="shared" si="290"/>
        <v>340/340/140</v>
      </c>
      <c r="AT2293" s="1136" t="str">
        <f t="shared" si="291"/>
        <v>1-5-1S83°Z+S</v>
      </c>
      <c r="AU2293" s="1136" t="s">
        <v>15734</v>
      </c>
      <c r="AV2293" s="1136" t="str">
        <f t="shared" si="284"/>
        <v>109.3.30</v>
      </c>
      <c r="AW2293" s="1438">
        <f t="shared" si="285"/>
        <v>43920</v>
      </c>
    </row>
    <row r="2294" spans="1:49">
      <c r="A2294" s="1135" t="s">
        <v>7283</v>
      </c>
      <c r="B2294" s="1135" t="s">
        <v>7001</v>
      </c>
      <c r="C2294" s="1135">
        <v>600</v>
      </c>
      <c r="D2294" s="1135">
        <v>1.9</v>
      </c>
      <c r="E2294" s="1135" t="s">
        <v>15210</v>
      </c>
      <c r="F2294" s="1135" t="s">
        <v>2328</v>
      </c>
      <c r="G2294" s="1135" t="s">
        <v>1861</v>
      </c>
      <c r="H2294" s="1135" t="s">
        <v>7198</v>
      </c>
      <c r="I2294" s="1135" t="s">
        <v>7199</v>
      </c>
      <c r="J2294" s="1135">
        <v>3.7</v>
      </c>
      <c r="K2294" s="1135" t="s">
        <v>7200</v>
      </c>
      <c r="L2294" s="1135" t="s">
        <v>4857</v>
      </c>
      <c r="M2294" s="1135">
        <v>297.39999999999998</v>
      </c>
      <c r="N2294" s="1135" t="s">
        <v>1039</v>
      </c>
      <c r="O2294" s="1135">
        <v>7.4349999999999996</v>
      </c>
      <c r="P2294" s="1135">
        <v>5.9479999999999995</v>
      </c>
      <c r="Q2294" s="1135" t="s">
        <v>1082</v>
      </c>
      <c r="R2294" s="1135">
        <v>21.3</v>
      </c>
      <c r="T2294" s="1135">
        <v>18</v>
      </c>
      <c r="U2294" s="1135">
        <v>3.1</v>
      </c>
      <c r="V2294" s="1135" t="s">
        <v>663</v>
      </c>
      <c r="W2294" s="1135">
        <v>65</v>
      </c>
      <c r="X2294" s="1135">
        <v>10</v>
      </c>
      <c r="Y2294" s="1135">
        <v>1.3</v>
      </c>
      <c r="Z2294" s="1135" t="s">
        <v>663</v>
      </c>
      <c r="AA2294" s="1135" t="s">
        <v>7284</v>
      </c>
      <c r="AH2294" s="1135" t="s">
        <v>705</v>
      </c>
      <c r="AM2294" s="1136" t="s">
        <v>13633</v>
      </c>
      <c r="AN2294" s="1136" t="s">
        <v>13634</v>
      </c>
      <c r="AO2294" s="1136">
        <f t="shared" si="286"/>
        <v>600</v>
      </c>
      <c r="AP2294" s="1136">
        <f t="shared" si="287"/>
        <v>1.9</v>
      </c>
      <c r="AQ2294" s="1136" t="str">
        <f t="shared" si="288"/>
        <v>1-5-1S83°Z+S</v>
      </c>
      <c r="AR2294" s="1136" t="str">
        <f t="shared" si="289"/>
        <v>33.5</v>
      </c>
      <c r="AS2294" s="1136" t="str">
        <f t="shared" si="290"/>
        <v>310/310/175</v>
      </c>
      <c r="AT2294" s="1136" t="str">
        <f t="shared" si="291"/>
        <v>1-5-1S83°Z+S</v>
      </c>
      <c r="AU2294" s="1136" t="s">
        <v>15734</v>
      </c>
      <c r="AV2294" s="1136" t="str">
        <f t="shared" si="284"/>
        <v>109.4.2</v>
      </c>
      <c r="AW2294" s="1438">
        <f t="shared" si="285"/>
        <v>43923</v>
      </c>
    </row>
    <row r="2295" spans="1:49">
      <c r="A2295" s="1135" t="s">
        <v>7285</v>
      </c>
      <c r="B2295" s="1135" t="s">
        <v>682</v>
      </c>
      <c r="C2295" s="1135">
        <v>650</v>
      </c>
      <c r="D2295" s="1135">
        <v>1.74</v>
      </c>
      <c r="E2295" s="1135" t="s">
        <v>15203</v>
      </c>
      <c r="F2295" s="1135" t="s">
        <v>663</v>
      </c>
      <c r="G2295" s="1135">
        <v>5.5</v>
      </c>
      <c r="H2295" s="1135" t="s">
        <v>3576</v>
      </c>
      <c r="I2295" s="1135" t="s">
        <v>7122</v>
      </c>
      <c r="K2295" s="1135" t="s">
        <v>7286</v>
      </c>
      <c r="L2295" s="1135" t="s">
        <v>5001</v>
      </c>
      <c r="M2295" s="1135">
        <v>294</v>
      </c>
      <c r="N2295" s="1135" t="s">
        <v>1039</v>
      </c>
      <c r="O2295" s="1135">
        <v>7.3500000000000005</v>
      </c>
      <c r="P2295" s="1135">
        <v>5.88</v>
      </c>
      <c r="Q2295" s="1135" t="s">
        <v>2876</v>
      </c>
      <c r="R2295" s="1135">
        <v>19</v>
      </c>
      <c r="T2295" s="1135">
        <v>16.399999999999999</v>
      </c>
      <c r="U2295" s="1135">
        <v>5.4</v>
      </c>
      <c r="V2295" s="1135" t="s">
        <v>663</v>
      </c>
      <c r="W2295" s="1135" t="s">
        <v>4761</v>
      </c>
      <c r="X2295" s="1135">
        <v>20</v>
      </c>
      <c r="Y2295" s="1135">
        <v>1.4</v>
      </c>
      <c r="Z2295" s="1135" t="s">
        <v>663</v>
      </c>
      <c r="AA2295" s="1135" t="s">
        <v>4731</v>
      </c>
      <c r="AH2295" s="1135" t="s">
        <v>700</v>
      </c>
      <c r="AM2295" s="1136" t="s">
        <v>13635</v>
      </c>
      <c r="AN2295" s="1136" t="s">
        <v>13636</v>
      </c>
      <c r="AO2295" s="1136">
        <f t="shared" si="286"/>
        <v>650</v>
      </c>
      <c r="AP2295" s="1136">
        <f t="shared" si="287"/>
        <v>1.74</v>
      </c>
      <c r="AQ2295" s="1136" t="str">
        <f t="shared" si="288"/>
        <v>1-5-1S85°Z+S</v>
      </c>
      <c r="AR2295" s="1136" t="str">
        <f t="shared" si="289"/>
        <v>NA</v>
      </c>
      <c r="AS2295" s="1136" t="str">
        <f t="shared" si="290"/>
        <v>170/160</v>
      </c>
      <c r="AT2295" s="1136" t="str">
        <f t="shared" si="291"/>
        <v>1-5-1S85°Z+S</v>
      </c>
      <c r="AU2295" s="1136" t="s">
        <v>15734</v>
      </c>
      <c r="AV2295" s="1136" t="str">
        <f t="shared" si="284"/>
        <v>109.4.10</v>
      </c>
      <c r="AW2295" s="1438">
        <f t="shared" si="285"/>
        <v>43931</v>
      </c>
    </row>
    <row r="2296" spans="1:49">
      <c r="A2296" s="1135" t="s">
        <v>7287</v>
      </c>
      <c r="B2296" s="1135" t="s">
        <v>7149</v>
      </c>
      <c r="C2296" s="1135">
        <v>650</v>
      </c>
      <c r="D2296" s="1135">
        <v>1.77</v>
      </c>
      <c r="E2296" s="1135" t="s">
        <v>15198</v>
      </c>
      <c r="F2296" s="1135" t="s">
        <v>663</v>
      </c>
      <c r="G2296" s="1135">
        <v>5.5</v>
      </c>
      <c r="H2296" s="1135" t="s">
        <v>1564</v>
      </c>
      <c r="I2296" s="1135" t="s">
        <v>6997</v>
      </c>
      <c r="J2296" s="1135">
        <v>3</v>
      </c>
      <c r="K2296" s="1135" t="s">
        <v>7288</v>
      </c>
      <c r="L2296" s="1135" t="s">
        <v>6286</v>
      </c>
      <c r="M2296" s="1135">
        <v>296</v>
      </c>
      <c r="N2296" s="1135" t="s">
        <v>1039</v>
      </c>
      <c r="O2296" s="1135">
        <v>7.4</v>
      </c>
      <c r="P2296" s="1135">
        <v>5.92</v>
      </c>
      <c r="Q2296" s="1135" t="s">
        <v>1106</v>
      </c>
      <c r="R2296" s="1135">
        <v>27</v>
      </c>
      <c r="T2296" s="1135">
        <v>17.5</v>
      </c>
      <c r="U2296" s="1135">
        <v>6</v>
      </c>
      <c r="V2296" s="1135" t="s">
        <v>663</v>
      </c>
      <c r="W2296" s="1135" t="s">
        <v>5041</v>
      </c>
      <c r="X2296" s="1135">
        <v>10</v>
      </c>
      <c r="Y2296" s="1135">
        <v>1.2</v>
      </c>
      <c r="Z2296" s="1135" t="s">
        <v>663</v>
      </c>
      <c r="AA2296" s="1135" t="s">
        <v>4829</v>
      </c>
      <c r="AH2296" s="1135" t="s">
        <v>1921</v>
      </c>
      <c r="AM2296" s="1136" t="s">
        <v>13637</v>
      </c>
      <c r="AN2296" s="1136" t="s">
        <v>13638</v>
      </c>
      <c r="AO2296" s="1136">
        <f t="shared" si="286"/>
        <v>650</v>
      </c>
      <c r="AP2296" s="1136">
        <f t="shared" si="287"/>
        <v>1.77</v>
      </c>
      <c r="AQ2296" s="1136" t="str">
        <f t="shared" si="288"/>
        <v>1-4-1S85°Z+S</v>
      </c>
      <c r="AR2296" s="1136" t="str">
        <f t="shared" si="289"/>
        <v>NA</v>
      </c>
      <c r="AS2296" s="1136" t="str">
        <f t="shared" si="290"/>
        <v>160/OFF</v>
      </c>
      <c r="AT2296" s="1136" t="str">
        <f t="shared" si="291"/>
        <v>1-4-1S85°Z+S</v>
      </c>
      <c r="AU2296" s="1136" t="s">
        <v>15734</v>
      </c>
      <c r="AV2296" s="1136" t="str">
        <f t="shared" si="284"/>
        <v>109.4.9</v>
      </c>
      <c r="AW2296" s="1438">
        <f t="shared" si="285"/>
        <v>43930</v>
      </c>
    </row>
    <row r="2297" spans="1:49">
      <c r="A2297" s="1135" t="s">
        <v>7289</v>
      </c>
      <c r="B2297" s="1135" t="s">
        <v>7103</v>
      </c>
      <c r="C2297" s="1135">
        <v>600</v>
      </c>
      <c r="D2297" s="1135">
        <v>1.8160000000000001</v>
      </c>
      <c r="E2297" s="1135" t="s">
        <v>15196</v>
      </c>
      <c r="F2297" s="1135" t="s">
        <v>1375</v>
      </c>
      <c r="G2297" s="1135">
        <v>5</v>
      </c>
      <c r="H2297" s="1135" t="s">
        <v>7290</v>
      </c>
      <c r="I2297" s="1135" t="s">
        <v>7199</v>
      </c>
      <c r="K2297" s="1135" t="s">
        <v>7291</v>
      </c>
      <c r="L2297" s="1135" t="s">
        <v>5018</v>
      </c>
      <c r="M2297" s="1135">
        <v>290.39999999999998</v>
      </c>
      <c r="N2297" s="1135" t="s">
        <v>1039</v>
      </c>
      <c r="O2297" s="1135">
        <v>7.26</v>
      </c>
      <c r="P2297" s="1135">
        <v>5.8079999999999998</v>
      </c>
      <c r="Q2297" s="1135" t="s">
        <v>3044</v>
      </c>
      <c r="R2297" s="1135">
        <v>17.5</v>
      </c>
      <c r="T2297" s="1135">
        <v>32.200000000000003</v>
      </c>
      <c r="U2297" s="1135">
        <v>3.3</v>
      </c>
      <c r="V2297" s="1135" t="s">
        <v>663</v>
      </c>
      <c r="W2297" s="1135" t="s">
        <v>5041</v>
      </c>
      <c r="X2297" s="1135">
        <v>10</v>
      </c>
      <c r="Y2297" s="1135">
        <v>1.5</v>
      </c>
      <c r="Z2297" s="1135" t="s">
        <v>663</v>
      </c>
      <c r="AA2297" s="1135" t="s">
        <v>7292</v>
      </c>
      <c r="AH2297" s="1135" t="s">
        <v>745</v>
      </c>
      <c r="AM2297" s="1136" t="s">
        <v>13639</v>
      </c>
      <c r="AN2297" s="1136" t="s">
        <v>13640</v>
      </c>
      <c r="AO2297" s="1136">
        <f t="shared" si="286"/>
        <v>600</v>
      </c>
      <c r="AP2297" s="1136">
        <f t="shared" si="287"/>
        <v>1.8160000000000001</v>
      </c>
      <c r="AQ2297" s="1136" t="str">
        <f t="shared" si="288"/>
        <v>2-6-1S83°</v>
      </c>
      <c r="AR2297" s="1136" t="str">
        <f t="shared" si="289"/>
        <v>31.8</v>
      </c>
      <c r="AS2297" s="1136" t="str">
        <f t="shared" si="290"/>
        <v>193/175</v>
      </c>
      <c r="AT2297" s="1136" t="str">
        <f t="shared" si="291"/>
        <v>2-6-1S83°</v>
      </c>
      <c r="AV2297" s="1136" t="str">
        <f t="shared" si="284"/>
        <v>109.4.13</v>
      </c>
      <c r="AW2297" s="1438">
        <f t="shared" si="285"/>
        <v>43934</v>
      </c>
    </row>
    <row r="2298" spans="1:49">
      <c r="A2298" s="1135" t="s">
        <v>7293</v>
      </c>
      <c r="B2298" s="1135" t="s">
        <v>7236</v>
      </c>
      <c r="C2298" s="1135">
        <v>600</v>
      </c>
      <c r="D2298" s="1135">
        <v>1.78</v>
      </c>
      <c r="E2298" s="1135" t="s">
        <v>15210</v>
      </c>
      <c r="F2298" s="1135" t="s">
        <v>2261</v>
      </c>
      <c r="G2298" s="1135">
        <v>4</v>
      </c>
      <c r="H2298" s="1135" t="s">
        <v>7237</v>
      </c>
      <c r="I2298" s="1135" t="s">
        <v>7238</v>
      </c>
      <c r="K2298" s="1135" t="s">
        <v>7239</v>
      </c>
      <c r="L2298" s="1135" t="s">
        <v>7240</v>
      </c>
      <c r="M2298" s="1135">
        <v>305</v>
      </c>
      <c r="N2298" s="1135" t="s">
        <v>1039</v>
      </c>
      <c r="O2298" s="1135">
        <v>7.625</v>
      </c>
      <c r="P2298" s="1135">
        <v>6.1000000000000005</v>
      </c>
      <c r="Q2298" s="1135" t="s">
        <v>2495</v>
      </c>
      <c r="R2298" s="1135">
        <v>24</v>
      </c>
      <c r="T2298" s="1135">
        <v>32</v>
      </c>
      <c r="U2298" s="1135">
        <v>2.2999999999999998</v>
      </c>
      <c r="V2298" s="1135" t="s">
        <v>663</v>
      </c>
      <c r="W2298" s="1135" t="s">
        <v>663</v>
      </c>
      <c r="X2298" s="1135" t="s">
        <v>663</v>
      </c>
      <c r="Y2298" s="1135">
        <v>1.6</v>
      </c>
      <c r="Z2298" s="1135" t="s">
        <v>663</v>
      </c>
      <c r="AA2298" s="1135" t="s">
        <v>7294</v>
      </c>
      <c r="AH2298" s="1135" t="s">
        <v>745</v>
      </c>
      <c r="AM2298" s="1136" t="s">
        <v>13641</v>
      </c>
      <c r="AN2298" s="1136" t="s">
        <v>13642</v>
      </c>
      <c r="AO2298" s="1136">
        <f t="shared" si="286"/>
        <v>600</v>
      </c>
      <c r="AP2298" s="1136">
        <f t="shared" si="287"/>
        <v>1.78</v>
      </c>
      <c r="AQ2298" s="1136" t="str">
        <f t="shared" si="288"/>
        <v>1-5-1S83°Z+S</v>
      </c>
      <c r="AR2298" s="1136" t="str">
        <f t="shared" si="289"/>
        <v>33</v>
      </c>
      <c r="AS2298" s="1136" t="str">
        <f t="shared" si="290"/>
        <v>360/360/150</v>
      </c>
      <c r="AT2298" s="1136" t="str">
        <f t="shared" si="291"/>
        <v>1-5-1S83°Z+S</v>
      </c>
      <c r="AU2298" s="1136" t="s">
        <v>15734</v>
      </c>
      <c r="AV2298" s="1136" t="str">
        <f t="shared" si="284"/>
        <v>109.4.14</v>
      </c>
      <c r="AW2298" s="1438">
        <f t="shared" si="285"/>
        <v>43935</v>
      </c>
    </row>
    <row r="2299" spans="1:49">
      <c r="A2299" s="1135" t="s">
        <v>7295</v>
      </c>
      <c r="B2299" s="1135" t="s">
        <v>737</v>
      </c>
      <c r="C2299" s="1135">
        <v>700</v>
      </c>
      <c r="D2299" s="1135">
        <v>1.7669999999999999</v>
      </c>
      <c r="E2299" s="1135" t="s">
        <v>15198</v>
      </c>
      <c r="F2299" s="1135" t="s">
        <v>663</v>
      </c>
      <c r="G2299" s="1135" t="s">
        <v>6959</v>
      </c>
      <c r="H2299" s="1135" t="s">
        <v>6971</v>
      </c>
      <c r="I2299" s="1135" t="s">
        <v>6972</v>
      </c>
      <c r="J2299" s="1135">
        <v>3.7</v>
      </c>
      <c r="K2299" s="1135" t="s">
        <v>7296</v>
      </c>
      <c r="L2299" s="1135" t="s">
        <v>4760</v>
      </c>
      <c r="M2299" s="1135">
        <v>295.10000000000002</v>
      </c>
      <c r="N2299" s="1135" t="s">
        <v>1039</v>
      </c>
      <c r="O2299" s="1135">
        <v>7.3775000000000013</v>
      </c>
      <c r="P2299" s="1135">
        <v>5.9020000000000001</v>
      </c>
      <c r="Q2299" s="1135" t="s">
        <v>1050</v>
      </c>
      <c r="R2299" s="1135">
        <v>17.399999999999999</v>
      </c>
      <c r="T2299" s="1135">
        <v>31</v>
      </c>
      <c r="U2299" s="1135">
        <v>3.5</v>
      </c>
      <c r="V2299" s="1135" t="s">
        <v>663</v>
      </c>
      <c r="W2299" s="1135" t="s">
        <v>6974</v>
      </c>
      <c r="X2299" s="1135">
        <v>40</v>
      </c>
      <c r="Y2299" s="1135">
        <v>1</v>
      </c>
      <c r="Z2299" s="1135" t="s">
        <v>663</v>
      </c>
      <c r="AA2299" s="1135" t="s">
        <v>7292</v>
      </c>
      <c r="AH2299" s="1135" t="s">
        <v>625</v>
      </c>
      <c r="AM2299" s="1136" t="s">
        <v>13643</v>
      </c>
      <c r="AN2299" s="1136" t="s">
        <v>13644</v>
      </c>
      <c r="AO2299" s="1136">
        <f t="shared" si="286"/>
        <v>700</v>
      </c>
      <c r="AP2299" s="1136">
        <f t="shared" si="287"/>
        <v>1.7669999999999999</v>
      </c>
      <c r="AQ2299" s="1136" t="str">
        <f t="shared" si="288"/>
        <v>1-4-1S85°Z+S</v>
      </c>
      <c r="AR2299" s="1136" t="str">
        <f t="shared" si="289"/>
        <v>NA</v>
      </c>
      <c r="AS2299" s="1136" t="str">
        <f t="shared" si="290"/>
        <v>200/OFF</v>
      </c>
      <c r="AT2299" s="1136" t="str">
        <f t="shared" si="291"/>
        <v>1-4-1S85°Z+S</v>
      </c>
      <c r="AU2299" s="1136" t="s">
        <v>15734</v>
      </c>
      <c r="AV2299" s="1136" t="str">
        <f t="shared" si="284"/>
        <v>109.4.13</v>
      </c>
      <c r="AW2299" s="1438">
        <f t="shared" si="285"/>
        <v>43934</v>
      </c>
    </row>
    <row r="2300" spans="1:49">
      <c r="A2300" s="1135" t="s">
        <v>7297</v>
      </c>
      <c r="B2300" s="1135" t="s">
        <v>7149</v>
      </c>
      <c r="C2300" s="1135">
        <v>650</v>
      </c>
      <c r="D2300" s="1135">
        <v>1.74</v>
      </c>
      <c r="E2300" s="1135" t="s">
        <v>15198</v>
      </c>
      <c r="F2300" s="1135" t="s">
        <v>663</v>
      </c>
      <c r="G2300" s="1135">
        <v>5.5</v>
      </c>
      <c r="H2300" s="1135" t="s">
        <v>1564</v>
      </c>
      <c r="I2300" s="1135" t="s">
        <v>7095</v>
      </c>
      <c r="J2300" s="1135">
        <v>3</v>
      </c>
      <c r="K2300" s="1135" t="s">
        <v>7192</v>
      </c>
      <c r="L2300" s="1135" t="s">
        <v>5040</v>
      </c>
      <c r="M2300" s="1135">
        <v>296</v>
      </c>
      <c r="N2300" s="1135" t="s">
        <v>1039</v>
      </c>
      <c r="O2300" s="1135">
        <v>7.4</v>
      </c>
      <c r="P2300" s="1135">
        <v>5.92</v>
      </c>
      <c r="Q2300" s="1135" t="s">
        <v>1463</v>
      </c>
      <c r="R2300" s="1135">
        <v>27</v>
      </c>
      <c r="T2300" s="1135">
        <v>17.5</v>
      </c>
      <c r="U2300" s="1135">
        <v>6</v>
      </c>
      <c r="V2300" s="1135" t="s">
        <v>663</v>
      </c>
      <c r="W2300" s="1135" t="s">
        <v>5041</v>
      </c>
      <c r="X2300" s="1135">
        <v>10</v>
      </c>
      <c r="Y2300" s="1135">
        <v>1.2</v>
      </c>
      <c r="Z2300" s="1135" t="s">
        <v>663</v>
      </c>
      <c r="AA2300" s="1135" t="s">
        <v>6448</v>
      </c>
      <c r="AH2300" s="1135" t="s">
        <v>1511</v>
      </c>
      <c r="AM2300" s="1136" t="s">
        <v>13645</v>
      </c>
      <c r="AN2300" s="1136" t="s">
        <v>13646</v>
      </c>
      <c r="AO2300" s="1136">
        <f t="shared" si="286"/>
        <v>650</v>
      </c>
      <c r="AP2300" s="1136">
        <f t="shared" si="287"/>
        <v>1.74</v>
      </c>
      <c r="AQ2300" s="1136" t="str">
        <f t="shared" si="288"/>
        <v>1-4-1S85°Z+S</v>
      </c>
      <c r="AR2300" s="1136" t="str">
        <f t="shared" si="289"/>
        <v>NA</v>
      </c>
      <c r="AS2300" s="1136" t="str">
        <f t="shared" si="290"/>
        <v>160/OFF</v>
      </c>
      <c r="AT2300" s="1136" t="str">
        <f t="shared" si="291"/>
        <v>1-4-1S85°Z+S</v>
      </c>
      <c r="AU2300" s="1136" t="s">
        <v>15734</v>
      </c>
      <c r="AV2300" s="1136" t="str">
        <f t="shared" si="284"/>
        <v>109.4.16</v>
      </c>
      <c r="AW2300" s="1438">
        <f t="shared" si="285"/>
        <v>43937</v>
      </c>
    </row>
    <row r="2301" spans="1:49">
      <c r="A2301" s="1135" t="s">
        <v>7298</v>
      </c>
      <c r="B2301" s="1135" t="s">
        <v>7299</v>
      </c>
      <c r="C2301" s="1135">
        <v>700</v>
      </c>
      <c r="D2301" s="1135">
        <v>1.74</v>
      </c>
      <c r="E2301" s="1135" t="s">
        <v>15198</v>
      </c>
      <c r="F2301" s="1135" t="s">
        <v>663</v>
      </c>
      <c r="G2301" s="1135">
        <v>5</v>
      </c>
      <c r="H2301" s="1135" t="s">
        <v>7300</v>
      </c>
      <c r="I2301" s="1135" t="s">
        <v>7255</v>
      </c>
      <c r="J2301" s="1135">
        <v>3</v>
      </c>
      <c r="K2301" s="1135" t="s">
        <v>7301</v>
      </c>
      <c r="L2301" s="1135" t="s">
        <v>7302</v>
      </c>
      <c r="M2301" s="1135">
        <v>293.3</v>
      </c>
      <c r="N2301" s="1135" t="s">
        <v>1039</v>
      </c>
      <c r="O2301" s="1135">
        <v>7.3325000000000005</v>
      </c>
      <c r="P2301" s="1135">
        <v>5.8660000000000005</v>
      </c>
      <c r="Q2301" s="1135" t="s">
        <v>1040</v>
      </c>
      <c r="R2301" s="1135">
        <v>19</v>
      </c>
      <c r="T2301" s="1135">
        <v>27</v>
      </c>
      <c r="U2301" s="1135">
        <v>3.5</v>
      </c>
      <c r="V2301" s="1135" t="s">
        <v>663</v>
      </c>
      <c r="W2301" s="1135">
        <v>135</v>
      </c>
      <c r="X2301" s="1135">
        <v>90</v>
      </c>
      <c r="Y2301" s="1135">
        <v>1.4</v>
      </c>
      <c r="Z2301" s="1135" t="s">
        <v>663</v>
      </c>
      <c r="AA2301" s="1135" t="s">
        <v>7303</v>
      </c>
      <c r="AH2301" s="1135" t="s">
        <v>864</v>
      </c>
      <c r="AM2301" s="1136" t="s">
        <v>13647</v>
      </c>
      <c r="AN2301" s="1136" t="s">
        <v>13648</v>
      </c>
      <c r="AO2301" s="1136">
        <f t="shared" si="286"/>
        <v>700</v>
      </c>
      <c r="AP2301" s="1136">
        <f t="shared" si="287"/>
        <v>1.74</v>
      </c>
      <c r="AQ2301" s="1136" t="str">
        <f t="shared" si="288"/>
        <v>1-4-1S85°Z+S</v>
      </c>
      <c r="AR2301" s="1136" t="str">
        <f t="shared" si="289"/>
        <v>NA</v>
      </c>
      <c r="AS2301" s="1136" t="str">
        <f t="shared" si="290"/>
        <v>197/OFF</v>
      </c>
      <c r="AT2301" s="1136" t="str">
        <f t="shared" si="291"/>
        <v>1-4-1S85°Z+S</v>
      </c>
      <c r="AU2301" s="1136" t="s">
        <v>15734</v>
      </c>
      <c r="AV2301" s="1136" t="str">
        <f t="shared" si="284"/>
        <v>109.4.27</v>
      </c>
      <c r="AW2301" s="1438">
        <f t="shared" si="285"/>
        <v>43948</v>
      </c>
    </row>
    <row r="2302" spans="1:49">
      <c r="A2302" s="1135" t="s">
        <v>7304</v>
      </c>
      <c r="B2302" s="1135" t="s">
        <v>7120</v>
      </c>
      <c r="C2302" s="1135">
        <v>550</v>
      </c>
      <c r="D2302" s="1135">
        <v>1.7849999999999999</v>
      </c>
      <c r="E2302" s="1135" t="s">
        <v>15218</v>
      </c>
      <c r="F2302" s="1135" t="s">
        <v>1078</v>
      </c>
      <c r="G2302" s="1135">
        <v>5</v>
      </c>
      <c r="H2302" s="1135" t="s">
        <v>7305</v>
      </c>
      <c r="I2302" s="1135" t="s">
        <v>7082</v>
      </c>
      <c r="J2302" s="1135">
        <v>3.7</v>
      </c>
      <c r="K2302" s="1135" t="s">
        <v>7306</v>
      </c>
      <c r="L2302" s="1135" t="s">
        <v>5073</v>
      </c>
      <c r="M2302" s="1135">
        <v>293</v>
      </c>
      <c r="N2302" s="1135" t="s">
        <v>1039</v>
      </c>
      <c r="O2302" s="1135">
        <v>7.3250000000000002</v>
      </c>
      <c r="P2302" s="1135">
        <v>5.86</v>
      </c>
      <c r="Q2302" s="1135" t="s">
        <v>2647</v>
      </c>
      <c r="R2302" s="1135">
        <v>17.8</v>
      </c>
      <c r="T2302" s="1135">
        <v>26.8</v>
      </c>
      <c r="U2302" s="1135">
        <v>3.2</v>
      </c>
      <c r="V2302" s="1135" t="s">
        <v>663</v>
      </c>
      <c r="W2302" s="1135">
        <v>80</v>
      </c>
      <c r="X2302" s="1135">
        <v>10</v>
      </c>
      <c r="Y2302" s="1135">
        <v>1.6</v>
      </c>
      <c r="Z2302" s="1135" t="s">
        <v>663</v>
      </c>
      <c r="AA2302" s="1135" t="s">
        <v>3052</v>
      </c>
      <c r="AH2302" s="1135" t="s">
        <v>887</v>
      </c>
      <c r="AM2302" s="1136" t="s">
        <v>13649</v>
      </c>
      <c r="AN2302" s="1136" t="s">
        <v>13650</v>
      </c>
      <c r="AO2302" s="1136">
        <f t="shared" si="286"/>
        <v>550</v>
      </c>
      <c r="AP2302" s="1136">
        <f t="shared" si="287"/>
        <v>1.7849999999999999</v>
      </c>
      <c r="AQ2302" s="1136" t="str">
        <f t="shared" si="288"/>
        <v>2-6-1S83°Z+S</v>
      </c>
      <c r="AR2302" s="1136" t="str">
        <f t="shared" si="289"/>
        <v>30</v>
      </c>
      <c r="AS2302" s="1136" t="str">
        <f t="shared" si="290"/>
        <v>187/185</v>
      </c>
      <c r="AT2302" s="1136" t="str">
        <f t="shared" si="291"/>
        <v>2-6-1S83°Z+S</v>
      </c>
      <c r="AU2302" s="1136" t="s">
        <v>15734</v>
      </c>
      <c r="AV2302" s="1136" t="str">
        <f t="shared" si="284"/>
        <v>109.4.20</v>
      </c>
      <c r="AW2302" s="1438">
        <f t="shared" si="285"/>
        <v>43941</v>
      </c>
    </row>
    <row r="2303" spans="1:49">
      <c r="A2303" s="1135" t="s">
        <v>7307</v>
      </c>
      <c r="B2303" s="1135" t="s">
        <v>7308</v>
      </c>
      <c r="C2303" s="1135">
        <v>600</v>
      </c>
      <c r="D2303" s="1135">
        <v>1.74</v>
      </c>
      <c r="E2303" s="1135" t="s">
        <v>15198</v>
      </c>
      <c r="F2303" s="1135" t="s">
        <v>663</v>
      </c>
      <c r="G2303" s="1135">
        <v>5</v>
      </c>
      <c r="H2303" s="1135" t="s">
        <v>3035</v>
      </c>
      <c r="I2303" s="1135" t="s">
        <v>7309</v>
      </c>
      <c r="J2303" s="1135">
        <v>3</v>
      </c>
      <c r="K2303" s="1135" t="s">
        <v>7310</v>
      </c>
      <c r="L2303" s="1135" t="s">
        <v>6137</v>
      </c>
      <c r="M2303" s="1135">
        <v>308</v>
      </c>
      <c r="N2303" s="1135" t="s">
        <v>1039</v>
      </c>
      <c r="O2303" s="1135">
        <v>7.7</v>
      </c>
      <c r="P2303" s="1135">
        <v>6.16</v>
      </c>
      <c r="Q2303" s="1135" t="s">
        <v>1040</v>
      </c>
      <c r="R2303" s="1135">
        <v>19</v>
      </c>
      <c r="T2303" s="1135">
        <v>27</v>
      </c>
      <c r="U2303" s="1135">
        <v>3.5</v>
      </c>
      <c r="V2303" s="1135" t="s">
        <v>663</v>
      </c>
      <c r="W2303" s="1135">
        <v>135</v>
      </c>
      <c r="X2303" s="1135">
        <v>90</v>
      </c>
      <c r="Y2303" s="1135">
        <v>1.4</v>
      </c>
      <c r="Z2303" s="1135" t="s">
        <v>663</v>
      </c>
      <c r="AA2303" s="1135" t="s">
        <v>7311</v>
      </c>
      <c r="AH2303" s="1135" t="s">
        <v>700</v>
      </c>
      <c r="AM2303" s="1136" t="s">
        <v>13651</v>
      </c>
      <c r="AN2303" s="1136" t="s">
        <v>13652</v>
      </c>
      <c r="AO2303" s="1136">
        <f t="shared" si="286"/>
        <v>600</v>
      </c>
      <c r="AP2303" s="1136">
        <f t="shared" si="287"/>
        <v>1.74</v>
      </c>
      <c r="AQ2303" s="1136" t="str">
        <f t="shared" si="288"/>
        <v>1-4-1S85°Z+S</v>
      </c>
      <c r="AR2303" s="1136" t="str">
        <f t="shared" si="289"/>
        <v>NA</v>
      </c>
      <c r="AS2303" s="1136" t="str">
        <f t="shared" si="290"/>
        <v>190/OFF</v>
      </c>
      <c r="AT2303" s="1136" t="str">
        <f t="shared" si="291"/>
        <v>1-4-1S85°Z+S</v>
      </c>
      <c r="AU2303" s="1136" t="s">
        <v>15734</v>
      </c>
      <c r="AV2303" s="1136" t="str">
        <f t="shared" si="284"/>
        <v>109.4.22</v>
      </c>
      <c r="AW2303" s="1438">
        <f t="shared" si="285"/>
        <v>43943</v>
      </c>
    </row>
    <row r="2304" spans="1:49">
      <c r="A2304" s="1135" t="s">
        <v>7312</v>
      </c>
      <c r="B2304" s="1135" t="s">
        <v>7162</v>
      </c>
      <c r="C2304" s="1135">
        <v>450</v>
      </c>
      <c r="D2304" s="1135">
        <v>1.78</v>
      </c>
      <c r="E2304" s="1135" t="s">
        <v>15220</v>
      </c>
      <c r="F2304" s="1135" t="s">
        <v>1867</v>
      </c>
      <c r="G2304" s="1135">
        <v>5</v>
      </c>
      <c r="H2304" s="1135" t="s">
        <v>7230</v>
      </c>
      <c r="I2304" s="1135" t="s">
        <v>7231</v>
      </c>
      <c r="K2304" s="1135" t="s">
        <v>7313</v>
      </c>
      <c r="L2304" s="1135" t="s">
        <v>5131</v>
      </c>
      <c r="M2304" s="1135">
        <v>296.2</v>
      </c>
      <c r="N2304" s="1135" t="s">
        <v>1039</v>
      </c>
      <c r="O2304" s="1135">
        <v>7.4050000000000002</v>
      </c>
      <c r="P2304" s="1135">
        <v>5.9239999999999995</v>
      </c>
      <c r="Q2304" s="1135" t="s">
        <v>2647</v>
      </c>
      <c r="R2304" s="1135">
        <v>20.100000000000001</v>
      </c>
      <c r="T2304" s="1135">
        <v>20.399999999999999</v>
      </c>
      <c r="U2304" s="1135">
        <v>4</v>
      </c>
      <c r="V2304" s="1135" t="s">
        <v>663</v>
      </c>
      <c r="W2304" s="1135">
        <v>125</v>
      </c>
      <c r="X2304" s="1135">
        <v>40</v>
      </c>
      <c r="Y2304" s="1135">
        <v>1.6</v>
      </c>
      <c r="Z2304" s="1135" t="s">
        <v>7314</v>
      </c>
      <c r="AA2304" s="1135" t="s">
        <v>4876</v>
      </c>
      <c r="AH2304" s="1135" t="s">
        <v>661</v>
      </c>
      <c r="AM2304" s="1136" t="s">
        <v>13653</v>
      </c>
      <c r="AN2304" s="1136" t="s">
        <v>13654</v>
      </c>
      <c r="AO2304" s="1136">
        <f t="shared" si="286"/>
        <v>450</v>
      </c>
      <c r="AP2304" s="1136">
        <f t="shared" si="287"/>
        <v>1.78</v>
      </c>
      <c r="AQ2304" s="1136" t="str">
        <f t="shared" si="288"/>
        <v>1-5-1S91°Z+Z</v>
      </c>
      <c r="AR2304" s="1136" t="str">
        <f t="shared" si="289"/>
        <v>30.2</v>
      </c>
      <c r="AS2304" s="1136" t="str">
        <f t="shared" si="290"/>
        <v>173/160</v>
      </c>
      <c r="AT2304" s="1136" t="str">
        <f t="shared" si="291"/>
        <v>1-5-1S91°Z+Z</v>
      </c>
      <c r="AU2304" s="1136" t="s">
        <v>15738</v>
      </c>
      <c r="AV2304" s="1136" t="str">
        <f t="shared" si="284"/>
        <v>109.5.19</v>
      </c>
      <c r="AW2304" s="1438">
        <f t="shared" si="285"/>
        <v>43970</v>
      </c>
    </row>
    <row r="2305" spans="1:49">
      <c r="A2305" s="1135" t="s">
        <v>7315</v>
      </c>
      <c r="B2305" s="1135" t="s">
        <v>7126</v>
      </c>
      <c r="C2305" s="1135">
        <v>600</v>
      </c>
      <c r="D2305" s="1135">
        <v>1.72</v>
      </c>
      <c r="E2305" s="1135" t="s">
        <v>15210</v>
      </c>
      <c r="F2305" s="1135" t="s">
        <v>2328</v>
      </c>
      <c r="G2305" s="1135">
        <v>3.5</v>
      </c>
      <c r="H2305" s="1135" t="s">
        <v>7046</v>
      </c>
      <c r="I2305" s="1135" t="s">
        <v>7012</v>
      </c>
      <c r="K2305" s="1135" t="s">
        <v>7127</v>
      </c>
      <c r="L2305" s="1135" t="s">
        <v>7128</v>
      </c>
      <c r="M2305" s="1135">
        <v>310</v>
      </c>
      <c r="N2305" s="1135" t="s">
        <v>1039</v>
      </c>
      <c r="O2305" s="1135">
        <v>7.75</v>
      </c>
      <c r="P2305" s="1135">
        <v>6.2</v>
      </c>
      <c r="Q2305" s="1135" t="s">
        <v>2516</v>
      </c>
      <c r="R2305" s="1135">
        <v>22</v>
      </c>
      <c r="T2305" s="1135">
        <v>13.5</v>
      </c>
      <c r="U2305" s="1135">
        <v>3.2</v>
      </c>
      <c r="V2305" s="1135" t="s">
        <v>663</v>
      </c>
      <c r="W2305" s="1135">
        <v>100</v>
      </c>
      <c r="X2305" s="1135">
        <v>85</v>
      </c>
      <c r="Y2305" s="1135">
        <v>1.2</v>
      </c>
      <c r="Z2305" s="1135" t="s">
        <v>663</v>
      </c>
      <c r="AA2305" s="1135" t="s">
        <v>3060</v>
      </c>
      <c r="AH2305" s="1135" t="s">
        <v>1088</v>
      </c>
      <c r="AM2305" s="1136" t="s">
        <v>13655</v>
      </c>
      <c r="AN2305" s="1136" t="s">
        <v>13656</v>
      </c>
      <c r="AO2305" s="1136">
        <f t="shared" si="286"/>
        <v>600</v>
      </c>
      <c r="AP2305" s="1136">
        <f t="shared" si="287"/>
        <v>1.72</v>
      </c>
      <c r="AQ2305" s="1136" t="str">
        <f t="shared" si="288"/>
        <v>1-5-1S83°Z+S</v>
      </c>
      <c r="AR2305" s="1136" t="str">
        <f t="shared" si="289"/>
        <v>33.5</v>
      </c>
      <c r="AS2305" s="1136" t="str">
        <f t="shared" si="290"/>
        <v>340/340/140</v>
      </c>
      <c r="AT2305" s="1136" t="str">
        <f t="shared" si="291"/>
        <v>1-5-1S83°Z+S</v>
      </c>
      <c r="AU2305" s="1136" t="s">
        <v>15734</v>
      </c>
      <c r="AV2305" s="1136" t="str">
        <f t="shared" si="284"/>
        <v>109.5.8</v>
      </c>
      <c r="AW2305" s="1438">
        <f t="shared" si="285"/>
        <v>43959</v>
      </c>
    </row>
    <row r="2306" spans="1:49">
      <c r="A2306" s="1135" t="s">
        <v>7316</v>
      </c>
      <c r="B2306" s="1135" t="s">
        <v>740</v>
      </c>
      <c r="C2306" s="1135">
        <v>600</v>
      </c>
      <c r="D2306" s="1135">
        <v>1.8049999999999999</v>
      </c>
      <c r="E2306" s="1135" t="s">
        <v>15210</v>
      </c>
      <c r="F2306" s="1135" t="s">
        <v>2328</v>
      </c>
      <c r="G2306" s="1135" t="s">
        <v>7317</v>
      </c>
      <c r="H2306" s="1135" t="s">
        <v>6996</v>
      </c>
      <c r="I2306" s="1135" t="s">
        <v>7012</v>
      </c>
      <c r="K2306" s="1135" t="s">
        <v>7318</v>
      </c>
      <c r="L2306" s="1135" t="s">
        <v>7014</v>
      </c>
      <c r="M2306" s="1135">
        <v>303.5</v>
      </c>
      <c r="N2306" s="1135" t="s">
        <v>1039</v>
      </c>
      <c r="O2306" s="1135">
        <v>7.5875000000000004</v>
      </c>
      <c r="P2306" s="1135">
        <v>6.07</v>
      </c>
      <c r="Q2306" s="1135" t="s">
        <v>3044</v>
      </c>
      <c r="R2306" s="1135">
        <v>27.9</v>
      </c>
      <c r="T2306" s="1135">
        <v>13.5</v>
      </c>
      <c r="U2306" s="1135">
        <v>2.5</v>
      </c>
      <c r="V2306" s="1135" t="s">
        <v>663</v>
      </c>
      <c r="W2306" s="1135" t="s">
        <v>5041</v>
      </c>
      <c r="X2306" s="1135">
        <v>10</v>
      </c>
      <c r="Y2306" s="1135">
        <v>1.6</v>
      </c>
      <c r="Z2306" s="1135" t="s">
        <v>663</v>
      </c>
      <c r="AA2306" s="1135" t="s">
        <v>1164</v>
      </c>
      <c r="AH2306" s="1135" t="s">
        <v>3307</v>
      </c>
      <c r="AM2306" s="1136" t="s">
        <v>13657</v>
      </c>
      <c r="AN2306" s="1136" t="s">
        <v>13658</v>
      </c>
      <c r="AO2306" s="1136">
        <f t="shared" si="286"/>
        <v>600</v>
      </c>
      <c r="AP2306" s="1136">
        <f t="shared" si="287"/>
        <v>1.8049999999999999</v>
      </c>
      <c r="AQ2306" s="1136" t="str">
        <f t="shared" si="288"/>
        <v>1-5-1S83°Z+S</v>
      </c>
      <c r="AR2306" s="1136" t="str">
        <f t="shared" si="289"/>
        <v>33.5</v>
      </c>
      <c r="AS2306" s="1136" t="str">
        <f t="shared" si="290"/>
        <v>310/310/190</v>
      </c>
      <c r="AT2306" s="1136" t="str">
        <f t="shared" si="291"/>
        <v>1-5-1S83°Z+S</v>
      </c>
      <c r="AU2306" s="1136" t="s">
        <v>15734</v>
      </c>
      <c r="AV2306" s="1136" t="str">
        <f t="shared" ref="AV2306:AV2369" si="292">AA2306</f>
        <v>109.5.18</v>
      </c>
      <c r="AW2306" s="1438">
        <f t="shared" si="285"/>
        <v>43969</v>
      </c>
    </row>
    <row r="2307" spans="1:49">
      <c r="A2307" s="1135" t="s">
        <v>7188</v>
      </c>
      <c r="B2307" s="1135" t="s">
        <v>7185</v>
      </c>
      <c r="C2307" s="1135">
        <v>600</v>
      </c>
      <c r="D2307" s="1135">
        <v>1.82</v>
      </c>
      <c r="E2307" s="1135" t="s">
        <v>15216</v>
      </c>
      <c r="F2307" s="1135" t="s">
        <v>2328</v>
      </c>
      <c r="G2307" s="1135">
        <v>5</v>
      </c>
      <c r="H2307" s="1135" t="s">
        <v>7186</v>
      </c>
      <c r="I2307" s="1135" t="s">
        <v>7189</v>
      </c>
      <c r="K2307" s="1135" t="s">
        <v>7190</v>
      </c>
      <c r="L2307" s="1135" t="s">
        <v>5246</v>
      </c>
      <c r="M2307" s="1135">
        <v>290</v>
      </c>
      <c r="N2307" s="1135" t="s">
        <v>1039</v>
      </c>
      <c r="O2307" s="1135">
        <v>7.25</v>
      </c>
      <c r="P2307" s="1135">
        <v>5.8</v>
      </c>
      <c r="Q2307" s="1135" t="s">
        <v>1055</v>
      </c>
      <c r="R2307" s="1135">
        <v>19.5</v>
      </c>
      <c r="T2307" s="1135">
        <v>29.3</v>
      </c>
      <c r="U2307" s="1135">
        <v>3.5</v>
      </c>
      <c r="V2307" s="1135" t="s">
        <v>663</v>
      </c>
      <c r="W2307" s="1135">
        <v>95</v>
      </c>
      <c r="X2307" s="1135">
        <v>20</v>
      </c>
      <c r="Y2307" s="1135">
        <v>1.5</v>
      </c>
      <c r="Z2307" s="1135" t="s">
        <v>663</v>
      </c>
      <c r="AA2307" s="1135" t="s">
        <v>4960</v>
      </c>
      <c r="AH2307" s="1135" t="s">
        <v>1890</v>
      </c>
      <c r="AM2307" s="1136" t="s">
        <v>13566</v>
      </c>
      <c r="AN2307" s="1136" t="s">
        <v>13567</v>
      </c>
      <c r="AO2307" s="1136">
        <f t="shared" si="286"/>
        <v>600</v>
      </c>
      <c r="AP2307" s="1136">
        <f t="shared" si="287"/>
        <v>1.82</v>
      </c>
      <c r="AQ2307" s="1136" t="str">
        <f t="shared" si="288"/>
        <v>1-5-1S91°Z+S</v>
      </c>
      <c r="AR2307" s="1136" t="str">
        <f t="shared" si="289"/>
        <v>33.5</v>
      </c>
      <c r="AS2307" s="1136" t="str">
        <f t="shared" si="290"/>
        <v>360/330/OFF</v>
      </c>
      <c r="AT2307" s="1136" t="str">
        <f t="shared" si="291"/>
        <v>1-5-1S91°Z+S</v>
      </c>
      <c r="AU2307" s="1136" t="s">
        <v>15734</v>
      </c>
      <c r="AV2307" s="1136" t="str">
        <f t="shared" si="292"/>
        <v>109.5.22</v>
      </c>
      <c r="AW2307" s="1438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35" t="s">
        <v>7319</v>
      </c>
      <c r="B2308" s="1135" t="s">
        <v>7149</v>
      </c>
      <c r="C2308" s="1135">
        <v>550</v>
      </c>
      <c r="D2308" s="1135">
        <v>1.7549999999999999</v>
      </c>
      <c r="E2308" s="1135">
        <v>102.5</v>
      </c>
      <c r="F2308" s="1135" t="s">
        <v>5228</v>
      </c>
      <c r="G2308" s="1135">
        <v>5.5</v>
      </c>
      <c r="H2308" s="1135" t="s">
        <v>7150</v>
      </c>
      <c r="I2308" s="1135" t="s">
        <v>7151</v>
      </c>
      <c r="J2308" s="1135">
        <v>3</v>
      </c>
      <c r="K2308" s="1135" t="s">
        <v>7192</v>
      </c>
      <c r="L2308" s="1135" t="s">
        <v>5040</v>
      </c>
      <c r="M2308" s="1135">
        <v>296</v>
      </c>
      <c r="N2308" s="1135" t="s">
        <v>1039</v>
      </c>
      <c r="O2308" s="1135">
        <v>7.4</v>
      </c>
      <c r="P2308" s="1135">
        <v>5.92</v>
      </c>
      <c r="Q2308" s="1135" t="s">
        <v>1106</v>
      </c>
      <c r="R2308" s="1135">
        <v>27</v>
      </c>
      <c r="T2308" s="1135">
        <v>17.5</v>
      </c>
      <c r="U2308" s="1135">
        <v>6</v>
      </c>
      <c r="V2308" s="1135" t="s">
        <v>663</v>
      </c>
      <c r="W2308" s="1135" t="s">
        <v>5041</v>
      </c>
      <c r="X2308" s="1135">
        <v>10</v>
      </c>
      <c r="Y2308" s="1135">
        <v>1.2</v>
      </c>
      <c r="Z2308" s="1135" t="s">
        <v>663</v>
      </c>
      <c r="AA2308" s="1135" t="s">
        <v>4960</v>
      </c>
      <c r="AH2308" s="1135" t="s">
        <v>863</v>
      </c>
      <c r="AM2308" s="1136" t="s">
        <v>13659</v>
      </c>
      <c r="AN2308" s="1136" t="s">
        <v>13660</v>
      </c>
      <c r="AO2308" s="1136">
        <f t="shared" si="286"/>
        <v>550</v>
      </c>
      <c r="AP2308" s="1136">
        <f t="shared" si="287"/>
        <v>1.7549999999999999</v>
      </c>
      <c r="AQ2308" s="1136">
        <f t="shared" si="288"/>
        <v>102.5</v>
      </c>
      <c r="AR2308" s="1136" t="str">
        <f t="shared" si="289"/>
        <v>15.6</v>
      </c>
      <c r="AS2308" s="1136" t="str">
        <f t="shared" si="290"/>
        <v>360/375/OFF</v>
      </c>
      <c r="AT2308" s="1136">
        <f t="shared" si="291"/>
        <v>102.5</v>
      </c>
      <c r="AV2308" s="1136" t="str">
        <f t="shared" si="292"/>
        <v>109.5.22</v>
      </c>
      <c r="AW2308" s="1438">
        <f t="shared" si="293"/>
        <v>43973</v>
      </c>
    </row>
    <row r="2309" spans="1:49">
      <c r="A2309" s="1135" t="s">
        <v>7320</v>
      </c>
      <c r="B2309" s="1135" t="s">
        <v>7039</v>
      </c>
      <c r="C2309" s="1135">
        <v>500</v>
      </c>
      <c r="D2309" s="1135">
        <v>1.77</v>
      </c>
      <c r="E2309" s="1135" t="s">
        <v>15199</v>
      </c>
      <c r="F2309" s="1135" t="s">
        <v>4164</v>
      </c>
      <c r="G2309" s="1135">
        <v>5</v>
      </c>
      <c r="H2309" s="1135" t="s">
        <v>7321</v>
      </c>
      <c r="I2309" s="1135" t="s">
        <v>7322</v>
      </c>
      <c r="J2309" s="1135">
        <v>2.9</v>
      </c>
      <c r="K2309" s="1135" t="s">
        <v>7323</v>
      </c>
      <c r="L2309" s="1135" t="s">
        <v>7043</v>
      </c>
      <c r="M2309" s="1135">
        <v>303</v>
      </c>
      <c r="N2309" s="1135" t="s">
        <v>1039</v>
      </c>
      <c r="O2309" s="1135">
        <v>7.5750000000000002</v>
      </c>
      <c r="P2309" s="1135">
        <v>6.0600000000000005</v>
      </c>
      <c r="Q2309" s="1135" t="s">
        <v>1114</v>
      </c>
      <c r="R2309" s="1135">
        <v>23</v>
      </c>
      <c r="T2309" s="1135">
        <v>13.2</v>
      </c>
      <c r="U2309" s="1135">
        <v>5</v>
      </c>
      <c r="V2309" s="1135" t="s">
        <v>663</v>
      </c>
      <c r="W2309" s="1135">
        <v>125</v>
      </c>
      <c r="X2309" s="1135">
        <v>85</v>
      </c>
      <c r="Y2309" s="1135">
        <v>1.3</v>
      </c>
      <c r="Z2309" s="1135" t="s">
        <v>663</v>
      </c>
      <c r="AA2309" s="1135" t="s">
        <v>5590</v>
      </c>
      <c r="AH2309" s="1135" t="s">
        <v>973</v>
      </c>
      <c r="AM2309" s="1136" t="s">
        <v>13661</v>
      </c>
      <c r="AN2309" s="1136" t="s">
        <v>13662</v>
      </c>
      <c r="AO2309" s="1136">
        <f t="shared" si="286"/>
        <v>500</v>
      </c>
      <c r="AP2309" s="1136">
        <f t="shared" si="287"/>
        <v>1.77</v>
      </c>
      <c r="AQ2309" s="1136" t="str">
        <f t="shared" si="288"/>
        <v>105Z+S</v>
      </c>
      <c r="AR2309" s="1136" t="str">
        <f t="shared" si="289"/>
        <v>15.5</v>
      </c>
      <c r="AS2309" s="1136" t="str">
        <f t="shared" si="290"/>
        <v>355/370/160</v>
      </c>
      <c r="AT2309" s="1136" t="str">
        <f t="shared" si="291"/>
        <v>105Z+S</v>
      </c>
      <c r="AV2309" s="1136" t="str">
        <f t="shared" si="292"/>
        <v>109.5.28</v>
      </c>
      <c r="AW2309" s="1438">
        <f t="shared" si="293"/>
        <v>43979</v>
      </c>
    </row>
    <row r="2310" spans="1:49">
      <c r="A2310" s="1135" t="s">
        <v>7324</v>
      </c>
      <c r="B2310" s="1135" t="s">
        <v>804</v>
      </c>
      <c r="C2310" s="1135">
        <v>600</v>
      </c>
      <c r="D2310" s="1135">
        <v>1.8</v>
      </c>
      <c r="E2310" s="1135" t="s">
        <v>15210</v>
      </c>
      <c r="F2310" s="1135" t="s">
        <v>2328</v>
      </c>
      <c r="G2310" s="1135">
        <v>4</v>
      </c>
      <c r="H2310" s="1135" t="s">
        <v>6996</v>
      </c>
      <c r="I2310" s="1135" t="s">
        <v>6997</v>
      </c>
      <c r="K2310" s="1135" t="s">
        <v>7325</v>
      </c>
      <c r="L2310" s="1135" t="s">
        <v>7027</v>
      </c>
      <c r="M2310" s="1135">
        <v>302</v>
      </c>
      <c r="N2310" s="1135" t="s">
        <v>1039</v>
      </c>
      <c r="O2310" s="1135">
        <v>7.5500000000000007</v>
      </c>
      <c r="P2310" s="1135">
        <v>6.04</v>
      </c>
      <c r="Q2310" s="1135" t="s">
        <v>1358</v>
      </c>
      <c r="R2310" s="1135">
        <v>27.3</v>
      </c>
      <c r="T2310" s="1135">
        <v>13.3</v>
      </c>
      <c r="U2310" s="1135">
        <v>2.2999999999999998</v>
      </c>
      <c r="V2310" s="1135" t="s">
        <v>663</v>
      </c>
      <c r="W2310" s="1135" t="s">
        <v>5041</v>
      </c>
      <c r="X2310" s="1135">
        <v>10</v>
      </c>
      <c r="Y2310" s="1135">
        <v>1.6</v>
      </c>
      <c r="Z2310" s="1135" t="s">
        <v>663</v>
      </c>
      <c r="AA2310" s="1135" t="s">
        <v>3073</v>
      </c>
      <c r="AH2310" s="1135" t="s">
        <v>1315</v>
      </c>
      <c r="AM2310" s="1136" t="s">
        <v>13663</v>
      </c>
      <c r="AN2310" s="1136" t="s">
        <v>13664</v>
      </c>
      <c r="AO2310" s="1136">
        <f t="shared" si="286"/>
        <v>600</v>
      </c>
      <c r="AP2310" s="1136">
        <f t="shared" si="287"/>
        <v>1.8</v>
      </c>
      <c r="AQ2310" s="1136" t="str">
        <f t="shared" si="288"/>
        <v>1-5-1S83°Z+S</v>
      </c>
      <c r="AR2310" s="1136" t="str">
        <f t="shared" si="289"/>
        <v>33.5</v>
      </c>
      <c r="AS2310" s="1136" t="str">
        <f t="shared" si="290"/>
        <v>310/310/190</v>
      </c>
      <c r="AT2310" s="1136" t="str">
        <f t="shared" si="291"/>
        <v>1-5-1S83°Z+S</v>
      </c>
      <c r="AU2310" s="1136" t="s">
        <v>15734</v>
      </c>
      <c r="AV2310" s="1136" t="str">
        <f t="shared" si="292"/>
        <v>109.6.8</v>
      </c>
      <c r="AW2310" s="1438">
        <f t="shared" si="293"/>
        <v>43990</v>
      </c>
    </row>
    <row r="2311" spans="1:49">
      <c r="A2311" s="1135" t="s">
        <v>7326</v>
      </c>
      <c r="B2311" s="1135" t="s">
        <v>869</v>
      </c>
      <c r="C2311" s="1135">
        <v>600</v>
      </c>
      <c r="D2311" s="1135">
        <v>1.7849999999999999</v>
      </c>
      <c r="E2311" s="1135" t="s">
        <v>15210</v>
      </c>
      <c r="F2311" s="1135" t="s">
        <v>6995</v>
      </c>
      <c r="G2311" s="1135" t="s">
        <v>7327</v>
      </c>
      <c r="H2311" s="1135" t="s">
        <v>6996</v>
      </c>
      <c r="I2311" s="1135" t="s">
        <v>7095</v>
      </c>
      <c r="K2311" s="1135" t="s">
        <v>7328</v>
      </c>
      <c r="L2311" s="1135" t="s">
        <v>6999</v>
      </c>
      <c r="M2311" s="1135">
        <v>303.89999999999998</v>
      </c>
      <c r="N2311" s="1135" t="s">
        <v>1039</v>
      </c>
      <c r="O2311" s="1135">
        <v>7.5975000000000001</v>
      </c>
      <c r="P2311" s="1135">
        <v>6.0779999999999994</v>
      </c>
      <c r="Q2311" s="1135" t="s">
        <v>1358</v>
      </c>
      <c r="R2311" s="1135">
        <v>24.5</v>
      </c>
      <c r="T2311" s="1135">
        <v>12.7</v>
      </c>
      <c r="U2311" s="1135">
        <v>2.6</v>
      </c>
      <c r="V2311" s="1135" t="s">
        <v>663</v>
      </c>
      <c r="W2311" s="1135" t="s">
        <v>2626</v>
      </c>
      <c r="X2311" s="1135">
        <v>10</v>
      </c>
      <c r="Y2311" s="1135">
        <v>1.5</v>
      </c>
      <c r="Z2311" s="1135" t="s">
        <v>663</v>
      </c>
      <c r="AA2311" s="1135" t="s">
        <v>5761</v>
      </c>
      <c r="AH2311" s="1135" t="s">
        <v>705</v>
      </c>
      <c r="AM2311" s="1136" t="s">
        <v>13665</v>
      </c>
      <c r="AN2311" s="1136" t="s">
        <v>13666</v>
      </c>
      <c r="AO2311" s="1136">
        <f t="shared" si="286"/>
        <v>600</v>
      </c>
      <c r="AP2311" s="1136">
        <f t="shared" si="287"/>
        <v>1.7849999999999999</v>
      </c>
      <c r="AQ2311" s="1136" t="str">
        <f t="shared" si="288"/>
        <v>1-5-1S83°Z+S</v>
      </c>
      <c r="AR2311" s="1136" t="str">
        <f t="shared" si="289"/>
        <v>33.6</v>
      </c>
      <c r="AS2311" s="1136" t="str">
        <f t="shared" si="290"/>
        <v>310/310/190</v>
      </c>
      <c r="AT2311" s="1136" t="str">
        <f t="shared" si="291"/>
        <v>1-5-1S83°Z+S</v>
      </c>
      <c r="AU2311" s="1136" t="s">
        <v>15734</v>
      </c>
      <c r="AV2311" s="1136" t="str">
        <f t="shared" si="292"/>
        <v>109.3.2</v>
      </c>
      <c r="AW2311" s="1438">
        <f t="shared" si="293"/>
        <v>43892</v>
      </c>
    </row>
    <row r="2312" spans="1:49">
      <c r="A2312" s="1135" t="s">
        <v>7329</v>
      </c>
      <c r="B2312" s="1135" t="s">
        <v>737</v>
      </c>
      <c r="C2312" s="1135">
        <v>550</v>
      </c>
      <c r="D2312" s="1135">
        <v>1.7669999999999999</v>
      </c>
      <c r="E2312" s="1135">
        <v>102.5</v>
      </c>
      <c r="F2312" s="1135" t="s">
        <v>4164</v>
      </c>
      <c r="G2312" s="1135" t="s">
        <v>6959</v>
      </c>
      <c r="H2312" s="1135" t="s">
        <v>6985</v>
      </c>
      <c r="I2312" s="1135" t="s">
        <v>6967</v>
      </c>
      <c r="J2312" s="1135">
        <v>3.7</v>
      </c>
      <c r="K2312" s="1135" t="s">
        <v>7330</v>
      </c>
      <c r="L2312" s="1135" t="s">
        <v>4760</v>
      </c>
      <c r="M2312" s="1135">
        <v>300.8</v>
      </c>
      <c r="N2312" s="1135" t="s">
        <v>1039</v>
      </c>
      <c r="O2312" s="1135">
        <v>7.5200000000000005</v>
      </c>
      <c r="P2312" s="1135">
        <v>6.016</v>
      </c>
      <c r="Q2312" s="1135" t="s">
        <v>1131</v>
      </c>
      <c r="R2312" s="1135">
        <v>17</v>
      </c>
      <c r="T2312" s="1135">
        <v>31.4</v>
      </c>
      <c r="U2312" s="1135">
        <v>3.6</v>
      </c>
      <c r="V2312" s="1135" t="s">
        <v>663</v>
      </c>
      <c r="W2312" s="1135" t="s">
        <v>6963</v>
      </c>
      <c r="X2312" s="1135">
        <v>10</v>
      </c>
      <c r="Y2312" s="1135">
        <v>1.5</v>
      </c>
      <c r="Z2312" s="1135" t="s">
        <v>663</v>
      </c>
      <c r="AA2312" s="1135" t="s">
        <v>1169</v>
      </c>
      <c r="AH2312" s="1135" t="s">
        <v>1737</v>
      </c>
      <c r="AM2312" s="1136" t="s">
        <v>13667</v>
      </c>
      <c r="AN2312" s="1136" t="s">
        <v>13668</v>
      </c>
      <c r="AO2312" s="1136">
        <f t="shared" si="286"/>
        <v>550</v>
      </c>
      <c r="AP2312" s="1136">
        <f t="shared" si="287"/>
        <v>1.7669999999999999</v>
      </c>
      <c r="AQ2312" s="1136">
        <f t="shared" si="288"/>
        <v>102.5</v>
      </c>
      <c r="AR2312" s="1136" t="str">
        <f t="shared" si="289"/>
        <v>15.5</v>
      </c>
      <c r="AS2312" s="1136" t="str">
        <f t="shared" si="290"/>
        <v>481/441/OFF</v>
      </c>
      <c r="AT2312" s="1136">
        <f t="shared" si="291"/>
        <v>102.5</v>
      </c>
      <c r="AV2312" s="1136" t="str">
        <f t="shared" si="292"/>
        <v>109.6.10</v>
      </c>
      <c r="AW2312" s="1438">
        <f t="shared" si="293"/>
        <v>43992</v>
      </c>
    </row>
    <row r="2313" spans="1:49">
      <c r="A2313" s="1135" t="s">
        <v>7331</v>
      </c>
      <c r="B2313" s="1135" t="s">
        <v>737</v>
      </c>
      <c r="C2313" s="1135">
        <v>550</v>
      </c>
      <c r="D2313" s="1135">
        <v>1.7669999999999999</v>
      </c>
      <c r="E2313" s="1135">
        <v>102.5</v>
      </c>
      <c r="F2313" s="1135" t="s">
        <v>4164</v>
      </c>
      <c r="G2313" s="1135" t="s">
        <v>6959</v>
      </c>
      <c r="H2313" s="1135" t="s">
        <v>6985</v>
      </c>
      <c r="I2313" s="1135" t="s">
        <v>6967</v>
      </c>
      <c r="J2313" s="1135">
        <v>3.7</v>
      </c>
      <c r="K2313" s="1135" t="s">
        <v>7332</v>
      </c>
      <c r="L2313" s="1135" t="s">
        <v>4760</v>
      </c>
      <c r="M2313" s="1135">
        <v>300.8</v>
      </c>
      <c r="N2313" s="1135" t="s">
        <v>1039</v>
      </c>
      <c r="O2313" s="1135">
        <v>7.5200000000000005</v>
      </c>
      <c r="P2313" s="1135">
        <v>6.016</v>
      </c>
      <c r="Q2313" s="1135" t="s">
        <v>1082</v>
      </c>
      <c r="R2313" s="1135">
        <v>17</v>
      </c>
      <c r="T2313" s="1135">
        <v>31.4</v>
      </c>
      <c r="U2313" s="1135">
        <v>3.6</v>
      </c>
      <c r="V2313" s="1135" t="s">
        <v>663</v>
      </c>
      <c r="W2313" s="1135" t="s">
        <v>6963</v>
      </c>
      <c r="X2313" s="1135">
        <v>10</v>
      </c>
      <c r="Y2313" s="1135">
        <v>1.5</v>
      </c>
      <c r="Z2313" s="1135" t="s">
        <v>663</v>
      </c>
      <c r="AA2313" s="1135" t="s">
        <v>7333</v>
      </c>
      <c r="AH2313" s="1135" t="s">
        <v>927</v>
      </c>
      <c r="AM2313" s="1136" t="s">
        <v>13669</v>
      </c>
      <c r="AN2313" s="1136" t="s">
        <v>13670</v>
      </c>
      <c r="AO2313" s="1136">
        <f t="shared" si="286"/>
        <v>550</v>
      </c>
      <c r="AP2313" s="1136">
        <f t="shared" si="287"/>
        <v>1.7669999999999999</v>
      </c>
      <c r="AQ2313" s="1136">
        <f t="shared" si="288"/>
        <v>102.5</v>
      </c>
      <c r="AR2313" s="1136" t="str">
        <f t="shared" si="289"/>
        <v>15.5</v>
      </c>
      <c r="AS2313" s="1136" t="str">
        <f t="shared" si="290"/>
        <v>481/441/OFF</v>
      </c>
      <c r="AT2313" s="1136">
        <f t="shared" si="291"/>
        <v>102.5</v>
      </c>
      <c r="AV2313" s="1136" t="str">
        <f t="shared" si="292"/>
        <v>109.6.17</v>
      </c>
      <c r="AW2313" s="1438">
        <f t="shared" si="293"/>
        <v>43999</v>
      </c>
    </row>
    <row r="2314" spans="1:49">
      <c r="A2314" s="1135" t="s">
        <v>7334</v>
      </c>
      <c r="B2314" s="1135" t="s">
        <v>737</v>
      </c>
      <c r="C2314" s="1135">
        <v>550</v>
      </c>
      <c r="D2314" s="1135">
        <v>1.7669999999999999</v>
      </c>
      <c r="E2314" s="1135">
        <v>102.5</v>
      </c>
      <c r="F2314" s="1135" t="s">
        <v>4164</v>
      </c>
      <c r="G2314" s="1135" t="s">
        <v>6959</v>
      </c>
      <c r="H2314" s="1135" t="s">
        <v>7335</v>
      </c>
      <c r="I2314" s="1135" t="s">
        <v>7336</v>
      </c>
      <c r="J2314" s="1135">
        <v>3.7</v>
      </c>
      <c r="K2314" s="1135" t="s">
        <v>7337</v>
      </c>
      <c r="L2314" s="1135" t="s">
        <v>4769</v>
      </c>
      <c r="M2314" s="1135">
        <v>300.3</v>
      </c>
      <c r="N2314" s="1135" t="s">
        <v>1039</v>
      </c>
      <c r="O2314" s="1135">
        <v>7.5075000000000003</v>
      </c>
      <c r="P2314" s="1135">
        <v>6.0060000000000002</v>
      </c>
      <c r="Q2314" s="1135" t="s">
        <v>1082</v>
      </c>
      <c r="R2314" s="1135">
        <v>18.899999999999999</v>
      </c>
      <c r="T2314" s="1135">
        <v>26.9</v>
      </c>
      <c r="U2314" s="1135">
        <v>3.7</v>
      </c>
      <c r="V2314" s="1135" t="s">
        <v>663</v>
      </c>
      <c r="W2314" s="1135">
        <v>60</v>
      </c>
      <c r="X2314" s="1135">
        <v>10</v>
      </c>
      <c r="Y2314" s="1135">
        <v>1.1000000000000001</v>
      </c>
      <c r="Z2314" s="1135" t="s">
        <v>663</v>
      </c>
      <c r="AA2314" s="1135" t="s">
        <v>2602</v>
      </c>
      <c r="AH2314" s="1135" t="s">
        <v>2478</v>
      </c>
      <c r="AM2314" s="1136" t="s">
        <v>13671</v>
      </c>
      <c r="AN2314" s="1136" t="s">
        <v>13672</v>
      </c>
      <c r="AO2314" s="1136">
        <f t="shared" si="286"/>
        <v>550</v>
      </c>
      <c r="AP2314" s="1136">
        <f t="shared" si="287"/>
        <v>1.7669999999999999</v>
      </c>
      <c r="AQ2314" s="1136">
        <f t="shared" si="288"/>
        <v>102.5</v>
      </c>
      <c r="AR2314" s="1136" t="str">
        <f t="shared" si="289"/>
        <v>15.5</v>
      </c>
      <c r="AS2314" s="1136" t="str">
        <f t="shared" si="290"/>
        <v>445/405/OFF</v>
      </c>
      <c r="AT2314" s="1136">
        <f t="shared" si="291"/>
        <v>102.5</v>
      </c>
      <c r="AV2314" s="1136" t="str">
        <f t="shared" si="292"/>
        <v>109.6.22</v>
      </c>
      <c r="AW2314" s="1438">
        <f t="shared" si="293"/>
        <v>44004</v>
      </c>
    </row>
    <row r="2315" spans="1:49">
      <c r="A2315" s="1135" t="s">
        <v>7338</v>
      </c>
      <c r="B2315" s="1135" t="s">
        <v>737</v>
      </c>
      <c r="C2315" s="1135">
        <v>550</v>
      </c>
      <c r="D2315" s="1135">
        <v>1.7669999999999999</v>
      </c>
      <c r="E2315" s="1135">
        <v>102.5</v>
      </c>
      <c r="F2315" s="1135" t="s">
        <v>4164</v>
      </c>
      <c r="G2315" s="1135" t="s">
        <v>6959</v>
      </c>
      <c r="H2315" s="1135" t="s">
        <v>6985</v>
      </c>
      <c r="I2315" s="1135" t="s">
        <v>7336</v>
      </c>
      <c r="J2315" s="1135">
        <v>3.7</v>
      </c>
      <c r="K2315" s="1135" t="s">
        <v>7339</v>
      </c>
      <c r="L2315" s="1135" t="s">
        <v>4760</v>
      </c>
      <c r="M2315" s="1135">
        <v>300.8</v>
      </c>
      <c r="N2315" s="1135" t="s">
        <v>1039</v>
      </c>
      <c r="O2315" s="1135">
        <v>7.5200000000000005</v>
      </c>
      <c r="P2315" s="1135">
        <v>6.016</v>
      </c>
      <c r="Q2315" s="1135" t="s">
        <v>1082</v>
      </c>
      <c r="R2315" s="1135">
        <v>17</v>
      </c>
      <c r="T2315" s="1135">
        <v>31.4</v>
      </c>
      <c r="U2315" s="1135">
        <v>3.6</v>
      </c>
      <c r="V2315" s="1135" t="s">
        <v>663</v>
      </c>
      <c r="W2315" s="1135" t="s">
        <v>6963</v>
      </c>
      <c r="X2315" s="1135">
        <v>10</v>
      </c>
      <c r="Y2315" s="1135">
        <v>1.5</v>
      </c>
      <c r="Z2315" s="1135" t="s">
        <v>663</v>
      </c>
      <c r="AA2315" s="1135" t="s">
        <v>3111</v>
      </c>
      <c r="AH2315" s="1135" t="s">
        <v>1737</v>
      </c>
      <c r="AM2315" s="1136" t="s">
        <v>13673</v>
      </c>
      <c r="AN2315" s="1136" t="s">
        <v>13672</v>
      </c>
      <c r="AO2315" s="1136">
        <f t="shared" ref="AO2315:AO2378" si="294">C2315</f>
        <v>550</v>
      </c>
      <c r="AP2315" s="1136">
        <f t="shared" ref="AP2315:AP2378" si="295">D2315</f>
        <v>1.7669999999999999</v>
      </c>
      <c r="AQ2315" s="1136">
        <f t="shared" ref="AQ2315:AQ2378" si="296">E2315</f>
        <v>102.5</v>
      </c>
      <c r="AR2315" s="1136" t="str">
        <f t="shared" ref="AR2315:AR2378" si="297">F2315</f>
        <v>15.5</v>
      </c>
      <c r="AS2315" s="1136" t="str">
        <f t="shared" ref="AS2315:AS2378" si="298">H2315</f>
        <v>481/441/OFF</v>
      </c>
      <c r="AT2315" s="1136">
        <f t="shared" ref="AT2315:AT2378" si="299">E2315</f>
        <v>102.5</v>
      </c>
      <c r="AV2315" s="1136" t="str">
        <f t="shared" si="292"/>
        <v>109.8.11</v>
      </c>
      <c r="AW2315" s="1438">
        <f t="shared" si="293"/>
        <v>44054</v>
      </c>
    </row>
    <row r="2316" spans="1:49">
      <c r="A2316" s="1135" t="s">
        <v>7340</v>
      </c>
      <c r="B2316" s="1135" t="s">
        <v>737</v>
      </c>
      <c r="C2316" s="1135">
        <v>600</v>
      </c>
      <c r="D2316" s="1135">
        <v>1.7769999999999999</v>
      </c>
      <c r="E2316" s="1135">
        <v>102.5</v>
      </c>
      <c r="F2316" s="1135" t="s">
        <v>4164</v>
      </c>
      <c r="G2316" s="1135">
        <v>5.5</v>
      </c>
      <c r="H2316" s="1135" t="s">
        <v>6989</v>
      </c>
      <c r="I2316" s="1135" t="s">
        <v>6990</v>
      </c>
      <c r="J2316" s="1135">
        <v>3.7</v>
      </c>
      <c r="K2316" s="1135" t="s">
        <v>6991</v>
      </c>
      <c r="L2316" s="1135" t="s">
        <v>4769</v>
      </c>
      <c r="M2316" s="1135">
        <v>295.10000000000002</v>
      </c>
      <c r="N2316" s="1135" t="s">
        <v>1039</v>
      </c>
      <c r="O2316" s="1135">
        <v>7.3775000000000013</v>
      </c>
      <c r="P2316" s="1135">
        <v>5.9020000000000001</v>
      </c>
      <c r="Q2316" s="1135" t="s">
        <v>1050</v>
      </c>
      <c r="R2316" s="1135">
        <v>17.399999999999999</v>
      </c>
      <c r="T2316" s="1135">
        <v>31</v>
      </c>
      <c r="U2316" s="1135">
        <v>3.5</v>
      </c>
      <c r="V2316" s="1135" t="s">
        <v>663</v>
      </c>
      <c r="W2316" s="1135" t="s">
        <v>6974</v>
      </c>
      <c r="X2316" s="1135">
        <v>40</v>
      </c>
      <c r="Y2316" s="1135">
        <v>1</v>
      </c>
      <c r="Z2316" s="1135" t="s">
        <v>663</v>
      </c>
      <c r="AA2316" s="1135" t="s">
        <v>2537</v>
      </c>
      <c r="AH2316" s="1135" t="s">
        <v>2478</v>
      </c>
      <c r="AM2316" s="1136" t="s">
        <v>13674</v>
      </c>
      <c r="AN2316" s="1136" t="s">
        <v>13675</v>
      </c>
      <c r="AO2316" s="1136">
        <f t="shared" si="294"/>
        <v>600</v>
      </c>
      <c r="AP2316" s="1136">
        <f t="shared" si="295"/>
        <v>1.7769999999999999</v>
      </c>
      <c r="AQ2316" s="1136">
        <f t="shared" si="296"/>
        <v>102.5</v>
      </c>
      <c r="AR2316" s="1136" t="str">
        <f t="shared" si="297"/>
        <v>15.5</v>
      </c>
      <c r="AS2316" s="1136" t="str">
        <f t="shared" si="298"/>
        <v>507/467/OFF</v>
      </c>
      <c r="AT2316" s="1136">
        <f t="shared" si="299"/>
        <v>102.5</v>
      </c>
      <c r="AV2316" s="1136" t="str">
        <f t="shared" si="292"/>
        <v>109.8.28</v>
      </c>
      <c r="AW2316" s="1438">
        <f t="shared" si="293"/>
        <v>44071</v>
      </c>
    </row>
    <row r="2317" spans="1:49">
      <c r="A2317" s="1135" t="s">
        <v>7341</v>
      </c>
      <c r="B2317" s="1135" t="s">
        <v>737</v>
      </c>
      <c r="C2317" s="1135">
        <v>550</v>
      </c>
      <c r="D2317" s="1135">
        <v>1.7669999999999999</v>
      </c>
      <c r="E2317" s="1135">
        <v>102.5</v>
      </c>
      <c r="F2317" s="1135" t="s">
        <v>4164</v>
      </c>
      <c r="G2317" s="1135" t="s">
        <v>6959</v>
      </c>
      <c r="H2317" s="1135" t="s">
        <v>6985</v>
      </c>
      <c r="I2317" s="1135" t="s">
        <v>6967</v>
      </c>
      <c r="J2317" s="1135">
        <v>3.7</v>
      </c>
      <c r="K2317" s="1135" t="s">
        <v>7339</v>
      </c>
      <c r="L2317" s="1135" t="s">
        <v>4760</v>
      </c>
      <c r="M2317" s="1135">
        <v>300.8</v>
      </c>
      <c r="N2317" s="1135" t="s">
        <v>1039</v>
      </c>
      <c r="O2317" s="1135">
        <v>7.5200000000000005</v>
      </c>
      <c r="P2317" s="1135">
        <v>6.016</v>
      </c>
      <c r="Q2317" s="1135" t="s">
        <v>1082</v>
      </c>
      <c r="R2317" s="1135">
        <v>17</v>
      </c>
      <c r="T2317" s="1135">
        <v>31.4</v>
      </c>
      <c r="U2317" s="1135">
        <v>3.6</v>
      </c>
      <c r="V2317" s="1135" t="s">
        <v>663</v>
      </c>
      <c r="W2317" s="1135" t="s">
        <v>6963</v>
      </c>
      <c r="X2317" s="1135">
        <v>10</v>
      </c>
      <c r="Y2317" s="1135" t="s">
        <v>7342</v>
      </c>
      <c r="Z2317" s="1135" t="s">
        <v>663</v>
      </c>
      <c r="AA2317" s="1135" t="s">
        <v>4368</v>
      </c>
      <c r="AH2317" s="1135" t="s">
        <v>927</v>
      </c>
      <c r="AM2317" s="1136" t="s">
        <v>13676</v>
      </c>
      <c r="AN2317" s="1136" t="s">
        <v>13677</v>
      </c>
      <c r="AO2317" s="1136">
        <f t="shared" si="294"/>
        <v>550</v>
      </c>
      <c r="AP2317" s="1136">
        <f t="shared" si="295"/>
        <v>1.7669999999999999</v>
      </c>
      <c r="AQ2317" s="1136">
        <f t="shared" si="296"/>
        <v>102.5</v>
      </c>
      <c r="AR2317" s="1136" t="str">
        <f t="shared" si="297"/>
        <v>15.5</v>
      </c>
      <c r="AS2317" s="1136" t="str">
        <f t="shared" si="298"/>
        <v>481/441/OFF</v>
      </c>
      <c r="AT2317" s="1136">
        <f t="shared" si="299"/>
        <v>102.5</v>
      </c>
      <c r="AV2317" s="1136" t="str">
        <f t="shared" si="292"/>
        <v>109.9.8</v>
      </c>
      <c r="AW2317" s="1438">
        <f t="shared" si="293"/>
        <v>44082</v>
      </c>
    </row>
    <row r="2318" spans="1:49">
      <c r="A2318" s="1135" t="s">
        <v>7343</v>
      </c>
      <c r="B2318" s="1135" t="s">
        <v>737</v>
      </c>
      <c r="C2318" s="1135">
        <v>550</v>
      </c>
      <c r="D2318" s="1135">
        <v>1.7669999999999999</v>
      </c>
      <c r="E2318" s="1135">
        <v>102.5</v>
      </c>
      <c r="F2318" s="1135" t="s">
        <v>4164</v>
      </c>
      <c r="G2318" s="1135" t="s">
        <v>6959</v>
      </c>
      <c r="H2318" s="1135" t="s">
        <v>7335</v>
      </c>
      <c r="I2318" s="1135" t="s">
        <v>7336</v>
      </c>
      <c r="J2318" s="1135">
        <v>3.7</v>
      </c>
      <c r="K2318" s="1135" t="s">
        <v>7337</v>
      </c>
      <c r="L2318" s="1135" t="s">
        <v>4769</v>
      </c>
      <c r="M2318" s="1135">
        <v>300.3</v>
      </c>
      <c r="N2318" s="1135" t="s">
        <v>1039</v>
      </c>
      <c r="O2318" s="1135">
        <v>7.5075000000000003</v>
      </c>
      <c r="P2318" s="1135">
        <v>6.0060000000000002</v>
      </c>
      <c r="Q2318" s="1135" t="s">
        <v>1050</v>
      </c>
      <c r="R2318" s="1135">
        <v>18.899999999999999</v>
      </c>
      <c r="T2318" s="1135">
        <v>26.9</v>
      </c>
      <c r="U2318" s="1135">
        <v>3.7</v>
      </c>
      <c r="V2318" s="1135" t="s">
        <v>663</v>
      </c>
      <c r="W2318" s="1135">
        <v>60</v>
      </c>
      <c r="X2318" s="1135">
        <v>10</v>
      </c>
      <c r="Y2318" s="1135">
        <v>1.1000000000000001</v>
      </c>
      <c r="Z2318" s="1135" t="s">
        <v>663</v>
      </c>
      <c r="AA2318" s="1135" t="s">
        <v>3475</v>
      </c>
      <c r="AH2318" s="1135" t="s">
        <v>1737</v>
      </c>
      <c r="AM2318" s="1136" t="s">
        <v>13678</v>
      </c>
      <c r="AN2318" s="1136" t="s">
        <v>13679</v>
      </c>
      <c r="AO2318" s="1136">
        <f t="shared" si="294"/>
        <v>550</v>
      </c>
      <c r="AP2318" s="1136">
        <f t="shared" si="295"/>
        <v>1.7669999999999999</v>
      </c>
      <c r="AQ2318" s="1136">
        <f t="shared" si="296"/>
        <v>102.5</v>
      </c>
      <c r="AR2318" s="1136" t="str">
        <f t="shared" si="297"/>
        <v>15.5</v>
      </c>
      <c r="AS2318" s="1136" t="str">
        <f t="shared" si="298"/>
        <v>445/405/OFF</v>
      </c>
      <c r="AT2318" s="1136">
        <f t="shared" si="299"/>
        <v>102.5</v>
      </c>
      <c r="AV2318" s="1136" t="str">
        <f t="shared" si="292"/>
        <v>109.9.14</v>
      </c>
      <c r="AW2318" s="1438">
        <f t="shared" si="293"/>
        <v>44088</v>
      </c>
    </row>
    <row r="2319" spans="1:49">
      <c r="A2319" s="1135" t="s">
        <v>7344</v>
      </c>
      <c r="B2319" s="1135" t="s">
        <v>737</v>
      </c>
      <c r="C2319" s="1135">
        <v>550</v>
      </c>
      <c r="D2319" s="1135">
        <v>1.7669999999999999</v>
      </c>
      <c r="E2319" s="1135">
        <v>102.5</v>
      </c>
      <c r="F2319" s="1135" t="s">
        <v>4164</v>
      </c>
      <c r="G2319" s="1135" t="s">
        <v>6959</v>
      </c>
      <c r="H2319" s="1135" t="s">
        <v>7335</v>
      </c>
      <c r="I2319" s="1135" t="s">
        <v>7336</v>
      </c>
      <c r="J2319" s="1135">
        <v>3.7</v>
      </c>
      <c r="K2319" s="1135" t="s">
        <v>7345</v>
      </c>
      <c r="L2319" s="1135" t="s">
        <v>4760</v>
      </c>
      <c r="M2319" s="1135">
        <v>300.3</v>
      </c>
      <c r="N2319" s="1135" t="s">
        <v>1039</v>
      </c>
      <c r="O2319" s="1135">
        <v>7.5075000000000003</v>
      </c>
      <c r="P2319" s="1135">
        <v>6.0060000000000002</v>
      </c>
      <c r="Q2319" s="1135" t="s">
        <v>1073</v>
      </c>
      <c r="R2319" s="1135">
        <v>18.899999999999999</v>
      </c>
      <c r="T2319" s="1135">
        <v>26.9</v>
      </c>
      <c r="U2319" s="1135">
        <v>3.7</v>
      </c>
      <c r="V2319" s="1135" t="s">
        <v>663</v>
      </c>
      <c r="W2319" s="1135">
        <v>60</v>
      </c>
      <c r="X2319" s="1135">
        <v>10</v>
      </c>
      <c r="Y2319" s="1135">
        <v>1.1000000000000001</v>
      </c>
      <c r="Z2319" s="1135" t="s">
        <v>663</v>
      </c>
      <c r="AA2319" s="1135" t="s">
        <v>6371</v>
      </c>
      <c r="AH2319" s="1135" t="s">
        <v>929</v>
      </c>
      <c r="AM2319" s="1136" t="s">
        <v>13680</v>
      </c>
      <c r="AN2319" s="1136" t="s">
        <v>13681</v>
      </c>
      <c r="AO2319" s="1136">
        <f t="shared" si="294"/>
        <v>550</v>
      </c>
      <c r="AP2319" s="1136">
        <f t="shared" si="295"/>
        <v>1.7669999999999999</v>
      </c>
      <c r="AQ2319" s="1136">
        <f t="shared" si="296"/>
        <v>102.5</v>
      </c>
      <c r="AR2319" s="1136" t="str">
        <f t="shared" si="297"/>
        <v>15.5</v>
      </c>
      <c r="AS2319" s="1136" t="str">
        <f t="shared" si="298"/>
        <v>445/405/OFF</v>
      </c>
      <c r="AT2319" s="1136">
        <f t="shared" si="299"/>
        <v>102.5</v>
      </c>
      <c r="AV2319" s="1136" t="str">
        <f t="shared" si="292"/>
        <v>109.9.15</v>
      </c>
      <c r="AW2319" s="1438">
        <f t="shared" si="293"/>
        <v>44089</v>
      </c>
    </row>
    <row r="2320" spans="1:49">
      <c r="A2320" s="1135" t="s">
        <v>7346</v>
      </c>
      <c r="B2320" s="1135" t="s">
        <v>737</v>
      </c>
      <c r="C2320" s="1135">
        <v>550</v>
      </c>
      <c r="D2320" s="1135">
        <v>1.7669999999999999</v>
      </c>
      <c r="E2320" s="1135">
        <v>102.5</v>
      </c>
      <c r="F2320" s="1135" t="s">
        <v>4164</v>
      </c>
      <c r="G2320" s="1135" t="s">
        <v>6959</v>
      </c>
      <c r="H2320" s="1135" t="s">
        <v>6985</v>
      </c>
      <c r="I2320" s="1135" t="s">
        <v>6967</v>
      </c>
      <c r="J2320" s="1135">
        <v>3.7</v>
      </c>
      <c r="K2320" s="1135" t="s">
        <v>7347</v>
      </c>
      <c r="L2320" s="1135" t="s">
        <v>4760</v>
      </c>
      <c r="M2320" s="1135">
        <v>300.8</v>
      </c>
      <c r="N2320" s="1135" t="s">
        <v>1039</v>
      </c>
      <c r="O2320" s="1135">
        <v>7.5200000000000005</v>
      </c>
      <c r="P2320" s="1135">
        <v>6.016</v>
      </c>
      <c r="Q2320" s="1135" t="s">
        <v>1082</v>
      </c>
      <c r="R2320" s="1135">
        <v>17</v>
      </c>
      <c r="T2320" s="1135">
        <v>31.4</v>
      </c>
      <c r="U2320" s="1135">
        <v>3.6</v>
      </c>
      <c r="V2320" s="1135" t="s">
        <v>663</v>
      </c>
      <c r="W2320" s="1135" t="s">
        <v>6963</v>
      </c>
      <c r="X2320" s="1135">
        <v>10</v>
      </c>
      <c r="Y2320" s="1135">
        <v>1.5</v>
      </c>
      <c r="Z2320" s="1135" t="s">
        <v>663</v>
      </c>
      <c r="AA2320" s="1135" t="s">
        <v>3163</v>
      </c>
      <c r="AH2320" s="1135" t="s">
        <v>1470</v>
      </c>
      <c r="AM2320" s="1136" t="s">
        <v>13682</v>
      </c>
      <c r="AN2320" s="1136" t="s">
        <v>13683</v>
      </c>
      <c r="AO2320" s="1136">
        <f t="shared" si="294"/>
        <v>550</v>
      </c>
      <c r="AP2320" s="1136">
        <f t="shared" si="295"/>
        <v>1.7669999999999999</v>
      </c>
      <c r="AQ2320" s="1136">
        <f t="shared" si="296"/>
        <v>102.5</v>
      </c>
      <c r="AR2320" s="1136" t="str">
        <f t="shared" si="297"/>
        <v>15.5</v>
      </c>
      <c r="AS2320" s="1136" t="str">
        <f t="shared" si="298"/>
        <v>481/441/OFF</v>
      </c>
      <c r="AT2320" s="1136">
        <f t="shared" si="299"/>
        <v>102.5</v>
      </c>
      <c r="AV2320" s="1136" t="str">
        <f t="shared" si="292"/>
        <v>109.9.16</v>
      </c>
      <c r="AW2320" s="1438">
        <f t="shared" si="293"/>
        <v>44090</v>
      </c>
    </row>
    <row r="2321" spans="1:49">
      <c r="A2321" s="1135" t="s">
        <v>7348</v>
      </c>
      <c r="B2321" s="1135" t="s">
        <v>740</v>
      </c>
      <c r="C2321" s="1135">
        <v>600</v>
      </c>
      <c r="D2321" s="1135">
        <v>1.8049999999999999</v>
      </c>
      <c r="E2321" s="1135" t="s">
        <v>15210</v>
      </c>
      <c r="F2321" s="1135" t="s">
        <v>2328</v>
      </c>
      <c r="G2321" s="1135">
        <v>4</v>
      </c>
      <c r="H2321" s="1135" t="s">
        <v>6996</v>
      </c>
      <c r="I2321" s="1135" t="s">
        <v>7012</v>
      </c>
      <c r="K2321" s="1135" t="s">
        <v>7349</v>
      </c>
      <c r="L2321" s="1135" t="s">
        <v>7014</v>
      </c>
      <c r="M2321" s="1135">
        <v>303.5</v>
      </c>
      <c r="N2321" s="1135" t="s">
        <v>1039</v>
      </c>
      <c r="O2321" s="1135">
        <v>7.5875000000000004</v>
      </c>
      <c r="P2321" s="1135">
        <v>6.07</v>
      </c>
      <c r="Q2321" s="1135" t="s">
        <v>1358</v>
      </c>
      <c r="R2321" s="1135">
        <v>27.9</v>
      </c>
      <c r="T2321" s="1135">
        <v>13.5</v>
      </c>
      <c r="U2321" s="1135">
        <v>2.5</v>
      </c>
      <c r="V2321" s="1135" t="s">
        <v>663</v>
      </c>
      <c r="W2321" s="1135" t="s">
        <v>5041</v>
      </c>
      <c r="X2321" s="1135">
        <v>10</v>
      </c>
      <c r="Y2321" s="1135">
        <v>1.6</v>
      </c>
      <c r="Z2321" s="1135" t="s">
        <v>663</v>
      </c>
      <c r="AA2321" s="1135" t="s">
        <v>3075</v>
      </c>
      <c r="AH2321" s="1135" t="s">
        <v>745</v>
      </c>
      <c r="AM2321" s="1136" t="s">
        <v>13684</v>
      </c>
      <c r="AN2321" s="1136" t="s">
        <v>13685</v>
      </c>
      <c r="AO2321" s="1136">
        <f t="shared" si="294"/>
        <v>600</v>
      </c>
      <c r="AP2321" s="1136">
        <f t="shared" si="295"/>
        <v>1.8049999999999999</v>
      </c>
      <c r="AQ2321" s="1136" t="str">
        <f t="shared" si="296"/>
        <v>1-5-1S83°Z+S</v>
      </c>
      <c r="AR2321" s="1136" t="str">
        <f t="shared" si="297"/>
        <v>33.5</v>
      </c>
      <c r="AS2321" s="1136" t="str">
        <f t="shared" si="298"/>
        <v>310/310/190</v>
      </c>
      <c r="AT2321" s="1136" t="str">
        <f t="shared" si="299"/>
        <v>1-5-1S83°Z+S</v>
      </c>
      <c r="AU2321" s="1136" t="s">
        <v>15734</v>
      </c>
      <c r="AV2321" s="1136" t="str">
        <f t="shared" si="292"/>
        <v>109.6.12</v>
      </c>
      <c r="AW2321" s="1438">
        <f t="shared" si="293"/>
        <v>43994</v>
      </c>
    </row>
    <row r="2322" spans="1:49">
      <c r="A2322" s="1135" t="s">
        <v>7350</v>
      </c>
      <c r="B2322" s="1135" t="s">
        <v>7162</v>
      </c>
      <c r="C2322" s="1135">
        <v>450</v>
      </c>
      <c r="D2322" s="1135">
        <v>1.78</v>
      </c>
      <c r="E2322" s="1135" t="s">
        <v>15218</v>
      </c>
      <c r="F2322" s="1135" t="s">
        <v>1492</v>
      </c>
      <c r="G2322" s="1135">
        <v>5</v>
      </c>
      <c r="H2322" s="1135" t="s">
        <v>2420</v>
      </c>
      <c r="I2322" s="1135" t="s">
        <v>7351</v>
      </c>
      <c r="K2322" s="1135" t="s">
        <v>7352</v>
      </c>
      <c r="L2322" s="1135" t="s">
        <v>5131</v>
      </c>
      <c r="M2322" s="1135">
        <v>293.2</v>
      </c>
      <c r="N2322" s="1135" t="s">
        <v>1039</v>
      </c>
      <c r="O2322" s="1135">
        <v>7.33</v>
      </c>
      <c r="P2322" s="1135">
        <v>5.8639999999999999</v>
      </c>
      <c r="Q2322" s="1135" t="s">
        <v>1358</v>
      </c>
      <c r="R2322" s="1135">
        <v>21</v>
      </c>
      <c r="T2322" s="1135">
        <v>25</v>
      </c>
      <c r="U2322" s="1135">
        <v>4.2</v>
      </c>
      <c r="V2322" s="1135" t="s">
        <v>663</v>
      </c>
      <c r="W2322" s="1135">
        <v>120</v>
      </c>
      <c r="X2322" s="1135">
        <v>20</v>
      </c>
      <c r="Y2322" s="1135">
        <v>1.6</v>
      </c>
      <c r="Z2322" s="1135" t="s">
        <v>663</v>
      </c>
      <c r="AA2322" s="1135" t="s">
        <v>7353</v>
      </c>
      <c r="AH2322" s="1135" t="s">
        <v>666</v>
      </c>
      <c r="AM2322" s="1136" t="s">
        <v>13686</v>
      </c>
      <c r="AN2322" s="1136" t="s">
        <v>13687</v>
      </c>
      <c r="AO2322" s="1136">
        <f t="shared" si="294"/>
        <v>450</v>
      </c>
      <c r="AP2322" s="1136">
        <f t="shared" si="295"/>
        <v>1.78</v>
      </c>
      <c r="AQ2322" s="1136" t="str">
        <f t="shared" si="296"/>
        <v>2-6-1S83°Z+S</v>
      </c>
      <c r="AR2322" s="1136" t="str">
        <f t="shared" si="297"/>
        <v>32.5</v>
      </c>
      <c r="AS2322" s="1136" t="str">
        <f t="shared" si="298"/>
        <v>173/OFF</v>
      </c>
      <c r="AT2322" s="1136" t="str">
        <f t="shared" si="299"/>
        <v>2-6-1S83°Z+S</v>
      </c>
      <c r="AU2322" s="1136" t="s">
        <v>15734</v>
      </c>
      <c r="AV2322" s="1136" t="str">
        <f t="shared" si="292"/>
        <v>109.6.24</v>
      </c>
      <c r="AW2322" s="1438">
        <f t="shared" si="293"/>
        <v>44006</v>
      </c>
    </row>
    <row r="2323" spans="1:49">
      <c r="A2323" s="1135" t="s">
        <v>7354</v>
      </c>
      <c r="B2323" s="1135" t="s">
        <v>7355</v>
      </c>
      <c r="C2323" s="1135">
        <v>600</v>
      </c>
      <c r="D2323" s="1135">
        <v>1.8</v>
      </c>
      <c r="E2323" s="1135" t="s">
        <v>15210</v>
      </c>
      <c r="F2323" s="1135" t="s">
        <v>2328</v>
      </c>
      <c r="G2323" s="1135">
        <v>4</v>
      </c>
      <c r="H2323" s="1135" t="s">
        <v>7356</v>
      </c>
      <c r="I2323" s="1135" t="s">
        <v>7012</v>
      </c>
      <c r="K2323" s="1135" t="s">
        <v>7357</v>
      </c>
      <c r="L2323" s="1135" t="s">
        <v>7358</v>
      </c>
      <c r="M2323" s="1135">
        <v>307</v>
      </c>
      <c r="N2323" s="1135" t="s">
        <v>1039</v>
      </c>
      <c r="O2323" s="1135">
        <v>7.6750000000000007</v>
      </c>
      <c r="P2323" s="1135">
        <v>6.1400000000000006</v>
      </c>
      <c r="Q2323" s="1135" t="s">
        <v>2647</v>
      </c>
      <c r="R2323" s="1135">
        <v>27</v>
      </c>
      <c r="T2323" s="1135">
        <v>12</v>
      </c>
      <c r="U2323" s="1135">
        <v>2.2999999999999998</v>
      </c>
      <c r="V2323" s="1135" t="s">
        <v>663</v>
      </c>
      <c r="W2323" s="1135" t="s">
        <v>5041</v>
      </c>
      <c r="X2323" s="1135">
        <v>10</v>
      </c>
      <c r="Y2323" s="1135">
        <v>1.7</v>
      </c>
      <c r="Z2323" s="1135" t="s">
        <v>663</v>
      </c>
      <c r="AA2323" s="1135" t="s">
        <v>2689</v>
      </c>
      <c r="AH2323" s="1135" t="s">
        <v>3307</v>
      </c>
      <c r="AM2323" s="1136" t="s">
        <v>13688</v>
      </c>
      <c r="AN2323" s="1136" t="s">
        <v>13689</v>
      </c>
      <c r="AO2323" s="1136">
        <f t="shared" si="294"/>
        <v>600</v>
      </c>
      <c r="AP2323" s="1136">
        <f t="shared" si="295"/>
        <v>1.8</v>
      </c>
      <c r="AQ2323" s="1136" t="str">
        <f t="shared" si="296"/>
        <v>1-5-1S83°Z+S</v>
      </c>
      <c r="AR2323" s="1136" t="str">
        <f t="shared" si="297"/>
        <v>33.5</v>
      </c>
      <c r="AS2323" s="1136" t="str">
        <f t="shared" si="298"/>
        <v>300/300/190</v>
      </c>
      <c r="AT2323" s="1136" t="str">
        <f t="shared" si="299"/>
        <v>1-5-1S83°Z+S</v>
      </c>
      <c r="AU2323" s="1136" t="s">
        <v>15734</v>
      </c>
      <c r="AV2323" s="1136" t="str">
        <f t="shared" si="292"/>
        <v>109.7.2</v>
      </c>
      <c r="AW2323" s="1438">
        <f t="shared" si="293"/>
        <v>44014</v>
      </c>
    </row>
    <row r="2324" spans="1:49">
      <c r="A2324" s="1135" t="s">
        <v>7359</v>
      </c>
      <c r="B2324" s="1135" t="s">
        <v>869</v>
      </c>
      <c r="C2324" s="1135">
        <v>600</v>
      </c>
      <c r="D2324" s="1135">
        <v>1.79</v>
      </c>
      <c r="E2324" s="1135" t="s">
        <v>15210</v>
      </c>
      <c r="F2324" s="1135" t="s">
        <v>6995</v>
      </c>
      <c r="G2324" s="1135">
        <v>4</v>
      </c>
      <c r="H2324" s="1135" t="s">
        <v>6996</v>
      </c>
      <c r="I2324" s="1135" t="s">
        <v>7095</v>
      </c>
      <c r="K2324" s="1135" t="s">
        <v>7360</v>
      </c>
      <c r="L2324" s="1135" t="s">
        <v>6999</v>
      </c>
      <c r="M2324" s="1135">
        <v>303.89999999999998</v>
      </c>
      <c r="N2324" s="1135" t="s">
        <v>1039</v>
      </c>
      <c r="O2324" s="1135">
        <v>7.5975000000000001</v>
      </c>
      <c r="P2324" s="1135">
        <v>6.0779999999999994</v>
      </c>
      <c r="Q2324" s="1135" t="s">
        <v>1358</v>
      </c>
      <c r="R2324" s="1135">
        <v>24.5</v>
      </c>
      <c r="T2324" s="1135">
        <v>12.7</v>
      </c>
      <c r="U2324" s="1135">
        <v>2.6</v>
      </c>
      <c r="V2324" s="1135" t="s">
        <v>663</v>
      </c>
      <c r="W2324" s="1135" t="s">
        <v>2626</v>
      </c>
      <c r="X2324" s="1135">
        <v>10</v>
      </c>
      <c r="Y2324" s="1135">
        <v>1.5</v>
      </c>
      <c r="Z2324" s="1135" t="s">
        <v>663</v>
      </c>
      <c r="AA2324" s="1135" t="s">
        <v>3429</v>
      </c>
      <c r="AH2324" s="1135" t="s">
        <v>705</v>
      </c>
      <c r="AM2324" s="1136" t="s">
        <v>13690</v>
      </c>
      <c r="AN2324" s="1136" t="s">
        <v>13691</v>
      </c>
      <c r="AO2324" s="1136">
        <f t="shared" si="294"/>
        <v>600</v>
      </c>
      <c r="AP2324" s="1136">
        <f t="shared" si="295"/>
        <v>1.79</v>
      </c>
      <c r="AQ2324" s="1136" t="str">
        <f t="shared" si="296"/>
        <v>1-5-1S83°Z+S</v>
      </c>
      <c r="AR2324" s="1136" t="str">
        <f t="shared" si="297"/>
        <v>33.6</v>
      </c>
      <c r="AS2324" s="1136" t="str">
        <f t="shared" si="298"/>
        <v>310/310/190</v>
      </c>
      <c r="AT2324" s="1136" t="str">
        <f t="shared" si="299"/>
        <v>1-5-1S83°Z+S</v>
      </c>
      <c r="AU2324" s="1136" t="s">
        <v>15734</v>
      </c>
      <c r="AV2324" s="1136" t="str">
        <f t="shared" si="292"/>
        <v>109.7.6</v>
      </c>
      <c r="AW2324" s="1438">
        <f t="shared" si="293"/>
        <v>44018</v>
      </c>
    </row>
    <row r="2325" spans="1:49">
      <c r="A2325" s="1135" t="s">
        <v>7361</v>
      </c>
      <c r="B2325" s="1135" t="s">
        <v>7120</v>
      </c>
      <c r="C2325" s="1135">
        <v>550</v>
      </c>
      <c r="D2325" s="1135">
        <v>1.7849999999999999</v>
      </c>
      <c r="E2325" s="1135" t="s">
        <v>15218</v>
      </c>
      <c r="F2325" s="1135" t="s">
        <v>1078</v>
      </c>
      <c r="G2325" s="1135">
        <v>5</v>
      </c>
      <c r="H2325" s="1135" t="s">
        <v>7362</v>
      </c>
      <c r="I2325" s="1135" t="s">
        <v>7082</v>
      </c>
      <c r="J2325" s="1135">
        <v>3.7</v>
      </c>
      <c r="K2325" s="1135" t="s">
        <v>7363</v>
      </c>
      <c r="L2325" s="1135" t="s">
        <v>5073</v>
      </c>
      <c r="M2325" s="1135">
        <v>293</v>
      </c>
      <c r="N2325" s="1135" t="s">
        <v>1039</v>
      </c>
      <c r="O2325" s="1135">
        <v>7.3250000000000002</v>
      </c>
      <c r="P2325" s="1135">
        <v>5.86</v>
      </c>
      <c r="Q2325" s="1135" t="s">
        <v>1358</v>
      </c>
      <c r="R2325" s="1135">
        <v>17.8</v>
      </c>
      <c r="T2325" s="1135">
        <v>26.8</v>
      </c>
      <c r="U2325" s="1135">
        <v>3.2</v>
      </c>
      <c r="V2325" s="1135" t="s">
        <v>663</v>
      </c>
      <c r="W2325" s="1135">
        <v>80</v>
      </c>
      <c r="X2325" s="1135">
        <v>10</v>
      </c>
      <c r="Y2325" s="1135">
        <v>1.6</v>
      </c>
      <c r="Z2325" s="1135" t="s">
        <v>663</v>
      </c>
      <c r="AA2325" s="1135" t="s">
        <v>3137</v>
      </c>
      <c r="AH2325" s="1135" t="s">
        <v>924</v>
      </c>
      <c r="AM2325" s="1136" t="s">
        <v>13692</v>
      </c>
      <c r="AN2325" s="1136" t="s">
        <v>13693</v>
      </c>
      <c r="AO2325" s="1136">
        <f t="shared" si="294"/>
        <v>550</v>
      </c>
      <c r="AP2325" s="1136">
        <f t="shared" si="295"/>
        <v>1.7849999999999999</v>
      </c>
      <c r="AQ2325" s="1136" t="str">
        <f t="shared" si="296"/>
        <v>2-6-1S83°Z+S</v>
      </c>
      <c r="AR2325" s="1136" t="str">
        <f t="shared" si="297"/>
        <v>30</v>
      </c>
      <c r="AS2325" s="1136" t="str">
        <f t="shared" si="298"/>
        <v>189/185</v>
      </c>
      <c r="AT2325" s="1136" t="str">
        <f t="shared" si="299"/>
        <v>2-6-1S83°Z+S</v>
      </c>
      <c r="AU2325" s="1136" t="s">
        <v>15734</v>
      </c>
      <c r="AV2325" s="1136" t="str">
        <f t="shared" si="292"/>
        <v>109.7.1</v>
      </c>
      <c r="AW2325" s="1438">
        <f t="shared" si="293"/>
        <v>44013</v>
      </c>
    </row>
    <row r="2326" spans="1:49">
      <c r="A2326" s="1135" t="s">
        <v>7364</v>
      </c>
      <c r="B2326" s="1135" t="s">
        <v>682</v>
      </c>
      <c r="C2326" s="1135">
        <v>500</v>
      </c>
      <c r="D2326" s="1135">
        <v>1.77</v>
      </c>
      <c r="E2326" s="1135">
        <v>102.5</v>
      </c>
      <c r="F2326" s="1135" t="s">
        <v>4164</v>
      </c>
      <c r="G2326" s="1135">
        <v>5.5</v>
      </c>
      <c r="H2326" s="1135" t="s">
        <v>7365</v>
      </c>
      <c r="I2326" s="1135" t="s">
        <v>7064</v>
      </c>
      <c r="K2326" s="1135" t="s">
        <v>7366</v>
      </c>
      <c r="L2326" s="1135" t="s">
        <v>5001</v>
      </c>
      <c r="M2326" s="1135">
        <v>296</v>
      </c>
      <c r="N2326" s="1135" t="s">
        <v>1039</v>
      </c>
      <c r="O2326" s="1135">
        <v>7.4</v>
      </c>
      <c r="P2326" s="1135">
        <v>5.92</v>
      </c>
      <c r="Q2326" s="1135" t="s">
        <v>2876</v>
      </c>
      <c r="R2326" s="1135">
        <v>17</v>
      </c>
      <c r="T2326" s="1135">
        <v>10.5</v>
      </c>
      <c r="U2326" s="1135">
        <v>6.1</v>
      </c>
      <c r="V2326" s="1135" t="s">
        <v>663</v>
      </c>
      <c r="W2326" s="1135">
        <v>120</v>
      </c>
      <c r="X2326" s="1135">
        <v>90</v>
      </c>
      <c r="Y2326" s="1135">
        <v>1.1000000000000001</v>
      </c>
      <c r="Z2326" s="1135" t="s">
        <v>663</v>
      </c>
      <c r="AA2326" s="1135" t="s">
        <v>7367</v>
      </c>
      <c r="AH2326" s="1135" t="s">
        <v>863</v>
      </c>
      <c r="AM2326" s="1136" t="s">
        <v>13694</v>
      </c>
      <c r="AN2326" s="1136" t="s">
        <v>13695</v>
      </c>
      <c r="AO2326" s="1136">
        <f t="shared" si="294"/>
        <v>500</v>
      </c>
      <c r="AP2326" s="1136">
        <f t="shared" si="295"/>
        <v>1.77</v>
      </c>
      <c r="AQ2326" s="1136">
        <f t="shared" si="296"/>
        <v>102.5</v>
      </c>
      <c r="AR2326" s="1136" t="str">
        <f t="shared" si="297"/>
        <v>15.5</v>
      </c>
      <c r="AS2326" s="1136" t="str">
        <f t="shared" si="298"/>
        <v>362/347/153</v>
      </c>
      <c r="AT2326" s="1136">
        <f t="shared" si="299"/>
        <v>102.5</v>
      </c>
      <c r="AV2326" s="1136" t="str">
        <f t="shared" si="292"/>
        <v>109.7.15</v>
      </c>
      <c r="AW2326" s="1438">
        <f t="shared" si="293"/>
        <v>44027</v>
      </c>
    </row>
    <row r="2327" spans="1:49">
      <c r="A2327" s="1135" t="s">
        <v>7368</v>
      </c>
      <c r="B2327" s="1135" t="s">
        <v>869</v>
      </c>
      <c r="C2327" s="1135">
        <v>600</v>
      </c>
      <c r="D2327" s="1135">
        <v>1.7949999999999999</v>
      </c>
      <c r="E2327" s="1135" t="s">
        <v>15210</v>
      </c>
      <c r="F2327" s="1135" t="s">
        <v>6995</v>
      </c>
      <c r="G2327" s="1135">
        <v>4</v>
      </c>
      <c r="H2327" s="1135" t="s">
        <v>6996</v>
      </c>
      <c r="I2327" s="1135" t="s">
        <v>7095</v>
      </c>
      <c r="K2327" s="1135" t="s">
        <v>7360</v>
      </c>
      <c r="L2327" s="1135" t="s">
        <v>6999</v>
      </c>
      <c r="M2327" s="1135">
        <v>303.89999999999998</v>
      </c>
      <c r="N2327" s="1135" t="s">
        <v>1039</v>
      </c>
      <c r="O2327" s="1135">
        <v>7.5975000000000001</v>
      </c>
      <c r="P2327" s="1135">
        <v>6.0779999999999994</v>
      </c>
      <c r="Q2327" s="1135" t="s">
        <v>2516</v>
      </c>
      <c r="R2327" s="1135">
        <v>24.5</v>
      </c>
      <c r="T2327" s="1135">
        <v>12.7</v>
      </c>
      <c r="U2327" s="1135">
        <v>2.6</v>
      </c>
      <c r="V2327" s="1135" t="s">
        <v>663</v>
      </c>
      <c r="W2327" s="1135" t="s">
        <v>2626</v>
      </c>
      <c r="X2327" s="1135">
        <v>10</v>
      </c>
      <c r="Y2327" s="1135">
        <v>1.5</v>
      </c>
      <c r="Z2327" s="1135" t="s">
        <v>663</v>
      </c>
      <c r="AA2327" s="1135" t="s">
        <v>7367</v>
      </c>
      <c r="AH2327" s="1135" t="s">
        <v>1576</v>
      </c>
      <c r="AM2327" s="1136" t="s">
        <v>13696</v>
      </c>
      <c r="AN2327" s="1136" t="s">
        <v>13697</v>
      </c>
      <c r="AO2327" s="1136">
        <f t="shared" si="294"/>
        <v>600</v>
      </c>
      <c r="AP2327" s="1136">
        <f t="shared" si="295"/>
        <v>1.7949999999999999</v>
      </c>
      <c r="AQ2327" s="1136" t="str">
        <f t="shared" si="296"/>
        <v>1-5-1S83°Z+S</v>
      </c>
      <c r="AR2327" s="1136" t="str">
        <f t="shared" si="297"/>
        <v>33.6</v>
      </c>
      <c r="AS2327" s="1136" t="str">
        <f t="shared" si="298"/>
        <v>310/310/190</v>
      </c>
      <c r="AT2327" s="1136" t="str">
        <f t="shared" si="299"/>
        <v>1-5-1S83°Z+S</v>
      </c>
      <c r="AU2327" s="1136" t="s">
        <v>15734</v>
      </c>
      <c r="AV2327" s="1136" t="str">
        <f t="shared" si="292"/>
        <v>109.7.15</v>
      </c>
      <c r="AW2327" s="1438">
        <f t="shared" si="293"/>
        <v>44027</v>
      </c>
    </row>
    <row r="2328" spans="1:49">
      <c r="A2328" s="1135" t="s">
        <v>7369</v>
      </c>
      <c r="B2328" s="1135" t="s">
        <v>7103</v>
      </c>
      <c r="C2328" s="1135">
        <v>600</v>
      </c>
      <c r="D2328" s="1135">
        <v>1.8160000000000001</v>
      </c>
      <c r="E2328" s="1135" t="s">
        <v>15196</v>
      </c>
      <c r="F2328" s="1135" t="s">
        <v>1069</v>
      </c>
      <c r="G2328" s="1135">
        <v>5</v>
      </c>
      <c r="H2328" s="1135" t="s">
        <v>7290</v>
      </c>
      <c r="I2328" s="1135" t="s">
        <v>7199</v>
      </c>
      <c r="K2328" s="1135" t="s">
        <v>7370</v>
      </c>
      <c r="L2328" s="1135" t="s">
        <v>5018</v>
      </c>
      <c r="M2328" s="1135">
        <v>290.39999999999998</v>
      </c>
      <c r="N2328" s="1135" t="s">
        <v>1039</v>
      </c>
      <c r="O2328" s="1135">
        <v>7.26</v>
      </c>
      <c r="P2328" s="1135">
        <v>5.8079999999999998</v>
      </c>
      <c r="Q2328" s="1135" t="s">
        <v>3044</v>
      </c>
      <c r="R2328" s="1135">
        <v>17.5</v>
      </c>
      <c r="T2328" s="1135">
        <v>32.200000000000003</v>
      </c>
      <c r="U2328" s="1135">
        <v>3.3</v>
      </c>
      <c r="V2328" s="1135" t="s">
        <v>663</v>
      </c>
      <c r="W2328" s="1135" t="s">
        <v>5041</v>
      </c>
      <c r="X2328" s="1135">
        <v>10</v>
      </c>
      <c r="Y2328" s="1135">
        <v>1.5</v>
      </c>
      <c r="Z2328" s="1135" t="s">
        <v>663</v>
      </c>
      <c r="AA2328" s="1135" t="s">
        <v>3140</v>
      </c>
      <c r="AH2328" s="1135" t="s">
        <v>666</v>
      </c>
      <c r="AM2328" s="1136" t="s">
        <v>13698</v>
      </c>
      <c r="AN2328" s="1136" t="s">
        <v>13699</v>
      </c>
      <c r="AO2328" s="1136">
        <f t="shared" si="294"/>
        <v>600</v>
      </c>
      <c r="AP2328" s="1136">
        <f t="shared" si="295"/>
        <v>1.8160000000000001</v>
      </c>
      <c r="AQ2328" s="1136" t="str">
        <f t="shared" si="296"/>
        <v>2-6-1S83°</v>
      </c>
      <c r="AR2328" s="1136" t="str">
        <f t="shared" si="297"/>
        <v>31.5</v>
      </c>
      <c r="AS2328" s="1136" t="str">
        <f t="shared" si="298"/>
        <v>193/175</v>
      </c>
      <c r="AT2328" s="1136" t="str">
        <f t="shared" si="299"/>
        <v>2-6-1S83°</v>
      </c>
      <c r="AV2328" s="1136" t="str">
        <f t="shared" si="292"/>
        <v>109.7.23</v>
      </c>
      <c r="AW2328" s="1438">
        <f t="shared" si="293"/>
        <v>44035</v>
      </c>
    </row>
    <row r="2329" spans="1:49">
      <c r="A2329" s="1135" t="s">
        <v>7371</v>
      </c>
      <c r="B2329" s="1135" t="s">
        <v>7185</v>
      </c>
      <c r="C2329" s="1135">
        <v>550</v>
      </c>
      <c r="D2329" s="1135">
        <v>1.78</v>
      </c>
      <c r="E2329" s="1135">
        <v>102.5</v>
      </c>
      <c r="F2329" s="1135" t="s">
        <v>4164</v>
      </c>
      <c r="G2329" s="1135">
        <v>5</v>
      </c>
      <c r="H2329" s="1135" t="s">
        <v>7141</v>
      </c>
      <c r="I2329" s="1135" t="s">
        <v>7142</v>
      </c>
      <c r="J2329" s="1135">
        <v>3.7</v>
      </c>
      <c r="K2329" s="1135" t="s">
        <v>7372</v>
      </c>
      <c r="L2329" s="1135" t="s">
        <v>5246</v>
      </c>
      <c r="M2329" s="1135">
        <v>290</v>
      </c>
      <c r="N2329" s="1135" t="s">
        <v>1039</v>
      </c>
      <c r="O2329" s="1135">
        <v>7.25</v>
      </c>
      <c r="P2329" s="1135">
        <v>5.8</v>
      </c>
      <c r="Q2329" s="1135" t="s">
        <v>1050</v>
      </c>
      <c r="R2329" s="1135">
        <v>19.5</v>
      </c>
      <c r="T2329" s="1135">
        <v>29.3</v>
      </c>
      <c r="U2329" s="1135">
        <v>3.5</v>
      </c>
      <c r="V2329" s="1135" t="s">
        <v>663</v>
      </c>
      <c r="W2329" s="1135" t="s">
        <v>2626</v>
      </c>
      <c r="X2329" s="1135">
        <v>20</v>
      </c>
      <c r="Y2329" s="1135">
        <v>1.5</v>
      </c>
      <c r="Z2329" s="1135" t="s">
        <v>663</v>
      </c>
      <c r="AA2329" s="1135" t="s">
        <v>2800</v>
      </c>
      <c r="AH2329" s="1135" t="s">
        <v>888</v>
      </c>
      <c r="AM2329" s="1136" t="s">
        <v>13700</v>
      </c>
      <c r="AN2329" s="1136" t="s">
        <v>13701</v>
      </c>
      <c r="AO2329" s="1136">
        <f t="shared" si="294"/>
        <v>550</v>
      </c>
      <c r="AP2329" s="1136">
        <f t="shared" si="295"/>
        <v>1.78</v>
      </c>
      <c r="AQ2329" s="1136">
        <f t="shared" si="296"/>
        <v>102.5</v>
      </c>
      <c r="AR2329" s="1136" t="str">
        <f t="shared" si="297"/>
        <v>15.5</v>
      </c>
      <c r="AS2329" s="1136" t="str">
        <f t="shared" si="298"/>
        <v>485/445/OFF</v>
      </c>
      <c r="AT2329" s="1136">
        <f t="shared" si="299"/>
        <v>102.5</v>
      </c>
      <c r="AV2329" s="1136" t="str">
        <f t="shared" si="292"/>
        <v>108.7.24</v>
      </c>
      <c r="AW2329" s="1438">
        <f t="shared" si="293"/>
        <v>43670</v>
      </c>
    </row>
    <row r="2330" spans="1:49">
      <c r="A2330" s="1135" t="s">
        <v>7373</v>
      </c>
      <c r="B2330" s="1135" t="s">
        <v>7208</v>
      </c>
      <c r="C2330" s="1135">
        <v>550</v>
      </c>
      <c r="D2330" s="1135">
        <v>1.7549999999999999</v>
      </c>
      <c r="E2330" s="1135">
        <v>102.5</v>
      </c>
      <c r="F2330" s="1135" t="s">
        <v>5228</v>
      </c>
      <c r="G2330" s="1135">
        <v>5</v>
      </c>
      <c r="H2330" s="1135" t="s">
        <v>7374</v>
      </c>
      <c r="I2330" s="1135" t="s">
        <v>6990</v>
      </c>
      <c r="J2330" s="1135">
        <v>3</v>
      </c>
      <c r="K2330" s="1135" t="s">
        <v>7375</v>
      </c>
      <c r="L2330" s="1135" t="s">
        <v>4948</v>
      </c>
      <c r="M2330" s="1135">
        <v>300.7</v>
      </c>
      <c r="N2330" s="1135" t="s">
        <v>1039</v>
      </c>
      <c r="O2330" s="1135">
        <v>7.5175000000000001</v>
      </c>
      <c r="P2330" s="1135">
        <v>6.0140000000000002</v>
      </c>
      <c r="Q2330" s="1135" t="s">
        <v>1099</v>
      </c>
      <c r="R2330" s="1135">
        <v>28.5</v>
      </c>
      <c r="T2330" s="1135">
        <v>14.7</v>
      </c>
      <c r="U2330" s="1135">
        <v>6.1</v>
      </c>
      <c r="V2330" s="1135" t="s">
        <v>663</v>
      </c>
      <c r="W2330" s="1135">
        <v>115</v>
      </c>
      <c r="X2330" s="1135">
        <v>45</v>
      </c>
      <c r="Y2330" s="1135">
        <v>1.5</v>
      </c>
      <c r="Z2330" s="1135" t="s">
        <v>663</v>
      </c>
      <c r="AA2330" s="1135" t="s">
        <v>1853</v>
      </c>
      <c r="AH2330" s="1135" t="s">
        <v>1737</v>
      </c>
      <c r="AM2330" s="1136" t="s">
        <v>13702</v>
      </c>
      <c r="AN2330" s="1136" t="s">
        <v>13703</v>
      </c>
      <c r="AO2330" s="1136">
        <f t="shared" si="294"/>
        <v>550</v>
      </c>
      <c r="AP2330" s="1136">
        <f t="shared" si="295"/>
        <v>1.7549999999999999</v>
      </c>
      <c r="AQ2330" s="1136">
        <f t="shared" si="296"/>
        <v>102.5</v>
      </c>
      <c r="AR2330" s="1136" t="str">
        <f t="shared" si="297"/>
        <v>15.6</v>
      </c>
      <c r="AS2330" s="1136" t="str">
        <f t="shared" si="298"/>
        <v>352/367/OFF</v>
      </c>
      <c r="AT2330" s="1136">
        <f t="shared" si="299"/>
        <v>102.5</v>
      </c>
      <c r="AV2330" s="1136" t="str">
        <f t="shared" si="292"/>
        <v>109.7.28</v>
      </c>
      <c r="AW2330" s="1438">
        <f t="shared" si="293"/>
        <v>44040</v>
      </c>
    </row>
    <row r="2331" spans="1:49">
      <c r="A2331" s="1135" t="s">
        <v>7376</v>
      </c>
      <c r="B2331" s="1135" t="s">
        <v>7377</v>
      </c>
      <c r="C2331" s="1135">
        <v>500</v>
      </c>
      <c r="D2331" s="1135">
        <v>1.71</v>
      </c>
      <c r="E2331" s="1135">
        <v>102.5</v>
      </c>
      <c r="F2331" s="1135" t="s">
        <v>4164</v>
      </c>
      <c r="G2331" s="1135">
        <v>3.5</v>
      </c>
      <c r="H2331" s="1135" t="s">
        <v>7378</v>
      </c>
      <c r="I2331" s="1135" t="s">
        <v>7181</v>
      </c>
      <c r="J2331" s="1135">
        <v>3</v>
      </c>
      <c r="K2331" s="1135" t="s">
        <v>7379</v>
      </c>
      <c r="L2331" s="1135" t="s">
        <v>7380</v>
      </c>
      <c r="M2331" s="1135">
        <v>310</v>
      </c>
      <c r="N2331" s="1135" t="s">
        <v>1039</v>
      </c>
      <c r="O2331" s="1135">
        <v>7.75</v>
      </c>
      <c r="P2331" s="1135">
        <v>6.2</v>
      </c>
      <c r="Q2331" s="1135" t="s">
        <v>2495</v>
      </c>
      <c r="R2331" s="1135">
        <v>22</v>
      </c>
      <c r="T2331" s="1135">
        <v>22</v>
      </c>
      <c r="U2331" s="1135">
        <v>3.5</v>
      </c>
      <c r="V2331" s="1135" t="s">
        <v>663</v>
      </c>
      <c r="W2331" s="1135">
        <v>110</v>
      </c>
      <c r="X2331" s="1135">
        <v>85</v>
      </c>
      <c r="Y2331" s="1135">
        <v>1</v>
      </c>
      <c r="Z2331" s="1135" t="s">
        <v>663</v>
      </c>
      <c r="AA2331" s="1135" t="s">
        <v>1178</v>
      </c>
      <c r="AH2331" s="1135" t="s">
        <v>888</v>
      </c>
      <c r="AM2331" s="1136" t="s">
        <v>13704</v>
      </c>
      <c r="AN2331" s="1136" t="s">
        <v>13705</v>
      </c>
      <c r="AO2331" s="1136">
        <f t="shared" si="294"/>
        <v>500</v>
      </c>
      <c r="AP2331" s="1136">
        <f t="shared" si="295"/>
        <v>1.71</v>
      </c>
      <c r="AQ2331" s="1136">
        <f t="shared" si="296"/>
        <v>102.5</v>
      </c>
      <c r="AR2331" s="1136" t="str">
        <f t="shared" si="297"/>
        <v>15.5</v>
      </c>
      <c r="AS2331" s="1136" t="str">
        <f t="shared" si="298"/>
        <v>420/400/150</v>
      </c>
      <c r="AT2331" s="1136">
        <f t="shared" si="299"/>
        <v>102.5</v>
      </c>
      <c r="AV2331" s="1136" t="str">
        <f t="shared" si="292"/>
        <v>109.8.3</v>
      </c>
      <c r="AW2331" s="1438">
        <f t="shared" si="293"/>
        <v>44046</v>
      </c>
    </row>
    <row r="2332" spans="1:49">
      <c r="A2332" s="1135" t="s">
        <v>7381</v>
      </c>
      <c r="B2332" s="1135" t="s">
        <v>7382</v>
      </c>
      <c r="C2332" s="1135">
        <v>500</v>
      </c>
      <c r="D2332" s="1135">
        <v>1.75</v>
      </c>
      <c r="E2332" s="1135">
        <v>102.5</v>
      </c>
      <c r="F2332" s="1135" t="s">
        <v>4164</v>
      </c>
      <c r="G2332" s="1135">
        <v>3.5</v>
      </c>
      <c r="H2332" s="1135" t="s">
        <v>7378</v>
      </c>
      <c r="I2332" s="1135" t="s">
        <v>7181</v>
      </c>
      <c r="J2332" s="1135">
        <v>3</v>
      </c>
      <c r="K2332" s="1135" t="s">
        <v>7383</v>
      </c>
      <c r="L2332" s="1135" t="s">
        <v>7384</v>
      </c>
      <c r="M2332" s="1135">
        <v>310</v>
      </c>
      <c r="N2332" s="1135" t="s">
        <v>1039</v>
      </c>
      <c r="O2332" s="1135">
        <v>7.75</v>
      </c>
      <c r="P2332" s="1135">
        <v>6.2</v>
      </c>
      <c r="Q2332" s="1135" t="s">
        <v>2495</v>
      </c>
      <c r="R2332" s="1135">
        <v>22</v>
      </c>
      <c r="T2332" s="1135">
        <v>22</v>
      </c>
      <c r="U2332" s="1135">
        <v>3.5</v>
      </c>
      <c r="V2332" s="1135" t="s">
        <v>663</v>
      </c>
      <c r="W2332" s="1135">
        <v>110</v>
      </c>
      <c r="X2332" s="1135">
        <v>85</v>
      </c>
      <c r="Y2332" s="1135">
        <v>1</v>
      </c>
      <c r="Z2332" s="1135" t="s">
        <v>663</v>
      </c>
      <c r="AA2332" s="1135" t="s">
        <v>2529</v>
      </c>
      <c r="AH2332" s="1135" t="s">
        <v>5775</v>
      </c>
      <c r="AM2332" s="1136" t="s">
        <v>13706</v>
      </c>
      <c r="AN2332" s="1136" t="s">
        <v>13707</v>
      </c>
      <c r="AO2332" s="1136">
        <f t="shared" si="294"/>
        <v>500</v>
      </c>
      <c r="AP2332" s="1136">
        <f t="shared" si="295"/>
        <v>1.75</v>
      </c>
      <c r="AQ2332" s="1136">
        <f t="shared" si="296"/>
        <v>102.5</v>
      </c>
      <c r="AR2332" s="1136" t="str">
        <f t="shared" si="297"/>
        <v>15.5</v>
      </c>
      <c r="AS2332" s="1136" t="str">
        <f t="shared" si="298"/>
        <v>420/400/150</v>
      </c>
      <c r="AT2332" s="1136">
        <f t="shared" si="299"/>
        <v>102.5</v>
      </c>
      <c r="AV2332" s="1136" t="str">
        <f t="shared" si="292"/>
        <v>109.7.31</v>
      </c>
      <c r="AW2332" s="1438">
        <f t="shared" si="293"/>
        <v>44043</v>
      </c>
    </row>
    <row r="2333" spans="1:49">
      <c r="A2333" s="1135" t="s">
        <v>7385</v>
      </c>
      <c r="B2333" s="1135" t="s">
        <v>7382</v>
      </c>
      <c r="C2333" s="1135">
        <v>600</v>
      </c>
      <c r="D2333" s="1135">
        <v>1.7849999999999999</v>
      </c>
      <c r="E2333" s="1135">
        <v>102.5</v>
      </c>
      <c r="F2333" s="1135" t="s">
        <v>4164</v>
      </c>
      <c r="G2333" s="1135">
        <v>3.5</v>
      </c>
      <c r="H2333" s="1135" t="s">
        <v>7046</v>
      </c>
      <c r="I2333" s="1135" t="s">
        <v>7244</v>
      </c>
      <c r="J2333" s="1135">
        <v>3</v>
      </c>
      <c r="K2333" s="1135" t="s">
        <v>7386</v>
      </c>
      <c r="L2333" s="1135" t="s">
        <v>7384</v>
      </c>
      <c r="M2333" s="1135">
        <v>310</v>
      </c>
      <c r="N2333" s="1135" t="s">
        <v>1039</v>
      </c>
      <c r="O2333" s="1135">
        <v>7.75</v>
      </c>
      <c r="P2333" s="1135">
        <v>6.2</v>
      </c>
      <c r="Q2333" s="1135" t="s">
        <v>2495</v>
      </c>
      <c r="R2333" s="1135">
        <v>22</v>
      </c>
      <c r="T2333" s="1135">
        <v>22</v>
      </c>
      <c r="U2333" s="1135">
        <v>3.5</v>
      </c>
      <c r="V2333" s="1135" t="s">
        <v>663</v>
      </c>
      <c r="W2333" s="1135">
        <v>110</v>
      </c>
      <c r="X2333" s="1135">
        <v>85</v>
      </c>
      <c r="Y2333" s="1135">
        <v>1</v>
      </c>
      <c r="Z2333" s="1135" t="s">
        <v>663</v>
      </c>
      <c r="AA2333" s="1135" t="s">
        <v>6529</v>
      </c>
      <c r="AH2333" s="1135" t="s">
        <v>5775</v>
      </c>
      <c r="AM2333" s="1136" t="s">
        <v>13708</v>
      </c>
      <c r="AN2333" s="1136" t="s">
        <v>13709</v>
      </c>
      <c r="AO2333" s="1136">
        <f t="shared" si="294"/>
        <v>600</v>
      </c>
      <c r="AP2333" s="1136">
        <f t="shared" si="295"/>
        <v>1.7849999999999999</v>
      </c>
      <c r="AQ2333" s="1136">
        <f t="shared" si="296"/>
        <v>102.5</v>
      </c>
      <c r="AR2333" s="1136" t="str">
        <f t="shared" si="297"/>
        <v>15.5</v>
      </c>
      <c r="AS2333" s="1136" t="str">
        <f t="shared" si="298"/>
        <v>340/340/140</v>
      </c>
      <c r="AT2333" s="1136">
        <f t="shared" si="299"/>
        <v>102.5</v>
      </c>
      <c r="AV2333" s="1136" t="str">
        <f t="shared" si="292"/>
        <v>109.10.6</v>
      </c>
      <c r="AW2333" s="1438">
        <f t="shared" si="293"/>
        <v>44110</v>
      </c>
    </row>
    <row r="2334" spans="1:49">
      <c r="A2334" s="1135" t="s">
        <v>7387</v>
      </c>
      <c r="B2334" s="1135" t="s">
        <v>869</v>
      </c>
      <c r="C2334" s="1135">
        <v>600</v>
      </c>
      <c r="D2334" s="1135">
        <v>1.7949999999999999</v>
      </c>
      <c r="E2334" s="1135" t="s">
        <v>15210</v>
      </c>
      <c r="F2334" s="1135" t="s">
        <v>6995</v>
      </c>
      <c r="G2334" s="1135">
        <v>4</v>
      </c>
      <c r="H2334" s="1135" t="s">
        <v>6996</v>
      </c>
      <c r="I2334" s="1135" t="s">
        <v>7095</v>
      </c>
      <c r="K2334" s="1135" t="s">
        <v>7388</v>
      </c>
      <c r="L2334" s="1135" t="s">
        <v>6999</v>
      </c>
      <c r="M2334" s="1135">
        <v>303.89999999999998</v>
      </c>
      <c r="N2334" s="1135" t="s">
        <v>1039</v>
      </c>
      <c r="O2334" s="1135">
        <v>7.5975000000000001</v>
      </c>
      <c r="P2334" s="1135">
        <v>6.0779999999999994</v>
      </c>
      <c r="Q2334" s="1135" t="s">
        <v>2495</v>
      </c>
      <c r="R2334" s="1135">
        <v>24.5</v>
      </c>
      <c r="T2334" s="1135">
        <v>12.7</v>
      </c>
      <c r="U2334" s="1135">
        <v>2.6</v>
      </c>
      <c r="V2334" s="1135" t="s">
        <v>663</v>
      </c>
      <c r="W2334" s="1135" t="s">
        <v>2626</v>
      </c>
      <c r="X2334" s="1135">
        <v>10</v>
      </c>
      <c r="Y2334" s="1135">
        <v>1.5</v>
      </c>
      <c r="Z2334" s="1135" t="s">
        <v>663</v>
      </c>
      <c r="AA2334" s="1135" t="s">
        <v>2517</v>
      </c>
      <c r="AH2334" s="1135" t="s">
        <v>1315</v>
      </c>
      <c r="AM2334" s="1136" t="s">
        <v>13710</v>
      </c>
      <c r="AN2334" s="1136" t="s">
        <v>13711</v>
      </c>
      <c r="AO2334" s="1136">
        <f t="shared" si="294"/>
        <v>600</v>
      </c>
      <c r="AP2334" s="1136">
        <f t="shared" si="295"/>
        <v>1.7949999999999999</v>
      </c>
      <c r="AQ2334" s="1136" t="str">
        <f t="shared" si="296"/>
        <v>1-5-1S83°Z+S</v>
      </c>
      <c r="AR2334" s="1136" t="str">
        <f t="shared" si="297"/>
        <v>33.6</v>
      </c>
      <c r="AS2334" s="1136" t="str">
        <f t="shared" si="298"/>
        <v>310/310/190</v>
      </c>
      <c r="AT2334" s="1136" t="str">
        <f t="shared" si="299"/>
        <v>1-5-1S83°Z+S</v>
      </c>
      <c r="AU2334" s="1136" t="s">
        <v>15734</v>
      </c>
      <c r="AV2334" s="1136" t="str">
        <f t="shared" si="292"/>
        <v>109.7.29</v>
      </c>
      <c r="AW2334" s="1438">
        <f t="shared" si="293"/>
        <v>44041</v>
      </c>
    </row>
    <row r="2335" spans="1:49">
      <c r="A2335" s="1135" t="s">
        <v>7389</v>
      </c>
      <c r="B2335" s="1135" t="s">
        <v>856</v>
      </c>
      <c r="C2335" s="1135">
        <v>500</v>
      </c>
      <c r="D2335" s="1135">
        <v>1.75</v>
      </c>
      <c r="E2335" s="1135">
        <v>102.5</v>
      </c>
      <c r="F2335" s="1135" t="s">
        <v>4164</v>
      </c>
      <c r="G2335" s="1135">
        <v>3.5</v>
      </c>
      <c r="H2335" s="1135" t="s">
        <v>7378</v>
      </c>
      <c r="I2335" s="1135" t="s">
        <v>7181</v>
      </c>
      <c r="J2335" s="1135">
        <v>3</v>
      </c>
      <c r="K2335" s="1135" t="s">
        <v>7390</v>
      </c>
      <c r="L2335" s="1135" t="s">
        <v>7391</v>
      </c>
      <c r="M2335" s="1135">
        <v>310</v>
      </c>
      <c r="N2335" s="1135" t="s">
        <v>1039</v>
      </c>
      <c r="O2335" s="1135">
        <v>7.75</v>
      </c>
      <c r="P2335" s="1135">
        <v>6.2</v>
      </c>
      <c r="Q2335" s="1135" t="s">
        <v>2495</v>
      </c>
      <c r="R2335" s="1135">
        <v>22</v>
      </c>
      <c r="T2335" s="1135">
        <v>22</v>
      </c>
      <c r="U2335" s="1135">
        <v>3.5</v>
      </c>
      <c r="V2335" s="1135" t="s">
        <v>663</v>
      </c>
      <c r="W2335" s="1135">
        <v>110</v>
      </c>
      <c r="X2335" s="1135">
        <v>85</v>
      </c>
      <c r="Y2335" s="1135">
        <v>1</v>
      </c>
      <c r="Z2335" s="1135" t="s">
        <v>663</v>
      </c>
      <c r="AA2335" s="1135" t="s">
        <v>7392</v>
      </c>
      <c r="AH2335" s="1135" t="s">
        <v>1470</v>
      </c>
      <c r="AM2335" s="1136" t="s">
        <v>13712</v>
      </c>
      <c r="AN2335" s="1136" t="s">
        <v>13713</v>
      </c>
      <c r="AO2335" s="1136">
        <f t="shared" si="294"/>
        <v>500</v>
      </c>
      <c r="AP2335" s="1136">
        <f t="shared" si="295"/>
        <v>1.75</v>
      </c>
      <c r="AQ2335" s="1136">
        <f t="shared" si="296"/>
        <v>102.5</v>
      </c>
      <c r="AR2335" s="1136" t="str">
        <f t="shared" si="297"/>
        <v>15.5</v>
      </c>
      <c r="AS2335" s="1136" t="str">
        <f t="shared" si="298"/>
        <v>420/400/150</v>
      </c>
      <c r="AT2335" s="1136">
        <f t="shared" si="299"/>
        <v>102.5</v>
      </c>
      <c r="AV2335" s="1136" t="str">
        <f t="shared" si="292"/>
        <v>109.8.4</v>
      </c>
      <c r="AW2335" s="1438">
        <f t="shared" si="293"/>
        <v>44047</v>
      </c>
    </row>
    <row r="2336" spans="1:49">
      <c r="A2336" s="1135" t="s">
        <v>7393</v>
      </c>
      <c r="B2336" s="1135" t="s">
        <v>856</v>
      </c>
      <c r="C2336" s="1135">
        <v>600</v>
      </c>
      <c r="D2336" s="1135">
        <v>1.79</v>
      </c>
      <c r="E2336" s="1135" t="s">
        <v>15210</v>
      </c>
      <c r="F2336" s="1135" t="s">
        <v>2328</v>
      </c>
      <c r="G2336" s="1135">
        <v>3.5</v>
      </c>
      <c r="H2336" s="1135" t="s">
        <v>7046</v>
      </c>
      <c r="I2336" s="1135" t="s">
        <v>7244</v>
      </c>
      <c r="J2336" s="1135">
        <v>3</v>
      </c>
      <c r="K2336" s="1135" t="s">
        <v>7394</v>
      </c>
      <c r="L2336" s="1135" t="s">
        <v>7391</v>
      </c>
      <c r="M2336" s="1135">
        <v>310</v>
      </c>
      <c r="N2336" s="1135" t="s">
        <v>1039</v>
      </c>
      <c r="O2336" s="1135">
        <v>7.75</v>
      </c>
      <c r="P2336" s="1135">
        <v>6.2</v>
      </c>
      <c r="Q2336" s="1135" t="s">
        <v>2495</v>
      </c>
      <c r="R2336" s="1135">
        <v>22</v>
      </c>
      <c r="T2336" s="1135">
        <v>22</v>
      </c>
      <c r="U2336" s="1135">
        <v>3.5</v>
      </c>
      <c r="V2336" s="1135" t="s">
        <v>663</v>
      </c>
      <c r="W2336" s="1135">
        <v>110</v>
      </c>
      <c r="X2336" s="1135">
        <v>85</v>
      </c>
      <c r="Y2336" s="1135">
        <v>1</v>
      </c>
      <c r="Z2336" s="1135" t="s">
        <v>663</v>
      </c>
      <c r="AA2336" s="1135" t="s">
        <v>4368</v>
      </c>
      <c r="AH2336" s="1135" t="s">
        <v>1470</v>
      </c>
      <c r="AM2336" s="1136" t="s">
        <v>13714</v>
      </c>
      <c r="AN2336" s="1136" t="s">
        <v>13715</v>
      </c>
      <c r="AO2336" s="1136">
        <f t="shared" si="294"/>
        <v>600</v>
      </c>
      <c r="AP2336" s="1136">
        <f t="shared" si="295"/>
        <v>1.79</v>
      </c>
      <c r="AQ2336" s="1136" t="str">
        <f t="shared" si="296"/>
        <v>1-5-1S83°Z+S</v>
      </c>
      <c r="AR2336" s="1136" t="str">
        <f t="shared" si="297"/>
        <v>33.5</v>
      </c>
      <c r="AS2336" s="1136" t="str">
        <f t="shared" si="298"/>
        <v>340/340/140</v>
      </c>
      <c r="AT2336" s="1136" t="str">
        <f t="shared" si="299"/>
        <v>1-5-1S83°Z+S</v>
      </c>
      <c r="AU2336" s="1136" t="s">
        <v>15734</v>
      </c>
      <c r="AV2336" s="1136" t="str">
        <f t="shared" si="292"/>
        <v>109.9.8</v>
      </c>
      <c r="AW2336" s="1438">
        <f t="shared" si="293"/>
        <v>44082</v>
      </c>
    </row>
    <row r="2337" spans="1:49">
      <c r="A2337" s="1135" t="s">
        <v>7395</v>
      </c>
      <c r="B2337" s="1135" t="s">
        <v>7396</v>
      </c>
      <c r="C2337" s="1135">
        <v>600</v>
      </c>
      <c r="D2337" s="1135">
        <v>1.7450000000000001</v>
      </c>
      <c r="E2337" s="1135" t="s">
        <v>15210</v>
      </c>
      <c r="F2337" s="1135" t="s">
        <v>2328</v>
      </c>
      <c r="G2337" s="1135">
        <v>5</v>
      </c>
      <c r="H2337" s="1135" t="s">
        <v>7046</v>
      </c>
      <c r="I2337" s="1135" t="s">
        <v>7095</v>
      </c>
      <c r="K2337" s="1135" t="s">
        <v>7397</v>
      </c>
      <c r="L2337" s="1135" t="s">
        <v>7398</v>
      </c>
      <c r="M2337" s="1135">
        <v>310</v>
      </c>
      <c r="N2337" s="1135" t="s">
        <v>1039</v>
      </c>
      <c r="O2337" s="1135">
        <v>7.75</v>
      </c>
      <c r="P2337" s="1135">
        <v>6.2</v>
      </c>
      <c r="Q2337" s="1135" t="s">
        <v>2647</v>
      </c>
      <c r="R2337" s="1135">
        <v>21</v>
      </c>
      <c r="T2337" s="1135">
        <v>11</v>
      </c>
      <c r="U2337" s="1135">
        <v>3.4</v>
      </c>
      <c r="V2337" s="1135" t="s">
        <v>663</v>
      </c>
      <c r="W2337" s="1135">
        <v>100</v>
      </c>
      <c r="X2337" s="1135">
        <v>85</v>
      </c>
      <c r="Y2337" s="1135">
        <v>1.2</v>
      </c>
      <c r="Z2337" s="1135" t="s">
        <v>663</v>
      </c>
      <c r="AA2337" s="1135" t="s">
        <v>2529</v>
      </c>
      <c r="AH2337" s="1135" t="s">
        <v>745</v>
      </c>
      <c r="AM2337" s="1136" t="s">
        <v>13716</v>
      </c>
      <c r="AN2337" s="1136" t="s">
        <v>13717</v>
      </c>
      <c r="AO2337" s="1136">
        <f t="shared" si="294"/>
        <v>600</v>
      </c>
      <c r="AP2337" s="1136">
        <f t="shared" si="295"/>
        <v>1.7450000000000001</v>
      </c>
      <c r="AQ2337" s="1136" t="str">
        <f t="shared" si="296"/>
        <v>1-5-1S83°Z+S</v>
      </c>
      <c r="AR2337" s="1136" t="str">
        <f t="shared" si="297"/>
        <v>33.5</v>
      </c>
      <c r="AS2337" s="1136" t="str">
        <f t="shared" si="298"/>
        <v>340/340/140</v>
      </c>
      <c r="AT2337" s="1136" t="str">
        <f t="shared" si="299"/>
        <v>1-5-1S83°Z+S</v>
      </c>
      <c r="AU2337" s="1136" t="s">
        <v>15734</v>
      </c>
      <c r="AV2337" s="1136" t="str">
        <f t="shared" si="292"/>
        <v>109.7.31</v>
      </c>
      <c r="AW2337" s="1438">
        <f t="shared" si="293"/>
        <v>44043</v>
      </c>
    </row>
    <row r="2338" spans="1:49">
      <c r="A2338" s="1135" t="s">
        <v>7399</v>
      </c>
      <c r="B2338" s="1135" t="s">
        <v>7400</v>
      </c>
      <c r="C2338" s="1135">
        <v>500</v>
      </c>
      <c r="D2338" s="1135">
        <v>1.71</v>
      </c>
      <c r="E2338" s="1135">
        <v>102.5</v>
      </c>
      <c r="F2338" s="1135" t="s">
        <v>4164</v>
      </c>
      <c r="G2338" s="1135">
        <v>3.5</v>
      </c>
      <c r="H2338" s="1135" t="s">
        <v>7378</v>
      </c>
      <c r="I2338" s="1135" t="s">
        <v>7181</v>
      </c>
      <c r="J2338" s="1135">
        <v>3</v>
      </c>
      <c r="K2338" s="1135" t="s">
        <v>7401</v>
      </c>
      <c r="L2338" s="1135" t="s">
        <v>7402</v>
      </c>
      <c r="M2338" s="1135">
        <v>310</v>
      </c>
      <c r="N2338" s="1135" t="s">
        <v>1039</v>
      </c>
      <c r="O2338" s="1135">
        <v>7.75</v>
      </c>
      <c r="P2338" s="1135">
        <v>6.2</v>
      </c>
      <c r="Q2338" s="1135" t="s">
        <v>2495</v>
      </c>
      <c r="R2338" s="1135">
        <v>22</v>
      </c>
      <c r="T2338" s="1135">
        <v>22</v>
      </c>
      <c r="U2338" s="1135">
        <v>3.5</v>
      </c>
      <c r="V2338" s="1135" t="s">
        <v>663</v>
      </c>
      <c r="W2338" s="1135">
        <v>110</v>
      </c>
      <c r="X2338" s="1135">
        <v>85</v>
      </c>
      <c r="Y2338" s="1135">
        <v>1</v>
      </c>
      <c r="Z2338" s="1135" t="s">
        <v>663</v>
      </c>
      <c r="AA2338" s="1135" t="s">
        <v>1178</v>
      </c>
      <c r="AH2338" s="1135" t="s">
        <v>7403</v>
      </c>
      <c r="AM2338" s="1136" t="s">
        <v>13718</v>
      </c>
      <c r="AN2338" s="1136" t="s">
        <v>13719</v>
      </c>
      <c r="AO2338" s="1136">
        <f t="shared" si="294"/>
        <v>500</v>
      </c>
      <c r="AP2338" s="1136">
        <f t="shared" si="295"/>
        <v>1.71</v>
      </c>
      <c r="AQ2338" s="1136">
        <f t="shared" si="296"/>
        <v>102.5</v>
      </c>
      <c r="AR2338" s="1136" t="str">
        <f t="shared" si="297"/>
        <v>15.5</v>
      </c>
      <c r="AS2338" s="1136" t="str">
        <f t="shared" si="298"/>
        <v>420/400/150</v>
      </c>
      <c r="AT2338" s="1136">
        <f t="shared" si="299"/>
        <v>102.5</v>
      </c>
      <c r="AV2338" s="1136" t="str">
        <f t="shared" si="292"/>
        <v>109.8.3</v>
      </c>
      <c r="AW2338" s="1438">
        <f t="shared" si="293"/>
        <v>44046</v>
      </c>
    </row>
    <row r="2339" spans="1:49">
      <c r="A2339" s="1135" t="s">
        <v>7404</v>
      </c>
      <c r="B2339" s="1135" t="s">
        <v>804</v>
      </c>
      <c r="C2339" s="1135">
        <v>600</v>
      </c>
      <c r="D2339" s="1135">
        <v>1.8</v>
      </c>
      <c r="E2339" s="1135" t="s">
        <v>15210</v>
      </c>
      <c r="F2339" s="1135" t="s">
        <v>2328</v>
      </c>
      <c r="G2339" s="1135">
        <v>4</v>
      </c>
      <c r="H2339" s="1135" t="s">
        <v>6996</v>
      </c>
      <c r="I2339" s="1135" t="s">
        <v>7012</v>
      </c>
      <c r="K2339" s="1135" t="s">
        <v>7405</v>
      </c>
      <c r="L2339" s="1135" t="s">
        <v>7027</v>
      </c>
      <c r="M2339" s="1135">
        <v>302</v>
      </c>
      <c r="N2339" s="1135" t="s">
        <v>1039</v>
      </c>
      <c r="O2339" s="1135">
        <v>7.5500000000000007</v>
      </c>
      <c r="P2339" s="1135">
        <v>6.04</v>
      </c>
      <c r="Q2339" s="1135" t="s">
        <v>2647</v>
      </c>
      <c r="R2339" s="1135">
        <v>27.3</v>
      </c>
      <c r="T2339" s="1135">
        <v>13.3</v>
      </c>
      <c r="U2339" s="1135">
        <v>2.2999999999999998</v>
      </c>
      <c r="V2339" s="1135" t="s">
        <v>663</v>
      </c>
      <c r="W2339" s="1135" t="s">
        <v>5041</v>
      </c>
      <c r="X2339" s="1135">
        <v>10</v>
      </c>
      <c r="Y2339" s="1135">
        <v>1.6</v>
      </c>
      <c r="Z2339" s="1135" t="s">
        <v>663</v>
      </c>
      <c r="AA2339" s="1135" t="s">
        <v>7392</v>
      </c>
      <c r="AH2339" s="1135" t="s">
        <v>1231</v>
      </c>
      <c r="AM2339" s="1136" t="s">
        <v>13720</v>
      </c>
      <c r="AN2339" s="1136" t="s">
        <v>13721</v>
      </c>
      <c r="AO2339" s="1136">
        <f t="shared" si="294"/>
        <v>600</v>
      </c>
      <c r="AP2339" s="1136">
        <f t="shared" si="295"/>
        <v>1.8</v>
      </c>
      <c r="AQ2339" s="1136" t="str">
        <f t="shared" si="296"/>
        <v>1-5-1S83°Z+S</v>
      </c>
      <c r="AR2339" s="1136" t="str">
        <f t="shared" si="297"/>
        <v>33.5</v>
      </c>
      <c r="AS2339" s="1136" t="str">
        <f t="shared" si="298"/>
        <v>310/310/190</v>
      </c>
      <c r="AT2339" s="1136" t="str">
        <f t="shared" si="299"/>
        <v>1-5-1S83°Z+S</v>
      </c>
      <c r="AU2339" s="1136" t="s">
        <v>15734</v>
      </c>
      <c r="AV2339" s="1136" t="str">
        <f t="shared" si="292"/>
        <v>109.8.4</v>
      </c>
      <c r="AW2339" s="1438">
        <f t="shared" si="293"/>
        <v>44047</v>
      </c>
    </row>
    <row r="2340" spans="1:49">
      <c r="A2340" s="1135" t="s">
        <v>7406</v>
      </c>
      <c r="B2340" s="1135" t="s">
        <v>7407</v>
      </c>
      <c r="C2340" s="1135">
        <v>500</v>
      </c>
      <c r="D2340" s="1135">
        <v>1.75</v>
      </c>
      <c r="E2340" s="1135">
        <v>102.5</v>
      </c>
      <c r="F2340" s="1135" t="s">
        <v>4164</v>
      </c>
      <c r="G2340" s="1135">
        <v>3.5</v>
      </c>
      <c r="H2340" s="1135" t="s">
        <v>7378</v>
      </c>
      <c r="I2340" s="1135" t="s">
        <v>7181</v>
      </c>
      <c r="J2340" s="1135">
        <v>3</v>
      </c>
      <c r="K2340" s="1135" t="s">
        <v>7408</v>
      </c>
      <c r="L2340" s="1135" t="s">
        <v>7409</v>
      </c>
      <c r="M2340" s="1135">
        <v>310</v>
      </c>
      <c r="N2340" s="1135" t="s">
        <v>1039</v>
      </c>
      <c r="O2340" s="1135">
        <v>7.75</v>
      </c>
      <c r="P2340" s="1135">
        <v>6.2</v>
      </c>
      <c r="Q2340" s="1135" t="s">
        <v>2495</v>
      </c>
      <c r="R2340" s="1135">
        <v>22</v>
      </c>
      <c r="T2340" s="1135">
        <v>22</v>
      </c>
      <c r="U2340" s="1135">
        <v>3.5</v>
      </c>
      <c r="V2340" s="1135" t="s">
        <v>663</v>
      </c>
      <c r="W2340" s="1135">
        <v>110</v>
      </c>
      <c r="X2340" s="1135">
        <v>85</v>
      </c>
      <c r="Y2340" s="1135">
        <v>1</v>
      </c>
      <c r="Z2340" s="1135" t="s">
        <v>663</v>
      </c>
      <c r="AA2340" s="1135" t="s">
        <v>2532</v>
      </c>
      <c r="AH2340" s="1135" t="s">
        <v>973</v>
      </c>
      <c r="AM2340" s="1136" t="s">
        <v>13722</v>
      </c>
      <c r="AN2340" s="1136" t="s">
        <v>13723</v>
      </c>
      <c r="AO2340" s="1136">
        <f t="shared" si="294"/>
        <v>500</v>
      </c>
      <c r="AP2340" s="1136">
        <f t="shared" si="295"/>
        <v>1.75</v>
      </c>
      <c r="AQ2340" s="1136">
        <f t="shared" si="296"/>
        <v>102.5</v>
      </c>
      <c r="AR2340" s="1136" t="str">
        <f t="shared" si="297"/>
        <v>15.5</v>
      </c>
      <c r="AS2340" s="1136" t="str">
        <f t="shared" si="298"/>
        <v>420/400/150</v>
      </c>
      <c r="AT2340" s="1136">
        <f t="shared" si="299"/>
        <v>102.5</v>
      </c>
      <c r="AV2340" s="1136" t="str">
        <f t="shared" si="292"/>
        <v>109.8.7</v>
      </c>
      <c r="AW2340" s="1438">
        <f t="shared" si="293"/>
        <v>44050</v>
      </c>
    </row>
    <row r="2341" spans="1:49">
      <c r="A2341" s="1135" t="s">
        <v>7410</v>
      </c>
      <c r="B2341" s="1135" t="s">
        <v>7407</v>
      </c>
      <c r="C2341" s="1135">
        <v>600</v>
      </c>
      <c r="D2341" s="1135">
        <v>1.7849999999999999</v>
      </c>
      <c r="E2341" s="1135" t="s">
        <v>15210</v>
      </c>
      <c r="F2341" s="1135" t="s">
        <v>2328</v>
      </c>
      <c r="G2341" s="1135">
        <v>3.5</v>
      </c>
      <c r="H2341" s="1135" t="s">
        <v>7046</v>
      </c>
      <c r="I2341" s="1135" t="s">
        <v>7244</v>
      </c>
      <c r="J2341" s="1135">
        <v>3</v>
      </c>
      <c r="K2341" s="1135" t="s">
        <v>7411</v>
      </c>
      <c r="L2341" s="1135" t="s">
        <v>7409</v>
      </c>
      <c r="M2341" s="1135">
        <v>310</v>
      </c>
      <c r="N2341" s="1135" t="s">
        <v>1039</v>
      </c>
      <c r="O2341" s="1135">
        <v>7.75</v>
      </c>
      <c r="P2341" s="1135">
        <v>6.2</v>
      </c>
      <c r="Q2341" s="1135" t="s">
        <v>2495</v>
      </c>
      <c r="R2341" s="1135">
        <v>22</v>
      </c>
      <c r="T2341" s="1135">
        <v>22</v>
      </c>
      <c r="U2341" s="1135">
        <v>3.5</v>
      </c>
      <c r="V2341" s="1135" t="s">
        <v>663</v>
      </c>
      <c r="W2341" s="1135">
        <v>110</v>
      </c>
      <c r="X2341" s="1135">
        <v>85</v>
      </c>
      <c r="Y2341" s="1135">
        <v>1</v>
      </c>
      <c r="Z2341" s="1135" t="s">
        <v>663</v>
      </c>
      <c r="AA2341" s="1135" t="s">
        <v>1185</v>
      </c>
      <c r="AH2341" s="1135" t="s">
        <v>973</v>
      </c>
      <c r="AM2341" s="1136" t="s">
        <v>13724</v>
      </c>
      <c r="AN2341" s="1136" t="s">
        <v>13725</v>
      </c>
      <c r="AO2341" s="1136">
        <f t="shared" si="294"/>
        <v>600</v>
      </c>
      <c r="AP2341" s="1136">
        <f t="shared" si="295"/>
        <v>1.7849999999999999</v>
      </c>
      <c r="AQ2341" s="1136" t="str">
        <f t="shared" si="296"/>
        <v>1-5-1S83°Z+S</v>
      </c>
      <c r="AR2341" s="1136" t="str">
        <f t="shared" si="297"/>
        <v>33.5</v>
      </c>
      <c r="AS2341" s="1136" t="str">
        <f t="shared" si="298"/>
        <v>340/340/140</v>
      </c>
      <c r="AT2341" s="1136" t="str">
        <f t="shared" si="299"/>
        <v>1-5-1S83°Z+S</v>
      </c>
      <c r="AU2341" s="1136" t="s">
        <v>15734</v>
      </c>
      <c r="AV2341" s="1136" t="str">
        <f t="shared" si="292"/>
        <v>109.9.10</v>
      </c>
      <c r="AW2341" s="1438">
        <f t="shared" si="293"/>
        <v>44084</v>
      </c>
    </row>
    <row r="2342" spans="1:49">
      <c r="A2342" s="1135" t="s">
        <v>7412</v>
      </c>
      <c r="B2342" s="1135" t="s">
        <v>7069</v>
      </c>
      <c r="C2342" s="1135">
        <v>500</v>
      </c>
      <c r="D2342" s="1135">
        <v>1.78</v>
      </c>
      <c r="E2342" s="1135">
        <v>102.5</v>
      </c>
      <c r="F2342" s="1135" t="s">
        <v>4164</v>
      </c>
      <c r="G2342" s="1135">
        <v>5</v>
      </c>
      <c r="H2342" s="1135" t="s">
        <v>7070</v>
      </c>
      <c r="I2342" s="1135" t="s">
        <v>7413</v>
      </c>
      <c r="J2342" s="1135">
        <v>2.9</v>
      </c>
      <c r="K2342" s="1135" t="s">
        <v>7414</v>
      </c>
      <c r="L2342" s="1135" t="s">
        <v>7072</v>
      </c>
      <c r="M2342" s="1135">
        <v>298</v>
      </c>
      <c r="N2342" s="1135" t="s">
        <v>1039</v>
      </c>
      <c r="O2342" s="1135">
        <v>7.45</v>
      </c>
      <c r="P2342" s="1135">
        <v>5.96</v>
      </c>
      <c r="Q2342" s="1135" t="s">
        <v>4142</v>
      </c>
      <c r="R2342" s="1135">
        <v>25</v>
      </c>
      <c r="T2342" s="1135">
        <v>21</v>
      </c>
      <c r="U2342" s="1135">
        <v>3.6</v>
      </c>
      <c r="V2342" s="1135" t="s">
        <v>663</v>
      </c>
      <c r="W2342" s="1135">
        <v>100</v>
      </c>
      <c r="X2342" s="1135">
        <v>10</v>
      </c>
      <c r="Y2342" s="1135">
        <v>1.5</v>
      </c>
      <c r="Z2342" s="1135" t="s">
        <v>663</v>
      </c>
      <c r="AA2342" s="1135" t="s">
        <v>3111</v>
      </c>
      <c r="AH2342" s="1135" t="s">
        <v>746</v>
      </c>
      <c r="AM2342" s="1136" t="s">
        <v>13726</v>
      </c>
      <c r="AN2342" s="1136" t="s">
        <v>13727</v>
      </c>
      <c r="AO2342" s="1136">
        <f t="shared" si="294"/>
        <v>500</v>
      </c>
      <c r="AP2342" s="1136">
        <f t="shared" si="295"/>
        <v>1.78</v>
      </c>
      <c r="AQ2342" s="1136">
        <f t="shared" si="296"/>
        <v>102.5</v>
      </c>
      <c r="AR2342" s="1136" t="str">
        <f t="shared" si="297"/>
        <v>15.5</v>
      </c>
      <c r="AS2342" s="1136" t="str">
        <f t="shared" si="298"/>
        <v>400/390/155</v>
      </c>
      <c r="AT2342" s="1136">
        <f t="shared" si="299"/>
        <v>102.5</v>
      </c>
      <c r="AV2342" s="1136" t="str">
        <f t="shared" si="292"/>
        <v>109.8.11</v>
      </c>
      <c r="AW2342" s="1438">
        <f t="shared" si="293"/>
        <v>44054</v>
      </c>
    </row>
    <row r="2343" spans="1:49">
      <c r="A2343" s="1135" t="s">
        <v>7415</v>
      </c>
      <c r="B2343" s="1135" t="s">
        <v>7034</v>
      </c>
      <c r="C2343" s="1135">
        <v>450</v>
      </c>
      <c r="D2343" s="1135">
        <v>1.77</v>
      </c>
      <c r="E2343" s="1135" t="s">
        <v>15218</v>
      </c>
      <c r="F2343" s="1135" t="s">
        <v>1069</v>
      </c>
      <c r="G2343" s="1135">
        <v>5</v>
      </c>
      <c r="H2343" s="1135" t="s">
        <v>7167</v>
      </c>
      <c r="I2343" s="1135" t="s">
        <v>7275</v>
      </c>
      <c r="J2343" s="1135">
        <v>1</v>
      </c>
      <c r="K2343" s="1135" t="s">
        <v>6055</v>
      </c>
      <c r="L2343" s="1135" t="s">
        <v>5046</v>
      </c>
      <c r="M2343" s="1135">
        <v>308.7</v>
      </c>
      <c r="N2343" s="1135" t="s">
        <v>1039</v>
      </c>
      <c r="O2343" s="1135">
        <v>7.7175000000000002</v>
      </c>
      <c r="P2343" s="1135">
        <v>6.1739999999999995</v>
      </c>
      <c r="Q2343" s="1135" t="s">
        <v>7169</v>
      </c>
      <c r="R2343" s="1135">
        <v>25.5</v>
      </c>
      <c r="T2343" s="1135">
        <v>18</v>
      </c>
      <c r="U2343" s="1135">
        <v>5.0999999999999996</v>
      </c>
      <c r="V2343" s="1135" t="s">
        <v>663</v>
      </c>
      <c r="W2343" s="1135" t="s">
        <v>2910</v>
      </c>
      <c r="X2343" s="1135">
        <v>10</v>
      </c>
      <c r="Y2343" s="1135">
        <v>1.7</v>
      </c>
      <c r="Z2343" s="1135" t="s">
        <v>663</v>
      </c>
      <c r="AA2343" s="1135" t="s">
        <v>3111</v>
      </c>
      <c r="AH2343" s="1135" t="s">
        <v>842</v>
      </c>
      <c r="AM2343" s="1136" t="s">
        <v>13728</v>
      </c>
      <c r="AN2343" s="1136" t="s">
        <v>13729</v>
      </c>
      <c r="AO2343" s="1136">
        <f t="shared" si="294"/>
        <v>450</v>
      </c>
      <c r="AP2343" s="1136">
        <f t="shared" si="295"/>
        <v>1.77</v>
      </c>
      <c r="AQ2343" s="1136" t="str">
        <f t="shared" si="296"/>
        <v>2-6-1S83°Z+S</v>
      </c>
      <c r="AR2343" s="1136" t="str">
        <f t="shared" si="297"/>
        <v>31.5</v>
      </c>
      <c r="AS2343" s="1136" t="str">
        <f t="shared" si="298"/>
        <v>152/OFF</v>
      </c>
      <c r="AT2343" s="1136" t="str">
        <f t="shared" si="299"/>
        <v>2-6-1S83°Z+S</v>
      </c>
      <c r="AU2343" s="1136" t="s">
        <v>15734</v>
      </c>
      <c r="AV2343" s="1136" t="str">
        <f t="shared" si="292"/>
        <v>109.8.11</v>
      </c>
      <c r="AW2343" s="1438">
        <f t="shared" si="293"/>
        <v>44054</v>
      </c>
    </row>
    <row r="2344" spans="1:49">
      <c r="A2344" s="1135" t="s">
        <v>7416</v>
      </c>
      <c r="B2344" s="1135" t="s">
        <v>7069</v>
      </c>
      <c r="C2344" s="1135">
        <v>500</v>
      </c>
      <c r="D2344" s="1135">
        <v>1.78</v>
      </c>
      <c r="E2344" s="1135">
        <v>102.5</v>
      </c>
      <c r="F2344" s="1135" t="s">
        <v>4164</v>
      </c>
      <c r="G2344" s="1135">
        <v>5</v>
      </c>
      <c r="H2344" s="1135" t="s">
        <v>7070</v>
      </c>
      <c r="I2344" s="1135" t="s">
        <v>7413</v>
      </c>
      <c r="J2344" s="1135">
        <v>2.9</v>
      </c>
      <c r="K2344" s="1135" t="s">
        <v>7417</v>
      </c>
      <c r="L2344" s="1135" t="s">
        <v>7418</v>
      </c>
      <c r="M2344" s="1135">
        <v>298</v>
      </c>
      <c r="N2344" s="1135" t="s">
        <v>1039</v>
      </c>
      <c r="O2344" s="1135">
        <v>7.45</v>
      </c>
      <c r="P2344" s="1135">
        <v>5.96</v>
      </c>
      <c r="Q2344" s="1135" t="s">
        <v>4142</v>
      </c>
      <c r="R2344" s="1135">
        <v>25</v>
      </c>
      <c r="T2344" s="1135">
        <v>21</v>
      </c>
      <c r="U2344" s="1135">
        <v>3.6</v>
      </c>
      <c r="V2344" s="1135" t="s">
        <v>663</v>
      </c>
      <c r="W2344" s="1135">
        <v>100</v>
      </c>
      <c r="X2344" s="1135">
        <v>10</v>
      </c>
      <c r="Y2344" s="1135">
        <v>1.5</v>
      </c>
      <c r="Z2344" s="1135" t="s">
        <v>663</v>
      </c>
      <c r="AA2344" s="1135" t="s">
        <v>3111</v>
      </c>
      <c r="AH2344" s="1135" t="s">
        <v>929</v>
      </c>
      <c r="AM2344" s="1136" t="s">
        <v>13730</v>
      </c>
      <c r="AN2344" s="1136" t="s">
        <v>13731</v>
      </c>
      <c r="AO2344" s="1136">
        <f t="shared" si="294"/>
        <v>500</v>
      </c>
      <c r="AP2344" s="1136">
        <f t="shared" si="295"/>
        <v>1.78</v>
      </c>
      <c r="AQ2344" s="1136">
        <f t="shared" si="296"/>
        <v>102.5</v>
      </c>
      <c r="AR2344" s="1136" t="str">
        <f t="shared" si="297"/>
        <v>15.5</v>
      </c>
      <c r="AS2344" s="1136" t="str">
        <f t="shared" si="298"/>
        <v>400/390/155</v>
      </c>
      <c r="AT2344" s="1136">
        <f t="shared" si="299"/>
        <v>102.5</v>
      </c>
      <c r="AV2344" s="1136" t="str">
        <f t="shared" si="292"/>
        <v>109.8.11</v>
      </c>
      <c r="AW2344" s="1438">
        <f t="shared" si="293"/>
        <v>44054</v>
      </c>
    </row>
    <row r="2345" spans="1:49">
      <c r="A2345" s="1135" t="s">
        <v>7419</v>
      </c>
      <c r="B2345" s="1135" t="s">
        <v>7149</v>
      </c>
      <c r="C2345" s="1135">
        <v>650</v>
      </c>
      <c r="D2345" s="1135">
        <v>1.77</v>
      </c>
      <c r="E2345" s="1135" t="s">
        <v>15198</v>
      </c>
      <c r="F2345" s="1135" t="s">
        <v>663</v>
      </c>
      <c r="G2345" s="1135">
        <v>5.5</v>
      </c>
      <c r="H2345" s="1135" t="s">
        <v>1564</v>
      </c>
      <c r="I2345" s="1135" t="s">
        <v>7420</v>
      </c>
      <c r="J2345" s="1135">
        <v>3</v>
      </c>
      <c r="K2345" s="1135" t="s">
        <v>7152</v>
      </c>
      <c r="L2345" s="1135" t="s">
        <v>5040</v>
      </c>
      <c r="M2345" s="1135">
        <v>296</v>
      </c>
      <c r="N2345" s="1135" t="s">
        <v>1039</v>
      </c>
      <c r="O2345" s="1135">
        <v>7.4</v>
      </c>
      <c r="P2345" s="1135">
        <v>5.92</v>
      </c>
      <c r="Q2345" s="1135" t="s">
        <v>1106</v>
      </c>
      <c r="R2345" s="1135">
        <v>27</v>
      </c>
      <c r="T2345" s="1135">
        <v>17.5</v>
      </c>
      <c r="U2345" s="1135">
        <v>6</v>
      </c>
      <c r="V2345" s="1135" t="s">
        <v>663</v>
      </c>
      <c r="W2345" s="1135" t="s">
        <v>5041</v>
      </c>
      <c r="X2345" s="1135">
        <v>10</v>
      </c>
      <c r="Y2345" s="1135">
        <v>1.2</v>
      </c>
      <c r="Z2345" s="1135" t="s">
        <v>663</v>
      </c>
      <c r="AA2345" s="1135" t="s">
        <v>4923</v>
      </c>
      <c r="AH2345" s="1135" t="s">
        <v>1147</v>
      </c>
      <c r="AM2345" s="1136" t="s">
        <v>13732</v>
      </c>
      <c r="AN2345" s="1136" t="s">
        <v>13733</v>
      </c>
      <c r="AO2345" s="1136">
        <f t="shared" si="294"/>
        <v>650</v>
      </c>
      <c r="AP2345" s="1136">
        <f t="shared" si="295"/>
        <v>1.77</v>
      </c>
      <c r="AQ2345" s="1136" t="str">
        <f t="shared" si="296"/>
        <v>1-4-1S85°Z+S</v>
      </c>
      <c r="AR2345" s="1136" t="str">
        <f t="shared" si="297"/>
        <v>NA</v>
      </c>
      <c r="AS2345" s="1136" t="str">
        <f t="shared" si="298"/>
        <v>160/OFF</v>
      </c>
      <c r="AT2345" s="1136" t="str">
        <f t="shared" si="299"/>
        <v>1-4-1S85°Z+S</v>
      </c>
      <c r="AU2345" s="1136" t="s">
        <v>15734</v>
      </c>
      <c r="AV2345" s="1136" t="str">
        <f t="shared" si="292"/>
        <v>109.8.14</v>
      </c>
      <c r="AW2345" s="1438">
        <f t="shared" si="293"/>
        <v>44057</v>
      </c>
    </row>
    <row r="2346" spans="1:49">
      <c r="A2346" s="1135" t="s">
        <v>7421</v>
      </c>
      <c r="B2346" s="1135" t="s">
        <v>7422</v>
      </c>
      <c r="C2346" s="1135">
        <v>600</v>
      </c>
      <c r="D2346" s="1135">
        <v>1.7450000000000001</v>
      </c>
      <c r="E2346" s="1135" t="s">
        <v>15210</v>
      </c>
      <c r="F2346" s="1135" t="s">
        <v>2328</v>
      </c>
      <c r="G2346" s="1135">
        <v>5</v>
      </c>
      <c r="H2346" s="1135" t="s">
        <v>7046</v>
      </c>
      <c r="I2346" s="1135" t="s">
        <v>7095</v>
      </c>
      <c r="K2346" s="1135" t="s">
        <v>7423</v>
      </c>
      <c r="L2346" s="1135" t="s">
        <v>7424</v>
      </c>
      <c r="M2346" s="1135">
        <v>310</v>
      </c>
      <c r="N2346" s="1135" t="s">
        <v>1039</v>
      </c>
      <c r="O2346" s="1135">
        <v>7.75</v>
      </c>
      <c r="P2346" s="1135">
        <v>6.2</v>
      </c>
      <c r="Q2346" s="1135" t="s">
        <v>2647</v>
      </c>
      <c r="R2346" s="1135">
        <v>20</v>
      </c>
      <c r="T2346" s="1135">
        <v>11</v>
      </c>
      <c r="U2346" s="1135">
        <v>3.4</v>
      </c>
      <c r="V2346" s="1135" t="s">
        <v>663</v>
      </c>
      <c r="W2346" s="1135">
        <v>100</v>
      </c>
      <c r="X2346" s="1135">
        <v>85</v>
      </c>
      <c r="Y2346" s="1135">
        <v>1.2</v>
      </c>
      <c r="Z2346" s="1135" t="s">
        <v>663</v>
      </c>
      <c r="AA2346" s="1135" t="s">
        <v>3347</v>
      </c>
      <c r="AH2346" s="1135" t="s">
        <v>705</v>
      </c>
      <c r="AM2346" s="1136" t="s">
        <v>13734</v>
      </c>
      <c r="AN2346" s="1136" t="s">
        <v>13735</v>
      </c>
      <c r="AO2346" s="1136">
        <f t="shared" si="294"/>
        <v>600</v>
      </c>
      <c r="AP2346" s="1136">
        <f t="shared" si="295"/>
        <v>1.7450000000000001</v>
      </c>
      <c r="AQ2346" s="1136" t="str">
        <f t="shared" si="296"/>
        <v>1-5-1S83°Z+S</v>
      </c>
      <c r="AR2346" s="1136" t="str">
        <f t="shared" si="297"/>
        <v>33.5</v>
      </c>
      <c r="AS2346" s="1136" t="str">
        <f t="shared" si="298"/>
        <v>340/340/140</v>
      </c>
      <c r="AT2346" s="1136" t="str">
        <f t="shared" si="299"/>
        <v>1-5-1S83°Z+S</v>
      </c>
      <c r="AU2346" s="1136" t="s">
        <v>15734</v>
      </c>
      <c r="AV2346" s="1136" t="str">
        <f t="shared" si="292"/>
        <v>109.8.24</v>
      </c>
      <c r="AW2346" s="1438">
        <f t="shared" si="293"/>
        <v>44067</v>
      </c>
    </row>
    <row r="2347" spans="1:49">
      <c r="A2347" s="1135" t="s">
        <v>7425</v>
      </c>
      <c r="B2347" s="1135" t="s">
        <v>7069</v>
      </c>
      <c r="C2347" s="1135">
        <v>500</v>
      </c>
      <c r="D2347" s="1135">
        <v>1.78</v>
      </c>
      <c r="E2347" s="1135">
        <v>102.5</v>
      </c>
      <c r="F2347" s="1135" t="s">
        <v>4164</v>
      </c>
      <c r="G2347" s="1135">
        <v>5</v>
      </c>
      <c r="H2347" s="1135" t="s">
        <v>7070</v>
      </c>
      <c r="I2347" s="1135" t="s">
        <v>6997</v>
      </c>
      <c r="J2347" s="1135">
        <v>2.9</v>
      </c>
      <c r="K2347" s="1135" t="s">
        <v>7426</v>
      </c>
      <c r="L2347" s="1135" t="s">
        <v>7072</v>
      </c>
      <c r="M2347" s="1135">
        <v>298</v>
      </c>
      <c r="N2347" s="1135" t="s">
        <v>1039</v>
      </c>
      <c r="O2347" s="1135">
        <v>7.45</v>
      </c>
      <c r="P2347" s="1135">
        <v>5.96</v>
      </c>
      <c r="Q2347" s="1135" t="s">
        <v>4142</v>
      </c>
      <c r="R2347" s="1135">
        <v>25</v>
      </c>
      <c r="T2347" s="1135">
        <v>21</v>
      </c>
      <c r="U2347" s="1135">
        <v>3.6</v>
      </c>
      <c r="V2347" s="1135" t="s">
        <v>663</v>
      </c>
      <c r="W2347" s="1135">
        <v>100</v>
      </c>
      <c r="X2347" s="1135">
        <v>10</v>
      </c>
      <c r="Y2347" s="1135">
        <v>1.5</v>
      </c>
      <c r="Z2347" s="1135" t="s">
        <v>663</v>
      </c>
      <c r="AA2347" s="1135" t="s">
        <v>2537</v>
      </c>
      <c r="AH2347" s="1135" t="s">
        <v>1470</v>
      </c>
      <c r="AM2347" s="1136" t="s">
        <v>13736</v>
      </c>
      <c r="AN2347" s="1136" t="s">
        <v>13737</v>
      </c>
      <c r="AO2347" s="1136">
        <f t="shared" si="294"/>
        <v>500</v>
      </c>
      <c r="AP2347" s="1136">
        <f t="shared" si="295"/>
        <v>1.78</v>
      </c>
      <c r="AQ2347" s="1136">
        <f t="shared" si="296"/>
        <v>102.5</v>
      </c>
      <c r="AR2347" s="1136" t="str">
        <f t="shared" si="297"/>
        <v>15.5</v>
      </c>
      <c r="AS2347" s="1136" t="str">
        <f t="shared" si="298"/>
        <v>400/390/155</v>
      </c>
      <c r="AT2347" s="1136">
        <f t="shared" si="299"/>
        <v>102.5</v>
      </c>
      <c r="AV2347" s="1136" t="str">
        <f t="shared" si="292"/>
        <v>109.8.28</v>
      </c>
      <c r="AW2347" s="1438">
        <f t="shared" si="293"/>
        <v>44071</v>
      </c>
    </row>
    <row r="2348" spans="1:49">
      <c r="A2348" s="1135" t="s">
        <v>7427</v>
      </c>
      <c r="B2348" s="1135" t="s">
        <v>737</v>
      </c>
      <c r="C2348" s="1135">
        <v>550</v>
      </c>
      <c r="D2348" s="1135">
        <v>1.7669999999999999</v>
      </c>
      <c r="E2348" s="1135">
        <v>102.5</v>
      </c>
      <c r="F2348" s="1135" t="s">
        <v>4164</v>
      </c>
      <c r="G2348" s="1135" t="s">
        <v>6959</v>
      </c>
      <c r="H2348" s="1135" t="s">
        <v>6985</v>
      </c>
      <c r="I2348" s="1135" t="s">
        <v>6967</v>
      </c>
      <c r="J2348" s="1135">
        <v>3.7</v>
      </c>
      <c r="K2348" s="1135" t="s">
        <v>7428</v>
      </c>
      <c r="L2348" s="1135" t="s">
        <v>4760</v>
      </c>
      <c r="M2348" s="1135">
        <v>300.8</v>
      </c>
      <c r="N2348" s="1135" t="s">
        <v>1039</v>
      </c>
      <c r="O2348" s="1135">
        <v>7.5200000000000005</v>
      </c>
      <c r="P2348" s="1135">
        <v>6.016</v>
      </c>
      <c r="Q2348" s="1135" t="s">
        <v>1082</v>
      </c>
      <c r="R2348" s="1135">
        <v>17</v>
      </c>
      <c r="T2348" s="1135">
        <v>31.4</v>
      </c>
      <c r="U2348" s="1135">
        <v>3.6</v>
      </c>
      <c r="V2348" s="1135" t="s">
        <v>663</v>
      </c>
      <c r="W2348" s="1135" t="s">
        <v>6963</v>
      </c>
      <c r="X2348" s="1135">
        <v>10</v>
      </c>
      <c r="Y2348" s="1135">
        <v>1.5</v>
      </c>
      <c r="Z2348" s="1135" t="s">
        <v>663</v>
      </c>
      <c r="AA2348" s="1135" t="s">
        <v>3265</v>
      </c>
      <c r="AH2348" s="1135" t="s">
        <v>973</v>
      </c>
      <c r="AM2348" s="1136" t="s">
        <v>13738</v>
      </c>
      <c r="AN2348" s="1136" t="s">
        <v>13739</v>
      </c>
      <c r="AO2348" s="1136">
        <f t="shared" si="294"/>
        <v>550</v>
      </c>
      <c r="AP2348" s="1136">
        <f t="shared" si="295"/>
        <v>1.7669999999999999</v>
      </c>
      <c r="AQ2348" s="1136">
        <f t="shared" si="296"/>
        <v>102.5</v>
      </c>
      <c r="AR2348" s="1136" t="str">
        <f t="shared" si="297"/>
        <v>15.5</v>
      </c>
      <c r="AS2348" s="1136" t="str">
        <f t="shared" si="298"/>
        <v>481/441/OFF</v>
      </c>
      <c r="AT2348" s="1136">
        <f t="shared" si="299"/>
        <v>102.5</v>
      </c>
      <c r="AV2348" s="1136" t="str">
        <f t="shared" si="292"/>
        <v>109.9.17</v>
      </c>
      <c r="AW2348" s="1438">
        <f t="shared" si="293"/>
        <v>44091</v>
      </c>
    </row>
    <row r="2349" spans="1:49">
      <c r="A2349" s="1135" t="s">
        <v>7429</v>
      </c>
      <c r="B2349" s="1135" t="s">
        <v>737</v>
      </c>
      <c r="C2349" s="1135">
        <v>550</v>
      </c>
      <c r="D2349" s="1135">
        <v>1.7669999999999999</v>
      </c>
      <c r="E2349" s="1135">
        <v>102.5</v>
      </c>
      <c r="F2349" s="1135" t="s">
        <v>4164</v>
      </c>
      <c r="G2349" s="1135" t="s">
        <v>6959</v>
      </c>
      <c r="H2349" s="1135" t="s">
        <v>6985</v>
      </c>
      <c r="I2349" s="1135" t="s">
        <v>6967</v>
      </c>
      <c r="J2349" s="1135">
        <v>3.7</v>
      </c>
      <c r="K2349" s="1135" t="s">
        <v>7430</v>
      </c>
      <c r="L2349" s="1135" t="s">
        <v>4760</v>
      </c>
      <c r="M2349" s="1135">
        <v>300.8</v>
      </c>
      <c r="N2349" s="1135" t="s">
        <v>1039</v>
      </c>
      <c r="O2349" s="1135">
        <v>7.5200000000000005</v>
      </c>
      <c r="P2349" s="1135">
        <v>6.016</v>
      </c>
      <c r="Q2349" s="1135" t="s">
        <v>1082</v>
      </c>
      <c r="R2349" s="1135">
        <v>17</v>
      </c>
      <c r="T2349" s="1135">
        <v>31.4</v>
      </c>
      <c r="U2349" s="1135">
        <v>3.6</v>
      </c>
      <c r="V2349" s="1135" t="s">
        <v>663</v>
      </c>
      <c r="W2349" s="1135" t="s">
        <v>6963</v>
      </c>
      <c r="X2349" s="1135">
        <v>10</v>
      </c>
      <c r="Y2349" s="1135">
        <v>1.5</v>
      </c>
      <c r="Z2349" s="1135" t="s">
        <v>663</v>
      </c>
      <c r="AA2349" s="1135" t="s">
        <v>5240</v>
      </c>
      <c r="AH2349" s="1135" t="s">
        <v>6700</v>
      </c>
      <c r="AM2349" s="1136" t="s">
        <v>13740</v>
      </c>
      <c r="AN2349" s="1136" t="s">
        <v>13741</v>
      </c>
      <c r="AO2349" s="1136">
        <f t="shared" si="294"/>
        <v>550</v>
      </c>
      <c r="AP2349" s="1136">
        <f t="shared" si="295"/>
        <v>1.7669999999999999</v>
      </c>
      <c r="AQ2349" s="1136">
        <f t="shared" si="296"/>
        <v>102.5</v>
      </c>
      <c r="AR2349" s="1136" t="str">
        <f t="shared" si="297"/>
        <v>15.5</v>
      </c>
      <c r="AS2349" s="1136" t="str">
        <f t="shared" si="298"/>
        <v>481/441/OFF</v>
      </c>
      <c r="AT2349" s="1136">
        <f t="shared" si="299"/>
        <v>102.5</v>
      </c>
      <c r="AV2349" s="1136" t="str">
        <f t="shared" si="292"/>
        <v>109.10.17</v>
      </c>
      <c r="AW2349" s="1438">
        <f t="shared" si="293"/>
        <v>44121</v>
      </c>
    </row>
    <row r="2350" spans="1:49">
      <c r="A2350" s="1135" t="s">
        <v>7431</v>
      </c>
      <c r="B2350" s="1135" t="s">
        <v>737</v>
      </c>
      <c r="C2350" s="1135">
        <v>600</v>
      </c>
      <c r="D2350" s="1135">
        <v>1.7769999999999999</v>
      </c>
      <c r="E2350" s="1135">
        <v>102.5</v>
      </c>
      <c r="F2350" s="1135" t="s">
        <v>4164</v>
      </c>
      <c r="G2350" s="1135">
        <v>5.5</v>
      </c>
      <c r="H2350" s="1135" t="s">
        <v>7432</v>
      </c>
      <c r="I2350" s="1135" t="s">
        <v>6990</v>
      </c>
      <c r="J2350" s="1135">
        <v>3.7</v>
      </c>
      <c r="K2350" s="1135" t="s">
        <v>7433</v>
      </c>
      <c r="L2350" s="1135" t="s">
        <v>4760</v>
      </c>
      <c r="M2350" s="1135">
        <v>295.10000000000002</v>
      </c>
      <c r="N2350" s="1135" t="s">
        <v>1039</v>
      </c>
      <c r="O2350" s="1135">
        <v>7.3775000000000013</v>
      </c>
      <c r="P2350" s="1135">
        <v>5.9020000000000001</v>
      </c>
      <c r="Q2350" s="1135" t="s">
        <v>1050</v>
      </c>
      <c r="R2350" s="1135">
        <v>17.399999999999999</v>
      </c>
      <c r="T2350" s="1135">
        <v>31</v>
      </c>
      <c r="U2350" s="1135">
        <v>3.5</v>
      </c>
      <c r="V2350" s="1135" t="s">
        <v>663</v>
      </c>
      <c r="W2350" s="1135" t="s">
        <v>6974</v>
      </c>
      <c r="X2350" s="1135">
        <v>40</v>
      </c>
      <c r="Y2350" s="1135">
        <v>1</v>
      </c>
      <c r="Z2350" s="1135" t="s">
        <v>663</v>
      </c>
      <c r="AA2350" s="1135" t="s">
        <v>3270</v>
      </c>
      <c r="AH2350" s="1135" t="s">
        <v>927</v>
      </c>
      <c r="AM2350" s="1136" t="s">
        <v>13742</v>
      </c>
      <c r="AN2350" s="1136" t="s">
        <v>13743</v>
      </c>
      <c r="AO2350" s="1136">
        <f t="shared" si="294"/>
        <v>600</v>
      </c>
      <c r="AP2350" s="1136">
        <f t="shared" si="295"/>
        <v>1.7769999999999999</v>
      </c>
      <c r="AQ2350" s="1136">
        <f t="shared" si="296"/>
        <v>102.5</v>
      </c>
      <c r="AR2350" s="1136" t="str">
        <f t="shared" si="297"/>
        <v>15.5</v>
      </c>
      <c r="AS2350" s="1136" t="str">
        <f t="shared" si="298"/>
        <v>504/464/OFF</v>
      </c>
      <c r="AT2350" s="1136">
        <f t="shared" si="299"/>
        <v>102.5</v>
      </c>
      <c r="AV2350" s="1136" t="str">
        <f t="shared" si="292"/>
        <v>109.9.29</v>
      </c>
      <c r="AW2350" s="1438">
        <f t="shared" si="293"/>
        <v>44103</v>
      </c>
    </row>
    <row r="2351" spans="1:49">
      <c r="A2351" s="1135" t="s">
        <v>7434</v>
      </c>
      <c r="B2351" s="1135" t="s">
        <v>737</v>
      </c>
      <c r="C2351" s="1135">
        <v>550</v>
      </c>
      <c r="D2351" s="1135">
        <v>1.7669999999999999</v>
      </c>
      <c r="E2351" s="1135">
        <v>102.5</v>
      </c>
      <c r="F2351" s="1135" t="s">
        <v>4164</v>
      </c>
      <c r="G2351" s="1135" t="s">
        <v>6959</v>
      </c>
      <c r="H2351" s="1135" t="s">
        <v>6985</v>
      </c>
      <c r="I2351" s="1135" t="s">
        <v>6967</v>
      </c>
      <c r="J2351" s="1135">
        <v>3.7</v>
      </c>
      <c r="K2351" s="1135" t="s">
        <v>7339</v>
      </c>
      <c r="L2351" s="1135" t="s">
        <v>4760</v>
      </c>
      <c r="M2351" s="1135">
        <v>300.8</v>
      </c>
      <c r="N2351" s="1135" t="s">
        <v>1039</v>
      </c>
      <c r="O2351" s="1135">
        <v>7.5200000000000005</v>
      </c>
      <c r="P2351" s="1135">
        <v>6.016</v>
      </c>
      <c r="Q2351" s="1135" t="s">
        <v>1082</v>
      </c>
      <c r="R2351" s="1135">
        <v>17</v>
      </c>
      <c r="T2351" s="1135">
        <v>31.4</v>
      </c>
      <c r="U2351" s="1135">
        <v>3.6</v>
      </c>
      <c r="V2351" s="1135" t="s">
        <v>663</v>
      </c>
      <c r="W2351" s="1135" t="s">
        <v>6963</v>
      </c>
      <c r="X2351" s="1135">
        <v>10</v>
      </c>
      <c r="Y2351" s="1135">
        <v>1.5</v>
      </c>
      <c r="Z2351" s="1135" t="s">
        <v>663</v>
      </c>
      <c r="AA2351" s="1135" t="s">
        <v>6529</v>
      </c>
      <c r="AH2351" s="1135" t="s">
        <v>1470</v>
      </c>
      <c r="AM2351" s="1136" t="s">
        <v>13744</v>
      </c>
      <c r="AN2351" s="1136" t="s">
        <v>13745</v>
      </c>
      <c r="AO2351" s="1136">
        <f t="shared" si="294"/>
        <v>550</v>
      </c>
      <c r="AP2351" s="1136">
        <f t="shared" si="295"/>
        <v>1.7669999999999999</v>
      </c>
      <c r="AQ2351" s="1136">
        <f t="shared" si="296"/>
        <v>102.5</v>
      </c>
      <c r="AR2351" s="1136" t="str">
        <f t="shared" si="297"/>
        <v>15.5</v>
      </c>
      <c r="AS2351" s="1136" t="str">
        <f t="shared" si="298"/>
        <v>481/441/OFF</v>
      </c>
      <c r="AT2351" s="1136">
        <f t="shared" si="299"/>
        <v>102.5</v>
      </c>
      <c r="AV2351" s="1136" t="str">
        <f t="shared" si="292"/>
        <v>109.10.6</v>
      </c>
      <c r="AW2351" s="1438">
        <f t="shared" si="293"/>
        <v>44110</v>
      </c>
    </row>
    <row r="2352" spans="1:49">
      <c r="A2352" s="1135" t="s">
        <v>7435</v>
      </c>
      <c r="B2352" s="1135" t="s">
        <v>737</v>
      </c>
      <c r="C2352" s="1135">
        <v>600</v>
      </c>
      <c r="D2352" s="1135">
        <v>1.7769999999999999</v>
      </c>
      <c r="E2352" s="1135">
        <v>102.5</v>
      </c>
      <c r="F2352" s="1135" t="s">
        <v>4164</v>
      </c>
      <c r="G2352" s="1135">
        <v>5.5</v>
      </c>
      <c r="H2352" s="1135" t="s">
        <v>7432</v>
      </c>
      <c r="I2352" s="1135" t="s">
        <v>7142</v>
      </c>
      <c r="J2352" s="1135">
        <v>3.7</v>
      </c>
      <c r="K2352" s="1135" t="s">
        <v>7436</v>
      </c>
      <c r="L2352" s="1135" t="s">
        <v>4760</v>
      </c>
      <c r="M2352" s="1135">
        <v>295.10000000000002</v>
      </c>
      <c r="N2352" s="1135" t="s">
        <v>1039</v>
      </c>
      <c r="O2352" s="1135">
        <v>7.3775000000000013</v>
      </c>
      <c r="P2352" s="1135">
        <v>5.9020000000000001</v>
      </c>
      <c r="Q2352" s="1135" t="s">
        <v>1040</v>
      </c>
      <c r="R2352" s="1135">
        <v>17.399999999999999</v>
      </c>
      <c r="T2352" s="1135">
        <v>31</v>
      </c>
      <c r="U2352" s="1135">
        <v>3.5</v>
      </c>
      <c r="V2352" s="1135" t="s">
        <v>663</v>
      </c>
      <c r="W2352" s="1135" t="s">
        <v>6974</v>
      </c>
      <c r="X2352" s="1135">
        <v>40</v>
      </c>
      <c r="Y2352" s="1135">
        <v>1</v>
      </c>
      <c r="Z2352" s="1135" t="s">
        <v>663</v>
      </c>
      <c r="AA2352" s="1135" t="s">
        <v>7437</v>
      </c>
      <c r="AH2352" s="1135" t="s">
        <v>746</v>
      </c>
      <c r="AM2352" s="1136" t="s">
        <v>13746</v>
      </c>
      <c r="AN2352" s="1136" t="s">
        <v>13747</v>
      </c>
      <c r="AO2352" s="1136">
        <f t="shared" si="294"/>
        <v>600</v>
      </c>
      <c r="AP2352" s="1136">
        <f t="shared" si="295"/>
        <v>1.7769999999999999</v>
      </c>
      <c r="AQ2352" s="1136">
        <f t="shared" si="296"/>
        <v>102.5</v>
      </c>
      <c r="AR2352" s="1136" t="str">
        <f t="shared" si="297"/>
        <v>15.5</v>
      </c>
      <c r="AS2352" s="1136" t="str">
        <f t="shared" si="298"/>
        <v>504/464/OFF</v>
      </c>
      <c r="AT2352" s="1136">
        <f t="shared" si="299"/>
        <v>102.5</v>
      </c>
      <c r="AV2352" s="1136" t="str">
        <f t="shared" si="292"/>
        <v>109.10.22</v>
      </c>
      <c r="AW2352" s="1438">
        <f t="shared" si="293"/>
        <v>44126</v>
      </c>
    </row>
    <row r="2353" spans="1:49">
      <c r="A2353" s="1135" t="s">
        <v>7438</v>
      </c>
      <c r="B2353" s="1135" t="s">
        <v>737</v>
      </c>
      <c r="C2353" s="1135">
        <v>600</v>
      </c>
      <c r="D2353" s="1135">
        <v>1.77</v>
      </c>
      <c r="E2353" s="1135">
        <v>102.5</v>
      </c>
      <c r="F2353" s="1135" t="s">
        <v>4164</v>
      </c>
      <c r="G2353" s="1135">
        <v>5.5</v>
      </c>
      <c r="H2353" s="1135" t="s">
        <v>7432</v>
      </c>
      <c r="I2353" s="1135" t="s">
        <v>7142</v>
      </c>
      <c r="J2353" s="1135">
        <v>3.7</v>
      </c>
      <c r="K2353" s="1135" t="s">
        <v>7439</v>
      </c>
      <c r="L2353" s="1135" t="s">
        <v>4760</v>
      </c>
      <c r="M2353" s="1135">
        <v>295.10000000000002</v>
      </c>
      <c r="N2353" s="1135" t="s">
        <v>1039</v>
      </c>
      <c r="O2353" s="1135">
        <v>7.3775000000000013</v>
      </c>
      <c r="P2353" s="1135">
        <v>5.9020000000000001</v>
      </c>
      <c r="Q2353" s="1135">
        <v>4</v>
      </c>
      <c r="R2353" s="1135">
        <v>17.399999999999999</v>
      </c>
      <c r="T2353" s="1135">
        <v>31</v>
      </c>
      <c r="U2353" s="1135">
        <v>3.5</v>
      </c>
      <c r="V2353" s="1135" t="s">
        <v>663</v>
      </c>
      <c r="W2353" s="1135" t="s">
        <v>6974</v>
      </c>
      <c r="X2353" s="1135">
        <v>40</v>
      </c>
      <c r="Y2353" s="1135">
        <v>1</v>
      </c>
      <c r="Z2353" s="1135" t="s">
        <v>663</v>
      </c>
      <c r="AA2353" s="1135" t="s">
        <v>2572</v>
      </c>
      <c r="AH2353" s="1135" t="s">
        <v>2478</v>
      </c>
      <c r="AM2353" s="1136" t="s">
        <v>13748</v>
      </c>
      <c r="AN2353" s="1136" t="s">
        <v>13749</v>
      </c>
      <c r="AO2353" s="1136">
        <f t="shared" si="294"/>
        <v>600</v>
      </c>
      <c r="AP2353" s="1136">
        <f t="shared" si="295"/>
        <v>1.77</v>
      </c>
      <c r="AQ2353" s="1136">
        <f t="shared" si="296"/>
        <v>102.5</v>
      </c>
      <c r="AR2353" s="1136" t="str">
        <f t="shared" si="297"/>
        <v>15.5</v>
      </c>
      <c r="AS2353" s="1136" t="str">
        <f t="shared" si="298"/>
        <v>504/464/OFF</v>
      </c>
      <c r="AT2353" s="1136">
        <f t="shared" si="299"/>
        <v>102.5</v>
      </c>
      <c r="AV2353" s="1136" t="str">
        <f t="shared" si="292"/>
        <v>109.12.25</v>
      </c>
      <c r="AW2353" s="1438">
        <f t="shared" si="293"/>
        <v>44190</v>
      </c>
    </row>
    <row r="2354" spans="1:49">
      <c r="A2354" s="1135" t="s">
        <v>7440</v>
      </c>
      <c r="B2354" s="1135" t="s">
        <v>737</v>
      </c>
      <c r="C2354" s="1135">
        <v>550</v>
      </c>
      <c r="D2354" s="1135">
        <v>1.7669999999999999</v>
      </c>
      <c r="E2354" s="1135">
        <v>102.5</v>
      </c>
      <c r="F2354" s="1135" t="s">
        <v>4164</v>
      </c>
      <c r="G2354" s="1135" t="s">
        <v>6959</v>
      </c>
      <c r="H2354" s="1135" t="s">
        <v>7335</v>
      </c>
      <c r="I2354" s="1135" t="s">
        <v>6967</v>
      </c>
      <c r="J2354" s="1135">
        <v>3.7</v>
      </c>
      <c r="K2354" s="1135" t="s">
        <v>7441</v>
      </c>
      <c r="L2354" s="1135" t="s">
        <v>4760</v>
      </c>
      <c r="M2354" s="1135">
        <v>300.3</v>
      </c>
      <c r="N2354" s="1135" t="s">
        <v>1039</v>
      </c>
      <c r="O2354" s="1135">
        <v>7.5075000000000003</v>
      </c>
      <c r="P2354" s="1135">
        <v>6.0060000000000002</v>
      </c>
      <c r="Q2354" s="1135" t="s">
        <v>1073</v>
      </c>
      <c r="R2354" s="1135">
        <v>18.899999999999999</v>
      </c>
      <c r="T2354" s="1135">
        <v>26.9</v>
      </c>
      <c r="U2354" s="1135">
        <v>3.7</v>
      </c>
      <c r="V2354" s="1135" t="s">
        <v>663</v>
      </c>
      <c r="W2354" s="1135">
        <v>60</v>
      </c>
      <c r="X2354" s="1135">
        <v>10</v>
      </c>
      <c r="Y2354" s="1135">
        <v>1.1000000000000001</v>
      </c>
      <c r="Z2354" s="1135" t="s">
        <v>663</v>
      </c>
      <c r="AA2354" s="1135" t="s">
        <v>3187</v>
      </c>
      <c r="AH2354" s="1135" t="s">
        <v>929</v>
      </c>
      <c r="AM2354" s="1136" t="s">
        <v>13750</v>
      </c>
      <c r="AN2354" s="1136" t="s">
        <v>13751</v>
      </c>
      <c r="AO2354" s="1136">
        <f t="shared" si="294"/>
        <v>550</v>
      </c>
      <c r="AP2354" s="1136">
        <f t="shared" si="295"/>
        <v>1.7669999999999999</v>
      </c>
      <c r="AQ2354" s="1136">
        <f t="shared" si="296"/>
        <v>102.5</v>
      </c>
      <c r="AR2354" s="1136" t="str">
        <f t="shared" si="297"/>
        <v>15.5</v>
      </c>
      <c r="AS2354" s="1136" t="str">
        <f t="shared" si="298"/>
        <v>445/405/OFF</v>
      </c>
      <c r="AT2354" s="1136">
        <f t="shared" si="299"/>
        <v>102.5</v>
      </c>
      <c r="AV2354" s="1136" t="str">
        <f t="shared" si="292"/>
        <v>109.12.14</v>
      </c>
      <c r="AW2354" s="1438">
        <f t="shared" si="293"/>
        <v>44179</v>
      </c>
    </row>
    <row r="2355" spans="1:49">
      <c r="A2355" s="1135" t="s">
        <v>7442</v>
      </c>
      <c r="B2355" s="1135" t="s">
        <v>737</v>
      </c>
      <c r="C2355" s="1135">
        <v>550</v>
      </c>
      <c r="D2355" s="1135">
        <v>1.76</v>
      </c>
      <c r="E2355" s="1135">
        <v>102.5</v>
      </c>
      <c r="F2355" s="1135" t="s">
        <v>4164</v>
      </c>
      <c r="G2355" s="1135" t="s">
        <v>6959</v>
      </c>
      <c r="H2355" s="1135" t="s">
        <v>7443</v>
      </c>
      <c r="I2355" s="1135" t="s">
        <v>6967</v>
      </c>
      <c r="J2355" s="1135">
        <v>3.7</v>
      </c>
      <c r="K2355" s="1135" t="s">
        <v>7444</v>
      </c>
      <c r="L2355" s="1135" t="s">
        <v>4760</v>
      </c>
      <c r="M2355" s="1135">
        <v>300.3</v>
      </c>
      <c r="N2355" s="1135" t="s">
        <v>1039</v>
      </c>
      <c r="O2355" s="1135">
        <v>7.5075000000000003</v>
      </c>
      <c r="P2355" s="1135">
        <v>6.0060000000000002</v>
      </c>
      <c r="Q2355" s="1135">
        <v>4</v>
      </c>
      <c r="R2355" s="1135">
        <v>18.899999999999999</v>
      </c>
      <c r="T2355" s="1135">
        <v>26.9</v>
      </c>
      <c r="U2355" s="1135">
        <v>3.7</v>
      </c>
      <c r="V2355" s="1135" t="s">
        <v>663</v>
      </c>
      <c r="W2355" s="1135">
        <v>60</v>
      </c>
      <c r="X2355" s="1135">
        <v>10</v>
      </c>
      <c r="Y2355" s="1135">
        <v>1.1000000000000001</v>
      </c>
      <c r="Z2355" s="1135" t="s">
        <v>663</v>
      </c>
      <c r="AA2355" s="1135" t="s">
        <v>3190</v>
      </c>
      <c r="AH2355" s="1135" t="s">
        <v>908</v>
      </c>
      <c r="AM2355" s="1136" t="s">
        <v>13752</v>
      </c>
      <c r="AN2355" s="1136" t="s">
        <v>13753</v>
      </c>
      <c r="AO2355" s="1136">
        <f t="shared" si="294"/>
        <v>550</v>
      </c>
      <c r="AP2355" s="1136">
        <f t="shared" si="295"/>
        <v>1.76</v>
      </c>
      <c r="AQ2355" s="1136">
        <f t="shared" si="296"/>
        <v>102.5</v>
      </c>
      <c r="AR2355" s="1136" t="str">
        <f t="shared" si="297"/>
        <v>15.5</v>
      </c>
      <c r="AS2355" s="1136" t="str">
        <f t="shared" si="298"/>
        <v>440/400/OFF</v>
      </c>
      <c r="AT2355" s="1136">
        <f t="shared" si="299"/>
        <v>102.5</v>
      </c>
      <c r="AV2355" s="1136" t="str">
        <f t="shared" si="292"/>
        <v>109.12.17</v>
      </c>
      <c r="AW2355" s="1438">
        <f t="shared" si="293"/>
        <v>44182</v>
      </c>
    </row>
    <row r="2356" spans="1:49">
      <c r="A2356" s="1135" t="s">
        <v>7445</v>
      </c>
      <c r="B2356" s="1135" t="s">
        <v>737</v>
      </c>
      <c r="C2356" s="1135">
        <v>550</v>
      </c>
      <c r="D2356" s="1135">
        <v>1.76</v>
      </c>
      <c r="E2356" s="1135">
        <v>102.5</v>
      </c>
      <c r="F2356" s="1135" t="s">
        <v>4164</v>
      </c>
      <c r="G2356" s="1135" t="s">
        <v>6959</v>
      </c>
      <c r="H2356" s="1135" t="s">
        <v>7443</v>
      </c>
      <c r="I2356" s="1135" t="s">
        <v>6961</v>
      </c>
      <c r="J2356" s="1135">
        <v>3.7</v>
      </c>
      <c r="K2356" s="1135" t="s">
        <v>7446</v>
      </c>
      <c r="L2356" s="1135" t="s">
        <v>4760</v>
      </c>
      <c r="M2356" s="1135">
        <v>300.3</v>
      </c>
      <c r="N2356" s="1135" t="s">
        <v>1039</v>
      </c>
      <c r="O2356" s="1135">
        <v>7.5075000000000003</v>
      </c>
      <c r="P2356" s="1135">
        <v>6.0060000000000002</v>
      </c>
      <c r="Q2356" s="1135">
        <v>4</v>
      </c>
      <c r="R2356" s="1135">
        <v>18.899999999999999</v>
      </c>
      <c r="T2356" s="1135">
        <v>26.9</v>
      </c>
      <c r="U2356" s="1135">
        <v>3.7</v>
      </c>
      <c r="V2356" s="1135" t="s">
        <v>663</v>
      </c>
      <c r="W2356" s="1135">
        <v>60</v>
      </c>
      <c r="X2356" s="1135">
        <v>10</v>
      </c>
      <c r="Y2356" s="1135">
        <v>1.1000000000000001</v>
      </c>
      <c r="Z2356" s="1135" t="s">
        <v>663</v>
      </c>
      <c r="AA2356" s="1135" t="s">
        <v>1302</v>
      </c>
      <c r="AH2356" s="1135" t="s">
        <v>973</v>
      </c>
      <c r="AM2356" s="1136" t="s">
        <v>13754</v>
      </c>
      <c r="AN2356" s="1136" t="s">
        <v>13755</v>
      </c>
      <c r="AO2356" s="1136">
        <f t="shared" si="294"/>
        <v>550</v>
      </c>
      <c r="AP2356" s="1136">
        <f t="shared" si="295"/>
        <v>1.76</v>
      </c>
      <c r="AQ2356" s="1136">
        <f t="shared" si="296"/>
        <v>102.5</v>
      </c>
      <c r="AR2356" s="1136" t="str">
        <f t="shared" si="297"/>
        <v>15.5</v>
      </c>
      <c r="AS2356" s="1136" t="str">
        <f t="shared" si="298"/>
        <v>440/400/OFF</v>
      </c>
      <c r="AT2356" s="1136">
        <f t="shared" si="299"/>
        <v>102.5</v>
      </c>
      <c r="AV2356" s="1136" t="str">
        <f t="shared" si="292"/>
        <v>109.12.28</v>
      </c>
      <c r="AW2356" s="1438">
        <f t="shared" si="293"/>
        <v>44193</v>
      </c>
    </row>
    <row r="2357" spans="1:49">
      <c r="A2357" s="1135" t="s">
        <v>7447</v>
      </c>
      <c r="B2357" s="1135" t="s">
        <v>737</v>
      </c>
      <c r="C2357" s="1135" t="s">
        <v>3819</v>
      </c>
      <c r="D2357" s="1135">
        <v>1.7569999999999999</v>
      </c>
      <c r="E2357" s="1135" t="s">
        <v>15198</v>
      </c>
      <c r="F2357" s="1135" t="s">
        <v>663</v>
      </c>
      <c r="G2357" s="1135" t="s">
        <v>6959</v>
      </c>
      <c r="H2357" s="1135" t="s">
        <v>7300</v>
      </c>
      <c r="I2357" s="1135" t="s">
        <v>6961</v>
      </c>
      <c r="J2357" s="1135">
        <v>3.7</v>
      </c>
      <c r="K2357" s="1135" t="s">
        <v>7448</v>
      </c>
      <c r="L2357" s="1135" t="s">
        <v>4760</v>
      </c>
      <c r="M2357" s="1135">
        <v>300.8</v>
      </c>
      <c r="N2357" s="1135" t="s">
        <v>1039</v>
      </c>
      <c r="O2357" s="1135">
        <v>7.5200000000000005</v>
      </c>
      <c r="P2357" s="1135">
        <v>6.016</v>
      </c>
      <c r="Q2357" s="1135">
        <v>4</v>
      </c>
      <c r="R2357" s="1135">
        <v>17</v>
      </c>
      <c r="T2357" s="1135">
        <v>31.4</v>
      </c>
      <c r="U2357" s="1135">
        <v>3.6</v>
      </c>
      <c r="V2357" s="1135" t="s">
        <v>663</v>
      </c>
      <c r="W2357" s="1135">
        <v>65</v>
      </c>
      <c r="X2357" s="1135">
        <v>10</v>
      </c>
      <c r="Y2357" s="1135">
        <v>1.5</v>
      </c>
      <c r="Z2357" s="1135" t="s">
        <v>663</v>
      </c>
      <c r="AA2357" s="1135" t="s">
        <v>2579</v>
      </c>
      <c r="AH2357" s="1135" t="s">
        <v>864</v>
      </c>
      <c r="AM2357" s="1136" t="s">
        <v>13756</v>
      </c>
      <c r="AN2357" s="1136" t="s">
        <v>13757</v>
      </c>
      <c r="AO2357" s="1136" t="str">
        <f t="shared" si="294"/>
        <v>700↓650</v>
      </c>
      <c r="AP2357" s="1136">
        <f t="shared" si="295"/>
        <v>1.7569999999999999</v>
      </c>
      <c r="AQ2357" s="1136" t="str">
        <f t="shared" si="296"/>
        <v>1-4-1S85°Z+S</v>
      </c>
      <c r="AR2357" s="1136" t="str">
        <f t="shared" si="297"/>
        <v>NA</v>
      </c>
      <c r="AS2357" s="1136" t="str">
        <f t="shared" si="298"/>
        <v>197/OFF</v>
      </c>
      <c r="AT2357" s="1136" t="str">
        <f t="shared" si="299"/>
        <v>1-4-1S85°Z+S</v>
      </c>
      <c r="AU2357" s="1136" t="s">
        <v>15734</v>
      </c>
      <c r="AV2357" s="1136" t="str">
        <f t="shared" si="292"/>
        <v>110.1.15</v>
      </c>
      <c r="AW2357" s="1438">
        <f t="shared" si="293"/>
        <v>44211</v>
      </c>
    </row>
    <row r="2358" spans="1:49">
      <c r="A2358" s="1135" t="s">
        <v>7449</v>
      </c>
      <c r="B2358" s="1135" t="s">
        <v>7355</v>
      </c>
      <c r="C2358" s="1135">
        <v>600</v>
      </c>
      <c r="D2358" s="1135">
        <v>1.8</v>
      </c>
      <c r="E2358" s="1135" t="s">
        <v>15210</v>
      </c>
      <c r="F2358" s="1135" t="s">
        <v>2328</v>
      </c>
      <c r="G2358" s="1135">
        <v>4</v>
      </c>
      <c r="H2358" s="1135" t="s">
        <v>7356</v>
      </c>
      <c r="I2358" s="1135" t="s">
        <v>7012</v>
      </c>
      <c r="K2358" s="1135" t="s">
        <v>7450</v>
      </c>
      <c r="L2358" s="1135" t="s">
        <v>7358</v>
      </c>
      <c r="M2358" s="1135">
        <v>307</v>
      </c>
      <c r="N2358" s="1135" t="s">
        <v>1039</v>
      </c>
      <c r="O2358" s="1135">
        <v>7.6750000000000007</v>
      </c>
      <c r="P2358" s="1135">
        <v>6.1400000000000006</v>
      </c>
      <c r="Q2358" s="1135" t="s">
        <v>2495</v>
      </c>
      <c r="R2358" s="1135">
        <v>27</v>
      </c>
      <c r="T2358" s="1135">
        <v>12</v>
      </c>
      <c r="U2358" s="1135">
        <v>2.2999999999999998</v>
      </c>
      <c r="V2358" s="1135" t="s">
        <v>663</v>
      </c>
      <c r="W2358" s="1135" t="s">
        <v>5041</v>
      </c>
      <c r="X2358" s="1135">
        <v>10</v>
      </c>
      <c r="Y2358" s="1135">
        <v>1.7</v>
      </c>
      <c r="Z2358" s="1135" t="s">
        <v>663</v>
      </c>
      <c r="AA2358" s="1135" t="s">
        <v>4926</v>
      </c>
      <c r="AH2358" s="1135" t="s">
        <v>745</v>
      </c>
      <c r="AM2358" s="1136" t="s">
        <v>13758</v>
      </c>
      <c r="AN2358" s="1136" t="s">
        <v>13759</v>
      </c>
      <c r="AO2358" s="1136">
        <f t="shared" si="294"/>
        <v>600</v>
      </c>
      <c r="AP2358" s="1136">
        <f t="shared" si="295"/>
        <v>1.8</v>
      </c>
      <c r="AQ2358" s="1136" t="str">
        <f t="shared" si="296"/>
        <v>1-5-1S83°Z+S</v>
      </c>
      <c r="AR2358" s="1136" t="str">
        <f t="shared" si="297"/>
        <v>33.5</v>
      </c>
      <c r="AS2358" s="1136" t="str">
        <f t="shared" si="298"/>
        <v>300/300/190</v>
      </c>
      <c r="AT2358" s="1136" t="str">
        <f t="shared" si="299"/>
        <v>1-5-1S83°Z+S</v>
      </c>
      <c r="AU2358" s="1136" t="s">
        <v>15734</v>
      </c>
      <c r="AV2358" s="1136" t="str">
        <f t="shared" si="292"/>
        <v>109.9.2</v>
      </c>
      <c r="AW2358" s="1438">
        <f t="shared" si="293"/>
        <v>44076</v>
      </c>
    </row>
    <row r="2359" spans="1:49">
      <c r="A2359" s="1135" t="s">
        <v>7451</v>
      </c>
      <c r="B2359" s="1135" t="s">
        <v>740</v>
      </c>
      <c r="C2359" s="1135">
        <v>600</v>
      </c>
      <c r="D2359" s="1135">
        <v>1.8049999999999999</v>
      </c>
      <c r="E2359" s="1135" t="s">
        <v>15210</v>
      </c>
      <c r="F2359" s="1135" t="s">
        <v>2328</v>
      </c>
      <c r="G2359" s="1135">
        <v>4</v>
      </c>
      <c r="H2359" s="1135" t="s">
        <v>6996</v>
      </c>
      <c r="I2359" s="1135" t="s">
        <v>7012</v>
      </c>
      <c r="K2359" s="1135" t="s">
        <v>7452</v>
      </c>
      <c r="L2359" s="1135" t="s">
        <v>7014</v>
      </c>
      <c r="M2359" s="1135">
        <v>303.5</v>
      </c>
      <c r="N2359" s="1135" t="s">
        <v>1039</v>
      </c>
      <c r="O2359" s="1135">
        <v>7.5875000000000004</v>
      </c>
      <c r="P2359" s="1135">
        <v>6.07</v>
      </c>
      <c r="Q2359" s="1135" t="s">
        <v>1358</v>
      </c>
      <c r="R2359" s="1135">
        <v>27.9</v>
      </c>
      <c r="T2359" s="1135">
        <v>13.5</v>
      </c>
      <c r="U2359" s="1135">
        <v>2.5</v>
      </c>
      <c r="V2359" s="1135" t="s">
        <v>663</v>
      </c>
      <c r="W2359" s="1135" t="s">
        <v>5041</v>
      </c>
      <c r="X2359" s="1135">
        <v>10</v>
      </c>
      <c r="Y2359" s="1135" t="s">
        <v>7453</v>
      </c>
      <c r="Z2359" s="1135" t="s">
        <v>663</v>
      </c>
      <c r="AA2359" s="1135" t="s">
        <v>4368</v>
      </c>
      <c r="AH2359" s="1135" t="s">
        <v>1576</v>
      </c>
      <c r="AM2359" s="1136" t="s">
        <v>13760</v>
      </c>
      <c r="AN2359" s="1136" t="s">
        <v>13761</v>
      </c>
      <c r="AO2359" s="1136">
        <f t="shared" si="294"/>
        <v>600</v>
      </c>
      <c r="AP2359" s="1136">
        <f t="shared" si="295"/>
        <v>1.8049999999999999</v>
      </c>
      <c r="AQ2359" s="1136" t="str">
        <f t="shared" si="296"/>
        <v>1-5-1S83°Z+S</v>
      </c>
      <c r="AR2359" s="1136" t="str">
        <f t="shared" si="297"/>
        <v>33.5</v>
      </c>
      <c r="AS2359" s="1136" t="str">
        <f t="shared" si="298"/>
        <v>310/310/190</v>
      </c>
      <c r="AT2359" s="1136" t="str">
        <f t="shared" si="299"/>
        <v>1-5-1S83°Z+S</v>
      </c>
      <c r="AU2359" s="1136" t="s">
        <v>15734</v>
      </c>
      <c r="AV2359" s="1136" t="str">
        <f t="shared" si="292"/>
        <v>109.9.8</v>
      </c>
      <c r="AW2359" s="1438">
        <f t="shared" si="293"/>
        <v>44082</v>
      </c>
    </row>
    <row r="2360" spans="1:49">
      <c r="A2360" s="1135" t="s">
        <v>7454</v>
      </c>
      <c r="B2360" s="1135" t="s">
        <v>7103</v>
      </c>
      <c r="C2360" s="1135">
        <v>600</v>
      </c>
      <c r="D2360" s="1135">
        <v>1.8160000000000001</v>
      </c>
      <c r="E2360" s="1135" t="s">
        <v>15196</v>
      </c>
      <c r="F2360" s="1135" t="s">
        <v>7455</v>
      </c>
      <c r="G2360" s="1135">
        <v>5</v>
      </c>
      <c r="H2360" s="1135" t="s">
        <v>7290</v>
      </c>
      <c r="I2360" s="1135" t="s">
        <v>7199</v>
      </c>
      <c r="K2360" s="1135" t="s">
        <v>7456</v>
      </c>
      <c r="L2360" s="1135" t="s">
        <v>5018</v>
      </c>
      <c r="M2360" s="1135">
        <v>290.39999999999998</v>
      </c>
      <c r="N2360" s="1135" t="s">
        <v>1039</v>
      </c>
      <c r="O2360" s="1135">
        <v>7.26</v>
      </c>
      <c r="P2360" s="1135">
        <v>5.8079999999999998</v>
      </c>
      <c r="Q2360" s="1135" t="s">
        <v>1358</v>
      </c>
      <c r="R2360" s="1135">
        <v>17.5</v>
      </c>
      <c r="T2360" s="1135">
        <v>32.200000000000003</v>
      </c>
      <c r="U2360" s="1135">
        <v>3.3</v>
      </c>
      <c r="V2360" s="1135" t="s">
        <v>663</v>
      </c>
      <c r="W2360" s="1135" t="s">
        <v>5041</v>
      </c>
      <c r="X2360" s="1135">
        <v>10</v>
      </c>
      <c r="Y2360" s="1135">
        <v>1.5</v>
      </c>
      <c r="Z2360" s="1135" t="s">
        <v>663</v>
      </c>
      <c r="AA2360" s="1135" t="s">
        <v>3446</v>
      </c>
      <c r="AH2360" s="1135" t="s">
        <v>876</v>
      </c>
      <c r="AM2360" s="1136" t="s">
        <v>13762</v>
      </c>
      <c r="AN2360" s="1136" t="s">
        <v>13763</v>
      </c>
      <c r="AO2360" s="1136">
        <f t="shared" si="294"/>
        <v>600</v>
      </c>
      <c r="AP2360" s="1136">
        <f t="shared" si="295"/>
        <v>1.8160000000000001</v>
      </c>
      <c r="AQ2360" s="1136" t="str">
        <f t="shared" si="296"/>
        <v>2-6-1S83°</v>
      </c>
      <c r="AR2360" s="1136" t="str">
        <f t="shared" si="297"/>
        <v>32.4</v>
      </c>
      <c r="AS2360" s="1136" t="str">
        <f t="shared" si="298"/>
        <v>193/175</v>
      </c>
      <c r="AT2360" s="1136" t="str">
        <f t="shared" si="299"/>
        <v>2-6-1S83°</v>
      </c>
      <c r="AV2360" s="1136" t="str">
        <f t="shared" si="292"/>
        <v>109.9.18</v>
      </c>
      <c r="AW2360" s="1438">
        <f t="shared" si="293"/>
        <v>44092</v>
      </c>
    </row>
    <row r="2361" spans="1:49">
      <c r="A2361" s="1135" t="s">
        <v>7457</v>
      </c>
      <c r="B2361" s="1135" t="s">
        <v>7185</v>
      </c>
      <c r="C2361" s="1135">
        <v>700</v>
      </c>
      <c r="D2361" s="1135">
        <v>1.7749999999999999</v>
      </c>
      <c r="E2361" s="1135" t="s">
        <v>15198</v>
      </c>
      <c r="F2361" s="1135" t="s">
        <v>663</v>
      </c>
      <c r="G2361" s="1135">
        <v>5</v>
      </c>
      <c r="H2361" s="1135" t="s">
        <v>7458</v>
      </c>
      <c r="I2361" s="1135" t="s">
        <v>7142</v>
      </c>
      <c r="J2361" s="1135">
        <v>3.7</v>
      </c>
      <c r="K2361" s="1135" t="s">
        <v>7279</v>
      </c>
      <c r="L2361" s="1135" t="s">
        <v>5246</v>
      </c>
      <c r="M2361" s="1135">
        <v>290</v>
      </c>
      <c r="N2361" s="1135" t="s">
        <v>1039</v>
      </c>
      <c r="O2361" s="1135">
        <v>7.25</v>
      </c>
      <c r="P2361" s="1135">
        <v>5.8</v>
      </c>
      <c r="Q2361" s="1135" t="s">
        <v>1055</v>
      </c>
      <c r="R2361" s="1135">
        <v>19.5</v>
      </c>
      <c r="T2361" s="1135">
        <v>29.3</v>
      </c>
      <c r="U2361" s="1135">
        <v>3.5</v>
      </c>
      <c r="V2361" s="1135" t="s">
        <v>663</v>
      </c>
      <c r="W2361" s="1135">
        <v>95</v>
      </c>
      <c r="X2361" s="1135">
        <v>20</v>
      </c>
      <c r="Y2361" s="1135">
        <v>1.5</v>
      </c>
      <c r="Z2361" s="1135" t="s">
        <v>663</v>
      </c>
      <c r="AA2361" s="1135" t="s">
        <v>3265</v>
      </c>
      <c r="AH2361" s="1135" t="s">
        <v>887</v>
      </c>
      <c r="AM2361" s="1136" t="s">
        <v>13764</v>
      </c>
      <c r="AN2361" s="1136" t="s">
        <v>13765</v>
      </c>
      <c r="AO2361" s="1136">
        <f t="shared" si="294"/>
        <v>700</v>
      </c>
      <c r="AP2361" s="1136">
        <f t="shared" si="295"/>
        <v>1.7749999999999999</v>
      </c>
      <c r="AQ2361" s="1136" t="str">
        <f t="shared" si="296"/>
        <v>1-4-1S85°Z+S</v>
      </c>
      <c r="AR2361" s="1136" t="str">
        <f t="shared" si="297"/>
        <v>NA</v>
      </c>
      <c r="AS2361" s="1136" t="str">
        <f t="shared" si="298"/>
        <v>196/OFF</v>
      </c>
      <c r="AT2361" s="1136" t="str">
        <f t="shared" si="299"/>
        <v>1-4-1S85°Z+S</v>
      </c>
      <c r="AU2361" s="1136" t="s">
        <v>15734</v>
      </c>
      <c r="AV2361" s="1136" t="str">
        <f t="shared" si="292"/>
        <v>109.9.17</v>
      </c>
      <c r="AW2361" s="1438">
        <f t="shared" si="293"/>
        <v>44091</v>
      </c>
    </row>
    <row r="2362" spans="1:49">
      <c r="A2362" s="1135" t="s">
        <v>7459</v>
      </c>
      <c r="B2362" s="1135" t="s">
        <v>7113</v>
      </c>
      <c r="C2362" s="1135">
        <v>550</v>
      </c>
      <c r="D2362" s="1135">
        <v>1.724</v>
      </c>
      <c r="E2362" s="1135">
        <v>102.5</v>
      </c>
      <c r="F2362" s="1135" t="s">
        <v>4164</v>
      </c>
      <c r="G2362" s="1135">
        <v>5.5</v>
      </c>
      <c r="H2362" s="1135" t="s">
        <v>7460</v>
      </c>
      <c r="I2362" s="1135" t="s">
        <v>7181</v>
      </c>
      <c r="K2362" s="1135" t="s">
        <v>7461</v>
      </c>
      <c r="L2362" s="1135" t="s">
        <v>7117</v>
      </c>
      <c r="M2362" s="1135">
        <v>295</v>
      </c>
      <c r="N2362" s="1135" t="s">
        <v>1039</v>
      </c>
      <c r="O2362" s="1135">
        <v>7.375</v>
      </c>
      <c r="P2362" s="1135">
        <v>5.9</v>
      </c>
      <c r="Q2362" s="1135" t="s">
        <v>1415</v>
      </c>
      <c r="R2362" s="1135">
        <v>19</v>
      </c>
      <c r="T2362" s="1135">
        <v>27.8</v>
      </c>
      <c r="U2362" s="1135">
        <v>3.9</v>
      </c>
      <c r="V2362" s="1135" t="s">
        <v>663</v>
      </c>
      <c r="W2362" s="1135">
        <v>125</v>
      </c>
      <c r="X2362" s="1135">
        <v>90</v>
      </c>
      <c r="Y2362" s="1135">
        <v>1.5</v>
      </c>
      <c r="Z2362" s="1135" t="s">
        <v>663</v>
      </c>
      <c r="AA2362" s="1135" t="s">
        <v>4894</v>
      </c>
      <c r="AH2362" s="1135" t="s">
        <v>5775</v>
      </c>
      <c r="AM2362" s="1136" t="s">
        <v>13766</v>
      </c>
      <c r="AN2362" s="1136" t="s">
        <v>13767</v>
      </c>
      <c r="AO2362" s="1136">
        <f t="shared" si="294"/>
        <v>550</v>
      </c>
      <c r="AP2362" s="1136">
        <f t="shared" si="295"/>
        <v>1.724</v>
      </c>
      <c r="AQ2362" s="1136">
        <f t="shared" si="296"/>
        <v>102.5</v>
      </c>
      <c r="AR2362" s="1136" t="str">
        <f t="shared" si="297"/>
        <v>15.5</v>
      </c>
      <c r="AS2362" s="1136" t="str">
        <f t="shared" si="298"/>
        <v>455/425/OFF</v>
      </c>
      <c r="AT2362" s="1136">
        <f t="shared" si="299"/>
        <v>102.5</v>
      </c>
      <c r="AV2362" s="1136" t="str">
        <f t="shared" si="292"/>
        <v>109.9.21</v>
      </c>
      <c r="AW2362" s="1438">
        <f t="shared" si="293"/>
        <v>44095</v>
      </c>
    </row>
    <row r="2363" spans="1:49">
      <c r="A2363" s="1135" t="s">
        <v>7462</v>
      </c>
      <c r="B2363" s="1135" t="s">
        <v>7162</v>
      </c>
      <c r="C2363" s="1135">
        <v>550</v>
      </c>
      <c r="D2363" s="1135">
        <v>1.7849999999999999</v>
      </c>
      <c r="E2363" s="1135" t="s">
        <v>15216</v>
      </c>
      <c r="F2363" s="1135" t="s">
        <v>1069</v>
      </c>
      <c r="G2363" s="1135">
        <v>5</v>
      </c>
      <c r="H2363" s="1135" t="s">
        <v>6210</v>
      </c>
      <c r="I2363" s="1135" t="s">
        <v>7189</v>
      </c>
      <c r="K2363" s="1135" t="s">
        <v>7463</v>
      </c>
      <c r="L2363" s="1135" t="s">
        <v>5131</v>
      </c>
      <c r="M2363" s="1135">
        <v>293.2</v>
      </c>
      <c r="N2363" s="1135" t="s">
        <v>1039</v>
      </c>
      <c r="O2363" s="1135">
        <v>7.33</v>
      </c>
      <c r="P2363" s="1135">
        <v>5.8639999999999999</v>
      </c>
      <c r="Q2363" s="1135" t="s">
        <v>1358</v>
      </c>
      <c r="R2363" s="1135">
        <v>21</v>
      </c>
      <c r="T2363" s="1135">
        <v>25</v>
      </c>
      <c r="U2363" s="1135">
        <v>4.2</v>
      </c>
      <c r="V2363" s="1135" t="s">
        <v>663</v>
      </c>
      <c r="W2363" s="1135">
        <v>110</v>
      </c>
      <c r="X2363" s="1135">
        <v>20</v>
      </c>
      <c r="Y2363" s="1135">
        <v>1.6</v>
      </c>
      <c r="Z2363" s="1135" t="s">
        <v>663</v>
      </c>
      <c r="AA2363" s="1135" t="s">
        <v>4238</v>
      </c>
      <c r="AH2363" s="1135" t="s">
        <v>1237</v>
      </c>
      <c r="AM2363" s="1136" t="s">
        <v>13768</v>
      </c>
      <c r="AN2363" s="1136" t="s">
        <v>13769</v>
      </c>
      <c r="AO2363" s="1136">
        <f t="shared" si="294"/>
        <v>550</v>
      </c>
      <c r="AP2363" s="1136">
        <f t="shared" si="295"/>
        <v>1.7849999999999999</v>
      </c>
      <c r="AQ2363" s="1136" t="str">
        <f t="shared" si="296"/>
        <v>1-5-1S91°Z+S</v>
      </c>
      <c r="AR2363" s="1136" t="str">
        <f t="shared" si="297"/>
        <v>31.5</v>
      </c>
      <c r="AS2363" s="1136" t="str">
        <f t="shared" si="298"/>
        <v>320/320/OFF</v>
      </c>
      <c r="AT2363" s="1136" t="str">
        <f t="shared" si="299"/>
        <v>1-5-1S91°Z+S</v>
      </c>
      <c r="AU2363" s="1136" t="s">
        <v>15734</v>
      </c>
      <c r="AV2363" s="1136" t="str">
        <f t="shared" si="292"/>
        <v>109.9.22</v>
      </c>
      <c r="AW2363" s="1438">
        <f t="shared" si="293"/>
        <v>44096</v>
      </c>
    </row>
    <row r="2364" spans="1:49">
      <c r="A2364" s="1135" t="s">
        <v>7464</v>
      </c>
      <c r="B2364" s="1135" t="s">
        <v>682</v>
      </c>
      <c r="C2364" s="1135">
        <v>550</v>
      </c>
      <c r="D2364" s="1135">
        <v>1.76</v>
      </c>
      <c r="E2364" s="1135">
        <v>102.5</v>
      </c>
      <c r="F2364" s="1135" t="s">
        <v>4164</v>
      </c>
      <c r="G2364" s="1135">
        <v>5.5</v>
      </c>
      <c r="H2364" s="1135" t="s">
        <v>7465</v>
      </c>
      <c r="I2364" s="1135" t="s">
        <v>7466</v>
      </c>
      <c r="K2364" s="1135" t="s">
        <v>7467</v>
      </c>
      <c r="L2364" s="1135" t="s">
        <v>5001</v>
      </c>
      <c r="M2364" s="1135">
        <v>294</v>
      </c>
      <c r="N2364" s="1135" t="s">
        <v>1039</v>
      </c>
      <c r="O2364" s="1135">
        <v>7.3500000000000005</v>
      </c>
      <c r="P2364" s="1135">
        <v>5.88</v>
      </c>
      <c r="Q2364" s="1135" t="s">
        <v>2876</v>
      </c>
      <c r="R2364" s="1135">
        <v>19</v>
      </c>
      <c r="T2364" s="1135">
        <v>16.399999999999999</v>
      </c>
      <c r="U2364" s="1135">
        <v>5.4</v>
      </c>
      <c r="V2364" s="1135" t="s">
        <v>663</v>
      </c>
      <c r="W2364" s="1135" t="s">
        <v>4761</v>
      </c>
      <c r="X2364" s="1135">
        <v>20</v>
      </c>
      <c r="Y2364" s="1135">
        <v>1.4</v>
      </c>
      <c r="Z2364" s="1135" t="s">
        <v>663</v>
      </c>
      <c r="AA2364" s="1135" t="s">
        <v>7201</v>
      </c>
      <c r="AH2364" s="1135" t="s">
        <v>2478</v>
      </c>
      <c r="AM2364" s="1136" t="s">
        <v>13770</v>
      </c>
      <c r="AN2364" s="1136" t="s">
        <v>13771</v>
      </c>
      <c r="AO2364" s="1136">
        <f t="shared" si="294"/>
        <v>550</v>
      </c>
      <c r="AP2364" s="1136">
        <f t="shared" si="295"/>
        <v>1.76</v>
      </c>
      <c r="AQ2364" s="1136">
        <f t="shared" si="296"/>
        <v>102.5</v>
      </c>
      <c r="AR2364" s="1136" t="str">
        <f t="shared" si="297"/>
        <v>15.5</v>
      </c>
      <c r="AS2364" s="1136" t="str">
        <f t="shared" si="298"/>
        <v>385/370/153</v>
      </c>
      <c r="AT2364" s="1136">
        <f t="shared" si="299"/>
        <v>102.5</v>
      </c>
      <c r="AV2364" s="1136" t="str">
        <f t="shared" si="292"/>
        <v>109.9.26</v>
      </c>
      <c r="AW2364" s="1438">
        <f t="shared" si="293"/>
        <v>44100</v>
      </c>
    </row>
    <row r="2365" spans="1:49">
      <c r="A2365" s="1135" t="s">
        <v>7468</v>
      </c>
      <c r="B2365" s="1135" t="s">
        <v>7162</v>
      </c>
      <c r="C2365" s="1135">
        <v>650</v>
      </c>
      <c r="D2365" s="1135">
        <v>1.78</v>
      </c>
      <c r="E2365" s="1135" t="s">
        <v>15220</v>
      </c>
      <c r="F2365" s="1135" t="s">
        <v>1078</v>
      </c>
      <c r="G2365" s="1135">
        <v>5</v>
      </c>
      <c r="H2365" s="1135" t="s">
        <v>7469</v>
      </c>
      <c r="I2365" s="1135" t="s">
        <v>7231</v>
      </c>
      <c r="K2365" s="1135" t="s">
        <v>7463</v>
      </c>
      <c r="L2365" s="1135" t="s">
        <v>5131</v>
      </c>
      <c r="M2365" s="1135">
        <v>296.2</v>
      </c>
      <c r="N2365" s="1135" t="s">
        <v>1039</v>
      </c>
      <c r="O2365" s="1135">
        <v>7.4050000000000002</v>
      </c>
      <c r="P2365" s="1135">
        <v>5.9239999999999995</v>
      </c>
      <c r="Q2365" s="1135" t="s">
        <v>2647</v>
      </c>
      <c r="R2365" s="1135">
        <v>20.100000000000001</v>
      </c>
      <c r="T2365" s="1135">
        <v>20.399999999999999</v>
      </c>
      <c r="U2365" s="1135">
        <v>4</v>
      </c>
      <c r="V2365" s="1135" t="s">
        <v>663</v>
      </c>
      <c r="W2365" s="1135">
        <v>125</v>
      </c>
      <c r="X2365" s="1135">
        <v>40</v>
      </c>
      <c r="Y2365" s="1135">
        <v>1.6</v>
      </c>
      <c r="Z2365" s="1135" t="s">
        <v>7470</v>
      </c>
      <c r="AA2365" s="1135" t="s">
        <v>4898</v>
      </c>
      <c r="AH2365" s="1135" t="s">
        <v>789</v>
      </c>
      <c r="AM2365" s="1136" t="s">
        <v>13772</v>
      </c>
      <c r="AN2365" s="1136" t="s">
        <v>13773</v>
      </c>
      <c r="AO2365" s="1136">
        <f t="shared" si="294"/>
        <v>650</v>
      </c>
      <c r="AP2365" s="1136">
        <f t="shared" si="295"/>
        <v>1.78</v>
      </c>
      <c r="AQ2365" s="1136" t="str">
        <f t="shared" si="296"/>
        <v>1-5-1S91°Z+Z</v>
      </c>
      <c r="AR2365" s="1136" t="str">
        <f t="shared" si="297"/>
        <v>30</v>
      </c>
      <c r="AS2365" s="1136" t="str">
        <f t="shared" si="298"/>
        <v>330/330/160</v>
      </c>
      <c r="AT2365" s="1136" t="str">
        <f t="shared" si="299"/>
        <v>1-5-1S91°Z+Z</v>
      </c>
      <c r="AU2365" s="1136" t="s">
        <v>15738</v>
      </c>
      <c r="AV2365" s="1136" t="str">
        <f t="shared" si="292"/>
        <v>109.10.5</v>
      </c>
      <c r="AW2365" s="1438">
        <f t="shared" si="293"/>
        <v>44109</v>
      </c>
    </row>
    <row r="2366" spans="1:49">
      <c r="A2366" s="1135" t="s">
        <v>7471</v>
      </c>
      <c r="B2366" s="1135" t="s">
        <v>7355</v>
      </c>
      <c r="C2366" s="1135">
        <v>600</v>
      </c>
      <c r="D2366" s="1135">
        <v>1.8</v>
      </c>
      <c r="E2366" s="1135" t="s">
        <v>15210</v>
      </c>
      <c r="F2366" s="1135" t="s">
        <v>2328</v>
      </c>
      <c r="G2366" s="1135">
        <v>4</v>
      </c>
      <c r="H2366" s="1135" t="s">
        <v>7356</v>
      </c>
      <c r="I2366" s="1135" t="s">
        <v>7012</v>
      </c>
      <c r="K2366" s="1135" t="s">
        <v>7472</v>
      </c>
      <c r="L2366" s="1135" t="s">
        <v>7358</v>
      </c>
      <c r="M2366" s="1135">
        <v>307</v>
      </c>
      <c r="N2366" s="1135" t="s">
        <v>1039</v>
      </c>
      <c r="O2366" s="1135">
        <v>7.6750000000000007</v>
      </c>
      <c r="P2366" s="1135">
        <v>6.1400000000000006</v>
      </c>
      <c r="Q2366" s="1135" t="s">
        <v>2495</v>
      </c>
      <c r="R2366" s="1135">
        <v>27</v>
      </c>
      <c r="T2366" s="1135">
        <v>12</v>
      </c>
      <c r="U2366" s="1135">
        <v>2.2999999999999998</v>
      </c>
      <c r="V2366" s="1135" t="s">
        <v>663</v>
      </c>
      <c r="W2366" s="1135" t="s">
        <v>5041</v>
      </c>
      <c r="X2366" s="1135">
        <v>10</v>
      </c>
      <c r="Y2366" s="1135">
        <v>1.7</v>
      </c>
      <c r="Z2366" s="1135" t="s">
        <v>663</v>
      </c>
      <c r="AA2366" s="1135" t="s">
        <v>5240</v>
      </c>
      <c r="AH2366" s="1135" t="s">
        <v>1315</v>
      </c>
      <c r="AM2366" s="1136" t="s">
        <v>13774</v>
      </c>
      <c r="AN2366" s="1136" t="s">
        <v>13775</v>
      </c>
      <c r="AO2366" s="1136">
        <f t="shared" si="294"/>
        <v>600</v>
      </c>
      <c r="AP2366" s="1136">
        <f t="shared" si="295"/>
        <v>1.8</v>
      </c>
      <c r="AQ2366" s="1136" t="str">
        <f t="shared" si="296"/>
        <v>1-5-1S83°Z+S</v>
      </c>
      <c r="AR2366" s="1136" t="str">
        <f t="shared" si="297"/>
        <v>33.5</v>
      </c>
      <c r="AS2366" s="1136" t="str">
        <f t="shared" si="298"/>
        <v>300/300/190</v>
      </c>
      <c r="AT2366" s="1136" t="str">
        <f t="shared" si="299"/>
        <v>1-5-1S83°Z+S</v>
      </c>
      <c r="AU2366" s="1136" t="s">
        <v>15734</v>
      </c>
      <c r="AV2366" s="1136" t="str">
        <f t="shared" si="292"/>
        <v>109.10.17</v>
      </c>
      <c r="AW2366" s="1438">
        <f t="shared" si="293"/>
        <v>44121</v>
      </c>
    </row>
    <row r="2367" spans="1:49">
      <c r="A2367" s="1135" t="s">
        <v>7473</v>
      </c>
      <c r="B2367" s="1135" t="s">
        <v>7299</v>
      </c>
      <c r="C2367" s="1135">
        <v>600</v>
      </c>
      <c r="D2367" s="1135">
        <v>1.74</v>
      </c>
      <c r="E2367" s="1135" t="s">
        <v>15198</v>
      </c>
      <c r="F2367" s="1135" t="s">
        <v>663</v>
      </c>
      <c r="G2367" s="1135">
        <v>5</v>
      </c>
      <c r="H2367" s="1135" t="s">
        <v>7458</v>
      </c>
      <c r="I2367" s="1135" t="s">
        <v>7309</v>
      </c>
      <c r="J2367" s="1135">
        <v>3</v>
      </c>
      <c r="K2367" s="1135" t="s">
        <v>7301</v>
      </c>
      <c r="L2367" s="1135" t="s">
        <v>7302</v>
      </c>
      <c r="M2367" s="1135">
        <v>293.3</v>
      </c>
      <c r="N2367" s="1135" t="s">
        <v>1039</v>
      </c>
      <c r="O2367" s="1135">
        <v>7.3325000000000005</v>
      </c>
      <c r="P2367" s="1135">
        <v>5.8660000000000005</v>
      </c>
      <c r="Q2367" s="1135" t="s">
        <v>1082</v>
      </c>
      <c r="R2367" s="1135">
        <v>19</v>
      </c>
      <c r="T2367" s="1135">
        <v>27</v>
      </c>
      <c r="U2367" s="1135">
        <v>3.5</v>
      </c>
      <c r="V2367" s="1135" t="s">
        <v>663</v>
      </c>
      <c r="W2367" s="1135">
        <v>135</v>
      </c>
      <c r="X2367" s="1135">
        <v>90</v>
      </c>
      <c r="Y2367" s="1135">
        <v>1.4</v>
      </c>
      <c r="Z2367" s="1135" t="s">
        <v>663</v>
      </c>
      <c r="AA2367" s="1135" t="s">
        <v>1445</v>
      </c>
      <c r="AH2367" s="1135" t="s">
        <v>1042</v>
      </c>
      <c r="AM2367" s="1136" t="s">
        <v>13776</v>
      </c>
      <c r="AN2367" s="1136" t="s">
        <v>13777</v>
      </c>
      <c r="AO2367" s="1136">
        <f t="shared" si="294"/>
        <v>600</v>
      </c>
      <c r="AP2367" s="1136">
        <f t="shared" si="295"/>
        <v>1.74</v>
      </c>
      <c r="AQ2367" s="1136" t="str">
        <f t="shared" si="296"/>
        <v>1-4-1S85°Z+S</v>
      </c>
      <c r="AR2367" s="1136" t="str">
        <f t="shared" si="297"/>
        <v>NA</v>
      </c>
      <c r="AS2367" s="1136" t="str">
        <f t="shared" si="298"/>
        <v>196/OFF</v>
      </c>
      <c r="AT2367" s="1136" t="str">
        <f t="shared" si="299"/>
        <v>1-4-1S85°Z+S</v>
      </c>
      <c r="AU2367" s="1136" t="s">
        <v>15734</v>
      </c>
      <c r="AV2367" s="1136" t="str">
        <f t="shared" si="292"/>
        <v>109.10.21</v>
      </c>
      <c r="AW2367" s="1438">
        <f t="shared" si="293"/>
        <v>44125</v>
      </c>
    </row>
    <row r="2368" spans="1:49">
      <c r="A2368" s="1135" t="s">
        <v>7474</v>
      </c>
      <c r="B2368" s="1135" t="s">
        <v>7475</v>
      </c>
      <c r="C2368" s="1135">
        <v>500</v>
      </c>
      <c r="D2368" s="1135">
        <v>1.78</v>
      </c>
      <c r="E2368" s="1135" t="s">
        <v>15216</v>
      </c>
      <c r="F2368" s="1135" t="s">
        <v>1608</v>
      </c>
      <c r="G2368" s="1135">
        <v>5</v>
      </c>
      <c r="H2368" s="1135" t="s">
        <v>7476</v>
      </c>
      <c r="I2368" s="1135" t="s">
        <v>7115</v>
      </c>
      <c r="J2368" s="1135">
        <v>3</v>
      </c>
      <c r="K2368" s="1135" t="s">
        <v>7477</v>
      </c>
      <c r="L2368" s="1135" t="s">
        <v>7478</v>
      </c>
      <c r="M2368" s="1135">
        <v>306</v>
      </c>
      <c r="N2368" s="1135" t="s">
        <v>1039</v>
      </c>
      <c r="O2368" s="1135">
        <v>7.65</v>
      </c>
      <c r="P2368" s="1135">
        <v>6.12</v>
      </c>
      <c r="Q2368" s="1135" t="s">
        <v>7479</v>
      </c>
      <c r="R2368" s="1135">
        <v>20</v>
      </c>
      <c r="T2368" s="1135">
        <v>13.2</v>
      </c>
      <c r="U2368" s="1135">
        <v>5</v>
      </c>
      <c r="V2368" s="1135" t="s">
        <v>663</v>
      </c>
      <c r="W2368" s="1135">
        <v>115</v>
      </c>
      <c r="X2368" s="1135">
        <v>90</v>
      </c>
      <c r="Y2368" s="1135">
        <v>1.3</v>
      </c>
      <c r="Z2368" s="1135" t="s">
        <v>663</v>
      </c>
      <c r="AA2368" s="1135" t="s">
        <v>7480</v>
      </c>
      <c r="AH2368" s="1135" t="s">
        <v>705</v>
      </c>
      <c r="AM2368" s="1136" t="s">
        <v>13778</v>
      </c>
      <c r="AN2368" s="1136" t="s">
        <v>9291</v>
      </c>
      <c r="AO2368" s="1136">
        <f t="shared" si="294"/>
        <v>500</v>
      </c>
      <c r="AP2368" s="1136">
        <f t="shared" si="295"/>
        <v>1.78</v>
      </c>
      <c r="AQ2368" s="1136" t="str">
        <f t="shared" si="296"/>
        <v>1-5-1S91°Z+S</v>
      </c>
      <c r="AR2368" s="1136" t="str">
        <f t="shared" si="297"/>
        <v>32</v>
      </c>
      <c r="AS2368" s="1136" t="str">
        <f t="shared" si="298"/>
        <v>340/320/140</v>
      </c>
      <c r="AT2368" s="1136" t="str">
        <f t="shared" si="299"/>
        <v>1-5-1S91°Z+S</v>
      </c>
      <c r="AU2368" s="1136" t="s">
        <v>15734</v>
      </c>
      <c r="AV2368" s="1136" t="str">
        <f t="shared" si="292"/>
        <v>109.10.26</v>
      </c>
      <c r="AW2368" s="1438">
        <f t="shared" si="293"/>
        <v>44130</v>
      </c>
    </row>
    <row r="2369" spans="1:49">
      <c r="A2369" s="1135" t="s">
        <v>7481</v>
      </c>
      <c r="B2369" s="1135" t="s">
        <v>7120</v>
      </c>
      <c r="C2369" s="1135">
        <v>550</v>
      </c>
      <c r="D2369" s="1135">
        <v>1.7849999999999999</v>
      </c>
      <c r="E2369" s="1135" t="s">
        <v>15218</v>
      </c>
      <c r="F2369" s="1135" t="s">
        <v>1078</v>
      </c>
      <c r="G2369" s="1135">
        <v>5</v>
      </c>
      <c r="H2369" s="1135" t="s">
        <v>7362</v>
      </c>
      <c r="I2369" s="1135" t="s">
        <v>7082</v>
      </c>
      <c r="J2369" s="1135">
        <v>3.7</v>
      </c>
      <c r="K2369" s="1135" t="s">
        <v>7363</v>
      </c>
      <c r="L2369" s="1135" t="s">
        <v>5073</v>
      </c>
      <c r="M2369" s="1135">
        <v>293</v>
      </c>
      <c r="N2369" s="1135" t="s">
        <v>1039</v>
      </c>
      <c r="O2369" s="1135">
        <v>7.3250000000000002</v>
      </c>
      <c r="P2369" s="1135">
        <v>5.86</v>
      </c>
      <c r="Q2369" s="1135" t="s">
        <v>2495</v>
      </c>
      <c r="R2369" s="1135">
        <v>17.8</v>
      </c>
      <c r="T2369" s="1135">
        <v>26.8</v>
      </c>
      <c r="U2369" s="1135">
        <v>3.2</v>
      </c>
      <c r="V2369" s="1135" t="s">
        <v>663</v>
      </c>
      <c r="W2369" s="1135">
        <v>80</v>
      </c>
      <c r="X2369" s="1135">
        <v>10</v>
      </c>
      <c r="Y2369" s="1135">
        <v>1.6</v>
      </c>
      <c r="Z2369" s="1135" t="s">
        <v>663</v>
      </c>
      <c r="AA2369" s="1135" t="s">
        <v>7482</v>
      </c>
      <c r="AH2369" s="1135" t="s">
        <v>1921</v>
      </c>
      <c r="AM2369" s="1136" t="s">
        <v>13779</v>
      </c>
      <c r="AN2369" s="1136" t="s">
        <v>13780</v>
      </c>
      <c r="AO2369" s="1136">
        <f t="shared" si="294"/>
        <v>550</v>
      </c>
      <c r="AP2369" s="1136">
        <f t="shared" si="295"/>
        <v>1.7849999999999999</v>
      </c>
      <c r="AQ2369" s="1136" t="str">
        <f t="shared" si="296"/>
        <v>2-6-1S83°Z+S</v>
      </c>
      <c r="AR2369" s="1136" t="str">
        <f t="shared" si="297"/>
        <v>30</v>
      </c>
      <c r="AS2369" s="1136" t="str">
        <f t="shared" si="298"/>
        <v>189/185</v>
      </c>
      <c r="AT2369" s="1136" t="str">
        <f t="shared" si="299"/>
        <v>2-6-1S83°Z+S</v>
      </c>
      <c r="AU2369" s="1136" t="s">
        <v>15734</v>
      </c>
      <c r="AV2369" s="1136" t="str">
        <f t="shared" si="292"/>
        <v>109.10.28</v>
      </c>
      <c r="AW2369" s="1438">
        <f t="shared" si="293"/>
        <v>44132</v>
      </c>
    </row>
    <row r="2370" spans="1:49">
      <c r="A2370" s="1135" t="s">
        <v>7483</v>
      </c>
      <c r="B2370" s="1135" t="s">
        <v>682</v>
      </c>
      <c r="C2370" s="1135">
        <v>650</v>
      </c>
      <c r="D2370" s="1135">
        <v>1.75</v>
      </c>
      <c r="E2370" s="1135" t="s">
        <v>15198</v>
      </c>
      <c r="F2370" s="1135" t="s">
        <v>663</v>
      </c>
      <c r="G2370" s="1135">
        <v>5.5</v>
      </c>
      <c r="H2370" s="1135" t="s">
        <v>3576</v>
      </c>
      <c r="I2370" s="1135" t="s">
        <v>6978</v>
      </c>
      <c r="K2370" s="1135" t="s">
        <v>7484</v>
      </c>
      <c r="L2370" s="1135" t="s">
        <v>5001</v>
      </c>
      <c r="M2370" s="1135">
        <v>296.39999999999998</v>
      </c>
      <c r="N2370" s="1135" t="s">
        <v>1039</v>
      </c>
      <c r="O2370" s="1135">
        <v>7.41</v>
      </c>
      <c r="P2370" s="1135">
        <v>5.9279999999999999</v>
      </c>
      <c r="Q2370" s="1135" t="s">
        <v>2876</v>
      </c>
      <c r="R2370" s="1135">
        <v>20</v>
      </c>
      <c r="T2370" s="1135">
        <v>14.7</v>
      </c>
      <c r="U2370" s="1135">
        <v>5.5</v>
      </c>
      <c r="V2370" s="1135" t="s">
        <v>663</v>
      </c>
      <c r="W2370" s="1135" t="s">
        <v>2910</v>
      </c>
      <c r="X2370" s="1135">
        <v>10</v>
      </c>
      <c r="Y2370" s="1135">
        <v>1.1000000000000001</v>
      </c>
      <c r="Z2370" s="1135" t="s">
        <v>663</v>
      </c>
      <c r="AA2370" s="1135" t="s">
        <v>3330</v>
      </c>
      <c r="AH2370" s="1135" t="s">
        <v>1580</v>
      </c>
      <c r="AM2370" s="1136" t="s">
        <v>13781</v>
      </c>
      <c r="AN2370" s="1136" t="s">
        <v>13782</v>
      </c>
      <c r="AO2370" s="1136">
        <f t="shared" si="294"/>
        <v>650</v>
      </c>
      <c r="AP2370" s="1136">
        <f t="shared" si="295"/>
        <v>1.75</v>
      </c>
      <c r="AQ2370" s="1136" t="str">
        <f t="shared" si="296"/>
        <v>1-4-1S85°Z+S</v>
      </c>
      <c r="AR2370" s="1136" t="str">
        <f t="shared" si="297"/>
        <v>NA</v>
      </c>
      <c r="AS2370" s="1136" t="str">
        <f t="shared" si="298"/>
        <v>170/160</v>
      </c>
      <c r="AT2370" s="1136" t="str">
        <f t="shared" si="299"/>
        <v>1-4-1S85°Z+S</v>
      </c>
      <c r="AU2370" s="1136" t="s">
        <v>15734</v>
      </c>
      <c r="AV2370" s="1136" t="str">
        <f t="shared" ref="AV2370:AV2433" si="300">AA2370</f>
        <v>109.11.19</v>
      </c>
      <c r="AW2370" s="1438">
        <f t="shared" si="293"/>
        <v>44154</v>
      </c>
    </row>
    <row r="2371" spans="1:49">
      <c r="A2371" s="1135" t="s">
        <v>7485</v>
      </c>
      <c r="B2371" s="1135" t="s">
        <v>7162</v>
      </c>
      <c r="C2371" s="1135">
        <v>650</v>
      </c>
      <c r="D2371" s="1135">
        <v>1.78</v>
      </c>
      <c r="E2371" s="1135" t="s">
        <v>15220</v>
      </c>
      <c r="F2371" s="1135" t="s">
        <v>1078</v>
      </c>
      <c r="G2371" s="1135">
        <v>5</v>
      </c>
      <c r="H2371" s="1135" t="s">
        <v>7469</v>
      </c>
      <c r="I2371" s="1135" t="s">
        <v>7231</v>
      </c>
      <c r="K2371" s="1135" t="s">
        <v>7486</v>
      </c>
      <c r="L2371" s="1135" t="s">
        <v>5131</v>
      </c>
      <c r="M2371" s="1135">
        <v>296.2</v>
      </c>
      <c r="N2371" s="1135" t="s">
        <v>1039</v>
      </c>
      <c r="O2371" s="1135">
        <v>7.4050000000000002</v>
      </c>
      <c r="P2371" s="1135">
        <v>5.9239999999999995</v>
      </c>
      <c r="Q2371" s="1135" t="s">
        <v>2647</v>
      </c>
      <c r="R2371" s="1135">
        <v>20.100000000000001</v>
      </c>
      <c r="T2371" s="1135">
        <v>20.399999999999999</v>
      </c>
      <c r="U2371" s="1135">
        <v>4</v>
      </c>
      <c r="V2371" s="1135" t="s">
        <v>663</v>
      </c>
      <c r="W2371" s="1135">
        <v>125</v>
      </c>
      <c r="X2371" s="1135">
        <v>40</v>
      </c>
      <c r="Y2371" s="1135">
        <v>1.6</v>
      </c>
      <c r="Z2371" s="1135" t="s">
        <v>7487</v>
      </c>
      <c r="AA2371" s="1135" t="s">
        <v>2556</v>
      </c>
      <c r="AH2371" s="1135" t="s">
        <v>959</v>
      </c>
      <c r="AM2371" s="1136" t="s">
        <v>13783</v>
      </c>
      <c r="AN2371" s="1136" t="s">
        <v>13784</v>
      </c>
      <c r="AO2371" s="1136">
        <f t="shared" si="294"/>
        <v>650</v>
      </c>
      <c r="AP2371" s="1136">
        <f t="shared" si="295"/>
        <v>1.78</v>
      </c>
      <c r="AQ2371" s="1136" t="str">
        <f t="shared" si="296"/>
        <v>1-5-1S91°Z+Z</v>
      </c>
      <c r="AR2371" s="1136" t="str">
        <f t="shared" si="297"/>
        <v>30</v>
      </c>
      <c r="AS2371" s="1136" t="str">
        <f t="shared" si="298"/>
        <v>330/330/160</v>
      </c>
      <c r="AT2371" s="1136" t="str">
        <f t="shared" si="299"/>
        <v>1-5-1S91°Z+Z</v>
      </c>
      <c r="AU2371" s="1136" t="s">
        <v>15738</v>
      </c>
      <c r="AV2371" s="1136" t="str">
        <f t="shared" si="300"/>
        <v>109.11.18</v>
      </c>
      <c r="AW2371" s="1438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35" t="s">
        <v>7488</v>
      </c>
      <c r="B2372" s="1135" t="s">
        <v>7162</v>
      </c>
      <c r="C2372" s="1135">
        <v>550</v>
      </c>
      <c r="D2372" s="1135">
        <v>1.7849999999999999</v>
      </c>
      <c r="E2372" s="1135" t="s">
        <v>15216</v>
      </c>
      <c r="F2372" s="1135" t="s">
        <v>1069</v>
      </c>
      <c r="G2372" s="1135">
        <v>5</v>
      </c>
      <c r="H2372" s="1135" t="s">
        <v>6210</v>
      </c>
      <c r="I2372" s="1135" t="s">
        <v>7189</v>
      </c>
      <c r="K2372" s="1135" t="s">
        <v>7486</v>
      </c>
      <c r="L2372" s="1135" t="s">
        <v>5131</v>
      </c>
      <c r="M2372" s="1135">
        <v>293.2</v>
      </c>
      <c r="N2372" s="1135" t="s">
        <v>1039</v>
      </c>
      <c r="O2372" s="1135">
        <v>7.33</v>
      </c>
      <c r="P2372" s="1135">
        <v>5.8639999999999999</v>
      </c>
      <c r="Q2372" s="1135">
        <v>3.5</v>
      </c>
      <c r="R2372" s="1135">
        <v>21</v>
      </c>
      <c r="T2372" s="1135">
        <v>25</v>
      </c>
      <c r="U2372" s="1135">
        <v>4.2</v>
      </c>
      <c r="V2372" s="1135" t="s">
        <v>663</v>
      </c>
      <c r="W2372" s="1135">
        <v>110</v>
      </c>
      <c r="X2372" s="1135">
        <v>20</v>
      </c>
      <c r="Y2372" s="1135">
        <v>1.6</v>
      </c>
      <c r="Z2372" s="1135" t="s">
        <v>663</v>
      </c>
      <c r="AA2372" s="1135" t="s">
        <v>6051</v>
      </c>
      <c r="AH2372" s="1135" t="s">
        <v>784</v>
      </c>
      <c r="AM2372" s="1136" t="s">
        <v>13785</v>
      </c>
      <c r="AN2372" s="1136" t="s">
        <v>13786</v>
      </c>
      <c r="AO2372" s="1136">
        <f t="shared" si="294"/>
        <v>550</v>
      </c>
      <c r="AP2372" s="1136">
        <f t="shared" si="295"/>
        <v>1.7849999999999999</v>
      </c>
      <c r="AQ2372" s="1136" t="str">
        <f t="shared" si="296"/>
        <v>1-5-1S91°Z+S</v>
      </c>
      <c r="AR2372" s="1136" t="str">
        <f t="shared" si="297"/>
        <v>31.5</v>
      </c>
      <c r="AS2372" s="1136" t="str">
        <f t="shared" si="298"/>
        <v>320/320/OFF</v>
      </c>
      <c r="AT2372" s="1136" t="str">
        <f t="shared" si="299"/>
        <v>1-5-1S91°Z+S</v>
      </c>
      <c r="AU2372" s="1136" t="s">
        <v>15734</v>
      </c>
      <c r="AV2372" s="1136" t="str">
        <f t="shared" si="300"/>
        <v>109.12.23</v>
      </c>
      <c r="AW2372" s="1438">
        <f t="shared" si="301"/>
        <v>44188</v>
      </c>
    </row>
    <row r="2373" spans="1:49">
      <c r="A2373" s="1135" t="s">
        <v>7489</v>
      </c>
      <c r="B2373" s="1135" t="s">
        <v>682</v>
      </c>
      <c r="C2373" s="1135">
        <v>650</v>
      </c>
      <c r="D2373" s="1135">
        <v>1.76</v>
      </c>
      <c r="E2373" s="1135" t="s">
        <v>15203</v>
      </c>
      <c r="F2373" s="1135" t="s">
        <v>663</v>
      </c>
      <c r="G2373" s="1135">
        <v>5.5</v>
      </c>
      <c r="H2373" s="1135" t="s">
        <v>3576</v>
      </c>
      <c r="I2373" s="1135" t="s">
        <v>7255</v>
      </c>
      <c r="K2373" s="1135" t="s">
        <v>7484</v>
      </c>
      <c r="L2373" s="1135" t="s">
        <v>5001</v>
      </c>
      <c r="M2373" s="1135">
        <v>296</v>
      </c>
      <c r="N2373" s="1135" t="s">
        <v>1039</v>
      </c>
      <c r="O2373" s="1135">
        <v>7.4</v>
      </c>
      <c r="P2373" s="1135">
        <v>5.92</v>
      </c>
      <c r="Q2373" s="1135" t="s">
        <v>4142</v>
      </c>
      <c r="R2373" s="1135">
        <v>17</v>
      </c>
      <c r="T2373" s="1135">
        <v>10.5</v>
      </c>
      <c r="U2373" s="1135">
        <v>6.1</v>
      </c>
      <c r="V2373" s="1135" t="s">
        <v>663</v>
      </c>
      <c r="W2373" s="1135">
        <v>120</v>
      </c>
      <c r="X2373" s="1135">
        <v>90</v>
      </c>
      <c r="Y2373" s="1135">
        <v>1.1000000000000001</v>
      </c>
      <c r="Z2373" s="1135" t="s">
        <v>663</v>
      </c>
      <c r="AA2373" s="1135" t="s">
        <v>2561</v>
      </c>
      <c r="AH2373" s="1135" t="s">
        <v>1361</v>
      </c>
      <c r="AM2373" s="1136" t="s">
        <v>13787</v>
      </c>
      <c r="AN2373" s="1136" t="s">
        <v>13788</v>
      </c>
      <c r="AO2373" s="1136">
        <f t="shared" si="294"/>
        <v>650</v>
      </c>
      <c r="AP2373" s="1136">
        <f t="shared" si="295"/>
        <v>1.76</v>
      </c>
      <c r="AQ2373" s="1136" t="str">
        <f t="shared" si="296"/>
        <v>1-5-1S85°Z+S</v>
      </c>
      <c r="AR2373" s="1136" t="str">
        <f t="shared" si="297"/>
        <v>NA</v>
      </c>
      <c r="AS2373" s="1136" t="str">
        <f t="shared" si="298"/>
        <v>170/160</v>
      </c>
      <c r="AT2373" s="1136" t="str">
        <f t="shared" si="299"/>
        <v>1-5-1S85°Z+S</v>
      </c>
      <c r="AU2373" s="1136" t="s">
        <v>15734</v>
      </c>
      <c r="AV2373" s="1136" t="str">
        <f t="shared" si="300"/>
        <v>109.11.24</v>
      </c>
      <c r="AW2373" s="1438">
        <f t="shared" si="301"/>
        <v>44159</v>
      </c>
    </row>
    <row r="2374" spans="1:49">
      <c r="A2374" s="1135" t="s">
        <v>7490</v>
      </c>
      <c r="B2374" s="1135" t="s">
        <v>7103</v>
      </c>
      <c r="C2374" s="1135">
        <v>620</v>
      </c>
      <c r="D2374" s="1135">
        <v>1.8</v>
      </c>
      <c r="E2374" s="1135" t="s">
        <v>15216</v>
      </c>
      <c r="F2374" s="1135" t="s">
        <v>1048</v>
      </c>
      <c r="G2374" s="1135">
        <v>5</v>
      </c>
      <c r="H2374" s="1135" t="s">
        <v>7491</v>
      </c>
      <c r="I2374" s="1135" t="s">
        <v>7077</v>
      </c>
      <c r="K2374" s="1135" t="s">
        <v>7456</v>
      </c>
      <c r="L2374" s="1135" t="s">
        <v>5018</v>
      </c>
      <c r="M2374" s="1135">
        <v>290.39999999999998</v>
      </c>
      <c r="N2374" s="1135" t="s">
        <v>1039</v>
      </c>
      <c r="O2374" s="1135">
        <v>7.26</v>
      </c>
      <c r="P2374" s="1135">
        <v>5.8079999999999998</v>
      </c>
      <c r="Q2374" s="1135" t="s">
        <v>2516</v>
      </c>
      <c r="R2374" s="1135">
        <v>17.5</v>
      </c>
      <c r="T2374" s="1135">
        <v>32.200000000000003</v>
      </c>
      <c r="U2374" s="1135">
        <v>3.3</v>
      </c>
      <c r="V2374" s="1135" t="s">
        <v>663</v>
      </c>
      <c r="W2374" s="1135" t="s">
        <v>5041</v>
      </c>
      <c r="X2374" s="1135">
        <v>10</v>
      </c>
      <c r="Y2374" s="1135">
        <v>1.5</v>
      </c>
      <c r="Z2374" s="1135" t="s">
        <v>663</v>
      </c>
      <c r="AA2374" s="1135" t="s">
        <v>1292</v>
      </c>
      <c r="AH2374" s="1135" t="s">
        <v>944</v>
      </c>
      <c r="AM2374" s="1136" t="s">
        <v>13789</v>
      </c>
      <c r="AN2374" s="1136" t="s">
        <v>13790</v>
      </c>
      <c r="AO2374" s="1136">
        <f t="shared" si="294"/>
        <v>620</v>
      </c>
      <c r="AP2374" s="1136">
        <f t="shared" si="295"/>
        <v>1.8</v>
      </c>
      <c r="AQ2374" s="1136" t="str">
        <f t="shared" si="296"/>
        <v>1-5-1S91°Z+S</v>
      </c>
      <c r="AR2374" s="1136" t="str">
        <f t="shared" si="297"/>
        <v>31</v>
      </c>
      <c r="AS2374" s="1136" t="str">
        <f t="shared" si="298"/>
        <v>340/340/148</v>
      </c>
      <c r="AT2374" s="1136" t="str">
        <f t="shared" si="299"/>
        <v>1-5-1S91°Z+S</v>
      </c>
      <c r="AU2374" s="1136" t="s">
        <v>15734</v>
      </c>
      <c r="AV2374" s="1136" t="str">
        <f t="shared" si="300"/>
        <v>109.11.30</v>
      </c>
      <c r="AW2374" s="1438">
        <f t="shared" si="301"/>
        <v>44165</v>
      </c>
    </row>
    <row r="2375" spans="1:49">
      <c r="A2375" s="1135" t="s">
        <v>7492</v>
      </c>
      <c r="B2375" s="1135" t="s">
        <v>7185</v>
      </c>
      <c r="C2375" s="1135">
        <v>700</v>
      </c>
      <c r="D2375" s="1135">
        <v>1.7749999999999999</v>
      </c>
      <c r="E2375" s="1135" t="s">
        <v>15198</v>
      </c>
      <c r="F2375" s="1135" t="s">
        <v>663</v>
      </c>
      <c r="G2375" s="1135">
        <v>5</v>
      </c>
      <c r="H2375" s="1135" t="s">
        <v>7458</v>
      </c>
      <c r="I2375" s="1135" t="s">
        <v>7142</v>
      </c>
      <c r="J2375" s="1135">
        <v>3.7</v>
      </c>
      <c r="K2375" s="1135" t="s">
        <v>7493</v>
      </c>
      <c r="L2375" s="1135" t="s">
        <v>5246</v>
      </c>
      <c r="M2375" s="1135">
        <v>290</v>
      </c>
      <c r="N2375" s="1135" t="s">
        <v>1039</v>
      </c>
      <c r="O2375" s="1135">
        <v>7.25</v>
      </c>
      <c r="P2375" s="1135">
        <v>5.8</v>
      </c>
      <c r="Q2375" s="1135">
        <v>4</v>
      </c>
      <c r="R2375" s="1135">
        <v>19.5</v>
      </c>
      <c r="T2375" s="1135">
        <v>29.3</v>
      </c>
      <c r="U2375" s="1135">
        <v>3.5</v>
      </c>
      <c r="V2375" s="1135" t="s">
        <v>663</v>
      </c>
      <c r="W2375" s="1135">
        <v>95</v>
      </c>
      <c r="X2375" s="1135">
        <v>20</v>
      </c>
      <c r="Y2375" s="1135">
        <v>1.5</v>
      </c>
      <c r="Z2375" s="1135" t="s">
        <v>663</v>
      </c>
      <c r="AA2375" s="1135" t="s">
        <v>2572</v>
      </c>
      <c r="AH2375" s="1135" t="s">
        <v>2930</v>
      </c>
      <c r="AM2375" s="1136" t="s">
        <v>13791</v>
      </c>
      <c r="AN2375" s="1136" t="s">
        <v>13792</v>
      </c>
      <c r="AO2375" s="1136">
        <f t="shared" si="294"/>
        <v>700</v>
      </c>
      <c r="AP2375" s="1136">
        <f t="shared" si="295"/>
        <v>1.7749999999999999</v>
      </c>
      <c r="AQ2375" s="1136" t="str">
        <f t="shared" si="296"/>
        <v>1-4-1S85°Z+S</v>
      </c>
      <c r="AR2375" s="1136" t="str">
        <f t="shared" si="297"/>
        <v>NA</v>
      </c>
      <c r="AS2375" s="1136" t="str">
        <f t="shared" si="298"/>
        <v>196/OFF</v>
      </c>
      <c r="AT2375" s="1136" t="str">
        <f t="shared" si="299"/>
        <v>1-4-1S85°Z+S</v>
      </c>
      <c r="AU2375" s="1136" t="s">
        <v>15734</v>
      </c>
      <c r="AV2375" s="1136" t="str">
        <f t="shared" si="300"/>
        <v>109.12.25</v>
      </c>
      <c r="AW2375" s="1438">
        <f t="shared" si="301"/>
        <v>44190</v>
      </c>
    </row>
    <row r="2376" spans="1:49">
      <c r="A2376" s="1135" t="s">
        <v>7494</v>
      </c>
      <c r="B2376" s="1135" t="s">
        <v>7299</v>
      </c>
      <c r="C2376" s="1135">
        <v>550</v>
      </c>
      <c r="D2376" s="1135">
        <v>1.742</v>
      </c>
      <c r="E2376" s="1135">
        <v>102.5</v>
      </c>
      <c r="F2376" s="1135" t="s">
        <v>4164</v>
      </c>
      <c r="G2376" s="1135">
        <v>5</v>
      </c>
      <c r="H2376" s="1135" t="s">
        <v>7495</v>
      </c>
      <c r="I2376" s="1135" t="s">
        <v>7496</v>
      </c>
      <c r="J2376" s="1135">
        <v>3</v>
      </c>
      <c r="K2376" s="1135" t="s">
        <v>7497</v>
      </c>
      <c r="L2376" s="1135" t="s">
        <v>7302</v>
      </c>
      <c r="M2376" s="1135">
        <v>293.3</v>
      </c>
      <c r="N2376" s="1135" t="s">
        <v>1039</v>
      </c>
      <c r="O2376" s="1135">
        <v>7.3325000000000005</v>
      </c>
      <c r="P2376" s="1135">
        <v>5.8660000000000005</v>
      </c>
      <c r="Q2376" s="1135" t="s">
        <v>1040</v>
      </c>
      <c r="R2376" s="1135">
        <v>19</v>
      </c>
      <c r="T2376" s="1135">
        <v>27</v>
      </c>
      <c r="U2376" s="1135">
        <v>3.5</v>
      </c>
      <c r="V2376" s="1135" t="s">
        <v>663</v>
      </c>
      <c r="W2376" s="1135">
        <v>135</v>
      </c>
      <c r="X2376" s="1135">
        <v>90</v>
      </c>
      <c r="Y2376" s="1135">
        <v>1.4</v>
      </c>
      <c r="Z2376" s="1135" t="s">
        <v>663</v>
      </c>
      <c r="AA2376" s="1135" t="s">
        <v>4746</v>
      </c>
      <c r="AH2376" s="1135" t="s">
        <v>929</v>
      </c>
      <c r="AM2376" s="1136" t="s">
        <v>13793</v>
      </c>
      <c r="AN2376" s="1136" t="s">
        <v>13794</v>
      </c>
      <c r="AO2376" s="1136">
        <f t="shared" si="294"/>
        <v>550</v>
      </c>
      <c r="AP2376" s="1136">
        <f t="shared" si="295"/>
        <v>1.742</v>
      </c>
      <c r="AQ2376" s="1136">
        <f t="shared" si="296"/>
        <v>102.5</v>
      </c>
      <c r="AR2376" s="1136" t="str">
        <f t="shared" si="297"/>
        <v>15.5</v>
      </c>
      <c r="AS2376" s="1136" t="str">
        <f t="shared" si="298"/>
        <v>480/450/OFF</v>
      </c>
      <c r="AT2376" s="1136">
        <f t="shared" si="299"/>
        <v>102.5</v>
      </c>
      <c r="AV2376" s="1136" t="str">
        <f t="shared" si="300"/>
        <v>110.1.5</v>
      </c>
      <c r="AW2376" s="1438">
        <f t="shared" si="301"/>
        <v>44201</v>
      </c>
    </row>
    <row r="2377" spans="1:49">
      <c r="A2377" s="1135" t="s">
        <v>7498</v>
      </c>
      <c r="B2377" s="1135" t="s">
        <v>7103</v>
      </c>
      <c r="C2377" s="1135">
        <v>620</v>
      </c>
      <c r="D2377" s="1135">
        <v>1.8</v>
      </c>
      <c r="E2377" s="1135" t="s">
        <v>15216</v>
      </c>
      <c r="F2377" s="1135" t="s">
        <v>1048</v>
      </c>
      <c r="G2377" s="1135">
        <v>5</v>
      </c>
      <c r="H2377" s="1135" t="s">
        <v>7491</v>
      </c>
      <c r="I2377" s="1135" t="s">
        <v>7077</v>
      </c>
      <c r="K2377" s="1135" t="s">
        <v>7499</v>
      </c>
      <c r="L2377" s="1135" t="s">
        <v>5018</v>
      </c>
      <c r="M2377" s="1135">
        <v>290.39999999999998</v>
      </c>
      <c r="N2377" s="1135" t="s">
        <v>1039</v>
      </c>
      <c r="O2377" s="1135">
        <v>7.26</v>
      </c>
      <c r="P2377" s="1135">
        <v>5.8079999999999998</v>
      </c>
      <c r="Q2377" s="1135">
        <v>3.5</v>
      </c>
      <c r="R2377" s="1135">
        <v>17.5</v>
      </c>
      <c r="T2377" s="1135">
        <v>32.200000000000003</v>
      </c>
      <c r="U2377" s="1135">
        <v>3.3</v>
      </c>
      <c r="V2377" s="1135" t="s">
        <v>663</v>
      </c>
      <c r="W2377" s="1135" t="s">
        <v>5041</v>
      </c>
      <c r="X2377" s="1135">
        <v>10</v>
      </c>
      <c r="Y2377" s="1135">
        <v>1.5</v>
      </c>
      <c r="Z2377" s="1135" t="s">
        <v>663</v>
      </c>
      <c r="AA2377" s="1135" t="s">
        <v>6603</v>
      </c>
      <c r="AH2377" s="1135" t="s">
        <v>459</v>
      </c>
      <c r="AM2377" s="1136" t="s">
        <v>13795</v>
      </c>
      <c r="AN2377" s="1136" t="s">
        <v>13796</v>
      </c>
      <c r="AO2377" s="1136">
        <f t="shared" si="294"/>
        <v>620</v>
      </c>
      <c r="AP2377" s="1136">
        <f t="shared" si="295"/>
        <v>1.8</v>
      </c>
      <c r="AQ2377" s="1136" t="str">
        <f t="shared" si="296"/>
        <v>1-5-1S91°Z+S</v>
      </c>
      <c r="AR2377" s="1136" t="str">
        <f t="shared" si="297"/>
        <v>31</v>
      </c>
      <c r="AS2377" s="1136" t="str">
        <f t="shared" si="298"/>
        <v>340/340/148</v>
      </c>
      <c r="AT2377" s="1136" t="str">
        <f t="shared" si="299"/>
        <v>1-5-1S91°Z+S</v>
      </c>
      <c r="AU2377" s="1136" t="s">
        <v>15734</v>
      </c>
      <c r="AV2377" s="1136" t="str">
        <f t="shared" si="300"/>
        <v>110.1.6</v>
      </c>
      <c r="AW2377" s="1438">
        <f t="shared" si="301"/>
        <v>44202</v>
      </c>
    </row>
    <row r="2378" spans="1:49">
      <c r="A2378" s="1135" t="s">
        <v>7500</v>
      </c>
      <c r="B2378" s="1135" t="s">
        <v>7501</v>
      </c>
      <c r="C2378" s="1135">
        <v>550</v>
      </c>
      <c r="D2378" s="1135">
        <v>1.7549999999999999</v>
      </c>
      <c r="E2378" s="1135">
        <v>102.5</v>
      </c>
      <c r="F2378" s="1135" t="s">
        <v>5228</v>
      </c>
      <c r="G2378" s="1135">
        <v>5</v>
      </c>
      <c r="H2378" s="1135" t="s">
        <v>7374</v>
      </c>
      <c r="I2378" s="1135" t="s">
        <v>7420</v>
      </c>
      <c r="J2378" s="1135">
        <v>3</v>
      </c>
      <c r="K2378" s="1135" t="s">
        <v>7502</v>
      </c>
      <c r="L2378" s="1135" t="s">
        <v>5253</v>
      </c>
      <c r="M2378" s="1135">
        <v>300.7</v>
      </c>
      <c r="N2378" s="1135" t="s">
        <v>1039</v>
      </c>
      <c r="O2378" s="1135">
        <v>7.5175000000000001</v>
      </c>
      <c r="P2378" s="1135">
        <v>6.0140000000000002</v>
      </c>
      <c r="Q2378" s="1135">
        <v>3</v>
      </c>
      <c r="R2378" s="1135">
        <v>28.5</v>
      </c>
      <c r="T2378" s="1135">
        <v>14.7</v>
      </c>
      <c r="U2378" s="1135">
        <v>6.1</v>
      </c>
      <c r="V2378" s="1135" t="s">
        <v>663</v>
      </c>
      <c r="W2378" s="1135">
        <v>115</v>
      </c>
      <c r="X2378" s="1135">
        <v>45</v>
      </c>
      <c r="Y2378" s="1135">
        <v>1.5</v>
      </c>
      <c r="Z2378" s="1135" t="s">
        <v>663</v>
      </c>
      <c r="AA2378" s="1135" t="s">
        <v>3196</v>
      </c>
      <c r="AH2378" s="1135" t="s">
        <v>746</v>
      </c>
      <c r="AM2378" s="1136" t="s">
        <v>13797</v>
      </c>
      <c r="AN2378" s="1136" t="s">
        <v>13798</v>
      </c>
      <c r="AO2378" s="1136">
        <f t="shared" si="294"/>
        <v>550</v>
      </c>
      <c r="AP2378" s="1136">
        <f t="shared" si="295"/>
        <v>1.7549999999999999</v>
      </c>
      <c r="AQ2378" s="1136">
        <f t="shared" si="296"/>
        <v>102.5</v>
      </c>
      <c r="AR2378" s="1136" t="str">
        <f t="shared" si="297"/>
        <v>15.6</v>
      </c>
      <c r="AS2378" s="1136" t="str">
        <f t="shared" si="298"/>
        <v>352/367/OFF</v>
      </c>
      <c r="AT2378" s="1136">
        <f t="shared" si="299"/>
        <v>102.5</v>
      </c>
      <c r="AV2378" s="1136" t="str">
        <f t="shared" si="300"/>
        <v>110.1.13</v>
      </c>
      <c r="AW2378" s="1438">
        <f t="shared" si="301"/>
        <v>44209</v>
      </c>
    </row>
    <row r="2379" spans="1:49">
      <c r="A2379" s="1135" t="s">
        <v>7503</v>
      </c>
      <c r="B2379" s="1135" t="s">
        <v>804</v>
      </c>
      <c r="C2379" s="1135">
        <v>600</v>
      </c>
      <c r="D2379" s="1135">
        <v>1.8</v>
      </c>
      <c r="E2379" s="1135" t="s">
        <v>15210</v>
      </c>
      <c r="F2379" s="1135" t="s">
        <v>2328</v>
      </c>
      <c r="G2379" s="1135">
        <v>4</v>
      </c>
      <c r="H2379" s="1135" t="s">
        <v>6996</v>
      </c>
      <c r="I2379" s="1135" t="s">
        <v>6997</v>
      </c>
      <c r="K2379" s="1135" t="s">
        <v>7504</v>
      </c>
      <c r="L2379" s="1135" t="s">
        <v>7027</v>
      </c>
      <c r="M2379" s="1135">
        <v>302</v>
      </c>
      <c r="N2379" s="1135" t="s">
        <v>1039</v>
      </c>
      <c r="O2379" s="1135">
        <v>7.5500000000000007</v>
      </c>
      <c r="P2379" s="1135">
        <v>6.04</v>
      </c>
      <c r="Q2379" s="1135">
        <v>3.5</v>
      </c>
      <c r="R2379" s="1135">
        <v>27.3</v>
      </c>
      <c r="T2379" s="1135">
        <v>13.3</v>
      </c>
      <c r="U2379" s="1135">
        <v>2.2999999999999998</v>
      </c>
      <c r="V2379" s="1135" t="s">
        <v>663</v>
      </c>
      <c r="W2379" s="1135" t="s">
        <v>5041</v>
      </c>
      <c r="X2379" s="1135">
        <v>10</v>
      </c>
      <c r="Y2379" s="1135">
        <v>1.6</v>
      </c>
      <c r="Z2379" s="1135" t="s">
        <v>663</v>
      </c>
      <c r="AA2379" s="1135" t="s">
        <v>2579</v>
      </c>
      <c r="AH2379" s="1135" t="s">
        <v>1576</v>
      </c>
      <c r="AM2379" s="1136" t="s">
        <v>13799</v>
      </c>
      <c r="AN2379" s="1136" t="s">
        <v>13721</v>
      </c>
      <c r="AO2379" s="1136">
        <f t="shared" ref="AO2379:AO2442" si="302">C2379</f>
        <v>600</v>
      </c>
      <c r="AP2379" s="1136">
        <f t="shared" ref="AP2379:AP2442" si="303">D2379</f>
        <v>1.8</v>
      </c>
      <c r="AQ2379" s="1136" t="str">
        <f t="shared" ref="AQ2379:AQ2442" si="304">E2379</f>
        <v>1-5-1S83°Z+S</v>
      </c>
      <c r="AR2379" s="1136" t="str">
        <f t="shared" ref="AR2379:AR2442" si="305">F2379</f>
        <v>33.5</v>
      </c>
      <c r="AS2379" s="1136" t="str">
        <f t="shared" ref="AS2379:AS2442" si="306">H2379</f>
        <v>310/310/190</v>
      </c>
      <c r="AT2379" s="1136" t="str">
        <f t="shared" ref="AT2379:AT2442" si="307">E2379</f>
        <v>1-5-1S83°Z+S</v>
      </c>
      <c r="AU2379" s="1136" t="s">
        <v>15734</v>
      </c>
      <c r="AV2379" s="1136" t="str">
        <f t="shared" si="300"/>
        <v>110.1.15</v>
      </c>
      <c r="AW2379" s="1438">
        <f t="shared" si="301"/>
        <v>44211</v>
      </c>
    </row>
    <row r="2380" spans="1:49">
      <c r="A2380" s="1135" t="s">
        <v>7505</v>
      </c>
      <c r="B2380" s="1135" t="s">
        <v>7034</v>
      </c>
      <c r="C2380" s="1135">
        <v>500</v>
      </c>
      <c r="D2380" s="1135">
        <v>1.77</v>
      </c>
      <c r="E2380" s="1135" t="s">
        <v>15216</v>
      </c>
      <c r="F2380" s="1135" t="s">
        <v>1078</v>
      </c>
      <c r="G2380" s="1135">
        <v>5</v>
      </c>
      <c r="H2380" s="1135" t="s">
        <v>2103</v>
      </c>
      <c r="I2380" s="1135" t="s">
        <v>7082</v>
      </c>
      <c r="J2380" s="1135">
        <v>1</v>
      </c>
      <c r="K2380" s="1135" t="s">
        <v>7506</v>
      </c>
      <c r="L2380" s="1135" t="s">
        <v>5046</v>
      </c>
      <c r="M2380" s="1135">
        <v>308.39999999999998</v>
      </c>
      <c r="N2380" s="1135" t="s">
        <v>1039</v>
      </c>
      <c r="O2380" s="1135">
        <v>7.71</v>
      </c>
      <c r="P2380" s="1135">
        <v>6.1679999999999993</v>
      </c>
      <c r="Q2380" s="1135">
        <v>2.8</v>
      </c>
      <c r="R2380" s="1135">
        <v>29.5</v>
      </c>
      <c r="T2380" s="1135">
        <v>14.5</v>
      </c>
      <c r="U2380" s="1135">
        <v>5</v>
      </c>
      <c r="V2380" s="1135" t="s">
        <v>663</v>
      </c>
      <c r="W2380" s="1135" t="s">
        <v>7084</v>
      </c>
      <c r="X2380" s="1135">
        <v>10</v>
      </c>
      <c r="Y2380" s="1135">
        <v>1.7</v>
      </c>
      <c r="Z2380" s="1135" t="s">
        <v>663</v>
      </c>
      <c r="AA2380" s="1135" t="s">
        <v>7507</v>
      </c>
      <c r="AH2380" s="1135" t="s">
        <v>1576</v>
      </c>
      <c r="AM2380" s="1136" t="s">
        <v>13800</v>
      </c>
      <c r="AN2380" s="1136" t="s">
        <v>13801</v>
      </c>
      <c r="AO2380" s="1136">
        <f t="shared" si="302"/>
        <v>500</v>
      </c>
      <c r="AP2380" s="1136">
        <f t="shared" si="303"/>
        <v>1.77</v>
      </c>
      <c r="AQ2380" s="1136" t="str">
        <f t="shared" si="304"/>
        <v>1-5-1S91°Z+S</v>
      </c>
      <c r="AR2380" s="1136" t="str">
        <f t="shared" si="305"/>
        <v>30</v>
      </c>
      <c r="AS2380" s="1136" t="str">
        <f t="shared" si="306"/>
        <v>265/265/OFF</v>
      </c>
      <c r="AT2380" s="1136" t="str">
        <f t="shared" si="307"/>
        <v>1-5-1S91°Z+S</v>
      </c>
      <c r="AU2380" s="1136" t="s">
        <v>15734</v>
      </c>
      <c r="AV2380" s="1136" t="str">
        <f t="shared" si="300"/>
        <v>110.1.19</v>
      </c>
      <c r="AW2380" s="1438">
        <f t="shared" si="301"/>
        <v>44215</v>
      </c>
    </row>
    <row r="2381" spans="1:49">
      <c r="A2381" s="1135" t="s">
        <v>7508</v>
      </c>
      <c r="B2381" s="1135" t="s">
        <v>7501</v>
      </c>
      <c r="C2381" s="1135">
        <v>550</v>
      </c>
      <c r="D2381" s="1135">
        <v>1.7549999999999999</v>
      </c>
      <c r="E2381" s="1135">
        <v>102.5</v>
      </c>
      <c r="F2381" s="1135" t="s">
        <v>5228</v>
      </c>
      <c r="G2381" s="1135">
        <v>5</v>
      </c>
      <c r="H2381" s="1135" t="s">
        <v>7374</v>
      </c>
      <c r="I2381" s="1135" t="s">
        <v>7420</v>
      </c>
      <c r="J2381" s="1135">
        <v>3</v>
      </c>
      <c r="K2381" s="1135" t="s">
        <v>7509</v>
      </c>
      <c r="L2381" s="1135" t="s">
        <v>4948</v>
      </c>
      <c r="M2381" s="1135">
        <v>300.7</v>
      </c>
      <c r="N2381" s="1135" t="s">
        <v>1039</v>
      </c>
      <c r="O2381" s="1135">
        <v>7.5175000000000001</v>
      </c>
      <c r="P2381" s="1135">
        <v>6.0140000000000002</v>
      </c>
      <c r="Q2381" s="1135">
        <v>3</v>
      </c>
      <c r="R2381" s="1135">
        <v>28.5</v>
      </c>
      <c r="T2381" s="1135">
        <v>14.7</v>
      </c>
      <c r="U2381" s="1135">
        <v>6.1</v>
      </c>
      <c r="V2381" s="1135" t="s">
        <v>663</v>
      </c>
      <c r="W2381" s="1135">
        <v>115</v>
      </c>
      <c r="X2381" s="1135">
        <v>45</v>
      </c>
      <c r="Y2381" s="1135">
        <v>1.5</v>
      </c>
      <c r="Z2381" s="1135" t="s">
        <v>663</v>
      </c>
      <c r="AA2381" s="1135" t="s">
        <v>7510</v>
      </c>
      <c r="AH2381" s="1135" t="s">
        <v>973</v>
      </c>
      <c r="AM2381" s="1136" t="s">
        <v>13802</v>
      </c>
      <c r="AN2381" s="1136" t="s">
        <v>13803</v>
      </c>
      <c r="AO2381" s="1136">
        <f t="shared" si="302"/>
        <v>550</v>
      </c>
      <c r="AP2381" s="1136">
        <f t="shared" si="303"/>
        <v>1.7549999999999999</v>
      </c>
      <c r="AQ2381" s="1136">
        <f t="shared" si="304"/>
        <v>102.5</v>
      </c>
      <c r="AR2381" s="1136" t="str">
        <f t="shared" si="305"/>
        <v>15.6</v>
      </c>
      <c r="AS2381" s="1136" t="str">
        <f t="shared" si="306"/>
        <v>352/367/OFF</v>
      </c>
      <c r="AT2381" s="1136">
        <f t="shared" si="307"/>
        <v>102.5</v>
      </c>
      <c r="AV2381" s="1136" t="str">
        <f t="shared" si="300"/>
        <v>110.1.21</v>
      </c>
      <c r="AW2381" s="1438">
        <f t="shared" si="301"/>
        <v>44217</v>
      </c>
    </row>
    <row r="2382" spans="1:49">
      <c r="A2382" s="1135" t="s">
        <v>7511</v>
      </c>
      <c r="B2382" s="1135" t="s">
        <v>7208</v>
      </c>
      <c r="C2382" s="1135">
        <v>550</v>
      </c>
      <c r="D2382" s="1135">
        <v>1.7549999999999999</v>
      </c>
      <c r="E2382" s="1135">
        <v>102.5</v>
      </c>
      <c r="F2382" s="1135" t="s">
        <v>5228</v>
      </c>
      <c r="G2382" s="1135">
        <v>5</v>
      </c>
      <c r="H2382" s="1135" t="s">
        <v>7374</v>
      </c>
      <c r="I2382" s="1135" t="s">
        <v>7420</v>
      </c>
      <c r="J2382" s="1135">
        <v>3</v>
      </c>
      <c r="K2382" s="1135" t="s">
        <v>7509</v>
      </c>
      <c r="L2382" s="1135" t="s">
        <v>4948</v>
      </c>
      <c r="M2382" s="1135">
        <v>300.7</v>
      </c>
      <c r="N2382" s="1135" t="s">
        <v>1039</v>
      </c>
      <c r="O2382" s="1135">
        <v>7.5175000000000001</v>
      </c>
      <c r="P2382" s="1135">
        <v>6.0140000000000002</v>
      </c>
      <c r="Q2382" s="1135">
        <v>3</v>
      </c>
      <c r="R2382" s="1135">
        <v>28.5</v>
      </c>
      <c r="T2382" s="1135">
        <v>14.7</v>
      </c>
      <c r="U2382" s="1135">
        <v>6.1</v>
      </c>
      <c r="V2382" s="1135" t="s">
        <v>663</v>
      </c>
      <c r="W2382" s="1135">
        <v>115</v>
      </c>
      <c r="X2382" s="1135">
        <v>45</v>
      </c>
      <c r="Y2382" s="1135">
        <v>1.5</v>
      </c>
      <c r="Z2382" s="1135" t="s">
        <v>663</v>
      </c>
      <c r="AA2382" s="1135" t="s">
        <v>7512</v>
      </c>
      <c r="AH2382" s="1135" t="s">
        <v>1470</v>
      </c>
      <c r="AM2382" s="1136" t="s">
        <v>13804</v>
      </c>
      <c r="AN2382" s="1136" t="s">
        <v>13805</v>
      </c>
      <c r="AO2382" s="1136">
        <f t="shared" si="302"/>
        <v>550</v>
      </c>
      <c r="AP2382" s="1136">
        <f t="shared" si="303"/>
        <v>1.7549999999999999</v>
      </c>
      <c r="AQ2382" s="1136">
        <f t="shared" si="304"/>
        <v>102.5</v>
      </c>
      <c r="AR2382" s="1136" t="str">
        <f t="shared" si="305"/>
        <v>15.6</v>
      </c>
      <c r="AS2382" s="1136" t="str">
        <f t="shared" si="306"/>
        <v>352/367/OFF</v>
      </c>
      <c r="AT2382" s="1136">
        <f t="shared" si="307"/>
        <v>102.5</v>
      </c>
      <c r="AV2382" s="1136" t="str">
        <f t="shared" si="300"/>
        <v>110.1.24</v>
      </c>
      <c r="AW2382" s="1438">
        <f t="shared" si="301"/>
        <v>44220</v>
      </c>
    </row>
    <row r="2383" spans="1:49">
      <c r="A2383" s="1135" t="s">
        <v>7513</v>
      </c>
      <c r="B2383" s="1135" t="s">
        <v>7136</v>
      </c>
      <c r="C2383" s="1135">
        <v>600</v>
      </c>
      <c r="D2383" s="1135">
        <v>1.764</v>
      </c>
      <c r="E2383" s="1135" t="s">
        <v>15203</v>
      </c>
      <c r="F2383" s="1135" t="s">
        <v>663</v>
      </c>
      <c r="G2383" s="1135">
        <v>5</v>
      </c>
      <c r="H2383" s="1135" t="s">
        <v>7514</v>
      </c>
      <c r="I2383" s="1135" t="s">
        <v>7023</v>
      </c>
      <c r="J2383" s="1135">
        <v>1</v>
      </c>
      <c r="K2383" s="1135" t="s">
        <v>7515</v>
      </c>
      <c r="L2383" s="1135" t="s">
        <v>4982</v>
      </c>
      <c r="M2383" s="1135">
        <v>299.60000000000002</v>
      </c>
      <c r="N2383" s="1135" t="s">
        <v>1039</v>
      </c>
      <c r="O2383" s="1135">
        <v>7.4900000000000011</v>
      </c>
      <c r="P2383" s="1135">
        <v>5.9920000000000009</v>
      </c>
      <c r="Q2383" s="1135">
        <v>4</v>
      </c>
      <c r="R2383" s="1135">
        <v>21.9</v>
      </c>
      <c r="T2383" s="1135">
        <v>19.899999999999999</v>
      </c>
      <c r="U2383" s="1135">
        <v>3.6</v>
      </c>
      <c r="V2383" s="1135" t="s">
        <v>663</v>
      </c>
      <c r="W2383" s="1135">
        <v>125</v>
      </c>
      <c r="X2383" s="1135">
        <v>90</v>
      </c>
      <c r="Y2383" s="1135">
        <v>1.1000000000000001</v>
      </c>
      <c r="Z2383" s="1135" t="s">
        <v>663</v>
      </c>
      <c r="AA2383" s="1135" t="s">
        <v>3204</v>
      </c>
      <c r="AH2383" s="1135" t="s">
        <v>1897</v>
      </c>
      <c r="AM2383" s="1136" t="s">
        <v>13806</v>
      </c>
      <c r="AN2383" s="1136" t="s">
        <v>13807</v>
      </c>
      <c r="AO2383" s="1136">
        <f t="shared" si="302"/>
        <v>600</v>
      </c>
      <c r="AP2383" s="1136">
        <f t="shared" si="303"/>
        <v>1.764</v>
      </c>
      <c r="AQ2383" s="1136" t="str">
        <f t="shared" si="304"/>
        <v>1-5-1S85°Z+S</v>
      </c>
      <c r="AR2383" s="1136" t="str">
        <f t="shared" si="305"/>
        <v>NA</v>
      </c>
      <c r="AS2383" s="1136" t="str">
        <f t="shared" si="306"/>
        <v>178/155</v>
      </c>
      <c r="AT2383" s="1136" t="str">
        <f t="shared" si="307"/>
        <v>1-5-1S85°Z+S</v>
      </c>
      <c r="AU2383" s="1136" t="s">
        <v>15734</v>
      </c>
      <c r="AV2383" s="1136" t="str">
        <f t="shared" si="300"/>
        <v>110.1.25</v>
      </c>
      <c r="AW2383" s="1438">
        <f t="shared" si="301"/>
        <v>44221</v>
      </c>
    </row>
    <row r="2384" spans="1:49">
      <c r="A2384" s="1135" t="s">
        <v>7516</v>
      </c>
      <c r="B2384" s="1135" t="s">
        <v>7113</v>
      </c>
      <c r="C2384" s="1135">
        <v>550</v>
      </c>
      <c r="D2384" s="1135">
        <v>1.724</v>
      </c>
      <c r="E2384" s="1135">
        <v>102.5</v>
      </c>
      <c r="F2384" s="1135" t="s">
        <v>4164</v>
      </c>
      <c r="G2384" s="1135">
        <v>5.5</v>
      </c>
      <c r="H2384" s="1135" t="s">
        <v>7460</v>
      </c>
      <c r="I2384" s="1135" t="s">
        <v>7181</v>
      </c>
      <c r="K2384" s="1135" t="s">
        <v>7517</v>
      </c>
      <c r="L2384" s="1135" t="s">
        <v>7518</v>
      </c>
      <c r="M2384" s="1135">
        <v>295</v>
      </c>
      <c r="N2384" s="1135" t="s">
        <v>1039</v>
      </c>
      <c r="O2384" s="1135">
        <v>7.375</v>
      </c>
      <c r="P2384" s="1135">
        <v>5.9</v>
      </c>
      <c r="Q2384" s="1135">
        <v>4</v>
      </c>
      <c r="R2384" s="1135">
        <v>19</v>
      </c>
      <c r="T2384" s="1135">
        <v>27.8</v>
      </c>
      <c r="U2384" s="1135">
        <v>3.9</v>
      </c>
      <c r="V2384" s="1135" t="s">
        <v>663</v>
      </c>
      <c r="W2384" s="1135">
        <v>125</v>
      </c>
      <c r="X2384" s="1135">
        <v>90</v>
      </c>
      <c r="Y2384" s="1135">
        <v>1.5</v>
      </c>
      <c r="Z2384" s="1135" t="s">
        <v>663</v>
      </c>
      <c r="AA2384" s="1135" t="s">
        <v>3209</v>
      </c>
      <c r="AH2384" s="1135" t="s">
        <v>1737</v>
      </c>
      <c r="AM2384" s="1136" t="s">
        <v>13808</v>
      </c>
      <c r="AN2384" s="1136" t="s">
        <v>13809</v>
      </c>
      <c r="AO2384" s="1136">
        <f t="shared" si="302"/>
        <v>550</v>
      </c>
      <c r="AP2384" s="1136">
        <f t="shared" si="303"/>
        <v>1.724</v>
      </c>
      <c r="AQ2384" s="1136">
        <f t="shared" si="304"/>
        <v>102.5</v>
      </c>
      <c r="AR2384" s="1136" t="str">
        <f t="shared" si="305"/>
        <v>15.5</v>
      </c>
      <c r="AS2384" s="1136" t="str">
        <f t="shared" si="306"/>
        <v>455/425/OFF</v>
      </c>
      <c r="AT2384" s="1136">
        <f t="shared" si="307"/>
        <v>102.5</v>
      </c>
      <c r="AV2384" s="1136" t="str">
        <f t="shared" si="300"/>
        <v>110.1.28</v>
      </c>
      <c r="AW2384" s="1438">
        <f t="shared" si="301"/>
        <v>44224</v>
      </c>
    </row>
    <row r="2385" spans="1:49">
      <c r="A2385" s="1135" t="s">
        <v>7519</v>
      </c>
      <c r="B2385" s="1135" t="s">
        <v>7001</v>
      </c>
      <c r="C2385" s="1135">
        <v>600</v>
      </c>
      <c r="D2385" s="1135">
        <v>1.89</v>
      </c>
      <c r="E2385" s="1135" t="s">
        <v>15203</v>
      </c>
      <c r="F2385" s="1135" t="s">
        <v>663</v>
      </c>
      <c r="G2385" s="1135">
        <v>5</v>
      </c>
      <c r="H2385" s="1135" t="s">
        <v>7223</v>
      </c>
      <c r="I2385" s="1135" t="s">
        <v>7035</v>
      </c>
      <c r="J2385" s="1135">
        <v>2.9</v>
      </c>
      <c r="K2385" s="1135" t="s">
        <v>7200</v>
      </c>
      <c r="L2385" s="1135" t="s">
        <v>4857</v>
      </c>
      <c r="M2385" s="1135">
        <v>295.10000000000002</v>
      </c>
      <c r="N2385" s="1135" t="s">
        <v>1039</v>
      </c>
      <c r="O2385" s="1135">
        <v>7.3775000000000013</v>
      </c>
      <c r="P2385" s="1135">
        <v>5.9020000000000001</v>
      </c>
      <c r="Q2385" s="1135">
        <v>4</v>
      </c>
      <c r="R2385" s="1135">
        <v>19.100000000000001</v>
      </c>
      <c r="T2385" s="1135">
        <v>25.2</v>
      </c>
      <c r="U2385" s="1135">
        <v>3.3</v>
      </c>
      <c r="V2385" s="1135" t="s">
        <v>663</v>
      </c>
      <c r="W2385" s="1135">
        <v>60</v>
      </c>
      <c r="X2385" s="1135">
        <v>10</v>
      </c>
      <c r="Y2385" s="1135">
        <v>1.8</v>
      </c>
      <c r="Z2385" s="1135" t="s">
        <v>663</v>
      </c>
      <c r="AA2385" s="1135" t="s">
        <v>1399</v>
      </c>
      <c r="AH2385" s="1135" t="s">
        <v>666</v>
      </c>
      <c r="AM2385" s="1136" t="s">
        <v>13810</v>
      </c>
      <c r="AN2385" s="1136" t="s">
        <v>13811</v>
      </c>
      <c r="AO2385" s="1136">
        <f t="shared" si="302"/>
        <v>600</v>
      </c>
      <c r="AP2385" s="1136">
        <f t="shared" si="303"/>
        <v>1.89</v>
      </c>
      <c r="AQ2385" s="1136" t="str">
        <f t="shared" si="304"/>
        <v>1-5-1S85°Z+S</v>
      </c>
      <c r="AR2385" s="1136" t="str">
        <f t="shared" si="305"/>
        <v>NA</v>
      </c>
      <c r="AS2385" s="1136" t="str">
        <f t="shared" si="306"/>
        <v>190/168</v>
      </c>
      <c r="AT2385" s="1136" t="str">
        <f t="shared" si="307"/>
        <v>1-5-1S85°Z+S</v>
      </c>
      <c r="AU2385" s="1136" t="s">
        <v>15734</v>
      </c>
      <c r="AV2385" s="1136" t="str">
        <f t="shared" si="300"/>
        <v>110.2.1</v>
      </c>
      <c r="AW2385" s="1438">
        <f t="shared" si="301"/>
        <v>44228</v>
      </c>
    </row>
    <row r="2386" spans="1:49">
      <c r="A2386" s="1135" t="s">
        <v>7520</v>
      </c>
      <c r="B2386" s="1135" t="s">
        <v>7001</v>
      </c>
      <c r="C2386" s="1135">
        <v>600</v>
      </c>
      <c r="D2386" s="1135">
        <v>1.89</v>
      </c>
      <c r="E2386" s="1135" t="s">
        <v>15203</v>
      </c>
      <c r="F2386" s="1135" t="s">
        <v>663</v>
      </c>
      <c r="G2386" s="1135">
        <v>5</v>
      </c>
      <c r="H2386" s="1135" t="s">
        <v>7223</v>
      </c>
      <c r="I2386" s="1135" t="s">
        <v>7035</v>
      </c>
      <c r="J2386" s="1135">
        <v>2.9</v>
      </c>
      <c r="K2386" s="1135" t="s">
        <v>7521</v>
      </c>
      <c r="L2386" s="1135" t="s">
        <v>4857</v>
      </c>
      <c r="M2386" s="1135">
        <v>295.10000000000002</v>
      </c>
      <c r="N2386" s="1135" t="s">
        <v>1039</v>
      </c>
      <c r="O2386" s="1135">
        <v>7.3775000000000013</v>
      </c>
      <c r="P2386" s="1135">
        <v>5.9020000000000001</v>
      </c>
      <c r="Q2386" s="1135">
        <v>4</v>
      </c>
      <c r="R2386" s="1135">
        <v>19.100000000000001</v>
      </c>
      <c r="T2386" s="1135">
        <v>25.2</v>
      </c>
      <c r="U2386" s="1135">
        <v>3.3</v>
      </c>
      <c r="V2386" s="1135" t="s">
        <v>663</v>
      </c>
      <c r="W2386" s="1135">
        <v>60</v>
      </c>
      <c r="X2386" s="1135">
        <v>10</v>
      </c>
      <c r="Y2386" s="1135">
        <v>1.8</v>
      </c>
      <c r="Z2386" s="1135" t="s">
        <v>663</v>
      </c>
      <c r="AA2386" s="1135" t="s">
        <v>1399</v>
      </c>
      <c r="AH2386" s="1135" t="s">
        <v>833</v>
      </c>
      <c r="AM2386" s="1136" t="s">
        <v>13812</v>
      </c>
      <c r="AN2386" s="1136" t="s">
        <v>13813</v>
      </c>
      <c r="AO2386" s="1136">
        <f t="shared" si="302"/>
        <v>600</v>
      </c>
      <c r="AP2386" s="1136">
        <f t="shared" si="303"/>
        <v>1.89</v>
      </c>
      <c r="AQ2386" s="1136" t="str">
        <f t="shared" si="304"/>
        <v>1-5-1S85°Z+S</v>
      </c>
      <c r="AR2386" s="1136" t="str">
        <f t="shared" si="305"/>
        <v>NA</v>
      </c>
      <c r="AS2386" s="1136" t="str">
        <f t="shared" si="306"/>
        <v>190/168</v>
      </c>
      <c r="AT2386" s="1136" t="str">
        <f t="shared" si="307"/>
        <v>1-5-1S85°Z+S</v>
      </c>
      <c r="AU2386" s="1136" t="s">
        <v>15734</v>
      </c>
      <c r="AV2386" s="1136" t="str">
        <f t="shared" si="300"/>
        <v>110.2.1</v>
      </c>
      <c r="AW2386" s="1438">
        <f t="shared" si="301"/>
        <v>44228</v>
      </c>
    </row>
    <row r="2387" spans="1:49">
      <c r="A2387" s="1135" t="s">
        <v>7522</v>
      </c>
      <c r="B2387" s="1135" t="s">
        <v>740</v>
      </c>
      <c r="C2387" s="1135">
        <v>600</v>
      </c>
      <c r="D2387" s="1135">
        <v>1.8</v>
      </c>
      <c r="E2387" s="1135" t="s">
        <v>15210</v>
      </c>
      <c r="F2387" s="1135" t="s">
        <v>2328</v>
      </c>
      <c r="G2387" s="1135">
        <v>4</v>
      </c>
      <c r="H2387" s="1135" t="s">
        <v>6996</v>
      </c>
      <c r="I2387" s="1135" t="s">
        <v>7012</v>
      </c>
      <c r="K2387" s="1135" t="s">
        <v>7523</v>
      </c>
      <c r="L2387" s="1135" t="s">
        <v>7014</v>
      </c>
      <c r="M2387" s="1135">
        <v>303.5</v>
      </c>
      <c r="N2387" s="1135" t="s">
        <v>1039</v>
      </c>
      <c r="O2387" s="1135">
        <v>7.5875000000000004</v>
      </c>
      <c r="P2387" s="1135">
        <v>6.07</v>
      </c>
      <c r="Q2387" s="1135">
        <v>3.5</v>
      </c>
      <c r="R2387" s="1135">
        <v>27.9</v>
      </c>
      <c r="T2387" s="1135">
        <v>13.5</v>
      </c>
      <c r="U2387" s="1135">
        <v>2.5</v>
      </c>
      <c r="V2387" s="1135" t="s">
        <v>663</v>
      </c>
      <c r="W2387" s="1135">
        <v>90</v>
      </c>
      <c r="X2387" s="1135">
        <v>10</v>
      </c>
      <c r="Y2387" s="1135">
        <v>1.6</v>
      </c>
      <c r="Z2387" s="1135" t="s">
        <v>663</v>
      </c>
      <c r="AA2387" s="1135" t="s">
        <v>5770</v>
      </c>
      <c r="AH2387" s="1135" t="s">
        <v>3307</v>
      </c>
      <c r="AM2387" s="1136" t="s">
        <v>13814</v>
      </c>
      <c r="AN2387" s="1136" t="s">
        <v>13815</v>
      </c>
      <c r="AO2387" s="1136">
        <f t="shared" si="302"/>
        <v>600</v>
      </c>
      <c r="AP2387" s="1136">
        <f t="shared" si="303"/>
        <v>1.8</v>
      </c>
      <c r="AQ2387" s="1136" t="str">
        <f t="shared" si="304"/>
        <v>1-5-1S83°Z+S</v>
      </c>
      <c r="AR2387" s="1136" t="str">
        <f t="shared" si="305"/>
        <v>33.5</v>
      </c>
      <c r="AS2387" s="1136" t="str">
        <f t="shared" si="306"/>
        <v>310/310/190</v>
      </c>
      <c r="AT2387" s="1136" t="str">
        <f t="shared" si="307"/>
        <v>1-5-1S83°Z+S</v>
      </c>
      <c r="AU2387" s="1136" t="s">
        <v>15734</v>
      </c>
      <c r="AV2387" s="1136" t="str">
        <f t="shared" si="300"/>
        <v>110.1.29</v>
      </c>
      <c r="AW2387" s="1438">
        <f t="shared" si="301"/>
        <v>44225</v>
      </c>
    </row>
    <row r="2388" spans="1:49">
      <c r="A2388" s="1135" t="s">
        <v>7524</v>
      </c>
      <c r="B2388" s="1135" t="s">
        <v>7525</v>
      </c>
      <c r="C2388" s="1135">
        <v>600</v>
      </c>
      <c r="D2388" s="1135">
        <v>1.7949999999999999</v>
      </c>
      <c r="E2388" s="1135" t="s">
        <v>15216</v>
      </c>
      <c r="F2388" s="1135" t="s">
        <v>1078</v>
      </c>
      <c r="G2388" s="1135">
        <v>5</v>
      </c>
      <c r="H2388" s="1135" t="s">
        <v>3170</v>
      </c>
      <c r="I2388" s="1135" t="s">
        <v>6967</v>
      </c>
      <c r="J2388" s="1135">
        <v>3.2</v>
      </c>
      <c r="K2388" s="1135" t="s">
        <v>7526</v>
      </c>
      <c r="L2388" s="1135" t="s">
        <v>5902</v>
      </c>
      <c r="M2388" s="1135">
        <v>293</v>
      </c>
      <c r="N2388" s="1135" t="s">
        <v>1039</v>
      </c>
      <c r="O2388" s="1135">
        <v>7.3250000000000002</v>
      </c>
      <c r="P2388" s="1135">
        <v>5.86</v>
      </c>
      <c r="Q2388" s="1135">
        <v>4</v>
      </c>
      <c r="R2388" s="1135">
        <v>23.4</v>
      </c>
      <c r="T2388" s="1135">
        <v>27</v>
      </c>
      <c r="U2388" s="1135">
        <v>3.5</v>
      </c>
      <c r="V2388" s="1135" t="s">
        <v>663</v>
      </c>
      <c r="W2388" s="1135">
        <v>60</v>
      </c>
      <c r="X2388" s="1135">
        <v>10</v>
      </c>
      <c r="Y2388" s="1135">
        <v>1.2</v>
      </c>
      <c r="Z2388" s="1135" t="s">
        <v>663</v>
      </c>
      <c r="AA2388" s="1135" t="s">
        <v>1474</v>
      </c>
      <c r="AH2388" s="1135" t="s">
        <v>789</v>
      </c>
      <c r="AM2388" s="1136" t="s">
        <v>13816</v>
      </c>
      <c r="AN2388" s="1136" t="s">
        <v>13817</v>
      </c>
      <c r="AO2388" s="1136">
        <f t="shared" si="302"/>
        <v>600</v>
      </c>
      <c r="AP2388" s="1136">
        <f t="shared" si="303"/>
        <v>1.7949999999999999</v>
      </c>
      <c r="AQ2388" s="1136" t="str">
        <f t="shared" si="304"/>
        <v>1-5-1S91°Z+S</v>
      </c>
      <c r="AR2388" s="1136" t="str">
        <f t="shared" si="305"/>
        <v>30</v>
      </c>
      <c r="AS2388" s="1136" t="str">
        <f t="shared" si="306"/>
        <v>338/338/OFF</v>
      </c>
      <c r="AT2388" s="1136" t="str">
        <f t="shared" si="307"/>
        <v>1-5-1S91°Z+S</v>
      </c>
      <c r="AU2388" s="1136" t="s">
        <v>15734</v>
      </c>
      <c r="AV2388" s="1136" t="str">
        <f t="shared" si="300"/>
        <v>110.2.2</v>
      </c>
      <c r="AW2388" s="1438">
        <f t="shared" si="301"/>
        <v>44229</v>
      </c>
    </row>
    <row r="2389" spans="1:49">
      <c r="A2389" s="1135" t="s">
        <v>7527</v>
      </c>
      <c r="B2389" s="1135" t="s">
        <v>7475</v>
      </c>
      <c r="C2389" s="1135">
        <v>500</v>
      </c>
      <c r="D2389" s="1135">
        <v>1.78</v>
      </c>
      <c r="E2389" s="1135" t="s">
        <v>15216</v>
      </c>
      <c r="F2389" s="1135" t="s">
        <v>1608</v>
      </c>
      <c r="G2389" s="1135">
        <v>5</v>
      </c>
      <c r="H2389" s="1135" t="s">
        <v>7476</v>
      </c>
      <c r="I2389" s="1135" t="s">
        <v>7115</v>
      </c>
      <c r="J2389" s="1135">
        <v>3</v>
      </c>
      <c r="K2389" s="1135" t="s">
        <v>7528</v>
      </c>
      <c r="L2389" s="1135" t="s">
        <v>7478</v>
      </c>
      <c r="M2389" s="1135">
        <v>306</v>
      </c>
      <c r="N2389" s="1135" t="s">
        <v>1039</v>
      </c>
      <c r="O2389" s="1135">
        <v>7.65</v>
      </c>
      <c r="P2389" s="1135">
        <v>6.12</v>
      </c>
      <c r="Q2389" s="1135">
        <v>2.8</v>
      </c>
      <c r="R2389" s="1135">
        <v>20</v>
      </c>
      <c r="T2389" s="1135">
        <v>13.2</v>
      </c>
      <c r="U2389" s="1135">
        <v>5</v>
      </c>
      <c r="V2389" s="1135" t="s">
        <v>663</v>
      </c>
      <c r="W2389" s="1135">
        <v>115</v>
      </c>
      <c r="X2389" s="1135">
        <v>90</v>
      </c>
      <c r="Y2389" s="1135">
        <v>1.3</v>
      </c>
      <c r="Z2389" s="1135" t="s">
        <v>663</v>
      </c>
      <c r="AA2389" s="1135" t="s">
        <v>7529</v>
      </c>
      <c r="AH2389" s="1135" t="s">
        <v>863</v>
      </c>
      <c r="AM2389" s="1136" t="s">
        <v>13818</v>
      </c>
      <c r="AN2389" s="1136" t="s">
        <v>13819</v>
      </c>
      <c r="AO2389" s="1136">
        <f t="shared" si="302"/>
        <v>500</v>
      </c>
      <c r="AP2389" s="1136">
        <f t="shared" si="303"/>
        <v>1.78</v>
      </c>
      <c r="AQ2389" s="1136" t="str">
        <f t="shared" si="304"/>
        <v>1-5-1S91°Z+S</v>
      </c>
      <c r="AR2389" s="1136" t="str">
        <f t="shared" si="305"/>
        <v>32</v>
      </c>
      <c r="AS2389" s="1136" t="str">
        <f t="shared" si="306"/>
        <v>340/320/140</v>
      </c>
      <c r="AT2389" s="1136" t="str">
        <f t="shared" si="307"/>
        <v>1-5-1S91°Z+S</v>
      </c>
      <c r="AU2389" s="1136" t="s">
        <v>15734</v>
      </c>
      <c r="AV2389" s="1136" t="str">
        <f t="shared" si="300"/>
        <v>110.2.3</v>
      </c>
      <c r="AW2389" s="1438">
        <f t="shared" si="301"/>
        <v>44230</v>
      </c>
    </row>
    <row r="2390" spans="1:49">
      <c r="A2390" s="1135" t="s">
        <v>7530</v>
      </c>
      <c r="B2390" s="1135" t="s">
        <v>7185</v>
      </c>
      <c r="C2390" s="1135">
        <v>550</v>
      </c>
      <c r="D2390" s="1135">
        <v>1.78</v>
      </c>
      <c r="E2390" s="1135">
        <v>102.5</v>
      </c>
      <c r="F2390" s="1135" t="s">
        <v>4164</v>
      </c>
      <c r="G2390" s="1135">
        <v>5</v>
      </c>
      <c r="H2390" s="1135" t="s">
        <v>7141</v>
      </c>
      <c r="I2390" s="1135" t="s">
        <v>7095</v>
      </c>
      <c r="J2390" s="1135">
        <v>3.7</v>
      </c>
      <c r="K2390" s="1135" t="s">
        <v>7531</v>
      </c>
      <c r="L2390" s="1135" t="s">
        <v>5246</v>
      </c>
      <c r="M2390" s="1135">
        <v>290</v>
      </c>
      <c r="N2390" s="1135" t="s">
        <v>1039</v>
      </c>
      <c r="O2390" s="1135">
        <v>7.25</v>
      </c>
      <c r="P2390" s="1135">
        <v>5.8</v>
      </c>
      <c r="Q2390" s="1135">
        <v>4</v>
      </c>
      <c r="R2390" s="1135">
        <v>19.5</v>
      </c>
      <c r="T2390" s="1135">
        <v>29.3</v>
      </c>
      <c r="U2390" s="1135">
        <v>3.5</v>
      </c>
      <c r="V2390" s="1135" t="s">
        <v>663</v>
      </c>
      <c r="W2390" s="1135">
        <v>95</v>
      </c>
      <c r="X2390" s="1135">
        <v>20</v>
      </c>
      <c r="Y2390" s="1135">
        <v>1.5</v>
      </c>
      <c r="Z2390" s="1135" t="s">
        <v>663</v>
      </c>
      <c r="AA2390" s="1135" t="s">
        <v>5375</v>
      </c>
      <c r="AH2390" s="1135" t="s">
        <v>6700</v>
      </c>
      <c r="AM2390" s="1136" t="s">
        <v>13820</v>
      </c>
      <c r="AN2390" s="1136" t="s">
        <v>13821</v>
      </c>
      <c r="AO2390" s="1136">
        <f t="shared" si="302"/>
        <v>550</v>
      </c>
      <c r="AP2390" s="1136">
        <f t="shared" si="303"/>
        <v>1.78</v>
      </c>
      <c r="AQ2390" s="1136">
        <f t="shared" si="304"/>
        <v>102.5</v>
      </c>
      <c r="AR2390" s="1136" t="str">
        <f t="shared" si="305"/>
        <v>15.5</v>
      </c>
      <c r="AS2390" s="1136" t="str">
        <f t="shared" si="306"/>
        <v>485/445/OFF</v>
      </c>
      <c r="AT2390" s="1136">
        <f t="shared" si="307"/>
        <v>102.5</v>
      </c>
      <c r="AV2390" s="1136" t="str">
        <f t="shared" si="300"/>
        <v>110.2.4</v>
      </c>
      <c r="AW2390" s="1438">
        <f t="shared" si="301"/>
        <v>44231</v>
      </c>
    </row>
    <row r="2391" spans="1:49">
      <c r="A2391" s="1135" t="s">
        <v>7532</v>
      </c>
      <c r="B2391" s="1135" t="s">
        <v>7149</v>
      </c>
      <c r="C2391" s="1135">
        <v>550</v>
      </c>
      <c r="D2391" s="1135">
        <v>1.7549999999999999</v>
      </c>
      <c r="E2391" s="1135">
        <v>102.5</v>
      </c>
      <c r="F2391" s="1135" t="s">
        <v>5228</v>
      </c>
      <c r="G2391" s="1135">
        <v>5.5</v>
      </c>
      <c r="H2391" s="1135" t="s">
        <v>7150</v>
      </c>
      <c r="I2391" s="1135" t="s">
        <v>7199</v>
      </c>
      <c r="J2391" s="1135">
        <v>3</v>
      </c>
      <c r="K2391" s="1135" t="s">
        <v>7533</v>
      </c>
      <c r="L2391" s="1135" t="s">
        <v>5040</v>
      </c>
      <c r="M2391" s="1135">
        <v>296</v>
      </c>
      <c r="N2391" s="1135" t="s">
        <v>1039</v>
      </c>
      <c r="O2391" s="1135">
        <v>7.4</v>
      </c>
      <c r="P2391" s="1135">
        <v>5.92</v>
      </c>
      <c r="Q2391" s="1135">
        <v>3</v>
      </c>
      <c r="R2391" s="1135">
        <v>27</v>
      </c>
      <c r="T2391" s="1135">
        <v>17.5</v>
      </c>
      <c r="U2391" s="1135">
        <v>6</v>
      </c>
      <c r="V2391" s="1135" t="s">
        <v>663</v>
      </c>
      <c r="W2391" s="1135">
        <v>90</v>
      </c>
      <c r="X2391" s="1135">
        <v>10</v>
      </c>
      <c r="Y2391" s="1135">
        <v>1.2</v>
      </c>
      <c r="Z2391" s="1135" t="s">
        <v>663</v>
      </c>
      <c r="AA2391" s="1135" t="s">
        <v>3479</v>
      </c>
      <c r="AH2391" s="1135" t="s">
        <v>4724</v>
      </c>
      <c r="AM2391" s="1136" t="s">
        <v>13822</v>
      </c>
      <c r="AN2391" s="1136" t="s">
        <v>13823</v>
      </c>
      <c r="AO2391" s="1136">
        <f t="shared" si="302"/>
        <v>550</v>
      </c>
      <c r="AP2391" s="1136">
        <f t="shared" si="303"/>
        <v>1.7549999999999999</v>
      </c>
      <c r="AQ2391" s="1136">
        <f t="shared" si="304"/>
        <v>102.5</v>
      </c>
      <c r="AR2391" s="1136" t="str">
        <f t="shared" si="305"/>
        <v>15.6</v>
      </c>
      <c r="AS2391" s="1136" t="str">
        <f t="shared" si="306"/>
        <v>360/375/OFF</v>
      </c>
      <c r="AT2391" s="1136">
        <f t="shared" si="307"/>
        <v>102.5</v>
      </c>
      <c r="AV2391" s="1136" t="str">
        <f t="shared" si="300"/>
        <v>110.2.9</v>
      </c>
      <c r="AW2391" s="1438">
        <f t="shared" si="301"/>
        <v>44236</v>
      </c>
    </row>
    <row r="2392" spans="1:49">
      <c r="A2392" s="1135" t="s">
        <v>7534</v>
      </c>
      <c r="B2392" s="1135" t="s">
        <v>869</v>
      </c>
      <c r="C2392" s="1135">
        <v>600</v>
      </c>
      <c r="D2392" s="1135">
        <v>1.8</v>
      </c>
      <c r="E2392" s="1135" t="s">
        <v>15210</v>
      </c>
      <c r="F2392" s="1135" t="s">
        <v>6995</v>
      </c>
      <c r="G2392" s="1135">
        <v>4</v>
      </c>
      <c r="H2392" s="1135" t="s">
        <v>6996</v>
      </c>
      <c r="I2392" s="1135" t="s">
        <v>7095</v>
      </c>
      <c r="K2392" s="1135" t="s">
        <v>7535</v>
      </c>
      <c r="L2392" s="1135" t="s">
        <v>6999</v>
      </c>
      <c r="M2392" s="1135">
        <v>303.89999999999998</v>
      </c>
      <c r="N2392" s="1135" t="s">
        <v>1039</v>
      </c>
      <c r="O2392" s="1135">
        <v>7.5975000000000001</v>
      </c>
      <c r="P2392" s="1135">
        <v>6.0779999999999994</v>
      </c>
      <c r="Q2392" s="1135">
        <v>3.5</v>
      </c>
      <c r="R2392" s="1135">
        <v>24.5</v>
      </c>
      <c r="T2392" s="1135">
        <v>12.7</v>
      </c>
      <c r="U2392" s="1135">
        <v>2.6</v>
      </c>
      <c r="V2392" s="1135" t="s">
        <v>663</v>
      </c>
      <c r="W2392" s="1135" t="s">
        <v>2626</v>
      </c>
      <c r="X2392" s="1135">
        <v>10</v>
      </c>
      <c r="Y2392" s="1135">
        <v>1.5</v>
      </c>
      <c r="Z2392" s="1135" t="s">
        <v>663</v>
      </c>
      <c r="AA2392" s="1135" t="s">
        <v>1478</v>
      </c>
      <c r="AH2392" s="1135" t="s">
        <v>1315</v>
      </c>
      <c r="AM2392" s="1136" t="s">
        <v>13824</v>
      </c>
      <c r="AN2392" s="1136" t="s">
        <v>13697</v>
      </c>
      <c r="AO2392" s="1136">
        <f t="shared" si="302"/>
        <v>600</v>
      </c>
      <c r="AP2392" s="1136">
        <f t="shared" si="303"/>
        <v>1.8</v>
      </c>
      <c r="AQ2392" s="1136" t="str">
        <f t="shared" si="304"/>
        <v>1-5-1S83°Z+S</v>
      </c>
      <c r="AR2392" s="1136" t="str">
        <f t="shared" si="305"/>
        <v>33.6</v>
      </c>
      <c r="AS2392" s="1136" t="str">
        <f t="shared" si="306"/>
        <v>310/310/190</v>
      </c>
      <c r="AT2392" s="1136" t="str">
        <f t="shared" si="307"/>
        <v>1-5-1S83°Z+S</v>
      </c>
      <c r="AU2392" s="1136" t="s">
        <v>15734</v>
      </c>
      <c r="AV2392" s="1136" t="str">
        <f t="shared" si="300"/>
        <v>110.2.17</v>
      </c>
      <c r="AW2392" s="1438">
        <f t="shared" si="301"/>
        <v>44244</v>
      </c>
    </row>
    <row r="2393" spans="1:49">
      <c r="A2393" s="1135" t="s">
        <v>7536</v>
      </c>
      <c r="B2393" s="1135" t="s">
        <v>7149</v>
      </c>
      <c r="C2393" s="1135">
        <v>550</v>
      </c>
      <c r="D2393" s="1135">
        <v>1.7549999999999999</v>
      </c>
      <c r="E2393" s="1135">
        <v>102.5</v>
      </c>
      <c r="F2393" s="1135" t="s">
        <v>5228</v>
      </c>
      <c r="G2393" s="1135">
        <v>5.5</v>
      </c>
      <c r="H2393" s="1135" t="s">
        <v>7150</v>
      </c>
      <c r="I2393" s="1135" t="s">
        <v>7537</v>
      </c>
      <c r="J2393" s="1135">
        <v>3</v>
      </c>
      <c r="K2393" s="1135" t="s">
        <v>7538</v>
      </c>
      <c r="L2393" s="1135" t="s">
        <v>5040</v>
      </c>
      <c r="M2393" s="1135">
        <v>296</v>
      </c>
      <c r="N2393" s="1135" t="s">
        <v>1039</v>
      </c>
      <c r="O2393" s="1135">
        <v>7.4</v>
      </c>
      <c r="P2393" s="1135">
        <v>5.92</v>
      </c>
      <c r="Q2393" s="1135">
        <v>3</v>
      </c>
      <c r="R2393" s="1135">
        <v>27</v>
      </c>
      <c r="T2393" s="1135">
        <v>17.5</v>
      </c>
      <c r="U2393" s="1135">
        <v>6</v>
      </c>
      <c r="V2393" s="1135" t="s">
        <v>663</v>
      </c>
      <c r="W2393" s="1135">
        <v>90</v>
      </c>
      <c r="X2393" s="1135">
        <v>10</v>
      </c>
      <c r="Y2393" s="1135">
        <v>1.2</v>
      </c>
      <c r="Z2393" s="1135" t="s">
        <v>663</v>
      </c>
      <c r="AA2393" s="1135" t="s">
        <v>3479</v>
      </c>
      <c r="AH2393" s="1135" t="s">
        <v>6700</v>
      </c>
      <c r="AM2393" s="1136" t="s">
        <v>13825</v>
      </c>
      <c r="AN2393" s="1136" t="s">
        <v>13826</v>
      </c>
      <c r="AO2393" s="1136">
        <f t="shared" si="302"/>
        <v>550</v>
      </c>
      <c r="AP2393" s="1136">
        <f t="shared" si="303"/>
        <v>1.7549999999999999</v>
      </c>
      <c r="AQ2393" s="1136">
        <f t="shared" si="304"/>
        <v>102.5</v>
      </c>
      <c r="AR2393" s="1136" t="str">
        <f t="shared" si="305"/>
        <v>15.6</v>
      </c>
      <c r="AS2393" s="1136" t="str">
        <f t="shared" si="306"/>
        <v>360/375/OFF</v>
      </c>
      <c r="AT2393" s="1136">
        <f t="shared" si="307"/>
        <v>102.5</v>
      </c>
      <c r="AV2393" s="1136" t="str">
        <f t="shared" si="300"/>
        <v>110.2.9</v>
      </c>
      <c r="AW2393" s="1438">
        <f t="shared" si="301"/>
        <v>44236</v>
      </c>
    </row>
    <row r="2394" spans="1:49">
      <c r="A2394" s="1135" t="s">
        <v>7539</v>
      </c>
      <c r="B2394" s="1135" t="s">
        <v>7475</v>
      </c>
      <c r="C2394" s="1135">
        <v>500</v>
      </c>
      <c r="D2394" s="1135">
        <v>1.7649999999999999</v>
      </c>
      <c r="E2394" s="1135" t="s">
        <v>15216</v>
      </c>
      <c r="F2394" s="1135" t="s">
        <v>1608</v>
      </c>
      <c r="G2394" s="1135">
        <v>5</v>
      </c>
      <c r="H2394" s="1135" t="s">
        <v>7476</v>
      </c>
      <c r="I2394" s="1135" t="s">
        <v>7540</v>
      </c>
      <c r="J2394" s="1135">
        <v>3</v>
      </c>
      <c r="K2394" s="1135" t="s">
        <v>7541</v>
      </c>
      <c r="L2394" s="1135" t="s">
        <v>7478</v>
      </c>
      <c r="M2394" s="1135">
        <v>306</v>
      </c>
      <c r="N2394" s="1135" t="s">
        <v>1039</v>
      </c>
      <c r="O2394" s="1135">
        <v>7.65</v>
      </c>
      <c r="P2394" s="1135">
        <v>6.12</v>
      </c>
      <c r="Q2394" s="1135">
        <v>2.8</v>
      </c>
      <c r="R2394" s="1135">
        <v>20</v>
      </c>
      <c r="T2394" s="1135">
        <v>13.2</v>
      </c>
      <c r="U2394" s="1135">
        <v>5</v>
      </c>
      <c r="V2394" s="1135" t="s">
        <v>663</v>
      </c>
      <c r="W2394" s="1135">
        <v>115</v>
      </c>
      <c r="X2394" s="1135">
        <v>90</v>
      </c>
      <c r="Y2394" s="1135">
        <v>1.3</v>
      </c>
      <c r="Z2394" s="1135" t="s">
        <v>663</v>
      </c>
      <c r="AA2394" s="1135" t="s">
        <v>1478</v>
      </c>
      <c r="AH2394" s="1135" t="s">
        <v>1470</v>
      </c>
      <c r="AM2394" s="1136" t="s">
        <v>13827</v>
      </c>
      <c r="AN2394" s="1136" t="s">
        <v>13828</v>
      </c>
      <c r="AO2394" s="1136">
        <f t="shared" si="302"/>
        <v>500</v>
      </c>
      <c r="AP2394" s="1136">
        <f t="shared" si="303"/>
        <v>1.7649999999999999</v>
      </c>
      <c r="AQ2394" s="1136" t="str">
        <f t="shared" si="304"/>
        <v>1-5-1S91°Z+S</v>
      </c>
      <c r="AR2394" s="1136" t="str">
        <f t="shared" si="305"/>
        <v>32</v>
      </c>
      <c r="AS2394" s="1136" t="str">
        <f t="shared" si="306"/>
        <v>340/320/140</v>
      </c>
      <c r="AT2394" s="1136" t="str">
        <f t="shared" si="307"/>
        <v>1-5-1S91°Z+S</v>
      </c>
      <c r="AU2394" s="1136" t="s">
        <v>15734</v>
      </c>
      <c r="AV2394" s="1136" t="str">
        <f t="shared" si="300"/>
        <v>110.2.17</v>
      </c>
      <c r="AW2394" s="1438">
        <f t="shared" si="301"/>
        <v>44244</v>
      </c>
    </row>
    <row r="2395" spans="1:49">
      <c r="A2395" s="1135" t="s">
        <v>7542</v>
      </c>
      <c r="B2395" s="1135" t="s">
        <v>740</v>
      </c>
      <c r="C2395" s="1135">
        <v>600</v>
      </c>
      <c r="D2395" s="1135">
        <v>1.79</v>
      </c>
      <c r="E2395" s="1135" t="s">
        <v>15210</v>
      </c>
      <c r="F2395" s="1135" t="s">
        <v>2328</v>
      </c>
      <c r="G2395" s="1135">
        <v>4</v>
      </c>
      <c r="H2395" s="1135" t="s">
        <v>6996</v>
      </c>
      <c r="I2395" s="1135" t="s">
        <v>7012</v>
      </c>
      <c r="K2395" s="1135" t="s">
        <v>7543</v>
      </c>
      <c r="L2395" s="1135" t="s">
        <v>7014</v>
      </c>
      <c r="M2395" s="1135">
        <v>303.5</v>
      </c>
      <c r="N2395" s="1135" t="s">
        <v>1039</v>
      </c>
      <c r="O2395" s="1135">
        <v>7.5875000000000004</v>
      </c>
      <c r="P2395" s="1135">
        <v>6.07</v>
      </c>
      <c r="Q2395" s="1135">
        <v>3.5</v>
      </c>
      <c r="R2395" s="1135">
        <v>27.9</v>
      </c>
      <c r="T2395" s="1135">
        <v>13.5</v>
      </c>
      <c r="U2395" s="1135">
        <v>2.5</v>
      </c>
      <c r="V2395" s="1135" t="s">
        <v>663</v>
      </c>
      <c r="W2395" s="1135">
        <v>90</v>
      </c>
      <c r="X2395" s="1135">
        <v>10</v>
      </c>
      <c r="Y2395" s="1135">
        <v>1.6</v>
      </c>
      <c r="Z2395" s="1135" t="s">
        <v>663</v>
      </c>
      <c r="AA2395" s="1135" t="s">
        <v>4937</v>
      </c>
      <c r="AH2395" s="1135" t="s">
        <v>1576</v>
      </c>
      <c r="AM2395" s="1136" t="s">
        <v>13829</v>
      </c>
      <c r="AN2395" s="1136" t="s">
        <v>13830</v>
      </c>
      <c r="AO2395" s="1136">
        <f t="shared" si="302"/>
        <v>600</v>
      </c>
      <c r="AP2395" s="1136">
        <f t="shared" si="303"/>
        <v>1.79</v>
      </c>
      <c r="AQ2395" s="1136" t="str">
        <f t="shared" si="304"/>
        <v>1-5-1S83°Z+S</v>
      </c>
      <c r="AR2395" s="1136" t="str">
        <f t="shared" si="305"/>
        <v>33.5</v>
      </c>
      <c r="AS2395" s="1136" t="str">
        <f t="shared" si="306"/>
        <v>310/310/190</v>
      </c>
      <c r="AT2395" s="1136" t="str">
        <f t="shared" si="307"/>
        <v>1-5-1S83°Z+S</v>
      </c>
      <c r="AU2395" s="1136" t="s">
        <v>15734</v>
      </c>
      <c r="AV2395" s="1136" t="str">
        <f t="shared" si="300"/>
        <v>110.3.10</v>
      </c>
      <c r="AW2395" s="1438">
        <f t="shared" si="301"/>
        <v>44265</v>
      </c>
    </row>
    <row r="2396" spans="1:49">
      <c r="A2396" s="1135" t="s">
        <v>7544</v>
      </c>
      <c r="B2396" s="1135" t="s">
        <v>682</v>
      </c>
      <c r="C2396" s="1135">
        <v>550</v>
      </c>
      <c r="D2396" s="1135">
        <v>1.7849999999999999</v>
      </c>
      <c r="E2396" s="1135">
        <v>102.5</v>
      </c>
      <c r="F2396" s="1135" t="s">
        <v>4164</v>
      </c>
      <c r="G2396" s="1135">
        <v>5.5</v>
      </c>
      <c r="H2396" s="1135" t="s">
        <v>7545</v>
      </c>
      <c r="I2396" s="1135" t="s">
        <v>7466</v>
      </c>
      <c r="K2396" s="1135" t="s">
        <v>7546</v>
      </c>
      <c r="L2396" s="1135" t="s">
        <v>5001</v>
      </c>
      <c r="M2396" s="1135">
        <v>294</v>
      </c>
      <c r="N2396" s="1135" t="s">
        <v>1039</v>
      </c>
      <c r="O2396" s="1135">
        <v>7.3500000000000005</v>
      </c>
      <c r="P2396" s="1135">
        <v>5.88</v>
      </c>
      <c r="Q2396" s="1135">
        <v>3.5</v>
      </c>
      <c r="R2396" s="1135">
        <v>19</v>
      </c>
      <c r="T2396" s="1135">
        <v>16.399999999999999</v>
      </c>
      <c r="U2396" s="1135">
        <v>5.4</v>
      </c>
      <c r="V2396" s="1135" t="s">
        <v>663</v>
      </c>
      <c r="W2396" s="1135">
        <v>85</v>
      </c>
      <c r="X2396" s="1135">
        <v>20</v>
      </c>
      <c r="Y2396" s="1135">
        <v>1.4</v>
      </c>
      <c r="Z2396" s="1135" t="s">
        <v>663</v>
      </c>
      <c r="AA2396" s="1135" t="s">
        <v>3239</v>
      </c>
      <c r="AH2396" s="1135" t="s">
        <v>908</v>
      </c>
      <c r="AM2396" s="1136" t="s">
        <v>13831</v>
      </c>
      <c r="AN2396" s="1136" t="s">
        <v>13832</v>
      </c>
      <c r="AO2396" s="1136">
        <f t="shared" si="302"/>
        <v>550</v>
      </c>
      <c r="AP2396" s="1136">
        <f t="shared" si="303"/>
        <v>1.7849999999999999</v>
      </c>
      <c r="AQ2396" s="1136">
        <f t="shared" si="304"/>
        <v>102.5</v>
      </c>
      <c r="AR2396" s="1136" t="str">
        <f t="shared" si="305"/>
        <v>15.5</v>
      </c>
      <c r="AS2396" s="1136" t="str">
        <f t="shared" si="306"/>
        <v>390/375/150</v>
      </c>
      <c r="AT2396" s="1136">
        <f t="shared" si="307"/>
        <v>102.5</v>
      </c>
      <c r="AV2396" s="1136" t="str">
        <f t="shared" si="300"/>
        <v>110.3.12</v>
      </c>
      <c r="AW2396" s="1438">
        <f t="shared" si="301"/>
        <v>44267</v>
      </c>
    </row>
    <row r="2397" spans="1:49">
      <c r="A2397" s="1135" t="s">
        <v>7547</v>
      </c>
      <c r="B2397" s="1135" t="s">
        <v>7548</v>
      </c>
      <c r="C2397" s="1135">
        <v>650</v>
      </c>
      <c r="D2397" s="1135">
        <v>1.7849999999999999</v>
      </c>
      <c r="E2397" s="1135" t="s">
        <v>15203</v>
      </c>
      <c r="F2397" s="1135" t="s">
        <v>663</v>
      </c>
      <c r="G2397" s="1135">
        <v>5.5</v>
      </c>
      <c r="H2397" s="1135" t="s">
        <v>7549</v>
      </c>
      <c r="I2397" s="1135" t="s">
        <v>7550</v>
      </c>
      <c r="K2397" s="1135" t="s">
        <v>7551</v>
      </c>
      <c r="L2397" s="1135" t="s">
        <v>5336</v>
      </c>
      <c r="M2397" s="1135">
        <v>303.89999999999998</v>
      </c>
      <c r="N2397" s="1135" t="s">
        <v>1039</v>
      </c>
      <c r="O2397" s="1135">
        <v>7.5975000000000001</v>
      </c>
      <c r="P2397" s="1135">
        <v>6.0779999999999994</v>
      </c>
      <c r="Q2397" s="1135" t="s">
        <v>1040</v>
      </c>
      <c r="R2397" s="1135">
        <v>20</v>
      </c>
      <c r="T2397" s="1135">
        <v>27</v>
      </c>
      <c r="U2397" s="1135">
        <v>3.8</v>
      </c>
      <c r="V2397" s="1135" t="s">
        <v>663</v>
      </c>
      <c r="W2397" s="1135">
        <v>60</v>
      </c>
      <c r="X2397" s="1135">
        <v>10</v>
      </c>
      <c r="Y2397" s="1135">
        <v>1.2</v>
      </c>
      <c r="Z2397" s="1135" t="s">
        <v>663</v>
      </c>
      <c r="AA2397" s="1135" t="s">
        <v>3239</v>
      </c>
      <c r="AH2397" s="1135" t="s">
        <v>812</v>
      </c>
      <c r="AM2397" s="1136" t="s">
        <v>13833</v>
      </c>
      <c r="AN2397" s="1136" t="s">
        <v>11623</v>
      </c>
      <c r="AO2397" s="1136">
        <f t="shared" si="302"/>
        <v>650</v>
      </c>
      <c r="AP2397" s="1136">
        <f t="shared" si="303"/>
        <v>1.7849999999999999</v>
      </c>
      <c r="AQ2397" s="1136" t="str">
        <f t="shared" si="304"/>
        <v>1-5-1S85°Z+S</v>
      </c>
      <c r="AR2397" s="1136" t="str">
        <f t="shared" si="305"/>
        <v>NA</v>
      </c>
      <c r="AS2397" s="1136" t="str">
        <f t="shared" si="306"/>
        <v>190/160</v>
      </c>
      <c r="AT2397" s="1136" t="str">
        <f t="shared" si="307"/>
        <v>1-5-1S85°Z+S</v>
      </c>
      <c r="AU2397" s="1136" t="s">
        <v>15734</v>
      </c>
      <c r="AV2397" s="1136" t="str">
        <f t="shared" si="300"/>
        <v>110.3.12</v>
      </c>
      <c r="AW2397" s="1438">
        <f t="shared" si="301"/>
        <v>44267</v>
      </c>
    </row>
    <row r="2398" spans="1:49">
      <c r="A2398" s="1135" t="s">
        <v>7552</v>
      </c>
      <c r="B2398" s="1135" t="s">
        <v>7548</v>
      </c>
      <c r="C2398" s="1135">
        <v>650</v>
      </c>
      <c r="D2398" s="1135">
        <v>1.79</v>
      </c>
      <c r="E2398" s="1135" t="s">
        <v>15203</v>
      </c>
      <c r="F2398" s="1135" t="s">
        <v>663</v>
      </c>
      <c r="G2398" s="1135">
        <v>5.5</v>
      </c>
      <c r="H2398" s="1135" t="s">
        <v>2286</v>
      </c>
      <c r="I2398" s="1135" t="s">
        <v>7553</v>
      </c>
      <c r="K2398" s="1135" t="s">
        <v>7551</v>
      </c>
      <c r="L2398" s="1135" t="s">
        <v>5336</v>
      </c>
      <c r="M2398" s="1135">
        <v>303.89999999999998</v>
      </c>
      <c r="N2398" s="1135" t="s">
        <v>1039</v>
      </c>
      <c r="O2398" s="1135">
        <v>7.5975000000000001</v>
      </c>
      <c r="P2398" s="1135">
        <v>6.0779999999999994</v>
      </c>
      <c r="Q2398" s="1135" t="s">
        <v>1082</v>
      </c>
      <c r="R2398" s="1135">
        <v>17.3</v>
      </c>
      <c r="T2398" s="1135">
        <v>23.6</v>
      </c>
      <c r="U2398" s="1135">
        <v>4.5</v>
      </c>
      <c r="V2398" s="1135" t="s">
        <v>663</v>
      </c>
      <c r="W2398" s="1135">
        <v>110</v>
      </c>
      <c r="X2398" s="1135">
        <v>90</v>
      </c>
      <c r="Y2398" s="1135">
        <v>1.2</v>
      </c>
      <c r="Z2398" s="1135" t="s">
        <v>663</v>
      </c>
      <c r="AA2398" s="1135" t="s">
        <v>3244</v>
      </c>
      <c r="AH2398" s="1135" t="s">
        <v>1921</v>
      </c>
      <c r="AM2398" s="1136" t="s">
        <v>13834</v>
      </c>
      <c r="AN2398" s="1136" t="s">
        <v>11623</v>
      </c>
      <c r="AO2398" s="1136">
        <f t="shared" si="302"/>
        <v>650</v>
      </c>
      <c r="AP2398" s="1136">
        <f t="shared" si="303"/>
        <v>1.79</v>
      </c>
      <c r="AQ2398" s="1136" t="str">
        <f t="shared" si="304"/>
        <v>1-5-1S85°Z+S</v>
      </c>
      <c r="AR2398" s="1136" t="str">
        <f t="shared" si="305"/>
        <v>NA</v>
      </c>
      <c r="AS2398" s="1136" t="str">
        <f t="shared" si="306"/>
        <v>180/OFF</v>
      </c>
      <c r="AT2398" s="1136" t="str">
        <f t="shared" si="307"/>
        <v>1-5-1S85°Z+S</v>
      </c>
      <c r="AU2398" s="1136" t="s">
        <v>15734</v>
      </c>
      <c r="AV2398" s="1136" t="str">
        <f t="shared" si="300"/>
        <v>110.3.17</v>
      </c>
      <c r="AW2398" s="1438">
        <f t="shared" si="301"/>
        <v>44272</v>
      </c>
    </row>
    <row r="2399" spans="1:49">
      <c r="A2399" s="1135" t="s">
        <v>7554</v>
      </c>
      <c r="B2399" s="1135" t="s">
        <v>7355</v>
      </c>
      <c r="C2399" s="1135">
        <v>600</v>
      </c>
      <c r="D2399" s="1135">
        <v>1.8</v>
      </c>
      <c r="E2399" s="1135" t="s">
        <v>15210</v>
      </c>
      <c r="F2399" s="1135" t="s">
        <v>2328</v>
      </c>
      <c r="G2399" s="1135">
        <v>4</v>
      </c>
      <c r="H2399" s="1135" t="s">
        <v>7356</v>
      </c>
      <c r="I2399" s="1135" t="s">
        <v>7012</v>
      </c>
      <c r="K2399" s="1135" t="s">
        <v>7555</v>
      </c>
      <c r="L2399" s="1135" t="s">
        <v>7358</v>
      </c>
      <c r="M2399" s="1135">
        <v>307</v>
      </c>
      <c r="N2399" s="1135" t="s">
        <v>1039</v>
      </c>
      <c r="O2399" s="1135">
        <v>7.6750000000000007</v>
      </c>
      <c r="P2399" s="1135">
        <v>6.1400000000000006</v>
      </c>
      <c r="Q2399" s="1135">
        <v>3.5</v>
      </c>
      <c r="R2399" s="1135">
        <v>27</v>
      </c>
      <c r="T2399" s="1135">
        <v>12</v>
      </c>
      <c r="U2399" s="1135">
        <v>2.2999999999999998</v>
      </c>
      <c r="V2399" s="1135" t="s">
        <v>663</v>
      </c>
      <c r="W2399" s="1135" t="s">
        <v>5041</v>
      </c>
      <c r="X2399" s="1135">
        <v>10</v>
      </c>
      <c r="Y2399" s="1135">
        <v>1.7</v>
      </c>
      <c r="Z2399" s="1135" t="s">
        <v>663</v>
      </c>
      <c r="AA2399" s="1135" t="s">
        <v>7556</v>
      </c>
      <c r="AH2399" s="1135" t="s">
        <v>745</v>
      </c>
      <c r="AM2399" s="1136" t="s">
        <v>13835</v>
      </c>
      <c r="AN2399" s="1136" t="s">
        <v>13836</v>
      </c>
      <c r="AO2399" s="1136">
        <f t="shared" si="302"/>
        <v>600</v>
      </c>
      <c r="AP2399" s="1136">
        <f t="shared" si="303"/>
        <v>1.8</v>
      </c>
      <c r="AQ2399" s="1136" t="str">
        <f t="shared" si="304"/>
        <v>1-5-1S83°Z+S</v>
      </c>
      <c r="AR2399" s="1136" t="str">
        <f t="shared" si="305"/>
        <v>33.5</v>
      </c>
      <c r="AS2399" s="1136" t="str">
        <f t="shared" si="306"/>
        <v>300/300/190</v>
      </c>
      <c r="AT2399" s="1136" t="str">
        <f t="shared" si="307"/>
        <v>1-5-1S83°Z+S</v>
      </c>
      <c r="AU2399" s="1136" t="s">
        <v>15734</v>
      </c>
      <c r="AV2399" s="1136" t="str">
        <f t="shared" si="300"/>
        <v>110.3.19</v>
      </c>
      <c r="AW2399" s="1438">
        <f t="shared" si="301"/>
        <v>44274</v>
      </c>
    </row>
    <row r="2400" spans="1:49">
      <c r="A2400" s="1135" t="s">
        <v>7557</v>
      </c>
      <c r="B2400" s="1135" t="s">
        <v>7226</v>
      </c>
      <c r="C2400" s="1135">
        <v>600</v>
      </c>
      <c r="D2400" s="1135">
        <v>1.7849999999999999</v>
      </c>
      <c r="E2400" s="1135" t="s">
        <v>15210</v>
      </c>
      <c r="F2400" s="1135" t="s">
        <v>2328</v>
      </c>
      <c r="G2400" s="1135">
        <v>5</v>
      </c>
      <c r="H2400" s="1135" t="s">
        <v>7046</v>
      </c>
      <c r="I2400" s="1135" t="s">
        <v>7540</v>
      </c>
      <c r="K2400" s="1135" t="s">
        <v>7558</v>
      </c>
      <c r="L2400" s="1135" t="s">
        <v>7228</v>
      </c>
      <c r="M2400" s="1135">
        <v>310</v>
      </c>
      <c r="N2400" s="1135" t="s">
        <v>1039</v>
      </c>
      <c r="O2400" s="1135">
        <v>7.75</v>
      </c>
      <c r="P2400" s="1135">
        <v>6.2</v>
      </c>
      <c r="Q2400" s="1135">
        <v>3.5</v>
      </c>
      <c r="R2400" s="1135">
        <v>21</v>
      </c>
      <c r="T2400" s="1135">
        <v>24</v>
      </c>
      <c r="U2400" s="1135">
        <v>3.4</v>
      </c>
      <c r="V2400" s="1135" t="s">
        <v>663</v>
      </c>
      <c r="W2400" s="1135">
        <v>115</v>
      </c>
      <c r="X2400" s="1135">
        <v>85</v>
      </c>
      <c r="Y2400" s="1135">
        <v>1.2</v>
      </c>
      <c r="Z2400" s="1135" t="s">
        <v>663</v>
      </c>
      <c r="AA2400" s="1135" t="s">
        <v>7559</v>
      </c>
      <c r="AH2400" s="1135" t="s">
        <v>747</v>
      </c>
      <c r="AM2400" s="1136" t="s">
        <v>13837</v>
      </c>
      <c r="AN2400" s="1136" t="s">
        <v>13838</v>
      </c>
      <c r="AO2400" s="1136">
        <f t="shared" si="302"/>
        <v>600</v>
      </c>
      <c r="AP2400" s="1136">
        <f t="shared" si="303"/>
        <v>1.7849999999999999</v>
      </c>
      <c r="AQ2400" s="1136" t="str">
        <f t="shared" si="304"/>
        <v>1-5-1S83°Z+S</v>
      </c>
      <c r="AR2400" s="1136" t="str">
        <f t="shared" si="305"/>
        <v>33.5</v>
      </c>
      <c r="AS2400" s="1136" t="str">
        <f t="shared" si="306"/>
        <v>340/340/140</v>
      </c>
      <c r="AT2400" s="1136" t="str">
        <f t="shared" si="307"/>
        <v>1-5-1S83°Z+S</v>
      </c>
      <c r="AU2400" s="1136" t="s">
        <v>15734</v>
      </c>
      <c r="AV2400" s="1136" t="str">
        <f t="shared" si="300"/>
        <v>110.3.22</v>
      </c>
      <c r="AW2400" s="1438">
        <f t="shared" si="301"/>
        <v>44277</v>
      </c>
    </row>
    <row r="2401" spans="1:49">
      <c r="A2401" s="1135" t="s">
        <v>7560</v>
      </c>
      <c r="B2401" s="1135" t="s">
        <v>740</v>
      </c>
      <c r="C2401" s="1135">
        <v>600</v>
      </c>
      <c r="D2401" s="1135">
        <v>1.79</v>
      </c>
      <c r="E2401" s="1135" t="s">
        <v>15210</v>
      </c>
      <c r="F2401" s="1135" t="s">
        <v>2328</v>
      </c>
      <c r="G2401" s="1135">
        <v>4</v>
      </c>
      <c r="H2401" s="1135" t="s">
        <v>6996</v>
      </c>
      <c r="I2401" s="1135" t="s">
        <v>7012</v>
      </c>
      <c r="K2401" s="1135" t="s">
        <v>7561</v>
      </c>
      <c r="L2401" s="1135" t="s">
        <v>7014</v>
      </c>
      <c r="M2401" s="1135">
        <v>303.5</v>
      </c>
      <c r="N2401" s="1135" t="s">
        <v>1039</v>
      </c>
      <c r="O2401" s="1135">
        <v>7.5875000000000004</v>
      </c>
      <c r="P2401" s="1135">
        <v>6.07</v>
      </c>
      <c r="Q2401" s="1135">
        <v>3.5</v>
      </c>
      <c r="R2401" s="1135">
        <v>27.9</v>
      </c>
      <c r="T2401" s="1135">
        <v>13.5</v>
      </c>
      <c r="U2401" s="1135">
        <v>2.5</v>
      </c>
      <c r="V2401" s="1135" t="s">
        <v>663</v>
      </c>
      <c r="W2401" s="1135">
        <v>90</v>
      </c>
      <c r="X2401" s="1135">
        <v>10</v>
      </c>
      <c r="Y2401" s="1135">
        <v>1.6</v>
      </c>
      <c r="Z2401" s="1135" t="s">
        <v>663</v>
      </c>
      <c r="AA2401" s="1135" t="s">
        <v>7559</v>
      </c>
      <c r="AH2401" s="1135" t="s">
        <v>3307</v>
      </c>
      <c r="AM2401" s="1136" t="s">
        <v>13839</v>
      </c>
      <c r="AN2401" s="1136" t="s">
        <v>13840</v>
      </c>
      <c r="AO2401" s="1136">
        <f t="shared" si="302"/>
        <v>600</v>
      </c>
      <c r="AP2401" s="1136">
        <f t="shared" si="303"/>
        <v>1.79</v>
      </c>
      <c r="AQ2401" s="1136" t="str">
        <f t="shared" si="304"/>
        <v>1-5-1S83°Z+S</v>
      </c>
      <c r="AR2401" s="1136" t="str">
        <f t="shared" si="305"/>
        <v>33.5</v>
      </c>
      <c r="AS2401" s="1136" t="str">
        <f t="shared" si="306"/>
        <v>310/310/190</v>
      </c>
      <c r="AT2401" s="1136" t="str">
        <f t="shared" si="307"/>
        <v>1-5-1S83°Z+S</v>
      </c>
      <c r="AU2401" s="1136" t="s">
        <v>15734</v>
      </c>
      <c r="AV2401" s="1136" t="str">
        <f t="shared" si="300"/>
        <v>110.3.22</v>
      </c>
      <c r="AW2401" s="1438">
        <f t="shared" si="301"/>
        <v>44277</v>
      </c>
    </row>
    <row r="2402" spans="1:49">
      <c r="A2402" s="1135" t="s">
        <v>7562</v>
      </c>
      <c r="B2402" s="1135" t="s">
        <v>7548</v>
      </c>
      <c r="C2402" s="1135">
        <v>650</v>
      </c>
      <c r="D2402" s="1135">
        <v>1.79</v>
      </c>
      <c r="E2402" s="1135" t="s">
        <v>15215</v>
      </c>
      <c r="F2402" s="1135" t="s">
        <v>663</v>
      </c>
      <c r="G2402" s="1135">
        <v>5</v>
      </c>
      <c r="H2402" s="1135" t="s">
        <v>1035</v>
      </c>
      <c r="I2402" s="1135" t="s">
        <v>7095</v>
      </c>
      <c r="J2402" s="1135">
        <v>3.9</v>
      </c>
      <c r="K2402" s="1135" t="s">
        <v>7563</v>
      </c>
      <c r="L2402" s="1135" t="s">
        <v>5336</v>
      </c>
      <c r="M2402" s="1135">
        <v>302</v>
      </c>
      <c r="N2402" s="1135" t="s">
        <v>1039</v>
      </c>
      <c r="O2402" s="1135">
        <v>7.5500000000000007</v>
      </c>
      <c r="P2402" s="1135">
        <v>6.04</v>
      </c>
      <c r="Q2402" s="1135">
        <v>4.5</v>
      </c>
      <c r="R2402" s="1135">
        <v>21.5</v>
      </c>
      <c r="T2402" s="1135">
        <v>26.8</v>
      </c>
      <c r="U2402" s="1135">
        <v>3.6</v>
      </c>
      <c r="V2402" s="1135" t="s">
        <v>663</v>
      </c>
      <c r="W2402" s="1135">
        <v>90</v>
      </c>
      <c r="X2402" s="1135">
        <v>20</v>
      </c>
      <c r="Y2402" s="1135">
        <v>1.5</v>
      </c>
      <c r="Z2402" s="1135" t="s">
        <v>663</v>
      </c>
      <c r="AA2402" s="1135" t="s">
        <v>7564</v>
      </c>
      <c r="AH2402" s="1135" t="s">
        <v>1580</v>
      </c>
      <c r="AM2402" s="1136" t="s">
        <v>13841</v>
      </c>
      <c r="AN2402" s="1136" t="s">
        <v>13842</v>
      </c>
      <c r="AO2402" s="1136">
        <f t="shared" si="302"/>
        <v>650</v>
      </c>
      <c r="AP2402" s="1136">
        <f t="shared" si="303"/>
        <v>1.79</v>
      </c>
      <c r="AQ2402" s="1136" t="str">
        <f t="shared" si="304"/>
        <v>1-5-1S85°S+Z</v>
      </c>
      <c r="AR2402" s="1136" t="str">
        <f t="shared" si="305"/>
        <v>NA</v>
      </c>
      <c r="AS2402" s="1136" t="str">
        <f t="shared" si="306"/>
        <v>185/OFF</v>
      </c>
      <c r="AT2402" s="1136" t="str">
        <f t="shared" si="307"/>
        <v>1-5-1S85°S+Z</v>
      </c>
      <c r="AU2402" s="1136" t="s">
        <v>15737</v>
      </c>
      <c r="AV2402" s="1136" t="str">
        <f t="shared" si="300"/>
        <v>110.3.23</v>
      </c>
      <c r="AW2402" s="1438">
        <f t="shared" si="301"/>
        <v>44278</v>
      </c>
    </row>
    <row r="2403" spans="1:49">
      <c r="A2403" s="1135" t="s">
        <v>7565</v>
      </c>
      <c r="B2403" s="1135" t="s">
        <v>737</v>
      </c>
      <c r="C2403" s="1135">
        <v>550</v>
      </c>
      <c r="D2403" s="1135">
        <v>1.7669999999999999</v>
      </c>
      <c r="E2403" s="1135" t="s">
        <v>15215</v>
      </c>
      <c r="F2403" s="1135" t="s">
        <v>663</v>
      </c>
      <c r="G2403" s="1135">
        <v>5</v>
      </c>
      <c r="H2403" s="1135" t="s">
        <v>7566</v>
      </c>
      <c r="I2403" s="1135" t="s">
        <v>7275</v>
      </c>
      <c r="J2403" s="1135">
        <v>3.7</v>
      </c>
      <c r="K2403" s="1135" t="s">
        <v>7567</v>
      </c>
      <c r="L2403" s="1135" t="s">
        <v>4760</v>
      </c>
      <c r="M2403" s="1135">
        <v>298.8</v>
      </c>
      <c r="N2403" s="1135" t="s">
        <v>1039</v>
      </c>
      <c r="O2403" s="1135">
        <v>7.4700000000000006</v>
      </c>
      <c r="P2403" s="1135">
        <v>5.976</v>
      </c>
      <c r="Q2403" s="1135">
        <v>4</v>
      </c>
      <c r="R2403" s="1135">
        <v>20.5</v>
      </c>
      <c r="T2403" s="1135">
        <v>21</v>
      </c>
      <c r="U2403" s="1135">
        <v>3.5</v>
      </c>
      <c r="V2403" s="1135" t="s">
        <v>663</v>
      </c>
      <c r="W2403" s="1135">
        <v>30</v>
      </c>
      <c r="X2403" s="1135">
        <v>10</v>
      </c>
      <c r="Y2403" s="1135">
        <v>1.2</v>
      </c>
      <c r="Z2403" s="1135" t="s">
        <v>663</v>
      </c>
      <c r="AA2403" s="1135" t="s">
        <v>7568</v>
      </c>
      <c r="AH2403" s="1135" t="s">
        <v>1264</v>
      </c>
      <c r="AM2403" s="1136" t="s">
        <v>13843</v>
      </c>
      <c r="AN2403" s="1136" t="s">
        <v>13844</v>
      </c>
      <c r="AO2403" s="1136">
        <f t="shared" si="302"/>
        <v>550</v>
      </c>
      <c r="AP2403" s="1136">
        <f t="shared" si="303"/>
        <v>1.7669999999999999</v>
      </c>
      <c r="AQ2403" s="1136" t="str">
        <f t="shared" si="304"/>
        <v>1-5-1S85°S+Z</v>
      </c>
      <c r="AR2403" s="1136" t="str">
        <f t="shared" si="305"/>
        <v>NA</v>
      </c>
      <c r="AS2403" s="1136" t="str">
        <f t="shared" si="306"/>
        <v>165/165</v>
      </c>
      <c r="AT2403" s="1136" t="str">
        <f t="shared" si="307"/>
        <v>1-5-1S85°S+Z</v>
      </c>
      <c r="AU2403" s="1136" t="s">
        <v>15737</v>
      </c>
      <c r="AV2403" s="1136" t="str">
        <f t="shared" si="300"/>
        <v>110.3.25</v>
      </c>
      <c r="AW2403" s="1438">
        <f t="shared" si="301"/>
        <v>44280</v>
      </c>
    </row>
    <row r="2404" spans="1:49">
      <c r="A2404" s="1135" t="s">
        <v>7569</v>
      </c>
      <c r="B2404" s="1135" t="s">
        <v>7149</v>
      </c>
      <c r="C2404" s="1135">
        <v>550</v>
      </c>
      <c r="D2404" s="1135">
        <v>1.7549999999999999</v>
      </c>
      <c r="E2404" s="1135">
        <v>102.5</v>
      </c>
      <c r="F2404" s="1135" t="s">
        <v>5228</v>
      </c>
      <c r="G2404" s="1135">
        <v>5.5</v>
      </c>
      <c r="H2404" s="1135" t="s">
        <v>7570</v>
      </c>
      <c r="I2404" s="1135" t="s">
        <v>7537</v>
      </c>
      <c r="J2404" s="1135">
        <v>3</v>
      </c>
      <c r="K2404" s="1135" t="s">
        <v>7538</v>
      </c>
      <c r="L2404" s="1135" t="s">
        <v>5040</v>
      </c>
      <c r="M2404" s="1135">
        <v>296</v>
      </c>
      <c r="N2404" s="1135" t="s">
        <v>1039</v>
      </c>
      <c r="O2404" s="1135">
        <v>7.4</v>
      </c>
      <c r="P2404" s="1135">
        <v>5.92</v>
      </c>
      <c r="Q2404" s="1135">
        <v>3</v>
      </c>
      <c r="R2404" s="1135">
        <v>27</v>
      </c>
      <c r="T2404" s="1135">
        <v>17.5</v>
      </c>
      <c r="U2404" s="1135">
        <v>6</v>
      </c>
      <c r="V2404" s="1135" t="s">
        <v>663</v>
      </c>
      <c r="W2404" s="1135">
        <v>90</v>
      </c>
      <c r="X2404" s="1135">
        <v>10</v>
      </c>
      <c r="Y2404" s="1135">
        <v>1.2</v>
      </c>
      <c r="Z2404" s="1135" t="s">
        <v>663</v>
      </c>
      <c r="AA2404" s="1135" t="s">
        <v>3247</v>
      </c>
      <c r="AH2404" s="1135" t="s">
        <v>1737</v>
      </c>
      <c r="AM2404" s="1136" t="s">
        <v>13845</v>
      </c>
      <c r="AN2404" s="1136" t="s">
        <v>13846</v>
      </c>
      <c r="AO2404" s="1136">
        <f t="shared" si="302"/>
        <v>550</v>
      </c>
      <c r="AP2404" s="1136">
        <f t="shared" si="303"/>
        <v>1.7549999999999999</v>
      </c>
      <c r="AQ2404" s="1136">
        <f t="shared" si="304"/>
        <v>102.5</v>
      </c>
      <c r="AR2404" s="1136" t="str">
        <f t="shared" si="305"/>
        <v>15.6</v>
      </c>
      <c r="AS2404" s="1136" t="str">
        <f t="shared" si="306"/>
        <v>350/365/OFF</v>
      </c>
      <c r="AT2404" s="1136">
        <f t="shared" si="307"/>
        <v>102.5</v>
      </c>
      <c r="AV2404" s="1136" t="str">
        <f t="shared" si="300"/>
        <v>110.3.31</v>
      </c>
      <c r="AW2404" s="1438">
        <f t="shared" si="301"/>
        <v>44286</v>
      </c>
    </row>
    <row r="2405" spans="1:49">
      <c r="A2405" s="1135" t="s">
        <v>7571</v>
      </c>
      <c r="B2405" s="1135" t="s">
        <v>7185</v>
      </c>
      <c r="C2405" s="1135">
        <v>600</v>
      </c>
      <c r="D2405" s="1135">
        <v>1.82</v>
      </c>
      <c r="E2405" s="1135" t="s">
        <v>15216</v>
      </c>
      <c r="F2405" s="1135" t="s">
        <v>2328</v>
      </c>
      <c r="G2405" s="1135">
        <v>5</v>
      </c>
      <c r="H2405" s="1135" t="s">
        <v>7186</v>
      </c>
      <c r="I2405" s="1135" t="s">
        <v>7095</v>
      </c>
      <c r="K2405" s="1135" t="s">
        <v>7531</v>
      </c>
      <c r="L2405" s="1135" t="s">
        <v>5246</v>
      </c>
      <c r="M2405" s="1135">
        <v>290</v>
      </c>
      <c r="N2405" s="1135" t="s">
        <v>1039</v>
      </c>
      <c r="O2405" s="1135">
        <v>7.25</v>
      </c>
      <c r="P2405" s="1135">
        <v>5.8</v>
      </c>
      <c r="Q2405" s="1135">
        <v>4</v>
      </c>
      <c r="R2405" s="1135">
        <v>19.5</v>
      </c>
      <c r="T2405" s="1135">
        <v>29.3</v>
      </c>
      <c r="U2405" s="1135">
        <v>3.5</v>
      </c>
      <c r="V2405" s="1135" t="s">
        <v>663</v>
      </c>
      <c r="W2405" s="1135">
        <v>95</v>
      </c>
      <c r="X2405" s="1135">
        <v>20</v>
      </c>
      <c r="Y2405" s="1135">
        <v>1.5</v>
      </c>
      <c r="Z2405" s="1135" t="s">
        <v>663</v>
      </c>
      <c r="AA2405" s="1135" t="s">
        <v>1486</v>
      </c>
      <c r="AH2405" s="1135" t="s">
        <v>2478</v>
      </c>
      <c r="AM2405" s="1136" t="s">
        <v>13847</v>
      </c>
      <c r="AN2405" s="1136" t="s">
        <v>13848</v>
      </c>
      <c r="AO2405" s="1136">
        <f t="shared" si="302"/>
        <v>600</v>
      </c>
      <c r="AP2405" s="1136">
        <f t="shared" si="303"/>
        <v>1.82</v>
      </c>
      <c r="AQ2405" s="1136" t="str">
        <f t="shared" si="304"/>
        <v>1-5-1S91°Z+S</v>
      </c>
      <c r="AR2405" s="1136" t="str">
        <f t="shared" si="305"/>
        <v>33.5</v>
      </c>
      <c r="AS2405" s="1136" t="str">
        <f t="shared" si="306"/>
        <v>360/330/OFF</v>
      </c>
      <c r="AT2405" s="1136" t="str">
        <f t="shared" si="307"/>
        <v>1-5-1S91°Z+S</v>
      </c>
      <c r="AU2405" s="1136" t="s">
        <v>15734</v>
      </c>
      <c r="AV2405" s="1136" t="str">
        <f t="shared" si="300"/>
        <v>110.4.6</v>
      </c>
      <c r="AW2405" s="1438">
        <f t="shared" si="301"/>
        <v>44292</v>
      </c>
    </row>
    <row r="2406" spans="1:49">
      <c r="A2406" s="1135" t="s">
        <v>7572</v>
      </c>
      <c r="B2406" s="1135" t="s">
        <v>804</v>
      </c>
      <c r="C2406" s="1135">
        <v>600</v>
      </c>
      <c r="D2406" s="1135">
        <v>1.8</v>
      </c>
      <c r="E2406" s="1135" t="s">
        <v>15210</v>
      </c>
      <c r="F2406" s="1135" t="s">
        <v>2328</v>
      </c>
      <c r="G2406" s="1135">
        <v>4</v>
      </c>
      <c r="H2406" s="1135" t="s">
        <v>6996</v>
      </c>
      <c r="I2406" s="1135" t="s">
        <v>6997</v>
      </c>
      <c r="K2406" s="1135" t="s">
        <v>7573</v>
      </c>
      <c r="L2406" s="1135" t="s">
        <v>7027</v>
      </c>
      <c r="M2406" s="1135">
        <v>302</v>
      </c>
      <c r="N2406" s="1135" t="s">
        <v>1039</v>
      </c>
      <c r="O2406" s="1135">
        <v>7.5500000000000007</v>
      </c>
      <c r="P2406" s="1135">
        <v>6.04</v>
      </c>
      <c r="Q2406" s="1135">
        <v>3.5</v>
      </c>
      <c r="R2406" s="1135">
        <v>27.3</v>
      </c>
      <c r="T2406" s="1135">
        <v>13.3</v>
      </c>
      <c r="U2406" s="1135">
        <v>2.2999999999999998</v>
      </c>
      <c r="V2406" s="1135" t="s">
        <v>663</v>
      </c>
      <c r="W2406" s="1135" t="s">
        <v>5041</v>
      </c>
      <c r="X2406" s="1135">
        <v>10</v>
      </c>
      <c r="Y2406" s="1135">
        <v>1.6</v>
      </c>
      <c r="Z2406" s="1135" t="s">
        <v>663</v>
      </c>
      <c r="AA2406" s="1135" t="s">
        <v>3351</v>
      </c>
      <c r="AH2406" s="1135" t="s">
        <v>1231</v>
      </c>
      <c r="AM2406" s="1136" t="s">
        <v>13849</v>
      </c>
      <c r="AN2406" s="1136" t="s">
        <v>13850</v>
      </c>
      <c r="AO2406" s="1136">
        <f t="shared" si="302"/>
        <v>600</v>
      </c>
      <c r="AP2406" s="1136">
        <f t="shared" si="303"/>
        <v>1.8</v>
      </c>
      <c r="AQ2406" s="1136" t="str">
        <f t="shared" si="304"/>
        <v>1-5-1S83°Z+S</v>
      </c>
      <c r="AR2406" s="1136" t="str">
        <f t="shared" si="305"/>
        <v>33.5</v>
      </c>
      <c r="AS2406" s="1136" t="str">
        <f t="shared" si="306"/>
        <v>310/310/190</v>
      </c>
      <c r="AT2406" s="1136" t="str">
        <f t="shared" si="307"/>
        <v>1-5-1S83°Z+S</v>
      </c>
      <c r="AU2406" s="1136" t="s">
        <v>15734</v>
      </c>
      <c r="AV2406" s="1136" t="str">
        <f t="shared" si="300"/>
        <v>110.4.7</v>
      </c>
      <c r="AW2406" s="1438">
        <f t="shared" si="301"/>
        <v>44293</v>
      </c>
    </row>
    <row r="2407" spans="1:49">
      <c r="A2407" s="1135" t="s">
        <v>7574</v>
      </c>
      <c r="B2407" s="1135" t="s">
        <v>7045</v>
      </c>
      <c r="C2407" s="1135">
        <v>600</v>
      </c>
      <c r="D2407" s="1135">
        <v>1.75</v>
      </c>
      <c r="E2407" s="1135" t="s">
        <v>15210</v>
      </c>
      <c r="F2407" s="1135" t="s">
        <v>2328</v>
      </c>
      <c r="G2407" s="1135">
        <v>3.5</v>
      </c>
      <c r="H2407" s="1135" t="s">
        <v>7046</v>
      </c>
      <c r="I2407" s="1135" t="s">
        <v>7244</v>
      </c>
      <c r="K2407" s="1135" t="s">
        <v>7575</v>
      </c>
      <c r="L2407" s="1135" t="s">
        <v>7049</v>
      </c>
      <c r="M2407" s="1135">
        <v>310</v>
      </c>
      <c r="N2407" s="1135" t="s">
        <v>1039</v>
      </c>
      <c r="O2407" s="1135">
        <v>7.75</v>
      </c>
      <c r="P2407" s="1135">
        <v>6.2</v>
      </c>
      <c r="Q2407" s="1135">
        <v>3.5</v>
      </c>
      <c r="R2407" s="1135">
        <v>25</v>
      </c>
      <c r="T2407" s="1135">
        <v>23</v>
      </c>
      <c r="U2407" s="1135">
        <v>3.2</v>
      </c>
      <c r="V2407" s="1135" t="s">
        <v>663</v>
      </c>
      <c r="W2407" s="1135">
        <v>115</v>
      </c>
      <c r="X2407" s="1135">
        <v>85</v>
      </c>
      <c r="Y2407" s="1135">
        <v>1.2</v>
      </c>
      <c r="Z2407" s="1135" t="s">
        <v>663</v>
      </c>
      <c r="AA2407" s="1135" t="s">
        <v>7576</v>
      </c>
      <c r="AH2407" s="1135" t="s">
        <v>634</v>
      </c>
      <c r="AM2407" s="1136" t="s">
        <v>13851</v>
      </c>
      <c r="AN2407" s="1136" t="s">
        <v>13852</v>
      </c>
      <c r="AO2407" s="1136">
        <f t="shared" si="302"/>
        <v>600</v>
      </c>
      <c r="AP2407" s="1136">
        <f t="shared" si="303"/>
        <v>1.75</v>
      </c>
      <c r="AQ2407" s="1136" t="str">
        <f t="shared" si="304"/>
        <v>1-5-1S83°Z+S</v>
      </c>
      <c r="AR2407" s="1136" t="str">
        <f t="shared" si="305"/>
        <v>33.5</v>
      </c>
      <c r="AS2407" s="1136" t="str">
        <f t="shared" si="306"/>
        <v>340/340/140</v>
      </c>
      <c r="AT2407" s="1136" t="str">
        <f t="shared" si="307"/>
        <v>1-5-1S83°Z+S</v>
      </c>
      <c r="AU2407" s="1136" t="s">
        <v>15734</v>
      </c>
      <c r="AV2407" s="1136" t="str">
        <f t="shared" si="300"/>
        <v>110.4.9</v>
      </c>
      <c r="AW2407" s="1438">
        <f t="shared" si="301"/>
        <v>44295</v>
      </c>
    </row>
    <row r="2408" spans="1:49">
      <c r="A2408" s="1135" t="s">
        <v>7577</v>
      </c>
      <c r="B2408" s="1135" t="s">
        <v>682</v>
      </c>
      <c r="C2408" s="1135">
        <v>500</v>
      </c>
      <c r="D2408" s="1135">
        <v>1.78</v>
      </c>
      <c r="E2408" s="1135">
        <v>102.5</v>
      </c>
      <c r="F2408" s="1135" t="s">
        <v>4164</v>
      </c>
      <c r="G2408" s="1135">
        <v>5.5</v>
      </c>
      <c r="H2408" s="1135" t="s">
        <v>7578</v>
      </c>
      <c r="I2408" s="1135" t="s">
        <v>7064</v>
      </c>
      <c r="K2408" s="1135" t="s">
        <v>7579</v>
      </c>
      <c r="L2408" s="1135" t="s">
        <v>5001</v>
      </c>
      <c r="M2408" s="1135">
        <v>296</v>
      </c>
      <c r="N2408" s="1135" t="s">
        <v>1039</v>
      </c>
      <c r="O2408" s="1135">
        <v>7.4</v>
      </c>
      <c r="P2408" s="1135">
        <v>5.92</v>
      </c>
      <c r="Q2408" s="1135">
        <v>3.5</v>
      </c>
      <c r="R2408" s="1135">
        <v>17</v>
      </c>
      <c r="T2408" s="1135">
        <v>10.5</v>
      </c>
      <c r="U2408" s="1135">
        <v>6.1</v>
      </c>
      <c r="V2408" s="1135" t="s">
        <v>663</v>
      </c>
      <c r="W2408" s="1135">
        <v>120</v>
      </c>
      <c r="X2408" s="1135">
        <v>90</v>
      </c>
      <c r="Y2408" s="1135">
        <v>1.1000000000000001</v>
      </c>
      <c r="Z2408" s="1135" t="s">
        <v>663</v>
      </c>
      <c r="AA2408" s="1135" t="s">
        <v>1490</v>
      </c>
      <c r="AH2408" s="1135" t="s">
        <v>863</v>
      </c>
      <c r="AM2408" s="1136" t="s">
        <v>13853</v>
      </c>
      <c r="AN2408" s="1136" t="s">
        <v>13854</v>
      </c>
      <c r="AO2408" s="1136">
        <f t="shared" si="302"/>
        <v>500</v>
      </c>
      <c r="AP2408" s="1136">
        <f t="shared" si="303"/>
        <v>1.78</v>
      </c>
      <c r="AQ2408" s="1136">
        <f t="shared" si="304"/>
        <v>102.5</v>
      </c>
      <c r="AR2408" s="1136" t="str">
        <f t="shared" si="305"/>
        <v>15.5</v>
      </c>
      <c r="AS2408" s="1136" t="str">
        <f t="shared" si="306"/>
        <v>355/340/153</v>
      </c>
      <c r="AT2408" s="1136">
        <f t="shared" si="307"/>
        <v>102.5</v>
      </c>
      <c r="AV2408" s="1136" t="str">
        <f t="shared" si="300"/>
        <v>110.4.12</v>
      </c>
      <c r="AW2408" s="1438">
        <f t="shared" si="301"/>
        <v>44298</v>
      </c>
    </row>
    <row r="2409" spans="1:49">
      <c r="A2409" s="1135" t="s">
        <v>7580</v>
      </c>
      <c r="B2409" s="1135" t="s">
        <v>7208</v>
      </c>
      <c r="C2409" s="1135">
        <v>550</v>
      </c>
      <c r="D2409" s="1135">
        <v>1.7549999999999999</v>
      </c>
      <c r="E2409" s="1135">
        <v>102.5</v>
      </c>
      <c r="F2409" s="1135" t="s">
        <v>5228</v>
      </c>
      <c r="G2409" s="1135">
        <v>5</v>
      </c>
      <c r="H2409" s="1135" t="s">
        <v>7374</v>
      </c>
      <c r="I2409" s="1135" t="s">
        <v>7420</v>
      </c>
      <c r="J2409" s="1135">
        <v>3</v>
      </c>
      <c r="K2409" s="1135" t="s">
        <v>7581</v>
      </c>
      <c r="L2409" s="1135" t="s">
        <v>4948</v>
      </c>
      <c r="M2409" s="1135">
        <v>300.7</v>
      </c>
      <c r="N2409" s="1135" t="s">
        <v>1039</v>
      </c>
      <c r="O2409" s="1135">
        <v>7.5175000000000001</v>
      </c>
      <c r="P2409" s="1135">
        <v>6.0140000000000002</v>
      </c>
      <c r="Q2409" s="1135">
        <v>3</v>
      </c>
      <c r="R2409" s="1135">
        <v>28.5</v>
      </c>
      <c r="T2409" s="1135">
        <v>14.7</v>
      </c>
      <c r="U2409" s="1135">
        <v>6.1</v>
      </c>
      <c r="V2409" s="1135" t="s">
        <v>663</v>
      </c>
      <c r="W2409" s="1135">
        <v>115</v>
      </c>
      <c r="X2409" s="1135">
        <v>45</v>
      </c>
      <c r="Y2409" s="1135">
        <v>1.5</v>
      </c>
      <c r="Z2409" s="1135" t="s">
        <v>663</v>
      </c>
      <c r="AA2409" s="1135" t="s">
        <v>7582</v>
      </c>
      <c r="AH2409" s="1135" t="s">
        <v>6700</v>
      </c>
      <c r="AM2409" s="1136" t="s">
        <v>13855</v>
      </c>
      <c r="AN2409" s="1136" t="s">
        <v>13856</v>
      </c>
      <c r="AO2409" s="1136">
        <f t="shared" si="302"/>
        <v>550</v>
      </c>
      <c r="AP2409" s="1136">
        <f t="shared" si="303"/>
        <v>1.7549999999999999</v>
      </c>
      <c r="AQ2409" s="1136">
        <f t="shared" si="304"/>
        <v>102.5</v>
      </c>
      <c r="AR2409" s="1136" t="str">
        <f t="shared" si="305"/>
        <v>15.6</v>
      </c>
      <c r="AS2409" s="1136" t="str">
        <f t="shared" si="306"/>
        <v>352/367/OFF</v>
      </c>
      <c r="AT2409" s="1136">
        <f t="shared" si="307"/>
        <v>102.5</v>
      </c>
      <c r="AV2409" s="1136" t="str">
        <f t="shared" si="300"/>
        <v>110.4.19</v>
      </c>
      <c r="AW2409" s="1438">
        <f t="shared" si="301"/>
        <v>44305</v>
      </c>
    </row>
    <row r="2410" spans="1:49">
      <c r="A2410" s="1135" t="s">
        <v>7583</v>
      </c>
      <c r="B2410" s="1135" t="s">
        <v>737</v>
      </c>
      <c r="C2410" s="1135">
        <v>550</v>
      </c>
      <c r="D2410" s="1135">
        <v>1.76</v>
      </c>
      <c r="E2410" s="1135">
        <v>102.5</v>
      </c>
      <c r="F2410" s="1135" t="s">
        <v>4164</v>
      </c>
      <c r="G2410" s="1135" t="s">
        <v>6959</v>
      </c>
      <c r="H2410" s="1135" t="s">
        <v>7443</v>
      </c>
      <c r="I2410" s="1135" t="s">
        <v>6967</v>
      </c>
      <c r="J2410" s="1135">
        <v>3.7</v>
      </c>
      <c r="K2410" s="1135" t="s">
        <v>7584</v>
      </c>
      <c r="L2410" s="1135" t="s">
        <v>4760</v>
      </c>
      <c r="M2410" s="1135">
        <v>300.3</v>
      </c>
      <c r="N2410" s="1135" t="s">
        <v>1039</v>
      </c>
      <c r="O2410" s="1135">
        <v>7.5075000000000003</v>
      </c>
      <c r="P2410" s="1135">
        <v>6.0060000000000002</v>
      </c>
      <c r="Q2410" s="1135">
        <v>4</v>
      </c>
      <c r="R2410" s="1135">
        <v>18.899999999999999</v>
      </c>
      <c r="T2410" s="1135">
        <v>26.9</v>
      </c>
      <c r="U2410" s="1135">
        <v>3.7</v>
      </c>
      <c r="V2410" s="1135" t="s">
        <v>663</v>
      </c>
      <c r="W2410" s="1135">
        <v>60</v>
      </c>
      <c r="X2410" s="1135">
        <v>10</v>
      </c>
      <c r="Y2410" s="1135">
        <v>1.1000000000000001</v>
      </c>
      <c r="Z2410" s="1135" t="s">
        <v>663</v>
      </c>
      <c r="AA2410" s="1135" t="s">
        <v>7585</v>
      </c>
      <c r="AH2410" s="1135" t="s">
        <v>1737</v>
      </c>
      <c r="AM2410" s="1136" t="s">
        <v>13857</v>
      </c>
      <c r="AN2410" s="1136" t="s">
        <v>13858</v>
      </c>
      <c r="AO2410" s="1136">
        <f t="shared" si="302"/>
        <v>550</v>
      </c>
      <c r="AP2410" s="1136">
        <f t="shared" si="303"/>
        <v>1.76</v>
      </c>
      <c r="AQ2410" s="1136">
        <f t="shared" si="304"/>
        <v>102.5</v>
      </c>
      <c r="AR2410" s="1136" t="str">
        <f t="shared" si="305"/>
        <v>15.5</v>
      </c>
      <c r="AS2410" s="1136" t="str">
        <f t="shared" si="306"/>
        <v>440/400/OFF</v>
      </c>
      <c r="AT2410" s="1136">
        <f t="shared" si="307"/>
        <v>102.5</v>
      </c>
      <c r="AV2410" s="1136" t="str">
        <f t="shared" si="300"/>
        <v>110.4.26</v>
      </c>
      <c r="AW2410" s="1438">
        <f t="shared" si="301"/>
        <v>44312</v>
      </c>
    </row>
    <row r="2411" spans="1:49">
      <c r="A2411" s="1135" t="s">
        <v>7586</v>
      </c>
      <c r="B2411" s="1135" t="s">
        <v>7501</v>
      </c>
      <c r="C2411" s="1135">
        <v>550</v>
      </c>
      <c r="D2411" s="1135">
        <v>1.75</v>
      </c>
      <c r="E2411" s="1135">
        <v>102.5</v>
      </c>
      <c r="F2411" s="1135" t="s">
        <v>5228</v>
      </c>
      <c r="G2411" s="1135">
        <v>5</v>
      </c>
      <c r="H2411" s="1135" t="s">
        <v>7374</v>
      </c>
      <c r="I2411" s="1135" t="s">
        <v>7420</v>
      </c>
      <c r="J2411" s="1135">
        <v>3</v>
      </c>
      <c r="K2411" s="1135" t="s">
        <v>7587</v>
      </c>
      <c r="L2411" s="1135" t="s">
        <v>5253</v>
      </c>
      <c r="M2411" s="1135">
        <v>300.7</v>
      </c>
      <c r="N2411" s="1135" t="s">
        <v>1039</v>
      </c>
      <c r="O2411" s="1135">
        <v>7.5175000000000001</v>
      </c>
      <c r="P2411" s="1135">
        <v>6.0140000000000002</v>
      </c>
      <c r="Q2411" s="1135">
        <v>3</v>
      </c>
      <c r="R2411" s="1135">
        <v>28.5</v>
      </c>
      <c r="T2411" s="1135">
        <v>14.7</v>
      </c>
      <c r="U2411" s="1135">
        <v>6.1</v>
      </c>
      <c r="V2411" s="1135" t="s">
        <v>663</v>
      </c>
      <c r="W2411" s="1135">
        <v>115</v>
      </c>
      <c r="X2411" s="1135">
        <v>45</v>
      </c>
      <c r="Y2411" s="1135">
        <v>1.5</v>
      </c>
      <c r="Z2411" s="1135" t="s">
        <v>663</v>
      </c>
      <c r="AA2411" s="1135" t="s">
        <v>4289</v>
      </c>
      <c r="AH2411" s="1135" t="s">
        <v>1470</v>
      </c>
      <c r="AM2411" s="1136" t="s">
        <v>13859</v>
      </c>
      <c r="AN2411" s="1136" t="s">
        <v>13860</v>
      </c>
      <c r="AO2411" s="1136">
        <f t="shared" si="302"/>
        <v>550</v>
      </c>
      <c r="AP2411" s="1136">
        <f t="shared" si="303"/>
        <v>1.75</v>
      </c>
      <c r="AQ2411" s="1136">
        <f t="shared" si="304"/>
        <v>102.5</v>
      </c>
      <c r="AR2411" s="1136" t="str">
        <f t="shared" si="305"/>
        <v>15.6</v>
      </c>
      <c r="AS2411" s="1136" t="str">
        <f t="shared" si="306"/>
        <v>352/367/OFF</v>
      </c>
      <c r="AT2411" s="1136">
        <f t="shared" si="307"/>
        <v>102.5</v>
      </c>
      <c r="AV2411" s="1136" t="str">
        <f t="shared" si="300"/>
        <v>110.4.23</v>
      </c>
      <c r="AW2411" s="1438">
        <f t="shared" si="301"/>
        <v>44309</v>
      </c>
    </row>
    <row r="2412" spans="1:49">
      <c r="A2412" s="1135" t="s">
        <v>7588</v>
      </c>
      <c r="B2412" s="1135" t="s">
        <v>7203</v>
      </c>
      <c r="C2412" s="1135">
        <v>600</v>
      </c>
      <c r="D2412" s="1135">
        <v>1.7549999999999999</v>
      </c>
      <c r="E2412" s="1135" t="s">
        <v>15210</v>
      </c>
      <c r="F2412" s="1135" t="s">
        <v>2328</v>
      </c>
      <c r="G2412" s="1135">
        <v>5</v>
      </c>
      <c r="H2412" s="1135" t="s">
        <v>7046</v>
      </c>
      <c r="I2412" s="1135" t="s">
        <v>7095</v>
      </c>
      <c r="K2412" s="1135" t="s">
        <v>7204</v>
      </c>
      <c r="L2412" s="1135" t="s">
        <v>7205</v>
      </c>
      <c r="M2412" s="1135">
        <v>310</v>
      </c>
      <c r="N2412" s="1135" t="s">
        <v>1039</v>
      </c>
      <c r="O2412" s="1135">
        <v>7.75</v>
      </c>
      <c r="P2412" s="1135">
        <v>6.2</v>
      </c>
      <c r="Q2412" s="1135">
        <v>3</v>
      </c>
      <c r="R2412" s="1135">
        <v>22</v>
      </c>
      <c r="T2412" s="1135">
        <v>13.5</v>
      </c>
      <c r="U2412" s="1135">
        <v>3.2</v>
      </c>
      <c r="V2412" s="1135" t="s">
        <v>663</v>
      </c>
      <c r="W2412" s="1135">
        <v>100</v>
      </c>
      <c r="X2412" s="1135">
        <v>85</v>
      </c>
      <c r="Y2412" s="1135">
        <v>1.2</v>
      </c>
      <c r="Z2412" s="1135" t="s">
        <v>663</v>
      </c>
      <c r="AA2412" s="1135" t="s">
        <v>7585</v>
      </c>
      <c r="AH2412" s="1135" t="s">
        <v>1052</v>
      </c>
      <c r="AM2412" s="1136" t="s">
        <v>13861</v>
      </c>
      <c r="AN2412" s="1136" t="s">
        <v>13862</v>
      </c>
      <c r="AO2412" s="1136">
        <f t="shared" si="302"/>
        <v>600</v>
      </c>
      <c r="AP2412" s="1136">
        <f t="shared" si="303"/>
        <v>1.7549999999999999</v>
      </c>
      <c r="AQ2412" s="1136" t="str">
        <f t="shared" si="304"/>
        <v>1-5-1S83°Z+S</v>
      </c>
      <c r="AR2412" s="1136" t="str">
        <f t="shared" si="305"/>
        <v>33.5</v>
      </c>
      <c r="AS2412" s="1136" t="str">
        <f t="shared" si="306"/>
        <v>340/340/140</v>
      </c>
      <c r="AT2412" s="1136" t="str">
        <f t="shared" si="307"/>
        <v>1-5-1S83°Z+S</v>
      </c>
      <c r="AU2412" s="1136" t="s">
        <v>15734</v>
      </c>
      <c r="AV2412" s="1136" t="str">
        <f t="shared" si="300"/>
        <v>110.4.26</v>
      </c>
      <c r="AW2412" s="1438">
        <f t="shared" si="301"/>
        <v>44312</v>
      </c>
    </row>
    <row r="2413" spans="1:49">
      <c r="A2413" s="1135" t="s">
        <v>7589</v>
      </c>
      <c r="B2413" s="1135" t="s">
        <v>737</v>
      </c>
      <c r="C2413" s="1135">
        <v>600</v>
      </c>
      <c r="D2413" s="1135">
        <v>1.77</v>
      </c>
      <c r="E2413" s="1135">
        <v>102.5</v>
      </c>
      <c r="F2413" s="1135" t="s">
        <v>4164</v>
      </c>
      <c r="G2413" s="1135">
        <v>5.5</v>
      </c>
      <c r="H2413" s="1135" t="s">
        <v>7432</v>
      </c>
      <c r="I2413" s="1135" t="s">
        <v>7590</v>
      </c>
      <c r="J2413" s="1135">
        <v>3.7</v>
      </c>
      <c r="K2413" s="1135" t="s">
        <v>7591</v>
      </c>
      <c r="L2413" s="1135" t="s">
        <v>4760</v>
      </c>
      <c r="M2413" s="1135">
        <v>295.10000000000002</v>
      </c>
      <c r="N2413" s="1135" t="s">
        <v>1039</v>
      </c>
      <c r="O2413" s="1135">
        <v>7.3775000000000013</v>
      </c>
      <c r="P2413" s="1135">
        <v>5.9020000000000001</v>
      </c>
      <c r="Q2413" s="1135">
        <v>4</v>
      </c>
      <c r="R2413" s="1135">
        <v>17.399999999999999</v>
      </c>
      <c r="T2413" s="1135">
        <v>31</v>
      </c>
      <c r="U2413" s="1135">
        <v>3.5</v>
      </c>
      <c r="V2413" s="1135" t="s">
        <v>663</v>
      </c>
      <c r="W2413" s="1135">
        <v>100</v>
      </c>
      <c r="X2413" s="1135" t="s">
        <v>7592</v>
      </c>
      <c r="Y2413" s="1135">
        <v>1</v>
      </c>
      <c r="Z2413" s="1135" t="s">
        <v>663</v>
      </c>
      <c r="AA2413" s="1135" t="s">
        <v>7593</v>
      </c>
      <c r="AH2413" s="1135" t="s">
        <v>4724</v>
      </c>
      <c r="AM2413" s="1136" t="s">
        <v>13863</v>
      </c>
      <c r="AN2413" s="1136" t="s">
        <v>13864</v>
      </c>
      <c r="AO2413" s="1136">
        <f t="shared" si="302"/>
        <v>600</v>
      </c>
      <c r="AP2413" s="1136">
        <f t="shared" si="303"/>
        <v>1.77</v>
      </c>
      <c r="AQ2413" s="1136">
        <f t="shared" si="304"/>
        <v>102.5</v>
      </c>
      <c r="AR2413" s="1136" t="str">
        <f t="shared" si="305"/>
        <v>15.5</v>
      </c>
      <c r="AS2413" s="1136" t="str">
        <f t="shared" si="306"/>
        <v>504/464/OFF</v>
      </c>
      <c r="AT2413" s="1136">
        <f t="shared" si="307"/>
        <v>102.5</v>
      </c>
      <c r="AV2413" s="1136" t="str">
        <f t="shared" si="300"/>
        <v>110.4.28</v>
      </c>
      <c r="AW2413" s="1438">
        <f t="shared" si="301"/>
        <v>44314</v>
      </c>
    </row>
    <row r="2414" spans="1:49">
      <c r="A2414" s="1135" t="s">
        <v>7594</v>
      </c>
      <c r="B2414" s="1135" t="s">
        <v>7501</v>
      </c>
      <c r="C2414" s="1135">
        <v>550</v>
      </c>
      <c r="D2414" s="1135">
        <v>1.75</v>
      </c>
      <c r="E2414" s="1135">
        <v>102.5</v>
      </c>
      <c r="F2414" s="1135" t="s">
        <v>5228</v>
      </c>
      <c r="G2414" s="1135">
        <v>5</v>
      </c>
      <c r="H2414" s="1135" t="s">
        <v>7374</v>
      </c>
      <c r="I2414" s="1135" t="s">
        <v>7420</v>
      </c>
      <c r="J2414" s="1135">
        <v>3</v>
      </c>
      <c r="K2414" s="1135" t="s">
        <v>7595</v>
      </c>
      <c r="L2414" s="1135" t="s">
        <v>4948</v>
      </c>
      <c r="M2414" s="1135">
        <v>300.7</v>
      </c>
      <c r="N2414" s="1135" t="s">
        <v>1039</v>
      </c>
      <c r="O2414" s="1135">
        <v>7.5175000000000001</v>
      </c>
      <c r="P2414" s="1135">
        <v>6.0140000000000002</v>
      </c>
      <c r="Q2414" s="1135">
        <v>3</v>
      </c>
      <c r="R2414" s="1135">
        <v>28.5</v>
      </c>
      <c r="T2414" s="1135">
        <v>14.7</v>
      </c>
      <c r="U2414" s="1135">
        <v>6.1</v>
      </c>
      <c r="V2414" s="1135" t="s">
        <v>663</v>
      </c>
      <c r="W2414" s="1135">
        <v>115</v>
      </c>
      <c r="X2414" s="1135">
        <v>45</v>
      </c>
      <c r="Y2414" s="1135">
        <v>1.5</v>
      </c>
      <c r="Z2414" s="1135" t="s">
        <v>663</v>
      </c>
      <c r="AA2414" s="1135" t="s">
        <v>7593</v>
      </c>
      <c r="AH2414" s="1135" t="s">
        <v>863</v>
      </c>
      <c r="AM2414" s="1136" t="s">
        <v>13865</v>
      </c>
      <c r="AN2414" s="1136" t="s">
        <v>13866</v>
      </c>
      <c r="AO2414" s="1136">
        <f t="shared" si="302"/>
        <v>550</v>
      </c>
      <c r="AP2414" s="1136">
        <f t="shared" si="303"/>
        <v>1.75</v>
      </c>
      <c r="AQ2414" s="1136">
        <f t="shared" si="304"/>
        <v>102.5</v>
      </c>
      <c r="AR2414" s="1136" t="str">
        <f t="shared" si="305"/>
        <v>15.6</v>
      </c>
      <c r="AS2414" s="1136" t="str">
        <f t="shared" si="306"/>
        <v>352/367/OFF</v>
      </c>
      <c r="AT2414" s="1136">
        <f t="shared" si="307"/>
        <v>102.5</v>
      </c>
      <c r="AV2414" s="1136" t="str">
        <f t="shared" si="300"/>
        <v>110.4.28</v>
      </c>
      <c r="AW2414" s="1438">
        <f t="shared" si="301"/>
        <v>44314</v>
      </c>
    </row>
    <row r="2415" spans="1:49">
      <c r="A2415" s="1135" t="s">
        <v>7596</v>
      </c>
      <c r="B2415" s="1135" t="s">
        <v>7355</v>
      </c>
      <c r="C2415" s="1135">
        <v>600</v>
      </c>
      <c r="D2415" s="1135">
        <v>1.8</v>
      </c>
      <c r="E2415" s="1135" t="s">
        <v>15210</v>
      </c>
      <c r="F2415" s="1135" t="s">
        <v>2328</v>
      </c>
      <c r="G2415" s="1135">
        <v>4</v>
      </c>
      <c r="H2415" s="1135" t="s">
        <v>7356</v>
      </c>
      <c r="I2415" s="1135" t="s">
        <v>7012</v>
      </c>
      <c r="K2415" s="1135" t="s">
        <v>7555</v>
      </c>
      <c r="L2415" s="1135" t="s">
        <v>7358</v>
      </c>
      <c r="M2415" s="1135">
        <v>307</v>
      </c>
      <c r="N2415" s="1135" t="s">
        <v>1039</v>
      </c>
      <c r="O2415" s="1135">
        <v>7.6750000000000007</v>
      </c>
      <c r="P2415" s="1135">
        <v>6.1400000000000006</v>
      </c>
      <c r="Q2415" s="1135">
        <v>3.5</v>
      </c>
      <c r="R2415" s="1135">
        <v>27</v>
      </c>
      <c r="T2415" s="1135">
        <v>12</v>
      </c>
      <c r="U2415" s="1135">
        <v>2.2999999999999998</v>
      </c>
      <c r="V2415" s="1135" t="s">
        <v>663</v>
      </c>
      <c r="W2415" s="1135" t="s">
        <v>5041</v>
      </c>
      <c r="X2415" s="1135">
        <v>10</v>
      </c>
      <c r="Y2415" s="1135">
        <v>1.7</v>
      </c>
      <c r="Z2415" s="1135" t="s">
        <v>663</v>
      </c>
      <c r="AA2415" s="1135" t="s">
        <v>6376</v>
      </c>
      <c r="AH2415" s="1135" t="s">
        <v>705</v>
      </c>
      <c r="AM2415" s="1136" t="s">
        <v>13867</v>
      </c>
      <c r="AN2415" s="1136" t="s">
        <v>13868</v>
      </c>
      <c r="AO2415" s="1136">
        <f t="shared" si="302"/>
        <v>600</v>
      </c>
      <c r="AP2415" s="1136">
        <f t="shared" si="303"/>
        <v>1.8</v>
      </c>
      <c r="AQ2415" s="1136" t="str">
        <f t="shared" si="304"/>
        <v>1-5-1S83°Z+S</v>
      </c>
      <c r="AR2415" s="1136" t="str">
        <f t="shared" si="305"/>
        <v>33.5</v>
      </c>
      <c r="AS2415" s="1136" t="str">
        <f t="shared" si="306"/>
        <v>300/300/190</v>
      </c>
      <c r="AT2415" s="1136" t="str">
        <f t="shared" si="307"/>
        <v>1-5-1S83°Z+S</v>
      </c>
      <c r="AU2415" s="1136" t="s">
        <v>15734</v>
      </c>
      <c r="AV2415" s="1136" t="str">
        <f t="shared" si="300"/>
        <v>110.5.3</v>
      </c>
      <c r="AW2415" s="1438">
        <f t="shared" si="301"/>
        <v>44319</v>
      </c>
    </row>
    <row r="2416" spans="1:49">
      <c r="A2416" s="1135" t="s">
        <v>7597</v>
      </c>
      <c r="B2416" s="1135" t="s">
        <v>7598</v>
      </c>
      <c r="C2416" s="1135">
        <v>500</v>
      </c>
      <c r="D2416" s="1135">
        <v>1.8320000000000001</v>
      </c>
      <c r="E2416" s="1135" t="s">
        <v>15210</v>
      </c>
      <c r="F2416" s="1135" t="s">
        <v>1608</v>
      </c>
      <c r="G2416" s="1135">
        <v>4</v>
      </c>
      <c r="H2416" s="1135" t="s">
        <v>7599</v>
      </c>
      <c r="I2416" s="1135" t="s">
        <v>7413</v>
      </c>
      <c r="J2416" s="1135">
        <v>3</v>
      </c>
      <c r="K2416" s="1135" t="s">
        <v>7600</v>
      </c>
      <c r="L2416" s="1135" t="s">
        <v>7601</v>
      </c>
      <c r="M2416" s="1135">
        <v>302</v>
      </c>
      <c r="N2416" s="1135" t="s">
        <v>1039</v>
      </c>
      <c r="O2416" s="1135">
        <v>7.5500000000000007</v>
      </c>
      <c r="P2416" s="1135">
        <v>6.04</v>
      </c>
      <c r="Q2416" s="1135" t="s">
        <v>1371</v>
      </c>
      <c r="R2416" s="1135">
        <v>21.5</v>
      </c>
      <c r="T2416" s="1135">
        <v>24.5</v>
      </c>
      <c r="U2416" s="1135">
        <v>2.7</v>
      </c>
      <c r="V2416" s="1135" t="s">
        <v>663</v>
      </c>
      <c r="W2416" s="1135">
        <v>100</v>
      </c>
      <c r="X2416" s="1135">
        <v>20</v>
      </c>
      <c r="Y2416" s="1135">
        <v>2</v>
      </c>
      <c r="Z2416" s="1135" t="s">
        <v>663</v>
      </c>
      <c r="AA2416" s="1135" t="s">
        <v>6376</v>
      </c>
      <c r="AH2416" s="1135" t="s">
        <v>6700</v>
      </c>
      <c r="AM2416" s="1136" t="s">
        <v>13869</v>
      </c>
      <c r="AN2416" s="1136" t="s">
        <v>9291</v>
      </c>
      <c r="AO2416" s="1136">
        <f t="shared" si="302"/>
        <v>500</v>
      </c>
      <c r="AP2416" s="1136">
        <f t="shared" si="303"/>
        <v>1.8320000000000001</v>
      </c>
      <c r="AQ2416" s="1136" t="str">
        <f t="shared" si="304"/>
        <v>1-5-1S83°Z+S</v>
      </c>
      <c r="AR2416" s="1136" t="str">
        <f t="shared" si="305"/>
        <v>32</v>
      </c>
      <c r="AS2416" s="1136" t="str">
        <f t="shared" si="306"/>
        <v>310/330/150</v>
      </c>
      <c r="AT2416" s="1136" t="str">
        <f t="shared" si="307"/>
        <v>1-5-1S83°Z+S</v>
      </c>
      <c r="AU2416" s="1136" t="s">
        <v>15734</v>
      </c>
      <c r="AV2416" s="1136" t="str">
        <f t="shared" si="300"/>
        <v>110.5.3</v>
      </c>
      <c r="AW2416" s="1438">
        <f t="shared" si="301"/>
        <v>44319</v>
      </c>
    </row>
    <row r="2417" spans="1:49">
      <c r="A2417" s="1135" t="s">
        <v>7602</v>
      </c>
      <c r="B2417" s="1135" t="s">
        <v>7603</v>
      </c>
      <c r="C2417" s="1135">
        <v>600</v>
      </c>
      <c r="D2417" s="1135">
        <v>1.83</v>
      </c>
      <c r="E2417" s="1135" t="s">
        <v>15210</v>
      </c>
      <c r="F2417" s="1135" t="s">
        <v>2328</v>
      </c>
      <c r="G2417" s="1135">
        <v>4</v>
      </c>
      <c r="H2417" s="1135" t="s">
        <v>6074</v>
      </c>
      <c r="I2417" s="1135" t="s">
        <v>6990</v>
      </c>
      <c r="K2417" s="1135" t="s">
        <v>7604</v>
      </c>
      <c r="L2417" s="1135" t="s">
        <v>7605</v>
      </c>
      <c r="M2417" s="1135">
        <v>297</v>
      </c>
      <c r="N2417" s="1135" t="s">
        <v>1039</v>
      </c>
      <c r="O2417" s="1135">
        <v>7.4250000000000007</v>
      </c>
      <c r="P2417" s="1135">
        <v>5.94</v>
      </c>
      <c r="Q2417" s="1135" t="s">
        <v>1371</v>
      </c>
      <c r="R2417" s="1135">
        <v>20</v>
      </c>
      <c r="T2417" s="1135">
        <v>30</v>
      </c>
      <c r="U2417" s="1135">
        <v>3.5</v>
      </c>
      <c r="V2417" s="1135" t="s">
        <v>663</v>
      </c>
      <c r="W2417" s="1135">
        <v>100</v>
      </c>
      <c r="X2417" s="1135">
        <v>40</v>
      </c>
      <c r="Y2417" s="1135">
        <v>1</v>
      </c>
      <c r="Z2417" s="1135" t="s">
        <v>663</v>
      </c>
      <c r="AA2417" s="1135" t="s">
        <v>4227</v>
      </c>
      <c r="AH2417" s="1135" t="s">
        <v>3307</v>
      </c>
      <c r="AM2417" s="1136" t="s">
        <v>13870</v>
      </c>
      <c r="AN2417" s="1136" t="s">
        <v>13871</v>
      </c>
      <c r="AO2417" s="1136">
        <f t="shared" si="302"/>
        <v>600</v>
      </c>
      <c r="AP2417" s="1136">
        <f t="shared" si="303"/>
        <v>1.83</v>
      </c>
      <c r="AQ2417" s="1136" t="str">
        <f t="shared" si="304"/>
        <v>1-5-1S83°Z+S</v>
      </c>
      <c r="AR2417" s="1136" t="str">
        <f t="shared" si="305"/>
        <v>33.5</v>
      </c>
      <c r="AS2417" s="1136" t="str">
        <f t="shared" si="306"/>
        <v>360/360/OFF</v>
      </c>
      <c r="AT2417" s="1136" t="str">
        <f t="shared" si="307"/>
        <v>1-5-1S83°Z+S</v>
      </c>
      <c r="AU2417" s="1136" t="s">
        <v>15734</v>
      </c>
      <c r="AV2417" s="1136" t="str">
        <f t="shared" si="300"/>
        <v>110.5.17</v>
      </c>
      <c r="AW2417" s="1438">
        <f t="shared" si="301"/>
        <v>44333</v>
      </c>
    </row>
    <row r="2418" spans="1:49">
      <c r="A2418" s="1135" t="s">
        <v>7606</v>
      </c>
      <c r="B2418" s="1135" t="s">
        <v>7185</v>
      </c>
      <c r="C2418" s="1135">
        <v>650</v>
      </c>
      <c r="D2418" s="1135">
        <v>1.7749999999999999</v>
      </c>
      <c r="E2418" s="1135" t="s">
        <v>15203</v>
      </c>
      <c r="F2418" s="1135" t="s">
        <v>663</v>
      </c>
      <c r="G2418" s="1135">
        <v>5</v>
      </c>
      <c r="H2418" s="1135" t="s">
        <v>3025</v>
      </c>
      <c r="I2418" s="1135" t="s">
        <v>7607</v>
      </c>
      <c r="J2418" s="1135">
        <v>3.7</v>
      </c>
      <c r="K2418" s="1135" t="s">
        <v>7531</v>
      </c>
      <c r="L2418" s="1135" t="s">
        <v>5246</v>
      </c>
      <c r="M2418" s="1135">
        <v>290</v>
      </c>
      <c r="N2418" s="1135" t="s">
        <v>1039</v>
      </c>
      <c r="O2418" s="1135">
        <v>7.25</v>
      </c>
      <c r="P2418" s="1135">
        <v>5.8</v>
      </c>
      <c r="Q2418" s="1135">
        <v>4</v>
      </c>
      <c r="R2418" s="1135">
        <v>19.5</v>
      </c>
      <c r="T2418" s="1135">
        <v>29.3</v>
      </c>
      <c r="U2418" s="1135">
        <v>3.5</v>
      </c>
      <c r="V2418" s="1135" t="s">
        <v>663</v>
      </c>
      <c r="W2418" s="1135">
        <v>95</v>
      </c>
      <c r="X2418" s="1135">
        <v>20</v>
      </c>
      <c r="Y2418" s="1135">
        <v>1.5</v>
      </c>
      <c r="Z2418" s="1135" t="s">
        <v>663</v>
      </c>
      <c r="AA2418" s="1135" t="s">
        <v>7608</v>
      </c>
      <c r="AH2418" s="1135" t="s">
        <v>1511</v>
      </c>
      <c r="AM2418" s="1136" t="s">
        <v>13872</v>
      </c>
      <c r="AN2418" s="1136" t="s">
        <v>13873</v>
      </c>
      <c r="AO2418" s="1136">
        <f t="shared" si="302"/>
        <v>650</v>
      </c>
      <c r="AP2418" s="1136">
        <f t="shared" si="303"/>
        <v>1.7749999999999999</v>
      </c>
      <c r="AQ2418" s="1136" t="str">
        <f t="shared" si="304"/>
        <v>1-5-1S85°Z+S</v>
      </c>
      <c r="AR2418" s="1136" t="str">
        <f t="shared" si="305"/>
        <v>NA</v>
      </c>
      <c r="AS2418" s="1136" t="str">
        <f t="shared" si="306"/>
        <v>195/OFF</v>
      </c>
      <c r="AT2418" s="1136" t="str">
        <f t="shared" si="307"/>
        <v>1-5-1S85°Z+S</v>
      </c>
      <c r="AU2418" s="1136" t="s">
        <v>15734</v>
      </c>
      <c r="AV2418" s="1136" t="str">
        <f t="shared" si="300"/>
        <v>110.5.18</v>
      </c>
      <c r="AW2418" s="1438">
        <f t="shared" si="301"/>
        <v>44334</v>
      </c>
    </row>
    <row r="2419" spans="1:49">
      <c r="A2419" s="1135" t="s">
        <v>7609</v>
      </c>
      <c r="B2419" s="1135" t="s">
        <v>7299</v>
      </c>
      <c r="C2419" s="1135">
        <v>550</v>
      </c>
      <c r="D2419" s="1135">
        <v>1.742</v>
      </c>
      <c r="E2419" s="1135">
        <v>102.5</v>
      </c>
      <c r="F2419" s="1135" t="s">
        <v>4164</v>
      </c>
      <c r="G2419" s="1135">
        <v>5</v>
      </c>
      <c r="H2419" s="1135" t="s">
        <v>7495</v>
      </c>
      <c r="I2419" s="1135" t="s">
        <v>7610</v>
      </c>
      <c r="J2419" s="1135">
        <v>3</v>
      </c>
      <c r="K2419" s="1135" t="s">
        <v>7497</v>
      </c>
      <c r="L2419" s="1135" t="s">
        <v>7302</v>
      </c>
      <c r="M2419" s="1135">
        <v>293.3</v>
      </c>
      <c r="N2419" s="1135" t="s">
        <v>1039</v>
      </c>
      <c r="O2419" s="1135">
        <v>7.3325000000000005</v>
      </c>
      <c r="P2419" s="1135">
        <v>5.8660000000000005</v>
      </c>
      <c r="Q2419" s="1135">
        <v>4</v>
      </c>
      <c r="R2419" s="1135">
        <v>19</v>
      </c>
      <c r="T2419" s="1135">
        <v>27</v>
      </c>
      <c r="U2419" s="1135">
        <v>3.5</v>
      </c>
      <c r="V2419" s="1135" t="s">
        <v>663</v>
      </c>
      <c r="W2419" s="1135">
        <v>135</v>
      </c>
      <c r="X2419" s="1135">
        <v>90</v>
      </c>
      <c r="Y2419" s="1135">
        <v>1.4</v>
      </c>
      <c r="Z2419" s="1135" t="s">
        <v>663</v>
      </c>
      <c r="AA2419" s="1135" t="s">
        <v>7611</v>
      </c>
      <c r="AH2419" s="1135" t="s">
        <v>1737</v>
      </c>
      <c r="AM2419" s="1136" t="s">
        <v>13874</v>
      </c>
      <c r="AN2419" s="1136" t="s">
        <v>13875</v>
      </c>
      <c r="AO2419" s="1136">
        <f t="shared" si="302"/>
        <v>550</v>
      </c>
      <c r="AP2419" s="1136">
        <f t="shared" si="303"/>
        <v>1.742</v>
      </c>
      <c r="AQ2419" s="1136">
        <f t="shared" si="304"/>
        <v>102.5</v>
      </c>
      <c r="AR2419" s="1136" t="str">
        <f t="shared" si="305"/>
        <v>15.5</v>
      </c>
      <c r="AS2419" s="1136" t="str">
        <f t="shared" si="306"/>
        <v>480/450/OFF</v>
      </c>
      <c r="AT2419" s="1136">
        <f t="shared" si="307"/>
        <v>102.5</v>
      </c>
      <c r="AV2419" s="1136" t="str">
        <f t="shared" si="300"/>
        <v>110.5.20</v>
      </c>
      <c r="AW2419" s="1438">
        <f t="shared" si="301"/>
        <v>44336</v>
      </c>
    </row>
    <row r="2420" spans="1:49">
      <c r="A2420" s="1135" t="s">
        <v>7612</v>
      </c>
      <c r="B2420" s="1135" t="s">
        <v>7113</v>
      </c>
      <c r="C2420" s="1135">
        <v>600</v>
      </c>
      <c r="D2420" s="1135">
        <v>1.74</v>
      </c>
      <c r="E2420" s="1135" t="s">
        <v>15203</v>
      </c>
      <c r="F2420" s="1135" t="s">
        <v>663</v>
      </c>
      <c r="G2420" s="1135">
        <v>5.5</v>
      </c>
      <c r="H2420" s="1135" t="s">
        <v>1035</v>
      </c>
      <c r="I2420" s="1135" t="s">
        <v>7553</v>
      </c>
      <c r="K2420" s="1135" t="s">
        <v>7517</v>
      </c>
      <c r="L2420" s="1135" t="s">
        <v>7518</v>
      </c>
      <c r="M2420" s="1135">
        <v>295</v>
      </c>
      <c r="N2420" s="1135" t="s">
        <v>1039</v>
      </c>
      <c r="O2420" s="1135">
        <v>7.375</v>
      </c>
      <c r="P2420" s="1135">
        <v>5.9</v>
      </c>
      <c r="Q2420" s="1135">
        <v>4</v>
      </c>
      <c r="R2420" s="1135">
        <v>19</v>
      </c>
      <c r="T2420" s="1135">
        <v>27.8</v>
      </c>
      <c r="U2420" s="1135">
        <v>3.9</v>
      </c>
      <c r="V2420" s="1135" t="s">
        <v>663</v>
      </c>
      <c r="W2420" s="1135">
        <v>125</v>
      </c>
      <c r="X2420" s="1135">
        <v>90</v>
      </c>
      <c r="Y2420" s="1135">
        <v>1.5</v>
      </c>
      <c r="Z2420" s="1135" t="s">
        <v>663</v>
      </c>
      <c r="AA2420" s="1135" t="s">
        <v>3550</v>
      </c>
      <c r="AH2420" s="1135" t="s">
        <v>1454</v>
      </c>
      <c r="AM2420" s="1136" t="s">
        <v>13876</v>
      </c>
      <c r="AN2420" s="1136" t="s">
        <v>13877</v>
      </c>
      <c r="AO2420" s="1136">
        <f t="shared" si="302"/>
        <v>600</v>
      </c>
      <c r="AP2420" s="1136">
        <f t="shared" si="303"/>
        <v>1.74</v>
      </c>
      <c r="AQ2420" s="1136" t="str">
        <f t="shared" si="304"/>
        <v>1-5-1S85°Z+S</v>
      </c>
      <c r="AR2420" s="1136" t="str">
        <f t="shared" si="305"/>
        <v>NA</v>
      </c>
      <c r="AS2420" s="1136" t="str">
        <f t="shared" si="306"/>
        <v>185/OFF</v>
      </c>
      <c r="AT2420" s="1136" t="str">
        <f t="shared" si="307"/>
        <v>1-5-1S85°Z+S</v>
      </c>
      <c r="AU2420" s="1136" t="s">
        <v>15734</v>
      </c>
      <c r="AV2420" s="1136" t="str">
        <f t="shared" si="300"/>
        <v>110.5.24</v>
      </c>
      <c r="AW2420" s="1438">
        <f t="shared" si="301"/>
        <v>44340</v>
      </c>
    </row>
    <row r="2421" spans="1:49">
      <c r="A2421" s="1135" t="s">
        <v>7613</v>
      </c>
      <c r="B2421" s="1135" t="s">
        <v>7162</v>
      </c>
      <c r="C2421" s="1135">
        <v>650</v>
      </c>
      <c r="D2421" s="1135">
        <v>1.78</v>
      </c>
      <c r="E2421" s="1135" t="s">
        <v>15220</v>
      </c>
      <c r="F2421" s="1135" t="s">
        <v>1078</v>
      </c>
      <c r="G2421" s="1135">
        <v>5</v>
      </c>
      <c r="H2421" s="1135" t="s">
        <v>7469</v>
      </c>
      <c r="I2421" s="1135" t="s">
        <v>7231</v>
      </c>
      <c r="K2421" s="1135" t="s">
        <v>7614</v>
      </c>
      <c r="L2421" s="1135" t="s">
        <v>5131</v>
      </c>
      <c r="M2421" s="1135">
        <v>296.2</v>
      </c>
      <c r="N2421" s="1135" t="s">
        <v>1039</v>
      </c>
      <c r="O2421" s="1135">
        <v>7.4050000000000002</v>
      </c>
      <c r="P2421" s="1135">
        <v>5.9239999999999995</v>
      </c>
      <c r="Q2421" s="1135">
        <v>3.5</v>
      </c>
      <c r="R2421" s="1135">
        <v>20.100000000000001</v>
      </c>
      <c r="T2421" s="1135">
        <v>20.399999999999999</v>
      </c>
      <c r="U2421" s="1135">
        <v>4</v>
      </c>
      <c r="V2421" s="1135" t="s">
        <v>663</v>
      </c>
      <c r="W2421" s="1135">
        <v>125</v>
      </c>
      <c r="X2421" s="1135">
        <v>40</v>
      </c>
      <c r="Y2421" s="1135">
        <v>1.6</v>
      </c>
      <c r="Z2421" s="1135">
        <v>7</v>
      </c>
      <c r="AA2421" s="1135" t="s">
        <v>3553</v>
      </c>
      <c r="AH2421" s="1135" t="s">
        <v>633</v>
      </c>
      <c r="AM2421" s="1136" t="s">
        <v>13878</v>
      </c>
      <c r="AN2421" s="1136" t="s">
        <v>13879</v>
      </c>
      <c r="AO2421" s="1136">
        <f t="shared" si="302"/>
        <v>650</v>
      </c>
      <c r="AP2421" s="1136">
        <f t="shared" si="303"/>
        <v>1.78</v>
      </c>
      <c r="AQ2421" s="1136" t="str">
        <f t="shared" si="304"/>
        <v>1-5-1S91°Z+Z</v>
      </c>
      <c r="AR2421" s="1136" t="str">
        <f t="shared" si="305"/>
        <v>30</v>
      </c>
      <c r="AS2421" s="1136" t="str">
        <f t="shared" si="306"/>
        <v>330/330/160</v>
      </c>
      <c r="AT2421" s="1136" t="str">
        <f t="shared" si="307"/>
        <v>1-5-1S91°Z+Z</v>
      </c>
      <c r="AU2421" s="1136" t="s">
        <v>15738</v>
      </c>
      <c r="AV2421" s="1136" t="str">
        <f t="shared" si="300"/>
        <v>110.5.27</v>
      </c>
      <c r="AW2421" s="1438">
        <f t="shared" si="301"/>
        <v>44343</v>
      </c>
    </row>
    <row r="2422" spans="1:49">
      <c r="A2422" s="1135" t="s">
        <v>7615</v>
      </c>
      <c r="B2422" s="1135" t="s">
        <v>737</v>
      </c>
      <c r="C2422" s="1135">
        <v>650</v>
      </c>
      <c r="D2422" s="1135">
        <v>1.7769999999999999</v>
      </c>
      <c r="E2422" s="1135" t="s">
        <v>15203</v>
      </c>
      <c r="F2422" s="1135" t="s">
        <v>663</v>
      </c>
      <c r="G2422" s="1135" t="s">
        <v>6959</v>
      </c>
      <c r="H2422" s="1135" t="s">
        <v>7616</v>
      </c>
      <c r="I2422" s="1135" t="s">
        <v>7248</v>
      </c>
      <c r="J2422" s="1135">
        <v>3.7</v>
      </c>
      <c r="K2422" s="1135" t="s">
        <v>7448</v>
      </c>
      <c r="L2422" s="1135" t="s">
        <v>4760</v>
      </c>
      <c r="M2422" s="1135">
        <v>295.10000000000002</v>
      </c>
      <c r="N2422" s="1135" t="s">
        <v>1039</v>
      </c>
      <c r="O2422" s="1135">
        <v>7.3775000000000013</v>
      </c>
      <c r="P2422" s="1135">
        <v>5.9020000000000001</v>
      </c>
      <c r="Q2422" s="1135">
        <v>4</v>
      </c>
      <c r="R2422" s="1135">
        <v>17.399999999999999</v>
      </c>
      <c r="T2422" s="1135">
        <v>31</v>
      </c>
      <c r="U2422" s="1135">
        <v>3.5</v>
      </c>
      <c r="V2422" s="1135" t="s">
        <v>663</v>
      </c>
      <c r="W2422" s="1135" t="s">
        <v>6974</v>
      </c>
      <c r="X2422" s="1135">
        <v>40</v>
      </c>
      <c r="Y2422" s="1135">
        <v>1</v>
      </c>
      <c r="Z2422" s="1135" t="s">
        <v>663</v>
      </c>
      <c r="AA2422" s="1135" t="s">
        <v>3553</v>
      </c>
      <c r="AH2422" s="1135" t="s">
        <v>1865</v>
      </c>
      <c r="AM2422" s="1136" t="s">
        <v>13880</v>
      </c>
      <c r="AN2422" s="1136" t="s">
        <v>13881</v>
      </c>
      <c r="AO2422" s="1136">
        <f t="shared" si="302"/>
        <v>650</v>
      </c>
      <c r="AP2422" s="1136">
        <f t="shared" si="303"/>
        <v>1.7769999999999999</v>
      </c>
      <c r="AQ2422" s="1136" t="str">
        <f t="shared" si="304"/>
        <v>1-5-1S85°Z+S</v>
      </c>
      <c r="AR2422" s="1136" t="str">
        <f t="shared" si="305"/>
        <v>NA</v>
      </c>
      <c r="AS2422" s="1136" t="str">
        <f t="shared" si="306"/>
        <v>202/OFF</v>
      </c>
      <c r="AT2422" s="1136" t="str">
        <f t="shared" si="307"/>
        <v>1-5-1S85°Z+S</v>
      </c>
      <c r="AU2422" s="1136" t="s">
        <v>15734</v>
      </c>
      <c r="AV2422" s="1136" t="str">
        <f t="shared" si="300"/>
        <v>110.5.27</v>
      </c>
      <c r="AW2422" s="1438">
        <f t="shared" si="301"/>
        <v>44343</v>
      </c>
    </row>
    <row r="2423" spans="1:49">
      <c r="A2423" s="1135" t="s">
        <v>7617</v>
      </c>
      <c r="B2423" s="1135" t="s">
        <v>682</v>
      </c>
      <c r="C2423" s="1135">
        <v>600</v>
      </c>
      <c r="D2423" s="1135">
        <v>1.8</v>
      </c>
      <c r="E2423" s="1135" t="s">
        <v>15203</v>
      </c>
      <c r="F2423" s="1135" t="s">
        <v>663</v>
      </c>
      <c r="G2423" s="1135">
        <v>5.5</v>
      </c>
      <c r="H2423" s="1135" t="s">
        <v>7618</v>
      </c>
      <c r="I2423" s="1135" t="s">
        <v>7003</v>
      </c>
      <c r="K2423" s="1135" t="s">
        <v>7619</v>
      </c>
      <c r="L2423" s="1135" t="s">
        <v>5001</v>
      </c>
      <c r="M2423" s="1135">
        <v>294</v>
      </c>
      <c r="N2423" s="1135" t="s">
        <v>1039</v>
      </c>
      <c r="O2423" s="1135">
        <v>7.3500000000000005</v>
      </c>
      <c r="P2423" s="1135">
        <v>5.88</v>
      </c>
      <c r="Q2423" s="1135">
        <v>3.5</v>
      </c>
      <c r="R2423" s="1135">
        <v>19</v>
      </c>
      <c r="T2423" s="1135">
        <v>16.399999999999999</v>
      </c>
      <c r="U2423" s="1135">
        <v>5.4</v>
      </c>
      <c r="V2423" s="1135" t="s">
        <v>663</v>
      </c>
      <c r="W2423" s="1135" t="s">
        <v>4761</v>
      </c>
      <c r="X2423" s="1135">
        <v>20</v>
      </c>
      <c r="Y2423" s="1135">
        <v>1.4</v>
      </c>
      <c r="Z2423" s="1135" t="s">
        <v>663</v>
      </c>
      <c r="AA2423" s="1135" t="s">
        <v>6295</v>
      </c>
      <c r="AH2423" s="1135" t="s">
        <v>3161</v>
      </c>
      <c r="AM2423" s="1136" t="s">
        <v>13882</v>
      </c>
      <c r="AN2423" s="1136" t="s">
        <v>13883</v>
      </c>
      <c r="AO2423" s="1136">
        <f t="shared" si="302"/>
        <v>600</v>
      </c>
      <c r="AP2423" s="1136">
        <f t="shared" si="303"/>
        <v>1.8</v>
      </c>
      <c r="AQ2423" s="1136" t="str">
        <f t="shared" si="304"/>
        <v>1-5-1S85°Z+S</v>
      </c>
      <c r="AR2423" s="1136" t="str">
        <f t="shared" si="305"/>
        <v>NA</v>
      </c>
      <c r="AS2423" s="1136" t="str">
        <f t="shared" si="306"/>
        <v>170/145</v>
      </c>
      <c r="AT2423" s="1136" t="str">
        <f t="shared" si="307"/>
        <v>1-5-1S85°Z+S</v>
      </c>
      <c r="AU2423" s="1136" t="s">
        <v>15734</v>
      </c>
      <c r="AV2423" s="1136" t="str">
        <f t="shared" si="300"/>
        <v>110.5.28</v>
      </c>
      <c r="AW2423" s="1438">
        <f t="shared" si="301"/>
        <v>44344</v>
      </c>
    </row>
    <row r="2424" spans="1:49">
      <c r="A2424" s="1135" t="s">
        <v>7620</v>
      </c>
      <c r="B2424" s="1135" t="s">
        <v>682</v>
      </c>
      <c r="C2424" s="1135">
        <v>600</v>
      </c>
      <c r="D2424" s="1135">
        <v>1.8049999999999999</v>
      </c>
      <c r="E2424" s="1135" t="s">
        <v>15203</v>
      </c>
      <c r="F2424" s="1135" t="s">
        <v>663</v>
      </c>
      <c r="G2424" s="1135">
        <v>5.5</v>
      </c>
      <c r="H2424" s="1135" t="s">
        <v>2229</v>
      </c>
      <c r="I2424" s="1135" t="s">
        <v>6967</v>
      </c>
      <c r="K2424" s="1135" t="s">
        <v>7619</v>
      </c>
      <c r="L2424" s="1135" t="s">
        <v>5001</v>
      </c>
      <c r="M2424" s="1135">
        <v>296.39999999999998</v>
      </c>
      <c r="N2424" s="1135" t="s">
        <v>1039</v>
      </c>
      <c r="O2424" s="1135">
        <v>7.41</v>
      </c>
      <c r="P2424" s="1135">
        <v>5.9279999999999999</v>
      </c>
      <c r="Q2424" s="1135">
        <v>3.5</v>
      </c>
      <c r="R2424" s="1135">
        <v>20</v>
      </c>
      <c r="T2424" s="1135">
        <v>14.7</v>
      </c>
      <c r="U2424" s="1135">
        <v>5.5</v>
      </c>
      <c r="V2424" s="1135" t="s">
        <v>663</v>
      </c>
      <c r="W2424" s="1135" t="s">
        <v>2910</v>
      </c>
      <c r="X2424" s="1135">
        <v>10</v>
      </c>
      <c r="Y2424" s="1135">
        <v>1.1000000000000001</v>
      </c>
      <c r="Z2424" s="1135" t="s">
        <v>663</v>
      </c>
      <c r="AA2424" s="1135" t="s">
        <v>7621</v>
      </c>
      <c r="AH2424" s="1135" t="s">
        <v>2930</v>
      </c>
      <c r="AM2424" s="1136" t="s">
        <v>13884</v>
      </c>
      <c r="AN2424" s="1136" t="s">
        <v>13885</v>
      </c>
      <c r="AO2424" s="1136">
        <f t="shared" si="302"/>
        <v>600</v>
      </c>
      <c r="AP2424" s="1136">
        <f t="shared" si="303"/>
        <v>1.8049999999999999</v>
      </c>
      <c r="AQ2424" s="1136" t="str">
        <f t="shared" si="304"/>
        <v>1-5-1S85°Z+S</v>
      </c>
      <c r="AR2424" s="1136" t="str">
        <f t="shared" si="305"/>
        <v>NA</v>
      </c>
      <c r="AS2424" s="1136" t="str">
        <f t="shared" si="306"/>
        <v>165/160</v>
      </c>
      <c r="AT2424" s="1136" t="str">
        <f t="shared" si="307"/>
        <v>1-5-1S85°Z+S</v>
      </c>
      <c r="AU2424" s="1136" t="s">
        <v>15734</v>
      </c>
      <c r="AV2424" s="1136" t="str">
        <f t="shared" si="300"/>
        <v>110.6.2</v>
      </c>
      <c r="AW2424" s="1438">
        <f t="shared" si="301"/>
        <v>44349</v>
      </c>
    </row>
    <row r="2425" spans="1:49">
      <c r="A2425" s="1135" t="s">
        <v>7622</v>
      </c>
      <c r="B2425" s="1135" t="s">
        <v>7208</v>
      </c>
      <c r="C2425" s="1135">
        <v>550</v>
      </c>
      <c r="D2425" s="1135">
        <v>1.7350000000000001</v>
      </c>
      <c r="E2425" s="1135">
        <v>102.5</v>
      </c>
      <c r="F2425" s="1135" t="s">
        <v>5228</v>
      </c>
      <c r="G2425" s="1135">
        <v>5</v>
      </c>
      <c r="H2425" s="1135" t="s">
        <v>7374</v>
      </c>
      <c r="I2425" s="1135" t="s">
        <v>7095</v>
      </c>
      <c r="J2425" s="1135">
        <v>3</v>
      </c>
      <c r="K2425" s="1135" t="s">
        <v>7623</v>
      </c>
      <c r="L2425" s="1135" t="s">
        <v>4948</v>
      </c>
      <c r="M2425" s="1135">
        <v>300.7</v>
      </c>
      <c r="N2425" s="1135" t="s">
        <v>1039</v>
      </c>
      <c r="O2425" s="1135">
        <v>7.5175000000000001</v>
      </c>
      <c r="P2425" s="1135">
        <v>6.0140000000000002</v>
      </c>
      <c r="Q2425" s="1135">
        <v>3</v>
      </c>
      <c r="R2425" s="1135">
        <v>28.5</v>
      </c>
      <c r="T2425" s="1135">
        <v>14.7</v>
      </c>
      <c r="U2425" s="1135">
        <v>6.1</v>
      </c>
      <c r="V2425" s="1135" t="s">
        <v>663</v>
      </c>
      <c r="W2425" s="1135">
        <v>115</v>
      </c>
      <c r="X2425" s="1135">
        <v>45</v>
      </c>
      <c r="Y2425" s="1135">
        <v>1.5</v>
      </c>
      <c r="Z2425" s="1135" t="s">
        <v>663</v>
      </c>
      <c r="AA2425" s="1135" t="s">
        <v>7621</v>
      </c>
      <c r="AH2425" s="1135" t="s">
        <v>863</v>
      </c>
      <c r="AM2425" s="1136" t="s">
        <v>13886</v>
      </c>
      <c r="AN2425" s="1136" t="s">
        <v>13887</v>
      </c>
      <c r="AO2425" s="1136">
        <f t="shared" si="302"/>
        <v>550</v>
      </c>
      <c r="AP2425" s="1136">
        <f t="shared" si="303"/>
        <v>1.7350000000000001</v>
      </c>
      <c r="AQ2425" s="1136">
        <f t="shared" si="304"/>
        <v>102.5</v>
      </c>
      <c r="AR2425" s="1136" t="str">
        <f t="shared" si="305"/>
        <v>15.6</v>
      </c>
      <c r="AS2425" s="1136" t="str">
        <f t="shared" si="306"/>
        <v>352/367/OFF</v>
      </c>
      <c r="AT2425" s="1136">
        <f t="shared" si="307"/>
        <v>102.5</v>
      </c>
      <c r="AV2425" s="1136" t="str">
        <f t="shared" si="300"/>
        <v>110.6.2</v>
      </c>
      <c r="AW2425" s="1438">
        <f t="shared" si="301"/>
        <v>44349</v>
      </c>
    </row>
    <row r="2426" spans="1:49">
      <c r="A2426" s="1135" t="s">
        <v>7624</v>
      </c>
      <c r="B2426" s="1135" t="s">
        <v>7625</v>
      </c>
      <c r="C2426" s="1135">
        <v>500</v>
      </c>
      <c r="D2426" s="1135">
        <v>1.7649999999999999</v>
      </c>
      <c r="E2426" s="1135" t="s">
        <v>15216</v>
      </c>
      <c r="F2426" s="1135" t="s">
        <v>1608</v>
      </c>
      <c r="G2426" s="1135">
        <v>5</v>
      </c>
      <c r="H2426" s="1135" t="s">
        <v>7476</v>
      </c>
      <c r="I2426" s="1135" t="s">
        <v>7540</v>
      </c>
      <c r="J2426" s="1135">
        <v>3</v>
      </c>
      <c r="K2426" s="1135" t="s">
        <v>7541</v>
      </c>
      <c r="L2426" s="1135" t="s">
        <v>7478</v>
      </c>
      <c r="M2426" s="1135">
        <v>306</v>
      </c>
      <c r="N2426" s="1135" t="s">
        <v>1039</v>
      </c>
      <c r="O2426" s="1135">
        <v>7.65</v>
      </c>
      <c r="P2426" s="1135">
        <v>6.12</v>
      </c>
      <c r="Q2426" s="1135">
        <v>2.8</v>
      </c>
      <c r="R2426" s="1135">
        <v>20</v>
      </c>
      <c r="T2426" s="1135">
        <v>13.2</v>
      </c>
      <c r="U2426" s="1135">
        <v>5</v>
      </c>
      <c r="V2426" s="1135" t="s">
        <v>663</v>
      </c>
      <c r="W2426" s="1135">
        <v>115</v>
      </c>
      <c r="X2426" s="1135">
        <v>90</v>
      </c>
      <c r="Y2426" s="1135">
        <v>1.3</v>
      </c>
      <c r="Z2426" s="1135" t="s">
        <v>663</v>
      </c>
      <c r="AA2426" s="1135" t="s">
        <v>7621</v>
      </c>
      <c r="AH2426" s="1135" t="s">
        <v>1737</v>
      </c>
      <c r="AM2426" s="1136" t="s">
        <v>13888</v>
      </c>
      <c r="AN2426" s="1136" t="s">
        <v>13889</v>
      </c>
      <c r="AO2426" s="1136">
        <f t="shared" si="302"/>
        <v>500</v>
      </c>
      <c r="AP2426" s="1136">
        <f t="shared" si="303"/>
        <v>1.7649999999999999</v>
      </c>
      <c r="AQ2426" s="1136" t="str">
        <f t="shared" si="304"/>
        <v>1-5-1S91°Z+S</v>
      </c>
      <c r="AR2426" s="1136" t="str">
        <f t="shared" si="305"/>
        <v>32</v>
      </c>
      <c r="AS2426" s="1136" t="str">
        <f t="shared" si="306"/>
        <v>340/320/140</v>
      </c>
      <c r="AT2426" s="1136" t="str">
        <f t="shared" si="307"/>
        <v>1-5-1S91°Z+S</v>
      </c>
      <c r="AU2426" s="1136" t="s">
        <v>15734</v>
      </c>
      <c r="AV2426" s="1136" t="str">
        <f t="shared" si="300"/>
        <v>110.6.2</v>
      </c>
      <c r="AW2426" s="1438">
        <f t="shared" si="301"/>
        <v>44349</v>
      </c>
    </row>
    <row r="2427" spans="1:49">
      <c r="A2427" s="1135" t="s">
        <v>7626</v>
      </c>
      <c r="B2427" s="1135" t="s">
        <v>7162</v>
      </c>
      <c r="C2427" s="1135">
        <v>550</v>
      </c>
      <c r="D2427" s="1135">
        <v>1.7849999999999999</v>
      </c>
      <c r="E2427" s="1135" t="s">
        <v>15216</v>
      </c>
      <c r="F2427" s="1135" t="s">
        <v>1069</v>
      </c>
      <c r="G2427" s="1135">
        <v>5</v>
      </c>
      <c r="H2427" s="1135" t="s">
        <v>6210</v>
      </c>
      <c r="I2427" s="1135" t="s">
        <v>7189</v>
      </c>
      <c r="K2427" s="1135" t="s">
        <v>7614</v>
      </c>
      <c r="L2427" s="1135" t="s">
        <v>5131</v>
      </c>
      <c r="M2427" s="1135">
        <v>293.2</v>
      </c>
      <c r="N2427" s="1135" t="s">
        <v>1039</v>
      </c>
      <c r="O2427" s="1135">
        <v>7.33</v>
      </c>
      <c r="P2427" s="1135">
        <v>5.8639999999999999</v>
      </c>
      <c r="Q2427" s="1135">
        <v>3.5</v>
      </c>
      <c r="R2427" s="1135">
        <v>21</v>
      </c>
      <c r="T2427" s="1135">
        <v>25</v>
      </c>
      <c r="U2427" s="1135">
        <v>4.2</v>
      </c>
      <c r="V2427" s="1135" t="s">
        <v>663</v>
      </c>
      <c r="W2427" s="1135">
        <v>110</v>
      </c>
      <c r="X2427" s="1135">
        <v>20</v>
      </c>
      <c r="Y2427" s="1135">
        <v>1.6</v>
      </c>
      <c r="Z2427" s="1135" t="s">
        <v>663</v>
      </c>
      <c r="AA2427" s="1135" t="s">
        <v>7621</v>
      </c>
      <c r="AH2427" s="1135" t="s">
        <v>1060</v>
      </c>
      <c r="AM2427" s="1136" t="s">
        <v>13890</v>
      </c>
      <c r="AN2427" s="1136" t="s">
        <v>13891</v>
      </c>
      <c r="AO2427" s="1136">
        <f t="shared" si="302"/>
        <v>550</v>
      </c>
      <c r="AP2427" s="1136">
        <f t="shared" si="303"/>
        <v>1.7849999999999999</v>
      </c>
      <c r="AQ2427" s="1136" t="str">
        <f t="shared" si="304"/>
        <v>1-5-1S91°Z+S</v>
      </c>
      <c r="AR2427" s="1136" t="str">
        <f t="shared" si="305"/>
        <v>31.5</v>
      </c>
      <c r="AS2427" s="1136" t="str">
        <f t="shared" si="306"/>
        <v>320/320/OFF</v>
      </c>
      <c r="AT2427" s="1136" t="str">
        <f t="shared" si="307"/>
        <v>1-5-1S91°Z+S</v>
      </c>
      <c r="AU2427" s="1136" t="s">
        <v>15734</v>
      </c>
      <c r="AV2427" s="1136" t="str">
        <f t="shared" si="300"/>
        <v>110.6.2</v>
      </c>
      <c r="AW2427" s="1438">
        <f t="shared" si="301"/>
        <v>44349</v>
      </c>
    </row>
    <row r="2428" spans="1:49">
      <c r="A2428" s="1135" t="s">
        <v>7627</v>
      </c>
      <c r="B2428" s="1135" t="s">
        <v>7113</v>
      </c>
      <c r="C2428" s="1135">
        <v>550</v>
      </c>
      <c r="D2428" s="1135">
        <v>1.7150000000000001</v>
      </c>
      <c r="E2428" s="1135">
        <v>102.5</v>
      </c>
      <c r="F2428" s="1135" t="s">
        <v>4164</v>
      </c>
      <c r="G2428" s="1135">
        <v>5.5</v>
      </c>
      <c r="H2428" s="1135" t="s">
        <v>7460</v>
      </c>
      <c r="I2428" s="1135" t="s">
        <v>7181</v>
      </c>
      <c r="K2428" s="1135" t="s">
        <v>7628</v>
      </c>
      <c r="L2428" s="1135" t="s">
        <v>7518</v>
      </c>
      <c r="M2428" s="1135">
        <v>295</v>
      </c>
      <c r="N2428" s="1135" t="s">
        <v>1039</v>
      </c>
      <c r="O2428" s="1135">
        <v>7.375</v>
      </c>
      <c r="P2428" s="1135">
        <v>5.9</v>
      </c>
      <c r="Q2428" s="1135">
        <v>4</v>
      </c>
      <c r="R2428" s="1135">
        <v>19</v>
      </c>
      <c r="T2428" s="1135">
        <v>27.8</v>
      </c>
      <c r="U2428" s="1135">
        <v>3.9</v>
      </c>
      <c r="V2428" s="1135" t="s">
        <v>663</v>
      </c>
      <c r="W2428" s="1135">
        <v>125</v>
      </c>
      <c r="X2428" s="1135">
        <v>90</v>
      </c>
      <c r="Y2428" s="1135">
        <v>1.5</v>
      </c>
      <c r="Z2428" s="1135" t="s">
        <v>663</v>
      </c>
      <c r="AA2428" s="1135" t="s">
        <v>3572</v>
      </c>
      <c r="AH2428" s="1135" t="s">
        <v>973</v>
      </c>
      <c r="AM2428" s="1136" t="s">
        <v>13892</v>
      </c>
      <c r="AN2428" s="1136" t="s">
        <v>13893</v>
      </c>
      <c r="AO2428" s="1136">
        <f t="shared" si="302"/>
        <v>550</v>
      </c>
      <c r="AP2428" s="1136">
        <f t="shared" si="303"/>
        <v>1.7150000000000001</v>
      </c>
      <c r="AQ2428" s="1136">
        <f t="shared" si="304"/>
        <v>102.5</v>
      </c>
      <c r="AR2428" s="1136" t="str">
        <f t="shared" si="305"/>
        <v>15.5</v>
      </c>
      <c r="AS2428" s="1136" t="str">
        <f t="shared" si="306"/>
        <v>455/425/OFF</v>
      </c>
      <c r="AT2428" s="1136">
        <f t="shared" si="307"/>
        <v>102.5</v>
      </c>
      <c r="AV2428" s="1136" t="str">
        <f t="shared" si="300"/>
        <v>110.6.8</v>
      </c>
      <c r="AW2428" s="1438">
        <f t="shared" si="301"/>
        <v>44355</v>
      </c>
    </row>
    <row r="2429" spans="1:49">
      <c r="A2429" s="1135" t="s">
        <v>7629</v>
      </c>
      <c r="B2429" s="1135" t="s">
        <v>7034</v>
      </c>
      <c r="C2429" s="1135">
        <v>500</v>
      </c>
      <c r="D2429" s="1135">
        <v>1.77</v>
      </c>
      <c r="E2429" s="1135" t="s">
        <v>15216</v>
      </c>
      <c r="F2429" s="1135" t="s">
        <v>1078</v>
      </c>
      <c r="G2429" s="1135">
        <v>5</v>
      </c>
      <c r="H2429" s="1135" t="s">
        <v>2103</v>
      </c>
      <c r="I2429" s="1135" t="s">
        <v>7082</v>
      </c>
      <c r="J2429" s="1135">
        <v>1</v>
      </c>
      <c r="K2429" s="1135" t="s">
        <v>7630</v>
      </c>
      <c r="L2429" s="1135" t="s">
        <v>5046</v>
      </c>
      <c r="M2429" s="1135">
        <v>308.39999999999998</v>
      </c>
      <c r="N2429" s="1135" t="s">
        <v>1039</v>
      </c>
      <c r="O2429" s="1135">
        <v>7.71</v>
      </c>
      <c r="P2429" s="1135">
        <v>6.1679999999999993</v>
      </c>
      <c r="Q2429" s="1135">
        <v>2.8</v>
      </c>
      <c r="R2429" s="1135">
        <v>29.5</v>
      </c>
      <c r="T2429" s="1135">
        <v>14.5</v>
      </c>
      <c r="U2429" s="1135">
        <v>5</v>
      </c>
      <c r="V2429" s="1135" t="s">
        <v>663</v>
      </c>
      <c r="W2429" s="1135" t="s">
        <v>7084</v>
      </c>
      <c r="X2429" s="1135">
        <v>10</v>
      </c>
      <c r="Y2429" s="1135">
        <v>1.7</v>
      </c>
      <c r="Z2429" s="1135" t="s">
        <v>663</v>
      </c>
      <c r="AA2429" s="1135" t="s">
        <v>3572</v>
      </c>
      <c r="AH2429" s="1135" t="s">
        <v>633</v>
      </c>
      <c r="AM2429" s="1136" t="s">
        <v>13894</v>
      </c>
      <c r="AN2429" s="1136" t="s">
        <v>13895</v>
      </c>
      <c r="AO2429" s="1136">
        <f t="shared" si="302"/>
        <v>500</v>
      </c>
      <c r="AP2429" s="1136">
        <f t="shared" si="303"/>
        <v>1.77</v>
      </c>
      <c r="AQ2429" s="1136" t="str">
        <f t="shared" si="304"/>
        <v>1-5-1S91°Z+S</v>
      </c>
      <c r="AR2429" s="1136" t="str">
        <f t="shared" si="305"/>
        <v>30</v>
      </c>
      <c r="AS2429" s="1136" t="str">
        <f t="shared" si="306"/>
        <v>265/265/OFF</v>
      </c>
      <c r="AT2429" s="1136" t="str">
        <f t="shared" si="307"/>
        <v>1-5-1S91°Z+S</v>
      </c>
      <c r="AU2429" s="1136" t="s">
        <v>15734</v>
      </c>
      <c r="AV2429" s="1136" t="str">
        <f t="shared" si="300"/>
        <v>110.6.8</v>
      </c>
      <c r="AW2429" s="1438">
        <f t="shared" si="301"/>
        <v>44355</v>
      </c>
    </row>
    <row r="2430" spans="1:49">
      <c r="A2430" s="1135" t="s">
        <v>7631</v>
      </c>
      <c r="B2430" s="1135" t="s">
        <v>869</v>
      </c>
      <c r="C2430" s="1135">
        <v>600</v>
      </c>
      <c r="D2430" s="1135">
        <v>1.8</v>
      </c>
      <c r="E2430" s="1135" t="s">
        <v>15210</v>
      </c>
      <c r="F2430" s="1135" t="s">
        <v>6995</v>
      </c>
      <c r="G2430" s="1135" t="s">
        <v>7632</v>
      </c>
      <c r="H2430" s="1135" t="s">
        <v>6996</v>
      </c>
      <c r="I2430" s="1135" t="s">
        <v>7095</v>
      </c>
      <c r="K2430" s="1135" t="s">
        <v>7535</v>
      </c>
      <c r="L2430" s="1135" t="s">
        <v>6999</v>
      </c>
      <c r="M2430" s="1135">
        <v>303.89999999999998</v>
      </c>
      <c r="N2430" s="1135" t="s">
        <v>1039</v>
      </c>
      <c r="O2430" s="1135">
        <v>7.5975000000000001</v>
      </c>
      <c r="P2430" s="1135">
        <v>6.0779999999999994</v>
      </c>
      <c r="Q2430" s="1135">
        <v>3.5</v>
      </c>
      <c r="R2430" s="1135">
        <v>24.5</v>
      </c>
      <c r="T2430" s="1135">
        <v>12.7</v>
      </c>
      <c r="U2430" s="1135">
        <v>2.6</v>
      </c>
      <c r="V2430" s="1135" t="s">
        <v>663</v>
      </c>
      <c r="W2430" s="1135" t="s">
        <v>2626</v>
      </c>
      <c r="X2430" s="1135">
        <v>10</v>
      </c>
      <c r="Y2430" s="1135">
        <v>1.5</v>
      </c>
      <c r="Z2430" s="1135" t="s">
        <v>663</v>
      </c>
      <c r="AA2430" s="1135" t="s">
        <v>7633</v>
      </c>
      <c r="AH2430" s="1135" t="s">
        <v>863</v>
      </c>
      <c r="AM2430" s="1136" t="s">
        <v>13896</v>
      </c>
      <c r="AN2430" s="1136" t="s">
        <v>13897</v>
      </c>
      <c r="AO2430" s="1136">
        <f t="shared" si="302"/>
        <v>600</v>
      </c>
      <c r="AP2430" s="1136">
        <f t="shared" si="303"/>
        <v>1.8</v>
      </c>
      <c r="AQ2430" s="1136" t="str">
        <f t="shared" si="304"/>
        <v>1-5-1S83°Z+S</v>
      </c>
      <c r="AR2430" s="1136" t="str">
        <f t="shared" si="305"/>
        <v>33.6</v>
      </c>
      <c r="AS2430" s="1136" t="str">
        <f t="shared" si="306"/>
        <v>310/310/190</v>
      </c>
      <c r="AT2430" s="1136" t="str">
        <f t="shared" si="307"/>
        <v>1-5-1S83°Z+S</v>
      </c>
      <c r="AU2430" s="1136" t="s">
        <v>15734</v>
      </c>
      <c r="AV2430" s="1136" t="str">
        <f t="shared" si="300"/>
        <v>110.6.10</v>
      </c>
      <c r="AW2430" s="1438">
        <f t="shared" si="301"/>
        <v>44357</v>
      </c>
    </row>
    <row r="2431" spans="1:49">
      <c r="A2431" s="1135" t="s">
        <v>7634</v>
      </c>
      <c r="B2431" s="1135" t="s">
        <v>7174</v>
      </c>
      <c r="C2431" s="1135">
        <v>600</v>
      </c>
      <c r="D2431" s="1135">
        <v>1.8149999999999999</v>
      </c>
      <c r="E2431" s="1135" t="s">
        <v>15210</v>
      </c>
      <c r="F2431" s="1135" t="s">
        <v>2328</v>
      </c>
      <c r="G2431" s="1135">
        <v>3.5</v>
      </c>
      <c r="H2431" s="1135" t="s">
        <v>7046</v>
      </c>
      <c r="I2431" s="1135" t="s">
        <v>7047</v>
      </c>
      <c r="K2431" s="1135" t="s">
        <v>7175</v>
      </c>
      <c r="L2431" s="1135" t="s">
        <v>7176</v>
      </c>
      <c r="M2431" s="1135">
        <v>303</v>
      </c>
      <c r="N2431" s="1135" t="s">
        <v>1039</v>
      </c>
      <c r="O2431" s="1135">
        <v>7.5750000000000002</v>
      </c>
      <c r="P2431" s="1135">
        <v>6.0600000000000005</v>
      </c>
      <c r="Q2431" s="1135">
        <v>3.5</v>
      </c>
      <c r="R2431" s="1135">
        <v>22</v>
      </c>
      <c r="T2431" s="1135">
        <v>23</v>
      </c>
      <c r="U2431" s="1135">
        <v>3.2</v>
      </c>
      <c r="V2431" s="1135" t="s">
        <v>663</v>
      </c>
      <c r="W2431" s="1135">
        <v>115</v>
      </c>
      <c r="X2431" s="1135">
        <v>85</v>
      </c>
      <c r="Y2431" s="1135">
        <v>1.2</v>
      </c>
      <c r="Z2431" s="1135" t="s">
        <v>663</v>
      </c>
      <c r="AA2431" s="1135" t="s">
        <v>3427</v>
      </c>
      <c r="AH2431" s="1135" t="s">
        <v>474</v>
      </c>
      <c r="AM2431" s="1136" t="s">
        <v>13898</v>
      </c>
      <c r="AN2431" s="1136" t="s">
        <v>13899</v>
      </c>
      <c r="AO2431" s="1136">
        <f t="shared" si="302"/>
        <v>600</v>
      </c>
      <c r="AP2431" s="1136">
        <f t="shared" si="303"/>
        <v>1.8149999999999999</v>
      </c>
      <c r="AQ2431" s="1136" t="str">
        <f t="shared" si="304"/>
        <v>1-5-1S83°Z+S</v>
      </c>
      <c r="AR2431" s="1136" t="str">
        <f t="shared" si="305"/>
        <v>33.5</v>
      </c>
      <c r="AS2431" s="1136" t="str">
        <f t="shared" si="306"/>
        <v>340/340/140</v>
      </c>
      <c r="AT2431" s="1136" t="str">
        <f t="shared" si="307"/>
        <v>1-5-1S83°Z+S</v>
      </c>
      <c r="AU2431" s="1136" t="s">
        <v>15734</v>
      </c>
      <c r="AV2431" s="1136" t="str">
        <f t="shared" si="300"/>
        <v>109.6.11</v>
      </c>
      <c r="AW2431" s="1438">
        <f t="shared" si="301"/>
        <v>43993</v>
      </c>
    </row>
    <row r="2432" spans="1:49">
      <c r="A2432" s="1135" t="s">
        <v>7635</v>
      </c>
      <c r="B2432" s="1135" t="s">
        <v>869</v>
      </c>
      <c r="C2432" s="1135">
        <v>600</v>
      </c>
      <c r="D2432" s="1135">
        <v>1.8</v>
      </c>
      <c r="E2432" s="1135" t="s">
        <v>15210</v>
      </c>
      <c r="F2432" s="1135" t="s">
        <v>6995</v>
      </c>
      <c r="G2432" s="1135">
        <v>4</v>
      </c>
      <c r="H2432" s="1135" t="s">
        <v>6996</v>
      </c>
      <c r="I2432" s="1135" t="s">
        <v>7095</v>
      </c>
      <c r="K2432" s="1135" t="s">
        <v>7388</v>
      </c>
      <c r="L2432" s="1135" t="s">
        <v>6999</v>
      </c>
      <c r="M2432" s="1135">
        <v>303.89999999999998</v>
      </c>
      <c r="N2432" s="1135" t="s">
        <v>1039</v>
      </c>
      <c r="O2432" s="1135">
        <v>7.5975000000000001</v>
      </c>
      <c r="P2432" s="1135">
        <v>6.0779999999999994</v>
      </c>
      <c r="Q2432" s="1135">
        <v>3.5</v>
      </c>
      <c r="R2432" s="1135">
        <v>24.5</v>
      </c>
      <c r="T2432" s="1135">
        <v>12.7</v>
      </c>
      <c r="U2432" s="1135">
        <v>2.6</v>
      </c>
      <c r="V2432" s="1135" t="s">
        <v>663</v>
      </c>
      <c r="W2432" s="1135" t="s">
        <v>2626</v>
      </c>
      <c r="X2432" s="1135">
        <v>10</v>
      </c>
      <c r="Y2432" s="1135">
        <v>1.5</v>
      </c>
      <c r="Z2432" s="1135" t="s">
        <v>663</v>
      </c>
      <c r="AA2432" s="1135" t="s">
        <v>3627</v>
      </c>
      <c r="AH2432" s="1135" t="s">
        <v>745</v>
      </c>
      <c r="AM2432" s="1136" t="s">
        <v>13900</v>
      </c>
      <c r="AN2432" s="1136" t="s">
        <v>13901</v>
      </c>
      <c r="AO2432" s="1136">
        <f t="shared" si="302"/>
        <v>600</v>
      </c>
      <c r="AP2432" s="1136">
        <f t="shared" si="303"/>
        <v>1.8</v>
      </c>
      <c r="AQ2432" s="1136" t="str">
        <f t="shared" si="304"/>
        <v>1-5-1S83°Z+S</v>
      </c>
      <c r="AR2432" s="1136" t="str">
        <f t="shared" si="305"/>
        <v>33.6</v>
      </c>
      <c r="AS2432" s="1136" t="str">
        <f t="shared" si="306"/>
        <v>310/310/190</v>
      </c>
      <c r="AT2432" s="1136" t="str">
        <f t="shared" si="307"/>
        <v>1-5-1S83°Z+S</v>
      </c>
      <c r="AU2432" s="1136" t="s">
        <v>15734</v>
      </c>
      <c r="AV2432" s="1136" t="str">
        <f t="shared" si="300"/>
        <v>110.6.11</v>
      </c>
      <c r="AW2432" s="1438">
        <f t="shared" si="301"/>
        <v>44358</v>
      </c>
    </row>
    <row r="2433" spans="1:49">
      <c r="A2433" s="1135" t="s">
        <v>7636</v>
      </c>
      <c r="B2433" s="1135" t="s">
        <v>7120</v>
      </c>
      <c r="C2433" s="1135">
        <v>600</v>
      </c>
      <c r="D2433" s="1135">
        <v>1.736</v>
      </c>
      <c r="E2433" s="1135" t="s">
        <v>15218</v>
      </c>
      <c r="F2433" s="1135" t="s">
        <v>4549</v>
      </c>
      <c r="G2433" s="1135">
        <v>5</v>
      </c>
      <c r="H2433" s="1135" t="s">
        <v>3018</v>
      </c>
      <c r="I2433" s="1135" t="s">
        <v>7122</v>
      </c>
      <c r="J2433" s="1135">
        <v>3.7</v>
      </c>
      <c r="K2433" s="1135" t="s">
        <v>7637</v>
      </c>
      <c r="L2433" s="1135" t="s">
        <v>5073</v>
      </c>
      <c r="M2433" s="1135">
        <v>302</v>
      </c>
      <c r="N2433" s="1135" t="s">
        <v>1039</v>
      </c>
      <c r="O2433" s="1135">
        <v>7.5500000000000007</v>
      </c>
      <c r="P2433" s="1135">
        <v>6.04</v>
      </c>
      <c r="Q2433" s="1135" t="s">
        <v>1358</v>
      </c>
      <c r="R2433" s="1135">
        <v>20.9</v>
      </c>
      <c r="T2433" s="1135">
        <v>25.8</v>
      </c>
      <c r="U2433" s="1135">
        <v>3</v>
      </c>
      <c r="V2433" s="1135" t="s">
        <v>663</v>
      </c>
      <c r="W2433" s="1135">
        <v>120</v>
      </c>
      <c r="X2433" s="1135">
        <v>25</v>
      </c>
      <c r="Y2433" s="1135">
        <v>1.3</v>
      </c>
      <c r="Z2433" s="1135" t="s">
        <v>663</v>
      </c>
      <c r="AA2433" s="1135" t="s">
        <v>4949</v>
      </c>
      <c r="AH2433" s="1135" t="s">
        <v>662</v>
      </c>
      <c r="AM2433" s="1136" t="s">
        <v>13902</v>
      </c>
      <c r="AN2433" s="1136" t="s">
        <v>13903</v>
      </c>
      <c r="AO2433" s="1136">
        <f t="shared" si="302"/>
        <v>600</v>
      </c>
      <c r="AP2433" s="1136">
        <f t="shared" si="303"/>
        <v>1.736</v>
      </c>
      <c r="AQ2433" s="1136" t="str">
        <f t="shared" si="304"/>
        <v>2-6-1S83°Z+S</v>
      </c>
      <c r="AR2433" s="1136" t="str">
        <f t="shared" si="305"/>
        <v>30.4</v>
      </c>
      <c r="AS2433" s="1136" t="str">
        <f t="shared" si="306"/>
        <v>192/193</v>
      </c>
      <c r="AT2433" s="1136" t="str">
        <f t="shared" si="307"/>
        <v>2-6-1S83°Z+S</v>
      </c>
      <c r="AU2433" s="1136" t="s">
        <v>15734</v>
      </c>
      <c r="AV2433" s="1136" t="str">
        <f t="shared" si="300"/>
        <v>108.1.3</v>
      </c>
      <c r="AW2433" s="1438">
        <f t="shared" si="301"/>
        <v>43468</v>
      </c>
    </row>
    <row r="2434" spans="1:49">
      <c r="A2434" s="1135" t="s">
        <v>7638</v>
      </c>
      <c r="B2434" s="1135" t="s">
        <v>7136</v>
      </c>
      <c r="C2434" s="1135">
        <v>650</v>
      </c>
      <c r="D2434" s="1135">
        <v>1.744</v>
      </c>
      <c r="E2434" s="1135" t="s">
        <v>15203</v>
      </c>
      <c r="F2434" s="1135" t="s">
        <v>663</v>
      </c>
      <c r="G2434" s="1135">
        <v>5</v>
      </c>
      <c r="H2434" s="1135" t="s">
        <v>7639</v>
      </c>
      <c r="I2434" s="1135" t="s">
        <v>7023</v>
      </c>
      <c r="J2434" s="1135">
        <v>1</v>
      </c>
      <c r="K2434" s="1135" t="s">
        <v>7640</v>
      </c>
      <c r="L2434" s="1135" t="s">
        <v>4982</v>
      </c>
      <c r="M2434" s="1135">
        <v>299.60000000000002</v>
      </c>
      <c r="N2434" s="1135" t="s">
        <v>1039</v>
      </c>
      <c r="O2434" s="1135">
        <v>7.4900000000000011</v>
      </c>
      <c r="P2434" s="1135">
        <v>5.9920000000000009</v>
      </c>
      <c r="Q2434" s="1135" t="s">
        <v>1055</v>
      </c>
      <c r="R2434" s="1135">
        <v>21.9</v>
      </c>
      <c r="T2434" s="1135">
        <v>19.899999999999999</v>
      </c>
      <c r="U2434" s="1135">
        <v>3.6</v>
      </c>
      <c r="V2434" s="1135" t="s">
        <v>663</v>
      </c>
      <c r="W2434" s="1135">
        <v>125</v>
      </c>
      <c r="X2434" s="1135">
        <v>90</v>
      </c>
      <c r="Y2434" s="1135">
        <v>1.1000000000000001</v>
      </c>
      <c r="Z2434" s="1135" t="s">
        <v>663</v>
      </c>
      <c r="AA2434" s="1135" t="s">
        <v>1100</v>
      </c>
      <c r="AH2434" s="1135" t="s">
        <v>833</v>
      </c>
      <c r="AM2434" s="1136" t="s">
        <v>13904</v>
      </c>
      <c r="AN2434" s="1136" t="s">
        <v>13905</v>
      </c>
      <c r="AO2434" s="1136">
        <f t="shared" si="302"/>
        <v>650</v>
      </c>
      <c r="AP2434" s="1136">
        <f t="shared" si="303"/>
        <v>1.744</v>
      </c>
      <c r="AQ2434" s="1136" t="str">
        <f t="shared" si="304"/>
        <v>1-5-1S85°Z+S</v>
      </c>
      <c r="AR2434" s="1136" t="str">
        <f t="shared" si="305"/>
        <v>NA</v>
      </c>
      <c r="AS2434" s="1136" t="str">
        <f t="shared" si="306"/>
        <v>180/160</v>
      </c>
      <c r="AT2434" s="1136" t="str">
        <f t="shared" si="307"/>
        <v>1-5-1S85°Z+S</v>
      </c>
      <c r="AU2434" s="1136" t="s">
        <v>15734</v>
      </c>
      <c r="AV2434" s="1136" t="str">
        <f t="shared" ref="AV2434:AV2497" si="308">AA2434</f>
        <v>108.1.31</v>
      </c>
      <c r="AW2434" s="1438">
        <f t="shared" si="301"/>
        <v>43496</v>
      </c>
    </row>
    <row r="2435" spans="1:49">
      <c r="A2435" s="1135" t="s">
        <v>7641</v>
      </c>
      <c r="B2435" s="1135" t="s">
        <v>7045</v>
      </c>
      <c r="C2435" s="1135">
        <v>600</v>
      </c>
      <c r="D2435" s="1135">
        <v>1.8</v>
      </c>
      <c r="E2435" s="1135" t="s">
        <v>15210</v>
      </c>
      <c r="F2435" s="1135" t="s">
        <v>2328</v>
      </c>
      <c r="G2435" s="1135">
        <v>3.5</v>
      </c>
      <c r="H2435" s="1135" t="s">
        <v>7046</v>
      </c>
      <c r="I2435" s="1135" t="s">
        <v>7047</v>
      </c>
      <c r="K2435" s="1135" t="s">
        <v>7281</v>
      </c>
      <c r="L2435" s="1135" t="s">
        <v>7049</v>
      </c>
      <c r="M2435" s="1135">
        <v>303</v>
      </c>
      <c r="N2435" s="1135" t="s">
        <v>1039</v>
      </c>
      <c r="O2435" s="1135">
        <v>7.5750000000000002</v>
      </c>
      <c r="P2435" s="1135">
        <v>6.0600000000000005</v>
      </c>
      <c r="Q2435" s="1135" t="s">
        <v>1358</v>
      </c>
      <c r="R2435" s="1135">
        <v>24</v>
      </c>
      <c r="T2435" s="1135">
        <v>23</v>
      </c>
      <c r="U2435" s="1135">
        <v>3.2</v>
      </c>
      <c r="V2435" s="1135" t="s">
        <v>663</v>
      </c>
      <c r="W2435" s="1135">
        <v>115</v>
      </c>
      <c r="X2435" s="1135">
        <v>85</v>
      </c>
      <c r="Y2435" s="1135">
        <v>1.2</v>
      </c>
      <c r="Z2435" s="1135" t="s">
        <v>663</v>
      </c>
      <c r="AA2435" s="1135" t="s">
        <v>4668</v>
      </c>
      <c r="AH2435" s="1135" t="s">
        <v>1231</v>
      </c>
      <c r="AM2435" s="1136" t="s">
        <v>13906</v>
      </c>
      <c r="AN2435" s="1136" t="s">
        <v>13907</v>
      </c>
      <c r="AO2435" s="1136">
        <f t="shared" si="302"/>
        <v>600</v>
      </c>
      <c r="AP2435" s="1136">
        <f t="shared" si="303"/>
        <v>1.8</v>
      </c>
      <c r="AQ2435" s="1136" t="str">
        <f t="shared" si="304"/>
        <v>1-5-1S83°Z+S</v>
      </c>
      <c r="AR2435" s="1136" t="str">
        <f t="shared" si="305"/>
        <v>33.5</v>
      </c>
      <c r="AS2435" s="1136" t="str">
        <f t="shared" si="306"/>
        <v>340/340/140</v>
      </c>
      <c r="AT2435" s="1136" t="str">
        <f t="shared" si="307"/>
        <v>1-5-1S83°Z+S</v>
      </c>
      <c r="AU2435" s="1136" t="s">
        <v>15734</v>
      </c>
      <c r="AV2435" s="1136" t="str">
        <f t="shared" si="308"/>
        <v>108.1.15</v>
      </c>
      <c r="AW2435" s="1438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35" t="s">
        <v>7642</v>
      </c>
      <c r="B2436" s="1135" t="s">
        <v>7108</v>
      </c>
      <c r="C2436" s="1135">
        <v>600</v>
      </c>
      <c r="D2436" s="1135">
        <v>1.74</v>
      </c>
      <c r="E2436" s="1135" t="s">
        <v>15210</v>
      </c>
      <c r="F2436" s="1135" t="s">
        <v>2328</v>
      </c>
      <c r="G2436" s="1135">
        <v>5</v>
      </c>
      <c r="H2436" s="1135" t="s">
        <v>7046</v>
      </c>
      <c r="I2436" s="1135" t="s">
        <v>7095</v>
      </c>
      <c r="K2436" s="1135" t="s">
        <v>7643</v>
      </c>
      <c r="L2436" s="1135" t="s">
        <v>7111</v>
      </c>
      <c r="M2436" s="1135">
        <v>301</v>
      </c>
      <c r="N2436" s="1135" t="s">
        <v>1039</v>
      </c>
      <c r="O2436" s="1135">
        <v>7.5250000000000004</v>
      </c>
      <c r="P2436" s="1135">
        <v>6.0200000000000005</v>
      </c>
      <c r="Q2436" s="1135" t="s">
        <v>1358</v>
      </c>
      <c r="R2436" s="1135">
        <v>20</v>
      </c>
      <c r="T2436" s="1135">
        <v>13.5</v>
      </c>
      <c r="U2436" s="1135">
        <v>3.2</v>
      </c>
      <c r="V2436" s="1135" t="s">
        <v>663</v>
      </c>
      <c r="W2436" s="1135">
        <v>100</v>
      </c>
      <c r="X2436" s="1135">
        <v>85</v>
      </c>
      <c r="Y2436" s="1135">
        <v>1.2</v>
      </c>
      <c r="Z2436" s="1135" t="s">
        <v>663</v>
      </c>
      <c r="AA2436" s="1135" t="s">
        <v>2627</v>
      </c>
      <c r="AH2436" s="1135" t="s">
        <v>705</v>
      </c>
      <c r="AM2436" s="1136" t="s">
        <v>13908</v>
      </c>
      <c r="AN2436" s="1136" t="s">
        <v>13909</v>
      </c>
      <c r="AO2436" s="1136">
        <f t="shared" si="302"/>
        <v>600</v>
      </c>
      <c r="AP2436" s="1136">
        <f t="shared" si="303"/>
        <v>1.74</v>
      </c>
      <c r="AQ2436" s="1136" t="str">
        <f t="shared" si="304"/>
        <v>1-5-1S83°Z+S</v>
      </c>
      <c r="AR2436" s="1136" t="str">
        <f t="shared" si="305"/>
        <v>33.5</v>
      </c>
      <c r="AS2436" s="1136" t="str">
        <f t="shared" si="306"/>
        <v>340/340/140</v>
      </c>
      <c r="AT2436" s="1136" t="str">
        <f t="shared" si="307"/>
        <v>1-5-1S83°Z+S</v>
      </c>
      <c r="AU2436" s="1136" t="s">
        <v>15734</v>
      </c>
      <c r="AV2436" s="1136" t="str">
        <f t="shared" si="308"/>
        <v>108.1.18</v>
      </c>
      <c r="AW2436" s="1438">
        <f t="shared" si="309"/>
        <v>43483</v>
      </c>
    </row>
    <row r="2437" spans="1:49">
      <c r="A2437" s="1135" t="s">
        <v>7644</v>
      </c>
      <c r="B2437" s="1135" t="s">
        <v>682</v>
      </c>
      <c r="C2437" s="1135">
        <v>700</v>
      </c>
      <c r="D2437" s="1135">
        <v>1.74</v>
      </c>
      <c r="E2437" s="1135" t="s">
        <v>15203</v>
      </c>
      <c r="F2437" s="1135" t="s">
        <v>663</v>
      </c>
      <c r="G2437" s="1135">
        <v>5.5</v>
      </c>
      <c r="H2437" s="1135" t="s">
        <v>3576</v>
      </c>
      <c r="I2437" s="1135" t="s">
        <v>7122</v>
      </c>
      <c r="K2437" s="1135" t="s">
        <v>7645</v>
      </c>
      <c r="L2437" s="1135" t="s">
        <v>5001</v>
      </c>
      <c r="M2437" s="1135">
        <v>294</v>
      </c>
      <c r="N2437" s="1135" t="s">
        <v>1039</v>
      </c>
      <c r="O2437" s="1135">
        <v>7.3500000000000005</v>
      </c>
      <c r="P2437" s="1135">
        <v>5.88</v>
      </c>
      <c r="Q2437" s="1135" t="s">
        <v>2495</v>
      </c>
      <c r="R2437" s="1135">
        <v>19</v>
      </c>
      <c r="T2437" s="1135">
        <v>16.399999999999999</v>
      </c>
      <c r="U2437" s="1135">
        <v>5.4</v>
      </c>
      <c r="V2437" s="1135" t="s">
        <v>663</v>
      </c>
      <c r="W2437" s="1135" t="s">
        <v>4761</v>
      </c>
      <c r="X2437" s="1135">
        <v>20</v>
      </c>
      <c r="Y2437" s="1135">
        <v>1.4</v>
      </c>
      <c r="Z2437" s="1135" t="s">
        <v>663</v>
      </c>
      <c r="AA2437" s="1135" t="s">
        <v>4986</v>
      </c>
      <c r="AH2437" s="1135" t="s">
        <v>811</v>
      </c>
      <c r="AM2437" s="1136" t="s">
        <v>13910</v>
      </c>
      <c r="AN2437" s="1136" t="s">
        <v>13911</v>
      </c>
      <c r="AO2437" s="1136">
        <f t="shared" si="302"/>
        <v>700</v>
      </c>
      <c r="AP2437" s="1136">
        <f t="shared" si="303"/>
        <v>1.74</v>
      </c>
      <c r="AQ2437" s="1136" t="str">
        <f t="shared" si="304"/>
        <v>1-5-1S85°Z+S</v>
      </c>
      <c r="AR2437" s="1136" t="str">
        <f t="shared" si="305"/>
        <v>NA</v>
      </c>
      <c r="AS2437" s="1136" t="str">
        <f t="shared" si="306"/>
        <v>170/160</v>
      </c>
      <c r="AT2437" s="1136" t="str">
        <f t="shared" si="307"/>
        <v>1-5-1S85°Z+S</v>
      </c>
      <c r="AU2437" s="1136" t="s">
        <v>15734</v>
      </c>
      <c r="AV2437" s="1136" t="str">
        <f t="shared" si="308"/>
        <v>108.1.24</v>
      </c>
      <c r="AW2437" s="1438">
        <f t="shared" si="309"/>
        <v>43489</v>
      </c>
    </row>
    <row r="2438" spans="1:49">
      <c r="A2438" s="1135" t="s">
        <v>7646</v>
      </c>
      <c r="B2438" s="1135" t="s">
        <v>7113</v>
      </c>
      <c r="C2438" s="1135">
        <v>550</v>
      </c>
      <c r="D2438" s="1135">
        <v>1.724</v>
      </c>
      <c r="E2438" s="1135">
        <v>102.5</v>
      </c>
      <c r="F2438" s="1135" t="s">
        <v>4164</v>
      </c>
      <c r="G2438" s="1135">
        <v>5.5</v>
      </c>
      <c r="H2438" s="1135" t="s">
        <v>7647</v>
      </c>
      <c r="I2438" s="1135" t="s">
        <v>7115</v>
      </c>
      <c r="K2438" s="1135" t="s">
        <v>7461</v>
      </c>
      <c r="L2438" s="1135" t="s">
        <v>7117</v>
      </c>
      <c r="M2438" s="1135">
        <v>295</v>
      </c>
      <c r="N2438" s="1135" t="s">
        <v>1039</v>
      </c>
      <c r="O2438" s="1135">
        <v>7.375</v>
      </c>
      <c r="P2438" s="1135">
        <v>5.9</v>
      </c>
      <c r="Q2438" s="1135" t="s">
        <v>2687</v>
      </c>
      <c r="R2438" s="1135">
        <v>19</v>
      </c>
      <c r="T2438" s="1135">
        <v>27.8</v>
      </c>
      <c r="U2438" s="1135">
        <v>3.9</v>
      </c>
      <c r="V2438" s="1135" t="s">
        <v>663</v>
      </c>
      <c r="W2438" s="1135">
        <v>125</v>
      </c>
      <c r="X2438" s="1135">
        <v>90</v>
      </c>
      <c r="Y2438" s="1135">
        <v>1.5</v>
      </c>
      <c r="Z2438" s="1135" t="s">
        <v>663</v>
      </c>
      <c r="AA2438" s="1135" t="s">
        <v>4986</v>
      </c>
      <c r="AH2438" s="1135" t="s">
        <v>927</v>
      </c>
      <c r="AM2438" s="1136" t="s">
        <v>13912</v>
      </c>
      <c r="AN2438" s="1136" t="s">
        <v>13913</v>
      </c>
      <c r="AO2438" s="1136">
        <f t="shared" si="302"/>
        <v>550</v>
      </c>
      <c r="AP2438" s="1136">
        <f t="shared" si="303"/>
        <v>1.724</v>
      </c>
      <c r="AQ2438" s="1136">
        <f t="shared" si="304"/>
        <v>102.5</v>
      </c>
      <c r="AR2438" s="1136" t="str">
        <f t="shared" si="305"/>
        <v>15.5</v>
      </c>
      <c r="AS2438" s="1136" t="str">
        <f t="shared" si="306"/>
        <v>450/420/OFF</v>
      </c>
      <c r="AT2438" s="1136">
        <f t="shared" si="307"/>
        <v>102.5</v>
      </c>
      <c r="AV2438" s="1136" t="str">
        <f t="shared" si="308"/>
        <v>108.1.24</v>
      </c>
      <c r="AW2438" s="1438">
        <f t="shared" si="309"/>
        <v>43489</v>
      </c>
    </row>
    <row r="2439" spans="1:49">
      <c r="A2439" s="1135" t="s">
        <v>7648</v>
      </c>
      <c r="B2439" s="1135" t="s">
        <v>7243</v>
      </c>
      <c r="C2439" s="1135">
        <v>600</v>
      </c>
      <c r="D2439" s="1135">
        <v>1.7849999999999999</v>
      </c>
      <c r="E2439" s="1135" t="s">
        <v>15210</v>
      </c>
      <c r="F2439" s="1135" t="s">
        <v>2328</v>
      </c>
      <c r="G2439" s="1135">
        <v>5</v>
      </c>
      <c r="H2439" s="1135" t="s">
        <v>7046</v>
      </c>
      <c r="I2439" s="1135" t="s">
        <v>7047</v>
      </c>
      <c r="K2439" s="1135" t="s">
        <v>7649</v>
      </c>
      <c r="L2439" s="1135" t="s">
        <v>7246</v>
      </c>
      <c r="M2439" s="1135">
        <v>310</v>
      </c>
      <c r="N2439" s="1135" t="s">
        <v>1039</v>
      </c>
      <c r="O2439" s="1135">
        <v>7.75</v>
      </c>
      <c r="P2439" s="1135">
        <v>6.2</v>
      </c>
      <c r="Q2439" s="1135" t="s">
        <v>1358</v>
      </c>
      <c r="R2439" s="1135">
        <v>21</v>
      </c>
      <c r="T2439" s="1135">
        <v>24</v>
      </c>
      <c r="U2439" s="1135">
        <v>3.4</v>
      </c>
      <c r="V2439" s="1135" t="s">
        <v>663</v>
      </c>
      <c r="W2439" s="1135">
        <v>115</v>
      </c>
      <c r="X2439" s="1135">
        <v>85</v>
      </c>
      <c r="Y2439" s="1135">
        <v>1.2</v>
      </c>
      <c r="Z2439" s="1135" t="s">
        <v>663</v>
      </c>
      <c r="AA2439" s="1135" t="s">
        <v>7650</v>
      </c>
      <c r="AH2439" s="1135" t="s">
        <v>3307</v>
      </c>
      <c r="AM2439" s="1136" t="s">
        <v>13914</v>
      </c>
      <c r="AN2439" s="1136" t="s">
        <v>13915</v>
      </c>
      <c r="AO2439" s="1136">
        <f t="shared" si="302"/>
        <v>600</v>
      </c>
      <c r="AP2439" s="1136">
        <f t="shared" si="303"/>
        <v>1.7849999999999999</v>
      </c>
      <c r="AQ2439" s="1136" t="str">
        <f t="shared" si="304"/>
        <v>1-5-1S83°Z+S</v>
      </c>
      <c r="AR2439" s="1136" t="str">
        <f t="shared" si="305"/>
        <v>33.5</v>
      </c>
      <c r="AS2439" s="1136" t="str">
        <f t="shared" si="306"/>
        <v>340/340/140</v>
      </c>
      <c r="AT2439" s="1136" t="str">
        <f t="shared" si="307"/>
        <v>1-5-1S83°Z+S</v>
      </c>
      <c r="AU2439" s="1136" t="s">
        <v>15734</v>
      </c>
      <c r="AV2439" s="1136" t="str">
        <f t="shared" si="308"/>
        <v>108.1.25</v>
      </c>
      <c r="AW2439" s="1438">
        <f t="shared" si="309"/>
        <v>43490</v>
      </c>
    </row>
    <row r="2440" spans="1:49">
      <c r="A2440" s="1135" t="s">
        <v>7651</v>
      </c>
      <c r="B2440" s="1135" t="s">
        <v>7093</v>
      </c>
      <c r="C2440" s="1135">
        <v>600</v>
      </c>
      <c r="D2440" s="1135">
        <v>1.7</v>
      </c>
      <c r="E2440" s="1135" t="s">
        <v>15206</v>
      </c>
      <c r="F2440" s="1135" t="s">
        <v>1078</v>
      </c>
      <c r="G2440" s="1135">
        <v>3.5</v>
      </c>
      <c r="H2440" s="1135" t="s">
        <v>5016</v>
      </c>
      <c r="I2440" s="1135" t="s">
        <v>7095</v>
      </c>
      <c r="K2440" s="1135" t="s">
        <v>7652</v>
      </c>
      <c r="L2440" s="1135" t="s">
        <v>7097</v>
      </c>
      <c r="M2440" s="1135">
        <v>306.3</v>
      </c>
      <c r="N2440" s="1135" t="s">
        <v>1039</v>
      </c>
      <c r="O2440" s="1135">
        <v>7.6575000000000006</v>
      </c>
      <c r="P2440" s="1135">
        <v>6.1260000000000003</v>
      </c>
      <c r="Q2440" s="1135" t="s">
        <v>1153</v>
      </c>
      <c r="R2440" s="1135">
        <v>25.3</v>
      </c>
      <c r="T2440" s="1135">
        <v>13.5</v>
      </c>
      <c r="U2440" s="1135">
        <v>3.2</v>
      </c>
      <c r="V2440" s="1135" t="s">
        <v>663</v>
      </c>
      <c r="W2440" s="1135">
        <v>110</v>
      </c>
      <c r="X2440" s="1135">
        <v>85</v>
      </c>
      <c r="Y2440" s="1135">
        <v>1.2</v>
      </c>
      <c r="Z2440" s="1135" t="s">
        <v>663</v>
      </c>
      <c r="AA2440" s="1135" t="s">
        <v>7653</v>
      </c>
      <c r="AH2440" s="1135" t="s">
        <v>944</v>
      </c>
      <c r="AM2440" s="1136" t="s">
        <v>13916</v>
      </c>
      <c r="AN2440" s="1136" t="s">
        <v>13917</v>
      </c>
      <c r="AO2440" s="1136">
        <f t="shared" si="302"/>
        <v>600</v>
      </c>
      <c r="AP2440" s="1136">
        <f t="shared" si="303"/>
        <v>1.7</v>
      </c>
      <c r="AQ2440" s="1136" t="str">
        <f t="shared" si="304"/>
        <v>1-5-1S87°Z+S</v>
      </c>
      <c r="AR2440" s="1136" t="str">
        <f t="shared" si="305"/>
        <v>30</v>
      </c>
      <c r="AS2440" s="1136" t="str">
        <f t="shared" si="306"/>
        <v>350/350/150</v>
      </c>
      <c r="AT2440" s="1136" t="str">
        <f t="shared" si="307"/>
        <v>1-5-1S87°Z+S</v>
      </c>
      <c r="AU2440" s="1136" t="s">
        <v>15734</v>
      </c>
      <c r="AV2440" s="1136" t="str">
        <f t="shared" si="308"/>
        <v>108.1.29</v>
      </c>
      <c r="AW2440" s="1438">
        <f t="shared" si="309"/>
        <v>43494</v>
      </c>
    </row>
    <row r="2441" spans="1:49">
      <c r="A2441" s="1135" t="s">
        <v>7654</v>
      </c>
      <c r="B2441" s="1135" t="s">
        <v>7226</v>
      </c>
      <c r="C2441" s="1135">
        <v>600</v>
      </c>
      <c r="D2441" s="1135">
        <v>1.7849999999999999</v>
      </c>
      <c r="E2441" s="1135" t="s">
        <v>15210</v>
      </c>
      <c r="F2441" s="1135" t="s">
        <v>2328</v>
      </c>
      <c r="G2441" s="1135">
        <v>3.5</v>
      </c>
      <c r="H2441" s="1135" t="s">
        <v>7046</v>
      </c>
      <c r="I2441" s="1135" t="s">
        <v>7047</v>
      </c>
      <c r="K2441" s="1135" t="s">
        <v>7655</v>
      </c>
      <c r="L2441" s="1135" t="s">
        <v>7228</v>
      </c>
      <c r="M2441" s="1135">
        <v>310</v>
      </c>
      <c r="N2441" s="1135" t="s">
        <v>1039</v>
      </c>
      <c r="O2441" s="1135">
        <v>7.75</v>
      </c>
      <c r="P2441" s="1135">
        <v>6.2</v>
      </c>
      <c r="Q2441" s="1135" t="s">
        <v>1358</v>
      </c>
      <c r="R2441" s="1135">
        <v>21</v>
      </c>
      <c r="T2441" s="1135">
        <v>24</v>
      </c>
      <c r="U2441" s="1135">
        <v>3.4</v>
      </c>
      <c r="V2441" s="1135" t="s">
        <v>663</v>
      </c>
      <c r="W2441" s="1135">
        <v>115</v>
      </c>
      <c r="X2441" s="1135">
        <v>85</v>
      </c>
      <c r="Y2441" s="1135">
        <v>1.2</v>
      </c>
      <c r="Z2441" s="1135" t="s">
        <v>663</v>
      </c>
      <c r="AA2441" s="1135" t="s">
        <v>1107</v>
      </c>
      <c r="AH2441" s="1135" t="s">
        <v>1315</v>
      </c>
      <c r="AM2441" s="1136" t="s">
        <v>13918</v>
      </c>
      <c r="AN2441" s="1136" t="s">
        <v>13919</v>
      </c>
      <c r="AO2441" s="1136">
        <f t="shared" si="302"/>
        <v>600</v>
      </c>
      <c r="AP2441" s="1136">
        <f t="shared" si="303"/>
        <v>1.7849999999999999</v>
      </c>
      <c r="AQ2441" s="1136" t="str">
        <f t="shared" si="304"/>
        <v>1-5-1S83°Z+S</v>
      </c>
      <c r="AR2441" s="1136" t="str">
        <f t="shared" si="305"/>
        <v>33.5</v>
      </c>
      <c r="AS2441" s="1136" t="str">
        <f t="shared" si="306"/>
        <v>340/340/140</v>
      </c>
      <c r="AT2441" s="1136" t="str">
        <f t="shared" si="307"/>
        <v>1-5-1S83°Z+S</v>
      </c>
      <c r="AU2441" s="1136" t="s">
        <v>15734</v>
      </c>
      <c r="AV2441" s="1136" t="str">
        <f t="shared" si="308"/>
        <v>108.1.30</v>
      </c>
      <c r="AW2441" s="1438">
        <f t="shared" si="309"/>
        <v>43495</v>
      </c>
    </row>
    <row r="2442" spans="1:49">
      <c r="A2442" s="1135" t="s">
        <v>7656</v>
      </c>
      <c r="B2442" s="1135" t="s">
        <v>7657</v>
      </c>
      <c r="C2442" s="1135">
        <v>600</v>
      </c>
      <c r="D2442" s="1135">
        <v>1.72</v>
      </c>
      <c r="E2442" s="1135" t="s">
        <v>15210</v>
      </c>
      <c r="F2442" s="1135" t="s">
        <v>2328</v>
      </c>
      <c r="G2442" s="1135">
        <v>3.5</v>
      </c>
      <c r="H2442" s="1135" t="s">
        <v>7046</v>
      </c>
      <c r="I2442" s="1135" t="s">
        <v>7095</v>
      </c>
      <c r="K2442" s="1135" t="s">
        <v>7658</v>
      </c>
      <c r="L2442" s="1135" t="s">
        <v>7659</v>
      </c>
      <c r="M2442" s="1135">
        <v>310</v>
      </c>
      <c r="N2442" s="1135" t="s">
        <v>1039</v>
      </c>
      <c r="O2442" s="1135">
        <v>7.75</v>
      </c>
      <c r="P2442" s="1135">
        <v>6.2</v>
      </c>
      <c r="Q2442" s="1135" t="s">
        <v>1358</v>
      </c>
      <c r="R2442" s="1135">
        <v>20</v>
      </c>
      <c r="T2442" s="1135">
        <v>13.5</v>
      </c>
      <c r="U2442" s="1135">
        <v>3.2</v>
      </c>
      <c r="V2442" s="1135" t="s">
        <v>663</v>
      </c>
      <c r="W2442" s="1135">
        <v>100</v>
      </c>
      <c r="X2442" s="1135">
        <v>85</v>
      </c>
      <c r="Y2442" s="1135">
        <v>1.2</v>
      </c>
      <c r="Z2442" s="1135" t="s">
        <v>663</v>
      </c>
      <c r="AA2442" s="1135" t="s">
        <v>1100</v>
      </c>
      <c r="AH2442" s="1135" t="s">
        <v>745</v>
      </c>
      <c r="AM2442" s="1136" t="s">
        <v>13920</v>
      </c>
      <c r="AN2442" s="1136" t="s">
        <v>13921</v>
      </c>
      <c r="AO2442" s="1136">
        <f t="shared" si="302"/>
        <v>600</v>
      </c>
      <c r="AP2442" s="1136">
        <f t="shared" si="303"/>
        <v>1.72</v>
      </c>
      <c r="AQ2442" s="1136" t="str">
        <f t="shared" si="304"/>
        <v>1-5-1S83°Z+S</v>
      </c>
      <c r="AR2442" s="1136" t="str">
        <f t="shared" si="305"/>
        <v>33.5</v>
      </c>
      <c r="AS2442" s="1136" t="str">
        <f t="shared" si="306"/>
        <v>340/340/140</v>
      </c>
      <c r="AT2442" s="1136" t="str">
        <f t="shared" si="307"/>
        <v>1-5-1S83°Z+S</v>
      </c>
      <c r="AU2442" s="1136" t="s">
        <v>15734</v>
      </c>
      <c r="AV2442" s="1136" t="str">
        <f t="shared" si="308"/>
        <v>108.1.31</v>
      </c>
      <c r="AW2442" s="1438">
        <f t="shared" si="309"/>
        <v>43496</v>
      </c>
    </row>
    <row r="2443" spans="1:49">
      <c r="A2443" s="1135" t="s">
        <v>7660</v>
      </c>
      <c r="B2443" s="1135" t="s">
        <v>737</v>
      </c>
      <c r="C2443" s="1135">
        <v>650</v>
      </c>
      <c r="D2443" s="1135">
        <v>1.7569999999999999</v>
      </c>
      <c r="E2443" s="1135" t="s">
        <v>15203</v>
      </c>
      <c r="F2443" s="1135" t="s">
        <v>663</v>
      </c>
      <c r="G2443" s="1135" t="s">
        <v>6959</v>
      </c>
      <c r="H2443" s="1135" t="s">
        <v>7300</v>
      </c>
      <c r="I2443" s="1135" t="s">
        <v>6961</v>
      </c>
      <c r="J2443" s="1135">
        <v>3.7</v>
      </c>
      <c r="K2443" s="1135" t="s">
        <v>7448</v>
      </c>
      <c r="L2443" s="1135" t="s">
        <v>4760</v>
      </c>
      <c r="M2443" s="1135">
        <v>300.8</v>
      </c>
      <c r="N2443" s="1135" t="s">
        <v>1039</v>
      </c>
      <c r="O2443" s="1135">
        <v>7.5200000000000005</v>
      </c>
      <c r="P2443" s="1135">
        <v>6.016</v>
      </c>
      <c r="Q2443" s="1135">
        <v>4</v>
      </c>
      <c r="R2443" s="1135">
        <v>17</v>
      </c>
      <c r="T2443" s="1135">
        <v>31.4</v>
      </c>
      <c r="U2443" s="1135">
        <v>3.6</v>
      </c>
      <c r="V2443" s="1135" t="s">
        <v>663</v>
      </c>
      <c r="W2443" s="1135">
        <v>65</v>
      </c>
      <c r="X2443" s="1135">
        <v>10</v>
      </c>
      <c r="Y2443" s="1135">
        <v>1.5</v>
      </c>
      <c r="Z2443" s="1135" t="s">
        <v>663</v>
      </c>
      <c r="AA2443" s="1135" t="s">
        <v>1406</v>
      </c>
      <c r="AH2443" s="1135" t="s">
        <v>814</v>
      </c>
      <c r="AM2443" s="1136" t="s">
        <v>13922</v>
      </c>
      <c r="AN2443" s="1136" t="s">
        <v>13923</v>
      </c>
      <c r="AO2443" s="1136">
        <f t="shared" ref="AO2443:AO2506" si="310">C2443</f>
        <v>650</v>
      </c>
      <c r="AP2443" s="1136">
        <f t="shared" ref="AP2443:AP2506" si="311">D2443</f>
        <v>1.7569999999999999</v>
      </c>
      <c r="AQ2443" s="1136" t="str">
        <f t="shared" ref="AQ2443:AQ2506" si="312">E2443</f>
        <v>1-5-1S85°Z+S</v>
      </c>
      <c r="AR2443" s="1136" t="str">
        <f t="shared" ref="AR2443:AR2506" si="313">F2443</f>
        <v>NA</v>
      </c>
      <c r="AS2443" s="1136" t="str">
        <f t="shared" ref="AS2443:AS2506" si="314">H2443</f>
        <v>197/OFF</v>
      </c>
      <c r="AT2443" s="1136" t="str">
        <f t="shared" ref="AT2443:AT2506" si="315">E2443</f>
        <v>1-5-1S85°Z+S</v>
      </c>
      <c r="AU2443" s="1136" t="s">
        <v>15734</v>
      </c>
      <c r="AV2443" s="1136" t="str">
        <f t="shared" si="308"/>
        <v>110.7.1</v>
      </c>
      <c r="AW2443" s="1438">
        <f t="shared" si="309"/>
        <v>44378</v>
      </c>
    </row>
    <row r="2444" spans="1:49">
      <c r="A2444" s="1135" t="s">
        <v>7661</v>
      </c>
      <c r="B2444" s="1135" t="s">
        <v>737</v>
      </c>
      <c r="C2444" s="1135">
        <v>650</v>
      </c>
      <c r="D2444" s="1135">
        <v>1.7869999999999999</v>
      </c>
      <c r="E2444" s="1135" t="s">
        <v>15203</v>
      </c>
      <c r="F2444" s="1135" t="s">
        <v>663</v>
      </c>
      <c r="G2444" s="1135" t="s">
        <v>6959</v>
      </c>
      <c r="H2444" s="1135" t="s">
        <v>6511</v>
      </c>
      <c r="I2444" s="1135" t="s">
        <v>7248</v>
      </c>
      <c r="J2444" s="1135">
        <v>3.7</v>
      </c>
      <c r="K2444" s="1135" t="s">
        <v>7662</v>
      </c>
      <c r="L2444" s="1135" t="s">
        <v>4760</v>
      </c>
      <c r="M2444" s="1135">
        <v>295.10000000000002</v>
      </c>
      <c r="N2444" s="1135" t="s">
        <v>1039</v>
      </c>
      <c r="O2444" s="1135">
        <v>7.3775000000000013</v>
      </c>
      <c r="P2444" s="1135">
        <v>5.9020000000000001</v>
      </c>
      <c r="Q2444" s="1135">
        <v>4</v>
      </c>
      <c r="R2444" s="1135">
        <v>17.399999999999999</v>
      </c>
      <c r="T2444" s="1135">
        <v>31</v>
      </c>
      <c r="U2444" s="1135">
        <v>3.5</v>
      </c>
      <c r="V2444" s="1135" t="s">
        <v>663</v>
      </c>
      <c r="W2444" s="1135" t="s">
        <v>6974</v>
      </c>
      <c r="X2444" s="1135">
        <v>40</v>
      </c>
      <c r="Y2444" s="1135">
        <v>1</v>
      </c>
      <c r="Z2444" s="1135" t="s">
        <v>663</v>
      </c>
      <c r="AA2444" s="1135" t="s">
        <v>1406</v>
      </c>
      <c r="AH2444" s="1135" t="s">
        <v>1921</v>
      </c>
      <c r="AM2444" s="1136" t="s">
        <v>13924</v>
      </c>
      <c r="AN2444" s="1136" t="s">
        <v>13925</v>
      </c>
      <c r="AO2444" s="1136">
        <f t="shared" si="310"/>
        <v>650</v>
      </c>
      <c r="AP2444" s="1136">
        <f t="shared" si="311"/>
        <v>1.7869999999999999</v>
      </c>
      <c r="AQ2444" s="1136" t="str">
        <f t="shared" si="312"/>
        <v>1-5-1S85°Z+S</v>
      </c>
      <c r="AR2444" s="1136" t="str">
        <f t="shared" si="313"/>
        <v>NA</v>
      </c>
      <c r="AS2444" s="1136" t="str">
        <f t="shared" si="314"/>
        <v>205/OFF</v>
      </c>
      <c r="AT2444" s="1136" t="str">
        <f t="shared" si="315"/>
        <v>1-5-1S85°Z+S</v>
      </c>
      <c r="AU2444" s="1136" t="s">
        <v>15734</v>
      </c>
      <c r="AV2444" s="1136" t="str">
        <f t="shared" si="308"/>
        <v>110.7.1</v>
      </c>
      <c r="AW2444" s="1438">
        <f t="shared" si="309"/>
        <v>44378</v>
      </c>
    </row>
    <row r="2445" spans="1:49">
      <c r="A2445" s="1135" t="s">
        <v>7663</v>
      </c>
      <c r="B2445" s="1135" t="s">
        <v>7126</v>
      </c>
      <c r="C2445" s="1135">
        <v>600</v>
      </c>
      <c r="D2445" s="1135">
        <v>1.72</v>
      </c>
      <c r="E2445" s="1135" t="s">
        <v>15210</v>
      </c>
      <c r="F2445" s="1135" t="s">
        <v>2328</v>
      </c>
      <c r="G2445" s="1135">
        <v>3.5</v>
      </c>
      <c r="H2445" s="1135" t="s">
        <v>7046</v>
      </c>
      <c r="I2445" s="1135" t="s">
        <v>7012</v>
      </c>
      <c r="K2445" s="1135" t="s">
        <v>7127</v>
      </c>
      <c r="L2445" s="1135" t="s">
        <v>7128</v>
      </c>
      <c r="M2445" s="1135">
        <v>310</v>
      </c>
      <c r="N2445" s="1135" t="s">
        <v>1039</v>
      </c>
      <c r="O2445" s="1135">
        <v>7.75</v>
      </c>
      <c r="P2445" s="1135">
        <v>6.2</v>
      </c>
      <c r="Q2445" s="1135">
        <v>3.5</v>
      </c>
      <c r="R2445" s="1135">
        <v>22</v>
      </c>
      <c r="T2445" s="1135">
        <v>13.5</v>
      </c>
      <c r="U2445" s="1135">
        <v>3.2</v>
      </c>
      <c r="V2445" s="1135" t="s">
        <v>663</v>
      </c>
      <c r="W2445" s="1135">
        <v>100</v>
      </c>
      <c r="X2445" s="1135">
        <v>85</v>
      </c>
      <c r="Y2445" s="1135">
        <v>1.2</v>
      </c>
      <c r="Z2445" s="1135" t="s">
        <v>663</v>
      </c>
      <c r="AA2445" s="1135" t="s">
        <v>1406</v>
      </c>
      <c r="AH2445" s="1135" t="s">
        <v>1088</v>
      </c>
      <c r="AM2445" s="1136" t="s">
        <v>13926</v>
      </c>
      <c r="AN2445" s="1136" t="s">
        <v>13927</v>
      </c>
      <c r="AO2445" s="1136">
        <f t="shared" si="310"/>
        <v>600</v>
      </c>
      <c r="AP2445" s="1136">
        <f t="shared" si="311"/>
        <v>1.72</v>
      </c>
      <c r="AQ2445" s="1136" t="str">
        <f t="shared" si="312"/>
        <v>1-5-1S83°Z+S</v>
      </c>
      <c r="AR2445" s="1136" t="str">
        <f t="shared" si="313"/>
        <v>33.5</v>
      </c>
      <c r="AS2445" s="1136" t="str">
        <f t="shared" si="314"/>
        <v>340/340/140</v>
      </c>
      <c r="AT2445" s="1136" t="str">
        <f t="shared" si="315"/>
        <v>1-5-1S83°Z+S</v>
      </c>
      <c r="AU2445" s="1136" t="s">
        <v>15734</v>
      </c>
      <c r="AV2445" s="1136" t="str">
        <f t="shared" si="308"/>
        <v>110.7.1</v>
      </c>
      <c r="AW2445" s="1438">
        <f t="shared" si="309"/>
        <v>44378</v>
      </c>
    </row>
    <row r="2446" spans="1:49">
      <c r="A2446" s="1135" t="s">
        <v>7664</v>
      </c>
      <c r="B2446" s="1135" t="s">
        <v>7355</v>
      </c>
      <c r="C2446" s="1135">
        <v>600</v>
      </c>
      <c r="D2446" s="1135">
        <v>1.82</v>
      </c>
      <c r="E2446" s="1135" t="s">
        <v>15210</v>
      </c>
      <c r="F2446" s="1135" t="s">
        <v>2328</v>
      </c>
      <c r="G2446" s="1135">
        <v>4</v>
      </c>
      <c r="H2446" s="1135" t="s">
        <v>7356</v>
      </c>
      <c r="I2446" s="1135" t="s">
        <v>7012</v>
      </c>
      <c r="K2446" s="1135" t="s">
        <v>7665</v>
      </c>
      <c r="L2446" s="1135" t="s">
        <v>7358</v>
      </c>
      <c r="M2446" s="1135">
        <v>307</v>
      </c>
      <c r="N2446" s="1135" t="s">
        <v>1039</v>
      </c>
      <c r="O2446" s="1135">
        <v>7.6750000000000007</v>
      </c>
      <c r="P2446" s="1135">
        <v>6.1400000000000006</v>
      </c>
      <c r="Q2446" s="1135">
        <v>3.5</v>
      </c>
      <c r="R2446" s="1135">
        <v>27</v>
      </c>
      <c r="T2446" s="1135">
        <v>12</v>
      </c>
      <c r="U2446" s="1135">
        <v>2.2999999999999998</v>
      </c>
      <c r="V2446" s="1135" t="s">
        <v>663</v>
      </c>
      <c r="W2446" s="1135" t="s">
        <v>5041</v>
      </c>
      <c r="X2446" s="1135">
        <v>10</v>
      </c>
      <c r="Y2446" s="1135">
        <v>1.7</v>
      </c>
      <c r="Z2446" s="1135" t="s">
        <v>663</v>
      </c>
      <c r="AA2446" s="1135" t="s">
        <v>1406</v>
      </c>
      <c r="AH2446" s="1135" t="s">
        <v>3307</v>
      </c>
      <c r="AM2446" s="1136" t="s">
        <v>13928</v>
      </c>
      <c r="AN2446" s="1136" t="s">
        <v>13929</v>
      </c>
      <c r="AO2446" s="1136">
        <f t="shared" si="310"/>
        <v>600</v>
      </c>
      <c r="AP2446" s="1136">
        <f t="shared" si="311"/>
        <v>1.82</v>
      </c>
      <c r="AQ2446" s="1136" t="str">
        <f t="shared" si="312"/>
        <v>1-5-1S83°Z+S</v>
      </c>
      <c r="AR2446" s="1136" t="str">
        <f t="shared" si="313"/>
        <v>33.5</v>
      </c>
      <c r="AS2446" s="1136" t="str">
        <f t="shared" si="314"/>
        <v>300/300/190</v>
      </c>
      <c r="AT2446" s="1136" t="str">
        <f t="shared" si="315"/>
        <v>1-5-1S83°Z+S</v>
      </c>
      <c r="AU2446" s="1136" t="s">
        <v>15734</v>
      </c>
      <c r="AV2446" s="1136" t="str">
        <f t="shared" si="308"/>
        <v>110.7.1</v>
      </c>
      <c r="AW2446" s="1438">
        <f t="shared" si="309"/>
        <v>44378</v>
      </c>
    </row>
    <row r="2447" spans="1:49">
      <c r="A2447" s="1135" t="s">
        <v>7666</v>
      </c>
      <c r="B2447" s="1135" t="s">
        <v>7501</v>
      </c>
      <c r="C2447" s="1135">
        <v>550</v>
      </c>
      <c r="D2447" s="1135">
        <v>1.75</v>
      </c>
      <c r="E2447" s="1135">
        <v>102.5</v>
      </c>
      <c r="F2447" s="1135" t="s">
        <v>5228</v>
      </c>
      <c r="G2447" s="1135">
        <v>5</v>
      </c>
      <c r="H2447" s="1135" t="s">
        <v>7667</v>
      </c>
      <c r="I2447" s="1135" t="s">
        <v>7142</v>
      </c>
      <c r="J2447" s="1135">
        <v>3</v>
      </c>
      <c r="K2447" s="1135" t="s">
        <v>7668</v>
      </c>
      <c r="L2447" s="1135" t="s">
        <v>5253</v>
      </c>
      <c r="M2447" s="1135">
        <v>300.7</v>
      </c>
      <c r="N2447" s="1135" t="s">
        <v>1039</v>
      </c>
      <c r="O2447" s="1135">
        <v>7.5175000000000001</v>
      </c>
      <c r="P2447" s="1135">
        <v>6.0140000000000002</v>
      </c>
      <c r="Q2447" s="1135">
        <v>3</v>
      </c>
      <c r="R2447" s="1135">
        <v>30.5</v>
      </c>
      <c r="T2447" s="1135">
        <v>14.7</v>
      </c>
      <c r="U2447" s="1135">
        <v>6.1</v>
      </c>
      <c r="V2447" s="1135" t="s">
        <v>663</v>
      </c>
      <c r="W2447" s="1135">
        <v>115</v>
      </c>
      <c r="X2447" s="1135">
        <v>45</v>
      </c>
      <c r="Y2447" s="1135">
        <v>1.5</v>
      </c>
      <c r="Z2447" s="1135" t="s">
        <v>663</v>
      </c>
      <c r="AA2447" s="1135" t="s">
        <v>3647</v>
      </c>
      <c r="AH2447" s="1135" t="s">
        <v>5775</v>
      </c>
      <c r="AM2447" s="1136" t="s">
        <v>13930</v>
      </c>
      <c r="AN2447" s="1136" t="s">
        <v>13931</v>
      </c>
      <c r="AO2447" s="1136">
        <f t="shared" si="310"/>
        <v>550</v>
      </c>
      <c r="AP2447" s="1136">
        <f t="shared" si="311"/>
        <v>1.75</v>
      </c>
      <c r="AQ2447" s="1136">
        <f t="shared" si="312"/>
        <v>102.5</v>
      </c>
      <c r="AR2447" s="1136" t="str">
        <f t="shared" si="313"/>
        <v>15.6</v>
      </c>
      <c r="AS2447" s="1136" t="str">
        <f t="shared" si="314"/>
        <v>355/370/OFF</v>
      </c>
      <c r="AT2447" s="1136">
        <f t="shared" si="315"/>
        <v>102.5</v>
      </c>
      <c r="AV2447" s="1136" t="str">
        <f t="shared" si="308"/>
        <v>110.7.5</v>
      </c>
      <c r="AW2447" s="1438">
        <f t="shared" si="309"/>
        <v>44382</v>
      </c>
    </row>
    <row r="2448" spans="1:49">
      <c r="A2448" s="1135" t="s">
        <v>7669</v>
      </c>
      <c r="B2448" s="1135" t="s">
        <v>740</v>
      </c>
      <c r="C2448" s="1135">
        <v>600</v>
      </c>
      <c r="D2448" s="1135">
        <v>1.79</v>
      </c>
      <c r="E2448" s="1135" t="s">
        <v>15210</v>
      </c>
      <c r="F2448" s="1135" t="s">
        <v>2328</v>
      </c>
      <c r="G2448" s="1135">
        <v>4</v>
      </c>
      <c r="H2448" s="1135" t="s">
        <v>6996</v>
      </c>
      <c r="I2448" s="1135" t="s">
        <v>7012</v>
      </c>
      <c r="K2448" s="1135" t="s">
        <v>7561</v>
      </c>
      <c r="L2448" s="1135" t="s">
        <v>7014</v>
      </c>
      <c r="M2448" s="1135">
        <v>303.5</v>
      </c>
      <c r="N2448" s="1135" t="s">
        <v>1039</v>
      </c>
      <c r="O2448" s="1135">
        <v>7.5875000000000004</v>
      </c>
      <c r="P2448" s="1135">
        <v>6.07</v>
      </c>
      <c r="Q2448" s="1135">
        <v>3.5</v>
      </c>
      <c r="R2448" s="1135">
        <v>27.9</v>
      </c>
      <c r="T2448" s="1135">
        <v>13.5</v>
      </c>
      <c r="U2448" s="1135">
        <v>2.5</v>
      </c>
      <c r="V2448" s="1135" t="s">
        <v>663</v>
      </c>
      <c r="W2448" s="1135">
        <v>90</v>
      </c>
      <c r="X2448" s="1135">
        <v>10</v>
      </c>
      <c r="Y2448" s="1135">
        <v>1.6</v>
      </c>
      <c r="Z2448" s="1135" t="s">
        <v>663</v>
      </c>
      <c r="AA2448" s="1135" t="s">
        <v>1506</v>
      </c>
      <c r="AH2448" s="1135" t="s">
        <v>1315</v>
      </c>
      <c r="AM2448" s="1136" t="s">
        <v>13932</v>
      </c>
      <c r="AN2448" s="1136" t="s">
        <v>13933</v>
      </c>
      <c r="AO2448" s="1136">
        <f t="shared" si="310"/>
        <v>600</v>
      </c>
      <c r="AP2448" s="1136">
        <f t="shared" si="311"/>
        <v>1.79</v>
      </c>
      <c r="AQ2448" s="1136" t="str">
        <f t="shared" si="312"/>
        <v>1-5-1S83°Z+S</v>
      </c>
      <c r="AR2448" s="1136" t="str">
        <f t="shared" si="313"/>
        <v>33.5</v>
      </c>
      <c r="AS2448" s="1136" t="str">
        <f t="shared" si="314"/>
        <v>310/310/190</v>
      </c>
      <c r="AT2448" s="1136" t="str">
        <f t="shared" si="315"/>
        <v>1-5-1S83°Z+S</v>
      </c>
      <c r="AU2448" s="1136" t="s">
        <v>15734</v>
      </c>
      <c r="AV2448" s="1136" t="str">
        <f t="shared" si="308"/>
        <v>110.7.6</v>
      </c>
      <c r="AW2448" s="1438">
        <f t="shared" si="309"/>
        <v>44383</v>
      </c>
    </row>
    <row r="2449" spans="1:49">
      <c r="A2449" s="1135" t="s">
        <v>7670</v>
      </c>
      <c r="B2449" s="1135" t="s">
        <v>7671</v>
      </c>
      <c r="C2449" s="1135">
        <v>600</v>
      </c>
      <c r="D2449" s="1135">
        <v>1.81</v>
      </c>
      <c r="E2449" s="1135" t="s">
        <v>15210</v>
      </c>
      <c r="F2449" s="1135" t="s">
        <v>2328</v>
      </c>
      <c r="G2449" s="1135">
        <v>4</v>
      </c>
      <c r="H2449" s="1135" t="s">
        <v>7356</v>
      </c>
      <c r="I2449" s="1135" t="s">
        <v>7012</v>
      </c>
      <c r="K2449" s="1135" t="s">
        <v>7672</v>
      </c>
      <c r="L2449" s="1135" t="s">
        <v>7673</v>
      </c>
      <c r="M2449" s="1135">
        <v>306</v>
      </c>
      <c r="N2449" s="1135" t="s">
        <v>1039</v>
      </c>
      <c r="O2449" s="1135">
        <v>7.65</v>
      </c>
      <c r="P2449" s="1135">
        <v>6.12</v>
      </c>
      <c r="Q2449" s="1135" t="s">
        <v>2495</v>
      </c>
      <c r="R2449" s="1135">
        <v>27</v>
      </c>
      <c r="T2449" s="1135">
        <v>12</v>
      </c>
      <c r="U2449" s="1135">
        <v>2.5</v>
      </c>
      <c r="V2449" s="1135" t="s">
        <v>663</v>
      </c>
      <c r="W2449" s="1135">
        <v>90</v>
      </c>
      <c r="X2449" s="1135">
        <v>10</v>
      </c>
      <c r="Y2449" s="1135">
        <v>1.5</v>
      </c>
      <c r="Z2449" s="1135" t="s">
        <v>663</v>
      </c>
      <c r="AA2449" s="1135" t="s">
        <v>6458</v>
      </c>
      <c r="AH2449" s="1135" t="s">
        <v>2478</v>
      </c>
      <c r="AM2449" s="1136" t="s">
        <v>13934</v>
      </c>
      <c r="AN2449" s="1136" t="s">
        <v>9291</v>
      </c>
      <c r="AO2449" s="1136">
        <f t="shared" si="310"/>
        <v>600</v>
      </c>
      <c r="AP2449" s="1136">
        <f t="shared" si="311"/>
        <v>1.81</v>
      </c>
      <c r="AQ2449" s="1136" t="str">
        <f t="shared" si="312"/>
        <v>1-5-1S83°Z+S</v>
      </c>
      <c r="AR2449" s="1136" t="str">
        <f t="shared" si="313"/>
        <v>33.5</v>
      </c>
      <c r="AS2449" s="1136" t="str">
        <f t="shared" si="314"/>
        <v>300/300/190</v>
      </c>
      <c r="AT2449" s="1136" t="str">
        <f t="shared" si="315"/>
        <v>1-5-1S83°Z+S</v>
      </c>
      <c r="AU2449" s="1136" t="s">
        <v>15734</v>
      </c>
      <c r="AV2449" s="1136" t="str">
        <f t="shared" si="308"/>
        <v>110.7.7</v>
      </c>
      <c r="AW2449" s="1438">
        <f t="shared" si="309"/>
        <v>44384</v>
      </c>
    </row>
    <row r="2450" spans="1:49">
      <c r="A2450" s="1135" t="s">
        <v>7674</v>
      </c>
      <c r="B2450" s="1135" t="s">
        <v>7108</v>
      </c>
      <c r="C2450" s="1135">
        <v>600</v>
      </c>
      <c r="D2450" s="1135">
        <v>1.76</v>
      </c>
      <c r="E2450" s="1135" t="s">
        <v>15210</v>
      </c>
      <c r="F2450" s="1135" t="s">
        <v>2328</v>
      </c>
      <c r="G2450" s="1135">
        <v>5</v>
      </c>
      <c r="H2450" s="1135" t="s">
        <v>7046</v>
      </c>
      <c r="I2450" s="1135" t="s">
        <v>7012</v>
      </c>
      <c r="K2450" s="1135" t="s">
        <v>7110</v>
      </c>
      <c r="L2450" s="1135" t="s">
        <v>7111</v>
      </c>
      <c r="M2450" s="1135">
        <v>305</v>
      </c>
      <c r="N2450" s="1135" t="s">
        <v>1039</v>
      </c>
      <c r="O2450" s="1135">
        <v>7.625</v>
      </c>
      <c r="P2450" s="1135">
        <v>6.1000000000000005</v>
      </c>
      <c r="Q2450" s="1135" t="s">
        <v>2647</v>
      </c>
      <c r="R2450" s="1135">
        <v>24</v>
      </c>
      <c r="T2450" s="1135">
        <v>13.5</v>
      </c>
      <c r="U2450" s="1135">
        <v>3.2</v>
      </c>
      <c r="V2450" s="1135" t="s">
        <v>663</v>
      </c>
      <c r="W2450" s="1135">
        <v>100</v>
      </c>
      <c r="X2450" s="1135">
        <v>85</v>
      </c>
      <c r="Y2450" s="1135">
        <v>1.2</v>
      </c>
      <c r="Z2450" s="1135" t="s">
        <v>663</v>
      </c>
      <c r="AA2450" s="1135" t="s">
        <v>7675</v>
      </c>
      <c r="AH2450" s="1135" t="s">
        <v>459</v>
      </c>
      <c r="AM2450" s="1136" t="s">
        <v>13935</v>
      </c>
      <c r="AN2450" s="1136" t="s">
        <v>13936</v>
      </c>
      <c r="AO2450" s="1136">
        <f t="shared" si="310"/>
        <v>600</v>
      </c>
      <c r="AP2450" s="1136">
        <f t="shared" si="311"/>
        <v>1.76</v>
      </c>
      <c r="AQ2450" s="1136" t="str">
        <f t="shared" si="312"/>
        <v>1-5-1S83°Z+S</v>
      </c>
      <c r="AR2450" s="1136" t="str">
        <f t="shared" si="313"/>
        <v>33.5</v>
      </c>
      <c r="AS2450" s="1136" t="str">
        <f t="shared" si="314"/>
        <v>340/340/140</v>
      </c>
      <c r="AT2450" s="1136" t="str">
        <f t="shared" si="315"/>
        <v>1-5-1S83°Z+S</v>
      </c>
      <c r="AU2450" s="1136" t="s">
        <v>15734</v>
      </c>
      <c r="AV2450" s="1136" t="str">
        <f t="shared" si="308"/>
        <v>110.7.9</v>
      </c>
      <c r="AW2450" s="1438">
        <f t="shared" si="309"/>
        <v>44386</v>
      </c>
    </row>
    <row r="2451" spans="1:49">
      <c r="A2451" s="1135" t="s">
        <v>7676</v>
      </c>
      <c r="B2451" s="1135" t="s">
        <v>682</v>
      </c>
      <c r="C2451" s="1135">
        <v>500</v>
      </c>
      <c r="D2451" s="1135">
        <v>1.78</v>
      </c>
      <c r="E2451" s="1135">
        <v>102.5</v>
      </c>
      <c r="F2451" s="1135" t="s">
        <v>4164</v>
      </c>
      <c r="G2451" s="1135">
        <v>5.5</v>
      </c>
      <c r="H2451" s="1135" t="s">
        <v>7578</v>
      </c>
      <c r="I2451" s="1135" t="s">
        <v>7064</v>
      </c>
      <c r="K2451" s="1135" t="s">
        <v>7677</v>
      </c>
      <c r="L2451" s="1135" t="s">
        <v>5001</v>
      </c>
      <c r="M2451" s="1135">
        <v>296</v>
      </c>
      <c r="N2451" s="1135" t="s">
        <v>1039</v>
      </c>
      <c r="O2451" s="1135">
        <v>7.4</v>
      </c>
      <c r="P2451" s="1135">
        <v>5.92</v>
      </c>
      <c r="Q2451" s="1135">
        <v>3.5</v>
      </c>
      <c r="R2451" s="1135">
        <v>17</v>
      </c>
      <c r="T2451" s="1135">
        <v>10.5</v>
      </c>
      <c r="U2451" s="1135">
        <v>6.1</v>
      </c>
      <c r="V2451" s="1135" t="s">
        <v>663</v>
      </c>
      <c r="W2451" s="1135">
        <v>120</v>
      </c>
      <c r="X2451" s="1135">
        <v>90</v>
      </c>
      <c r="Y2451" s="1135">
        <v>1.1000000000000001</v>
      </c>
      <c r="Z2451" s="1135" t="s">
        <v>663</v>
      </c>
      <c r="AA2451" s="1135" t="s">
        <v>1510</v>
      </c>
      <c r="AH2451" s="1135" t="s">
        <v>973</v>
      </c>
      <c r="AM2451" s="1136" t="s">
        <v>13937</v>
      </c>
      <c r="AN2451" s="1136" t="s">
        <v>13938</v>
      </c>
      <c r="AO2451" s="1136">
        <f t="shared" si="310"/>
        <v>500</v>
      </c>
      <c r="AP2451" s="1136">
        <f t="shared" si="311"/>
        <v>1.78</v>
      </c>
      <c r="AQ2451" s="1136">
        <f t="shared" si="312"/>
        <v>102.5</v>
      </c>
      <c r="AR2451" s="1136" t="str">
        <f t="shared" si="313"/>
        <v>15.5</v>
      </c>
      <c r="AS2451" s="1136" t="str">
        <f t="shared" si="314"/>
        <v>355/340/153</v>
      </c>
      <c r="AT2451" s="1136">
        <f t="shared" si="315"/>
        <v>102.5</v>
      </c>
      <c r="AV2451" s="1136" t="str">
        <f t="shared" si="308"/>
        <v>110.7.15</v>
      </c>
      <c r="AW2451" s="1438">
        <f t="shared" si="309"/>
        <v>44392</v>
      </c>
    </row>
    <row r="2452" spans="1:49">
      <c r="A2452" s="1135" t="s">
        <v>7678</v>
      </c>
      <c r="B2452" s="1135" t="s">
        <v>804</v>
      </c>
      <c r="C2452" s="1135">
        <v>600</v>
      </c>
      <c r="D2452" s="1135">
        <v>1.8</v>
      </c>
      <c r="E2452" s="1135" t="s">
        <v>15210</v>
      </c>
      <c r="F2452" s="1135" t="s">
        <v>2328</v>
      </c>
      <c r="G2452" s="1135">
        <v>4</v>
      </c>
      <c r="H2452" s="1135" t="s">
        <v>6996</v>
      </c>
      <c r="I2452" s="1135" t="s">
        <v>6997</v>
      </c>
      <c r="K2452" s="1135" t="s">
        <v>7679</v>
      </c>
      <c r="L2452" s="1135" t="s">
        <v>7027</v>
      </c>
      <c r="M2452" s="1135">
        <v>302</v>
      </c>
      <c r="N2452" s="1135" t="s">
        <v>1039</v>
      </c>
      <c r="O2452" s="1135">
        <v>7.5500000000000007</v>
      </c>
      <c r="P2452" s="1135">
        <v>6.04</v>
      </c>
      <c r="Q2452" s="1135">
        <v>3.5</v>
      </c>
      <c r="R2452" s="1135">
        <v>27.3</v>
      </c>
      <c r="T2452" s="1135">
        <v>13.3</v>
      </c>
      <c r="U2452" s="1135">
        <v>2.2999999999999998</v>
      </c>
      <c r="V2452" s="1135" t="s">
        <v>663</v>
      </c>
      <c r="W2452" s="1135" t="s">
        <v>5041</v>
      </c>
      <c r="X2452" s="1135">
        <v>10</v>
      </c>
      <c r="Y2452" s="1135">
        <v>1.6</v>
      </c>
      <c r="Z2452" s="1135" t="s">
        <v>663</v>
      </c>
      <c r="AA2452" s="1135" t="s">
        <v>5257</v>
      </c>
      <c r="AH2452" s="1135" t="s">
        <v>7680</v>
      </c>
      <c r="AM2452" s="1136" t="s">
        <v>13939</v>
      </c>
      <c r="AN2452" s="1136" t="s">
        <v>13940</v>
      </c>
      <c r="AO2452" s="1136">
        <f t="shared" si="310"/>
        <v>600</v>
      </c>
      <c r="AP2452" s="1136">
        <f t="shared" si="311"/>
        <v>1.8</v>
      </c>
      <c r="AQ2452" s="1136" t="str">
        <f t="shared" si="312"/>
        <v>1-5-1S83°Z+S</v>
      </c>
      <c r="AR2452" s="1136" t="str">
        <f t="shared" si="313"/>
        <v>33.5</v>
      </c>
      <c r="AS2452" s="1136" t="str">
        <f t="shared" si="314"/>
        <v>310/310/190</v>
      </c>
      <c r="AT2452" s="1136" t="str">
        <f t="shared" si="315"/>
        <v>1-5-1S83°Z+S</v>
      </c>
      <c r="AU2452" s="1136" t="s">
        <v>15734</v>
      </c>
      <c r="AV2452" s="1136" t="str">
        <f t="shared" si="308"/>
        <v>110.7.16</v>
      </c>
      <c r="AW2452" s="1438">
        <f t="shared" si="309"/>
        <v>44393</v>
      </c>
    </row>
    <row r="2453" spans="1:49">
      <c r="A2453" s="1135" t="s">
        <v>7681</v>
      </c>
      <c r="B2453" s="1135" t="s">
        <v>737</v>
      </c>
      <c r="C2453" s="1135">
        <v>650</v>
      </c>
      <c r="D2453" s="1135">
        <v>1.7869999999999999</v>
      </c>
      <c r="E2453" s="1135" t="s">
        <v>15203</v>
      </c>
      <c r="F2453" s="1135" t="s">
        <v>663</v>
      </c>
      <c r="G2453" s="1135" t="s">
        <v>6959</v>
      </c>
      <c r="H2453" s="1135" t="s">
        <v>6511</v>
      </c>
      <c r="I2453" s="1135" t="s">
        <v>7682</v>
      </c>
      <c r="J2453" s="1135">
        <v>3.7</v>
      </c>
      <c r="K2453" s="1135" t="s">
        <v>7683</v>
      </c>
      <c r="L2453" s="1135" t="s">
        <v>4760</v>
      </c>
      <c r="M2453" s="1135">
        <v>295.10000000000002</v>
      </c>
      <c r="N2453" s="1135" t="s">
        <v>1039</v>
      </c>
      <c r="O2453" s="1135">
        <v>7.3775000000000013</v>
      </c>
      <c r="P2453" s="1135">
        <v>5.9020000000000001</v>
      </c>
      <c r="Q2453" s="1135">
        <v>4</v>
      </c>
      <c r="R2453" s="1135">
        <v>17.399999999999999</v>
      </c>
      <c r="T2453" s="1135">
        <v>31</v>
      </c>
      <c r="U2453" s="1135">
        <v>3.5</v>
      </c>
      <c r="V2453" s="1135" t="s">
        <v>663</v>
      </c>
      <c r="W2453" s="1135" t="s">
        <v>6974</v>
      </c>
      <c r="X2453" s="1135">
        <v>40</v>
      </c>
      <c r="Y2453" s="1135">
        <v>1</v>
      </c>
      <c r="Z2453" s="1135" t="s">
        <v>663</v>
      </c>
      <c r="AA2453" s="1135" t="s">
        <v>7684</v>
      </c>
      <c r="AH2453" s="1135" t="s">
        <v>1147</v>
      </c>
      <c r="AM2453" s="1136" t="s">
        <v>13941</v>
      </c>
      <c r="AN2453" s="1136" t="s">
        <v>13942</v>
      </c>
      <c r="AO2453" s="1136">
        <f t="shared" si="310"/>
        <v>650</v>
      </c>
      <c r="AP2453" s="1136">
        <f t="shared" si="311"/>
        <v>1.7869999999999999</v>
      </c>
      <c r="AQ2453" s="1136" t="str">
        <f t="shared" si="312"/>
        <v>1-5-1S85°Z+S</v>
      </c>
      <c r="AR2453" s="1136" t="str">
        <f t="shared" si="313"/>
        <v>NA</v>
      </c>
      <c r="AS2453" s="1136" t="str">
        <f t="shared" si="314"/>
        <v>205/OFF</v>
      </c>
      <c r="AT2453" s="1136" t="str">
        <f t="shared" si="315"/>
        <v>1-5-1S85°Z+S</v>
      </c>
      <c r="AU2453" s="1136" t="s">
        <v>15734</v>
      </c>
      <c r="AV2453" s="1136" t="str">
        <f t="shared" si="308"/>
        <v>110.7.19</v>
      </c>
      <c r="AW2453" s="1438">
        <f t="shared" si="309"/>
        <v>44396</v>
      </c>
    </row>
    <row r="2454" spans="1:49">
      <c r="A2454" s="1135" t="s">
        <v>7685</v>
      </c>
      <c r="B2454" s="1135" t="s">
        <v>737</v>
      </c>
      <c r="C2454" s="1135">
        <v>600</v>
      </c>
      <c r="D2454" s="1135">
        <v>1.7569999999999999</v>
      </c>
      <c r="E2454" s="1135" t="s">
        <v>15203</v>
      </c>
      <c r="F2454" s="1135" t="s">
        <v>663</v>
      </c>
      <c r="G2454" s="1135" t="s">
        <v>6959</v>
      </c>
      <c r="H2454" s="1135" t="s">
        <v>5599</v>
      </c>
      <c r="I2454" s="1135" t="s">
        <v>7537</v>
      </c>
      <c r="J2454" s="1135">
        <v>3.7</v>
      </c>
      <c r="K2454" s="1135" t="s">
        <v>7448</v>
      </c>
      <c r="L2454" s="1135" t="s">
        <v>4760</v>
      </c>
      <c r="M2454" s="1135">
        <v>300.8</v>
      </c>
      <c r="N2454" s="1135" t="s">
        <v>1039</v>
      </c>
      <c r="O2454" s="1135">
        <v>7.5200000000000005</v>
      </c>
      <c r="P2454" s="1135">
        <v>6.016</v>
      </c>
      <c r="Q2454" s="1135">
        <v>4</v>
      </c>
      <c r="R2454" s="1135">
        <v>17</v>
      </c>
      <c r="T2454" s="1135">
        <v>31.4</v>
      </c>
      <c r="U2454" s="1135">
        <v>3.6</v>
      </c>
      <c r="V2454" s="1135" t="s">
        <v>663</v>
      </c>
      <c r="W2454" s="1135">
        <v>65</v>
      </c>
      <c r="X2454" s="1135">
        <v>10</v>
      </c>
      <c r="Y2454" s="1135">
        <v>1.5</v>
      </c>
      <c r="Z2454" s="1135" t="s">
        <v>663</v>
      </c>
      <c r="AA2454" s="1135" t="s">
        <v>4446</v>
      </c>
      <c r="AH2454" s="1135" t="s">
        <v>3161</v>
      </c>
      <c r="AM2454" s="1136" t="s">
        <v>13943</v>
      </c>
      <c r="AN2454" s="1136" t="s">
        <v>13944</v>
      </c>
      <c r="AO2454" s="1136">
        <f t="shared" si="310"/>
        <v>600</v>
      </c>
      <c r="AP2454" s="1136">
        <f t="shared" si="311"/>
        <v>1.7569999999999999</v>
      </c>
      <c r="AQ2454" s="1136" t="str">
        <f t="shared" si="312"/>
        <v>1-5-1S85°Z+S</v>
      </c>
      <c r="AR2454" s="1136" t="str">
        <f t="shared" si="313"/>
        <v>NA</v>
      </c>
      <c r="AS2454" s="1136" t="str">
        <f t="shared" si="314"/>
        <v>192/OFF</v>
      </c>
      <c r="AT2454" s="1136" t="str">
        <f t="shared" si="315"/>
        <v>1-5-1S85°Z+S</v>
      </c>
      <c r="AU2454" s="1136" t="s">
        <v>15734</v>
      </c>
      <c r="AV2454" s="1136" t="str">
        <f t="shared" si="308"/>
        <v>110.8.2</v>
      </c>
      <c r="AW2454" s="1438">
        <f t="shared" si="309"/>
        <v>44410</v>
      </c>
    </row>
    <row r="2455" spans="1:49">
      <c r="A2455" s="1135" t="s">
        <v>7686</v>
      </c>
      <c r="B2455" s="1135" t="s">
        <v>7687</v>
      </c>
      <c r="C2455" s="1135">
        <v>600</v>
      </c>
      <c r="D2455" s="1135">
        <v>1.7569999999999999</v>
      </c>
      <c r="E2455" s="1135" t="s">
        <v>15203</v>
      </c>
      <c r="F2455" s="1135" t="s">
        <v>663</v>
      </c>
      <c r="G2455" s="1135" t="s">
        <v>6959</v>
      </c>
      <c r="H2455" s="1135" t="s">
        <v>5599</v>
      </c>
      <c r="I2455" s="1135" t="s">
        <v>7537</v>
      </c>
      <c r="J2455" s="1135">
        <v>3.7</v>
      </c>
      <c r="K2455" s="1135" t="s">
        <v>7448</v>
      </c>
      <c r="L2455" s="1135" t="s">
        <v>4760</v>
      </c>
      <c r="M2455" s="1135">
        <v>300.8</v>
      </c>
      <c r="N2455" s="1135" t="s">
        <v>1039</v>
      </c>
      <c r="O2455" s="1135">
        <v>7.5200000000000005</v>
      </c>
      <c r="P2455" s="1135">
        <v>6.016</v>
      </c>
      <c r="Q2455" s="1135">
        <v>4</v>
      </c>
      <c r="R2455" s="1135">
        <v>17</v>
      </c>
      <c r="T2455" s="1135">
        <v>31.4</v>
      </c>
      <c r="U2455" s="1135">
        <v>3.6</v>
      </c>
      <c r="V2455" s="1135" t="s">
        <v>663</v>
      </c>
      <c r="W2455" s="1135">
        <v>65</v>
      </c>
      <c r="X2455" s="1135">
        <v>10</v>
      </c>
      <c r="Y2455" s="1135">
        <v>1.5</v>
      </c>
      <c r="Z2455" s="1135" t="s">
        <v>663</v>
      </c>
      <c r="AA2455" s="1135" t="s">
        <v>6202</v>
      </c>
      <c r="AH2455" s="1135" t="s">
        <v>1147</v>
      </c>
      <c r="AM2455" s="1136" t="s">
        <v>13945</v>
      </c>
      <c r="AN2455" s="1136" t="s">
        <v>13946</v>
      </c>
      <c r="AO2455" s="1136">
        <f t="shared" si="310"/>
        <v>600</v>
      </c>
      <c r="AP2455" s="1136">
        <f t="shared" si="311"/>
        <v>1.7569999999999999</v>
      </c>
      <c r="AQ2455" s="1136" t="str">
        <f t="shared" si="312"/>
        <v>1-5-1S85°Z+S</v>
      </c>
      <c r="AR2455" s="1136" t="str">
        <f t="shared" si="313"/>
        <v>NA</v>
      </c>
      <c r="AS2455" s="1136" t="str">
        <f t="shared" si="314"/>
        <v>192/OFF</v>
      </c>
      <c r="AT2455" s="1136" t="str">
        <f t="shared" si="315"/>
        <v>1-5-1S85°Z+S</v>
      </c>
      <c r="AU2455" s="1136" t="s">
        <v>15734</v>
      </c>
      <c r="AV2455" s="1136" t="str">
        <f t="shared" si="308"/>
        <v>110.8.9</v>
      </c>
      <c r="AW2455" s="1438">
        <f t="shared" si="309"/>
        <v>44417</v>
      </c>
    </row>
    <row r="2456" spans="1:49">
      <c r="A2456" s="1135" t="s">
        <v>7688</v>
      </c>
      <c r="B2456" s="1135" t="s">
        <v>869</v>
      </c>
      <c r="C2456" s="1135">
        <v>600</v>
      </c>
      <c r="D2456" s="1135">
        <v>1.8</v>
      </c>
      <c r="E2456" s="1135" t="s">
        <v>15210</v>
      </c>
      <c r="F2456" s="1135" t="s">
        <v>6995</v>
      </c>
      <c r="G2456" s="1135">
        <v>4</v>
      </c>
      <c r="H2456" s="1135" t="s">
        <v>6996</v>
      </c>
      <c r="I2456" s="1135" t="s">
        <v>7095</v>
      </c>
      <c r="K2456" s="1135" t="s">
        <v>7689</v>
      </c>
      <c r="L2456" s="1135" t="s">
        <v>6999</v>
      </c>
      <c r="M2456" s="1135">
        <v>303.89999999999998</v>
      </c>
      <c r="N2456" s="1135" t="s">
        <v>1039</v>
      </c>
      <c r="O2456" s="1135">
        <v>7.5975000000000001</v>
      </c>
      <c r="P2456" s="1135">
        <v>6.0779999999999994</v>
      </c>
      <c r="Q2456" s="1135">
        <v>3.5</v>
      </c>
      <c r="R2456" s="1135">
        <v>24.5</v>
      </c>
      <c r="T2456" s="1135">
        <v>12.7</v>
      </c>
      <c r="U2456" s="1135">
        <v>2.6</v>
      </c>
      <c r="V2456" s="1135" t="s">
        <v>663</v>
      </c>
      <c r="W2456" s="1135" t="s">
        <v>2626</v>
      </c>
      <c r="X2456" s="1135">
        <v>10</v>
      </c>
      <c r="Y2456" s="1135">
        <v>1.5</v>
      </c>
      <c r="Z2456" s="1135" t="s">
        <v>663</v>
      </c>
      <c r="AA2456" s="1135" t="s">
        <v>7690</v>
      </c>
      <c r="AH2456" s="1135" t="s">
        <v>973</v>
      </c>
      <c r="AM2456" s="1136" t="s">
        <v>13947</v>
      </c>
      <c r="AN2456" s="1136" t="s">
        <v>13948</v>
      </c>
      <c r="AO2456" s="1136">
        <f t="shared" si="310"/>
        <v>600</v>
      </c>
      <c r="AP2456" s="1136">
        <f t="shared" si="311"/>
        <v>1.8</v>
      </c>
      <c r="AQ2456" s="1136" t="str">
        <f t="shared" si="312"/>
        <v>1-5-1S83°Z+S</v>
      </c>
      <c r="AR2456" s="1136" t="str">
        <f t="shared" si="313"/>
        <v>33.6</v>
      </c>
      <c r="AS2456" s="1136" t="str">
        <f t="shared" si="314"/>
        <v>310/310/190</v>
      </c>
      <c r="AT2456" s="1136" t="str">
        <f t="shared" si="315"/>
        <v>1-5-1S83°Z+S</v>
      </c>
      <c r="AU2456" s="1136" t="s">
        <v>15734</v>
      </c>
      <c r="AV2456" s="1136" t="str">
        <f t="shared" si="308"/>
        <v>110.8.14</v>
      </c>
      <c r="AW2456" s="1438">
        <f t="shared" si="309"/>
        <v>44422</v>
      </c>
    </row>
    <row r="2457" spans="1:49">
      <c r="A2457" s="1135" t="s">
        <v>7691</v>
      </c>
      <c r="B2457" s="1135" t="s">
        <v>7045</v>
      </c>
      <c r="C2457" s="1135">
        <v>600</v>
      </c>
      <c r="D2457" s="1135">
        <v>1.7350000000000001</v>
      </c>
      <c r="E2457" s="1135" t="s">
        <v>15210</v>
      </c>
      <c r="F2457" s="1135" t="s">
        <v>2328</v>
      </c>
      <c r="G2457" s="1135">
        <v>3.5</v>
      </c>
      <c r="H2457" s="1135" t="s">
        <v>7046</v>
      </c>
      <c r="I2457" s="1135" t="s">
        <v>7244</v>
      </c>
      <c r="K2457" s="1135" t="s">
        <v>7575</v>
      </c>
      <c r="L2457" s="1135" t="s">
        <v>7049</v>
      </c>
      <c r="M2457" s="1135">
        <v>310</v>
      </c>
      <c r="N2457" s="1135" t="s">
        <v>1039</v>
      </c>
      <c r="O2457" s="1135">
        <v>7.75</v>
      </c>
      <c r="P2457" s="1135">
        <v>6.2</v>
      </c>
      <c r="Q2457" s="1135">
        <v>3.5</v>
      </c>
      <c r="R2457" s="1135">
        <v>25</v>
      </c>
      <c r="T2457" s="1135">
        <v>23</v>
      </c>
      <c r="U2457" s="1135">
        <v>3.2</v>
      </c>
      <c r="V2457" s="1135" t="s">
        <v>663</v>
      </c>
      <c r="W2457" s="1135">
        <v>115</v>
      </c>
      <c r="X2457" s="1135">
        <v>85</v>
      </c>
      <c r="Y2457" s="1135">
        <v>1.2</v>
      </c>
      <c r="Z2457" s="1135" t="s">
        <v>663</v>
      </c>
      <c r="AA2457" s="1135" t="s">
        <v>7692</v>
      </c>
      <c r="AH2457" s="1135" t="s">
        <v>634</v>
      </c>
      <c r="AM2457" s="1136" t="s">
        <v>13949</v>
      </c>
      <c r="AN2457" s="1136" t="s">
        <v>13950</v>
      </c>
      <c r="AO2457" s="1136">
        <f t="shared" si="310"/>
        <v>600</v>
      </c>
      <c r="AP2457" s="1136">
        <f t="shared" si="311"/>
        <v>1.7350000000000001</v>
      </c>
      <c r="AQ2457" s="1136" t="str">
        <f t="shared" si="312"/>
        <v>1-5-1S83°Z+S</v>
      </c>
      <c r="AR2457" s="1136" t="str">
        <f t="shared" si="313"/>
        <v>33.5</v>
      </c>
      <c r="AS2457" s="1136" t="str">
        <f t="shared" si="314"/>
        <v>340/340/140</v>
      </c>
      <c r="AT2457" s="1136" t="str">
        <f t="shared" si="315"/>
        <v>1-5-1S83°Z+S</v>
      </c>
      <c r="AU2457" s="1136" t="s">
        <v>15734</v>
      </c>
      <c r="AV2457" s="1136" t="str">
        <f t="shared" si="308"/>
        <v>110.8.17</v>
      </c>
      <c r="AW2457" s="1438">
        <f t="shared" si="309"/>
        <v>44425</v>
      </c>
    </row>
    <row r="2458" spans="1:49">
      <c r="A2458" s="1135" t="s">
        <v>7693</v>
      </c>
      <c r="B2458" s="1135" t="s">
        <v>7226</v>
      </c>
      <c r="C2458" s="1135">
        <v>600</v>
      </c>
      <c r="D2458" s="1135">
        <v>1.7849999999999999</v>
      </c>
      <c r="E2458" s="1135" t="s">
        <v>15210</v>
      </c>
      <c r="F2458" s="1135" t="s">
        <v>2328</v>
      </c>
      <c r="G2458" s="1135">
        <v>3.5</v>
      </c>
      <c r="H2458" s="1135" t="s">
        <v>7046</v>
      </c>
      <c r="I2458" s="1135" t="s">
        <v>7540</v>
      </c>
      <c r="K2458" s="1135" t="s">
        <v>7558</v>
      </c>
      <c r="L2458" s="1135" t="s">
        <v>7228</v>
      </c>
      <c r="M2458" s="1135">
        <v>310</v>
      </c>
      <c r="N2458" s="1135" t="s">
        <v>1039</v>
      </c>
      <c r="O2458" s="1135">
        <v>7.75</v>
      </c>
      <c r="P2458" s="1135">
        <v>6.2</v>
      </c>
      <c r="Q2458" s="1135">
        <v>3.5</v>
      </c>
      <c r="R2458" s="1135">
        <v>21</v>
      </c>
      <c r="T2458" s="1135">
        <v>24</v>
      </c>
      <c r="U2458" s="1135">
        <v>3.4</v>
      </c>
      <c r="V2458" s="1135" t="s">
        <v>663</v>
      </c>
      <c r="W2458" s="1135">
        <v>115</v>
      </c>
      <c r="X2458" s="1135">
        <v>85</v>
      </c>
      <c r="Y2458" s="1135">
        <v>1.2</v>
      </c>
      <c r="Z2458" s="1135" t="s">
        <v>663</v>
      </c>
      <c r="AA2458" s="1135" t="s">
        <v>3802</v>
      </c>
      <c r="AH2458" s="1135" t="s">
        <v>747</v>
      </c>
      <c r="AM2458" s="1136" t="s">
        <v>13951</v>
      </c>
      <c r="AN2458" s="1136" t="s">
        <v>13952</v>
      </c>
      <c r="AO2458" s="1136">
        <f t="shared" si="310"/>
        <v>600</v>
      </c>
      <c r="AP2458" s="1136">
        <f t="shared" si="311"/>
        <v>1.7849999999999999</v>
      </c>
      <c r="AQ2458" s="1136" t="str">
        <f t="shared" si="312"/>
        <v>1-5-1S83°Z+S</v>
      </c>
      <c r="AR2458" s="1136" t="str">
        <f t="shared" si="313"/>
        <v>33.5</v>
      </c>
      <c r="AS2458" s="1136" t="str">
        <f t="shared" si="314"/>
        <v>340/340/140</v>
      </c>
      <c r="AT2458" s="1136" t="str">
        <f t="shared" si="315"/>
        <v>1-5-1S83°Z+S</v>
      </c>
      <c r="AU2458" s="1136" t="s">
        <v>15734</v>
      </c>
      <c r="AV2458" s="1136" t="str">
        <f t="shared" si="308"/>
        <v>110.8.20</v>
      </c>
      <c r="AW2458" s="1438">
        <f t="shared" si="309"/>
        <v>44428</v>
      </c>
    </row>
    <row r="2459" spans="1:49">
      <c r="A2459" s="1135" t="s">
        <v>7694</v>
      </c>
      <c r="B2459" s="1135" t="s">
        <v>7299</v>
      </c>
      <c r="C2459" s="1135">
        <v>550</v>
      </c>
      <c r="D2459" s="1135">
        <v>1.752</v>
      </c>
      <c r="E2459" s="1135">
        <v>102.5</v>
      </c>
      <c r="F2459" s="1135" t="s">
        <v>4164</v>
      </c>
      <c r="G2459" s="1135">
        <v>5</v>
      </c>
      <c r="H2459" s="1135" t="s">
        <v>7695</v>
      </c>
      <c r="I2459" s="1135" t="s">
        <v>7610</v>
      </c>
      <c r="J2459" s="1135">
        <v>3</v>
      </c>
      <c r="K2459" s="1135" t="s">
        <v>7696</v>
      </c>
      <c r="L2459" s="1135" t="s">
        <v>7697</v>
      </c>
      <c r="M2459" s="1135">
        <v>293.3</v>
      </c>
      <c r="N2459" s="1135" t="s">
        <v>1039</v>
      </c>
      <c r="O2459" s="1135">
        <v>7.3325000000000005</v>
      </c>
      <c r="P2459" s="1135">
        <v>5.8660000000000005</v>
      </c>
      <c r="Q2459" s="1135">
        <v>4</v>
      </c>
      <c r="R2459" s="1135">
        <v>19</v>
      </c>
      <c r="T2459" s="1135">
        <v>27</v>
      </c>
      <c r="U2459" s="1135">
        <v>3.5</v>
      </c>
      <c r="V2459" s="1135" t="s">
        <v>663</v>
      </c>
      <c r="W2459" s="1135">
        <v>135</v>
      </c>
      <c r="X2459" s="1135">
        <v>90</v>
      </c>
      <c r="Y2459" s="1135">
        <v>1.4</v>
      </c>
      <c r="Z2459" s="1135" t="s">
        <v>663</v>
      </c>
      <c r="AA2459" s="1135" t="s">
        <v>3807</v>
      </c>
      <c r="AH2459" s="1135" t="s">
        <v>5775</v>
      </c>
      <c r="AM2459" s="1136" t="s">
        <v>13953</v>
      </c>
      <c r="AN2459" s="1136" t="s">
        <v>13954</v>
      </c>
      <c r="AO2459" s="1136">
        <f t="shared" si="310"/>
        <v>550</v>
      </c>
      <c r="AP2459" s="1136">
        <f t="shared" si="311"/>
        <v>1.752</v>
      </c>
      <c r="AQ2459" s="1136">
        <f t="shared" si="312"/>
        <v>102.5</v>
      </c>
      <c r="AR2459" s="1136" t="str">
        <f t="shared" si="313"/>
        <v>15.5</v>
      </c>
      <c r="AS2459" s="1136" t="str">
        <f t="shared" si="314"/>
        <v>490/460/OFF</v>
      </c>
      <c r="AT2459" s="1136">
        <f t="shared" si="315"/>
        <v>102.5</v>
      </c>
      <c r="AV2459" s="1136" t="str">
        <f t="shared" si="308"/>
        <v>110.8.26</v>
      </c>
      <c r="AW2459" s="1438">
        <f t="shared" si="309"/>
        <v>44434</v>
      </c>
    </row>
    <row r="2460" spans="1:49">
      <c r="A2460" s="1135" t="s">
        <v>7698</v>
      </c>
      <c r="B2460" s="1135" t="s">
        <v>7099</v>
      </c>
      <c r="C2460" s="1135">
        <v>600</v>
      </c>
      <c r="D2460" s="1135">
        <v>1.7350000000000001</v>
      </c>
      <c r="E2460" s="1135" t="s">
        <v>15210</v>
      </c>
      <c r="F2460" s="1135" t="s">
        <v>2328</v>
      </c>
      <c r="G2460" s="1135">
        <v>3.5</v>
      </c>
      <c r="H2460" s="1135" t="s">
        <v>7046</v>
      </c>
      <c r="I2460" s="1135" t="s">
        <v>7095</v>
      </c>
      <c r="K2460" s="1135" t="s">
        <v>7100</v>
      </c>
      <c r="L2460" s="1135" t="s">
        <v>7101</v>
      </c>
      <c r="M2460" s="1135">
        <v>310</v>
      </c>
      <c r="N2460" s="1135" t="s">
        <v>1039</v>
      </c>
      <c r="O2460" s="1135">
        <v>7.75</v>
      </c>
      <c r="P2460" s="1135">
        <v>6.2</v>
      </c>
      <c r="Q2460" s="1135">
        <v>3.5</v>
      </c>
      <c r="R2460" s="1135">
        <v>22</v>
      </c>
      <c r="T2460" s="1135">
        <v>13.5</v>
      </c>
      <c r="U2460" s="1135">
        <v>3.2</v>
      </c>
      <c r="V2460" s="1135" t="s">
        <v>663</v>
      </c>
      <c r="W2460" s="1135">
        <v>100</v>
      </c>
      <c r="X2460" s="1135">
        <v>85</v>
      </c>
      <c r="Y2460" s="1135">
        <v>1.2</v>
      </c>
      <c r="Z2460" s="1135" t="s">
        <v>663</v>
      </c>
      <c r="AA2460" s="1135" t="s">
        <v>6076</v>
      </c>
      <c r="AH2460" s="1135" t="s">
        <v>2149</v>
      </c>
      <c r="AM2460" s="1136" t="s">
        <v>13955</v>
      </c>
      <c r="AN2460" s="1136" t="s">
        <v>13956</v>
      </c>
      <c r="AO2460" s="1136">
        <f t="shared" si="310"/>
        <v>600</v>
      </c>
      <c r="AP2460" s="1136">
        <f t="shared" si="311"/>
        <v>1.7350000000000001</v>
      </c>
      <c r="AQ2460" s="1136" t="str">
        <f t="shared" si="312"/>
        <v>1-5-1S83°Z+S</v>
      </c>
      <c r="AR2460" s="1136" t="str">
        <f t="shared" si="313"/>
        <v>33.5</v>
      </c>
      <c r="AS2460" s="1136" t="str">
        <f t="shared" si="314"/>
        <v>340/340/140</v>
      </c>
      <c r="AT2460" s="1136" t="str">
        <f t="shared" si="315"/>
        <v>1-5-1S83°Z+S</v>
      </c>
      <c r="AU2460" s="1136" t="s">
        <v>15734</v>
      </c>
      <c r="AV2460" s="1136" t="str">
        <f t="shared" si="308"/>
        <v>110.8.31</v>
      </c>
      <c r="AW2460" s="1438">
        <f t="shared" si="309"/>
        <v>44439</v>
      </c>
    </row>
    <row r="2461" spans="1:49">
      <c r="A2461" s="1135" t="s">
        <v>7699</v>
      </c>
      <c r="B2461" s="1135" t="s">
        <v>7208</v>
      </c>
      <c r="C2461" s="1135">
        <v>600</v>
      </c>
      <c r="D2461" s="1135">
        <v>1.7649999999999999</v>
      </c>
      <c r="E2461" s="1135" t="s">
        <v>15216</v>
      </c>
      <c r="F2461" s="1135" t="s">
        <v>1078</v>
      </c>
      <c r="G2461" s="1135">
        <v>5</v>
      </c>
      <c r="H2461" s="1135" t="s">
        <v>2970</v>
      </c>
      <c r="I2461" s="1135" t="s">
        <v>7077</v>
      </c>
      <c r="J2461" s="1135">
        <v>3</v>
      </c>
      <c r="K2461" s="1135" t="s">
        <v>7700</v>
      </c>
      <c r="L2461" s="1135" t="s">
        <v>4948</v>
      </c>
      <c r="M2461" s="1135">
        <v>296</v>
      </c>
      <c r="N2461" s="1135" t="s">
        <v>1039</v>
      </c>
      <c r="O2461" s="1135">
        <v>7.4</v>
      </c>
      <c r="P2461" s="1135">
        <v>5.92</v>
      </c>
      <c r="Q2461" s="1135" t="s">
        <v>7701</v>
      </c>
      <c r="R2461" s="1135">
        <v>27</v>
      </c>
      <c r="T2461" s="1135">
        <v>17.5</v>
      </c>
      <c r="U2461" s="1135">
        <v>6</v>
      </c>
      <c r="V2461" s="1135" t="s">
        <v>663</v>
      </c>
      <c r="W2461" s="1135">
        <v>90</v>
      </c>
      <c r="X2461" s="1135">
        <v>10</v>
      </c>
      <c r="Y2461" s="1135">
        <v>1.2</v>
      </c>
      <c r="Z2461" s="1135" t="s">
        <v>663</v>
      </c>
      <c r="AA2461" s="1135" t="s">
        <v>1526</v>
      </c>
      <c r="AH2461" s="1135" t="s">
        <v>1778</v>
      </c>
      <c r="AM2461" s="1136" t="s">
        <v>13957</v>
      </c>
      <c r="AN2461" s="1136" t="s">
        <v>13958</v>
      </c>
      <c r="AO2461" s="1136">
        <f t="shared" si="310"/>
        <v>600</v>
      </c>
      <c r="AP2461" s="1136">
        <f t="shared" si="311"/>
        <v>1.7649999999999999</v>
      </c>
      <c r="AQ2461" s="1136" t="str">
        <f t="shared" si="312"/>
        <v>1-5-1S91°Z+S</v>
      </c>
      <c r="AR2461" s="1136" t="str">
        <f t="shared" si="313"/>
        <v>30</v>
      </c>
      <c r="AS2461" s="1136" t="str">
        <f t="shared" si="314"/>
        <v>290/290/OFF</v>
      </c>
      <c r="AT2461" s="1136" t="str">
        <f t="shared" si="315"/>
        <v>1-5-1S91°Z+S</v>
      </c>
      <c r="AU2461" s="1136" t="s">
        <v>15734</v>
      </c>
      <c r="AV2461" s="1136" t="str">
        <f t="shared" si="308"/>
        <v>110.8.30</v>
      </c>
      <c r="AW2461" s="1438">
        <f t="shared" si="309"/>
        <v>44438</v>
      </c>
    </row>
    <row r="2462" spans="1:49">
      <c r="A2462" s="1135" t="s">
        <v>7702</v>
      </c>
      <c r="B2462" s="1135" t="s">
        <v>7208</v>
      </c>
      <c r="C2462" s="1135">
        <v>600</v>
      </c>
      <c r="D2462" s="1135">
        <v>1.7450000000000001</v>
      </c>
      <c r="E2462" s="1135" t="s">
        <v>15216</v>
      </c>
      <c r="F2462" s="1135" t="s">
        <v>1078</v>
      </c>
      <c r="G2462" s="1135">
        <v>5</v>
      </c>
      <c r="H2462" s="1135" t="s">
        <v>1900</v>
      </c>
      <c r="I2462" s="1135" t="s">
        <v>6990</v>
      </c>
      <c r="J2462" s="1135">
        <v>3</v>
      </c>
      <c r="K2462" s="1135" t="s">
        <v>7700</v>
      </c>
      <c r="L2462" s="1135" t="s">
        <v>4948</v>
      </c>
      <c r="M2462" s="1135">
        <v>300.7</v>
      </c>
      <c r="N2462" s="1135" t="s">
        <v>1039</v>
      </c>
      <c r="O2462" s="1135">
        <v>7.5175000000000001</v>
      </c>
      <c r="P2462" s="1135">
        <v>6.0140000000000002</v>
      </c>
      <c r="Q2462" s="1135">
        <v>3</v>
      </c>
      <c r="R2462" s="1135">
        <v>28.5</v>
      </c>
      <c r="T2462" s="1135">
        <v>14.7</v>
      </c>
      <c r="U2462" s="1135">
        <v>6.1</v>
      </c>
      <c r="V2462" s="1135" t="s">
        <v>663</v>
      </c>
      <c r="W2462" s="1135">
        <v>115</v>
      </c>
      <c r="X2462" s="1135">
        <v>45</v>
      </c>
      <c r="Y2462" s="1135">
        <v>1.5</v>
      </c>
      <c r="Z2462" s="1135" t="s">
        <v>663</v>
      </c>
      <c r="AA2462" s="1135" t="s">
        <v>6076</v>
      </c>
      <c r="AH2462" s="1135" t="s">
        <v>747</v>
      </c>
      <c r="AM2462" s="1136" t="s">
        <v>13959</v>
      </c>
      <c r="AN2462" s="1136" t="s">
        <v>13960</v>
      </c>
      <c r="AO2462" s="1136">
        <f t="shared" si="310"/>
        <v>600</v>
      </c>
      <c r="AP2462" s="1136">
        <f t="shared" si="311"/>
        <v>1.7450000000000001</v>
      </c>
      <c r="AQ2462" s="1136" t="str">
        <f t="shared" si="312"/>
        <v>1-5-1S91°Z+S</v>
      </c>
      <c r="AR2462" s="1136" t="str">
        <f t="shared" si="313"/>
        <v>30</v>
      </c>
      <c r="AS2462" s="1136" t="str">
        <f t="shared" si="314"/>
        <v>280/280/OFF</v>
      </c>
      <c r="AT2462" s="1136" t="str">
        <f t="shared" si="315"/>
        <v>1-5-1S91°Z+S</v>
      </c>
      <c r="AU2462" s="1136" t="s">
        <v>15734</v>
      </c>
      <c r="AV2462" s="1136" t="str">
        <f t="shared" si="308"/>
        <v>110.8.31</v>
      </c>
      <c r="AW2462" s="1438">
        <f t="shared" si="309"/>
        <v>44439</v>
      </c>
    </row>
    <row r="2463" spans="1:49">
      <c r="A2463" s="1135" t="s">
        <v>7703</v>
      </c>
      <c r="B2463" s="1135" t="s">
        <v>737</v>
      </c>
      <c r="C2463" s="1135">
        <v>600</v>
      </c>
      <c r="D2463" s="1135">
        <v>1.7569999999999999</v>
      </c>
      <c r="E2463" s="1135" t="s">
        <v>15203</v>
      </c>
      <c r="F2463" s="1135" t="s">
        <v>663</v>
      </c>
      <c r="G2463" s="1135" t="s">
        <v>6959</v>
      </c>
      <c r="H2463" s="1135" t="s">
        <v>5599</v>
      </c>
      <c r="I2463" s="1135" t="s">
        <v>7537</v>
      </c>
      <c r="J2463" s="1135">
        <v>3.7</v>
      </c>
      <c r="K2463" s="1135" t="s">
        <v>7704</v>
      </c>
      <c r="L2463" s="1135" t="s">
        <v>4760</v>
      </c>
      <c r="M2463" s="1135">
        <v>300.8</v>
      </c>
      <c r="N2463" s="1135" t="s">
        <v>1039</v>
      </c>
      <c r="O2463" s="1135">
        <v>7.5200000000000005</v>
      </c>
      <c r="P2463" s="1135">
        <v>6.016</v>
      </c>
      <c r="Q2463" s="1135">
        <v>4</v>
      </c>
      <c r="R2463" s="1135">
        <v>17</v>
      </c>
      <c r="T2463" s="1135">
        <v>31.4</v>
      </c>
      <c r="U2463" s="1135">
        <v>3.6</v>
      </c>
      <c r="V2463" s="1135" t="s">
        <v>663</v>
      </c>
      <c r="W2463" s="1135">
        <v>65</v>
      </c>
      <c r="X2463" s="1135">
        <v>10</v>
      </c>
      <c r="Y2463" s="1135">
        <v>1.5</v>
      </c>
      <c r="Z2463" s="1135" t="s">
        <v>663</v>
      </c>
      <c r="AA2463" s="1135" t="s">
        <v>5388</v>
      </c>
      <c r="AH2463" s="1135" t="s">
        <v>887</v>
      </c>
      <c r="AM2463" s="1136" t="s">
        <v>13961</v>
      </c>
      <c r="AN2463" s="1136" t="s">
        <v>13962</v>
      </c>
      <c r="AO2463" s="1136">
        <f t="shared" si="310"/>
        <v>600</v>
      </c>
      <c r="AP2463" s="1136">
        <f t="shared" si="311"/>
        <v>1.7569999999999999</v>
      </c>
      <c r="AQ2463" s="1136" t="str">
        <f t="shared" si="312"/>
        <v>1-5-1S85°Z+S</v>
      </c>
      <c r="AR2463" s="1136" t="str">
        <f t="shared" si="313"/>
        <v>NA</v>
      </c>
      <c r="AS2463" s="1136" t="str">
        <f t="shared" si="314"/>
        <v>192/OFF</v>
      </c>
      <c r="AT2463" s="1136" t="str">
        <f t="shared" si="315"/>
        <v>1-5-1S85°Z+S</v>
      </c>
      <c r="AU2463" s="1136" t="s">
        <v>15734</v>
      </c>
      <c r="AV2463" s="1136" t="str">
        <f t="shared" si="308"/>
        <v>110.9.1</v>
      </c>
      <c r="AW2463" s="1438">
        <f t="shared" si="309"/>
        <v>44440</v>
      </c>
    </row>
    <row r="2464" spans="1:49">
      <c r="A2464" s="1135" t="s">
        <v>7705</v>
      </c>
      <c r="B2464" s="1135" t="s">
        <v>737</v>
      </c>
      <c r="C2464" s="1135">
        <v>550</v>
      </c>
      <c r="D2464" s="1135">
        <v>1.76</v>
      </c>
      <c r="E2464" s="1135">
        <v>102.5</v>
      </c>
      <c r="F2464" s="1135" t="s">
        <v>4164</v>
      </c>
      <c r="G2464" s="1135" t="s">
        <v>6959</v>
      </c>
      <c r="H2464" s="1135" t="s">
        <v>7443</v>
      </c>
      <c r="I2464" s="1135" t="s">
        <v>6967</v>
      </c>
      <c r="J2464" s="1135">
        <v>3.7</v>
      </c>
      <c r="K2464" s="1135" t="s">
        <v>7591</v>
      </c>
      <c r="L2464" s="1135" t="s">
        <v>4760</v>
      </c>
      <c r="M2464" s="1135">
        <v>300.3</v>
      </c>
      <c r="N2464" s="1135" t="s">
        <v>1039</v>
      </c>
      <c r="O2464" s="1135">
        <v>7.5075000000000003</v>
      </c>
      <c r="P2464" s="1135">
        <v>6.0060000000000002</v>
      </c>
      <c r="Q2464" s="1135">
        <v>4</v>
      </c>
      <c r="R2464" s="1135">
        <v>18.899999999999999</v>
      </c>
      <c r="T2464" s="1135">
        <v>26.9</v>
      </c>
      <c r="U2464" s="1135">
        <v>3.7</v>
      </c>
      <c r="V2464" s="1135" t="s">
        <v>663</v>
      </c>
      <c r="W2464" s="1135">
        <v>60</v>
      </c>
      <c r="X2464" s="1135">
        <v>10</v>
      </c>
      <c r="Y2464" s="1135">
        <v>1.1000000000000001</v>
      </c>
      <c r="Z2464" s="1135" t="s">
        <v>663</v>
      </c>
      <c r="AA2464" s="1135" t="s">
        <v>3810</v>
      </c>
      <c r="AH2464" s="1135" t="s">
        <v>1470</v>
      </c>
      <c r="AM2464" s="1136" t="s">
        <v>13963</v>
      </c>
      <c r="AN2464" s="1136" t="s">
        <v>13964</v>
      </c>
      <c r="AO2464" s="1136">
        <f t="shared" si="310"/>
        <v>550</v>
      </c>
      <c r="AP2464" s="1136">
        <f t="shared" si="311"/>
        <v>1.76</v>
      </c>
      <c r="AQ2464" s="1136">
        <f t="shared" si="312"/>
        <v>102.5</v>
      </c>
      <c r="AR2464" s="1136" t="str">
        <f t="shared" si="313"/>
        <v>15.5</v>
      </c>
      <c r="AS2464" s="1136" t="str">
        <f t="shared" si="314"/>
        <v>440/400/OFF</v>
      </c>
      <c r="AT2464" s="1136">
        <f t="shared" si="315"/>
        <v>102.5</v>
      </c>
      <c r="AV2464" s="1136" t="str">
        <f t="shared" si="308"/>
        <v>110.9.3</v>
      </c>
      <c r="AW2464" s="1438">
        <f t="shared" si="309"/>
        <v>44442</v>
      </c>
    </row>
    <row r="2465" spans="1:49">
      <c r="A2465" s="1135" t="s">
        <v>7706</v>
      </c>
      <c r="B2465" s="1135" t="s">
        <v>7034</v>
      </c>
      <c r="C2465" s="1135">
        <v>500</v>
      </c>
      <c r="D2465" s="1135">
        <v>1.77</v>
      </c>
      <c r="E2465" s="1135" t="s">
        <v>15216</v>
      </c>
      <c r="F2465" s="1135" t="s">
        <v>1078</v>
      </c>
      <c r="G2465" s="1135">
        <v>5</v>
      </c>
      <c r="H2465" s="1135" t="s">
        <v>2103</v>
      </c>
      <c r="I2465" s="1135" t="s">
        <v>7082</v>
      </c>
      <c r="J2465" s="1135">
        <v>1</v>
      </c>
      <c r="K2465" s="1135" t="s">
        <v>7707</v>
      </c>
      <c r="L2465" s="1135" t="s">
        <v>7708</v>
      </c>
      <c r="M2465" s="1135">
        <v>308.39999999999998</v>
      </c>
      <c r="N2465" s="1135" t="s">
        <v>1039</v>
      </c>
      <c r="O2465" s="1135">
        <v>7.71</v>
      </c>
      <c r="P2465" s="1135">
        <v>6.1679999999999993</v>
      </c>
      <c r="Q2465" s="1135">
        <v>2.8</v>
      </c>
      <c r="R2465" s="1135">
        <v>29.5</v>
      </c>
      <c r="T2465" s="1135">
        <v>14.5</v>
      </c>
      <c r="U2465" s="1135">
        <v>5</v>
      </c>
      <c r="V2465" s="1135" t="s">
        <v>663</v>
      </c>
      <c r="W2465" s="1135" t="s">
        <v>7084</v>
      </c>
      <c r="X2465" s="1135">
        <v>10</v>
      </c>
      <c r="Y2465" s="1135">
        <v>1.7</v>
      </c>
      <c r="Z2465" s="1135" t="s">
        <v>663</v>
      </c>
      <c r="AA2465" s="1135" t="s">
        <v>3810</v>
      </c>
      <c r="AH2465" s="1135" t="s">
        <v>1280</v>
      </c>
      <c r="AM2465" s="1136" t="s">
        <v>13965</v>
      </c>
      <c r="AN2465" s="1136" t="s">
        <v>13966</v>
      </c>
      <c r="AO2465" s="1136">
        <f t="shared" si="310"/>
        <v>500</v>
      </c>
      <c r="AP2465" s="1136">
        <f t="shared" si="311"/>
        <v>1.77</v>
      </c>
      <c r="AQ2465" s="1136" t="str">
        <f t="shared" si="312"/>
        <v>1-5-1S91°Z+S</v>
      </c>
      <c r="AR2465" s="1136" t="str">
        <f t="shared" si="313"/>
        <v>30</v>
      </c>
      <c r="AS2465" s="1136" t="str">
        <f t="shared" si="314"/>
        <v>265/265/OFF</v>
      </c>
      <c r="AT2465" s="1136" t="str">
        <f t="shared" si="315"/>
        <v>1-5-1S91°Z+S</v>
      </c>
      <c r="AU2465" s="1136" t="s">
        <v>15734</v>
      </c>
      <c r="AV2465" s="1136" t="str">
        <f t="shared" si="308"/>
        <v>110.9.3</v>
      </c>
      <c r="AW2465" s="1438">
        <f t="shared" si="309"/>
        <v>44442</v>
      </c>
    </row>
    <row r="2466" spans="1:49">
      <c r="A2466" s="1135" t="s">
        <v>7709</v>
      </c>
      <c r="B2466" s="1135" t="s">
        <v>7113</v>
      </c>
      <c r="C2466" s="1135">
        <v>550</v>
      </c>
      <c r="D2466" s="1135">
        <v>1.7350000000000001</v>
      </c>
      <c r="E2466" s="1135">
        <v>102.5</v>
      </c>
      <c r="F2466" s="1135" t="s">
        <v>4164</v>
      </c>
      <c r="G2466" s="1135">
        <v>5.5</v>
      </c>
      <c r="H2466" s="1135" t="s">
        <v>7647</v>
      </c>
      <c r="I2466" s="1135" t="s">
        <v>7181</v>
      </c>
      <c r="K2466" s="1135" t="s">
        <v>7628</v>
      </c>
      <c r="L2466" s="1135" t="s">
        <v>7518</v>
      </c>
      <c r="M2466" s="1135">
        <v>295</v>
      </c>
      <c r="N2466" s="1135" t="s">
        <v>1039</v>
      </c>
      <c r="O2466" s="1135">
        <v>7.375</v>
      </c>
      <c r="P2466" s="1135">
        <v>5.9</v>
      </c>
      <c r="Q2466" s="1135">
        <v>4</v>
      </c>
      <c r="R2466" s="1135">
        <v>19</v>
      </c>
      <c r="T2466" s="1135">
        <v>27.8</v>
      </c>
      <c r="U2466" s="1135">
        <v>3.9</v>
      </c>
      <c r="V2466" s="1135" t="s">
        <v>663</v>
      </c>
      <c r="W2466" s="1135">
        <v>125</v>
      </c>
      <c r="X2466" s="1135">
        <v>90</v>
      </c>
      <c r="Y2466" s="1135">
        <v>1.5</v>
      </c>
      <c r="Z2466" s="1135" t="s">
        <v>663</v>
      </c>
      <c r="AA2466" s="1135" t="s">
        <v>3816</v>
      </c>
      <c r="AH2466" s="1135" t="s">
        <v>746</v>
      </c>
      <c r="AM2466" s="1136" t="s">
        <v>13967</v>
      </c>
      <c r="AN2466" s="1136" t="s">
        <v>13968</v>
      </c>
      <c r="AO2466" s="1136">
        <f t="shared" si="310"/>
        <v>550</v>
      </c>
      <c r="AP2466" s="1136">
        <f t="shared" si="311"/>
        <v>1.7350000000000001</v>
      </c>
      <c r="AQ2466" s="1136">
        <f t="shared" si="312"/>
        <v>102.5</v>
      </c>
      <c r="AR2466" s="1136" t="str">
        <f t="shared" si="313"/>
        <v>15.5</v>
      </c>
      <c r="AS2466" s="1136" t="str">
        <f t="shared" si="314"/>
        <v>450/420/OFF</v>
      </c>
      <c r="AT2466" s="1136">
        <f t="shared" si="315"/>
        <v>102.5</v>
      </c>
      <c r="AV2466" s="1136" t="str">
        <f t="shared" si="308"/>
        <v>110.9.8</v>
      </c>
      <c r="AW2466" s="1438">
        <f t="shared" si="309"/>
        <v>44447</v>
      </c>
    </row>
    <row r="2467" spans="1:49">
      <c r="A2467" s="1135" t="s">
        <v>7710</v>
      </c>
      <c r="B2467" s="1135" t="s">
        <v>7711</v>
      </c>
      <c r="C2467" s="1135">
        <v>600</v>
      </c>
      <c r="D2467" s="1135">
        <v>1.72</v>
      </c>
      <c r="E2467" s="1135" t="s">
        <v>15210</v>
      </c>
      <c r="F2467" s="1135" t="s">
        <v>2328</v>
      </c>
      <c r="G2467" s="1135">
        <v>5</v>
      </c>
      <c r="H2467" s="1135" t="s">
        <v>7046</v>
      </c>
      <c r="I2467" s="1135" t="s">
        <v>7095</v>
      </c>
      <c r="K2467" s="1135" t="s">
        <v>7712</v>
      </c>
      <c r="L2467" s="1135" t="s">
        <v>7713</v>
      </c>
      <c r="M2467" s="1135">
        <v>310</v>
      </c>
      <c r="N2467" s="1135" t="s">
        <v>1039</v>
      </c>
      <c r="O2467" s="1135">
        <v>7.75</v>
      </c>
      <c r="P2467" s="1135">
        <v>6.2</v>
      </c>
      <c r="Q2467" s="1135" t="s">
        <v>1358</v>
      </c>
      <c r="R2467" s="1135">
        <v>20</v>
      </c>
      <c r="T2467" s="1135">
        <v>13.5</v>
      </c>
      <c r="U2467" s="1135">
        <v>3.2</v>
      </c>
      <c r="V2467" s="1135" t="s">
        <v>663</v>
      </c>
      <c r="W2467" s="1135">
        <v>100</v>
      </c>
      <c r="X2467" s="1135">
        <v>85</v>
      </c>
      <c r="Y2467" s="1135">
        <v>1.2</v>
      </c>
      <c r="Z2467" s="1135" t="s">
        <v>663</v>
      </c>
      <c r="AA2467" s="1135" t="s">
        <v>4357</v>
      </c>
      <c r="AH2467" s="1135" t="s">
        <v>3307</v>
      </c>
      <c r="AM2467" s="1136" t="s">
        <v>13969</v>
      </c>
      <c r="AN2467" s="1136" t="s">
        <v>13970</v>
      </c>
      <c r="AO2467" s="1136">
        <f t="shared" si="310"/>
        <v>600</v>
      </c>
      <c r="AP2467" s="1136">
        <f t="shared" si="311"/>
        <v>1.72</v>
      </c>
      <c r="AQ2467" s="1136" t="str">
        <f t="shared" si="312"/>
        <v>1-5-1S83°Z+S</v>
      </c>
      <c r="AR2467" s="1136" t="str">
        <f t="shared" si="313"/>
        <v>33.5</v>
      </c>
      <c r="AS2467" s="1136" t="str">
        <f t="shared" si="314"/>
        <v>340/340/140</v>
      </c>
      <c r="AT2467" s="1136" t="str">
        <f t="shared" si="315"/>
        <v>1-5-1S83°Z+S</v>
      </c>
      <c r="AU2467" s="1136" t="s">
        <v>15734</v>
      </c>
      <c r="AV2467" s="1136" t="str">
        <f t="shared" si="308"/>
        <v>108.2.11</v>
      </c>
      <c r="AW2467" s="1438">
        <f t="shared" si="309"/>
        <v>43507</v>
      </c>
    </row>
    <row r="2468" spans="1:49">
      <c r="A2468" s="1135" t="s">
        <v>7714</v>
      </c>
      <c r="B2468" s="1135" t="s">
        <v>7099</v>
      </c>
      <c r="C2468" s="1135">
        <v>600</v>
      </c>
      <c r="D2468" s="1135">
        <v>1.72</v>
      </c>
      <c r="E2468" s="1135" t="s">
        <v>15210</v>
      </c>
      <c r="F2468" s="1135" t="s">
        <v>2328</v>
      </c>
      <c r="G2468" s="1135">
        <v>3.5</v>
      </c>
      <c r="H2468" s="1135" t="s">
        <v>7046</v>
      </c>
      <c r="I2468" s="1135" t="s">
        <v>7095</v>
      </c>
      <c r="K2468" s="1135" t="s">
        <v>7715</v>
      </c>
      <c r="L2468" s="1135" t="s">
        <v>7101</v>
      </c>
      <c r="M2468" s="1135">
        <v>310</v>
      </c>
      <c r="N2468" s="1135" t="s">
        <v>1039</v>
      </c>
      <c r="O2468" s="1135">
        <v>7.75</v>
      </c>
      <c r="P2468" s="1135">
        <v>6.2</v>
      </c>
      <c r="Q2468" s="1135" t="s">
        <v>1358</v>
      </c>
      <c r="R2468" s="1135">
        <v>20</v>
      </c>
      <c r="T2468" s="1135">
        <v>13.5</v>
      </c>
      <c r="U2468" s="1135">
        <v>3.2</v>
      </c>
      <c r="V2468" s="1135" t="s">
        <v>663</v>
      </c>
      <c r="W2468" s="1135">
        <v>100</v>
      </c>
      <c r="X2468" s="1135">
        <v>85</v>
      </c>
      <c r="Y2468" s="1135">
        <v>1.2</v>
      </c>
      <c r="Z2468" s="1135" t="s">
        <v>663</v>
      </c>
      <c r="AA2468" s="1135" t="s">
        <v>2642</v>
      </c>
      <c r="AH2468" s="1135" t="s">
        <v>705</v>
      </c>
      <c r="AM2468" s="1136" t="s">
        <v>13971</v>
      </c>
      <c r="AN2468" s="1136" t="s">
        <v>13972</v>
      </c>
      <c r="AO2468" s="1136">
        <f t="shared" si="310"/>
        <v>600</v>
      </c>
      <c r="AP2468" s="1136">
        <f t="shared" si="311"/>
        <v>1.72</v>
      </c>
      <c r="AQ2468" s="1136" t="str">
        <f t="shared" si="312"/>
        <v>1-5-1S83°Z+S</v>
      </c>
      <c r="AR2468" s="1136" t="str">
        <f t="shared" si="313"/>
        <v>33.5</v>
      </c>
      <c r="AS2468" s="1136" t="str">
        <f t="shared" si="314"/>
        <v>340/340/140</v>
      </c>
      <c r="AT2468" s="1136" t="str">
        <f t="shared" si="315"/>
        <v>1-5-1S83°Z+S</v>
      </c>
      <c r="AU2468" s="1136" t="s">
        <v>15734</v>
      </c>
      <c r="AV2468" s="1136" t="str">
        <f t="shared" si="308"/>
        <v>108.2.13</v>
      </c>
      <c r="AW2468" s="1438">
        <f t="shared" si="309"/>
        <v>43509</v>
      </c>
    </row>
    <row r="2469" spans="1:49">
      <c r="A2469" s="1135" t="s">
        <v>7716</v>
      </c>
      <c r="B2469" s="1135" t="s">
        <v>7120</v>
      </c>
      <c r="C2469" s="1135">
        <v>650</v>
      </c>
      <c r="D2469" s="1135">
        <v>1.7849999999999999</v>
      </c>
      <c r="E2469" s="1135" t="s">
        <v>15218</v>
      </c>
      <c r="F2469" s="1135" t="s">
        <v>1078</v>
      </c>
      <c r="G2469" s="1135">
        <v>5</v>
      </c>
      <c r="H2469" s="1135" t="s">
        <v>7717</v>
      </c>
      <c r="I2469" s="1135" t="s">
        <v>7077</v>
      </c>
      <c r="J2469" s="1135">
        <v>3.7</v>
      </c>
      <c r="K2469" s="1135" t="s">
        <v>7718</v>
      </c>
      <c r="L2469" s="1135" t="s">
        <v>5073</v>
      </c>
      <c r="M2469" s="1135">
        <v>293</v>
      </c>
      <c r="N2469" s="1135" t="s">
        <v>1039</v>
      </c>
      <c r="O2469" s="1135">
        <v>7.3250000000000002</v>
      </c>
      <c r="P2469" s="1135">
        <v>5.86</v>
      </c>
      <c r="Q2469" s="1135" t="s">
        <v>1358</v>
      </c>
      <c r="R2469" s="1135">
        <v>17.8</v>
      </c>
      <c r="T2469" s="1135">
        <v>26.8</v>
      </c>
      <c r="U2469" s="1135">
        <v>3.2</v>
      </c>
      <c r="V2469" s="1135" t="s">
        <v>663</v>
      </c>
      <c r="W2469" s="1135" t="s">
        <v>7084</v>
      </c>
      <c r="X2469" s="1135">
        <v>10</v>
      </c>
      <c r="Y2469" s="1135">
        <v>1.6</v>
      </c>
      <c r="Z2469" s="1135" t="s">
        <v>663</v>
      </c>
      <c r="AA2469" s="1135" t="s">
        <v>4357</v>
      </c>
      <c r="AH2469" s="1135" t="s">
        <v>1147</v>
      </c>
      <c r="AM2469" s="1136" t="s">
        <v>13973</v>
      </c>
      <c r="AN2469" s="1136" t="s">
        <v>13974</v>
      </c>
      <c r="AO2469" s="1136">
        <f t="shared" si="310"/>
        <v>650</v>
      </c>
      <c r="AP2469" s="1136">
        <f t="shared" si="311"/>
        <v>1.7849999999999999</v>
      </c>
      <c r="AQ2469" s="1136" t="str">
        <f t="shared" si="312"/>
        <v>2-6-1S83°Z+S</v>
      </c>
      <c r="AR2469" s="1136" t="str">
        <f t="shared" si="313"/>
        <v>30</v>
      </c>
      <c r="AS2469" s="1136" t="str">
        <f t="shared" si="314"/>
        <v>192/198</v>
      </c>
      <c r="AT2469" s="1136" t="str">
        <f t="shared" si="315"/>
        <v>2-6-1S83°Z+S</v>
      </c>
      <c r="AU2469" s="1136" t="s">
        <v>15734</v>
      </c>
      <c r="AV2469" s="1136" t="str">
        <f t="shared" si="308"/>
        <v>108.2.11</v>
      </c>
      <c r="AW2469" s="1438">
        <f t="shared" si="309"/>
        <v>43507</v>
      </c>
    </row>
    <row r="2470" spans="1:49">
      <c r="A2470" s="1135" t="s">
        <v>7719</v>
      </c>
      <c r="B2470" s="1135" t="s">
        <v>682</v>
      </c>
      <c r="C2470" s="1135">
        <v>650</v>
      </c>
      <c r="D2470" s="1135">
        <v>1.73</v>
      </c>
      <c r="E2470" s="1135" t="s">
        <v>15203</v>
      </c>
      <c r="F2470" s="1135" t="s">
        <v>663</v>
      </c>
      <c r="G2470" s="1135">
        <v>5.5</v>
      </c>
      <c r="H2470" s="1135" t="s">
        <v>3576</v>
      </c>
      <c r="I2470" s="1135" t="s">
        <v>6978</v>
      </c>
      <c r="K2470" s="1135" t="s">
        <v>7720</v>
      </c>
      <c r="L2470" s="1135" t="s">
        <v>5001</v>
      </c>
      <c r="M2470" s="1135">
        <v>296.39999999999998</v>
      </c>
      <c r="N2470" s="1135" t="s">
        <v>1039</v>
      </c>
      <c r="O2470" s="1135">
        <v>7.41</v>
      </c>
      <c r="P2470" s="1135">
        <v>5.9279999999999999</v>
      </c>
      <c r="Q2470" s="1135" t="s">
        <v>2495</v>
      </c>
      <c r="R2470" s="1135">
        <v>20</v>
      </c>
      <c r="T2470" s="1135">
        <v>14.7</v>
      </c>
      <c r="U2470" s="1135">
        <v>5.5</v>
      </c>
      <c r="V2470" s="1135" t="s">
        <v>663</v>
      </c>
      <c r="W2470" s="1135" t="s">
        <v>2910</v>
      </c>
      <c r="X2470" s="1135">
        <v>10</v>
      </c>
      <c r="Y2470" s="1135">
        <v>1.1000000000000001</v>
      </c>
      <c r="Z2470" s="1135" t="s">
        <v>663</v>
      </c>
      <c r="AA2470" s="1135" t="s">
        <v>2636</v>
      </c>
      <c r="AH2470" s="1135" t="s">
        <v>1272</v>
      </c>
      <c r="AM2470" s="1136" t="s">
        <v>13975</v>
      </c>
      <c r="AN2470" s="1136" t="s">
        <v>13976</v>
      </c>
      <c r="AO2470" s="1136">
        <f t="shared" si="310"/>
        <v>650</v>
      </c>
      <c r="AP2470" s="1136">
        <f t="shared" si="311"/>
        <v>1.73</v>
      </c>
      <c r="AQ2470" s="1136" t="str">
        <f t="shared" si="312"/>
        <v>1-5-1S85°Z+S</v>
      </c>
      <c r="AR2470" s="1136" t="str">
        <f t="shared" si="313"/>
        <v>NA</v>
      </c>
      <c r="AS2470" s="1136" t="str">
        <f t="shared" si="314"/>
        <v>170/160</v>
      </c>
      <c r="AT2470" s="1136" t="str">
        <f t="shared" si="315"/>
        <v>1-5-1S85°Z+S</v>
      </c>
      <c r="AU2470" s="1136" t="s">
        <v>15734</v>
      </c>
      <c r="AV2470" s="1136" t="str">
        <f t="shared" si="308"/>
        <v>108.2.15</v>
      </c>
      <c r="AW2470" s="1438">
        <f t="shared" si="309"/>
        <v>43511</v>
      </c>
    </row>
    <row r="2471" spans="1:49">
      <c r="A2471" s="1135" t="s">
        <v>7721</v>
      </c>
      <c r="B2471" s="1135" t="s">
        <v>7039</v>
      </c>
      <c r="C2471" s="1135">
        <v>500</v>
      </c>
      <c r="D2471" s="1135">
        <v>1.78</v>
      </c>
      <c r="E2471" s="1135" t="s">
        <v>15216</v>
      </c>
      <c r="F2471" s="1135" t="s">
        <v>1069</v>
      </c>
      <c r="G2471" s="1135">
        <v>5</v>
      </c>
      <c r="H2471" s="1135" t="s">
        <v>7040</v>
      </c>
      <c r="I2471" s="1135" t="s">
        <v>7041</v>
      </c>
      <c r="J2471" s="1135">
        <v>3</v>
      </c>
      <c r="K2471" s="1135" t="s">
        <v>7722</v>
      </c>
      <c r="L2471" s="1135" t="s">
        <v>7043</v>
      </c>
      <c r="M2471" s="1135">
        <v>303</v>
      </c>
      <c r="N2471" s="1135" t="s">
        <v>1039</v>
      </c>
      <c r="O2471" s="1135">
        <v>7.5750000000000002</v>
      </c>
      <c r="P2471" s="1135">
        <v>6.0600000000000005</v>
      </c>
      <c r="Q2471" s="1135" t="s">
        <v>1463</v>
      </c>
      <c r="R2471" s="1135">
        <v>23</v>
      </c>
      <c r="T2471" s="1135">
        <v>13.2</v>
      </c>
      <c r="U2471" s="1135">
        <v>5</v>
      </c>
      <c r="V2471" s="1135" t="s">
        <v>663</v>
      </c>
      <c r="W2471" s="1135">
        <v>125</v>
      </c>
      <c r="X2471" s="1135">
        <v>85</v>
      </c>
      <c r="Y2471" s="1135">
        <v>1.3</v>
      </c>
      <c r="Z2471" s="1135" t="s">
        <v>663</v>
      </c>
      <c r="AA2471" s="1135" t="s">
        <v>6979</v>
      </c>
      <c r="AH2471" s="1135" t="s">
        <v>705</v>
      </c>
      <c r="AM2471" s="1136" t="s">
        <v>13977</v>
      </c>
      <c r="AN2471" s="1136" t="s">
        <v>13978</v>
      </c>
      <c r="AO2471" s="1136">
        <f t="shared" si="310"/>
        <v>500</v>
      </c>
      <c r="AP2471" s="1136">
        <f t="shared" si="311"/>
        <v>1.78</v>
      </c>
      <c r="AQ2471" s="1136" t="str">
        <f t="shared" si="312"/>
        <v>1-5-1S91°Z+S</v>
      </c>
      <c r="AR2471" s="1136" t="str">
        <f t="shared" si="313"/>
        <v>31.5</v>
      </c>
      <c r="AS2471" s="1136" t="str">
        <f t="shared" si="314"/>
        <v>320/300/158</v>
      </c>
      <c r="AT2471" s="1136" t="str">
        <f t="shared" si="315"/>
        <v>1-5-1S91°Z+S</v>
      </c>
      <c r="AU2471" s="1136" t="s">
        <v>15734</v>
      </c>
      <c r="AV2471" s="1136" t="str">
        <f t="shared" si="308"/>
        <v>108.2.18</v>
      </c>
      <c r="AW2471" s="1438">
        <f t="shared" si="309"/>
        <v>43514</v>
      </c>
    </row>
    <row r="2472" spans="1:49">
      <c r="A2472" s="1135" t="s">
        <v>7723</v>
      </c>
      <c r="B2472" s="1135" t="s">
        <v>682</v>
      </c>
      <c r="C2472" s="1135">
        <v>650</v>
      </c>
      <c r="D2472" s="1135">
        <v>1.76</v>
      </c>
      <c r="E2472" s="1135" t="s">
        <v>15203</v>
      </c>
      <c r="F2472" s="1135" t="s">
        <v>663</v>
      </c>
      <c r="G2472" s="1135">
        <v>5.5</v>
      </c>
      <c r="H2472" s="1135" t="s">
        <v>3576</v>
      </c>
      <c r="I2472" s="1135" t="s">
        <v>7255</v>
      </c>
      <c r="K2472" s="1135" t="s">
        <v>7720</v>
      </c>
      <c r="L2472" s="1135" t="s">
        <v>5001</v>
      </c>
      <c r="M2472" s="1135">
        <v>296</v>
      </c>
      <c r="N2472" s="1135" t="s">
        <v>1039</v>
      </c>
      <c r="O2472" s="1135">
        <v>7.4</v>
      </c>
      <c r="P2472" s="1135">
        <v>5.92</v>
      </c>
      <c r="Q2472" s="1135" t="s">
        <v>3104</v>
      </c>
      <c r="R2472" s="1135">
        <v>17</v>
      </c>
      <c r="T2472" s="1135">
        <v>10.5</v>
      </c>
      <c r="U2472" s="1135">
        <v>6.1</v>
      </c>
      <c r="V2472" s="1135" t="s">
        <v>663</v>
      </c>
      <c r="W2472" s="1135">
        <v>120</v>
      </c>
      <c r="X2472" s="1135">
        <v>90</v>
      </c>
      <c r="Y2472" s="1135">
        <v>1.1000000000000001</v>
      </c>
      <c r="Z2472" s="1135" t="s">
        <v>663</v>
      </c>
      <c r="AA2472" s="1135" t="s">
        <v>2650</v>
      </c>
      <c r="AH2472" s="1135" t="s">
        <v>700</v>
      </c>
      <c r="AM2472" s="1136" t="s">
        <v>13979</v>
      </c>
      <c r="AN2472" s="1136" t="s">
        <v>13980</v>
      </c>
      <c r="AO2472" s="1136">
        <f t="shared" si="310"/>
        <v>650</v>
      </c>
      <c r="AP2472" s="1136">
        <f t="shared" si="311"/>
        <v>1.76</v>
      </c>
      <c r="AQ2472" s="1136" t="str">
        <f t="shared" si="312"/>
        <v>1-5-1S85°Z+S</v>
      </c>
      <c r="AR2472" s="1136" t="str">
        <f t="shared" si="313"/>
        <v>NA</v>
      </c>
      <c r="AS2472" s="1136" t="str">
        <f t="shared" si="314"/>
        <v>170/160</v>
      </c>
      <c r="AT2472" s="1136" t="str">
        <f t="shared" si="315"/>
        <v>1-5-1S85°Z+S</v>
      </c>
      <c r="AU2472" s="1136" t="s">
        <v>15734</v>
      </c>
      <c r="AV2472" s="1136" t="str">
        <f t="shared" si="308"/>
        <v>108.2.21</v>
      </c>
      <c r="AW2472" s="1438">
        <f t="shared" si="309"/>
        <v>43517</v>
      </c>
    </row>
    <row r="2473" spans="1:49">
      <c r="A2473" s="1135" t="s">
        <v>7724</v>
      </c>
      <c r="B2473" s="1135" t="s">
        <v>7725</v>
      </c>
      <c r="C2473" s="1135">
        <v>600</v>
      </c>
      <c r="D2473" s="1135">
        <v>1.78</v>
      </c>
      <c r="E2473" s="1135" t="s">
        <v>15210</v>
      </c>
      <c r="F2473" s="1135" t="s">
        <v>2261</v>
      </c>
      <c r="G2473" s="1135">
        <v>4</v>
      </c>
      <c r="H2473" s="1135" t="s">
        <v>7237</v>
      </c>
      <c r="I2473" s="1135" t="s">
        <v>7238</v>
      </c>
      <c r="K2473" s="1135" t="s">
        <v>7726</v>
      </c>
      <c r="L2473" s="1135" t="s">
        <v>7727</v>
      </c>
      <c r="M2473" s="1135">
        <v>305</v>
      </c>
      <c r="N2473" s="1135" t="s">
        <v>1039</v>
      </c>
      <c r="O2473" s="1135">
        <v>7.625</v>
      </c>
      <c r="P2473" s="1135">
        <v>6.1000000000000005</v>
      </c>
      <c r="Q2473" s="1135" t="s">
        <v>2647</v>
      </c>
      <c r="R2473" s="1135">
        <v>24</v>
      </c>
      <c r="T2473" s="1135">
        <v>32</v>
      </c>
      <c r="U2473" s="1135">
        <v>2.2999999999999998</v>
      </c>
      <c r="V2473" s="1135" t="s">
        <v>663</v>
      </c>
      <c r="W2473" s="1135" t="s">
        <v>663</v>
      </c>
      <c r="X2473" s="1135" t="s">
        <v>663</v>
      </c>
      <c r="Y2473" s="1135">
        <v>1.6</v>
      </c>
      <c r="Z2473" s="1135" t="s">
        <v>663</v>
      </c>
      <c r="AA2473" s="1135" t="s">
        <v>2583</v>
      </c>
      <c r="AH2473" s="1135" t="s">
        <v>1576</v>
      </c>
      <c r="AM2473" s="1136" t="s">
        <v>13981</v>
      </c>
      <c r="AN2473" s="1136" t="s">
        <v>13982</v>
      </c>
      <c r="AO2473" s="1136">
        <f t="shared" si="310"/>
        <v>600</v>
      </c>
      <c r="AP2473" s="1136">
        <f t="shared" si="311"/>
        <v>1.78</v>
      </c>
      <c r="AQ2473" s="1136" t="str">
        <f t="shared" si="312"/>
        <v>1-5-1S83°Z+S</v>
      </c>
      <c r="AR2473" s="1136" t="str">
        <f t="shared" si="313"/>
        <v>33</v>
      </c>
      <c r="AS2473" s="1136" t="str">
        <f t="shared" si="314"/>
        <v>360/360/150</v>
      </c>
      <c r="AT2473" s="1136" t="str">
        <f t="shared" si="315"/>
        <v>1-5-1S83°Z+S</v>
      </c>
      <c r="AU2473" s="1136" t="s">
        <v>15734</v>
      </c>
      <c r="AV2473" s="1136" t="str">
        <f t="shared" si="308"/>
        <v>108.2.25</v>
      </c>
      <c r="AW2473" s="1438">
        <f t="shared" si="309"/>
        <v>43521</v>
      </c>
    </row>
    <row r="2474" spans="1:49">
      <c r="A2474" s="1135" t="s">
        <v>7728</v>
      </c>
      <c r="B2474" s="1135" t="s">
        <v>7034</v>
      </c>
      <c r="C2474" s="1135">
        <v>500</v>
      </c>
      <c r="D2474" s="1135">
        <v>1.78</v>
      </c>
      <c r="E2474" s="1135" t="s">
        <v>15218</v>
      </c>
      <c r="F2474" s="1135" t="s">
        <v>4492</v>
      </c>
      <c r="G2474" s="1135">
        <v>5</v>
      </c>
      <c r="H2474" s="1135" t="s">
        <v>1718</v>
      </c>
      <c r="I2474" s="1135" t="s">
        <v>7035</v>
      </c>
      <c r="J2474" s="1135">
        <v>1</v>
      </c>
      <c r="K2474" s="1135" t="s">
        <v>7729</v>
      </c>
      <c r="L2474" s="1135" t="s">
        <v>5046</v>
      </c>
      <c r="M2474" s="1135">
        <v>308.7</v>
      </c>
      <c r="N2474" s="1135" t="s">
        <v>1039</v>
      </c>
      <c r="O2474" s="1135">
        <v>7.7175000000000002</v>
      </c>
      <c r="P2474" s="1135">
        <v>6.1739999999999995</v>
      </c>
      <c r="Q2474" s="1135" t="s">
        <v>7037</v>
      </c>
      <c r="R2474" s="1135">
        <v>25.5</v>
      </c>
      <c r="T2474" s="1135">
        <v>18</v>
      </c>
      <c r="U2474" s="1135">
        <v>5.0999999999999996</v>
      </c>
      <c r="V2474" s="1135" t="s">
        <v>663</v>
      </c>
      <c r="W2474" s="1135" t="s">
        <v>2910</v>
      </c>
      <c r="X2474" s="1135">
        <v>10</v>
      </c>
      <c r="Y2474" s="1135">
        <v>1.7</v>
      </c>
      <c r="Z2474" s="1135" t="s">
        <v>663</v>
      </c>
      <c r="AA2474" s="1135" t="s">
        <v>4119</v>
      </c>
      <c r="AH2474" s="1135" t="s">
        <v>666</v>
      </c>
      <c r="AM2474" s="1136" t="s">
        <v>13983</v>
      </c>
      <c r="AN2474" s="1136" t="s">
        <v>13984</v>
      </c>
      <c r="AO2474" s="1136">
        <f t="shared" si="310"/>
        <v>500</v>
      </c>
      <c r="AP2474" s="1136">
        <f t="shared" si="311"/>
        <v>1.78</v>
      </c>
      <c r="AQ2474" s="1136" t="str">
        <f t="shared" si="312"/>
        <v>2-6-1S83°Z+S</v>
      </c>
      <c r="AR2474" s="1136" t="str">
        <f t="shared" si="313"/>
        <v>32.3</v>
      </c>
      <c r="AS2474" s="1136" t="str">
        <f t="shared" si="314"/>
        <v>155/OFF</v>
      </c>
      <c r="AT2474" s="1136" t="str">
        <f t="shared" si="315"/>
        <v>2-6-1S83°Z+S</v>
      </c>
      <c r="AU2474" s="1136" t="s">
        <v>15734</v>
      </c>
      <c r="AV2474" s="1136" t="str">
        <f t="shared" si="308"/>
        <v>108.3.14</v>
      </c>
      <c r="AW2474" s="1438">
        <f t="shared" si="309"/>
        <v>43538</v>
      </c>
    </row>
    <row r="2475" spans="1:49">
      <c r="A2475" s="1135" t="s">
        <v>7730</v>
      </c>
      <c r="B2475" s="1135" t="s">
        <v>7149</v>
      </c>
      <c r="C2475" s="1135">
        <v>650</v>
      </c>
      <c r="D2475" s="1135">
        <v>1.74</v>
      </c>
      <c r="E2475" s="1135" t="s">
        <v>15203</v>
      </c>
      <c r="F2475" s="1135" t="s">
        <v>663</v>
      </c>
      <c r="G2475" s="1135">
        <v>5.5</v>
      </c>
      <c r="H2475" s="1135" t="s">
        <v>1564</v>
      </c>
      <c r="I2475" s="1135" t="s">
        <v>7142</v>
      </c>
      <c r="J2475" s="1135">
        <v>3</v>
      </c>
      <c r="K2475" s="1135" t="s">
        <v>7192</v>
      </c>
      <c r="L2475" s="1135" t="s">
        <v>5040</v>
      </c>
      <c r="M2475" s="1135">
        <v>296</v>
      </c>
      <c r="N2475" s="1135" t="s">
        <v>1039</v>
      </c>
      <c r="O2475" s="1135">
        <v>7.4</v>
      </c>
      <c r="P2475" s="1135">
        <v>5.92</v>
      </c>
      <c r="Q2475" s="1135" t="s">
        <v>1106</v>
      </c>
      <c r="R2475" s="1135">
        <v>27</v>
      </c>
      <c r="T2475" s="1135">
        <v>17.5</v>
      </c>
      <c r="U2475" s="1135">
        <v>6</v>
      </c>
      <c r="V2475" s="1135" t="s">
        <v>663</v>
      </c>
      <c r="W2475" s="1135" t="s">
        <v>5041</v>
      </c>
      <c r="X2475" s="1135">
        <v>10</v>
      </c>
      <c r="Y2475" s="1135">
        <v>1.2</v>
      </c>
      <c r="Z2475" s="1135" t="s">
        <v>663</v>
      </c>
      <c r="AA2475" s="1135" t="s">
        <v>4222</v>
      </c>
      <c r="AH2475" s="1135" t="s">
        <v>811</v>
      </c>
      <c r="AM2475" s="1136" t="s">
        <v>13985</v>
      </c>
      <c r="AN2475" s="1136" t="s">
        <v>13986</v>
      </c>
      <c r="AO2475" s="1136">
        <f t="shared" si="310"/>
        <v>650</v>
      </c>
      <c r="AP2475" s="1136">
        <f t="shared" si="311"/>
        <v>1.74</v>
      </c>
      <c r="AQ2475" s="1136" t="str">
        <f t="shared" si="312"/>
        <v>1-5-1S85°Z+S</v>
      </c>
      <c r="AR2475" s="1136" t="str">
        <f t="shared" si="313"/>
        <v>NA</v>
      </c>
      <c r="AS2475" s="1136" t="str">
        <f t="shared" si="314"/>
        <v>160/OFF</v>
      </c>
      <c r="AT2475" s="1136" t="str">
        <f t="shared" si="315"/>
        <v>1-5-1S85°Z+S</v>
      </c>
      <c r="AU2475" s="1136" t="s">
        <v>15734</v>
      </c>
      <c r="AV2475" s="1136" t="str">
        <f t="shared" si="308"/>
        <v>108.3.20</v>
      </c>
      <c r="AW2475" s="1438">
        <f t="shared" si="309"/>
        <v>43544</v>
      </c>
    </row>
    <row r="2476" spans="1:49">
      <c r="A2476" s="1135" t="s">
        <v>7731</v>
      </c>
      <c r="B2476" s="1135" t="s">
        <v>7236</v>
      </c>
      <c r="C2476" s="1135">
        <v>600</v>
      </c>
      <c r="D2476" s="1135">
        <v>1.78</v>
      </c>
      <c r="E2476" s="1135" t="s">
        <v>15210</v>
      </c>
      <c r="F2476" s="1135" t="s">
        <v>2261</v>
      </c>
      <c r="G2476" s="1135">
        <v>4</v>
      </c>
      <c r="H2476" s="1135" t="s">
        <v>7237</v>
      </c>
      <c r="I2476" s="1135" t="s">
        <v>7238</v>
      </c>
      <c r="K2476" s="1135" t="s">
        <v>7239</v>
      </c>
      <c r="L2476" s="1135" t="s">
        <v>7240</v>
      </c>
      <c r="M2476" s="1135">
        <v>305</v>
      </c>
      <c r="N2476" s="1135" t="s">
        <v>1039</v>
      </c>
      <c r="O2476" s="1135">
        <v>7.625</v>
      </c>
      <c r="P2476" s="1135">
        <v>6.1000000000000005</v>
      </c>
      <c r="Q2476" s="1135" t="s">
        <v>2647</v>
      </c>
      <c r="R2476" s="1135">
        <v>24</v>
      </c>
      <c r="T2476" s="1135">
        <v>32</v>
      </c>
      <c r="U2476" s="1135">
        <v>2.2999999999999998</v>
      </c>
      <c r="V2476" s="1135" t="s">
        <v>663</v>
      </c>
      <c r="W2476" s="1135" t="s">
        <v>663</v>
      </c>
      <c r="X2476" s="1135" t="s">
        <v>663</v>
      </c>
      <c r="Y2476" s="1135">
        <v>1.6</v>
      </c>
      <c r="Z2476" s="1135" t="s">
        <v>663</v>
      </c>
      <c r="AA2476" s="1135" t="s">
        <v>2669</v>
      </c>
      <c r="AH2476" s="1135" t="s">
        <v>699</v>
      </c>
      <c r="AM2476" s="1136" t="s">
        <v>13987</v>
      </c>
      <c r="AN2476" s="1136" t="s">
        <v>13988</v>
      </c>
      <c r="AO2476" s="1136">
        <f t="shared" si="310"/>
        <v>600</v>
      </c>
      <c r="AP2476" s="1136">
        <f t="shared" si="311"/>
        <v>1.78</v>
      </c>
      <c r="AQ2476" s="1136" t="str">
        <f t="shared" si="312"/>
        <v>1-5-1S83°Z+S</v>
      </c>
      <c r="AR2476" s="1136" t="str">
        <f t="shared" si="313"/>
        <v>33</v>
      </c>
      <c r="AS2476" s="1136" t="str">
        <f t="shared" si="314"/>
        <v>360/360/150</v>
      </c>
      <c r="AT2476" s="1136" t="str">
        <f t="shared" si="315"/>
        <v>1-5-1S83°Z+S</v>
      </c>
      <c r="AU2476" s="1136" t="s">
        <v>15734</v>
      </c>
      <c r="AV2476" s="1136" t="str">
        <f t="shared" si="308"/>
        <v>108.3.22</v>
      </c>
      <c r="AW2476" s="1438">
        <f t="shared" si="309"/>
        <v>43546</v>
      </c>
    </row>
    <row r="2477" spans="1:49">
      <c r="A2477" s="1135" t="s">
        <v>7732</v>
      </c>
      <c r="B2477" s="1135" t="s">
        <v>7203</v>
      </c>
      <c r="C2477" s="1135">
        <v>600</v>
      </c>
      <c r="D2477" s="1135">
        <v>1.7549999999999999</v>
      </c>
      <c r="E2477" s="1135" t="s">
        <v>15210</v>
      </c>
      <c r="F2477" s="1135" t="s">
        <v>2328</v>
      </c>
      <c r="G2477" s="1135">
        <v>5</v>
      </c>
      <c r="H2477" s="1135" t="s">
        <v>7046</v>
      </c>
      <c r="I2477" s="1135" t="s">
        <v>7095</v>
      </c>
      <c r="K2477" s="1135" t="s">
        <v>7204</v>
      </c>
      <c r="L2477" s="1135" t="s">
        <v>7205</v>
      </c>
      <c r="M2477" s="1135">
        <v>310</v>
      </c>
      <c r="N2477" s="1135" t="s">
        <v>1039</v>
      </c>
      <c r="O2477" s="1135">
        <v>7.75</v>
      </c>
      <c r="P2477" s="1135">
        <v>6.2</v>
      </c>
      <c r="Q2477" s="1135">
        <v>3</v>
      </c>
      <c r="R2477" s="1135">
        <v>22</v>
      </c>
      <c r="T2477" s="1135">
        <v>13.5</v>
      </c>
      <c r="U2477" s="1135">
        <v>3.2</v>
      </c>
      <c r="V2477" s="1135" t="s">
        <v>663</v>
      </c>
      <c r="W2477" s="1135">
        <v>100</v>
      </c>
      <c r="X2477" s="1135">
        <v>85</v>
      </c>
      <c r="Y2477" s="1135">
        <v>1.2</v>
      </c>
      <c r="Z2477" s="1135" t="s">
        <v>663</v>
      </c>
      <c r="AA2477" s="1135" t="s">
        <v>3821</v>
      </c>
      <c r="AH2477" s="1135" t="s">
        <v>1052</v>
      </c>
      <c r="AM2477" s="1136" t="s">
        <v>13989</v>
      </c>
      <c r="AN2477" s="1136" t="s">
        <v>13990</v>
      </c>
      <c r="AO2477" s="1136">
        <f t="shared" si="310"/>
        <v>600</v>
      </c>
      <c r="AP2477" s="1136">
        <f t="shared" si="311"/>
        <v>1.7549999999999999</v>
      </c>
      <c r="AQ2477" s="1136" t="str">
        <f t="shared" si="312"/>
        <v>1-5-1S83°Z+S</v>
      </c>
      <c r="AR2477" s="1136" t="str">
        <f t="shared" si="313"/>
        <v>33.5</v>
      </c>
      <c r="AS2477" s="1136" t="str">
        <f t="shared" si="314"/>
        <v>340/340/140</v>
      </c>
      <c r="AT2477" s="1136" t="str">
        <f t="shared" si="315"/>
        <v>1-5-1S83°Z+S</v>
      </c>
      <c r="AU2477" s="1136" t="s">
        <v>15734</v>
      </c>
      <c r="AV2477" s="1136" t="str">
        <f t="shared" si="308"/>
        <v>110.9.9</v>
      </c>
      <c r="AW2477" s="1438">
        <f t="shared" si="309"/>
        <v>44448</v>
      </c>
    </row>
    <row r="2478" spans="1:49">
      <c r="A2478" s="1135" t="s">
        <v>7733</v>
      </c>
      <c r="B2478" s="1135" t="s">
        <v>737</v>
      </c>
      <c r="C2478" s="1135">
        <v>550</v>
      </c>
      <c r="D2478" s="1135">
        <v>1.7669999999999999</v>
      </c>
      <c r="E2478" s="1135" t="s">
        <v>15215</v>
      </c>
      <c r="F2478" s="1135" t="s">
        <v>663</v>
      </c>
      <c r="G2478" s="1135">
        <v>5</v>
      </c>
      <c r="H2478" s="1135" t="s">
        <v>3291</v>
      </c>
      <c r="I2478" s="1135" t="s">
        <v>7275</v>
      </c>
      <c r="J2478" s="1135">
        <v>3.7</v>
      </c>
      <c r="K2478" s="1135" t="s">
        <v>7734</v>
      </c>
      <c r="L2478" s="1135" t="s">
        <v>4760</v>
      </c>
      <c r="M2478" s="1135">
        <v>298.8</v>
      </c>
      <c r="N2478" s="1135" t="s">
        <v>1039</v>
      </c>
      <c r="O2478" s="1135">
        <v>7.4700000000000006</v>
      </c>
      <c r="P2478" s="1135">
        <v>5.976</v>
      </c>
      <c r="Q2478" s="1135">
        <v>4</v>
      </c>
      <c r="R2478" s="1135">
        <v>20.5</v>
      </c>
      <c r="T2478" s="1135">
        <v>21</v>
      </c>
      <c r="U2478" s="1135">
        <v>3.5</v>
      </c>
      <c r="V2478" s="1135" t="s">
        <v>663</v>
      </c>
      <c r="W2478" s="1135">
        <v>30</v>
      </c>
      <c r="X2478" s="1135">
        <v>10</v>
      </c>
      <c r="Y2478" s="1135">
        <v>1.2</v>
      </c>
      <c r="Z2478" s="1135" t="s">
        <v>663</v>
      </c>
      <c r="AA2478" s="1135" t="s">
        <v>3893</v>
      </c>
      <c r="AH2478" s="1135" t="s">
        <v>5356</v>
      </c>
      <c r="AM2478" s="1136" t="s">
        <v>13991</v>
      </c>
      <c r="AN2478" s="1136" t="s">
        <v>13992</v>
      </c>
      <c r="AO2478" s="1136">
        <f t="shared" si="310"/>
        <v>550</v>
      </c>
      <c r="AP2478" s="1136">
        <f t="shared" si="311"/>
        <v>1.7669999999999999</v>
      </c>
      <c r="AQ2478" s="1136" t="str">
        <f t="shared" si="312"/>
        <v>1-5-1S85°S+Z</v>
      </c>
      <c r="AR2478" s="1136" t="str">
        <f t="shared" si="313"/>
        <v>NA</v>
      </c>
      <c r="AS2478" s="1136" t="str">
        <f t="shared" si="314"/>
        <v>175/165</v>
      </c>
      <c r="AT2478" s="1136" t="str">
        <f t="shared" si="315"/>
        <v>1-5-1S85°S+Z</v>
      </c>
      <c r="AU2478" s="1136" t="s">
        <v>15737</v>
      </c>
      <c r="AV2478" s="1136" t="str">
        <f t="shared" si="308"/>
        <v>110.9.16</v>
      </c>
      <c r="AW2478" s="1438">
        <f t="shared" si="309"/>
        <v>44455</v>
      </c>
    </row>
    <row r="2479" spans="1:49">
      <c r="A2479" s="1135" t="s">
        <v>7735</v>
      </c>
      <c r="B2479" s="1135" t="s">
        <v>737</v>
      </c>
      <c r="C2479" s="1135">
        <v>600</v>
      </c>
      <c r="D2479" s="1135">
        <v>1.77</v>
      </c>
      <c r="E2479" s="1135">
        <v>102.5</v>
      </c>
      <c r="F2479" s="1135" t="s">
        <v>4164</v>
      </c>
      <c r="G2479" s="1135">
        <v>5.5</v>
      </c>
      <c r="H2479" s="1135" t="s">
        <v>7736</v>
      </c>
      <c r="I2479" s="1135" t="s">
        <v>7682</v>
      </c>
      <c r="J2479" s="1135">
        <v>3.7</v>
      </c>
      <c r="K2479" s="1135" t="s">
        <v>7734</v>
      </c>
      <c r="L2479" s="1135" t="s">
        <v>4760</v>
      </c>
      <c r="M2479" s="1135">
        <v>295.10000000000002</v>
      </c>
      <c r="N2479" s="1135" t="s">
        <v>1039</v>
      </c>
      <c r="O2479" s="1135">
        <v>7.3775000000000013</v>
      </c>
      <c r="P2479" s="1135">
        <v>5.9020000000000001</v>
      </c>
      <c r="Q2479" s="1135">
        <v>4</v>
      </c>
      <c r="R2479" s="1135">
        <v>17.399999999999999</v>
      </c>
      <c r="T2479" s="1135">
        <v>31</v>
      </c>
      <c r="U2479" s="1135">
        <v>3.5</v>
      </c>
      <c r="V2479" s="1135" t="s">
        <v>663</v>
      </c>
      <c r="W2479" s="1135">
        <v>100</v>
      </c>
      <c r="X2479" s="1135">
        <v>40</v>
      </c>
      <c r="Y2479" s="1135">
        <v>1</v>
      </c>
      <c r="Z2479" s="1135" t="s">
        <v>663</v>
      </c>
      <c r="AA2479" s="1135" t="s">
        <v>3906</v>
      </c>
      <c r="AB2479" s="1135" t="s">
        <v>7737</v>
      </c>
      <c r="AH2479" s="1135" t="s">
        <v>863</v>
      </c>
      <c r="AM2479" s="1136" t="s">
        <v>13993</v>
      </c>
      <c r="AN2479" s="1136" t="s">
        <v>13994</v>
      </c>
      <c r="AO2479" s="1136">
        <f t="shared" si="310"/>
        <v>600</v>
      </c>
      <c r="AP2479" s="1136">
        <f t="shared" si="311"/>
        <v>1.77</v>
      </c>
      <c r="AQ2479" s="1136">
        <f t="shared" si="312"/>
        <v>102.5</v>
      </c>
      <c r="AR2479" s="1136" t="str">
        <f t="shared" si="313"/>
        <v>15.5</v>
      </c>
      <c r="AS2479" s="1136" t="str">
        <f t="shared" si="314"/>
        <v>499/459/OFF</v>
      </c>
      <c r="AT2479" s="1136">
        <f t="shared" si="315"/>
        <v>102.5</v>
      </c>
      <c r="AV2479" s="1136" t="str">
        <f t="shared" si="308"/>
        <v>110.9.24</v>
      </c>
      <c r="AW2479" s="1438">
        <f t="shared" si="309"/>
        <v>44463</v>
      </c>
    </row>
    <row r="2480" spans="1:49">
      <c r="A2480" s="1135" t="s">
        <v>7738</v>
      </c>
      <c r="B2480" s="1135" t="s">
        <v>737</v>
      </c>
      <c r="C2480" s="1135">
        <v>550</v>
      </c>
      <c r="D2480" s="1135">
        <v>1.7669999999999999</v>
      </c>
      <c r="E2480" s="1135" t="s">
        <v>15215</v>
      </c>
      <c r="F2480" s="1135" t="s">
        <v>663</v>
      </c>
      <c r="G2480" s="1135">
        <v>5</v>
      </c>
      <c r="H2480" s="1135" t="s">
        <v>3291</v>
      </c>
      <c r="I2480" s="1135" t="s">
        <v>7275</v>
      </c>
      <c r="J2480" s="1135">
        <v>3.7</v>
      </c>
      <c r="K2480" s="1135" t="s">
        <v>7739</v>
      </c>
      <c r="L2480" s="1135" t="s">
        <v>4760</v>
      </c>
      <c r="M2480" s="1135">
        <v>298.8</v>
      </c>
      <c r="N2480" s="1135" t="s">
        <v>1039</v>
      </c>
      <c r="O2480" s="1135">
        <v>7.4700000000000006</v>
      </c>
      <c r="P2480" s="1135">
        <v>5.976</v>
      </c>
      <c r="Q2480" s="1135">
        <v>4</v>
      </c>
      <c r="R2480" s="1135">
        <v>20.5</v>
      </c>
      <c r="T2480" s="1135">
        <v>21</v>
      </c>
      <c r="U2480" s="1135">
        <v>3.5</v>
      </c>
      <c r="V2480" s="1135" t="s">
        <v>663</v>
      </c>
      <c r="W2480" s="1135">
        <v>30</v>
      </c>
      <c r="X2480" s="1135">
        <v>10</v>
      </c>
      <c r="Y2480" s="1135">
        <v>1.2</v>
      </c>
      <c r="Z2480" s="1135" t="s">
        <v>663</v>
      </c>
      <c r="AA2480" s="1135" t="s">
        <v>4325</v>
      </c>
      <c r="AH2480" s="1135" t="s">
        <v>811</v>
      </c>
      <c r="AM2480" s="1136" t="s">
        <v>13995</v>
      </c>
      <c r="AN2480" s="1136" t="s">
        <v>13996</v>
      </c>
      <c r="AO2480" s="1136">
        <f t="shared" si="310"/>
        <v>550</v>
      </c>
      <c r="AP2480" s="1136">
        <f t="shared" si="311"/>
        <v>1.7669999999999999</v>
      </c>
      <c r="AQ2480" s="1136" t="str">
        <f t="shared" si="312"/>
        <v>1-5-1S85°S+Z</v>
      </c>
      <c r="AR2480" s="1136" t="str">
        <f t="shared" si="313"/>
        <v>NA</v>
      </c>
      <c r="AS2480" s="1136" t="str">
        <f t="shared" si="314"/>
        <v>175/165</v>
      </c>
      <c r="AT2480" s="1136" t="str">
        <f t="shared" si="315"/>
        <v>1-5-1S85°S+Z</v>
      </c>
      <c r="AU2480" s="1136" t="s">
        <v>15737</v>
      </c>
      <c r="AV2480" s="1136" t="str">
        <f t="shared" si="308"/>
        <v>110.9.30</v>
      </c>
      <c r="AW2480" s="1438">
        <f t="shared" si="309"/>
        <v>44469</v>
      </c>
    </row>
    <row r="2481" spans="1:49">
      <c r="A2481" s="1135" t="s">
        <v>7740</v>
      </c>
      <c r="B2481" s="1135" t="s">
        <v>7525</v>
      </c>
      <c r="C2481" s="1135">
        <v>550</v>
      </c>
      <c r="D2481" s="1135">
        <v>1.83</v>
      </c>
      <c r="E2481" s="1135" t="s">
        <v>15216</v>
      </c>
      <c r="F2481" s="1135" t="s">
        <v>2328</v>
      </c>
      <c r="G2481" s="1135">
        <v>5</v>
      </c>
      <c r="H2481" s="1135" t="s">
        <v>2970</v>
      </c>
      <c r="I2481" s="1135" t="s">
        <v>7741</v>
      </c>
      <c r="J2481" s="1135">
        <v>3.2</v>
      </c>
      <c r="K2481" s="1135" t="s">
        <v>7742</v>
      </c>
      <c r="L2481" s="1135" t="s">
        <v>5881</v>
      </c>
      <c r="M2481" s="1135">
        <v>293</v>
      </c>
      <c r="N2481" s="1135" t="s">
        <v>1039</v>
      </c>
      <c r="O2481" s="1135">
        <v>7.3250000000000002</v>
      </c>
      <c r="P2481" s="1135">
        <v>5.86</v>
      </c>
      <c r="Q2481" s="1135">
        <v>4</v>
      </c>
      <c r="R2481" s="1135">
        <v>23.4</v>
      </c>
      <c r="T2481" s="1135">
        <v>27</v>
      </c>
      <c r="U2481" s="1135">
        <v>3.5</v>
      </c>
      <c r="V2481" s="1135" t="s">
        <v>663</v>
      </c>
      <c r="W2481" s="1135">
        <v>60</v>
      </c>
      <c r="X2481" s="1135">
        <v>10</v>
      </c>
      <c r="Y2481" s="1135">
        <v>1.2</v>
      </c>
      <c r="Z2481" s="1135" t="s">
        <v>663</v>
      </c>
      <c r="AA2481" s="1135" t="s">
        <v>3909</v>
      </c>
      <c r="AH2481" s="1135" t="s">
        <v>2478</v>
      </c>
      <c r="AM2481" s="1136" t="s">
        <v>13997</v>
      </c>
      <c r="AN2481" s="1136" t="s">
        <v>13998</v>
      </c>
      <c r="AO2481" s="1136">
        <f t="shared" si="310"/>
        <v>550</v>
      </c>
      <c r="AP2481" s="1136">
        <f t="shared" si="311"/>
        <v>1.83</v>
      </c>
      <c r="AQ2481" s="1136" t="str">
        <f t="shared" si="312"/>
        <v>1-5-1S91°Z+S</v>
      </c>
      <c r="AR2481" s="1136" t="str">
        <f t="shared" si="313"/>
        <v>33.5</v>
      </c>
      <c r="AS2481" s="1136" t="str">
        <f t="shared" si="314"/>
        <v>290/290/OFF</v>
      </c>
      <c r="AT2481" s="1136" t="str">
        <f t="shared" si="315"/>
        <v>1-5-1S91°Z+S</v>
      </c>
      <c r="AU2481" s="1136" t="s">
        <v>15734</v>
      </c>
      <c r="AV2481" s="1136" t="str">
        <f t="shared" si="308"/>
        <v>110.10.1</v>
      </c>
      <c r="AW2481" s="1438">
        <f t="shared" si="309"/>
        <v>44470</v>
      </c>
    </row>
    <row r="2482" spans="1:49">
      <c r="A2482" s="1135" t="s">
        <v>7743</v>
      </c>
      <c r="B2482" s="1135" t="s">
        <v>7501</v>
      </c>
      <c r="C2482" s="1135">
        <v>550</v>
      </c>
      <c r="D2482" s="1135">
        <v>1.75</v>
      </c>
      <c r="E2482" s="1135">
        <v>102.5</v>
      </c>
      <c r="F2482" s="1135" t="s">
        <v>5228</v>
      </c>
      <c r="G2482" s="1135">
        <v>5</v>
      </c>
      <c r="H2482" s="1135" t="s">
        <v>7667</v>
      </c>
      <c r="I2482" s="1135" t="s">
        <v>7142</v>
      </c>
      <c r="J2482" s="1135">
        <v>3</v>
      </c>
      <c r="K2482" s="1135" t="s">
        <v>7744</v>
      </c>
      <c r="L2482" s="1135" t="s">
        <v>5253</v>
      </c>
      <c r="M2482" s="1135">
        <v>300.7</v>
      </c>
      <c r="N2482" s="1135" t="s">
        <v>1039</v>
      </c>
      <c r="O2482" s="1135">
        <v>7.5175000000000001</v>
      </c>
      <c r="P2482" s="1135">
        <v>6.0140000000000002</v>
      </c>
      <c r="Q2482" s="1135">
        <v>3</v>
      </c>
      <c r="R2482" s="1135">
        <v>30.5</v>
      </c>
      <c r="T2482" s="1135">
        <v>14.7</v>
      </c>
      <c r="U2482" s="1135">
        <v>6.1</v>
      </c>
      <c r="V2482" s="1135" t="s">
        <v>663</v>
      </c>
      <c r="W2482" s="1135">
        <v>115</v>
      </c>
      <c r="X2482" s="1135">
        <v>45</v>
      </c>
      <c r="Y2482" s="1135">
        <v>1.5</v>
      </c>
      <c r="Z2482" s="1135" t="s">
        <v>663</v>
      </c>
      <c r="AA2482" s="1135" t="s">
        <v>3909</v>
      </c>
      <c r="AH2482" s="1135" t="s">
        <v>1470</v>
      </c>
      <c r="AM2482" s="1136" t="s">
        <v>13999</v>
      </c>
      <c r="AN2482" s="1136" t="s">
        <v>14000</v>
      </c>
      <c r="AO2482" s="1136">
        <f t="shared" si="310"/>
        <v>550</v>
      </c>
      <c r="AP2482" s="1136">
        <f t="shared" si="311"/>
        <v>1.75</v>
      </c>
      <c r="AQ2482" s="1136">
        <f t="shared" si="312"/>
        <v>102.5</v>
      </c>
      <c r="AR2482" s="1136" t="str">
        <f t="shared" si="313"/>
        <v>15.6</v>
      </c>
      <c r="AS2482" s="1136" t="str">
        <f t="shared" si="314"/>
        <v>355/370/OFF</v>
      </c>
      <c r="AT2482" s="1136">
        <f t="shared" si="315"/>
        <v>102.5</v>
      </c>
      <c r="AV2482" s="1136" t="str">
        <f t="shared" si="308"/>
        <v>110.10.1</v>
      </c>
      <c r="AW2482" s="1438">
        <f t="shared" si="309"/>
        <v>44470</v>
      </c>
    </row>
    <row r="2483" spans="1:49">
      <c r="A2483" s="1135" t="s">
        <v>7745</v>
      </c>
      <c r="B2483" s="1135" t="s">
        <v>7162</v>
      </c>
      <c r="C2483" s="1135">
        <v>500</v>
      </c>
      <c r="D2483" s="1135">
        <v>1.79</v>
      </c>
      <c r="E2483" s="1135" t="s">
        <v>15216</v>
      </c>
      <c r="F2483" s="1135" t="s">
        <v>1069</v>
      </c>
      <c r="G2483" s="1135">
        <v>5</v>
      </c>
      <c r="H2483" s="1135" t="s">
        <v>2487</v>
      </c>
      <c r="I2483" s="1135" t="s">
        <v>7003</v>
      </c>
      <c r="K2483" s="1135" t="s">
        <v>7746</v>
      </c>
      <c r="L2483" s="1135" t="s">
        <v>5131</v>
      </c>
      <c r="M2483" s="1135">
        <v>293.2</v>
      </c>
      <c r="N2483" s="1135" t="s">
        <v>1039</v>
      </c>
      <c r="O2483" s="1135">
        <v>7.33</v>
      </c>
      <c r="P2483" s="1135">
        <v>5.8639999999999999</v>
      </c>
      <c r="Q2483" s="1135">
        <v>3.5</v>
      </c>
      <c r="R2483" s="1135">
        <v>21</v>
      </c>
      <c r="T2483" s="1135">
        <v>25</v>
      </c>
      <c r="U2483" s="1135">
        <v>4.2</v>
      </c>
      <c r="V2483" s="1135" t="s">
        <v>663</v>
      </c>
      <c r="W2483" s="1135">
        <v>110</v>
      </c>
      <c r="X2483" s="1135">
        <v>20</v>
      </c>
      <c r="Y2483" s="1135">
        <v>1.6</v>
      </c>
      <c r="Z2483" s="1135" t="s">
        <v>663</v>
      </c>
      <c r="AA2483" s="1135" t="s">
        <v>6043</v>
      </c>
      <c r="AH2483" s="1135" t="s">
        <v>2149</v>
      </c>
      <c r="AM2483" s="1136" t="s">
        <v>14001</v>
      </c>
      <c r="AN2483" s="1136" t="s">
        <v>14002</v>
      </c>
      <c r="AO2483" s="1136">
        <f t="shared" si="310"/>
        <v>500</v>
      </c>
      <c r="AP2483" s="1136">
        <f t="shared" si="311"/>
        <v>1.79</v>
      </c>
      <c r="AQ2483" s="1136" t="str">
        <f t="shared" si="312"/>
        <v>1-5-1S91°Z+S</v>
      </c>
      <c r="AR2483" s="1136" t="str">
        <f t="shared" si="313"/>
        <v>31.5</v>
      </c>
      <c r="AS2483" s="1136" t="str">
        <f t="shared" si="314"/>
        <v>310/310/OFF</v>
      </c>
      <c r="AT2483" s="1136" t="str">
        <f t="shared" si="315"/>
        <v>1-5-1S91°Z+S</v>
      </c>
      <c r="AU2483" s="1136" t="s">
        <v>15734</v>
      </c>
      <c r="AV2483" s="1136" t="str">
        <f t="shared" si="308"/>
        <v>110.10.5</v>
      </c>
      <c r="AW2483" s="1438">
        <f t="shared" si="309"/>
        <v>44474</v>
      </c>
    </row>
    <row r="2484" spans="1:49">
      <c r="A2484" s="1135" t="s">
        <v>7747</v>
      </c>
      <c r="B2484" s="1135" t="s">
        <v>7185</v>
      </c>
      <c r="C2484" s="1135">
        <v>550</v>
      </c>
      <c r="D2484" s="1135">
        <v>1.78</v>
      </c>
      <c r="E2484" s="1135">
        <v>102.5</v>
      </c>
      <c r="F2484" s="1135" t="s">
        <v>4164</v>
      </c>
      <c r="G2484" s="1135">
        <v>5</v>
      </c>
      <c r="H2484" s="1135" t="s">
        <v>7141</v>
      </c>
      <c r="I2484" s="1135" t="s">
        <v>7095</v>
      </c>
      <c r="J2484" s="1135">
        <v>3.7</v>
      </c>
      <c r="K2484" s="1135" t="s">
        <v>7531</v>
      </c>
      <c r="L2484" s="1135" t="s">
        <v>5246</v>
      </c>
      <c r="M2484" s="1135">
        <v>290</v>
      </c>
      <c r="N2484" s="1135" t="s">
        <v>1039</v>
      </c>
      <c r="O2484" s="1135">
        <v>7.25</v>
      </c>
      <c r="P2484" s="1135">
        <v>5.8</v>
      </c>
      <c r="Q2484" s="1135">
        <v>4</v>
      </c>
      <c r="R2484" s="1135">
        <v>19.5</v>
      </c>
      <c r="T2484" s="1135">
        <v>29.3</v>
      </c>
      <c r="U2484" s="1135">
        <v>3.5</v>
      </c>
      <c r="V2484" s="1135" t="s">
        <v>663</v>
      </c>
      <c r="W2484" s="1135">
        <v>95</v>
      </c>
      <c r="X2484" s="1135">
        <v>20</v>
      </c>
      <c r="Y2484" s="1135">
        <v>1.5</v>
      </c>
      <c r="Z2484" s="1135" t="s">
        <v>663</v>
      </c>
      <c r="AA2484" s="1135" t="s">
        <v>3911</v>
      </c>
      <c r="AH2484" s="1135" t="s">
        <v>1737</v>
      </c>
      <c r="AM2484" s="1136" t="s">
        <v>14003</v>
      </c>
      <c r="AN2484" s="1136" t="s">
        <v>14004</v>
      </c>
      <c r="AO2484" s="1136">
        <f t="shared" si="310"/>
        <v>550</v>
      </c>
      <c r="AP2484" s="1136">
        <f t="shared" si="311"/>
        <v>1.78</v>
      </c>
      <c r="AQ2484" s="1136">
        <f t="shared" si="312"/>
        <v>102.5</v>
      </c>
      <c r="AR2484" s="1136" t="str">
        <f t="shared" si="313"/>
        <v>15.5</v>
      </c>
      <c r="AS2484" s="1136" t="str">
        <f t="shared" si="314"/>
        <v>485/445/OFF</v>
      </c>
      <c r="AT2484" s="1136">
        <f t="shared" si="315"/>
        <v>102.5</v>
      </c>
      <c r="AV2484" s="1136" t="str">
        <f t="shared" si="308"/>
        <v>110.10.7</v>
      </c>
      <c r="AW2484" s="1438">
        <f t="shared" si="309"/>
        <v>44476</v>
      </c>
    </row>
    <row r="2485" spans="1:49">
      <c r="A2485" s="1135" t="s">
        <v>7748</v>
      </c>
      <c r="B2485" s="1135" t="s">
        <v>737</v>
      </c>
      <c r="C2485" s="1135">
        <v>550</v>
      </c>
      <c r="D2485" s="1135">
        <v>1.76</v>
      </c>
      <c r="E2485" s="1135">
        <v>102.5</v>
      </c>
      <c r="F2485" s="1135" t="s">
        <v>4164</v>
      </c>
      <c r="G2485" s="1135" t="s">
        <v>6959</v>
      </c>
      <c r="H2485" s="1135" t="s">
        <v>7443</v>
      </c>
      <c r="I2485" s="1135" t="s">
        <v>6967</v>
      </c>
      <c r="J2485" s="1135">
        <v>3.7</v>
      </c>
      <c r="K2485" s="1135" t="s">
        <v>7749</v>
      </c>
      <c r="L2485" s="1135" t="s">
        <v>4760</v>
      </c>
      <c r="M2485" s="1135">
        <v>300.3</v>
      </c>
      <c r="N2485" s="1135" t="s">
        <v>1039</v>
      </c>
      <c r="O2485" s="1135">
        <v>7.5075000000000003</v>
      </c>
      <c r="P2485" s="1135">
        <v>6.0060000000000002</v>
      </c>
      <c r="Q2485" s="1135">
        <v>4</v>
      </c>
      <c r="R2485" s="1135">
        <v>18.899999999999999</v>
      </c>
      <c r="T2485" s="1135">
        <v>26.9</v>
      </c>
      <c r="U2485" s="1135">
        <v>3.7</v>
      </c>
      <c r="V2485" s="1135" t="s">
        <v>663</v>
      </c>
      <c r="W2485" s="1135">
        <v>60</v>
      </c>
      <c r="X2485" s="1135">
        <v>10</v>
      </c>
      <c r="Y2485" s="1135">
        <v>1.1000000000000001</v>
      </c>
      <c r="Z2485" s="1135" t="s">
        <v>663</v>
      </c>
      <c r="AA2485" s="1135" t="s">
        <v>6280</v>
      </c>
      <c r="AH2485" s="1135" t="s">
        <v>888</v>
      </c>
      <c r="AM2485" s="1136" t="s">
        <v>14005</v>
      </c>
      <c r="AN2485" s="1136" t="s">
        <v>14006</v>
      </c>
      <c r="AO2485" s="1136">
        <f t="shared" si="310"/>
        <v>550</v>
      </c>
      <c r="AP2485" s="1136">
        <f t="shared" si="311"/>
        <v>1.76</v>
      </c>
      <c r="AQ2485" s="1136">
        <f t="shared" si="312"/>
        <v>102.5</v>
      </c>
      <c r="AR2485" s="1136" t="str">
        <f t="shared" si="313"/>
        <v>15.5</v>
      </c>
      <c r="AS2485" s="1136" t="str">
        <f t="shared" si="314"/>
        <v>440/400/OFF</v>
      </c>
      <c r="AT2485" s="1136">
        <f t="shared" si="315"/>
        <v>102.5</v>
      </c>
      <c r="AV2485" s="1136" t="str">
        <f t="shared" si="308"/>
        <v>110.10.18</v>
      </c>
      <c r="AW2485" s="1438">
        <f t="shared" si="309"/>
        <v>44487</v>
      </c>
    </row>
    <row r="2486" spans="1:49">
      <c r="A2486" s="1135" t="s">
        <v>7750</v>
      </c>
      <c r="B2486" s="1135" t="s">
        <v>7751</v>
      </c>
      <c r="C2486" s="1135">
        <v>500</v>
      </c>
      <c r="D2486" s="1135">
        <v>1.7450000000000001</v>
      </c>
      <c r="E2486" s="1135">
        <v>115</v>
      </c>
      <c r="F2486" s="1135" t="s">
        <v>4164</v>
      </c>
      <c r="G2486" s="1135">
        <v>5</v>
      </c>
      <c r="H2486" s="1135" t="s">
        <v>7752</v>
      </c>
      <c r="I2486" s="1135" t="s">
        <v>7753</v>
      </c>
      <c r="K2486" s="1135" t="s">
        <v>7754</v>
      </c>
      <c r="L2486" s="1135" t="s">
        <v>5347</v>
      </c>
      <c r="M2486" s="1135">
        <v>297.5</v>
      </c>
      <c r="N2486" s="1135" t="s">
        <v>1039</v>
      </c>
      <c r="O2486" s="1135">
        <v>7.4375</v>
      </c>
      <c r="P2486" s="1135">
        <v>5.95</v>
      </c>
      <c r="Q2486" s="1135">
        <v>4</v>
      </c>
      <c r="R2486" s="1135">
        <v>19.600000000000001</v>
      </c>
      <c r="T2486" s="1135">
        <v>28.2</v>
      </c>
      <c r="U2486" s="1135">
        <v>3.6</v>
      </c>
      <c r="V2486" s="1135" t="s">
        <v>663</v>
      </c>
      <c r="W2486" s="1135">
        <v>110</v>
      </c>
      <c r="X2486" s="1135">
        <v>10</v>
      </c>
      <c r="Y2486" s="1135">
        <v>1</v>
      </c>
      <c r="Z2486" s="1135" t="s">
        <v>663</v>
      </c>
      <c r="AA2486" s="1135" t="s">
        <v>7755</v>
      </c>
      <c r="AH2486" s="1135" t="s">
        <v>842</v>
      </c>
      <c r="AM2486" s="1136" t="s">
        <v>14007</v>
      </c>
      <c r="AN2486" s="1136" t="s">
        <v>14008</v>
      </c>
      <c r="AO2486" s="1136">
        <f t="shared" si="310"/>
        <v>500</v>
      </c>
      <c r="AP2486" s="1136">
        <f t="shared" si="311"/>
        <v>1.7450000000000001</v>
      </c>
      <c r="AQ2486" s="1136">
        <f t="shared" si="312"/>
        <v>115</v>
      </c>
      <c r="AR2486" s="1136" t="str">
        <f t="shared" si="313"/>
        <v>15.5</v>
      </c>
      <c r="AS2486" s="1136" t="str">
        <f t="shared" si="314"/>
        <v>400/400/OFF</v>
      </c>
      <c r="AT2486" s="1136">
        <f t="shared" si="315"/>
        <v>115</v>
      </c>
      <c r="AV2486" s="1136" t="str">
        <f t="shared" si="308"/>
        <v>110.10.28</v>
      </c>
      <c r="AW2486" s="1438">
        <f t="shared" si="309"/>
        <v>44497</v>
      </c>
    </row>
    <row r="2487" spans="1:49">
      <c r="A2487" s="1135" t="s">
        <v>7756</v>
      </c>
      <c r="B2487" s="1135" t="s">
        <v>737</v>
      </c>
      <c r="C2487" s="1135">
        <v>550</v>
      </c>
      <c r="D2487" s="1135">
        <v>1.7669999999999999</v>
      </c>
      <c r="E2487" s="1135" t="s">
        <v>15215</v>
      </c>
      <c r="F2487" s="1135" t="s">
        <v>663</v>
      </c>
      <c r="G2487" s="1135">
        <v>5</v>
      </c>
      <c r="H2487" s="1135" t="s">
        <v>3291</v>
      </c>
      <c r="I2487" s="1135" t="s">
        <v>7275</v>
      </c>
      <c r="J2487" s="1135">
        <v>3.7</v>
      </c>
      <c r="K2487" s="1135" t="s">
        <v>7757</v>
      </c>
      <c r="L2487" s="1135" t="s">
        <v>4760</v>
      </c>
      <c r="M2487" s="1135">
        <v>298.8</v>
      </c>
      <c r="N2487" s="1135" t="s">
        <v>1039</v>
      </c>
      <c r="O2487" s="1135">
        <v>7.4700000000000006</v>
      </c>
      <c r="P2487" s="1135">
        <v>5.976</v>
      </c>
      <c r="Q2487" s="1135">
        <v>4</v>
      </c>
      <c r="R2487" s="1135">
        <v>20.5</v>
      </c>
      <c r="T2487" s="1135">
        <v>21</v>
      </c>
      <c r="U2487" s="1135">
        <v>3.5</v>
      </c>
      <c r="V2487" s="1135" t="s">
        <v>663</v>
      </c>
      <c r="W2487" s="1135">
        <v>30</v>
      </c>
      <c r="X2487" s="1135">
        <v>10</v>
      </c>
      <c r="Y2487" s="1135">
        <v>1.2</v>
      </c>
      <c r="Z2487" s="1135" t="s">
        <v>663</v>
      </c>
      <c r="AA2487" s="1135" t="s">
        <v>6204</v>
      </c>
      <c r="AH2487" s="1135" t="s">
        <v>1117</v>
      </c>
      <c r="AM2487" s="1136" t="s">
        <v>14009</v>
      </c>
      <c r="AN2487" s="1136" t="s">
        <v>14010</v>
      </c>
      <c r="AO2487" s="1136">
        <f t="shared" si="310"/>
        <v>550</v>
      </c>
      <c r="AP2487" s="1136">
        <f t="shared" si="311"/>
        <v>1.7669999999999999</v>
      </c>
      <c r="AQ2487" s="1136" t="str">
        <f t="shared" si="312"/>
        <v>1-5-1S85°S+Z</v>
      </c>
      <c r="AR2487" s="1136" t="str">
        <f t="shared" si="313"/>
        <v>NA</v>
      </c>
      <c r="AS2487" s="1136" t="str">
        <f t="shared" si="314"/>
        <v>175/165</v>
      </c>
      <c r="AT2487" s="1136" t="str">
        <f t="shared" si="315"/>
        <v>1-5-1S85°S+Z</v>
      </c>
      <c r="AU2487" s="1136" t="s">
        <v>15737</v>
      </c>
      <c r="AV2487" s="1136" t="str">
        <f t="shared" si="308"/>
        <v>110.10.25</v>
      </c>
      <c r="AW2487" s="1438">
        <f t="shared" si="309"/>
        <v>44494</v>
      </c>
    </row>
    <row r="2488" spans="1:49">
      <c r="A2488" s="1135" t="s">
        <v>7758</v>
      </c>
      <c r="B2488" s="1135" t="s">
        <v>737</v>
      </c>
      <c r="C2488" s="1135">
        <v>550</v>
      </c>
      <c r="D2488" s="1135">
        <v>1.7569999999999999</v>
      </c>
      <c r="E2488" s="1135" t="s">
        <v>15203</v>
      </c>
      <c r="F2488" s="1135" t="s">
        <v>663</v>
      </c>
      <c r="G2488" s="1135" t="s">
        <v>6959</v>
      </c>
      <c r="H2488" s="1135" t="s">
        <v>4968</v>
      </c>
      <c r="I2488" s="1135" t="s">
        <v>7199</v>
      </c>
      <c r="J2488" s="1135">
        <v>3.7</v>
      </c>
      <c r="K2488" s="1135" t="s">
        <v>7759</v>
      </c>
      <c r="L2488" s="1135" t="s">
        <v>4760</v>
      </c>
      <c r="M2488" s="1135">
        <v>300.8</v>
      </c>
      <c r="N2488" s="1135" t="s">
        <v>1039</v>
      </c>
      <c r="O2488" s="1135">
        <v>7.5200000000000005</v>
      </c>
      <c r="P2488" s="1135">
        <v>6.016</v>
      </c>
      <c r="Q2488" s="1135">
        <v>4</v>
      </c>
      <c r="R2488" s="1135">
        <v>17</v>
      </c>
      <c r="T2488" s="1135">
        <v>31.4</v>
      </c>
      <c r="U2488" s="1135">
        <v>3.6</v>
      </c>
      <c r="V2488" s="1135" t="s">
        <v>663</v>
      </c>
      <c r="W2488" s="1135">
        <v>65</v>
      </c>
      <c r="X2488" s="1135">
        <v>10</v>
      </c>
      <c r="Y2488" s="1135">
        <v>1.5</v>
      </c>
      <c r="Z2488" s="1135" t="s">
        <v>663</v>
      </c>
      <c r="AA2488" s="1135" t="s">
        <v>3988</v>
      </c>
      <c r="AH2488" s="1135" t="s">
        <v>662</v>
      </c>
      <c r="AM2488" s="1136" t="s">
        <v>14011</v>
      </c>
      <c r="AN2488" s="1136" t="s">
        <v>14012</v>
      </c>
      <c r="AO2488" s="1136">
        <f t="shared" si="310"/>
        <v>550</v>
      </c>
      <c r="AP2488" s="1136">
        <f t="shared" si="311"/>
        <v>1.7569999999999999</v>
      </c>
      <c r="AQ2488" s="1136" t="str">
        <f t="shared" si="312"/>
        <v>1-5-1S85°Z+S</v>
      </c>
      <c r="AR2488" s="1136" t="str">
        <f t="shared" si="313"/>
        <v>NA</v>
      </c>
      <c r="AS2488" s="1136" t="str">
        <f t="shared" si="314"/>
        <v>187/OFF</v>
      </c>
      <c r="AT2488" s="1136" t="str">
        <f t="shared" si="315"/>
        <v>1-5-1S85°Z+S</v>
      </c>
      <c r="AU2488" s="1136" t="s">
        <v>15734</v>
      </c>
      <c r="AV2488" s="1136" t="str">
        <f t="shared" si="308"/>
        <v>110.10.22</v>
      </c>
      <c r="AW2488" s="1438">
        <f t="shared" si="309"/>
        <v>44491</v>
      </c>
    </row>
    <row r="2489" spans="1:49">
      <c r="A2489" s="1135" t="s">
        <v>7760</v>
      </c>
      <c r="B2489" s="1135" t="s">
        <v>7308</v>
      </c>
      <c r="C2489" s="1135" t="s">
        <v>7761</v>
      </c>
      <c r="D2489" s="1135">
        <v>1.7649999999999999</v>
      </c>
      <c r="E2489" s="1135">
        <v>102.5</v>
      </c>
      <c r="F2489" s="1135" t="s">
        <v>4164</v>
      </c>
      <c r="G2489" s="1135">
        <v>5</v>
      </c>
      <c r="H2489" s="1135" t="s">
        <v>7495</v>
      </c>
      <c r="I2489" s="1135" t="s">
        <v>7012</v>
      </c>
      <c r="J2489" s="1135">
        <v>3.7</v>
      </c>
      <c r="K2489" s="1135" t="s">
        <v>7762</v>
      </c>
      <c r="L2489" s="1135" t="s">
        <v>6137</v>
      </c>
      <c r="M2489" s="1135">
        <v>302.8</v>
      </c>
      <c r="N2489" s="1135" t="s">
        <v>1039</v>
      </c>
      <c r="O2489" s="1135">
        <v>7.57</v>
      </c>
      <c r="P2489" s="1135">
        <v>6.056</v>
      </c>
      <c r="Q2489" s="1135" t="s">
        <v>1358</v>
      </c>
      <c r="R2489" s="1135">
        <v>18</v>
      </c>
      <c r="T2489" s="1135">
        <v>30</v>
      </c>
      <c r="U2489" s="1135">
        <v>3.4</v>
      </c>
      <c r="V2489" s="1135" t="s">
        <v>663</v>
      </c>
      <c r="W2489" s="1135">
        <v>110</v>
      </c>
      <c r="X2489" s="1135">
        <v>40</v>
      </c>
      <c r="Y2489" s="1135">
        <v>1</v>
      </c>
      <c r="Z2489" s="1135" t="s">
        <v>663</v>
      </c>
      <c r="AA2489" s="1135" t="s">
        <v>4944</v>
      </c>
      <c r="AH2489" s="1135" t="s">
        <v>908</v>
      </c>
      <c r="AM2489" s="1136" t="s">
        <v>14013</v>
      </c>
      <c r="AN2489" s="1136" t="s">
        <v>13707</v>
      </c>
      <c r="AO2489" s="1136" t="str">
        <f t="shared" si="310"/>
        <v>550↓500</v>
      </c>
      <c r="AP2489" s="1136">
        <f t="shared" si="311"/>
        <v>1.7649999999999999</v>
      </c>
      <c r="AQ2489" s="1136">
        <f t="shared" si="312"/>
        <v>102.5</v>
      </c>
      <c r="AR2489" s="1136" t="str">
        <f t="shared" si="313"/>
        <v>15.5</v>
      </c>
      <c r="AS2489" s="1136" t="str">
        <f t="shared" si="314"/>
        <v>480/450/OFF</v>
      </c>
      <c r="AT2489" s="1136">
        <f t="shared" si="315"/>
        <v>102.5</v>
      </c>
      <c r="AV2489" s="1136" t="str">
        <f t="shared" si="308"/>
        <v>110.10.30</v>
      </c>
      <c r="AW2489" s="1438">
        <f t="shared" si="309"/>
        <v>44499</v>
      </c>
    </row>
    <row r="2490" spans="1:49">
      <c r="A2490" s="1135" t="s">
        <v>7763</v>
      </c>
      <c r="B2490" s="1135" t="s">
        <v>682</v>
      </c>
      <c r="C2490" s="1135">
        <v>500</v>
      </c>
      <c r="D2490" s="1135">
        <v>1.78</v>
      </c>
      <c r="E2490" s="1135">
        <v>102.5</v>
      </c>
      <c r="F2490" s="1135" t="s">
        <v>4164</v>
      </c>
      <c r="G2490" s="1135">
        <v>5.5</v>
      </c>
      <c r="H2490" s="1135" t="s">
        <v>7578</v>
      </c>
      <c r="I2490" s="1135" t="s">
        <v>7553</v>
      </c>
      <c r="K2490" s="1135" t="s">
        <v>7764</v>
      </c>
      <c r="L2490" s="1135" t="s">
        <v>5001</v>
      </c>
      <c r="M2490" s="1135">
        <v>296</v>
      </c>
      <c r="N2490" s="1135" t="s">
        <v>1039</v>
      </c>
      <c r="O2490" s="1135">
        <v>7.4</v>
      </c>
      <c r="P2490" s="1135">
        <v>5.92</v>
      </c>
      <c r="Q2490" s="1135">
        <v>3.5</v>
      </c>
      <c r="R2490" s="1135">
        <v>17</v>
      </c>
      <c r="T2490" s="1135">
        <v>10.5</v>
      </c>
      <c r="U2490" s="1135">
        <v>6.1</v>
      </c>
      <c r="V2490" s="1135" t="s">
        <v>663</v>
      </c>
      <c r="W2490" s="1135">
        <v>120</v>
      </c>
      <c r="X2490" s="1135">
        <v>90</v>
      </c>
      <c r="Y2490" s="1135">
        <v>1.1000000000000001</v>
      </c>
      <c r="Z2490" s="1135" t="s">
        <v>663</v>
      </c>
      <c r="AA2490" s="1135" t="s">
        <v>7765</v>
      </c>
      <c r="AH2490" s="1135" t="s">
        <v>2478</v>
      </c>
      <c r="AM2490" s="1136" t="s">
        <v>14014</v>
      </c>
      <c r="AN2490" s="1136" t="s">
        <v>14015</v>
      </c>
      <c r="AO2490" s="1136">
        <f t="shared" si="310"/>
        <v>500</v>
      </c>
      <c r="AP2490" s="1136">
        <f t="shared" si="311"/>
        <v>1.78</v>
      </c>
      <c r="AQ2490" s="1136">
        <f t="shared" si="312"/>
        <v>102.5</v>
      </c>
      <c r="AR2490" s="1136" t="str">
        <f t="shared" si="313"/>
        <v>15.5</v>
      </c>
      <c r="AS2490" s="1136" t="str">
        <f t="shared" si="314"/>
        <v>355/340/153</v>
      </c>
      <c r="AT2490" s="1136">
        <f t="shared" si="315"/>
        <v>102.5</v>
      </c>
      <c r="AV2490" s="1136" t="str">
        <f t="shared" si="308"/>
        <v>110.10.27</v>
      </c>
      <c r="AW2490" s="1438">
        <f t="shared" si="309"/>
        <v>44496</v>
      </c>
    </row>
    <row r="2491" spans="1:49">
      <c r="A2491" s="1135" t="s">
        <v>7766</v>
      </c>
      <c r="B2491" s="1135" t="s">
        <v>7308</v>
      </c>
      <c r="C2491" s="1135" t="s">
        <v>7166</v>
      </c>
      <c r="D2491" s="1135">
        <v>1.7649999999999999</v>
      </c>
      <c r="E2491" s="1135">
        <v>102.5</v>
      </c>
      <c r="F2491" s="1135" t="s">
        <v>4164</v>
      </c>
      <c r="G2491" s="1135">
        <v>5</v>
      </c>
      <c r="H2491" s="1135" t="s">
        <v>7767</v>
      </c>
      <c r="I2491" s="1135" t="s">
        <v>6997</v>
      </c>
      <c r="J2491" s="1135">
        <v>3.7</v>
      </c>
      <c r="K2491" s="1135" t="s">
        <v>7768</v>
      </c>
      <c r="L2491" s="1135" t="s">
        <v>6137</v>
      </c>
      <c r="M2491" s="1135">
        <v>302.8</v>
      </c>
      <c r="N2491" s="1135" t="s">
        <v>1039</v>
      </c>
      <c r="O2491" s="1135">
        <v>7.57</v>
      </c>
      <c r="P2491" s="1135">
        <v>6.056</v>
      </c>
      <c r="Q2491" s="1135">
        <v>3.5</v>
      </c>
      <c r="R2491" s="1135">
        <v>18</v>
      </c>
      <c r="T2491" s="1135">
        <v>30</v>
      </c>
      <c r="U2491" s="1135">
        <v>3.4</v>
      </c>
      <c r="V2491" s="1135" t="s">
        <v>663</v>
      </c>
      <c r="W2491" s="1135">
        <v>110</v>
      </c>
      <c r="X2491" s="1135">
        <v>40</v>
      </c>
      <c r="Y2491" s="1135">
        <v>1</v>
      </c>
      <c r="Z2491" s="1135" t="s">
        <v>663</v>
      </c>
      <c r="AA2491" s="1135" t="s">
        <v>4059</v>
      </c>
      <c r="AH2491" s="1135" t="s">
        <v>888</v>
      </c>
      <c r="AM2491" s="1136" t="s">
        <v>14016</v>
      </c>
      <c r="AN2491" s="1136" t="s">
        <v>14017</v>
      </c>
      <c r="AO2491" s="1136" t="str">
        <f t="shared" si="310"/>
        <v>500↓450</v>
      </c>
      <c r="AP2491" s="1136">
        <f t="shared" si="311"/>
        <v>1.7649999999999999</v>
      </c>
      <c r="AQ2491" s="1136">
        <f t="shared" si="312"/>
        <v>102.5</v>
      </c>
      <c r="AR2491" s="1136" t="str">
        <f t="shared" si="313"/>
        <v>15.5</v>
      </c>
      <c r="AS2491" s="1136" t="str">
        <f t="shared" si="314"/>
        <v>470/440/OFF</v>
      </c>
      <c r="AT2491" s="1136">
        <f t="shared" si="315"/>
        <v>102.5</v>
      </c>
      <c r="AV2491" s="1136" t="str">
        <f t="shared" si="308"/>
        <v>110.11.5</v>
      </c>
      <c r="AW2491" s="1438">
        <f t="shared" si="309"/>
        <v>44505</v>
      </c>
    </row>
    <row r="2492" spans="1:49">
      <c r="A2492" s="1135" t="s">
        <v>7769</v>
      </c>
      <c r="B2492" s="1135" t="s">
        <v>737</v>
      </c>
      <c r="C2492" s="1135">
        <v>600</v>
      </c>
      <c r="D2492" s="1135">
        <v>1.77</v>
      </c>
      <c r="E2492" s="1135">
        <v>102.5</v>
      </c>
      <c r="F2492" s="1135" t="s">
        <v>4164</v>
      </c>
      <c r="G2492" s="1135">
        <v>5.5</v>
      </c>
      <c r="H2492" s="1135" t="s">
        <v>7770</v>
      </c>
      <c r="I2492" s="1135" t="s">
        <v>7682</v>
      </c>
      <c r="J2492" s="1135">
        <v>3.7</v>
      </c>
      <c r="K2492" s="1135" t="s">
        <v>7734</v>
      </c>
      <c r="L2492" s="1135" t="s">
        <v>4760</v>
      </c>
      <c r="M2492" s="1135">
        <v>295.10000000000002</v>
      </c>
      <c r="N2492" s="1135" t="s">
        <v>1039</v>
      </c>
      <c r="O2492" s="1135">
        <v>7.3775000000000013</v>
      </c>
      <c r="P2492" s="1135">
        <v>5.9020000000000001</v>
      </c>
      <c r="Q2492" s="1135">
        <v>4</v>
      </c>
      <c r="R2492" s="1135">
        <v>17.399999999999999</v>
      </c>
      <c r="T2492" s="1135">
        <v>31</v>
      </c>
      <c r="U2492" s="1135">
        <v>3.5</v>
      </c>
      <c r="V2492" s="1135" t="s">
        <v>663</v>
      </c>
      <c r="W2492" s="1135">
        <v>100</v>
      </c>
      <c r="X2492" s="1135">
        <v>40</v>
      </c>
      <c r="Y2492" s="1135">
        <v>1</v>
      </c>
      <c r="Z2492" s="1135" t="s">
        <v>663</v>
      </c>
      <c r="AA2492" s="1135" t="s">
        <v>1537</v>
      </c>
      <c r="AB2492" s="1135" t="s">
        <v>7737</v>
      </c>
      <c r="AH2492" s="1135" t="s">
        <v>746</v>
      </c>
      <c r="AM2492" s="1136" t="s">
        <v>14018</v>
      </c>
      <c r="AN2492" s="1136" t="s">
        <v>14019</v>
      </c>
      <c r="AO2492" s="1136">
        <f t="shared" si="310"/>
        <v>600</v>
      </c>
      <c r="AP2492" s="1136">
        <f t="shared" si="311"/>
        <v>1.77</v>
      </c>
      <c r="AQ2492" s="1136">
        <f t="shared" si="312"/>
        <v>102.5</v>
      </c>
      <c r="AR2492" s="1136" t="str">
        <f t="shared" si="313"/>
        <v>15.5</v>
      </c>
      <c r="AS2492" s="1136" t="str">
        <f t="shared" si="314"/>
        <v>500/460/OFF</v>
      </c>
      <c r="AT2492" s="1136">
        <f t="shared" si="315"/>
        <v>102.5</v>
      </c>
      <c r="AV2492" s="1136" t="str">
        <f t="shared" si="308"/>
        <v>110.11.8</v>
      </c>
      <c r="AW2492" s="1438">
        <f t="shared" si="309"/>
        <v>44508</v>
      </c>
    </row>
    <row r="2493" spans="1:49">
      <c r="A2493" s="1135" t="s">
        <v>7771</v>
      </c>
      <c r="B2493" s="1135" t="s">
        <v>737</v>
      </c>
      <c r="C2493" s="1135">
        <v>550</v>
      </c>
      <c r="D2493" s="1135">
        <v>1.7569999999999999</v>
      </c>
      <c r="E2493" s="1135" t="s">
        <v>15203</v>
      </c>
      <c r="F2493" s="1135" t="s">
        <v>663</v>
      </c>
      <c r="G2493" s="1135" t="s">
        <v>6959</v>
      </c>
      <c r="H2493" s="1135" t="s">
        <v>4968</v>
      </c>
      <c r="I2493" s="1135" t="s">
        <v>7199</v>
      </c>
      <c r="J2493" s="1135">
        <v>3.7</v>
      </c>
      <c r="K2493" s="1135" t="s">
        <v>7772</v>
      </c>
      <c r="L2493" s="1135" t="s">
        <v>4760</v>
      </c>
      <c r="M2493" s="1135">
        <v>300.8</v>
      </c>
      <c r="N2493" s="1135" t="s">
        <v>1039</v>
      </c>
      <c r="O2493" s="1135">
        <v>7.5200000000000005</v>
      </c>
      <c r="P2493" s="1135">
        <v>6.016</v>
      </c>
      <c r="Q2493" s="1135">
        <v>4</v>
      </c>
      <c r="R2493" s="1135">
        <v>17</v>
      </c>
      <c r="T2493" s="1135">
        <v>31.4</v>
      </c>
      <c r="U2493" s="1135">
        <v>3.6</v>
      </c>
      <c r="V2493" s="1135" t="s">
        <v>663</v>
      </c>
      <c r="W2493" s="1135">
        <v>65</v>
      </c>
      <c r="X2493" s="1135">
        <v>10</v>
      </c>
      <c r="Y2493" s="1135">
        <v>1.5</v>
      </c>
      <c r="Z2493" s="1135" t="s">
        <v>663</v>
      </c>
      <c r="AA2493" s="1135" t="s">
        <v>1537</v>
      </c>
      <c r="AH2493" s="1135" t="s">
        <v>887</v>
      </c>
      <c r="AM2493" s="1136" t="s">
        <v>14020</v>
      </c>
      <c r="AN2493" s="1136" t="s">
        <v>14021</v>
      </c>
      <c r="AO2493" s="1136">
        <f t="shared" si="310"/>
        <v>550</v>
      </c>
      <c r="AP2493" s="1136">
        <f t="shared" si="311"/>
        <v>1.7569999999999999</v>
      </c>
      <c r="AQ2493" s="1136" t="str">
        <f t="shared" si="312"/>
        <v>1-5-1S85°Z+S</v>
      </c>
      <c r="AR2493" s="1136" t="str">
        <f t="shared" si="313"/>
        <v>NA</v>
      </c>
      <c r="AS2493" s="1136" t="str">
        <f t="shared" si="314"/>
        <v>187/OFF</v>
      </c>
      <c r="AT2493" s="1136" t="str">
        <f t="shared" si="315"/>
        <v>1-5-1S85°Z+S</v>
      </c>
      <c r="AU2493" s="1136" t="s">
        <v>15734</v>
      </c>
      <c r="AV2493" s="1136" t="str">
        <f t="shared" si="308"/>
        <v>110.11.8</v>
      </c>
      <c r="AW2493" s="1438">
        <f t="shared" si="309"/>
        <v>44508</v>
      </c>
    </row>
    <row r="2494" spans="1:49">
      <c r="A2494" s="1135" t="s">
        <v>7773</v>
      </c>
      <c r="B2494" s="1135" t="s">
        <v>7162</v>
      </c>
      <c r="C2494" s="1135">
        <v>550</v>
      </c>
      <c r="D2494" s="1135">
        <v>1.78</v>
      </c>
      <c r="E2494" s="1135" t="s">
        <v>15220</v>
      </c>
      <c r="F2494" s="1135" t="s">
        <v>1078</v>
      </c>
      <c r="G2494" s="1135">
        <v>5</v>
      </c>
      <c r="H2494" s="1135" t="s">
        <v>7774</v>
      </c>
      <c r="I2494" s="1135" t="s">
        <v>7231</v>
      </c>
      <c r="K2494" s="1135" t="s">
        <v>7775</v>
      </c>
      <c r="L2494" s="1135" t="s">
        <v>5131</v>
      </c>
      <c r="M2494" s="1135">
        <v>296.2</v>
      </c>
      <c r="N2494" s="1135" t="s">
        <v>1039</v>
      </c>
      <c r="O2494" s="1135">
        <v>7.4050000000000002</v>
      </c>
      <c r="P2494" s="1135">
        <v>5.9239999999999995</v>
      </c>
      <c r="Q2494" s="1135">
        <v>3.5</v>
      </c>
      <c r="R2494" s="1135">
        <v>20.100000000000001</v>
      </c>
      <c r="T2494" s="1135">
        <v>20.399999999999999</v>
      </c>
      <c r="U2494" s="1135">
        <v>4</v>
      </c>
      <c r="V2494" s="1135" t="s">
        <v>663</v>
      </c>
      <c r="W2494" s="1135">
        <v>125</v>
      </c>
      <c r="X2494" s="1135">
        <v>40</v>
      </c>
      <c r="Y2494" s="1135">
        <v>1.6</v>
      </c>
      <c r="Z2494" s="1135">
        <v>7</v>
      </c>
      <c r="AA2494" s="1135" t="s">
        <v>7776</v>
      </c>
      <c r="AH2494" s="1135" t="s">
        <v>1060</v>
      </c>
      <c r="AM2494" s="1136" t="s">
        <v>14022</v>
      </c>
      <c r="AN2494" s="1136" t="s">
        <v>14023</v>
      </c>
      <c r="AO2494" s="1136">
        <f t="shared" si="310"/>
        <v>550</v>
      </c>
      <c r="AP2494" s="1136">
        <f t="shared" si="311"/>
        <v>1.78</v>
      </c>
      <c r="AQ2494" s="1136" t="str">
        <f t="shared" si="312"/>
        <v>1-5-1S91°Z+Z</v>
      </c>
      <c r="AR2494" s="1136" t="str">
        <f t="shared" si="313"/>
        <v>30</v>
      </c>
      <c r="AS2494" s="1136" t="str">
        <f t="shared" si="314"/>
        <v>310/310/160</v>
      </c>
      <c r="AT2494" s="1136" t="str">
        <f t="shared" si="315"/>
        <v>1-5-1S91°Z+Z</v>
      </c>
      <c r="AU2494" s="1136" t="s">
        <v>15738</v>
      </c>
      <c r="AV2494" s="1136" t="str">
        <f t="shared" si="308"/>
        <v>110.11.11</v>
      </c>
      <c r="AW2494" s="1438">
        <f t="shared" si="309"/>
        <v>44511</v>
      </c>
    </row>
    <row r="2495" spans="1:49">
      <c r="A2495" s="1135" t="s">
        <v>7777</v>
      </c>
      <c r="B2495" s="1135" t="s">
        <v>7185</v>
      </c>
      <c r="C2495" s="1135">
        <v>550</v>
      </c>
      <c r="D2495" s="1135">
        <v>1.78</v>
      </c>
      <c r="E2495" s="1135">
        <v>102.5</v>
      </c>
      <c r="F2495" s="1135" t="s">
        <v>4164</v>
      </c>
      <c r="G2495" s="1135">
        <v>5</v>
      </c>
      <c r="H2495" s="1135" t="s">
        <v>7141</v>
      </c>
      <c r="I2495" s="1135" t="s">
        <v>7142</v>
      </c>
      <c r="J2495" s="1135">
        <v>3.7</v>
      </c>
      <c r="K2495" s="1135" t="s">
        <v>7778</v>
      </c>
      <c r="L2495" s="1135" t="s">
        <v>5246</v>
      </c>
      <c r="M2495" s="1135">
        <v>290</v>
      </c>
      <c r="N2495" s="1135" t="s">
        <v>1039</v>
      </c>
      <c r="O2495" s="1135">
        <v>7.25</v>
      </c>
      <c r="P2495" s="1135">
        <v>5.8</v>
      </c>
      <c r="Q2495" s="1135">
        <v>4</v>
      </c>
      <c r="R2495" s="1135">
        <v>19.5</v>
      </c>
      <c r="T2495" s="1135">
        <v>29.3</v>
      </c>
      <c r="U2495" s="1135">
        <v>3.5</v>
      </c>
      <c r="V2495" s="1135" t="s">
        <v>663</v>
      </c>
      <c r="W2495" s="1135">
        <v>95</v>
      </c>
      <c r="X2495" s="1135">
        <v>20</v>
      </c>
      <c r="Y2495" s="1135">
        <v>1.5</v>
      </c>
      <c r="Z2495" s="1135" t="s">
        <v>663</v>
      </c>
      <c r="AA2495" s="1135" t="s">
        <v>6062</v>
      </c>
      <c r="AH2495" s="1135" t="s">
        <v>7779</v>
      </c>
      <c r="AM2495" s="1136" t="s">
        <v>14024</v>
      </c>
      <c r="AN2495" s="1136" t="s">
        <v>14025</v>
      </c>
      <c r="AO2495" s="1136">
        <f t="shared" si="310"/>
        <v>550</v>
      </c>
      <c r="AP2495" s="1136">
        <f t="shared" si="311"/>
        <v>1.78</v>
      </c>
      <c r="AQ2495" s="1136">
        <f t="shared" si="312"/>
        <v>102.5</v>
      </c>
      <c r="AR2495" s="1136" t="str">
        <f t="shared" si="313"/>
        <v>15.5</v>
      </c>
      <c r="AS2495" s="1136" t="str">
        <f t="shared" si="314"/>
        <v>485/445/OFF</v>
      </c>
      <c r="AT2495" s="1136">
        <f t="shared" si="315"/>
        <v>102.5</v>
      </c>
      <c r="AV2495" s="1136" t="str">
        <f t="shared" si="308"/>
        <v>110.11.22</v>
      </c>
      <c r="AW2495" s="1438">
        <f t="shared" si="309"/>
        <v>44522</v>
      </c>
    </row>
    <row r="2496" spans="1:49">
      <c r="A2496" s="1135" t="s">
        <v>7780</v>
      </c>
      <c r="B2496" s="1135" t="s">
        <v>7174</v>
      </c>
      <c r="C2496" s="1135">
        <v>600</v>
      </c>
      <c r="D2496" s="1135">
        <v>1.8</v>
      </c>
      <c r="E2496" s="1135" t="s">
        <v>15210</v>
      </c>
      <c r="F2496" s="1135" t="s">
        <v>2328</v>
      </c>
      <c r="G2496" s="1135">
        <v>3.5</v>
      </c>
      <c r="H2496" s="1135" t="s">
        <v>7046</v>
      </c>
      <c r="I2496" s="1135" t="s">
        <v>7047</v>
      </c>
      <c r="K2496" s="1135" t="s">
        <v>7175</v>
      </c>
      <c r="L2496" s="1135" t="s">
        <v>7176</v>
      </c>
      <c r="M2496" s="1135">
        <v>303</v>
      </c>
      <c r="N2496" s="1135" t="s">
        <v>1039</v>
      </c>
      <c r="O2496" s="1135">
        <v>7.5750000000000002</v>
      </c>
      <c r="P2496" s="1135">
        <v>6.0600000000000005</v>
      </c>
      <c r="Q2496" s="1135">
        <v>3.5</v>
      </c>
      <c r="R2496" s="1135">
        <v>22</v>
      </c>
      <c r="T2496" s="1135">
        <v>23</v>
      </c>
      <c r="U2496" s="1135">
        <v>3.2</v>
      </c>
      <c r="V2496" s="1135" t="s">
        <v>663</v>
      </c>
      <c r="W2496" s="1135">
        <v>115</v>
      </c>
      <c r="X2496" s="1135">
        <v>85</v>
      </c>
      <c r="Y2496" s="1135">
        <v>1.2</v>
      </c>
      <c r="Z2496" s="1135" t="s">
        <v>663</v>
      </c>
      <c r="AA2496" s="1135" t="s">
        <v>4343</v>
      </c>
      <c r="AH2496" s="1135" t="s">
        <v>474</v>
      </c>
      <c r="AM2496" s="1136" t="s">
        <v>14026</v>
      </c>
      <c r="AN2496" s="1136" t="s">
        <v>14027</v>
      </c>
      <c r="AO2496" s="1136">
        <f t="shared" si="310"/>
        <v>600</v>
      </c>
      <c r="AP2496" s="1136">
        <f t="shared" si="311"/>
        <v>1.8</v>
      </c>
      <c r="AQ2496" s="1136" t="str">
        <f t="shared" si="312"/>
        <v>1-5-1S83°Z+S</v>
      </c>
      <c r="AR2496" s="1136" t="str">
        <f t="shared" si="313"/>
        <v>33.5</v>
      </c>
      <c r="AS2496" s="1136" t="str">
        <f t="shared" si="314"/>
        <v>340/340/140</v>
      </c>
      <c r="AT2496" s="1136" t="str">
        <f t="shared" si="315"/>
        <v>1-5-1S83°Z+S</v>
      </c>
      <c r="AU2496" s="1136" t="s">
        <v>15734</v>
      </c>
      <c r="AV2496" s="1136" t="str">
        <f t="shared" si="308"/>
        <v>110.12.1</v>
      </c>
      <c r="AW2496" s="1438">
        <f t="shared" si="309"/>
        <v>44531</v>
      </c>
    </row>
    <row r="2497" spans="1:49">
      <c r="A2497" s="1135" t="s">
        <v>7781</v>
      </c>
      <c r="B2497" s="1135" t="s">
        <v>7400</v>
      </c>
      <c r="C2497" s="1135">
        <v>600</v>
      </c>
      <c r="D2497" s="1135">
        <v>1.76</v>
      </c>
      <c r="E2497" s="1135" t="s">
        <v>15210</v>
      </c>
      <c r="F2497" s="1135" t="s">
        <v>2328</v>
      </c>
      <c r="G2497" s="1135">
        <v>3.5</v>
      </c>
      <c r="H2497" s="1135" t="s">
        <v>7046</v>
      </c>
      <c r="I2497" s="1135" t="s">
        <v>7244</v>
      </c>
      <c r="J2497" s="1135">
        <v>3</v>
      </c>
      <c r="K2497" s="1135" t="s">
        <v>7401</v>
      </c>
      <c r="L2497" s="1135" t="s">
        <v>7402</v>
      </c>
      <c r="M2497" s="1135">
        <v>310</v>
      </c>
      <c r="N2497" s="1135" t="s">
        <v>1039</v>
      </c>
      <c r="O2497" s="1135">
        <v>7.75</v>
      </c>
      <c r="P2497" s="1135">
        <v>6.2</v>
      </c>
      <c r="Q2497" s="1135">
        <v>3.5</v>
      </c>
      <c r="R2497" s="1135">
        <v>22</v>
      </c>
      <c r="T2497" s="1135">
        <v>22</v>
      </c>
      <c r="U2497" s="1135">
        <v>3.5</v>
      </c>
      <c r="V2497" s="1135" t="s">
        <v>663</v>
      </c>
      <c r="W2497" s="1135">
        <v>110</v>
      </c>
      <c r="X2497" s="1135">
        <v>85</v>
      </c>
      <c r="Y2497" s="1135">
        <v>1</v>
      </c>
      <c r="Z2497" s="1135" t="s">
        <v>663</v>
      </c>
      <c r="AA2497" s="1135" t="s">
        <v>7782</v>
      </c>
      <c r="AH2497" s="1135" t="s">
        <v>908</v>
      </c>
      <c r="AM2497" s="1136" t="s">
        <v>14028</v>
      </c>
      <c r="AN2497" s="1136" t="s">
        <v>14029</v>
      </c>
      <c r="AO2497" s="1136">
        <f t="shared" si="310"/>
        <v>600</v>
      </c>
      <c r="AP2497" s="1136">
        <f t="shared" si="311"/>
        <v>1.76</v>
      </c>
      <c r="AQ2497" s="1136" t="str">
        <f t="shared" si="312"/>
        <v>1-5-1S83°Z+S</v>
      </c>
      <c r="AR2497" s="1136" t="str">
        <f t="shared" si="313"/>
        <v>33.5</v>
      </c>
      <c r="AS2497" s="1136" t="str">
        <f t="shared" si="314"/>
        <v>340/340/140</v>
      </c>
      <c r="AT2497" s="1136" t="str">
        <f t="shared" si="315"/>
        <v>1-5-1S83°Z+S</v>
      </c>
      <c r="AU2497" s="1136" t="s">
        <v>15734</v>
      </c>
      <c r="AV2497" s="1136" t="str">
        <f t="shared" si="308"/>
        <v>110.11.30</v>
      </c>
      <c r="AW2497" s="1438">
        <f t="shared" si="309"/>
        <v>44530</v>
      </c>
    </row>
    <row r="2498" spans="1:49">
      <c r="A2498" s="1135" t="s">
        <v>7783</v>
      </c>
      <c r="B2498" s="1135" t="s">
        <v>737</v>
      </c>
      <c r="C2498" s="1135">
        <v>550</v>
      </c>
      <c r="D2498" s="1135">
        <v>1.76</v>
      </c>
      <c r="E2498" s="1135">
        <v>102.5</v>
      </c>
      <c r="F2498" s="1135" t="s">
        <v>4164</v>
      </c>
      <c r="G2498" s="1135" t="s">
        <v>6959</v>
      </c>
      <c r="H2498" s="1135" t="s">
        <v>6966</v>
      </c>
      <c r="I2498" s="1135" t="s">
        <v>7537</v>
      </c>
      <c r="J2498" s="1135">
        <v>3.7</v>
      </c>
      <c r="K2498" s="1135" t="s">
        <v>7784</v>
      </c>
      <c r="L2498" s="1135" t="s">
        <v>4760</v>
      </c>
      <c r="M2498" s="1135">
        <v>300.8</v>
      </c>
      <c r="N2498" s="1135" t="s">
        <v>1039</v>
      </c>
      <c r="O2498" s="1135">
        <v>7.5200000000000005</v>
      </c>
      <c r="P2498" s="1135">
        <v>6.016</v>
      </c>
      <c r="Q2498" s="1135">
        <v>4</v>
      </c>
      <c r="R2498" s="1135">
        <v>17</v>
      </c>
      <c r="T2498" s="1135">
        <v>31.4</v>
      </c>
      <c r="U2498" s="1135">
        <v>3.6</v>
      </c>
      <c r="V2498" s="1135" t="s">
        <v>663</v>
      </c>
      <c r="W2498" s="1135">
        <v>65</v>
      </c>
      <c r="X2498" s="1135">
        <v>10</v>
      </c>
      <c r="Y2498" s="1135">
        <v>1.5</v>
      </c>
      <c r="Z2498" s="1135" t="s">
        <v>663</v>
      </c>
      <c r="AA2498" s="1135" t="s">
        <v>7785</v>
      </c>
      <c r="AH2498" s="1135" t="s">
        <v>1737</v>
      </c>
      <c r="AM2498" s="1136" t="s">
        <v>14030</v>
      </c>
      <c r="AN2498" s="1136" t="s">
        <v>14031</v>
      </c>
      <c r="AO2498" s="1136">
        <f t="shared" si="310"/>
        <v>550</v>
      </c>
      <c r="AP2498" s="1136">
        <f t="shared" si="311"/>
        <v>1.76</v>
      </c>
      <c r="AQ2498" s="1136">
        <f t="shared" si="312"/>
        <v>102.5</v>
      </c>
      <c r="AR2498" s="1136" t="str">
        <f t="shared" si="313"/>
        <v>15.5</v>
      </c>
      <c r="AS2498" s="1136" t="str">
        <f t="shared" si="314"/>
        <v>475/435/OFF</v>
      </c>
      <c r="AT2498" s="1136">
        <f t="shared" si="315"/>
        <v>102.5</v>
      </c>
      <c r="AV2498" s="1136" t="str">
        <f t="shared" ref="AV2498:AV2561" si="316">AA2498</f>
        <v>110.12.3</v>
      </c>
      <c r="AW2498" s="1438">
        <f t="shared" si="309"/>
        <v>44533</v>
      </c>
    </row>
    <row r="2499" spans="1:49">
      <c r="A2499" s="1135" t="s">
        <v>7786</v>
      </c>
      <c r="B2499" s="1135" t="s">
        <v>7203</v>
      </c>
      <c r="C2499" s="1135">
        <v>600</v>
      </c>
      <c r="D2499" s="1135">
        <v>1.7450000000000001</v>
      </c>
      <c r="E2499" s="1135" t="s">
        <v>15210</v>
      </c>
      <c r="F2499" s="1135" t="s">
        <v>2328</v>
      </c>
      <c r="G2499" s="1135">
        <v>5</v>
      </c>
      <c r="H2499" s="1135" t="s">
        <v>7046</v>
      </c>
      <c r="I2499" s="1135" t="s">
        <v>7095</v>
      </c>
      <c r="K2499" s="1135" t="s">
        <v>7204</v>
      </c>
      <c r="L2499" s="1135" t="s">
        <v>7205</v>
      </c>
      <c r="M2499" s="1135">
        <v>310</v>
      </c>
      <c r="N2499" s="1135" t="s">
        <v>1039</v>
      </c>
      <c r="O2499" s="1135">
        <v>7.75</v>
      </c>
      <c r="P2499" s="1135">
        <v>6.2</v>
      </c>
      <c r="Q2499" s="1135">
        <v>3</v>
      </c>
      <c r="R2499" s="1135">
        <v>22</v>
      </c>
      <c r="T2499" s="1135">
        <v>13.5</v>
      </c>
      <c r="U2499" s="1135">
        <v>3.2</v>
      </c>
      <c r="V2499" s="1135" t="s">
        <v>663</v>
      </c>
      <c r="W2499" s="1135">
        <v>100</v>
      </c>
      <c r="X2499" s="1135">
        <v>85</v>
      </c>
      <c r="Y2499" s="1135">
        <v>1.2</v>
      </c>
      <c r="Z2499" s="1135" t="s">
        <v>663</v>
      </c>
      <c r="AA2499" s="1135" t="s">
        <v>4092</v>
      </c>
      <c r="AH2499" s="1135" t="s">
        <v>1052</v>
      </c>
      <c r="AM2499" s="1136" t="s">
        <v>14032</v>
      </c>
      <c r="AN2499" s="1136" t="s">
        <v>14033</v>
      </c>
      <c r="AO2499" s="1136">
        <f t="shared" si="310"/>
        <v>600</v>
      </c>
      <c r="AP2499" s="1136">
        <f t="shared" si="311"/>
        <v>1.7450000000000001</v>
      </c>
      <c r="AQ2499" s="1136" t="str">
        <f t="shared" si="312"/>
        <v>1-5-1S83°Z+S</v>
      </c>
      <c r="AR2499" s="1136" t="str">
        <f t="shared" si="313"/>
        <v>33.5</v>
      </c>
      <c r="AS2499" s="1136" t="str">
        <f t="shared" si="314"/>
        <v>340/340/140</v>
      </c>
      <c r="AT2499" s="1136" t="str">
        <f t="shared" si="315"/>
        <v>1-5-1S83°Z+S</v>
      </c>
      <c r="AU2499" s="1136" t="s">
        <v>15734</v>
      </c>
      <c r="AV2499" s="1136" t="str">
        <f t="shared" si="316"/>
        <v>110.12.21</v>
      </c>
      <c r="AW2499" s="1438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35" t="s">
        <v>7787</v>
      </c>
      <c r="B2500" s="1135" t="s">
        <v>7308</v>
      </c>
      <c r="C2500" s="1135">
        <v>500</v>
      </c>
      <c r="D2500" s="1135">
        <v>1.7849999999999999</v>
      </c>
      <c r="E2500" s="1135" t="s">
        <v>15215</v>
      </c>
      <c r="F2500" s="1135" t="s">
        <v>663</v>
      </c>
      <c r="G2500" s="1135">
        <v>5</v>
      </c>
      <c r="H2500" s="1135" t="s">
        <v>3035</v>
      </c>
      <c r="I2500" s="1135" t="s">
        <v>7012</v>
      </c>
      <c r="J2500" s="1135">
        <v>3.7</v>
      </c>
      <c r="K2500" s="1135" t="s">
        <v>7762</v>
      </c>
      <c r="L2500" s="1135" t="s">
        <v>6137</v>
      </c>
      <c r="M2500" s="1135">
        <v>302.8</v>
      </c>
      <c r="N2500" s="1135" t="s">
        <v>1039</v>
      </c>
      <c r="O2500" s="1135">
        <v>7.57</v>
      </c>
      <c r="P2500" s="1135">
        <v>6.056</v>
      </c>
      <c r="Q2500" s="1135">
        <v>3.5</v>
      </c>
      <c r="R2500" s="1135">
        <v>18</v>
      </c>
      <c r="T2500" s="1135">
        <v>30</v>
      </c>
      <c r="U2500" s="1135">
        <v>3.4</v>
      </c>
      <c r="V2500" s="1135" t="s">
        <v>663</v>
      </c>
      <c r="W2500" s="1135">
        <v>110</v>
      </c>
      <c r="X2500" s="1135">
        <v>40</v>
      </c>
      <c r="Y2500" s="1135">
        <v>1</v>
      </c>
      <c r="Z2500" s="1135" t="s">
        <v>663</v>
      </c>
      <c r="AA2500" s="1135" t="s">
        <v>1544</v>
      </c>
      <c r="AH2500" s="1135" t="s">
        <v>3122</v>
      </c>
      <c r="AM2500" s="1136" t="s">
        <v>14034</v>
      </c>
      <c r="AN2500" s="1136" t="s">
        <v>14035</v>
      </c>
      <c r="AO2500" s="1136">
        <f t="shared" si="310"/>
        <v>500</v>
      </c>
      <c r="AP2500" s="1136">
        <f t="shared" si="311"/>
        <v>1.7849999999999999</v>
      </c>
      <c r="AQ2500" s="1136" t="str">
        <f t="shared" si="312"/>
        <v>1-5-1S85°S+Z</v>
      </c>
      <c r="AR2500" s="1136" t="str">
        <f t="shared" si="313"/>
        <v>NA</v>
      </c>
      <c r="AS2500" s="1136" t="str">
        <f t="shared" si="314"/>
        <v>190/OFF</v>
      </c>
      <c r="AT2500" s="1136" t="str">
        <f t="shared" si="315"/>
        <v>1-5-1S85°S+Z</v>
      </c>
      <c r="AU2500" s="1136" t="s">
        <v>15737</v>
      </c>
      <c r="AV2500" s="1136" t="str">
        <f t="shared" si="316"/>
        <v>110.12.20</v>
      </c>
      <c r="AW2500" s="1438">
        <f t="shared" si="317"/>
        <v>44550</v>
      </c>
    </row>
    <row r="2501" spans="1:49">
      <c r="A2501" s="1135" t="s">
        <v>7788</v>
      </c>
      <c r="B2501" s="1135" t="s">
        <v>7034</v>
      </c>
      <c r="C2501" s="1135">
        <v>500</v>
      </c>
      <c r="D2501" s="1135">
        <v>1.77</v>
      </c>
      <c r="E2501" s="1135" t="s">
        <v>15216</v>
      </c>
      <c r="F2501" s="1135" t="s">
        <v>1078</v>
      </c>
      <c r="G2501" s="1135">
        <v>5</v>
      </c>
      <c r="H2501" s="1135" t="s">
        <v>2103</v>
      </c>
      <c r="I2501" s="1135" t="s">
        <v>7082</v>
      </c>
      <c r="J2501" s="1135">
        <v>1</v>
      </c>
      <c r="K2501" s="1135" t="s">
        <v>7789</v>
      </c>
      <c r="L2501" s="1135" t="s">
        <v>7708</v>
      </c>
      <c r="M2501" s="1135">
        <v>308.39999999999998</v>
      </c>
      <c r="N2501" s="1135" t="s">
        <v>1039</v>
      </c>
      <c r="O2501" s="1135">
        <v>7.71</v>
      </c>
      <c r="P2501" s="1135">
        <v>6.1679999999999993</v>
      </c>
      <c r="Q2501" s="1135">
        <v>2.8</v>
      </c>
      <c r="R2501" s="1135">
        <v>29.5</v>
      </c>
      <c r="T2501" s="1135">
        <v>14.5</v>
      </c>
      <c r="U2501" s="1135">
        <v>5</v>
      </c>
      <c r="V2501" s="1135" t="s">
        <v>663</v>
      </c>
      <c r="W2501" s="1135" t="s">
        <v>7084</v>
      </c>
      <c r="X2501" s="1135">
        <v>10</v>
      </c>
      <c r="Y2501" s="1135">
        <v>1.7</v>
      </c>
      <c r="Z2501" s="1135" t="s">
        <v>663</v>
      </c>
      <c r="AA2501" s="1135" t="s">
        <v>4085</v>
      </c>
      <c r="AH2501" s="1135" t="s">
        <v>488</v>
      </c>
      <c r="AM2501" s="1136" t="s">
        <v>14036</v>
      </c>
      <c r="AN2501" s="1136" t="s">
        <v>14037</v>
      </c>
      <c r="AO2501" s="1136">
        <f t="shared" si="310"/>
        <v>500</v>
      </c>
      <c r="AP2501" s="1136">
        <f t="shared" si="311"/>
        <v>1.77</v>
      </c>
      <c r="AQ2501" s="1136" t="str">
        <f t="shared" si="312"/>
        <v>1-5-1S91°Z+S</v>
      </c>
      <c r="AR2501" s="1136" t="str">
        <f t="shared" si="313"/>
        <v>30</v>
      </c>
      <c r="AS2501" s="1136" t="str">
        <f t="shared" si="314"/>
        <v>265/265/OFF</v>
      </c>
      <c r="AT2501" s="1136" t="str">
        <f t="shared" si="315"/>
        <v>1-5-1S91°Z+S</v>
      </c>
      <c r="AU2501" s="1136" t="s">
        <v>15734</v>
      </c>
      <c r="AV2501" s="1136" t="str">
        <f t="shared" si="316"/>
        <v>110.12.6</v>
      </c>
      <c r="AW2501" s="1438">
        <f t="shared" si="317"/>
        <v>44536</v>
      </c>
    </row>
    <row r="2502" spans="1:49">
      <c r="A2502" s="1135" t="s">
        <v>7790</v>
      </c>
      <c r="B2502" s="1135" t="s">
        <v>737</v>
      </c>
      <c r="C2502" s="1135">
        <v>550</v>
      </c>
      <c r="D2502" s="1135">
        <v>1.7869999999999999</v>
      </c>
      <c r="E2502" s="1135" t="s">
        <v>15203</v>
      </c>
      <c r="F2502" s="1135" t="s">
        <v>663</v>
      </c>
      <c r="G2502" s="1135" t="s">
        <v>6959</v>
      </c>
      <c r="H2502" s="1135" t="s">
        <v>3025</v>
      </c>
      <c r="I2502" s="1135" t="s">
        <v>6990</v>
      </c>
      <c r="J2502" s="1135">
        <v>3.7</v>
      </c>
      <c r="K2502" s="1135" t="s">
        <v>7759</v>
      </c>
      <c r="L2502" s="1135" t="s">
        <v>4760</v>
      </c>
      <c r="M2502" s="1135">
        <v>295.10000000000002</v>
      </c>
      <c r="N2502" s="1135" t="s">
        <v>1039</v>
      </c>
      <c r="O2502" s="1135">
        <v>7.3775000000000013</v>
      </c>
      <c r="P2502" s="1135">
        <v>5.9020000000000001</v>
      </c>
      <c r="Q2502" s="1135">
        <v>4</v>
      </c>
      <c r="R2502" s="1135">
        <v>17.399999999999999</v>
      </c>
      <c r="T2502" s="1135">
        <v>31</v>
      </c>
      <c r="U2502" s="1135">
        <v>3.5</v>
      </c>
      <c r="V2502" s="1135" t="s">
        <v>663</v>
      </c>
      <c r="W2502" s="1135" t="s">
        <v>6974</v>
      </c>
      <c r="X2502" s="1135">
        <v>40</v>
      </c>
      <c r="Y2502" s="1135">
        <v>1</v>
      </c>
      <c r="Z2502" s="1135" t="s">
        <v>663</v>
      </c>
      <c r="AA2502" s="1135" t="s">
        <v>4085</v>
      </c>
      <c r="AH2502" s="1135" t="s">
        <v>1454</v>
      </c>
      <c r="AM2502" s="1136" t="s">
        <v>14038</v>
      </c>
      <c r="AN2502" s="1136" t="s">
        <v>14039</v>
      </c>
      <c r="AO2502" s="1136">
        <f t="shared" si="310"/>
        <v>550</v>
      </c>
      <c r="AP2502" s="1136">
        <f t="shared" si="311"/>
        <v>1.7869999999999999</v>
      </c>
      <c r="AQ2502" s="1136" t="str">
        <f t="shared" si="312"/>
        <v>1-5-1S85°Z+S</v>
      </c>
      <c r="AR2502" s="1136" t="str">
        <f t="shared" si="313"/>
        <v>NA</v>
      </c>
      <c r="AS2502" s="1136" t="str">
        <f t="shared" si="314"/>
        <v>195/OFF</v>
      </c>
      <c r="AT2502" s="1136" t="str">
        <f t="shared" si="315"/>
        <v>1-5-1S85°Z+S</v>
      </c>
      <c r="AU2502" s="1136" t="s">
        <v>15734</v>
      </c>
      <c r="AV2502" s="1136" t="str">
        <f t="shared" si="316"/>
        <v>110.12.6</v>
      </c>
      <c r="AW2502" s="1438">
        <f t="shared" si="317"/>
        <v>44536</v>
      </c>
    </row>
    <row r="2503" spans="1:49">
      <c r="A2503" s="1135" t="s">
        <v>7791</v>
      </c>
      <c r="B2503" s="1135" t="s">
        <v>7751</v>
      </c>
      <c r="C2503" s="1135">
        <v>500</v>
      </c>
      <c r="D2503" s="1135">
        <v>1.7450000000000001</v>
      </c>
      <c r="E2503" s="1135">
        <v>115</v>
      </c>
      <c r="F2503" s="1135" t="s">
        <v>4164</v>
      </c>
      <c r="G2503" s="1135">
        <v>5</v>
      </c>
      <c r="H2503" s="1135" t="s">
        <v>7752</v>
      </c>
      <c r="I2503" s="1135" t="s">
        <v>7035</v>
      </c>
      <c r="K2503" s="1135" t="s">
        <v>7754</v>
      </c>
      <c r="L2503" s="1135" t="s">
        <v>5347</v>
      </c>
      <c r="M2503" s="1135">
        <v>297.5</v>
      </c>
      <c r="N2503" s="1135" t="s">
        <v>1039</v>
      </c>
      <c r="O2503" s="1135">
        <v>7.4375</v>
      </c>
      <c r="P2503" s="1135">
        <v>5.95</v>
      </c>
      <c r="Q2503" s="1135">
        <v>4</v>
      </c>
      <c r="R2503" s="1135">
        <v>19.600000000000001</v>
      </c>
      <c r="T2503" s="1135">
        <v>28.2</v>
      </c>
      <c r="U2503" s="1135">
        <v>3.6</v>
      </c>
      <c r="V2503" s="1135" t="s">
        <v>663</v>
      </c>
      <c r="W2503" s="1135">
        <v>110</v>
      </c>
      <c r="X2503" s="1135">
        <v>10</v>
      </c>
      <c r="Y2503" s="1135">
        <v>1</v>
      </c>
      <c r="Z2503" s="1135" t="s">
        <v>663</v>
      </c>
      <c r="AA2503" s="1135" t="s">
        <v>4345</v>
      </c>
      <c r="AH2503" s="1135" t="s">
        <v>5775</v>
      </c>
      <c r="AM2503" s="1136" t="s">
        <v>14040</v>
      </c>
      <c r="AN2503" s="1136" t="s">
        <v>14041</v>
      </c>
      <c r="AO2503" s="1136">
        <f t="shared" si="310"/>
        <v>500</v>
      </c>
      <c r="AP2503" s="1136">
        <f t="shared" si="311"/>
        <v>1.7450000000000001</v>
      </c>
      <c r="AQ2503" s="1136">
        <f t="shared" si="312"/>
        <v>115</v>
      </c>
      <c r="AR2503" s="1136" t="str">
        <f t="shared" si="313"/>
        <v>15.5</v>
      </c>
      <c r="AS2503" s="1136" t="str">
        <f t="shared" si="314"/>
        <v>400/400/OFF</v>
      </c>
      <c r="AT2503" s="1136">
        <f t="shared" si="315"/>
        <v>115</v>
      </c>
      <c r="AV2503" s="1136" t="str">
        <f t="shared" si="316"/>
        <v>110.12.7</v>
      </c>
      <c r="AW2503" s="1438">
        <f t="shared" si="317"/>
        <v>44537</v>
      </c>
    </row>
    <row r="2504" spans="1:49">
      <c r="A2504" s="1135" t="s">
        <v>7792</v>
      </c>
      <c r="B2504" s="1135" t="s">
        <v>7208</v>
      </c>
      <c r="C2504" s="1135">
        <v>550</v>
      </c>
      <c r="D2504" s="1135">
        <v>1.7549999999999999</v>
      </c>
      <c r="E2504" s="1135">
        <v>102.5</v>
      </c>
      <c r="F2504" s="1135" t="s">
        <v>5228</v>
      </c>
      <c r="G2504" s="1135">
        <v>5</v>
      </c>
      <c r="H2504" s="1135" t="s">
        <v>7570</v>
      </c>
      <c r="I2504" s="1135" t="s">
        <v>7142</v>
      </c>
      <c r="J2504" s="1135">
        <v>3</v>
      </c>
      <c r="K2504" s="1135" t="s">
        <v>7793</v>
      </c>
      <c r="L2504" s="1135" t="s">
        <v>4948</v>
      </c>
      <c r="M2504" s="1135">
        <v>300.7</v>
      </c>
      <c r="N2504" s="1135" t="s">
        <v>1039</v>
      </c>
      <c r="O2504" s="1135">
        <v>7.5175000000000001</v>
      </c>
      <c r="P2504" s="1135">
        <v>6.0140000000000002</v>
      </c>
      <c r="Q2504" s="1135">
        <v>3</v>
      </c>
      <c r="R2504" s="1135">
        <v>28.5</v>
      </c>
      <c r="T2504" s="1135">
        <v>14.7</v>
      </c>
      <c r="U2504" s="1135">
        <v>6.1</v>
      </c>
      <c r="V2504" s="1135" t="s">
        <v>663</v>
      </c>
      <c r="W2504" s="1135">
        <v>115</v>
      </c>
      <c r="X2504" s="1135">
        <v>45</v>
      </c>
      <c r="Y2504" s="1135">
        <v>1.5</v>
      </c>
      <c r="Z2504" s="1135" t="s">
        <v>663</v>
      </c>
      <c r="AA2504" s="1135" t="s">
        <v>4088</v>
      </c>
      <c r="AH2504" s="1135" t="s">
        <v>929</v>
      </c>
      <c r="AI2504" s="1135">
        <v>92.88</v>
      </c>
      <c r="AJ2504" s="1135">
        <v>-0.26</v>
      </c>
      <c r="AK2504" s="1135">
        <v>6.27</v>
      </c>
      <c r="AM2504" s="1136" t="s">
        <v>14042</v>
      </c>
      <c r="AN2504" s="1136" t="s">
        <v>14043</v>
      </c>
      <c r="AO2504" s="1136">
        <f t="shared" si="310"/>
        <v>550</v>
      </c>
      <c r="AP2504" s="1136">
        <f t="shared" si="311"/>
        <v>1.7549999999999999</v>
      </c>
      <c r="AQ2504" s="1136">
        <f t="shared" si="312"/>
        <v>102.5</v>
      </c>
      <c r="AR2504" s="1136" t="str">
        <f t="shared" si="313"/>
        <v>15.6</v>
      </c>
      <c r="AS2504" s="1136" t="str">
        <f t="shared" si="314"/>
        <v>350/365/OFF</v>
      </c>
      <c r="AT2504" s="1136">
        <f t="shared" si="315"/>
        <v>102.5</v>
      </c>
      <c r="AV2504" s="1136" t="str">
        <f t="shared" si="316"/>
        <v>110.12.10</v>
      </c>
      <c r="AW2504" s="1438">
        <f t="shared" si="317"/>
        <v>44540</v>
      </c>
    </row>
    <row r="2505" spans="1:49">
      <c r="A2505" s="1135" t="s">
        <v>7794</v>
      </c>
      <c r="B2505" s="1135" t="s">
        <v>737</v>
      </c>
      <c r="C2505" s="1135">
        <v>550</v>
      </c>
      <c r="D2505" s="1135">
        <v>1.76</v>
      </c>
      <c r="E2505" s="1135">
        <v>102.5</v>
      </c>
      <c r="F2505" s="1135" t="s">
        <v>4164</v>
      </c>
      <c r="G2505" s="1135" t="s">
        <v>6959</v>
      </c>
      <c r="H2505" s="1135" t="s">
        <v>6966</v>
      </c>
      <c r="I2505" s="1135" t="s">
        <v>7537</v>
      </c>
      <c r="J2505" s="1135">
        <v>3.7</v>
      </c>
      <c r="K2505" s="1135" t="s">
        <v>7795</v>
      </c>
      <c r="L2505" s="1135" t="s">
        <v>4760</v>
      </c>
      <c r="M2505" s="1135">
        <v>300.8</v>
      </c>
      <c r="N2505" s="1135" t="s">
        <v>1039</v>
      </c>
      <c r="O2505" s="1135">
        <v>7.5200000000000005</v>
      </c>
      <c r="P2505" s="1135">
        <v>6.016</v>
      </c>
      <c r="Q2505" s="1135">
        <v>4</v>
      </c>
      <c r="R2505" s="1135">
        <v>17</v>
      </c>
      <c r="T2505" s="1135">
        <v>31.4</v>
      </c>
      <c r="U2505" s="1135">
        <v>3.6</v>
      </c>
      <c r="V2505" s="1135" t="s">
        <v>663</v>
      </c>
      <c r="W2505" s="1135">
        <v>65</v>
      </c>
      <c r="X2505" s="1135">
        <v>10</v>
      </c>
      <c r="Y2505" s="1135">
        <v>1.5</v>
      </c>
      <c r="Z2505" s="1135" t="s">
        <v>663</v>
      </c>
      <c r="AA2505" s="1135" t="s">
        <v>4094</v>
      </c>
      <c r="AH2505" s="1135" t="s">
        <v>908</v>
      </c>
      <c r="AM2505" s="1136" t="s">
        <v>14044</v>
      </c>
      <c r="AN2505" s="1136" t="s">
        <v>14045</v>
      </c>
      <c r="AO2505" s="1136">
        <f t="shared" si="310"/>
        <v>550</v>
      </c>
      <c r="AP2505" s="1136">
        <f t="shared" si="311"/>
        <v>1.76</v>
      </c>
      <c r="AQ2505" s="1136">
        <f t="shared" si="312"/>
        <v>102.5</v>
      </c>
      <c r="AR2505" s="1136" t="str">
        <f t="shared" si="313"/>
        <v>15.5</v>
      </c>
      <c r="AS2505" s="1136" t="str">
        <f t="shared" si="314"/>
        <v>475/435/OFF</v>
      </c>
      <c r="AT2505" s="1136">
        <f t="shared" si="315"/>
        <v>102.5</v>
      </c>
      <c r="AV2505" s="1136" t="str">
        <f t="shared" si="316"/>
        <v>110.12.23</v>
      </c>
      <c r="AW2505" s="1438">
        <f t="shared" si="317"/>
        <v>44553</v>
      </c>
    </row>
    <row r="2506" spans="1:49">
      <c r="A2506" s="1135" t="s">
        <v>7796</v>
      </c>
      <c r="B2506" s="1135" t="s">
        <v>7162</v>
      </c>
      <c r="C2506" s="1135">
        <v>500</v>
      </c>
      <c r="D2506" s="1135">
        <v>1.79</v>
      </c>
      <c r="E2506" s="1135" t="s">
        <v>15216</v>
      </c>
      <c r="F2506" s="1135" t="s">
        <v>1069</v>
      </c>
      <c r="G2506" s="1135">
        <v>5</v>
      </c>
      <c r="H2506" s="1135" t="s">
        <v>2487</v>
      </c>
      <c r="I2506" s="1135" t="s">
        <v>7003</v>
      </c>
      <c r="K2506" s="1135" t="s">
        <v>7775</v>
      </c>
      <c r="L2506" s="1135" t="s">
        <v>5131</v>
      </c>
      <c r="M2506" s="1135">
        <v>293.2</v>
      </c>
      <c r="N2506" s="1135" t="s">
        <v>1039</v>
      </c>
      <c r="O2506" s="1135">
        <v>7.33</v>
      </c>
      <c r="P2506" s="1135">
        <v>5.8639999999999999</v>
      </c>
      <c r="Q2506" s="1135">
        <v>3.5</v>
      </c>
      <c r="R2506" s="1135">
        <v>21</v>
      </c>
      <c r="T2506" s="1135">
        <v>25</v>
      </c>
      <c r="U2506" s="1135">
        <v>4.2</v>
      </c>
      <c r="V2506" s="1135" t="s">
        <v>663</v>
      </c>
      <c r="W2506" s="1135">
        <v>110</v>
      </c>
      <c r="X2506" s="1135">
        <v>20</v>
      </c>
      <c r="Y2506" s="1135">
        <v>1.6</v>
      </c>
      <c r="Z2506" s="1135" t="s">
        <v>663</v>
      </c>
      <c r="AA2506" s="1135" t="s">
        <v>4099</v>
      </c>
      <c r="AH2506" s="1135" t="s">
        <v>1778</v>
      </c>
      <c r="AM2506" s="1136" t="s">
        <v>14046</v>
      </c>
      <c r="AN2506" s="1136" t="s">
        <v>14047</v>
      </c>
      <c r="AO2506" s="1136">
        <f t="shared" si="310"/>
        <v>500</v>
      </c>
      <c r="AP2506" s="1136">
        <f t="shared" si="311"/>
        <v>1.79</v>
      </c>
      <c r="AQ2506" s="1136" t="str">
        <f t="shared" si="312"/>
        <v>1-5-1S91°Z+S</v>
      </c>
      <c r="AR2506" s="1136" t="str">
        <f t="shared" si="313"/>
        <v>31.5</v>
      </c>
      <c r="AS2506" s="1136" t="str">
        <f t="shared" si="314"/>
        <v>310/310/OFF</v>
      </c>
      <c r="AT2506" s="1136" t="str">
        <f t="shared" si="315"/>
        <v>1-5-1S91°Z+S</v>
      </c>
      <c r="AU2506" s="1136" t="s">
        <v>15734</v>
      </c>
      <c r="AV2506" s="1136" t="str">
        <f t="shared" si="316"/>
        <v>111.1.3</v>
      </c>
      <c r="AW2506" s="1438">
        <f t="shared" si="317"/>
        <v>44564</v>
      </c>
    </row>
    <row r="2507" spans="1:49">
      <c r="A2507" s="1135" t="s">
        <v>7797</v>
      </c>
      <c r="B2507" s="1135" t="s">
        <v>7308</v>
      </c>
      <c r="C2507" s="1135">
        <v>500</v>
      </c>
      <c r="D2507" s="1135">
        <v>1.77</v>
      </c>
      <c r="E2507" s="1135" t="s">
        <v>15215</v>
      </c>
      <c r="F2507" s="1135" t="s">
        <v>663</v>
      </c>
      <c r="G2507" s="1135">
        <v>5</v>
      </c>
      <c r="H2507" s="1135" t="s">
        <v>3035</v>
      </c>
      <c r="I2507" s="1135" t="s">
        <v>7012</v>
      </c>
      <c r="J2507" s="1135">
        <v>3.7</v>
      </c>
      <c r="K2507" s="1135" t="s">
        <v>7768</v>
      </c>
      <c r="L2507" s="1135" t="s">
        <v>6137</v>
      </c>
      <c r="M2507" s="1135">
        <v>302.8</v>
      </c>
      <c r="N2507" s="1135" t="s">
        <v>1039</v>
      </c>
      <c r="O2507" s="1135">
        <v>7.57</v>
      </c>
      <c r="P2507" s="1135">
        <v>6.056</v>
      </c>
      <c r="Q2507" s="1135">
        <v>3.5</v>
      </c>
      <c r="R2507" s="1135">
        <v>18</v>
      </c>
      <c r="T2507" s="1135">
        <v>30</v>
      </c>
      <c r="U2507" s="1135">
        <v>3.4</v>
      </c>
      <c r="V2507" s="1135" t="s">
        <v>663</v>
      </c>
      <c r="W2507" s="1135">
        <v>110</v>
      </c>
      <c r="X2507" s="1135">
        <v>40</v>
      </c>
      <c r="Y2507" s="1135">
        <v>1</v>
      </c>
      <c r="Z2507" s="1135" t="s">
        <v>663</v>
      </c>
      <c r="AA2507" s="1135" t="s">
        <v>4383</v>
      </c>
      <c r="AH2507" s="1135" t="s">
        <v>1921</v>
      </c>
      <c r="AM2507" s="1136" t="s">
        <v>14048</v>
      </c>
      <c r="AN2507" s="1136" t="s">
        <v>14049</v>
      </c>
      <c r="AO2507" s="1136">
        <f t="shared" ref="AO2507:AO2570" si="318">C2507</f>
        <v>500</v>
      </c>
      <c r="AP2507" s="1136">
        <f t="shared" ref="AP2507:AP2570" si="319">D2507</f>
        <v>1.77</v>
      </c>
      <c r="AQ2507" s="1136" t="str">
        <f t="shared" ref="AQ2507:AQ2570" si="320">E2507</f>
        <v>1-5-1S85°S+Z</v>
      </c>
      <c r="AR2507" s="1136" t="str">
        <f t="shared" ref="AR2507:AR2570" si="321">F2507</f>
        <v>NA</v>
      </c>
      <c r="AS2507" s="1136" t="str">
        <f t="shared" ref="AS2507:AS2570" si="322">H2507</f>
        <v>190/OFF</v>
      </c>
      <c r="AT2507" s="1136" t="str">
        <f t="shared" ref="AT2507:AT2570" si="323">E2507</f>
        <v>1-5-1S85°S+Z</v>
      </c>
      <c r="AU2507" s="1136" t="s">
        <v>15737</v>
      </c>
      <c r="AV2507" s="1136" t="str">
        <f t="shared" si="316"/>
        <v>110.12.30</v>
      </c>
      <c r="AW2507" s="1438">
        <f t="shared" si="317"/>
        <v>44560</v>
      </c>
    </row>
    <row r="2508" spans="1:49">
      <c r="A2508" s="1135" t="s">
        <v>7798</v>
      </c>
      <c r="B2508" s="1135" t="s">
        <v>737</v>
      </c>
      <c r="C2508" s="1135">
        <v>600</v>
      </c>
      <c r="D2508" s="1135">
        <v>1.77</v>
      </c>
      <c r="E2508" s="1135">
        <v>102.5</v>
      </c>
      <c r="F2508" s="1135" t="s">
        <v>4164</v>
      </c>
      <c r="G2508" s="1135">
        <v>5.5</v>
      </c>
      <c r="H2508" s="1135" t="s">
        <v>7432</v>
      </c>
      <c r="I2508" s="1135" t="s">
        <v>7799</v>
      </c>
      <c r="J2508" s="1135">
        <v>3.7</v>
      </c>
      <c r="K2508" s="1135" t="s">
        <v>7800</v>
      </c>
      <c r="L2508" s="1135" t="s">
        <v>4760</v>
      </c>
      <c r="M2508" s="1135">
        <v>295.10000000000002</v>
      </c>
      <c r="N2508" s="1135" t="s">
        <v>1039</v>
      </c>
      <c r="O2508" s="1135">
        <v>7.3775000000000013</v>
      </c>
      <c r="P2508" s="1135">
        <v>5.9020000000000001</v>
      </c>
      <c r="Q2508" s="1135">
        <v>4</v>
      </c>
      <c r="R2508" s="1135">
        <v>17.399999999999999</v>
      </c>
      <c r="T2508" s="1135">
        <v>31</v>
      </c>
      <c r="U2508" s="1135">
        <v>3.5</v>
      </c>
      <c r="V2508" s="1135" t="s">
        <v>663</v>
      </c>
      <c r="W2508" s="1135">
        <v>100</v>
      </c>
      <c r="X2508" s="1135">
        <v>40</v>
      </c>
      <c r="Y2508" s="1135">
        <v>1</v>
      </c>
      <c r="Z2508" s="1135" t="s">
        <v>663</v>
      </c>
      <c r="AA2508" s="1135" t="s">
        <v>4103</v>
      </c>
      <c r="AH2508" s="1135" t="s">
        <v>1470</v>
      </c>
      <c r="AM2508" s="1136" t="s">
        <v>14050</v>
      </c>
      <c r="AN2508" s="1136" t="s">
        <v>14051</v>
      </c>
      <c r="AO2508" s="1136">
        <f t="shared" si="318"/>
        <v>600</v>
      </c>
      <c r="AP2508" s="1136">
        <f t="shared" si="319"/>
        <v>1.77</v>
      </c>
      <c r="AQ2508" s="1136">
        <f t="shared" si="320"/>
        <v>102.5</v>
      </c>
      <c r="AR2508" s="1136" t="str">
        <f t="shared" si="321"/>
        <v>15.5</v>
      </c>
      <c r="AS2508" s="1136" t="str">
        <f t="shared" si="322"/>
        <v>504/464/OFF</v>
      </c>
      <c r="AT2508" s="1136">
        <f t="shared" si="323"/>
        <v>102.5</v>
      </c>
      <c r="AV2508" s="1136" t="str">
        <f t="shared" si="316"/>
        <v>111.1.6</v>
      </c>
      <c r="AW2508" s="1438">
        <f t="shared" si="317"/>
        <v>44567</v>
      </c>
    </row>
    <row r="2509" spans="1:49">
      <c r="A2509" s="1135" t="s">
        <v>7801</v>
      </c>
      <c r="B2509" s="1135" t="s">
        <v>737</v>
      </c>
      <c r="C2509" s="1135">
        <v>650</v>
      </c>
      <c r="D2509" s="1135">
        <v>1.76</v>
      </c>
      <c r="E2509" s="1135" t="s">
        <v>15215</v>
      </c>
      <c r="F2509" s="1135" t="s">
        <v>663</v>
      </c>
      <c r="G2509" s="1135">
        <v>5</v>
      </c>
      <c r="H2509" s="1135" t="s">
        <v>7802</v>
      </c>
      <c r="I2509" s="1135" t="s">
        <v>7803</v>
      </c>
      <c r="J2509" s="1135">
        <v>3.7</v>
      </c>
      <c r="K2509" s="1135" t="s">
        <v>7804</v>
      </c>
      <c r="L2509" s="1135" t="s">
        <v>4760</v>
      </c>
      <c r="M2509" s="1135">
        <v>298.8</v>
      </c>
      <c r="N2509" s="1135" t="s">
        <v>1039</v>
      </c>
      <c r="O2509" s="1135">
        <v>7.4700000000000006</v>
      </c>
      <c r="P2509" s="1135">
        <v>5.976</v>
      </c>
      <c r="Q2509" s="1135">
        <v>4</v>
      </c>
      <c r="R2509" s="1135">
        <v>20.5</v>
      </c>
      <c r="T2509" s="1135">
        <v>21</v>
      </c>
      <c r="U2509" s="1135">
        <v>3.5</v>
      </c>
      <c r="V2509" s="1135" t="s">
        <v>663</v>
      </c>
      <c r="W2509" s="1135">
        <v>30</v>
      </c>
      <c r="X2509" s="1135">
        <v>10</v>
      </c>
      <c r="Y2509" s="1135">
        <v>1.2</v>
      </c>
      <c r="Z2509" s="1135" t="s">
        <v>663</v>
      </c>
      <c r="AA2509" s="1135" t="s">
        <v>7805</v>
      </c>
      <c r="AH2509" s="1135" t="s">
        <v>3924</v>
      </c>
      <c r="AI2509" s="1135">
        <v>92</v>
      </c>
      <c r="AJ2509" s="1135">
        <v>-0.44</v>
      </c>
      <c r="AK2509" s="1135">
        <v>1.94</v>
      </c>
      <c r="AM2509" s="1136" t="s">
        <v>14052</v>
      </c>
      <c r="AN2509" s="1136" t="s">
        <v>14053</v>
      </c>
      <c r="AO2509" s="1136">
        <f t="shared" si="318"/>
        <v>650</v>
      </c>
      <c r="AP2509" s="1136">
        <f t="shared" si="319"/>
        <v>1.76</v>
      </c>
      <c r="AQ2509" s="1136" t="str">
        <f t="shared" si="320"/>
        <v>1-5-1S85°S+Z</v>
      </c>
      <c r="AR2509" s="1136" t="str">
        <f t="shared" si="321"/>
        <v>NA</v>
      </c>
      <c r="AS2509" s="1136" t="str">
        <f t="shared" si="322"/>
        <v>179/173</v>
      </c>
      <c r="AT2509" s="1136" t="str">
        <f t="shared" si="323"/>
        <v>1-5-1S85°S+Z</v>
      </c>
      <c r="AU2509" s="1136" t="s">
        <v>15737</v>
      </c>
      <c r="AV2509" s="1136" t="str">
        <f t="shared" si="316"/>
        <v>113.1.11</v>
      </c>
      <c r="AW2509" s="1438">
        <f t="shared" si="317"/>
        <v>45302</v>
      </c>
    </row>
    <row r="2510" spans="1:49">
      <c r="A2510" s="1135" t="s">
        <v>7806</v>
      </c>
      <c r="B2510" s="1135" t="s">
        <v>7807</v>
      </c>
      <c r="C2510" s="1135">
        <v>600</v>
      </c>
      <c r="D2510" s="1135">
        <v>1.77</v>
      </c>
      <c r="E2510" s="1135">
        <v>102.5</v>
      </c>
      <c r="F2510" s="1135" t="s">
        <v>4164</v>
      </c>
      <c r="G2510" s="1135" t="s">
        <v>6959</v>
      </c>
      <c r="H2510" s="1135" t="s">
        <v>7808</v>
      </c>
      <c r="I2510" s="1135" t="s">
        <v>7199</v>
      </c>
      <c r="J2510" s="1135">
        <v>3.7</v>
      </c>
      <c r="K2510" s="1135" t="s">
        <v>7809</v>
      </c>
      <c r="L2510" s="1135" t="s">
        <v>4760</v>
      </c>
      <c r="M2510" s="1135">
        <v>300.8</v>
      </c>
      <c r="N2510" s="1135" t="s">
        <v>1039</v>
      </c>
      <c r="O2510" s="1135">
        <v>7.5200000000000005</v>
      </c>
      <c r="P2510" s="1135">
        <v>6.016</v>
      </c>
      <c r="Q2510" s="1135">
        <v>4</v>
      </c>
      <c r="R2510" s="1135">
        <v>17</v>
      </c>
      <c r="T2510" s="1135">
        <v>31.4</v>
      </c>
      <c r="U2510" s="1135">
        <v>3.6</v>
      </c>
      <c r="V2510" s="1135" t="s">
        <v>663</v>
      </c>
      <c r="W2510" s="1135">
        <v>65</v>
      </c>
      <c r="X2510" s="1135">
        <v>10</v>
      </c>
      <c r="Y2510" s="1135">
        <v>1.5</v>
      </c>
      <c r="Z2510" s="1135" t="s">
        <v>663</v>
      </c>
      <c r="AA2510" s="1135" t="s">
        <v>3998</v>
      </c>
      <c r="AH2510" s="1135" t="s">
        <v>863</v>
      </c>
      <c r="AI2510" s="1135">
        <v>95.16</v>
      </c>
      <c r="AJ2510" s="1135">
        <v>-0.69</v>
      </c>
      <c r="AK2510" s="1135">
        <v>1.48</v>
      </c>
      <c r="AM2510" s="1136" t="s">
        <v>14054</v>
      </c>
      <c r="AN2510" s="1136" t="s">
        <v>14055</v>
      </c>
      <c r="AO2510" s="1136">
        <f t="shared" si="318"/>
        <v>600</v>
      </c>
      <c r="AP2510" s="1136">
        <f t="shared" si="319"/>
        <v>1.77</v>
      </c>
      <c r="AQ2510" s="1136">
        <f t="shared" si="320"/>
        <v>102.5</v>
      </c>
      <c r="AR2510" s="1136" t="str">
        <f t="shared" si="321"/>
        <v>15.5</v>
      </c>
      <c r="AS2510" s="1136" t="str">
        <f t="shared" si="322"/>
        <v>493/453/OFF</v>
      </c>
      <c r="AT2510" s="1136">
        <f t="shared" si="323"/>
        <v>102.5</v>
      </c>
      <c r="AV2510" s="1136" t="str">
        <f t="shared" si="316"/>
        <v>113.1.12</v>
      </c>
      <c r="AW2510" s="1438">
        <f t="shared" si="317"/>
        <v>45303</v>
      </c>
    </row>
    <row r="2511" spans="1:49">
      <c r="A2511" s="1135" t="s">
        <v>7810</v>
      </c>
      <c r="B2511" s="1135" t="s">
        <v>7377</v>
      </c>
      <c r="C2511" s="1135">
        <v>600</v>
      </c>
      <c r="D2511" s="1135">
        <v>1.79</v>
      </c>
      <c r="E2511" s="1135" t="s">
        <v>15210</v>
      </c>
      <c r="F2511" s="1135" t="s">
        <v>2328</v>
      </c>
      <c r="G2511" s="1135">
        <v>3.5</v>
      </c>
      <c r="H2511" s="1135" t="s">
        <v>7046</v>
      </c>
      <c r="I2511" s="1135" t="s">
        <v>7047</v>
      </c>
      <c r="J2511" s="1135">
        <v>3</v>
      </c>
      <c r="K2511" s="1135" t="s">
        <v>7811</v>
      </c>
      <c r="L2511" s="1135" t="s">
        <v>7380</v>
      </c>
      <c r="M2511" s="1135">
        <v>310</v>
      </c>
      <c r="N2511" s="1135" t="s">
        <v>1039</v>
      </c>
      <c r="O2511" s="1135">
        <v>7.75</v>
      </c>
      <c r="P2511" s="1135">
        <v>6.2</v>
      </c>
      <c r="Q2511" s="1135">
        <v>3.5</v>
      </c>
      <c r="R2511" s="1135">
        <v>22</v>
      </c>
      <c r="T2511" s="1135">
        <v>22</v>
      </c>
      <c r="U2511" s="1135">
        <v>3.5</v>
      </c>
      <c r="V2511" s="1135" t="s">
        <v>663</v>
      </c>
      <c r="W2511" s="1135">
        <v>110</v>
      </c>
      <c r="X2511" s="1135">
        <v>85</v>
      </c>
      <c r="Y2511" s="1135">
        <v>1</v>
      </c>
      <c r="Z2511" s="1135" t="s">
        <v>663</v>
      </c>
      <c r="AA2511" s="1135" t="s">
        <v>4001</v>
      </c>
      <c r="AH2511" s="1135" t="s">
        <v>888</v>
      </c>
      <c r="AI2511" s="1135">
        <v>24.39</v>
      </c>
      <c r="AJ2511" s="1135">
        <v>8.44</v>
      </c>
      <c r="AK2511" s="1135">
        <v>6.6</v>
      </c>
      <c r="AM2511" s="1136" t="s">
        <v>14056</v>
      </c>
      <c r="AN2511" s="1136" t="s">
        <v>14057</v>
      </c>
      <c r="AO2511" s="1136">
        <f t="shared" si="318"/>
        <v>600</v>
      </c>
      <c r="AP2511" s="1136">
        <f t="shared" si="319"/>
        <v>1.79</v>
      </c>
      <c r="AQ2511" s="1136" t="str">
        <f t="shared" si="320"/>
        <v>1-5-1S83°Z+S</v>
      </c>
      <c r="AR2511" s="1136" t="str">
        <f t="shared" si="321"/>
        <v>33.5</v>
      </c>
      <c r="AS2511" s="1136" t="str">
        <f t="shared" si="322"/>
        <v>340/340/140</v>
      </c>
      <c r="AT2511" s="1136" t="str">
        <f t="shared" si="323"/>
        <v>1-5-1S83°Z+S</v>
      </c>
      <c r="AU2511" s="1136" t="s">
        <v>15734</v>
      </c>
      <c r="AV2511" s="1136" t="str">
        <f t="shared" si="316"/>
        <v>113.1.15</v>
      </c>
      <c r="AW2511" s="1438">
        <f t="shared" si="317"/>
        <v>45306</v>
      </c>
    </row>
    <row r="2512" spans="1:49">
      <c r="A2512" s="1135" t="s">
        <v>7812</v>
      </c>
      <c r="B2512" s="1135" t="s">
        <v>737</v>
      </c>
      <c r="C2512" s="1135">
        <v>500</v>
      </c>
      <c r="D2512" s="1135">
        <v>1.7649999999999999</v>
      </c>
      <c r="E2512" s="1135">
        <v>102.5</v>
      </c>
      <c r="F2512" s="1135" t="s">
        <v>4164</v>
      </c>
      <c r="G2512" s="1135" t="s">
        <v>6959</v>
      </c>
      <c r="H2512" s="1135" t="s">
        <v>7813</v>
      </c>
      <c r="I2512" s="1135" t="s">
        <v>7082</v>
      </c>
      <c r="J2512" s="1135">
        <v>3.7</v>
      </c>
      <c r="K2512" s="1135" t="s">
        <v>7804</v>
      </c>
      <c r="L2512" s="1135" t="s">
        <v>4760</v>
      </c>
      <c r="M2512" s="1135">
        <v>300.8</v>
      </c>
      <c r="N2512" s="1135" t="s">
        <v>1039</v>
      </c>
      <c r="O2512" s="1135">
        <v>7.5200000000000005</v>
      </c>
      <c r="P2512" s="1135">
        <v>6.016</v>
      </c>
      <c r="Q2512" s="1135">
        <v>4</v>
      </c>
      <c r="R2512" s="1135">
        <v>17</v>
      </c>
      <c r="T2512" s="1135">
        <v>31.4</v>
      </c>
      <c r="U2512" s="1135">
        <v>3.6</v>
      </c>
      <c r="V2512" s="1135" t="s">
        <v>663</v>
      </c>
      <c r="W2512" s="1135">
        <v>65</v>
      </c>
      <c r="X2512" s="1135">
        <v>10</v>
      </c>
      <c r="Y2512" s="1135">
        <v>1.5</v>
      </c>
      <c r="Z2512" s="1135" t="s">
        <v>663</v>
      </c>
      <c r="AA2512" s="1135" t="s">
        <v>7814</v>
      </c>
      <c r="AH2512" s="1135" t="s">
        <v>973</v>
      </c>
      <c r="AI2512" s="1135">
        <v>92.43</v>
      </c>
      <c r="AJ2512" s="1135">
        <v>-0.83</v>
      </c>
      <c r="AK2512" s="1135">
        <v>2.21</v>
      </c>
      <c r="AM2512" s="1136" t="s">
        <v>14058</v>
      </c>
      <c r="AN2512" s="1136" t="s">
        <v>14059</v>
      </c>
      <c r="AO2512" s="1136">
        <f t="shared" si="318"/>
        <v>500</v>
      </c>
      <c r="AP2512" s="1136">
        <f t="shared" si="319"/>
        <v>1.7649999999999999</v>
      </c>
      <c r="AQ2512" s="1136">
        <f t="shared" si="320"/>
        <v>102.5</v>
      </c>
      <c r="AR2512" s="1136" t="str">
        <f t="shared" si="321"/>
        <v>15.5</v>
      </c>
      <c r="AS2512" s="1136" t="str">
        <f t="shared" si="322"/>
        <v>473/433/OFF</v>
      </c>
      <c r="AT2512" s="1136">
        <f t="shared" si="323"/>
        <v>102.5</v>
      </c>
      <c r="AV2512" s="1136" t="str">
        <f t="shared" si="316"/>
        <v>113.1.17</v>
      </c>
      <c r="AW2512" s="1438">
        <f t="shared" si="317"/>
        <v>45308</v>
      </c>
    </row>
    <row r="2513" spans="1:49">
      <c r="A2513" s="1135" t="s">
        <v>7815</v>
      </c>
      <c r="B2513" s="1135" t="s">
        <v>804</v>
      </c>
      <c r="C2513" s="1135">
        <v>600</v>
      </c>
      <c r="D2513" s="1135">
        <v>1.8</v>
      </c>
      <c r="E2513" s="1135" t="s">
        <v>15210</v>
      </c>
      <c r="F2513" s="1135" t="s">
        <v>2328</v>
      </c>
      <c r="G2513" s="1135">
        <v>4</v>
      </c>
      <c r="H2513" s="1135" t="s">
        <v>6996</v>
      </c>
      <c r="I2513" s="1135" t="s">
        <v>6997</v>
      </c>
      <c r="K2513" s="1135" t="s">
        <v>7816</v>
      </c>
      <c r="L2513" s="1135" t="s">
        <v>7027</v>
      </c>
      <c r="M2513" s="1135">
        <v>302</v>
      </c>
      <c r="N2513" s="1135" t="s">
        <v>1039</v>
      </c>
      <c r="O2513" s="1135">
        <v>7.5500000000000007</v>
      </c>
      <c r="P2513" s="1135">
        <v>6.04</v>
      </c>
      <c r="Q2513" s="1135">
        <v>3.5</v>
      </c>
      <c r="R2513" s="1135">
        <v>27.3</v>
      </c>
      <c r="T2513" s="1135">
        <v>13.3</v>
      </c>
      <c r="U2513" s="1135">
        <v>2.2999999999999998</v>
      </c>
      <c r="V2513" s="1135" t="s">
        <v>663</v>
      </c>
      <c r="W2513" s="1135" t="s">
        <v>5041</v>
      </c>
      <c r="X2513" s="1135">
        <v>10</v>
      </c>
      <c r="Y2513" s="1135">
        <v>1.6</v>
      </c>
      <c r="Z2513" s="1135" t="s">
        <v>663</v>
      </c>
      <c r="AA2513" s="1135" t="s">
        <v>4583</v>
      </c>
      <c r="AH2513" s="1135" t="s">
        <v>1315</v>
      </c>
      <c r="AI2513" s="1135">
        <v>58.2</v>
      </c>
      <c r="AJ2513" s="1135">
        <v>2</v>
      </c>
      <c r="AK2513" s="1135">
        <v>9.69</v>
      </c>
      <c r="AM2513" s="1136" t="s">
        <v>14060</v>
      </c>
      <c r="AN2513" s="1136" t="s">
        <v>14061</v>
      </c>
      <c r="AO2513" s="1136">
        <f t="shared" si="318"/>
        <v>600</v>
      </c>
      <c r="AP2513" s="1136">
        <f t="shared" si="319"/>
        <v>1.8</v>
      </c>
      <c r="AQ2513" s="1136" t="str">
        <f t="shared" si="320"/>
        <v>1-5-1S83°Z+S</v>
      </c>
      <c r="AR2513" s="1136" t="str">
        <f t="shared" si="321"/>
        <v>33.5</v>
      </c>
      <c r="AS2513" s="1136" t="str">
        <f t="shared" si="322"/>
        <v>310/310/190</v>
      </c>
      <c r="AT2513" s="1136" t="str">
        <f t="shared" si="323"/>
        <v>1-5-1S83°Z+S</v>
      </c>
      <c r="AU2513" s="1136" t="s">
        <v>15734</v>
      </c>
      <c r="AV2513" s="1136" t="str">
        <f t="shared" si="316"/>
        <v>113.1.18</v>
      </c>
      <c r="AW2513" s="1438">
        <f t="shared" si="317"/>
        <v>45309</v>
      </c>
    </row>
    <row r="2514" spans="1:49">
      <c r="A2514" s="1135" t="s">
        <v>7817</v>
      </c>
      <c r="B2514" s="1135" t="s">
        <v>737</v>
      </c>
      <c r="C2514" s="1135">
        <v>600</v>
      </c>
      <c r="D2514" s="1135">
        <v>1.7769999999999999</v>
      </c>
      <c r="E2514" s="1135">
        <v>102.5</v>
      </c>
      <c r="F2514" s="1135" t="s">
        <v>4164</v>
      </c>
      <c r="G2514" s="1135">
        <v>5.5</v>
      </c>
      <c r="H2514" s="1135" t="s">
        <v>7432</v>
      </c>
      <c r="I2514" s="1135" t="s">
        <v>7607</v>
      </c>
      <c r="J2514" s="1135">
        <v>3.7</v>
      </c>
      <c r="K2514" s="1135" t="s">
        <v>7818</v>
      </c>
      <c r="L2514" s="1135" t="s">
        <v>4760</v>
      </c>
      <c r="M2514" s="1135">
        <v>295.10000000000002</v>
      </c>
      <c r="N2514" s="1135" t="s">
        <v>1039</v>
      </c>
      <c r="O2514" s="1135">
        <v>7.3775000000000013</v>
      </c>
      <c r="P2514" s="1135">
        <v>5.9020000000000001</v>
      </c>
      <c r="Q2514" s="1135">
        <v>4</v>
      </c>
      <c r="R2514" s="1135">
        <v>17.399999999999999</v>
      </c>
      <c r="T2514" s="1135">
        <v>31</v>
      </c>
      <c r="U2514" s="1135">
        <v>3.5</v>
      </c>
      <c r="V2514" s="1135" t="s">
        <v>663</v>
      </c>
      <c r="W2514" s="1135">
        <v>100</v>
      </c>
      <c r="X2514" s="1135">
        <v>40</v>
      </c>
      <c r="Y2514" s="1135">
        <v>1</v>
      </c>
      <c r="Z2514" s="1135" t="s">
        <v>663</v>
      </c>
      <c r="AA2514" s="1135" t="s">
        <v>6561</v>
      </c>
      <c r="AH2514" s="1135" t="s">
        <v>7819</v>
      </c>
      <c r="AI2514" s="1135">
        <v>94.79</v>
      </c>
      <c r="AJ2514" s="1135">
        <v>-0.78</v>
      </c>
      <c r="AK2514" s="1135">
        <v>1.85</v>
      </c>
      <c r="AM2514" s="1136" t="s">
        <v>14062</v>
      </c>
      <c r="AN2514" s="1136" t="s">
        <v>14063</v>
      </c>
      <c r="AO2514" s="1136">
        <f t="shared" si="318"/>
        <v>600</v>
      </c>
      <c r="AP2514" s="1136">
        <f t="shared" si="319"/>
        <v>1.7769999999999999</v>
      </c>
      <c r="AQ2514" s="1136">
        <f t="shared" si="320"/>
        <v>102.5</v>
      </c>
      <c r="AR2514" s="1136" t="str">
        <f t="shared" si="321"/>
        <v>15.5</v>
      </c>
      <c r="AS2514" s="1136" t="str">
        <f t="shared" si="322"/>
        <v>504/464/OFF</v>
      </c>
      <c r="AT2514" s="1136">
        <f t="shared" si="323"/>
        <v>102.5</v>
      </c>
      <c r="AV2514" s="1136" t="str">
        <f t="shared" si="316"/>
        <v>113.1.24</v>
      </c>
      <c r="AW2514" s="1438">
        <f t="shared" si="317"/>
        <v>45315</v>
      </c>
    </row>
    <row r="2515" spans="1:49">
      <c r="A2515" s="1135" t="s">
        <v>7820</v>
      </c>
      <c r="B2515" s="1135" t="s">
        <v>737</v>
      </c>
      <c r="C2515" s="1135">
        <v>600</v>
      </c>
      <c r="D2515" s="1135">
        <v>1.7769999999999999</v>
      </c>
      <c r="E2515" s="1135">
        <v>102.5</v>
      </c>
      <c r="F2515" s="1135" t="s">
        <v>4164</v>
      </c>
      <c r="G2515" s="1135">
        <v>5.5</v>
      </c>
      <c r="H2515" s="1135" t="s">
        <v>7821</v>
      </c>
      <c r="I2515" s="1135" t="s">
        <v>6990</v>
      </c>
      <c r="J2515" s="1135">
        <v>3.7</v>
      </c>
      <c r="K2515" s="1135" t="s">
        <v>7818</v>
      </c>
      <c r="L2515" s="1135" t="s">
        <v>4760</v>
      </c>
      <c r="M2515" s="1135">
        <v>295.10000000000002</v>
      </c>
      <c r="N2515" s="1135" t="s">
        <v>1039</v>
      </c>
      <c r="O2515" s="1135">
        <v>7.3775000000000013</v>
      </c>
      <c r="P2515" s="1135">
        <v>5.9020000000000001</v>
      </c>
      <c r="Q2515" s="1135">
        <v>4</v>
      </c>
      <c r="R2515" s="1135">
        <v>17.399999999999999</v>
      </c>
      <c r="T2515" s="1135">
        <v>31</v>
      </c>
      <c r="U2515" s="1135">
        <v>3.5</v>
      </c>
      <c r="V2515" s="1135" t="s">
        <v>663</v>
      </c>
      <c r="W2515" s="1135">
        <v>100</v>
      </c>
      <c r="X2515" s="1135">
        <v>40</v>
      </c>
      <c r="Y2515" s="1135">
        <v>1</v>
      </c>
      <c r="Z2515" s="1135" t="s">
        <v>663</v>
      </c>
      <c r="AA2515" s="1135" t="s">
        <v>1736</v>
      </c>
      <c r="AH2515" s="1135" t="s">
        <v>973</v>
      </c>
      <c r="AI2515" s="1135">
        <v>95.06</v>
      </c>
      <c r="AJ2515" s="1135">
        <v>-0.31</v>
      </c>
      <c r="AK2515" s="1135">
        <v>1.35</v>
      </c>
      <c r="AM2515" s="1136" t="s">
        <v>14064</v>
      </c>
      <c r="AN2515" s="1136" t="s">
        <v>14065</v>
      </c>
      <c r="AO2515" s="1136">
        <f t="shared" si="318"/>
        <v>600</v>
      </c>
      <c r="AP2515" s="1136">
        <f t="shared" si="319"/>
        <v>1.7769999999999999</v>
      </c>
      <c r="AQ2515" s="1136">
        <f t="shared" si="320"/>
        <v>102.5</v>
      </c>
      <c r="AR2515" s="1136" t="str">
        <f t="shared" si="321"/>
        <v>15.5</v>
      </c>
      <c r="AS2515" s="1136" t="str">
        <f t="shared" si="322"/>
        <v>494/454/OFF</v>
      </c>
      <c r="AT2515" s="1136">
        <f t="shared" si="323"/>
        <v>102.5</v>
      </c>
      <c r="AV2515" s="1136" t="str">
        <f t="shared" si="316"/>
        <v>113.2.2</v>
      </c>
      <c r="AW2515" s="1438">
        <f t="shared" si="317"/>
        <v>45324</v>
      </c>
    </row>
    <row r="2516" spans="1:49">
      <c r="A2516" s="1135" t="s">
        <v>7822</v>
      </c>
      <c r="B2516" s="1135" t="s">
        <v>7162</v>
      </c>
      <c r="C2516" s="1135">
        <v>450</v>
      </c>
      <c r="D2516" s="1135">
        <v>1.8</v>
      </c>
      <c r="E2516" s="1135" t="s">
        <v>15206</v>
      </c>
      <c r="F2516" s="1135" t="s">
        <v>1069</v>
      </c>
      <c r="G2516" s="1135">
        <v>5</v>
      </c>
      <c r="H2516" s="1135" t="s">
        <v>3421</v>
      </c>
      <c r="I2516" s="1135" t="s">
        <v>7823</v>
      </c>
      <c r="K2516" s="1135" t="s">
        <v>7824</v>
      </c>
      <c r="L2516" s="1135" t="s">
        <v>5131</v>
      </c>
      <c r="M2516" s="1135">
        <v>295.5</v>
      </c>
      <c r="N2516" s="1135" t="s">
        <v>1039</v>
      </c>
      <c r="O2516" s="1135">
        <v>7.3875000000000002</v>
      </c>
      <c r="P2516" s="1135">
        <v>5.91</v>
      </c>
      <c r="Q2516" s="1135">
        <v>3.5</v>
      </c>
      <c r="R2516" s="1135">
        <v>19.5</v>
      </c>
      <c r="T2516" s="1135">
        <v>20</v>
      </c>
      <c r="U2516" s="1135">
        <v>3.5</v>
      </c>
      <c r="V2516" s="1135" t="s">
        <v>663</v>
      </c>
      <c r="W2516" s="1135">
        <v>115</v>
      </c>
      <c r="X2516" s="1135">
        <v>90</v>
      </c>
      <c r="Y2516" s="1135">
        <v>1</v>
      </c>
      <c r="Z2516" s="1135" t="s">
        <v>663</v>
      </c>
      <c r="AA2516" s="1135" t="s">
        <v>7825</v>
      </c>
      <c r="AH2516" s="1135" t="s">
        <v>699</v>
      </c>
      <c r="AI2516" s="1135">
        <v>15.43</v>
      </c>
      <c r="AJ2516" s="1135">
        <v>-0.04</v>
      </c>
      <c r="AK2516" s="1135">
        <v>0.33</v>
      </c>
      <c r="AM2516" s="1136" t="s">
        <v>14066</v>
      </c>
      <c r="AN2516" s="1136" t="s">
        <v>14067</v>
      </c>
      <c r="AO2516" s="1136">
        <f t="shared" si="318"/>
        <v>450</v>
      </c>
      <c r="AP2516" s="1136">
        <f t="shared" si="319"/>
        <v>1.8</v>
      </c>
      <c r="AQ2516" s="1136" t="str">
        <f t="shared" si="320"/>
        <v>1-5-1S87°Z+S</v>
      </c>
      <c r="AR2516" s="1136" t="str">
        <f t="shared" si="321"/>
        <v>31.5</v>
      </c>
      <c r="AS2516" s="1136" t="str">
        <f t="shared" si="322"/>
        <v>280/280/150</v>
      </c>
      <c r="AT2516" s="1136" t="str">
        <f t="shared" si="323"/>
        <v>1-5-1S87°Z+S</v>
      </c>
      <c r="AU2516" s="1136" t="s">
        <v>15734</v>
      </c>
      <c r="AV2516" s="1136" t="str">
        <f t="shared" si="316"/>
        <v>113.2.22</v>
      </c>
      <c r="AW2516" s="1438">
        <f t="shared" si="317"/>
        <v>45344</v>
      </c>
    </row>
    <row r="2517" spans="1:49">
      <c r="A2517" s="1135" t="s">
        <v>7826</v>
      </c>
      <c r="B2517" s="1135" t="s">
        <v>804</v>
      </c>
      <c r="C2517" s="1135">
        <v>600</v>
      </c>
      <c r="D2517" s="1135">
        <v>1.7350000000000001</v>
      </c>
      <c r="E2517" s="1135" t="s">
        <v>15206</v>
      </c>
      <c r="F2517" s="1135" t="s">
        <v>1563</v>
      </c>
      <c r="G2517" s="1135">
        <v>4</v>
      </c>
      <c r="H2517" s="1135" t="s">
        <v>6996</v>
      </c>
      <c r="I2517" s="1135" t="s">
        <v>7095</v>
      </c>
      <c r="K2517" s="1135" t="s">
        <v>7816</v>
      </c>
      <c r="L2517" s="1135" t="s">
        <v>7027</v>
      </c>
      <c r="M2517" s="1135">
        <v>302</v>
      </c>
      <c r="N2517" s="1135" t="s">
        <v>1039</v>
      </c>
      <c r="O2517" s="1135">
        <v>7.5500000000000007</v>
      </c>
      <c r="P2517" s="1135">
        <v>6.04</v>
      </c>
      <c r="Q2517" s="1135">
        <v>3.5</v>
      </c>
      <c r="R2517" s="1135">
        <v>27.3</v>
      </c>
      <c r="T2517" s="1135">
        <v>13.3</v>
      </c>
      <c r="U2517" s="1135">
        <v>2.2999999999999998</v>
      </c>
      <c r="V2517" s="1135" t="s">
        <v>663</v>
      </c>
      <c r="W2517" s="1135" t="s">
        <v>5041</v>
      </c>
      <c r="X2517" s="1135">
        <v>10</v>
      </c>
      <c r="Y2517" s="1135">
        <v>1.6</v>
      </c>
      <c r="Z2517" s="1135" t="s">
        <v>663</v>
      </c>
      <c r="AA2517" s="1135" t="s">
        <v>7825</v>
      </c>
      <c r="AH2517" s="1135" t="s">
        <v>1088</v>
      </c>
      <c r="AI2517" s="1135">
        <v>58.65</v>
      </c>
      <c r="AJ2517" s="1135">
        <v>1.32</v>
      </c>
      <c r="AK2517" s="1135">
        <v>9.9499999999999993</v>
      </c>
      <c r="AM2517" s="1136" t="s">
        <v>14068</v>
      </c>
      <c r="AN2517" s="1136" t="s">
        <v>14069</v>
      </c>
      <c r="AO2517" s="1136">
        <f t="shared" si="318"/>
        <v>600</v>
      </c>
      <c r="AP2517" s="1136">
        <f t="shared" si="319"/>
        <v>1.7350000000000001</v>
      </c>
      <c r="AQ2517" s="1136" t="str">
        <f t="shared" si="320"/>
        <v>1-5-1S87°Z+S</v>
      </c>
      <c r="AR2517" s="1136" t="str">
        <f t="shared" si="321"/>
        <v>30.5</v>
      </c>
      <c r="AS2517" s="1136" t="str">
        <f t="shared" si="322"/>
        <v>310/310/190</v>
      </c>
      <c r="AT2517" s="1136" t="str">
        <f t="shared" si="323"/>
        <v>1-5-1S87°Z+S</v>
      </c>
      <c r="AU2517" s="1136" t="s">
        <v>15734</v>
      </c>
      <c r="AV2517" s="1136" t="str">
        <f t="shared" si="316"/>
        <v>113.2.22</v>
      </c>
      <c r="AW2517" s="1438">
        <f t="shared" si="317"/>
        <v>45344</v>
      </c>
    </row>
    <row r="2518" spans="1:49">
      <c r="A2518" s="1135" t="s">
        <v>7827</v>
      </c>
      <c r="B2518" s="1135" t="s">
        <v>7243</v>
      </c>
      <c r="C2518" s="1135">
        <v>600</v>
      </c>
      <c r="D2518" s="1135">
        <v>1.8</v>
      </c>
      <c r="E2518" s="1135" t="s">
        <v>15210</v>
      </c>
      <c r="F2518" s="1135" t="s">
        <v>2328</v>
      </c>
      <c r="G2518" s="1135">
        <v>5</v>
      </c>
      <c r="H2518" s="1135" t="s">
        <v>7046</v>
      </c>
      <c r="I2518" s="1135" t="s">
        <v>7181</v>
      </c>
      <c r="K2518" s="1135" t="s">
        <v>7828</v>
      </c>
      <c r="L2518" s="1135" t="s">
        <v>7262</v>
      </c>
      <c r="M2518" s="1135">
        <v>310</v>
      </c>
      <c r="N2518" s="1135" t="s">
        <v>1039</v>
      </c>
      <c r="O2518" s="1135">
        <v>7.75</v>
      </c>
      <c r="P2518" s="1135">
        <v>6.2</v>
      </c>
      <c r="Q2518" s="1135">
        <v>3.5</v>
      </c>
      <c r="R2518" s="1135">
        <v>21</v>
      </c>
      <c r="T2518" s="1135">
        <v>24</v>
      </c>
      <c r="U2518" s="1135">
        <v>3.4</v>
      </c>
      <c r="V2518" s="1135" t="s">
        <v>663</v>
      </c>
      <c r="W2518" s="1135">
        <v>115</v>
      </c>
      <c r="X2518" s="1135">
        <v>85</v>
      </c>
      <c r="Y2518" s="1135">
        <v>1.2</v>
      </c>
      <c r="Z2518" s="1135" t="s">
        <v>663</v>
      </c>
      <c r="AA2518" s="1135" t="s">
        <v>7829</v>
      </c>
      <c r="AH2518" s="1135" t="s">
        <v>872</v>
      </c>
      <c r="AI2518" s="1135">
        <v>69.06</v>
      </c>
      <c r="AJ2518" s="1135">
        <v>0.47</v>
      </c>
      <c r="AK2518" s="1135">
        <v>17.190000000000001</v>
      </c>
      <c r="AM2518" s="1136" t="s">
        <v>14070</v>
      </c>
      <c r="AN2518" s="1136" t="s">
        <v>14071</v>
      </c>
      <c r="AO2518" s="1136">
        <f t="shared" si="318"/>
        <v>600</v>
      </c>
      <c r="AP2518" s="1136">
        <f t="shared" si="319"/>
        <v>1.8</v>
      </c>
      <c r="AQ2518" s="1136" t="str">
        <f t="shared" si="320"/>
        <v>1-5-1S83°Z+S</v>
      </c>
      <c r="AR2518" s="1136" t="str">
        <f t="shared" si="321"/>
        <v>33.5</v>
      </c>
      <c r="AS2518" s="1136" t="str">
        <f t="shared" si="322"/>
        <v>340/340/140</v>
      </c>
      <c r="AT2518" s="1136" t="str">
        <f t="shared" si="323"/>
        <v>1-5-1S83°Z+S</v>
      </c>
      <c r="AU2518" s="1136" t="s">
        <v>15734</v>
      </c>
      <c r="AV2518" s="1136" t="str">
        <f t="shared" si="316"/>
        <v>113.3.12</v>
      </c>
      <c r="AW2518" s="1438">
        <f t="shared" si="317"/>
        <v>45363</v>
      </c>
    </row>
    <row r="2519" spans="1:49">
      <c r="A2519" s="1135" t="s">
        <v>7830</v>
      </c>
      <c r="B2519" s="1135" t="s">
        <v>7045</v>
      </c>
      <c r="C2519" s="1135">
        <v>600</v>
      </c>
      <c r="D2519" s="1135">
        <v>1.76</v>
      </c>
      <c r="E2519" s="1135" t="s">
        <v>15210</v>
      </c>
      <c r="F2519" s="1135" t="s">
        <v>2328</v>
      </c>
      <c r="G2519" s="1135">
        <v>3.5</v>
      </c>
      <c r="H2519" s="1135" t="s">
        <v>7046</v>
      </c>
      <c r="I2519" s="1135" t="s">
        <v>7115</v>
      </c>
      <c r="K2519" s="1135" t="s">
        <v>7831</v>
      </c>
      <c r="L2519" s="1135" t="s">
        <v>7049</v>
      </c>
      <c r="M2519" s="1135">
        <v>310</v>
      </c>
      <c r="N2519" s="1135" t="s">
        <v>1039</v>
      </c>
      <c r="O2519" s="1135">
        <v>7.75</v>
      </c>
      <c r="P2519" s="1135">
        <v>6.2</v>
      </c>
      <c r="Q2519" s="1135">
        <v>3.5</v>
      </c>
      <c r="R2519" s="1135">
        <v>25</v>
      </c>
      <c r="T2519" s="1135">
        <v>23</v>
      </c>
      <c r="U2519" s="1135">
        <v>3.2</v>
      </c>
      <c r="V2519" s="1135" t="s">
        <v>663</v>
      </c>
      <c r="W2519" s="1135">
        <v>115</v>
      </c>
      <c r="X2519" s="1135">
        <v>85</v>
      </c>
      <c r="Y2519" s="1135">
        <v>1.2</v>
      </c>
      <c r="Z2519" s="1135" t="s">
        <v>663</v>
      </c>
      <c r="AA2519" s="1135" t="s">
        <v>4029</v>
      </c>
      <c r="AH2519" s="1135" t="s">
        <v>1231</v>
      </c>
      <c r="AI2519" s="1135">
        <v>70.53</v>
      </c>
      <c r="AJ2519" s="1135">
        <v>-0.52</v>
      </c>
      <c r="AK2519" s="1135">
        <v>3.08</v>
      </c>
      <c r="AM2519" s="1136" t="s">
        <v>14072</v>
      </c>
      <c r="AN2519" s="1136" t="s">
        <v>14073</v>
      </c>
      <c r="AO2519" s="1136">
        <f t="shared" si="318"/>
        <v>600</v>
      </c>
      <c r="AP2519" s="1136">
        <f t="shared" si="319"/>
        <v>1.76</v>
      </c>
      <c r="AQ2519" s="1136" t="str">
        <f t="shared" si="320"/>
        <v>1-5-1S83°Z+S</v>
      </c>
      <c r="AR2519" s="1136" t="str">
        <f t="shared" si="321"/>
        <v>33.5</v>
      </c>
      <c r="AS2519" s="1136" t="str">
        <f t="shared" si="322"/>
        <v>340/340/140</v>
      </c>
      <c r="AT2519" s="1136" t="str">
        <f t="shared" si="323"/>
        <v>1-5-1S83°Z+S</v>
      </c>
      <c r="AU2519" s="1136" t="s">
        <v>15734</v>
      </c>
      <c r="AV2519" s="1136" t="str">
        <f t="shared" si="316"/>
        <v>113.2.23</v>
      </c>
      <c r="AW2519" s="1438">
        <f t="shared" si="317"/>
        <v>45345</v>
      </c>
    </row>
    <row r="2520" spans="1:49">
      <c r="A2520" s="1135" t="s">
        <v>7832</v>
      </c>
      <c r="B2520" s="1135" t="s">
        <v>7355</v>
      </c>
      <c r="C2520" s="1135" t="s">
        <v>7833</v>
      </c>
      <c r="D2520" s="1135">
        <v>1.7350000000000001</v>
      </c>
      <c r="E2520" s="1135" t="s">
        <v>15206</v>
      </c>
      <c r="F2520" s="1135" t="s">
        <v>1563</v>
      </c>
      <c r="G2520" s="1135">
        <v>4</v>
      </c>
      <c r="H2520" s="1135" t="s">
        <v>7834</v>
      </c>
      <c r="I2520" s="1135" t="s">
        <v>7142</v>
      </c>
      <c r="K2520" s="1135" t="s">
        <v>7835</v>
      </c>
      <c r="L2520" s="1135" t="s">
        <v>7358</v>
      </c>
      <c r="M2520" s="1135">
        <v>307</v>
      </c>
      <c r="N2520" s="1135" t="s">
        <v>1039</v>
      </c>
      <c r="O2520" s="1135">
        <v>7.6750000000000007</v>
      </c>
      <c r="P2520" s="1135">
        <v>6.1400000000000006</v>
      </c>
      <c r="Q2520" s="1135">
        <v>3.5</v>
      </c>
      <c r="R2520" s="1135">
        <v>27</v>
      </c>
      <c r="T2520" s="1135">
        <v>12</v>
      </c>
      <c r="U2520" s="1135">
        <v>2.2999999999999998</v>
      </c>
      <c r="V2520" s="1135" t="s">
        <v>663</v>
      </c>
      <c r="W2520" s="1135" t="s">
        <v>5041</v>
      </c>
      <c r="X2520" s="1135">
        <v>10</v>
      </c>
      <c r="Y2520" s="1135">
        <v>1.7</v>
      </c>
      <c r="Z2520" s="1135" t="s">
        <v>663</v>
      </c>
      <c r="AA2520" s="1135" t="s">
        <v>7836</v>
      </c>
      <c r="AH2520" s="1135" t="s">
        <v>488</v>
      </c>
      <c r="AI2520" s="1135">
        <v>61.92</v>
      </c>
      <c r="AJ2520" s="1135">
        <v>3.52</v>
      </c>
      <c r="AK2520" s="1135">
        <v>15.3</v>
      </c>
      <c r="AM2520" s="1136" t="s">
        <v>14074</v>
      </c>
      <c r="AN2520" s="1136" t="s">
        <v>14075</v>
      </c>
      <c r="AO2520" s="1136" t="str">
        <f t="shared" si="318"/>
        <v>600↓550-3/1</v>
      </c>
      <c r="AP2520" s="1136">
        <f t="shared" si="319"/>
        <v>1.7350000000000001</v>
      </c>
      <c r="AQ2520" s="1136" t="str">
        <f t="shared" si="320"/>
        <v>1-5-1S87°Z+S</v>
      </c>
      <c r="AR2520" s="1136" t="str">
        <f t="shared" si="321"/>
        <v>30.5</v>
      </c>
      <c r="AS2520" s="1136" t="str">
        <f t="shared" si="322"/>
        <v>290/290/190</v>
      </c>
      <c r="AT2520" s="1136" t="str">
        <f t="shared" si="323"/>
        <v>1-5-1S87°Z+S</v>
      </c>
      <c r="AU2520" s="1136" t="s">
        <v>15734</v>
      </c>
      <c r="AV2520" s="1136" t="str">
        <f t="shared" si="316"/>
        <v>113.2.29</v>
      </c>
      <c r="AW2520" s="1438">
        <f t="shared" si="317"/>
        <v>45351</v>
      </c>
    </row>
    <row r="2521" spans="1:49">
      <c r="A2521" s="1135" t="s">
        <v>7837</v>
      </c>
      <c r="B2521" s="1135" t="s">
        <v>869</v>
      </c>
      <c r="C2521" s="1135">
        <v>600</v>
      </c>
      <c r="D2521" s="1135">
        <v>1.8</v>
      </c>
      <c r="E2521" s="1135" t="s">
        <v>15210</v>
      </c>
      <c r="F2521" s="1135" t="s">
        <v>6995</v>
      </c>
      <c r="G2521" s="1135">
        <v>4</v>
      </c>
      <c r="H2521" s="1135" t="s">
        <v>6996</v>
      </c>
      <c r="I2521" s="1135" t="s">
        <v>7095</v>
      </c>
      <c r="K2521" s="1135" t="s">
        <v>7838</v>
      </c>
      <c r="L2521" s="1135" t="s">
        <v>6999</v>
      </c>
      <c r="M2521" s="1135">
        <v>303.89999999999998</v>
      </c>
      <c r="N2521" s="1135" t="s">
        <v>1039</v>
      </c>
      <c r="O2521" s="1135">
        <v>7.5975000000000001</v>
      </c>
      <c r="P2521" s="1135">
        <v>6.0779999999999994</v>
      </c>
      <c r="Q2521" s="1135">
        <v>3.5</v>
      </c>
      <c r="R2521" s="1135">
        <v>24.5</v>
      </c>
      <c r="T2521" s="1135">
        <v>12.7</v>
      </c>
      <c r="U2521" s="1135">
        <v>2.6</v>
      </c>
      <c r="V2521" s="1135" t="s">
        <v>663</v>
      </c>
      <c r="W2521" s="1135" t="s">
        <v>2626</v>
      </c>
      <c r="X2521" s="1135">
        <v>10</v>
      </c>
      <c r="Y2521" s="1135">
        <v>1.5</v>
      </c>
      <c r="Z2521" s="1135" t="s">
        <v>663</v>
      </c>
      <c r="AA2521" s="1135" t="s">
        <v>7839</v>
      </c>
      <c r="AH2521" s="1135" t="s">
        <v>1694</v>
      </c>
      <c r="AI2521" s="1135">
        <v>58.36</v>
      </c>
      <c r="AJ2521" s="1135">
        <v>1.39</v>
      </c>
      <c r="AK2521" s="1135">
        <v>4.17</v>
      </c>
      <c r="AM2521" s="1136" t="s">
        <v>14076</v>
      </c>
      <c r="AN2521" s="1136" t="s">
        <v>14077</v>
      </c>
      <c r="AO2521" s="1136">
        <f t="shared" si="318"/>
        <v>600</v>
      </c>
      <c r="AP2521" s="1136">
        <f t="shared" si="319"/>
        <v>1.8</v>
      </c>
      <c r="AQ2521" s="1136" t="str">
        <f t="shared" si="320"/>
        <v>1-5-1S83°Z+S</v>
      </c>
      <c r="AR2521" s="1136" t="str">
        <f t="shared" si="321"/>
        <v>33.6</v>
      </c>
      <c r="AS2521" s="1136" t="str">
        <f t="shared" si="322"/>
        <v>310/310/190</v>
      </c>
      <c r="AT2521" s="1136" t="str">
        <f t="shared" si="323"/>
        <v>1-5-1S83°Z+S</v>
      </c>
      <c r="AU2521" s="1136" t="s">
        <v>15734</v>
      </c>
      <c r="AV2521" s="1136" t="str">
        <f t="shared" si="316"/>
        <v>113.2.27</v>
      </c>
      <c r="AW2521" s="1438">
        <f t="shared" si="317"/>
        <v>45349</v>
      </c>
    </row>
    <row r="2522" spans="1:49">
      <c r="A2522" s="1135" t="s">
        <v>7840</v>
      </c>
      <c r="B2522" s="1135" t="s">
        <v>869</v>
      </c>
      <c r="C2522" s="1135">
        <v>550</v>
      </c>
      <c r="D2522" s="1135">
        <v>1.7549999999999999</v>
      </c>
      <c r="E2522" s="1135" t="s">
        <v>15206</v>
      </c>
      <c r="F2522" s="1135" t="s">
        <v>1563</v>
      </c>
      <c r="G2522" s="1135">
        <v>4</v>
      </c>
      <c r="H2522" s="1135" t="s">
        <v>7834</v>
      </c>
      <c r="I2522" s="1135" t="s">
        <v>7095</v>
      </c>
      <c r="K2522" s="1135" t="s">
        <v>7841</v>
      </c>
      <c r="L2522" s="1135" t="s">
        <v>6999</v>
      </c>
      <c r="M2522" s="1135">
        <v>303.89999999999998</v>
      </c>
      <c r="N2522" s="1135" t="s">
        <v>1039</v>
      </c>
      <c r="O2522" s="1135">
        <v>7.5975000000000001</v>
      </c>
      <c r="P2522" s="1135">
        <v>6.0779999999999994</v>
      </c>
      <c r="Q2522" s="1135">
        <v>3.5</v>
      </c>
      <c r="R2522" s="1135">
        <v>24.5</v>
      </c>
      <c r="T2522" s="1135">
        <v>12.7</v>
      </c>
      <c r="U2522" s="1135">
        <v>2.6</v>
      </c>
      <c r="V2522" s="1135" t="s">
        <v>663</v>
      </c>
      <c r="W2522" s="1135" t="s">
        <v>2626</v>
      </c>
      <c r="X2522" s="1135">
        <v>10</v>
      </c>
      <c r="Y2522" s="1135">
        <v>1.5</v>
      </c>
      <c r="Z2522" s="1135" t="s">
        <v>663</v>
      </c>
      <c r="AA2522" s="1135" t="s">
        <v>4588</v>
      </c>
      <c r="AH2522" s="1135" t="s">
        <v>1332</v>
      </c>
      <c r="AI2522" s="1135">
        <v>55.44</v>
      </c>
      <c r="AJ2522" s="1135">
        <v>1.3</v>
      </c>
      <c r="AK2522" s="1135">
        <v>4.4800000000000004</v>
      </c>
      <c r="AM2522" s="1136" t="s">
        <v>14078</v>
      </c>
      <c r="AN2522" s="1136" t="s">
        <v>14079</v>
      </c>
      <c r="AO2522" s="1136">
        <f t="shared" si="318"/>
        <v>550</v>
      </c>
      <c r="AP2522" s="1136">
        <f t="shared" si="319"/>
        <v>1.7549999999999999</v>
      </c>
      <c r="AQ2522" s="1136" t="str">
        <f t="shared" si="320"/>
        <v>1-5-1S87°Z+S</v>
      </c>
      <c r="AR2522" s="1136" t="str">
        <f t="shared" si="321"/>
        <v>30.5</v>
      </c>
      <c r="AS2522" s="1136" t="str">
        <f t="shared" si="322"/>
        <v>290/290/190</v>
      </c>
      <c r="AT2522" s="1136" t="str">
        <f t="shared" si="323"/>
        <v>1-5-1S87°Z+S</v>
      </c>
      <c r="AU2522" s="1136" t="s">
        <v>15734</v>
      </c>
      <c r="AV2522" s="1136" t="str">
        <f t="shared" si="316"/>
        <v>113.3.13</v>
      </c>
      <c r="AW2522" s="1438">
        <f t="shared" si="317"/>
        <v>45364</v>
      </c>
    </row>
    <row r="2523" spans="1:49">
      <c r="A2523" s="1135" t="s">
        <v>7842</v>
      </c>
      <c r="B2523" s="1135" t="s">
        <v>889</v>
      </c>
      <c r="C2523" s="1135" t="s">
        <v>7843</v>
      </c>
      <c r="D2523" s="1135">
        <v>1.74</v>
      </c>
      <c r="E2523" s="1135" t="s">
        <v>15203</v>
      </c>
      <c r="F2523" s="1135" t="s">
        <v>663</v>
      </c>
      <c r="G2523" s="1135">
        <v>5.5</v>
      </c>
      <c r="H2523" s="1135" t="s">
        <v>2453</v>
      </c>
      <c r="I2523" s="1135" t="s">
        <v>7023</v>
      </c>
      <c r="K2523" s="1135" t="s">
        <v>7844</v>
      </c>
      <c r="L2523" s="1135" t="s">
        <v>7518</v>
      </c>
      <c r="M2523" s="1135">
        <v>295</v>
      </c>
      <c r="N2523" s="1135" t="s">
        <v>1039</v>
      </c>
      <c r="O2523" s="1135">
        <v>7.375</v>
      </c>
      <c r="P2523" s="1135">
        <v>5.9</v>
      </c>
      <c r="Q2523" s="1135">
        <v>4</v>
      </c>
      <c r="R2523" s="1135">
        <v>19</v>
      </c>
      <c r="T2523" s="1135">
        <v>27.8</v>
      </c>
      <c r="U2523" s="1135">
        <v>3.9</v>
      </c>
      <c r="V2523" s="1135" t="s">
        <v>663</v>
      </c>
      <c r="W2523" s="1135">
        <v>125</v>
      </c>
      <c r="X2523" s="1135">
        <v>90</v>
      </c>
      <c r="Y2523" s="1135">
        <v>1.5</v>
      </c>
      <c r="Z2523" s="1135" t="s">
        <v>663</v>
      </c>
      <c r="AA2523" s="1135" t="s">
        <v>4039</v>
      </c>
      <c r="AH2523" s="1135" t="s">
        <v>1921</v>
      </c>
      <c r="AI2523" s="1135">
        <v>90.94</v>
      </c>
      <c r="AJ2523" s="1135">
        <v>-0.26</v>
      </c>
      <c r="AK2523" s="1135">
        <v>1.67</v>
      </c>
      <c r="AM2523" s="1136" t="s">
        <v>14080</v>
      </c>
      <c r="AN2523" s="1136" t="s">
        <v>14081</v>
      </c>
      <c r="AO2523" s="1136" t="str">
        <f t="shared" si="318"/>
        <v>5500↓500-3/21</v>
      </c>
      <c r="AP2523" s="1136">
        <f t="shared" si="319"/>
        <v>1.74</v>
      </c>
      <c r="AQ2523" s="1136" t="str">
        <f t="shared" si="320"/>
        <v>1-5-1S85°Z+S</v>
      </c>
      <c r="AR2523" s="1136" t="str">
        <f t="shared" si="321"/>
        <v>NA</v>
      </c>
      <c r="AS2523" s="1136" t="str">
        <f t="shared" si="322"/>
        <v>174/OFF</v>
      </c>
      <c r="AT2523" s="1136" t="str">
        <f t="shared" si="323"/>
        <v>1-5-1S85°Z+S</v>
      </c>
      <c r="AU2523" s="1136" t="s">
        <v>15734</v>
      </c>
      <c r="AV2523" s="1136" t="str">
        <f t="shared" si="316"/>
        <v>113.3.19</v>
      </c>
      <c r="AW2523" s="1438">
        <f t="shared" si="317"/>
        <v>45370</v>
      </c>
    </row>
    <row r="2524" spans="1:49">
      <c r="A2524" s="1135" t="s">
        <v>7845</v>
      </c>
      <c r="B2524" s="1135" t="s">
        <v>682</v>
      </c>
      <c r="C2524" s="1135">
        <v>600</v>
      </c>
      <c r="D2524" s="1135">
        <v>1.8049999999999999</v>
      </c>
      <c r="E2524" s="1135" t="s">
        <v>15216</v>
      </c>
      <c r="F2524" s="1135" t="s">
        <v>1048</v>
      </c>
      <c r="G2524" s="1135">
        <v>5.5</v>
      </c>
      <c r="H2524" s="1135" t="s">
        <v>7846</v>
      </c>
      <c r="I2524" s="1135" t="s">
        <v>7847</v>
      </c>
      <c r="K2524" s="1135" t="s">
        <v>7848</v>
      </c>
      <c r="L2524" s="1135" t="s">
        <v>6332</v>
      </c>
      <c r="M2524" s="1135">
        <v>296</v>
      </c>
      <c r="N2524" s="1135" t="s">
        <v>1039</v>
      </c>
      <c r="O2524" s="1135">
        <v>7.4</v>
      </c>
      <c r="P2524" s="1135">
        <v>5.92</v>
      </c>
      <c r="Q2524" s="1135">
        <v>3</v>
      </c>
      <c r="R2524" s="1135">
        <v>17</v>
      </c>
      <c r="T2524" s="1135">
        <v>10.5</v>
      </c>
      <c r="U2524" s="1135">
        <v>6.1</v>
      </c>
      <c r="V2524" s="1135" t="s">
        <v>663</v>
      </c>
      <c r="W2524" s="1135">
        <v>110</v>
      </c>
      <c r="X2524" s="1135">
        <v>90</v>
      </c>
      <c r="Y2524" s="1135">
        <v>1.1000000000000001</v>
      </c>
      <c r="Z2524" s="1135" t="s">
        <v>663</v>
      </c>
      <c r="AA2524" s="1135" t="s">
        <v>7849</v>
      </c>
      <c r="AB2524" s="1135" t="s">
        <v>7850</v>
      </c>
      <c r="AH2524" s="1135" t="s">
        <v>629</v>
      </c>
      <c r="AI2524" s="1135">
        <v>91.05</v>
      </c>
      <c r="AJ2524" s="1135">
        <v>-1.29</v>
      </c>
      <c r="AK2524" s="1135">
        <v>6.42</v>
      </c>
      <c r="AM2524" s="1136" t="s">
        <v>14082</v>
      </c>
      <c r="AN2524" s="1136" t="s">
        <v>14083</v>
      </c>
      <c r="AO2524" s="1136">
        <f t="shared" si="318"/>
        <v>600</v>
      </c>
      <c r="AP2524" s="1136">
        <f t="shared" si="319"/>
        <v>1.8049999999999999</v>
      </c>
      <c r="AQ2524" s="1136" t="str">
        <f t="shared" si="320"/>
        <v>1-5-1S91°Z+S</v>
      </c>
      <c r="AR2524" s="1136" t="str">
        <f t="shared" si="321"/>
        <v>31</v>
      </c>
      <c r="AS2524" s="1136" t="str">
        <f t="shared" si="322"/>
        <v>280/280/160</v>
      </c>
      <c r="AT2524" s="1136" t="str">
        <f t="shared" si="323"/>
        <v>1-5-1S91°Z+S</v>
      </c>
      <c r="AU2524" s="1136" t="s">
        <v>15734</v>
      </c>
      <c r="AV2524" s="1136" t="str">
        <f t="shared" si="316"/>
        <v>113.3.15</v>
      </c>
      <c r="AW2524" s="1438">
        <f t="shared" si="317"/>
        <v>45366</v>
      </c>
    </row>
    <row r="2525" spans="1:49">
      <c r="A2525" s="1135" t="s">
        <v>7851</v>
      </c>
      <c r="B2525" s="1135" t="s">
        <v>7162</v>
      </c>
      <c r="C2525" s="1135">
        <v>500</v>
      </c>
      <c r="D2525" s="1135">
        <v>1.79</v>
      </c>
      <c r="E2525" s="1135" t="s">
        <v>15210</v>
      </c>
      <c r="F2525" s="1135" t="s">
        <v>2328</v>
      </c>
      <c r="G2525" s="1135">
        <v>5</v>
      </c>
      <c r="H2525" s="1135" t="s">
        <v>7852</v>
      </c>
      <c r="I2525" s="1135" t="s">
        <v>7181</v>
      </c>
      <c r="K2525" s="1135" t="s">
        <v>7853</v>
      </c>
      <c r="L2525" s="1135" t="s">
        <v>5131</v>
      </c>
      <c r="M2525" s="1135">
        <v>295.5</v>
      </c>
      <c r="N2525" s="1135" t="s">
        <v>1039</v>
      </c>
      <c r="O2525" s="1135">
        <v>7.3875000000000002</v>
      </c>
      <c r="P2525" s="1135">
        <v>5.91</v>
      </c>
      <c r="Q2525" s="1135">
        <v>3.5</v>
      </c>
      <c r="R2525" s="1135">
        <v>19.5</v>
      </c>
      <c r="T2525" s="1135">
        <v>20</v>
      </c>
      <c r="U2525" s="1135">
        <v>3.5</v>
      </c>
      <c r="V2525" s="1135" t="s">
        <v>663</v>
      </c>
      <c r="W2525" s="1135">
        <v>115</v>
      </c>
      <c r="X2525" s="1135">
        <v>90</v>
      </c>
      <c r="Y2525" s="1135">
        <v>1</v>
      </c>
      <c r="Z2525" s="1135" t="s">
        <v>663</v>
      </c>
      <c r="AA2525" s="1135" t="s">
        <v>4037</v>
      </c>
      <c r="AH2525" s="1135" t="s">
        <v>944</v>
      </c>
      <c r="AI2525" s="1135">
        <v>14.73</v>
      </c>
      <c r="AJ2525" s="1135">
        <v>0.14000000000000001</v>
      </c>
      <c r="AK2525" s="1135">
        <v>-0.01</v>
      </c>
      <c r="AM2525" s="1136" t="s">
        <v>14084</v>
      </c>
      <c r="AN2525" s="1136" t="s">
        <v>14085</v>
      </c>
      <c r="AO2525" s="1136">
        <f t="shared" si="318"/>
        <v>500</v>
      </c>
      <c r="AP2525" s="1136">
        <f t="shared" si="319"/>
        <v>1.79</v>
      </c>
      <c r="AQ2525" s="1136" t="str">
        <f t="shared" si="320"/>
        <v>1-5-1S83°Z+S</v>
      </c>
      <c r="AR2525" s="1136" t="str">
        <f t="shared" si="321"/>
        <v>33.5</v>
      </c>
      <c r="AS2525" s="1136" t="str">
        <f t="shared" si="322"/>
        <v>290/290/140</v>
      </c>
      <c r="AT2525" s="1136" t="str">
        <f t="shared" si="323"/>
        <v>1-5-1S83°Z+S</v>
      </c>
      <c r="AU2525" s="1136" t="s">
        <v>15734</v>
      </c>
      <c r="AV2525" s="1136" t="str">
        <f t="shared" si="316"/>
        <v>113.3.14</v>
      </c>
      <c r="AW2525" s="1438">
        <f t="shared" si="317"/>
        <v>45365</v>
      </c>
    </row>
    <row r="2526" spans="1:49">
      <c r="A2526" s="1135" t="s">
        <v>7854</v>
      </c>
      <c r="B2526" s="1135" t="s">
        <v>7162</v>
      </c>
      <c r="C2526" s="1135">
        <v>500</v>
      </c>
      <c r="D2526" s="1135">
        <v>1.7849999999999999</v>
      </c>
      <c r="E2526" s="1135" t="s">
        <v>15206</v>
      </c>
      <c r="F2526" s="1135" t="s">
        <v>1069</v>
      </c>
      <c r="G2526" s="1135">
        <v>5</v>
      </c>
      <c r="H2526" s="1135" t="s">
        <v>7855</v>
      </c>
      <c r="I2526" s="1135" t="s">
        <v>7823</v>
      </c>
      <c r="K2526" s="1135" t="s">
        <v>7853</v>
      </c>
      <c r="L2526" s="1135" t="s">
        <v>5131</v>
      </c>
      <c r="M2526" s="1135">
        <v>295.5</v>
      </c>
      <c r="N2526" s="1135" t="s">
        <v>1039</v>
      </c>
      <c r="O2526" s="1135">
        <v>7.3875000000000002</v>
      </c>
      <c r="P2526" s="1135">
        <v>5.91</v>
      </c>
      <c r="Q2526" s="1135">
        <v>3.5</v>
      </c>
      <c r="R2526" s="1135">
        <v>19.5</v>
      </c>
      <c r="T2526" s="1135">
        <v>20</v>
      </c>
      <c r="U2526" s="1135">
        <v>3.5</v>
      </c>
      <c r="V2526" s="1135" t="s">
        <v>663</v>
      </c>
      <c r="W2526" s="1135">
        <v>115</v>
      </c>
      <c r="X2526" s="1135">
        <v>90</v>
      </c>
      <c r="Y2526" s="1135">
        <v>1</v>
      </c>
      <c r="Z2526" s="1135" t="s">
        <v>663</v>
      </c>
      <c r="AA2526" s="1135" t="s">
        <v>4039</v>
      </c>
      <c r="AH2526" s="1135" t="s">
        <v>944</v>
      </c>
      <c r="AI2526" s="1135">
        <v>13.65</v>
      </c>
      <c r="AJ2526" s="1135">
        <v>0.06</v>
      </c>
      <c r="AK2526" s="1135">
        <v>0.39</v>
      </c>
      <c r="AM2526" s="1136" t="s">
        <v>14084</v>
      </c>
      <c r="AN2526" s="1136" t="s">
        <v>14086</v>
      </c>
      <c r="AO2526" s="1136">
        <f t="shared" si="318"/>
        <v>500</v>
      </c>
      <c r="AP2526" s="1136">
        <f t="shared" si="319"/>
        <v>1.7849999999999999</v>
      </c>
      <c r="AQ2526" s="1136" t="str">
        <f t="shared" si="320"/>
        <v>1-5-1S87°Z+S</v>
      </c>
      <c r="AR2526" s="1136" t="str">
        <f t="shared" si="321"/>
        <v>31.5</v>
      </c>
      <c r="AS2526" s="1136" t="str">
        <f t="shared" si="322"/>
        <v>290/290/150</v>
      </c>
      <c r="AT2526" s="1136" t="str">
        <f t="shared" si="323"/>
        <v>1-5-1S87°Z+S</v>
      </c>
      <c r="AU2526" s="1136" t="s">
        <v>15734</v>
      </c>
      <c r="AV2526" s="1136" t="str">
        <f t="shared" si="316"/>
        <v>113.3.19</v>
      </c>
      <c r="AW2526" s="1438">
        <f t="shared" si="317"/>
        <v>45370</v>
      </c>
    </row>
    <row r="2527" spans="1:49">
      <c r="A2527" s="1135" t="s">
        <v>7856</v>
      </c>
      <c r="B2527" s="1135" t="s">
        <v>7857</v>
      </c>
      <c r="C2527" s="1135">
        <v>600</v>
      </c>
      <c r="D2527" s="1135">
        <v>1.77</v>
      </c>
      <c r="E2527" s="1135" t="s">
        <v>15210</v>
      </c>
      <c r="F2527" s="1135" t="s">
        <v>2328</v>
      </c>
      <c r="G2527" s="1135">
        <v>5</v>
      </c>
      <c r="H2527" s="1135" t="s">
        <v>7046</v>
      </c>
      <c r="I2527" s="1135" t="s">
        <v>7115</v>
      </c>
      <c r="J2527" s="1135">
        <v>3</v>
      </c>
      <c r="K2527" s="1135" t="s">
        <v>7858</v>
      </c>
      <c r="L2527" s="1135" t="s">
        <v>7859</v>
      </c>
      <c r="M2527" s="1135">
        <v>310</v>
      </c>
      <c r="N2527" s="1135" t="s">
        <v>1039</v>
      </c>
      <c r="O2527" s="1135">
        <v>7.75</v>
      </c>
      <c r="P2527" s="1135">
        <v>6.2</v>
      </c>
      <c r="Q2527" s="1135">
        <v>3.5</v>
      </c>
      <c r="R2527" s="1135">
        <v>22</v>
      </c>
      <c r="T2527" s="1135">
        <v>22</v>
      </c>
      <c r="U2527" s="1135">
        <v>3.5</v>
      </c>
      <c r="V2527" s="1135" t="s">
        <v>663</v>
      </c>
      <c r="W2527" s="1135">
        <v>110</v>
      </c>
      <c r="X2527" s="1135">
        <v>85</v>
      </c>
      <c r="Y2527" s="1135">
        <v>1</v>
      </c>
      <c r="Z2527" s="1135" t="s">
        <v>663</v>
      </c>
      <c r="AA2527" s="1135" t="s">
        <v>7849</v>
      </c>
      <c r="AH2527" s="1135" t="s">
        <v>977</v>
      </c>
      <c r="AI2527" s="1135">
        <v>29.24</v>
      </c>
      <c r="AJ2527" s="1135">
        <v>9.6199999999999992</v>
      </c>
      <c r="AK2527" s="1135">
        <v>7.85</v>
      </c>
      <c r="AM2527" s="1136" t="s">
        <v>14087</v>
      </c>
      <c r="AN2527" s="1136" t="s">
        <v>14088</v>
      </c>
      <c r="AO2527" s="1136">
        <f t="shared" si="318"/>
        <v>600</v>
      </c>
      <c r="AP2527" s="1136">
        <f t="shared" si="319"/>
        <v>1.77</v>
      </c>
      <c r="AQ2527" s="1136" t="str">
        <f t="shared" si="320"/>
        <v>1-5-1S83°Z+S</v>
      </c>
      <c r="AR2527" s="1136" t="str">
        <f t="shared" si="321"/>
        <v>33.5</v>
      </c>
      <c r="AS2527" s="1136" t="str">
        <f t="shared" si="322"/>
        <v>340/340/140</v>
      </c>
      <c r="AT2527" s="1136" t="str">
        <f t="shared" si="323"/>
        <v>1-5-1S83°Z+S</v>
      </c>
      <c r="AU2527" s="1136" t="s">
        <v>15734</v>
      </c>
      <c r="AV2527" s="1136" t="str">
        <f t="shared" si="316"/>
        <v>113.3.15</v>
      </c>
      <c r="AW2527" s="1438">
        <f t="shared" si="317"/>
        <v>45366</v>
      </c>
    </row>
    <row r="2528" spans="1:49">
      <c r="A2528" s="1135" t="s">
        <v>7860</v>
      </c>
      <c r="B2528" s="1135" t="s">
        <v>7861</v>
      </c>
      <c r="C2528" s="1135">
        <v>600</v>
      </c>
      <c r="D2528" s="1135">
        <v>1.76</v>
      </c>
      <c r="E2528" s="1135" t="s">
        <v>15216</v>
      </c>
      <c r="F2528" s="1135" t="s">
        <v>1069</v>
      </c>
      <c r="G2528" s="1135">
        <v>5</v>
      </c>
      <c r="H2528" s="1135" t="s">
        <v>7862</v>
      </c>
      <c r="I2528" s="1135" t="s">
        <v>7803</v>
      </c>
      <c r="K2528" s="1135" t="s">
        <v>7863</v>
      </c>
      <c r="L2528" s="1135" t="s">
        <v>4825</v>
      </c>
      <c r="M2528" s="1135">
        <v>300.8</v>
      </c>
      <c r="N2528" s="1135" t="s">
        <v>1039</v>
      </c>
      <c r="O2528" s="1135">
        <v>7.5200000000000005</v>
      </c>
      <c r="P2528" s="1135">
        <v>6.016</v>
      </c>
      <c r="Q2528" s="1135">
        <v>4</v>
      </c>
      <c r="R2528" s="1135">
        <v>17</v>
      </c>
      <c r="T2528" s="1135">
        <v>18</v>
      </c>
      <c r="U2528" s="1135">
        <v>4</v>
      </c>
      <c r="V2528" s="1135" t="s">
        <v>663</v>
      </c>
      <c r="W2528" s="1135">
        <v>65</v>
      </c>
      <c r="X2528" s="1135">
        <v>10</v>
      </c>
      <c r="Y2528" s="1135">
        <v>1.5</v>
      </c>
      <c r="Z2528" s="1135" t="s">
        <v>663</v>
      </c>
      <c r="AA2528" s="1135" t="s">
        <v>4039</v>
      </c>
      <c r="AH2528" s="1135" t="s">
        <v>1237</v>
      </c>
      <c r="AI2528" s="1135">
        <v>95.46</v>
      </c>
      <c r="AJ2528" s="1135">
        <v>-0.46</v>
      </c>
      <c r="AK2528" s="1135">
        <v>1.61</v>
      </c>
      <c r="AM2528" s="1136" t="s">
        <v>14089</v>
      </c>
      <c r="AN2528" s="1136" t="s">
        <v>14090</v>
      </c>
      <c r="AO2528" s="1136">
        <f t="shared" si="318"/>
        <v>600</v>
      </c>
      <c r="AP2528" s="1136">
        <f t="shared" si="319"/>
        <v>1.76</v>
      </c>
      <c r="AQ2528" s="1136" t="str">
        <f t="shared" si="320"/>
        <v>1-5-1S91°Z+S</v>
      </c>
      <c r="AR2528" s="1136" t="str">
        <f t="shared" si="321"/>
        <v>31.5</v>
      </c>
      <c r="AS2528" s="1136" t="str">
        <f t="shared" si="322"/>
        <v>320/290/OFF</v>
      </c>
      <c r="AT2528" s="1136" t="str">
        <f t="shared" si="323"/>
        <v>1-5-1S91°Z+S</v>
      </c>
      <c r="AU2528" s="1136" t="s">
        <v>15734</v>
      </c>
      <c r="AV2528" s="1136" t="str">
        <f t="shared" si="316"/>
        <v>113.3.19</v>
      </c>
      <c r="AW2528" s="1438">
        <f t="shared" si="317"/>
        <v>45370</v>
      </c>
    </row>
    <row r="2529" spans="1:49">
      <c r="A2529" s="1135" t="s">
        <v>7864</v>
      </c>
      <c r="B2529" s="1135" t="s">
        <v>7400</v>
      </c>
      <c r="C2529" s="1135">
        <v>600</v>
      </c>
      <c r="D2529" s="1135">
        <v>1.79</v>
      </c>
      <c r="E2529" s="1135" t="s">
        <v>15210</v>
      </c>
      <c r="F2529" s="1135" t="s">
        <v>2328</v>
      </c>
      <c r="G2529" s="1135">
        <v>3.5</v>
      </c>
      <c r="H2529" s="1135" t="s">
        <v>7046</v>
      </c>
      <c r="I2529" s="1135" t="s">
        <v>7244</v>
      </c>
      <c r="J2529" s="1135">
        <v>3</v>
      </c>
      <c r="K2529" s="1135" t="s">
        <v>7865</v>
      </c>
      <c r="L2529" s="1135" t="s">
        <v>7402</v>
      </c>
      <c r="M2529" s="1135">
        <v>310</v>
      </c>
      <c r="N2529" s="1135" t="s">
        <v>1039</v>
      </c>
      <c r="O2529" s="1135">
        <v>7.75</v>
      </c>
      <c r="P2529" s="1135">
        <v>6.2</v>
      </c>
      <c r="Q2529" s="1135">
        <v>3.5</v>
      </c>
      <c r="R2529" s="1135">
        <v>22</v>
      </c>
      <c r="T2529" s="1135">
        <v>22</v>
      </c>
      <c r="U2529" s="1135">
        <v>3.5</v>
      </c>
      <c r="V2529" s="1135" t="s">
        <v>663</v>
      </c>
      <c r="W2529" s="1135">
        <v>110</v>
      </c>
      <c r="X2529" s="1135">
        <v>85</v>
      </c>
      <c r="Y2529" s="1135">
        <v>1</v>
      </c>
      <c r="Z2529" s="1135" t="s">
        <v>663</v>
      </c>
      <c r="AA2529" s="1135" t="s">
        <v>7866</v>
      </c>
      <c r="AH2529" s="1135" t="s">
        <v>908</v>
      </c>
      <c r="AI2529" s="1135">
        <v>23.34</v>
      </c>
      <c r="AJ2529" s="1135">
        <v>10.23</v>
      </c>
      <c r="AK2529" s="1135">
        <v>6.61</v>
      </c>
      <c r="AM2529" s="1136" t="s">
        <v>14091</v>
      </c>
      <c r="AN2529" s="1136" t="s">
        <v>14092</v>
      </c>
      <c r="AO2529" s="1136">
        <f t="shared" si="318"/>
        <v>600</v>
      </c>
      <c r="AP2529" s="1136">
        <f t="shared" si="319"/>
        <v>1.79</v>
      </c>
      <c r="AQ2529" s="1136" t="str">
        <f t="shared" si="320"/>
        <v>1-5-1S83°Z+S</v>
      </c>
      <c r="AR2529" s="1136" t="str">
        <f t="shared" si="321"/>
        <v>33.5</v>
      </c>
      <c r="AS2529" s="1136" t="str">
        <f t="shared" si="322"/>
        <v>340/340/140</v>
      </c>
      <c r="AT2529" s="1136" t="str">
        <f t="shared" si="323"/>
        <v>1-5-1S83°Z+S</v>
      </c>
      <c r="AU2529" s="1136" t="s">
        <v>15734</v>
      </c>
      <c r="AV2529" s="1136" t="str">
        <f t="shared" si="316"/>
        <v>112.3.21</v>
      </c>
      <c r="AW2529" s="1438">
        <f t="shared" si="317"/>
        <v>45006</v>
      </c>
    </row>
    <row r="2530" spans="1:49">
      <c r="A2530" s="1135" t="s">
        <v>7867</v>
      </c>
      <c r="B2530" s="1135" t="s">
        <v>7868</v>
      </c>
      <c r="C2530" s="1135">
        <v>600</v>
      </c>
      <c r="D2530" s="1135">
        <v>1.8</v>
      </c>
      <c r="E2530" s="1135" t="s">
        <v>15210</v>
      </c>
      <c r="F2530" s="1135" t="s">
        <v>2328</v>
      </c>
      <c r="G2530" s="1135">
        <v>5</v>
      </c>
      <c r="H2530" s="1135" t="s">
        <v>7046</v>
      </c>
      <c r="I2530" s="1135" t="s">
        <v>7244</v>
      </c>
      <c r="K2530" s="1135" t="s">
        <v>7869</v>
      </c>
      <c r="L2530" s="1135" t="s">
        <v>7870</v>
      </c>
      <c r="M2530" s="1135">
        <v>303</v>
      </c>
      <c r="N2530" s="1135" t="s">
        <v>1039</v>
      </c>
      <c r="O2530" s="1135">
        <v>7.5750000000000002</v>
      </c>
      <c r="P2530" s="1135">
        <v>6.0600000000000005</v>
      </c>
      <c r="Q2530" s="1135">
        <v>3.5</v>
      </c>
      <c r="R2530" s="1135" t="s">
        <v>7871</v>
      </c>
      <c r="T2530" s="1135">
        <v>24</v>
      </c>
      <c r="U2530" s="1135">
        <v>3.4</v>
      </c>
      <c r="V2530" s="1135" t="s">
        <v>663</v>
      </c>
      <c r="W2530" s="1135">
        <v>115</v>
      </c>
      <c r="X2530" s="1135">
        <v>85</v>
      </c>
      <c r="Y2530" s="1135">
        <v>1.2</v>
      </c>
      <c r="Z2530" s="1135" t="s">
        <v>663</v>
      </c>
      <c r="AA2530" s="1135" t="s">
        <v>7872</v>
      </c>
      <c r="AH2530" s="1135" t="s">
        <v>1237</v>
      </c>
      <c r="AI2530" s="1135">
        <v>22.79</v>
      </c>
      <c r="AJ2530" s="1135">
        <v>0.18</v>
      </c>
      <c r="AK2530" s="1135">
        <v>0.16</v>
      </c>
      <c r="AM2530" s="1136" t="s">
        <v>14093</v>
      </c>
      <c r="AN2530" s="1136" t="s">
        <v>14094</v>
      </c>
      <c r="AO2530" s="1136">
        <f t="shared" si="318"/>
        <v>600</v>
      </c>
      <c r="AP2530" s="1136">
        <f t="shared" si="319"/>
        <v>1.8</v>
      </c>
      <c r="AQ2530" s="1136" t="str">
        <f t="shared" si="320"/>
        <v>1-5-1S83°Z+S</v>
      </c>
      <c r="AR2530" s="1136" t="str">
        <f t="shared" si="321"/>
        <v>33.5</v>
      </c>
      <c r="AS2530" s="1136" t="str">
        <f t="shared" si="322"/>
        <v>340/340/140</v>
      </c>
      <c r="AT2530" s="1136" t="str">
        <f t="shared" si="323"/>
        <v>1-5-1S83°Z+S</v>
      </c>
      <c r="AU2530" s="1136" t="s">
        <v>15734</v>
      </c>
      <c r="AV2530" s="1136" t="str">
        <f t="shared" si="316"/>
        <v>113.3.28</v>
      </c>
      <c r="AW2530" s="1438">
        <f t="shared" si="317"/>
        <v>45379</v>
      </c>
    </row>
    <row r="2531" spans="1:49">
      <c r="A2531" s="1135" t="s">
        <v>7873</v>
      </c>
      <c r="B2531" s="1135" t="s">
        <v>740</v>
      </c>
      <c r="C2531" s="1135">
        <v>600</v>
      </c>
      <c r="D2531" s="1135">
        <v>1.79</v>
      </c>
      <c r="E2531" s="1135" t="s">
        <v>15206</v>
      </c>
      <c r="F2531" s="1135" t="s">
        <v>1563</v>
      </c>
      <c r="G2531" s="1135">
        <v>4</v>
      </c>
      <c r="H2531" s="1135" t="s">
        <v>6996</v>
      </c>
      <c r="I2531" s="1135" t="s">
        <v>7095</v>
      </c>
      <c r="K2531" s="1135" t="s">
        <v>7874</v>
      </c>
      <c r="L2531" s="1135" t="s">
        <v>7875</v>
      </c>
      <c r="M2531" s="1135">
        <v>303</v>
      </c>
      <c r="N2531" s="1135" t="s">
        <v>1039</v>
      </c>
      <c r="O2531" s="1135">
        <v>7.5750000000000002</v>
      </c>
      <c r="P2531" s="1135">
        <v>6.0600000000000005</v>
      </c>
      <c r="Q2531" s="1135">
        <v>3.5</v>
      </c>
      <c r="R2531" s="1135">
        <v>24</v>
      </c>
      <c r="T2531" s="1135">
        <v>16</v>
      </c>
      <c r="U2531" s="1135">
        <v>3</v>
      </c>
      <c r="V2531" s="1135" t="s">
        <v>663</v>
      </c>
      <c r="W2531" s="1135">
        <v>90</v>
      </c>
      <c r="X2531" s="1135">
        <v>10</v>
      </c>
      <c r="Y2531" s="1135">
        <v>1.5</v>
      </c>
      <c r="Z2531" s="1135" t="s">
        <v>663</v>
      </c>
      <c r="AA2531" s="1135" t="s">
        <v>7872</v>
      </c>
      <c r="AH2531" s="1135" t="s">
        <v>959</v>
      </c>
      <c r="AI2531" s="1135">
        <v>73.34</v>
      </c>
      <c r="AJ2531" s="1135">
        <v>0.2</v>
      </c>
      <c r="AK2531" s="1135">
        <v>5.91</v>
      </c>
      <c r="AM2531" s="1136" t="s">
        <v>14095</v>
      </c>
      <c r="AN2531" s="1136" t="s">
        <v>14096</v>
      </c>
      <c r="AO2531" s="1136">
        <f t="shared" si="318"/>
        <v>600</v>
      </c>
      <c r="AP2531" s="1136">
        <f t="shared" si="319"/>
        <v>1.79</v>
      </c>
      <c r="AQ2531" s="1136" t="str">
        <f t="shared" si="320"/>
        <v>1-5-1S87°Z+S</v>
      </c>
      <c r="AR2531" s="1136" t="str">
        <f t="shared" si="321"/>
        <v>30.5</v>
      </c>
      <c r="AS2531" s="1136" t="str">
        <f t="shared" si="322"/>
        <v>310/310/190</v>
      </c>
      <c r="AT2531" s="1136" t="str">
        <f t="shared" si="323"/>
        <v>1-5-1S87°Z+S</v>
      </c>
      <c r="AU2531" s="1136" t="s">
        <v>15734</v>
      </c>
      <c r="AV2531" s="1136" t="str">
        <f t="shared" si="316"/>
        <v>113.3.28</v>
      </c>
      <c r="AW2531" s="1438">
        <f t="shared" si="317"/>
        <v>45379</v>
      </c>
    </row>
    <row r="2532" spans="1:49">
      <c r="A2532" s="1135" t="s">
        <v>7876</v>
      </c>
      <c r="B2532" s="1135" t="s">
        <v>856</v>
      </c>
      <c r="C2532" s="1135">
        <v>600</v>
      </c>
      <c r="D2532" s="1135">
        <v>1.7949999999999999</v>
      </c>
      <c r="E2532" s="1135" t="s">
        <v>15210</v>
      </c>
      <c r="F2532" s="1135" t="s">
        <v>2328</v>
      </c>
      <c r="G2532" s="1135">
        <v>3.5</v>
      </c>
      <c r="H2532" s="1135" t="s">
        <v>7046</v>
      </c>
      <c r="I2532" s="1135" t="s">
        <v>7047</v>
      </c>
      <c r="J2532" s="1135">
        <v>3</v>
      </c>
      <c r="K2532" s="1135" t="s">
        <v>7877</v>
      </c>
      <c r="L2532" s="1135" t="s">
        <v>7391</v>
      </c>
      <c r="M2532" s="1135">
        <v>310</v>
      </c>
      <c r="N2532" s="1135" t="s">
        <v>1039</v>
      </c>
      <c r="O2532" s="1135">
        <v>7.75</v>
      </c>
      <c r="P2532" s="1135">
        <v>6.2</v>
      </c>
      <c r="Q2532" s="1135">
        <v>3.5</v>
      </c>
      <c r="R2532" s="1135">
        <v>22</v>
      </c>
      <c r="T2532" s="1135">
        <v>22</v>
      </c>
      <c r="U2532" s="1135">
        <v>3.5</v>
      </c>
      <c r="V2532" s="1135" t="s">
        <v>663</v>
      </c>
      <c r="W2532" s="1135">
        <v>110</v>
      </c>
      <c r="X2532" s="1135">
        <v>85</v>
      </c>
      <c r="Y2532" s="1135">
        <v>1</v>
      </c>
      <c r="Z2532" s="1135" t="s">
        <v>663</v>
      </c>
      <c r="AA2532" s="1135" t="s">
        <v>7878</v>
      </c>
      <c r="AH2532" s="1135" t="s">
        <v>472</v>
      </c>
      <c r="AI2532" s="1135">
        <v>16</v>
      </c>
      <c r="AJ2532" s="1135">
        <v>0.23</v>
      </c>
      <c r="AK2532" s="1135">
        <v>0.77</v>
      </c>
      <c r="AM2532" s="1136" t="s">
        <v>14097</v>
      </c>
      <c r="AN2532" s="1136" t="s">
        <v>14098</v>
      </c>
      <c r="AO2532" s="1136">
        <f t="shared" si="318"/>
        <v>600</v>
      </c>
      <c r="AP2532" s="1136">
        <f t="shared" si="319"/>
        <v>1.7949999999999999</v>
      </c>
      <c r="AQ2532" s="1136" t="str">
        <f t="shared" si="320"/>
        <v>1-5-1S83°Z+S</v>
      </c>
      <c r="AR2532" s="1136" t="str">
        <f t="shared" si="321"/>
        <v>33.5</v>
      </c>
      <c r="AS2532" s="1136" t="str">
        <f t="shared" si="322"/>
        <v>340/340/140</v>
      </c>
      <c r="AT2532" s="1136" t="str">
        <f t="shared" si="323"/>
        <v>1-5-1S83°Z+S</v>
      </c>
      <c r="AU2532" s="1136" t="s">
        <v>15734</v>
      </c>
      <c r="AV2532" s="1136" t="str">
        <f t="shared" si="316"/>
        <v>113.4.2</v>
      </c>
      <c r="AW2532" s="1438">
        <f t="shared" si="317"/>
        <v>45384</v>
      </c>
    </row>
    <row r="2533" spans="1:49">
      <c r="A2533" s="1135" t="s">
        <v>7879</v>
      </c>
      <c r="B2533" s="1135" t="s">
        <v>7355</v>
      </c>
      <c r="C2533" s="1135">
        <v>600</v>
      </c>
      <c r="D2533" s="1135">
        <v>1.79</v>
      </c>
      <c r="E2533" s="1135" t="s">
        <v>15206</v>
      </c>
      <c r="F2533" s="1135" t="s">
        <v>1563</v>
      </c>
      <c r="G2533" s="1135">
        <v>4</v>
      </c>
      <c r="H2533" s="1135" t="s">
        <v>6996</v>
      </c>
      <c r="I2533" s="1135" t="s">
        <v>7012</v>
      </c>
      <c r="K2533" s="1135" t="s">
        <v>7835</v>
      </c>
      <c r="L2533" s="1135" t="s">
        <v>7358</v>
      </c>
      <c r="M2533" s="1135">
        <v>303</v>
      </c>
      <c r="N2533" s="1135" t="s">
        <v>1039</v>
      </c>
      <c r="O2533" s="1135">
        <v>7.5750000000000002</v>
      </c>
      <c r="P2533" s="1135">
        <v>6.0600000000000005</v>
      </c>
      <c r="Q2533" s="1135">
        <v>3.5</v>
      </c>
      <c r="R2533" s="1135">
        <v>24</v>
      </c>
      <c r="T2533" s="1135">
        <v>16</v>
      </c>
      <c r="U2533" s="1135">
        <v>3</v>
      </c>
      <c r="V2533" s="1135" t="s">
        <v>663</v>
      </c>
      <c r="W2533" s="1135">
        <v>90</v>
      </c>
      <c r="X2533" s="1135">
        <v>10</v>
      </c>
      <c r="Y2533" s="1135">
        <v>1.5</v>
      </c>
      <c r="Z2533" s="1135" t="s">
        <v>663</v>
      </c>
      <c r="AA2533" s="1135" t="s">
        <v>7880</v>
      </c>
      <c r="AH2533" s="1135" t="s">
        <v>872</v>
      </c>
      <c r="AI2533" s="1135">
        <v>61.57</v>
      </c>
      <c r="AJ2533" s="1135">
        <v>3.71</v>
      </c>
      <c r="AK2533" s="1135">
        <v>15.11</v>
      </c>
      <c r="AM2533" s="1136" t="s">
        <v>14099</v>
      </c>
      <c r="AN2533" s="1136" t="s">
        <v>14100</v>
      </c>
      <c r="AO2533" s="1136">
        <f t="shared" si="318"/>
        <v>600</v>
      </c>
      <c r="AP2533" s="1136">
        <f t="shared" si="319"/>
        <v>1.79</v>
      </c>
      <c r="AQ2533" s="1136" t="str">
        <f t="shared" si="320"/>
        <v>1-5-1S87°Z+S</v>
      </c>
      <c r="AR2533" s="1136" t="str">
        <f t="shared" si="321"/>
        <v>30.5</v>
      </c>
      <c r="AS2533" s="1136" t="str">
        <f t="shared" si="322"/>
        <v>310/310/190</v>
      </c>
      <c r="AT2533" s="1136" t="str">
        <f t="shared" si="323"/>
        <v>1-5-1S87°Z+S</v>
      </c>
      <c r="AU2533" s="1136" t="s">
        <v>15734</v>
      </c>
      <c r="AV2533" s="1136" t="str">
        <f t="shared" si="316"/>
        <v>113.4.3</v>
      </c>
      <c r="AW2533" s="1438">
        <f t="shared" si="317"/>
        <v>45385</v>
      </c>
    </row>
    <row r="2534" spans="1:49">
      <c r="A2534" s="1135" t="s">
        <v>7881</v>
      </c>
      <c r="B2534" s="1135" t="s">
        <v>737</v>
      </c>
      <c r="C2534" s="1135">
        <v>550</v>
      </c>
      <c r="D2534" s="1135">
        <v>1.7669999999999999</v>
      </c>
      <c r="E2534" s="1135">
        <v>102.5</v>
      </c>
      <c r="F2534" s="1135" t="s">
        <v>4164</v>
      </c>
      <c r="G2534" s="1135" t="s">
        <v>6959</v>
      </c>
      <c r="H2534" s="1135" t="s">
        <v>7141</v>
      </c>
      <c r="I2534" s="1135" t="s">
        <v>7151</v>
      </c>
      <c r="J2534" s="1135">
        <v>3.7</v>
      </c>
      <c r="K2534" s="1135" t="s">
        <v>7567</v>
      </c>
      <c r="L2534" s="1135" t="s">
        <v>4760</v>
      </c>
      <c r="M2534" s="1135">
        <v>300.8</v>
      </c>
      <c r="N2534" s="1135" t="s">
        <v>1039</v>
      </c>
      <c r="O2534" s="1135">
        <v>7.5200000000000005</v>
      </c>
      <c r="P2534" s="1135">
        <v>6.016</v>
      </c>
      <c r="Q2534" s="1135">
        <v>4</v>
      </c>
      <c r="R2534" s="1135">
        <v>17</v>
      </c>
      <c r="T2534" s="1135">
        <v>31.4</v>
      </c>
      <c r="U2534" s="1135">
        <v>3.6</v>
      </c>
      <c r="V2534" s="1135" t="s">
        <v>663</v>
      </c>
      <c r="W2534" s="1135">
        <v>65</v>
      </c>
      <c r="X2534" s="1135">
        <v>10</v>
      </c>
      <c r="Y2534" s="1135">
        <v>1.5</v>
      </c>
      <c r="Z2534" s="1135" t="s">
        <v>663</v>
      </c>
      <c r="AA2534" s="1135" t="s">
        <v>7882</v>
      </c>
      <c r="AH2534" s="1135" t="s">
        <v>7883</v>
      </c>
      <c r="AM2534" s="1136" t="s">
        <v>14101</v>
      </c>
      <c r="AN2534" s="1136" t="s">
        <v>14102</v>
      </c>
      <c r="AO2534" s="1136">
        <f t="shared" si="318"/>
        <v>550</v>
      </c>
      <c r="AP2534" s="1136">
        <f t="shared" si="319"/>
        <v>1.7669999999999999</v>
      </c>
      <c r="AQ2534" s="1136">
        <f t="shared" si="320"/>
        <v>102.5</v>
      </c>
      <c r="AR2534" s="1136" t="str">
        <f t="shared" si="321"/>
        <v>15.5</v>
      </c>
      <c r="AS2534" s="1136" t="str">
        <f t="shared" si="322"/>
        <v>485/445/OFF</v>
      </c>
      <c r="AT2534" s="1136">
        <f t="shared" si="323"/>
        <v>102.5</v>
      </c>
      <c r="AV2534" s="1136" t="str">
        <f t="shared" si="316"/>
        <v>110.2.20</v>
      </c>
      <c r="AW2534" s="1438">
        <f t="shared" si="317"/>
        <v>44247</v>
      </c>
    </row>
    <row r="2535" spans="1:49">
      <c r="A2535" s="1135" t="s">
        <v>7884</v>
      </c>
      <c r="B2535" s="1135" t="s">
        <v>737</v>
      </c>
      <c r="C2535" s="1135">
        <v>550</v>
      </c>
      <c r="D2535" s="1135">
        <v>1.76</v>
      </c>
      <c r="E2535" s="1135">
        <v>102.5</v>
      </c>
      <c r="F2535" s="1135" t="s">
        <v>4164</v>
      </c>
      <c r="G2535" s="1135" t="s">
        <v>6959</v>
      </c>
      <c r="H2535" s="1135" t="s">
        <v>7443</v>
      </c>
      <c r="I2535" s="1135" t="s">
        <v>6967</v>
      </c>
      <c r="J2535" s="1135">
        <v>3.7</v>
      </c>
      <c r="K2535" s="1135" t="s">
        <v>7885</v>
      </c>
      <c r="L2535" s="1135" t="s">
        <v>4760</v>
      </c>
      <c r="M2535" s="1135">
        <v>300.3</v>
      </c>
      <c r="N2535" s="1135" t="s">
        <v>1039</v>
      </c>
      <c r="O2535" s="1135">
        <v>7.5075000000000003</v>
      </c>
      <c r="P2535" s="1135">
        <v>6.0060000000000002</v>
      </c>
      <c r="Q2535" s="1135">
        <v>4</v>
      </c>
      <c r="R2535" s="1135">
        <v>18.899999999999999</v>
      </c>
      <c r="T2535" s="1135">
        <v>26.9</v>
      </c>
      <c r="U2535" s="1135">
        <v>3.7</v>
      </c>
      <c r="V2535" s="1135" t="s">
        <v>663</v>
      </c>
      <c r="W2535" s="1135">
        <v>60</v>
      </c>
      <c r="X2535" s="1135">
        <v>10</v>
      </c>
      <c r="Y2535" s="1135">
        <v>1.1000000000000001</v>
      </c>
      <c r="Z2535" s="1135" t="s">
        <v>663</v>
      </c>
      <c r="AA2535" s="1135" t="s">
        <v>6438</v>
      </c>
      <c r="AH2535" s="1135" t="s">
        <v>908</v>
      </c>
      <c r="AM2535" s="1136" t="s">
        <v>14103</v>
      </c>
      <c r="AN2535" s="1136" t="s">
        <v>14104</v>
      </c>
      <c r="AO2535" s="1136">
        <f t="shared" si="318"/>
        <v>550</v>
      </c>
      <c r="AP2535" s="1136">
        <f t="shared" si="319"/>
        <v>1.76</v>
      </c>
      <c r="AQ2535" s="1136">
        <f t="shared" si="320"/>
        <v>102.5</v>
      </c>
      <c r="AR2535" s="1136" t="str">
        <f t="shared" si="321"/>
        <v>15.5</v>
      </c>
      <c r="AS2535" s="1136" t="str">
        <f t="shared" si="322"/>
        <v>440/400/OFF</v>
      </c>
      <c r="AT2535" s="1136">
        <f t="shared" si="323"/>
        <v>102.5</v>
      </c>
      <c r="AV2535" s="1136" t="str">
        <f t="shared" si="316"/>
        <v>110.2.19</v>
      </c>
      <c r="AW2535" s="1438">
        <f t="shared" si="317"/>
        <v>44246</v>
      </c>
    </row>
    <row r="2536" spans="1:49">
      <c r="A2536" s="1135" t="s">
        <v>7886</v>
      </c>
      <c r="B2536" s="1135" t="s">
        <v>737</v>
      </c>
      <c r="C2536" s="1135">
        <v>600</v>
      </c>
      <c r="D2536" s="1135">
        <v>1.77</v>
      </c>
      <c r="E2536" s="1135">
        <v>102.5</v>
      </c>
      <c r="F2536" s="1135" t="s">
        <v>4164</v>
      </c>
      <c r="G2536" s="1135">
        <v>5.5</v>
      </c>
      <c r="H2536" s="1135" t="s">
        <v>7432</v>
      </c>
      <c r="I2536" s="1135" t="s">
        <v>7590</v>
      </c>
      <c r="J2536" s="1135">
        <v>3.7</v>
      </c>
      <c r="K2536" s="1135" t="s">
        <v>7885</v>
      </c>
      <c r="L2536" s="1135" t="s">
        <v>4760</v>
      </c>
      <c r="M2536" s="1135">
        <v>295.10000000000002</v>
      </c>
      <c r="N2536" s="1135" t="s">
        <v>1039</v>
      </c>
      <c r="O2536" s="1135">
        <v>7.3775000000000013</v>
      </c>
      <c r="P2536" s="1135">
        <v>5.9020000000000001</v>
      </c>
      <c r="Q2536" s="1135">
        <v>4</v>
      </c>
      <c r="R2536" s="1135">
        <v>17.399999999999999</v>
      </c>
      <c r="T2536" s="1135">
        <v>31</v>
      </c>
      <c r="U2536" s="1135">
        <v>3.5</v>
      </c>
      <c r="V2536" s="1135" t="s">
        <v>663</v>
      </c>
      <c r="W2536" s="1135">
        <v>100</v>
      </c>
      <c r="X2536" s="1135" t="s">
        <v>7592</v>
      </c>
      <c r="Y2536" s="1135">
        <v>1</v>
      </c>
      <c r="Z2536" s="1135" t="s">
        <v>663</v>
      </c>
      <c r="AA2536" s="1135" t="s">
        <v>1483</v>
      </c>
      <c r="AH2536" s="1135" t="s">
        <v>746</v>
      </c>
      <c r="AM2536" s="1136" t="s">
        <v>14105</v>
      </c>
      <c r="AN2536" s="1136" t="s">
        <v>14106</v>
      </c>
      <c r="AO2536" s="1136">
        <f t="shared" si="318"/>
        <v>600</v>
      </c>
      <c r="AP2536" s="1136">
        <f t="shared" si="319"/>
        <v>1.77</v>
      </c>
      <c r="AQ2536" s="1136">
        <f t="shared" si="320"/>
        <v>102.5</v>
      </c>
      <c r="AR2536" s="1136" t="str">
        <f t="shared" si="321"/>
        <v>15.5</v>
      </c>
      <c r="AS2536" s="1136" t="str">
        <f t="shared" si="322"/>
        <v>504/464/OFF</v>
      </c>
      <c r="AT2536" s="1136">
        <f t="shared" si="323"/>
        <v>102.5</v>
      </c>
      <c r="AV2536" s="1136" t="str">
        <f t="shared" si="316"/>
        <v>110.3.4</v>
      </c>
      <c r="AW2536" s="1438">
        <f t="shared" si="317"/>
        <v>44259</v>
      </c>
    </row>
    <row r="2537" spans="1:49">
      <c r="A2537" s="1135" t="s">
        <v>7887</v>
      </c>
      <c r="B2537" s="1135" t="s">
        <v>737</v>
      </c>
      <c r="C2537" s="1135">
        <v>550</v>
      </c>
      <c r="D2537" s="1135">
        <v>1.7669999999999999</v>
      </c>
      <c r="E2537" s="1135">
        <v>102.5</v>
      </c>
      <c r="F2537" s="1135" t="s">
        <v>4164</v>
      </c>
      <c r="G2537" s="1135">
        <v>5</v>
      </c>
      <c r="H2537" s="1135" t="s">
        <v>7888</v>
      </c>
      <c r="I2537" s="1135" t="s">
        <v>7803</v>
      </c>
      <c r="J2537" s="1135">
        <v>3.7</v>
      </c>
      <c r="K2537" s="1135" t="s">
        <v>7567</v>
      </c>
      <c r="L2537" s="1135" t="s">
        <v>4760</v>
      </c>
      <c r="M2537" s="1135">
        <v>298.8</v>
      </c>
      <c r="N2537" s="1135" t="s">
        <v>1039</v>
      </c>
      <c r="O2537" s="1135">
        <v>7.4700000000000006</v>
      </c>
      <c r="P2537" s="1135">
        <v>5.976</v>
      </c>
      <c r="Q2537" s="1135" t="s">
        <v>1055</v>
      </c>
      <c r="R2537" s="1135">
        <v>20.5</v>
      </c>
      <c r="T2537" s="1135">
        <v>21</v>
      </c>
      <c r="U2537" s="1135">
        <v>3.5</v>
      </c>
      <c r="V2537" s="1135" t="s">
        <v>663</v>
      </c>
      <c r="W2537" s="1135">
        <v>30</v>
      </c>
      <c r="X2537" s="1135">
        <v>10</v>
      </c>
      <c r="Y2537" s="1135">
        <v>1.2</v>
      </c>
      <c r="Z2537" s="1135" t="s">
        <v>663</v>
      </c>
      <c r="AA2537" s="1135" t="s">
        <v>4737</v>
      </c>
      <c r="AH2537" s="1135" t="s">
        <v>2478</v>
      </c>
      <c r="AM2537" s="1136" t="s">
        <v>14107</v>
      </c>
      <c r="AN2537" s="1136" t="s">
        <v>14108</v>
      </c>
      <c r="AO2537" s="1136">
        <f t="shared" si="318"/>
        <v>550</v>
      </c>
      <c r="AP2537" s="1136">
        <f t="shared" si="319"/>
        <v>1.7669999999999999</v>
      </c>
      <c r="AQ2537" s="1136">
        <f t="shared" si="320"/>
        <v>102.5</v>
      </c>
      <c r="AR2537" s="1136" t="str">
        <f t="shared" si="321"/>
        <v>15.5</v>
      </c>
      <c r="AS2537" s="1136" t="str">
        <f t="shared" si="322"/>
        <v>420/400/175</v>
      </c>
      <c r="AT2537" s="1136">
        <f t="shared" si="323"/>
        <v>102.5</v>
      </c>
      <c r="AV2537" s="1136" t="str">
        <f t="shared" si="316"/>
        <v>110.3.11</v>
      </c>
      <c r="AW2537" s="1438">
        <f t="shared" si="317"/>
        <v>44266</v>
      </c>
    </row>
    <row r="2538" spans="1:49">
      <c r="A2538" s="1135" t="s">
        <v>7889</v>
      </c>
      <c r="B2538" s="1135" t="s">
        <v>737</v>
      </c>
      <c r="C2538" s="1135">
        <v>600</v>
      </c>
      <c r="D2538" s="1135">
        <v>1.77</v>
      </c>
      <c r="E2538" s="1135">
        <v>102.5</v>
      </c>
      <c r="F2538" s="1135" t="s">
        <v>4164</v>
      </c>
      <c r="G2538" s="1135">
        <v>5.5</v>
      </c>
      <c r="H2538" s="1135" t="s">
        <v>7736</v>
      </c>
      <c r="I2538" s="1135" t="s">
        <v>7682</v>
      </c>
      <c r="J2538" s="1135">
        <v>3.7</v>
      </c>
      <c r="K2538" s="1135" t="s">
        <v>7890</v>
      </c>
      <c r="L2538" s="1135" t="s">
        <v>4760</v>
      </c>
      <c r="M2538" s="1135">
        <v>295.10000000000002</v>
      </c>
      <c r="N2538" s="1135" t="s">
        <v>1039</v>
      </c>
      <c r="O2538" s="1135">
        <v>7.3775000000000013</v>
      </c>
      <c r="P2538" s="1135">
        <v>5.9020000000000001</v>
      </c>
      <c r="Q2538" s="1135">
        <v>4</v>
      </c>
      <c r="R2538" s="1135">
        <v>17.399999999999999</v>
      </c>
      <c r="T2538" s="1135">
        <v>31</v>
      </c>
      <c r="U2538" s="1135">
        <v>3.5</v>
      </c>
      <c r="V2538" s="1135" t="s">
        <v>663</v>
      </c>
      <c r="W2538" s="1135" t="s">
        <v>6974</v>
      </c>
      <c r="X2538" s="1135">
        <v>40</v>
      </c>
      <c r="Y2538" s="1135">
        <v>1</v>
      </c>
      <c r="Z2538" s="1135" t="s">
        <v>663</v>
      </c>
      <c r="AA2538" s="1135" t="s">
        <v>3244</v>
      </c>
      <c r="AH2538" s="1135" t="s">
        <v>888</v>
      </c>
      <c r="AM2538" s="1136" t="s">
        <v>14109</v>
      </c>
      <c r="AN2538" s="1136" t="s">
        <v>14110</v>
      </c>
      <c r="AO2538" s="1136">
        <f t="shared" si="318"/>
        <v>600</v>
      </c>
      <c r="AP2538" s="1136">
        <f t="shared" si="319"/>
        <v>1.77</v>
      </c>
      <c r="AQ2538" s="1136">
        <f t="shared" si="320"/>
        <v>102.5</v>
      </c>
      <c r="AR2538" s="1136" t="str">
        <f t="shared" si="321"/>
        <v>15.5</v>
      </c>
      <c r="AS2538" s="1136" t="str">
        <f t="shared" si="322"/>
        <v>499/459/OFF</v>
      </c>
      <c r="AT2538" s="1136">
        <f t="shared" si="323"/>
        <v>102.5</v>
      </c>
      <c r="AV2538" s="1136" t="str">
        <f t="shared" si="316"/>
        <v>110.3.17</v>
      </c>
      <c r="AW2538" s="1438">
        <f t="shared" si="317"/>
        <v>44272</v>
      </c>
    </row>
    <row r="2539" spans="1:49">
      <c r="A2539" s="1135" t="s">
        <v>7891</v>
      </c>
      <c r="B2539" s="1135" t="s">
        <v>682</v>
      </c>
      <c r="C2539" s="1135">
        <v>500</v>
      </c>
      <c r="D2539" s="1135">
        <v>1.78</v>
      </c>
      <c r="E2539" s="1135">
        <v>102.5</v>
      </c>
      <c r="F2539" s="1135" t="s">
        <v>4164</v>
      </c>
      <c r="G2539" s="1135">
        <v>5.5</v>
      </c>
      <c r="H2539" s="1135" t="s">
        <v>7578</v>
      </c>
      <c r="I2539" s="1135" t="s">
        <v>7553</v>
      </c>
      <c r="K2539" s="1135" t="s">
        <v>7892</v>
      </c>
      <c r="L2539" s="1135" t="s">
        <v>5001</v>
      </c>
      <c r="M2539" s="1135">
        <v>296.39999999999998</v>
      </c>
      <c r="N2539" s="1135" t="s">
        <v>1039</v>
      </c>
      <c r="O2539" s="1135">
        <v>7.41</v>
      </c>
      <c r="P2539" s="1135">
        <v>5.9279999999999999</v>
      </c>
      <c r="Q2539" s="1135">
        <v>3.5</v>
      </c>
      <c r="R2539" s="1135">
        <v>17</v>
      </c>
      <c r="T2539" s="1135">
        <v>10.5</v>
      </c>
      <c r="U2539" s="1135">
        <v>6.1</v>
      </c>
      <c r="V2539" s="1135" t="s">
        <v>663</v>
      </c>
      <c r="W2539" s="1135">
        <v>120</v>
      </c>
      <c r="X2539" s="1135">
        <v>90</v>
      </c>
      <c r="Y2539" s="1135">
        <v>1.1000000000000001</v>
      </c>
      <c r="Z2539" s="1135" t="s">
        <v>663</v>
      </c>
      <c r="AA2539" s="1135" t="s">
        <v>1858</v>
      </c>
      <c r="AH2539" s="1135" t="s">
        <v>746</v>
      </c>
      <c r="AM2539" s="1136" t="s">
        <v>14111</v>
      </c>
      <c r="AN2539" s="1136" t="s">
        <v>14112</v>
      </c>
      <c r="AO2539" s="1136">
        <f t="shared" si="318"/>
        <v>500</v>
      </c>
      <c r="AP2539" s="1136">
        <f t="shared" si="319"/>
        <v>1.78</v>
      </c>
      <c r="AQ2539" s="1136">
        <f t="shared" si="320"/>
        <v>102.5</v>
      </c>
      <c r="AR2539" s="1136" t="str">
        <f t="shared" si="321"/>
        <v>15.5</v>
      </c>
      <c r="AS2539" s="1136" t="str">
        <f t="shared" si="322"/>
        <v>355/340/153</v>
      </c>
      <c r="AT2539" s="1136">
        <f t="shared" si="323"/>
        <v>102.5</v>
      </c>
      <c r="AV2539" s="1136" t="str">
        <f t="shared" si="316"/>
        <v>111.1.7</v>
      </c>
      <c r="AW2539" s="1438">
        <f t="shared" si="317"/>
        <v>44568</v>
      </c>
    </row>
    <row r="2540" spans="1:49">
      <c r="A2540" s="1135" t="s">
        <v>7893</v>
      </c>
      <c r="B2540" s="1135" t="s">
        <v>682</v>
      </c>
      <c r="C2540" s="1135">
        <v>600</v>
      </c>
      <c r="D2540" s="1135">
        <v>1.77</v>
      </c>
      <c r="E2540" s="1135">
        <v>102.5</v>
      </c>
      <c r="F2540" s="1135" t="s">
        <v>4164</v>
      </c>
      <c r="G2540" s="1135">
        <v>5.5</v>
      </c>
      <c r="H2540" s="1135" t="s">
        <v>7076</v>
      </c>
      <c r="I2540" s="1135" t="s">
        <v>7894</v>
      </c>
      <c r="K2540" s="1135" t="s">
        <v>7895</v>
      </c>
      <c r="L2540" s="1135" t="s">
        <v>5001</v>
      </c>
      <c r="M2540" s="1135">
        <v>296.39999999999998</v>
      </c>
      <c r="N2540" s="1135" t="s">
        <v>1039</v>
      </c>
      <c r="O2540" s="1135">
        <v>7.41</v>
      </c>
      <c r="P2540" s="1135">
        <v>5.9279999999999999</v>
      </c>
      <c r="Q2540" s="1135">
        <v>3.5</v>
      </c>
      <c r="R2540" s="1135">
        <v>20</v>
      </c>
      <c r="T2540" s="1135">
        <v>14.7</v>
      </c>
      <c r="U2540" s="1135">
        <v>5.5</v>
      </c>
      <c r="V2540" s="1135" t="s">
        <v>663</v>
      </c>
      <c r="W2540" s="1135">
        <v>70</v>
      </c>
      <c r="X2540" s="1135">
        <v>10</v>
      </c>
      <c r="Y2540" s="1135">
        <v>1.1000000000000001</v>
      </c>
      <c r="Z2540" s="1135" t="s">
        <v>663</v>
      </c>
      <c r="AA2540" s="1135" t="s">
        <v>1864</v>
      </c>
      <c r="AH2540" s="1135" t="s">
        <v>1737</v>
      </c>
      <c r="AM2540" s="1136" t="s">
        <v>14113</v>
      </c>
      <c r="AN2540" s="1136" t="s">
        <v>14114</v>
      </c>
      <c r="AO2540" s="1136">
        <f t="shared" si="318"/>
        <v>600</v>
      </c>
      <c r="AP2540" s="1136">
        <f t="shared" si="319"/>
        <v>1.77</v>
      </c>
      <c r="AQ2540" s="1136">
        <f t="shared" si="320"/>
        <v>102.5</v>
      </c>
      <c r="AR2540" s="1136" t="str">
        <f t="shared" si="321"/>
        <v>15.5</v>
      </c>
      <c r="AS2540" s="1136" t="str">
        <f t="shared" si="322"/>
        <v>375/365/153</v>
      </c>
      <c r="AT2540" s="1136">
        <f t="shared" si="323"/>
        <v>102.5</v>
      </c>
      <c r="AV2540" s="1136" t="str">
        <f t="shared" si="316"/>
        <v>111.1.13</v>
      </c>
      <c r="AW2540" s="1438">
        <f t="shared" si="317"/>
        <v>44574</v>
      </c>
    </row>
    <row r="2541" spans="1:49">
      <c r="A2541" s="1135" t="s">
        <v>7896</v>
      </c>
      <c r="B2541" s="1135" t="s">
        <v>7113</v>
      </c>
      <c r="C2541" s="1135">
        <v>600</v>
      </c>
      <c r="D2541" s="1135">
        <v>1.76</v>
      </c>
      <c r="E2541" s="1135" t="s">
        <v>15203</v>
      </c>
      <c r="F2541" s="1135" t="s">
        <v>663</v>
      </c>
      <c r="G2541" s="1135">
        <v>5.5</v>
      </c>
      <c r="H2541" s="1135" t="s">
        <v>1035</v>
      </c>
      <c r="I2541" s="1135" t="s">
        <v>7553</v>
      </c>
      <c r="K2541" s="1135" t="s">
        <v>7897</v>
      </c>
      <c r="L2541" s="1135" t="s">
        <v>7518</v>
      </c>
      <c r="M2541" s="1135">
        <v>295</v>
      </c>
      <c r="N2541" s="1135" t="s">
        <v>1039</v>
      </c>
      <c r="O2541" s="1135">
        <v>7.375</v>
      </c>
      <c r="P2541" s="1135">
        <v>5.9</v>
      </c>
      <c r="Q2541" s="1135">
        <v>4</v>
      </c>
      <c r="R2541" s="1135">
        <v>19</v>
      </c>
      <c r="T2541" s="1135">
        <v>27.8</v>
      </c>
      <c r="U2541" s="1135">
        <v>3.9</v>
      </c>
      <c r="V2541" s="1135" t="s">
        <v>663</v>
      </c>
      <c r="W2541" s="1135">
        <v>125</v>
      </c>
      <c r="X2541" s="1135">
        <v>90</v>
      </c>
      <c r="Y2541" s="1135">
        <v>1.5</v>
      </c>
      <c r="Z2541" s="1135" t="s">
        <v>663</v>
      </c>
      <c r="AA2541" s="1135" t="s">
        <v>7898</v>
      </c>
      <c r="AH2541" s="1135" t="s">
        <v>7899</v>
      </c>
      <c r="AM2541" s="1136" t="s">
        <v>14115</v>
      </c>
      <c r="AN2541" s="1136" t="s">
        <v>14116</v>
      </c>
      <c r="AO2541" s="1136">
        <f t="shared" si="318"/>
        <v>600</v>
      </c>
      <c r="AP2541" s="1136">
        <f t="shared" si="319"/>
        <v>1.76</v>
      </c>
      <c r="AQ2541" s="1136" t="str">
        <f t="shared" si="320"/>
        <v>1-5-1S85°Z+S</v>
      </c>
      <c r="AR2541" s="1136" t="str">
        <f t="shared" si="321"/>
        <v>NA</v>
      </c>
      <c r="AS2541" s="1136" t="str">
        <f t="shared" si="322"/>
        <v>185/OFF</v>
      </c>
      <c r="AT2541" s="1136" t="str">
        <f t="shared" si="323"/>
        <v>1-5-1S85°Z+S</v>
      </c>
      <c r="AU2541" s="1136" t="s">
        <v>15734</v>
      </c>
      <c r="AV2541" s="1136" t="str">
        <f t="shared" si="316"/>
        <v>111.1.11</v>
      </c>
      <c r="AW2541" s="1438">
        <f t="shared" si="317"/>
        <v>44572</v>
      </c>
    </row>
    <row r="2542" spans="1:49">
      <c r="A2542" s="1135" t="s">
        <v>7900</v>
      </c>
      <c r="B2542" s="1135" t="s">
        <v>7185</v>
      </c>
      <c r="C2542" s="1135">
        <v>550</v>
      </c>
      <c r="D2542" s="1135">
        <v>1.76</v>
      </c>
      <c r="E2542" s="1135">
        <v>102.5</v>
      </c>
      <c r="F2542" s="1135" t="s">
        <v>4164</v>
      </c>
      <c r="G2542" s="1135">
        <v>5</v>
      </c>
      <c r="H2542" s="1135" t="s">
        <v>7901</v>
      </c>
      <c r="I2542" s="1135" t="s">
        <v>7142</v>
      </c>
      <c r="J2542" s="1135">
        <v>3.7</v>
      </c>
      <c r="K2542" s="1135" t="s">
        <v>7778</v>
      </c>
      <c r="L2542" s="1135" t="s">
        <v>5246</v>
      </c>
      <c r="M2542" s="1135">
        <v>296</v>
      </c>
      <c r="N2542" s="1135" t="s">
        <v>1039</v>
      </c>
      <c r="O2542" s="1135">
        <v>7.4</v>
      </c>
      <c r="P2542" s="1135">
        <v>5.92</v>
      </c>
      <c r="Q2542" s="1135">
        <v>4</v>
      </c>
      <c r="R2542" s="1135">
        <v>21</v>
      </c>
      <c r="T2542" s="1135">
        <v>22</v>
      </c>
      <c r="U2542" s="1135">
        <v>3.2</v>
      </c>
      <c r="V2542" s="1135" t="s">
        <v>663</v>
      </c>
      <c r="W2542" s="1135">
        <v>110</v>
      </c>
      <c r="X2542" s="1135">
        <v>40</v>
      </c>
      <c r="Y2542" s="1135">
        <v>1</v>
      </c>
      <c r="Z2542" s="1135" t="s">
        <v>663</v>
      </c>
      <c r="AA2542" s="1135" t="s">
        <v>5461</v>
      </c>
      <c r="AH2542" s="1135" t="s">
        <v>5775</v>
      </c>
      <c r="AM2542" s="1136" t="s">
        <v>14117</v>
      </c>
      <c r="AN2542" s="1136" t="s">
        <v>13707</v>
      </c>
      <c r="AO2542" s="1136">
        <f t="shared" si="318"/>
        <v>550</v>
      </c>
      <c r="AP2542" s="1136">
        <f t="shared" si="319"/>
        <v>1.76</v>
      </c>
      <c r="AQ2542" s="1136">
        <f t="shared" si="320"/>
        <v>102.5</v>
      </c>
      <c r="AR2542" s="1136" t="str">
        <f t="shared" si="321"/>
        <v>15.5</v>
      </c>
      <c r="AS2542" s="1136" t="str">
        <f t="shared" si="322"/>
        <v>460/420/180</v>
      </c>
      <c r="AT2542" s="1136">
        <f t="shared" si="323"/>
        <v>102.5</v>
      </c>
      <c r="AV2542" s="1136" t="str">
        <f t="shared" si="316"/>
        <v>111.1.17</v>
      </c>
      <c r="AW2542" s="1438">
        <f t="shared" si="317"/>
        <v>44578</v>
      </c>
    </row>
    <row r="2543" spans="1:49">
      <c r="A2543" s="1135" t="s">
        <v>7902</v>
      </c>
      <c r="B2543" s="1135" t="s">
        <v>7299</v>
      </c>
      <c r="C2543" s="1135">
        <v>600</v>
      </c>
      <c r="D2543" s="1135">
        <v>1.75</v>
      </c>
      <c r="E2543" s="1135" t="s">
        <v>15203</v>
      </c>
      <c r="F2543" s="1135" t="s">
        <v>663</v>
      </c>
      <c r="G2543" s="1135">
        <v>5</v>
      </c>
      <c r="H2543" s="1135" t="s">
        <v>7458</v>
      </c>
      <c r="I2543" s="1135" t="s">
        <v>7309</v>
      </c>
      <c r="J2543" s="1135">
        <v>3</v>
      </c>
      <c r="K2543" s="1135" t="s">
        <v>7903</v>
      </c>
      <c r="L2543" s="1135" t="s">
        <v>7302</v>
      </c>
      <c r="M2543" s="1135">
        <v>293.3</v>
      </c>
      <c r="N2543" s="1135" t="s">
        <v>1039</v>
      </c>
      <c r="O2543" s="1135">
        <v>7.3325000000000005</v>
      </c>
      <c r="P2543" s="1135">
        <v>5.8660000000000005</v>
      </c>
      <c r="Q2543" s="1135" t="s">
        <v>1082</v>
      </c>
      <c r="R2543" s="1135">
        <v>19</v>
      </c>
      <c r="T2543" s="1135">
        <v>27</v>
      </c>
      <c r="U2543" s="1135">
        <v>3.5</v>
      </c>
      <c r="V2543" s="1135" t="s">
        <v>663</v>
      </c>
      <c r="W2543" s="1135">
        <v>135</v>
      </c>
      <c r="X2543" s="1135">
        <v>90</v>
      </c>
      <c r="Y2543" s="1135">
        <v>1.4</v>
      </c>
      <c r="Z2543" s="1135" t="s">
        <v>663</v>
      </c>
      <c r="AA2543" s="1135" t="s">
        <v>5464</v>
      </c>
      <c r="AH2543" s="1135" t="s">
        <v>1921</v>
      </c>
      <c r="AM2543" s="1136" t="s">
        <v>14118</v>
      </c>
      <c r="AN2543" s="1136" t="s">
        <v>14119</v>
      </c>
      <c r="AO2543" s="1136">
        <f t="shared" si="318"/>
        <v>600</v>
      </c>
      <c r="AP2543" s="1136">
        <f t="shared" si="319"/>
        <v>1.75</v>
      </c>
      <c r="AQ2543" s="1136" t="str">
        <f t="shared" si="320"/>
        <v>1-5-1S85°Z+S</v>
      </c>
      <c r="AR2543" s="1136" t="str">
        <f t="shared" si="321"/>
        <v>NA</v>
      </c>
      <c r="AS2543" s="1136" t="str">
        <f t="shared" si="322"/>
        <v>196/OFF</v>
      </c>
      <c r="AT2543" s="1136" t="str">
        <f t="shared" si="323"/>
        <v>1-5-1S85°Z+S</v>
      </c>
      <c r="AU2543" s="1136" t="s">
        <v>15734</v>
      </c>
      <c r="AV2543" s="1136" t="str">
        <f t="shared" si="316"/>
        <v>111.1.19</v>
      </c>
      <c r="AW2543" s="1438">
        <f t="shared" si="317"/>
        <v>44580</v>
      </c>
    </row>
    <row r="2544" spans="1:49">
      <c r="A2544" s="1135" t="s">
        <v>7904</v>
      </c>
      <c r="B2544" s="1135" t="s">
        <v>682</v>
      </c>
      <c r="C2544" s="1135">
        <v>550</v>
      </c>
      <c r="D2544" s="1135">
        <v>1.7949999999999999</v>
      </c>
      <c r="E2544" s="1135" t="s">
        <v>15216</v>
      </c>
      <c r="F2544" s="1135" t="s">
        <v>1048</v>
      </c>
      <c r="G2544" s="1135">
        <v>5</v>
      </c>
      <c r="H2544" s="1135" t="s">
        <v>7905</v>
      </c>
      <c r="I2544" s="1135" t="s">
        <v>7082</v>
      </c>
      <c r="K2544" s="1135" t="s">
        <v>7906</v>
      </c>
      <c r="L2544" s="1135" t="s">
        <v>6332</v>
      </c>
      <c r="M2544" s="1135">
        <v>296.39999999999998</v>
      </c>
      <c r="N2544" s="1135" t="s">
        <v>1039</v>
      </c>
      <c r="O2544" s="1135">
        <v>7.41</v>
      </c>
      <c r="P2544" s="1135">
        <v>5.9279999999999999</v>
      </c>
      <c r="Q2544" s="1135">
        <v>3.5</v>
      </c>
      <c r="R2544" s="1135">
        <v>20</v>
      </c>
      <c r="T2544" s="1135">
        <v>14.7</v>
      </c>
      <c r="U2544" s="1135">
        <v>5.5</v>
      </c>
      <c r="V2544" s="1135" t="s">
        <v>663</v>
      </c>
      <c r="W2544" s="1135" t="s">
        <v>2910</v>
      </c>
      <c r="X2544" s="1135">
        <v>10</v>
      </c>
      <c r="Y2544" s="1135">
        <v>1.1000000000000001</v>
      </c>
      <c r="Z2544" s="1135" t="s">
        <v>663</v>
      </c>
      <c r="AA2544" s="1135" t="s">
        <v>7880</v>
      </c>
      <c r="AB2544" s="1135" t="s">
        <v>7907</v>
      </c>
      <c r="AH2544" s="1135" t="s">
        <v>1280</v>
      </c>
      <c r="AI2544" s="1135">
        <v>90.92</v>
      </c>
      <c r="AJ2544" s="1135">
        <v>-1.1000000000000001</v>
      </c>
      <c r="AK2544" s="1135">
        <v>6.36</v>
      </c>
      <c r="AM2544" s="1136" t="s">
        <v>14120</v>
      </c>
      <c r="AN2544" s="1136" t="s">
        <v>14121</v>
      </c>
      <c r="AO2544" s="1136">
        <f t="shared" si="318"/>
        <v>550</v>
      </c>
      <c r="AP2544" s="1136">
        <f t="shared" si="319"/>
        <v>1.7949999999999999</v>
      </c>
      <c r="AQ2544" s="1136" t="str">
        <f t="shared" si="320"/>
        <v>1-5-1S91°Z+S</v>
      </c>
      <c r="AR2544" s="1136" t="str">
        <f t="shared" si="321"/>
        <v>31</v>
      </c>
      <c r="AS2544" s="1136" t="str">
        <f t="shared" si="322"/>
        <v>285/285/155</v>
      </c>
      <c r="AT2544" s="1136" t="str">
        <f t="shared" si="323"/>
        <v>1-5-1S91°Z+S</v>
      </c>
      <c r="AU2544" s="1136" t="s">
        <v>15734</v>
      </c>
      <c r="AV2544" s="1136" t="str">
        <f t="shared" si="316"/>
        <v>113.4.3</v>
      </c>
      <c r="AW2544" s="1438">
        <f t="shared" si="317"/>
        <v>45385</v>
      </c>
    </row>
    <row r="2545" spans="1:49">
      <c r="A2545" s="1135" t="s">
        <v>7908</v>
      </c>
      <c r="B2545" s="1135" t="s">
        <v>7001</v>
      </c>
      <c r="C2545" s="1135">
        <v>600</v>
      </c>
      <c r="D2545" s="1135">
        <v>1.77</v>
      </c>
      <c r="E2545" s="1135" t="s">
        <v>15216</v>
      </c>
      <c r="F2545" s="1135" t="s">
        <v>1069</v>
      </c>
      <c r="G2545" s="1135">
        <v>5</v>
      </c>
      <c r="H2545" s="1135" t="s">
        <v>5549</v>
      </c>
      <c r="I2545" s="1135" t="s">
        <v>7047</v>
      </c>
      <c r="K2545" s="1135" t="s">
        <v>7909</v>
      </c>
      <c r="L2545" s="1135" t="s">
        <v>4857</v>
      </c>
      <c r="M2545" s="1135">
        <v>310</v>
      </c>
      <c r="N2545" s="1135" t="s">
        <v>1039</v>
      </c>
      <c r="O2545" s="1135">
        <v>7.75</v>
      </c>
      <c r="P2545" s="1135">
        <v>6.2</v>
      </c>
      <c r="Q2545" s="1135">
        <v>4</v>
      </c>
      <c r="R2545" s="1135">
        <v>24</v>
      </c>
      <c r="T2545" s="1135">
        <v>28</v>
      </c>
      <c r="U2545" s="1135">
        <v>4</v>
      </c>
      <c r="V2545" s="1135" t="s">
        <v>663</v>
      </c>
      <c r="W2545" s="1135" t="s">
        <v>6974</v>
      </c>
      <c r="X2545" s="1135">
        <v>40</v>
      </c>
      <c r="Y2545" s="1135">
        <v>1.5</v>
      </c>
      <c r="Z2545" s="1135" t="s">
        <v>663</v>
      </c>
      <c r="AA2545" s="1135" t="s">
        <v>1923</v>
      </c>
      <c r="AH2545" s="1135" t="s">
        <v>784</v>
      </c>
      <c r="AI2545" s="1135">
        <v>91.75</v>
      </c>
      <c r="AJ2545" s="1135">
        <v>-0.33</v>
      </c>
      <c r="AK2545" s="1135">
        <v>5.25</v>
      </c>
      <c r="AM2545" s="1136" t="s">
        <v>14122</v>
      </c>
      <c r="AN2545" s="1136" t="s">
        <v>14123</v>
      </c>
      <c r="AO2545" s="1136">
        <f t="shared" si="318"/>
        <v>600</v>
      </c>
      <c r="AP2545" s="1136">
        <f t="shared" si="319"/>
        <v>1.77</v>
      </c>
      <c r="AQ2545" s="1136" t="str">
        <f t="shared" si="320"/>
        <v>1-5-1S91°Z+S</v>
      </c>
      <c r="AR2545" s="1136" t="str">
        <f t="shared" si="321"/>
        <v>31.5</v>
      </c>
      <c r="AS2545" s="1136" t="str">
        <f t="shared" si="322"/>
        <v>340/310/OFF</v>
      </c>
      <c r="AT2545" s="1136" t="str">
        <f t="shared" si="323"/>
        <v>1-5-1S91°Z+S</v>
      </c>
      <c r="AU2545" s="1136" t="s">
        <v>15734</v>
      </c>
      <c r="AV2545" s="1136" t="str">
        <f t="shared" si="316"/>
        <v>113.4.15</v>
      </c>
      <c r="AW2545" s="1438">
        <f t="shared" si="317"/>
        <v>45397</v>
      </c>
    </row>
    <row r="2546" spans="1:49">
      <c r="A2546" s="1135" t="s">
        <v>7910</v>
      </c>
      <c r="B2546" s="1135" t="s">
        <v>740</v>
      </c>
      <c r="C2546" s="1135">
        <v>650</v>
      </c>
      <c r="D2546" s="1135">
        <v>1.79</v>
      </c>
      <c r="E2546" s="1135" t="s">
        <v>15206</v>
      </c>
      <c r="F2546" s="1135" t="s">
        <v>1563</v>
      </c>
      <c r="G2546" s="1135">
        <v>4</v>
      </c>
      <c r="H2546" s="1135" t="s">
        <v>6996</v>
      </c>
      <c r="I2546" s="1135" t="s">
        <v>7095</v>
      </c>
      <c r="K2546" s="1135" t="s">
        <v>7874</v>
      </c>
      <c r="L2546" s="1135" t="s">
        <v>7875</v>
      </c>
      <c r="M2546" s="1135">
        <v>303</v>
      </c>
      <c r="N2546" s="1135" t="s">
        <v>1039</v>
      </c>
      <c r="O2546" s="1135">
        <v>7.5750000000000002</v>
      </c>
      <c r="P2546" s="1135">
        <v>6.0600000000000005</v>
      </c>
      <c r="Q2546" s="1135">
        <v>3.5</v>
      </c>
      <c r="R2546" s="1135">
        <v>24</v>
      </c>
      <c r="T2546" s="1135">
        <v>16</v>
      </c>
      <c r="U2546" s="1135">
        <v>3</v>
      </c>
      <c r="V2546" s="1135" t="s">
        <v>663</v>
      </c>
      <c r="W2546" s="1135">
        <v>90</v>
      </c>
      <c r="X2546" s="1135">
        <v>10</v>
      </c>
      <c r="Y2546" s="1135">
        <v>1.5</v>
      </c>
      <c r="Z2546" s="1135" t="s">
        <v>663</v>
      </c>
      <c r="AA2546" s="1135" t="s">
        <v>1923</v>
      </c>
      <c r="AH2546" s="1135" t="s">
        <v>944</v>
      </c>
      <c r="AI2546" s="1135">
        <v>73.34</v>
      </c>
      <c r="AJ2546" s="1135">
        <v>0.4</v>
      </c>
      <c r="AK2546" s="1135">
        <v>6.27</v>
      </c>
      <c r="AM2546" s="1136" t="s">
        <v>14124</v>
      </c>
      <c r="AN2546" s="1136" t="s">
        <v>14125</v>
      </c>
      <c r="AO2546" s="1136">
        <f t="shared" si="318"/>
        <v>650</v>
      </c>
      <c r="AP2546" s="1136">
        <f t="shared" si="319"/>
        <v>1.79</v>
      </c>
      <c r="AQ2546" s="1136" t="str">
        <f t="shared" si="320"/>
        <v>1-5-1S87°Z+S</v>
      </c>
      <c r="AR2546" s="1136" t="str">
        <f t="shared" si="321"/>
        <v>30.5</v>
      </c>
      <c r="AS2546" s="1136" t="str">
        <f t="shared" si="322"/>
        <v>310/310/190</v>
      </c>
      <c r="AT2546" s="1136" t="str">
        <f t="shared" si="323"/>
        <v>1-5-1S87°Z+S</v>
      </c>
      <c r="AU2546" s="1136" t="s">
        <v>15734</v>
      </c>
      <c r="AV2546" s="1136" t="str">
        <f t="shared" si="316"/>
        <v>113.4.15</v>
      </c>
      <c r="AW2546" s="1438">
        <f t="shared" si="317"/>
        <v>45397</v>
      </c>
    </row>
    <row r="2547" spans="1:49">
      <c r="A2547" s="1135" t="s">
        <v>7911</v>
      </c>
      <c r="B2547" s="1135" t="s">
        <v>737</v>
      </c>
      <c r="C2547" s="1135" t="s">
        <v>7912</v>
      </c>
      <c r="D2547" s="1135">
        <v>1.7769999999999999</v>
      </c>
      <c r="E2547" s="1135">
        <v>102.5</v>
      </c>
      <c r="F2547" s="1135" t="s">
        <v>4164</v>
      </c>
      <c r="G2547" s="1135">
        <v>5.5</v>
      </c>
      <c r="H2547" s="1135" t="s">
        <v>7913</v>
      </c>
      <c r="I2547" s="1135" t="s">
        <v>7914</v>
      </c>
      <c r="J2547" s="1135">
        <v>3.7</v>
      </c>
      <c r="K2547" s="1135" t="s">
        <v>7915</v>
      </c>
      <c r="L2547" s="1135" t="s">
        <v>4760</v>
      </c>
      <c r="M2547" s="1135">
        <v>295.10000000000002</v>
      </c>
      <c r="N2547" s="1135" t="s">
        <v>1039</v>
      </c>
      <c r="O2547" s="1135">
        <v>7.3775000000000013</v>
      </c>
      <c r="P2547" s="1135">
        <v>5.9020000000000001</v>
      </c>
      <c r="Q2547" s="1135">
        <v>4</v>
      </c>
      <c r="R2547" s="1135">
        <v>17.399999999999999</v>
      </c>
      <c r="T2547" s="1135">
        <v>31</v>
      </c>
      <c r="U2547" s="1135">
        <v>3.5</v>
      </c>
      <c r="V2547" s="1135" t="s">
        <v>663</v>
      </c>
      <c r="W2547" s="1135">
        <v>100</v>
      </c>
      <c r="X2547" s="1135">
        <v>40</v>
      </c>
      <c r="Y2547" s="1135">
        <v>1</v>
      </c>
      <c r="Z2547" s="1135" t="s">
        <v>663</v>
      </c>
      <c r="AA2547" s="1135" t="s">
        <v>6622</v>
      </c>
      <c r="AH2547" s="1135" t="s">
        <v>863</v>
      </c>
      <c r="AI2547" s="1135">
        <v>94.63</v>
      </c>
      <c r="AJ2547" s="1135">
        <v>-0.65</v>
      </c>
      <c r="AK2547" s="1135">
        <v>1.57</v>
      </c>
      <c r="AM2547" s="1136" t="s">
        <v>14126</v>
      </c>
      <c r="AN2547" s="1136" t="s">
        <v>14127</v>
      </c>
      <c r="AO2547" s="1136" t="str">
        <f t="shared" si="318"/>
        <v>600↓550-5/23</v>
      </c>
      <c r="AP2547" s="1136">
        <f t="shared" si="319"/>
        <v>1.7769999999999999</v>
      </c>
      <c r="AQ2547" s="1136">
        <f t="shared" si="320"/>
        <v>102.5</v>
      </c>
      <c r="AR2547" s="1136" t="str">
        <f t="shared" si="321"/>
        <v>15.5</v>
      </c>
      <c r="AS2547" s="1136" t="str">
        <f t="shared" si="322"/>
        <v>480/440/OFF</v>
      </c>
      <c r="AT2547" s="1136">
        <f t="shared" si="323"/>
        <v>102.5</v>
      </c>
      <c r="AV2547" s="1136" t="str">
        <f t="shared" si="316"/>
        <v>113.4.16</v>
      </c>
      <c r="AW2547" s="1438">
        <f t="shared" si="317"/>
        <v>45398</v>
      </c>
    </row>
    <row r="2548" spans="1:49">
      <c r="A2548" s="1135" t="s">
        <v>7916</v>
      </c>
      <c r="B2548" s="1135" t="s">
        <v>7162</v>
      </c>
      <c r="C2548" s="1135">
        <v>500</v>
      </c>
      <c r="D2548" s="1135">
        <v>1.78</v>
      </c>
      <c r="E2548" s="1135" t="s">
        <v>15216</v>
      </c>
      <c r="F2548" s="1135" t="s">
        <v>1069</v>
      </c>
      <c r="G2548" s="1135">
        <v>5</v>
      </c>
      <c r="H2548" s="1135" t="s">
        <v>1887</v>
      </c>
      <c r="I2548" s="1135" t="s">
        <v>7189</v>
      </c>
      <c r="K2548" s="1135" t="s">
        <v>7917</v>
      </c>
      <c r="L2548" s="1135" t="s">
        <v>5131</v>
      </c>
      <c r="M2548" s="1135">
        <v>293.2</v>
      </c>
      <c r="N2548" s="1135" t="s">
        <v>1039</v>
      </c>
      <c r="O2548" s="1135">
        <v>7.33</v>
      </c>
      <c r="P2548" s="1135">
        <v>5.8639999999999999</v>
      </c>
      <c r="Q2548" s="1135">
        <v>3.5</v>
      </c>
      <c r="R2548" s="1135">
        <v>21</v>
      </c>
      <c r="T2548" s="1135">
        <v>25</v>
      </c>
      <c r="U2548" s="1135">
        <v>4.2</v>
      </c>
      <c r="V2548" s="1135" t="s">
        <v>663</v>
      </c>
      <c r="W2548" s="1135">
        <v>110</v>
      </c>
      <c r="X2548" s="1135">
        <v>20</v>
      </c>
      <c r="Y2548" s="1135">
        <v>1.6</v>
      </c>
      <c r="Z2548" s="1135" t="s">
        <v>663</v>
      </c>
      <c r="AA2548" s="1135" t="s">
        <v>6626</v>
      </c>
      <c r="AH2548" s="1135" t="s">
        <v>1280</v>
      </c>
      <c r="AI2548" s="1135">
        <v>15.12</v>
      </c>
      <c r="AJ2548" s="1135">
        <v>-7.0000000000000007E-2</v>
      </c>
      <c r="AK2548" s="1135">
        <v>0.49</v>
      </c>
      <c r="AM2548" s="1136" t="s">
        <v>14128</v>
      </c>
      <c r="AN2548" s="1136" t="s">
        <v>14129</v>
      </c>
      <c r="AO2548" s="1136">
        <f t="shared" si="318"/>
        <v>500</v>
      </c>
      <c r="AP2548" s="1136">
        <f t="shared" si="319"/>
        <v>1.78</v>
      </c>
      <c r="AQ2548" s="1136" t="str">
        <f t="shared" si="320"/>
        <v>1-5-1S91°Z+S</v>
      </c>
      <c r="AR2548" s="1136" t="str">
        <f t="shared" si="321"/>
        <v>31.5</v>
      </c>
      <c r="AS2548" s="1136" t="str">
        <f t="shared" si="322"/>
        <v>270/270/OFF</v>
      </c>
      <c r="AT2548" s="1136" t="str">
        <f t="shared" si="323"/>
        <v>1-5-1S91°Z+S</v>
      </c>
      <c r="AU2548" s="1136" t="s">
        <v>15734</v>
      </c>
      <c r="AV2548" s="1136" t="str">
        <f t="shared" si="316"/>
        <v>113.4.19</v>
      </c>
      <c r="AW2548" s="1438">
        <f t="shared" si="317"/>
        <v>45401</v>
      </c>
    </row>
    <row r="2549" spans="1:49">
      <c r="A2549" s="1135" t="s">
        <v>7918</v>
      </c>
      <c r="B2549" s="1135" t="s">
        <v>7308</v>
      </c>
      <c r="C2549" s="1135">
        <v>500</v>
      </c>
      <c r="D2549" s="1135">
        <v>1.7549999999999999</v>
      </c>
      <c r="E2549" s="1135" t="s">
        <v>15203</v>
      </c>
      <c r="F2549" s="1135" t="s">
        <v>663</v>
      </c>
      <c r="G2549" s="1135">
        <v>5</v>
      </c>
      <c r="H2549" s="1135" t="s">
        <v>7919</v>
      </c>
      <c r="I2549" s="1135" t="s">
        <v>7920</v>
      </c>
      <c r="J2549" s="1135">
        <v>3</v>
      </c>
      <c r="K2549" s="1135" t="s">
        <v>7921</v>
      </c>
      <c r="L2549" s="1135" t="s">
        <v>6137</v>
      </c>
      <c r="M2549" s="1135">
        <v>305</v>
      </c>
      <c r="N2549" s="1135" t="s">
        <v>1039</v>
      </c>
      <c r="O2549" s="1135">
        <v>7.625</v>
      </c>
      <c r="P2549" s="1135">
        <v>6.1000000000000005</v>
      </c>
      <c r="Q2549" s="1135">
        <v>3.5</v>
      </c>
      <c r="R2549" s="1135">
        <v>21</v>
      </c>
      <c r="T2549" s="1135">
        <v>26</v>
      </c>
      <c r="U2549" s="1135">
        <v>3</v>
      </c>
      <c r="V2549" s="1135" t="s">
        <v>663</v>
      </c>
      <c r="W2549" s="1135">
        <v>30</v>
      </c>
      <c r="X2549" s="1135">
        <v>10</v>
      </c>
      <c r="Y2549" s="1135">
        <v>1.3</v>
      </c>
      <c r="Z2549" s="1135" t="s">
        <v>663</v>
      </c>
      <c r="AA2549" s="1135" t="s">
        <v>7922</v>
      </c>
      <c r="AH2549" s="1135" t="s">
        <v>661</v>
      </c>
      <c r="AI2549" s="1135">
        <v>94.86</v>
      </c>
      <c r="AJ2549" s="1135">
        <v>-0.48</v>
      </c>
      <c r="AK2549" s="1135">
        <v>1.6</v>
      </c>
      <c r="AM2549" s="1136" t="s">
        <v>14130</v>
      </c>
      <c r="AN2549" s="1136" t="s">
        <v>14131</v>
      </c>
      <c r="AO2549" s="1136">
        <f t="shared" si="318"/>
        <v>500</v>
      </c>
      <c r="AP2549" s="1136">
        <f t="shared" si="319"/>
        <v>1.7549999999999999</v>
      </c>
      <c r="AQ2549" s="1136" t="str">
        <f t="shared" si="320"/>
        <v>1-5-1S85°Z+S</v>
      </c>
      <c r="AR2549" s="1136" t="str">
        <f t="shared" si="321"/>
        <v>NA</v>
      </c>
      <c r="AS2549" s="1136" t="str">
        <f t="shared" si="322"/>
        <v>185/150</v>
      </c>
      <c r="AT2549" s="1136" t="str">
        <f t="shared" si="323"/>
        <v>1-5-1S85°Z+S</v>
      </c>
      <c r="AU2549" s="1136" t="s">
        <v>15734</v>
      </c>
      <c r="AV2549" s="1136" t="str">
        <f t="shared" si="316"/>
        <v>113.4.23</v>
      </c>
      <c r="AW2549" s="1438">
        <f t="shared" si="317"/>
        <v>45405</v>
      </c>
    </row>
    <row r="2550" spans="1:49">
      <c r="A2550" s="1135" t="s">
        <v>7923</v>
      </c>
      <c r="B2550" s="1135" t="s">
        <v>869</v>
      </c>
      <c r="C2550" s="1135">
        <v>600</v>
      </c>
      <c r="D2550" s="1135">
        <v>1.79</v>
      </c>
      <c r="E2550" s="1135" t="s">
        <v>15206</v>
      </c>
      <c r="F2550" s="1135" t="s">
        <v>1563</v>
      </c>
      <c r="G2550" s="1135">
        <v>4</v>
      </c>
      <c r="H2550" s="1135" t="s">
        <v>6996</v>
      </c>
      <c r="I2550" s="1135" t="s">
        <v>7095</v>
      </c>
      <c r="K2550" s="1135" t="s">
        <v>7924</v>
      </c>
      <c r="L2550" s="1135" t="s">
        <v>7925</v>
      </c>
      <c r="M2550" s="1135">
        <v>303</v>
      </c>
      <c r="N2550" s="1135" t="s">
        <v>1039</v>
      </c>
      <c r="O2550" s="1135">
        <v>7.5750000000000002</v>
      </c>
      <c r="P2550" s="1135">
        <v>6.0600000000000005</v>
      </c>
      <c r="Q2550" s="1135">
        <v>3.5</v>
      </c>
      <c r="R2550" s="1135">
        <v>24</v>
      </c>
      <c r="T2550" s="1135">
        <v>16</v>
      </c>
      <c r="U2550" s="1135">
        <v>3</v>
      </c>
      <c r="V2550" s="1135" t="s">
        <v>663</v>
      </c>
      <c r="W2550" s="1135">
        <v>90</v>
      </c>
      <c r="X2550" s="1135">
        <v>10</v>
      </c>
      <c r="Y2550" s="1135">
        <v>1.5</v>
      </c>
      <c r="Z2550" s="1135" t="s">
        <v>663</v>
      </c>
      <c r="AA2550" s="1135" t="s">
        <v>7926</v>
      </c>
      <c r="AH2550" s="1135" t="s">
        <v>633</v>
      </c>
      <c r="AI2550" s="1135">
        <v>54.88</v>
      </c>
      <c r="AJ2550" s="1135">
        <v>1.54</v>
      </c>
      <c r="AK2550" s="1135">
        <v>4.28</v>
      </c>
      <c r="AM2550" s="1136" t="s">
        <v>14132</v>
      </c>
      <c r="AN2550" s="1136" t="s">
        <v>14133</v>
      </c>
      <c r="AO2550" s="1136">
        <f t="shared" si="318"/>
        <v>600</v>
      </c>
      <c r="AP2550" s="1136">
        <f t="shared" si="319"/>
        <v>1.79</v>
      </c>
      <c r="AQ2550" s="1136" t="str">
        <f t="shared" si="320"/>
        <v>1-5-1S87°Z+S</v>
      </c>
      <c r="AR2550" s="1136" t="str">
        <f t="shared" si="321"/>
        <v>30.5</v>
      </c>
      <c r="AS2550" s="1136" t="str">
        <f t="shared" si="322"/>
        <v>310/310/190</v>
      </c>
      <c r="AT2550" s="1136" t="str">
        <f t="shared" si="323"/>
        <v>1-5-1S87°Z+S</v>
      </c>
      <c r="AU2550" s="1136" t="s">
        <v>15734</v>
      </c>
      <c r="AV2550" s="1136" t="str">
        <f t="shared" si="316"/>
        <v>113.4.22</v>
      </c>
      <c r="AW2550" s="1438">
        <f t="shared" si="317"/>
        <v>45404</v>
      </c>
    </row>
    <row r="2551" spans="1:49">
      <c r="A2551" s="1135" t="s">
        <v>7927</v>
      </c>
      <c r="B2551" s="1135" t="s">
        <v>7355</v>
      </c>
      <c r="C2551" s="1135">
        <v>650</v>
      </c>
      <c r="D2551" s="1135">
        <v>1.79</v>
      </c>
      <c r="E2551" s="1135" t="s">
        <v>15206</v>
      </c>
      <c r="F2551" s="1135" t="s">
        <v>1563</v>
      </c>
      <c r="G2551" s="1135">
        <v>4</v>
      </c>
      <c r="H2551" s="1135" t="s">
        <v>6996</v>
      </c>
      <c r="I2551" s="1135" t="s">
        <v>7095</v>
      </c>
      <c r="K2551" s="1135" t="s">
        <v>7835</v>
      </c>
      <c r="L2551" s="1135" t="s">
        <v>7358</v>
      </c>
      <c r="M2551" s="1135">
        <v>303</v>
      </c>
      <c r="N2551" s="1135" t="s">
        <v>1039</v>
      </c>
      <c r="O2551" s="1135">
        <v>7.5750000000000002</v>
      </c>
      <c r="P2551" s="1135">
        <v>6.0600000000000005</v>
      </c>
      <c r="Q2551" s="1135">
        <v>3.5</v>
      </c>
      <c r="R2551" s="1135">
        <v>24</v>
      </c>
      <c r="T2551" s="1135">
        <v>16</v>
      </c>
      <c r="U2551" s="1135">
        <v>3</v>
      </c>
      <c r="V2551" s="1135" t="s">
        <v>663</v>
      </c>
      <c r="W2551" s="1135">
        <v>90</v>
      </c>
      <c r="X2551" s="1135">
        <v>10</v>
      </c>
      <c r="Y2551" s="1135">
        <v>1.5</v>
      </c>
      <c r="Z2551" s="1135" t="s">
        <v>663</v>
      </c>
      <c r="AA2551" s="1135" t="s">
        <v>1946</v>
      </c>
      <c r="AH2551" s="1135" t="s">
        <v>1237</v>
      </c>
      <c r="AI2551" s="1135">
        <v>61.98</v>
      </c>
      <c r="AJ2551" s="1135">
        <v>3.96</v>
      </c>
      <c r="AK2551" s="1135">
        <v>14.76</v>
      </c>
      <c r="AM2551" s="1136" t="s">
        <v>14134</v>
      </c>
      <c r="AN2551" s="1136" t="s">
        <v>14135</v>
      </c>
      <c r="AO2551" s="1136">
        <f t="shared" si="318"/>
        <v>650</v>
      </c>
      <c r="AP2551" s="1136">
        <f t="shared" si="319"/>
        <v>1.79</v>
      </c>
      <c r="AQ2551" s="1136" t="str">
        <f t="shared" si="320"/>
        <v>1-5-1S87°Z+S</v>
      </c>
      <c r="AR2551" s="1136" t="str">
        <f t="shared" si="321"/>
        <v>30.5</v>
      </c>
      <c r="AS2551" s="1136" t="str">
        <f t="shared" si="322"/>
        <v>310/310/190</v>
      </c>
      <c r="AT2551" s="1136" t="str">
        <f t="shared" si="323"/>
        <v>1-5-1S87°Z+S</v>
      </c>
      <c r="AU2551" s="1136" t="s">
        <v>15734</v>
      </c>
      <c r="AV2551" s="1136" t="str">
        <f t="shared" si="316"/>
        <v>113.5.2</v>
      </c>
      <c r="AW2551" s="1438">
        <f t="shared" si="317"/>
        <v>45414</v>
      </c>
    </row>
    <row r="2552" spans="1:49">
      <c r="A2552" s="1135" t="s">
        <v>7928</v>
      </c>
      <c r="B2552" s="1135" t="s">
        <v>889</v>
      </c>
      <c r="C2552" s="1135">
        <v>500</v>
      </c>
      <c r="D2552" s="1135">
        <v>1.74</v>
      </c>
      <c r="E2552" s="1135" t="s">
        <v>15203</v>
      </c>
      <c r="F2552" s="1135" t="s">
        <v>663</v>
      </c>
      <c r="G2552" s="1135">
        <v>5.5</v>
      </c>
      <c r="H2552" s="1135" t="s">
        <v>2453</v>
      </c>
      <c r="I2552" s="1135" t="s">
        <v>7115</v>
      </c>
      <c r="K2552" s="1135" t="s">
        <v>7929</v>
      </c>
      <c r="L2552" s="1135" t="s">
        <v>7930</v>
      </c>
      <c r="M2552" s="1135">
        <v>295</v>
      </c>
      <c r="N2552" s="1135" t="s">
        <v>1039</v>
      </c>
      <c r="O2552" s="1135">
        <v>7.375</v>
      </c>
      <c r="P2552" s="1135">
        <v>5.9</v>
      </c>
      <c r="Q2552" s="1135">
        <v>4</v>
      </c>
      <c r="R2552" s="1135">
        <v>19</v>
      </c>
      <c r="T2552" s="1135">
        <v>27.8</v>
      </c>
      <c r="U2552" s="1135">
        <v>3.9</v>
      </c>
      <c r="V2552" s="1135" t="s">
        <v>663</v>
      </c>
      <c r="W2552" s="1135">
        <v>125</v>
      </c>
      <c r="X2552" s="1135">
        <v>90</v>
      </c>
      <c r="Y2552" s="1135">
        <v>1.5</v>
      </c>
      <c r="Z2552" s="1135" t="s">
        <v>663</v>
      </c>
      <c r="AA2552" s="1135" t="s">
        <v>1959</v>
      </c>
      <c r="AH2552" s="1135" t="s">
        <v>887</v>
      </c>
      <c r="AI2552" s="1135">
        <v>90.91</v>
      </c>
      <c r="AJ2552" s="1135">
        <v>-0.06</v>
      </c>
      <c r="AK2552" s="1135">
        <v>1.1100000000000001</v>
      </c>
      <c r="AM2552" s="1136" t="s">
        <v>14136</v>
      </c>
      <c r="AN2552" s="1136" t="s">
        <v>14137</v>
      </c>
      <c r="AO2552" s="1136">
        <f t="shared" si="318"/>
        <v>500</v>
      </c>
      <c r="AP2552" s="1136">
        <f t="shared" si="319"/>
        <v>1.74</v>
      </c>
      <c r="AQ2552" s="1136" t="str">
        <f t="shared" si="320"/>
        <v>1-5-1S85°Z+S</v>
      </c>
      <c r="AR2552" s="1136" t="str">
        <f t="shared" si="321"/>
        <v>NA</v>
      </c>
      <c r="AS2552" s="1136" t="str">
        <f t="shared" si="322"/>
        <v>174/OFF</v>
      </c>
      <c r="AT2552" s="1136" t="str">
        <f t="shared" si="323"/>
        <v>1-5-1S85°Z+S</v>
      </c>
      <c r="AU2552" s="1136" t="s">
        <v>15734</v>
      </c>
      <c r="AV2552" s="1136" t="str">
        <f t="shared" si="316"/>
        <v>113.5.9</v>
      </c>
      <c r="AW2552" s="1438">
        <f t="shared" si="317"/>
        <v>45421</v>
      </c>
    </row>
    <row r="2553" spans="1:49">
      <c r="A2553" s="1135" t="s">
        <v>7931</v>
      </c>
      <c r="B2553" s="1135" t="s">
        <v>737</v>
      </c>
      <c r="C2553" s="1135">
        <v>650</v>
      </c>
      <c r="D2553" s="1135">
        <v>1.77</v>
      </c>
      <c r="E2553" s="1135" t="s">
        <v>15215</v>
      </c>
      <c r="F2553" s="1135" t="s">
        <v>663</v>
      </c>
      <c r="G2553" s="1135">
        <v>5</v>
      </c>
      <c r="H2553" s="1135" t="s">
        <v>7802</v>
      </c>
      <c r="I2553" s="1135" t="s">
        <v>7932</v>
      </c>
      <c r="J2553" s="1135">
        <v>3.7</v>
      </c>
      <c r="K2553" s="1135" t="s">
        <v>7933</v>
      </c>
      <c r="L2553" s="1135" t="s">
        <v>6385</v>
      </c>
      <c r="M2553" s="1135">
        <v>298.8</v>
      </c>
      <c r="N2553" s="1135" t="s">
        <v>1039</v>
      </c>
      <c r="O2553" s="1135">
        <v>7.4700000000000006</v>
      </c>
      <c r="P2553" s="1135">
        <v>5.976</v>
      </c>
      <c r="Q2553" s="1135">
        <v>4</v>
      </c>
      <c r="R2553" s="1135">
        <v>20.5</v>
      </c>
      <c r="T2553" s="1135">
        <v>21</v>
      </c>
      <c r="U2553" s="1135">
        <v>3.5</v>
      </c>
      <c r="V2553" s="1135" t="s">
        <v>663</v>
      </c>
      <c r="W2553" s="1135">
        <v>20</v>
      </c>
      <c r="X2553" s="1135">
        <v>10</v>
      </c>
      <c r="Y2553" s="1135">
        <v>1.2</v>
      </c>
      <c r="Z2553" s="1135" t="s">
        <v>663</v>
      </c>
      <c r="AA2553" s="1135" t="s">
        <v>1777</v>
      </c>
      <c r="AH2553" s="1135" t="s">
        <v>1042</v>
      </c>
      <c r="AI2553" s="1135">
        <v>91.26</v>
      </c>
      <c r="AJ2553" s="1135">
        <v>-0.19</v>
      </c>
      <c r="AK2553" s="1135">
        <v>1.39</v>
      </c>
      <c r="AM2553" s="1136" t="s">
        <v>14138</v>
      </c>
      <c r="AN2553" s="1136" t="s">
        <v>14139</v>
      </c>
      <c r="AO2553" s="1136">
        <f t="shared" si="318"/>
        <v>650</v>
      </c>
      <c r="AP2553" s="1136">
        <f t="shared" si="319"/>
        <v>1.77</v>
      </c>
      <c r="AQ2553" s="1136" t="str">
        <f t="shared" si="320"/>
        <v>1-5-1S85°S+Z</v>
      </c>
      <c r="AR2553" s="1136" t="str">
        <f t="shared" si="321"/>
        <v>NA</v>
      </c>
      <c r="AS2553" s="1136" t="str">
        <f t="shared" si="322"/>
        <v>179/173</v>
      </c>
      <c r="AT2553" s="1136" t="str">
        <f t="shared" si="323"/>
        <v>1-5-1S85°S+Z</v>
      </c>
      <c r="AU2553" s="1136" t="s">
        <v>15737</v>
      </c>
      <c r="AV2553" s="1136" t="str">
        <f t="shared" si="316"/>
        <v>113.5.8</v>
      </c>
      <c r="AW2553" s="1438">
        <f t="shared" si="317"/>
        <v>45420</v>
      </c>
    </row>
    <row r="2554" spans="1:49">
      <c r="A2554" s="1135" t="s">
        <v>7934</v>
      </c>
      <c r="B2554" s="1135" t="s">
        <v>804</v>
      </c>
      <c r="C2554" s="1135">
        <v>600</v>
      </c>
      <c r="D2554" s="1135">
        <v>1.79</v>
      </c>
      <c r="E2554" s="1135" t="s">
        <v>15206</v>
      </c>
      <c r="F2554" s="1135" t="s">
        <v>1563</v>
      </c>
      <c r="G2554" s="1135">
        <v>4</v>
      </c>
      <c r="H2554" s="1135" t="s">
        <v>6996</v>
      </c>
      <c r="I2554" s="1135" t="s">
        <v>7095</v>
      </c>
      <c r="K2554" s="1135" t="s">
        <v>7935</v>
      </c>
      <c r="L2554" s="1135" t="s">
        <v>7936</v>
      </c>
      <c r="M2554" s="1135">
        <v>303</v>
      </c>
      <c r="N2554" s="1135" t="s">
        <v>1039</v>
      </c>
      <c r="O2554" s="1135">
        <v>7.5750000000000002</v>
      </c>
      <c r="P2554" s="1135">
        <v>6.0600000000000005</v>
      </c>
      <c r="Q2554" s="1135">
        <v>3.5</v>
      </c>
      <c r="R2554" s="1135">
        <v>24</v>
      </c>
      <c r="T2554" s="1135">
        <v>16</v>
      </c>
      <c r="U2554" s="1135">
        <v>3</v>
      </c>
      <c r="V2554" s="1135" t="s">
        <v>663</v>
      </c>
      <c r="W2554" s="1135">
        <v>90</v>
      </c>
      <c r="X2554" s="1135">
        <v>10</v>
      </c>
      <c r="Y2554" s="1135">
        <v>1.5</v>
      </c>
      <c r="Z2554" s="1135" t="s">
        <v>663</v>
      </c>
      <c r="AA2554" s="1135" t="s">
        <v>7937</v>
      </c>
      <c r="AH2554" s="1135" t="s">
        <v>789</v>
      </c>
      <c r="AI2554" s="1135">
        <v>58.05</v>
      </c>
      <c r="AJ2554" s="1135">
        <v>1.58</v>
      </c>
      <c r="AK2554" s="1135">
        <v>10.06</v>
      </c>
      <c r="AM2554" s="1136" t="s">
        <v>14140</v>
      </c>
      <c r="AN2554" s="1136" t="s">
        <v>14141</v>
      </c>
      <c r="AO2554" s="1136">
        <f t="shared" si="318"/>
        <v>600</v>
      </c>
      <c r="AP2554" s="1136">
        <f t="shared" si="319"/>
        <v>1.79</v>
      </c>
      <c r="AQ2554" s="1136" t="str">
        <f t="shared" si="320"/>
        <v>1-5-1S87°Z+S</v>
      </c>
      <c r="AR2554" s="1136" t="str">
        <f t="shared" si="321"/>
        <v>30.5</v>
      </c>
      <c r="AS2554" s="1136" t="str">
        <f t="shared" si="322"/>
        <v>310/310/190</v>
      </c>
      <c r="AT2554" s="1136" t="str">
        <f t="shared" si="323"/>
        <v>1-5-1S87°Z+S</v>
      </c>
      <c r="AU2554" s="1136" t="s">
        <v>15734</v>
      </c>
      <c r="AV2554" s="1136" t="str">
        <f t="shared" si="316"/>
        <v>113.5.16</v>
      </c>
      <c r="AW2554" s="1438">
        <f t="shared" si="317"/>
        <v>45428</v>
      </c>
    </row>
    <row r="2555" spans="1:49">
      <c r="A2555" s="1135" t="s">
        <v>7938</v>
      </c>
      <c r="B2555" s="1135" t="s">
        <v>682</v>
      </c>
      <c r="C2555" s="1135">
        <v>550</v>
      </c>
      <c r="D2555" s="1135">
        <v>1.7949999999999999</v>
      </c>
      <c r="E2555" s="1135" t="s">
        <v>15216</v>
      </c>
      <c r="F2555" s="1135" t="s">
        <v>1048</v>
      </c>
      <c r="G2555" s="1135">
        <v>5</v>
      </c>
      <c r="H2555" s="1135" t="s">
        <v>7905</v>
      </c>
      <c r="I2555" s="1135" t="s">
        <v>7082</v>
      </c>
      <c r="K2555" s="1135" t="s">
        <v>7906</v>
      </c>
      <c r="L2555" s="1135" t="s">
        <v>6332</v>
      </c>
      <c r="M2555" s="1135">
        <v>296.39999999999998</v>
      </c>
      <c r="N2555" s="1135" t="s">
        <v>1039</v>
      </c>
      <c r="O2555" s="1135">
        <v>7.41</v>
      </c>
      <c r="P2555" s="1135">
        <v>5.9279999999999999</v>
      </c>
      <c r="Q2555" s="1135">
        <v>3.5</v>
      </c>
      <c r="R2555" s="1135">
        <v>20</v>
      </c>
      <c r="T2555" s="1135">
        <v>14.7</v>
      </c>
      <c r="U2555" s="1135">
        <v>5.5</v>
      </c>
      <c r="V2555" s="1135" t="s">
        <v>663</v>
      </c>
      <c r="W2555" s="1135" t="s">
        <v>2910</v>
      </c>
      <c r="X2555" s="1135">
        <v>10</v>
      </c>
      <c r="Y2555" s="1135">
        <v>1.1000000000000001</v>
      </c>
      <c r="Z2555" s="1135" t="s">
        <v>663</v>
      </c>
      <c r="AA2555" s="1135" t="s">
        <v>1981</v>
      </c>
      <c r="AB2555" s="1135" t="s">
        <v>7939</v>
      </c>
      <c r="AH2555" s="1135" t="s">
        <v>1084</v>
      </c>
      <c r="AI2555" s="1135">
        <v>90.43</v>
      </c>
      <c r="AJ2555" s="1135">
        <v>-1.56</v>
      </c>
      <c r="AK2555" s="1135">
        <v>6.83</v>
      </c>
      <c r="AM2555" s="1136" t="s">
        <v>14142</v>
      </c>
      <c r="AN2555" s="1136" t="s">
        <v>14143</v>
      </c>
      <c r="AO2555" s="1136">
        <f t="shared" si="318"/>
        <v>550</v>
      </c>
      <c r="AP2555" s="1136">
        <f t="shared" si="319"/>
        <v>1.7949999999999999</v>
      </c>
      <c r="AQ2555" s="1136" t="str">
        <f t="shared" si="320"/>
        <v>1-5-1S91°Z+S</v>
      </c>
      <c r="AR2555" s="1136" t="str">
        <f t="shared" si="321"/>
        <v>31</v>
      </c>
      <c r="AS2555" s="1136" t="str">
        <f t="shared" si="322"/>
        <v>285/285/155</v>
      </c>
      <c r="AT2555" s="1136" t="str">
        <f t="shared" si="323"/>
        <v>1-5-1S91°Z+S</v>
      </c>
      <c r="AU2555" s="1136" t="s">
        <v>15734</v>
      </c>
      <c r="AV2555" s="1136" t="str">
        <f t="shared" si="316"/>
        <v>113.5.22</v>
      </c>
      <c r="AW2555" s="1438">
        <f t="shared" si="317"/>
        <v>45434</v>
      </c>
    </row>
    <row r="2556" spans="1:49">
      <c r="A2556" s="1135" t="s">
        <v>7940</v>
      </c>
      <c r="B2556" s="1135" t="s">
        <v>869</v>
      </c>
      <c r="C2556" s="1135">
        <v>600</v>
      </c>
      <c r="D2556" s="1135">
        <v>1.79</v>
      </c>
      <c r="E2556" s="1135" t="s">
        <v>15206</v>
      </c>
      <c r="F2556" s="1135" t="s">
        <v>1563</v>
      </c>
      <c r="G2556" s="1135">
        <v>4</v>
      </c>
      <c r="H2556" s="1135" t="s">
        <v>6996</v>
      </c>
      <c r="I2556" s="1135" t="s">
        <v>7095</v>
      </c>
      <c r="K2556" s="1135" t="s">
        <v>7924</v>
      </c>
      <c r="L2556" s="1135" t="s">
        <v>7925</v>
      </c>
      <c r="M2556" s="1135">
        <v>303</v>
      </c>
      <c r="N2556" s="1135" t="s">
        <v>1039</v>
      </c>
      <c r="O2556" s="1135">
        <v>7.5750000000000002</v>
      </c>
      <c r="P2556" s="1135">
        <v>6.0600000000000005</v>
      </c>
      <c r="Q2556" s="1135">
        <v>3.5</v>
      </c>
      <c r="R2556" s="1135">
        <v>24</v>
      </c>
      <c r="T2556" s="1135">
        <v>16</v>
      </c>
      <c r="U2556" s="1135">
        <v>3</v>
      </c>
      <c r="V2556" s="1135" t="s">
        <v>663</v>
      </c>
      <c r="W2556" s="1135">
        <v>90</v>
      </c>
      <c r="X2556" s="1135">
        <v>10</v>
      </c>
      <c r="Y2556" s="1135">
        <v>1.5</v>
      </c>
      <c r="Z2556" s="1135" t="s">
        <v>663</v>
      </c>
      <c r="AA2556" s="1135" t="s">
        <v>1787</v>
      </c>
      <c r="AH2556" s="1135" t="s">
        <v>784</v>
      </c>
      <c r="AI2556" s="1135">
        <v>55.35</v>
      </c>
      <c r="AJ2556" s="1135">
        <v>1.69</v>
      </c>
      <c r="AK2556" s="1135">
        <v>4.38</v>
      </c>
      <c r="AM2556" s="1136" t="s">
        <v>14144</v>
      </c>
      <c r="AN2556" s="1136" t="s">
        <v>14145</v>
      </c>
      <c r="AO2556" s="1136">
        <f t="shared" si="318"/>
        <v>600</v>
      </c>
      <c r="AP2556" s="1136">
        <f t="shared" si="319"/>
        <v>1.79</v>
      </c>
      <c r="AQ2556" s="1136" t="str">
        <f t="shared" si="320"/>
        <v>1-5-1S87°Z+S</v>
      </c>
      <c r="AR2556" s="1136" t="str">
        <f t="shared" si="321"/>
        <v>30.5</v>
      </c>
      <c r="AS2556" s="1136" t="str">
        <f t="shared" si="322"/>
        <v>310/310/190</v>
      </c>
      <c r="AT2556" s="1136" t="str">
        <f t="shared" si="323"/>
        <v>1-5-1S87°Z+S</v>
      </c>
      <c r="AU2556" s="1136" t="s">
        <v>15734</v>
      </c>
      <c r="AV2556" s="1136" t="str">
        <f t="shared" si="316"/>
        <v>113.5.24</v>
      </c>
      <c r="AW2556" s="1438">
        <f t="shared" si="317"/>
        <v>45436</v>
      </c>
    </row>
    <row r="2557" spans="1:49">
      <c r="A2557" s="1135" t="s">
        <v>7941</v>
      </c>
      <c r="B2557" s="1135" t="s">
        <v>7034</v>
      </c>
      <c r="C2557" s="1135">
        <v>500</v>
      </c>
      <c r="D2557" s="1135">
        <v>1.77</v>
      </c>
      <c r="E2557" s="1135" t="s">
        <v>15216</v>
      </c>
      <c r="F2557" s="1135" t="s">
        <v>1078</v>
      </c>
      <c r="G2557" s="1135">
        <v>5</v>
      </c>
      <c r="H2557" s="1135" t="s">
        <v>1049</v>
      </c>
      <c r="I2557" s="1135" t="s">
        <v>7199</v>
      </c>
      <c r="J2557" s="1135">
        <v>1</v>
      </c>
      <c r="K2557" s="1135" t="s">
        <v>7942</v>
      </c>
      <c r="L2557" s="1135" t="s">
        <v>5046</v>
      </c>
      <c r="M2557" s="1135">
        <v>308.39999999999998</v>
      </c>
      <c r="N2557" s="1135" t="s">
        <v>1039</v>
      </c>
      <c r="O2557" s="1135">
        <v>7.71</v>
      </c>
      <c r="P2557" s="1135">
        <v>6.1679999999999993</v>
      </c>
      <c r="Q2557" s="1135">
        <v>2.8</v>
      </c>
      <c r="R2557" s="1135">
        <v>26</v>
      </c>
      <c r="T2557" s="1135">
        <v>14.5</v>
      </c>
      <c r="U2557" s="1135">
        <v>5</v>
      </c>
      <c r="V2557" s="1135" t="s">
        <v>663</v>
      </c>
      <c r="W2557" s="1135" t="s">
        <v>7084</v>
      </c>
      <c r="X2557" s="1135">
        <v>10</v>
      </c>
      <c r="Y2557" s="1135">
        <v>1.7</v>
      </c>
      <c r="Z2557" s="1135" t="s">
        <v>663</v>
      </c>
      <c r="AA2557" s="1135" t="s">
        <v>1988</v>
      </c>
      <c r="AB2557" s="1135" t="s">
        <v>7943</v>
      </c>
      <c r="AH2557" s="1135" t="s">
        <v>1332</v>
      </c>
      <c r="AI2557" s="1135">
        <v>15.01</v>
      </c>
      <c r="AJ2557" s="1135">
        <v>0.16</v>
      </c>
      <c r="AK2557" s="1135">
        <v>0.54</v>
      </c>
      <c r="AM2557" s="1136" t="s">
        <v>14146</v>
      </c>
      <c r="AN2557" s="1136" t="s">
        <v>14147</v>
      </c>
      <c r="AO2557" s="1136">
        <f t="shared" si="318"/>
        <v>500</v>
      </c>
      <c r="AP2557" s="1136">
        <f t="shared" si="319"/>
        <v>1.77</v>
      </c>
      <c r="AQ2557" s="1136" t="str">
        <f t="shared" si="320"/>
        <v>1-5-1S91°Z+S</v>
      </c>
      <c r="AR2557" s="1136" t="str">
        <f t="shared" si="321"/>
        <v>30</v>
      </c>
      <c r="AS2557" s="1136" t="str">
        <f t="shared" si="322"/>
        <v>260/260/OFF</v>
      </c>
      <c r="AT2557" s="1136" t="str">
        <f t="shared" si="323"/>
        <v>1-5-1S91°Z+S</v>
      </c>
      <c r="AU2557" s="1136" t="s">
        <v>15734</v>
      </c>
      <c r="AV2557" s="1136" t="str">
        <f t="shared" si="316"/>
        <v>113.5.27</v>
      </c>
      <c r="AW2557" s="1438">
        <f t="shared" si="317"/>
        <v>45439</v>
      </c>
    </row>
    <row r="2558" spans="1:49">
      <c r="A2558" s="1135" t="s">
        <v>7944</v>
      </c>
      <c r="B2558" s="1135" t="s">
        <v>7162</v>
      </c>
      <c r="C2558" s="1135">
        <v>500</v>
      </c>
      <c r="D2558" s="1135">
        <v>1.8</v>
      </c>
      <c r="E2558" s="1135" t="s">
        <v>15216</v>
      </c>
      <c r="F2558" s="1135" t="s">
        <v>1069</v>
      </c>
      <c r="G2558" s="1135">
        <v>5</v>
      </c>
      <c r="H2558" s="1135" t="s">
        <v>7855</v>
      </c>
      <c r="I2558" s="1135" t="s">
        <v>7823</v>
      </c>
      <c r="K2558" s="1135" t="s">
        <v>7945</v>
      </c>
      <c r="L2558" s="1135" t="s">
        <v>5131</v>
      </c>
      <c r="M2558" s="1135">
        <v>295.5</v>
      </c>
      <c r="N2558" s="1135" t="s">
        <v>1039</v>
      </c>
      <c r="O2558" s="1135">
        <v>7.3875000000000002</v>
      </c>
      <c r="P2558" s="1135">
        <v>5.91</v>
      </c>
      <c r="Q2558" s="1135">
        <v>3.5</v>
      </c>
      <c r="R2558" s="1135">
        <v>19.5</v>
      </c>
      <c r="T2558" s="1135">
        <v>20</v>
      </c>
      <c r="U2558" s="1135">
        <v>3.5</v>
      </c>
      <c r="V2558" s="1135" t="s">
        <v>663</v>
      </c>
      <c r="W2558" s="1135">
        <v>115</v>
      </c>
      <c r="X2558" s="1135">
        <v>90</v>
      </c>
      <c r="Y2558" s="1135">
        <v>1</v>
      </c>
      <c r="Z2558" s="1135" t="s">
        <v>663</v>
      </c>
      <c r="AA2558" s="1135" t="s">
        <v>2023</v>
      </c>
      <c r="AH2558" s="1135" t="s">
        <v>1280</v>
      </c>
      <c r="AI2558" s="1135">
        <v>14.06</v>
      </c>
      <c r="AJ2558" s="1135">
        <v>0.09</v>
      </c>
      <c r="AK2558" s="1135">
        <v>0.23</v>
      </c>
      <c r="AM2558" s="1136" t="s">
        <v>14148</v>
      </c>
      <c r="AN2558" s="1136" t="s">
        <v>14149</v>
      </c>
      <c r="AO2558" s="1136">
        <f t="shared" si="318"/>
        <v>500</v>
      </c>
      <c r="AP2558" s="1136">
        <f t="shared" si="319"/>
        <v>1.8</v>
      </c>
      <c r="AQ2558" s="1136" t="str">
        <f t="shared" si="320"/>
        <v>1-5-1S91°Z+S</v>
      </c>
      <c r="AR2558" s="1136" t="str">
        <f t="shared" si="321"/>
        <v>31.5</v>
      </c>
      <c r="AS2558" s="1136" t="str">
        <f t="shared" si="322"/>
        <v>290/290/150</v>
      </c>
      <c r="AT2558" s="1136" t="str">
        <f t="shared" si="323"/>
        <v>1-5-1S91°Z+S</v>
      </c>
      <c r="AU2558" s="1136" t="s">
        <v>15734</v>
      </c>
      <c r="AV2558" s="1136" t="str">
        <f t="shared" si="316"/>
        <v>113.5.31</v>
      </c>
      <c r="AW2558" s="1438">
        <f t="shared" si="317"/>
        <v>45443</v>
      </c>
    </row>
    <row r="2559" spans="1:49">
      <c r="A2559" s="1135" t="s">
        <v>7946</v>
      </c>
      <c r="B2559" s="1135" t="s">
        <v>473</v>
      </c>
      <c r="C2559" s="1135">
        <v>550</v>
      </c>
      <c r="D2559" s="1135">
        <v>1.7709999999999999</v>
      </c>
      <c r="E2559" s="1135">
        <v>102.5</v>
      </c>
      <c r="F2559" s="1135" t="s">
        <v>4164</v>
      </c>
      <c r="G2559" s="1135">
        <v>5.5</v>
      </c>
      <c r="H2559" s="1135" t="s">
        <v>7913</v>
      </c>
      <c r="I2559" s="1135" t="s">
        <v>7914</v>
      </c>
      <c r="J2559" s="1135">
        <v>3.7</v>
      </c>
      <c r="K2559" s="1135" t="s">
        <v>7947</v>
      </c>
      <c r="L2559" s="1135" t="s">
        <v>4760</v>
      </c>
      <c r="M2559" s="1135">
        <v>295.10000000000002</v>
      </c>
      <c r="N2559" s="1135" t="s">
        <v>1039</v>
      </c>
      <c r="O2559" s="1135">
        <v>7.3775000000000013</v>
      </c>
      <c r="P2559" s="1135">
        <v>5.9020000000000001</v>
      </c>
      <c r="Q2559" s="1135">
        <v>4</v>
      </c>
      <c r="R2559" s="1135">
        <v>17.399999999999999</v>
      </c>
      <c r="T2559" s="1135">
        <v>31</v>
      </c>
      <c r="U2559" s="1135">
        <v>3.5</v>
      </c>
      <c r="V2559" s="1135" t="s">
        <v>663</v>
      </c>
      <c r="W2559" s="1135">
        <v>100</v>
      </c>
      <c r="X2559" s="1135">
        <v>40</v>
      </c>
      <c r="Y2559" s="1135">
        <v>1</v>
      </c>
      <c r="Z2559" s="1135" t="s">
        <v>663</v>
      </c>
      <c r="AA2559" s="1135" t="s">
        <v>1795</v>
      </c>
      <c r="AH2559" s="1135" t="s">
        <v>908</v>
      </c>
      <c r="AI2559" s="1135">
        <v>94.94</v>
      </c>
      <c r="AJ2559" s="1135">
        <v>-0.47</v>
      </c>
      <c r="AK2559" s="1135">
        <v>1.72</v>
      </c>
      <c r="AM2559" s="1136" t="s">
        <v>991</v>
      </c>
      <c r="AN2559" s="1136" t="s">
        <v>14150</v>
      </c>
      <c r="AO2559" s="1136">
        <f t="shared" si="318"/>
        <v>550</v>
      </c>
      <c r="AP2559" s="1136">
        <f t="shared" si="319"/>
        <v>1.7709999999999999</v>
      </c>
      <c r="AQ2559" s="1136">
        <f t="shared" si="320"/>
        <v>102.5</v>
      </c>
      <c r="AR2559" s="1136" t="str">
        <f t="shared" si="321"/>
        <v>15.5</v>
      </c>
      <c r="AS2559" s="1136" t="str">
        <f t="shared" si="322"/>
        <v>480/440/OFF</v>
      </c>
      <c r="AT2559" s="1136">
        <f t="shared" si="323"/>
        <v>102.5</v>
      </c>
      <c r="AV2559" s="1136" t="str">
        <f t="shared" si="316"/>
        <v>113.6.7</v>
      </c>
      <c r="AW2559" s="1438">
        <f t="shared" si="317"/>
        <v>45450</v>
      </c>
    </row>
    <row r="2560" spans="1:49">
      <c r="A2560" s="1135" t="s">
        <v>7948</v>
      </c>
      <c r="B2560" s="1135" t="s">
        <v>473</v>
      </c>
      <c r="C2560" s="1135">
        <v>650</v>
      </c>
      <c r="D2560" s="1135">
        <v>1.8049999999999999</v>
      </c>
      <c r="E2560" s="1135" t="s">
        <v>15203</v>
      </c>
      <c r="F2560" s="1135" t="s">
        <v>663</v>
      </c>
      <c r="G2560" s="1135" t="s">
        <v>6959</v>
      </c>
      <c r="H2560" s="1135" t="s">
        <v>7616</v>
      </c>
      <c r="I2560" s="1135" t="s">
        <v>7061</v>
      </c>
      <c r="J2560" s="1135">
        <v>3.7</v>
      </c>
      <c r="K2560" s="1135" t="s">
        <v>7949</v>
      </c>
      <c r="L2560" s="1135" t="s">
        <v>4760</v>
      </c>
      <c r="M2560" s="1135">
        <v>295.10000000000002</v>
      </c>
      <c r="N2560" s="1135" t="s">
        <v>1039</v>
      </c>
      <c r="O2560" s="1135">
        <v>7.3775000000000013</v>
      </c>
      <c r="P2560" s="1135">
        <v>5.9020000000000001</v>
      </c>
      <c r="Q2560" s="1135">
        <v>4</v>
      </c>
      <c r="R2560" s="1135">
        <v>17.399999999999999</v>
      </c>
      <c r="T2560" s="1135">
        <v>31</v>
      </c>
      <c r="U2560" s="1135">
        <v>3.5</v>
      </c>
      <c r="V2560" s="1135" t="s">
        <v>663</v>
      </c>
      <c r="W2560" s="1135" t="s">
        <v>6974</v>
      </c>
      <c r="X2560" s="1135">
        <v>40</v>
      </c>
      <c r="Y2560" s="1135">
        <v>1</v>
      </c>
      <c r="Z2560" s="1135" t="s">
        <v>663</v>
      </c>
      <c r="AA2560" s="1135" t="s">
        <v>7950</v>
      </c>
      <c r="AH2560" s="1135" t="s">
        <v>814</v>
      </c>
      <c r="AI2560" s="1135">
        <v>95.37</v>
      </c>
      <c r="AJ2560" s="1135">
        <v>-0.75</v>
      </c>
      <c r="AK2560" s="1135">
        <v>1.64</v>
      </c>
      <c r="AM2560" s="1136" t="s">
        <v>14151</v>
      </c>
      <c r="AN2560" s="1136" t="s">
        <v>14152</v>
      </c>
      <c r="AO2560" s="1136">
        <f t="shared" si="318"/>
        <v>650</v>
      </c>
      <c r="AP2560" s="1136">
        <f t="shared" si="319"/>
        <v>1.8049999999999999</v>
      </c>
      <c r="AQ2560" s="1136" t="str">
        <f t="shared" si="320"/>
        <v>1-5-1S85°Z+S</v>
      </c>
      <c r="AR2560" s="1136" t="str">
        <f t="shared" si="321"/>
        <v>NA</v>
      </c>
      <c r="AS2560" s="1136" t="str">
        <f t="shared" si="322"/>
        <v>202/OFF</v>
      </c>
      <c r="AT2560" s="1136" t="str">
        <f t="shared" si="323"/>
        <v>1-5-1S85°Z+S</v>
      </c>
      <c r="AU2560" s="1136" t="s">
        <v>15734</v>
      </c>
      <c r="AV2560" s="1136" t="str">
        <f t="shared" si="316"/>
        <v>113.6.14</v>
      </c>
      <c r="AW2560" s="1438">
        <f t="shared" si="317"/>
        <v>45457</v>
      </c>
    </row>
    <row r="2561" spans="1:49">
      <c r="A2561" s="1135" t="s">
        <v>7951</v>
      </c>
      <c r="B2561" s="1135" t="s">
        <v>7308</v>
      </c>
      <c r="C2561" s="1135">
        <v>500</v>
      </c>
      <c r="D2561" s="1135">
        <v>1.75</v>
      </c>
      <c r="E2561" s="1135" t="s">
        <v>15203</v>
      </c>
      <c r="F2561" s="1135" t="s">
        <v>663</v>
      </c>
      <c r="G2561" s="1135">
        <v>5</v>
      </c>
      <c r="H2561" s="1135" t="s">
        <v>1282</v>
      </c>
      <c r="I2561" s="1135" t="s">
        <v>7952</v>
      </c>
      <c r="J2561" s="1135">
        <v>3</v>
      </c>
      <c r="K2561" s="1135" t="s">
        <v>7921</v>
      </c>
      <c r="L2561" s="1135" t="s">
        <v>6137</v>
      </c>
      <c r="M2561" s="1135">
        <v>308</v>
      </c>
      <c r="N2561" s="1135" t="s">
        <v>1039</v>
      </c>
      <c r="O2561" s="1135">
        <v>7.7</v>
      </c>
      <c r="P2561" s="1135">
        <v>6.16</v>
      </c>
      <c r="Q2561" s="1135">
        <v>4</v>
      </c>
      <c r="R2561" s="1135">
        <v>22</v>
      </c>
      <c r="T2561" s="1135">
        <v>23.5</v>
      </c>
      <c r="U2561" s="1135">
        <v>4</v>
      </c>
      <c r="V2561" s="1135" t="s">
        <v>663</v>
      </c>
      <c r="W2561" s="1135">
        <v>135</v>
      </c>
      <c r="X2561" s="1135">
        <v>90</v>
      </c>
      <c r="Y2561" s="1135">
        <v>1.4</v>
      </c>
      <c r="Z2561" s="1135" t="s">
        <v>663</v>
      </c>
      <c r="AA2561" s="1135" t="s">
        <v>1805</v>
      </c>
      <c r="AH2561" s="1135" t="s">
        <v>1042</v>
      </c>
      <c r="AI2561" s="1135">
        <v>94.89</v>
      </c>
      <c r="AJ2561" s="1135">
        <v>-0.36</v>
      </c>
      <c r="AK2561" s="1135">
        <v>1.45</v>
      </c>
      <c r="AM2561" s="1136" t="s">
        <v>14153</v>
      </c>
      <c r="AN2561" s="1136" t="s">
        <v>14154</v>
      </c>
      <c r="AO2561" s="1136">
        <f t="shared" si="318"/>
        <v>500</v>
      </c>
      <c r="AP2561" s="1136">
        <f t="shared" si="319"/>
        <v>1.75</v>
      </c>
      <c r="AQ2561" s="1136" t="str">
        <f t="shared" si="320"/>
        <v>1-5-1S85°Z+S</v>
      </c>
      <c r="AR2561" s="1136" t="str">
        <f t="shared" si="321"/>
        <v>NA</v>
      </c>
      <c r="AS2561" s="1136" t="str">
        <f t="shared" si="322"/>
        <v>177/OFF</v>
      </c>
      <c r="AT2561" s="1136" t="str">
        <f t="shared" si="323"/>
        <v>1-5-1S85°Z+S</v>
      </c>
      <c r="AU2561" s="1136" t="s">
        <v>15734</v>
      </c>
      <c r="AV2561" s="1136" t="str">
        <f t="shared" si="316"/>
        <v>113.7.1</v>
      </c>
      <c r="AW2561" s="1438">
        <f t="shared" si="317"/>
        <v>45474</v>
      </c>
    </row>
    <row r="2562" spans="1:49">
      <c r="A2562" s="1135" t="s">
        <v>7953</v>
      </c>
      <c r="B2562" s="1135" t="s">
        <v>7149</v>
      </c>
      <c r="C2562" s="1135">
        <v>600</v>
      </c>
      <c r="D2562" s="1135">
        <v>1.78</v>
      </c>
      <c r="E2562" s="1135" t="s">
        <v>15215</v>
      </c>
      <c r="F2562" s="1135" t="s">
        <v>1078</v>
      </c>
      <c r="G2562" s="1135">
        <v>5.5</v>
      </c>
      <c r="H2562" s="1135" t="s">
        <v>1564</v>
      </c>
      <c r="I2562" s="1135" t="s">
        <v>7095</v>
      </c>
      <c r="J2562" s="1135">
        <v>3</v>
      </c>
      <c r="K2562" s="1135" t="s">
        <v>7954</v>
      </c>
      <c r="L2562" s="1135" t="s">
        <v>5253</v>
      </c>
      <c r="M2562" s="1135">
        <v>296</v>
      </c>
      <c r="N2562" s="1135" t="s">
        <v>1039</v>
      </c>
      <c r="O2562" s="1135">
        <v>7.4</v>
      </c>
      <c r="P2562" s="1135">
        <v>5.92</v>
      </c>
      <c r="Q2562" s="1135">
        <v>3</v>
      </c>
      <c r="R2562" s="1135">
        <v>27</v>
      </c>
      <c r="T2562" s="1135">
        <v>17.5</v>
      </c>
      <c r="U2562" s="1135">
        <v>6</v>
      </c>
      <c r="V2562" s="1135" t="s">
        <v>663</v>
      </c>
      <c r="W2562" s="1135">
        <v>90</v>
      </c>
      <c r="X2562" s="1135">
        <v>10</v>
      </c>
      <c r="Y2562" s="1135">
        <v>1.2</v>
      </c>
      <c r="Z2562" s="1135" t="s">
        <v>663</v>
      </c>
      <c r="AA2562" s="1135" t="s">
        <v>7955</v>
      </c>
      <c r="AH2562" s="1135" t="s">
        <v>812</v>
      </c>
      <c r="AI2562" s="1135">
        <v>93.02</v>
      </c>
      <c r="AJ2562" s="1135">
        <v>-0.96</v>
      </c>
      <c r="AK2562" s="1135">
        <v>7.28</v>
      </c>
      <c r="AM2562" s="1136" t="s">
        <v>14155</v>
      </c>
      <c r="AN2562" s="1136" t="s">
        <v>14156</v>
      </c>
      <c r="AO2562" s="1136">
        <f t="shared" si="318"/>
        <v>600</v>
      </c>
      <c r="AP2562" s="1136">
        <f t="shared" si="319"/>
        <v>1.78</v>
      </c>
      <c r="AQ2562" s="1136" t="str">
        <f t="shared" si="320"/>
        <v>1-5-1S85°S+Z</v>
      </c>
      <c r="AR2562" s="1136" t="str">
        <f t="shared" si="321"/>
        <v>30</v>
      </c>
      <c r="AS2562" s="1136" t="str">
        <f t="shared" si="322"/>
        <v>160/OFF</v>
      </c>
      <c r="AT2562" s="1136" t="str">
        <f t="shared" si="323"/>
        <v>1-5-1S85°S+Z</v>
      </c>
      <c r="AU2562" s="1136" t="s">
        <v>15737</v>
      </c>
      <c r="AV2562" s="1136" t="str">
        <f t="shared" ref="AV2562:AV2625" si="324">AA2562</f>
        <v>113.6.27</v>
      </c>
      <c r="AW2562" s="1438">
        <f t="shared" si="317"/>
        <v>45470</v>
      </c>
    </row>
    <row r="2563" spans="1:49">
      <c r="A2563" s="1135" t="s">
        <v>7956</v>
      </c>
      <c r="B2563" s="1135" t="s">
        <v>473</v>
      </c>
      <c r="C2563" s="1135">
        <v>650</v>
      </c>
      <c r="D2563" s="1135">
        <v>1.79</v>
      </c>
      <c r="E2563" s="1135" t="s">
        <v>15203</v>
      </c>
      <c r="F2563" s="1135" t="s">
        <v>663</v>
      </c>
      <c r="G2563" s="1135" t="s">
        <v>6959</v>
      </c>
      <c r="H2563" s="1135" t="s">
        <v>7957</v>
      </c>
      <c r="I2563" s="1135" t="s">
        <v>7958</v>
      </c>
      <c r="J2563" s="1135">
        <v>3.7</v>
      </c>
      <c r="K2563" s="1135" t="s">
        <v>7959</v>
      </c>
      <c r="L2563" s="1135" t="s">
        <v>4760</v>
      </c>
      <c r="M2563" s="1135">
        <v>295.10000000000002</v>
      </c>
      <c r="N2563" s="1135" t="s">
        <v>1039</v>
      </c>
      <c r="O2563" s="1135">
        <v>7.3775000000000013</v>
      </c>
      <c r="P2563" s="1135">
        <v>5.9020000000000001</v>
      </c>
      <c r="Q2563" s="1135">
        <v>4</v>
      </c>
      <c r="R2563" s="1135">
        <v>17.399999999999999</v>
      </c>
      <c r="T2563" s="1135">
        <v>31</v>
      </c>
      <c r="U2563" s="1135">
        <v>3.5</v>
      </c>
      <c r="V2563" s="1135" t="s">
        <v>663</v>
      </c>
      <c r="W2563" s="1135" t="s">
        <v>6974</v>
      </c>
      <c r="X2563" s="1135">
        <v>40</v>
      </c>
      <c r="Y2563" s="1135">
        <v>1</v>
      </c>
      <c r="Z2563" s="1135" t="s">
        <v>663</v>
      </c>
      <c r="AA2563" s="1135" t="s">
        <v>7950</v>
      </c>
      <c r="AH2563" s="1135" t="s">
        <v>662</v>
      </c>
      <c r="AI2563" s="1135">
        <v>94.79</v>
      </c>
      <c r="AJ2563" s="1135">
        <v>-0.34</v>
      </c>
      <c r="AK2563" s="1135">
        <v>1.31</v>
      </c>
      <c r="AM2563" s="1136" t="s">
        <v>14157</v>
      </c>
      <c r="AN2563" s="1136" t="s">
        <v>14158</v>
      </c>
      <c r="AO2563" s="1136">
        <f t="shared" si="318"/>
        <v>650</v>
      </c>
      <c r="AP2563" s="1136">
        <f t="shared" si="319"/>
        <v>1.79</v>
      </c>
      <c r="AQ2563" s="1136" t="str">
        <f t="shared" si="320"/>
        <v>1-5-1S85°Z+S</v>
      </c>
      <c r="AR2563" s="1136" t="str">
        <f t="shared" si="321"/>
        <v>NA</v>
      </c>
      <c r="AS2563" s="1136" t="str">
        <f t="shared" si="322"/>
        <v>204/OFF</v>
      </c>
      <c r="AT2563" s="1136" t="str">
        <f t="shared" si="323"/>
        <v>1-5-1S85°Z+S</v>
      </c>
      <c r="AU2563" s="1136" t="s">
        <v>15734</v>
      </c>
      <c r="AV2563" s="1136" t="str">
        <f t="shared" si="324"/>
        <v>113.6.14</v>
      </c>
      <c r="AW2563" s="1438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35" t="s">
        <v>7960</v>
      </c>
      <c r="B2564" s="1135" t="s">
        <v>7149</v>
      </c>
      <c r="C2564" s="1135">
        <v>600</v>
      </c>
      <c r="D2564" s="1135">
        <v>1.77</v>
      </c>
      <c r="E2564" s="1135" t="s">
        <v>15215</v>
      </c>
      <c r="F2564" s="1135" t="s">
        <v>1078</v>
      </c>
      <c r="G2564" s="1135">
        <v>5.5</v>
      </c>
      <c r="H2564" s="1135" t="s">
        <v>2133</v>
      </c>
      <c r="I2564" s="1135" t="s">
        <v>7095</v>
      </c>
      <c r="J2564" s="1135">
        <v>3</v>
      </c>
      <c r="K2564" s="1135" t="s">
        <v>7961</v>
      </c>
      <c r="L2564" s="1135" t="s">
        <v>5040</v>
      </c>
      <c r="M2564" s="1135">
        <v>296</v>
      </c>
      <c r="N2564" s="1135" t="s">
        <v>1039</v>
      </c>
      <c r="O2564" s="1135">
        <v>7.4</v>
      </c>
      <c r="P2564" s="1135">
        <v>5.92</v>
      </c>
      <c r="Q2564" s="1135">
        <v>3</v>
      </c>
      <c r="R2564" s="1135">
        <v>27</v>
      </c>
      <c r="T2564" s="1135">
        <v>17.5</v>
      </c>
      <c r="U2564" s="1135">
        <v>6</v>
      </c>
      <c r="V2564" s="1135" t="s">
        <v>663</v>
      </c>
      <c r="W2564" s="1135">
        <v>90</v>
      </c>
      <c r="X2564" s="1135">
        <v>10</v>
      </c>
      <c r="Y2564" s="1135">
        <v>1.2</v>
      </c>
      <c r="Z2564" s="1135" t="s">
        <v>663</v>
      </c>
      <c r="AA2564" s="1135" t="s">
        <v>7962</v>
      </c>
      <c r="AH2564" s="1135" t="s">
        <v>3924</v>
      </c>
      <c r="AI2564" s="1135">
        <v>93.72</v>
      </c>
      <c r="AJ2564" s="1135">
        <v>-1.41</v>
      </c>
      <c r="AK2564" s="1135">
        <v>7.67</v>
      </c>
      <c r="AM2564" s="1136" t="s">
        <v>14159</v>
      </c>
      <c r="AN2564" s="1136" t="s">
        <v>14160</v>
      </c>
      <c r="AO2564" s="1136">
        <f t="shared" si="318"/>
        <v>600</v>
      </c>
      <c r="AP2564" s="1136">
        <f t="shared" si="319"/>
        <v>1.77</v>
      </c>
      <c r="AQ2564" s="1136" t="str">
        <f t="shared" si="320"/>
        <v>1-5-1S85°S+Z</v>
      </c>
      <c r="AR2564" s="1136" t="str">
        <f t="shared" si="321"/>
        <v>30</v>
      </c>
      <c r="AS2564" s="1136" t="str">
        <f t="shared" si="322"/>
        <v>162/OFF</v>
      </c>
      <c r="AT2564" s="1136" t="str">
        <f t="shared" si="323"/>
        <v>1-5-1S85°S+Z</v>
      </c>
      <c r="AU2564" s="1136" t="s">
        <v>15737</v>
      </c>
      <c r="AV2564" s="1136" t="str">
        <f t="shared" si="324"/>
        <v>113.7.5</v>
      </c>
      <c r="AW2564" s="1438">
        <f t="shared" si="325"/>
        <v>45478</v>
      </c>
    </row>
    <row r="2565" spans="1:49">
      <c r="A2565" s="1135" t="s">
        <v>7963</v>
      </c>
      <c r="B2565" s="1135" t="s">
        <v>7162</v>
      </c>
      <c r="C2565" s="1135">
        <v>500</v>
      </c>
      <c r="D2565" s="1135">
        <v>1.8</v>
      </c>
      <c r="E2565" s="1135" t="s">
        <v>15216</v>
      </c>
      <c r="F2565" s="1135" t="s">
        <v>1069</v>
      </c>
      <c r="G2565" s="1135">
        <v>5</v>
      </c>
      <c r="H2565" s="1135" t="s">
        <v>7855</v>
      </c>
      <c r="I2565" s="1135" t="s">
        <v>7823</v>
      </c>
      <c r="K2565" s="1135" t="s">
        <v>7945</v>
      </c>
      <c r="L2565" s="1135" t="s">
        <v>5131</v>
      </c>
      <c r="M2565" s="1135">
        <v>295.5</v>
      </c>
      <c r="N2565" s="1135" t="s">
        <v>1039</v>
      </c>
      <c r="O2565" s="1135">
        <v>7.3875000000000002</v>
      </c>
      <c r="P2565" s="1135">
        <v>5.91</v>
      </c>
      <c r="Q2565" s="1135">
        <v>3.5</v>
      </c>
      <c r="R2565" s="1135">
        <v>19.5</v>
      </c>
      <c r="T2565" s="1135">
        <v>20</v>
      </c>
      <c r="U2565" s="1135">
        <v>3.5</v>
      </c>
      <c r="V2565" s="1135" t="s">
        <v>663</v>
      </c>
      <c r="W2565" s="1135">
        <v>115</v>
      </c>
      <c r="X2565" s="1135">
        <v>90</v>
      </c>
      <c r="Y2565" s="1135">
        <v>1</v>
      </c>
      <c r="Z2565" s="1135" t="s">
        <v>663</v>
      </c>
      <c r="AA2565" s="1135" t="s">
        <v>2083</v>
      </c>
      <c r="AH2565" s="1135" t="s">
        <v>977</v>
      </c>
      <c r="AI2565" s="1135">
        <v>15.33</v>
      </c>
      <c r="AJ2565" s="1135">
        <v>0.19</v>
      </c>
      <c r="AK2565" s="1135">
        <v>0.46</v>
      </c>
      <c r="AM2565" s="1136" t="s">
        <v>14161</v>
      </c>
      <c r="AN2565" s="1136" t="s">
        <v>14162</v>
      </c>
      <c r="AO2565" s="1136">
        <f t="shared" si="318"/>
        <v>500</v>
      </c>
      <c r="AP2565" s="1136">
        <f t="shared" si="319"/>
        <v>1.8</v>
      </c>
      <c r="AQ2565" s="1136" t="str">
        <f t="shared" si="320"/>
        <v>1-5-1S91°Z+S</v>
      </c>
      <c r="AR2565" s="1136" t="str">
        <f t="shared" si="321"/>
        <v>31.5</v>
      </c>
      <c r="AS2565" s="1136" t="str">
        <f t="shared" si="322"/>
        <v>290/290/150</v>
      </c>
      <c r="AT2565" s="1136" t="str">
        <f t="shared" si="323"/>
        <v>1-5-1S91°Z+S</v>
      </c>
      <c r="AU2565" s="1136" t="s">
        <v>15734</v>
      </c>
      <c r="AV2565" s="1136" t="str">
        <f t="shared" si="324"/>
        <v>113.7.26</v>
      </c>
      <c r="AW2565" s="1438">
        <f t="shared" si="325"/>
        <v>45499</v>
      </c>
    </row>
    <row r="2566" spans="1:49">
      <c r="A2566" s="1135" t="s">
        <v>7964</v>
      </c>
      <c r="B2566" s="1135" t="s">
        <v>7965</v>
      </c>
      <c r="C2566" s="1135">
        <v>650</v>
      </c>
      <c r="D2566" s="1135">
        <v>1.78</v>
      </c>
      <c r="E2566" s="1135" t="s">
        <v>15215</v>
      </c>
      <c r="F2566" s="1135" t="s">
        <v>663</v>
      </c>
      <c r="G2566" s="1135">
        <v>5.5</v>
      </c>
      <c r="H2566" s="1135" t="s">
        <v>3576</v>
      </c>
      <c r="I2566" s="1135" t="s">
        <v>7966</v>
      </c>
      <c r="K2566" s="1135" t="s">
        <v>7967</v>
      </c>
      <c r="L2566" s="1135" t="s">
        <v>6247</v>
      </c>
      <c r="M2566" s="1135">
        <v>296</v>
      </c>
      <c r="N2566" s="1135" t="s">
        <v>1039</v>
      </c>
      <c r="O2566" s="1135">
        <v>7.4</v>
      </c>
      <c r="P2566" s="1135">
        <v>5.92</v>
      </c>
      <c r="Q2566" s="1135">
        <v>3</v>
      </c>
      <c r="R2566" s="1135">
        <v>17</v>
      </c>
      <c r="T2566" s="1135">
        <v>10.5</v>
      </c>
      <c r="U2566" s="1135">
        <v>6.1</v>
      </c>
      <c r="V2566" s="1135" t="s">
        <v>663</v>
      </c>
      <c r="W2566" s="1135">
        <v>110</v>
      </c>
      <c r="X2566" s="1135">
        <v>90</v>
      </c>
      <c r="Y2566" s="1135">
        <v>1.1000000000000001</v>
      </c>
      <c r="Z2566" s="1135" t="s">
        <v>663</v>
      </c>
      <c r="AA2566" s="1135" t="s">
        <v>2074</v>
      </c>
      <c r="AB2566" s="1135" t="s">
        <v>7968</v>
      </c>
      <c r="AH2566" s="1135" t="s">
        <v>814</v>
      </c>
      <c r="AI2566" s="1135">
        <v>90.73</v>
      </c>
      <c r="AJ2566" s="1135">
        <v>-1.51</v>
      </c>
      <c r="AK2566" s="1135">
        <v>6.7</v>
      </c>
      <c r="AM2566" s="1136" t="s">
        <v>14163</v>
      </c>
      <c r="AN2566" s="1136" t="s">
        <v>14164</v>
      </c>
      <c r="AO2566" s="1136">
        <f t="shared" si="318"/>
        <v>650</v>
      </c>
      <c r="AP2566" s="1136">
        <f t="shared" si="319"/>
        <v>1.78</v>
      </c>
      <c r="AQ2566" s="1136" t="str">
        <f t="shared" si="320"/>
        <v>1-5-1S85°S+Z</v>
      </c>
      <c r="AR2566" s="1136" t="str">
        <f t="shared" si="321"/>
        <v>NA</v>
      </c>
      <c r="AS2566" s="1136" t="str">
        <f t="shared" si="322"/>
        <v>170/160</v>
      </c>
      <c r="AT2566" s="1136" t="str">
        <f t="shared" si="323"/>
        <v>1-5-1S85°S+Z</v>
      </c>
      <c r="AU2566" s="1136" t="s">
        <v>15737</v>
      </c>
      <c r="AV2566" s="1136" t="str">
        <f t="shared" si="324"/>
        <v>113.7.22</v>
      </c>
      <c r="AW2566" s="1438">
        <f t="shared" si="325"/>
        <v>45495</v>
      </c>
    </row>
    <row r="2567" spans="1:49">
      <c r="A2567" s="1135" t="s">
        <v>7969</v>
      </c>
      <c r="B2567" s="1135" t="s">
        <v>682</v>
      </c>
      <c r="C2567" s="1135">
        <v>600</v>
      </c>
      <c r="D2567" s="1135">
        <v>1.81</v>
      </c>
      <c r="E2567" s="1135" t="s">
        <v>15216</v>
      </c>
      <c r="F2567" s="1135" t="s">
        <v>1048</v>
      </c>
      <c r="G2567" s="1135">
        <v>5.5</v>
      </c>
      <c r="H2567" s="1135" t="s">
        <v>7846</v>
      </c>
      <c r="I2567" s="1135" t="s">
        <v>7847</v>
      </c>
      <c r="K2567" s="1135" t="s">
        <v>7970</v>
      </c>
      <c r="L2567" s="1135" t="s">
        <v>6332</v>
      </c>
      <c r="M2567" s="1135">
        <v>296</v>
      </c>
      <c r="N2567" s="1135" t="s">
        <v>1039</v>
      </c>
      <c r="O2567" s="1135">
        <v>7.4</v>
      </c>
      <c r="P2567" s="1135">
        <v>5.92</v>
      </c>
      <c r="Q2567" s="1135">
        <v>3</v>
      </c>
      <c r="R2567" s="1135">
        <v>17</v>
      </c>
      <c r="T2567" s="1135">
        <v>10.5</v>
      </c>
      <c r="U2567" s="1135">
        <v>6.1</v>
      </c>
      <c r="V2567" s="1135" t="s">
        <v>663</v>
      </c>
      <c r="W2567" s="1135">
        <v>110</v>
      </c>
      <c r="X2567" s="1135">
        <v>90</v>
      </c>
      <c r="Y2567" s="1135">
        <v>1.1000000000000001</v>
      </c>
      <c r="Z2567" s="1135" t="s">
        <v>663</v>
      </c>
      <c r="AA2567" s="1135" t="s">
        <v>2077</v>
      </c>
      <c r="AB2567" s="1135" t="s">
        <v>3999</v>
      </c>
      <c r="AH2567" s="1135" t="s">
        <v>1332</v>
      </c>
      <c r="AI2567" s="1135">
        <v>90.15</v>
      </c>
      <c r="AJ2567" s="1135">
        <v>-1.53</v>
      </c>
      <c r="AK2567" s="1135">
        <v>6.81</v>
      </c>
      <c r="AM2567" s="1136" t="s">
        <v>14165</v>
      </c>
      <c r="AN2567" s="1136" t="s">
        <v>14166</v>
      </c>
      <c r="AO2567" s="1136">
        <f t="shared" si="318"/>
        <v>600</v>
      </c>
      <c r="AP2567" s="1136">
        <f t="shared" si="319"/>
        <v>1.81</v>
      </c>
      <c r="AQ2567" s="1136" t="str">
        <f t="shared" si="320"/>
        <v>1-5-1S91°Z+S</v>
      </c>
      <c r="AR2567" s="1136" t="str">
        <f t="shared" si="321"/>
        <v>31</v>
      </c>
      <c r="AS2567" s="1136" t="str">
        <f t="shared" si="322"/>
        <v>280/280/160</v>
      </c>
      <c r="AT2567" s="1136" t="str">
        <f t="shared" si="323"/>
        <v>1-5-1S91°Z+S</v>
      </c>
      <c r="AU2567" s="1136" t="s">
        <v>15734</v>
      </c>
      <c r="AV2567" s="1136" t="str">
        <f t="shared" si="324"/>
        <v>113.7.23</v>
      </c>
      <c r="AW2567" s="1438">
        <f t="shared" si="325"/>
        <v>45496</v>
      </c>
    </row>
    <row r="2568" spans="1:49">
      <c r="A2568" s="1135" t="s">
        <v>7971</v>
      </c>
      <c r="B2568" s="1135" t="s">
        <v>737</v>
      </c>
      <c r="C2568" s="1135" t="s">
        <v>5390</v>
      </c>
      <c r="D2568" s="1135">
        <v>1.78</v>
      </c>
      <c r="E2568" s="1135">
        <v>102.5</v>
      </c>
      <c r="F2568" s="1135" t="s">
        <v>4164</v>
      </c>
      <c r="G2568" s="1135">
        <v>5.5</v>
      </c>
      <c r="H2568" s="1135" t="s">
        <v>7913</v>
      </c>
      <c r="I2568" s="1135" t="s">
        <v>6990</v>
      </c>
      <c r="J2568" s="1135">
        <v>3.7</v>
      </c>
      <c r="K2568" s="1135" t="s">
        <v>7972</v>
      </c>
      <c r="L2568" s="1135" t="s">
        <v>4760</v>
      </c>
      <c r="M2568" s="1135">
        <v>295.10000000000002</v>
      </c>
      <c r="N2568" s="1135" t="s">
        <v>1039</v>
      </c>
      <c r="O2568" s="1135">
        <v>7.3775000000000013</v>
      </c>
      <c r="P2568" s="1135">
        <v>5.9020000000000001</v>
      </c>
      <c r="Q2568" s="1135">
        <v>4</v>
      </c>
      <c r="R2568" s="1135">
        <v>17.399999999999999</v>
      </c>
      <c r="T2568" s="1135">
        <v>31</v>
      </c>
      <c r="U2568" s="1135">
        <v>3.5</v>
      </c>
      <c r="V2568" s="1135" t="s">
        <v>663</v>
      </c>
      <c r="W2568" s="1135">
        <v>100</v>
      </c>
      <c r="X2568" s="1135">
        <v>40</v>
      </c>
      <c r="Y2568" s="1135">
        <v>1</v>
      </c>
      <c r="Z2568" s="1135" t="s">
        <v>663</v>
      </c>
      <c r="AA2568" s="1135" t="s">
        <v>1875</v>
      </c>
      <c r="AH2568" s="1135" t="s">
        <v>6700</v>
      </c>
      <c r="AM2568" s="1136" t="s">
        <v>14167</v>
      </c>
      <c r="AN2568" s="1136" t="s">
        <v>14168</v>
      </c>
      <c r="AO2568" s="1136" t="str">
        <f t="shared" si="318"/>
        <v>600↓550</v>
      </c>
      <c r="AP2568" s="1136">
        <f t="shared" si="319"/>
        <v>1.78</v>
      </c>
      <c r="AQ2568" s="1136">
        <f t="shared" si="320"/>
        <v>102.5</v>
      </c>
      <c r="AR2568" s="1136" t="str">
        <f t="shared" si="321"/>
        <v>15.5</v>
      </c>
      <c r="AS2568" s="1136" t="str">
        <f t="shared" si="322"/>
        <v>480/440/OFF</v>
      </c>
      <c r="AT2568" s="1136">
        <f t="shared" si="323"/>
        <v>102.5</v>
      </c>
      <c r="AV2568" s="1136" t="str">
        <f t="shared" si="324"/>
        <v>111.1.21</v>
      </c>
      <c r="AW2568" s="1438">
        <f t="shared" si="325"/>
        <v>44582</v>
      </c>
    </row>
    <row r="2569" spans="1:49">
      <c r="A2569" s="1135" t="s">
        <v>7973</v>
      </c>
      <c r="B2569" s="1135" t="s">
        <v>7162</v>
      </c>
      <c r="C2569" s="1135">
        <v>550</v>
      </c>
      <c r="D2569" s="1135">
        <v>1.78</v>
      </c>
      <c r="E2569" s="1135" t="s">
        <v>15220</v>
      </c>
      <c r="F2569" s="1135" t="s">
        <v>1078</v>
      </c>
      <c r="G2569" s="1135">
        <v>5</v>
      </c>
      <c r="H2569" s="1135" t="s">
        <v>7974</v>
      </c>
      <c r="I2569" s="1135" t="s">
        <v>7231</v>
      </c>
      <c r="K2569" s="1135" t="s">
        <v>7975</v>
      </c>
      <c r="L2569" s="1135" t="s">
        <v>5131</v>
      </c>
      <c r="M2569" s="1135">
        <v>296.2</v>
      </c>
      <c r="N2569" s="1135" t="s">
        <v>1039</v>
      </c>
      <c r="O2569" s="1135">
        <v>7.4050000000000002</v>
      </c>
      <c r="P2569" s="1135">
        <v>5.9239999999999995</v>
      </c>
      <c r="Q2569" s="1135">
        <v>3.5</v>
      </c>
      <c r="R2569" s="1135">
        <v>20.100000000000001</v>
      </c>
      <c r="T2569" s="1135">
        <v>20.399999999999999</v>
      </c>
      <c r="U2569" s="1135">
        <v>4</v>
      </c>
      <c r="V2569" s="1135" t="s">
        <v>663</v>
      </c>
      <c r="W2569" s="1135">
        <v>125</v>
      </c>
      <c r="X2569" s="1135">
        <v>40</v>
      </c>
      <c r="Y2569" s="1135">
        <v>1.6</v>
      </c>
      <c r="Z2569" s="1135">
        <v>7</v>
      </c>
      <c r="AA2569" s="1135" t="s">
        <v>4394</v>
      </c>
      <c r="AH2569" s="1135" t="s">
        <v>3695</v>
      </c>
      <c r="AM2569" s="1136" t="s">
        <v>14169</v>
      </c>
      <c r="AN2569" s="1136" t="s">
        <v>14170</v>
      </c>
      <c r="AO2569" s="1136">
        <f t="shared" si="318"/>
        <v>550</v>
      </c>
      <c r="AP2569" s="1136">
        <f t="shared" si="319"/>
        <v>1.78</v>
      </c>
      <c r="AQ2569" s="1136" t="str">
        <f t="shared" si="320"/>
        <v>1-5-1S91°Z+Z</v>
      </c>
      <c r="AR2569" s="1136" t="str">
        <f t="shared" si="321"/>
        <v>30</v>
      </c>
      <c r="AS2569" s="1136" t="str">
        <f t="shared" si="322"/>
        <v>310/310/150</v>
      </c>
      <c r="AT2569" s="1136" t="str">
        <f t="shared" si="323"/>
        <v>1-5-1S91°Z+Z</v>
      </c>
      <c r="AU2569" s="1136" t="s">
        <v>15738</v>
      </c>
      <c r="AV2569" s="1136" t="str">
        <f t="shared" si="324"/>
        <v>111.2.6</v>
      </c>
      <c r="AW2569" s="1438">
        <f t="shared" si="325"/>
        <v>44598</v>
      </c>
    </row>
    <row r="2570" spans="1:49">
      <c r="A2570" s="1135" t="s">
        <v>7976</v>
      </c>
      <c r="B2570" s="1135" t="s">
        <v>7355</v>
      </c>
      <c r="C2570" s="1135">
        <v>600</v>
      </c>
      <c r="D2570" s="1135">
        <v>1.8</v>
      </c>
      <c r="E2570" s="1135" t="s">
        <v>15210</v>
      </c>
      <c r="F2570" s="1135" t="s">
        <v>2328</v>
      </c>
      <c r="G2570" s="1135">
        <v>4</v>
      </c>
      <c r="H2570" s="1135" t="s">
        <v>7356</v>
      </c>
      <c r="I2570" s="1135" t="s">
        <v>7012</v>
      </c>
      <c r="K2570" s="1135" t="s">
        <v>7831</v>
      </c>
      <c r="L2570" s="1135" t="s">
        <v>7358</v>
      </c>
      <c r="M2570" s="1135">
        <v>307</v>
      </c>
      <c r="N2570" s="1135" t="s">
        <v>1039</v>
      </c>
      <c r="O2570" s="1135">
        <v>7.6750000000000007</v>
      </c>
      <c r="P2570" s="1135">
        <v>6.1400000000000006</v>
      </c>
      <c r="Q2570" s="1135">
        <v>3.5</v>
      </c>
      <c r="R2570" s="1135">
        <v>27</v>
      </c>
      <c r="T2570" s="1135">
        <v>12</v>
      </c>
      <c r="U2570" s="1135">
        <v>2.2999999999999998</v>
      </c>
      <c r="V2570" s="1135" t="s">
        <v>663</v>
      </c>
      <c r="W2570" s="1135" t="s">
        <v>5041</v>
      </c>
      <c r="X2570" s="1135">
        <v>10</v>
      </c>
      <c r="Y2570" s="1135">
        <v>1.7</v>
      </c>
      <c r="Z2570" s="1135" t="s">
        <v>663</v>
      </c>
      <c r="AA2570" s="1135" t="s">
        <v>1896</v>
      </c>
      <c r="AH2570" s="1135" t="s">
        <v>1231</v>
      </c>
      <c r="AM2570" s="1136" t="s">
        <v>14171</v>
      </c>
      <c r="AN2570" s="1136" t="s">
        <v>14172</v>
      </c>
      <c r="AO2570" s="1136">
        <f t="shared" si="318"/>
        <v>600</v>
      </c>
      <c r="AP2570" s="1136">
        <f t="shared" si="319"/>
        <v>1.8</v>
      </c>
      <c r="AQ2570" s="1136" t="str">
        <f t="shared" si="320"/>
        <v>1-5-1S83°Z+S</v>
      </c>
      <c r="AR2570" s="1136" t="str">
        <f t="shared" si="321"/>
        <v>33.5</v>
      </c>
      <c r="AS2570" s="1136" t="str">
        <f t="shared" si="322"/>
        <v>300/300/190</v>
      </c>
      <c r="AT2570" s="1136" t="str">
        <f t="shared" si="323"/>
        <v>1-5-1S83°Z+S</v>
      </c>
      <c r="AU2570" s="1136" t="s">
        <v>15734</v>
      </c>
      <c r="AV2570" s="1136" t="str">
        <f t="shared" si="324"/>
        <v>111.2.7</v>
      </c>
      <c r="AW2570" s="1438">
        <f t="shared" si="325"/>
        <v>44599</v>
      </c>
    </row>
    <row r="2571" spans="1:49">
      <c r="A2571" s="1135" t="s">
        <v>7977</v>
      </c>
      <c r="B2571" s="1135" t="s">
        <v>737</v>
      </c>
      <c r="C2571" s="1135">
        <v>550</v>
      </c>
      <c r="D2571" s="1135">
        <v>1.7669999999999999</v>
      </c>
      <c r="E2571" s="1135" t="s">
        <v>15215</v>
      </c>
      <c r="F2571" s="1135" t="s">
        <v>663</v>
      </c>
      <c r="G2571" s="1135">
        <v>5</v>
      </c>
      <c r="H2571" s="1135" t="s">
        <v>3291</v>
      </c>
      <c r="I2571" s="1135" t="s">
        <v>7275</v>
      </c>
      <c r="J2571" s="1135">
        <v>3.7</v>
      </c>
      <c r="K2571" s="1135" t="s">
        <v>7978</v>
      </c>
      <c r="L2571" s="1135" t="s">
        <v>4760</v>
      </c>
      <c r="M2571" s="1135">
        <v>298.8</v>
      </c>
      <c r="N2571" s="1135" t="s">
        <v>1039</v>
      </c>
      <c r="O2571" s="1135">
        <v>7.4700000000000006</v>
      </c>
      <c r="P2571" s="1135">
        <v>5.976</v>
      </c>
      <c r="Q2571" s="1135">
        <v>4</v>
      </c>
      <c r="R2571" s="1135">
        <v>20.5</v>
      </c>
      <c r="T2571" s="1135">
        <v>21</v>
      </c>
      <c r="U2571" s="1135">
        <v>3.5</v>
      </c>
      <c r="V2571" s="1135" t="s">
        <v>663</v>
      </c>
      <c r="W2571" s="1135">
        <v>30</v>
      </c>
      <c r="X2571" s="1135">
        <v>10</v>
      </c>
      <c r="Y2571" s="1135">
        <v>1.2</v>
      </c>
      <c r="Z2571" s="1135" t="s">
        <v>663</v>
      </c>
      <c r="AA2571" s="1135" t="s">
        <v>4394</v>
      </c>
      <c r="AH2571" s="1135" t="s">
        <v>1147</v>
      </c>
      <c r="AM2571" s="1136" t="s">
        <v>14173</v>
      </c>
      <c r="AN2571" s="1136" t="s">
        <v>14174</v>
      </c>
      <c r="AO2571" s="1136">
        <f t="shared" ref="AO2571:AO2634" si="326">C2571</f>
        <v>550</v>
      </c>
      <c r="AP2571" s="1136">
        <f t="shared" ref="AP2571:AP2634" si="327">D2571</f>
        <v>1.7669999999999999</v>
      </c>
      <c r="AQ2571" s="1136" t="str">
        <f t="shared" ref="AQ2571:AQ2634" si="328">E2571</f>
        <v>1-5-1S85°S+Z</v>
      </c>
      <c r="AR2571" s="1136" t="str">
        <f t="shared" ref="AR2571:AR2634" si="329">F2571</f>
        <v>NA</v>
      </c>
      <c r="AS2571" s="1136" t="str">
        <f t="shared" ref="AS2571:AS2634" si="330">H2571</f>
        <v>175/165</v>
      </c>
      <c r="AT2571" s="1136" t="str">
        <f t="shared" ref="AT2571:AT2634" si="331">E2571</f>
        <v>1-5-1S85°S+Z</v>
      </c>
      <c r="AU2571" s="1136" t="s">
        <v>15737</v>
      </c>
      <c r="AV2571" s="1136" t="str">
        <f t="shared" si="324"/>
        <v>111.2.6</v>
      </c>
      <c r="AW2571" s="1438">
        <f t="shared" si="325"/>
        <v>44598</v>
      </c>
    </row>
    <row r="2572" spans="1:49">
      <c r="A2572" s="1135" t="s">
        <v>7979</v>
      </c>
      <c r="B2572" s="1135" t="s">
        <v>737</v>
      </c>
      <c r="C2572" s="1135">
        <v>550</v>
      </c>
      <c r="D2572" s="1135">
        <v>1.76</v>
      </c>
      <c r="E2572" s="1135">
        <v>102.5</v>
      </c>
      <c r="F2572" s="1135" t="s">
        <v>4164</v>
      </c>
      <c r="G2572" s="1135" t="s">
        <v>6959</v>
      </c>
      <c r="H2572" s="1135" t="s">
        <v>6966</v>
      </c>
      <c r="I2572" s="1135" t="s">
        <v>7199</v>
      </c>
      <c r="J2572" s="1135">
        <v>3.7</v>
      </c>
      <c r="K2572" s="1135" t="s">
        <v>7980</v>
      </c>
      <c r="L2572" s="1135" t="s">
        <v>4760</v>
      </c>
      <c r="M2572" s="1135">
        <v>300.8</v>
      </c>
      <c r="N2572" s="1135" t="s">
        <v>1039</v>
      </c>
      <c r="O2572" s="1135">
        <v>7.5200000000000005</v>
      </c>
      <c r="P2572" s="1135">
        <v>6.016</v>
      </c>
      <c r="Q2572" s="1135">
        <v>4</v>
      </c>
      <c r="R2572" s="1135">
        <v>17</v>
      </c>
      <c r="T2572" s="1135">
        <v>31.4</v>
      </c>
      <c r="U2572" s="1135">
        <v>3.6</v>
      </c>
      <c r="V2572" s="1135" t="s">
        <v>663</v>
      </c>
      <c r="W2572" s="1135">
        <v>65</v>
      </c>
      <c r="X2572" s="1135">
        <v>10</v>
      </c>
      <c r="Y2572" s="1135">
        <v>1.5</v>
      </c>
      <c r="Z2572" s="1135" t="s">
        <v>663</v>
      </c>
      <c r="AA2572" s="1135" t="s">
        <v>5471</v>
      </c>
      <c r="AH2572" s="1135" t="s">
        <v>4724</v>
      </c>
      <c r="AM2572" s="1136" t="s">
        <v>14175</v>
      </c>
      <c r="AN2572" s="1136" t="s">
        <v>14176</v>
      </c>
      <c r="AO2572" s="1136">
        <f t="shared" si="326"/>
        <v>550</v>
      </c>
      <c r="AP2572" s="1136">
        <f t="shared" si="327"/>
        <v>1.76</v>
      </c>
      <c r="AQ2572" s="1136">
        <f t="shared" si="328"/>
        <v>102.5</v>
      </c>
      <c r="AR2572" s="1136" t="str">
        <f t="shared" si="329"/>
        <v>15.5</v>
      </c>
      <c r="AS2572" s="1136" t="str">
        <f t="shared" si="330"/>
        <v>475/435/OFF</v>
      </c>
      <c r="AT2572" s="1136">
        <f t="shared" si="331"/>
        <v>102.5</v>
      </c>
      <c r="AV2572" s="1136" t="str">
        <f t="shared" si="324"/>
        <v>111.2.8</v>
      </c>
      <c r="AW2572" s="1438">
        <f t="shared" si="325"/>
        <v>44600</v>
      </c>
    </row>
    <row r="2573" spans="1:49">
      <c r="A2573" s="1135" t="s">
        <v>7981</v>
      </c>
      <c r="B2573" s="1135" t="s">
        <v>7308</v>
      </c>
      <c r="C2573" s="1135">
        <v>600</v>
      </c>
      <c r="D2573" s="1135">
        <v>1.7649999999999999</v>
      </c>
      <c r="E2573" s="1135" t="s">
        <v>15203</v>
      </c>
      <c r="F2573" s="1135" t="s">
        <v>663</v>
      </c>
      <c r="G2573" s="1135">
        <v>5</v>
      </c>
      <c r="H2573" s="1135" t="s">
        <v>7458</v>
      </c>
      <c r="I2573" s="1135" t="s">
        <v>7982</v>
      </c>
      <c r="J2573" s="1135">
        <v>3</v>
      </c>
      <c r="K2573" s="1135" t="s">
        <v>7696</v>
      </c>
      <c r="L2573" s="1135" t="s">
        <v>7697</v>
      </c>
      <c r="M2573" s="1135">
        <v>293.3</v>
      </c>
      <c r="N2573" s="1135" t="s">
        <v>1039</v>
      </c>
      <c r="O2573" s="1135">
        <v>7.3325000000000005</v>
      </c>
      <c r="P2573" s="1135">
        <v>5.8660000000000005</v>
      </c>
      <c r="Q2573" s="1135">
        <v>4</v>
      </c>
      <c r="R2573" s="1135">
        <v>19</v>
      </c>
      <c r="T2573" s="1135">
        <v>27</v>
      </c>
      <c r="U2573" s="1135">
        <v>3.5</v>
      </c>
      <c r="V2573" s="1135" t="s">
        <v>663</v>
      </c>
      <c r="W2573" s="1135">
        <v>135</v>
      </c>
      <c r="X2573" s="1135">
        <v>90</v>
      </c>
      <c r="Y2573" s="1135">
        <v>1.4</v>
      </c>
      <c r="Z2573" s="1135" t="s">
        <v>663</v>
      </c>
      <c r="AA2573" s="1135" t="s">
        <v>1896</v>
      </c>
      <c r="AH2573" s="1135" t="s">
        <v>1580</v>
      </c>
      <c r="AM2573" s="1136" t="s">
        <v>14177</v>
      </c>
      <c r="AN2573" s="1136" t="s">
        <v>14178</v>
      </c>
      <c r="AO2573" s="1136">
        <f t="shared" si="326"/>
        <v>600</v>
      </c>
      <c r="AP2573" s="1136">
        <f t="shared" si="327"/>
        <v>1.7649999999999999</v>
      </c>
      <c r="AQ2573" s="1136" t="str">
        <f t="shared" si="328"/>
        <v>1-5-1S85°Z+S</v>
      </c>
      <c r="AR2573" s="1136" t="str">
        <f t="shared" si="329"/>
        <v>NA</v>
      </c>
      <c r="AS2573" s="1136" t="str">
        <f t="shared" si="330"/>
        <v>196/OFF</v>
      </c>
      <c r="AT2573" s="1136" t="str">
        <f t="shared" si="331"/>
        <v>1-5-1S85°Z+S</v>
      </c>
      <c r="AU2573" s="1136" t="s">
        <v>15734</v>
      </c>
      <c r="AV2573" s="1136" t="str">
        <f t="shared" si="324"/>
        <v>111.2.7</v>
      </c>
      <c r="AW2573" s="1438">
        <f t="shared" si="325"/>
        <v>44599</v>
      </c>
    </row>
    <row r="2574" spans="1:49">
      <c r="A2574" s="1135" t="s">
        <v>7983</v>
      </c>
      <c r="B2574" s="1135" t="s">
        <v>7113</v>
      </c>
      <c r="C2574" s="1135">
        <v>600</v>
      </c>
      <c r="D2574" s="1135">
        <v>1.75</v>
      </c>
      <c r="E2574" s="1135" t="s">
        <v>15203</v>
      </c>
      <c r="F2574" s="1135" t="s">
        <v>663</v>
      </c>
      <c r="G2574" s="1135">
        <v>5.5</v>
      </c>
      <c r="H2574" s="1135" t="s">
        <v>1035</v>
      </c>
      <c r="I2574" s="1135" t="s">
        <v>7553</v>
      </c>
      <c r="K2574" s="1135" t="s">
        <v>7897</v>
      </c>
      <c r="L2574" s="1135" t="s">
        <v>7518</v>
      </c>
      <c r="M2574" s="1135">
        <v>295</v>
      </c>
      <c r="N2574" s="1135" t="s">
        <v>1039</v>
      </c>
      <c r="O2574" s="1135">
        <v>7.375</v>
      </c>
      <c r="P2574" s="1135">
        <v>5.9</v>
      </c>
      <c r="Q2574" s="1135">
        <v>4</v>
      </c>
      <c r="R2574" s="1135">
        <v>19</v>
      </c>
      <c r="T2574" s="1135">
        <v>27.8</v>
      </c>
      <c r="U2574" s="1135">
        <v>3.9</v>
      </c>
      <c r="V2574" s="1135" t="s">
        <v>663</v>
      </c>
      <c r="W2574" s="1135">
        <v>125</v>
      </c>
      <c r="X2574" s="1135">
        <v>90</v>
      </c>
      <c r="Y2574" s="1135">
        <v>1.5</v>
      </c>
      <c r="Z2574" s="1135" t="s">
        <v>663</v>
      </c>
      <c r="AA2574" s="1135" t="s">
        <v>2003</v>
      </c>
      <c r="AH2574" s="1135" t="s">
        <v>864</v>
      </c>
      <c r="AM2574" s="1136" t="s">
        <v>14179</v>
      </c>
      <c r="AN2574" s="1136" t="s">
        <v>14180</v>
      </c>
      <c r="AO2574" s="1136">
        <f t="shared" si="326"/>
        <v>600</v>
      </c>
      <c r="AP2574" s="1136">
        <f t="shared" si="327"/>
        <v>1.75</v>
      </c>
      <c r="AQ2574" s="1136" t="str">
        <f t="shared" si="328"/>
        <v>1-5-1S85°Z+S</v>
      </c>
      <c r="AR2574" s="1136" t="str">
        <f t="shared" si="329"/>
        <v>NA</v>
      </c>
      <c r="AS2574" s="1136" t="str">
        <f t="shared" si="330"/>
        <v>185/OFF</v>
      </c>
      <c r="AT2574" s="1136" t="str">
        <f t="shared" si="331"/>
        <v>1-5-1S85°Z+S</v>
      </c>
      <c r="AU2574" s="1136" t="s">
        <v>15734</v>
      </c>
      <c r="AV2574" s="1136" t="str">
        <f t="shared" si="324"/>
        <v>111.2.10</v>
      </c>
      <c r="AW2574" s="1438">
        <f t="shared" si="325"/>
        <v>44602</v>
      </c>
    </row>
    <row r="2575" spans="1:49">
      <c r="A2575" s="1135" t="s">
        <v>7984</v>
      </c>
      <c r="B2575" s="1135" t="s">
        <v>7162</v>
      </c>
      <c r="C2575" s="1135">
        <v>500</v>
      </c>
      <c r="D2575" s="1135">
        <v>1.78</v>
      </c>
      <c r="E2575" s="1135" t="s">
        <v>15216</v>
      </c>
      <c r="F2575" s="1135" t="s">
        <v>1069</v>
      </c>
      <c r="G2575" s="1135">
        <v>5</v>
      </c>
      <c r="H2575" s="1135" t="s">
        <v>2487</v>
      </c>
      <c r="I2575" s="1135" t="s">
        <v>7003</v>
      </c>
      <c r="K2575" s="1135" t="s">
        <v>7975</v>
      </c>
      <c r="L2575" s="1135" t="s">
        <v>5131</v>
      </c>
      <c r="M2575" s="1135">
        <v>293.2</v>
      </c>
      <c r="N2575" s="1135" t="s">
        <v>1039</v>
      </c>
      <c r="O2575" s="1135">
        <v>7.33</v>
      </c>
      <c r="P2575" s="1135">
        <v>5.8639999999999999</v>
      </c>
      <c r="Q2575" s="1135">
        <v>3.5</v>
      </c>
      <c r="R2575" s="1135">
        <v>21</v>
      </c>
      <c r="T2575" s="1135">
        <v>25</v>
      </c>
      <c r="U2575" s="1135">
        <v>4.2</v>
      </c>
      <c r="V2575" s="1135" t="s">
        <v>663</v>
      </c>
      <c r="W2575" s="1135">
        <v>110</v>
      </c>
      <c r="X2575" s="1135">
        <v>20</v>
      </c>
      <c r="Y2575" s="1135">
        <v>1.6</v>
      </c>
      <c r="Z2575" s="1135" t="s">
        <v>663</v>
      </c>
      <c r="AA2575" s="1135" t="s">
        <v>1555</v>
      </c>
      <c r="AH2575" s="1135" t="s">
        <v>2814</v>
      </c>
      <c r="AM2575" s="1136" t="s">
        <v>14181</v>
      </c>
      <c r="AN2575" s="1136" t="s">
        <v>14182</v>
      </c>
      <c r="AO2575" s="1136">
        <f t="shared" si="326"/>
        <v>500</v>
      </c>
      <c r="AP2575" s="1136">
        <f t="shared" si="327"/>
        <v>1.78</v>
      </c>
      <c r="AQ2575" s="1136" t="str">
        <f t="shared" si="328"/>
        <v>1-5-1S91°Z+S</v>
      </c>
      <c r="AR2575" s="1136" t="str">
        <f t="shared" si="329"/>
        <v>31.5</v>
      </c>
      <c r="AS2575" s="1136" t="str">
        <f t="shared" si="330"/>
        <v>310/310/OFF</v>
      </c>
      <c r="AT2575" s="1136" t="str">
        <f t="shared" si="331"/>
        <v>1-5-1S91°Z+S</v>
      </c>
      <c r="AU2575" s="1136" t="s">
        <v>15734</v>
      </c>
      <c r="AV2575" s="1136" t="str">
        <f t="shared" si="324"/>
        <v>111.2.14</v>
      </c>
      <c r="AW2575" s="1438">
        <f t="shared" si="325"/>
        <v>44606</v>
      </c>
    </row>
    <row r="2576" spans="1:49">
      <c r="A2576" s="1135" t="s">
        <v>7985</v>
      </c>
      <c r="B2576" s="1135" t="s">
        <v>7185</v>
      </c>
      <c r="C2576" s="1135">
        <v>600</v>
      </c>
      <c r="D2576" s="1135">
        <v>1.78</v>
      </c>
      <c r="E2576" s="1135" t="s">
        <v>15216</v>
      </c>
      <c r="F2576" s="1135" t="s">
        <v>1069</v>
      </c>
      <c r="G2576" s="1135">
        <v>5</v>
      </c>
      <c r="H2576" s="1135" t="s">
        <v>5549</v>
      </c>
      <c r="I2576" s="1135" t="s">
        <v>7682</v>
      </c>
      <c r="J2576" s="1135">
        <v>3.7</v>
      </c>
      <c r="K2576" s="1135" t="s">
        <v>7778</v>
      </c>
      <c r="L2576" s="1135" t="s">
        <v>5246</v>
      </c>
      <c r="M2576" s="1135">
        <v>290</v>
      </c>
      <c r="N2576" s="1135" t="s">
        <v>1039</v>
      </c>
      <c r="O2576" s="1135">
        <v>7.25</v>
      </c>
      <c r="P2576" s="1135">
        <v>5.8</v>
      </c>
      <c r="Q2576" s="1135">
        <v>4</v>
      </c>
      <c r="R2576" s="1135">
        <v>19.5</v>
      </c>
      <c r="T2576" s="1135">
        <v>29.3</v>
      </c>
      <c r="U2576" s="1135">
        <v>3.5</v>
      </c>
      <c r="V2576" s="1135" t="s">
        <v>663</v>
      </c>
      <c r="W2576" s="1135">
        <v>95</v>
      </c>
      <c r="X2576" s="1135">
        <v>20</v>
      </c>
      <c r="Y2576" s="1135">
        <v>1.5</v>
      </c>
      <c r="Z2576" s="1135" t="s">
        <v>663</v>
      </c>
      <c r="AA2576" s="1135" t="s">
        <v>1555</v>
      </c>
      <c r="AH2576" s="1135" t="s">
        <v>1931</v>
      </c>
      <c r="AM2576" s="1136" t="s">
        <v>14183</v>
      </c>
      <c r="AN2576" s="1136" t="s">
        <v>14184</v>
      </c>
      <c r="AO2576" s="1136">
        <f t="shared" si="326"/>
        <v>600</v>
      </c>
      <c r="AP2576" s="1136">
        <f t="shared" si="327"/>
        <v>1.78</v>
      </c>
      <c r="AQ2576" s="1136" t="str">
        <f t="shared" si="328"/>
        <v>1-5-1S91°Z+S</v>
      </c>
      <c r="AR2576" s="1136" t="str">
        <f t="shared" si="329"/>
        <v>31.5</v>
      </c>
      <c r="AS2576" s="1136" t="str">
        <f t="shared" si="330"/>
        <v>340/310/OFF</v>
      </c>
      <c r="AT2576" s="1136" t="str">
        <f t="shared" si="331"/>
        <v>1-5-1S91°Z+S</v>
      </c>
      <c r="AU2576" s="1136" t="s">
        <v>15734</v>
      </c>
      <c r="AV2576" s="1136" t="str">
        <f t="shared" si="324"/>
        <v>111.2.14</v>
      </c>
      <c r="AW2576" s="1438">
        <f t="shared" si="325"/>
        <v>44606</v>
      </c>
    </row>
    <row r="2577" spans="1:49">
      <c r="A2577" s="1135" t="s">
        <v>7986</v>
      </c>
      <c r="B2577" s="1135" t="s">
        <v>7149</v>
      </c>
      <c r="C2577" s="1135">
        <v>600</v>
      </c>
      <c r="D2577" s="1135">
        <v>1.7649999999999999</v>
      </c>
      <c r="E2577" s="1135" t="s">
        <v>15216</v>
      </c>
      <c r="F2577" s="1135" t="s">
        <v>1078</v>
      </c>
      <c r="G2577" s="1135">
        <v>5.5</v>
      </c>
      <c r="H2577" s="1135" t="s">
        <v>2970</v>
      </c>
      <c r="I2577" s="1135" t="s">
        <v>7351</v>
      </c>
      <c r="J2577" s="1135">
        <v>3</v>
      </c>
      <c r="K2577" s="1135" t="s">
        <v>7858</v>
      </c>
      <c r="L2577" s="1135" t="s">
        <v>5040</v>
      </c>
      <c r="M2577" s="1135">
        <v>296</v>
      </c>
      <c r="N2577" s="1135" t="s">
        <v>1039</v>
      </c>
      <c r="O2577" s="1135">
        <v>7.4</v>
      </c>
      <c r="P2577" s="1135">
        <v>5.92</v>
      </c>
      <c r="Q2577" s="1135">
        <v>3</v>
      </c>
      <c r="R2577" s="1135">
        <v>27</v>
      </c>
      <c r="T2577" s="1135">
        <v>17.5</v>
      </c>
      <c r="U2577" s="1135">
        <v>6</v>
      </c>
      <c r="V2577" s="1135" t="s">
        <v>663</v>
      </c>
      <c r="W2577" s="1135">
        <v>90</v>
      </c>
      <c r="X2577" s="1135">
        <v>10</v>
      </c>
      <c r="Y2577" s="1135">
        <v>1.2</v>
      </c>
      <c r="Z2577" s="1135" t="s">
        <v>663</v>
      </c>
      <c r="AA2577" s="1135" t="s">
        <v>2010</v>
      </c>
      <c r="AH2577" s="1135" t="s">
        <v>3695</v>
      </c>
      <c r="AM2577" s="1136" t="s">
        <v>14185</v>
      </c>
      <c r="AN2577" s="1136" t="s">
        <v>14186</v>
      </c>
      <c r="AO2577" s="1136">
        <f t="shared" si="326"/>
        <v>600</v>
      </c>
      <c r="AP2577" s="1136">
        <f t="shared" si="327"/>
        <v>1.7649999999999999</v>
      </c>
      <c r="AQ2577" s="1136" t="str">
        <f t="shared" si="328"/>
        <v>1-5-1S91°Z+S</v>
      </c>
      <c r="AR2577" s="1136" t="str">
        <f t="shared" si="329"/>
        <v>30</v>
      </c>
      <c r="AS2577" s="1136" t="str">
        <f t="shared" si="330"/>
        <v>290/290/OFF</v>
      </c>
      <c r="AT2577" s="1136" t="str">
        <f t="shared" si="331"/>
        <v>1-5-1S91°Z+S</v>
      </c>
      <c r="AU2577" s="1136" t="s">
        <v>15734</v>
      </c>
      <c r="AV2577" s="1136" t="str">
        <f t="shared" si="324"/>
        <v>111.2.17</v>
      </c>
      <c r="AW2577" s="1438">
        <f t="shared" si="325"/>
        <v>44609</v>
      </c>
    </row>
    <row r="2578" spans="1:49">
      <c r="A2578" s="1135" t="s">
        <v>7987</v>
      </c>
      <c r="B2578" s="1135" t="s">
        <v>7988</v>
      </c>
      <c r="C2578" s="1135">
        <v>600</v>
      </c>
      <c r="D2578" s="1135">
        <v>1.81</v>
      </c>
      <c r="E2578" s="1135" t="s">
        <v>15210</v>
      </c>
      <c r="F2578" s="1135" t="s">
        <v>2328</v>
      </c>
      <c r="G2578" s="1135">
        <v>5</v>
      </c>
      <c r="H2578" s="1135" t="s">
        <v>2802</v>
      </c>
      <c r="I2578" s="1135" t="s">
        <v>7061</v>
      </c>
      <c r="J2578" s="1135">
        <v>3</v>
      </c>
      <c r="K2578" s="1135" t="s">
        <v>7989</v>
      </c>
      <c r="L2578" s="1135" t="s">
        <v>7990</v>
      </c>
      <c r="M2578" s="1135">
        <v>304</v>
      </c>
      <c r="N2578" s="1135" t="s">
        <v>1039</v>
      </c>
      <c r="O2578" s="1135">
        <v>7.6000000000000005</v>
      </c>
      <c r="P2578" s="1135">
        <v>6.08</v>
      </c>
      <c r="Q2578" s="1135">
        <v>3.5</v>
      </c>
      <c r="R2578" s="1135">
        <v>21</v>
      </c>
      <c r="T2578" s="1135">
        <v>25</v>
      </c>
      <c r="U2578" s="1135">
        <v>4.2</v>
      </c>
      <c r="V2578" s="1135" t="s">
        <v>663</v>
      </c>
      <c r="W2578" s="1135">
        <v>110</v>
      </c>
      <c r="X2578" s="1135">
        <v>20</v>
      </c>
      <c r="Y2578" s="1135">
        <v>2.5</v>
      </c>
      <c r="Z2578" s="1135" t="s">
        <v>663</v>
      </c>
      <c r="AA2578" s="1135" t="s">
        <v>2086</v>
      </c>
      <c r="AH2578" s="1135" t="s">
        <v>929</v>
      </c>
      <c r="AI2578" s="1135">
        <v>87.06</v>
      </c>
      <c r="AJ2578" s="1135">
        <v>1.1599999999999999</v>
      </c>
      <c r="AK2578" s="1135">
        <v>-5.53</v>
      </c>
      <c r="AM2578" s="1136" t="s">
        <v>14187</v>
      </c>
      <c r="AN2578" s="1136" t="s">
        <v>14188</v>
      </c>
      <c r="AO2578" s="1136">
        <f t="shared" si="326"/>
        <v>600</v>
      </c>
      <c r="AP2578" s="1136">
        <f t="shared" si="327"/>
        <v>1.81</v>
      </c>
      <c r="AQ2578" s="1136" t="str">
        <f t="shared" si="328"/>
        <v>1-5-1S83°Z+S</v>
      </c>
      <c r="AR2578" s="1136" t="str">
        <f t="shared" si="329"/>
        <v>33.5</v>
      </c>
      <c r="AS2578" s="1136" t="str">
        <f t="shared" si="330"/>
        <v>295/295/OFF</v>
      </c>
      <c r="AT2578" s="1136" t="str">
        <f t="shared" si="331"/>
        <v>1-5-1S83°Z+S</v>
      </c>
      <c r="AU2578" s="1136" t="s">
        <v>15734</v>
      </c>
      <c r="AV2578" s="1136" t="str">
        <f t="shared" si="324"/>
        <v>113.8.1</v>
      </c>
      <c r="AW2578" s="1438">
        <f t="shared" si="325"/>
        <v>45505</v>
      </c>
    </row>
    <row r="2579" spans="1:49">
      <c r="A2579" s="1135" t="s">
        <v>7991</v>
      </c>
      <c r="B2579" s="1135" t="s">
        <v>7162</v>
      </c>
      <c r="C2579" s="1135">
        <v>500</v>
      </c>
      <c r="D2579" s="1135">
        <v>1.8</v>
      </c>
      <c r="E2579" s="1135" t="s">
        <v>15216</v>
      </c>
      <c r="F2579" s="1135" t="s">
        <v>1069</v>
      </c>
      <c r="G2579" s="1135">
        <v>5</v>
      </c>
      <c r="H2579" s="1135" t="s">
        <v>7855</v>
      </c>
      <c r="I2579" s="1135" t="s">
        <v>7823</v>
      </c>
      <c r="K2579" s="1135" t="s">
        <v>7992</v>
      </c>
      <c r="L2579" s="1135" t="s">
        <v>5131</v>
      </c>
      <c r="M2579" s="1135">
        <v>295.5</v>
      </c>
      <c r="N2579" s="1135" t="s">
        <v>1039</v>
      </c>
      <c r="O2579" s="1135">
        <v>7.3875000000000002</v>
      </c>
      <c r="P2579" s="1135">
        <v>5.91</v>
      </c>
      <c r="Q2579" s="1135">
        <v>3.5</v>
      </c>
      <c r="R2579" s="1135">
        <v>19.5</v>
      </c>
      <c r="T2579" s="1135">
        <v>20</v>
      </c>
      <c r="U2579" s="1135">
        <v>3.5</v>
      </c>
      <c r="V2579" s="1135" t="s">
        <v>663</v>
      </c>
      <c r="W2579" s="1135">
        <v>115</v>
      </c>
      <c r="X2579" s="1135">
        <v>90</v>
      </c>
      <c r="Y2579" s="1135">
        <v>1</v>
      </c>
      <c r="Z2579" s="1135" t="s">
        <v>663</v>
      </c>
      <c r="AA2579" s="1135" t="s">
        <v>2143</v>
      </c>
      <c r="AH2579" s="1135" t="s">
        <v>630</v>
      </c>
      <c r="AI2579" s="1135">
        <v>14.57</v>
      </c>
      <c r="AJ2579" s="1135">
        <v>0.13</v>
      </c>
      <c r="AK2579" s="1135">
        <v>0.36</v>
      </c>
      <c r="AM2579" s="1136" t="s">
        <v>14189</v>
      </c>
      <c r="AN2579" s="1136" t="s">
        <v>14190</v>
      </c>
      <c r="AO2579" s="1136">
        <f t="shared" si="326"/>
        <v>500</v>
      </c>
      <c r="AP2579" s="1136">
        <f t="shared" si="327"/>
        <v>1.8</v>
      </c>
      <c r="AQ2579" s="1136" t="str">
        <f t="shared" si="328"/>
        <v>1-5-1S91°Z+S</v>
      </c>
      <c r="AR2579" s="1136" t="str">
        <f t="shared" si="329"/>
        <v>31.5</v>
      </c>
      <c r="AS2579" s="1136" t="str">
        <f t="shared" si="330"/>
        <v>290/290/150</v>
      </c>
      <c r="AT2579" s="1136" t="str">
        <f t="shared" si="331"/>
        <v>1-5-1S91°Z+S</v>
      </c>
      <c r="AU2579" s="1136" t="s">
        <v>15734</v>
      </c>
      <c r="AV2579" s="1136" t="str">
        <f t="shared" si="324"/>
        <v>113.8.12</v>
      </c>
      <c r="AW2579" s="1438">
        <f t="shared" si="325"/>
        <v>45516</v>
      </c>
    </row>
    <row r="2580" spans="1:49">
      <c r="A2580" s="1135" t="s">
        <v>7993</v>
      </c>
      <c r="B2580" s="1135" t="s">
        <v>7308</v>
      </c>
      <c r="C2580" s="1135">
        <v>500</v>
      </c>
      <c r="D2580" s="1135">
        <v>1.7649999999999999</v>
      </c>
      <c r="E2580" s="1135" t="s">
        <v>15203</v>
      </c>
      <c r="F2580" s="1135" t="s">
        <v>663</v>
      </c>
      <c r="G2580" s="1135">
        <v>5</v>
      </c>
      <c r="H2580" s="1135" t="s">
        <v>4870</v>
      </c>
      <c r="I2580" s="1135" t="s">
        <v>7952</v>
      </c>
      <c r="J2580" s="1135">
        <v>3</v>
      </c>
      <c r="K2580" s="1135" t="s">
        <v>7921</v>
      </c>
      <c r="L2580" s="1135" t="s">
        <v>6137</v>
      </c>
      <c r="M2580" s="1135">
        <v>308</v>
      </c>
      <c r="N2580" s="1135" t="s">
        <v>1039</v>
      </c>
      <c r="O2580" s="1135">
        <v>7.7</v>
      </c>
      <c r="P2580" s="1135">
        <v>6.16</v>
      </c>
      <c r="Q2580" s="1135">
        <v>4</v>
      </c>
      <c r="R2580" s="1135">
        <v>22</v>
      </c>
      <c r="T2580" s="1135">
        <v>23.5</v>
      </c>
      <c r="U2580" s="1135">
        <v>4</v>
      </c>
      <c r="V2580" s="1135" t="s">
        <v>663</v>
      </c>
      <c r="W2580" s="1135">
        <v>135</v>
      </c>
      <c r="X2580" s="1135">
        <v>90</v>
      </c>
      <c r="Y2580" s="1135">
        <v>1.4</v>
      </c>
      <c r="Z2580" s="1135" t="s">
        <v>663</v>
      </c>
      <c r="AA2580" s="1135" t="s">
        <v>2143</v>
      </c>
      <c r="AH2580" s="1135" t="s">
        <v>1272</v>
      </c>
      <c r="AI2580" s="1135">
        <v>94.98</v>
      </c>
      <c r="AJ2580" s="1135">
        <v>-0.51</v>
      </c>
      <c r="AK2580" s="1135">
        <v>1.55</v>
      </c>
      <c r="AM2580" s="1136" t="s">
        <v>14191</v>
      </c>
      <c r="AN2580" s="1136" t="s">
        <v>14192</v>
      </c>
      <c r="AO2580" s="1136">
        <f t="shared" si="326"/>
        <v>500</v>
      </c>
      <c r="AP2580" s="1136">
        <f t="shared" si="327"/>
        <v>1.7649999999999999</v>
      </c>
      <c r="AQ2580" s="1136" t="str">
        <f t="shared" si="328"/>
        <v>1-5-1S85°Z+S</v>
      </c>
      <c r="AR2580" s="1136" t="str">
        <f t="shared" si="329"/>
        <v>NA</v>
      </c>
      <c r="AS2580" s="1136" t="str">
        <f t="shared" si="330"/>
        <v>178/OFF</v>
      </c>
      <c r="AT2580" s="1136" t="str">
        <f t="shared" si="331"/>
        <v>1-5-1S85°Z+S</v>
      </c>
      <c r="AU2580" s="1136" t="s">
        <v>15734</v>
      </c>
      <c r="AV2580" s="1136" t="str">
        <f t="shared" si="324"/>
        <v>113.8.12</v>
      </c>
      <c r="AW2580" s="1438">
        <f t="shared" si="325"/>
        <v>45516</v>
      </c>
    </row>
    <row r="2581" spans="1:49">
      <c r="A2581" s="1135" t="s">
        <v>7994</v>
      </c>
      <c r="B2581" s="1135" t="s">
        <v>7377</v>
      </c>
      <c r="C2581" s="1135">
        <v>600</v>
      </c>
      <c r="D2581" s="1135">
        <v>1.79</v>
      </c>
      <c r="E2581" s="1135" t="s">
        <v>15210</v>
      </c>
      <c r="F2581" s="1135" t="s">
        <v>2328</v>
      </c>
      <c r="G2581" s="1135">
        <v>3.5</v>
      </c>
      <c r="H2581" s="1135" t="s">
        <v>7046</v>
      </c>
      <c r="I2581" s="1135" t="s">
        <v>7047</v>
      </c>
      <c r="J2581" s="1135">
        <v>3</v>
      </c>
      <c r="K2581" s="1135" t="s">
        <v>7995</v>
      </c>
      <c r="L2581" s="1135" t="s">
        <v>7380</v>
      </c>
      <c r="M2581" s="1135">
        <v>310</v>
      </c>
      <c r="N2581" s="1135" t="s">
        <v>1039</v>
      </c>
      <c r="O2581" s="1135">
        <v>7.75</v>
      </c>
      <c r="P2581" s="1135">
        <v>6.2</v>
      </c>
      <c r="Q2581" s="1135">
        <v>3.5</v>
      </c>
      <c r="R2581" s="1135">
        <v>22</v>
      </c>
      <c r="T2581" s="1135">
        <v>22</v>
      </c>
      <c r="U2581" s="1135">
        <v>3.5</v>
      </c>
      <c r="V2581" s="1135" t="s">
        <v>663</v>
      </c>
      <c r="W2581" s="1135">
        <v>110</v>
      </c>
      <c r="X2581" s="1135">
        <v>85</v>
      </c>
      <c r="Y2581" s="1135">
        <v>1</v>
      </c>
      <c r="Z2581" s="1135" t="s">
        <v>663</v>
      </c>
      <c r="AA2581" s="1135" t="s">
        <v>7996</v>
      </c>
      <c r="AH2581" s="1135" t="s">
        <v>863</v>
      </c>
      <c r="AI2581" s="1135">
        <v>26.45</v>
      </c>
      <c r="AJ2581" s="1135">
        <v>9</v>
      </c>
      <c r="AK2581" s="1135">
        <v>1.77</v>
      </c>
      <c r="AM2581" s="1136" t="s">
        <v>14193</v>
      </c>
      <c r="AN2581" s="1136" t="s">
        <v>14057</v>
      </c>
      <c r="AO2581" s="1136">
        <f t="shared" si="326"/>
        <v>600</v>
      </c>
      <c r="AP2581" s="1136">
        <f t="shared" si="327"/>
        <v>1.79</v>
      </c>
      <c r="AQ2581" s="1136" t="str">
        <f t="shared" si="328"/>
        <v>1-5-1S83°Z+S</v>
      </c>
      <c r="AR2581" s="1136" t="str">
        <f t="shared" si="329"/>
        <v>33.5</v>
      </c>
      <c r="AS2581" s="1136" t="str">
        <f t="shared" si="330"/>
        <v>340/340/140</v>
      </c>
      <c r="AT2581" s="1136" t="str">
        <f t="shared" si="331"/>
        <v>1-5-1S83°Z+S</v>
      </c>
      <c r="AU2581" s="1136" t="s">
        <v>15734</v>
      </c>
      <c r="AV2581" s="1136" t="str">
        <f t="shared" si="324"/>
        <v>113.8.23</v>
      </c>
      <c r="AW2581" s="1438">
        <f t="shared" si="325"/>
        <v>45527</v>
      </c>
    </row>
    <row r="2582" spans="1:49">
      <c r="A2582" s="1135" t="s">
        <v>7997</v>
      </c>
      <c r="B2582" s="1135" t="s">
        <v>787</v>
      </c>
      <c r="C2582" s="1135">
        <v>500</v>
      </c>
      <c r="D2582" s="1135">
        <v>1.8149999999999999</v>
      </c>
      <c r="E2582" s="1135" t="s">
        <v>15216</v>
      </c>
      <c r="F2582" s="1135" t="s">
        <v>1069</v>
      </c>
      <c r="G2582" s="1135">
        <v>5</v>
      </c>
      <c r="H2582" s="1135" t="s">
        <v>7974</v>
      </c>
      <c r="I2582" s="1135" t="s">
        <v>7231</v>
      </c>
      <c r="K2582" s="1135" t="s">
        <v>7998</v>
      </c>
      <c r="L2582" s="1135" t="s">
        <v>6212</v>
      </c>
      <c r="M2582" s="1135">
        <v>290</v>
      </c>
      <c r="N2582" s="1135" t="s">
        <v>1039</v>
      </c>
      <c r="O2582" s="1135">
        <v>7.25</v>
      </c>
      <c r="P2582" s="1135">
        <v>5.8</v>
      </c>
      <c r="Q2582" s="1135">
        <v>3.5</v>
      </c>
      <c r="R2582" s="1135">
        <v>20</v>
      </c>
      <c r="T2582" s="1135">
        <v>22</v>
      </c>
      <c r="U2582" s="1135">
        <v>3.8</v>
      </c>
      <c r="V2582" s="1135" t="s">
        <v>663</v>
      </c>
      <c r="W2582" s="1135">
        <v>120</v>
      </c>
      <c r="X2582" s="1135">
        <v>20</v>
      </c>
      <c r="Y2582" s="1135">
        <v>1.6</v>
      </c>
      <c r="Z2582" s="1135" t="s">
        <v>663</v>
      </c>
      <c r="AA2582" s="1135" t="s">
        <v>7999</v>
      </c>
      <c r="AH2582" s="1135" t="s">
        <v>459</v>
      </c>
      <c r="AI2582" s="1135">
        <v>15.49</v>
      </c>
      <c r="AJ2582" s="1135">
        <v>-0.03</v>
      </c>
      <c r="AK2582" s="1135">
        <v>0.11</v>
      </c>
      <c r="AM2582" s="1136" t="s">
        <v>14194</v>
      </c>
      <c r="AN2582" s="1136" t="s">
        <v>11010</v>
      </c>
      <c r="AO2582" s="1136">
        <f t="shared" si="326"/>
        <v>500</v>
      </c>
      <c r="AP2582" s="1136">
        <f t="shared" si="327"/>
        <v>1.8149999999999999</v>
      </c>
      <c r="AQ2582" s="1136" t="str">
        <f t="shared" si="328"/>
        <v>1-5-1S91°Z+S</v>
      </c>
      <c r="AR2582" s="1136" t="str">
        <f t="shared" si="329"/>
        <v>31.5</v>
      </c>
      <c r="AS2582" s="1136" t="str">
        <f t="shared" si="330"/>
        <v>310/310/150</v>
      </c>
      <c r="AT2582" s="1136" t="str">
        <f t="shared" si="331"/>
        <v>1-5-1S91°Z+S</v>
      </c>
      <c r="AU2582" s="1136" t="s">
        <v>15734</v>
      </c>
      <c r="AV2582" s="1136" t="str">
        <f t="shared" si="324"/>
        <v>113.8.26</v>
      </c>
      <c r="AW2582" s="1438">
        <f t="shared" si="325"/>
        <v>45530</v>
      </c>
    </row>
    <row r="2583" spans="1:49">
      <c r="A2583" s="1135" t="s">
        <v>8000</v>
      </c>
      <c r="B2583" s="1135" t="s">
        <v>737</v>
      </c>
      <c r="C2583" s="1135">
        <v>650</v>
      </c>
      <c r="D2583" s="1135">
        <v>1.77</v>
      </c>
      <c r="E2583" s="1135" t="s">
        <v>15215</v>
      </c>
      <c r="F2583" s="1135" t="s">
        <v>663</v>
      </c>
      <c r="G2583" s="1135">
        <v>5</v>
      </c>
      <c r="H2583" s="1135" t="s">
        <v>7802</v>
      </c>
      <c r="I2583" s="1135" t="s">
        <v>7932</v>
      </c>
      <c r="J2583" s="1135">
        <v>3.7</v>
      </c>
      <c r="K2583" s="1135" t="s">
        <v>8001</v>
      </c>
      <c r="L2583" s="1135" t="s">
        <v>4760</v>
      </c>
      <c r="M2583" s="1135">
        <v>298.8</v>
      </c>
      <c r="N2583" s="1135" t="s">
        <v>1039</v>
      </c>
      <c r="O2583" s="1135">
        <v>7.4700000000000006</v>
      </c>
      <c r="P2583" s="1135">
        <v>5.976</v>
      </c>
      <c r="Q2583" s="1135">
        <v>4</v>
      </c>
      <c r="R2583" s="1135">
        <v>20.5</v>
      </c>
      <c r="T2583" s="1135">
        <v>21</v>
      </c>
      <c r="U2583" s="1135">
        <v>3.5</v>
      </c>
      <c r="V2583" s="1135" t="s">
        <v>663</v>
      </c>
      <c r="W2583" s="1135">
        <v>20</v>
      </c>
      <c r="X2583" s="1135">
        <v>10</v>
      </c>
      <c r="Y2583" s="1135">
        <v>1.2</v>
      </c>
      <c r="Z2583" s="1135" t="s">
        <v>663</v>
      </c>
      <c r="AA2583" s="1135" t="s">
        <v>8002</v>
      </c>
      <c r="AH2583" s="1135" t="s">
        <v>924</v>
      </c>
      <c r="AI2583" s="1135">
        <v>95.36</v>
      </c>
      <c r="AJ2583" s="1135">
        <v>-0.64</v>
      </c>
      <c r="AK2583" s="1135">
        <v>1.99</v>
      </c>
      <c r="AM2583" s="1136" t="s">
        <v>14195</v>
      </c>
      <c r="AN2583" s="1136" t="s">
        <v>14196</v>
      </c>
      <c r="AO2583" s="1136">
        <f t="shared" si="326"/>
        <v>650</v>
      </c>
      <c r="AP2583" s="1136">
        <f t="shared" si="327"/>
        <v>1.77</v>
      </c>
      <c r="AQ2583" s="1136" t="str">
        <f t="shared" si="328"/>
        <v>1-5-1S85°S+Z</v>
      </c>
      <c r="AR2583" s="1136" t="str">
        <f t="shared" si="329"/>
        <v>NA</v>
      </c>
      <c r="AS2583" s="1136" t="str">
        <f t="shared" si="330"/>
        <v>179/173</v>
      </c>
      <c r="AT2583" s="1136" t="str">
        <f t="shared" si="331"/>
        <v>1-5-1S85°S+Z</v>
      </c>
      <c r="AU2583" s="1136" t="s">
        <v>15737</v>
      </c>
      <c r="AV2583" s="1136" t="str">
        <f t="shared" si="324"/>
        <v>113.9.16</v>
      </c>
      <c r="AW2583" s="1438">
        <f t="shared" si="325"/>
        <v>45551</v>
      </c>
    </row>
    <row r="2584" spans="1:49">
      <c r="A2584" s="1135" t="s">
        <v>8003</v>
      </c>
      <c r="B2584" s="1135" t="s">
        <v>7162</v>
      </c>
      <c r="C2584" s="1135">
        <v>500</v>
      </c>
      <c r="D2584" s="1135">
        <v>1.7949999999999999</v>
      </c>
      <c r="E2584" s="1135" t="s">
        <v>15216</v>
      </c>
      <c r="F2584" s="1135" t="s">
        <v>1069</v>
      </c>
      <c r="G2584" s="1135">
        <v>5</v>
      </c>
      <c r="H2584" s="1135" t="s">
        <v>1887</v>
      </c>
      <c r="I2584" s="1135" t="s">
        <v>7189</v>
      </c>
      <c r="K2584" s="1135" t="s">
        <v>8004</v>
      </c>
      <c r="L2584" s="1135" t="s">
        <v>5131</v>
      </c>
      <c r="M2584" s="1135">
        <v>293.2</v>
      </c>
      <c r="N2584" s="1135" t="s">
        <v>1039</v>
      </c>
      <c r="O2584" s="1135">
        <v>7.33</v>
      </c>
      <c r="P2584" s="1135">
        <v>5.8639999999999999</v>
      </c>
      <c r="Q2584" s="1135">
        <v>3.5</v>
      </c>
      <c r="R2584" s="1135">
        <v>21</v>
      </c>
      <c r="T2584" s="1135">
        <v>25</v>
      </c>
      <c r="U2584" s="1135">
        <v>4.2</v>
      </c>
      <c r="V2584" s="1135" t="s">
        <v>663</v>
      </c>
      <c r="W2584" s="1135">
        <v>110</v>
      </c>
      <c r="X2584" s="1135">
        <v>20</v>
      </c>
      <c r="Y2584" s="1135">
        <v>1.6</v>
      </c>
      <c r="Z2584" s="1135" t="s">
        <v>663</v>
      </c>
      <c r="AA2584" s="1135" t="s">
        <v>2192</v>
      </c>
      <c r="AH2584" s="1135" t="s">
        <v>1332</v>
      </c>
      <c r="AI2584" s="1135">
        <v>15.59</v>
      </c>
      <c r="AJ2584" s="1135">
        <v>0.2</v>
      </c>
      <c r="AK2584" s="1135">
        <v>0.91</v>
      </c>
      <c r="AM2584" s="1136" t="s">
        <v>14197</v>
      </c>
      <c r="AN2584" s="1136" t="s">
        <v>14198</v>
      </c>
      <c r="AO2584" s="1136">
        <f t="shared" si="326"/>
        <v>500</v>
      </c>
      <c r="AP2584" s="1136">
        <f t="shared" si="327"/>
        <v>1.7949999999999999</v>
      </c>
      <c r="AQ2584" s="1136" t="str">
        <f t="shared" si="328"/>
        <v>1-5-1S91°Z+S</v>
      </c>
      <c r="AR2584" s="1136" t="str">
        <f t="shared" si="329"/>
        <v>31.5</v>
      </c>
      <c r="AS2584" s="1136" t="str">
        <f t="shared" si="330"/>
        <v>270/270/OFF</v>
      </c>
      <c r="AT2584" s="1136" t="str">
        <f t="shared" si="331"/>
        <v>1-5-1S91°Z+S</v>
      </c>
      <c r="AU2584" s="1136" t="s">
        <v>15734</v>
      </c>
      <c r="AV2584" s="1136" t="str">
        <f t="shared" si="324"/>
        <v>113.10.4</v>
      </c>
      <c r="AW2584" s="1438">
        <f t="shared" si="325"/>
        <v>45569</v>
      </c>
    </row>
    <row r="2585" spans="1:49">
      <c r="A2585" s="1135" t="s">
        <v>8005</v>
      </c>
      <c r="B2585" s="1135" t="s">
        <v>889</v>
      </c>
      <c r="C2585" s="1135">
        <v>500</v>
      </c>
      <c r="D2585" s="1135">
        <v>1.76</v>
      </c>
      <c r="E2585" s="1135" t="s">
        <v>15203</v>
      </c>
      <c r="F2585" s="1135" t="s">
        <v>663</v>
      </c>
      <c r="G2585" s="1135">
        <v>5.5</v>
      </c>
      <c r="H2585" s="1135" t="s">
        <v>4870</v>
      </c>
      <c r="I2585" s="1135" t="s">
        <v>7115</v>
      </c>
      <c r="K2585" s="1135" t="s">
        <v>7844</v>
      </c>
      <c r="L2585" s="1135" t="s">
        <v>7930</v>
      </c>
      <c r="M2585" s="1135">
        <v>295</v>
      </c>
      <c r="N2585" s="1135" t="s">
        <v>1039</v>
      </c>
      <c r="O2585" s="1135">
        <v>7.375</v>
      </c>
      <c r="P2585" s="1135">
        <v>5.9</v>
      </c>
      <c r="Q2585" s="1135">
        <v>4</v>
      </c>
      <c r="R2585" s="1135">
        <v>19</v>
      </c>
      <c r="T2585" s="1135">
        <v>27.8</v>
      </c>
      <c r="U2585" s="1135">
        <v>3.9</v>
      </c>
      <c r="V2585" s="1135" t="s">
        <v>663</v>
      </c>
      <c r="W2585" s="1135">
        <v>125</v>
      </c>
      <c r="X2585" s="1135">
        <v>90</v>
      </c>
      <c r="Y2585" s="1135">
        <v>1.5</v>
      </c>
      <c r="Z2585" s="1135" t="s">
        <v>663</v>
      </c>
      <c r="AA2585" s="1135" t="s">
        <v>1959</v>
      </c>
      <c r="AH2585" s="1135" t="s">
        <v>864</v>
      </c>
      <c r="AI2585" s="1135">
        <v>90.87</v>
      </c>
      <c r="AJ2585" s="1135">
        <v>-0.23</v>
      </c>
      <c r="AK2585" s="1135">
        <v>1.78</v>
      </c>
      <c r="AM2585" s="1136" t="s">
        <v>14199</v>
      </c>
      <c r="AN2585" s="1136" t="s">
        <v>14200</v>
      </c>
      <c r="AO2585" s="1136">
        <f t="shared" si="326"/>
        <v>500</v>
      </c>
      <c r="AP2585" s="1136">
        <f t="shared" si="327"/>
        <v>1.76</v>
      </c>
      <c r="AQ2585" s="1136" t="str">
        <f t="shared" si="328"/>
        <v>1-5-1S85°Z+S</v>
      </c>
      <c r="AR2585" s="1136" t="str">
        <f t="shared" si="329"/>
        <v>NA</v>
      </c>
      <c r="AS2585" s="1136" t="str">
        <f t="shared" si="330"/>
        <v>178/OFF</v>
      </c>
      <c r="AT2585" s="1136" t="str">
        <f t="shared" si="331"/>
        <v>1-5-1S85°Z+S</v>
      </c>
      <c r="AU2585" s="1136" t="s">
        <v>15734</v>
      </c>
      <c r="AV2585" s="1136" t="str">
        <f t="shared" si="324"/>
        <v>113.5.9</v>
      </c>
      <c r="AW2585" s="1438">
        <f t="shared" si="325"/>
        <v>45421</v>
      </c>
    </row>
    <row r="2586" spans="1:49">
      <c r="A2586" s="1135" t="s">
        <v>8006</v>
      </c>
      <c r="B2586" s="1135" t="s">
        <v>682</v>
      </c>
      <c r="C2586" s="1135">
        <v>650</v>
      </c>
      <c r="D2586" s="1135">
        <v>1.84</v>
      </c>
      <c r="E2586" s="1135" t="s">
        <v>15203</v>
      </c>
      <c r="F2586" s="1135" t="s">
        <v>663</v>
      </c>
      <c r="G2586" s="1135">
        <v>5.5</v>
      </c>
      <c r="H2586" s="1135" t="s">
        <v>3576</v>
      </c>
      <c r="I2586" s="1135" t="s">
        <v>8007</v>
      </c>
      <c r="K2586" s="1135" t="s">
        <v>8008</v>
      </c>
      <c r="L2586" s="1135" t="s">
        <v>6332</v>
      </c>
      <c r="M2586" s="1135">
        <v>296</v>
      </c>
      <c r="N2586" s="1135" t="s">
        <v>1039</v>
      </c>
      <c r="O2586" s="1135">
        <v>7.4</v>
      </c>
      <c r="P2586" s="1135">
        <v>5.92</v>
      </c>
      <c r="Q2586" s="1135">
        <v>3</v>
      </c>
      <c r="R2586" s="1135">
        <v>17</v>
      </c>
      <c r="T2586" s="1135">
        <v>10.5</v>
      </c>
      <c r="U2586" s="1135">
        <v>6.1</v>
      </c>
      <c r="V2586" s="1135" t="s">
        <v>663</v>
      </c>
      <c r="W2586" s="1135">
        <v>110</v>
      </c>
      <c r="X2586" s="1135">
        <v>90</v>
      </c>
      <c r="Y2586" s="1135">
        <v>1.1000000000000001</v>
      </c>
      <c r="Z2586" s="1135" t="s">
        <v>663</v>
      </c>
      <c r="AA2586" s="1135" t="s">
        <v>2231</v>
      </c>
      <c r="AB2586" s="1135" t="s">
        <v>6711</v>
      </c>
      <c r="AH2586" s="1135" t="s">
        <v>661</v>
      </c>
      <c r="AI2586" s="1135">
        <v>90.23</v>
      </c>
      <c r="AJ2586" s="1135">
        <v>-1.38</v>
      </c>
      <c r="AK2586" s="1135">
        <v>6.3</v>
      </c>
      <c r="AM2586" s="1136" t="s">
        <v>14201</v>
      </c>
      <c r="AN2586" s="1136" t="s">
        <v>14202</v>
      </c>
      <c r="AO2586" s="1136">
        <f t="shared" si="326"/>
        <v>650</v>
      </c>
      <c r="AP2586" s="1136">
        <f t="shared" si="327"/>
        <v>1.84</v>
      </c>
      <c r="AQ2586" s="1136" t="str">
        <f t="shared" si="328"/>
        <v>1-5-1S85°Z+S</v>
      </c>
      <c r="AR2586" s="1136" t="str">
        <f t="shared" si="329"/>
        <v>NA</v>
      </c>
      <c r="AS2586" s="1136" t="str">
        <f t="shared" si="330"/>
        <v>170/160</v>
      </c>
      <c r="AT2586" s="1136" t="str">
        <f t="shared" si="331"/>
        <v>1-5-1S85°Z+S</v>
      </c>
      <c r="AU2586" s="1136" t="s">
        <v>15734</v>
      </c>
      <c r="AV2586" s="1136" t="str">
        <f t="shared" si="324"/>
        <v>113.10.14</v>
      </c>
      <c r="AW2586" s="1438">
        <f t="shared" si="325"/>
        <v>45579</v>
      </c>
    </row>
    <row r="2587" spans="1:49">
      <c r="A2587" s="1135" t="s">
        <v>8009</v>
      </c>
      <c r="B2587" s="1135" t="s">
        <v>7034</v>
      </c>
      <c r="C2587" s="1135">
        <v>500</v>
      </c>
      <c r="D2587" s="1135">
        <v>1.7849999999999999</v>
      </c>
      <c r="E2587" s="1135" t="s">
        <v>15216</v>
      </c>
      <c r="F2587" s="1135" t="s">
        <v>1078</v>
      </c>
      <c r="G2587" s="1135">
        <v>5</v>
      </c>
      <c r="H2587" s="1135" t="s">
        <v>1049</v>
      </c>
      <c r="I2587" s="1135" t="s">
        <v>7199</v>
      </c>
      <c r="J2587" s="1135">
        <v>1</v>
      </c>
      <c r="K2587" s="1135" t="s">
        <v>7942</v>
      </c>
      <c r="L2587" s="1135" t="s">
        <v>5046</v>
      </c>
      <c r="M2587" s="1135">
        <v>308.39999999999998</v>
      </c>
      <c r="N2587" s="1135" t="s">
        <v>1039</v>
      </c>
      <c r="O2587" s="1135">
        <v>7.71</v>
      </c>
      <c r="P2587" s="1135">
        <v>6.1679999999999993</v>
      </c>
      <c r="Q2587" s="1135">
        <v>2.8</v>
      </c>
      <c r="R2587" s="1135">
        <v>26</v>
      </c>
      <c r="T2587" s="1135">
        <v>14.5</v>
      </c>
      <c r="U2587" s="1135">
        <v>5</v>
      </c>
      <c r="V2587" s="1135" t="s">
        <v>663</v>
      </c>
      <c r="W2587" s="1135" t="s">
        <v>7084</v>
      </c>
      <c r="X2587" s="1135">
        <v>10</v>
      </c>
      <c r="Y2587" s="1135">
        <v>1.7</v>
      </c>
      <c r="Z2587" s="1135" t="s">
        <v>663</v>
      </c>
      <c r="AA2587" s="1135" t="s">
        <v>2234</v>
      </c>
      <c r="AB2587" s="1135" t="s">
        <v>8010</v>
      </c>
      <c r="AH2587" s="1135" t="s">
        <v>1315</v>
      </c>
      <c r="AI2587" s="1135">
        <v>15.85</v>
      </c>
      <c r="AJ2587" s="1135">
        <v>0.22</v>
      </c>
      <c r="AK2587" s="1135">
        <v>0.57999999999999996</v>
      </c>
      <c r="AM2587" s="1136" t="s">
        <v>14203</v>
      </c>
      <c r="AN2587" s="1136" t="s">
        <v>14204</v>
      </c>
      <c r="AO2587" s="1136">
        <f t="shared" si="326"/>
        <v>500</v>
      </c>
      <c r="AP2587" s="1136">
        <f t="shared" si="327"/>
        <v>1.7849999999999999</v>
      </c>
      <c r="AQ2587" s="1136" t="str">
        <f t="shared" si="328"/>
        <v>1-5-1S91°Z+S</v>
      </c>
      <c r="AR2587" s="1136" t="str">
        <f t="shared" si="329"/>
        <v>30</v>
      </c>
      <c r="AS2587" s="1136" t="str">
        <f t="shared" si="330"/>
        <v>260/260/OFF</v>
      </c>
      <c r="AT2587" s="1136" t="str">
        <f t="shared" si="331"/>
        <v>1-5-1S91°Z+S</v>
      </c>
      <c r="AU2587" s="1136" t="s">
        <v>15734</v>
      </c>
      <c r="AV2587" s="1136" t="str">
        <f t="shared" si="324"/>
        <v>113.10.23</v>
      </c>
      <c r="AW2587" s="1438">
        <f t="shared" si="325"/>
        <v>45588</v>
      </c>
    </row>
    <row r="2588" spans="1:49">
      <c r="A2588" s="1135" t="s">
        <v>8011</v>
      </c>
      <c r="B2588" s="1135" t="s">
        <v>804</v>
      </c>
      <c r="C2588" s="1135">
        <v>600</v>
      </c>
      <c r="D2588" s="1135">
        <v>1.81</v>
      </c>
      <c r="E2588" s="1135" t="s">
        <v>15210</v>
      </c>
      <c r="F2588" s="1135" t="s">
        <v>2328</v>
      </c>
      <c r="G2588" s="1135">
        <v>4</v>
      </c>
      <c r="H2588" s="1135" t="s">
        <v>8012</v>
      </c>
      <c r="I2588" s="1135" t="s">
        <v>7413</v>
      </c>
      <c r="K2588" s="1135" t="s">
        <v>7935</v>
      </c>
      <c r="L2588" s="1135" t="s">
        <v>7936</v>
      </c>
      <c r="M2588" s="1135">
        <v>303</v>
      </c>
      <c r="N2588" s="1135" t="s">
        <v>1039</v>
      </c>
      <c r="O2588" s="1135">
        <v>7.5750000000000002</v>
      </c>
      <c r="P2588" s="1135">
        <v>6.0600000000000005</v>
      </c>
      <c r="Q2588" s="1135">
        <v>3.5</v>
      </c>
      <c r="R2588" s="1135">
        <v>24</v>
      </c>
      <c r="T2588" s="1135">
        <v>16</v>
      </c>
      <c r="U2588" s="1135">
        <v>3</v>
      </c>
      <c r="V2588" s="1135" t="s">
        <v>663</v>
      </c>
      <c r="W2588" s="1135">
        <v>90</v>
      </c>
      <c r="X2588" s="1135">
        <v>10</v>
      </c>
      <c r="Y2588" s="1135">
        <v>1.5</v>
      </c>
      <c r="Z2588" s="1135" t="s">
        <v>663</v>
      </c>
      <c r="AA2588" s="1135" t="s">
        <v>8013</v>
      </c>
      <c r="AH2588" s="1135" t="s">
        <v>929</v>
      </c>
      <c r="AI2588" s="1135">
        <v>58.07</v>
      </c>
      <c r="AJ2588" s="1135">
        <v>1.54</v>
      </c>
      <c r="AK2588" s="1135">
        <v>9.77</v>
      </c>
      <c r="AM2588" s="1136" t="s">
        <v>14205</v>
      </c>
      <c r="AN2588" s="1136" t="s">
        <v>14206</v>
      </c>
      <c r="AO2588" s="1136">
        <f t="shared" si="326"/>
        <v>600</v>
      </c>
      <c r="AP2588" s="1136">
        <f t="shared" si="327"/>
        <v>1.81</v>
      </c>
      <c r="AQ2588" s="1136" t="str">
        <f t="shared" si="328"/>
        <v>1-5-1S83°Z+S</v>
      </c>
      <c r="AR2588" s="1136" t="str">
        <f t="shared" si="329"/>
        <v>33.5</v>
      </c>
      <c r="AS2588" s="1136" t="str">
        <f t="shared" si="330"/>
        <v>325/325/190</v>
      </c>
      <c r="AT2588" s="1136" t="str">
        <f t="shared" si="331"/>
        <v>1-5-1S83°Z+S</v>
      </c>
      <c r="AU2588" s="1136" t="s">
        <v>15734</v>
      </c>
      <c r="AV2588" s="1136" t="str">
        <f t="shared" si="324"/>
        <v>113.11.6</v>
      </c>
      <c r="AW2588" s="1438">
        <f t="shared" si="325"/>
        <v>45602</v>
      </c>
    </row>
    <row r="2589" spans="1:49">
      <c r="A2589" s="1135" t="s">
        <v>8014</v>
      </c>
      <c r="B2589" s="1135" t="s">
        <v>7308</v>
      </c>
      <c r="C2589" s="1135">
        <v>500</v>
      </c>
      <c r="D2589" s="1135">
        <v>1.76</v>
      </c>
      <c r="E2589" s="1135" t="s">
        <v>15203</v>
      </c>
      <c r="F2589" s="1135" t="s">
        <v>663</v>
      </c>
      <c r="G2589" s="1135">
        <v>5</v>
      </c>
      <c r="H2589" s="1135" t="s">
        <v>4870</v>
      </c>
      <c r="I2589" s="1135" t="s">
        <v>8015</v>
      </c>
      <c r="J2589" s="1135">
        <v>3</v>
      </c>
      <c r="K2589" s="1135" t="s">
        <v>8016</v>
      </c>
      <c r="L2589" s="1135" t="s">
        <v>6137</v>
      </c>
      <c r="M2589" s="1135">
        <v>308</v>
      </c>
      <c r="N2589" s="1135" t="s">
        <v>1039</v>
      </c>
      <c r="O2589" s="1135">
        <v>7.7</v>
      </c>
      <c r="P2589" s="1135">
        <v>6.16</v>
      </c>
      <c r="Q2589" s="1135">
        <v>4</v>
      </c>
      <c r="R2589" s="1135">
        <v>22</v>
      </c>
      <c r="T2589" s="1135">
        <v>23.5</v>
      </c>
      <c r="U2589" s="1135">
        <v>4</v>
      </c>
      <c r="V2589" s="1135" t="s">
        <v>663</v>
      </c>
      <c r="W2589" s="1135">
        <v>135</v>
      </c>
      <c r="X2589" s="1135">
        <v>90</v>
      </c>
      <c r="Y2589" s="1135">
        <v>1.4</v>
      </c>
      <c r="Z2589" s="1135" t="s">
        <v>663</v>
      </c>
      <c r="AA2589" s="1135" t="s">
        <v>4647</v>
      </c>
      <c r="AH2589" s="1135" t="s">
        <v>876</v>
      </c>
      <c r="AI2589" s="1135">
        <v>94.78</v>
      </c>
      <c r="AJ2589" s="1135">
        <v>-0.8</v>
      </c>
      <c r="AK2589" s="1135">
        <v>2.14</v>
      </c>
      <c r="AM2589" s="1136" t="s">
        <v>14207</v>
      </c>
      <c r="AN2589" s="1136" t="s">
        <v>14208</v>
      </c>
      <c r="AO2589" s="1136">
        <f t="shared" si="326"/>
        <v>500</v>
      </c>
      <c r="AP2589" s="1136">
        <f t="shared" si="327"/>
        <v>1.76</v>
      </c>
      <c r="AQ2589" s="1136" t="str">
        <f t="shared" si="328"/>
        <v>1-5-1S85°Z+S</v>
      </c>
      <c r="AR2589" s="1136" t="str">
        <f t="shared" si="329"/>
        <v>NA</v>
      </c>
      <c r="AS2589" s="1136" t="str">
        <f t="shared" si="330"/>
        <v>178/OFF</v>
      </c>
      <c r="AT2589" s="1136" t="str">
        <f t="shared" si="331"/>
        <v>1-5-1S85°Z+S</v>
      </c>
      <c r="AU2589" s="1136" t="s">
        <v>15734</v>
      </c>
      <c r="AV2589" s="1136" t="str">
        <f t="shared" si="324"/>
        <v>113.11.13</v>
      </c>
      <c r="AW2589" s="1438">
        <f t="shared" si="325"/>
        <v>45609</v>
      </c>
    </row>
    <row r="2590" spans="1:49">
      <c r="A2590" s="1135" t="s">
        <v>8017</v>
      </c>
      <c r="B2590" s="1135" t="s">
        <v>682</v>
      </c>
      <c r="C2590" s="1135">
        <v>600</v>
      </c>
      <c r="D2590" s="1135">
        <v>1.8049999999999999</v>
      </c>
      <c r="E2590" s="1135" t="s">
        <v>15215</v>
      </c>
      <c r="F2590" s="1135" t="s">
        <v>663</v>
      </c>
      <c r="G2590" s="1135">
        <v>5</v>
      </c>
      <c r="H2590" s="1135" t="s">
        <v>2229</v>
      </c>
      <c r="I2590" s="1135" t="s">
        <v>6961</v>
      </c>
      <c r="K2590" s="1135" t="s">
        <v>8018</v>
      </c>
      <c r="L2590" s="1135" t="s">
        <v>6332</v>
      </c>
      <c r="M2590" s="1135">
        <v>296.39999999999998</v>
      </c>
      <c r="N2590" s="1135" t="s">
        <v>1039</v>
      </c>
      <c r="O2590" s="1135">
        <v>7.41</v>
      </c>
      <c r="P2590" s="1135">
        <v>5.9279999999999999</v>
      </c>
      <c r="Q2590" s="1135">
        <v>3.5</v>
      </c>
      <c r="R2590" s="1135">
        <v>20</v>
      </c>
      <c r="T2590" s="1135">
        <v>14.7</v>
      </c>
      <c r="U2590" s="1135">
        <v>5.5</v>
      </c>
      <c r="V2590" s="1135" t="s">
        <v>663</v>
      </c>
      <c r="W2590" s="1135" t="s">
        <v>2910</v>
      </c>
      <c r="X2590" s="1135">
        <v>10</v>
      </c>
      <c r="Y2590" s="1135">
        <v>1.1000000000000001</v>
      </c>
      <c r="Z2590" s="1135" t="s">
        <v>663</v>
      </c>
      <c r="AA2590" s="1135" t="s">
        <v>8019</v>
      </c>
      <c r="AB2590" s="1135" t="s">
        <v>2256</v>
      </c>
      <c r="AH2590" s="1135" t="s">
        <v>842</v>
      </c>
      <c r="AI2590" s="1135">
        <v>91.83</v>
      </c>
      <c r="AJ2590" s="1135">
        <v>-1.07</v>
      </c>
      <c r="AK2590" s="1135">
        <v>8.2200000000000006</v>
      </c>
      <c r="AM2590" s="1136" t="s">
        <v>14209</v>
      </c>
      <c r="AN2590" s="1136" t="s">
        <v>14210</v>
      </c>
      <c r="AO2590" s="1136">
        <f t="shared" si="326"/>
        <v>600</v>
      </c>
      <c r="AP2590" s="1136">
        <f t="shared" si="327"/>
        <v>1.8049999999999999</v>
      </c>
      <c r="AQ2590" s="1136" t="str">
        <f t="shared" si="328"/>
        <v>1-5-1S85°S+Z</v>
      </c>
      <c r="AR2590" s="1136" t="str">
        <f t="shared" si="329"/>
        <v>NA</v>
      </c>
      <c r="AS2590" s="1136" t="str">
        <f t="shared" si="330"/>
        <v>165/160</v>
      </c>
      <c r="AT2590" s="1136" t="str">
        <f t="shared" si="331"/>
        <v>1-5-1S85°S+Z</v>
      </c>
      <c r="AU2590" s="1136" t="s">
        <v>15737</v>
      </c>
      <c r="AV2590" s="1136" t="str">
        <f t="shared" si="324"/>
        <v>113.11.16</v>
      </c>
      <c r="AW2590" s="1438">
        <f t="shared" si="325"/>
        <v>45612</v>
      </c>
    </row>
    <row r="2591" spans="1:49">
      <c r="A2591" s="1135" t="s">
        <v>8020</v>
      </c>
      <c r="B2591" s="1135" t="s">
        <v>682</v>
      </c>
      <c r="C2591" s="1135">
        <v>600</v>
      </c>
      <c r="D2591" s="1135">
        <v>1.84</v>
      </c>
      <c r="E2591" s="1135" t="s">
        <v>15203</v>
      </c>
      <c r="F2591" s="1135" t="s">
        <v>663</v>
      </c>
      <c r="G2591" s="1135">
        <v>5.5</v>
      </c>
      <c r="H2591" s="1135" t="s">
        <v>3858</v>
      </c>
      <c r="I2591" s="1135" t="s">
        <v>7952</v>
      </c>
      <c r="K2591" s="1135" t="s">
        <v>8021</v>
      </c>
      <c r="L2591" s="1135" t="s">
        <v>6332</v>
      </c>
      <c r="M2591" s="1135">
        <v>296</v>
      </c>
      <c r="N2591" s="1135" t="s">
        <v>1039</v>
      </c>
      <c r="O2591" s="1135">
        <v>7.4</v>
      </c>
      <c r="P2591" s="1135">
        <v>5.92</v>
      </c>
      <c r="Q2591" s="1135">
        <v>3</v>
      </c>
      <c r="R2591" s="1135">
        <v>17</v>
      </c>
      <c r="T2591" s="1135">
        <v>10.5</v>
      </c>
      <c r="U2591" s="1135">
        <v>6.1</v>
      </c>
      <c r="V2591" s="1135" t="s">
        <v>663</v>
      </c>
      <c r="W2591" s="1135">
        <v>110</v>
      </c>
      <c r="X2591" s="1135">
        <v>90</v>
      </c>
      <c r="Y2591" s="1135">
        <v>1.1000000000000001</v>
      </c>
      <c r="Z2591" s="1135" t="s">
        <v>663</v>
      </c>
      <c r="AA2591" s="1135" t="s">
        <v>8022</v>
      </c>
      <c r="AB2591" s="1135" t="s">
        <v>8023</v>
      </c>
      <c r="AH2591" s="1135" t="s">
        <v>735</v>
      </c>
      <c r="AI2591" s="1135">
        <v>92.1</v>
      </c>
      <c r="AJ2591" s="1135">
        <v>-1.28</v>
      </c>
      <c r="AK2591" s="1135">
        <v>8.31</v>
      </c>
      <c r="AM2591" s="1136" t="s">
        <v>14211</v>
      </c>
      <c r="AN2591" s="1136" t="s">
        <v>14212</v>
      </c>
      <c r="AO2591" s="1136">
        <f t="shared" si="326"/>
        <v>600</v>
      </c>
      <c r="AP2591" s="1136">
        <f t="shared" si="327"/>
        <v>1.84</v>
      </c>
      <c r="AQ2591" s="1136" t="str">
        <f t="shared" si="328"/>
        <v>1-5-1S85°Z+S</v>
      </c>
      <c r="AR2591" s="1136" t="str">
        <f t="shared" si="329"/>
        <v>NA</v>
      </c>
      <c r="AS2591" s="1136" t="str">
        <f t="shared" si="330"/>
        <v>167/160</v>
      </c>
      <c r="AT2591" s="1136" t="str">
        <f t="shared" si="331"/>
        <v>1-5-1S85°Z+S</v>
      </c>
      <c r="AU2591" s="1136" t="s">
        <v>15734</v>
      </c>
      <c r="AV2591" s="1136" t="str">
        <f t="shared" si="324"/>
        <v>113.11.21</v>
      </c>
      <c r="AW2591" s="1438">
        <f t="shared" si="325"/>
        <v>45617</v>
      </c>
    </row>
    <row r="2592" spans="1:49">
      <c r="A2592" s="1135" t="s">
        <v>8024</v>
      </c>
      <c r="B2592" s="1135" t="s">
        <v>889</v>
      </c>
      <c r="C2592" s="1135">
        <v>500</v>
      </c>
      <c r="D2592" s="1135">
        <v>1.77</v>
      </c>
      <c r="E2592" s="1135" t="s">
        <v>15203</v>
      </c>
      <c r="F2592" s="1135" t="s">
        <v>663</v>
      </c>
      <c r="G2592" s="1135">
        <v>5.5</v>
      </c>
      <c r="H2592" s="1135" t="s">
        <v>4870</v>
      </c>
      <c r="I2592" s="1135" t="s">
        <v>7115</v>
      </c>
      <c r="K2592" s="1135" t="s">
        <v>8025</v>
      </c>
      <c r="L2592" s="1135" t="s">
        <v>7518</v>
      </c>
      <c r="M2592" s="1135">
        <v>295</v>
      </c>
      <c r="N2592" s="1135" t="s">
        <v>1039</v>
      </c>
      <c r="O2592" s="1135">
        <v>7.375</v>
      </c>
      <c r="P2592" s="1135">
        <v>5.9</v>
      </c>
      <c r="Q2592" s="1135">
        <v>4</v>
      </c>
      <c r="R2592" s="1135">
        <v>19</v>
      </c>
      <c r="T2592" s="1135">
        <v>27.8</v>
      </c>
      <c r="U2592" s="1135">
        <v>3.9</v>
      </c>
      <c r="V2592" s="1135" t="s">
        <v>663</v>
      </c>
      <c r="W2592" s="1135">
        <v>125</v>
      </c>
      <c r="X2592" s="1135">
        <v>90</v>
      </c>
      <c r="Y2592" s="1135">
        <v>1.5</v>
      </c>
      <c r="Z2592" s="1135" t="s">
        <v>663</v>
      </c>
      <c r="AA2592" s="1135" t="s">
        <v>2254</v>
      </c>
      <c r="AH2592" s="1135" t="s">
        <v>842</v>
      </c>
      <c r="AI2592" s="1135">
        <v>91.25</v>
      </c>
      <c r="AJ2592" s="1135">
        <v>-1.79</v>
      </c>
      <c r="AK2592" s="1135">
        <v>1.72</v>
      </c>
      <c r="AM2592" s="1136" t="s">
        <v>14213</v>
      </c>
      <c r="AN2592" s="1136" t="s">
        <v>14214</v>
      </c>
      <c r="AO2592" s="1136">
        <f t="shared" si="326"/>
        <v>500</v>
      </c>
      <c r="AP2592" s="1136">
        <f t="shared" si="327"/>
        <v>1.77</v>
      </c>
      <c r="AQ2592" s="1136" t="str">
        <f t="shared" si="328"/>
        <v>1-5-1S85°Z+S</v>
      </c>
      <c r="AR2592" s="1136" t="str">
        <f t="shared" si="329"/>
        <v>NA</v>
      </c>
      <c r="AS2592" s="1136" t="str">
        <f t="shared" si="330"/>
        <v>178/OFF</v>
      </c>
      <c r="AT2592" s="1136" t="str">
        <f t="shared" si="331"/>
        <v>1-5-1S85°Z+S</v>
      </c>
      <c r="AU2592" s="1136" t="s">
        <v>15734</v>
      </c>
      <c r="AV2592" s="1136" t="str">
        <f t="shared" si="324"/>
        <v>113.11.28</v>
      </c>
      <c r="AW2592" s="1438">
        <f t="shared" si="325"/>
        <v>45624</v>
      </c>
    </row>
    <row r="2593" spans="1:49">
      <c r="A2593" s="1135" t="s">
        <v>8026</v>
      </c>
      <c r="B2593" s="1135" t="s">
        <v>473</v>
      </c>
      <c r="C2593" s="1135">
        <v>650</v>
      </c>
      <c r="D2593" s="1135">
        <v>1.8</v>
      </c>
      <c r="E2593" s="1135" t="s">
        <v>15203</v>
      </c>
      <c r="F2593" s="1135" t="s">
        <v>663</v>
      </c>
      <c r="G2593" s="1135" t="s">
        <v>6959</v>
      </c>
      <c r="H2593" s="1135" t="s">
        <v>7957</v>
      </c>
      <c r="I2593" s="1135" t="s">
        <v>7061</v>
      </c>
      <c r="J2593" s="1135">
        <v>3.7</v>
      </c>
      <c r="K2593" s="1135" t="s">
        <v>8027</v>
      </c>
      <c r="L2593" s="1135" t="s">
        <v>4760</v>
      </c>
      <c r="M2593" s="1135">
        <v>295.10000000000002</v>
      </c>
      <c r="N2593" s="1135" t="s">
        <v>1039</v>
      </c>
      <c r="O2593" s="1135">
        <v>7.3775000000000013</v>
      </c>
      <c r="P2593" s="1135">
        <v>5.9020000000000001</v>
      </c>
      <c r="Q2593" s="1135">
        <v>4</v>
      </c>
      <c r="R2593" s="1135">
        <v>17.399999999999999</v>
      </c>
      <c r="T2593" s="1135">
        <v>31</v>
      </c>
      <c r="U2593" s="1135">
        <v>3.5</v>
      </c>
      <c r="V2593" s="1135" t="s">
        <v>663</v>
      </c>
      <c r="W2593" s="1135" t="s">
        <v>6974</v>
      </c>
      <c r="X2593" s="1135">
        <v>40</v>
      </c>
      <c r="Y2593" s="1135">
        <v>1</v>
      </c>
      <c r="Z2593" s="1135" t="s">
        <v>663</v>
      </c>
      <c r="AA2593" s="1135" t="s">
        <v>8028</v>
      </c>
      <c r="AH2593" s="1135" t="s">
        <v>887</v>
      </c>
      <c r="AI2593" s="1135">
        <v>94.86</v>
      </c>
      <c r="AJ2593" s="1135">
        <v>-0.4</v>
      </c>
      <c r="AK2593" s="1135">
        <v>1.7</v>
      </c>
      <c r="AM2593" s="1136" t="s">
        <v>994</v>
      </c>
      <c r="AN2593" s="1136" t="s">
        <v>14215</v>
      </c>
      <c r="AO2593" s="1136">
        <f t="shared" si="326"/>
        <v>650</v>
      </c>
      <c r="AP2593" s="1136">
        <f t="shared" si="327"/>
        <v>1.8</v>
      </c>
      <c r="AQ2593" s="1136" t="str">
        <f t="shared" si="328"/>
        <v>1-5-1S85°Z+S</v>
      </c>
      <c r="AR2593" s="1136" t="str">
        <f t="shared" si="329"/>
        <v>NA</v>
      </c>
      <c r="AS2593" s="1136" t="str">
        <f t="shared" si="330"/>
        <v>204/OFF</v>
      </c>
      <c r="AT2593" s="1136" t="str">
        <f t="shared" si="331"/>
        <v>1-5-1S85°Z+S</v>
      </c>
      <c r="AU2593" s="1136" t="s">
        <v>15734</v>
      </c>
      <c r="AV2593" s="1136" t="str">
        <f t="shared" si="324"/>
        <v>113.11.29</v>
      </c>
      <c r="AW2593" s="1438">
        <f t="shared" si="325"/>
        <v>45625</v>
      </c>
    </row>
    <row r="2594" spans="1:49">
      <c r="A2594" s="1135" t="s">
        <v>8029</v>
      </c>
      <c r="B2594" s="1135" t="s">
        <v>7162</v>
      </c>
      <c r="C2594" s="1135">
        <v>500</v>
      </c>
      <c r="D2594" s="1135">
        <v>1.8049999999999999</v>
      </c>
      <c r="E2594" s="1135" t="s">
        <v>15216</v>
      </c>
      <c r="F2594" s="1135" t="s">
        <v>1069</v>
      </c>
      <c r="G2594" s="1135">
        <v>5</v>
      </c>
      <c r="H2594" s="1135" t="s">
        <v>7855</v>
      </c>
      <c r="I2594" s="1135" t="s">
        <v>7823</v>
      </c>
      <c r="K2594" s="1135" t="s">
        <v>7992</v>
      </c>
      <c r="L2594" s="1135" t="s">
        <v>5131</v>
      </c>
      <c r="M2594" s="1135">
        <v>295.5</v>
      </c>
      <c r="N2594" s="1135" t="s">
        <v>1039</v>
      </c>
      <c r="O2594" s="1135">
        <v>7.3875000000000002</v>
      </c>
      <c r="P2594" s="1135">
        <v>5.91</v>
      </c>
      <c r="Q2594" s="1135">
        <v>3.5</v>
      </c>
      <c r="R2594" s="1135">
        <v>19.5</v>
      </c>
      <c r="T2594" s="1135">
        <v>20</v>
      </c>
      <c r="U2594" s="1135">
        <v>3.5</v>
      </c>
      <c r="V2594" s="1135" t="s">
        <v>663</v>
      </c>
      <c r="W2594" s="1135">
        <v>115</v>
      </c>
      <c r="X2594" s="1135">
        <v>90</v>
      </c>
      <c r="Y2594" s="1135">
        <v>1</v>
      </c>
      <c r="Z2594" s="1135" t="s">
        <v>663</v>
      </c>
      <c r="AA2594" s="1135" t="s">
        <v>2262</v>
      </c>
      <c r="AH2594" s="1135" t="s">
        <v>661</v>
      </c>
      <c r="AI2594" s="1135">
        <v>14.73</v>
      </c>
      <c r="AJ2594" s="1135">
        <v>0.14000000000000001</v>
      </c>
      <c r="AK2594" s="1135">
        <v>-0.01</v>
      </c>
      <c r="AM2594" s="1136" t="s">
        <v>14216</v>
      </c>
      <c r="AN2594" s="1136" t="s">
        <v>14217</v>
      </c>
      <c r="AO2594" s="1136">
        <f t="shared" si="326"/>
        <v>500</v>
      </c>
      <c r="AP2594" s="1136">
        <f t="shared" si="327"/>
        <v>1.8049999999999999</v>
      </c>
      <c r="AQ2594" s="1136" t="str">
        <f t="shared" si="328"/>
        <v>1-5-1S91°Z+S</v>
      </c>
      <c r="AR2594" s="1136" t="str">
        <f t="shared" si="329"/>
        <v>31.5</v>
      </c>
      <c r="AS2594" s="1136" t="str">
        <f t="shared" si="330"/>
        <v>290/290/150</v>
      </c>
      <c r="AT2594" s="1136" t="str">
        <f t="shared" si="331"/>
        <v>1-5-1S91°Z+S</v>
      </c>
      <c r="AU2594" s="1136" t="s">
        <v>15734</v>
      </c>
      <c r="AV2594" s="1136" t="str">
        <f t="shared" si="324"/>
        <v>113.12.9</v>
      </c>
      <c r="AW2594" s="1438">
        <f t="shared" si="325"/>
        <v>45635</v>
      </c>
    </row>
    <row r="2595" spans="1:49">
      <c r="A2595" s="1135" t="s">
        <v>8030</v>
      </c>
      <c r="B2595" s="1135" t="s">
        <v>7149</v>
      </c>
      <c r="C2595" s="1135">
        <v>500</v>
      </c>
      <c r="D2595" s="1135">
        <v>1.72</v>
      </c>
      <c r="E2595" s="1135" t="s">
        <v>15215</v>
      </c>
      <c r="F2595" s="1135" t="s">
        <v>663</v>
      </c>
      <c r="G2595" s="1135">
        <v>5.5</v>
      </c>
      <c r="H2595" s="1135" t="s">
        <v>1564</v>
      </c>
      <c r="I2595" s="1135" t="s">
        <v>6967</v>
      </c>
      <c r="J2595" s="1135">
        <v>3</v>
      </c>
      <c r="K2595" s="1135" t="s">
        <v>8031</v>
      </c>
      <c r="L2595" s="1135" t="s">
        <v>8032</v>
      </c>
      <c r="M2595" s="1135">
        <v>285</v>
      </c>
      <c r="N2595" s="1135" t="s">
        <v>1039</v>
      </c>
      <c r="O2595" s="1135">
        <v>7.125</v>
      </c>
      <c r="P2595" s="1135">
        <v>5.7</v>
      </c>
      <c r="Q2595" s="1135">
        <v>3</v>
      </c>
      <c r="R2595" s="1135">
        <v>32</v>
      </c>
      <c r="T2595" s="1135">
        <v>17.5</v>
      </c>
      <c r="U2595" s="1135">
        <v>6</v>
      </c>
      <c r="V2595" s="1135" t="s">
        <v>663</v>
      </c>
      <c r="W2595" s="1135">
        <v>90</v>
      </c>
      <c r="X2595" s="1135">
        <v>10</v>
      </c>
      <c r="Y2595" s="1135">
        <v>1.2</v>
      </c>
      <c r="Z2595" s="1135" t="s">
        <v>663</v>
      </c>
      <c r="AA2595" s="1135" t="s">
        <v>2262</v>
      </c>
      <c r="AH2595" s="1135" t="s">
        <v>662</v>
      </c>
      <c r="AI2595" s="1135">
        <v>93.23</v>
      </c>
      <c r="AJ2595" s="1135">
        <v>-0.63</v>
      </c>
      <c r="AK2595" s="1135">
        <v>6.74</v>
      </c>
      <c r="AM2595" s="1136" t="s">
        <v>14218</v>
      </c>
      <c r="AN2595" s="1136" t="s">
        <v>14219</v>
      </c>
      <c r="AO2595" s="1136">
        <f t="shared" si="326"/>
        <v>500</v>
      </c>
      <c r="AP2595" s="1136">
        <f t="shared" si="327"/>
        <v>1.72</v>
      </c>
      <c r="AQ2595" s="1136" t="str">
        <f t="shared" si="328"/>
        <v>1-5-1S85°S+Z</v>
      </c>
      <c r="AR2595" s="1136" t="str">
        <f t="shared" si="329"/>
        <v>NA</v>
      </c>
      <c r="AS2595" s="1136" t="str">
        <f t="shared" si="330"/>
        <v>160/OFF</v>
      </c>
      <c r="AT2595" s="1136" t="str">
        <f t="shared" si="331"/>
        <v>1-5-1S85°S+Z</v>
      </c>
      <c r="AU2595" s="1136" t="s">
        <v>15737</v>
      </c>
      <c r="AV2595" s="1136" t="str">
        <f t="shared" si="324"/>
        <v>113.12.9</v>
      </c>
      <c r="AW2595" s="1438">
        <f t="shared" si="325"/>
        <v>45635</v>
      </c>
    </row>
    <row r="2596" spans="1:49">
      <c r="A2596" s="1135" t="s">
        <v>8033</v>
      </c>
      <c r="B2596" s="1135" t="s">
        <v>473</v>
      </c>
      <c r="C2596" s="1135">
        <v>670</v>
      </c>
      <c r="D2596" s="1135">
        <v>1.8</v>
      </c>
      <c r="E2596" s="1135" t="s">
        <v>15203</v>
      </c>
      <c r="F2596" s="1135" t="s">
        <v>663</v>
      </c>
      <c r="G2596" s="1135" t="s">
        <v>6959</v>
      </c>
      <c r="H2596" s="1135" t="s">
        <v>6511</v>
      </c>
      <c r="I2596" s="1135" t="s">
        <v>7061</v>
      </c>
      <c r="J2596" s="1135">
        <v>3.7</v>
      </c>
      <c r="K2596" s="1135" t="s">
        <v>8034</v>
      </c>
      <c r="L2596" s="1135" t="s">
        <v>4760</v>
      </c>
      <c r="M2596" s="1135">
        <v>295.10000000000002</v>
      </c>
      <c r="N2596" s="1135" t="s">
        <v>1039</v>
      </c>
      <c r="O2596" s="1135">
        <v>7.3775000000000013</v>
      </c>
      <c r="P2596" s="1135">
        <v>5.9020000000000001</v>
      </c>
      <c r="Q2596" s="1135">
        <v>4</v>
      </c>
      <c r="R2596" s="1135">
        <v>17.399999999999999</v>
      </c>
      <c r="T2596" s="1135">
        <v>31</v>
      </c>
      <c r="U2596" s="1135">
        <v>3.5</v>
      </c>
      <c r="V2596" s="1135" t="s">
        <v>663</v>
      </c>
      <c r="W2596" s="1135" t="s">
        <v>6974</v>
      </c>
      <c r="X2596" s="1135">
        <v>40</v>
      </c>
      <c r="Y2596" s="1135">
        <v>1</v>
      </c>
      <c r="Z2596" s="1135" t="s">
        <v>663</v>
      </c>
      <c r="AA2596" s="1135" t="s">
        <v>8035</v>
      </c>
      <c r="AH2596" s="1135" t="s">
        <v>1147</v>
      </c>
      <c r="AI2596" s="1135">
        <v>94.93</v>
      </c>
      <c r="AJ2596" s="1135">
        <v>-0.4</v>
      </c>
      <c r="AK2596" s="1135">
        <v>1.49</v>
      </c>
      <c r="AM2596" s="1136" t="s">
        <v>992</v>
      </c>
      <c r="AN2596" s="1136" t="s">
        <v>14220</v>
      </c>
      <c r="AO2596" s="1136">
        <f t="shared" si="326"/>
        <v>670</v>
      </c>
      <c r="AP2596" s="1136">
        <f t="shared" si="327"/>
        <v>1.8</v>
      </c>
      <c r="AQ2596" s="1136" t="str">
        <f t="shared" si="328"/>
        <v>1-5-1S85°Z+S</v>
      </c>
      <c r="AR2596" s="1136" t="str">
        <f t="shared" si="329"/>
        <v>NA</v>
      </c>
      <c r="AS2596" s="1136" t="str">
        <f t="shared" si="330"/>
        <v>205/OFF</v>
      </c>
      <c r="AT2596" s="1136" t="str">
        <f t="shared" si="331"/>
        <v>1-5-1S85°Z+S</v>
      </c>
      <c r="AU2596" s="1136" t="s">
        <v>15734</v>
      </c>
      <c r="AV2596" s="1136" t="str">
        <f t="shared" si="324"/>
        <v>113.12.10</v>
      </c>
      <c r="AW2596" s="1438">
        <f t="shared" si="325"/>
        <v>45636</v>
      </c>
    </row>
    <row r="2597" spans="1:49">
      <c r="A2597" s="1135" t="s">
        <v>8036</v>
      </c>
      <c r="B2597" s="1135" t="s">
        <v>7308</v>
      </c>
      <c r="C2597" s="1135">
        <v>500</v>
      </c>
      <c r="D2597" s="1135">
        <v>1.76</v>
      </c>
      <c r="E2597" s="1135" t="s">
        <v>15203</v>
      </c>
      <c r="F2597" s="1135" t="s">
        <v>663</v>
      </c>
      <c r="G2597" s="1135">
        <v>5</v>
      </c>
      <c r="H2597" s="1135" t="s">
        <v>4870</v>
      </c>
      <c r="I2597" s="1135" t="s">
        <v>8015</v>
      </c>
      <c r="J2597" s="1135">
        <v>3</v>
      </c>
      <c r="K2597" s="1135" t="s">
        <v>8016</v>
      </c>
      <c r="L2597" s="1135" t="s">
        <v>6137</v>
      </c>
      <c r="M2597" s="1135">
        <v>308</v>
      </c>
      <c r="N2597" s="1135" t="s">
        <v>1039</v>
      </c>
      <c r="O2597" s="1135">
        <v>7.7</v>
      </c>
      <c r="P2597" s="1135">
        <v>6.16</v>
      </c>
      <c r="Q2597" s="1135">
        <v>4</v>
      </c>
      <c r="R2597" s="1135">
        <v>22</v>
      </c>
      <c r="T2597" s="1135">
        <v>23.5</v>
      </c>
      <c r="U2597" s="1135">
        <v>4</v>
      </c>
      <c r="V2597" s="1135" t="s">
        <v>663</v>
      </c>
      <c r="W2597" s="1135">
        <v>135</v>
      </c>
      <c r="X2597" s="1135">
        <v>90</v>
      </c>
      <c r="Y2597" s="1135">
        <v>1.4</v>
      </c>
      <c r="Z2597" s="1135" t="s">
        <v>663</v>
      </c>
      <c r="AA2597" s="1135" t="s">
        <v>2351</v>
      </c>
      <c r="AH2597" s="1135" t="s">
        <v>661</v>
      </c>
      <c r="AI2597" s="1135">
        <v>95.22</v>
      </c>
      <c r="AJ2597" s="1135">
        <v>-0.46</v>
      </c>
      <c r="AK2597" s="1135">
        <v>1.56</v>
      </c>
      <c r="AM2597" s="1136" t="s">
        <v>916</v>
      </c>
      <c r="AN2597" s="1136" t="s">
        <v>14221</v>
      </c>
      <c r="AO2597" s="1136">
        <f t="shared" si="326"/>
        <v>500</v>
      </c>
      <c r="AP2597" s="1136">
        <f t="shared" si="327"/>
        <v>1.76</v>
      </c>
      <c r="AQ2597" s="1136" t="str">
        <f t="shared" si="328"/>
        <v>1-5-1S85°Z+S</v>
      </c>
      <c r="AR2597" s="1136" t="str">
        <f t="shared" si="329"/>
        <v>NA</v>
      </c>
      <c r="AS2597" s="1136" t="str">
        <f t="shared" si="330"/>
        <v>178/OFF</v>
      </c>
      <c r="AT2597" s="1136" t="str">
        <f t="shared" si="331"/>
        <v>1-5-1S85°Z+S</v>
      </c>
      <c r="AU2597" s="1136" t="s">
        <v>15734</v>
      </c>
      <c r="AV2597" s="1136" t="str">
        <f t="shared" si="324"/>
        <v>114.1.10</v>
      </c>
      <c r="AW2597" s="1438">
        <f t="shared" si="325"/>
        <v>45667</v>
      </c>
    </row>
    <row r="2598" spans="1:49">
      <c r="A2598" s="1135" t="s">
        <v>8037</v>
      </c>
      <c r="B2598" s="1135" t="s">
        <v>682</v>
      </c>
      <c r="C2598" s="1135">
        <v>600</v>
      </c>
      <c r="D2598" s="1135">
        <v>1.84</v>
      </c>
      <c r="E2598" s="1135" t="s">
        <v>15203</v>
      </c>
      <c r="F2598" s="1135" t="s">
        <v>663</v>
      </c>
      <c r="G2598" s="1135">
        <v>5.5</v>
      </c>
      <c r="H2598" s="1135" t="s">
        <v>3858</v>
      </c>
      <c r="I2598" s="1135" t="s">
        <v>7952</v>
      </c>
      <c r="K2598" s="1135" t="s">
        <v>8038</v>
      </c>
      <c r="L2598" s="1135" t="s">
        <v>6332</v>
      </c>
      <c r="M2598" s="1135">
        <v>296</v>
      </c>
      <c r="N2598" s="1135" t="s">
        <v>1039</v>
      </c>
      <c r="O2598" s="1135">
        <v>7.4</v>
      </c>
      <c r="P2598" s="1135">
        <v>5.92</v>
      </c>
      <c r="Q2598" s="1135">
        <v>3</v>
      </c>
      <c r="R2598" s="1135">
        <v>17</v>
      </c>
      <c r="T2598" s="1135">
        <v>10.5</v>
      </c>
      <c r="U2598" s="1135">
        <v>6.1</v>
      </c>
      <c r="V2598" s="1135" t="s">
        <v>663</v>
      </c>
      <c r="W2598" s="1135">
        <v>110</v>
      </c>
      <c r="X2598" s="1135">
        <v>90</v>
      </c>
      <c r="Y2598" s="1135">
        <v>1.1000000000000001</v>
      </c>
      <c r="Z2598" s="1135" t="s">
        <v>663</v>
      </c>
      <c r="AA2598" s="1135" t="s">
        <v>2351</v>
      </c>
      <c r="AB2598" s="1135" t="s">
        <v>8039</v>
      </c>
      <c r="AH2598" s="1135" t="s">
        <v>876</v>
      </c>
      <c r="AI2598" s="1135" t="s">
        <v>2279</v>
      </c>
      <c r="AM2598" s="1136" t="s">
        <v>918</v>
      </c>
      <c r="AN2598" s="1136" t="s">
        <v>14222</v>
      </c>
      <c r="AO2598" s="1136">
        <f t="shared" si="326"/>
        <v>600</v>
      </c>
      <c r="AP2598" s="1136">
        <f t="shared" si="327"/>
        <v>1.84</v>
      </c>
      <c r="AQ2598" s="1136" t="str">
        <f t="shared" si="328"/>
        <v>1-5-1S85°Z+S</v>
      </c>
      <c r="AR2598" s="1136" t="str">
        <f t="shared" si="329"/>
        <v>NA</v>
      </c>
      <c r="AS2598" s="1136" t="str">
        <f t="shared" si="330"/>
        <v>167/160</v>
      </c>
      <c r="AT2598" s="1136" t="str">
        <f t="shared" si="331"/>
        <v>1-5-1S85°Z+S</v>
      </c>
      <c r="AU2598" s="1136" t="s">
        <v>15734</v>
      </c>
      <c r="AV2598" s="1136" t="str">
        <f t="shared" si="324"/>
        <v>114.1.10</v>
      </c>
      <c r="AW2598" s="1438">
        <f t="shared" si="325"/>
        <v>45667</v>
      </c>
    </row>
    <row r="2599" spans="1:49">
      <c r="A2599" s="1135" t="s">
        <v>8040</v>
      </c>
      <c r="B2599" s="1135" t="s">
        <v>737</v>
      </c>
      <c r="C2599" s="1135">
        <v>650</v>
      </c>
      <c r="D2599" s="1135">
        <v>1.76</v>
      </c>
      <c r="E2599" s="1135" t="s">
        <v>15215</v>
      </c>
      <c r="F2599" s="1135" t="s">
        <v>663</v>
      </c>
      <c r="G2599" s="1135">
        <v>5</v>
      </c>
      <c r="H2599" s="1135" t="s">
        <v>8041</v>
      </c>
      <c r="I2599" s="1135" t="s">
        <v>7803</v>
      </c>
      <c r="J2599" s="1135">
        <v>3.7</v>
      </c>
      <c r="K2599" s="1135" t="s">
        <v>8042</v>
      </c>
      <c r="L2599" s="1135" t="s">
        <v>6385</v>
      </c>
      <c r="M2599" s="1135">
        <v>298.8</v>
      </c>
      <c r="N2599" s="1135" t="s">
        <v>1039</v>
      </c>
      <c r="O2599" s="1135">
        <v>7.4700000000000006</v>
      </c>
      <c r="P2599" s="1135">
        <v>5.976</v>
      </c>
      <c r="Q2599" s="1135">
        <v>4</v>
      </c>
      <c r="R2599" s="1135">
        <v>20.5</v>
      </c>
      <c r="T2599" s="1135">
        <v>21</v>
      </c>
      <c r="U2599" s="1135">
        <v>3.5</v>
      </c>
      <c r="V2599" s="1135" t="s">
        <v>663</v>
      </c>
      <c r="W2599" s="1135">
        <v>20</v>
      </c>
      <c r="X2599" s="1135">
        <v>10</v>
      </c>
      <c r="Y2599" s="1135">
        <v>1.2</v>
      </c>
      <c r="Z2599" s="1135" t="s">
        <v>663</v>
      </c>
      <c r="AA2599" s="1135" t="s">
        <v>8043</v>
      </c>
      <c r="AH2599" s="1135" t="s">
        <v>625</v>
      </c>
      <c r="AI2599" s="1135">
        <v>91.21</v>
      </c>
      <c r="AJ2599" s="1135">
        <v>-0.06</v>
      </c>
      <c r="AK2599" s="1135">
        <v>1.21</v>
      </c>
      <c r="AM2599" s="1136" t="s">
        <v>920</v>
      </c>
      <c r="AN2599" s="1136" t="s">
        <v>14223</v>
      </c>
      <c r="AO2599" s="1136">
        <f t="shared" si="326"/>
        <v>650</v>
      </c>
      <c r="AP2599" s="1136">
        <f t="shared" si="327"/>
        <v>1.76</v>
      </c>
      <c r="AQ2599" s="1136" t="str">
        <f t="shared" si="328"/>
        <v>1-5-1S85°S+Z</v>
      </c>
      <c r="AR2599" s="1136" t="str">
        <f t="shared" si="329"/>
        <v>NA</v>
      </c>
      <c r="AS2599" s="1136" t="str">
        <f t="shared" si="330"/>
        <v>176/173</v>
      </c>
      <c r="AT2599" s="1136" t="str">
        <f t="shared" si="331"/>
        <v>1-5-1S85°S+Z</v>
      </c>
      <c r="AU2599" s="1136" t="s">
        <v>15737</v>
      </c>
      <c r="AV2599" s="1136" t="str">
        <f t="shared" si="324"/>
        <v>114.1.11</v>
      </c>
      <c r="AW2599" s="1438">
        <f t="shared" si="325"/>
        <v>45668</v>
      </c>
    </row>
    <row r="2600" spans="1:49">
      <c r="A2600" s="1135" t="s">
        <v>8044</v>
      </c>
      <c r="B2600" s="1135" t="s">
        <v>682</v>
      </c>
      <c r="C2600" s="1135">
        <v>600</v>
      </c>
      <c r="D2600" s="1135">
        <v>1.8049999999999999</v>
      </c>
      <c r="E2600" s="1135" t="s">
        <v>15215</v>
      </c>
      <c r="F2600" s="1135" t="s">
        <v>663</v>
      </c>
      <c r="G2600" s="1135">
        <v>5</v>
      </c>
      <c r="H2600" s="1135" t="s">
        <v>2229</v>
      </c>
      <c r="I2600" s="1135" t="s">
        <v>6961</v>
      </c>
      <c r="K2600" s="1135" t="s">
        <v>8045</v>
      </c>
      <c r="L2600" s="1135" t="s">
        <v>6332</v>
      </c>
      <c r="M2600" s="1135">
        <v>296.39999999999998</v>
      </c>
      <c r="N2600" s="1135" t="s">
        <v>1039</v>
      </c>
      <c r="O2600" s="1135">
        <v>7.41</v>
      </c>
      <c r="P2600" s="1135">
        <v>5.9279999999999999</v>
      </c>
      <c r="Q2600" s="1135">
        <v>3.5</v>
      </c>
      <c r="R2600" s="1135">
        <v>20</v>
      </c>
      <c r="T2600" s="1135">
        <v>14.7</v>
      </c>
      <c r="U2600" s="1135">
        <v>5.5</v>
      </c>
      <c r="V2600" s="1135" t="s">
        <v>663</v>
      </c>
      <c r="W2600" s="1135" t="s">
        <v>2910</v>
      </c>
      <c r="X2600" s="1135">
        <v>10</v>
      </c>
      <c r="Y2600" s="1135">
        <v>1.1000000000000001</v>
      </c>
      <c r="Z2600" s="1135" t="s">
        <v>663</v>
      </c>
      <c r="AA2600" s="1135" t="s">
        <v>6900</v>
      </c>
      <c r="AB2600" s="1135" t="s">
        <v>8046</v>
      </c>
      <c r="AH2600" s="1135" t="s">
        <v>1511</v>
      </c>
      <c r="AI2600" s="1135">
        <v>90.96</v>
      </c>
      <c r="AJ2600" s="1135">
        <v>-1.28</v>
      </c>
      <c r="AK2600" s="1135">
        <v>6.08</v>
      </c>
      <c r="AM2600" s="1136" t="s">
        <v>995</v>
      </c>
      <c r="AN2600" s="1136" t="s">
        <v>14224</v>
      </c>
      <c r="AO2600" s="1136">
        <f t="shared" si="326"/>
        <v>600</v>
      </c>
      <c r="AP2600" s="1136">
        <f t="shared" si="327"/>
        <v>1.8049999999999999</v>
      </c>
      <c r="AQ2600" s="1136" t="str">
        <f t="shared" si="328"/>
        <v>1-5-1S85°S+Z</v>
      </c>
      <c r="AR2600" s="1136" t="str">
        <f t="shared" si="329"/>
        <v>NA</v>
      </c>
      <c r="AS2600" s="1136" t="str">
        <f t="shared" si="330"/>
        <v>165/160</v>
      </c>
      <c r="AT2600" s="1136" t="str">
        <f t="shared" si="331"/>
        <v>1-5-1S85°S+Z</v>
      </c>
      <c r="AU2600" s="1136" t="s">
        <v>15737</v>
      </c>
      <c r="AV2600" s="1136" t="str">
        <f t="shared" si="324"/>
        <v>114.1.17</v>
      </c>
      <c r="AW2600" s="1438">
        <f t="shared" si="325"/>
        <v>45674</v>
      </c>
    </row>
    <row r="2601" spans="1:49">
      <c r="A2601" s="1135" t="s">
        <v>8047</v>
      </c>
      <c r="B2601" s="1135" t="s">
        <v>740</v>
      </c>
      <c r="C2601" s="1135">
        <v>600</v>
      </c>
      <c r="D2601" s="1135">
        <v>1.84</v>
      </c>
      <c r="E2601" s="1135" t="s">
        <v>15210</v>
      </c>
      <c r="F2601" s="1135" t="s">
        <v>2328</v>
      </c>
      <c r="G2601" s="1135">
        <v>4</v>
      </c>
      <c r="H2601" s="1135" t="s">
        <v>6996</v>
      </c>
      <c r="I2601" s="1135" t="s">
        <v>6997</v>
      </c>
      <c r="K2601" s="1135" t="s">
        <v>8048</v>
      </c>
      <c r="L2601" s="1135" t="s">
        <v>7875</v>
      </c>
      <c r="M2601" s="1135">
        <v>303.5</v>
      </c>
      <c r="N2601" s="1135" t="s">
        <v>1039</v>
      </c>
      <c r="O2601" s="1135">
        <v>7.5875000000000004</v>
      </c>
      <c r="P2601" s="1135">
        <v>6.07</v>
      </c>
      <c r="Q2601" s="1135">
        <v>3.5</v>
      </c>
      <c r="R2601" s="1135">
        <v>27.9</v>
      </c>
      <c r="T2601" s="1135">
        <v>13.5</v>
      </c>
      <c r="U2601" s="1135">
        <v>2.5</v>
      </c>
      <c r="V2601" s="1135" t="s">
        <v>663</v>
      </c>
      <c r="W2601" s="1135">
        <v>90</v>
      </c>
      <c r="X2601" s="1135">
        <v>10</v>
      </c>
      <c r="Y2601" s="1135">
        <v>1.6</v>
      </c>
      <c r="Z2601" s="1135" t="s">
        <v>663</v>
      </c>
      <c r="AA2601" s="1135" t="s">
        <v>4659</v>
      </c>
      <c r="AH2601" s="1135" t="s">
        <v>745</v>
      </c>
      <c r="AI2601" s="1135">
        <v>73.709999999999994</v>
      </c>
      <c r="AJ2601" s="1135">
        <v>0.15</v>
      </c>
      <c r="AK2601" s="1135">
        <v>6.04</v>
      </c>
      <c r="AM2601" s="1136" t="s">
        <v>739</v>
      </c>
      <c r="AN2601" s="1136" t="s">
        <v>14225</v>
      </c>
      <c r="AO2601" s="1136">
        <f t="shared" si="326"/>
        <v>600</v>
      </c>
      <c r="AP2601" s="1136">
        <f t="shared" si="327"/>
        <v>1.84</v>
      </c>
      <c r="AQ2601" s="1136" t="str">
        <f t="shared" si="328"/>
        <v>1-5-1S83°Z+S</v>
      </c>
      <c r="AR2601" s="1136" t="str">
        <f t="shared" si="329"/>
        <v>33.5</v>
      </c>
      <c r="AS2601" s="1136" t="str">
        <f t="shared" si="330"/>
        <v>310/310/190</v>
      </c>
      <c r="AT2601" s="1136" t="str">
        <f t="shared" si="331"/>
        <v>1-5-1S83°Z+S</v>
      </c>
      <c r="AU2601" s="1136" t="s">
        <v>15734</v>
      </c>
      <c r="AV2601" s="1136" t="str">
        <f t="shared" si="324"/>
        <v>114.2.7</v>
      </c>
      <c r="AW2601" s="1438">
        <f t="shared" si="325"/>
        <v>45695</v>
      </c>
    </row>
    <row r="2602" spans="1:49">
      <c r="A2602" s="1135" t="s">
        <v>8049</v>
      </c>
      <c r="B2602" s="1135" t="s">
        <v>737</v>
      </c>
      <c r="C2602" s="1135">
        <v>650</v>
      </c>
      <c r="D2602" s="1135">
        <v>1.76</v>
      </c>
      <c r="E2602" s="1135" t="s">
        <v>15215</v>
      </c>
      <c r="F2602" s="1135" t="s">
        <v>663</v>
      </c>
      <c r="G2602" s="1135">
        <v>5</v>
      </c>
      <c r="H2602" s="1135" t="s">
        <v>8041</v>
      </c>
      <c r="I2602" s="1135" t="s">
        <v>7803</v>
      </c>
      <c r="J2602" s="1135">
        <v>3.7</v>
      </c>
      <c r="K2602" s="1135" t="s">
        <v>8042</v>
      </c>
      <c r="L2602" s="1135" t="s">
        <v>6385</v>
      </c>
      <c r="M2602" s="1135">
        <v>298.8</v>
      </c>
      <c r="N2602" s="1135" t="s">
        <v>1039</v>
      </c>
      <c r="O2602" s="1135">
        <v>7.4700000000000006</v>
      </c>
      <c r="P2602" s="1135">
        <v>5.976</v>
      </c>
      <c r="Q2602" s="1135">
        <v>4</v>
      </c>
      <c r="R2602" s="1135">
        <v>20.5</v>
      </c>
      <c r="T2602" s="1135">
        <v>21</v>
      </c>
      <c r="U2602" s="1135">
        <v>3.5</v>
      </c>
      <c r="V2602" s="1135" t="s">
        <v>663</v>
      </c>
      <c r="W2602" s="1135">
        <v>20</v>
      </c>
      <c r="X2602" s="1135">
        <v>10</v>
      </c>
      <c r="Y2602" s="1135">
        <v>1.2</v>
      </c>
      <c r="Z2602" s="1135" t="s">
        <v>663</v>
      </c>
      <c r="AA2602" s="1135" t="s">
        <v>8050</v>
      </c>
      <c r="AH2602" s="1135" t="s">
        <v>749</v>
      </c>
      <c r="AI2602" s="1135">
        <v>92.01</v>
      </c>
      <c r="AJ2602" s="1135">
        <v>-0.12</v>
      </c>
      <c r="AK2602" s="1135">
        <v>1.42</v>
      </c>
      <c r="AM2602" s="1136" t="s">
        <v>736</v>
      </c>
      <c r="AN2602" s="1136" t="s">
        <v>14226</v>
      </c>
      <c r="AO2602" s="1136">
        <f t="shared" si="326"/>
        <v>650</v>
      </c>
      <c r="AP2602" s="1136">
        <f t="shared" si="327"/>
        <v>1.76</v>
      </c>
      <c r="AQ2602" s="1136" t="str">
        <f t="shared" si="328"/>
        <v>1-5-1S85°S+Z</v>
      </c>
      <c r="AR2602" s="1136" t="str">
        <f t="shared" si="329"/>
        <v>NA</v>
      </c>
      <c r="AS2602" s="1136" t="str">
        <f t="shared" si="330"/>
        <v>176/173</v>
      </c>
      <c r="AT2602" s="1136" t="str">
        <f t="shared" si="331"/>
        <v>1-5-1S85°S+Z</v>
      </c>
      <c r="AU2602" s="1136" t="s">
        <v>15737</v>
      </c>
      <c r="AV2602" s="1136" t="str">
        <f t="shared" si="324"/>
        <v>114.2.8</v>
      </c>
      <c r="AW2602" s="1438">
        <f t="shared" si="325"/>
        <v>45696</v>
      </c>
    </row>
    <row r="2603" spans="1:49">
      <c r="A2603" s="1135" t="s">
        <v>8051</v>
      </c>
      <c r="B2603" s="1135" t="s">
        <v>737</v>
      </c>
      <c r="C2603" s="1135">
        <v>550</v>
      </c>
      <c r="D2603" s="1135">
        <v>1.78</v>
      </c>
      <c r="E2603" s="1135" t="s">
        <v>15203</v>
      </c>
      <c r="F2603" s="1135" t="s">
        <v>663</v>
      </c>
      <c r="G2603" s="1135" t="s">
        <v>6959</v>
      </c>
      <c r="H2603" s="1135" t="s">
        <v>4965</v>
      </c>
      <c r="I2603" s="1135" t="s">
        <v>7199</v>
      </c>
      <c r="J2603" s="1135">
        <v>3.7</v>
      </c>
      <c r="K2603" s="1135" t="s">
        <v>8052</v>
      </c>
      <c r="L2603" s="1135" t="s">
        <v>4760</v>
      </c>
      <c r="M2603" s="1135">
        <v>300.8</v>
      </c>
      <c r="N2603" s="1135" t="s">
        <v>1039</v>
      </c>
      <c r="O2603" s="1135">
        <v>7.5200000000000005</v>
      </c>
      <c r="P2603" s="1135">
        <v>6.016</v>
      </c>
      <c r="Q2603" s="1135">
        <v>4</v>
      </c>
      <c r="R2603" s="1135">
        <v>17</v>
      </c>
      <c r="T2603" s="1135">
        <v>31.4</v>
      </c>
      <c r="U2603" s="1135">
        <v>3.6</v>
      </c>
      <c r="V2603" s="1135" t="s">
        <v>663</v>
      </c>
      <c r="W2603" s="1135">
        <v>65</v>
      </c>
      <c r="X2603" s="1135">
        <v>10</v>
      </c>
      <c r="Y2603" s="1135">
        <v>1.5</v>
      </c>
      <c r="Z2603" s="1135" t="s">
        <v>663</v>
      </c>
      <c r="AA2603" s="1135" t="s">
        <v>2010</v>
      </c>
      <c r="AH2603" s="1135" t="s">
        <v>1921</v>
      </c>
      <c r="AM2603" s="1136" t="s">
        <v>14227</v>
      </c>
      <c r="AN2603" s="1136" t="s">
        <v>14228</v>
      </c>
      <c r="AO2603" s="1136">
        <f t="shared" si="326"/>
        <v>550</v>
      </c>
      <c r="AP2603" s="1136">
        <f t="shared" si="327"/>
        <v>1.78</v>
      </c>
      <c r="AQ2603" s="1136" t="str">
        <f t="shared" si="328"/>
        <v>1-5-1S85°Z+S</v>
      </c>
      <c r="AR2603" s="1136" t="str">
        <f t="shared" si="329"/>
        <v>NA</v>
      </c>
      <c r="AS2603" s="1136" t="str">
        <f t="shared" si="330"/>
        <v>184/OFF</v>
      </c>
      <c r="AT2603" s="1136" t="str">
        <f t="shared" si="331"/>
        <v>1-5-1S85°Z+S</v>
      </c>
      <c r="AU2603" s="1136" t="s">
        <v>15734</v>
      </c>
      <c r="AV2603" s="1136" t="str">
        <f t="shared" si="324"/>
        <v>111.2.17</v>
      </c>
      <c r="AW2603" s="1438">
        <f t="shared" si="325"/>
        <v>44609</v>
      </c>
    </row>
    <row r="2604" spans="1:49">
      <c r="A2604" s="1135" t="s">
        <v>8053</v>
      </c>
      <c r="B2604" s="1135" t="s">
        <v>737</v>
      </c>
      <c r="C2604" s="1135">
        <v>600</v>
      </c>
      <c r="D2604" s="1135">
        <v>1.77</v>
      </c>
      <c r="E2604" s="1135">
        <v>102.5</v>
      </c>
      <c r="F2604" s="1135" t="s">
        <v>4164</v>
      </c>
      <c r="G2604" s="1135">
        <v>5.5</v>
      </c>
      <c r="H2604" s="1135" t="s">
        <v>7432</v>
      </c>
      <c r="I2604" s="1135" t="s">
        <v>7799</v>
      </c>
      <c r="J2604" s="1135">
        <v>3.7</v>
      </c>
      <c r="K2604" s="1135" t="s">
        <v>7885</v>
      </c>
      <c r="L2604" s="1135" t="s">
        <v>4760</v>
      </c>
      <c r="M2604" s="1135">
        <v>295.10000000000002</v>
      </c>
      <c r="N2604" s="1135" t="s">
        <v>1039</v>
      </c>
      <c r="O2604" s="1135">
        <v>7.3775000000000013</v>
      </c>
      <c r="P2604" s="1135">
        <v>5.9020000000000001</v>
      </c>
      <c r="Q2604" s="1135">
        <v>4</v>
      </c>
      <c r="R2604" s="1135">
        <v>17.399999999999999</v>
      </c>
      <c r="T2604" s="1135">
        <v>31</v>
      </c>
      <c r="U2604" s="1135">
        <v>3.5</v>
      </c>
      <c r="V2604" s="1135" t="s">
        <v>663</v>
      </c>
      <c r="W2604" s="1135">
        <v>100</v>
      </c>
      <c r="X2604" s="1135">
        <v>40</v>
      </c>
      <c r="Y2604" s="1135">
        <v>1</v>
      </c>
      <c r="Z2604" s="1135" t="s">
        <v>663</v>
      </c>
      <c r="AA2604" s="1135" t="s">
        <v>8054</v>
      </c>
      <c r="AH2604" s="1135" t="s">
        <v>908</v>
      </c>
      <c r="AM2604" s="1136" t="s">
        <v>14229</v>
      </c>
      <c r="AN2604" s="1136" t="s">
        <v>14230</v>
      </c>
      <c r="AO2604" s="1136">
        <f t="shared" si="326"/>
        <v>600</v>
      </c>
      <c r="AP2604" s="1136">
        <f t="shared" si="327"/>
        <v>1.77</v>
      </c>
      <c r="AQ2604" s="1136">
        <f t="shared" si="328"/>
        <v>102.5</v>
      </c>
      <c r="AR2604" s="1136" t="str">
        <f t="shared" si="329"/>
        <v>15.5</v>
      </c>
      <c r="AS2604" s="1136" t="str">
        <f t="shared" si="330"/>
        <v>504/464/OFF</v>
      </c>
      <c r="AT2604" s="1136">
        <f t="shared" si="331"/>
        <v>102.5</v>
      </c>
      <c r="AV2604" s="1136" t="str">
        <f t="shared" si="324"/>
        <v>111.2.15</v>
      </c>
      <c r="AW2604" s="1438">
        <f t="shared" si="325"/>
        <v>44607</v>
      </c>
    </row>
    <row r="2605" spans="1:49">
      <c r="A2605" s="1135" t="s">
        <v>8055</v>
      </c>
      <c r="B2605" s="1135" t="s">
        <v>7034</v>
      </c>
      <c r="C2605" s="1135">
        <v>500</v>
      </c>
      <c r="D2605" s="1135">
        <v>1.75</v>
      </c>
      <c r="E2605" s="1135" t="s">
        <v>15216</v>
      </c>
      <c r="F2605" s="1135" t="s">
        <v>1078</v>
      </c>
      <c r="G2605" s="1135">
        <v>5</v>
      </c>
      <c r="H2605" s="1135" t="s">
        <v>2103</v>
      </c>
      <c r="I2605" s="1135" t="s">
        <v>7082</v>
      </c>
      <c r="J2605" s="1135">
        <v>1</v>
      </c>
      <c r="K2605" s="1135" t="s">
        <v>8056</v>
      </c>
      <c r="L2605" s="1135" t="s">
        <v>5046</v>
      </c>
      <c r="M2605" s="1135">
        <v>308.39999999999998</v>
      </c>
      <c r="N2605" s="1135" t="s">
        <v>1039</v>
      </c>
      <c r="O2605" s="1135">
        <v>7.71</v>
      </c>
      <c r="P2605" s="1135">
        <v>6.1679999999999993</v>
      </c>
      <c r="Q2605" s="1135">
        <v>2.8</v>
      </c>
      <c r="R2605" s="1135">
        <v>29.5</v>
      </c>
      <c r="T2605" s="1135">
        <v>14.5</v>
      </c>
      <c r="U2605" s="1135">
        <v>5</v>
      </c>
      <c r="V2605" s="1135" t="s">
        <v>663</v>
      </c>
      <c r="W2605" s="1135" t="s">
        <v>7084</v>
      </c>
      <c r="X2605" s="1135">
        <v>10</v>
      </c>
      <c r="Y2605" s="1135">
        <v>1.7</v>
      </c>
      <c r="Z2605" s="1135" t="s">
        <v>663</v>
      </c>
      <c r="AA2605" s="1135" t="s">
        <v>4406</v>
      </c>
      <c r="AH2605" s="1135" t="s">
        <v>1237</v>
      </c>
      <c r="AM2605" s="1136" t="s">
        <v>14231</v>
      </c>
      <c r="AN2605" s="1136" t="s">
        <v>14232</v>
      </c>
      <c r="AO2605" s="1136">
        <f t="shared" si="326"/>
        <v>500</v>
      </c>
      <c r="AP2605" s="1136">
        <f t="shared" si="327"/>
        <v>1.75</v>
      </c>
      <c r="AQ2605" s="1136" t="str">
        <f t="shared" si="328"/>
        <v>1-5-1S91°Z+S</v>
      </c>
      <c r="AR2605" s="1136" t="str">
        <f t="shared" si="329"/>
        <v>30</v>
      </c>
      <c r="AS2605" s="1136" t="str">
        <f t="shared" si="330"/>
        <v>265/265/OFF</v>
      </c>
      <c r="AT2605" s="1136" t="str">
        <f t="shared" si="331"/>
        <v>1-5-1S91°Z+S</v>
      </c>
      <c r="AU2605" s="1136" t="s">
        <v>15734</v>
      </c>
      <c r="AV2605" s="1136" t="str">
        <f t="shared" si="324"/>
        <v>111.3.3</v>
      </c>
      <c r="AW2605" s="1438">
        <f t="shared" si="325"/>
        <v>44623</v>
      </c>
    </row>
    <row r="2606" spans="1:49">
      <c r="A2606" s="1135" t="s">
        <v>8057</v>
      </c>
      <c r="B2606" s="1135" t="s">
        <v>804</v>
      </c>
      <c r="C2606" s="1135">
        <v>600</v>
      </c>
      <c r="D2606" s="1135">
        <v>1.7949999999999999</v>
      </c>
      <c r="E2606" s="1135" t="s">
        <v>15210</v>
      </c>
      <c r="F2606" s="1135" t="s">
        <v>2328</v>
      </c>
      <c r="G2606" s="1135">
        <v>4</v>
      </c>
      <c r="H2606" s="1135" t="s">
        <v>6996</v>
      </c>
      <c r="I2606" s="1135" t="s">
        <v>7413</v>
      </c>
      <c r="K2606" s="1135" t="s">
        <v>8058</v>
      </c>
      <c r="L2606" s="1135" t="s">
        <v>7027</v>
      </c>
      <c r="M2606" s="1135">
        <v>302</v>
      </c>
      <c r="N2606" s="1135" t="s">
        <v>1039</v>
      </c>
      <c r="O2606" s="1135">
        <v>7.5500000000000007</v>
      </c>
      <c r="P2606" s="1135">
        <v>6.04</v>
      </c>
      <c r="Q2606" s="1135">
        <v>3.5</v>
      </c>
      <c r="R2606" s="1135">
        <v>27.3</v>
      </c>
      <c r="T2606" s="1135">
        <v>13.3</v>
      </c>
      <c r="U2606" s="1135">
        <v>2.2999999999999998</v>
      </c>
      <c r="V2606" s="1135" t="s">
        <v>663</v>
      </c>
      <c r="W2606" s="1135" t="s">
        <v>5041</v>
      </c>
      <c r="X2606" s="1135">
        <v>10</v>
      </c>
      <c r="Y2606" s="1135">
        <v>1.6</v>
      </c>
      <c r="Z2606" s="1135" t="s">
        <v>663</v>
      </c>
      <c r="AA2606" s="1135" t="s">
        <v>4406</v>
      </c>
      <c r="AH2606" s="1135" t="s">
        <v>929</v>
      </c>
      <c r="AM2606" s="1136" t="s">
        <v>14233</v>
      </c>
      <c r="AN2606" s="1136" t="s">
        <v>14234</v>
      </c>
      <c r="AO2606" s="1136">
        <f t="shared" si="326"/>
        <v>600</v>
      </c>
      <c r="AP2606" s="1136">
        <f t="shared" si="327"/>
        <v>1.7949999999999999</v>
      </c>
      <c r="AQ2606" s="1136" t="str">
        <f t="shared" si="328"/>
        <v>1-5-1S83°Z+S</v>
      </c>
      <c r="AR2606" s="1136" t="str">
        <f t="shared" si="329"/>
        <v>33.5</v>
      </c>
      <c r="AS2606" s="1136" t="str">
        <f t="shared" si="330"/>
        <v>310/310/190</v>
      </c>
      <c r="AT2606" s="1136" t="str">
        <f t="shared" si="331"/>
        <v>1-5-1S83°Z+S</v>
      </c>
      <c r="AU2606" s="1136" t="s">
        <v>15734</v>
      </c>
      <c r="AV2606" s="1136" t="str">
        <f t="shared" si="324"/>
        <v>111.3.3</v>
      </c>
      <c r="AW2606" s="1438">
        <f t="shared" si="325"/>
        <v>44623</v>
      </c>
    </row>
    <row r="2607" spans="1:49">
      <c r="A2607" s="1135" t="s">
        <v>8059</v>
      </c>
      <c r="B2607" s="1135" t="s">
        <v>7149</v>
      </c>
      <c r="C2607" s="1135">
        <v>600</v>
      </c>
      <c r="D2607" s="1135">
        <v>1.7649999999999999</v>
      </c>
      <c r="E2607" s="1135" t="s">
        <v>15216</v>
      </c>
      <c r="F2607" s="1135" t="s">
        <v>1078</v>
      </c>
      <c r="G2607" s="1135">
        <v>5.5</v>
      </c>
      <c r="H2607" s="1135" t="s">
        <v>2970</v>
      </c>
      <c r="I2607" s="1135" t="s">
        <v>7351</v>
      </c>
      <c r="J2607" s="1135">
        <v>3</v>
      </c>
      <c r="K2607" s="1135" t="s">
        <v>7858</v>
      </c>
      <c r="L2607" s="1135" t="s">
        <v>5040</v>
      </c>
      <c r="M2607" s="1135">
        <v>296</v>
      </c>
      <c r="N2607" s="1135" t="s">
        <v>1039</v>
      </c>
      <c r="O2607" s="1135">
        <v>7.4</v>
      </c>
      <c r="P2607" s="1135">
        <v>5.92</v>
      </c>
      <c r="Q2607" s="1135">
        <v>3</v>
      </c>
      <c r="R2607" s="1135">
        <v>27</v>
      </c>
      <c r="T2607" s="1135">
        <v>17.5</v>
      </c>
      <c r="U2607" s="1135">
        <v>6</v>
      </c>
      <c r="V2607" s="1135" t="s">
        <v>663</v>
      </c>
      <c r="W2607" s="1135">
        <v>90</v>
      </c>
      <c r="X2607" s="1135">
        <v>10</v>
      </c>
      <c r="Y2607" s="1135">
        <v>1.2</v>
      </c>
      <c r="Z2607" s="1135" t="s">
        <v>663</v>
      </c>
      <c r="AA2607" s="1135" t="s">
        <v>8060</v>
      </c>
      <c r="AH2607" s="1135" t="s">
        <v>969</v>
      </c>
      <c r="AM2607" s="1136" t="s">
        <v>14235</v>
      </c>
      <c r="AN2607" s="1136" t="s">
        <v>14236</v>
      </c>
      <c r="AO2607" s="1136">
        <f t="shared" si="326"/>
        <v>600</v>
      </c>
      <c r="AP2607" s="1136">
        <f t="shared" si="327"/>
        <v>1.7649999999999999</v>
      </c>
      <c r="AQ2607" s="1136" t="str">
        <f t="shared" si="328"/>
        <v>1-5-1S91°Z+S</v>
      </c>
      <c r="AR2607" s="1136" t="str">
        <f t="shared" si="329"/>
        <v>30</v>
      </c>
      <c r="AS2607" s="1136" t="str">
        <f t="shared" si="330"/>
        <v>290/290/OFF</v>
      </c>
      <c r="AT2607" s="1136" t="str">
        <f t="shared" si="331"/>
        <v>1-5-1S91°Z+S</v>
      </c>
      <c r="AU2607" s="1136" t="s">
        <v>15734</v>
      </c>
      <c r="AV2607" s="1136" t="str">
        <f t="shared" si="324"/>
        <v>111.2.25</v>
      </c>
      <c r="AW2607" s="1438">
        <f t="shared" si="325"/>
        <v>44617</v>
      </c>
    </row>
    <row r="2608" spans="1:49">
      <c r="A2608" s="1135" t="s">
        <v>8061</v>
      </c>
      <c r="B2608" s="1135" t="s">
        <v>737</v>
      </c>
      <c r="C2608" s="1135">
        <v>550</v>
      </c>
      <c r="D2608" s="1135">
        <v>1.7749999999999999</v>
      </c>
      <c r="E2608" s="1135">
        <v>102.5</v>
      </c>
      <c r="F2608" s="1135" t="s">
        <v>4164</v>
      </c>
      <c r="G2608" s="1135" t="s">
        <v>6959</v>
      </c>
      <c r="H2608" s="1135" t="s">
        <v>6966</v>
      </c>
      <c r="I2608" s="1135" t="s">
        <v>7199</v>
      </c>
      <c r="J2608" s="1135">
        <v>3.7</v>
      </c>
      <c r="K2608" s="1135" t="s">
        <v>8062</v>
      </c>
      <c r="L2608" s="1135" t="s">
        <v>4760</v>
      </c>
      <c r="M2608" s="1135">
        <v>300.8</v>
      </c>
      <c r="N2608" s="1135" t="s">
        <v>1039</v>
      </c>
      <c r="O2608" s="1135">
        <v>7.5200000000000005</v>
      </c>
      <c r="P2608" s="1135">
        <v>6.016</v>
      </c>
      <c r="Q2608" s="1135">
        <v>4</v>
      </c>
      <c r="R2608" s="1135">
        <v>17</v>
      </c>
      <c r="T2608" s="1135">
        <v>31.4</v>
      </c>
      <c r="U2608" s="1135">
        <v>3.6</v>
      </c>
      <c r="V2608" s="1135" t="s">
        <v>663</v>
      </c>
      <c r="W2608" s="1135">
        <v>65</v>
      </c>
      <c r="X2608" s="1135">
        <v>10</v>
      </c>
      <c r="Y2608" s="1135">
        <v>1.5</v>
      </c>
      <c r="Z2608" s="1135" t="s">
        <v>663</v>
      </c>
      <c r="AA2608" s="1135" t="s">
        <v>4406</v>
      </c>
      <c r="AH2608" s="1135" t="s">
        <v>908</v>
      </c>
      <c r="AM2608" s="1136" t="s">
        <v>14237</v>
      </c>
      <c r="AN2608" s="1136" t="s">
        <v>14238</v>
      </c>
      <c r="AO2608" s="1136">
        <f t="shared" si="326"/>
        <v>550</v>
      </c>
      <c r="AP2608" s="1136">
        <f t="shared" si="327"/>
        <v>1.7749999999999999</v>
      </c>
      <c r="AQ2608" s="1136">
        <f t="shared" si="328"/>
        <v>102.5</v>
      </c>
      <c r="AR2608" s="1136" t="str">
        <f t="shared" si="329"/>
        <v>15.5</v>
      </c>
      <c r="AS2608" s="1136" t="str">
        <f t="shared" si="330"/>
        <v>475/435/OFF</v>
      </c>
      <c r="AT2608" s="1136">
        <f t="shared" si="331"/>
        <v>102.5</v>
      </c>
      <c r="AV2608" s="1136" t="str">
        <f t="shared" si="324"/>
        <v>111.3.3</v>
      </c>
      <c r="AW2608" s="1438">
        <f t="shared" si="325"/>
        <v>44623</v>
      </c>
    </row>
    <row r="2609" spans="1:49">
      <c r="A2609" s="1135" t="s">
        <v>8063</v>
      </c>
      <c r="B2609" s="1135" t="s">
        <v>682</v>
      </c>
      <c r="C2609" s="1135">
        <v>550</v>
      </c>
      <c r="D2609" s="1135">
        <v>1.8</v>
      </c>
      <c r="E2609" s="1135" t="s">
        <v>15216</v>
      </c>
      <c r="F2609" s="1135" t="s">
        <v>1048</v>
      </c>
      <c r="G2609" s="1135">
        <v>5.5</v>
      </c>
      <c r="H2609" s="1135" t="s">
        <v>8064</v>
      </c>
      <c r="I2609" s="1135" t="s">
        <v>7847</v>
      </c>
      <c r="K2609" s="1135" t="s">
        <v>8065</v>
      </c>
      <c r="L2609" s="1135" t="s">
        <v>5001</v>
      </c>
      <c r="M2609" s="1135">
        <v>296</v>
      </c>
      <c r="N2609" s="1135" t="s">
        <v>1039</v>
      </c>
      <c r="O2609" s="1135">
        <v>7.4</v>
      </c>
      <c r="P2609" s="1135">
        <v>5.92</v>
      </c>
      <c r="Q2609" s="1135">
        <v>3.5</v>
      </c>
      <c r="R2609" s="1135">
        <v>17</v>
      </c>
      <c r="T2609" s="1135">
        <v>10.5</v>
      </c>
      <c r="U2609" s="1135">
        <v>6.1</v>
      </c>
      <c r="V2609" s="1135" t="s">
        <v>663</v>
      </c>
      <c r="W2609" s="1135">
        <v>120</v>
      </c>
      <c r="X2609" s="1135">
        <v>90</v>
      </c>
      <c r="Y2609" s="1135">
        <v>1.1000000000000001</v>
      </c>
      <c r="Z2609" s="1135" t="s">
        <v>663</v>
      </c>
      <c r="AA2609" s="1135" t="s">
        <v>2019</v>
      </c>
      <c r="AH2609" s="1135" t="s">
        <v>1060</v>
      </c>
      <c r="AM2609" s="1136" t="s">
        <v>14239</v>
      </c>
      <c r="AN2609" s="1136" t="s">
        <v>14240</v>
      </c>
      <c r="AO2609" s="1136">
        <f t="shared" si="326"/>
        <v>550</v>
      </c>
      <c r="AP2609" s="1136">
        <f t="shared" si="327"/>
        <v>1.8</v>
      </c>
      <c r="AQ2609" s="1136" t="str">
        <f t="shared" si="328"/>
        <v>1-5-1S91°Z+S</v>
      </c>
      <c r="AR2609" s="1136" t="str">
        <f t="shared" si="329"/>
        <v>31</v>
      </c>
      <c r="AS2609" s="1136" t="str">
        <f t="shared" si="330"/>
        <v>285/285/160</v>
      </c>
      <c r="AT2609" s="1136" t="str">
        <f t="shared" si="331"/>
        <v>1-5-1S91°Z+S</v>
      </c>
      <c r="AU2609" s="1136" t="s">
        <v>15734</v>
      </c>
      <c r="AV2609" s="1136" t="str">
        <f t="shared" si="324"/>
        <v>111.3.2</v>
      </c>
      <c r="AW2609" s="1438">
        <f t="shared" si="325"/>
        <v>44622</v>
      </c>
    </row>
    <row r="2610" spans="1:49">
      <c r="A2610" s="1135" t="s">
        <v>8066</v>
      </c>
      <c r="B2610" s="1135" t="s">
        <v>7687</v>
      </c>
      <c r="C2610" s="1135">
        <v>600</v>
      </c>
      <c r="D2610" s="1135">
        <v>1.78</v>
      </c>
      <c r="E2610" s="1135" t="s">
        <v>15216</v>
      </c>
      <c r="F2610" s="1135" t="s">
        <v>1069</v>
      </c>
      <c r="G2610" s="1135">
        <v>5</v>
      </c>
      <c r="H2610" s="1135" t="s">
        <v>5549</v>
      </c>
      <c r="I2610" s="1135" t="s">
        <v>7682</v>
      </c>
      <c r="J2610" s="1135">
        <v>3.7</v>
      </c>
      <c r="K2610" s="1135" t="s">
        <v>7778</v>
      </c>
      <c r="L2610" s="1135" t="s">
        <v>5246</v>
      </c>
      <c r="M2610" s="1135">
        <v>290</v>
      </c>
      <c r="N2610" s="1135" t="s">
        <v>1039</v>
      </c>
      <c r="O2610" s="1135">
        <v>7.25</v>
      </c>
      <c r="P2610" s="1135">
        <v>5.8</v>
      </c>
      <c r="Q2610" s="1135">
        <v>4</v>
      </c>
      <c r="R2610" s="1135">
        <v>19.5</v>
      </c>
      <c r="T2610" s="1135">
        <v>29.3</v>
      </c>
      <c r="U2610" s="1135">
        <v>3.5</v>
      </c>
      <c r="V2610" s="1135" t="s">
        <v>663</v>
      </c>
      <c r="W2610" s="1135">
        <v>95</v>
      </c>
      <c r="X2610" s="1135">
        <v>20</v>
      </c>
      <c r="Y2610" s="1135">
        <v>1.5</v>
      </c>
      <c r="Z2610" s="1135" t="s">
        <v>663</v>
      </c>
      <c r="AA2610" s="1135" t="s">
        <v>2109</v>
      </c>
      <c r="AH2610" s="1135" t="s">
        <v>969</v>
      </c>
      <c r="AM2610" s="1136" t="s">
        <v>14241</v>
      </c>
      <c r="AN2610" s="1136" t="s">
        <v>14242</v>
      </c>
      <c r="AO2610" s="1136">
        <f t="shared" si="326"/>
        <v>600</v>
      </c>
      <c r="AP2610" s="1136">
        <f t="shared" si="327"/>
        <v>1.78</v>
      </c>
      <c r="AQ2610" s="1136" t="str">
        <f t="shared" si="328"/>
        <v>1-5-1S91°Z+S</v>
      </c>
      <c r="AR2610" s="1136" t="str">
        <f t="shared" si="329"/>
        <v>31.5</v>
      </c>
      <c r="AS2610" s="1136" t="str">
        <f t="shared" si="330"/>
        <v>340/310/OFF</v>
      </c>
      <c r="AT2610" s="1136" t="str">
        <f t="shared" si="331"/>
        <v>1-5-1S91°Z+S</v>
      </c>
      <c r="AU2610" s="1136" t="s">
        <v>15734</v>
      </c>
      <c r="AV2610" s="1136" t="str">
        <f t="shared" si="324"/>
        <v>111.3.16</v>
      </c>
      <c r="AW2610" s="1438">
        <f t="shared" si="325"/>
        <v>44636</v>
      </c>
    </row>
    <row r="2611" spans="1:49">
      <c r="A2611" s="1135" t="s">
        <v>8067</v>
      </c>
      <c r="B2611" s="1135" t="s">
        <v>7299</v>
      </c>
      <c r="C2611" s="1135">
        <v>550</v>
      </c>
      <c r="D2611" s="1135">
        <v>1.76</v>
      </c>
      <c r="E2611" s="1135">
        <v>102.5</v>
      </c>
      <c r="F2611" s="1135" t="s">
        <v>4164</v>
      </c>
      <c r="G2611" s="1135">
        <v>5</v>
      </c>
      <c r="H2611" s="1135" t="s">
        <v>8068</v>
      </c>
      <c r="I2611" s="1135" t="s">
        <v>7309</v>
      </c>
      <c r="J2611" s="1135">
        <v>3</v>
      </c>
      <c r="K2611" s="1135" t="s">
        <v>8069</v>
      </c>
      <c r="L2611" s="1135" t="s">
        <v>6137</v>
      </c>
      <c r="M2611" s="1135">
        <v>302.8</v>
      </c>
      <c r="N2611" s="1135" t="s">
        <v>1039</v>
      </c>
      <c r="O2611" s="1135">
        <v>7.57</v>
      </c>
      <c r="P2611" s="1135">
        <v>6.056</v>
      </c>
      <c r="Q2611" s="1135">
        <v>4</v>
      </c>
      <c r="R2611" s="1135">
        <v>19</v>
      </c>
      <c r="T2611" s="1135">
        <v>27</v>
      </c>
      <c r="U2611" s="1135">
        <v>3.5</v>
      </c>
      <c r="V2611" s="1135" t="s">
        <v>663</v>
      </c>
      <c r="W2611" s="1135">
        <v>135</v>
      </c>
      <c r="X2611" s="1135">
        <v>90</v>
      </c>
      <c r="Y2611" s="1135">
        <v>1.4</v>
      </c>
      <c r="Z2611" s="1135" t="s">
        <v>663</v>
      </c>
      <c r="AA2611" s="1135" t="s">
        <v>4412</v>
      </c>
      <c r="AH2611" s="1135" t="s">
        <v>927</v>
      </c>
      <c r="AM2611" s="1136" t="s">
        <v>14243</v>
      </c>
      <c r="AN2611" s="1136" t="s">
        <v>14244</v>
      </c>
      <c r="AO2611" s="1136">
        <f t="shared" si="326"/>
        <v>550</v>
      </c>
      <c r="AP2611" s="1136">
        <f t="shared" si="327"/>
        <v>1.76</v>
      </c>
      <c r="AQ2611" s="1136">
        <f t="shared" si="328"/>
        <v>102.5</v>
      </c>
      <c r="AR2611" s="1136" t="str">
        <f t="shared" si="329"/>
        <v>15.5</v>
      </c>
      <c r="AS2611" s="1136" t="str">
        <f t="shared" si="330"/>
        <v>485/455/OFF</v>
      </c>
      <c r="AT2611" s="1136">
        <f t="shared" si="331"/>
        <v>102.5</v>
      </c>
      <c r="AV2611" s="1136" t="str">
        <f t="shared" si="324"/>
        <v>111.3.18</v>
      </c>
      <c r="AW2611" s="1438">
        <f t="shared" si="325"/>
        <v>44638</v>
      </c>
    </row>
    <row r="2612" spans="1:49">
      <c r="A2612" s="1135" t="s">
        <v>8070</v>
      </c>
      <c r="B2612" s="1135" t="s">
        <v>787</v>
      </c>
      <c r="C2612" s="1135">
        <v>500</v>
      </c>
      <c r="D2612" s="1135">
        <v>1.825</v>
      </c>
      <c r="E2612" s="1135" t="s">
        <v>15216</v>
      </c>
      <c r="F2612" s="1135" t="s">
        <v>1069</v>
      </c>
      <c r="G2612" s="1135">
        <v>5</v>
      </c>
      <c r="H2612" s="1135" t="s">
        <v>7974</v>
      </c>
      <c r="I2612" s="1135" t="s">
        <v>7231</v>
      </c>
      <c r="K2612" s="1135" t="s">
        <v>7998</v>
      </c>
      <c r="L2612" s="1135" t="s">
        <v>6212</v>
      </c>
      <c r="M2612" s="1135">
        <v>290</v>
      </c>
      <c r="N2612" s="1135" t="s">
        <v>1039</v>
      </c>
      <c r="O2612" s="1135">
        <v>7.25</v>
      </c>
      <c r="P2612" s="1135">
        <v>5.8</v>
      </c>
      <c r="Q2612" s="1135">
        <v>3.5</v>
      </c>
      <c r="R2612" s="1135">
        <v>20</v>
      </c>
      <c r="T2612" s="1135">
        <v>22</v>
      </c>
      <c r="U2612" s="1135">
        <v>3.8</v>
      </c>
      <c r="V2612" s="1135" t="s">
        <v>663</v>
      </c>
      <c r="W2612" s="1135">
        <v>120</v>
      </c>
      <c r="X2612" s="1135">
        <v>20</v>
      </c>
      <c r="Y2612" s="1135">
        <v>1.6</v>
      </c>
      <c r="Z2612" s="1135" t="s">
        <v>663</v>
      </c>
      <c r="AA2612" s="1135" t="s">
        <v>2362</v>
      </c>
      <c r="AH2612" s="1135" t="s">
        <v>784</v>
      </c>
      <c r="AI2612" s="1135">
        <v>14.51</v>
      </c>
      <c r="AJ2612" s="1135">
        <v>0.12</v>
      </c>
      <c r="AK2612" s="1135">
        <v>0.76</v>
      </c>
      <c r="AM2612" s="1136" t="s">
        <v>786</v>
      </c>
      <c r="AN2612" s="1136" t="s">
        <v>14245</v>
      </c>
      <c r="AO2612" s="1136">
        <f t="shared" si="326"/>
        <v>500</v>
      </c>
      <c r="AP2612" s="1136">
        <f t="shared" si="327"/>
        <v>1.825</v>
      </c>
      <c r="AQ2612" s="1136" t="str">
        <f t="shared" si="328"/>
        <v>1-5-1S91°Z+S</v>
      </c>
      <c r="AR2612" s="1136" t="str">
        <f t="shared" si="329"/>
        <v>31.5</v>
      </c>
      <c r="AS2612" s="1136" t="str">
        <f t="shared" si="330"/>
        <v>310/310/150</v>
      </c>
      <c r="AT2612" s="1136" t="str">
        <f t="shared" si="331"/>
        <v>1-5-1S91°Z+S</v>
      </c>
      <c r="AU2612" s="1136" t="s">
        <v>15734</v>
      </c>
      <c r="AV2612" s="1136" t="str">
        <f t="shared" si="324"/>
        <v>114.2.19</v>
      </c>
      <c r="AW2612" s="1438">
        <f t="shared" si="325"/>
        <v>45707</v>
      </c>
    </row>
    <row r="2613" spans="1:49">
      <c r="A2613" s="1135" t="s">
        <v>8071</v>
      </c>
      <c r="B2613" s="1135" t="s">
        <v>682</v>
      </c>
      <c r="C2613" s="1135">
        <v>600</v>
      </c>
      <c r="D2613" s="1135">
        <v>1.82</v>
      </c>
      <c r="E2613" s="1135" t="s">
        <v>15216</v>
      </c>
      <c r="F2613" s="1135" t="s">
        <v>1048</v>
      </c>
      <c r="G2613" s="1135">
        <v>5.5</v>
      </c>
      <c r="H2613" s="1135" t="s">
        <v>7846</v>
      </c>
      <c r="I2613" s="1135" t="s">
        <v>7847</v>
      </c>
      <c r="K2613" s="1135" t="s">
        <v>8072</v>
      </c>
      <c r="L2613" s="1135" t="s">
        <v>6332</v>
      </c>
      <c r="M2613" s="1135">
        <v>296</v>
      </c>
      <c r="N2613" s="1135" t="s">
        <v>1039</v>
      </c>
      <c r="O2613" s="1135">
        <v>7.4</v>
      </c>
      <c r="P2613" s="1135">
        <v>5.92</v>
      </c>
      <c r="Q2613" s="1135">
        <v>3</v>
      </c>
      <c r="R2613" s="1135">
        <v>17</v>
      </c>
      <c r="T2613" s="1135">
        <v>10.5</v>
      </c>
      <c r="U2613" s="1135">
        <v>6.1</v>
      </c>
      <c r="V2613" s="1135" t="s">
        <v>663</v>
      </c>
      <c r="W2613" s="1135">
        <v>110</v>
      </c>
      <c r="X2613" s="1135">
        <v>90</v>
      </c>
      <c r="Y2613" s="1135">
        <v>1.1000000000000001</v>
      </c>
      <c r="Z2613" s="1135" t="s">
        <v>663</v>
      </c>
      <c r="AA2613" s="1135" t="s">
        <v>2077</v>
      </c>
      <c r="AB2613" s="1135" t="s">
        <v>8073</v>
      </c>
      <c r="AH2613" s="1135" t="s">
        <v>1682</v>
      </c>
      <c r="AI2613" s="1135">
        <v>90.34</v>
      </c>
      <c r="AJ2613" s="1135">
        <v>-1.67</v>
      </c>
      <c r="AK2613" s="1135">
        <v>6.65</v>
      </c>
      <c r="AM2613" s="1136" t="s">
        <v>796</v>
      </c>
      <c r="AN2613" s="1136" t="s">
        <v>14246</v>
      </c>
      <c r="AO2613" s="1136">
        <f t="shared" si="326"/>
        <v>600</v>
      </c>
      <c r="AP2613" s="1136">
        <f t="shared" si="327"/>
        <v>1.82</v>
      </c>
      <c r="AQ2613" s="1136" t="str">
        <f t="shared" si="328"/>
        <v>1-5-1S91°Z+S</v>
      </c>
      <c r="AR2613" s="1136" t="str">
        <f t="shared" si="329"/>
        <v>31</v>
      </c>
      <c r="AS2613" s="1136" t="str">
        <f t="shared" si="330"/>
        <v>280/280/160</v>
      </c>
      <c r="AT2613" s="1136" t="str">
        <f t="shared" si="331"/>
        <v>1-5-1S91°Z+S</v>
      </c>
      <c r="AU2613" s="1136" t="s">
        <v>15734</v>
      </c>
      <c r="AV2613" s="1136" t="str">
        <f t="shared" si="324"/>
        <v>113.7.23</v>
      </c>
      <c r="AW2613" s="1438">
        <f t="shared" si="325"/>
        <v>45496</v>
      </c>
    </row>
    <row r="2614" spans="1:49">
      <c r="A2614" s="1135" t="s">
        <v>8074</v>
      </c>
      <c r="B2614" s="1135" t="s">
        <v>804</v>
      </c>
      <c r="C2614" s="1135">
        <v>600</v>
      </c>
      <c r="D2614" s="1135">
        <v>1.79</v>
      </c>
      <c r="E2614" s="1135" t="s">
        <v>15216</v>
      </c>
      <c r="F2614" s="1135" t="s">
        <v>1563</v>
      </c>
      <c r="G2614" s="1135">
        <v>4</v>
      </c>
      <c r="H2614" s="1135" t="s">
        <v>6996</v>
      </c>
      <c r="I2614" s="1135" t="s">
        <v>7095</v>
      </c>
      <c r="K2614" s="1135" t="s">
        <v>8075</v>
      </c>
      <c r="L2614" s="1135" t="s">
        <v>7936</v>
      </c>
      <c r="M2614" s="1135">
        <v>303</v>
      </c>
      <c r="N2614" s="1135" t="s">
        <v>1039</v>
      </c>
      <c r="O2614" s="1135">
        <v>7.5750000000000002</v>
      </c>
      <c r="P2614" s="1135">
        <v>6.0600000000000005</v>
      </c>
      <c r="Q2614" s="1135">
        <v>3.5</v>
      </c>
      <c r="R2614" s="1135">
        <v>24</v>
      </c>
      <c r="T2614" s="1135">
        <v>16</v>
      </c>
      <c r="U2614" s="1135">
        <v>3</v>
      </c>
      <c r="V2614" s="1135" t="s">
        <v>663</v>
      </c>
      <c r="W2614" s="1135">
        <v>90</v>
      </c>
      <c r="X2614" s="1135">
        <v>10</v>
      </c>
      <c r="Y2614" s="1135">
        <v>1.5</v>
      </c>
      <c r="Z2614" s="1135" t="s">
        <v>663</v>
      </c>
      <c r="AA2614" s="1135" t="s">
        <v>8076</v>
      </c>
      <c r="AH2614" s="1135" t="s">
        <v>1147</v>
      </c>
      <c r="AI2614" s="1135">
        <v>58.9</v>
      </c>
      <c r="AJ2614" s="1135">
        <v>1.58</v>
      </c>
      <c r="AK2614" s="1135">
        <v>10.130000000000001</v>
      </c>
      <c r="AM2614" s="1136" t="s">
        <v>803</v>
      </c>
      <c r="AN2614" s="1136" t="s">
        <v>14247</v>
      </c>
      <c r="AO2614" s="1136">
        <f t="shared" si="326"/>
        <v>600</v>
      </c>
      <c r="AP2614" s="1136">
        <f t="shared" si="327"/>
        <v>1.79</v>
      </c>
      <c r="AQ2614" s="1136" t="str">
        <f t="shared" si="328"/>
        <v>1-5-1S91°Z+S</v>
      </c>
      <c r="AR2614" s="1136" t="str">
        <f t="shared" si="329"/>
        <v>30.5</v>
      </c>
      <c r="AS2614" s="1136" t="str">
        <f t="shared" si="330"/>
        <v>310/310/190</v>
      </c>
      <c r="AT2614" s="1136" t="str">
        <f t="shared" si="331"/>
        <v>1-5-1S91°Z+S</v>
      </c>
      <c r="AU2614" s="1136" t="s">
        <v>15734</v>
      </c>
      <c r="AV2614" s="1136" t="str">
        <f t="shared" si="324"/>
        <v>114.2.28</v>
      </c>
      <c r="AW2614" s="1438">
        <f t="shared" si="325"/>
        <v>45716</v>
      </c>
    </row>
    <row r="2615" spans="1:49">
      <c r="A2615" s="1135" t="s">
        <v>8077</v>
      </c>
      <c r="B2615" s="1135" t="s">
        <v>473</v>
      </c>
      <c r="C2615" s="1135" t="s">
        <v>6933</v>
      </c>
      <c r="D2615" s="1135">
        <v>1.8</v>
      </c>
      <c r="E2615" s="1135" t="s">
        <v>15203</v>
      </c>
      <c r="F2615" s="1135" t="s">
        <v>663</v>
      </c>
      <c r="G2615" s="1135" t="s">
        <v>6959</v>
      </c>
      <c r="H2615" s="1135" t="s">
        <v>8078</v>
      </c>
      <c r="I2615" s="1135" t="s">
        <v>7061</v>
      </c>
      <c r="J2615" s="1135">
        <v>3.7</v>
      </c>
      <c r="K2615" s="1135" t="s">
        <v>8079</v>
      </c>
      <c r="L2615" s="1135" t="s">
        <v>6385</v>
      </c>
      <c r="M2615" s="1135">
        <v>295.10000000000002</v>
      </c>
      <c r="N2615" s="1135" t="s">
        <v>1039</v>
      </c>
      <c r="O2615" s="1135">
        <v>7.3775000000000013</v>
      </c>
      <c r="P2615" s="1135">
        <v>5.9020000000000001</v>
      </c>
      <c r="Q2615" s="1135">
        <v>4</v>
      </c>
      <c r="R2615" s="1135">
        <v>17.399999999999999</v>
      </c>
      <c r="T2615" s="1135">
        <v>31</v>
      </c>
      <c r="U2615" s="1135">
        <v>3.5</v>
      </c>
      <c r="V2615" s="1135" t="s">
        <v>663</v>
      </c>
      <c r="W2615" s="1135" t="s">
        <v>6974</v>
      </c>
      <c r="X2615" s="1135">
        <v>40</v>
      </c>
      <c r="Y2615" s="1135">
        <v>1</v>
      </c>
      <c r="Z2615" s="1135" t="s">
        <v>663</v>
      </c>
      <c r="AA2615" s="1135" t="s">
        <v>2371</v>
      </c>
      <c r="AH2615" s="1135" t="s">
        <v>661</v>
      </c>
      <c r="AI2615" s="1135">
        <v>90.94</v>
      </c>
      <c r="AJ2615" s="1135">
        <v>-0.34</v>
      </c>
      <c r="AK2615" s="1135">
        <v>1.65</v>
      </c>
      <c r="AM2615" s="1136" t="s">
        <v>800</v>
      </c>
      <c r="AN2615" s="1136" t="s">
        <v>14248</v>
      </c>
      <c r="AO2615" s="1136" t="str">
        <f t="shared" si="326"/>
        <v>650↓600-3/14</v>
      </c>
      <c r="AP2615" s="1136">
        <f t="shared" si="327"/>
        <v>1.8</v>
      </c>
      <c r="AQ2615" s="1136" t="str">
        <f t="shared" si="328"/>
        <v>1-5-1S85°Z+S</v>
      </c>
      <c r="AR2615" s="1136" t="str">
        <f t="shared" si="329"/>
        <v>NA</v>
      </c>
      <c r="AS2615" s="1136" t="str">
        <f t="shared" si="330"/>
        <v>201/OFF</v>
      </c>
      <c r="AT2615" s="1136" t="str">
        <f t="shared" si="331"/>
        <v>1-5-1S85°Z+S</v>
      </c>
      <c r="AU2615" s="1136" t="s">
        <v>15734</v>
      </c>
      <c r="AV2615" s="1136" t="str">
        <f t="shared" si="324"/>
        <v>114.2.27</v>
      </c>
      <c r="AW2615" s="1438">
        <f t="shared" si="325"/>
        <v>45715</v>
      </c>
    </row>
    <row r="2616" spans="1:49">
      <c r="A2616" s="1135" t="s">
        <v>8080</v>
      </c>
      <c r="B2616" s="1135" t="s">
        <v>473</v>
      </c>
      <c r="C2616" s="1135">
        <v>680</v>
      </c>
      <c r="D2616" s="1135">
        <v>1.81</v>
      </c>
      <c r="E2616" s="1135" t="s">
        <v>15203</v>
      </c>
      <c r="F2616" s="1135" t="s">
        <v>663</v>
      </c>
      <c r="G2616" s="1135" t="s">
        <v>6959</v>
      </c>
      <c r="H2616" s="1135" t="s">
        <v>8081</v>
      </c>
      <c r="I2616" s="1135" t="s">
        <v>7031</v>
      </c>
      <c r="J2616" s="1135">
        <v>3.7</v>
      </c>
      <c r="K2616" s="1135" t="s">
        <v>8082</v>
      </c>
      <c r="L2616" s="1135" t="s">
        <v>4760</v>
      </c>
      <c r="M2616" s="1135">
        <v>295.10000000000002</v>
      </c>
      <c r="N2616" s="1135" t="s">
        <v>1039</v>
      </c>
      <c r="O2616" s="1135">
        <v>7.3775000000000013</v>
      </c>
      <c r="P2616" s="1135">
        <v>5.9020000000000001</v>
      </c>
      <c r="Q2616" s="1135">
        <v>4</v>
      </c>
      <c r="R2616" s="1135">
        <v>17.399999999999999</v>
      </c>
      <c r="T2616" s="1135">
        <v>31</v>
      </c>
      <c r="U2616" s="1135">
        <v>3.5</v>
      </c>
      <c r="V2616" s="1135" t="s">
        <v>663</v>
      </c>
      <c r="W2616" s="1135" t="s">
        <v>6974</v>
      </c>
      <c r="X2616" s="1135">
        <v>40</v>
      </c>
      <c r="Y2616" s="1135">
        <v>1</v>
      </c>
      <c r="Z2616" s="1135" t="s">
        <v>663</v>
      </c>
      <c r="AA2616" s="1135" t="s">
        <v>8083</v>
      </c>
      <c r="AH2616" s="1135" t="s">
        <v>662</v>
      </c>
      <c r="AI2616" s="1135">
        <v>95.65</v>
      </c>
      <c r="AJ2616" s="1135">
        <v>-0.55000000000000004</v>
      </c>
      <c r="AK2616" s="1135">
        <v>2.42</v>
      </c>
      <c r="AM2616" s="1136" t="s">
        <v>830</v>
      </c>
      <c r="AN2616" s="1136" t="s">
        <v>14249</v>
      </c>
      <c r="AO2616" s="1136">
        <f t="shared" si="326"/>
        <v>680</v>
      </c>
      <c r="AP2616" s="1136">
        <f t="shared" si="327"/>
        <v>1.81</v>
      </c>
      <c r="AQ2616" s="1136" t="str">
        <f t="shared" si="328"/>
        <v>1-5-1S85°Z+S</v>
      </c>
      <c r="AR2616" s="1136" t="str">
        <f t="shared" si="329"/>
        <v>NA</v>
      </c>
      <c r="AS2616" s="1136" t="str">
        <f t="shared" si="330"/>
        <v>206/OFF</v>
      </c>
      <c r="AT2616" s="1136" t="str">
        <f t="shared" si="331"/>
        <v>1-5-1S85°Z+S</v>
      </c>
      <c r="AU2616" s="1136" t="s">
        <v>15734</v>
      </c>
      <c r="AV2616" s="1136" t="str">
        <f t="shared" si="324"/>
        <v>114.3.5</v>
      </c>
      <c r="AW2616" s="1438">
        <f t="shared" si="325"/>
        <v>45721</v>
      </c>
    </row>
    <row r="2617" spans="1:49">
      <c r="A2617" s="1135" t="s">
        <v>8084</v>
      </c>
      <c r="B2617" s="1135" t="s">
        <v>856</v>
      </c>
      <c r="C2617" s="1135">
        <v>550</v>
      </c>
      <c r="D2617" s="1135">
        <v>1.78</v>
      </c>
      <c r="E2617" s="1135" t="s">
        <v>15216</v>
      </c>
      <c r="F2617" s="1135" t="s">
        <v>1069</v>
      </c>
      <c r="G2617" s="1135">
        <v>3.5</v>
      </c>
      <c r="H2617" s="1135" t="s">
        <v>8085</v>
      </c>
      <c r="I2617" s="1135" t="s">
        <v>7823</v>
      </c>
      <c r="K2617" s="1135" t="s">
        <v>8086</v>
      </c>
      <c r="L2617" s="1135" t="s">
        <v>7391</v>
      </c>
      <c r="M2617" s="1135">
        <v>310</v>
      </c>
      <c r="N2617" s="1135" t="s">
        <v>1039</v>
      </c>
      <c r="O2617" s="1135">
        <v>7.75</v>
      </c>
      <c r="P2617" s="1135">
        <v>6.2</v>
      </c>
      <c r="Q2617" s="1135">
        <v>3.5</v>
      </c>
      <c r="R2617" s="1135">
        <v>22</v>
      </c>
      <c r="T2617" s="1135">
        <v>22</v>
      </c>
      <c r="U2617" s="1135">
        <v>3.5</v>
      </c>
      <c r="V2617" s="1135" t="s">
        <v>663</v>
      </c>
      <c r="W2617" s="1135">
        <v>110</v>
      </c>
      <c r="X2617" s="1135">
        <v>85</v>
      </c>
      <c r="Y2617" s="1135">
        <v>1</v>
      </c>
      <c r="Z2617" s="1135" t="s">
        <v>663</v>
      </c>
      <c r="AA2617" s="1135" t="s">
        <v>6946</v>
      </c>
      <c r="AH2617" s="1135" t="s">
        <v>1315</v>
      </c>
      <c r="AI2617" s="1135">
        <v>16.649999999999999</v>
      </c>
      <c r="AJ2617" s="1135">
        <v>-0.15</v>
      </c>
      <c r="AK2617" s="1135">
        <v>0.77</v>
      </c>
      <c r="AM2617" s="1136" t="s">
        <v>846</v>
      </c>
      <c r="AN2617" s="1136" t="s">
        <v>14250</v>
      </c>
      <c r="AO2617" s="1136">
        <f t="shared" si="326"/>
        <v>550</v>
      </c>
      <c r="AP2617" s="1136">
        <f t="shared" si="327"/>
        <v>1.78</v>
      </c>
      <c r="AQ2617" s="1136" t="str">
        <f t="shared" si="328"/>
        <v>1-5-1S91°Z+S</v>
      </c>
      <c r="AR2617" s="1136" t="str">
        <f t="shared" si="329"/>
        <v>31.5</v>
      </c>
      <c r="AS2617" s="1136" t="str">
        <f t="shared" si="330"/>
        <v>330/330/145</v>
      </c>
      <c r="AT2617" s="1136" t="str">
        <f t="shared" si="331"/>
        <v>1-5-1S91°Z+S</v>
      </c>
      <c r="AU2617" s="1136" t="s">
        <v>15734</v>
      </c>
      <c r="AV2617" s="1136" t="str">
        <f t="shared" si="324"/>
        <v>114.3.10</v>
      </c>
      <c r="AW2617" s="1438">
        <f t="shared" si="325"/>
        <v>45726</v>
      </c>
    </row>
    <row r="2618" spans="1:49">
      <c r="A2618" s="1135" t="s">
        <v>8087</v>
      </c>
      <c r="B2618" s="1135" t="s">
        <v>473</v>
      </c>
      <c r="C2618" s="1135">
        <v>650</v>
      </c>
      <c r="D2618" s="1135">
        <v>1.7749999999999999</v>
      </c>
      <c r="E2618" s="1135">
        <v>102.5</v>
      </c>
      <c r="F2618" s="1135" t="s">
        <v>4164</v>
      </c>
      <c r="G2618" s="1135">
        <v>5.5</v>
      </c>
      <c r="H2618" s="1135" t="s">
        <v>8088</v>
      </c>
      <c r="I2618" s="1135" t="s">
        <v>8089</v>
      </c>
      <c r="J2618" s="1135">
        <v>3.7</v>
      </c>
      <c r="K2618" s="1135" t="s">
        <v>8090</v>
      </c>
      <c r="L2618" s="1135" t="s">
        <v>4760</v>
      </c>
      <c r="M2618" s="1135">
        <v>295.10000000000002</v>
      </c>
      <c r="N2618" s="1135" t="s">
        <v>1039</v>
      </c>
      <c r="O2618" s="1135">
        <v>7.3775000000000013</v>
      </c>
      <c r="P2618" s="1135">
        <v>5.9020000000000001</v>
      </c>
      <c r="Q2618" s="1135">
        <v>4</v>
      </c>
      <c r="R2618" s="1135">
        <v>17.399999999999999</v>
      </c>
      <c r="T2618" s="1135">
        <v>31</v>
      </c>
      <c r="U2618" s="1135">
        <v>3.5</v>
      </c>
      <c r="V2618" s="1135" t="s">
        <v>663</v>
      </c>
      <c r="W2618" s="1135">
        <v>100</v>
      </c>
      <c r="X2618" s="1135">
        <v>40</v>
      </c>
      <c r="Y2618" s="1135">
        <v>1</v>
      </c>
      <c r="Z2618" s="1135" t="s">
        <v>663</v>
      </c>
      <c r="AA2618" s="1135" t="s">
        <v>6946</v>
      </c>
      <c r="AH2618" s="1135" t="s">
        <v>863</v>
      </c>
      <c r="AI2618" s="1135">
        <v>95.54</v>
      </c>
      <c r="AJ2618" s="1135">
        <v>-0.45</v>
      </c>
      <c r="AK2618" s="1135">
        <v>1.42</v>
      </c>
      <c r="AM2618" s="1136" t="s">
        <v>857</v>
      </c>
      <c r="AN2618" s="1136" t="s">
        <v>14251</v>
      </c>
      <c r="AO2618" s="1136">
        <f t="shared" si="326"/>
        <v>650</v>
      </c>
      <c r="AP2618" s="1136">
        <f t="shared" si="327"/>
        <v>1.7749999999999999</v>
      </c>
      <c r="AQ2618" s="1136">
        <f t="shared" si="328"/>
        <v>102.5</v>
      </c>
      <c r="AR2618" s="1136" t="str">
        <f t="shared" si="329"/>
        <v>15.5</v>
      </c>
      <c r="AS2618" s="1136" t="str">
        <f t="shared" si="330"/>
        <v>510/470/OFF</v>
      </c>
      <c r="AT2618" s="1136">
        <f t="shared" si="331"/>
        <v>102.5</v>
      </c>
      <c r="AV2618" s="1136" t="str">
        <f t="shared" si="324"/>
        <v>114.3.10</v>
      </c>
      <c r="AW2618" s="1438">
        <f t="shared" si="325"/>
        <v>45726</v>
      </c>
    </row>
    <row r="2619" spans="1:49">
      <c r="A2619" s="1135" t="s">
        <v>8091</v>
      </c>
      <c r="B2619" s="1135" t="s">
        <v>869</v>
      </c>
      <c r="C2619" s="1135">
        <v>600</v>
      </c>
      <c r="D2619" s="1135">
        <v>1.79</v>
      </c>
      <c r="E2619" s="1135" t="s">
        <v>15216</v>
      </c>
      <c r="F2619" s="1135" t="s">
        <v>1563</v>
      </c>
      <c r="G2619" s="1135">
        <v>4</v>
      </c>
      <c r="H2619" s="1135" t="s">
        <v>6996</v>
      </c>
      <c r="I2619" s="1135" t="s">
        <v>7095</v>
      </c>
      <c r="K2619" s="1135" t="s">
        <v>8092</v>
      </c>
      <c r="L2619" s="1135" t="s">
        <v>7925</v>
      </c>
      <c r="M2619" s="1135">
        <v>303</v>
      </c>
      <c r="N2619" s="1135" t="s">
        <v>1039</v>
      </c>
      <c r="O2619" s="1135">
        <v>7.5750000000000002</v>
      </c>
      <c r="P2619" s="1135">
        <v>6.0600000000000005</v>
      </c>
      <c r="Q2619" s="1135">
        <v>3.5</v>
      </c>
      <c r="R2619" s="1135">
        <v>24</v>
      </c>
      <c r="T2619" s="1135">
        <v>16</v>
      </c>
      <c r="U2619" s="1135">
        <v>3</v>
      </c>
      <c r="V2619" s="1135" t="s">
        <v>663</v>
      </c>
      <c r="W2619" s="1135">
        <v>90</v>
      </c>
      <c r="X2619" s="1135">
        <v>10</v>
      </c>
      <c r="Y2619" s="1135">
        <v>1.5</v>
      </c>
      <c r="Z2619" s="1135" t="s">
        <v>663</v>
      </c>
      <c r="AA2619" s="1135" t="s">
        <v>6951</v>
      </c>
      <c r="AH2619" s="1135" t="s">
        <v>872</v>
      </c>
      <c r="AI2619" s="1135">
        <v>55.31</v>
      </c>
      <c r="AJ2619" s="1135">
        <v>1.2</v>
      </c>
      <c r="AK2619" s="1135">
        <v>4.62</v>
      </c>
      <c r="AM2619" s="1136" t="s">
        <v>866</v>
      </c>
      <c r="AN2619" s="1136" t="s">
        <v>14252</v>
      </c>
      <c r="AO2619" s="1136">
        <f t="shared" si="326"/>
        <v>600</v>
      </c>
      <c r="AP2619" s="1136">
        <f t="shared" si="327"/>
        <v>1.79</v>
      </c>
      <c r="AQ2619" s="1136" t="str">
        <f t="shared" si="328"/>
        <v>1-5-1S91°Z+S</v>
      </c>
      <c r="AR2619" s="1136" t="str">
        <f t="shared" si="329"/>
        <v>30.5</v>
      </c>
      <c r="AS2619" s="1136" t="str">
        <f t="shared" si="330"/>
        <v>310/310/190</v>
      </c>
      <c r="AT2619" s="1136" t="str">
        <f t="shared" si="331"/>
        <v>1-5-1S91°Z+S</v>
      </c>
      <c r="AU2619" s="1136" t="s">
        <v>15734</v>
      </c>
      <c r="AV2619" s="1136" t="str">
        <f t="shared" si="324"/>
        <v>114.3.13</v>
      </c>
      <c r="AW2619" s="1438">
        <f t="shared" si="325"/>
        <v>45729</v>
      </c>
    </row>
    <row r="2620" spans="1:49">
      <c r="A2620" s="1135" t="s">
        <v>8093</v>
      </c>
      <c r="B2620" s="1135" t="s">
        <v>473</v>
      </c>
      <c r="C2620" s="1135">
        <v>650</v>
      </c>
      <c r="D2620" s="1135">
        <v>1.8</v>
      </c>
      <c r="E2620" s="1135" t="s">
        <v>15203</v>
      </c>
      <c r="F2620" s="1135" t="s">
        <v>663</v>
      </c>
      <c r="G2620" s="1135" t="s">
        <v>6959</v>
      </c>
      <c r="H2620" s="1135" t="s">
        <v>7957</v>
      </c>
      <c r="I2620" s="1135" t="s">
        <v>7061</v>
      </c>
      <c r="J2620" s="1135">
        <v>3.7</v>
      </c>
      <c r="K2620" s="1135" t="s">
        <v>8094</v>
      </c>
      <c r="L2620" s="1135" t="s">
        <v>6385</v>
      </c>
      <c r="M2620" s="1135">
        <v>295.10000000000002</v>
      </c>
      <c r="N2620" s="1135" t="s">
        <v>1039</v>
      </c>
      <c r="O2620" s="1135">
        <v>7.3775000000000013</v>
      </c>
      <c r="P2620" s="1135">
        <v>5.9020000000000001</v>
      </c>
      <c r="Q2620" s="1135">
        <v>4</v>
      </c>
      <c r="R2620" s="1135">
        <v>17.399999999999999</v>
      </c>
      <c r="T2620" s="1135">
        <v>31</v>
      </c>
      <c r="U2620" s="1135">
        <v>3.5</v>
      </c>
      <c r="V2620" s="1135" t="s">
        <v>663</v>
      </c>
      <c r="W2620" s="1135" t="s">
        <v>6974</v>
      </c>
      <c r="X2620" s="1135">
        <v>40</v>
      </c>
      <c r="Y2620" s="1135">
        <v>1</v>
      </c>
      <c r="Z2620" s="1135" t="s">
        <v>663</v>
      </c>
      <c r="AA2620" s="1135" t="s">
        <v>2383</v>
      </c>
      <c r="AH2620" s="1135" t="s">
        <v>661</v>
      </c>
      <c r="AM2620" s="1136" t="s">
        <v>885</v>
      </c>
      <c r="AN2620" s="1136" t="s">
        <v>14253</v>
      </c>
      <c r="AO2620" s="1136">
        <f t="shared" si="326"/>
        <v>650</v>
      </c>
      <c r="AP2620" s="1136">
        <f t="shared" si="327"/>
        <v>1.8</v>
      </c>
      <c r="AQ2620" s="1136" t="str">
        <f t="shared" si="328"/>
        <v>1-5-1S85°Z+S</v>
      </c>
      <c r="AR2620" s="1136" t="str">
        <f t="shared" si="329"/>
        <v>NA</v>
      </c>
      <c r="AS2620" s="1136" t="str">
        <f t="shared" si="330"/>
        <v>204/OFF</v>
      </c>
      <c r="AT2620" s="1136" t="str">
        <f t="shared" si="331"/>
        <v>1-5-1S85°Z+S</v>
      </c>
      <c r="AU2620" s="1136" t="s">
        <v>15734</v>
      </c>
      <c r="AV2620" s="1136" t="str">
        <f t="shared" si="324"/>
        <v>114.3.21</v>
      </c>
      <c r="AW2620" s="1438">
        <f t="shared" si="325"/>
        <v>45737</v>
      </c>
    </row>
    <row r="2621" spans="1:49">
      <c r="A2621" s="1135" t="s">
        <v>8095</v>
      </c>
      <c r="B2621" s="1135" t="s">
        <v>889</v>
      </c>
      <c r="C2621" s="1135">
        <v>500</v>
      </c>
      <c r="D2621" s="1135">
        <v>1.77</v>
      </c>
      <c r="E2621" s="1135" t="s">
        <v>15203</v>
      </c>
      <c r="F2621" s="1135" t="s">
        <v>663</v>
      </c>
      <c r="G2621" s="1135">
        <v>5.5</v>
      </c>
      <c r="H2621" s="1135" t="s">
        <v>4870</v>
      </c>
      <c r="I2621" s="1135" t="s">
        <v>7540</v>
      </c>
      <c r="K2621" s="1135" t="s">
        <v>8096</v>
      </c>
      <c r="L2621" s="1135" t="s">
        <v>7930</v>
      </c>
      <c r="M2621" s="1135">
        <v>295</v>
      </c>
      <c r="N2621" s="1135" t="s">
        <v>1039</v>
      </c>
      <c r="O2621" s="1135">
        <v>7.375</v>
      </c>
      <c r="P2621" s="1135">
        <v>5.9</v>
      </c>
      <c r="Q2621" s="1135">
        <v>4</v>
      </c>
      <c r="R2621" s="1135">
        <v>19</v>
      </c>
      <c r="T2621" s="1135">
        <v>27.8</v>
      </c>
      <c r="U2621" s="1135">
        <v>3.9</v>
      </c>
      <c r="V2621" s="1135" t="s">
        <v>663</v>
      </c>
      <c r="W2621" s="1135">
        <v>125</v>
      </c>
      <c r="X2621" s="1135">
        <v>90</v>
      </c>
      <c r="Y2621" s="1135">
        <v>1.5</v>
      </c>
      <c r="Z2621" s="1135" t="s">
        <v>663</v>
      </c>
      <c r="AA2621" s="1135" t="s">
        <v>8097</v>
      </c>
      <c r="AH2621" s="1135" t="s">
        <v>749</v>
      </c>
      <c r="AM2621" s="1136" t="s">
        <v>886</v>
      </c>
      <c r="AN2621" s="1136" t="s">
        <v>14254</v>
      </c>
      <c r="AO2621" s="1136">
        <f t="shared" si="326"/>
        <v>500</v>
      </c>
      <c r="AP2621" s="1136">
        <f t="shared" si="327"/>
        <v>1.77</v>
      </c>
      <c r="AQ2621" s="1136" t="str">
        <f t="shared" si="328"/>
        <v>1-5-1S85°Z+S</v>
      </c>
      <c r="AR2621" s="1136" t="str">
        <f t="shared" si="329"/>
        <v>NA</v>
      </c>
      <c r="AS2621" s="1136" t="str">
        <f t="shared" si="330"/>
        <v>178/OFF</v>
      </c>
      <c r="AT2621" s="1136" t="str">
        <f t="shared" si="331"/>
        <v>1-5-1S85°Z+S</v>
      </c>
      <c r="AU2621" s="1136" t="s">
        <v>15734</v>
      </c>
      <c r="AV2621" s="1136" t="str">
        <f t="shared" si="324"/>
        <v>113.3.24</v>
      </c>
      <c r="AW2621" s="1438">
        <f t="shared" si="325"/>
        <v>45375</v>
      </c>
    </row>
    <row r="2622" spans="1:49">
      <c r="A2622" s="1135" t="s">
        <v>8098</v>
      </c>
      <c r="B2622" s="1135" t="s">
        <v>473</v>
      </c>
      <c r="C2622" s="1135">
        <v>650</v>
      </c>
      <c r="D2622" s="1135">
        <v>1.72</v>
      </c>
      <c r="E2622" s="1135">
        <v>102.5</v>
      </c>
      <c r="F2622" s="1135" t="s">
        <v>4164</v>
      </c>
      <c r="G2622" s="1135">
        <v>5.5</v>
      </c>
      <c r="H2622" s="1135" t="s">
        <v>8099</v>
      </c>
      <c r="I2622" s="1135" t="s">
        <v>8100</v>
      </c>
      <c r="J2622" s="1135">
        <v>3.7</v>
      </c>
      <c r="K2622" s="1135" t="s">
        <v>8101</v>
      </c>
      <c r="L2622" s="1135" t="s">
        <v>6778</v>
      </c>
      <c r="M2622" s="1135">
        <v>295.10000000000002</v>
      </c>
      <c r="N2622" s="1135" t="s">
        <v>1039</v>
      </c>
      <c r="O2622" s="1135">
        <v>7.3775000000000013</v>
      </c>
      <c r="P2622" s="1135">
        <v>5.9020000000000001</v>
      </c>
      <c r="Q2622" s="1135">
        <v>4</v>
      </c>
      <c r="R2622" s="1135">
        <v>17.399999999999999</v>
      </c>
      <c r="T2622" s="1135">
        <v>31</v>
      </c>
      <c r="U2622" s="1135">
        <v>3.5</v>
      </c>
      <c r="V2622" s="1135" t="s">
        <v>663</v>
      </c>
      <c r="W2622" s="1135">
        <v>100</v>
      </c>
      <c r="X2622" s="1135">
        <v>40</v>
      </c>
      <c r="Y2622" s="1135">
        <v>1</v>
      </c>
      <c r="Z2622" s="1135" t="s">
        <v>663</v>
      </c>
      <c r="AA2622" s="1135" t="s">
        <v>2383</v>
      </c>
      <c r="AH2622" s="1135" t="s">
        <v>666</v>
      </c>
      <c r="AM2622" s="1136" t="s">
        <v>882</v>
      </c>
      <c r="AN2622" s="1136" t="s">
        <v>14255</v>
      </c>
      <c r="AO2622" s="1136">
        <f t="shared" si="326"/>
        <v>650</v>
      </c>
      <c r="AP2622" s="1136">
        <f t="shared" si="327"/>
        <v>1.72</v>
      </c>
      <c r="AQ2622" s="1136">
        <f t="shared" si="328"/>
        <v>102.5</v>
      </c>
      <c r="AR2622" s="1136" t="str">
        <f t="shared" si="329"/>
        <v>15.5</v>
      </c>
      <c r="AS2622" s="1136" t="str">
        <f t="shared" si="330"/>
        <v>500/470/OFF</v>
      </c>
      <c r="AT2622" s="1136">
        <f t="shared" si="331"/>
        <v>102.5</v>
      </c>
      <c r="AV2622" s="1136" t="str">
        <f t="shared" si="324"/>
        <v>114.3.21</v>
      </c>
      <c r="AW2622" s="1438">
        <f t="shared" si="325"/>
        <v>45737</v>
      </c>
    </row>
    <row r="2623" spans="1:49">
      <c r="A2623" s="1135" t="s">
        <v>8102</v>
      </c>
      <c r="B2623" s="1135" t="s">
        <v>737</v>
      </c>
      <c r="C2623" s="1135">
        <v>500</v>
      </c>
      <c r="D2623" s="1135">
        <v>1.78</v>
      </c>
      <c r="E2623" s="1135">
        <v>102.5</v>
      </c>
      <c r="F2623" s="1135" t="s">
        <v>4164</v>
      </c>
      <c r="G2623" s="1135">
        <v>5.5</v>
      </c>
      <c r="H2623" s="1135" t="s">
        <v>8103</v>
      </c>
      <c r="I2623" s="1135" t="s">
        <v>7682</v>
      </c>
      <c r="J2623" s="1135">
        <v>3.7</v>
      </c>
      <c r="K2623" s="1135" t="s">
        <v>8062</v>
      </c>
      <c r="L2623" s="1135" t="s">
        <v>4760</v>
      </c>
      <c r="M2623" s="1135">
        <v>295.10000000000002</v>
      </c>
      <c r="N2623" s="1135" t="s">
        <v>1039</v>
      </c>
      <c r="O2623" s="1135">
        <v>7.3775000000000013</v>
      </c>
      <c r="P2623" s="1135">
        <v>5.9020000000000001</v>
      </c>
      <c r="Q2623" s="1135">
        <v>4</v>
      </c>
      <c r="R2623" s="1135">
        <v>17.399999999999999</v>
      </c>
      <c r="T2623" s="1135">
        <v>31</v>
      </c>
      <c r="U2623" s="1135">
        <v>3.5</v>
      </c>
      <c r="V2623" s="1135" t="s">
        <v>663</v>
      </c>
      <c r="W2623" s="1135">
        <v>100</v>
      </c>
      <c r="X2623" s="1135">
        <v>40</v>
      </c>
      <c r="Y2623" s="1135">
        <v>1</v>
      </c>
      <c r="Z2623" s="1135" t="s">
        <v>663</v>
      </c>
      <c r="AA2623" s="1135" t="s">
        <v>4412</v>
      </c>
      <c r="AH2623" s="1135" t="s">
        <v>2478</v>
      </c>
      <c r="AM2623" s="1136" t="s">
        <v>14256</v>
      </c>
      <c r="AN2623" s="1136" t="s">
        <v>14257</v>
      </c>
      <c r="AO2623" s="1136">
        <f t="shared" si="326"/>
        <v>500</v>
      </c>
      <c r="AP2623" s="1136">
        <f t="shared" si="327"/>
        <v>1.78</v>
      </c>
      <c r="AQ2623" s="1136">
        <f t="shared" si="328"/>
        <v>102.5</v>
      </c>
      <c r="AR2623" s="1136" t="str">
        <f t="shared" si="329"/>
        <v>15.5</v>
      </c>
      <c r="AS2623" s="1136" t="str">
        <f t="shared" si="330"/>
        <v>455/415/OFF</v>
      </c>
      <c r="AT2623" s="1136">
        <f t="shared" si="331"/>
        <v>102.5</v>
      </c>
      <c r="AV2623" s="1136" t="str">
        <f t="shared" si="324"/>
        <v>111.3.18</v>
      </c>
      <c r="AW2623" s="1438">
        <f t="shared" si="325"/>
        <v>44638</v>
      </c>
    </row>
    <row r="2624" spans="1:49">
      <c r="A2624" s="1135" t="s">
        <v>8104</v>
      </c>
      <c r="B2624" s="1135" t="s">
        <v>7108</v>
      </c>
      <c r="C2624" s="1135">
        <v>600</v>
      </c>
      <c r="D2624" s="1135">
        <v>1.75</v>
      </c>
      <c r="E2624" s="1135" t="s">
        <v>15210</v>
      </c>
      <c r="F2624" s="1135" t="s">
        <v>2328</v>
      </c>
      <c r="G2624" s="1135">
        <v>5</v>
      </c>
      <c r="H2624" s="1135" t="s">
        <v>7046</v>
      </c>
      <c r="I2624" s="1135" t="s">
        <v>7012</v>
      </c>
      <c r="K2624" s="1135" t="s">
        <v>7110</v>
      </c>
      <c r="L2624" s="1135" t="s">
        <v>7111</v>
      </c>
      <c r="M2624" s="1135">
        <v>305</v>
      </c>
      <c r="N2624" s="1135" t="s">
        <v>1039</v>
      </c>
      <c r="O2624" s="1135">
        <v>7.625</v>
      </c>
      <c r="P2624" s="1135">
        <v>6.1000000000000005</v>
      </c>
      <c r="Q2624" s="1135">
        <v>3.5</v>
      </c>
      <c r="R2624" s="1135">
        <v>24</v>
      </c>
      <c r="T2624" s="1135">
        <v>13.5</v>
      </c>
      <c r="U2624" s="1135">
        <v>3.2</v>
      </c>
      <c r="V2624" s="1135" t="s">
        <v>663</v>
      </c>
      <c r="W2624" s="1135">
        <v>100</v>
      </c>
      <c r="X2624" s="1135">
        <v>85</v>
      </c>
      <c r="Y2624" s="1135">
        <v>1.2</v>
      </c>
      <c r="Z2624" s="1135" t="s">
        <v>663</v>
      </c>
      <c r="AA2624" s="1135" t="s">
        <v>5562</v>
      </c>
      <c r="AH2624" s="1135" t="s">
        <v>459</v>
      </c>
      <c r="AM2624" s="1136" t="s">
        <v>14258</v>
      </c>
      <c r="AN2624" s="1136" t="s">
        <v>14259</v>
      </c>
      <c r="AO2624" s="1136">
        <f t="shared" si="326"/>
        <v>600</v>
      </c>
      <c r="AP2624" s="1136">
        <f t="shared" si="327"/>
        <v>1.75</v>
      </c>
      <c r="AQ2624" s="1136" t="str">
        <f t="shared" si="328"/>
        <v>1-5-1S83°Z+S</v>
      </c>
      <c r="AR2624" s="1136" t="str">
        <f t="shared" si="329"/>
        <v>33.5</v>
      </c>
      <c r="AS2624" s="1136" t="str">
        <f t="shared" si="330"/>
        <v>340/340/140</v>
      </c>
      <c r="AT2624" s="1136" t="str">
        <f t="shared" si="331"/>
        <v>1-5-1S83°Z+S</v>
      </c>
      <c r="AU2624" s="1136" t="s">
        <v>15734</v>
      </c>
      <c r="AV2624" s="1136" t="str">
        <f t="shared" si="324"/>
        <v>111.3.22</v>
      </c>
      <c r="AW2624" s="1438">
        <f t="shared" si="325"/>
        <v>44642</v>
      </c>
    </row>
    <row r="2625" spans="1:49">
      <c r="A2625" s="1135" t="s">
        <v>8105</v>
      </c>
      <c r="B2625" s="1135" t="s">
        <v>889</v>
      </c>
      <c r="C2625" s="1135">
        <v>550</v>
      </c>
      <c r="D2625" s="1135">
        <v>1.7450000000000001</v>
      </c>
      <c r="E2625" s="1135">
        <v>102.5</v>
      </c>
      <c r="F2625" s="1135" t="s">
        <v>4164</v>
      </c>
      <c r="G2625" s="1135">
        <v>5.5</v>
      </c>
      <c r="H2625" s="1135" t="s">
        <v>7647</v>
      </c>
      <c r="I2625" s="1135" t="s">
        <v>7181</v>
      </c>
      <c r="K2625" s="1135" t="s">
        <v>8106</v>
      </c>
      <c r="L2625" s="1135" t="s">
        <v>7518</v>
      </c>
      <c r="M2625" s="1135">
        <v>295</v>
      </c>
      <c r="N2625" s="1135" t="s">
        <v>1039</v>
      </c>
      <c r="O2625" s="1135">
        <v>7.375</v>
      </c>
      <c r="P2625" s="1135">
        <v>5.9</v>
      </c>
      <c r="Q2625" s="1135">
        <v>4</v>
      </c>
      <c r="R2625" s="1135">
        <v>19</v>
      </c>
      <c r="T2625" s="1135">
        <v>27.8</v>
      </c>
      <c r="U2625" s="1135">
        <v>3.9</v>
      </c>
      <c r="V2625" s="1135" t="s">
        <v>663</v>
      </c>
      <c r="W2625" s="1135">
        <v>125</v>
      </c>
      <c r="X2625" s="1135">
        <v>90</v>
      </c>
      <c r="Y2625" s="1135">
        <v>1.5</v>
      </c>
      <c r="Z2625" s="1135" t="s">
        <v>663</v>
      </c>
      <c r="AA2625" s="1135" t="s">
        <v>2114</v>
      </c>
      <c r="AH2625" s="1135" t="s">
        <v>746</v>
      </c>
      <c r="AM2625" s="1136" t="s">
        <v>14260</v>
      </c>
      <c r="AN2625" s="1136" t="s">
        <v>14261</v>
      </c>
      <c r="AO2625" s="1136">
        <f t="shared" si="326"/>
        <v>550</v>
      </c>
      <c r="AP2625" s="1136">
        <f t="shared" si="327"/>
        <v>1.7450000000000001</v>
      </c>
      <c r="AQ2625" s="1136">
        <f t="shared" si="328"/>
        <v>102.5</v>
      </c>
      <c r="AR2625" s="1136" t="str">
        <f t="shared" si="329"/>
        <v>15.5</v>
      </c>
      <c r="AS2625" s="1136" t="str">
        <f t="shared" si="330"/>
        <v>450/420/OFF</v>
      </c>
      <c r="AT2625" s="1136">
        <f t="shared" si="331"/>
        <v>102.5</v>
      </c>
      <c r="AV2625" s="1136" t="str">
        <f t="shared" si="324"/>
        <v>111.3.25</v>
      </c>
      <c r="AW2625" s="1438">
        <f t="shared" si="325"/>
        <v>44645</v>
      </c>
    </row>
    <row r="2626" spans="1:49">
      <c r="A2626" s="1135" t="s">
        <v>8107</v>
      </c>
      <c r="B2626" s="1135" t="s">
        <v>737</v>
      </c>
      <c r="C2626" s="1135">
        <v>500</v>
      </c>
      <c r="D2626" s="1135">
        <v>1.7669999999999999</v>
      </c>
      <c r="E2626" s="1135">
        <v>102.5</v>
      </c>
      <c r="F2626" s="1135" t="s">
        <v>4164</v>
      </c>
      <c r="G2626" s="1135">
        <v>5</v>
      </c>
      <c r="H2626" s="1135" t="s">
        <v>8108</v>
      </c>
      <c r="I2626" s="1135" t="s">
        <v>8109</v>
      </c>
      <c r="J2626" s="1135">
        <v>3.7</v>
      </c>
      <c r="K2626" s="1135" t="s">
        <v>8110</v>
      </c>
      <c r="L2626" s="1135" t="s">
        <v>4760</v>
      </c>
      <c r="M2626" s="1135">
        <v>298.8</v>
      </c>
      <c r="N2626" s="1135" t="s">
        <v>1039</v>
      </c>
      <c r="O2626" s="1135">
        <v>7.4700000000000006</v>
      </c>
      <c r="P2626" s="1135">
        <v>5.976</v>
      </c>
      <c r="Q2626" s="1135">
        <v>4</v>
      </c>
      <c r="R2626" s="1135">
        <v>20.5</v>
      </c>
      <c r="T2626" s="1135">
        <v>21</v>
      </c>
      <c r="U2626" s="1135">
        <v>3.5</v>
      </c>
      <c r="V2626" s="1135" t="s">
        <v>663</v>
      </c>
      <c r="W2626" s="1135">
        <v>30</v>
      </c>
      <c r="X2626" s="1135">
        <v>10</v>
      </c>
      <c r="Y2626" s="1135">
        <v>1.2</v>
      </c>
      <c r="Z2626" s="1135" t="s">
        <v>663</v>
      </c>
      <c r="AA2626" s="1135" t="s">
        <v>1486</v>
      </c>
      <c r="AH2626" s="1135" t="s">
        <v>908</v>
      </c>
      <c r="AM2626" s="1136" t="s">
        <v>14262</v>
      </c>
      <c r="AN2626" s="1136" t="s">
        <v>14263</v>
      </c>
      <c r="AO2626" s="1136">
        <f t="shared" si="326"/>
        <v>500</v>
      </c>
      <c r="AP2626" s="1136">
        <f t="shared" si="327"/>
        <v>1.7669999999999999</v>
      </c>
      <c r="AQ2626" s="1136">
        <f t="shared" si="328"/>
        <v>102.5</v>
      </c>
      <c r="AR2626" s="1136" t="str">
        <f t="shared" si="329"/>
        <v>15.5</v>
      </c>
      <c r="AS2626" s="1136" t="str">
        <f t="shared" si="330"/>
        <v>400/380/170</v>
      </c>
      <c r="AT2626" s="1136">
        <f t="shared" si="331"/>
        <v>102.5</v>
      </c>
      <c r="AV2626" s="1136" t="str">
        <f t="shared" ref="AV2626:AV2689" si="332">AA2626</f>
        <v>110.4.6</v>
      </c>
      <c r="AW2626" s="1438">
        <f t="shared" si="325"/>
        <v>44292</v>
      </c>
    </row>
    <row r="2627" spans="1:49">
      <c r="A2627" s="1135" t="s">
        <v>8111</v>
      </c>
      <c r="B2627" s="1135" t="s">
        <v>7208</v>
      </c>
      <c r="C2627" s="1135">
        <v>600</v>
      </c>
      <c r="D2627" s="1135">
        <v>1.74</v>
      </c>
      <c r="E2627" s="1135" t="s">
        <v>15216</v>
      </c>
      <c r="F2627" s="1135" t="s">
        <v>1078</v>
      </c>
      <c r="G2627" s="1135">
        <v>5</v>
      </c>
      <c r="H2627" s="1135" t="s">
        <v>1900</v>
      </c>
      <c r="I2627" s="1135" t="s">
        <v>7003</v>
      </c>
      <c r="J2627" s="1135">
        <v>3</v>
      </c>
      <c r="K2627" s="1135" t="s">
        <v>8112</v>
      </c>
      <c r="L2627" s="1135" t="s">
        <v>4948</v>
      </c>
      <c r="M2627" s="1135">
        <v>300.7</v>
      </c>
      <c r="N2627" s="1135" t="s">
        <v>1039</v>
      </c>
      <c r="O2627" s="1135">
        <v>7.5175000000000001</v>
      </c>
      <c r="P2627" s="1135">
        <v>6.0140000000000002</v>
      </c>
      <c r="Q2627" s="1135">
        <v>3</v>
      </c>
      <c r="R2627" s="1135">
        <v>28.5</v>
      </c>
      <c r="T2627" s="1135">
        <v>14.7</v>
      </c>
      <c r="U2627" s="1135">
        <v>6.1</v>
      </c>
      <c r="V2627" s="1135" t="s">
        <v>663</v>
      </c>
      <c r="W2627" s="1135">
        <v>115</v>
      </c>
      <c r="X2627" s="1135">
        <v>45</v>
      </c>
      <c r="Y2627" s="1135">
        <v>1.5</v>
      </c>
      <c r="Z2627" s="1135" t="s">
        <v>663</v>
      </c>
      <c r="AA2627" s="1135" t="s">
        <v>1571</v>
      </c>
      <c r="AH2627" s="1135" t="s">
        <v>1088</v>
      </c>
      <c r="AI2627" s="1135">
        <v>92.48</v>
      </c>
      <c r="AJ2627" s="1135">
        <v>-0.93</v>
      </c>
      <c r="AK2627" s="1135">
        <v>4.68</v>
      </c>
      <c r="AM2627" s="1136" t="s">
        <v>14264</v>
      </c>
      <c r="AN2627" s="1136" t="s">
        <v>14265</v>
      </c>
      <c r="AO2627" s="1136">
        <f t="shared" si="326"/>
        <v>600</v>
      </c>
      <c r="AP2627" s="1136">
        <f t="shared" si="327"/>
        <v>1.74</v>
      </c>
      <c r="AQ2627" s="1136" t="str">
        <f t="shared" si="328"/>
        <v>1-5-1S91°Z+S</v>
      </c>
      <c r="AR2627" s="1136" t="str">
        <f t="shared" si="329"/>
        <v>30</v>
      </c>
      <c r="AS2627" s="1136" t="str">
        <f t="shared" si="330"/>
        <v>280/280/OFF</v>
      </c>
      <c r="AT2627" s="1136" t="str">
        <f t="shared" si="331"/>
        <v>1-5-1S91°Z+S</v>
      </c>
      <c r="AU2627" s="1136" t="s">
        <v>15734</v>
      </c>
      <c r="AV2627" s="1136" t="str">
        <f t="shared" si="332"/>
        <v>111.4.8</v>
      </c>
      <c r="AW2627" s="1438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35" t="s">
        <v>8113</v>
      </c>
      <c r="B2628" s="1135" t="s">
        <v>682</v>
      </c>
      <c r="C2628" s="1135">
        <v>550</v>
      </c>
      <c r="D2628" s="1135">
        <v>1.78</v>
      </c>
      <c r="E2628" s="1135" t="s">
        <v>15216</v>
      </c>
      <c r="F2628" s="1135" t="s">
        <v>1048</v>
      </c>
      <c r="G2628" s="1135">
        <v>5.5</v>
      </c>
      <c r="H2628" s="1135" t="s">
        <v>8064</v>
      </c>
      <c r="I2628" s="1135" t="s">
        <v>7199</v>
      </c>
      <c r="K2628" s="1135" t="s">
        <v>8114</v>
      </c>
      <c r="L2628" s="1135" t="s">
        <v>5001</v>
      </c>
      <c r="M2628" s="1135">
        <v>296.39999999999998</v>
      </c>
      <c r="N2628" s="1135" t="s">
        <v>1039</v>
      </c>
      <c r="O2628" s="1135">
        <v>7.41</v>
      </c>
      <c r="P2628" s="1135">
        <v>5.9279999999999999</v>
      </c>
      <c r="Q2628" s="1135">
        <v>3.5</v>
      </c>
      <c r="R2628" s="1135">
        <v>20</v>
      </c>
      <c r="T2628" s="1135">
        <v>14.7</v>
      </c>
      <c r="U2628" s="1135">
        <v>5.5</v>
      </c>
      <c r="V2628" s="1135" t="s">
        <v>663</v>
      </c>
      <c r="W2628" s="1135" t="s">
        <v>2910</v>
      </c>
      <c r="X2628" s="1135">
        <v>10</v>
      </c>
      <c r="Y2628" s="1135">
        <v>1.1000000000000001</v>
      </c>
      <c r="Z2628" s="1135" t="s">
        <v>663</v>
      </c>
      <c r="AA2628" s="1135" t="s">
        <v>2199</v>
      </c>
      <c r="AH2628" s="1135" t="s">
        <v>630</v>
      </c>
      <c r="AM2628" s="1136" t="s">
        <v>14266</v>
      </c>
      <c r="AN2628" s="1136" t="s">
        <v>14267</v>
      </c>
      <c r="AO2628" s="1136">
        <f t="shared" si="326"/>
        <v>550</v>
      </c>
      <c r="AP2628" s="1136">
        <f t="shared" si="327"/>
        <v>1.78</v>
      </c>
      <c r="AQ2628" s="1136" t="str">
        <f t="shared" si="328"/>
        <v>1-5-1S91°Z+S</v>
      </c>
      <c r="AR2628" s="1136" t="str">
        <f t="shared" si="329"/>
        <v>31</v>
      </c>
      <c r="AS2628" s="1136" t="str">
        <f t="shared" si="330"/>
        <v>285/285/160</v>
      </c>
      <c r="AT2628" s="1136" t="str">
        <f t="shared" si="331"/>
        <v>1-5-1S91°Z+S</v>
      </c>
      <c r="AU2628" s="1136" t="s">
        <v>15734</v>
      </c>
      <c r="AV2628" s="1136" t="str">
        <f t="shared" si="332"/>
        <v>111.4.14</v>
      </c>
      <c r="AW2628" s="1438">
        <f t="shared" si="333"/>
        <v>44665</v>
      </c>
    </row>
    <row r="2629" spans="1:49">
      <c r="A2629" s="1135" t="s">
        <v>8115</v>
      </c>
      <c r="B2629" s="1135" t="s">
        <v>7226</v>
      </c>
      <c r="C2629" s="1135">
        <v>600</v>
      </c>
      <c r="D2629" s="1135">
        <v>1.7849999999999999</v>
      </c>
      <c r="E2629" s="1135" t="s">
        <v>15210</v>
      </c>
      <c r="F2629" s="1135" t="s">
        <v>2328</v>
      </c>
      <c r="G2629" s="1135">
        <v>3.5</v>
      </c>
      <c r="H2629" s="1135" t="s">
        <v>7046</v>
      </c>
      <c r="I2629" s="1135" t="s">
        <v>7244</v>
      </c>
      <c r="K2629" s="1135" t="s">
        <v>7558</v>
      </c>
      <c r="L2629" s="1135" t="s">
        <v>7228</v>
      </c>
      <c r="M2629" s="1135">
        <v>310</v>
      </c>
      <c r="N2629" s="1135" t="s">
        <v>1039</v>
      </c>
      <c r="O2629" s="1135">
        <v>7.75</v>
      </c>
      <c r="P2629" s="1135">
        <v>6.2</v>
      </c>
      <c r="Q2629" s="1135">
        <v>3.5</v>
      </c>
      <c r="R2629" s="1135">
        <v>21</v>
      </c>
      <c r="T2629" s="1135">
        <v>24</v>
      </c>
      <c r="U2629" s="1135">
        <v>3.4</v>
      </c>
      <c r="V2629" s="1135" t="s">
        <v>663</v>
      </c>
      <c r="W2629" s="1135">
        <v>115</v>
      </c>
      <c r="X2629" s="1135">
        <v>85</v>
      </c>
      <c r="Y2629" s="1135">
        <v>1.2</v>
      </c>
      <c r="Z2629" s="1135" t="s">
        <v>663</v>
      </c>
      <c r="AA2629" s="1135" t="s">
        <v>2199</v>
      </c>
      <c r="AH2629" s="1135" t="s">
        <v>747</v>
      </c>
      <c r="AM2629" s="1136" t="s">
        <v>14268</v>
      </c>
      <c r="AN2629" s="1136" t="s">
        <v>14269</v>
      </c>
      <c r="AO2629" s="1136">
        <f t="shared" si="326"/>
        <v>600</v>
      </c>
      <c r="AP2629" s="1136">
        <f t="shared" si="327"/>
        <v>1.7849999999999999</v>
      </c>
      <c r="AQ2629" s="1136" t="str">
        <f t="shared" si="328"/>
        <v>1-5-1S83°Z+S</v>
      </c>
      <c r="AR2629" s="1136" t="str">
        <f t="shared" si="329"/>
        <v>33.5</v>
      </c>
      <c r="AS2629" s="1136" t="str">
        <f t="shared" si="330"/>
        <v>340/340/140</v>
      </c>
      <c r="AT2629" s="1136" t="str">
        <f t="shared" si="331"/>
        <v>1-5-1S83°Z+S</v>
      </c>
      <c r="AU2629" s="1136" t="s">
        <v>15734</v>
      </c>
      <c r="AV2629" s="1136" t="str">
        <f t="shared" si="332"/>
        <v>111.4.14</v>
      </c>
      <c r="AW2629" s="1438">
        <f t="shared" si="333"/>
        <v>44665</v>
      </c>
    </row>
    <row r="2630" spans="1:49">
      <c r="A2630" s="1135" t="s">
        <v>8116</v>
      </c>
      <c r="B2630" s="1135" t="s">
        <v>8117</v>
      </c>
      <c r="C2630" s="1135">
        <v>600</v>
      </c>
      <c r="D2630" s="1135">
        <v>1.7749999999999999</v>
      </c>
      <c r="E2630" s="1135" t="s">
        <v>15210</v>
      </c>
      <c r="F2630" s="1135" t="s">
        <v>2328</v>
      </c>
      <c r="G2630" s="1135">
        <v>3.5</v>
      </c>
      <c r="H2630" s="1135" t="s">
        <v>7046</v>
      </c>
      <c r="I2630" s="1135" t="s">
        <v>7244</v>
      </c>
      <c r="K2630" s="1135" t="s">
        <v>8118</v>
      </c>
      <c r="L2630" s="1135" t="s">
        <v>8119</v>
      </c>
      <c r="M2630" s="1135">
        <v>310</v>
      </c>
      <c r="N2630" s="1135" t="s">
        <v>1039</v>
      </c>
      <c r="O2630" s="1135">
        <v>7.75</v>
      </c>
      <c r="P2630" s="1135">
        <v>6.2</v>
      </c>
      <c r="Q2630" s="1135">
        <v>3.5</v>
      </c>
      <c r="R2630" s="1135">
        <v>21</v>
      </c>
      <c r="T2630" s="1135">
        <v>24</v>
      </c>
      <c r="U2630" s="1135">
        <v>3.4</v>
      </c>
      <c r="V2630" s="1135" t="s">
        <v>663</v>
      </c>
      <c r="W2630" s="1135">
        <v>115</v>
      </c>
      <c r="X2630" s="1135">
        <v>85</v>
      </c>
      <c r="Y2630" s="1135">
        <v>1.2</v>
      </c>
      <c r="Z2630" s="1135" t="s">
        <v>663</v>
      </c>
      <c r="AA2630" s="1135" t="s">
        <v>2199</v>
      </c>
      <c r="AH2630" s="1135" t="s">
        <v>488</v>
      </c>
      <c r="AM2630" s="1136" t="s">
        <v>14270</v>
      </c>
      <c r="AN2630" s="1136" t="s">
        <v>14271</v>
      </c>
      <c r="AO2630" s="1136">
        <f t="shared" si="326"/>
        <v>600</v>
      </c>
      <c r="AP2630" s="1136">
        <f t="shared" si="327"/>
        <v>1.7749999999999999</v>
      </c>
      <c r="AQ2630" s="1136" t="str">
        <f t="shared" si="328"/>
        <v>1-5-1S83°Z+S</v>
      </c>
      <c r="AR2630" s="1136" t="str">
        <f t="shared" si="329"/>
        <v>33.5</v>
      </c>
      <c r="AS2630" s="1136" t="str">
        <f t="shared" si="330"/>
        <v>340/340/140</v>
      </c>
      <c r="AT2630" s="1136" t="str">
        <f t="shared" si="331"/>
        <v>1-5-1S83°Z+S</v>
      </c>
      <c r="AU2630" s="1136" t="s">
        <v>15734</v>
      </c>
      <c r="AV2630" s="1136" t="str">
        <f t="shared" si="332"/>
        <v>111.4.14</v>
      </c>
      <c r="AW2630" s="1438">
        <f t="shared" si="333"/>
        <v>44665</v>
      </c>
    </row>
    <row r="2631" spans="1:49">
      <c r="A2631" s="1135" t="s">
        <v>8120</v>
      </c>
      <c r="B2631" s="1135" t="s">
        <v>7045</v>
      </c>
      <c r="C2631" s="1135">
        <v>600</v>
      </c>
      <c r="D2631" s="1135">
        <v>1.77</v>
      </c>
      <c r="E2631" s="1135" t="s">
        <v>15210</v>
      </c>
      <c r="F2631" s="1135" t="s">
        <v>2328</v>
      </c>
      <c r="G2631" s="1135">
        <v>3.5</v>
      </c>
      <c r="H2631" s="1135" t="s">
        <v>7046</v>
      </c>
      <c r="I2631" s="1135" t="s">
        <v>7244</v>
      </c>
      <c r="K2631" s="1135" t="s">
        <v>7575</v>
      </c>
      <c r="L2631" s="1135" t="s">
        <v>7049</v>
      </c>
      <c r="M2631" s="1135">
        <v>310</v>
      </c>
      <c r="N2631" s="1135" t="s">
        <v>1039</v>
      </c>
      <c r="O2631" s="1135">
        <v>7.75</v>
      </c>
      <c r="P2631" s="1135">
        <v>6.2</v>
      </c>
      <c r="Q2631" s="1135">
        <v>3.5</v>
      </c>
      <c r="R2631" s="1135">
        <v>25</v>
      </c>
      <c r="T2631" s="1135">
        <v>23</v>
      </c>
      <c r="U2631" s="1135">
        <v>3.2</v>
      </c>
      <c r="V2631" s="1135" t="s">
        <v>663</v>
      </c>
      <c r="W2631" s="1135">
        <v>115</v>
      </c>
      <c r="X2631" s="1135">
        <v>85</v>
      </c>
      <c r="Y2631" s="1135">
        <v>1.2</v>
      </c>
      <c r="Z2631" s="1135" t="s">
        <v>663</v>
      </c>
      <c r="AA2631" s="1135" t="s">
        <v>1575</v>
      </c>
      <c r="AH2631" s="1135" t="s">
        <v>634</v>
      </c>
      <c r="AM2631" s="1136" t="s">
        <v>14272</v>
      </c>
      <c r="AN2631" s="1136" t="s">
        <v>14273</v>
      </c>
      <c r="AO2631" s="1136">
        <f t="shared" si="326"/>
        <v>600</v>
      </c>
      <c r="AP2631" s="1136">
        <f t="shared" si="327"/>
        <v>1.77</v>
      </c>
      <c r="AQ2631" s="1136" t="str">
        <f t="shared" si="328"/>
        <v>1-5-1S83°Z+S</v>
      </c>
      <c r="AR2631" s="1136" t="str">
        <f t="shared" si="329"/>
        <v>33.5</v>
      </c>
      <c r="AS2631" s="1136" t="str">
        <f t="shared" si="330"/>
        <v>340/340/140</v>
      </c>
      <c r="AT2631" s="1136" t="str">
        <f t="shared" si="331"/>
        <v>1-5-1S83°Z+S</v>
      </c>
      <c r="AU2631" s="1136" t="s">
        <v>15734</v>
      </c>
      <c r="AV2631" s="1136" t="str">
        <f t="shared" si="332"/>
        <v>111.4.22</v>
      </c>
      <c r="AW2631" s="1438">
        <f t="shared" si="333"/>
        <v>44673</v>
      </c>
    </row>
    <row r="2632" spans="1:49">
      <c r="A2632" s="1135" t="s">
        <v>8121</v>
      </c>
      <c r="B2632" s="1135" t="s">
        <v>737</v>
      </c>
      <c r="C2632" s="1135">
        <v>500</v>
      </c>
      <c r="D2632" s="1135">
        <v>1.7749999999999999</v>
      </c>
      <c r="E2632" s="1135">
        <v>102.5</v>
      </c>
      <c r="F2632" s="1135" t="s">
        <v>4164</v>
      </c>
      <c r="G2632" s="1135" t="s">
        <v>6959</v>
      </c>
      <c r="H2632" s="1135" t="s">
        <v>8122</v>
      </c>
      <c r="I2632" s="1135" t="s">
        <v>7151</v>
      </c>
      <c r="J2632" s="1135">
        <v>3.7</v>
      </c>
      <c r="K2632" s="1135" t="s">
        <v>8123</v>
      </c>
      <c r="L2632" s="1135" t="s">
        <v>4760</v>
      </c>
      <c r="M2632" s="1135">
        <v>300.8</v>
      </c>
      <c r="N2632" s="1135" t="s">
        <v>1039</v>
      </c>
      <c r="O2632" s="1135">
        <v>7.5200000000000005</v>
      </c>
      <c r="P2632" s="1135">
        <v>6.016</v>
      </c>
      <c r="Q2632" s="1135">
        <v>4</v>
      </c>
      <c r="R2632" s="1135">
        <v>17</v>
      </c>
      <c r="T2632" s="1135">
        <v>31.4</v>
      </c>
      <c r="U2632" s="1135">
        <v>3.6</v>
      </c>
      <c r="V2632" s="1135" t="s">
        <v>663</v>
      </c>
      <c r="W2632" s="1135">
        <v>65</v>
      </c>
      <c r="X2632" s="1135">
        <v>10</v>
      </c>
      <c r="Y2632" s="1135">
        <v>1.5</v>
      </c>
      <c r="Z2632" s="1135" t="s">
        <v>663</v>
      </c>
      <c r="AA2632" s="1135" t="s">
        <v>5624</v>
      </c>
      <c r="AH2632" s="1135" t="s">
        <v>927</v>
      </c>
      <c r="AM2632" s="1136" t="s">
        <v>14274</v>
      </c>
      <c r="AN2632" s="1136" t="s">
        <v>14275</v>
      </c>
      <c r="AO2632" s="1136">
        <f t="shared" si="326"/>
        <v>500</v>
      </c>
      <c r="AP2632" s="1136">
        <f t="shared" si="327"/>
        <v>1.7749999999999999</v>
      </c>
      <c r="AQ2632" s="1136">
        <f t="shared" si="328"/>
        <v>102.5</v>
      </c>
      <c r="AR2632" s="1136" t="str">
        <f t="shared" si="329"/>
        <v>15.5</v>
      </c>
      <c r="AS2632" s="1136" t="str">
        <f t="shared" si="330"/>
        <v>460/420/OFF</v>
      </c>
      <c r="AT2632" s="1136">
        <f t="shared" si="331"/>
        <v>102.5</v>
      </c>
      <c r="AV2632" s="1136" t="str">
        <f t="shared" si="332"/>
        <v>111.4.15</v>
      </c>
      <c r="AW2632" s="1438">
        <f t="shared" si="333"/>
        <v>44666</v>
      </c>
    </row>
    <row r="2633" spans="1:49">
      <c r="A2633" s="1135" t="s">
        <v>8124</v>
      </c>
      <c r="B2633" s="1135" t="s">
        <v>737</v>
      </c>
      <c r="C2633" s="1135">
        <v>500</v>
      </c>
      <c r="D2633" s="1135">
        <v>1.78</v>
      </c>
      <c r="E2633" s="1135">
        <v>102.5</v>
      </c>
      <c r="F2633" s="1135" t="s">
        <v>4164</v>
      </c>
      <c r="G2633" s="1135">
        <v>5.5</v>
      </c>
      <c r="H2633" s="1135" t="s">
        <v>8103</v>
      </c>
      <c r="I2633" s="1135" t="s">
        <v>6990</v>
      </c>
      <c r="J2633" s="1135">
        <v>3.7</v>
      </c>
      <c r="K2633" s="1135" t="s">
        <v>8125</v>
      </c>
      <c r="L2633" s="1135" t="s">
        <v>4760</v>
      </c>
      <c r="M2633" s="1135">
        <v>295.10000000000002</v>
      </c>
      <c r="N2633" s="1135" t="s">
        <v>1039</v>
      </c>
      <c r="O2633" s="1135">
        <v>7.3775000000000013</v>
      </c>
      <c r="P2633" s="1135">
        <v>5.9020000000000001</v>
      </c>
      <c r="Q2633" s="1135">
        <v>4</v>
      </c>
      <c r="R2633" s="1135">
        <v>17.399999999999999</v>
      </c>
      <c r="T2633" s="1135">
        <v>31</v>
      </c>
      <c r="U2633" s="1135">
        <v>3.5</v>
      </c>
      <c r="V2633" s="1135" t="s">
        <v>663</v>
      </c>
      <c r="W2633" s="1135">
        <v>100</v>
      </c>
      <c r="X2633" s="1135">
        <v>40</v>
      </c>
      <c r="Y2633" s="1135">
        <v>1</v>
      </c>
      <c r="Z2633" s="1135" t="s">
        <v>663</v>
      </c>
      <c r="AA2633" s="1135" t="s">
        <v>1579</v>
      </c>
      <c r="AH2633" s="1135" t="s">
        <v>746</v>
      </c>
      <c r="AM2633" s="1136" t="s">
        <v>14276</v>
      </c>
      <c r="AN2633" s="1136" t="s">
        <v>14277</v>
      </c>
      <c r="AO2633" s="1136">
        <f t="shared" si="326"/>
        <v>500</v>
      </c>
      <c r="AP2633" s="1136">
        <f t="shared" si="327"/>
        <v>1.78</v>
      </c>
      <c r="AQ2633" s="1136">
        <f t="shared" si="328"/>
        <v>102.5</v>
      </c>
      <c r="AR2633" s="1136" t="str">
        <f t="shared" si="329"/>
        <v>15.5</v>
      </c>
      <c r="AS2633" s="1136" t="str">
        <f t="shared" si="330"/>
        <v>455/415/OFF</v>
      </c>
      <c r="AT2633" s="1136">
        <f t="shared" si="331"/>
        <v>102.5</v>
      </c>
      <c r="AV2633" s="1136" t="str">
        <f t="shared" si="332"/>
        <v>111.4.20</v>
      </c>
      <c r="AW2633" s="1438">
        <f t="shared" si="333"/>
        <v>44671</v>
      </c>
    </row>
    <row r="2634" spans="1:49">
      <c r="A2634" s="1135" t="s">
        <v>8126</v>
      </c>
      <c r="B2634" s="1135" t="s">
        <v>7243</v>
      </c>
      <c r="C2634" s="1135">
        <v>600</v>
      </c>
      <c r="D2634" s="1135">
        <v>1.8</v>
      </c>
      <c r="E2634" s="1135" t="s">
        <v>15210</v>
      </c>
      <c r="F2634" s="1135" t="s">
        <v>2328</v>
      </c>
      <c r="G2634" s="1135">
        <v>5</v>
      </c>
      <c r="H2634" s="1135" t="s">
        <v>7046</v>
      </c>
      <c r="I2634" s="1135" t="s">
        <v>7244</v>
      </c>
      <c r="K2634" s="1135" t="s">
        <v>8127</v>
      </c>
      <c r="L2634" s="1135" t="s">
        <v>7262</v>
      </c>
      <c r="M2634" s="1135">
        <v>310</v>
      </c>
      <c r="N2634" s="1135" t="s">
        <v>1039</v>
      </c>
      <c r="O2634" s="1135">
        <v>7.75</v>
      </c>
      <c r="P2634" s="1135">
        <v>6.2</v>
      </c>
      <c r="Q2634" s="1135">
        <v>3.5</v>
      </c>
      <c r="R2634" s="1135">
        <v>21</v>
      </c>
      <c r="T2634" s="1135">
        <v>24</v>
      </c>
      <c r="U2634" s="1135">
        <v>3.4</v>
      </c>
      <c r="V2634" s="1135" t="s">
        <v>663</v>
      </c>
      <c r="W2634" s="1135">
        <v>115</v>
      </c>
      <c r="X2634" s="1135">
        <v>85</v>
      </c>
      <c r="Y2634" s="1135">
        <v>1.2</v>
      </c>
      <c r="Z2634" s="1135" t="s">
        <v>663</v>
      </c>
      <c r="AA2634" s="1135" t="s">
        <v>1586</v>
      </c>
      <c r="AH2634" s="1135" t="s">
        <v>489</v>
      </c>
      <c r="AM2634" s="1136" t="s">
        <v>14278</v>
      </c>
      <c r="AN2634" s="1136" t="s">
        <v>14279</v>
      </c>
      <c r="AO2634" s="1136">
        <f t="shared" si="326"/>
        <v>600</v>
      </c>
      <c r="AP2634" s="1136">
        <f t="shared" si="327"/>
        <v>1.8</v>
      </c>
      <c r="AQ2634" s="1136" t="str">
        <f t="shared" si="328"/>
        <v>1-5-1S83°Z+S</v>
      </c>
      <c r="AR2634" s="1136" t="str">
        <f t="shared" si="329"/>
        <v>33.5</v>
      </c>
      <c r="AS2634" s="1136" t="str">
        <f t="shared" si="330"/>
        <v>340/340/140</v>
      </c>
      <c r="AT2634" s="1136" t="str">
        <f t="shared" si="331"/>
        <v>1-5-1S83°Z+S</v>
      </c>
      <c r="AU2634" s="1136" t="s">
        <v>15734</v>
      </c>
      <c r="AV2634" s="1136" t="str">
        <f t="shared" si="332"/>
        <v>111.5.3</v>
      </c>
      <c r="AW2634" s="1438">
        <f t="shared" si="333"/>
        <v>44684</v>
      </c>
    </row>
    <row r="2635" spans="1:49">
      <c r="A2635" s="1135" t="s">
        <v>8128</v>
      </c>
      <c r="B2635" s="1135" t="s">
        <v>8129</v>
      </c>
      <c r="C2635" s="1135">
        <v>500</v>
      </c>
      <c r="D2635" s="1135">
        <v>1.81</v>
      </c>
      <c r="E2635" s="1135" t="s">
        <v>15206</v>
      </c>
      <c r="F2635" s="1135" t="s">
        <v>1069</v>
      </c>
      <c r="G2635" s="1135">
        <v>5</v>
      </c>
      <c r="H2635" s="1135" t="s">
        <v>7974</v>
      </c>
      <c r="I2635" s="1135" t="s">
        <v>7122</v>
      </c>
      <c r="K2635" s="1135" t="s">
        <v>8130</v>
      </c>
      <c r="L2635" s="1135" t="s">
        <v>8131</v>
      </c>
      <c r="M2635" s="1135">
        <v>315</v>
      </c>
      <c r="N2635" s="1135" t="s">
        <v>1039</v>
      </c>
      <c r="O2635" s="1135">
        <v>7.875</v>
      </c>
      <c r="P2635" s="1135">
        <v>6.3</v>
      </c>
      <c r="Q2635" s="1135">
        <v>3.5</v>
      </c>
      <c r="R2635" s="1135">
        <v>21</v>
      </c>
      <c r="T2635" s="1135">
        <v>22</v>
      </c>
      <c r="U2635" s="1135">
        <v>3.8</v>
      </c>
      <c r="V2635" s="1135" t="s">
        <v>663</v>
      </c>
      <c r="W2635" s="1135">
        <v>120</v>
      </c>
      <c r="X2635" s="1135">
        <v>20</v>
      </c>
      <c r="Y2635" s="1135">
        <v>1.6</v>
      </c>
      <c r="Z2635" s="1135" t="s">
        <v>663</v>
      </c>
      <c r="AA2635" s="1135" t="s">
        <v>8132</v>
      </c>
      <c r="AH2635" s="1135" t="s">
        <v>1092</v>
      </c>
      <c r="AM2635" s="1136" t="s">
        <v>14280</v>
      </c>
      <c r="AN2635" s="1136" t="s">
        <v>14281</v>
      </c>
      <c r="AO2635" s="1136">
        <f t="shared" ref="AO2635:AO2698" si="334">C2635</f>
        <v>500</v>
      </c>
      <c r="AP2635" s="1136">
        <f t="shared" ref="AP2635:AP2698" si="335">D2635</f>
        <v>1.81</v>
      </c>
      <c r="AQ2635" s="1136" t="str">
        <f t="shared" ref="AQ2635:AQ2698" si="336">E2635</f>
        <v>1-5-1S87°Z+S</v>
      </c>
      <c r="AR2635" s="1136" t="str">
        <f t="shared" ref="AR2635:AR2698" si="337">F2635</f>
        <v>31.5</v>
      </c>
      <c r="AS2635" s="1136" t="str">
        <f t="shared" ref="AS2635:AS2698" si="338">H2635</f>
        <v>310/310/150</v>
      </c>
      <c r="AT2635" s="1136" t="str">
        <f t="shared" ref="AT2635:AT2698" si="339">E2635</f>
        <v>1-5-1S87°Z+S</v>
      </c>
      <c r="AU2635" s="1136" t="s">
        <v>15734</v>
      </c>
      <c r="AV2635" s="1136" t="str">
        <f t="shared" si="332"/>
        <v>111.5.5</v>
      </c>
      <c r="AW2635" s="1438">
        <f t="shared" si="333"/>
        <v>44686</v>
      </c>
    </row>
    <row r="2636" spans="1:49">
      <c r="A2636" s="1135" t="s">
        <v>8133</v>
      </c>
      <c r="B2636" s="1135" t="s">
        <v>869</v>
      </c>
      <c r="C2636" s="1135">
        <v>600</v>
      </c>
      <c r="D2636" s="1135">
        <v>1.8</v>
      </c>
      <c r="E2636" s="1135" t="s">
        <v>15210</v>
      </c>
      <c r="F2636" s="1135" t="s">
        <v>6995</v>
      </c>
      <c r="G2636" s="1135">
        <v>4</v>
      </c>
      <c r="H2636" s="1135" t="s">
        <v>6996</v>
      </c>
      <c r="I2636" s="1135" t="s">
        <v>7142</v>
      </c>
      <c r="K2636" s="1135" t="s">
        <v>7838</v>
      </c>
      <c r="L2636" s="1135" t="s">
        <v>6999</v>
      </c>
      <c r="M2636" s="1135">
        <v>303.89999999999998</v>
      </c>
      <c r="N2636" s="1135" t="s">
        <v>1039</v>
      </c>
      <c r="O2636" s="1135">
        <v>7.5975000000000001</v>
      </c>
      <c r="P2636" s="1135">
        <v>6.0779999999999994</v>
      </c>
      <c r="Q2636" s="1135">
        <v>3.5</v>
      </c>
      <c r="R2636" s="1135">
        <v>24.5</v>
      </c>
      <c r="T2636" s="1135">
        <v>12.7</v>
      </c>
      <c r="U2636" s="1135">
        <v>2.6</v>
      </c>
      <c r="V2636" s="1135" t="s">
        <v>663</v>
      </c>
      <c r="W2636" s="1135" t="s">
        <v>2626</v>
      </c>
      <c r="X2636" s="1135">
        <v>10</v>
      </c>
      <c r="Y2636" s="1135">
        <v>1.5</v>
      </c>
      <c r="Z2636" s="1135" t="s">
        <v>663</v>
      </c>
      <c r="AA2636" s="1135" t="s">
        <v>8134</v>
      </c>
      <c r="AH2636" s="1135" t="s">
        <v>8135</v>
      </c>
      <c r="AM2636" s="1136" t="s">
        <v>14282</v>
      </c>
      <c r="AN2636" s="1136" t="s">
        <v>14283</v>
      </c>
      <c r="AO2636" s="1136">
        <f t="shared" si="334"/>
        <v>600</v>
      </c>
      <c r="AP2636" s="1136">
        <f t="shared" si="335"/>
        <v>1.8</v>
      </c>
      <c r="AQ2636" s="1136" t="str">
        <f t="shared" si="336"/>
        <v>1-5-1S83°Z+S</v>
      </c>
      <c r="AR2636" s="1136" t="str">
        <f t="shared" si="337"/>
        <v>33.6</v>
      </c>
      <c r="AS2636" s="1136" t="str">
        <f t="shared" si="338"/>
        <v>310/310/190</v>
      </c>
      <c r="AT2636" s="1136" t="str">
        <f t="shared" si="339"/>
        <v>1-5-1S83°Z+S</v>
      </c>
      <c r="AU2636" s="1136" t="s">
        <v>15734</v>
      </c>
      <c r="AV2636" s="1136" t="str">
        <f t="shared" si="332"/>
        <v>111.5.17</v>
      </c>
      <c r="AW2636" s="1438">
        <f t="shared" si="333"/>
        <v>44698</v>
      </c>
    </row>
    <row r="2637" spans="1:49">
      <c r="A2637" s="1135" t="s">
        <v>8136</v>
      </c>
      <c r="B2637" s="1135" t="s">
        <v>8137</v>
      </c>
      <c r="C2637" s="1135">
        <v>600</v>
      </c>
      <c r="D2637" s="1135">
        <v>1.82</v>
      </c>
      <c r="E2637" s="1135" t="s">
        <v>15216</v>
      </c>
      <c r="F2637" s="1135" t="s">
        <v>2328</v>
      </c>
      <c r="G2637" s="1135">
        <v>5</v>
      </c>
      <c r="H2637" s="1135" t="s">
        <v>7186</v>
      </c>
      <c r="I2637" s="1135" t="s">
        <v>8138</v>
      </c>
      <c r="K2637" s="1135" t="s">
        <v>8139</v>
      </c>
      <c r="L2637" s="1135" t="s">
        <v>5650</v>
      </c>
      <c r="M2637" s="1135">
        <v>295.10000000000002</v>
      </c>
      <c r="N2637" s="1135" t="s">
        <v>1039</v>
      </c>
      <c r="O2637" s="1135">
        <v>7.3775000000000013</v>
      </c>
      <c r="P2637" s="1135">
        <v>5.9020000000000001</v>
      </c>
      <c r="Q2637" s="1135">
        <v>4</v>
      </c>
      <c r="R2637" s="1135">
        <v>17.399999999999999</v>
      </c>
      <c r="T2637" s="1135">
        <v>31</v>
      </c>
      <c r="U2637" s="1135">
        <v>3.5</v>
      </c>
      <c r="V2637" s="1135" t="s">
        <v>663</v>
      </c>
      <c r="W2637" s="1135">
        <v>100</v>
      </c>
      <c r="X2637" s="1135">
        <v>40</v>
      </c>
      <c r="Y2637" s="1135">
        <v>1</v>
      </c>
      <c r="Z2637" s="1135" t="s">
        <v>663</v>
      </c>
      <c r="AA2637" s="1135" t="s">
        <v>5661</v>
      </c>
      <c r="AH2637" s="1135" t="s">
        <v>634</v>
      </c>
      <c r="AM2637" s="1136" t="s">
        <v>14284</v>
      </c>
      <c r="AN2637" s="1136" t="s">
        <v>14285</v>
      </c>
      <c r="AO2637" s="1136">
        <f t="shared" si="334"/>
        <v>600</v>
      </c>
      <c r="AP2637" s="1136">
        <f t="shared" si="335"/>
        <v>1.82</v>
      </c>
      <c r="AQ2637" s="1136" t="str">
        <f t="shared" si="336"/>
        <v>1-5-1S91°Z+S</v>
      </c>
      <c r="AR2637" s="1136" t="str">
        <f t="shared" si="337"/>
        <v>33.5</v>
      </c>
      <c r="AS2637" s="1136" t="str">
        <f t="shared" si="338"/>
        <v>360/330/OFF</v>
      </c>
      <c r="AT2637" s="1136" t="str">
        <f t="shared" si="339"/>
        <v>1-5-1S91°Z+S</v>
      </c>
      <c r="AU2637" s="1136" t="s">
        <v>15734</v>
      </c>
      <c r="AV2637" s="1136" t="str">
        <f t="shared" si="332"/>
        <v>111.5.10</v>
      </c>
      <c r="AW2637" s="1438">
        <f t="shared" si="333"/>
        <v>44691</v>
      </c>
    </row>
    <row r="2638" spans="1:49">
      <c r="A2638" s="1135" t="s">
        <v>8140</v>
      </c>
      <c r="B2638" s="1135" t="s">
        <v>7180</v>
      </c>
      <c r="C2638" s="1135">
        <v>600</v>
      </c>
      <c r="D2638" s="1135">
        <v>1.79</v>
      </c>
      <c r="E2638" s="1135" t="s">
        <v>15210</v>
      </c>
      <c r="F2638" s="1135" t="s">
        <v>2328</v>
      </c>
      <c r="G2638" s="1135">
        <v>5</v>
      </c>
      <c r="H2638" s="1135" t="s">
        <v>7046</v>
      </c>
      <c r="I2638" s="1135" t="s">
        <v>7181</v>
      </c>
      <c r="K2638" s="1135" t="s">
        <v>7182</v>
      </c>
      <c r="L2638" s="1135" t="s">
        <v>7183</v>
      </c>
      <c r="M2638" s="1135">
        <v>303</v>
      </c>
      <c r="N2638" s="1135" t="s">
        <v>1039</v>
      </c>
      <c r="O2638" s="1135">
        <v>7.5750000000000002</v>
      </c>
      <c r="P2638" s="1135">
        <v>6.0600000000000005</v>
      </c>
      <c r="Q2638" s="1135" t="s">
        <v>2876</v>
      </c>
      <c r="R2638" s="1135">
        <v>22</v>
      </c>
      <c r="T2638" s="1135">
        <v>23</v>
      </c>
      <c r="U2638" s="1135">
        <v>3.2</v>
      </c>
      <c r="V2638" s="1135" t="s">
        <v>663</v>
      </c>
      <c r="W2638" s="1135">
        <v>115</v>
      </c>
      <c r="X2638" s="1135">
        <v>85</v>
      </c>
      <c r="Y2638" s="1135">
        <v>1.2</v>
      </c>
      <c r="Z2638" s="1135" t="s">
        <v>663</v>
      </c>
      <c r="AA2638" s="1135" t="s">
        <v>2289</v>
      </c>
      <c r="AH2638" s="1135" t="s">
        <v>969</v>
      </c>
      <c r="AM2638" s="1136" t="s">
        <v>14286</v>
      </c>
      <c r="AN2638" s="1136" t="s">
        <v>14287</v>
      </c>
      <c r="AO2638" s="1136">
        <f t="shared" si="334"/>
        <v>600</v>
      </c>
      <c r="AP2638" s="1136">
        <f t="shared" si="335"/>
        <v>1.79</v>
      </c>
      <c r="AQ2638" s="1136" t="str">
        <f t="shared" si="336"/>
        <v>1-5-1S83°Z+S</v>
      </c>
      <c r="AR2638" s="1136" t="str">
        <f t="shared" si="337"/>
        <v>33.5</v>
      </c>
      <c r="AS2638" s="1136" t="str">
        <f t="shared" si="338"/>
        <v>340/340/140</v>
      </c>
      <c r="AT2638" s="1136" t="str">
        <f t="shared" si="339"/>
        <v>1-5-1S83°Z+S</v>
      </c>
      <c r="AU2638" s="1136" t="s">
        <v>15734</v>
      </c>
      <c r="AV2638" s="1136" t="str">
        <f t="shared" si="332"/>
        <v>111.5.11</v>
      </c>
      <c r="AW2638" s="1438">
        <f t="shared" si="333"/>
        <v>44692</v>
      </c>
    </row>
    <row r="2639" spans="1:49">
      <c r="A2639" s="1135" t="s">
        <v>8141</v>
      </c>
      <c r="B2639" s="1135" t="s">
        <v>7185</v>
      </c>
      <c r="C2639" s="1135">
        <v>550</v>
      </c>
      <c r="D2639" s="1135">
        <v>1.79</v>
      </c>
      <c r="E2639" s="1135">
        <v>102.5</v>
      </c>
      <c r="F2639" s="1135" t="s">
        <v>4164</v>
      </c>
      <c r="G2639" s="1135">
        <v>5</v>
      </c>
      <c r="H2639" s="1135" t="s">
        <v>7141</v>
      </c>
      <c r="I2639" s="1135" t="s">
        <v>8142</v>
      </c>
      <c r="J2639" s="1135">
        <v>3.7</v>
      </c>
      <c r="K2639" s="1135" t="s">
        <v>7531</v>
      </c>
      <c r="L2639" s="1135" t="s">
        <v>5246</v>
      </c>
      <c r="M2639" s="1135">
        <v>290</v>
      </c>
      <c r="N2639" s="1135" t="s">
        <v>1039</v>
      </c>
      <c r="O2639" s="1135">
        <v>7.25</v>
      </c>
      <c r="P2639" s="1135">
        <v>5.8</v>
      </c>
      <c r="Q2639" s="1135">
        <v>4</v>
      </c>
      <c r="R2639" s="1135">
        <v>19.5</v>
      </c>
      <c r="T2639" s="1135">
        <v>29.3</v>
      </c>
      <c r="U2639" s="1135">
        <v>3.5</v>
      </c>
      <c r="V2639" s="1135" t="s">
        <v>663</v>
      </c>
      <c r="W2639" s="1135">
        <v>95</v>
      </c>
      <c r="X2639" s="1135">
        <v>20</v>
      </c>
      <c r="Y2639" s="1135">
        <v>1.5</v>
      </c>
      <c r="Z2639" s="1135" t="s">
        <v>663</v>
      </c>
      <c r="AA2639" s="1135" t="s">
        <v>2292</v>
      </c>
      <c r="AH2639" s="1135" t="s">
        <v>888</v>
      </c>
      <c r="AM2639" s="1136" t="s">
        <v>14288</v>
      </c>
      <c r="AN2639" s="1136" t="s">
        <v>14289</v>
      </c>
      <c r="AO2639" s="1136">
        <f t="shared" si="334"/>
        <v>550</v>
      </c>
      <c r="AP2639" s="1136">
        <f t="shared" si="335"/>
        <v>1.79</v>
      </c>
      <c r="AQ2639" s="1136">
        <f t="shared" si="336"/>
        <v>102.5</v>
      </c>
      <c r="AR2639" s="1136" t="str">
        <f t="shared" si="337"/>
        <v>15.5</v>
      </c>
      <c r="AS2639" s="1136" t="str">
        <f t="shared" si="338"/>
        <v>485/445/OFF</v>
      </c>
      <c r="AT2639" s="1136">
        <f t="shared" si="339"/>
        <v>102.5</v>
      </c>
      <c r="AV2639" s="1136" t="str">
        <f t="shared" si="332"/>
        <v>111.5.12</v>
      </c>
      <c r="AW2639" s="1438">
        <f t="shared" si="333"/>
        <v>44693</v>
      </c>
    </row>
    <row r="2640" spans="1:49">
      <c r="A2640" s="1135" t="s">
        <v>8143</v>
      </c>
      <c r="B2640" s="1135" t="s">
        <v>7185</v>
      </c>
      <c r="C2640" s="1135">
        <v>500</v>
      </c>
      <c r="D2640" s="1135">
        <v>1.76</v>
      </c>
      <c r="E2640" s="1135">
        <v>102.5</v>
      </c>
      <c r="F2640" s="1135" t="s">
        <v>4164</v>
      </c>
      <c r="G2640" s="1135">
        <v>5</v>
      </c>
      <c r="H2640" s="1135" t="s">
        <v>8144</v>
      </c>
      <c r="I2640" s="1135" t="s">
        <v>8145</v>
      </c>
      <c r="J2640" s="1135">
        <v>3.7</v>
      </c>
      <c r="K2640" s="1135" t="s">
        <v>7531</v>
      </c>
      <c r="L2640" s="1135" t="s">
        <v>5246</v>
      </c>
      <c r="M2640" s="1135">
        <v>296</v>
      </c>
      <c r="N2640" s="1135" t="s">
        <v>1039</v>
      </c>
      <c r="O2640" s="1135">
        <v>7.4</v>
      </c>
      <c r="P2640" s="1135">
        <v>5.92</v>
      </c>
      <c r="Q2640" s="1135">
        <v>4</v>
      </c>
      <c r="R2640" s="1135">
        <v>21</v>
      </c>
      <c r="T2640" s="1135">
        <v>22</v>
      </c>
      <c r="U2640" s="1135">
        <v>3.2</v>
      </c>
      <c r="V2640" s="1135" t="s">
        <v>663</v>
      </c>
      <c r="W2640" s="1135">
        <v>110</v>
      </c>
      <c r="X2640" s="1135">
        <v>40</v>
      </c>
      <c r="Y2640" s="1135">
        <v>1</v>
      </c>
      <c r="Z2640" s="1135" t="s">
        <v>663</v>
      </c>
      <c r="AA2640" s="1135" t="s">
        <v>2306</v>
      </c>
      <c r="AH2640" s="1135" t="s">
        <v>1470</v>
      </c>
      <c r="AM2640" s="1136" t="s">
        <v>14290</v>
      </c>
      <c r="AN2640" s="1136" t="s">
        <v>14291</v>
      </c>
      <c r="AO2640" s="1136">
        <f t="shared" si="334"/>
        <v>500</v>
      </c>
      <c r="AP2640" s="1136">
        <f t="shared" si="335"/>
        <v>1.76</v>
      </c>
      <c r="AQ2640" s="1136">
        <f t="shared" si="336"/>
        <v>102.5</v>
      </c>
      <c r="AR2640" s="1136" t="str">
        <f t="shared" si="337"/>
        <v>15.5</v>
      </c>
      <c r="AS2640" s="1136" t="str">
        <f t="shared" si="338"/>
        <v>445/405/170</v>
      </c>
      <c r="AT2640" s="1136">
        <f t="shared" si="339"/>
        <v>102.5</v>
      </c>
      <c r="AV2640" s="1136" t="str">
        <f t="shared" si="332"/>
        <v>111.5.30</v>
      </c>
      <c r="AW2640" s="1438">
        <f t="shared" si="333"/>
        <v>44711</v>
      </c>
    </row>
    <row r="2641" spans="1:49">
      <c r="A2641" s="1135" t="s">
        <v>8146</v>
      </c>
      <c r="B2641" s="1135" t="s">
        <v>737</v>
      </c>
      <c r="C2641" s="1135">
        <v>600</v>
      </c>
      <c r="D2641" s="1135">
        <v>1.7769999999999999</v>
      </c>
      <c r="E2641" s="1135">
        <v>102.5</v>
      </c>
      <c r="F2641" s="1135" t="s">
        <v>4164</v>
      </c>
      <c r="G2641" s="1135">
        <v>5.5</v>
      </c>
      <c r="H2641" s="1135" t="s">
        <v>7432</v>
      </c>
      <c r="I2641" s="1135" t="s">
        <v>8147</v>
      </c>
      <c r="J2641" s="1135">
        <v>3.7</v>
      </c>
      <c r="K2641" s="1135" t="s">
        <v>8148</v>
      </c>
      <c r="L2641" s="1135" t="s">
        <v>4760</v>
      </c>
      <c r="M2641" s="1135">
        <v>295.10000000000002</v>
      </c>
      <c r="N2641" s="1135" t="s">
        <v>1039</v>
      </c>
      <c r="O2641" s="1135">
        <v>7.3775000000000013</v>
      </c>
      <c r="P2641" s="1135">
        <v>5.9020000000000001</v>
      </c>
      <c r="Q2641" s="1135">
        <v>4</v>
      </c>
      <c r="R2641" s="1135">
        <v>17.399999999999999</v>
      </c>
      <c r="T2641" s="1135">
        <v>31</v>
      </c>
      <c r="U2641" s="1135">
        <v>3.5</v>
      </c>
      <c r="V2641" s="1135" t="s">
        <v>663</v>
      </c>
      <c r="W2641" s="1135">
        <v>100</v>
      </c>
      <c r="X2641" s="1135">
        <v>40</v>
      </c>
      <c r="Y2641" s="1135">
        <v>1</v>
      </c>
      <c r="Z2641" s="1135" t="s">
        <v>663</v>
      </c>
      <c r="AA2641" s="1135" t="s">
        <v>8149</v>
      </c>
      <c r="AH2641" s="1135" t="s">
        <v>5775</v>
      </c>
      <c r="AM2641" s="1136" t="s">
        <v>14292</v>
      </c>
      <c r="AN2641" s="1136" t="s">
        <v>14293</v>
      </c>
      <c r="AO2641" s="1136">
        <f t="shared" si="334"/>
        <v>600</v>
      </c>
      <c r="AP2641" s="1136">
        <f t="shared" si="335"/>
        <v>1.7769999999999999</v>
      </c>
      <c r="AQ2641" s="1136">
        <f t="shared" si="336"/>
        <v>102.5</v>
      </c>
      <c r="AR2641" s="1136" t="str">
        <f t="shared" si="337"/>
        <v>15.5</v>
      </c>
      <c r="AS2641" s="1136" t="str">
        <f t="shared" si="338"/>
        <v>504/464/OFF</v>
      </c>
      <c r="AT2641" s="1136">
        <f t="shared" si="339"/>
        <v>102.5</v>
      </c>
      <c r="AV2641" s="1136" t="str">
        <f t="shared" si="332"/>
        <v>111.5.27</v>
      </c>
      <c r="AW2641" s="1438">
        <f t="shared" si="333"/>
        <v>44708</v>
      </c>
    </row>
    <row r="2642" spans="1:49">
      <c r="A2642" s="1135" t="s">
        <v>8150</v>
      </c>
      <c r="B2642" s="1135" t="s">
        <v>8151</v>
      </c>
      <c r="C2642" s="1135">
        <v>600</v>
      </c>
      <c r="D2642" s="1135">
        <v>1.8</v>
      </c>
      <c r="E2642" s="1135" t="s">
        <v>15210</v>
      </c>
      <c r="F2642" s="1135" t="s">
        <v>2328</v>
      </c>
      <c r="G2642" s="1135">
        <v>5</v>
      </c>
      <c r="H2642" s="1135" t="s">
        <v>7046</v>
      </c>
      <c r="I2642" s="1135" t="s">
        <v>7244</v>
      </c>
      <c r="K2642" s="1135" t="s">
        <v>8152</v>
      </c>
      <c r="L2642" s="1135" t="s">
        <v>8153</v>
      </c>
      <c r="M2642" s="1135">
        <v>303</v>
      </c>
      <c r="N2642" s="1135" t="s">
        <v>1039</v>
      </c>
      <c r="O2642" s="1135">
        <v>7.5750000000000002</v>
      </c>
      <c r="P2642" s="1135">
        <v>6.0600000000000005</v>
      </c>
      <c r="Q2642" s="1135">
        <v>3.5</v>
      </c>
      <c r="R2642" s="1135">
        <v>21</v>
      </c>
      <c r="T2642" s="1135">
        <v>24</v>
      </c>
      <c r="U2642" s="1135">
        <v>3.4</v>
      </c>
      <c r="V2642" s="1135" t="s">
        <v>663</v>
      </c>
      <c r="W2642" s="1135">
        <v>115</v>
      </c>
      <c r="X2642" s="1135">
        <v>85</v>
      </c>
      <c r="Y2642" s="1135">
        <v>1.2</v>
      </c>
      <c r="Z2642" s="1135" t="s">
        <v>663</v>
      </c>
      <c r="AA2642" s="1135" t="s">
        <v>8134</v>
      </c>
      <c r="AH2642" s="1135" t="s">
        <v>1052</v>
      </c>
      <c r="AM2642" s="1136" t="s">
        <v>14294</v>
      </c>
      <c r="AN2642" s="1136" t="s">
        <v>9907</v>
      </c>
      <c r="AO2642" s="1136">
        <f t="shared" si="334"/>
        <v>600</v>
      </c>
      <c r="AP2642" s="1136">
        <f t="shared" si="335"/>
        <v>1.8</v>
      </c>
      <c r="AQ2642" s="1136" t="str">
        <f t="shared" si="336"/>
        <v>1-5-1S83°Z+S</v>
      </c>
      <c r="AR2642" s="1136" t="str">
        <f t="shared" si="337"/>
        <v>33.5</v>
      </c>
      <c r="AS2642" s="1136" t="str">
        <f t="shared" si="338"/>
        <v>340/340/140</v>
      </c>
      <c r="AT2642" s="1136" t="str">
        <f t="shared" si="339"/>
        <v>1-5-1S83°Z+S</v>
      </c>
      <c r="AU2642" s="1136" t="s">
        <v>15734</v>
      </c>
      <c r="AV2642" s="1136" t="str">
        <f t="shared" si="332"/>
        <v>111.5.17</v>
      </c>
      <c r="AW2642" s="1438">
        <f t="shared" si="333"/>
        <v>44698</v>
      </c>
    </row>
    <row r="2643" spans="1:49">
      <c r="A2643" s="1135" t="s">
        <v>8154</v>
      </c>
      <c r="B2643" s="1135" t="s">
        <v>7162</v>
      </c>
      <c r="C2643" s="1135">
        <v>500</v>
      </c>
      <c r="D2643" s="1135">
        <v>1.79</v>
      </c>
      <c r="E2643" s="1135" t="s">
        <v>15206</v>
      </c>
      <c r="F2643" s="1135" t="s">
        <v>1069</v>
      </c>
      <c r="G2643" s="1135">
        <v>5</v>
      </c>
      <c r="H2643" s="1135" t="s">
        <v>2970</v>
      </c>
      <c r="I2643" s="1135" t="s">
        <v>7003</v>
      </c>
      <c r="K2643" s="1135" t="s">
        <v>8155</v>
      </c>
      <c r="L2643" s="1135" t="s">
        <v>5131</v>
      </c>
      <c r="M2643" s="1135">
        <v>293.2</v>
      </c>
      <c r="N2643" s="1135" t="s">
        <v>1039</v>
      </c>
      <c r="O2643" s="1135">
        <v>7.33</v>
      </c>
      <c r="P2643" s="1135">
        <v>5.8639999999999999</v>
      </c>
      <c r="Q2643" s="1135">
        <v>3.5</v>
      </c>
      <c r="R2643" s="1135">
        <v>21</v>
      </c>
      <c r="T2643" s="1135">
        <v>25</v>
      </c>
      <c r="U2643" s="1135">
        <v>4.2</v>
      </c>
      <c r="V2643" s="1135" t="s">
        <v>663</v>
      </c>
      <c r="W2643" s="1135">
        <v>110</v>
      </c>
      <c r="X2643" s="1135">
        <v>20</v>
      </c>
      <c r="Y2643" s="1135">
        <v>1.6</v>
      </c>
      <c r="Z2643" s="1135" t="s">
        <v>663</v>
      </c>
      <c r="AA2643" s="1135" t="s">
        <v>1591</v>
      </c>
      <c r="AH2643" s="1135" t="s">
        <v>629</v>
      </c>
      <c r="AM2643" s="1136" t="s">
        <v>14295</v>
      </c>
      <c r="AN2643" s="1136" t="s">
        <v>14296</v>
      </c>
      <c r="AO2643" s="1136">
        <f t="shared" si="334"/>
        <v>500</v>
      </c>
      <c r="AP2643" s="1136">
        <f t="shared" si="335"/>
        <v>1.79</v>
      </c>
      <c r="AQ2643" s="1136" t="str">
        <f t="shared" si="336"/>
        <v>1-5-1S87°Z+S</v>
      </c>
      <c r="AR2643" s="1136" t="str">
        <f t="shared" si="337"/>
        <v>31.5</v>
      </c>
      <c r="AS2643" s="1136" t="str">
        <f t="shared" si="338"/>
        <v>290/290/OFF</v>
      </c>
      <c r="AT2643" s="1136" t="str">
        <f t="shared" si="339"/>
        <v>1-5-1S87°Z+S</v>
      </c>
      <c r="AU2643" s="1136" t="s">
        <v>15734</v>
      </c>
      <c r="AV2643" s="1136" t="str">
        <f t="shared" si="332"/>
        <v>111.5.31</v>
      </c>
      <c r="AW2643" s="1438">
        <f t="shared" si="333"/>
        <v>44712</v>
      </c>
    </row>
    <row r="2644" spans="1:49">
      <c r="A2644" s="1135" t="s">
        <v>8156</v>
      </c>
      <c r="B2644" s="1135" t="s">
        <v>804</v>
      </c>
      <c r="C2644" s="1135">
        <v>600</v>
      </c>
      <c r="D2644" s="1135">
        <v>1.8</v>
      </c>
      <c r="E2644" s="1135" t="s">
        <v>15210</v>
      </c>
      <c r="F2644" s="1135" t="s">
        <v>2328</v>
      </c>
      <c r="G2644" s="1135">
        <v>4</v>
      </c>
      <c r="H2644" s="1135" t="s">
        <v>6996</v>
      </c>
      <c r="I2644" s="1135" t="s">
        <v>6997</v>
      </c>
      <c r="K2644" s="1135" t="s">
        <v>8157</v>
      </c>
      <c r="L2644" s="1135" t="s">
        <v>7027</v>
      </c>
      <c r="M2644" s="1135">
        <v>302</v>
      </c>
      <c r="N2644" s="1135" t="s">
        <v>1039</v>
      </c>
      <c r="O2644" s="1135">
        <v>7.5500000000000007</v>
      </c>
      <c r="P2644" s="1135">
        <v>6.04</v>
      </c>
      <c r="Q2644" s="1135">
        <v>3.5</v>
      </c>
      <c r="R2644" s="1135">
        <v>27.3</v>
      </c>
      <c r="T2644" s="1135">
        <v>13.3</v>
      </c>
      <c r="U2644" s="1135">
        <v>2.2999999999999998</v>
      </c>
      <c r="V2644" s="1135" t="s">
        <v>663</v>
      </c>
      <c r="W2644" s="1135" t="s">
        <v>5041</v>
      </c>
      <c r="X2644" s="1135">
        <v>10</v>
      </c>
      <c r="Y2644" s="1135">
        <v>1.6</v>
      </c>
      <c r="Z2644" s="1135" t="s">
        <v>663</v>
      </c>
      <c r="AA2644" s="1135" t="s">
        <v>1591</v>
      </c>
      <c r="AH2644" s="1135" t="s">
        <v>699</v>
      </c>
      <c r="AM2644" s="1136" t="s">
        <v>14297</v>
      </c>
      <c r="AN2644" s="1136" t="s">
        <v>14298</v>
      </c>
      <c r="AO2644" s="1136">
        <f t="shared" si="334"/>
        <v>600</v>
      </c>
      <c r="AP2644" s="1136">
        <f t="shared" si="335"/>
        <v>1.8</v>
      </c>
      <c r="AQ2644" s="1136" t="str">
        <f t="shared" si="336"/>
        <v>1-5-1S83°Z+S</v>
      </c>
      <c r="AR2644" s="1136" t="str">
        <f t="shared" si="337"/>
        <v>33.5</v>
      </c>
      <c r="AS2644" s="1136" t="str">
        <f t="shared" si="338"/>
        <v>310/310/190</v>
      </c>
      <c r="AT2644" s="1136" t="str">
        <f t="shared" si="339"/>
        <v>1-5-1S83°Z+S</v>
      </c>
      <c r="AU2644" s="1136" t="s">
        <v>15734</v>
      </c>
      <c r="AV2644" s="1136" t="str">
        <f t="shared" si="332"/>
        <v>111.5.31</v>
      </c>
      <c r="AW2644" s="1438">
        <f t="shared" si="333"/>
        <v>44712</v>
      </c>
    </row>
    <row r="2645" spans="1:49">
      <c r="A2645" s="1135" t="s">
        <v>8158</v>
      </c>
      <c r="B2645" s="1135" t="s">
        <v>7174</v>
      </c>
      <c r="C2645" s="1135">
        <v>600</v>
      </c>
      <c r="D2645" s="1135">
        <v>1.8</v>
      </c>
      <c r="E2645" s="1135" t="s">
        <v>15210</v>
      </c>
      <c r="F2645" s="1135" t="s">
        <v>2328</v>
      </c>
      <c r="G2645" s="1135">
        <v>3.5</v>
      </c>
      <c r="H2645" s="1135" t="s">
        <v>7046</v>
      </c>
      <c r="I2645" s="1135" t="s">
        <v>7047</v>
      </c>
      <c r="K2645" s="1135" t="s">
        <v>7175</v>
      </c>
      <c r="L2645" s="1135" t="s">
        <v>7176</v>
      </c>
      <c r="M2645" s="1135">
        <v>303</v>
      </c>
      <c r="N2645" s="1135" t="s">
        <v>1039</v>
      </c>
      <c r="O2645" s="1135">
        <v>7.5750000000000002</v>
      </c>
      <c r="P2645" s="1135">
        <v>6.0600000000000005</v>
      </c>
      <c r="Q2645" s="1135">
        <v>3.5</v>
      </c>
      <c r="R2645" s="1135">
        <v>22</v>
      </c>
      <c r="T2645" s="1135">
        <v>23</v>
      </c>
      <c r="U2645" s="1135">
        <v>3.2</v>
      </c>
      <c r="V2645" s="1135" t="s">
        <v>663</v>
      </c>
      <c r="W2645" s="1135">
        <v>115</v>
      </c>
      <c r="X2645" s="1135">
        <v>85</v>
      </c>
      <c r="Y2645" s="1135">
        <v>1.2</v>
      </c>
      <c r="Z2645" s="1135" t="s">
        <v>663</v>
      </c>
      <c r="AA2645" s="1135" t="s">
        <v>1591</v>
      </c>
      <c r="AH2645" s="1135" t="s">
        <v>474</v>
      </c>
      <c r="AM2645" s="1136" t="s">
        <v>14299</v>
      </c>
      <c r="AN2645" s="1136" t="s">
        <v>14300</v>
      </c>
      <c r="AO2645" s="1136">
        <f t="shared" si="334"/>
        <v>600</v>
      </c>
      <c r="AP2645" s="1136">
        <f t="shared" si="335"/>
        <v>1.8</v>
      </c>
      <c r="AQ2645" s="1136" t="str">
        <f t="shared" si="336"/>
        <v>1-5-1S83°Z+S</v>
      </c>
      <c r="AR2645" s="1136" t="str">
        <f t="shared" si="337"/>
        <v>33.5</v>
      </c>
      <c r="AS2645" s="1136" t="str">
        <f t="shared" si="338"/>
        <v>340/340/140</v>
      </c>
      <c r="AT2645" s="1136" t="str">
        <f t="shared" si="339"/>
        <v>1-5-1S83°Z+S</v>
      </c>
      <c r="AU2645" s="1136" t="s">
        <v>15734</v>
      </c>
      <c r="AV2645" s="1136" t="str">
        <f t="shared" si="332"/>
        <v>111.5.31</v>
      </c>
      <c r="AW2645" s="1438">
        <f t="shared" si="333"/>
        <v>44712</v>
      </c>
    </row>
    <row r="2646" spans="1:49">
      <c r="A2646" s="1135" t="s">
        <v>8159</v>
      </c>
      <c r="B2646" s="1135" t="s">
        <v>7162</v>
      </c>
      <c r="C2646" s="1135">
        <v>500</v>
      </c>
      <c r="D2646" s="1135">
        <v>1.79</v>
      </c>
      <c r="E2646" s="1135" t="s">
        <v>15206</v>
      </c>
      <c r="F2646" s="1135" t="s">
        <v>1069</v>
      </c>
      <c r="G2646" s="1135">
        <v>5</v>
      </c>
      <c r="H2646" s="1135" t="s">
        <v>2970</v>
      </c>
      <c r="I2646" s="1135" t="s">
        <v>7003</v>
      </c>
      <c r="K2646" s="1135" t="s">
        <v>8160</v>
      </c>
      <c r="L2646" s="1135" t="s">
        <v>5131</v>
      </c>
      <c r="M2646" s="1135">
        <v>293.2</v>
      </c>
      <c r="N2646" s="1135" t="s">
        <v>1039</v>
      </c>
      <c r="O2646" s="1135">
        <v>7.33</v>
      </c>
      <c r="P2646" s="1135">
        <v>5.8639999999999999</v>
      </c>
      <c r="Q2646" s="1135">
        <v>3.5</v>
      </c>
      <c r="R2646" s="1135">
        <v>21</v>
      </c>
      <c r="T2646" s="1135">
        <v>25</v>
      </c>
      <c r="U2646" s="1135">
        <v>4.2</v>
      </c>
      <c r="V2646" s="1135" t="s">
        <v>663</v>
      </c>
      <c r="W2646" s="1135">
        <v>110</v>
      </c>
      <c r="X2646" s="1135">
        <v>20</v>
      </c>
      <c r="Y2646" s="1135">
        <v>1.6</v>
      </c>
      <c r="Z2646" s="1135" t="s">
        <v>663</v>
      </c>
      <c r="AA2646" s="1135" t="s">
        <v>8161</v>
      </c>
      <c r="AH2646" s="1135" t="s">
        <v>789</v>
      </c>
      <c r="AM2646" s="1136" t="s">
        <v>14301</v>
      </c>
      <c r="AN2646" s="1136" t="s">
        <v>14302</v>
      </c>
      <c r="AO2646" s="1136">
        <f t="shared" si="334"/>
        <v>500</v>
      </c>
      <c r="AP2646" s="1136">
        <f t="shared" si="335"/>
        <v>1.79</v>
      </c>
      <c r="AQ2646" s="1136" t="str">
        <f t="shared" si="336"/>
        <v>1-5-1S87°Z+S</v>
      </c>
      <c r="AR2646" s="1136" t="str">
        <f t="shared" si="337"/>
        <v>31.5</v>
      </c>
      <c r="AS2646" s="1136" t="str">
        <f t="shared" si="338"/>
        <v>290/290/OFF</v>
      </c>
      <c r="AT2646" s="1136" t="str">
        <f t="shared" si="339"/>
        <v>1-5-1S87°Z+S</v>
      </c>
      <c r="AU2646" s="1136" t="s">
        <v>15734</v>
      </c>
      <c r="AV2646" s="1136" t="str">
        <f t="shared" si="332"/>
        <v>111.6.2</v>
      </c>
      <c r="AW2646" s="1438">
        <f t="shared" si="333"/>
        <v>44714</v>
      </c>
    </row>
    <row r="2647" spans="1:49">
      <c r="A2647" s="1135" t="s">
        <v>8162</v>
      </c>
      <c r="B2647" s="1135" t="s">
        <v>7687</v>
      </c>
      <c r="C2647" s="1135">
        <v>500</v>
      </c>
      <c r="D2647" s="1135">
        <v>1.75</v>
      </c>
      <c r="E2647" s="1135">
        <v>102.5</v>
      </c>
      <c r="F2647" s="1135" t="s">
        <v>4164</v>
      </c>
      <c r="G2647" s="1135" t="s">
        <v>6959</v>
      </c>
      <c r="H2647" s="1135" t="s">
        <v>8122</v>
      </c>
      <c r="I2647" s="1135" t="s">
        <v>7082</v>
      </c>
      <c r="J2647" s="1135">
        <v>3.7</v>
      </c>
      <c r="K2647" s="1135" t="s">
        <v>8163</v>
      </c>
      <c r="L2647" s="1135" t="s">
        <v>5246</v>
      </c>
      <c r="M2647" s="1135">
        <v>300.8</v>
      </c>
      <c r="N2647" s="1135" t="s">
        <v>1039</v>
      </c>
      <c r="O2647" s="1135">
        <v>7.5200000000000005</v>
      </c>
      <c r="P2647" s="1135">
        <v>6.016</v>
      </c>
      <c r="Q2647" s="1135">
        <v>4</v>
      </c>
      <c r="R2647" s="1135">
        <v>17</v>
      </c>
      <c r="T2647" s="1135">
        <v>31.4</v>
      </c>
      <c r="U2647" s="1135">
        <v>3.6</v>
      </c>
      <c r="V2647" s="1135" t="s">
        <v>663</v>
      </c>
      <c r="W2647" s="1135">
        <v>65</v>
      </c>
      <c r="X2647" s="1135">
        <v>10</v>
      </c>
      <c r="Y2647" s="1135">
        <v>1.5</v>
      </c>
      <c r="Z2647" s="1135" t="s">
        <v>663</v>
      </c>
      <c r="AA2647" s="1135" t="s">
        <v>2312</v>
      </c>
      <c r="AH2647" s="1135" t="s">
        <v>1737</v>
      </c>
      <c r="AM2647" s="1136" t="s">
        <v>14303</v>
      </c>
      <c r="AN2647" s="1136" t="s">
        <v>14304</v>
      </c>
      <c r="AO2647" s="1136">
        <f t="shared" si="334"/>
        <v>500</v>
      </c>
      <c r="AP2647" s="1136">
        <f t="shared" si="335"/>
        <v>1.75</v>
      </c>
      <c r="AQ2647" s="1136">
        <f t="shared" si="336"/>
        <v>102.5</v>
      </c>
      <c r="AR2647" s="1136" t="str">
        <f t="shared" si="337"/>
        <v>15.5</v>
      </c>
      <c r="AS2647" s="1136" t="str">
        <f t="shared" si="338"/>
        <v>460/420/OFF</v>
      </c>
      <c r="AT2647" s="1136">
        <f t="shared" si="339"/>
        <v>102.5</v>
      </c>
      <c r="AV2647" s="1136" t="str">
        <f t="shared" si="332"/>
        <v>111.6.6</v>
      </c>
      <c r="AW2647" s="1438">
        <f t="shared" si="333"/>
        <v>44718</v>
      </c>
    </row>
    <row r="2648" spans="1:49">
      <c r="A2648" s="1135" t="s">
        <v>8164</v>
      </c>
      <c r="B2648" s="1135" t="s">
        <v>7857</v>
      </c>
      <c r="C2648" s="1135">
        <v>600</v>
      </c>
      <c r="D2648" s="1135">
        <v>1.76</v>
      </c>
      <c r="E2648" s="1135" t="s">
        <v>15210</v>
      </c>
      <c r="F2648" s="1135" t="s">
        <v>2328</v>
      </c>
      <c r="G2648" s="1135">
        <v>5</v>
      </c>
      <c r="H2648" s="1135" t="s">
        <v>7046</v>
      </c>
      <c r="I2648" s="1135" t="s">
        <v>7244</v>
      </c>
      <c r="J2648" s="1135">
        <v>3</v>
      </c>
      <c r="K2648" s="1135" t="s">
        <v>8165</v>
      </c>
      <c r="L2648" s="1135" t="s">
        <v>7859</v>
      </c>
      <c r="M2648" s="1135">
        <v>310</v>
      </c>
      <c r="N2648" s="1135" t="s">
        <v>1039</v>
      </c>
      <c r="O2648" s="1135">
        <v>7.75</v>
      </c>
      <c r="P2648" s="1135">
        <v>6.2</v>
      </c>
      <c r="Q2648" s="1135">
        <v>3.5</v>
      </c>
      <c r="R2648" s="1135">
        <v>22</v>
      </c>
      <c r="T2648" s="1135">
        <v>22</v>
      </c>
      <c r="U2648" s="1135">
        <v>3.5</v>
      </c>
      <c r="V2648" s="1135" t="s">
        <v>663</v>
      </c>
      <c r="W2648" s="1135">
        <v>110</v>
      </c>
      <c r="X2648" s="1135">
        <v>85</v>
      </c>
      <c r="Y2648" s="1135">
        <v>1</v>
      </c>
      <c r="Z2648" s="1135" t="s">
        <v>663</v>
      </c>
      <c r="AA2648" s="1135" t="s">
        <v>8166</v>
      </c>
      <c r="AH2648" s="1135" t="s">
        <v>977</v>
      </c>
      <c r="AM2648" s="1136" t="s">
        <v>14305</v>
      </c>
      <c r="AN2648" s="1136" t="s">
        <v>14306</v>
      </c>
      <c r="AO2648" s="1136">
        <f t="shared" si="334"/>
        <v>600</v>
      </c>
      <c r="AP2648" s="1136">
        <f t="shared" si="335"/>
        <v>1.76</v>
      </c>
      <c r="AQ2648" s="1136" t="str">
        <f t="shared" si="336"/>
        <v>1-5-1S83°Z+S</v>
      </c>
      <c r="AR2648" s="1136" t="str">
        <f t="shared" si="337"/>
        <v>33.5</v>
      </c>
      <c r="AS2648" s="1136" t="str">
        <f t="shared" si="338"/>
        <v>340/340/140</v>
      </c>
      <c r="AT2648" s="1136" t="str">
        <f t="shared" si="339"/>
        <v>1-5-1S83°Z+S</v>
      </c>
      <c r="AU2648" s="1136" t="s">
        <v>15734</v>
      </c>
      <c r="AV2648" s="1136" t="str">
        <f t="shared" si="332"/>
        <v>111.6.7</v>
      </c>
      <c r="AW2648" s="1438">
        <f t="shared" si="333"/>
        <v>44719</v>
      </c>
    </row>
    <row r="2649" spans="1:49">
      <c r="A2649" s="1135" t="s">
        <v>8167</v>
      </c>
      <c r="B2649" s="1135" t="s">
        <v>7988</v>
      </c>
      <c r="C2649" s="1135">
        <v>500</v>
      </c>
      <c r="D2649" s="1135">
        <v>1.79</v>
      </c>
      <c r="E2649" s="1135" t="s">
        <v>15210</v>
      </c>
      <c r="F2649" s="1135" t="s">
        <v>2328</v>
      </c>
      <c r="G2649" s="1135">
        <v>5</v>
      </c>
      <c r="H2649" s="1135" t="s">
        <v>1900</v>
      </c>
      <c r="I2649" s="1135" t="s">
        <v>7189</v>
      </c>
      <c r="J2649" s="1135">
        <v>3</v>
      </c>
      <c r="K2649" s="1135" t="s">
        <v>8168</v>
      </c>
      <c r="L2649" s="1135" t="s">
        <v>7990</v>
      </c>
      <c r="M2649" s="1135">
        <v>300.8</v>
      </c>
      <c r="N2649" s="1135" t="s">
        <v>1039</v>
      </c>
      <c r="O2649" s="1135">
        <v>7.5200000000000005</v>
      </c>
      <c r="P2649" s="1135">
        <v>6.016</v>
      </c>
      <c r="Q2649" s="1135">
        <v>3.5</v>
      </c>
      <c r="R2649" s="1135">
        <v>21</v>
      </c>
      <c r="T2649" s="1135">
        <v>25</v>
      </c>
      <c r="U2649" s="1135">
        <v>4.2</v>
      </c>
      <c r="V2649" s="1135" t="s">
        <v>663</v>
      </c>
      <c r="W2649" s="1135">
        <v>110</v>
      </c>
      <c r="X2649" s="1135">
        <v>20</v>
      </c>
      <c r="Y2649" s="1135">
        <v>1.2</v>
      </c>
      <c r="Z2649" s="1135" t="s">
        <v>663</v>
      </c>
      <c r="AA2649" s="1135" t="s">
        <v>2315</v>
      </c>
      <c r="AH2649" s="1135" t="s">
        <v>459</v>
      </c>
      <c r="AM2649" s="1136" t="s">
        <v>14307</v>
      </c>
      <c r="AN2649" s="1136" t="s">
        <v>9291</v>
      </c>
      <c r="AO2649" s="1136">
        <f t="shared" si="334"/>
        <v>500</v>
      </c>
      <c r="AP2649" s="1136">
        <f t="shared" si="335"/>
        <v>1.79</v>
      </c>
      <c r="AQ2649" s="1136" t="str">
        <f t="shared" si="336"/>
        <v>1-5-1S83°Z+S</v>
      </c>
      <c r="AR2649" s="1136" t="str">
        <f t="shared" si="337"/>
        <v>33.5</v>
      </c>
      <c r="AS2649" s="1136" t="str">
        <f t="shared" si="338"/>
        <v>280/280/OFF</v>
      </c>
      <c r="AT2649" s="1136" t="str">
        <f t="shared" si="339"/>
        <v>1-5-1S83°Z+S</v>
      </c>
      <c r="AU2649" s="1136" t="s">
        <v>15734</v>
      </c>
      <c r="AV2649" s="1136" t="str">
        <f t="shared" si="332"/>
        <v>111.6.9</v>
      </c>
      <c r="AW2649" s="1438">
        <f t="shared" si="333"/>
        <v>44721</v>
      </c>
    </row>
    <row r="2650" spans="1:49">
      <c r="A2650" s="1135" t="s">
        <v>8169</v>
      </c>
      <c r="B2650" s="1135" t="s">
        <v>737</v>
      </c>
      <c r="C2650" s="1135">
        <v>550</v>
      </c>
      <c r="D2650" s="1135">
        <v>1.7669999999999999</v>
      </c>
      <c r="E2650" s="1135" t="s">
        <v>15215</v>
      </c>
      <c r="F2650" s="1135" t="s">
        <v>663</v>
      </c>
      <c r="G2650" s="1135">
        <v>5</v>
      </c>
      <c r="H2650" s="1135" t="s">
        <v>8170</v>
      </c>
      <c r="I2650" s="1135" t="s">
        <v>8171</v>
      </c>
      <c r="J2650" s="1135">
        <v>3.7</v>
      </c>
      <c r="K2650" s="1135" t="s">
        <v>8125</v>
      </c>
      <c r="L2650" s="1135" t="s">
        <v>4760</v>
      </c>
      <c r="M2650" s="1135">
        <v>298.8</v>
      </c>
      <c r="N2650" s="1135" t="s">
        <v>1039</v>
      </c>
      <c r="O2650" s="1135">
        <v>7.4700000000000006</v>
      </c>
      <c r="P2650" s="1135">
        <v>5.976</v>
      </c>
      <c r="Q2650" s="1135">
        <v>4</v>
      </c>
      <c r="R2650" s="1135">
        <v>20.5</v>
      </c>
      <c r="T2650" s="1135">
        <v>21</v>
      </c>
      <c r="U2650" s="1135">
        <v>3.5</v>
      </c>
      <c r="V2650" s="1135" t="s">
        <v>663</v>
      </c>
      <c r="W2650" s="1135">
        <v>30</v>
      </c>
      <c r="X2650" s="1135">
        <v>10</v>
      </c>
      <c r="Y2650" s="1135">
        <v>1.2</v>
      </c>
      <c r="Z2650" s="1135" t="s">
        <v>663</v>
      </c>
      <c r="AA2650" s="1135" t="s">
        <v>5727</v>
      </c>
      <c r="AH2650" s="1135" t="s">
        <v>833</v>
      </c>
      <c r="AM2650" s="1136" t="s">
        <v>14308</v>
      </c>
      <c r="AN2650" s="1136" t="s">
        <v>14309</v>
      </c>
      <c r="AO2650" s="1136">
        <f t="shared" si="334"/>
        <v>550</v>
      </c>
      <c r="AP2650" s="1136">
        <f t="shared" si="335"/>
        <v>1.7669999999999999</v>
      </c>
      <c r="AQ2650" s="1136" t="str">
        <f t="shared" si="336"/>
        <v>1-5-1S85°S+Z</v>
      </c>
      <c r="AR2650" s="1136" t="str">
        <f t="shared" si="337"/>
        <v>NA</v>
      </c>
      <c r="AS2650" s="1136" t="str">
        <f t="shared" si="338"/>
        <v>172/165</v>
      </c>
      <c r="AT2650" s="1136" t="str">
        <f t="shared" si="339"/>
        <v>1-5-1S85°S+Z</v>
      </c>
      <c r="AU2650" s="1136" t="s">
        <v>15737</v>
      </c>
      <c r="AV2650" s="1136" t="str">
        <f t="shared" si="332"/>
        <v>111.6.13</v>
      </c>
      <c r="AW2650" s="1438">
        <f t="shared" si="333"/>
        <v>44725</v>
      </c>
    </row>
    <row r="2651" spans="1:49">
      <c r="A2651" s="1135" t="s">
        <v>8172</v>
      </c>
      <c r="B2651" s="1135" t="s">
        <v>8137</v>
      </c>
      <c r="C2651" s="1135">
        <v>550</v>
      </c>
      <c r="D2651" s="1135">
        <v>1.83</v>
      </c>
      <c r="E2651" s="1135" t="s">
        <v>15216</v>
      </c>
      <c r="F2651" s="1135" t="s">
        <v>2328</v>
      </c>
      <c r="G2651" s="1135">
        <v>5</v>
      </c>
      <c r="H2651" s="1135" t="s">
        <v>2802</v>
      </c>
      <c r="I2651" s="1135" t="s">
        <v>7741</v>
      </c>
      <c r="J2651" s="1135">
        <v>3.2</v>
      </c>
      <c r="K2651" s="1135" t="s">
        <v>8173</v>
      </c>
      <c r="L2651" s="1135" t="s">
        <v>5650</v>
      </c>
      <c r="M2651" s="1135">
        <v>293</v>
      </c>
      <c r="N2651" s="1135" t="s">
        <v>1039</v>
      </c>
      <c r="O2651" s="1135">
        <v>7.3250000000000002</v>
      </c>
      <c r="P2651" s="1135">
        <v>5.86</v>
      </c>
      <c r="Q2651" s="1135">
        <v>4</v>
      </c>
      <c r="R2651" s="1135">
        <v>23.4</v>
      </c>
      <c r="T2651" s="1135">
        <v>27</v>
      </c>
      <c r="U2651" s="1135">
        <v>3.5</v>
      </c>
      <c r="V2651" s="1135" t="s">
        <v>663</v>
      </c>
      <c r="W2651" s="1135">
        <v>60</v>
      </c>
      <c r="X2651" s="1135">
        <v>10</v>
      </c>
      <c r="Y2651" s="1135">
        <v>1.2</v>
      </c>
      <c r="Z2651" s="1135" t="s">
        <v>663</v>
      </c>
      <c r="AA2651" s="1135" t="s">
        <v>5722</v>
      </c>
      <c r="AH2651" s="1135" t="s">
        <v>634</v>
      </c>
      <c r="AM2651" s="1136" t="s">
        <v>14310</v>
      </c>
      <c r="AN2651" s="1136" t="s">
        <v>14311</v>
      </c>
      <c r="AO2651" s="1136">
        <f t="shared" si="334"/>
        <v>550</v>
      </c>
      <c r="AP2651" s="1136">
        <f t="shared" si="335"/>
        <v>1.83</v>
      </c>
      <c r="AQ2651" s="1136" t="str">
        <f t="shared" si="336"/>
        <v>1-5-1S91°Z+S</v>
      </c>
      <c r="AR2651" s="1136" t="str">
        <f t="shared" si="337"/>
        <v>33.5</v>
      </c>
      <c r="AS2651" s="1136" t="str">
        <f t="shared" si="338"/>
        <v>295/295/OFF</v>
      </c>
      <c r="AT2651" s="1136" t="str">
        <f t="shared" si="339"/>
        <v>1-5-1S91°Z+S</v>
      </c>
      <c r="AU2651" s="1136" t="s">
        <v>15734</v>
      </c>
      <c r="AV2651" s="1136" t="str">
        <f t="shared" si="332"/>
        <v>111.6.15</v>
      </c>
      <c r="AW2651" s="1438">
        <f t="shared" si="333"/>
        <v>44727</v>
      </c>
    </row>
    <row r="2652" spans="1:49">
      <c r="A2652" s="1135" t="s">
        <v>8174</v>
      </c>
      <c r="B2652" s="1135" t="s">
        <v>737</v>
      </c>
      <c r="C2652" s="1135">
        <v>500</v>
      </c>
      <c r="D2652" s="1135">
        <v>1.78</v>
      </c>
      <c r="E2652" s="1135">
        <v>102.5</v>
      </c>
      <c r="F2652" s="1135" t="s">
        <v>4164</v>
      </c>
      <c r="G2652" s="1135">
        <v>5.5</v>
      </c>
      <c r="H2652" s="1135" t="s">
        <v>8103</v>
      </c>
      <c r="I2652" s="1135" t="s">
        <v>6990</v>
      </c>
      <c r="J2652" s="1135">
        <v>3.7</v>
      </c>
      <c r="K2652" s="1135" t="s">
        <v>8125</v>
      </c>
      <c r="L2652" s="1135" t="s">
        <v>4760</v>
      </c>
      <c r="M2652" s="1135">
        <v>295.10000000000002</v>
      </c>
      <c r="N2652" s="1135" t="s">
        <v>1039</v>
      </c>
      <c r="O2652" s="1135">
        <v>7.3775000000000013</v>
      </c>
      <c r="P2652" s="1135">
        <v>5.9020000000000001</v>
      </c>
      <c r="Q2652" s="1135">
        <v>4</v>
      </c>
      <c r="R2652" s="1135">
        <v>17.399999999999999</v>
      </c>
      <c r="T2652" s="1135">
        <v>31</v>
      </c>
      <c r="U2652" s="1135">
        <v>3.5</v>
      </c>
      <c r="V2652" s="1135" t="s">
        <v>663</v>
      </c>
      <c r="W2652" s="1135">
        <v>100</v>
      </c>
      <c r="X2652" s="1135">
        <v>40</v>
      </c>
      <c r="Y2652" s="1135">
        <v>1</v>
      </c>
      <c r="Z2652" s="1135" t="s">
        <v>663</v>
      </c>
      <c r="AA2652" s="1135" t="s">
        <v>1600</v>
      </c>
      <c r="AH2652" s="1135" t="s">
        <v>888</v>
      </c>
      <c r="AM2652" s="1136" t="s">
        <v>14312</v>
      </c>
      <c r="AN2652" s="1136" t="s">
        <v>14313</v>
      </c>
      <c r="AO2652" s="1136">
        <f t="shared" si="334"/>
        <v>500</v>
      </c>
      <c r="AP2652" s="1136">
        <f t="shared" si="335"/>
        <v>1.78</v>
      </c>
      <c r="AQ2652" s="1136">
        <f t="shared" si="336"/>
        <v>102.5</v>
      </c>
      <c r="AR2652" s="1136" t="str">
        <f t="shared" si="337"/>
        <v>15.5</v>
      </c>
      <c r="AS2652" s="1136" t="str">
        <f t="shared" si="338"/>
        <v>455/415/OFF</v>
      </c>
      <c r="AT2652" s="1136">
        <f t="shared" si="339"/>
        <v>102.5</v>
      </c>
      <c r="AV2652" s="1136" t="str">
        <f t="shared" si="332"/>
        <v>111.6.16</v>
      </c>
      <c r="AW2652" s="1438">
        <f t="shared" si="333"/>
        <v>44728</v>
      </c>
    </row>
    <row r="2653" spans="1:49">
      <c r="A2653" s="1135" t="s">
        <v>8175</v>
      </c>
      <c r="B2653" s="1135" t="s">
        <v>682</v>
      </c>
      <c r="C2653" s="1135">
        <v>650</v>
      </c>
      <c r="D2653" s="1135">
        <v>1.77</v>
      </c>
      <c r="E2653" s="1135" t="s">
        <v>15198</v>
      </c>
      <c r="F2653" s="1135" t="s">
        <v>663</v>
      </c>
      <c r="G2653" s="1135">
        <v>5.5</v>
      </c>
      <c r="H2653" s="1135" t="s">
        <v>3576</v>
      </c>
      <c r="I2653" s="1135" t="s">
        <v>7064</v>
      </c>
      <c r="K2653" s="1135" t="s">
        <v>8176</v>
      </c>
      <c r="L2653" s="1135" t="s">
        <v>5001</v>
      </c>
      <c r="M2653" s="1135">
        <v>296</v>
      </c>
      <c r="N2653" s="1135" t="s">
        <v>1039</v>
      </c>
      <c r="O2653" s="1135">
        <v>7.4</v>
      </c>
      <c r="P2653" s="1135">
        <v>5.92</v>
      </c>
      <c r="Q2653" s="1135">
        <v>3.5</v>
      </c>
      <c r="R2653" s="1135">
        <v>17</v>
      </c>
      <c r="T2653" s="1135">
        <v>10.5</v>
      </c>
      <c r="U2653" s="1135">
        <v>6.1</v>
      </c>
      <c r="V2653" s="1135" t="s">
        <v>663</v>
      </c>
      <c r="W2653" s="1135">
        <v>120</v>
      </c>
      <c r="X2653" s="1135">
        <v>90</v>
      </c>
      <c r="Y2653" s="1135">
        <v>1.1000000000000001</v>
      </c>
      <c r="Z2653" s="1135" t="s">
        <v>663</v>
      </c>
      <c r="AA2653" s="1135" t="s">
        <v>8177</v>
      </c>
      <c r="AH2653" s="1135" t="s">
        <v>1272</v>
      </c>
      <c r="AM2653" s="1136" t="s">
        <v>14314</v>
      </c>
      <c r="AN2653" s="1136" t="s">
        <v>14315</v>
      </c>
      <c r="AO2653" s="1136">
        <f t="shared" si="334"/>
        <v>650</v>
      </c>
      <c r="AP2653" s="1136">
        <f t="shared" si="335"/>
        <v>1.77</v>
      </c>
      <c r="AQ2653" s="1136" t="str">
        <f t="shared" si="336"/>
        <v>1-4-1S85°Z+S</v>
      </c>
      <c r="AR2653" s="1136" t="str">
        <f t="shared" si="337"/>
        <v>NA</v>
      </c>
      <c r="AS2653" s="1136" t="str">
        <f t="shared" si="338"/>
        <v>170/160</v>
      </c>
      <c r="AT2653" s="1136" t="str">
        <f t="shared" si="339"/>
        <v>1-4-1S85°Z+S</v>
      </c>
      <c r="AU2653" s="1136" t="s">
        <v>15734</v>
      </c>
      <c r="AV2653" s="1136" t="str">
        <f t="shared" si="332"/>
        <v>111.6.20</v>
      </c>
      <c r="AW2653" s="1438">
        <f t="shared" si="333"/>
        <v>44732</v>
      </c>
    </row>
    <row r="2654" spans="1:49">
      <c r="A2654" s="1135" t="s">
        <v>8178</v>
      </c>
      <c r="B2654" s="1135" t="s">
        <v>740</v>
      </c>
      <c r="C2654" s="1135">
        <v>600</v>
      </c>
      <c r="D2654" s="1135">
        <v>1.7949999999999999</v>
      </c>
      <c r="E2654" s="1135" t="s">
        <v>15210</v>
      </c>
      <c r="F2654" s="1135" t="s">
        <v>2328</v>
      </c>
      <c r="G2654" s="1135">
        <v>4</v>
      </c>
      <c r="H2654" s="1135" t="s">
        <v>6996</v>
      </c>
      <c r="I2654" s="1135" t="s">
        <v>7012</v>
      </c>
      <c r="K2654" s="1135" t="s">
        <v>8179</v>
      </c>
      <c r="L2654" s="1135" t="s">
        <v>7014</v>
      </c>
      <c r="M2654" s="1135">
        <v>303.5</v>
      </c>
      <c r="N2654" s="1135" t="s">
        <v>1039</v>
      </c>
      <c r="O2654" s="1135">
        <v>7.5875000000000004</v>
      </c>
      <c r="P2654" s="1135">
        <v>6.07</v>
      </c>
      <c r="Q2654" s="1135">
        <v>3.5</v>
      </c>
      <c r="R2654" s="1135">
        <v>27.9</v>
      </c>
      <c r="T2654" s="1135">
        <v>13.5</v>
      </c>
      <c r="U2654" s="1135">
        <v>2.5</v>
      </c>
      <c r="V2654" s="1135" t="s">
        <v>663</v>
      </c>
      <c r="W2654" s="1135">
        <v>90</v>
      </c>
      <c r="X2654" s="1135">
        <v>10</v>
      </c>
      <c r="Y2654" s="1135">
        <v>1.6</v>
      </c>
      <c r="Z2654" s="1135" t="s">
        <v>663</v>
      </c>
      <c r="AA2654" s="1135" t="s">
        <v>5746</v>
      </c>
      <c r="AH2654" s="1135" t="s">
        <v>927</v>
      </c>
      <c r="AM2654" s="1136" t="s">
        <v>14316</v>
      </c>
      <c r="AN2654" s="1136" t="s">
        <v>14317</v>
      </c>
      <c r="AO2654" s="1136">
        <f t="shared" si="334"/>
        <v>600</v>
      </c>
      <c r="AP2654" s="1136">
        <f t="shared" si="335"/>
        <v>1.7949999999999999</v>
      </c>
      <c r="AQ2654" s="1136" t="str">
        <f t="shared" si="336"/>
        <v>1-5-1S83°Z+S</v>
      </c>
      <c r="AR2654" s="1136" t="str">
        <f t="shared" si="337"/>
        <v>33.5</v>
      </c>
      <c r="AS2654" s="1136" t="str">
        <f t="shared" si="338"/>
        <v>310/310/190</v>
      </c>
      <c r="AT2654" s="1136" t="str">
        <f t="shared" si="339"/>
        <v>1-5-1S83°Z+S</v>
      </c>
      <c r="AU2654" s="1136" t="s">
        <v>15734</v>
      </c>
      <c r="AV2654" s="1136" t="str">
        <f t="shared" si="332"/>
        <v>111.6.22</v>
      </c>
      <c r="AW2654" s="1438">
        <f t="shared" si="333"/>
        <v>44734</v>
      </c>
    </row>
    <row r="2655" spans="1:49">
      <c r="A2655" s="1135" t="s">
        <v>8180</v>
      </c>
      <c r="B2655" s="1135" t="s">
        <v>7308</v>
      </c>
      <c r="C2655" s="1135" t="s">
        <v>8181</v>
      </c>
      <c r="D2655" s="1135">
        <v>1.7749999999999999</v>
      </c>
      <c r="E2655" s="1135" t="s">
        <v>15203</v>
      </c>
      <c r="F2655" s="1135" t="s">
        <v>663</v>
      </c>
      <c r="G2655" s="1135">
        <v>5</v>
      </c>
      <c r="H2655" s="1135" t="s">
        <v>3035</v>
      </c>
      <c r="I2655" s="1135" t="s">
        <v>7309</v>
      </c>
      <c r="J2655" s="1135">
        <v>3</v>
      </c>
      <c r="K2655" s="1135" t="s">
        <v>8182</v>
      </c>
      <c r="L2655" s="1135" t="s">
        <v>6137</v>
      </c>
      <c r="M2655" s="1135">
        <v>302.8</v>
      </c>
      <c r="N2655" s="1135" t="s">
        <v>1039</v>
      </c>
      <c r="O2655" s="1135">
        <v>7.57</v>
      </c>
      <c r="P2655" s="1135">
        <v>6.056</v>
      </c>
      <c r="Q2655" s="1135">
        <v>4</v>
      </c>
      <c r="R2655" s="1135">
        <v>19</v>
      </c>
      <c r="T2655" s="1135">
        <v>27</v>
      </c>
      <c r="U2655" s="1135">
        <v>3.5</v>
      </c>
      <c r="V2655" s="1135" t="s">
        <v>663</v>
      </c>
      <c r="W2655" s="1135">
        <v>135</v>
      </c>
      <c r="X2655" s="1135">
        <v>90</v>
      </c>
      <c r="Y2655" s="1135">
        <v>1.4</v>
      </c>
      <c r="Z2655" s="1135" t="s">
        <v>663</v>
      </c>
      <c r="AA2655" s="1135" t="s">
        <v>2385</v>
      </c>
      <c r="AH2655" s="1135" t="s">
        <v>811</v>
      </c>
      <c r="AM2655" s="1136" t="s">
        <v>14318</v>
      </c>
      <c r="AN2655" s="1136" t="s">
        <v>14319</v>
      </c>
      <c r="AO2655" s="1136" t="str">
        <f t="shared" si="334"/>
        <v>600↓500-6/28</v>
      </c>
      <c r="AP2655" s="1136">
        <f t="shared" si="335"/>
        <v>1.7749999999999999</v>
      </c>
      <c r="AQ2655" s="1136" t="str">
        <f t="shared" si="336"/>
        <v>1-5-1S85°Z+S</v>
      </c>
      <c r="AR2655" s="1136" t="str">
        <f t="shared" si="337"/>
        <v>NA</v>
      </c>
      <c r="AS2655" s="1136" t="str">
        <f t="shared" si="338"/>
        <v>190/OFF</v>
      </c>
      <c r="AT2655" s="1136" t="str">
        <f t="shared" si="339"/>
        <v>1-5-1S85°Z+S</v>
      </c>
      <c r="AU2655" s="1136" t="s">
        <v>15734</v>
      </c>
      <c r="AV2655" s="1136" t="str">
        <f t="shared" si="332"/>
        <v>111.6.24</v>
      </c>
      <c r="AW2655" s="1438">
        <f t="shared" si="333"/>
        <v>44736</v>
      </c>
    </row>
    <row r="2656" spans="1:49">
      <c r="A2656" s="1135" t="s">
        <v>8183</v>
      </c>
      <c r="B2656" s="1135" t="s">
        <v>737</v>
      </c>
      <c r="C2656" s="1135">
        <v>500</v>
      </c>
      <c r="D2656" s="1135">
        <v>1.7749999999999999</v>
      </c>
      <c r="E2656" s="1135">
        <v>102.5</v>
      </c>
      <c r="F2656" s="1135" t="s">
        <v>4164</v>
      </c>
      <c r="G2656" s="1135" t="s">
        <v>6959</v>
      </c>
      <c r="H2656" s="1135" t="s">
        <v>8122</v>
      </c>
      <c r="I2656" s="1135" t="s">
        <v>7151</v>
      </c>
      <c r="J2656" s="1135">
        <v>3.7</v>
      </c>
      <c r="K2656" s="1135" t="s">
        <v>7795</v>
      </c>
      <c r="L2656" s="1135" t="s">
        <v>4760</v>
      </c>
      <c r="M2656" s="1135">
        <v>300.8</v>
      </c>
      <c r="N2656" s="1135" t="s">
        <v>1039</v>
      </c>
      <c r="O2656" s="1135">
        <v>7.5200000000000005</v>
      </c>
      <c r="P2656" s="1135">
        <v>6.016</v>
      </c>
      <c r="Q2656" s="1135">
        <v>4</v>
      </c>
      <c r="R2656" s="1135">
        <v>17</v>
      </c>
      <c r="T2656" s="1135">
        <v>31.4</v>
      </c>
      <c r="U2656" s="1135">
        <v>3.6</v>
      </c>
      <c r="V2656" s="1135" t="s">
        <v>663</v>
      </c>
      <c r="W2656" s="1135">
        <v>65</v>
      </c>
      <c r="X2656" s="1135">
        <v>10</v>
      </c>
      <c r="Y2656" s="1135">
        <v>1.5</v>
      </c>
      <c r="Z2656" s="1135" t="s">
        <v>663</v>
      </c>
      <c r="AA2656" s="1135" t="s">
        <v>4435</v>
      </c>
      <c r="AH2656" s="1135" t="s">
        <v>863</v>
      </c>
      <c r="AM2656" s="1136" t="s">
        <v>14320</v>
      </c>
      <c r="AN2656" s="1136" t="s">
        <v>14321</v>
      </c>
      <c r="AO2656" s="1136">
        <f t="shared" si="334"/>
        <v>500</v>
      </c>
      <c r="AP2656" s="1136">
        <f t="shared" si="335"/>
        <v>1.7749999999999999</v>
      </c>
      <c r="AQ2656" s="1136">
        <f t="shared" si="336"/>
        <v>102.5</v>
      </c>
      <c r="AR2656" s="1136" t="str">
        <f t="shared" si="337"/>
        <v>15.5</v>
      </c>
      <c r="AS2656" s="1136" t="str">
        <f t="shared" si="338"/>
        <v>460/420/OFF</v>
      </c>
      <c r="AT2656" s="1136">
        <f t="shared" si="339"/>
        <v>102.5</v>
      </c>
      <c r="AV2656" s="1136" t="str">
        <f t="shared" si="332"/>
        <v>111.6.28</v>
      </c>
      <c r="AW2656" s="1438">
        <f t="shared" si="333"/>
        <v>44740</v>
      </c>
    </row>
    <row r="2657" spans="1:49">
      <c r="A2657" s="1135" t="s">
        <v>8184</v>
      </c>
      <c r="B2657" s="1135" t="s">
        <v>8137</v>
      </c>
      <c r="C2657" s="1135">
        <v>600</v>
      </c>
      <c r="D2657" s="1135">
        <v>1.7949999999999999</v>
      </c>
      <c r="E2657" s="1135" t="s">
        <v>15216</v>
      </c>
      <c r="F2657" s="1135" t="s">
        <v>1078</v>
      </c>
      <c r="G2657" s="1135">
        <v>5</v>
      </c>
      <c r="H2657" s="1135" t="s">
        <v>5982</v>
      </c>
      <c r="I2657" s="1135" t="s">
        <v>7741</v>
      </c>
      <c r="J2657" s="1135">
        <v>3.2</v>
      </c>
      <c r="K2657" s="1135" t="s">
        <v>8173</v>
      </c>
      <c r="L2657" s="1135" t="s">
        <v>5650</v>
      </c>
      <c r="M2657" s="1135">
        <v>293</v>
      </c>
      <c r="N2657" s="1135" t="s">
        <v>1039</v>
      </c>
      <c r="O2657" s="1135">
        <v>7.3250000000000002</v>
      </c>
      <c r="P2657" s="1135">
        <v>5.86</v>
      </c>
      <c r="Q2657" s="1135">
        <v>4</v>
      </c>
      <c r="R2657" s="1135" t="s">
        <v>8185</v>
      </c>
      <c r="T2657" s="1135">
        <v>27</v>
      </c>
      <c r="U2657" s="1135">
        <v>3.5</v>
      </c>
      <c r="V2657" s="1135" t="s">
        <v>663</v>
      </c>
      <c r="W2657" s="1135">
        <v>60</v>
      </c>
      <c r="X2657" s="1135">
        <v>10</v>
      </c>
      <c r="Y2657" s="1135">
        <v>1.2</v>
      </c>
      <c r="Z2657" s="1135" t="s">
        <v>663</v>
      </c>
      <c r="AA2657" s="1135" t="s">
        <v>4438</v>
      </c>
      <c r="AH2657" s="1135" t="s">
        <v>1682</v>
      </c>
      <c r="AM2657" s="1136" t="s">
        <v>14322</v>
      </c>
      <c r="AN2657" s="1136" t="s">
        <v>14323</v>
      </c>
      <c r="AO2657" s="1136">
        <f t="shared" si="334"/>
        <v>600</v>
      </c>
      <c r="AP2657" s="1136">
        <f t="shared" si="335"/>
        <v>1.7949999999999999</v>
      </c>
      <c r="AQ2657" s="1136" t="str">
        <f t="shared" si="336"/>
        <v>1-5-1S91°Z+S</v>
      </c>
      <c r="AR2657" s="1136" t="str">
        <f t="shared" si="337"/>
        <v>30</v>
      </c>
      <c r="AS2657" s="1136" t="str">
        <f t="shared" si="338"/>
        <v>340/340/OFF</v>
      </c>
      <c r="AT2657" s="1136" t="str">
        <f t="shared" si="339"/>
        <v>1-5-1S91°Z+S</v>
      </c>
      <c r="AU2657" s="1136" t="s">
        <v>15734</v>
      </c>
      <c r="AV2657" s="1136" t="str">
        <f t="shared" si="332"/>
        <v>111.6.30</v>
      </c>
      <c r="AW2657" s="1438">
        <f t="shared" si="333"/>
        <v>44742</v>
      </c>
    </row>
    <row r="2658" spans="1:49">
      <c r="A2658" s="1135" t="s">
        <v>8186</v>
      </c>
      <c r="B2658" s="1135" t="s">
        <v>7185</v>
      </c>
      <c r="C2658" s="1135">
        <v>500</v>
      </c>
      <c r="D2658" s="1135">
        <v>1.78</v>
      </c>
      <c r="E2658" s="1135">
        <v>102.5</v>
      </c>
      <c r="F2658" s="1135" t="s">
        <v>4164</v>
      </c>
      <c r="G2658" s="1135">
        <v>5</v>
      </c>
      <c r="H2658" s="1135" t="s">
        <v>8187</v>
      </c>
      <c r="I2658" s="1135" t="s">
        <v>7095</v>
      </c>
      <c r="J2658" s="1135">
        <v>3.7</v>
      </c>
      <c r="K2658" s="1135" t="s">
        <v>8188</v>
      </c>
      <c r="L2658" s="1135" t="s">
        <v>5246</v>
      </c>
      <c r="M2658" s="1135">
        <v>290</v>
      </c>
      <c r="N2658" s="1135" t="s">
        <v>1039</v>
      </c>
      <c r="O2658" s="1135">
        <v>7.25</v>
      </c>
      <c r="P2658" s="1135">
        <v>5.8</v>
      </c>
      <c r="Q2658" s="1135">
        <v>4</v>
      </c>
      <c r="R2658" s="1135">
        <v>19.5</v>
      </c>
      <c r="T2658" s="1135">
        <v>29.3</v>
      </c>
      <c r="U2658" s="1135">
        <v>3.5</v>
      </c>
      <c r="V2658" s="1135" t="s">
        <v>663</v>
      </c>
      <c r="W2658" s="1135">
        <v>95</v>
      </c>
      <c r="X2658" s="1135">
        <v>20</v>
      </c>
      <c r="Y2658" s="1135">
        <v>1.5</v>
      </c>
      <c r="Z2658" s="1135" t="s">
        <v>663</v>
      </c>
      <c r="AA2658" s="1135" t="s">
        <v>1605</v>
      </c>
      <c r="AH2658" s="1135" t="s">
        <v>8189</v>
      </c>
      <c r="AM2658" s="1136" t="s">
        <v>14324</v>
      </c>
      <c r="AN2658" s="1136" t="s">
        <v>14325</v>
      </c>
      <c r="AO2658" s="1136">
        <f t="shared" si="334"/>
        <v>500</v>
      </c>
      <c r="AP2658" s="1136">
        <f t="shared" si="335"/>
        <v>1.78</v>
      </c>
      <c r="AQ2658" s="1136">
        <f t="shared" si="336"/>
        <v>102.5</v>
      </c>
      <c r="AR2658" s="1136" t="str">
        <f t="shared" si="337"/>
        <v>15.5</v>
      </c>
      <c r="AS2658" s="1136" t="str">
        <f t="shared" si="338"/>
        <v>465/425/OFF</v>
      </c>
      <c r="AT2658" s="1136">
        <f t="shared" si="339"/>
        <v>102.5</v>
      </c>
      <c r="AV2658" s="1136" t="str">
        <f t="shared" si="332"/>
        <v>111.7.1</v>
      </c>
      <c r="AW2658" s="1438">
        <f t="shared" si="333"/>
        <v>44743</v>
      </c>
    </row>
    <row r="2659" spans="1:49">
      <c r="A2659" s="1135" t="s">
        <v>8190</v>
      </c>
      <c r="B2659" s="1135" t="s">
        <v>7034</v>
      </c>
      <c r="C2659" s="1135">
        <v>500</v>
      </c>
      <c r="D2659" s="1135">
        <v>1.75</v>
      </c>
      <c r="E2659" s="1135" t="s">
        <v>15206</v>
      </c>
      <c r="F2659" s="1135" t="s">
        <v>1078</v>
      </c>
      <c r="G2659" s="1135">
        <v>5</v>
      </c>
      <c r="H2659" s="1135" t="s">
        <v>1049</v>
      </c>
      <c r="I2659" s="1135" t="s">
        <v>7082</v>
      </c>
      <c r="J2659" s="1135">
        <v>1</v>
      </c>
      <c r="K2659" s="1135" t="s">
        <v>8056</v>
      </c>
      <c r="L2659" s="1135" t="s">
        <v>5046</v>
      </c>
      <c r="M2659" s="1135">
        <v>308.39999999999998</v>
      </c>
      <c r="N2659" s="1135" t="s">
        <v>1039</v>
      </c>
      <c r="O2659" s="1135">
        <v>7.71</v>
      </c>
      <c r="P2659" s="1135">
        <v>6.1679999999999993</v>
      </c>
      <c r="Q2659" s="1135">
        <v>2.8</v>
      </c>
      <c r="R2659" s="1135">
        <v>29.5</v>
      </c>
      <c r="T2659" s="1135">
        <v>14.5</v>
      </c>
      <c r="U2659" s="1135">
        <v>5</v>
      </c>
      <c r="V2659" s="1135" t="s">
        <v>663</v>
      </c>
      <c r="W2659" s="1135" t="s">
        <v>7084</v>
      </c>
      <c r="X2659" s="1135">
        <v>10</v>
      </c>
      <c r="Y2659" s="1135">
        <v>1.7</v>
      </c>
      <c r="Z2659" s="1135" t="s">
        <v>663</v>
      </c>
      <c r="AA2659" s="1135" t="s">
        <v>2398</v>
      </c>
      <c r="AH2659" s="1135" t="s">
        <v>1515</v>
      </c>
      <c r="AM2659" s="1136" t="s">
        <v>14326</v>
      </c>
      <c r="AN2659" s="1136" t="s">
        <v>14327</v>
      </c>
      <c r="AO2659" s="1136">
        <f t="shared" si="334"/>
        <v>500</v>
      </c>
      <c r="AP2659" s="1136">
        <f t="shared" si="335"/>
        <v>1.75</v>
      </c>
      <c r="AQ2659" s="1136" t="str">
        <f t="shared" si="336"/>
        <v>1-5-1S87°Z+S</v>
      </c>
      <c r="AR2659" s="1136" t="str">
        <f t="shared" si="337"/>
        <v>30</v>
      </c>
      <c r="AS2659" s="1136" t="str">
        <f t="shared" si="338"/>
        <v>260/260/OFF</v>
      </c>
      <c r="AT2659" s="1136" t="str">
        <f t="shared" si="339"/>
        <v>1-5-1S87°Z+S</v>
      </c>
      <c r="AU2659" s="1136" t="s">
        <v>15734</v>
      </c>
      <c r="AV2659" s="1136" t="str">
        <f t="shared" si="332"/>
        <v>111.7.4</v>
      </c>
      <c r="AW2659" s="1438">
        <f t="shared" si="333"/>
        <v>44746</v>
      </c>
    </row>
    <row r="2660" spans="1:49">
      <c r="A2660" s="1135" t="s">
        <v>8191</v>
      </c>
      <c r="B2660" s="1135" t="s">
        <v>7400</v>
      </c>
      <c r="C2660" s="1135">
        <v>600</v>
      </c>
      <c r="D2660" s="1135">
        <v>1.76</v>
      </c>
      <c r="E2660" s="1135" t="s">
        <v>15210</v>
      </c>
      <c r="F2660" s="1135" t="s">
        <v>2328</v>
      </c>
      <c r="G2660" s="1135">
        <v>3.5</v>
      </c>
      <c r="H2660" s="1135" t="s">
        <v>7046</v>
      </c>
      <c r="I2660" s="1135" t="s">
        <v>7244</v>
      </c>
      <c r="J2660" s="1135">
        <v>3</v>
      </c>
      <c r="K2660" s="1135" t="s">
        <v>7401</v>
      </c>
      <c r="L2660" s="1135" t="s">
        <v>7402</v>
      </c>
      <c r="M2660" s="1135">
        <v>310</v>
      </c>
      <c r="N2660" s="1135" t="s">
        <v>1039</v>
      </c>
      <c r="O2660" s="1135">
        <v>7.75</v>
      </c>
      <c r="P2660" s="1135">
        <v>6.2</v>
      </c>
      <c r="Q2660" s="1135">
        <v>3.5</v>
      </c>
      <c r="R2660" s="1135">
        <v>22</v>
      </c>
      <c r="T2660" s="1135">
        <v>22</v>
      </c>
      <c r="U2660" s="1135">
        <v>3.5</v>
      </c>
      <c r="V2660" s="1135" t="s">
        <v>663</v>
      </c>
      <c r="W2660" s="1135">
        <v>110</v>
      </c>
      <c r="X2660" s="1135">
        <v>85</v>
      </c>
      <c r="Y2660" s="1135">
        <v>1</v>
      </c>
      <c r="Z2660" s="1135" t="s">
        <v>663</v>
      </c>
      <c r="AA2660" s="1135" t="s">
        <v>8192</v>
      </c>
      <c r="AH2660" s="1135" t="s">
        <v>908</v>
      </c>
      <c r="AM2660" s="1136" t="s">
        <v>14328</v>
      </c>
      <c r="AN2660" s="1136" t="s">
        <v>14329</v>
      </c>
      <c r="AO2660" s="1136">
        <f t="shared" si="334"/>
        <v>600</v>
      </c>
      <c r="AP2660" s="1136">
        <f t="shared" si="335"/>
        <v>1.76</v>
      </c>
      <c r="AQ2660" s="1136" t="str">
        <f t="shared" si="336"/>
        <v>1-5-1S83°Z+S</v>
      </c>
      <c r="AR2660" s="1136" t="str">
        <f t="shared" si="337"/>
        <v>33.5</v>
      </c>
      <c r="AS2660" s="1136" t="str">
        <f t="shared" si="338"/>
        <v>340/340/140</v>
      </c>
      <c r="AT2660" s="1136" t="str">
        <f t="shared" si="339"/>
        <v>1-5-1S83°Z+S</v>
      </c>
      <c r="AU2660" s="1136" t="s">
        <v>15734</v>
      </c>
      <c r="AV2660" s="1136" t="str">
        <f t="shared" si="332"/>
        <v>111.7.5</v>
      </c>
      <c r="AW2660" s="1438">
        <f t="shared" si="333"/>
        <v>44747</v>
      </c>
    </row>
    <row r="2661" spans="1:49">
      <c r="A2661" s="1135" t="s">
        <v>8193</v>
      </c>
      <c r="B2661" s="1135" t="s">
        <v>7355</v>
      </c>
      <c r="C2661" s="1135">
        <v>600</v>
      </c>
      <c r="D2661" s="1135">
        <v>1.8</v>
      </c>
      <c r="E2661" s="1135" t="s">
        <v>15210</v>
      </c>
      <c r="F2661" s="1135" t="s">
        <v>2328</v>
      </c>
      <c r="G2661" s="1135">
        <v>4</v>
      </c>
      <c r="H2661" s="1135" t="s">
        <v>7356</v>
      </c>
      <c r="I2661" s="1135" t="s">
        <v>7012</v>
      </c>
      <c r="K2661" s="1135" t="s">
        <v>8194</v>
      </c>
      <c r="L2661" s="1135" t="s">
        <v>7358</v>
      </c>
      <c r="M2661" s="1135">
        <v>307</v>
      </c>
      <c r="N2661" s="1135" t="s">
        <v>1039</v>
      </c>
      <c r="O2661" s="1135">
        <v>7.6750000000000007</v>
      </c>
      <c r="P2661" s="1135">
        <v>6.1400000000000006</v>
      </c>
      <c r="Q2661" s="1135">
        <v>3.5</v>
      </c>
      <c r="R2661" s="1135">
        <v>27</v>
      </c>
      <c r="T2661" s="1135">
        <v>12</v>
      </c>
      <c r="U2661" s="1135">
        <v>2.2999999999999998</v>
      </c>
      <c r="V2661" s="1135" t="s">
        <v>663</v>
      </c>
      <c r="W2661" s="1135" t="s">
        <v>5041</v>
      </c>
      <c r="X2661" s="1135">
        <v>10</v>
      </c>
      <c r="Y2661" s="1135">
        <v>1.7</v>
      </c>
      <c r="Z2661" s="1135" t="s">
        <v>663</v>
      </c>
      <c r="AA2661" s="1135" t="s">
        <v>8195</v>
      </c>
      <c r="AH2661" s="1135" t="s">
        <v>745</v>
      </c>
      <c r="AM2661" s="1136" t="s">
        <v>14330</v>
      </c>
      <c r="AN2661" s="1136" t="s">
        <v>14331</v>
      </c>
      <c r="AO2661" s="1136">
        <f t="shared" si="334"/>
        <v>600</v>
      </c>
      <c r="AP2661" s="1136">
        <f t="shared" si="335"/>
        <v>1.8</v>
      </c>
      <c r="AQ2661" s="1136" t="str">
        <f t="shared" si="336"/>
        <v>1-5-1S83°Z+S</v>
      </c>
      <c r="AR2661" s="1136" t="str">
        <f t="shared" si="337"/>
        <v>33.5</v>
      </c>
      <c r="AS2661" s="1136" t="str">
        <f t="shared" si="338"/>
        <v>300/300/190</v>
      </c>
      <c r="AT2661" s="1136" t="str">
        <f t="shared" si="339"/>
        <v>1-5-1S83°Z+S</v>
      </c>
      <c r="AU2661" s="1136" t="s">
        <v>15734</v>
      </c>
      <c r="AV2661" s="1136" t="str">
        <f t="shared" si="332"/>
        <v>111.7.6</v>
      </c>
      <c r="AW2661" s="1438">
        <f t="shared" si="333"/>
        <v>44748</v>
      </c>
    </row>
    <row r="2662" spans="1:49">
      <c r="A2662" s="1135" t="s">
        <v>8196</v>
      </c>
      <c r="B2662" s="1135" t="s">
        <v>7185</v>
      </c>
      <c r="C2662" s="1135">
        <v>500</v>
      </c>
      <c r="D2662" s="1135">
        <v>1.78</v>
      </c>
      <c r="E2662" s="1135">
        <v>102.5</v>
      </c>
      <c r="F2662" s="1135" t="s">
        <v>4164</v>
      </c>
      <c r="G2662" s="1135">
        <v>5</v>
      </c>
      <c r="H2662" s="1135" t="s">
        <v>8187</v>
      </c>
      <c r="I2662" s="1135" t="s">
        <v>7095</v>
      </c>
      <c r="J2662" s="1135">
        <v>3.7</v>
      </c>
      <c r="K2662" s="1135" t="s">
        <v>8188</v>
      </c>
      <c r="L2662" s="1135" t="s">
        <v>5246</v>
      </c>
      <c r="M2662" s="1135">
        <v>290</v>
      </c>
      <c r="N2662" s="1135" t="s">
        <v>1039</v>
      </c>
      <c r="O2662" s="1135">
        <v>7.25</v>
      </c>
      <c r="P2662" s="1135">
        <v>5.8</v>
      </c>
      <c r="Q2662" s="1135">
        <v>4</v>
      </c>
      <c r="R2662" s="1135">
        <v>19.5</v>
      </c>
      <c r="T2662" s="1135">
        <v>29.3</v>
      </c>
      <c r="U2662" s="1135">
        <v>3.5</v>
      </c>
      <c r="V2662" s="1135" t="s">
        <v>663</v>
      </c>
      <c r="W2662" s="1135">
        <v>95</v>
      </c>
      <c r="X2662" s="1135">
        <v>20</v>
      </c>
      <c r="Y2662" s="1135">
        <v>1.5</v>
      </c>
      <c r="Z2662" s="1135" t="s">
        <v>663</v>
      </c>
      <c r="AA2662" s="1135" t="s">
        <v>8195</v>
      </c>
      <c r="AH2662" s="1135" t="s">
        <v>1737</v>
      </c>
      <c r="AM2662" s="1136" t="s">
        <v>14332</v>
      </c>
      <c r="AN2662" s="1136" t="s">
        <v>14333</v>
      </c>
      <c r="AO2662" s="1136">
        <f t="shared" si="334"/>
        <v>500</v>
      </c>
      <c r="AP2662" s="1136">
        <f t="shared" si="335"/>
        <v>1.78</v>
      </c>
      <c r="AQ2662" s="1136">
        <f t="shared" si="336"/>
        <v>102.5</v>
      </c>
      <c r="AR2662" s="1136" t="str">
        <f t="shared" si="337"/>
        <v>15.5</v>
      </c>
      <c r="AS2662" s="1136" t="str">
        <f t="shared" si="338"/>
        <v>465/425/OFF</v>
      </c>
      <c r="AT2662" s="1136">
        <f t="shared" si="339"/>
        <v>102.5</v>
      </c>
      <c r="AV2662" s="1136" t="str">
        <f t="shared" si="332"/>
        <v>111.7.6</v>
      </c>
      <c r="AW2662" s="1438">
        <f t="shared" si="333"/>
        <v>44748</v>
      </c>
    </row>
    <row r="2663" spans="1:49">
      <c r="A2663" s="1135" t="s">
        <v>8197</v>
      </c>
      <c r="B2663" s="1135" t="s">
        <v>8198</v>
      </c>
      <c r="C2663" s="1135">
        <v>600</v>
      </c>
      <c r="D2663" s="1135">
        <v>1.77</v>
      </c>
      <c r="E2663" s="1135" t="s">
        <v>15210</v>
      </c>
      <c r="F2663" s="1135" t="s">
        <v>2328</v>
      </c>
      <c r="G2663" s="1135">
        <v>5</v>
      </c>
      <c r="H2663" s="1135" t="s">
        <v>7046</v>
      </c>
      <c r="I2663" s="1135" t="s">
        <v>7047</v>
      </c>
      <c r="K2663" s="1135" t="s">
        <v>8199</v>
      </c>
      <c r="L2663" s="1135" t="s">
        <v>8200</v>
      </c>
      <c r="M2663" s="1135">
        <v>303</v>
      </c>
      <c r="N2663" s="1135" t="s">
        <v>1039</v>
      </c>
      <c r="O2663" s="1135">
        <v>7.5750000000000002</v>
      </c>
      <c r="P2663" s="1135">
        <v>6.0600000000000005</v>
      </c>
      <c r="Q2663" s="1135">
        <v>3.5</v>
      </c>
      <c r="R2663" s="1135">
        <v>22</v>
      </c>
      <c r="T2663" s="1135">
        <v>23</v>
      </c>
      <c r="U2663" s="1135">
        <v>3.2</v>
      </c>
      <c r="V2663" s="1135" t="s">
        <v>663</v>
      </c>
      <c r="W2663" s="1135">
        <v>115</v>
      </c>
      <c r="X2663" s="1135">
        <v>85</v>
      </c>
      <c r="Y2663" s="1135">
        <v>1.2</v>
      </c>
      <c r="Z2663" s="1135" t="s">
        <v>663</v>
      </c>
      <c r="AA2663" s="1135" t="s">
        <v>5792</v>
      </c>
      <c r="AH2663" s="1135" t="s">
        <v>459</v>
      </c>
      <c r="AM2663" s="1136" t="s">
        <v>14334</v>
      </c>
      <c r="AN2663" s="1136" t="s">
        <v>14335</v>
      </c>
      <c r="AO2663" s="1136">
        <f t="shared" si="334"/>
        <v>600</v>
      </c>
      <c r="AP2663" s="1136">
        <f t="shared" si="335"/>
        <v>1.77</v>
      </c>
      <c r="AQ2663" s="1136" t="str">
        <f t="shared" si="336"/>
        <v>1-5-1S83°Z+S</v>
      </c>
      <c r="AR2663" s="1136" t="str">
        <f t="shared" si="337"/>
        <v>33.5</v>
      </c>
      <c r="AS2663" s="1136" t="str">
        <f t="shared" si="338"/>
        <v>340/340/140</v>
      </c>
      <c r="AT2663" s="1136" t="str">
        <f t="shared" si="339"/>
        <v>1-5-1S83°Z+S</v>
      </c>
      <c r="AU2663" s="1136" t="s">
        <v>15734</v>
      </c>
      <c r="AV2663" s="1136" t="str">
        <f t="shared" si="332"/>
        <v>111.7.7</v>
      </c>
      <c r="AW2663" s="1438">
        <f t="shared" si="333"/>
        <v>44749</v>
      </c>
    </row>
    <row r="2664" spans="1:49">
      <c r="A2664" s="1135" t="s">
        <v>8201</v>
      </c>
      <c r="B2664" s="1135" t="s">
        <v>7308</v>
      </c>
      <c r="C2664" s="1135">
        <v>500</v>
      </c>
      <c r="D2664" s="1135">
        <v>1.77</v>
      </c>
      <c r="E2664" s="1135" t="s">
        <v>15215</v>
      </c>
      <c r="F2664" s="1135" t="s">
        <v>663</v>
      </c>
      <c r="G2664" s="1135">
        <v>5</v>
      </c>
      <c r="H2664" s="1135" t="s">
        <v>3035</v>
      </c>
      <c r="I2664" s="1135" t="s">
        <v>7590</v>
      </c>
      <c r="J2664" s="1135">
        <v>3.7</v>
      </c>
      <c r="K2664" s="1135" t="s">
        <v>7734</v>
      </c>
      <c r="L2664" s="1135" t="s">
        <v>6137</v>
      </c>
      <c r="M2664" s="1135">
        <v>302.8</v>
      </c>
      <c r="N2664" s="1135" t="s">
        <v>1039</v>
      </c>
      <c r="O2664" s="1135">
        <v>7.57</v>
      </c>
      <c r="P2664" s="1135">
        <v>6.056</v>
      </c>
      <c r="Q2664" s="1135">
        <v>3.5</v>
      </c>
      <c r="R2664" s="1135">
        <v>18</v>
      </c>
      <c r="T2664" s="1135">
        <v>30</v>
      </c>
      <c r="U2664" s="1135">
        <v>3.4</v>
      </c>
      <c r="V2664" s="1135" t="s">
        <v>663</v>
      </c>
      <c r="W2664" s="1135">
        <v>110</v>
      </c>
      <c r="X2664" s="1135">
        <v>40</v>
      </c>
      <c r="Y2664" s="1135">
        <v>1</v>
      </c>
      <c r="Z2664" s="1135" t="s">
        <v>663</v>
      </c>
      <c r="AA2664" s="1135" t="s">
        <v>8202</v>
      </c>
      <c r="AH2664" s="1135" t="s">
        <v>924</v>
      </c>
      <c r="AM2664" s="1136" t="s">
        <v>14336</v>
      </c>
      <c r="AN2664" s="1136" t="s">
        <v>14337</v>
      </c>
      <c r="AO2664" s="1136">
        <f t="shared" si="334"/>
        <v>500</v>
      </c>
      <c r="AP2664" s="1136">
        <f t="shared" si="335"/>
        <v>1.77</v>
      </c>
      <c r="AQ2664" s="1136" t="str">
        <f t="shared" si="336"/>
        <v>1-5-1S85°S+Z</v>
      </c>
      <c r="AR2664" s="1136" t="str">
        <f t="shared" si="337"/>
        <v>NA</v>
      </c>
      <c r="AS2664" s="1136" t="str">
        <f t="shared" si="338"/>
        <v>190/OFF</v>
      </c>
      <c r="AT2664" s="1136" t="str">
        <f t="shared" si="339"/>
        <v>1-5-1S85°S+Z</v>
      </c>
      <c r="AU2664" s="1136" t="s">
        <v>15737</v>
      </c>
      <c r="AV2664" s="1136" t="str">
        <f t="shared" si="332"/>
        <v>111.7.14</v>
      </c>
      <c r="AW2664" s="1438">
        <f t="shared" si="333"/>
        <v>44756</v>
      </c>
    </row>
    <row r="2665" spans="1:49">
      <c r="A2665" s="1135" t="s">
        <v>8203</v>
      </c>
      <c r="B2665" s="1135" t="s">
        <v>7208</v>
      </c>
      <c r="C2665" s="1135">
        <v>550</v>
      </c>
      <c r="D2665" s="1135">
        <v>1.7350000000000001</v>
      </c>
      <c r="E2665" s="1135">
        <v>102.5</v>
      </c>
      <c r="F2665" s="1135" t="s">
        <v>5228</v>
      </c>
      <c r="G2665" s="1135">
        <v>5</v>
      </c>
      <c r="H2665" s="1135" t="s">
        <v>7570</v>
      </c>
      <c r="I2665" s="1135" t="s">
        <v>8204</v>
      </c>
      <c r="J2665" s="1135">
        <v>3</v>
      </c>
      <c r="K2665" s="1135" t="s">
        <v>8205</v>
      </c>
      <c r="L2665" s="1135" t="s">
        <v>4948</v>
      </c>
      <c r="M2665" s="1135">
        <v>300.7</v>
      </c>
      <c r="N2665" s="1135" t="s">
        <v>1039</v>
      </c>
      <c r="O2665" s="1135">
        <v>7.5175000000000001</v>
      </c>
      <c r="P2665" s="1135">
        <v>6.0140000000000002</v>
      </c>
      <c r="Q2665" s="1135">
        <v>3</v>
      </c>
      <c r="R2665" s="1135">
        <v>28.5</v>
      </c>
      <c r="T2665" s="1135">
        <v>14.7</v>
      </c>
      <c r="U2665" s="1135">
        <v>6.1</v>
      </c>
      <c r="V2665" s="1135" t="s">
        <v>663</v>
      </c>
      <c r="W2665" s="1135">
        <v>115</v>
      </c>
      <c r="X2665" s="1135">
        <v>45</v>
      </c>
      <c r="Y2665" s="1135">
        <v>1.5</v>
      </c>
      <c r="Z2665" s="1135" t="s">
        <v>663</v>
      </c>
      <c r="AA2665" s="1135" t="s">
        <v>8206</v>
      </c>
      <c r="AH2665" s="1135" t="s">
        <v>2478</v>
      </c>
      <c r="AM2665" s="1136" t="s">
        <v>14338</v>
      </c>
      <c r="AN2665" s="1136" t="s">
        <v>14339</v>
      </c>
      <c r="AO2665" s="1136">
        <f t="shared" si="334"/>
        <v>550</v>
      </c>
      <c r="AP2665" s="1136">
        <f t="shared" si="335"/>
        <v>1.7350000000000001</v>
      </c>
      <c r="AQ2665" s="1136">
        <f t="shared" si="336"/>
        <v>102.5</v>
      </c>
      <c r="AR2665" s="1136" t="str">
        <f t="shared" si="337"/>
        <v>15.6</v>
      </c>
      <c r="AS2665" s="1136" t="str">
        <f t="shared" si="338"/>
        <v>350/365/OFF</v>
      </c>
      <c r="AT2665" s="1136">
        <f t="shared" si="339"/>
        <v>102.5</v>
      </c>
      <c r="AV2665" s="1136" t="str">
        <f t="shared" si="332"/>
        <v>111.7.21</v>
      </c>
      <c r="AW2665" s="1438">
        <f t="shared" si="333"/>
        <v>44763</v>
      </c>
    </row>
    <row r="2666" spans="1:49">
      <c r="A2666" s="1135" t="s">
        <v>8207</v>
      </c>
      <c r="B2666" s="1135" t="s">
        <v>7162</v>
      </c>
      <c r="C2666" s="1135">
        <v>450</v>
      </c>
      <c r="D2666" s="1135">
        <v>1.78</v>
      </c>
      <c r="E2666" s="1135" t="s">
        <v>15221</v>
      </c>
      <c r="F2666" s="1135" t="s">
        <v>1078</v>
      </c>
      <c r="G2666" s="1135">
        <v>5</v>
      </c>
      <c r="H2666" s="1135" t="s">
        <v>7852</v>
      </c>
      <c r="I2666" s="1135" t="s">
        <v>7231</v>
      </c>
      <c r="K2666" s="1135" t="s">
        <v>8208</v>
      </c>
      <c r="L2666" s="1135" t="s">
        <v>5131</v>
      </c>
      <c r="M2666" s="1135">
        <v>296.2</v>
      </c>
      <c r="N2666" s="1135" t="s">
        <v>1039</v>
      </c>
      <c r="O2666" s="1135">
        <v>7.4050000000000002</v>
      </c>
      <c r="P2666" s="1135">
        <v>5.9239999999999995</v>
      </c>
      <c r="Q2666" s="1135">
        <v>3.5</v>
      </c>
      <c r="R2666" s="1135">
        <v>20.100000000000001</v>
      </c>
      <c r="T2666" s="1135">
        <v>20.399999999999999</v>
      </c>
      <c r="U2666" s="1135">
        <v>4</v>
      </c>
      <c r="V2666" s="1135" t="s">
        <v>663</v>
      </c>
      <c r="W2666" s="1135">
        <v>125</v>
      </c>
      <c r="X2666" s="1135">
        <v>40</v>
      </c>
      <c r="Y2666" s="1135">
        <v>1.6</v>
      </c>
      <c r="Z2666" s="1135">
        <v>7</v>
      </c>
      <c r="AA2666" s="1135" t="s">
        <v>8206</v>
      </c>
      <c r="AH2666" s="1135" t="s">
        <v>940</v>
      </c>
      <c r="AM2666" s="1136" t="s">
        <v>14340</v>
      </c>
      <c r="AN2666" s="1136" t="s">
        <v>14341</v>
      </c>
      <c r="AO2666" s="1136">
        <f t="shared" si="334"/>
        <v>450</v>
      </c>
      <c r="AP2666" s="1136">
        <f t="shared" si="335"/>
        <v>1.78</v>
      </c>
      <c r="AQ2666" s="1136" t="str">
        <f t="shared" si="336"/>
        <v>1-5-1S87°Z+Z</v>
      </c>
      <c r="AR2666" s="1136" t="str">
        <f t="shared" si="337"/>
        <v>30</v>
      </c>
      <c r="AS2666" s="1136" t="str">
        <f t="shared" si="338"/>
        <v>290/290/140</v>
      </c>
      <c r="AT2666" s="1136" t="str">
        <f t="shared" si="339"/>
        <v>1-5-1S87°Z+Z</v>
      </c>
      <c r="AU2666" s="1136" t="s">
        <v>15738</v>
      </c>
      <c r="AV2666" s="1136" t="str">
        <f t="shared" si="332"/>
        <v>111.7.21</v>
      </c>
      <c r="AW2666" s="1438">
        <f t="shared" si="333"/>
        <v>44763</v>
      </c>
    </row>
    <row r="2667" spans="1:49">
      <c r="A2667" s="1135" t="s">
        <v>8209</v>
      </c>
      <c r="B2667" s="1135" t="s">
        <v>7162</v>
      </c>
      <c r="C2667" s="1135">
        <v>450</v>
      </c>
      <c r="D2667" s="1135">
        <v>1.79</v>
      </c>
      <c r="E2667" s="1135" t="s">
        <v>15206</v>
      </c>
      <c r="F2667" s="1135" t="s">
        <v>1069</v>
      </c>
      <c r="G2667" s="1135">
        <v>5</v>
      </c>
      <c r="H2667" s="1135" t="s">
        <v>1900</v>
      </c>
      <c r="I2667" s="1135" t="s">
        <v>7003</v>
      </c>
      <c r="K2667" s="1135" t="s">
        <v>8160</v>
      </c>
      <c r="L2667" s="1135" t="s">
        <v>5131</v>
      </c>
      <c r="M2667" s="1135">
        <v>293.2</v>
      </c>
      <c r="N2667" s="1135" t="s">
        <v>1039</v>
      </c>
      <c r="O2667" s="1135">
        <v>7.33</v>
      </c>
      <c r="P2667" s="1135">
        <v>5.8639999999999999</v>
      </c>
      <c r="Q2667" s="1135">
        <v>3.5</v>
      </c>
      <c r="R2667" s="1135">
        <v>21</v>
      </c>
      <c r="T2667" s="1135">
        <v>25</v>
      </c>
      <c r="U2667" s="1135">
        <v>4.2</v>
      </c>
      <c r="V2667" s="1135" t="s">
        <v>663</v>
      </c>
      <c r="W2667" s="1135">
        <v>110</v>
      </c>
      <c r="X2667" s="1135">
        <v>20</v>
      </c>
      <c r="Y2667" s="1135">
        <v>1.6</v>
      </c>
      <c r="Z2667" s="1135" t="s">
        <v>663</v>
      </c>
      <c r="AA2667" s="1135" t="s">
        <v>8210</v>
      </c>
      <c r="AH2667" s="1135" t="s">
        <v>944</v>
      </c>
      <c r="AM2667" s="1136" t="s">
        <v>14342</v>
      </c>
      <c r="AN2667" s="1136" t="s">
        <v>14343</v>
      </c>
      <c r="AO2667" s="1136">
        <f t="shared" si="334"/>
        <v>450</v>
      </c>
      <c r="AP2667" s="1136">
        <f t="shared" si="335"/>
        <v>1.79</v>
      </c>
      <c r="AQ2667" s="1136" t="str">
        <f t="shared" si="336"/>
        <v>1-5-1S87°Z+S</v>
      </c>
      <c r="AR2667" s="1136" t="str">
        <f t="shared" si="337"/>
        <v>31.5</v>
      </c>
      <c r="AS2667" s="1136" t="str">
        <f t="shared" si="338"/>
        <v>280/280/OFF</v>
      </c>
      <c r="AT2667" s="1136" t="str">
        <f t="shared" si="339"/>
        <v>1-5-1S87°Z+S</v>
      </c>
      <c r="AU2667" s="1136" t="s">
        <v>15734</v>
      </c>
      <c r="AV2667" s="1136" t="str">
        <f t="shared" si="332"/>
        <v>111.7.28</v>
      </c>
      <c r="AW2667" s="1438">
        <f t="shared" si="333"/>
        <v>44770</v>
      </c>
    </row>
    <row r="2668" spans="1:49">
      <c r="A2668" s="1135" t="s">
        <v>8211</v>
      </c>
      <c r="B2668" s="1135" t="s">
        <v>7308</v>
      </c>
      <c r="C2668" s="1135">
        <v>500</v>
      </c>
      <c r="D2668" s="1135">
        <v>1.7709999999999999</v>
      </c>
      <c r="E2668" s="1135" t="s">
        <v>15203</v>
      </c>
      <c r="F2668" s="1135" t="s">
        <v>663</v>
      </c>
      <c r="G2668" s="1135">
        <v>5</v>
      </c>
      <c r="H2668" s="1135" t="s">
        <v>2913</v>
      </c>
      <c r="I2668" s="1135" t="s">
        <v>7023</v>
      </c>
      <c r="J2668" s="1135">
        <v>3</v>
      </c>
      <c r="K2668" s="1135" t="s">
        <v>7734</v>
      </c>
      <c r="L2668" s="1135" t="s">
        <v>6137</v>
      </c>
      <c r="M2668" s="1135">
        <v>302.8</v>
      </c>
      <c r="N2668" s="1135" t="s">
        <v>1039</v>
      </c>
      <c r="O2668" s="1135">
        <v>7.57</v>
      </c>
      <c r="P2668" s="1135">
        <v>6.056</v>
      </c>
      <c r="Q2668" s="1135">
        <v>4</v>
      </c>
      <c r="R2668" s="1135">
        <v>19</v>
      </c>
      <c r="T2668" s="1135">
        <v>27</v>
      </c>
      <c r="U2668" s="1135">
        <v>3.5</v>
      </c>
      <c r="V2668" s="1135" t="s">
        <v>663</v>
      </c>
      <c r="W2668" s="1135">
        <v>135</v>
      </c>
      <c r="X2668" s="1135">
        <v>90</v>
      </c>
      <c r="Y2668" s="1135">
        <v>1.4</v>
      </c>
      <c r="Z2668" s="1135" t="s">
        <v>663</v>
      </c>
      <c r="AA2668" s="1135" t="s">
        <v>4448</v>
      </c>
      <c r="AH2668" s="1135" t="s">
        <v>8212</v>
      </c>
      <c r="AM2668" s="1136" t="s">
        <v>14344</v>
      </c>
      <c r="AN2668" s="1136" t="s">
        <v>14345</v>
      </c>
      <c r="AO2668" s="1136">
        <f t="shared" si="334"/>
        <v>500</v>
      </c>
      <c r="AP2668" s="1136">
        <f t="shared" si="335"/>
        <v>1.7709999999999999</v>
      </c>
      <c r="AQ2668" s="1136" t="str">
        <f t="shared" si="336"/>
        <v>1-5-1S85°Z+S</v>
      </c>
      <c r="AR2668" s="1136" t="str">
        <f t="shared" si="337"/>
        <v>NA</v>
      </c>
      <c r="AS2668" s="1136" t="str">
        <f t="shared" si="338"/>
        <v>186/OFF</v>
      </c>
      <c r="AT2668" s="1136" t="str">
        <f t="shared" si="339"/>
        <v>1-5-1S85°Z+S</v>
      </c>
      <c r="AU2668" s="1136" t="s">
        <v>15734</v>
      </c>
      <c r="AV2668" s="1136" t="str">
        <f t="shared" si="332"/>
        <v>111.7.20</v>
      </c>
      <c r="AW2668" s="1438">
        <f t="shared" si="333"/>
        <v>44762</v>
      </c>
    </row>
    <row r="2669" spans="1:49">
      <c r="A2669" s="1135" t="s">
        <v>8213</v>
      </c>
      <c r="B2669" s="1135" t="s">
        <v>7988</v>
      </c>
      <c r="C2669" s="1135">
        <v>500</v>
      </c>
      <c r="D2669" s="1135">
        <v>1.78</v>
      </c>
      <c r="E2669" s="1135" t="s">
        <v>15210</v>
      </c>
      <c r="F2669" s="1135" t="s">
        <v>2328</v>
      </c>
      <c r="G2669" s="1135">
        <v>5</v>
      </c>
      <c r="H2669" s="1135" t="s">
        <v>1900</v>
      </c>
      <c r="I2669" s="1135" t="s">
        <v>8214</v>
      </c>
      <c r="J2669" s="1135">
        <v>3</v>
      </c>
      <c r="K2669" s="1135" t="s">
        <v>8215</v>
      </c>
      <c r="L2669" s="1135" t="s">
        <v>7990</v>
      </c>
      <c r="M2669" s="1135">
        <v>300.8</v>
      </c>
      <c r="N2669" s="1135" t="s">
        <v>1039</v>
      </c>
      <c r="O2669" s="1135">
        <v>7.5200000000000005</v>
      </c>
      <c r="P2669" s="1135">
        <v>6.016</v>
      </c>
      <c r="Q2669" s="1135">
        <v>3.5</v>
      </c>
      <c r="R2669" s="1135">
        <v>21</v>
      </c>
      <c r="T2669" s="1135">
        <v>25</v>
      </c>
      <c r="U2669" s="1135">
        <v>4.2</v>
      </c>
      <c r="V2669" s="1135" t="s">
        <v>663</v>
      </c>
      <c r="W2669" s="1135">
        <v>110</v>
      </c>
      <c r="X2669" s="1135">
        <v>20</v>
      </c>
      <c r="Y2669" s="1135">
        <v>1.2</v>
      </c>
      <c r="Z2669" s="1135" t="s">
        <v>663</v>
      </c>
      <c r="AA2669" s="1135" t="s">
        <v>2411</v>
      </c>
      <c r="AH2669" s="1135" t="s">
        <v>1280</v>
      </c>
      <c r="AM2669" s="1136" t="s">
        <v>14346</v>
      </c>
      <c r="AN2669" s="1136" t="s">
        <v>14347</v>
      </c>
      <c r="AO2669" s="1136">
        <f t="shared" si="334"/>
        <v>500</v>
      </c>
      <c r="AP2669" s="1136">
        <f t="shared" si="335"/>
        <v>1.78</v>
      </c>
      <c r="AQ2669" s="1136" t="str">
        <f t="shared" si="336"/>
        <v>1-5-1S83°Z+S</v>
      </c>
      <c r="AR2669" s="1136" t="str">
        <f t="shared" si="337"/>
        <v>33.5</v>
      </c>
      <c r="AS2669" s="1136" t="str">
        <f t="shared" si="338"/>
        <v>280/280/OFF</v>
      </c>
      <c r="AT2669" s="1136" t="str">
        <f t="shared" si="339"/>
        <v>1-5-1S83°Z+S</v>
      </c>
      <c r="AU2669" s="1136" t="s">
        <v>15734</v>
      </c>
      <c r="AV2669" s="1136" t="str">
        <f t="shared" si="332"/>
        <v>111.7.25</v>
      </c>
      <c r="AW2669" s="1438">
        <f t="shared" si="333"/>
        <v>44767</v>
      </c>
    </row>
    <row r="2670" spans="1:49">
      <c r="A2670" s="1135" t="s">
        <v>8216</v>
      </c>
      <c r="B2670" s="1135" t="s">
        <v>682</v>
      </c>
      <c r="C2670" s="1135">
        <v>500</v>
      </c>
      <c r="D2670" s="1135">
        <v>1.78</v>
      </c>
      <c r="E2670" s="1135">
        <v>102.5</v>
      </c>
      <c r="F2670" s="1135" t="s">
        <v>4164</v>
      </c>
      <c r="G2670" s="1135">
        <v>5.5</v>
      </c>
      <c r="H2670" s="1135" t="s">
        <v>7578</v>
      </c>
      <c r="I2670" s="1135" t="s">
        <v>7553</v>
      </c>
      <c r="K2670" s="1135" t="s">
        <v>8217</v>
      </c>
      <c r="L2670" s="1135" t="s">
        <v>5001</v>
      </c>
      <c r="M2670" s="1135">
        <v>296.39999999999998</v>
      </c>
      <c r="N2670" s="1135" t="s">
        <v>1039</v>
      </c>
      <c r="O2670" s="1135">
        <v>7.41</v>
      </c>
      <c r="P2670" s="1135">
        <v>5.9279999999999999</v>
      </c>
      <c r="Q2670" s="1135">
        <v>3.5</v>
      </c>
      <c r="R2670" s="1135">
        <v>17</v>
      </c>
      <c r="T2670" s="1135">
        <v>10.5</v>
      </c>
      <c r="U2670" s="1135">
        <v>6.1</v>
      </c>
      <c r="V2670" s="1135" t="s">
        <v>663</v>
      </c>
      <c r="W2670" s="1135">
        <v>120</v>
      </c>
      <c r="X2670" s="1135">
        <v>90</v>
      </c>
      <c r="Y2670" s="1135">
        <v>1.1000000000000001</v>
      </c>
      <c r="Z2670" s="1135" t="s">
        <v>663</v>
      </c>
      <c r="AA2670" s="1135" t="s">
        <v>2411</v>
      </c>
      <c r="AH2670" s="1135" t="s">
        <v>929</v>
      </c>
      <c r="AM2670" s="1136" t="s">
        <v>14348</v>
      </c>
      <c r="AN2670" s="1136" t="s">
        <v>14349</v>
      </c>
      <c r="AO2670" s="1136">
        <f t="shared" si="334"/>
        <v>500</v>
      </c>
      <c r="AP2670" s="1136">
        <f t="shared" si="335"/>
        <v>1.78</v>
      </c>
      <c r="AQ2670" s="1136">
        <f t="shared" si="336"/>
        <v>102.5</v>
      </c>
      <c r="AR2670" s="1136" t="str">
        <f t="shared" si="337"/>
        <v>15.5</v>
      </c>
      <c r="AS2670" s="1136" t="str">
        <f t="shared" si="338"/>
        <v>355/340/153</v>
      </c>
      <c r="AT2670" s="1136">
        <f t="shared" si="339"/>
        <v>102.5</v>
      </c>
      <c r="AV2670" s="1136" t="str">
        <f t="shared" si="332"/>
        <v>111.7.25</v>
      </c>
      <c r="AW2670" s="1438">
        <f t="shared" si="333"/>
        <v>44767</v>
      </c>
    </row>
    <row r="2671" spans="1:49">
      <c r="A2671" s="1135" t="s">
        <v>8218</v>
      </c>
      <c r="B2671" s="1135" t="s">
        <v>889</v>
      </c>
      <c r="C2671" s="1135">
        <v>600</v>
      </c>
      <c r="D2671" s="1135">
        <v>1.75</v>
      </c>
      <c r="E2671" s="1135" t="s">
        <v>15203</v>
      </c>
      <c r="F2671" s="1135" t="s">
        <v>663</v>
      </c>
      <c r="G2671" s="1135">
        <v>5.5</v>
      </c>
      <c r="H2671" s="1135" t="s">
        <v>1035</v>
      </c>
      <c r="I2671" s="1135" t="s">
        <v>7023</v>
      </c>
      <c r="K2671" s="1135" t="s">
        <v>8219</v>
      </c>
      <c r="L2671" s="1135" t="s">
        <v>7518</v>
      </c>
      <c r="M2671" s="1135">
        <v>295</v>
      </c>
      <c r="N2671" s="1135" t="s">
        <v>1039</v>
      </c>
      <c r="O2671" s="1135">
        <v>7.375</v>
      </c>
      <c r="P2671" s="1135">
        <v>5.9</v>
      </c>
      <c r="Q2671" s="1135">
        <v>4</v>
      </c>
      <c r="R2671" s="1135">
        <v>19</v>
      </c>
      <c r="T2671" s="1135">
        <v>27.8</v>
      </c>
      <c r="U2671" s="1135">
        <v>3.9</v>
      </c>
      <c r="V2671" s="1135" t="s">
        <v>663</v>
      </c>
      <c r="W2671" s="1135">
        <v>125</v>
      </c>
      <c r="X2671" s="1135">
        <v>90</v>
      </c>
      <c r="Y2671" s="1135">
        <v>1.5</v>
      </c>
      <c r="Z2671" s="1135" t="s">
        <v>663</v>
      </c>
      <c r="AA2671" s="1135" t="s">
        <v>8220</v>
      </c>
      <c r="AH2671" s="1135" t="s">
        <v>1117</v>
      </c>
      <c r="AM2671" s="1136" t="s">
        <v>14350</v>
      </c>
      <c r="AN2671" s="1136" t="s">
        <v>14351</v>
      </c>
      <c r="AO2671" s="1136">
        <f t="shared" si="334"/>
        <v>600</v>
      </c>
      <c r="AP2671" s="1136">
        <f t="shared" si="335"/>
        <v>1.75</v>
      </c>
      <c r="AQ2671" s="1136" t="str">
        <f t="shared" si="336"/>
        <v>1-5-1S85°Z+S</v>
      </c>
      <c r="AR2671" s="1136" t="str">
        <f t="shared" si="337"/>
        <v>NA</v>
      </c>
      <c r="AS2671" s="1136" t="str">
        <f t="shared" si="338"/>
        <v>185/OFF</v>
      </c>
      <c r="AT2671" s="1136" t="str">
        <f t="shared" si="339"/>
        <v>1-5-1S85°Z+S</v>
      </c>
      <c r="AU2671" s="1136" t="s">
        <v>15734</v>
      </c>
      <c r="AV2671" s="1136" t="str">
        <f t="shared" si="332"/>
        <v>111.7.26</v>
      </c>
      <c r="AW2671" s="1438">
        <f t="shared" si="333"/>
        <v>44768</v>
      </c>
    </row>
    <row r="2672" spans="1:49">
      <c r="A2672" s="1135" t="s">
        <v>8221</v>
      </c>
      <c r="B2672" s="1135" t="s">
        <v>682</v>
      </c>
      <c r="C2672" s="1135">
        <v>550</v>
      </c>
      <c r="D2672" s="1135">
        <v>1.76</v>
      </c>
      <c r="E2672" s="1135">
        <v>102.5</v>
      </c>
      <c r="F2672" s="1135" t="s">
        <v>4164</v>
      </c>
      <c r="G2672" s="1135">
        <v>5.5</v>
      </c>
      <c r="H2672" s="1135" t="s">
        <v>8222</v>
      </c>
      <c r="I2672" s="1135" t="s">
        <v>7894</v>
      </c>
      <c r="K2672" s="1135" t="s">
        <v>8223</v>
      </c>
      <c r="L2672" s="1135" t="s">
        <v>5001</v>
      </c>
      <c r="M2672" s="1135">
        <v>296.39999999999998</v>
      </c>
      <c r="N2672" s="1135" t="s">
        <v>1039</v>
      </c>
      <c r="O2672" s="1135">
        <v>7.41</v>
      </c>
      <c r="P2672" s="1135">
        <v>5.9279999999999999</v>
      </c>
      <c r="Q2672" s="1135">
        <v>3.5</v>
      </c>
      <c r="R2672" s="1135">
        <v>20</v>
      </c>
      <c r="T2672" s="1135">
        <v>14.7</v>
      </c>
      <c r="U2672" s="1135">
        <v>5.5</v>
      </c>
      <c r="V2672" s="1135" t="s">
        <v>663</v>
      </c>
      <c r="W2672" s="1135">
        <v>70</v>
      </c>
      <c r="X2672" s="1135">
        <v>10</v>
      </c>
      <c r="Y2672" s="1135">
        <v>1.1000000000000001</v>
      </c>
      <c r="Z2672" s="1135" t="s">
        <v>663</v>
      </c>
      <c r="AA2672" s="1135" t="s">
        <v>2424</v>
      </c>
      <c r="AH2672" s="1135" t="s">
        <v>908</v>
      </c>
      <c r="AM2672" s="1136" t="s">
        <v>14352</v>
      </c>
      <c r="AN2672" s="1136" t="s">
        <v>14353</v>
      </c>
      <c r="AO2672" s="1136">
        <f t="shared" si="334"/>
        <v>550</v>
      </c>
      <c r="AP2672" s="1136">
        <f t="shared" si="335"/>
        <v>1.76</v>
      </c>
      <c r="AQ2672" s="1136">
        <f t="shared" si="336"/>
        <v>102.5</v>
      </c>
      <c r="AR2672" s="1136" t="str">
        <f t="shared" si="337"/>
        <v>15.5</v>
      </c>
      <c r="AS2672" s="1136" t="str">
        <f t="shared" si="338"/>
        <v>365/355/153</v>
      </c>
      <c r="AT2672" s="1136">
        <f t="shared" si="339"/>
        <v>102.5</v>
      </c>
      <c r="AV2672" s="1136" t="str">
        <f t="shared" si="332"/>
        <v>111.8.1</v>
      </c>
      <c r="AW2672" s="1438">
        <f t="shared" si="333"/>
        <v>44774</v>
      </c>
    </row>
    <row r="2673" spans="1:49">
      <c r="A2673" s="1135" t="s">
        <v>8224</v>
      </c>
      <c r="B2673" s="1135" t="s">
        <v>7208</v>
      </c>
      <c r="C2673" s="1135">
        <v>550</v>
      </c>
      <c r="D2673" s="1135">
        <v>1.7350000000000001</v>
      </c>
      <c r="E2673" s="1135">
        <v>102.5</v>
      </c>
      <c r="F2673" s="1135" t="s">
        <v>5228</v>
      </c>
      <c r="G2673" s="1135">
        <v>5</v>
      </c>
      <c r="H2673" s="1135" t="s">
        <v>7570</v>
      </c>
      <c r="I2673" s="1135" t="s">
        <v>8204</v>
      </c>
      <c r="J2673" s="1135">
        <v>3</v>
      </c>
      <c r="K2673" s="1135" t="s">
        <v>8225</v>
      </c>
      <c r="L2673" s="1135" t="s">
        <v>4948</v>
      </c>
      <c r="M2673" s="1135">
        <v>300.7</v>
      </c>
      <c r="N2673" s="1135" t="s">
        <v>1039</v>
      </c>
      <c r="O2673" s="1135">
        <v>7.5175000000000001</v>
      </c>
      <c r="P2673" s="1135">
        <v>6.0140000000000002</v>
      </c>
      <c r="Q2673" s="1135">
        <v>3</v>
      </c>
      <c r="R2673" s="1135">
        <v>28.5</v>
      </c>
      <c r="T2673" s="1135">
        <v>14.7</v>
      </c>
      <c r="U2673" s="1135">
        <v>6.1</v>
      </c>
      <c r="V2673" s="1135" t="s">
        <v>663</v>
      </c>
      <c r="W2673" s="1135">
        <v>115</v>
      </c>
      <c r="X2673" s="1135">
        <v>45</v>
      </c>
      <c r="Y2673" s="1135">
        <v>1.5</v>
      </c>
      <c r="Z2673" s="1135" t="s">
        <v>663</v>
      </c>
      <c r="AA2673" s="1135" t="s">
        <v>2424</v>
      </c>
      <c r="AH2673" s="1135" t="s">
        <v>973</v>
      </c>
      <c r="AM2673" s="1136" t="s">
        <v>14354</v>
      </c>
      <c r="AN2673" s="1136" t="s">
        <v>14355</v>
      </c>
      <c r="AO2673" s="1136">
        <f t="shared" si="334"/>
        <v>550</v>
      </c>
      <c r="AP2673" s="1136">
        <f t="shared" si="335"/>
        <v>1.7350000000000001</v>
      </c>
      <c r="AQ2673" s="1136">
        <f t="shared" si="336"/>
        <v>102.5</v>
      </c>
      <c r="AR2673" s="1136" t="str">
        <f t="shared" si="337"/>
        <v>15.6</v>
      </c>
      <c r="AS2673" s="1136" t="str">
        <f t="shared" si="338"/>
        <v>350/365/OFF</v>
      </c>
      <c r="AT2673" s="1136">
        <f t="shared" si="339"/>
        <v>102.5</v>
      </c>
      <c r="AV2673" s="1136" t="str">
        <f t="shared" si="332"/>
        <v>111.8.1</v>
      </c>
      <c r="AW2673" s="1438">
        <f t="shared" si="333"/>
        <v>44774</v>
      </c>
    </row>
    <row r="2674" spans="1:49">
      <c r="A2674" s="1135" t="s">
        <v>8226</v>
      </c>
      <c r="B2674" s="1135" t="s">
        <v>737</v>
      </c>
      <c r="C2674" s="1135">
        <v>550</v>
      </c>
      <c r="D2674" s="1135">
        <v>1.7669999999999999</v>
      </c>
      <c r="E2674" s="1135" t="s">
        <v>15215</v>
      </c>
      <c r="F2674" s="1135" t="s">
        <v>663</v>
      </c>
      <c r="G2674" s="1135">
        <v>5</v>
      </c>
      <c r="H2674" s="1135" t="s">
        <v>8170</v>
      </c>
      <c r="I2674" s="1135" t="s">
        <v>8171</v>
      </c>
      <c r="J2674" s="1135">
        <v>3.7</v>
      </c>
      <c r="K2674" s="1135" t="s">
        <v>8227</v>
      </c>
      <c r="L2674" s="1135" t="s">
        <v>4760</v>
      </c>
      <c r="M2674" s="1135">
        <v>298.8</v>
      </c>
      <c r="N2674" s="1135" t="s">
        <v>1039</v>
      </c>
      <c r="O2674" s="1135">
        <v>7.4700000000000006</v>
      </c>
      <c r="P2674" s="1135">
        <v>5.976</v>
      </c>
      <c r="Q2674" s="1135">
        <v>4</v>
      </c>
      <c r="R2674" s="1135">
        <v>20.5</v>
      </c>
      <c r="T2674" s="1135">
        <v>21</v>
      </c>
      <c r="U2674" s="1135">
        <v>3.5</v>
      </c>
      <c r="V2674" s="1135" t="s">
        <v>663</v>
      </c>
      <c r="W2674" s="1135">
        <v>30</v>
      </c>
      <c r="X2674" s="1135">
        <v>10</v>
      </c>
      <c r="Y2674" s="1135">
        <v>1.2</v>
      </c>
      <c r="Z2674" s="1135" t="s">
        <v>663</v>
      </c>
      <c r="AA2674" s="1135" t="s">
        <v>4465</v>
      </c>
      <c r="AH2674" s="1135" t="s">
        <v>1117</v>
      </c>
      <c r="AM2674" s="1136" t="s">
        <v>14356</v>
      </c>
      <c r="AN2674" s="1136" t="s">
        <v>14357</v>
      </c>
      <c r="AO2674" s="1136">
        <f t="shared" si="334"/>
        <v>550</v>
      </c>
      <c r="AP2674" s="1136">
        <f t="shared" si="335"/>
        <v>1.7669999999999999</v>
      </c>
      <c r="AQ2674" s="1136" t="str">
        <f t="shared" si="336"/>
        <v>1-5-1S85°S+Z</v>
      </c>
      <c r="AR2674" s="1136" t="str">
        <f t="shared" si="337"/>
        <v>NA</v>
      </c>
      <c r="AS2674" s="1136" t="str">
        <f t="shared" si="338"/>
        <v>172/165</v>
      </c>
      <c r="AT2674" s="1136" t="str">
        <f t="shared" si="339"/>
        <v>1-5-1S85°S+Z</v>
      </c>
      <c r="AU2674" s="1136" t="s">
        <v>15737</v>
      </c>
      <c r="AV2674" s="1136" t="str">
        <f t="shared" si="332"/>
        <v>111.8.15</v>
      </c>
      <c r="AW2674" s="1438">
        <f t="shared" si="333"/>
        <v>44788</v>
      </c>
    </row>
    <row r="2675" spans="1:49">
      <c r="A2675" s="1135" t="s">
        <v>8228</v>
      </c>
      <c r="B2675" s="1135" t="s">
        <v>7377</v>
      </c>
      <c r="C2675" s="1135">
        <v>600</v>
      </c>
      <c r="D2675" s="1135">
        <v>1.7749999999999999</v>
      </c>
      <c r="E2675" s="1135" t="s">
        <v>15210</v>
      </c>
      <c r="F2675" s="1135" t="s">
        <v>2328</v>
      </c>
      <c r="G2675" s="1135">
        <v>3.5</v>
      </c>
      <c r="H2675" s="1135" t="s">
        <v>7046</v>
      </c>
      <c r="I2675" s="1135" t="s">
        <v>7244</v>
      </c>
      <c r="J2675" s="1135">
        <v>3</v>
      </c>
      <c r="K2675" s="1135" t="s">
        <v>7379</v>
      </c>
      <c r="L2675" s="1135" t="s">
        <v>7380</v>
      </c>
      <c r="M2675" s="1135">
        <v>310</v>
      </c>
      <c r="N2675" s="1135" t="s">
        <v>1039</v>
      </c>
      <c r="O2675" s="1135">
        <v>7.75</v>
      </c>
      <c r="P2675" s="1135">
        <v>6.2</v>
      </c>
      <c r="Q2675" s="1135">
        <v>3.5</v>
      </c>
      <c r="R2675" s="1135">
        <v>22</v>
      </c>
      <c r="T2675" s="1135">
        <v>22</v>
      </c>
      <c r="U2675" s="1135">
        <v>3.5</v>
      </c>
      <c r="V2675" s="1135" t="s">
        <v>663</v>
      </c>
      <c r="W2675" s="1135">
        <v>110</v>
      </c>
      <c r="X2675" s="1135">
        <v>85</v>
      </c>
      <c r="Y2675" s="1135">
        <v>1</v>
      </c>
      <c r="Z2675" s="1135" t="s">
        <v>663</v>
      </c>
      <c r="AA2675" s="1135" t="s">
        <v>5815</v>
      </c>
      <c r="AH2675" s="1135" t="s">
        <v>888</v>
      </c>
      <c r="AM2675" s="1136" t="s">
        <v>14358</v>
      </c>
      <c r="AN2675" s="1136" t="s">
        <v>14359</v>
      </c>
      <c r="AO2675" s="1136">
        <f t="shared" si="334"/>
        <v>600</v>
      </c>
      <c r="AP2675" s="1136">
        <f t="shared" si="335"/>
        <v>1.7749999999999999</v>
      </c>
      <c r="AQ2675" s="1136" t="str">
        <f t="shared" si="336"/>
        <v>1-5-1S83°Z+S</v>
      </c>
      <c r="AR2675" s="1136" t="str">
        <f t="shared" si="337"/>
        <v>33.5</v>
      </c>
      <c r="AS2675" s="1136" t="str">
        <f t="shared" si="338"/>
        <v>340/340/140</v>
      </c>
      <c r="AT2675" s="1136" t="str">
        <f t="shared" si="339"/>
        <v>1-5-1S83°Z+S</v>
      </c>
      <c r="AU2675" s="1136" t="s">
        <v>15734</v>
      </c>
      <c r="AV2675" s="1136" t="str">
        <f t="shared" si="332"/>
        <v>111.8.4</v>
      </c>
      <c r="AW2675" s="1438">
        <f t="shared" si="333"/>
        <v>44777</v>
      </c>
    </row>
    <row r="2676" spans="1:49">
      <c r="A2676" s="1135" t="s">
        <v>8229</v>
      </c>
      <c r="B2676" s="1135" t="s">
        <v>7185</v>
      </c>
      <c r="C2676" s="1135">
        <v>550</v>
      </c>
      <c r="D2676" s="1135">
        <v>1.78</v>
      </c>
      <c r="E2676" s="1135" t="s">
        <v>15215</v>
      </c>
      <c r="F2676" s="1135" t="s">
        <v>663</v>
      </c>
      <c r="G2676" s="1135">
        <v>5</v>
      </c>
      <c r="H2676" s="1135" t="s">
        <v>8230</v>
      </c>
      <c r="I2676" s="1135" t="s">
        <v>8145</v>
      </c>
      <c r="J2676" s="1135">
        <v>3.7</v>
      </c>
      <c r="K2676" s="1135" t="s">
        <v>8231</v>
      </c>
      <c r="L2676" s="1135" t="s">
        <v>5246</v>
      </c>
      <c r="M2676" s="1135">
        <v>296</v>
      </c>
      <c r="N2676" s="1135" t="s">
        <v>1039</v>
      </c>
      <c r="O2676" s="1135">
        <v>7.4</v>
      </c>
      <c r="P2676" s="1135">
        <v>5.92</v>
      </c>
      <c r="Q2676" s="1135">
        <v>4</v>
      </c>
      <c r="R2676" s="1135">
        <v>21</v>
      </c>
      <c r="T2676" s="1135">
        <v>22</v>
      </c>
      <c r="U2676" s="1135">
        <v>3.2</v>
      </c>
      <c r="V2676" s="1135" t="s">
        <v>663</v>
      </c>
      <c r="W2676" s="1135">
        <v>110</v>
      </c>
      <c r="X2676" s="1135">
        <v>40</v>
      </c>
      <c r="Y2676" s="1135">
        <v>1</v>
      </c>
      <c r="Z2676" s="1135" t="s">
        <v>663</v>
      </c>
      <c r="AA2676" s="1135" t="s">
        <v>5815</v>
      </c>
      <c r="AH2676" s="1135" t="s">
        <v>1042</v>
      </c>
      <c r="AM2676" s="1136" t="s">
        <v>14360</v>
      </c>
      <c r="AN2676" s="1136" t="s">
        <v>14361</v>
      </c>
      <c r="AO2676" s="1136">
        <f t="shared" si="334"/>
        <v>550</v>
      </c>
      <c r="AP2676" s="1136">
        <f t="shared" si="335"/>
        <v>1.78</v>
      </c>
      <c r="AQ2676" s="1136" t="str">
        <f t="shared" si="336"/>
        <v>1-5-1S85°S+Z</v>
      </c>
      <c r="AR2676" s="1136" t="str">
        <f t="shared" si="337"/>
        <v>NA</v>
      </c>
      <c r="AS2676" s="1136" t="str">
        <f t="shared" si="338"/>
        <v>178/165</v>
      </c>
      <c r="AT2676" s="1136" t="str">
        <f t="shared" si="339"/>
        <v>1-5-1S85°S+Z</v>
      </c>
      <c r="AU2676" s="1136" t="s">
        <v>15737</v>
      </c>
      <c r="AV2676" s="1136" t="str">
        <f t="shared" si="332"/>
        <v>111.8.4</v>
      </c>
      <c r="AW2676" s="1438">
        <f t="shared" si="333"/>
        <v>44777</v>
      </c>
    </row>
    <row r="2677" spans="1:49">
      <c r="A2677" s="1135" t="s">
        <v>8232</v>
      </c>
      <c r="B2677" s="1135" t="s">
        <v>737</v>
      </c>
      <c r="C2677" s="1135">
        <v>500</v>
      </c>
      <c r="D2677" s="1135">
        <v>1.78</v>
      </c>
      <c r="E2677" s="1135">
        <v>102.5</v>
      </c>
      <c r="F2677" s="1135" t="s">
        <v>4164</v>
      </c>
      <c r="G2677" s="1135">
        <v>5.5</v>
      </c>
      <c r="H2677" s="1135" t="s">
        <v>8187</v>
      </c>
      <c r="I2677" s="1135" t="s">
        <v>6990</v>
      </c>
      <c r="J2677" s="1135">
        <v>3.7</v>
      </c>
      <c r="K2677" s="1135" t="s">
        <v>8227</v>
      </c>
      <c r="L2677" s="1135" t="s">
        <v>4760</v>
      </c>
      <c r="M2677" s="1135">
        <v>295.10000000000002</v>
      </c>
      <c r="N2677" s="1135" t="s">
        <v>1039</v>
      </c>
      <c r="O2677" s="1135">
        <v>7.3775000000000013</v>
      </c>
      <c r="P2677" s="1135">
        <v>5.9020000000000001</v>
      </c>
      <c r="Q2677" s="1135">
        <v>4</v>
      </c>
      <c r="R2677" s="1135">
        <v>17.399999999999999</v>
      </c>
      <c r="T2677" s="1135">
        <v>31</v>
      </c>
      <c r="U2677" s="1135">
        <v>3.5</v>
      </c>
      <c r="V2677" s="1135" t="s">
        <v>663</v>
      </c>
      <c r="W2677" s="1135">
        <v>100</v>
      </c>
      <c r="X2677" s="1135">
        <v>40</v>
      </c>
      <c r="Y2677" s="1135">
        <v>1</v>
      </c>
      <c r="Z2677" s="1135" t="s">
        <v>663</v>
      </c>
      <c r="AA2677" s="1135" t="s">
        <v>5820</v>
      </c>
      <c r="AH2677" s="1135" t="s">
        <v>863</v>
      </c>
      <c r="AM2677" s="1136" t="s">
        <v>14362</v>
      </c>
      <c r="AN2677" s="1136" t="s">
        <v>14363</v>
      </c>
      <c r="AO2677" s="1136">
        <f t="shared" si="334"/>
        <v>500</v>
      </c>
      <c r="AP2677" s="1136">
        <f t="shared" si="335"/>
        <v>1.78</v>
      </c>
      <c r="AQ2677" s="1136">
        <f t="shared" si="336"/>
        <v>102.5</v>
      </c>
      <c r="AR2677" s="1136" t="str">
        <f t="shared" si="337"/>
        <v>15.5</v>
      </c>
      <c r="AS2677" s="1136" t="str">
        <f t="shared" si="338"/>
        <v>465/425/OFF</v>
      </c>
      <c r="AT2677" s="1136">
        <f t="shared" si="339"/>
        <v>102.5</v>
      </c>
      <c r="AV2677" s="1136" t="str">
        <f t="shared" si="332"/>
        <v>111.8.5</v>
      </c>
      <c r="AW2677" s="1438">
        <f t="shared" si="333"/>
        <v>44778</v>
      </c>
    </row>
    <row r="2678" spans="1:49">
      <c r="A2678" s="1135" t="s">
        <v>8233</v>
      </c>
      <c r="B2678" s="1135" t="s">
        <v>737</v>
      </c>
      <c r="C2678" s="1135">
        <v>500</v>
      </c>
      <c r="D2678" s="1135">
        <v>1.7749999999999999</v>
      </c>
      <c r="E2678" s="1135">
        <v>102.5</v>
      </c>
      <c r="F2678" s="1135" t="s">
        <v>4164</v>
      </c>
      <c r="G2678" s="1135" t="s">
        <v>6959</v>
      </c>
      <c r="H2678" s="1135" t="s">
        <v>8122</v>
      </c>
      <c r="I2678" s="1135" t="s">
        <v>7151</v>
      </c>
      <c r="J2678" s="1135">
        <v>3.7</v>
      </c>
      <c r="K2678" s="1135" t="s">
        <v>7795</v>
      </c>
      <c r="L2678" s="1135" t="s">
        <v>4760</v>
      </c>
      <c r="M2678" s="1135">
        <v>300.8</v>
      </c>
      <c r="N2678" s="1135" t="s">
        <v>1039</v>
      </c>
      <c r="O2678" s="1135">
        <v>7.5200000000000005</v>
      </c>
      <c r="P2678" s="1135">
        <v>6.016</v>
      </c>
      <c r="Q2678" s="1135">
        <v>4</v>
      </c>
      <c r="R2678" s="1135">
        <v>17</v>
      </c>
      <c r="T2678" s="1135">
        <v>31.4</v>
      </c>
      <c r="U2678" s="1135">
        <v>3.6</v>
      </c>
      <c r="V2678" s="1135" t="s">
        <v>663</v>
      </c>
      <c r="W2678" s="1135">
        <v>65</v>
      </c>
      <c r="X2678" s="1135">
        <v>10</v>
      </c>
      <c r="Y2678" s="1135">
        <v>1.5</v>
      </c>
      <c r="Z2678" s="1135" t="s">
        <v>663</v>
      </c>
      <c r="AA2678" s="1135" t="s">
        <v>4461</v>
      </c>
      <c r="AH2678" s="1135" t="s">
        <v>2478</v>
      </c>
      <c r="AM2678" s="1136" t="s">
        <v>14364</v>
      </c>
      <c r="AN2678" s="1136" t="s">
        <v>14365</v>
      </c>
      <c r="AO2678" s="1136">
        <f t="shared" si="334"/>
        <v>500</v>
      </c>
      <c r="AP2678" s="1136">
        <f t="shared" si="335"/>
        <v>1.7749999999999999</v>
      </c>
      <c r="AQ2678" s="1136">
        <f t="shared" si="336"/>
        <v>102.5</v>
      </c>
      <c r="AR2678" s="1136" t="str">
        <f t="shared" si="337"/>
        <v>15.5</v>
      </c>
      <c r="AS2678" s="1136" t="str">
        <f t="shared" si="338"/>
        <v>460/420/OFF</v>
      </c>
      <c r="AT2678" s="1136">
        <f t="shared" si="339"/>
        <v>102.5</v>
      </c>
      <c r="AV2678" s="1136" t="str">
        <f t="shared" si="332"/>
        <v>111.8.11</v>
      </c>
      <c r="AW2678" s="1438">
        <f t="shared" si="333"/>
        <v>44784</v>
      </c>
    </row>
    <row r="2679" spans="1:49">
      <c r="A2679" s="1135" t="s">
        <v>8234</v>
      </c>
      <c r="B2679" s="1135" t="s">
        <v>7162</v>
      </c>
      <c r="C2679" s="1135">
        <v>450</v>
      </c>
      <c r="D2679" s="1135">
        <v>1.79</v>
      </c>
      <c r="E2679" s="1135" t="s">
        <v>15206</v>
      </c>
      <c r="F2679" s="1135" t="s">
        <v>1069</v>
      </c>
      <c r="G2679" s="1135">
        <v>5</v>
      </c>
      <c r="H2679" s="1135" t="s">
        <v>1900</v>
      </c>
      <c r="I2679" s="1135" t="s">
        <v>7189</v>
      </c>
      <c r="K2679" s="1135" t="s">
        <v>8235</v>
      </c>
      <c r="L2679" s="1135" t="s">
        <v>5131</v>
      </c>
      <c r="M2679" s="1135">
        <v>293.2</v>
      </c>
      <c r="N2679" s="1135" t="s">
        <v>1039</v>
      </c>
      <c r="O2679" s="1135">
        <v>7.33</v>
      </c>
      <c r="P2679" s="1135">
        <v>5.8639999999999999</v>
      </c>
      <c r="Q2679" s="1135">
        <v>3.5</v>
      </c>
      <c r="R2679" s="1135">
        <v>21</v>
      </c>
      <c r="T2679" s="1135">
        <v>25</v>
      </c>
      <c r="U2679" s="1135">
        <v>4.2</v>
      </c>
      <c r="V2679" s="1135" t="s">
        <v>663</v>
      </c>
      <c r="W2679" s="1135">
        <v>110</v>
      </c>
      <c r="X2679" s="1135">
        <v>20</v>
      </c>
      <c r="Y2679" s="1135">
        <v>1.6</v>
      </c>
      <c r="Z2679" s="1135" t="s">
        <v>663</v>
      </c>
      <c r="AA2679" s="1135" t="s">
        <v>8236</v>
      </c>
      <c r="AH2679" s="1135" t="s">
        <v>969</v>
      </c>
      <c r="AM2679" s="1136" t="s">
        <v>14366</v>
      </c>
      <c r="AN2679" s="1136" t="s">
        <v>14367</v>
      </c>
      <c r="AO2679" s="1136">
        <f t="shared" si="334"/>
        <v>450</v>
      </c>
      <c r="AP2679" s="1136">
        <f t="shared" si="335"/>
        <v>1.79</v>
      </c>
      <c r="AQ2679" s="1136" t="str">
        <f t="shared" si="336"/>
        <v>1-5-1S87°Z+S</v>
      </c>
      <c r="AR2679" s="1136" t="str">
        <f t="shared" si="337"/>
        <v>31.5</v>
      </c>
      <c r="AS2679" s="1136" t="str">
        <f t="shared" si="338"/>
        <v>280/280/OFF</v>
      </c>
      <c r="AT2679" s="1136" t="str">
        <f t="shared" si="339"/>
        <v>1-5-1S87°Z+S</v>
      </c>
      <c r="AU2679" s="1136" t="s">
        <v>15734</v>
      </c>
      <c r="AV2679" s="1136" t="str">
        <f t="shared" si="332"/>
        <v>111.8.17</v>
      </c>
      <c r="AW2679" s="1438">
        <f t="shared" si="333"/>
        <v>44790</v>
      </c>
    </row>
    <row r="2680" spans="1:49">
      <c r="A2680" s="1135" t="s">
        <v>8237</v>
      </c>
      <c r="B2680" s="1135" t="s">
        <v>7308</v>
      </c>
      <c r="C2680" s="1135">
        <v>500</v>
      </c>
      <c r="D2680" s="1135">
        <v>1.77</v>
      </c>
      <c r="E2680" s="1135" t="s">
        <v>15215</v>
      </c>
      <c r="F2680" s="1135" t="s">
        <v>663</v>
      </c>
      <c r="G2680" s="1135">
        <v>5</v>
      </c>
      <c r="H2680" s="1135" t="s">
        <v>1142</v>
      </c>
      <c r="I2680" s="1135" t="s">
        <v>8238</v>
      </c>
      <c r="J2680" s="1135">
        <v>3.7</v>
      </c>
      <c r="K2680" s="1135" t="s">
        <v>7734</v>
      </c>
      <c r="L2680" s="1135" t="s">
        <v>6137</v>
      </c>
      <c r="M2680" s="1135">
        <v>302.8</v>
      </c>
      <c r="N2680" s="1135" t="s">
        <v>1039</v>
      </c>
      <c r="O2680" s="1135">
        <v>7.57</v>
      </c>
      <c r="P2680" s="1135">
        <v>6.056</v>
      </c>
      <c r="Q2680" s="1135">
        <v>3.5</v>
      </c>
      <c r="R2680" s="1135">
        <v>18</v>
      </c>
      <c r="T2680" s="1135">
        <v>30</v>
      </c>
      <c r="U2680" s="1135">
        <v>3.4</v>
      </c>
      <c r="V2680" s="1135" t="s">
        <v>663</v>
      </c>
      <c r="W2680" s="1135">
        <v>110</v>
      </c>
      <c r="X2680" s="1135">
        <v>40</v>
      </c>
      <c r="Y2680" s="1135">
        <v>1</v>
      </c>
      <c r="Z2680" s="1135" t="s">
        <v>663</v>
      </c>
      <c r="AA2680" s="1135" t="s">
        <v>4465</v>
      </c>
      <c r="AH2680" s="1135" t="s">
        <v>842</v>
      </c>
      <c r="AM2680" s="1136" t="s">
        <v>14368</v>
      </c>
      <c r="AN2680" s="1136" t="s">
        <v>14369</v>
      </c>
      <c r="AO2680" s="1136">
        <f t="shared" si="334"/>
        <v>500</v>
      </c>
      <c r="AP2680" s="1136">
        <f t="shared" si="335"/>
        <v>1.77</v>
      </c>
      <c r="AQ2680" s="1136" t="str">
        <f t="shared" si="336"/>
        <v>1-5-1S85°S+Z</v>
      </c>
      <c r="AR2680" s="1136" t="str">
        <f t="shared" si="337"/>
        <v>NA</v>
      </c>
      <c r="AS2680" s="1136" t="str">
        <f t="shared" si="338"/>
        <v>188/OFF</v>
      </c>
      <c r="AT2680" s="1136" t="str">
        <f t="shared" si="339"/>
        <v>1-5-1S85°S+Z</v>
      </c>
      <c r="AU2680" s="1136" t="s">
        <v>15737</v>
      </c>
      <c r="AV2680" s="1136" t="str">
        <f t="shared" si="332"/>
        <v>111.8.15</v>
      </c>
      <c r="AW2680" s="1438">
        <f t="shared" si="333"/>
        <v>44788</v>
      </c>
    </row>
    <row r="2681" spans="1:49">
      <c r="A2681" s="1135" t="s">
        <v>8239</v>
      </c>
      <c r="B2681" s="1135" t="s">
        <v>7868</v>
      </c>
      <c r="C2681" s="1135">
        <v>600</v>
      </c>
      <c r="D2681" s="1135">
        <v>1.79</v>
      </c>
      <c r="E2681" s="1135" t="s">
        <v>15210</v>
      </c>
      <c r="F2681" s="1135" t="s">
        <v>2328</v>
      </c>
      <c r="G2681" s="1135">
        <v>5</v>
      </c>
      <c r="H2681" s="1135" t="s">
        <v>7046</v>
      </c>
      <c r="I2681" s="1135" t="s">
        <v>7244</v>
      </c>
      <c r="K2681" s="1135" t="s">
        <v>8240</v>
      </c>
      <c r="L2681" s="1135" t="s">
        <v>7870</v>
      </c>
      <c r="M2681" s="1135">
        <v>303</v>
      </c>
      <c r="N2681" s="1135" t="s">
        <v>1039</v>
      </c>
      <c r="O2681" s="1135">
        <v>7.5750000000000002</v>
      </c>
      <c r="P2681" s="1135">
        <v>6.0600000000000005</v>
      </c>
      <c r="Q2681" s="1135">
        <v>3.5</v>
      </c>
      <c r="R2681" s="1135">
        <v>21</v>
      </c>
      <c r="T2681" s="1135">
        <v>24</v>
      </c>
      <c r="U2681" s="1135">
        <v>3.4</v>
      </c>
      <c r="V2681" s="1135" t="s">
        <v>663</v>
      </c>
      <c r="W2681" s="1135">
        <v>115</v>
      </c>
      <c r="X2681" s="1135">
        <v>85</v>
      </c>
      <c r="Y2681" s="1135">
        <v>1.2</v>
      </c>
      <c r="Z2681" s="1135" t="s">
        <v>663</v>
      </c>
      <c r="AA2681" s="1135" t="s">
        <v>4465</v>
      </c>
      <c r="AH2681" s="1135" t="s">
        <v>1237</v>
      </c>
      <c r="AM2681" s="1136" t="s">
        <v>14370</v>
      </c>
      <c r="AN2681" s="1136" t="s">
        <v>14371</v>
      </c>
      <c r="AO2681" s="1136">
        <f t="shared" si="334"/>
        <v>600</v>
      </c>
      <c r="AP2681" s="1136">
        <f t="shared" si="335"/>
        <v>1.79</v>
      </c>
      <c r="AQ2681" s="1136" t="str">
        <f t="shared" si="336"/>
        <v>1-5-1S83°Z+S</v>
      </c>
      <c r="AR2681" s="1136" t="str">
        <f t="shared" si="337"/>
        <v>33.5</v>
      </c>
      <c r="AS2681" s="1136" t="str">
        <f t="shared" si="338"/>
        <v>340/340/140</v>
      </c>
      <c r="AT2681" s="1136" t="str">
        <f t="shared" si="339"/>
        <v>1-5-1S83°Z+S</v>
      </c>
      <c r="AU2681" s="1136" t="s">
        <v>15734</v>
      </c>
      <c r="AV2681" s="1136" t="str">
        <f t="shared" si="332"/>
        <v>111.8.15</v>
      </c>
      <c r="AW2681" s="1438">
        <f t="shared" si="333"/>
        <v>44788</v>
      </c>
    </row>
    <row r="2682" spans="1:49">
      <c r="A2682" s="1135" t="s">
        <v>8241</v>
      </c>
      <c r="B2682" s="1135" t="s">
        <v>7174</v>
      </c>
      <c r="C2682" s="1135">
        <v>600</v>
      </c>
      <c r="D2682" s="1135">
        <v>1.8</v>
      </c>
      <c r="E2682" s="1135" t="s">
        <v>15210</v>
      </c>
      <c r="F2682" s="1135" t="s">
        <v>2328</v>
      </c>
      <c r="G2682" s="1135">
        <v>3.5</v>
      </c>
      <c r="H2682" s="1135" t="s">
        <v>7046</v>
      </c>
      <c r="I2682" s="1135" t="s">
        <v>8242</v>
      </c>
      <c r="K2682" s="1135" t="s">
        <v>7175</v>
      </c>
      <c r="L2682" s="1135" t="s">
        <v>7176</v>
      </c>
      <c r="M2682" s="1135">
        <v>303</v>
      </c>
      <c r="N2682" s="1135" t="s">
        <v>1039</v>
      </c>
      <c r="O2682" s="1135">
        <v>7.5750000000000002</v>
      </c>
      <c r="P2682" s="1135">
        <v>6.0600000000000005</v>
      </c>
      <c r="Q2682" s="1135">
        <v>3.5</v>
      </c>
      <c r="R2682" s="1135">
        <v>22</v>
      </c>
      <c r="T2682" s="1135">
        <v>23</v>
      </c>
      <c r="U2682" s="1135">
        <v>3.2</v>
      </c>
      <c r="V2682" s="1135" t="s">
        <v>663</v>
      </c>
      <c r="W2682" s="1135">
        <v>115</v>
      </c>
      <c r="X2682" s="1135">
        <v>85</v>
      </c>
      <c r="Y2682" s="1135">
        <v>1.2</v>
      </c>
      <c r="Z2682" s="1135" t="s">
        <v>663</v>
      </c>
      <c r="AA2682" s="1135" t="s">
        <v>2436</v>
      </c>
      <c r="AH2682" s="1135" t="s">
        <v>474</v>
      </c>
      <c r="AM2682" s="1136" t="s">
        <v>14372</v>
      </c>
      <c r="AN2682" s="1136" t="s">
        <v>14373</v>
      </c>
      <c r="AO2682" s="1136">
        <f t="shared" si="334"/>
        <v>600</v>
      </c>
      <c r="AP2682" s="1136">
        <f t="shared" si="335"/>
        <v>1.8</v>
      </c>
      <c r="AQ2682" s="1136" t="str">
        <f t="shared" si="336"/>
        <v>1-5-1S83°Z+S</v>
      </c>
      <c r="AR2682" s="1136" t="str">
        <f t="shared" si="337"/>
        <v>33.5</v>
      </c>
      <c r="AS2682" s="1136" t="str">
        <f t="shared" si="338"/>
        <v>340/340/140</v>
      </c>
      <c r="AT2682" s="1136" t="str">
        <f t="shared" si="339"/>
        <v>1-5-1S83°Z+S</v>
      </c>
      <c r="AU2682" s="1136" t="s">
        <v>15734</v>
      </c>
      <c r="AV2682" s="1136" t="str">
        <f t="shared" si="332"/>
        <v>111.8.22</v>
      </c>
      <c r="AW2682" s="1438">
        <f t="shared" si="333"/>
        <v>44795</v>
      </c>
    </row>
    <row r="2683" spans="1:49">
      <c r="A2683" s="1135" t="s">
        <v>8243</v>
      </c>
      <c r="B2683" s="1135" t="s">
        <v>7162</v>
      </c>
      <c r="C2683" s="1135">
        <v>450</v>
      </c>
      <c r="D2683" s="1135">
        <v>1.79</v>
      </c>
      <c r="E2683" s="1135" t="s">
        <v>15206</v>
      </c>
      <c r="F2683" s="1135" t="s">
        <v>1069</v>
      </c>
      <c r="G2683" s="1135">
        <v>5</v>
      </c>
      <c r="H2683" s="1135" t="s">
        <v>1887</v>
      </c>
      <c r="I2683" s="1135" t="s">
        <v>7189</v>
      </c>
      <c r="K2683" s="1135" t="s">
        <v>8244</v>
      </c>
      <c r="L2683" s="1135" t="s">
        <v>5131</v>
      </c>
      <c r="M2683" s="1135">
        <v>293.2</v>
      </c>
      <c r="N2683" s="1135" t="s">
        <v>1039</v>
      </c>
      <c r="O2683" s="1135">
        <v>7.33</v>
      </c>
      <c r="P2683" s="1135">
        <v>5.8639999999999999</v>
      </c>
      <c r="Q2683" s="1135">
        <v>3.5</v>
      </c>
      <c r="R2683" s="1135">
        <v>21</v>
      </c>
      <c r="T2683" s="1135">
        <v>25</v>
      </c>
      <c r="U2683" s="1135">
        <v>4.2</v>
      </c>
      <c r="V2683" s="1135" t="s">
        <v>663</v>
      </c>
      <c r="W2683" s="1135">
        <v>110</v>
      </c>
      <c r="X2683" s="1135">
        <v>20</v>
      </c>
      <c r="Y2683" s="1135">
        <v>1.6</v>
      </c>
      <c r="Z2683" s="1135" t="s">
        <v>663</v>
      </c>
      <c r="AA2683" s="1135" t="s">
        <v>2444</v>
      </c>
      <c r="AH2683" s="1135" t="s">
        <v>1332</v>
      </c>
      <c r="AM2683" s="1136" t="s">
        <v>14374</v>
      </c>
      <c r="AN2683" s="1136" t="s">
        <v>14375</v>
      </c>
      <c r="AO2683" s="1136">
        <f t="shared" si="334"/>
        <v>450</v>
      </c>
      <c r="AP2683" s="1136">
        <f t="shared" si="335"/>
        <v>1.79</v>
      </c>
      <c r="AQ2683" s="1136" t="str">
        <f t="shared" si="336"/>
        <v>1-5-1S87°Z+S</v>
      </c>
      <c r="AR2683" s="1136" t="str">
        <f t="shared" si="337"/>
        <v>31.5</v>
      </c>
      <c r="AS2683" s="1136" t="str">
        <f t="shared" si="338"/>
        <v>270/270/OFF</v>
      </c>
      <c r="AT2683" s="1136" t="str">
        <f t="shared" si="339"/>
        <v>1-5-1S87°Z+S</v>
      </c>
      <c r="AU2683" s="1136" t="s">
        <v>15734</v>
      </c>
      <c r="AV2683" s="1136" t="str">
        <f t="shared" si="332"/>
        <v>111.8.25</v>
      </c>
      <c r="AW2683" s="1438">
        <f t="shared" si="333"/>
        <v>44798</v>
      </c>
    </row>
    <row r="2684" spans="1:49">
      <c r="A2684" s="1135" t="s">
        <v>8245</v>
      </c>
      <c r="B2684" s="1135" t="s">
        <v>7226</v>
      </c>
      <c r="C2684" s="1135">
        <v>600</v>
      </c>
      <c r="D2684" s="1135">
        <v>1.7849999999999999</v>
      </c>
      <c r="E2684" s="1135" t="s">
        <v>15210</v>
      </c>
      <c r="F2684" s="1135" t="s">
        <v>2328</v>
      </c>
      <c r="G2684" s="1135">
        <v>3.5</v>
      </c>
      <c r="H2684" s="1135" t="s">
        <v>7046</v>
      </c>
      <c r="I2684" s="1135" t="s">
        <v>7244</v>
      </c>
      <c r="K2684" s="1135" t="s">
        <v>7558</v>
      </c>
      <c r="L2684" s="1135" t="s">
        <v>7228</v>
      </c>
      <c r="M2684" s="1135">
        <v>310</v>
      </c>
      <c r="N2684" s="1135" t="s">
        <v>1039</v>
      </c>
      <c r="O2684" s="1135">
        <v>7.75</v>
      </c>
      <c r="P2684" s="1135">
        <v>6.2</v>
      </c>
      <c r="Q2684" s="1135">
        <v>3.5</v>
      </c>
      <c r="R2684" s="1135">
        <v>21</v>
      </c>
      <c r="T2684" s="1135">
        <v>24</v>
      </c>
      <c r="U2684" s="1135">
        <v>3.4</v>
      </c>
      <c r="V2684" s="1135" t="s">
        <v>663</v>
      </c>
      <c r="W2684" s="1135">
        <v>115</v>
      </c>
      <c r="X2684" s="1135">
        <v>85</v>
      </c>
      <c r="Y2684" s="1135">
        <v>1.2</v>
      </c>
      <c r="Z2684" s="1135" t="s">
        <v>663</v>
      </c>
      <c r="AA2684" s="1135" t="s">
        <v>2444</v>
      </c>
      <c r="AH2684" s="1135" t="s">
        <v>747</v>
      </c>
      <c r="AM2684" s="1136" t="s">
        <v>14376</v>
      </c>
      <c r="AN2684" s="1136" t="s">
        <v>14377</v>
      </c>
      <c r="AO2684" s="1136">
        <f t="shared" si="334"/>
        <v>600</v>
      </c>
      <c r="AP2684" s="1136">
        <f t="shared" si="335"/>
        <v>1.7849999999999999</v>
      </c>
      <c r="AQ2684" s="1136" t="str">
        <f t="shared" si="336"/>
        <v>1-5-1S83°Z+S</v>
      </c>
      <c r="AR2684" s="1136" t="str">
        <f t="shared" si="337"/>
        <v>33.5</v>
      </c>
      <c r="AS2684" s="1136" t="str">
        <f t="shared" si="338"/>
        <v>340/340/140</v>
      </c>
      <c r="AT2684" s="1136" t="str">
        <f t="shared" si="339"/>
        <v>1-5-1S83°Z+S</v>
      </c>
      <c r="AU2684" s="1136" t="s">
        <v>15734</v>
      </c>
      <c r="AV2684" s="1136" t="str">
        <f t="shared" si="332"/>
        <v>111.8.25</v>
      </c>
      <c r="AW2684" s="1438">
        <f t="shared" si="333"/>
        <v>44798</v>
      </c>
    </row>
    <row r="2685" spans="1:49">
      <c r="A2685" s="1135" t="s">
        <v>8246</v>
      </c>
      <c r="B2685" s="1135" t="s">
        <v>7548</v>
      </c>
      <c r="C2685" s="1135">
        <v>650</v>
      </c>
      <c r="D2685" s="1135">
        <v>1.77</v>
      </c>
      <c r="E2685" s="1135" t="s">
        <v>15215</v>
      </c>
      <c r="F2685" s="1135" t="s">
        <v>663</v>
      </c>
      <c r="G2685" s="1135">
        <v>5</v>
      </c>
      <c r="H2685" s="1135" t="s">
        <v>1035</v>
      </c>
      <c r="I2685" s="1135" t="s">
        <v>8247</v>
      </c>
      <c r="J2685" s="1135">
        <v>3.9</v>
      </c>
      <c r="K2685" s="1135" t="s">
        <v>8248</v>
      </c>
      <c r="L2685" s="1135" t="s">
        <v>8249</v>
      </c>
      <c r="M2685" s="1135">
        <v>302</v>
      </c>
      <c r="N2685" s="1135" t="s">
        <v>1039</v>
      </c>
      <c r="O2685" s="1135">
        <v>7.5500000000000007</v>
      </c>
      <c r="P2685" s="1135">
        <v>6.04</v>
      </c>
      <c r="Q2685" s="1135">
        <v>4.5</v>
      </c>
      <c r="R2685" s="1135">
        <v>21.5</v>
      </c>
      <c r="T2685" s="1135">
        <v>26.8</v>
      </c>
      <c r="U2685" s="1135">
        <v>3.6</v>
      </c>
      <c r="V2685" s="1135" t="s">
        <v>663</v>
      </c>
      <c r="W2685" s="1135">
        <v>90</v>
      </c>
      <c r="X2685" s="1135">
        <v>20</v>
      </c>
      <c r="Y2685" s="1135">
        <v>1.5</v>
      </c>
      <c r="Z2685" s="1135" t="s">
        <v>663</v>
      </c>
      <c r="AA2685" s="1135" t="s">
        <v>1610</v>
      </c>
      <c r="AH2685" s="1135" t="s">
        <v>749</v>
      </c>
      <c r="AM2685" s="1136" t="s">
        <v>14378</v>
      </c>
      <c r="AN2685" s="1136" t="s">
        <v>14379</v>
      </c>
      <c r="AO2685" s="1136">
        <f t="shared" si="334"/>
        <v>650</v>
      </c>
      <c r="AP2685" s="1136">
        <f t="shared" si="335"/>
        <v>1.77</v>
      </c>
      <c r="AQ2685" s="1136" t="str">
        <f t="shared" si="336"/>
        <v>1-5-1S85°S+Z</v>
      </c>
      <c r="AR2685" s="1136" t="str">
        <f t="shared" si="337"/>
        <v>NA</v>
      </c>
      <c r="AS2685" s="1136" t="str">
        <f t="shared" si="338"/>
        <v>185/OFF</v>
      </c>
      <c r="AT2685" s="1136" t="str">
        <f t="shared" si="339"/>
        <v>1-5-1S85°S+Z</v>
      </c>
      <c r="AU2685" s="1136" t="s">
        <v>15737</v>
      </c>
      <c r="AV2685" s="1136" t="str">
        <f t="shared" si="332"/>
        <v>111.9.1</v>
      </c>
      <c r="AW2685" s="1438">
        <f t="shared" si="333"/>
        <v>44805</v>
      </c>
    </row>
    <row r="2686" spans="1:49">
      <c r="A2686" s="1135" t="s">
        <v>8250</v>
      </c>
      <c r="B2686" s="1135" t="s">
        <v>8251</v>
      </c>
      <c r="C2686" s="1135">
        <v>600</v>
      </c>
      <c r="D2686" s="1135">
        <v>1.7849999999999999</v>
      </c>
      <c r="E2686" s="1135" t="s">
        <v>15210</v>
      </c>
      <c r="F2686" s="1135" t="s">
        <v>2328</v>
      </c>
      <c r="G2686" s="1135">
        <v>3.5</v>
      </c>
      <c r="H2686" s="1135" t="s">
        <v>7046</v>
      </c>
      <c r="I2686" s="1135" t="s">
        <v>7047</v>
      </c>
      <c r="J2686" s="1135">
        <v>3</v>
      </c>
      <c r="K2686" s="1135" t="s">
        <v>8252</v>
      </c>
      <c r="L2686" s="1135" t="s">
        <v>8253</v>
      </c>
      <c r="M2686" s="1135">
        <v>310</v>
      </c>
      <c r="N2686" s="1135" t="s">
        <v>1039</v>
      </c>
      <c r="O2686" s="1135">
        <v>7.75</v>
      </c>
      <c r="P2686" s="1135">
        <v>6.2</v>
      </c>
      <c r="Q2686" s="1135">
        <v>3.5</v>
      </c>
      <c r="R2686" s="1135">
        <v>22</v>
      </c>
      <c r="T2686" s="1135">
        <v>22</v>
      </c>
      <c r="U2686" s="1135">
        <v>3.5</v>
      </c>
      <c r="V2686" s="1135" t="s">
        <v>663</v>
      </c>
      <c r="W2686" s="1135">
        <v>110</v>
      </c>
      <c r="X2686" s="1135">
        <v>85</v>
      </c>
      <c r="Y2686" s="1135">
        <v>1</v>
      </c>
      <c r="Z2686" s="1135" t="s">
        <v>663</v>
      </c>
      <c r="AA2686" s="1135" t="s">
        <v>5888</v>
      </c>
      <c r="AH2686" s="1135" t="s">
        <v>1088</v>
      </c>
      <c r="AM2686" s="1136" t="s">
        <v>14380</v>
      </c>
      <c r="AN2686" s="1136" t="s">
        <v>14381</v>
      </c>
      <c r="AO2686" s="1136">
        <f t="shared" si="334"/>
        <v>600</v>
      </c>
      <c r="AP2686" s="1136">
        <f t="shared" si="335"/>
        <v>1.7849999999999999</v>
      </c>
      <c r="AQ2686" s="1136" t="str">
        <f t="shared" si="336"/>
        <v>1-5-1S83°Z+S</v>
      </c>
      <c r="AR2686" s="1136" t="str">
        <f t="shared" si="337"/>
        <v>33.5</v>
      </c>
      <c r="AS2686" s="1136" t="str">
        <f t="shared" si="338"/>
        <v>340/340/140</v>
      </c>
      <c r="AT2686" s="1136" t="str">
        <f t="shared" si="339"/>
        <v>1-5-1S83°Z+S</v>
      </c>
      <c r="AU2686" s="1136" t="s">
        <v>15734</v>
      </c>
      <c r="AV2686" s="1136" t="str">
        <f t="shared" si="332"/>
        <v>111.9.8</v>
      </c>
      <c r="AW2686" s="1438">
        <f t="shared" si="333"/>
        <v>44812</v>
      </c>
    </row>
    <row r="2687" spans="1:49">
      <c r="A2687" s="1135" t="s">
        <v>8254</v>
      </c>
      <c r="B2687" s="1135" t="s">
        <v>737</v>
      </c>
      <c r="C2687" s="1135" t="s">
        <v>8255</v>
      </c>
      <c r="D2687" s="1135">
        <v>1.78</v>
      </c>
      <c r="E2687" s="1135">
        <v>102.5</v>
      </c>
      <c r="F2687" s="1135" t="s">
        <v>4164</v>
      </c>
      <c r="G2687" s="1135">
        <v>5.5</v>
      </c>
      <c r="H2687" s="1135" t="s">
        <v>8256</v>
      </c>
      <c r="I2687" s="1135" t="s">
        <v>7799</v>
      </c>
      <c r="J2687" s="1135">
        <v>3.7</v>
      </c>
      <c r="K2687" s="1135" t="s">
        <v>8257</v>
      </c>
      <c r="L2687" s="1135" t="s">
        <v>4760</v>
      </c>
      <c r="M2687" s="1135">
        <v>295.10000000000002</v>
      </c>
      <c r="N2687" s="1135" t="s">
        <v>1039</v>
      </c>
      <c r="O2687" s="1135">
        <v>7.3775000000000013</v>
      </c>
      <c r="P2687" s="1135">
        <v>5.9020000000000001</v>
      </c>
      <c r="Q2687" s="1135">
        <v>4</v>
      </c>
      <c r="R2687" s="1135">
        <v>17.399999999999999</v>
      </c>
      <c r="T2687" s="1135">
        <v>31</v>
      </c>
      <c r="U2687" s="1135">
        <v>3.5</v>
      </c>
      <c r="V2687" s="1135" t="s">
        <v>663</v>
      </c>
      <c r="W2687" s="1135">
        <v>100</v>
      </c>
      <c r="X2687" s="1135">
        <v>40</v>
      </c>
      <c r="Y2687" s="1135">
        <v>1</v>
      </c>
      <c r="Z2687" s="1135" t="s">
        <v>663</v>
      </c>
      <c r="AA2687" s="1135" t="s">
        <v>5888</v>
      </c>
      <c r="AH2687" s="1135" t="s">
        <v>908</v>
      </c>
      <c r="AM2687" s="1136" t="s">
        <v>14382</v>
      </c>
      <c r="AN2687" s="1136" t="s">
        <v>14383</v>
      </c>
      <c r="AO2687" s="1136" t="str">
        <f t="shared" si="334"/>
        <v>500↓450-9/21</v>
      </c>
      <c r="AP2687" s="1136">
        <f t="shared" si="335"/>
        <v>1.78</v>
      </c>
      <c r="AQ2687" s="1136">
        <f t="shared" si="336"/>
        <v>102.5</v>
      </c>
      <c r="AR2687" s="1136" t="str">
        <f t="shared" si="337"/>
        <v>15.5</v>
      </c>
      <c r="AS2687" s="1136" t="str">
        <f t="shared" si="338"/>
        <v>450/410/OFF</v>
      </c>
      <c r="AT2687" s="1136">
        <f t="shared" si="339"/>
        <v>102.5</v>
      </c>
      <c r="AV2687" s="1136" t="str">
        <f t="shared" si="332"/>
        <v>111.9.8</v>
      </c>
      <c r="AW2687" s="1438">
        <f t="shared" si="333"/>
        <v>44812</v>
      </c>
    </row>
    <row r="2688" spans="1:49">
      <c r="A2688" s="1135" t="s">
        <v>8258</v>
      </c>
      <c r="B2688" s="1135" t="s">
        <v>7208</v>
      </c>
      <c r="C2688" s="1135">
        <v>550</v>
      </c>
      <c r="D2688" s="1135">
        <v>1.7350000000000001</v>
      </c>
      <c r="E2688" s="1135">
        <v>102.5</v>
      </c>
      <c r="F2688" s="1135" t="s">
        <v>5228</v>
      </c>
      <c r="G2688" s="1135">
        <v>5</v>
      </c>
      <c r="H2688" s="1135" t="s">
        <v>7570</v>
      </c>
      <c r="I2688" s="1135" t="s">
        <v>7799</v>
      </c>
      <c r="J2688" s="1135">
        <v>3</v>
      </c>
      <c r="K2688" s="1135" t="s">
        <v>8259</v>
      </c>
      <c r="L2688" s="1135" t="s">
        <v>4948</v>
      </c>
      <c r="M2688" s="1135">
        <v>300.7</v>
      </c>
      <c r="N2688" s="1135" t="s">
        <v>1039</v>
      </c>
      <c r="O2688" s="1135">
        <v>7.5175000000000001</v>
      </c>
      <c r="P2688" s="1135">
        <v>6.0140000000000002</v>
      </c>
      <c r="Q2688" s="1135">
        <v>3</v>
      </c>
      <c r="R2688" s="1135" t="s">
        <v>8260</v>
      </c>
      <c r="T2688" s="1135">
        <v>14.7</v>
      </c>
      <c r="U2688" s="1135">
        <v>6.1</v>
      </c>
      <c r="V2688" s="1135" t="s">
        <v>663</v>
      </c>
      <c r="W2688" s="1135">
        <v>115</v>
      </c>
      <c r="X2688" s="1135">
        <v>45</v>
      </c>
      <c r="Y2688" s="1135">
        <v>1.5</v>
      </c>
      <c r="Z2688" s="1135" t="s">
        <v>663</v>
      </c>
      <c r="AA2688" s="1135" t="s">
        <v>2474</v>
      </c>
      <c r="AH2688" s="1135" t="s">
        <v>929</v>
      </c>
      <c r="AM2688" s="1136" t="s">
        <v>14384</v>
      </c>
      <c r="AN2688" s="1136" t="s">
        <v>14385</v>
      </c>
      <c r="AO2688" s="1136">
        <f t="shared" si="334"/>
        <v>550</v>
      </c>
      <c r="AP2688" s="1136">
        <f t="shared" si="335"/>
        <v>1.7350000000000001</v>
      </c>
      <c r="AQ2688" s="1136">
        <f t="shared" si="336"/>
        <v>102.5</v>
      </c>
      <c r="AR2688" s="1136" t="str">
        <f t="shared" si="337"/>
        <v>15.6</v>
      </c>
      <c r="AS2688" s="1136" t="str">
        <f t="shared" si="338"/>
        <v>350/365/OFF</v>
      </c>
      <c r="AT2688" s="1136">
        <f t="shared" si="339"/>
        <v>102.5</v>
      </c>
      <c r="AV2688" s="1136" t="str">
        <f t="shared" si="332"/>
        <v>111.9.19</v>
      </c>
      <c r="AW2688" s="1438">
        <f t="shared" si="333"/>
        <v>44823</v>
      </c>
    </row>
    <row r="2689" spans="1:49">
      <c r="A2689" s="1135" t="s">
        <v>8261</v>
      </c>
      <c r="B2689" s="1135" t="s">
        <v>7045</v>
      </c>
      <c r="C2689" s="1135">
        <v>600</v>
      </c>
      <c r="D2689" s="1135">
        <v>1.77</v>
      </c>
      <c r="E2689" s="1135" t="s">
        <v>15210</v>
      </c>
      <c r="F2689" s="1135" t="s">
        <v>2328</v>
      </c>
      <c r="G2689" s="1135">
        <v>3.5</v>
      </c>
      <c r="H2689" s="1135" t="s">
        <v>7046</v>
      </c>
      <c r="I2689" s="1135" t="s">
        <v>7115</v>
      </c>
      <c r="K2689" s="1135" t="s">
        <v>7575</v>
      </c>
      <c r="L2689" s="1135" t="s">
        <v>7049</v>
      </c>
      <c r="M2689" s="1135">
        <v>310</v>
      </c>
      <c r="N2689" s="1135" t="s">
        <v>1039</v>
      </c>
      <c r="O2689" s="1135">
        <v>7.75</v>
      </c>
      <c r="P2689" s="1135">
        <v>6.2</v>
      </c>
      <c r="Q2689" s="1135">
        <v>3.5</v>
      </c>
      <c r="R2689" s="1135">
        <v>25</v>
      </c>
      <c r="T2689" s="1135">
        <v>23</v>
      </c>
      <c r="U2689" s="1135">
        <v>3.2</v>
      </c>
      <c r="V2689" s="1135" t="s">
        <v>663</v>
      </c>
      <c r="W2689" s="1135">
        <v>115</v>
      </c>
      <c r="X2689" s="1135">
        <v>85</v>
      </c>
      <c r="Y2689" s="1135">
        <v>1.2</v>
      </c>
      <c r="Z2689" s="1135" t="s">
        <v>663</v>
      </c>
      <c r="AA2689" s="1135" t="s">
        <v>3279</v>
      </c>
      <c r="AH2689" s="1135" t="s">
        <v>634</v>
      </c>
      <c r="AM2689" s="1136" t="s">
        <v>14386</v>
      </c>
      <c r="AN2689" s="1136" t="s">
        <v>14387</v>
      </c>
      <c r="AO2689" s="1136">
        <f t="shared" si="334"/>
        <v>600</v>
      </c>
      <c r="AP2689" s="1136">
        <f t="shared" si="335"/>
        <v>1.77</v>
      </c>
      <c r="AQ2689" s="1136" t="str">
        <f t="shared" si="336"/>
        <v>1-5-1S83°Z+S</v>
      </c>
      <c r="AR2689" s="1136" t="str">
        <f t="shared" si="337"/>
        <v>33.5</v>
      </c>
      <c r="AS2689" s="1136" t="str">
        <f t="shared" si="338"/>
        <v>340/340/140</v>
      </c>
      <c r="AT2689" s="1136" t="str">
        <f t="shared" si="339"/>
        <v>1-5-1S83°Z+S</v>
      </c>
      <c r="AU2689" s="1136" t="s">
        <v>15734</v>
      </c>
      <c r="AV2689" s="1136" t="str">
        <f t="shared" si="332"/>
        <v>111.9.21</v>
      </c>
      <c r="AW2689" s="1438">
        <f t="shared" si="333"/>
        <v>44825</v>
      </c>
    </row>
    <row r="2690" spans="1:49">
      <c r="A2690" s="1135" t="s">
        <v>8262</v>
      </c>
      <c r="B2690" s="1135" t="s">
        <v>7185</v>
      </c>
      <c r="C2690" s="1135">
        <v>550</v>
      </c>
      <c r="D2690" s="1135">
        <v>1.77</v>
      </c>
      <c r="E2690" s="1135" t="s">
        <v>15215</v>
      </c>
      <c r="F2690" s="1135" t="s">
        <v>663</v>
      </c>
      <c r="G2690" s="1135">
        <v>5</v>
      </c>
      <c r="H2690" s="1135" t="s">
        <v>5529</v>
      </c>
      <c r="I2690" s="1135" t="s">
        <v>7537</v>
      </c>
      <c r="J2690" s="1135">
        <v>3.7</v>
      </c>
      <c r="K2690" s="1135" t="s">
        <v>8231</v>
      </c>
      <c r="L2690" s="1135" t="s">
        <v>5246</v>
      </c>
      <c r="M2690" s="1135">
        <v>295</v>
      </c>
      <c r="N2690" s="1135" t="s">
        <v>1039</v>
      </c>
      <c r="O2690" s="1135">
        <v>7.375</v>
      </c>
      <c r="P2690" s="1135">
        <v>5.9</v>
      </c>
      <c r="Q2690" s="1135">
        <v>4</v>
      </c>
      <c r="R2690" s="1135">
        <v>21</v>
      </c>
      <c r="T2690" s="1135">
        <v>29.1</v>
      </c>
      <c r="U2690" s="1135">
        <v>3.7</v>
      </c>
      <c r="V2690" s="1135" t="s">
        <v>663</v>
      </c>
      <c r="W2690" s="1135">
        <v>65</v>
      </c>
      <c r="X2690" s="1135">
        <v>10</v>
      </c>
      <c r="Y2690" s="1135">
        <v>1.5</v>
      </c>
      <c r="Z2690" s="1135" t="s">
        <v>663</v>
      </c>
      <c r="AA2690" s="1135" t="s">
        <v>1619</v>
      </c>
      <c r="AH2690" s="1135" t="s">
        <v>735</v>
      </c>
      <c r="AM2690" s="1136" t="s">
        <v>14388</v>
      </c>
      <c r="AN2690" s="1136" t="s">
        <v>14389</v>
      </c>
      <c r="AO2690" s="1136">
        <f t="shared" si="334"/>
        <v>550</v>
      </c>
      <c r="AP2690" s="1136">
        <f t="shared" si="335"/>
        <v>1.77</v>
      </c>
      <c r="AQ2690" s="1136" t="str">
        <f t="shared" si="336"/>
        <v>1-5-1S85°S+Z</v>
      </c>
      <c r="AR2690" s="1136" t="str">
        <f t="shared" si="337"/>
        <v>NA</v>
      </c>
      <c r="AS2690" s="1136" t="str">
        <f t="shared" si="338"/>
        <v>183/OFF</v>
      </c>
      <c r="AT2690" s="1136" t="str">
        <f t="shared" si="339"/>
        <v>1-5-1S85°S+Z</v>
      </c>
      <c r="AU2690" s="1136" t="s">
        <v>15737</v>
      </c>
      <c r="AV2690" s="1136" t="str">
        <f t="shared" ref="AV2690:AV2753" si="340">AA2690</f>
        <v>111.10.3</v>
      </c>
      <c r="AW2690" s="1438">
        <f t="shared" si="333"/>
        <v>44837</v>
      </c>
    </row>
    <row r="2691" spans="1:49">
      <c r="A2691" s="1135" t="s">
        <v>8263</v>
      </c>
      <c r="B2691" s="1135" t="s">
        <v>682</v>
      </c>
      <c r="C2691" s="1135">
        <v>500</v>
      </c>
      <c r="D2691" s="1135">
        <v>1.7849999999999999</v>
      </c>
      <c r="E2691" s="1135">
        <v>102.5</v>
      </c>
      <c r="F2691" s="1135" t="s">
        <v>4164</v>
      </c>
      <c r="G2691" s="1135">
        <v>5.5</v>
      </c>
      <c r="H2691" s="1135" t="s">
        <v>7578</v>
      </c>
      <c r="I2691" s="1135" t="s">
        <v>7553</v>
      </c>
      <c r="K2691" s="1135" t="s">
        <v>8264</v>
      </c>
      <c r="L2691" s="1135" t="s">
        <v>5001</v>
      </c>
      <c r="M2691" s="1135">
        <v>296.39999999999998</v>
      </c>
      <c r="N2691" s="1135" t="s">
        <v>1039</v>
      </c>
      <c r="O2691" s="1135">
        <v>7.41</v>
      </c>
      <c r="P2691" s="1135">
        <v>5.9279999999999999</v>
      </c>
      <c r="Q2691" s="1135">
        <v>3.5</v>
      </c>
      <c r="R2691" s="1135">
        <v>17</v>
      </c>
      <c r="T2691" s="1135">
        <v>10.5</v>
      </c>
      <c r="U2691" s="1135">
        <v>6.1</v>
      </c>
      <c r="V2691" s="1135" t="s">
        <v>663</v>
      </c>
      <c r="W2691" s="1135">
        <v>120</v>
      </c>
      <c r="X2691" s="1135">
        <v>90</v>
      </c>
      <c r="Y2691" s="1135">
        <v>1.1000000000000001</v>
      </c>
      <c r="Z2691" s="1135" t="s">
        <v>663</v>
      </c>
      <c r="AA2691" s="1135" t="s">
        <v>1624</v>
      </c>
      <c r="AH2691" s="1135" t="s">
        <v>888</v>
      </c>
      <c r="AM2691" s="1136" t="s">
        <v>14390</v>
      </c>
      <c r="AN2691" s="1136" t="s">
        <v>14391</v>
      </c>
      <c r="AO2691" s="1136">
        <f t="shared" si="334"/>
        <v>500</v>
      </c>
      <c r="AP2691" s="1136">
        <f t="shared" si="335"/>
        <v>1.7849999999999999</v>
      </c>
      <c r="AQ2691" s="1136">
        <f t="shared" si="336"/>
        <v>102.5</v>
      </c>
      <c r="AR2691" s="1136" t="str">
        <f t="shared" si="337"/>
        <v>15.5</v>
      </c>
      <c r="AS2691" s="1136" t="str">
        <f t="shared" si="338"/>
        <v>355/340/153</v>
      </c>
      <c r="AT2691" s="1136">
        <f t="shared" si="339"/>
        <v>102.5</v>
      </c>
      <c r="AV2691" s="1136" t="str">
        <f t="shared" si="340"/>
        <v>111.10.17</v>
      </c>
      <c r="AW2691" s="1438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35" t="s">
        <v>8265</v>
      </c>
      <c r="B2692" s="1135" t="s">
        <v>737</v>
      </c>
      <c r="C2692" s="1135">
        <v>600</v>
      </c>
      <c r="D2692" s="1135">
        <v>1.78</v>
      </c>
      <c r="E2692" s="1135" t="s">
        <v>15203</v>
      </c>
      <c r="F2692" s="1135" t="s">
        <v>663</v>
      </c>
      <c r="G2692" s="1135" t="s">
        <v>6959</v>
      </c>
      <c r="H2692" s="1135" t="s">
        <v>1142</v>
      </c>
      <c r="I2692" s="1135" t="s">
        <v>7894</v>
      </c>
      <c r="J2692" s="1135">
        <v>3.7</v>
      </c>
      <c r="K2692" s="1135" t="s">
        <v>8266</v>
      </c>
      <c r="L2692" s="1135" t="s">
        <v>4760</v>
      </c>
      <c r="M2692" s="1135">
        <v>300.8</v>
      </c>
      <c r="N2692" s="1135" t="s">
        <v>1039</v>
      </c>
      <c r="O2692" s="1135">
        <v>7.5200000000000005</v>
      </c>
      <c r="P2692" s="1135">
        <v>6.016</v>
      </c>
      <c r="Q2692" s="1135">
        <v>4</v>
      </c>
      <c r="R2692" s="1135">
        <v>17</v>
      </c>
      <c r="T2692" s="1135">
        <v>31.4</v>
      </c>
      <c r="U2692" s="1135">
        <v>3.6</v>
      </c>
      <c r="V2692" s="1135" t="s">
        <v>663</v>
      </c>
      <c r="W2692" s="1135">
        <v>65</v>
      </c>
      <c r="X2692" s="1135">
        <v>10</v>
      </c>
      <c r="Y2692" s="1135">
        <v>1.5</v>
      </c>
      <c r="Z2692" s="1135" t="s">
        <v>663</v>
      </c>
      <c r="AA2692" s="1135" t="s">
        <v>5987</v>
      </c>
      <c r="AH2692" s="1135" t="s">
        <v>814</v>
      </c>
      <c r="AM2692" s="1136" t="s">
        <v>14392</v>
      </c>
      <c r="AN2692" s="1136" t="s">
        <v>14393</v>
      </c>
      <c r="AO2692" s="1136">
        <f t="shared" si="334"/>
        <v>600</v>
      </c>
      <c r="AP2692" s="1136">
        <f t="shared" si="335"/>
        <v>1.78</v>
      </c>
      <c r="AQ2692" s="1136" t="str">
        <f t="shared" si="336"/>
        <v>1-5-1S85°Z+S</v>
      </c>
      <c r="AR2692" s="1136" t="str">
        <f t="shared" si="337"/>
        <v>NA</v>
      </c>
      <c r="AS2692" s="1136" t="str">
        <f t="shared" si="338"/>
        <v>188/OFF</v>
      </c>
      <c r="AT2692" s="1136" t="str">
        <f t="shared" si="339"/>
        <v>1-5-1S85°Z+S</v>
      </c>
      <c r="AU2692" s="1136" t="s">
        <v>15734</v>
      </c>
      <c r="AV2692" s="1136" t="str">
        <f t="shared" si="340"/>
        <v>111.12.5</v>
      </c>
      <c r="AW2692" s="1438">
        <f t="shared" si="341"/>
        <v>44900</v>
      </c>
    </row>
    <row r="2693" spans="1:49">
      <c r="A2693" s="1135" t="s">
        <v>8267</v>
      </c>
      <c r="B2693" s="1135" t="s">
        <v>8151</v>
      </c>
      <c r="C2693" s="1135">
        <v>600</v>
      </c>
      <c r="D2693" s="1135">
        <v>1.8</v>
      </c>
      <c r="E2693" s="1135" t="s">
        <v>15210</v>
      </c>
      <c r="F2693" s="1135" t="s">
        <v>2328</v>
      </c>
      <c r="G2693" s="1135">
        <v>5</v>
      </c>
      <c r="H2693" s="1135" t="s">
        <v>7046</v>
      </c>
      <c r="I2693" s="1135" t="s">
        <v>7244</v>
      </c>
      <c r="K2693" s="1135" t="s">
        <v>8268</v>
      </c>
      <c r="L2693" s="1135" t="s">
        <v>8153</v>
      </c>
      <c r="M2693" s="1135">
        <v>303</v>
      </c>
      <c r="N2693" s="1135" t="s">
        <v>1039</v>
      </c>
      <c r="O2693" s="1135">
        <v>7.5750000000000002</v>
      </c>
      <c r="P2693" s="1135">
        <v>6.0600000000000005</v>
      </c>
      <c r="Q2693" s="1135">
        <v>3.5</v>
      </c>
      <c r="R2693" s="1135">
        <v>21</v>
      </c>
      <c r="T2693" s="1135">
        <v>24</v>
      </c>
      <c r="U2693" s="1135">
        <v>3.4</v>
      </c>
      <c r="V2693" s="1135" t="s">
        <v>663</v>
      </c>
      <c r="W2693" s="1135">
        <v>115</v>
      </c>
      <c r="X2693" s="1135">
        <v>85</v>
      </c>
      <c r="Y2693" s="1135">
        <v>1.2</v>
      </c>
      <c r="Z2693" s="1135" t="s">
        <v>663</v>
      </c>
      <c r="AA2693" s="1135" t="s">
        <v>8269</v>
      </c>
      <c r="AH2693" s="1135" t="s">
        <v>1052</v>
      </c>
      <c r="AM2693" s="1136" t="s">
        <v>14394</v>
      </c>
      <c r="AN2693" s="1136" t="s">
        <v>14395</v>
      </c>
      <c r="AO2693" s="1136">
        <f t="shared" si="334"/>
        <v>600</v>
      </c>
      <c r="AP2693" s="1136">
        <f t="shared" si="335"/>
        <v>1.8</v>
      </c>
      <c r="AQ2693" s="1136" t="str">
        <f t="shared" si="336"/>
        <v>1-5-1S83°Z+S</v>
      </c>
      <c r="AR2693" s="1136" t="str">
        <f t="shared" si="337"/>
        <v>33.5</v>
      </c>
      <c r="AS2693" s="1136" t="str">
        <f t="shared" si="338"/>
        <v>340/340/140</v>
      </c>
      <c r="AT2693" s="1136" t="str">
        <f t="shared" si="339"/>
        <v>1-5-1S83°Z+S</v>
      </c>
      <c r="AU2693" s="1136" t="s">
        <v>15734</v>
      </c>
      <c r="AV2693" s="1136" t="str">
        <f t="shared" si="340"/>
        <v>111.11.15</v>
      </c>
      <c r="AW2693" s="1438">
        <f t="shared" si="341"/>
        <v>44880</v>
      </c>
    </row>
    <row r="2694" spans="1:49">
      <c r="A2694" s="1135" t="s">
        <v>8270</v>
      </c>
      <c r="B2694" s="1135" t="s">
        <v>7045</v>
      </c>
      <c r="C2694" s="1135">
        <v>600</v>
      </c>
      <c r="D2694" s="1135">
        <v>1.77</v>
      </c>
      <c r="E2694" s="1135" t="s">
        <v>15210</v>
      </c>
      <c r="F2694" s="1135" t="s">
        <v>2328</v>
      </c>
      <c r="G2694" s="1135">
        <v>3.5</v>
      </c>
      <c r="H2694" s="1135" t="s">
        <v>7046</v>
      </c>
      <c r="I2694" s="1135" t="s">
        <v>7115</v>
      </c>
      <c r="K2694" s="1135" t="s">
        <v>8271</v>
      </c>
      <c r="L2694" s="1135" t="s">
        <v>7049</v>
      </c>
      <c r="M2694" s="1135">
        <v>310</v>
      </c>
      <c r="N2694" s="1135" t="s">
        <v>1039</v>
      </c>
      <c r="O2694" s="1135">
        <v>7.75</v>
      </c>
      <c r="P2694" s="1135">
        <v>6.2</v>
      </c>
      <c r="Q2694" s="1135">
        <v>3.5</v>
      </c>
      <c r="R2694" s="1135">
        <v>25</v>
      </c>
      <c r="T2694" s="1135">
        <v>23</v>
      </c>
      <c r="U2694" s="1135">
        <v>3.2</v>
      </c>
      <c r="V2694" s="1135" t="s">
        <v>663</v>
      </c>
      <c r="W2694" s="1135">
        <v>115</v>
      </c>
      <c r="X2694" s="1135">
        <v>85</v>
      </c>
      <c r="Y2694" s="1135">
        <v>1.2</v>
      </c>
      <c r="Z2694" s="1135" t="s">
        <v>663</v>
      </c>
      <c r="AA2694" s="1135" t="s">
        <v>8272</v>
      </c>
      <c r="AH2694" s="1135" t="s">
        <v>634</v>
      </c>
      <c r="AM2694" s="1136" t="s">
        <v>14396</v>
      </c>
      <c r="AN2694" s="1136" t="s">
        <v>14397</v>
      </c>
      <c r="AO2694" s="1136">
        <f t="shared" si="334"/>
        <v>600</v>
      </c>
      <c r="AP2694" s="1136">
        <f t="shared" si="335"/>
        <v>1.77</v>
      </c>
      <c r="AQ2694" s="1136" t="str">
        <f t="shared" si="336"/>
        <v>1-5-1S83°Z+S</v>
      </c>
      <c r="AR2694" s="1136" t="str">
        <f t="shared" si="337"/>
        <v>33.5</v>
      </c>
      <c r="AS2694" s="1136" t="str">
        <f t="shared" si="338"/>
        <v>340/340/140</v>
      </c>
      <c r="AT2694" s="1136" t="str">
        <f t="shared" si="339"/>
        <v>1-5-1S83°Z+S</v>
      </c>
      <c r="AU2694" s="1136" t="s">
        <v>15734</v>
      </c>
      <c r="AV2694" s="1136" t="str">
        <f t="shared" si="340"/>
        <v>111.11.24</v>
      </c>
      <c r="AW2694" s="1438">
        <f t="shared" si="341"/>
        <v>44889</v>
      </c>
    </row>
    <row r="2695" spans="1:49">
      <c r="A2695" s="1135" t="s">
        <v>8273</v>
      </c>
      <c r="B2695" s="1135" t="s">
        <v>7034</v>
      </c>
      <c r="C2695" s="1135">
        <v>500</v>
      </c>
      <c r="D2695" s="1135">
        <v>1.75</v>
      </c>
      <c r="E2695" s="1135" t="s">
        <v>15206</v>
      </c>
      <c r="F2695" s="1135" t="s">
        <v>1078</v>
      </c>
      <c r="G2695" s="1135">
        <v>5</v>
      </c>
      <c r="H2695" s="1135" t="s">
        <v>1049</v>
      </c>
      <c r="I2695" s="1135" t="s">
        <v>7199</v>
      </c>
      <c r="J2695" s="1135">
        <v>1</v>
      </c>
      <c r="K2695" s="1135" t="s">
        <v>8274</v>
      </c>
      <c r="L2695" s="1135" t="s">
        <v>5046</v>
      </c>
      <c r="M2695" s="1135">
        <v>308.39999999999998</v>
      </c>
      <c r="N2695" s="1135" t="s">
        <v>1039</v>
      </c>
      <c r="O2695" s="1135">
        <v>7.71</v>
      </c>
      <c r="P2695" s="1135">
        <v>6.1679999999999993</v>
      </c>
      <c r="Q2695" s="1135">
        <v>2.8</v>
      </c>
      <c r="R2695" s="1135">
        <v>29.5</v>
      </c>
      <c r="T2695" s="1135">
        <v>14.5</v>
      </c>
      <c r="U2695" s="1135">
        <v>5</v>
      </c>
      <c r="V2695" s="1135" t="s">
        <v>663</v>
      </c>
      <c r="W2695" s="1135" t="s">
        <v>7084</v>
      </c>
      <c r="X2695" s="1135">
        <v>10</v>
      </c>
      <c r="Y2695" s="1135">
        <v>1.7</v>
      </c>
      <c r="Z2695" s="1135" t="s">
        <v>663</v>
      </c>
      <c r="AA2695" s="1135" t="s">
        <v>3392</v>
      </c>
      <c r="AH2695" s="1135" t="s">
        <v>474</v>
      </c>
      <c r="AM2695" s="1136" t="s">
        <v>14398</v>
      </c>
      <c r="AN2695" s="1136" t="s">
        <v>14399</v>
      </c>
      <c r="AO2695" s="1136">
        <f t="shared" si="334"/>
        <v>500</v>
      </c>
      <c r="AP2695" s="1136">
        <f t="shared" si="335"/>
        <v>1.75</v>
      </c>
      <c r="AQ2695" s="1136" t="str">
        <f t="shared" si="336"/>
        <v>1-5-1S87°Z+S</v>
      </c>
      <c r="AR2695" s="1136" t="str">
        <f t="shared" si="337"/>
        <v>30</v>
      </c>
      <c r="AS2695" s="1136" t="str">
        <f t="shared" si="338"/>
        <v>260/260/OFF</v>
      </c>
      <c r="AT2695" s="1136" t="str">
        <f t="shared" si="339"/>
        <v>1-5-1S87°Z+S</v>
      </c>
      <c r="AU2695" s="1136" t="s">
        <v>15734</v>
      </c>
      <c r="AV2695" s="1136" t="str">
        <f t="shared" si="340"/>
        <v>111.12.6</v>
      </c>
      <c r="AW2695" s="1438">
        <f t="shared" si="341"/>
        <v>44901</v>
      </c>
    </row>
    <row r="2696" spans="1:49">
      <c r="A2696" s="1135" t="s">
        <v>8275</v>
      </c>
      <c r="B2696" s="1135" t="s">
        <v>7185</v>
      </c>
      <c r="C2696" s="1135">
        <v>500</v>
      </c>
      <c r="D2696" s="1135">
        <v>1.76</v>
      </c>
      <c r="E2696" s="1135">
        <v>102.5</v>
      </c>
      <c r="F2696" s="1135" t="s">
        <v>4164</v>
      </c>
      <c r="G2696" s="1135">
        <v>5</v>
      </c>
      <c r="H2696" s="1135" t="s">
        <v>8144</v>
      </c>
      <c r="I2696" s="1135" t="s">
        <v>8204</v>
      </c>
      <c r="J2696" s="1135">
        <v>3.7</v>
      </c>
      <c r="K2696" s="1135" t="s">
        <v>8188</v>
      </c>
      <c r="L2696" s="1135" t="s">
        <v>5246</v>
      </c>
      <c r="M2696" s="1135">
        <v>296</v>
      </c>
      <c r="N2696" s="1135" t="s">
        <v>1039</v>
      </c>
      <c r="O2696" s="1135">
        <v>7.4</v>
      </c>
      <c r="P2696" s="1135">
        <v>5.92</v>
      </c>
      <c r="Q2696" s="1135">
        <v>4</v>
      </c>
      <c r="R2696" s="1135">
        <v>21</v>
      </c>
      <c r="T2696" s="1135">
        <v>22</v>
      </c>
      <c r="U2696" s="1135">
        <v>3.2</v>
      </c>
      <c r="V2696" s="1135" t="s">
        <v>663</v>
      </c>
      <c r="W2696" s="1135" t="s">
        <v>1643</v>
      </c>
      <c r="X2696" s="1135" t="s">
        <v>8276</v>
      </c>
      <c r="Y2696" s="1135">
        <v>1</v>
      </c>
      <c r="Z2696" s="1135" t="s">
        <v>663</v>
      </c>
      <c r="AA2696" s="1135" t="s">
        <v>1644</v>
      </c>
      <c r="AH2696" s="1135" t="s">
        <v>1737</v>
      </c>
      <c r="AM2696" s="1136" t="s">
        <v>14400</v>
      </c>
      <c r="AN2696" s="1136" t="s">
        <v>14401</v>
      </c>
      <c r="AO2696" s="1136">
        <f t="shared" si="334"/>
        <v>500</v>
      </c>
      <c r="AP2696" s="1136">
        <f t="shared" si="335"/>
        <v>1.76</v>
      </c>
      <c r="AQ2696" s="1136">
        <f t="shared" si="336"/>
        <v>102.5</v>
      </c>
      <c r="AR2696" s="1136" t="str">
        <f t="shared" si="337"/>
        <v>15.5</v>
      </c>
      <c r="AS2696" s="1136" t="str">
        <f t="shared" si="338"/>
        <v>445/405/170</v>
      </c>
      <c r="AT2696" s="1136">
        <f t="shared" si="339"/>
        <v>102.5</v>
      </c>
      <c r="AV2696" s="1136" t="str">
        <f t="shared" si="340"/>
        <v>111.12.19</v>
      </c>
      <c r="AW2696" s="1438">
        <f t="shared" si="341"/>
        <v>44914</v>
      </c>
    </row>
    <row r="2697" spans="1:49">
      <c r="A2697" s="1135" t="s">
        <v>8277</v>
      </c>
      <c r="B2697" s="1135" t="s">
        <v>8278</v>
      </c>
      <c r="C2697" s="1135">
        <v>600</v>
      </c>
      <c r="D2697" s="1135">
        <v>1.75</v>
      </c>
      <c r="E2697" s="1135" t="s">
        <v>15210</v>
      </c>
      <c r="F2697" s="1135" t="s">
        <v>2328</v>
      </c>
      <c r="G2697" s="1135">
        <v>4</v>
      </c>
      <c r="H2697" s="1135" t="s">
        <v>6074</v>
      </c>
      <c r="I2697" s="1135" t="s">
        <v>7047</v>
      </c>
      <c r="J2697" s="1135">
        <v>3</v>
      </c>
      <c r="K2697" s="1135" t="s">
        <v>8279</v>
      </c>
      <c r="L2697" s="1135" t="s">
        <v>8280</v>
      </c>
      <c r="M2697" s="1135">
        <v>310</v>
      </c>
      <c r="N2697" s="1135" t="s">
        <v>1039</v>
      </c>
      <c r="O2697" s="1135">
        <v>7.75</v>
      </c>
      <c r="P2697" s="1135">
        <v>6.2</v>
      </c>
      <c r="Q2697" s="1135">
        <v>3.5</v>
      </c>
      <c r="R2697" s="1135">
        <v>25</v>
      </c>
      <c r="T2697" s="1135">
        <v>29</v>
      </c>
      <c r="U2697" s="1135">
        <v>3.8</v>
      </c>
      <c r="V2697" s="1135" t="s">
        <v>663</v>
      </c>
      <c r="W2697" s="1135">
        <v>110</v>
      </c>
      <c r="X2697" s="1135">
        <v>70</v>
      </c>
      <c r="Y2697" s="1135">
        <v>1.5</v>
      </c>
      <c r="Z2697" s="1135" t="s">
        <v>663</v>
      </c>
      <c r="AA2697" s="1135" t="s">
        <v>6010</v>
      </c>
      <c r="AH2697" s="1135" t="s">
        <v>1231</v>
      </c>
      <c r="AM2697" s="1136" t="s">
        <v>14402</v>
      </c>
      <c r="AN2697" s="1136" t="s">
        <v>14403</v>
      </c>
      <c r="AO2697" s="1136">
        <f t="shared" si="334"/>
        <v>600</v>
      </c>
      <c r="AP2697" s="1136">
        <f t="shared" si="335"/>
        <v>1.75</v>
      </c>
      <c r="AQ2697" s="1136" t="str">
        <f t="shared" si="336"/>
        <v>1-5-1S83°Z+S</v>
      </c>
      <c r="AR2697" s="1136" t="str">
        <f t="shared" si="337"/>
        <v>33.5</v>
      </c>
      <c r="AS2697" s="1136" t="str">
        <f t="shared" si="338"/>
        <v>360/360/OFF</v>
      </c>
      <c r="AT2697" s="1136" t="str">
        <f t="shared" si="339"/>
        <v>1-5-1S83°Z+S</v>
      </c>
      <c r="AU2697" s="1136" t="s">
        <v>15734</v>
      </c>
      <c r="AV2697" s="1136" t="str">
        <f t="shared" si="340"/>
        <v>111.12.16</v>
      </c>
      <c r="AW2697" s="1438">
        <f t="shared" si="341"/>
        <v>44911</v>
      </c>
    </row>
    <row r="2698" spans="1:49">
      <c r="A2698" s="1135" t="s">
        <v>8281</v>
      </c>
      <c r="B2698" s="1135" t="s">
        <v>8117</v>
      </c>
      <c r="C2698" s="1135">
        <v>600</v>
      </c>
      <c r="D2698" s="1135">
        <v>1.7849999999999999</v>
      </c>
      <c r="E2698" s="1135" t="s">
        <v>15210</v>
      </c>
      <c r="F2698" s="1135" t="s">
        <v>2328</v>
      </c>
      <c r="G2698" s="1135">
        <v>3.5</v>
      </c>
      <c r="H2698" s="1135" t="s">
        <v>7046</v>
      </c>
      <c r="I2698" s="1135" t="s">
        <v>7244</v>
      </c>
      <c r="K2698" s="1135" t="s">
        <v>8282</v>
      </c>
      <c r="L2698" s="1135" t="s">
        <v>8119</v>
      </c>
      <c r="M2698" s="1135">
        <v>310</v>
      </c>
      <c r="N2698" s="1135" t="s">
        <v>1039</v>
      </c>
      <c r="O2698" s="1135">
        <v>7.75</v>
      </c>
      <c r="P2698" s="1135">
        <v>6.2</v>
      </c>
      <c r="Q2698" s="1135">
        <v>3.5</v>
      </c>
      <c r="R2698" s="1135">
        <v>21</v>
      </c>
      <c r="T2698" s="1135">
        <v>24</v>
      </c>
      <c r="U2698" s="1135">
        <v>3.4</v>
      </c>
      <c r="V2698" s="1135" t="s">
        <v>663</v>
      </c>
      <c r="W2698" s="1135">
        <v>115</v>
      </c>
      <c r="X2698" s="1135">
        <v>85</v>
      </c>
      <c r="Y2698" s="1135">
        <v>1.2</v>
      </c>
      <c r="Z2698" s="1135" t="s">
        <v>663</v>
      </c>
      <c r="AA2698" s="1135" t="s">
        <v>3493</v>
      </c>
      <c r="AH2698" s="1135" t="s">
        <v>488</v>
      </c>
      <c r="AM2698" s="1136" t="s">
        <v>14404</v>
      </c>
      <c r="AN2698" s="1136" t="s">
        <v>14405</v>
      </c>
      <c r="AO2698" s="1136">
        <f t="shared" si="334"/>
        <v>600</v>
      </c>
      <c r="AP2698" s="1136">
        <f t="shared" si="335"/>
        <v>1.7849999999999999</v>
      </c>
      <c r="AQ2698" s="1136" t="str">
        <f t="shared" si="336"/>
        <v>1-5-1S83°Z+S</v>
      </c>
      <c r="AR2698" s="1136" t="str">
        <f t="shared" si="337"/>
        <v>33.5</v>
      </c>
      <c r="AS2698" s="1136" t="str">
        <f t="shared" si="338"/>
        <v>340/340/140</v>
      </c>
      <c r="AT2698" s="1136" t="str">
        <f t="shared" si="339"/>
        <v>1-5-1S83°Z+S</v>
      </c>
      <c r="AU2698" s="1136" t="s">
        <v>15734</v>
      </c>
      <c r="AV2698" s="1136" t="str">
        <f t="shared" si="340"/>
        <v>111.12.21</v>
      </c>
      <c r="AW2698" s="1438">
        <f t="shared" si="341"/>
        <v>44916</v>
      </c>
    </row>
    <row r="2699" spans="1:49">
      <c r="A2699" s="1135" t="s">
        <v>8283</v>
      </c>
      <c r="B2699" s="1135" t="s">
        <v>7243</v>
      </c>
      <c r="C2699" s="1135">
        <v>600</v>
      </c>
      <c r="D2699" s="1135">
        <v>1.8</v>
      </c>
      <c r="E2699" s="1135" t="s">
        <v>15210</v>
      </c>
      <c r="F2699" s="1135" t="s">
        <v>2328</v>
      </c>
      <c r="G2699" s="1135">
        <v>5</v>
      </c>
      <c r="H2699" s="1135" t="s">
        <v>7046</v>
      </c>
      <c r="I2699" s="1135" t="s">
        <v>7115</v>
      </c>
      <c r="K2699" s="1135" t="s">
        <v>8127</v>
      </c>
      <c r="L2699" s="1135" t="s">
        <v>7262</v>
      </c>
      <c r="M2699" s="1135">
        <v>310</v>
      </c>
      <c r="N2699" s="1135" t="s">
        <v>1039</v>
      </c>
      <c r="O2699" s="1135">
        <v>7.75</v>
      </c>
      <c r="P2699" s="1135">
        <v>6.2</v>
      </c>
      <c r="Q2699" s="1135">
        <v>3.5</v>
      </c>
      <c r="R2699" s="1135">
        <v>21</v>
      </c>
      <c r="T2699" s="1135">
        <v>24</v>
      </c>
      <c r="U2699" s="1135">
        <v>3.4</v>
      </c>
      <c r="V2699" s="1135" t="s">
        <v>663</v>
      </c>
      <c r="W2699" s="1135">
        <v>115</v>
      </c>
      <c r="X2699" s="1135" t="s">
        <v>8284</v>
      </c>
      <c r="Y2699" s="1135">
        <v>1.2</v>
      </c>
      <c r="Z2699" s="1135" t="s">
        <v>663</v>
      </c>
      <c r="AA2699" s="1135" t="s">
        <v>3491</v>
      </c>
      <c r="AH2699" s="1135" t="s">
        <v>489</v>
      </c>
      <c r="AM2699" s="1136" t="s">
        <v>14406</v>
      </c>
      <c r="AN2699" s="1136" t="s">
        <v>14407</v>
      </c>
      <c r="AO2699" s="1136">
        <f t="shared" ref="AO2699:AO2762" si="342">C2699</f>
        <v>600</v>
      </c>
      <c r="AP2699" s="1136">
        <f t="shared" ref="AP2699:AP2762" si="343">D2699</f>
        <v>1.8</v>
      </c>
      <c r="AQ2699" s="1136" t="str">
        <f t="shared" ref="AQ2699:AQ2762" si="344">E2699</f>
        <v>1-5-1S83°Z+S</v>
      </c>
      <c r="AR2699" s="1136" t="str">
        <f t="shared" ref="AR2699:AR2762" si="345">F2699</f>
        <v>33.5</v>
      </c>
      <c r="AS2699" s="1136" t="str">
        <f t="shared" ref="AS2699:AS2762" si="346">H2699</f>
        <v>340/340/140</v>
      </c>
      <c r="AT2699" s="1136" t="str">
        <f t="shared" ref="AT2699:AT2762" si="347">E2699</f>
        <v>1-5-1S83°Z+S</v>
      </c>
      <c r="AU2699" s="1136" t="s">
        <v>15734</v>
      </c>
      <c r="AV2699" s="1136" t="str">
        <f t="shared" si="340"/>
        <v>111.12.23</v>
      </c>
      <c r="AW2699" s="1438">
        <f t="shared" si="341"/>
        <v>44918</v>
      </c>
    </row>
    <row r="2700" spans="1:49">
      <c r="A2700" s="1135" t="s">
        <v>8285</v>
      </c>
      <c r="B2700" s="1135" t="s">
        <v>8251</v>
      </c>
      <c r="C2700" s="1135">
        <v>600</v>
      </c>
      <c r="D2700" s="1135">
        <v>1.7849999999999999</v>
      </c>
      <c r="E2700" s="1135" t="s">
        <v>15210</v>
      </c>
      <c r="F2700" s="1135" t="s">
        <v>2328</v>
      </c>
      <c r="G2700" s="1135">
        <v>3.5</v>
      </c>
      <c r="H2700" s="1135" t="s">
        <v>7046</v>
      </c>
      <c r="I2700" s="1135" t="s">
        <v>7047</v>
      </c>
      <c r="J2700" s="1135">
        <v>3</v>
      </c>
      <c r="K2700" s="1135" t="s">
        <v>8252</v>
      </c>
      <c r="L2700" s="1135" t="s">
        <v>8253</v>
      </c>
      <c r="M2700" s="1135">
        <v>310</v>
      </c>
      <c r="N2700" s="1135" t="s">
        <v>1039</v>
      </c>
      <c r="O2700" s="1135">
        <v>7.75</v>
      </c>
      <c r="P2700" s="1135">
        <v>6.2</v>
      </c>
      <c r="Q2700" s="1135">
        <v>3.5</v>
      </c>
      <c r="R2700" s="1135">
        <v>22</v>
      </c>
      <c r="T2700" s="1135">
        <v>22</v>
      </c>
      <c r="U2700" s="1135">
        <v>3.5</v>
      </c>
      <c r="V2700" s="1135" t="s">
        <v>663</v>
      </c>
      <c r="W2700" s="1135">
        <v>110</v>
      </c>
      <c r="X2700" s="1135">
        <v>85</v>
      </c>
      <c r="Y2700" s="1135">
        <v>1</v>
      </c>
      <c r="Z2700" s="1135" t="s">
        <v>663</v>
      </c>
      <c r="AA2700" s="1135" t="s">
        <v>3402</v>
      </c>
      <c r="AH2700" s="1135" t="s">
        <v>1088</v>
      </c>
      <c r="AM2700" s="1136" t="s">
        <v>14408</v>
      </c>
      <c r="AN2700" s="1136" t="s">
        <v>14409</v>
      </c>
      <c r="AO2700" s="1136">
        <f t="shared" si="342"/>
        <v>600</v>
      </c>
      <c r="AP2700" s="1136">
        <f t="shared" si="343"/>
        <v>1.7849999999999999</v>
      </c>
      <c r="AQ2700" s="1136" t="str">
        <f t="shared" si="344"/>
        <v>1-5-1S83°Z+S</v>
      </c>
      <c r="AR2700" s="1136" t="str">
        <f t="shared" si="345"/>
        <v>33.5</v>
      </c>
      <c r="AS2700" s="1136" t="str">
        <f t="shared" si="346"/>
        <v>340/340/140</v>
      </c>
      <c r="AT2700" s="1136" t="str">
        <f t="shared" si="347"/>
        <v>1-5-1S83°Z+S</v>
      </c>
      <c r="AU2700" s="1136" t="s">
        <v>15734</v>
      </c>
      <c r="AV2700" s="1136" t="str">
        <f t="shared" si="340"/>
        <v>111.12.26</v>
      </c>
      <c r="AW2700" s="1438">
        <f t="shared" si="341"/>
        <v>44921</v>
      </c>
    </row>
    <row r="2701" spans="1:49">
      <c r="A2701" s="1135" t="s">
        <v>8286</v>
      </c>
      <c r="B2701" s="1135" t="s">
        <v>737</v>
      </c>
      <c r="C2701" s="1135">
        <v>500</v>
      </c>
      <c r="D2701" s="1135">
        <v>1.78</v>
      </c>
      <c r="E2701" s="1135">
        <v>102.5</v>
      </c>
      <c r="F2701" s="1135" t="s">
        <v>4164</v>
      </c>
      <c r="G2701" s="1135">
        <v>5.5</v>
      </c>
      <c r="H2701" s="1135" t="s">
        <v>8187</v>
      </c>
      <c r="I2701" s="1135" t="s">
        <v>8247</v>
      </c>
      <c r="J2701" s="1135">
        <v>3.7</v>
      </c>
      <c r="K2701" s="1135" t="s">
        <v>8287</v>
      </c>
      <c r="L2701" s="1135" t="s">
        <v>4760</v>
      </c>
      <c r="M2701" s="1135">
        <v>295.10000000000002</v>
      </c>
      <c r="N2701" s="1135" t="s">
        <v>1039</v>
      </c>
      <c r="O2701" s="1135">
        <v>7.3775000000000013</v>
      </c>
      <c r="P2701" s="1135">
        <v>5.9020000000000001</v>
      </c>
      <c r="Q2701" s="1135">
        <v>4</v>
      </c>
      <c r="R2701" s="1135">
        <v>17.399999999999999</v>
      </c>
      <c r="T2701" s="1135">
        <v>31</v>
      </c>
      <c r="U2701" s="1135">
        <v>3.5</v>
      </c>
      <c r="V2701" s="1135" t="s">
        <v>663</v>
      </c>
      <c r="W2701" s="1135" t="s">
        <v>8288</v>
      </c>
      <c r="X2701" s="1135" t="s">
        <v>8276</v>
      </c>
      <c r="Y2701" s="1135">
        <v>1</v>
      </c>
      <c r="Z2701" s="1135" t="s">
        <v>663</v>
      </c>
      <c r="AA2701" s="1135" t="s">
        <v>6021</v>
      </c>
      <c r="AH2701" s="1135" t="s">
        <v>973</v>
      </c>
      <c r="AM2701" s="1136" t="s">
        <v>14410</v>
      </c>
      <c r="AN2701" s="1136" t="s">
        <v>14411</v>
      </c>
      <c r="AO2701" s="1136">
        <f t="shared" si="342"/>
        <v>500</v>
      </c>
      <c r="AP2701" s="1136">
        <f t="shared" si="343"/>
        <v>1.78</v>
      </c>
      <c r="AQ2701" s="1136">
        <f t="shared" si="344"/>
        <v>102.5</v>
      </c>
      <c r="AR2701" s="1136" t="str">
        <f t="shared" si="345"/>
        <v>15.5</v>
      </c>
      <c r="AS2701" s="1136" t="str">
        <f t="shared" si="346"/>
        <v>465/425/OFF</v>
      </c>
      <c r="AT2701" s="1136">
        <f t="shared" si="347"/>
        <v>102.5</v>
      </c>
      <c r="AV2701" s="1136" t="str">
        <f t="shared" si="340"/>
        <v>111.12.29</v>
      </c>
      <c r="AW2701" s="1438">
        <f t="shared" si="341"/>
        <v>44924</v>
      </c>
    </row>
    <row r="2702" spans="1:49">
      <c r="A2702" s="1135" t="s">
        <v>8289</v>
      </c>
      <c r="B2702" s="1135" t="s">
        <v>7308</v>
      </c>
      <c r="C2702" s="1135">
        <v>500</v>
      </c>
      <c r="D2702" s="1135">
        <v>1.7549999999999999</v>
      </c>
      <c r="E2702" s="1135" t="s">
        <v>15203</v>
      </c>
      <c r="F2702" s="1135" t="s">
        <v>663</v>
      </c>
      <c r="G2702" s="1135">
        <v>5</v>
      </c>
      <c r="H2702" s="1135" t="s">
        <v>1035</v>
      </c>
      <c r="I2702" s="1135" t="s">
        <v>7023</v>
      </c>
      <c r="J2702" s="1135">
        <v>3</v>
      </c>
      <c r="K2702" s="1135" t="s">
        <v>7734</v>
      </c>
      <c r="L2702" s="1135" t="s">
        <v>6137</v>
      </c>
      <c r="M2702" s="1135">
        <v>302.8</v>
      </c>
      <c r="N2702" s="1135" t="s">
        <v>1039</v>
      </c>
      <c r="O2702" s="1135">
        <v>7.57</v>
      </c>
      <c r="P2702" s="1135">
        <v>6.056</v>
      </c>
      <c r="Q2702" s="1135">
        <v>4</v>
      </c>
      <c r="R2702" s="1135">
        <v>22</v>
      </c>
      <c r="T2702" s="1135">
        <v>27</v>
      </c>
      <c r="U2702" s="1135">
        <v>3.5</v>
      </c>
      <c r="V2702" s="1135" t="s">
        <v>663</v>
      </c>
      <c r="W2702" s="1135">
        <v>135</v>
      </c>
      <c r="X2702" s="1135">
        <v>90</v>
      </c>
      <c r="Y2702" s="1135">
        <v>1.4</v>
      </c>
      <c r="Z2702" s="1135" t="s">
        <v>663</v>
      </c>
      <c r="AA2702" s="1135" t="s">
        <v>3495</v>
      </c>
      <c r="AH2702" s="1135" t="s">
        <v>887</v>
      </c>
      <c r="AM2702" s="1136" t="s">
        <v>14412</v>
      </c>
      <c r="AN2702" s="1136" t="s">
        <v>14413</v>
      </c>
      <c r="AO2702" s="1136">
        <f t="shared" si="342"/>
        <v>500</v>
      </c>
      <c r="AP2702" s="1136">
        <f t="shared" si="343"/>
        <v>1.7549999999999999</v>
      </c>
      <c r="AQ2702" s="1136" t="str">
        <f t="shared" si="344"/>
        <v>1-5-1S85°Z+S</v>
      </c>
      <c r="AR2702" s="1136" t="str">
        <f t="shared" si="345"/>
        <v>NA</v>
      </c>
      <c r="AS2702" s="1136" t="str">
        <f t="shared" si="346"/>
        <v>185/OFF</v>
      </c>
      <c r="AT2702" s="1136" t="str">
        <f t="shared" si="347"/>
        <v>1-5-1S85°Z+S</v>
      </c>
      <c r="AU2702" s="1136" t="s">
        <v>15734</v>
      </c>
      <c r="AV2702" s="1136" t="str">
        <f t="shared" si="340"/>
        <v>112.1.3</v>
      </c>
      <c r="AW2702" s="1438">
        <f t="shared" si="341"/>
        <v>44929</v>
      </c>
    </row>
    <row r="2703" spans="1:49">
      <c r="A2703" s="1135" t="s">
        <v>8290</v>
      </c>
      <c r="B2703" s="1135" t="s">
        <v>7226</v>
      </c>
      <c r="C2703" s="1135">
        <v>600</v>
      </c>
      <c r="D2703" s="1135">
        <v>1.7949999999999999</v>
      </c>
      <c r="E2703" s="1135" t="s">
        <v>15210</v>
      </c>
      <c r="F2703" s="1135" t="s">
        <v>2328</v>
      </c>
      <c r="G2703" s="1135">
        <v>3.5</v>
      </c>
      <c r="H2703" s="1135" t="s">
        <v>7046</v>
      </c>
      <c r="I2703" s="1135" t="s">
        <v>7244</v>
      </c>
      <c r="K2703" s="1135" t="s">
        <v>8291</v>
      </c>
      <c r="L2703" s="1135" t="s">
        <v>7228</v>
      </c>
      <c r="M2703" s="1135">
        <v>310</v>
      </c>
      <c r="N2703" s="1135" t="s">
        <v>1039</v>
      </c>
      <c r="O2703" s="1135">
        <v>7.75</v>
      </c>
      <c r="P2703" s="1135">
        <v>6.2</v>
      </c>
      <c r="Q2703" s="1135">
        <v>3.5</v>
      </c>
      <c r="R2703" s="1135">
        <v>21</v>
      </c>
      <c r="T2703" s="1135">
        <v>24</v>
      </c>
      <c r="U2703" s="1135">
        <v>3.4</v>
      </c>
      <c r="V2703" s="1135" t="s">
        <v>663</v>
      </c>
      <c r="W2703" s="1135">
        <v>115</v>
      </c>
      <c r="X2703" s="1135">
        <v>85</v>
      </c>
      <c r="Y2703" s="1135" t="s">
        <v>8292</v>
      </c>
      <c r="Z2703" s="1135" t="s">
        <v>663</v>
      </c>
      <c r="AA2703" s="1135" t="s">
        <v>6128</v>
      </c>
      <c r="AH2703" s="1135" t="s">
        <v>747</v>
      </c>
      <c r="AM2703" s="1136" t="s">
        <v>14414</v>
      </c>
      <c r="AN2703" s="1136" t="s">
        <v>14415</v>
      </c>
      <c r="AO2703" s="1136">
        <f t="shared" si="342"/>
        <v>600</v>
      </c>
      <c r="AP2703" s="1136">
        <f t="shared" si="343"/>
        <v>1.7949999999999999</v>
      </c>
      <c r="AQ2703" s="1136" t="str">
        <f t="shared" si="344"/>
        <v>1-5-1S83°Z+S</v>
      </c>
      <c r="AR2703" s="1136" t="str">
        <f t="shared" si="345"/>
        <v>33.5</v>
      </c>
      <c r="AS2703" s="1136" t="str">
        <f t="shared" si="346"/>
        <v>340/340/140</v>
      </c>
      <c r="AT2703" s="1136" t="str">
        <f t="shared" si="347"/>
        <v>1-5-1S83°Z+S</v>
      </c>
      <c r="AU2703" s="1136" t="s">
        <v>15734</v>
      </c>
      <c r="AV2703" s="1136" t="str">
        <f t="shared" si="340"/>
        <v>112.1.6</v>
      </c>
      <c r="AW2703" s="1438">
        <f t="shared" si="341"/>
        <v>44932</v>
      </c>
    </row>
    <row r="2704" spans="1:49">
      <c r="A2704" s="1135" t="s">
        <v>8293</v>
      </c>
      <c r="B2704" s="1135" t="s">
        <v>7308</v>
      </c>
      <c r="C2704" s="1135">
        <v>500</v>
      </c>
      <c r="D2704" s="1135">
        <v>1.7549999999999999</v>
      </c>
      <c r="E2704" s="1135" t="s">
        <v>15203</v>
      </c>
      <c r="F2704" s="1135" t="s">
        <v>663</v>
      </c>
      <c r="G2704" s="1135">
        <v>5</v>
      </c>
      <c r="H2704" s="1135" t="s">
        <v>1035</v>
      </c>
      <c r="I2704" s="1135" t="s">
        <v>7023</v>
      </c>
      <c r="J2704" s="1135">
        <v>3</v>
      </c>
      <c r="K2704" s="1135" t="s">
        <v>8294</v>
      </c>
      <c r="L2704" s="1135" t="s">
        <v>6137</v>
      </c>
      <c r="M2704" s="1135">
        <v>302.8</v>
      </c>
      <c r="N2704" s="1135" t="s">
        <v>1039</v>
      </c>
      <c r="O2704" s="1135">
        <v>7.57</v>
      </c>
      <c r="P2704" s="1135">
        <v>6.056</v>
      </c>
      <c r="Q2704" s="1135">
        <v>4</v>
      </c>
      <c r="R2704" s="1135">
        <v>22</v>
      </c>
      <c r="T2704" s="1135">
        <v>27</v>
      </c>
      <c r="U2704" s="1135">
        <v>3.5</v>
      </c>
      <c r="V2704" s="1135" t="s">
        <v>663</v>
      </c>
      <c r="W2704" s="1135">
        <v>135</v>
      </c>
      <c r="X2704" s="1135">
        <v>90</v>
      </c>
      <c r="Y2704" s="1135">
        <v>1.4</v>
      </c>
      <c r="Z2704" s="1135" t="s">
        <v>663</v>
      </c>
      <c r="AA2704" s="1135" t="s">
        <v>1647</v>
      </c>
      <c r="AH2704" s="1135" t="s">
        <v>814</v>
      </c>
      <c r="AM2704" s="1136" t="s">
        <v>14416</v>
      </c>
      <c r="AN2704" s="1136" t="s">
        <v>14417</v>
      </c>
      <c r="AO2704" s="1136">
        <f t="shared" si="342"/>
        <v>500</v>
      </c>
      <c r="AP2704" s="1136">
        <f t="shared" si="343"/>
        <v>1.7549999999999999</v>
      </c>
      <c r="AQ2704" s="1136" t="str">
        <f t="shared" si="344"/>
        <v>1-5-1S85°Z+S</v>
      </c>
      <c r="AR2704" s="1136" t="str">
        <f t="shared" si="345"/>
        <v>NA</v>
      </c>
      <c r="AS2704" s="1136" t="str">
        <f t="shared" si="346"/>
        <v>185/OFF</v>
      </c>
      <c r="AT2704" s="1136" t="str">
        <f t="shared" si="347"/>
        <v>1-5-1S85°Z+S</v>
      </c>
      <c r="AU2704" s="1136" t="s">
        <v>15734</v>
      </c>
      <c r="AV2704" s="1136" t="str">
        <f t="shared" si="340"/>
        <v>112.1.9</v>
      </c>
      <c r="AW2704" s="1438">
        <f t="shared" si="341"/>
        <v>44935</v>
      </c>
    </row>
    <row r="2705" spans="1:49">
      <c r="A2705" s="1135" t="s">
        <v>8295</v>
      </c>
      <c r="B2705" s="1135" t="s">
        <v>7868</v>
      </c>
      <c r="C2705" s="1135">
        <v>600</v>
      </c>
      <c r="D2705" s="1135">
        <v>1.8</v>
      </c>
      <c r="E2705" s="1135" t="s">
        <v>15210</v>
      </c>
      <c r="F2705" s="1135" t="s">
        <v>2328</v>
      </c>
      <c r="G2705" s="1135">
        <v>5</v>
      </c>
      <c r="H2705" s="1135" t="s">
        <v>7046</v>
      </c>
      <c r="I2705" s="1135" t="s">
        <v>7244</v>
      </c>
      <c r="K2705" s="1135" t="s">
        <v>8296</v>
      </c>
      <c r="L2705" s="1135" t="s">
        <v>7870</v>
      </c>
      <c r="M2705" s="1135">
        <v>303</v>
      </c>
      <c r="N2705" s="1135" t="s">
        <v>1039</v>
      </c>
      <c r="O2705" s="1135">
        <v>7.5750000000000002</v>
      </c>
      <c r="P2705" s="1135">
        <v>6.0600000000000005</v>
      </c>
      <c r="Q2705" s="1135">
        <v>3.5</v>
      </c>
      <c r="R2705" s="1135" t="s">
        <v>7871</v>
      </c>
      <c r="T2705" s="1135">
        <v>24</v>
      </c>
      <c r="U2705" s="1135">
        <v>3.4</v>
      </c>
      <c r="V2705" s="1135" t="s">
        <v>663</v>
      </c>
      <c r="W2705" s="1135">
        <v>115</v>
      </c>
      <c r="X2705" s="1135">
        <v>85</v>
      </c>
      <c r="Y2705" s="1135">
        <v>1.2</v>
      </c>
      <c r="Z2705" s="1135" t="s">
        <v>663</v>
      </c>
      <c r="AA2705" s="1135" t="s">
        <v>4502</v>
      </c>
      <c r="AH2705" s="1135" t="s">
        <v>1237</v>
      </c>
      <c r="AM2705" s="1136" t="s">
        <v>14418</v>
      </c>
      <c r="AN2705" s="1136" t="s">
        <v>14419</v>
      </c>
      <c r="AO2705" s="1136">
        <f t="shared" si="342"/>
        <v>600</v>
      </c>
      <c r="AP2705" s="1136">
        <f t="shared" si="343"/>
        <v>1.8</v>
      </c>
      <c r="AQ2705" s="1136" t="str">
        <f t="shared" si="344"/>
        <v>1-5-1S83°Z+S</v>
      </c>
      <c r="AR2705" s="1136" t="str">
        <f t="shared" si="345"/>
        <v>33.5</v>
      </c>
      <c r="AS2705" s="1136" t="str">
        <f t="shared" si="346"/>
        <v>340/340/140</v>
      </c>
      <c r="AT2705" s="1136" t="str">
        <f t="shared" si="347"/>
        <v>1-5-1S83°Z+S</v>
      </c>
      <c r="AU2705" s="1136" t="s">
        <v>15734</v>
      </c>
      <c r="AV2705" s="1136" t="str">
        <f t="shared" si="340"/>
        <v>112.1.30</v>
      </c>
      <c r="AW2705" s="1438">
        <f t="shared" si="341"/>
        <v>44956</v>
      </c>
    </row>
    <row r="2706" spans="1:49">
      <c r="A2706" s="1135" t="s">
        <v>8297</v>
      </c>
      <c r="B2706" s="1135" t="s">
        <v>737</v>
      </c>
      <c r="C2706" s="1135">
        <v>600</v>
      </c>
      <c r="D2706" s="1135">
        <v>1.79</v>
      </c>
      <c r="E2706" s="1135" t="s">
        <v>15203</v>
      </c>
      <c r="F2706" s="1135" t="s">
        <v>663</v>
      </c>
      <c r="G2706" s="1135" t="s">
        <v>6959</v>
      </c>
      <c r="H2706" s="1135" t="s">
        <v>6971</v>
      </c>
      <c r="I2706" s="1135" t="s">
        <v>7607</v>
      </c>
      <c r="J2706" s="1135">
        <v>3.7</v>
      </c>
      <c r="K2706" s="1135" t="s">
        <v>8298</v>
      </c>
      <c r="L2706" s="1135" t="s">
        <v>4760</v>
      </c>
      <c r="M2706" s="1135">
        <v>295.10000000000002</v>
      </c>
      <c r="N2706" s="1135" t="s">
        <v>1039</v>
      </c>
      <c r="O2706" s="1135">
        <v>7.3775000000000013</v>
      </c>
      <c r="P2706" s="1135">
        <v>5.9020000000000001</v>
      </c>
      <c r="Q2706" s="1135">
        <v>4</v>
      </c>
      <c r="R2706" s="1135">
        <v>17.399999999999999</v>
      </c>
      <c r="T2706" s="1135">
        <v>31</v>
      </c>
      <c r="U2706" s="1135">
        <v>3.5</v>
      </c>
      <c r="V2706" s="1135" t="s">
        <v>663</v>
      </c>
      <c r="W2706" s="1135" t="s">
        <v>6974</v>
      </c>
      <c r="X2706" s="1135" t="s">
        <v>7592</v>
      </c>
      <c r="Y2706" s="1135">
        <v>1</v>
      </c>
      <c r="Z2706" s="1135" t="s">
        <v>663</v>
      </c>
      <c r="AA2706" s="1135" t="s">
        <v>4502</v>
      </c>
      <c r="AH2706" s="1135" t="s">
        <v>908</v>
      </c>
      <c r="AM2706" s="1136" t="s">
        <v>14420</v>
      </c>
      <c r="AN2706" s="1136" t="s">
        <v>14421</v>
      </c>
      <c r="AO2706" s="1136">
        <f t="shared" si="342"/>
        <v>600</v>
      </c>
      <c r="AP2706" s="1136">
        <f t="shared" si="343"/>
        <v>1.79</v>
      </c>
      <c r="AQ2706" s="1136" t="str">
        <f t="shared" si="344"/>
        <v>1-5-1S85°Z+S</v>
      </c>
      <c r="AR2706" s="1136" t="str">
        <f t="shared" si="345"/>
        <v>NA</v>
      </c>
      <c r="AS2706" s="1136" t="str">
        <f t="shared" si="346"/>
        <v>200/OFF</v>
      </c>
      <c r="AT2706" s="1136" t="str">
        <f t="shared" si="347"/>
        <v>1-5-1S85°Z+S</v>
      </c>
      <c r="AU2706" s="1136" t="s">
        <v>15734</v>
      </c>
      <c r="AV2706" s="1136" t="str">
        <f t="shared" si="340"/>
        <v>112.1.30</v>
      </c>
      <c r="AW2706" s="1438">
        <f t="shared" si="341"/>
        <v>44956</v>
      </c>
    </row>
    <row r="2707" spans="1:49">
      <c r="A2707" s="1135" t="s">
        <v>8299</v>
      </c>
      <c r="B2707" s="1135" t="s">
        <v>737</v>
      </c>
      <c r="C2707" s="1135">
        <v>600</v>
      </c>
      <c r="D2707" s="1135">
        <v>1.7769999999999999</v>
      </c>
      <c r="E2707" s="1135">
        <v>102.5</v>
      </c>
      <c r="F2707" s="1135" t="s">
        <v>4164</v>
      </c>
      <c r="G2707" s="1135">
        <v>5.5</v>
      </c>
      <c r="H2707" s="1135" t="s">
        <v>7432</v>
      </c>
      <c r="I2707" s="1135" t="s">
        <v>7799</v>
      </c>
      <c r="J2707" s="1135">
        <v>3.7</v>
      </c>
      <c r="K2707" s="1135" t="s">
        <v>8300</v>
      </c>
      <c r="L2707" s="1135" t="s">
        <v>4760</v>
      </c>
      <c r="M2707" s="1135">
        <v>295.10000000000002</v>
      </c>
      <c r="N2707" s="1135" t="s">
        <v>1039</v>
      </c>
      <c r="O2707" s="1135">
        <v>7.3775000000000013</v>
      </c>
      <c r="P2707" s="1135">
        <v>5.9020000000000001</v>
      </c>
      <c r="Q2707" s="1135">
        <v>4</v>
      </c>
      <c r="R2707" s="1135">
        <v>17.399999999999999</v>
      </c>
      <c r="T2707" s="1135">
        <v>31</v>
      </c>
      <c r="U2707" s="1135">
        <v>3.5</v>
      </c>
      <c r="V2707" s="1135" t="s">
        <v>663</v>
      </c>
      <c r="W2707" s="1135">
        <v>100</v>
      </c>
      <c r="X2707" s="1135">
        <v>40</v>
      </c>
      <c r="Y2707" s="1135">
        <v>1</v>
      </c>
      <c r="Z2707" s="1135" t="s">
        <v>663</v>
      </c>
      <c r="AA2707" s="1135" t="s">
        <v>6162</v>
      </c>
      <c r="AH2707" s="1135" t="s">
        <v>1470</v>
      </c>
      <c r="AM2707" s="1136" t="s">
        <v>14422</v>
      </c>
      <c r="AN2707" s="1136" t="s">
        <v>14423</v>
      </c>
      <c r="AO2707" s="1136">
        <f t="shared" si="342"/>
        <v>600</v>
      </c>
      <c r="AP2707" s="1136">
        <f t="shared" si="343"/>
        <v>1.7769999999999999</v>
      </c>
      <c r="AQ2707" s="1136">
        <f t="shared" si="344"/>
        <v>102.5</v>
      </c>
      <c r="AR2707" s="1136" t="str">
        <f t="shared" si="345"/>
        <v>15.5</v>
      </c>
      <c r="AS2707" s="1136" t="str">
        <f t="shared" si="346"/>
        <v>504/464/OFF</v>
      </c>
      <c r="AT2707" s="1136">
        <f t="shared" si="347"/>
        <v>102.5</v>
      </c>
      <c r="AV2707" s="1136" t="str">
        <f t="shared" si="340"/>
        <v>112.2.20</v>
      </c>
      <c r="AW2707" s="1438">
        <f t="shared" si="341"/>
        <v>44977</v>
      </c>
    </row>
    <row r="2708" spans="1:49">
      <c r="A2708" s="1135" t="s">
        <v>8301</v>
      </c>
      <c r="B2708" s="1135" t="s">
        <v>7180</v>
      </c>
      <c r="C2708" s="1135">
        <v>600</v>
      </c>
      <c r="D2708" s="1135">
        <v>1.8</v>
      </c>
      <c r="E2708" s="1135" t="s">
        <v>15210</v>
      </c>
      <c r="F2708" s="1135" t="s">
        <v>2328</v>
      </c>
      <c r="G2708" s="1135">
        <v>5</v>
      </c>
      <c r="H2708" s="1135" t="s">
        <v>7046</v>
      </c>
      <c r="I2708" s="1135" t="s">
        <v>7181</v>
      </c>
      <c r="K2708" s="1135" t="s">
        <v>7182</v>
      </c>
      <c r="L2708" s="1135" t="s">
        <v>7183</v>
      </c>
      <c r="M2708" s="1135">
        <v>303</v>
      </c>
      <c r="N2708" s="1135" t="s">
        <v>1039</v>
      </c>
      <c r="O2708" s="1135">
        <v>7.5750000000000002</v>
      </c>
      <c r="P2708" s="1135">
        <v>6.0600000000000005</v>
      </c>
      <c r="Q2708" s="1135">
        <v>3.5</v>
      </c>
      <c r="R2708" s="1135">
        <v>22</v>
      </c>
      <c r="T2708" s="1135">
        <v>23</v>
      </c>
      <c r="U2708" s="1135">
        <v>3.2</v>
      </c>
      <c r="V2708" s="1135" t="s">
        <v>663</v>
      </c>
      <c r="W2708" s="1135">
        <v>115</v>
      </c>
      <c r="X2708" s="1135">
        <v>85</v>
      </c>
      <c r="Y2708" s="1135">
        <v>1.2</v>
      </c>
      <c r="Z2708" s="1135" t="s">
        <v>663</v>
      </c>
      <c r="AA2708" s="1135" t="s">
        <v>8302</v>
      </c>
      <c r="AH2708" s="1135" t="s">
        <v>969</v>
      </c>
      <c r="AM2708" s="1136" t="s">
        <v>14424</v>
      </c>
      <c r="AN2708" s="1136" t="s">
        <v>14425</v>
      </c>
      <c r="AO2708" s="1136">
        <f t="shared" si="342"/>
        <v>600</v>
      </c>
      <c r="AP2708" s="1136">
        <f t="shared" si="343"/>
        <v>1.8</v>
      </c>
      <c r="AQ2708" s="1136" t="str">
        <f t="shared" si="344"/>
        <v>1-5-1S83°Z+S</v>
      </c>
      <c r="AR2708" s="1136" t="str">
        <f t="shared" si="345"/>
        <v>33.5</v>
      </c>
      <c r="AS2708" s="1136" t="str">
        <f t="shared" si="346"/>
        <v>340/340/140</v>
      </c>
      <c r="AT2708" s="1136" t="str">
        <f t="shared" si="347"/>
        <v>1-5-1S83°Z+S</v>
      </c>
      <c r="AU2708" s="1136" t="s">
        <v>15734</v>
      </c>
      <c r="AV2708" s="1136" t="str">
        <f t="shared" si="340"/>
        <v>112.2.10</v>
      </c>
      <c r="AW2708" s="1438">
        <f t="shared" si="341"/>
        <v>44967</v>
      </c>
    </row>
    <row r="2709" spans="1:49">
      <c r="A2709" s="1135" t="s">
        <v>8303</v>
      </c>
      <c r="B2709" s="1135" t="s">
        <v>7185</v>
      </c>
      <c r="C2709" s="1135">
        <v>600</v>
      </c>
      <c r="D2709" s="1135">
        <v>1.82</v>
      </c>
      <c r="E2709" s="1135" t="s">
        <v>15216</v>
      </c>
      <c r="F2709" s="1135" t="s">
        <v>2328</v>
      </c>
      <c r="G2709" s="1135">
        <v>5</v>
      </c>
      <c r="H2709" s="1135" t="s">
        <v>7186</v>
      </c>
      <c r="I2709" s="1135" t="s">
        <v>7095</v>
      </c>
      <c r="K2709" s="1135" t="s">
        <v>8188</v>
      </c>
      <c r="L2709" s="1135" t="s">
        <v>5246</v>
      </c>
      <c r="M2709" s="1135">
        <v>290</v>
      </c>
      <c r="N2709" s="1135" t="s">
        <v>1039</v>
      </c>
      <c r="O2709" s="1135">
        <v>7.25</v>
      </c>
      <c r="P2709" s="1135">
        <v>5.8</v>
      </c>
      <c r="Q2709" s="1135">
        <v>4</v>
      </c>
      <c r="R2709" s="1135">
        <v>19.5</v>
      </c>
      <c r="T2709" s="1135">
        <v>29.3</v>
      </c>
      <c r="U2709" s="1135">
        <v>3.5</v>
      </c>
      <c r="V2709" s="1135" t="s">
        <v>663</v>
      </c>
      <c r="W2709" s="1135">
        <v>95</v>
      </c>
      <c r="X2709" s="1135" t="s">
        <v>6001</v>
      </c>
      <c r="Y2709" s="1135">
        <v>1.5</v>
      </c>
      <c r="Z2709" s="1135" t="s">
        <v>663</v>
      </c>
      <c r="AA2709" s="1135" t="s">
        <v>8304</v>
      </c>
      <c r="AH2709" s="1135" t="s">
        <v>1280</v>
      </c>
      <c r="AM2709" s="1136" t="s">
        <v>14426</v>
      </c>
      <c r="AN2709" s="1136" t="s">
        <v>14427</v>
      </c>
      <c r="AO2709" s="1136">
        <f t="shared" si="342"/>
        <v>600</v>
      </c>
      <c r="AP2709" s="1136">
        <f t="shared" si="343"/>
        <v>1.82</v>
      </c>
      <c r="AQ2709" s="1136" t="str">
        <f t="shared" si="344"/>
        <v>1-5-1S91°Z+S</v>
      </c>
      <c r="AR2709" s="1136" t="str">
        <f t="shared" si="345"/>
        <v>33.5</v>
      </c>
      <c r="AS2709" s="1136" t="str">
        <f t="shared" si="346"/>
        <v>360/330/OFF</v>
      </c>
      <c r="AT2709" s="1136" t="str">
        <f t="shared" si="347"/>
        <v>1-5-1S91°Z+S</v>
      </c>
      <c r="AU2709" s="1136" t="s">
        <v>15734</v>
      </c>
      <c r="AV2709" s="1136" t="str">
        <f t="shared" si="340"/>
        <v>112.2.13</v>
      </c>
      <c r="AW2709" s="1438">
        <f t="shared" si="341"/>
        <v>44970</v>
      </c>
    </row>
    <row r="2710" spans="1:49">
      <c r="A2710" s="1135" t="s">
        <v>8305</v>
      </c>
      <c r="B2710" s="1135" t="s">
        <v>7034</v>
      </c>
      <c r="C2710" s="1135">
        <v>500</v>
      </c>
      <c r="D2710" s="1135">
        <v>1.75</v>
      </c>
      <c r="E2710" s="1135" t="s">
        <v>15206</v>
      </c>
      <c r="F2710" s="1135" t="s">
        <v>1078</v>
      </c>
      <c r="G2710" s="1135">
        <v>5</v>
      </c>
      <c r="H2710" s="1135" t="s">
        <v>1049</v>
      </c>
      <c r="I2710" s="1135" t="s">
        <v>7199</v>
      </c>
      <c r="J2710" s="1135">
        <v>1</v>
      </c>
      <c r="K2710" s="1135" t="s">
        <v>8274</v>
      </c>
      <c r="L2710" s="1135" t="s">
        <v>5046</v>
      </c>
      <c r="M2710" s="1135">
        <v>308.39999999999998</v>
      </c>
      <c r="N2710" s="1135" t="s">
        <v>1039</v>
      </c>
      <c r="O2710" s="1135">
        <v>7.71</v>
      </c>
      <c r="P2710" s="1135">
        <v>6.1679999999999993</v>
      </c>
      <c r="Q2710" s="1135">
        <v>2.8</v>
      </c>
      <c r="R2710" s="1135">
        <v>29.5</v>
      </c>
      <c r="T2710" s="1135">
        <v>14.5</v>
      </c>
      <c r="U2710" s="1135">
        <v>5</v>
      </c>
      <c r="V2710" s="1135" t="s">
        <v>663</v>
      </c>
      <c r="W2710" s="1135" t="s">
        <v>7084</v>
      </c>
      <c r="X2710" s="1135">
        <v>10</v>
      </c>
      <c r="Y2710" s="1135">
        <v>1.7</v>
      </c>
      <c r="Z2710" s="1135" t="s">
        <v>663</v>
      </c>
      <c r="AA2710" s="1135" t="s">
        <v>8304</v>
      </c>
      <c r="AH2710" s="1135" t="s">
        <v>472</v>
      </c>
      <c r="AM2710" s="1136" t="s">
        <v>14428</v>
      </c>
      <c r="AN2710" s="1136" t="s">
        <v>14429</v>
      </c>
      <c r="AO2710" s="1136">
        <f t="shared" si="342"/>
        <v>500</v>
      </c>
      <c r="AP2710" s="1136">
        <f t="shared" si="343"/>
        <v>1.75</v>
      </c>
      <c r="AQ2710" s="1136" t="str">
        <f t="shared" si="344"/>
        <v>1-5-1S87°Z+S</v>
      </c>
      <c r="AR2710" s="1136" t="str">
        <f t="shared" si="345"/>
        <v>30</v>
      </c>
      <c r="AS2710" s="1136" t="str">
        <f t="shared" si="346"/>
        <v>260/260/OFF</v>
      </c>
      <c r="AT2710" s="1136" t="str">
        <f t="shared" si="347"/>
        <v>1-5-1S87°Z+S</v>
      </c>
      <c r="AU2710" s="1136" t="s">
        <v>15734</v>
      </c>
      <c r="AV2710" s="1136" t="str">
        <f t="shared" si="340"/>
        <v>112.2.13</v>
      </c>
      <c r="AW2710" s="1438">
        <f t="shared" si="341"/>
        <v>44970</v>
      </c>
    </row>
    <row r="2711" spans="1:49">
      <c r="A2711" s="1135" t="s">
        <v>8306</v>
      </c>
      <c r="B2711" s="1135" t="s">
        <v>8198</v>
      </c>
      <c r="C2711" s="1135">
        <v>600</v>
      </c>
      <c r="D2711" s="1135">
        <v>1.7749999999999999</v>
      </c>
      <c r="E2711" s="1135" t="s">
        <v>15210</v>
      </c>
      <c r="F2711" s="1135" t="s">
        <v>2328</v>
      </c>
      <c r="G2711" s="1135">
        <v>5</v>
      </c>
      <c r="H2711" s="1135" t="s">
        <v>7046</v>
      </c>
      <c r="I2711" s="1135" t="s">
        <v>7047</v>
      </c>
      <c r="K2711" s="1135" t="s">
        <v>8199</v>
      </c>
      <c r="L2711" s="1135" t="s">
        <v>8200</v>
      </c>
      <c r="M2711" s="1135">
        <v>303</v>
      </c>
      <c r="N2711" s="1135" t="s">
        <v>1039</v>
      </c>
      <c r="O2711" s="1135">
        <v>7.5750000000000002</v>
      </c>
      <c r="P2711" s="1135">
        <v>6.0600000000000005</v>
      </c>
      <c r="Q2711" s="1135">
        <v>3.5</v>
      </c>
      <c r="R2711" s="1135">
        <v>22</v>
      </c>
      <c r="T2711" s="1135">
        <v>23</v>
      </c>
      <c r="U2711" s="1135">
        <v>3.2</v>
      </c>
      <c r="V2711" s="1135" t="s">
        <v>663</v>
      </c>
      <c r="W2711" s="1135">
        <v>115</v>
      </c>
      <c r="X2711" s="1135" t="s">
        <v>8307</v>
      </c>
      <c r="Y2711" s="1135">
        <v>1.2</v>
      </c>
      <c r="Z2711" s="1135" t="s">
        <v>663</v>
      </c>
      <c r="AA2711" s="1135" t="s">
        <v>3532</v>
      </c>
      <c r="AH2711" s="1135" t="s">
        <v>459</v>
      </c>
      <c r="AM2711" s="1136" t="s">
        <v>14430</v>
      </c>
      <c r="AN2711" s="1136" t="s">
        <v>14431</v>
      </c>
      <c r="AO2711" s="1136">
        <f t="shared" si="342"/>
        <v>600</v>
      </c>
      <c r="AP2711" s="1136">
        <f t="shared" si="343"/>
        <v>1.7749999999999999</v>
      </c>
      <c r="AQ2711" s="1136" t="str">
        <f t="shared" si="344"/>
        <v>1-5-1S83°Z+S</v>
      </c>
      <c r="AR2711" s="1136" t="str">
        <f t="shared" si="345"/>
        <v>33.5</v>
      </c>
      <c r="AS2711" s="1136" t="str">
        <f t="shared" si="346"/>
        <v>340/340/140</v>
      </c>
      <c r="AT2711" s="1136" t="str">
        <f t="shared" si="347"/>
        <v>1-5-1S83°Z+S</v>
      </c>
      <c r="AU2711" s="1136" t="s">
        <v>15734</v>
      </c>
      <c r="AV2711" s="1136" t="str">
        <f t="shared" si="340"/>
        <v>112.2.14</v>
      </c>
      <c r="AW2711" s="1438">
        <f t="shared" si="341"/>
        <v>44971</v>
      </c>
    </row>
    <row r="2712" spans="1:49">
      <c r="A2712" s="1135" t="s">
        <v>8308</v>
      </c>
      <c r="B2712" s="1135" t="s">
        <v>7174</v>
      </c>
      <c r="C2712" s="1135">
        <v>600</v>
      </c>
      <c r="D2712" s="1135">
        <v>1.8049999999999999</v>
      </c>
      <c r="E2712" s="1135" t="s">
        <v>15210</v>
      </c>
      <c r="F2712" s="1135" t="s">
        <v>2328</v>
      </c>
      <c r="G2712" s="1135">
        <v>3.5</v>
      </c>
      <c r="H2712" s="1135" t="s">
        <v>7046</v>
      </c>
      <c r="I2712" s="1135" t="s">
        <v>8242</v>
      </c>
      <c r="K2712" s="1135" t="s">
        <v>7175</v>
      </c>
      <c r="L2712" s="1135" t="s">
        <v>7176</v>
      </c>
      <c r="M2712" s="1135">
        <v>303</v>
      </c>
      <c r="N2712" s="1135" t="s">
        <v>1039</v>
      </c>
      <c r="O2712" s="1135">
        <v>7.5750000000000002</v>
      </c>
      <c r="P2712" s="1135">
        <v>6.0600000000000005</v>
      </c>
      <c r="Q2712" s="1135">
        <v>3.5</v>
      </c>
      <c r="R2712" s="1135">
        <v>22</v>
      </c>
      <c r="T2712" s="1135">
        <v>23</v>
      </c>
      <c r="U2712" s="1135">
        <v>3.2</v>
      </c>
      <c r="V2712" s="1135" t="s">
        <v>663</v>
      </c>
      <c r="W2712" s="1135">
        <v>115</v>
      </c>
      <c r="X2712" s="1135">
        <v>85</v>
      </c>
      <c r="Y2712" s="1135">
        <v>1.2</v>
      </c>
      <c r="Z2712" s="1135" t="s">
        <v>663</v>
      </c>
      <c r="AA2712" s="1135" t="s">
        <v>6166</v>
      </c>
      <c r="AH2712" s="1135" t="s">
        <v>474</v>
      </c>
      <c r="AM2712" s="1136" t="s">
        <v>14432</v>
      </c>
      <c r="AN2712" s="1136" t="s">
        <v>14433</v>
      </c>
      <c r="AO2712" s="1136">
        <f t="shared" si="342"/>
        <v>600</v>
      </c>
      <c r="AP2712" s="1136">
        <f t="shared" si="343"/>
        <v>1.8049999999999999</v>
      </c>
      <c r="AQ2712" s="1136" t="str">
        <f t="shared" si="344"/>
        <v>1-5-1S83°Z+S</v>
      </c>
      <c r="AR2712" s="1136" t="str">
        <f t="shared" si="345"/>
        <v>33.5</v>
      </c>
      <c r="AS2712" s="1136" t="str">
        <f t="shared" si="346"/>
        <v>340/340/140</v>
      </c>
      <c r="AT2712" s="1136" t="str">
        <f t="shared" si="347"/>
        <v>1-5-1S83°Z+S</v>
      </c>
      <c r="AU2712" s="1136" t="s">
        <v>15734</v>
      </c>
      <c r="AV2712" s="1136" t="str">
        <f t="shared" si="340"/>
        <v>112.2.21</v>
      </c>
      <c r="AW2712" s="1438">
        <f t="shared" si="341"/>
        <v>44978</v>
      </c>
    </row>
    <row r="2713" spans="1:49">
      <c r="A2713" s="1135" t="s">
        <v>8309</v>
      </c>
      <c r="B2713" s="1135" t="s">
        <v>737</v>
      </c>
      <c r="C2713" s="1135">
        <v>600</v>
      </c>
      <c r="D2713" s="1135">
        <v>1.7649999999999999</v>
      </c>
      <c r="E2713" s="1135">
        <v>102.5</v>
      </c>
      <c r="F2713" s="1135" t="s">
        <v>4164</v>
      </c>
      <c r="G2713" s="1135" t="s">
        <v>6959</v>
      </c>
      <c r="H2713" s="1135" t="s">
        <v>7808</v>
      </c>
      <c r="I2713" s="1135" t="s">
        <v>7537</v>
      </c>
      <c r="J2713" s="1135">
        <v>3.7</v>
      </c>
      <c r="K2713" s="1135" t="s">
        <v>8310</v>
      </c>
      <c r="L2713" s="1135" t="s">
        <v>4760</v>
      </c>
      <c r="M2713" s="1135">
        <v>300.8</v>
      </c>
      <c r="N2713" s="1135" t="s">
        <v>1039</v>
      </c>
      <c r="O2713" s="1135">
        <v>7.5200000000000005</v>
      </c>
      <c r="P2713" s="1135">
        <v>6.016</v>
      </c>
      <c r="Q2713" s="1135">
        <v>4</v>
      </c>
      <c r="R2713" s="1135">
        <v>17</v>
      </c>
      <c r="T2713" s="1135">
        <v>31.4</v>
      </c>
      <c r="U2713" s="1135">
        <v>3.6</v>
      </c>
      <c r="V2713" s="1135" t="s">
        <v>663</v>
      </c>
      <c r="W2713" s="1135">
        <v>65</v>
      </c>
      <c r="X2713" s="1135">
        <v>10</v>
      </c>
      <c r="Y2713" s="1135">
        <v>1.5</v>
      </c>
      <c r="Z2713" s="1135" t="s">
        <v>663</v>
      </c>
      <c r="AA2713" s="1135" t="s">
        <v>3542</v>
      </c>
      <c r="AH2713" s="1135" t="s">
        <v>1737</v>
      </c>
      <c r="AM2713" s="1136" t="s">
        <v>14434</v>
      </c>
      <c r="AN2713" s="1136" t="s">
        <v>14435</v>
      </c>
      <c r="AO2713" s="1136">
        <f t="shared" si="342"/>
        <v>600</v>
      </c>
      <c r="AP2713" s="1136">
        <f t="shared" si="343"/>
        <v>1.7649999999999999</v>
      </c>
      <c r="AQ2713" s="1136">
        <f t="shared" si="344"/>
        <v>102.5</v>
      </c>
      <c r="AR2713" s="1136" t="str">
        <f t="shared" si="345"/>
        <v>15.5</v>
      </c>
      <c r="AS2713" s="1136" t="str">
        <f t="shared" si="346"/>
        <v>493/453/OFF</v>
      </c>
      <c r="AT2713" s="1136">
        <f t="shared" si="347"/>
        <v>102.5</v>
      </c>
      <c r="AV2713" s="1136" t="str">
        <f t="shared" si="340"/>
        <v>112.3.2</v>
      </c>
      <c r="AW2713" s="1438">
        <f t="shared" si="341"/>
        <v>44987</v>
      </c>
    </row>
    <row r="2714" spans="1:49">
      <c r="A2714" s="1135" t="s">
        <v>8311</v>
      </c>
      <c r="B2714" s="1135" t="s">
        <v>889</v>
      </c>
      <c r="C2714" s="1135">
        <v>550</v>
      </c>
      <c r="D2714" s="1135">
        <v>1.75</v>
      </c>
      <c r="E2714" s="1135" t="s">
        <v>15203</v>
      </c>
      <c r="F2714" s="1135" t="s">
        <v>663</v>
      </c>
      <c r="G2714" s="1135">
        <v>5.5</v>
      </c>
      <c r="H2714" s="1135" t="s">
        <v>3450</v>
      </c>
      <c r="I2714" s="1135" t="s">
        <v>7023</v>
      </c>
      <c r="K2714" s="1135" t="s">
        <v>8219</v>
      </c>
      <c r="L2714" s="1135" t="s">
        <v>7518</v>
      </c>
      <c r="M2714" s="1135">
        <v>295</v>
      </c>
      <c r="N2714" s="1135" t="s">
        <v>1039</v>
      </c>
      <c r="O2714" s="1135">
        <v>7.375</v>
      </c>
      <c r="P2714" s="1135">
        <v>5.9</v>
      </c>
      <c r="Q2714" s="1135">
        <v>4</v>
      </c>
      <c r="R2714" s="1135">
        <v>19</v>
      </c>
      <c r="T2714" s="1135">
        <v>27.8</v>
      </c>
      <c r="U2714" s="1135">
        <v>3.9</v>
      </c>
      <c r="V2714" s="1135" t="s">
        <v>663</v>
      </c>
      <c r="W2714" s="1135">
        <v>125</v>
      </c>
      <c r="X2714" s="1135">
        <v>90</v>
      </c>
      <c r="Y2714" s="1135">
        <v>1.5</v>
      </c>
      <c r="Z2714" s="1135" t="s">
        <v>663</v>
      </c>
      <c r="AA2714" s="1135" t="s">
        <v>8312</v>
      </c>
      <c r="AH2714" s="1135" t="s">
        <v>1580</v>
      </c>
      <c r="AM2714" s="1136" t="s">
        <v>14436</v>
      </c>
      <c r="AN2714" s="1136" t="s">
        <v>14437</v>
      </c>
      <c r="AO2714" s="1136">
        <f t="shared" si="342"/>
        <v>550</v>
      </c>
      <c r="AP2714" s="1136">
        <f t="shared" si="343"/>
        <v>1.75</v>
      </c>
      <c r="AQ2714" s="1136" t="str">
        <f t="shared" si="344"/>
        <v>1-5-1S85°Z+S</v>
      </c>
      <c r="AR2714" s="1136" t="str">
        <f t="shared" si="345"/>
        <v>NA</v>
      </c>
      <c r="AS2714" s="1136" t="str">
        <f t="shared" si="346"/>
        <v>182/OFF</v>
      </c>
      <c r="AT2714" s="1136" t="str">
        <f t="shared" si="347"/>
        <v>1-5-1S85°Z+S</v>
      </c>
      <c r="AU2714" s="1136" t="s">
        <v>15734</v>
      </c>
      <c r="AV2714" s="1136" t="str">
        <f t="shared" si="340"/>
        <v>112.3.7</v>
      </c>
      <c r="AW2714" s="1438">
        <f t="shared" si="341"/>
        <v>44992</v>
      </c>
    </row>
    <row r="2715" spans="1:49">
      <c r="A2715" s="1135" t="s">
        <v>8313</v>
      </c>
      <c r="B2715" s="1135" t="s">
        <v>737</v>
      </c>
      <c r="C2715" s="1135">
        <v>600</v>
      </c>
      <c r="D2715" s="1135">
        <v>1.79</v>
      </c>
      <c r="E2715" s="1135" t="s">
        <v>15203</v>
      </c>
      <c r="F2715" s="1135" t="s">
        <v>663</v>
      </c>
      <c r="G2715" s="1135" t="s">
        <v>6959</v>
      </c>
      <c r="H2715" s="1135" t="s">
        <v>6971</v>
      </c>
      <c r="I2715" s="1135" t="s">
        <v>6990</v>
      </c>
      <c r="J2715" s="1135">
        <v>3.7</v>
      </c>
      <c r="K2715" s="1135" t="s">
        <v>8314</v>
      </c>
      <c r="L2715" s="1135" t="s">
        <v>4760</v>
      </c>
      <c r="M2715" s="1135">
        <v>295.10000000000002</v>
      </c>
      <c r="N2715" s="1135" t="s">
        <v>1039</v>
      </c>
      <c r="O2715" s="1135">
        <v>7.3775000000000013</v>
      </c>
      <c r="P2715" s="1135">
        <v>5.9020000000000001</v>
      </c>
      <c r="Q2715" s="1135">
        <v>4</v>
      </c>
      <c r="R2715" s="1135">
        <v>17.399999999999999</v>
      </c>
      <c r="T2715" s="1135">
        <v>31</v>
      </c>
      <c r="U2715" s="1135">
        <v>3.5</v>
      </c>
      <c r="V2715" s="1135" t="s">
        <v>663</v>
      </c>
      <c r="W2715" s="1135" t="s">
        <v>6974</v>
      </c>
      <c r="X2715" s="1135">
        <v>40</v>
      </c>
      <c r="Y2715" s="1135">
        <v>1</v>
      </c>
      <c r="Z2715" s="1135" t="s">
        <v>663</v>
      </c>
      <c r="AA2715" s="1135" t="s">
        <v>8315</v>
      </c>
      <c r="AH2715" s="1135" t="s">
        <v>1117</v>
      </c>
      <c r="AM2715" s="1136" t="s">
        <v>14438</v>
      </c>
      <c r="AN2715" s="1136" t="s">
        <v>14439</v>
      </c>
      <c r="AO2715" s="1136">
        <f t="shared" si="342"/>
        <v>600</v>
      </c>
      <c r="AP2715" s="1136">
        <f t="shared" si="343"/>
        <v>1.79</v>
      </c>
      <c r="AQ2715" s="1136" t="str">
        <f t="shared" si="344"/>
        <v>1-5-1S85°Z+S</v>
      </c>
      <c r="AR2715" s="1136" t="str">
        <f t="shared" si="345"/>
        <v>NA</v>
      </c>
      <c r="AS2715" s="1136" t="str">
        <f t="shared" si="346"/>
        <v>200/OFF</v>
      </c>
      <c r="AT2715" s="1136" t="str">
        <f t="shared" si="347"/>
        <v>1-5-1S85°Z+S</v>
      </c>
      <c r="AU2715" s="1136" t="s">
        <v>15734</v>
      </c>
      <c r="AV2715" s="1136" t="str">
        <f t="shared" si="340"/>
        <v>112.3.10</v>
      </c>
      <c r="AW2715" s="1438">
        <f t="shared" si="341"/>
        <v>44995</v>
      </c>
    </row>
    <row r="2716" spans="1:49">
      <c r="A2716" s="1135" t="s">
        <v>8316</v>
      </c>
      <c r="B2716" s="1135" t="s">
        <v>682</v>
      </c>
      <c r="C2716" s="1135">
        <v>550</v>
      </c>
      <c r="D2716" s="1135">
        <v>1.76</v>
      </c>
      <c r="E2716" s="1135">
        <v>102.5</v>
      </c>
      <c r="F2716" s="1135" t="s">
        <v>4164</v>
      </c>
      <c r="G2716" s="1135">
        <v>5.5</v>
      </c>
      <c r="H2716" s="1135" t="s">
        <v>8222</v>
      </c>
      <c r="I2716" s="1135" t="s">
        <v>7351</v>
      </c>
      <c r="K2716" s="1135" t="s">
        <v>8317</v>
      </c>
      <c r="L2716" s="1135" t="s">
        <v>5001</v>
      </c>
      <c r="M2716" s="1135">
        <v>296.39999999999998</v>
      </c>
      <c r="N2716" s="1135" t="s">
        <v>1039</v>
      </c>
      <c r="O2716" s="1135">
        <v>7.41</v>
      </c>
      <c r="P2716" s="1135">
        <v>5.9279999999999999</v>
      </c>
      <c r="Q2716" s="1135">
        <v>3.5</v>
      </c>
      <c r="R2716" s="1135">
        <v>20</v>
      </c>
      <c r="T2716" s="1135">
        <v>14.7</v>
      </c>
      <c r="U2716" s="1135">
        <v>5.5</v>
      </c>
      <c r="V2716" s="1135" t="s">
        <v>663</v>
      </c>
      <c r="W2716" s="1135">
        <v>70</v>
      </c>
      <c r="X2716" s="1135">
        <v>10</v>
      </c>
      <c r="Y2716" s="1135">
        <v>1.1000000000000001</v>
      </c>
      <c r="Z2716" s="1135" t="s">
        <v>663</v>
      </c>
      <c r="AA2716" s="1135" t="s">
        <v>8318</v>
      </c>
      <c r="AH2716" s="1135" t="s">
        <v>927</v>
      </c>
      <c r="AM2716" s="1136" t="s">
        <v>14440</v>
      </c>
      <c r="AN2716" s="1136" t="s">
        <v>14441</v>
      </c>
      <c r="AO2716" s="1136">
        <f t="shared" si="342"/>
        <v>550</v>
      </c>
      <c r="AP2716" s="1136">
        <f t="shared" si="343"/>
        <v>1.76</v>
      </c>
      <c r="AQ2716" s="1136">
        <f t="shared" si="344"/>
        <v>102.5</v>
      </c>
      <c r="AR2716" s="1136" t="str">
        <f t="shared" si="345"/>
        <v>15.5</v>
      </c>
      <c r="AS2716" s="1136" t="str">
        <f t="shared" si="346"/>
        <v>365/355/153</v>
      </c>
      <c r="AT2716" s="1136">
        <f t="shared" si="347"/>
        <v>102.5</v>
      </c>
      <c r="AV2716" s="1136" t="str">
        <f t="shared" si="340"/>
        <v>112.3.14</v>
      </c>
      <c r="AW2716" s="1438">
        <f t="shared" si="341"/>
        <v>44999</v>
      </c>
    </row>
    <row r="2717" spans="1:49">
      <c r="A2717" s="1135" t="s">
        <v>8319</v>
      </c>
      <c r="B2717" s="1135" t="s">
        <v>7208</v>
      </c>
      <c r="C2717" s="1135">
        <v>600</v>
      </c>
      <c r="D2717" s="1135">
        <v>1.74</v>
      </c>
      <c r="E2717" s="1135" t="s">
        <v>15216</v>
      </c>
      <c r="F2717" s="1135" t="s">
        <v>1078</v>
      </c>
      <c r="G2717" s="1135">
        <v>5</v>
      </c>
      <c r="H2717" s="1135" t="s">
        <v>1900</v>
      </c>
      <c r="I2717" s="1135" t="s">
        <v>7231</v>
      </c>
      <c r="J2717" s="1135">
        <v>3</v>
      </c>
      <c r="K2717" s="1135" t="s">
        <v>8320</v>
      </c>
      <c r="L2717" s="1135" t="s">
        <v>4948</v>
      </c>
      <c r="M2717" s="1135">
        <v>300.7</v>
      </c>
      <c r="N2717" s="1135" t="s">
        <v>1039</v>
      </c>
      <c r="O2717" s="1135">
        <v>7.5175000000000001</v>
      </c>
      <c r="P2717" s="1135">
        <v>6.0140000000000002</v>
      </c>
      <c r="Q2717" s="1135">
        <v>3</v>
      </c>
      <c r="R2717" s="1135" t="s">
        <v>8321</v>
      </c>
      <c r="T2717" s="1135">
        <v>14.7</v>
      </c>
      <c r="U2717" s="1135">
        <v>6.1</v>
      </c>
      <c r="V2717" s="1135" t="s">
        <v>663</v>
      </c>
      <c r="W2717" s="1135">
        <v>115</v>
      </c>
      <c r="X2717" s="1135">
        <v>45</v>
      </c>
      <c r="Y2717" s="1135">
        <v>1.5</v>
      </c>
      <c r="Z2717" s="1135" t="s">
        <v>663</v>
      </c>
      <c r="AA2717" s="1135" t="s">
        <v>8315</v>
      </c>
      <c r="AH2717" s="1135" t="s">
        <v>1084</v>
      </c>
      <c r="AI2717" s="1135">
        <v>93.15</v>
      </c>
      <c r="AJ2717" s="1135">
        <v>-0.83</v>
      </c>
      <c r="AK2717" s="1135">
        <v>6.76</v>
      </c>
      <c r="AM2717" s="1136" t="s">
        <v>14442</v>
      </c>
      <c r="AN2717" s="1136" t="s">
        <v>14443</v>
      </c>
      <c r="AO2717" s="1136">
        <f t="shared" si="342"/>
        <v>600</v>
      </c>
      <c r="AP2717" s="1136">
        <f t="shared" si="343"/>
        <v>1.74</v>
      </c>
      <c r="AQ2717" s="1136" t="str">
        <f t="shared" si="344"/>
        <v>1-5-1S91°Z+S</v>
      </c>
      <c r="AR2717" s="1136" t="str">
        <f t="shared" si="345"/>
        <v>30</v>
      </c>
      <c r="AS2717" s="1136" t="str">
        <f t="shared" si="346"/>
        <v>280/280/OFF</v>
      </c>
      <c r="AT2717" s="1136" t="str">
        <f t="shared" si="347"/>
        <v>1-5-1S91°Z+S</v>
      </c>
      <c r="AU2717" s="1136" t="s">
        <v>15734</v>
      </c>
      <c r="AV2717" s="1136" t="str">
        <f t="shared" si="340"/>
        <v>112.3.10</v>
      </c>
      <c r="AW2717" s="1438">
        <f t="shared" si="341"/>
        <v>44995</v>
      </c>
    </row>
    <row r="2718" spans="1:49">
      <c r="A2718" s="1135" t="s">
        <v>8322</v>
      </c>
      <c r="B2718" s="1135" t="s">
        <v>7400</v>
      </c>
      <c r="C2718" s="1135">
        <v>600</v>
      </c>
      <c r="D2718" s="1135">
        <v>1.78</v>
      </c>
      <c r="E2718" s="1135" t="s">
        <v>15210</v>
      </c>
      <c r="F2718" s="1135" t="s">
        <v>2328</v>
      </c>
      <c r="G2718" s="1135">
        <v>3.5</v>
      </c>
      <c r="H2718" s="1135" t="s">
        <v>7046</v>
      </c>
      <c r="I2718" s="1135" t="s">
        <v>7244</v>
      </c>
      <c r="J2718" s="1135">
        <v>3</v>
      </c>
      <c r="K2718" s="1135" t="s">
        <v>7401</v>
      </c>
      <c r="L2718" s="1135" t="s">
        <v>7402</v>
      </c>
      <c r="M2718" s="1135">
        <v>310</v>
      </c>
      <c r="N2718" s="1135" t="s">
        <v>1039</v>
      </c>
      <c r="O2718" s="1135">
        <v>7.75</v>
      </c>
      <c r="P2718" s="1135">
        <v>6.2</v>
      </c>
      <c r="Q2718" s="1135">
        <v>3.5</v>
      </c>
      <c r="R2718" s="1135">
        <v>22</v>
      </c>
      <c r="T2718" s="1135">
        <v>22</v>
      </c>
      <c r="U2718" s="1135">
        <v>3.5</v>
      </c>
      <c r="V2718" s="1135" t="s">
        <v>663</v>
      </c>
      <c r="W2718" s="1135">
        <v>110</v>
      </c>
      <c r="X2718" s="1135">
        <v>85</v>
      </c>
      <c r="Y2718" s="1135">
        <v>1</v>
      </c>
      <c r="Z2718" s="1135" t="s">
        <v>663</v>
      </c>
      <c r="AA2718" s="1135" t="s">
        <v>8323</v>
      </c>
      <c r="AH2718" s="1135" t="s">
        <v>908</v>
      </c>
      <c r="AM2718" s="1136" t="s">
        <v>14444</v>
      </c>
      <c r="AN2718" s="1136" t="s">
        <v>14445</v>
      </c>
      <c r="AO2718" s="1136">
        <f t="shared" si="342"/>
        <v>600</v>
      </c>
      <c r="AP2718" s="1136">
        <f t="shared" si="343"/>
        <v>1.78</v>
      </c>
      <c r="AQ2718" s="1136" t="str">
        <f t="shared" si="344"/>
        <v>1-5-1S83°Z+S</v>
      </c>
      <c r="AR2718" s="1136" t="str">
        <f t="shared" si="345"/>
        <v>33.5</v>
      </c>
      <c r="AS2718" s="1136" t="str">
        <f t="shared" si="346"/>
        <v>340/340/140</v>
      </c>
      <c r="AT2718" s="1136" t="str">
        <f t="shared" si="347"/>
        <v>1-5-1S83°Z+S</v>
      </c>
      <c r="AU2718" s="1136" t="s">
        <v>15734</v>
      </c>
      <c r="AV2718" s="1136" t="str">
        <f t="shared" si="340"/>
        <v>112.3.16</v>
      </c>
      <c r="AW2718" s="1438">
        <f t="shared" si="341"/>
        <v>45001</v>
      </c>
    </row>
    <row r="2719" spans="1:49">
      <c r="A2719" s="1135" t="s">
        <v>8324</v>
      </c>
      <c r="B2719" s="1135" t="s">
        <v>737</v>
      </c>
      <c r="C2719" s="1135">
        <v>600</v>
      </c>
      <c r="D2719" s="1135">
        <v>1.7769999999999999</v>
      </c>
      <c r="E2719" s="1135">
        <v>102.5</v>
      </c>
      <c r="F2719" s="1135" t="s">
        <v>4164</v>
      </c>
      <c r="G2719" s="1135">
        <v>5.5</v>
      </c>
      <c r="H2719" s="1135" t="s">
        <v>7432</v>
      </c>
      <c r="I2719" s="1135" t="s">
        <v>8325</v>
      </c>
      <c r="J2719" s="1135">
        <v>3.7</v>
      </c>
      <c r="K2719" s="1135" t="s">
        <v>8326</v>
      </c>
      <c r="L2719" s="1135" t="s">
        <v>4760</v>
      </c>
      <c r="M2719" s="1135">
        <v>295.10000000000002</v>
      </c>
      <c r="N2719" s="1135" t="s">
        <v>1039</v>
      </c>
      <c r="O2719" s="1135">
        <v>7.3775000000000013</v>
      </c>
      <c r="P2719" s="1135">
        <v>5.9020000000000001</v>
      </c>
      <c r="Q2719" s="1135">
        <v>4</v>
      </c>
      <c r="R2719" s="1135">
        <v>17.399999999999999</v>
      </c>
      <c r="T2719" s="1135">
        <v>31</v>
      </c>
      <c r="U2719" s="1135">
        <v>3.5</v>
      </c>
      <c r="V2719" s="1135" t="s">
        <v>663</v>
      </c>
      <c r="W2719" s="1135">
        <v>100</v>
      </c>
      <c r="X2719" s="1135">
        <v>40</v>
      </c>
      <c r="Y2719" s="1135">
        <v>1</v>
      </c>
      <c r="Z2719" s="1135" t="s">
        <v>663</v>
      </c>
      <c r="AA2719" s="1135" t="s">
        <v>8327</v>
      </c>
      <c r="AH2719" s="1135" t="s">
        <v>973</v>
      </c>
      <c r="AI2719" s="1135">
        <v>95.09</v>
      </c>
      <c r="AJ2719" s="1135">
        <v>-0.7</v>
      </c>
      <c r="AK2719" s="1135">
        <v>1.59</v>
      </c>
      <c r="AM2719" s="1136" t="s">
        <v>14446</v>
      </c>
      <c r="AN2719" s="1136" t="s">
        <v>14447</v>
      </c>
      <c r="AO2719" s="1136">
        <f t="shared" si="342"/>
        <v>600</v>
      </c>
      <c r="AP2719" s="1136">
        <f t="shared" si="343"/>
        <v>1.7769999999999999</v>
      </c>
      <c r="AQ2719" s="1136">
        <f t="shared" si="344"/>
        <v>102.5</v>
      </c>
      <c r="AR2719" s="1136" t="str">
        <f t="shared" si="345"/>
        <v>15.5</v>
      </c>
      <c r="AS2719" s="1136" t="str">
        <f t="shared" si="346"/>
        <v>504/464/OFF</v>
      </c>
      <c r="AT2719" s="1136">
        <f t="shared" si="347"/>
        <v>102.5</v>
      </c>
      <c r="AV2719" s="1136" t="str">
        <f t="shared" si="340"/>
        <v>112.3.17</v>
      </c>
      <c r="AW2719" s="1438">
        <f t="shared" si="341"/>
        <v>45002</v>
      </c>
    </row>
    <row r="2720" spans="1:49">
      <c r="A2720" s="1135" t="s">
        <v>8328</v>
      </c>
      <c r="B2720" s="1135" t="s">
        <v>737</v>
      </c>
      <c r="C2720" s="1135">
        <v>600</v>
      </c>
      <c r="D2720" s="1135">
        <v>1.79</v>
      </c>
      <c r="E2720" s="1135" t="s">
        <v>15203</v>
      </c>
      <c r="F2720" s="1135" t="s">
        <v>663</v>
      </c>
      <c r="G2720" s="1135" t="s">
        <v>6959</v>
      </c>
      <c r="H2720" s="1135" t="s">
        <v>6971</v>
      </c>
      <c r="I2720" s="1135" t="s">
        <v>7607</v>
      </c>
      <c r="J2720" s="1135">
        <v>3.7</v>
      </c>
      <c r="K2720" s="1135" t="s">
        <v>8314</v>
      </c>
      <c r="L2720" s="1135" t="s">
        <v>4760</v>
      </c>
      <c r="M2720" s="1135">
        <v>295.10000000000002</v>
      </c>
      <c r="N2720" s="1135" t="s">
        <v>1039</v>
      </c>
      <c r="O2720" s="1135">
        <v>7.3775000000000013</v>
      </c>
      <c r="P2720" s="1135">
        <v>5.9020000000000001</v>
      </c>
      <c r="Q2720" s="1135">
        <v>4</v>
      </c>
      <c r="R2720" s="1135">
        <v>17.399999999999999</v>
      </c>
      <c r="T2720" s="1135">
        <v>31</v>
      </c>
      <c r="U2720" s="1135">
        <v>3.5</v>
      </c>
      <c r="V2720" s="1135" t="s">
        <v>663</v>
      </c>
      <c r="W2720" s="1135" t="s">
        <v>6974</v>
      </c>
      <c r="X2720" s="1135">
        <v>40</v>
      </c>
      <c r="Y2720" s="1135">
        <v>1</v>
      </c>
      <c r="Z2720" s="1135" t="s">
        <v>663</v>
      </c>
      <c r="AA2720" s="1135" t="s">
        <v>1659</v>
      </c>
      <c r="AH2720" s="1135" t="s">
        <v>746</v>
      </c>
      <c r="AM2720" s="1136" t="s">
        <v>14448</v>
      </c>
      <c r="AN2720" s="1136" t="s">
        <v>14449</v>
      </c>
      <c r="AO2720" s="1136">
        <f t="shared" si="342"/>
        <v>600</v>
      </c>
      <c r="AP2720" s="1136">
        <f t="shared" si="343"/>
        <v>1.79</v>
      </c>
      <c r="AQ2720" s="1136" t="str">
        <f t="shared" si="344"/>
        <v>1-5-1S85°Z+S</v>
      </c>
      <c r="AR2720" s="1136" t="str">
        <f t="shared" si="345"/>
        <v>NA</v>
      </c>
      <c r="AS2720" s="1136" t="str">
        <f t="shared" si="346"/>
        <v>200/OFF</v>
      </c>
      <c r="AT2720" s="1136" t="str">
        <f t="shared" si="347"/>
        <v>1-5-1S85°Z+S</v>
      </c>
      <c r="AU2720" s="1136" t="s">
        <v>15734</v>
      </c>
      <c r="AV2720" s="1136" t="str">
        <f t="shared" si="340"/>
        <v>112.3.20</v>
      </c>
      <c r="AW2720" s="1438">
        <f t="shared" si="341"/>
        <v>45005</v>
      </c>
    </row>
    <row r="2721" spans="1:49">
      <c r="A2721" s="1135" t="s">
        <v>8329</v>
      </c>
      <c r="B2721" s="1135" t="s">
        <v>7377</v>
      </c>
      <c r="C2721" s="1135">
        <v>600</v>
      </c>
      <c r="D2721" s="1135">
        <v>1.7749999999999999</v>
      </c>
      <c r="E2721" s="1135" t="s">
        <v>15210</v>
      </c>
      <c r="F2721" s="1135" t="s">
        <v>2328</v>
      </c>
      <c r="G2721" s="1135">
        <v>3.5</v>
      </c>
      <c r="H2721" s="1135" t="s">
        <v>7046</v>
      </c>
      <c r="I2721" s="1135" t="s">
        <v>7244</v>
      </c>
      <c r="J2721" s="1135">
        <v>3</v>
      </c>
      <c r="K2721" s="1135" t="s">
        <v>7379</v>
      </c>
      <c r="L2721" s="1135" t="s">
        <v>7380</v>
      </c>
      <c r="M2721" s="1135">
        <v>310</v>
      </c>
      <c r="N2721" s="1135" t="s">
        <v>1039</v>
      </c>
      <c r="O2721" s="1135">
        <v>7.75</v>
      </c>
      <c r="P2721" s="1135">
        <v>6.2</v>
      </c>
      <c r="Q2721" s="1135">
        <v>3.5</v>
      </c>
      <c r="R2721" s="1135">
        <v>22</v>
      </c>
      <c r="T2721" s="1135">
        <v>22</v>
      </c>
      <c r="U2721" s="1135">
        <v>3.5</v>
      </c>
      <c r="V2721" s="1135" t="s">
        <v>663</v>
      </c>
      <c r="W2721" s="1135">
        <v>110</v>
      </c>
      <c r="X2721" s="1135">
        <v>85</v>
      </c>
      <c r="Y2721" s="1135">
        <v>1</v>
      </c>
      <c r="Z2721" s="1135" t="s">
        <v>663</v>
      </c>
      <c r="AA2721" s="1135" t="s">
        <v>3591</v>
      </c>
      <c r="AH2721" s="1135" t="s">
        <v>888</v>
      </c>
      <c r="AM2721" s="1136" t="s">
        <v>14450</v>
      </c>
      <c r="AN2721" s="1136" t="s">
        <v>14451</v>
      </c>
      <c r="AO2721" s="1136">
        <f t="shared" si="342"/>
        <v>600</v>
      </c>
      <c r="AP2721" s="1136">
        <f t="shared" si="343"/>
        <v>1.7749999999999999</v>
      </c>
      <c r="AQ2721" s="1136" t="str">
        <f t="shared" si="344"/>
        <v>1-5-1S83°Z+S</v>
      </c>
      <c r="AR2721" s="1136" t="str">
        <f t="shared" si="345"/>
        <v>33.5</v>
      </c>
      <c r="AS2721" s="1136" t="str">
        <f t="shared" si="346"/>
        <v>340/340/140</v>
      </c>
      <c r="AT2721" s="1136" t="str">
        <f t="shared" si="347"/>
        <v>1-5-1S83°Z+S</v>
      </c>
      <c r="AU2721" s="1136" t="s">
        <v>15734</v>
      </c>
      <c r="AV2721" s="1136" t="str">
        <f t="shared" si="340"/>
        <v>112.3.24</v>
      </c>
      <c r="AW2721" s="1438">
        <f t="shared" si="341"/>
        <v>45009</v>
      </c>
    </row>
    <row r="2722" spans="1:49">
      <c r="A2722" s="1135" t="s">
        <v>8330</v>
      </c>
      <c r="B2722" s="1135" t="s">
        <v>737</v>
      </c>
      <c r="C2722" s="1135">
        <v>600</v>
      </c>
      <c r="D2722" s="1135">
        <v>1.7649999999999999</v>
      </c>
      <c r="E2722" s="1135">
        <v>102.5</v>
      </c>
      <c r="F2722" s="1135" t="s">
        <v>4164</v>
      </c>
      <c r="G2722" s="1135" t="s">
        <v>6959</v>
      </c>
      <c r="H2722" s="1135" t="s">
        <v>7808</v>
      </c>
      <c r="I2722" s="1135" t="s">
        <v>7537</v>
      </c>
      <c r="J2722" s="1135">
        <v>3.7</v>
      </c>
      <c r="K2722" s="1135" t="s">
        <v>8331</v>
      </c>
      <c r="L2722" s="1135" t="s">
        <v>4760</v>
      </c>
      <c r="M2722" s="1135">
        <v>300.8</v>
      </c>
      <c r="N2722" s="1135" t="s">
        <v>1039</v>
      </c>
      <c r="O2722" s="1135">
        <v>7.5200000000000005</v>
      </c>
      <c r="P2722" s="1135">
        <v>6.016</v>
      </c>
      <c r="Q2722" s="1135">
        <v>4</v>
      </c>
      <c r="R2722" s="1135">
        <v>17</v>
      </c>
      <c r="T2722" s="1135">
        <v>31.4</v>
      </c>
      <c r="U2722" s="1135">
        <v>3.6</v>
      </c>
      <c r="V2722" s="1135" t="s">
        <v>663</v>
      </c>
      <c r="W2722" s="1135">
        <v>65</v>
      </c>
      <c r="X2722" s="1135">
        <v>10</v>
      </c>
      <c r="Y2722" s="1135">
        <v>1.5</v>
      </c>
      <c r="Z2722" s="1135" t="s">
        <v>663</v>
      </c>
      <c r="AA2722" s="1135" t="s">
        <v>8332</v>
      </c>
      <c r="AH2722" s="1135" t="s">
        <v>1470</v>
      </c>
      <c r="AM2722" s="1136" t="s">
        <v>14452</v>
      </c>
      <c r="AN2722" s="1136" t="s">
        <v>14453</v>
      </c>
      <c r="AO2722" s="1136">
        <f t="shared" si="342"/>
        <v>600</v>
      </c>
      <c r="AP2722" s="1136">
        <f t="shared" si="343"/>
        <v>1.7649999999999999</v>
      </c>
      <c r="AQ2722" s="1136">
        <f t="shared" si="344"/>
        <v>102.5</v>
      </c>
      <c r="AR2722" s="1136" t="str">
        <f t="shared" si="345"/>
        <v>15.5</v>
      </c>
      <c r="AS2722" s="1136" t="str">
        <f t="shared" si="346"/>
        <v>493/453/OFF</v>
      </c>
      <c r="AT2722" s="1136">
        <f t="shared" si="347"/>
        <v>102.5</v>
      </c>
      <c r="AV2722" s="1136" t="str">
        <f t="shared" si="340"/>
        <v>112.3.25</v>
      </c>
      <c r="AW2722" s="1438">
        <f t="shared" si="341"/>
        <v>45010</v>
      </c>
    </row>
    <row r="2723" spans="1:49">
      <c r="A2723" s="1135" t="s">
        <v>8333</v>
      </c>
      <c r="B2723" s="1135" t="s">
        <v>7857</v>
      </c>
      <c r="C2723" s="1135">
        <v>600</v>
      </c>
      <c r="D2723" s="1135">
        <v>1.77</v>
      </c>
      <c r="E2723" s="1135" t="s">
        <v>15210</v>
      </c>
      <c r="F2723" s="1135" t="s">
        <v>2328</v>
      </c>
      <c r="G2723" s="1135">
        <v>5</v>
      </c>
      <c r="H2723" s="1135" t="s">
        <v>7046</v>
      </c>
      <c r="I2723" s="1135" t="s">
        <v>7244</v>
      </c>
      <c r="J2723" s="1135">
        <v>3</v>
      </c>
      <c r="K2723" s="1135" t="s">
        <v>8165</v>
      </c>
      <c r="L2723" s="1135" t="s">
        <v>7859</v>
      </c>
      <c r="M2723" s="1135">
        <v>310</v>
      </c>
      <c r="N2723" s="1135" t="s">
        <v>1039</v>
      </c>
      <c r="O2723" s="1135">
        <v>7.75</v>
      </c>
      <c r="P2723" s="1135">
        <v>6.2</v>
      </c>
      <c r="Q2723" s="1135">
        <v>3.5</v>
      </c>
      <c r="R2723" s="1135">
        <v>22</v>
      </c>
      <c r="T2723" s="1135">
        <v>22</v>
      </c>
      <c r="U2723" s="1135">
        <v>3.5</v>
      </c>
      <c r="V2723" s="1135" t="s">
        <v>663</v>
      </c>
      <c r="W2723" s="1135">
        <v>110</v>
      </c>
      <c r="X2723" s="1135">
        <v>85</v>
      </c>
      <c r="Y2723" s="1135">
        <v>1</v>
      </c>
      <c r="Z2723" s="1135" t="s">
        <v>663</v>
      </c>
      <c r="AA2723" s="1135" t="s">
        <v>4519</v>
      </c>
      <c r="AH2723" s="1135" t="s">
        <v>977</v>
      </c>
      <c r="AM2723" s="1136" t="s">
        <v>14454</v>
      </c>
      <c r="AN2723" s="1136" t="s">
        <v>14455</v>
      </c>
      <c r="AO2723" s="1136">
        <f t="shared" si="342"/>
        <v>600</v>
      </c>
      <c r="AP2723" s="1136">
        <f t="shared" si="343"/>
        <v>1.77</v>
      </c>
      <c r="AQ2723" s="1136" t="str">
        <f t="shared" si="344"/>
        <v>1-5-1S83°Z+S</v>
      </c>
      <c r="AR2723" s="1136" t="str">
        <f t="shared" si="345"/>
        <v>33.5</v>
      </c>
      <c r="AS2723" s="1136" t="str">
        <f t="shared" si="346"/>
        <v>340/340/140</v>
      </c>
      <c r="AT2723" s="1136" t="str">
        <f t="shared" si="347"/>
        <v>1-5-1S83°Z+S</v>
      </c>
      <c r="AU2723" s="1136" t="s">
        <v>15734</v>
      </c>
      <c r="AV2723" s="1136" t="str">
        <f t="shared" si="340"/>
        <v>112.4.18</v>
      </c>
      <c r="AW2723" s="1438">
        <f t="shared" si="341"/>
        <v>45034</v>
      </c>
    </row>
    <row r="2724" spans="1:49">
      <c r="A2724" s="1135" t="s">
        <v>8334</v>
      </c>
      <c r="B2724" s="1135" t="s">
        <v>737</v>
      </c>
      <c r="C2724" s="1135" t="s">
        <v>8335</v>
      </c>
      <c r="D2724" s="1135">
        <v>1.79</v>
      </c>
      <c r="E2724" s="1135" t="s">
        <v>15203</v>
      </c>
      <c r="F2724" s="1135" t="s">
        <v>663</v>
      </c>
      <c r="G2724" s="1135" t="s">
        <v>6959</v>
      </c>
      <c r="H2724" s="1135" t="s">
        <v>6511</v>
      </c>
      <c r="I2724" s="1135" t="s">
        <v>8336</v>
      </c>
      <c r="J2724" s="1135">
        <v>3.7</v>
      </c>
      <c r="K2724" s="1135" t="s">
        <v>8298</v>
      </c>
      <c r="L2724" s="1135" t="s">
        <v>4760</v>
      </c>
      <c r="M2724" s="1135">
        <v>295.10000000000002</v>
      </c>
      <c r="N2724" s="1135" t="s">
        <v>1039</v>
      </c>
      <c r="O2724" s="1135">
        <v>7.3775000000000013</v>
      </c>
      <c r="P2724" s="1135">
        <v>5.9020000000000001</v>
      </c>
      <c r="Q2724" s="1135">
        <v>4</v>
      </c>
      <c r="R2724" s="1135">
        <v>17.399999999999999</v>
      </c>
      <c r="T2724" s="1135">
        <v>31</v>
      </c>
      <c r="U2724" s="1135">
        <v>3.5</v>
      </c>
      <c r="V2724" s="1135" t="s">
        <v>663</v>
      </c>
      <c r="W2724" s="1135" t="s">
        <v>6974</v>
      </c>
      <c r="X2724" s="1135">
        <v>40</v>
      </c>
      <c r="Y2724" s="1135">
        <v>1</v>
      </c>
      <c r="Z2724" s="1135" t="s">
        <v>663</v>
      </c>
      <c r="AA2724" s="1135" t="s">
        <v>6215</v>
      </c>
      <c r="AH2724" s="1135" t="s">
        <v>814</v>
      </c>
      <c r="AI2724" s="1135">
        <v>94.53</v>
      </c>
      <c r="AJ2724" s="1135">
        <v>-0.89</v>
      </c>
      <c r="AK2724" s="1135">
        <v>1.96</v>
      </c>
      <c r="AM2724" s="1136" t="s">
        <v>14456</v>
      </c>
      <c r="AN2724" s="1136" t="s">
        <v>14457</v>
      </c>
      <c r="AO2724" s="1136" t="str">
        <f t="shared" si="342"/>
        <v>600↑700-6/5</v>
      </c>
      <c r="AP2724" s="1136">
        <f t="shared" si="343"/>
        <v>1.79</v>
      </c>
      <c r="AQ2724" s="1136" t="str">
        <f t="shared" si="344"/>
        <v>1-5-1S85°Z+S</v>
      </c>
      <c r="AR2724" s="1136" t="str">
        <f t="shared" si="345"/>
        <v>NA</v>
      </c>
      <c r="AS2724" s="1136" t="str">
        <f t="shared" si="346"/>
        <v>205/OFF</v>
      </c>
      <c r="AT2724" s="1136" t="str">
        <f t="shared" si="347"/>
        <v>1-5-1S85°Z+S</v>
      </c>
      <c r="AU2724" s="1136" t="s">
        <v>15734</v>
      </c>
      <c r="AV2724" s="1136" t="str">
        <f t="shared" si="340"/>
        <v>112.5.4</v>
      </c>
      <c r="AW2724" s="1438">
        <f t="shared" si="341"/>
        <v>45050</v>
      </c>
    </row>
    <row r="2725" spans="1:49">
      <c r="A2725" s="1135" t="s">
        <v>8337</v>
      </c>
      <c r="B2725" s="1135" t="s">
        <v>7045</v>
      </c>
      <c r="C2725" s="1135">
        <v>550</v>
      </c>
      <c r="D2725" s="1135">
        <v>1.72</v>
      </c>
      <c r="E2725" s="1135" t="s">
        <v>15206</v>
      </c>
      <c r="F2725" s="1135" t="s">
        <v>1069</v>
      </c>
      <c r="G2725" s="1135">
        <v>3.5</v>
      </c>
      <c r="H2725" s="1135" t="s">
        <v>5199</v>
      </c>
      <c r="I2725" s="1135" t="s">
        <v>7847</v>
      </c>
      <c r="K2725" s="1135" t="s">
        <v>8271</v>
      </c>
      <c r="L2725" s="1135" t="s">
        <v>7049</v>
      </c>
      <c r="M2725" s="1135">
        <v>310</v>
      </c>
      <c r="N2725" s="1135" t="s">
        <v>1039</v>
      </c>
      <c r="O2725" s="1135">
        <v>7.75</v>
      </c>
      <c r="P2725" s="1135">
        <v>6.2</v>
      </c>
      <c r="Q2725" s="1135">
        <v>3.5</v>
      </c>
      <c r="R2725" s="1135">
        <v>25</v>
      </c>
      <c r="T2725" s="1135">
        <v>23</v>
      </c>
      <c r="U2725" s="1135">
        <v>3.2</v>
      </c>
      <c r="V2725" s="1135" t="s">
        <v>663</v>
      </c>
      <c r="W2725" s="1135">
        <v>115</v>
      </c>
      <c r="X2725" s="1135">
        <v>85</v>
      </c>
      <c r="Y2725" s="1135">
        <v>1.2</v>
      </c>
      <c r="Z2725" s="1135" t="s">
        <v>663</v>
      </c>
      <c r="AA2725" s="1135" t="s">
        <v>3657</v>
      </c>
      <c r="AH2725" s="1135" t="s">
        <v>634</v>
      </c>
      <c r="AI2725" s="1135">
        <v>69.53</v>
      </c>
      <c r="AJ2725" s="1135">
        <v>-0.33</v>
      </c>
      <c r="AK2725" s="1135">
        <v>3.08</v>
      </c>
      <c r="AM2725" s="1136" t="s">
        <v>14458</v>
      </c>
      <c r="AN2725" s="1136" t="s">
        <v>14459</v>
      </c>
      <c r="AO2725" s="1136">
        <f t="shared" si="342"/>
        <v>550</v>
      </c>
      <c r="AP2725" s="1136">
        <f t="shared" si="343"/>
        <v>1.72</v>
      </c>
      <c r="AQ2725" s="1136" t="str">
        <f t="shared" si="344"/>
        <v>1-5-1S87°Z+S</v>
      </c>
      <c r="AR2725" s="1136" t="str">
        <f t="shared" si="345"/>
        <v>31.5</v>
      </c>
      <c r="AS2725" s="1136" t="str">
        <f t="shared" si="346"/>
        <v>340/340/145</v>
      </c>
      <c r="AT2725" s="1136" t="str">
        <f t="shared" si="347"/>
        <v>1-5-1S87°Z+S</v>
      </c>
      <c r="AU2725" s="1136" t="s">
        <v>15734</v>
      </c>
      <c r="AV2725" s="1136" t="str">
        <f t="shared" si="340"/>
        <v>112.5.12</v>
      </c>
      <c r="AW2725" s="1438">
        <f t="shared" si="341"/>
        <v>45058</v>
      </c>
    </row>
    <row r="2726" spans="1:49">
      <c r="A2726" s="1135" t="s">
        <v>8338</v>
      </c>
      <c r="B2726" s="1135" t="s">
        <v>8198</v>
      </c>
      <c r="C2726" s="1135">
        <v>550</v>
      </c>
      <c r="D2726" s="1135">
        <v>1.73</v>
      </c>
      <c r="E2726" s="1135" t="s">
        <v>15206</v>
      </c>
      <c r="F2726" s="1135" t="s">
        <v>1069</v>
      </c>
      <c r="G2726" s="1135">
        <v>5</v>
      </c>
      <c r="H2726" s="1135" t="s">
        <v>5199</v>
      </c>
      <c r="I2726" s="1135" t="s">
        <v>7847</v>
      </c>
      <c r="K2726" s="1135" t="s">
        <v>8339</v>
      </c>
      <c r="L2726" s="1135" t="s">
        <v>8200</v>
      </c>
      <c r="M2726" s="1135">
        <v>303</v>
      </c>
      <c r="N2726" s="1135" t="s">
        <v>1039</v>
      </c>
      <c r="O2726" s="1135">
        <v>7.5750000000000002</v>
      </c>
      <c r="P2726" s="1135">
        <v>6.0600000000000005</v>
      </c>
      <c r="Q2726" s="1135">
        <v>3.5</v>
      </c>
      <c r="R2726" s="1135">
        <v>22</v>
      </c>
      <c r="T2726" s="1135">
        <v>23</v>
      </c>
      <c r="U2726" s="1135">
        <v>3.2</v>
      </c>
      <c r="V2726" s="1135" t="s">
        <v>663</v>
      </c>
      <c r="W2726" s="1135">
        <v>115</v>
      </c>
      <c r="X2726" s="1135">
        <v>85</v>
      </c>
      <c r="Y2726" s="1135">
        <v>1.2</v>
      </c>
      <c r="Z2726" s="1135" t="s">
        <v>663</v>
      </c>
      <c r="AA2726" s="1135" t="s">
        <v>6226</v>
      </c>
      <c r="AH2726" s="1135" t="s">
        <v>459</v>
      </c>
      <c r="AI2726" s="1135">
        <v>57.09</v>
      </c>
      <c r="AJ2726" s="1135">
        <v>0.99</v>
      </c>
      <c r="AK2726" s="1135">
        <v>7.36</v>
      </c>
      <c r="AM2726" s="1136" t="s">
        <v>14460</v>
      </c>
      <c r="AN2726" s="1136" t="s">
        <v>14461</v>
      </c>
      <c r="AO2726" s="1136">
        <f t="shared" si="342"/>
        <v>550</v>
      </c>
      <c r="AP2726" s="1136">
        <f t="shared" si="343"/>
        <v>1.73</v>
      </c>
      <c r="AQ2726" s="1136" t="str">
        <f t="shared" si="344"/>
        <v>1-5-1S87°Z+S</v>
      </c>
      <c r="AR2726" s="1136" t="str">
        <f t="shared" si="345"/>
        <v>31.5</v>
      </c>
      <c r="AS2726" s="1136" t="str">
        <f t="shared" si="346"/>
        <v>340/340/145</v>
      </c>
      <c r="AT2726" s="1136" t="str">
        <f t="shared" si="347"/>
        <v>1-5-1S87°Z+S</v>
      </c>
      <c r="AU2726" s="1136" t="s">
        <v>15734</v>
      </c>
      <c r="AV2726" s="1136" t="str">
        <f t="shared" si="340"/>
        <v>112.5.17</v>
      </c>
      <c r="AW2726" s="1438">
        <f t="shared" si="341"/>
        <v>45063</v>
      </c>
    </row>
    <row r="2727" spans="1:49">
      <c r="A2727" s="1135" t="s">
        <v>8340</v>
      </c>
      <c r="B2727" s="1135" t="s">
        <v>8151</v>
      </c>
      <c r="C2727" s="1135">
        <v>550</v>
      </c>
      <c r="D2727" s="1135">
        <v>1.7649999999999999</v>
      </c>
      <c r="E2727" s="1135" t="s">
        <v>15206</v>
      </c>
      <c r="F2727" s="1135" t="s">
        <v>1069</v>
      </c>
      <c r="G2727" s="1135">
        <v>5</v>
      </c>
      <c r="H2727" s="1135" t="s">
        <v>5199</v>
      </c>
      <c r="I2727" s="1135" t="s">
        <v>7847</v>
      </c>
      <c r="K2727" s="1135" t="s">
        <v>8268</v>
      </c>
      <c r="L2727" s="1135" t="s">
        <v>8153</v>
      </c>
      <c r="M2727" s="1135">
        <v>303</v>
      </c>
      <c r="N2727" s="1135" t="s">
        <v>1039</v>
      </c>
      <c r="O2727" s="1135">
        <v>7.5750000000000002</v>
      </c>
      <c r="P2727" s="1135">
        <v>6.0600000000000005</v>
      </c>
      <c r="Q2727" s="1135">
        <v>3.5</v>
      </c>
      <c r="R2727" s="1135" t="s">
        <v>8341</v>
      </c>
      <c r="T2727" s="1135">
        <v>24</v>
      </c>
      <c r="U2727" s="1135">
        <v>3.4</v>
      </c>
      <c r="V2727" s="1135" t="s">
        <v>663</v>
      </c>
      <c r="W2727" s="1135">
        <v>115</v>
      </c>
      <c r="X2727" s="1135">
        <v>85</v>
      </c>
      <c r="Y2727" s="1135">
        <v>1.2</v>
      </c>
      <c r="Z2727" s="1135" t="s">
        <v>663</v>
      </c>
      <c r="AA2727" s="1135" t="s">
        <v>1674</v>
      </c>
      <c r="AH2727" s="1135" t="s">
        <v>1052</v>
      </c>
      <c r="AI2727" s="1135">
        <v>17.03</v>
      </c>
      <c r="AJ2727" s="1135">
        <v>0.69</v>
      </c>
      <c r="AK2727" s="1135">
        <v>0.06</v>
      </c>
      <c r="AM2727" s="1136" t="s">
        <v>14462</v>
      </c>
      <c r="AN2727" s="1136" t="s">
        <v>14463</v>
      </c>
      <c r="AO2727" s="1136">
        <f t="shared" si="342"/>
        <v>550</v>
      </c>
      <c r="AP2727" s="1136">
        <f t="shared" si="343"/>
        <v>1.7649999999999999</v>
      </c>
      <c r="AQ2727" s="1136" t="str">
        <f t="shared" si="344"/>
        <v>1-5-1S87°Z+S</v>
      </c>
      <c r="AR2727" s="1136" t="str">
        <f t="shared" si="345"/>
        <v>31.5</v>
      </c>
      <c r="AS2727" s="1136" t="str">
        <f t="shared" si="346"/>
        <v>340/340/145</v>
      </c>
      <c r="AT2727" s="1136" t="str">
        <f t="shared" si="347"/>
        <v>1-5-1S87°Z+S</v>
      </c>
      <c r="AU2727" s="1136" t="s">
        <v>15734</v>
      </c>
      <c r="AV2727" s="1136" t="str">
        <f t="shared" si="340"/>
        <v>112.6.1</v>
      </c>
      <c r="AW2727" s="1438">
        <f t="shared" si="341"/>
        <v>45078</v>
      </c>
    </row>
    <row r="2728" spans="1:49">
      <c r="A2728" s="1135" t="s">
        <v>8342</v>
      </c>
      <c r="B2728" s="1135" t="s">
        <v>7807</v>
      </c>
      <c r="C2728" s="1135">
        <v>700</v>
      </c>
      <c r="D2728" s="1135">
        <v>1.79</v>
      </c>
      <c r="E2728" s="1135" t="s">
        <v>15203</v>
      </c>
      <c r="F2728" s="1135" t="s">
        <v>663</v>
      </c>
      <c r="G2728" s="1135" t="s">
        <v>6959</v>
      </c>
      <c r="H2728" s="1135" t="s">
        <v>6511</v>
      </c>
      <c r="I2728" s="1135" t="s">
        <v>8343</v>
      </c>
      <c r="J2728" s="1135">
        <v>3.7</v>
      </c>
      <c r="K2728" s="1135" t="s">
        <v>8298</v>
      </c>
      <c r="L2728" s="1135" t="s">
        <v>4760</v>
      </c>
      <c r="M2728" s="1135">
        <v>295.10000000000002</v>
      </c>
      <c r="N2728" s="1135" t="s">
        <v>1039</v>
      </c>
      <c r="O2728" s="1135">
        <v>7.3775000000000013</v>
      </c>
      <c r="P2728" s="1135">
        <v>5.9020000000000001</v>
      </c>
      <c r="Q2728" s="1135">
        <v>4</v>
      </c>
      <c r="R2728" s="1135">
        <v>17.399999999999999</v>
      </c>
      <c r="T2728" s="1135">
        <v>31</v>
      </c>
      <c r="U2728" s="1135">
        <v>3.5</v>
      </c>
      <c r="V2728" s="1135" t="s">
        <v>663</v>
      </c>
      <c r="W2728" s="1135" t="s">
        <v>6974</v>
      </c>
      <c r="X2728" s="1135">
        <v>40</v>
      </c>
      <c r="Y2728" s="1135">
        <v>1</v>
      </c>
      <c r="Z2728" s="1135" t="s">
        <v>663</v>
      </c>
      <c r="AA2728" s="1135" t="s">
        <v>4523</v>
      </c>
      <c r="AH2728" s="1135" t="s">
        <v>1511</v>
      </c>
      <c r="AI2728" s="1135">
        <v>94.9</v>
      </c>
      <c r="AJ2728" s="1135">
        <v>-0.05</v>
      </c>
      <c r="AK2728" s="1135">
        <v>1.65</v>
      </c>
      <c r="AM2728" s="1136" t="s">
        <v>14464</v>
      </c>
      <c r="AN2728" s="1136" t="s">
        <v>14465</v>
      </c>
      <c r="AO2728" s="1136">
        <f t="shared" si="342"/>
        <v>700</v>
      </c>
      <c r="AP2728" s="1136">
        <f t="shared" si="343"/>
        <v>1.79</v>
      </c>
      <c r="AQ2728" s="1136" t="str">
        <f t="shared" si="344"/>
        <v>1-5-1S85°Z+S</v>
      </c>
      <c r="AR2728" s="1136" t="str">
        <f t="shared" si="345"/>
        <v>NA</v>
      </c>
      <c r="AS2728" s="1136" t="str">
        <f t="shared" si="346"/>
        <v>205/OFF</v>
      </c>
      <c r="AT2728" s="1136" t="str">
        <f t="shared" si="347"/>
        <v>1-5-1S85°Z+S</v>
      </c>
      <c r="AU2728" s="1136" t="s">
        <v>15734</v>
      </c>
      <c r="AV2728" s="1136" t="str">
        <f t="shared" si="340"/>
        <v>112.6.8</v>
      </c>
      <c r="AW2728" s="1438">
        <f t="shared" si="341"/>
        <v>45085</v>
      </c>
    </row>
    <row r="2729" spans="1:49">
      <c r="A2729" s="1135" t="s">
        <v>8344</v>
      </c>
      <c r="B2729" s="1135" t="s">
        <v>7180</v>
      </c>
      <c r="C2729" s="1135">
        <v>550</v>
      </c>
      <c r="D2729" s="1135">
        <v>1.75</v>
      </c>
      <c r="E2729" s="1135" t="s">
        <v>15206</v>
      </c>
      <c r="F2729" s="1135" t="s">
        <v>1069</v>
      </c>
      <c r="G2729" s="1135">
        <v>5</v>
      </c>
      <c r="H2729" s="1135" t="s">
        <v>5199</v>
      </c>
      <c r="I2729" s="1135" t="s">
        <v>7847</v>
      </c>
      <c r="K2729" s="1135" t="s">
        <v>7182</v>
      </c>
      <c r="L2729" s="1135" t="s">
        <v>7183</v>
      </c>
      <c r="M2729" s="1135">
        <v>303</v>
      </c>
      <c r="N2729" s="1135" t="s">
        <v>1039</v>
      </c>
      <c r="O2729" s="1135">
        <v>7.5750000000000002</v>
      </c>
      <c r="P2729" s="1135">
        <v>6.0600000000000005</v>
      </c>
      <c r="Q2729" s="1135">
        <v>3.5</v>
      </c>
      <c r="R2729" s="1135">
        <v>22</v>
      </c>
      <c r="T2729" s="1135">
        <v>23</v>
      </c>
      <c r="U2729" s="1135">
        <v>3.2</v>
      </c>
      <c r="V2729" s="1135" t="s">
        <v>663</v>
      </c>
      <c r="W2729" s="1135">
        <v>115</v>
      </c>
      <c r="X2729" s="1135">
        <v>85</v>
      </c>
      <c r="Y2729" s="1135">
        <v>1.2</v>
      </c>
      <c r="Z2729" s="1135" t="s">
        <v>663</v>
      </c>
      <c r="AA2729" s="1135" t="s">
        <v>4523</v>
      </c>
      <c r="AH2729" s="1135" t="s">
        <v>969</v>
      </c>
      <c r="AI2729" s="1135">
        <v>29.16</v>
      </c>
      <c r="AJ2729" s="1135">
        <v>1.6</v>
      </c>
      <c r="AK2729" s="1135">
        <v>-1.44</v>
      </c>
      <c r="AM2729" s="1136" t="s">
        <v>14466</v>
      </c>
      <c r="AN2729" s="1136" t="s">
        <v>14467</v>
      </c>
      <c r="AO2729" s="1136">
        <f t="shared" si="342"/>
        <v>550</v>
      </c>
      <c r="AP2729" s="1136">
        <f t="shared" si="343"/>
        <v>1.75</v>
      </c>
      <c r="AQ2729" s="1136" t="str">
        <f t="shared" si="344"/>
        <v>1-5-1S87°Z+S</v>
      </c>
      <c r="AR2729" s="1136" t="str">
        <f t="shared" si="345"/>
        <v>31.5</v>
      </c>
      <c r="AS2729" s="1136" t="str">
        <f t="shared" si="346"/>
        <v>340/340/145</v>
      </c>
      <c r="AT2729" s="1136" t="str">
        <f t="shared" si="347"/>
        <v>1-5-1S87°Z+S</v>
      </c>
      <c r="AU2729" s="1136" t="s">
        <v>15734</v>
      </c>
      <c r="AV2729" s="1136" t="str">
        <f t="shared" si="340"/>
        <v>112.6.8</v>
      </c>
      <c r="AW2729" s="1438">
        <f t="shared" si="341"/>
        <v>45085</v>
      </c>
    </row>
    <row r="2730" spans="1:49">
      <c r="A2730" s="1135" t="s">
        <v>8345</v>
      </c>
      <c r="B2730" s="1135" t="s">
        <v>8129</v>
      </c>
      <c r="C2730" s="1135">
        <v>500</v>
      </c>
      <c r="D2730" s="1135">
        <v>1.825</v>
      </c>
      <c r="E2730" s="1135" t="s">
        <v>15206</v>
      </c>
      <c r="F2730" s="1135" t="s">
        <v>1069</v>
      </c>
      <c r="G2730" s="1135">
        <v>5</v>
      </c>
      <c r="H2730" s="1135" t="s">
        <v>7974</v>
      </c>
      <c r="I2730" s="1135" t="s">
        <v>7122</v>
      </c>
      <c r="K2730" s="1135" t="s">
        <v>8130</v>
      </c>
      <c r="L2730" s="1135" t="s">
        <v>8131</v>
      </c>
      <c r="M2730" s="1135">
        <v>315</v>
      </c>
      <c r="N2730" s="1135" t="s">
        <v>1039</v>
      </c>
      <c r="O2730" s="1135">
        <v>7.875</v>
      </c>
      <c r="P2730" s="1135">
        <v>6.3</v>
      </c>
      <c r="Q2730" s="1135">
        <v>3.5</v>
      </c>
      <c r="R2730" s="1135">
        <v>21</v>
      </c>
      <c r="T2730" s="1135">
        <v>22</v>
      </c>
      <c r="U2730" s="1135">
        <v>3.8</v>
      </c>
      <c r="V2730" s="1135" t="s">
        <v>663</v>
      </c>
      <c r="W2730" s="1135">
        <v>120</v>
      </c>
      <c r="X2730" s="1135">
        <v>20</v>
      </c>
      <c r="Y2730" s="1135">
        <v>1.6</v>
      </c>
      <c r="Z2730" s="1135" t="s">
        <v>663</v>
      </c>
      <c r="AA2730" s="1135" t="s">
        <v>6235</v>
      </c>
      <c r="AH2730" s="1135" t="s">
        <v>2149</v>
      </c>
      <c r="AI2730" s="1135">
        <v>14.12</v>
      </c>
      <c r="AJ2730" s="1135">
        <v>0.35</v>
      </c>
      <c r="AK2730" s="1135">
        <v>-0.09</v>
      </c>
      <c r="AM2730" s="1136" t="s">
        <v>14468</v>
      </c>
      <c r="AN2730" s="1136" t="s">
        <v>14469</v>
      </c>
      <c r="AO2730" s="1136">
        <f t="shared" si="342"/>
        <v>500</v>
      </c>
      <c r="AP2730" s="1136">
        <f t="shared" si="343"/>
        <v>1.825</v>
      </c>
      <c r="AQ2730" s="1136" t="str">
        <f t="shared" si="344"/>
        <v>1-5-1S87°Z+S</v>
      </c>
      <c r="AR2730" s="1136" t="str">
        <f t="shared" si="345"/>
        <v>31.5</v>
      </c>
      <c r="AS2730" s="1136" t="str">
        <f t="shared" si="346"/>
        <v>310/310/150</v>
      </c>
      <c r="AT2730" s="1136" t="str">
        <f t="shared" si="347"/>
        <v>1-5-1S87°Z+S</v>
      </c>
      <c r="AU2730" s="1136" t="s">
        <v>15734</v>
      </c>
      <c r="AV2730" s="1136" t="str">
        <f t="shared" si="340"/>
        <v>112.6.13</v>
      </c>
      <c r="AW2730" s="1438">
        <f t="shared" si="341"/>
        <v>45090</v>
      </c>
    </row>
    <row r="2731" spans="1:49">
      <c r="A2731" s="1135" t="s">
        <v>8346</v>
      </c>
      <c r="B2731" s="1135" t="s">
        <v>682</v>
      </c>
      <c r="C2731" s="1135">
        <v>550</v>
      </c>
      <c r="D2731" s="1135">
        <v>1.76</v>
      </c>
      <c r="E2731" s="1135">
        <v>102.5</v>
      </c>
      <c r="F2731" s="1135" t="s">
        <v>4164</v>
      </c>
      <c r="G2731" s="1135">
        <v>5.5</v>
      </c>
      <c r="H2731" s="1135" t="s">
        <v>8222</v>
      </c>
      <c r="I2731" s="1135" t="s">
        <v>7351</v>
      </c>
      <c r="K2731" s="1135" t="s">
        <v>8317</v>
      </c>
      <c r="L2731" s="1135" t="s">
        <v>5001</v>
      </c>
      <c r="M2731" s="1135">
        <v>296.39999999999998</v>
      </c>
      <c r="N2731" s="1135" t="s">
        <v>1039</v>
      </c>
      <c r="O2731" s="1135">
        <v>7.41</v>
      </c>
      <c r="P2731" s="1135">
        <v>5.9279999999999999</v>
      </c>
      <c r="Q2731" s="1135">
        <v>3.5</v>
      </c>
      <c r="R2731" s="1135">
        <v>20</v>
      </c>
      <c r="T2731" s="1135">
        <v>14.7</v>
      </c>
      <c r="U2731" s="1135">
        <v>5.5</v>
      </c>
      <c r="V2731" s="1135" t="s">
        <v>663</v>
      </c>
      <c r="W2731" s="1135">
        <v>70</v>
      </c>
      <c r="X2731" s="1135">
        <v>10</v>
      </c>
      <c r="Y2731" s="1135">
        <v>1.1000000000000001</v>
      </c>
      <c r="Z2731" s="1135" t="s">
        <v>663</v>
      </c>
      <c r="AA2731" s="1135" t="s">
        <v>3685</v>
      </c>
      <c r="AB2731" s="1135" t="s">
        <v>8347</v>
      </c>
      <c r="AH2731" s="1135" t="s">
        <v>5775</v>
      </c>
      <c r="AI2731" s="1135">
        <v>91.3</v>
      </c>
      <c r="AJ2731" s="1135">
        <v>-1.42</v>
      </c>
      <c r="AK2731" s="1135">
        <v>6.8</v>
      </c>
      <c r="AM2731" s="1136" t="s">
        <v>14470</v>
      </c>
      <c r="AN2731" s="1136" t="s">
        <v>14471</v>
      </c>
      <c r="AO2731" s="1136">
        <f t="shared" si="342"/>
        <v>550</v>
      </c>
      <c r="AP2731" s="1136">
        <f t="shared" si="343"/>
        <v>1.76</v>
      </c>
      <c r="AQ2731" s="1136">
        <f t="shared" si="344"/>
        <v>102.5</v>
      </c>
      <c r="AR2731" s="1136" t="str">
        <f t="shared" si="345"/>
        <v>15.5</v>
      </c>
      <c r="AS2731" s="1136" t="str">
        <f t="shared" si="346"/>
        <v>365/355/153</v>
      </c>
      <c r="AT2731" s="1136">
        <f t="shared" si="347"/>
        <v>102.5</v>
      </c>
      <c r="AV2731" s="1136" t="str">
        <f t="shared" si="340"/>
        <v>112.6.9</v>
      </c>
      <c r="AW2731" s="1438">
        <f t="shared" si="341"/>
        <v>45086</v>
      </c>
    </row>
    <row r="2732" spans="1:49">
      <c r="A2732" s="1135" t="s">
        <v>8348</v>
      </c>
      <c r="B2732" s="1135" t="s">
        <v>682</v>
      </c>
      <c r="C2732" s="1135">
        <v>500</v>
      </c>
      <c r="D2732" s="1135">
        <v>1.7949999999999999</v>
      </c>
      <c r="E2732" s="1135">
        <v>102.5</v>
      </c>
      <c r="F2732" s="1135" t="s">
        <v>4164</v>
      </c>
      <c r="G2732" s="1135">
        <v>5.5</v>
      </c>
      <c r="H2732" s="1135" t="s">
        <v>7578</v>
      </c>
      <c r="I2732" s="1135" t="s">
        <v>7553</v>
      </c>
      <c r="K2732" s="1135" t="s">
        <v>8349</v>
      </c>
      <c r="L2732" s="1135" t="s">
        <v>5001</v>
      </c>
      <c r="M2732" s="1135">
        <v>296.39999999999998</v>
      </c>
      <c r="N2732" s="1135" t="s">
        <v>1039</v>
      </c>
      <c r="O2732" s="1135">
        <v>7.41</v>
      </c>
      <c r="P2732" s="1135">
        <v>5.9279999999999999</v>
      </c>
      <c r="Q2732" s="1135">
        <v>3.5</v>
      </c>
      <c r="R2732" s="1135">
        <v>17</v>
      </c>
      <c r="T2732" s="1135">
        <v>10.5</v>
      </c>
      <c r="U2732" s="1135">
        <v>6.1</v>
      </c>
      <c r="V2732" s="1135" t="s">
        <v>663</v>
      </c>
      <c r="W2732" s="1135">
        <v>120</v>
      </c>
      <c r="X2732" s="1135">
        <v>90</v>
      </c>
      <c r="Y2732" s="1135">
        <v>1.1000000000000001</v>
      </c>
      <c r="Z2732" s="1135" t="s">
        <v>663</v>
      </c>
      <c r="AA2732" s="1135" t="s">
        <v>3692</v>
      </c>
      <c r="AB2732" s="1135" t="s">
        <v>6482</v>
      </c>
      <c r="AH2732" s="1135" t="s">
        <v>1470</v>
      </c>
      <c r="AI2732" s="1135">
        <v>91.38</v>
      </c>
      <c r="AJ2732" s="1135">
        <v>-0.48</v>
      </c>
      <c r="AK2732" s="1135">
        <v>7.23</v>
      </c>
      <c r="AM2732" s="1136" t="s">
        <v>14472</v>
      </c>
      <c r="AN2732" s="1136" t="s">
        <v>14473</v>
      </c>
      <c r="AO2732" s="1136">
        <f t="shared" si="342"/>
        <v>500</v>
      </c>
      <c r="AP2732" s="1136">
        <f t="shared" si="343"/>
        <v>1.7949999999999999</v>
      </c>
      <c r="AQ2732" s="1136">
        <f t="shared" si="344"/>
        <v>102.5</v>
      </c>
      <c r="AR2732" s="1136" t="str">
        <f t="shared" si="345"/>
        <v>15.5</v>
      </c>
      <c r="AS2732" s="1136" t="str">
        <f t="shared" si="346"/>
        <v>355/340/153</v>
      </c>
      <c r="AT2732" s="1136">
        <f t="shared" si="347"/>
        <v>102.5</v>
      </c>
      <c r="AV2732" s="1136" t="str">
        <f t="shared" si="340"/>
        <v>112.6.14</v>
      </c>
      <c r="AW2732" s="1438">
        <f t="shared" si="341"/>
        <v>45091</v>
      </c>
    </row>
    <row r="2733" spans="1:49">
      <c r="A2733" s="1135" t="s">
        <v>8350</v>
      </c>
      <c r="B2733" s="1135" t="s">
        <v>856</v>
      </c>
      <c r="C2733" s="1135">
        <v>550</v>
      </c>
      <c r="D2733" s="1135">
        <v>1.75</v>
      </c>
      <c r="E2733" s="1135" t="s">
        <v>15206</v>
      </c>
      <c r="F2733" s="1135" t="s">
        <v>1069</v>
      </c>
      <c r="G2733" s="1135">
        <v>3.5</v>
      </c>
      <c r="H2733" s="1135" t="s">
        <v>5199</v>
      </c>
      <c r="I2733" s="1135" t="s">
        <v>7847</v>
      </c>
      <c r="K2733" s="1135" t="s">
        <v>8351</v>
      </c>
      <c r="L2733" s="1135" t="s">
        <v>7391</v>
      </c>
      <c r="M2733" s="1135">
        <v>310</v>
      </c>
      <c r="N2733" s="1135" t="s">
        <v>1039</v>
      </c>
      <c r="O2733" s="1135">
        <v>7.75</v>
      </c>
      <c r="P2733" s="1135">
        <v>6.2</v>
      </c>
      <c r="Q2733" s="1135">
        <v>3.5</v>
      </c>
      <c r="R2733" s="1135">
        <v>22</v>
      </c>
      <c r="T2733" s="1135">
        <v>22</v>
      </c>
      <c r="U2733" s="1135">
        <v>3.5</v>
      </c>
      <c r="V2733" s="1135" t="s">
        <v>663</v>
      </c>
      <c r="W2733" s="1135">
        <v>110</v>
      </c>
      <c r="X2733" s="1135">
        <v>85</v>
      </c>
      <c r="Y2733" s="1135">
        <v>1</v>
      </c>
      <c r="Z2733" s="1135" t="s">
        <v>663</v>
      </c>
      <c r="AA2733" s="1135" t="s">
        <v>3671</v>
      </c>
      <c r="AH2733" s="1135" t="s">
        <v>1470</v>
      </c>
      <c r="AI2733" s="1135">
        <v>16.45</v>
      </c>
      <c r="AJ2733" s="1135">
        <v>0.05</v>
      </c>
      <c r="AK2733" s="1135">
        <v>0.72</v>
      </c>
      <c r="AM2733" s="1136" t="s">
        <v>14474</v>
      </c>
      <c r="AN2733" s="1136" t="s">
        <v>14475</v>
      </c>
      <c r="AO2733" s="1136">
        <f t="shared" si="342"/>
        <v>550</v>
      </c>
      <c r="AP2733" s="1136">
        <f t="shared" si="343"/>
        <v>1.75</v>
      </c>
      <c r="AQ2733" s="1136" t="str">
        <f t="shared" si="344"/>
        <v>1-5-1S87°Z+S</v>
      </c>
      <c r="AR2733" s="1136" t="str">
        <f t="shared" si="345"/>
        <v>31.5</v>
      </c>
      <c r="AS2733" s="1136" t="str">
        <f t="shared" si="346"/>
        <v>340/340/145</v>
      </c>
      <c r="AT2733" s="1136" t="str">
        <f t="shared" si="347"/>
        <v>1-5-1S87°Z+S</v>
      </c>
      <c r="AU2733" s="1136" t="s">
        <v>15734</v>
      </c>
      <c r="AV2733" s="1136" t="str">
        <f t="shared" si="340"/>
        <v>112.6.12</v>
      </c>
      <c r="AW2733" s="1438">
        <f t="shared" si="341"/>
        <v>45089</v>
      </c>
    </row>
    <row r="2734" spans="1:49">
      <c r="A2734" s="1135" t="s">
        <v>8352</v>
      </c>
      <c r="B2734" s="1135" t="s">
        <v>7034</v>
      </c>
      <c r="C2734" s="1135">
        <v>500</v>
      </c>
      <c r="D2734" s="1135">
        <v>1.7649999999999999</v>
      </c>
      <c r="E2734" s="1135" t="s">
        <v>15206</v>
      </c>
      <c r="F2734" s="1135" t="s">
        <v>1078</v>
      </c>
      <c r="G2734" s="1135">
        <v>5</v>
      </c>
      <c r="H2734" s="1135" t="s">
        <v>1049</v>
      </c>
      <c r="I2734" s="1135" t="s">
        <v>7199</v>
      </c>
      <c r="J2734" s="1135">
        <v>1</v>
      </c>
      <c r="K2734" s="1135" t="s">
        <v>8274</v>
      </c>
      <c r="L2734" s="1135" t="s">
        <v>5046</v>
      </c>
      <c r="M2734" s="1135">
        <v>308.39999999999998</v>
      </c>
      <c r="N2734" s="1135" t="s">
        <v>1039</v>
      </c>
      <c r="O2734" s="1135">
        <v>7.71</v>
      </c>
      <c r="P2734" s="1135">
        <v>6.1679999999999993</v>
      </c>
      <c r="Q2734" s="1135">
        <v>2.8</v>
      </c>
      <c r="R2734" s="1135">
        <v>29.5</v>
      </c>
      <c r="T2734" s="1135">
        <v>14.5</v>
      </c>
      <c r="U2734" s="1135">
        <v>5</v>
      </c>
      <c r="V2734" s="1135" t="s">
        <v>663</v>
      </c>
      <c r="W2734" s="1135" t="s">
        <v>7084</v>
      </c>
      <c r="X2734" s="1135">
        <v>10</v>
      </c>
      <c r="Y2734" s="1135">
        <v>1.7</v>
      </c>
      <c r="Z2734" s="1135" t="s">
        <v>663</v>
      </c>
      <c r="AA2734" s="1135" t="s">
        <v>1685</v>
      </c>
      <c r="AB2734" s="1135" t="s">
        <v>8353</v>
      </c>
      <c r="AH2734" s="1135" t="s">
        <v>1546</v>
      </c>
      <c r="AI2734" s="1135">
        <v>15.64</v>
      </c>
      <c r="AJ2734" s="1135">
        <v>0.21</v>
      </c>
      <c r="AK2734" s="1135">
        <v>0.38</v>
      </c>
      <c r="AM2734" s="1136" t="s">
        <v>14476</v>
      </c>
      <c r="AN2734" s="1136" t="s">
        <v>14477</v>
      </c>
      <c r="AO2734" s="1136">
        <f t="shared" si="342"/>
        <v>500</v>
      </c>
      <c r="AP2734" s="1136">
        <f t="shared" si="343"/>
        <v>1.7649999999999999</v>
      </c>
      <c r="AQ2734" s="1136" t="str">
        <f t="shared" si="344"/>
        <v>1-5-1S87°Z+S</v>
      </c>
      <c r="AR2734" s="1136" t="str">
        <f t="shared" si="345"/>
        <v>30</v>
      </c>
      <c r="AS2734" s="1136" t="str">
        <f t="shared" si="346"/>
        <v>260/260/OFF</v>
      </c>
      <c r="AT2734" s="1136" t="str">
        <f t="shared" si="347"/>
        <v>1-5-1S87°Z+S</v>
      </c>
      <c r="AU2734" s="1136" t="s">
        <v>15734</v>
      </c>
      <c r="AV2734" s="1136" t="str">
        <f t="shared" si="340"/>
        <v>112.6.16</v>
      </c>
      <c r="AW2734" s="1438">
        <f t="shared" si="341"/>
        <v>45093</v>
      </c>
    </row>
    <row r="2735" spans="1:49">
      <c r="A2735" s="1135" t="s">
        <v>8354</v>
      </c>
      <c r="B2735" s="1135" t="s">
        <v>737</v>
      </c>
      <c r="C2735" s="1135">
        <v>600</v>
      </c>
      <c r="D2735" s="1135">
        <v>1.7649999999999999</v>
      </c>
      <c r="E2735" s="1135">
        <v>102.5</v>
      </c>
      <c r="F2735" s="1135" t="s">
        <v>4164</v>
      </c>
      <c r="G2735" s="1135" t="s">
        <v>6959</v>
      </c>
      <c r="H2735" s="1135" t="s">
        <v>7808</v>
      </c>
      <c r="I2735" s="1135" t="s">
        <v>7537</v>
      </c>
      <c r="J2735" s="1135">
        <v>3.7</v>
      </c>
      <c r="K2735" s="1135" t="s">
        <v>8331</v>
      </c>
      <c r="L2735" s="1135" t="s">
        <v>4760</v>
      </c>
      <c r="M2735" s="1135">
        <v>300.8</v>
      </c>
      <c r="N2735" s="1135" t="s">
        <v>1039</v>
      </c>
      <c r="O2735" s="1135">
        <v>7.5200000000000005</v>
      </c>
      <c r="P2735" s="1135">
        <v>6.016</v>
      </c>
      <c r="Q2735" s="1135">
        <v>4</v>
      </c>
      <c r="R2735" s="1135">
        <v>17</v>
      </c>
      <c r="T2735" s="1135">
        <v>31.4</v>
      </c>
      <c r="U2735" s="1135">
        <v>3.6</v>
      </c>
      <c r="V2735" s="1135" t="s">
        <v>663</v>
      </c>
      <c r="W2735" s="1135">
        <v>65</v>
      </c>
      <c r="X2735" s="1135">
        <v>10</v>
      </c>
      <c r="Y2735" s="1135">
        <v>1.5</v>
      </c>
      <c r="Z2735" s="1135" t="s">
        <v>663</v>
      </c>
      <c r="AA2735" s="1135" t="s">
        <v>4525</v>
      </c>
      <c r="AH2735" s="1135" t="s">
        <v>1737</v>
      </c>
      <c r="AI2735" s="1135">
        <v>94.72</v>
      </c>
      <c r="AJ2735" s="1135">
        <v>-0.32</v>
      </c>
      <c r="AK2735" s="1135">
        <v>1.4</v>
      </c>
      <c r="AM2735" s="1136" t="s">
        <v>14478</v>
      </c>
      <c r="AN2735" s="1136" t="s">
        <v>14479</v>
      </c>
      <c r="AO2735" s="1136">
        <f t="shared" si="342"/>
        <v>600</v>
      </c>
      <c r="AP2735" s="1136">
        <f t="shared" si="343"/>
        <v>1.7649999999999999</v>
      </c>
      <c r="AQ2735" s="1136">
        <f t="shared" si="344"/>
        <v>102.5</v>
      </c>
      <c r="AR2735" s="1136" t="str">
        <f t="shared" si="345"/>
        <v>15.5</v>
      </c>
      <c r="AS2735" s="1136" t="str">
        <f t="shared" si="346"/>
        <v>493/453/OFF</v>
      </c>
      <c r="AT2735" s="1136">
        <f t="shared" si="347"/>
        <v>102.5</v>
      </c>
      <c r="AV2735" s="1136" t="str">
        <f t="shared" si="340"/>
        <v>112.6.21</v>
      </c>
      <c r="AW2735" s="1438">
        <f t="shared" si="341"/>
        <v>45098</v>
      </c>
    </row>
    <row r="2736" spans="1:49">
      <c r="A2736" s="1135" t="s">
        <v>8355</v>
      </c>
      <c r="B2736" s="1135" t="s">
        <v>8251</v>
      </c>
      <c r="C2736" s="1135">
        <v>600</v>
      </c>
      <c r="D2736" s="1135">
        <v>1.78</v>
      </c>
      <c r="E2736" s="1135" t="s">
        <v>15210</v>
      </c>
      <c r="F2736" s="1135" t="s">
        <v>2328</v>
      </c>
      <c r="G2736" s="1135">
        <v>3.5</v>
      </c>
      <c r="H2736" s="1135" t="s">
        <v>7046</v>
      </c>
      <c r="I2736" s="1135" t="s">
        <v>7047</v>
      </c>
      <c r="J2736" s="1135">
        <v>3</v>
      </c>
      <c r="K2736" s="1135" t="s">
        <v>8252</v>
      </c>
      <c r="L2736" s="1135" t="s">
        <v>8253</v>
      </c>
      <c r="M2736" s="1135">
        <v>310</v>
      </c>
      <c r="N2736" s="1135" t="s">
        <v>1039</v>
      </c>
      <c r="O2736" s="1135">
        <v>7.75</v>
      </c>
      <c r="P2736" s="1135">
        <v>6.2</v>
      </c>
      <c r="Q2736" s="1135">
        <v>3.5</v>
      </c>
      <c r="R2736" s="1135">
        <v>22</v>
      </c>
      <c r="T2736" s="1135">
        <v>22</v>
      </c>
      <c r="U2736" s="1135">
        <v>3.5</v>
      </c>
      <c r="V2736" s="1135" t="s">
        <v>663</v>
      </c>
      <c r="W2736" s="1135">
        <v>110</v>
      </c>
      <c r="X2736" s="1135">
        <v>85</v>
      </c>
      <c r="Y2736" s="1135">
        <v>1</v>
      </c>
      <c r="Z2736" s="1135" t="s">
        <v>663</v>
      </c>
      <c r="AA2736" s="1135" t="s">
        <v>1687</v>
      </c>
      <c r="AH2736" s="1135" t="s">
        <v>1088</v>
      </c>
      <c r="AI2736" s="1135">
        <v>28.67</v>
      </c>
      <c r="AJ2736" s="1135">
        <v>3.16</v>
      </c>
      <c r="AK2736" s="1135">
        <v>3.38</v>
      </c>
      <c r="AM2736" s="1136" t="s">
        <v>14480</v>
      </c>
      <c r="AN2736" s="1136" t="s">
        <v>14481</v>
      </c>
      <c r="AO2736" s="1136">
        <f t="shared" si="342"/>
        <v>600</v>
      </c>
      <c r="AP2736" s="1136">
        <f t="shared" si="343"/>
        <v>1.78</v>
      </c>
      <c r="AQ2736" s="1136" t="str">
        <f t="shared" si="344"/>
        <v>1-5-1S83°Z+S</v>
      </c>
      <c r="AR2736" s="1136" t="str">
        <f t="shared" si="345"/>
        <v>33.5</v>
      </c>
      <c r="AS2736" s="1136" t="str">
        <f t="shared" si="346"/>
        <v>340/340/140</v>
      </c>
      <c r="AT2736" s="1136" t="str">
        <f t="shared" si="347"/>
        <v>1-5-1S83°Z+S</v>
      </c>
      <c r="AU2736" s="1136" t="s">
        <v>15734</v>
      </c>
      <c r="AV2736" s="1136" t="str">
        <f t="shared" si="340"/>
        <v>112.6.17</v>
      </c>
      <c r="AW2736" s="1438">
        <f t="shared" si="341"/>
        <v>45094</v>
      </c>
    </row>
    <row r="2737" spans="1:49">
      <c r="A2737" s="1135" t="s">
        <v>8356</v>
      </c>
      <c r="B2737" s="1135" t="s">
        <v>7174</v>
      </c>
      <c r="C2737" s="1135">
        <v>600</v>
      </c>
      <c r="D2737" s="1135">
        <v>1.8049999999999999</v>
      </c>
      <c r="E2737" s="1135" t="s">
        <v>15210</v>
      </c>
      <c r="F2737" s="1135" t="s">
        <v>2328</v>
      </c>
      <c r="G2737" s="1135">
        <v>3.5</v>
      </c>
      <c r="H2737" s="1135" t="s">
        <v>7046</v>
      </c>
      <c r="I2737" s="1135" t="s">
        <v>8242</v>
      </c>
      <c r="K2737" s="1135" t="s">
        <v>7175</v>
      </c>
      <c r="L2737" s="1135" t="s">
        <v>7176</v>
      </c>
      <c r="M2737" s="1135">
        <v>303</v>
      </c>
      <c r="N2737" s="1135" t="s">
        <v>1039</v>
      </c>
      <c r="O2737" s="1135">
        <v>7.5750000000000002</v>
      </c>
      <c r="P2737" s="1135">
        <v>6.0600000000000005</v>
      </c>
      <c r="Q2737" s="1135">
        <v>3.5</v>
      </c>
      <c r="R2737" s="1135">
        <v>22</v>
      </c>
      <c r="T2737" s="1135">
        <v>23</v>
      </c>
      <c r="U2737" s="1135">
        <v>3.2</v>
      </c>
      <c r="V2737" s="1135" t="s">
        <v>663</v>
      </c>
      <c r="W2737" s="1135">
        <v>115</v>
      </c>
      <c r="X2737" s="1135">
        <v>85</v>
      </c>
      <c r="Y2737" s="1135">
        <v>1.2</v>
      </c>
      <c r="Z2737" s="1135" t="s">
        <v>663</v>
      </c>
      <c r="AA2737" s="1135" t="s">
        <v>8357</v>
      </c>
      <c r="AH2737" s="1135" t="s">
        <v>474</v>
      </c>
      <c r="AI2737" s="1135">
        <v>35.75</v>
      </c>
      <c r="AJ2737" s="1135">
        <v>1.45</v>
      </c>
      <c r="AK2737" s="1135">
        <v>3.11</v>
      </c>
      <c r="AM2737" s="1136" t="s">
        <v>14482</v>
      </c>
      <c r="AN2737" s="1136" t="s">
        <v>14483</v>
      </c>
      <c r="AO2737" s="1136">
        <f t="shared" si="342"/>
        <v>600</v>
      </c>
      <c r="AP2737" s="1136">
        <f t="shared" si="343"/>
        <v>1.8049999999999999</v>
      </c>
      <c r="AQ2737" s="1136" t="str">
        <f t="shared" si="344"/>
        <v>1-5-1S83°Z+S</v>
      </c>
      <c r="AR2737" s="1136" t="str">
        <f t="shared" si="345"/>
        <v>33.5</v>
      </c>
      <c r="AS2737" s="1136" t="str">
        <f t="shared" si="346"/>
        <v>340/340/140</v>
      </c>
      <c r="AT2737" s="1136" t="str">
        <f t="shared" si="347"/>
        <v>1-5-1S83°Z+S</v>
      </c>
      <c r="AU2737" s="1136" t="s">
        <v>15734</v>
      </c>
      <c r="AV2737" s="1136" t="str">
        <f t="shared" si="340"/>
        <v>112.6.20</v>
      </c>
      <c r="AW2737" s="1438">
        <f t="shared" si="341"/>
        <v>45097</v>
      </c>
    </row>
    <row r="2738" spans="1:49">
      <c r="A2738" s="1135" t="s">
        <v>8358</v>
      </c>
      <c r="B2738" s="1135" t="s">
        <v>7965</v>
      </c>
      <c r="C2738" s="1135">
        <v>550</v>
      </c>
      <c r="D2738" s="1135">
        <v>1.8</v>
      </c>
      <c r="E2738" s="1135" t="s">
        <v>15216</v>
      </c>
      <c r="F2738" s="1135" t="s">
        <v>1048</v>
      </c>
      <c r="G2738" s="1135">
        <v>5.5</v>
      </c>
      <c r="H2738" s="1135" t="s">
        <v>7846</v>
      </c>
      <c r="I2738" s="1135" t="s">
        <v>7847</v>
      </c>
      <c r="K2738" s="1135" t="s">
        <v>8359</v>
      </c>
      <c r="L2738" s="1135" t="s">
        <v>6247</v>
      </c>
      <c r="M2738" s="1135">
        <v>296</v>
      </c>
      <c r="N2738" s="1135" t="s">
        <v>1039</v>
      </c>
      <c r="O2738" s="1135">
        <v>7.4</v>
      </c>
      <c r="P2738" s="1135">
        <v>5.92</v>
      </c>
      <c r="Q2738" s="1135" t="s">
        <v>8360</v>
      </c>
      <c r="R2738" s="1135">
        <v>17</v>
      </c>
      <c r="T2738" s="1135">
        <v>10.5</v>
      </c>
      <c r="U2738" s="1135">
        <v>6.1</v>
      </c>
      <c r="V2738" s="1135" t="s">
        <v>663</v>
      </c>
      <c r="W2738" s="1135" t="s">
        <v>8361</v>
      </c>
      <c r="X2738" s="1135">
        <v>90</v>
      </c>
      <c r="Y2738" s="1135">
        <v>1.1000000000000001</v>
      </c>
      <c r="Z2738" s="1135" t="s">
        <v>663</v>
      </c>
      <c r="AA2738" s="1135" t="s">
        <v>3674</v>
      </c>
      <c r="AB2738" s="1135" t="s">
        <v>8362</v>
      </c>
      <c r="AH2738" s="1135" t="s">
        <v>1280</v>
      </c>
      <c r="AI2738" s="1135">
        <v>91.72</v>
      </c>
      <c r="AJ2738" s="1135">
        <v>-1.06</v>
      </c>
      <c r="AK2738" s="1135">
        <v>7.9</v>
      </c>
      <c r="AM2738" s="1136" t="s">
        <v>14484</v>
      </c>
      <c r="AN2738" s="1136" t="s">
        <v>14485</v>
      </c>
      <c r="AO2738" s="1136">
        <f t="shared" si="342"/>
        <v>550</v>
      </c>
      <c r="AP2738" s="1136">
        <f t="shared" si="343"/>
        <v>1.8</v>
      </c>
      <c r="AQ2738" s="1136" t="str">
        <f t="shared" si="344"/>
        <v>1-5-1S91°Z+S</v>
      </c>
      <c r="AR2738" s="1136" t="str">
        <f t="shared" si="345"/>
        <v>31</v>
      </c>
      <c r="AS2738" s="1136" t="str">
        <f t="shared" si="346"/>
        <v>280/280/160</v>
      </c>
      <c r="AT2738" s="1136" t="str">
        <f t="shared" si="347"/>
        <v>1-5-1S91°Z+S</v>
      </c>
      <c r="AU2738" s="1136" t="s">
        <v>15734</v>
      </c>
      <c r="AV2738" s="1136" t="str">
        <f t="shared" si="340"/>
        <v>112.6.26</v>
      </c>
      <c r="AW2738" s="1438">
        <f t="shared" si="341"/>
        <v>45103</v>
      </c>
    </row>
    <row r="2739" spans="1:49">
      <c r="A2739" s="1135" t="s">
        <v>8363</v>
      </c>
      <c r="B2739" s="1135" t="s">
        <v>7308</v>
      </c>
      <c r="C2739" s="1135">
        <v>600</v>
      </c>
      <c r="D2739" s="1135">
        <v>1.79</v>
      </c>
      <c r="E2739" s="1135" t="s">
        <v>15216</v>
      </c>
      <c r="F2739" s="1135" t="s">
        <v>2328</v>
      </c>
      <c r="G2739" s="1135">
        <v>5</v>
      </c>
      <c r="H2739" s="1135" t="s">
        <v>6491</v>
      </c>
      <c r="I2739" s="1135" t="s">
        <v>7803</v>
      </c>
      <c r="J2739" s="1135">
        <v>3</v>
      </c>
      <c r="K2739" s="1135" t="s">
        <v>8364</v>
      </c>
      <c r="L2739" s="1135" t="s">
        <v>6137</v>
      </c>
      <c r="M2739" s="1135">
        <v>308</v>
      </c>
      <c r="N2739" s="1135" t="s">
        <v>1039</v>
      </c>
      <c r="O2739" s="1135">
        <v>7.7</v>
      </c>
      <c r="P2739" s="1135">
        <v>6.16</v>
      </c>
      <c r="Q2739" s="1135">
        <v>4</v>
      </c>
      <c r="R2739" s="1135">
        <v>24</v>
      </c>
      <c r="T2739" s="1135">
        <v>26</v>
      </c>
      <c r="U2739" s="1135">
        <v>3</v>
      </c>
      <c r="V2739" s="1135" t="s">
        <v>663</v>
      </c>
      <c r="W2739" s="1135">
        <v>30</v>
      </c>
      <c r="X2739" s="1135">
        <v>10</v>
      </c>
      <c r="Y2739" s="1135">
        <v>2</v>
      </c>
      <c r="Z2739" s="1135" t="s">
        <v>663</v>
      </c>
      <c r="AA2739" s="1135" t="s">
        <v>3705</v>
      </c>
      <c r="AH2739" s="1135" t="s">
        <v>927</v>
      </c>
      <c r="AI2739" s="1135">
        <v>95.19</v>
      </c>
      <c r="AJ2739" s="1135">
        <v>-0.28000000000000003</v>
      </c>
      <c r="AK2739" s="1135">
        <v>1.41</v>
      </c>
      <c r="AM2739" s="1136" t="s">
        <v>14486</v>
      </c>
      <c r="AN2739" s="1136" t="s">
        <v>14487</v>
      </c>
      <c r="AO2739" s="1136">
        <f t="shared" si="342"/>
        <v>600</v>
      </c>
      <c r="AP2739" s="1136">
        <f t="shared" si="343"/>
        <v>1.79</v>
      </c>
      <c r="AQ2739" s="1136" t="str">
        <f t="shared" si="344"/>
        <v>1-5-1S91°Z+S</v>
      </c>
      <c r="AR2739" s="1136" t="str">
        <f t="shared" si="345"/>
        <v>33.5</v>
      </c>
      <c r="AS2739" s="1136" t="str">
        <f t="shared" si="346"/>
        <v>330/330/150</v>
      </c>
      <c r="AT2739" s="1136" t="str">
        <f t="shared" si="347"/>
        <v>1-5-1S91°Z+S</v>
      </c>
      <c r="AU2739" s="1136" t="s">
        <v>15734</v>
      </c>
      <c r="AV2739" s="1136" t="str">
        <f t="shared" si="340"/>
        <v>112.6.30</v>
      </c>
      <c r="AW2739" s="1438">
        <f t="shared" si="341"/>
        <v>45107</v>
      </c>
    </row>
    <row r="2740" spans="1:49">
      <c r="A2740" s="1135" t="s">
        <v>8365</v>
      </c>
      <c r="B2740" s="1135" t="s">
        <v>7226</v>
      </c>
      <c r="C2740" s="1135">
        <v>600</v>
      </c>
      <c r="D2740" s="1135">
        <v>1.7949999999999999</v>
      </c>
      <c r="E2740" s="1135" t="s">
        <v>15210</v>
      </c>
      <c r="F2740" s="1135" t="s">
        <v>2328</v>
      </c>
      <c r="G2740" s="1135">
        <v>3.5</v>
      </c>
      <c r="H2740" s="1135" t="s">
        <v>8366</v>
      </c>
      <c r="I2740" s="1135" t="s">
        <v>7540</v>
      </c>
      <c r="K2740" s="1135" t="s">
        <v>8367</v>
      </c>
      <c r="L2740" s="1135" t="s">
        <v>7228</v>
      </c>
      <c r="M2740" s="1135">
        <v>310</v>
      </c>
      <c r="N2740" s="1135" t="s">
        <v>1039</v>
      </c>
      <c r="O2740" s="1135">
        <v>7.75</v>
      </c>
      <c r="P2740" s="1135">
        <v>6.2</v>
      </c>
      <c r="Q2740" s="1135">
        <v>3.5</v>
      </c>
      <c r="R2740" s="1135">
        <v>21</v>
      </c>
      <c r="T2740" s="1135">
        <v>24</v>
      </c>
      <c r="U2740" s="1135">
        <v>3.4</v>
      </c>
      <c r="V2740" s="1135" t="s">
        <v>663</v>
      </c>
      <c r="W2740" s="1135">
        <v>115</v>
      </c>
      <c r="X2740" s="1135">
        <v>85</v>
      </c>
      <c r="Y2740" s="1135">
        <v>1.2</v>
      </c>
      <c r="Z2740" s="1135" t="s">
        <v>663</v>
      </c>
      <c r="AA2740" s="1135" t="s">
        <v>1693</v>
      </c>
      <c r="AH2740" s="1135" t="s">
        <v>747</v>
      </c>
      <c r="AI2740" s="1135">
        <v>35.520000000000003</v>
      </c>
      <c r="AJ2740" s="1135">
        <v>0.42</v>
      </c>
      <c r="AK2740" s="1135">
        <v>-2.4300000000000002</v>
      </c>
      <c r="AM2740" s="1136" t="s">
        <v>14488</v>
      </c>
      <c r="AN2740" s="1136" t="s">
        <v>14489</v>
      </c>
      <c r="AO2740" s="1136">
        <f t="shared" si="342"/>
        <v>600</v>
      </c>
      <c r="AP2740" s="1136">
        <f t="shared" si="343"/>
        <v>1.7949999999999999</v>
      </c>
      <c r="AQ2740" s="1136" t="str">
        <f t="shared" si="344"/>
        <v>1-5-1S83°Z+S</v>
      </c>
      <c r="AR2740" s="1136" t="str">
        <f t="shared" si="345"/>
        <v>33.5</v>
      </c>
      <c r="AS2740" s="1136" t="str">
        <f t="shared" si="346"/>
        <v>330/330/140</v>
      </c>
      <c r="AT2740" s="1136" t="str">
        <f t="shared" si="347"/>
        <v>1-5-1S83°Z+S</v>
      </c>
      <c r="AU2740" s="1136" t="s">
        <v>15734</v>
      </c>
      <c r="AV2740" s="1136" t="str">
        <f t="shared" si="340"/>
        <v>112.7.11</v>
      </c>
      <c r="AW2740" s="1438">
        <f t="shared" si="341"/>
        <v>45118</v>
      </c>
    </row>
    <row r="2741" spans="1:49">
      <c r="A2741" s="1135" t="s">
        <v>8368</v>
      </c>
      <c r="B2741" s="1135" t="s">
        <v>7162</v>
      </c>
      <c r="C2741" s="1135">
        <v>450</v>
      </c>
      <c r="D2741" s="1135">
        <v>1.79</v>
      </c>
      <c r="E2741" s="1135" t="s">
        <v>15206</v>
      </c>
      <c r="F2741" s="1135" t="s">
        <v>1069</v>
      </c>
      <c r="G2741" s="1135">
        <v>5</v>
      </c>
      <c r="H2741" s="1135" t="s">
        <v>1900</v>
      </c>
      <c r="I2741" s="1135" t="s">
        <v>7189</v>
      </c>
      <c r="K2741" s="1135" t="s">
        <v>8235</v>
      </c>
      <c r="L2741" s="1135" t="s">
        <v>5131</v>
      </c>
      <c r="M2741" s="1135">
        <v>293.2</v>
      </c>
      <c r="N2741" s="1135" t="s">
        <v>1039</v>
      </c>
      <c r="O2741" s="1135">
        <v>7.33</v>
      </c>
      <c r="P2741" s="1135">
        <v>5.8639999999999999</v>
      </c>
      <c r="Q2741" s="1135">
        <v>3.5</v>
      </c>
      <c r="R2741" s="1135">
        <v>21</v>
      </c>
      <c r="T2741" s="1135">
        <v>25</v>
      </c>
      <c r="U2741" s="1135">
        <v>4.2</v>
      </c>
      <c r="V2741" s="1135" t="s">
        <v>663</v>
      </c>
      <c r="W2741" s="1135">
        <v>110</v>
      </c>
      <c r="X2741" s="1135">
        <v>20</v>
      </c>
      <c r="Y2741" s="1135">
        <v>1.6</v>
      </c>
      <c r="Z2741" s="1135" t="s">
        <v>663</v>
      </c>
      <c r="AA2741" s="1135" t="s">
        <v>3750</v>
      </c>
      <c r="AH2741" s="1135" t="s">
        <v>940</v>
      </c>
      <c r="AI2741" s="1135">
        <v>14.73</v>
      </c>
      <c r="AJ2741" s="1135">
        <v>0.14000000000000001</v>
      </c>
      <c r="AK2741" s="1135">
        <v>0.32</v>
      </c>
      <c r="AM2741" s="1136" t="s">
        <v>14490</v>
      </c>
      <c r="AN2741" s="1136" t="s">
        <v>14491</v>
      </c>
      <c r="AO2741" s="1136">
        <f t="shared" si="342"/>
        <v>450</v>
      </c>
      <c r="AP2741" s="1136">
        <f t="shared" si="343"/>
        <v>1.79</v>
      </c>
      <c r="AQ2741" s="1136" t="str">
        <f t="shared" si="344"/>
        <v>1-5-1S87°Z+S</v>
      </c>
      <c r="AR2741" s="1136" t="str">
        <f t="shared" si="345"/>
        <v>31.5</v>
      </c>
      <c r="AS2741" s="1136" t="str">
        <f t="shared" si="346"/>
        <v>280/280/OFF</v>
      </c>
      <c r="AT2741" s="1136" t="str">
        <f t="shared" si="347"/>
        <v>1-5-1S87°Z+S</v>
      </c>
      <c r="AU2741" s="1136" t="s">
        <v>15734</v>
      </c>
      <c r="AV2741" s="1136" t="str">
        <f t="shared" si="340"/>
        <v>112.7.14</v>
      </c>
      <c r="AW2741" s="1438">
        <f t="shared" si="341"/>
        <v>45121</v>
      </c>
    </row>
    <row r="2742" spans="1:49">
      <c r="A2742" s="1135" t="s">
        <v>8369</v>
      </c>
      <c r="B2742" s="1135" t="s">
        <v>737</v>
      </c>
      <c r="C2742" s="1135">
        <v>600</v>
      </c>
      <c r="D2742" s="1135">
        <v>1.7649999999999999</v>
      </c>
      <c r="E2742" s="1135">
        <v>102.5</v>
      </c>
      <c r="F2742" s="1135" t="s">
        <v>4164</v>
      </c>
      <c r="G2742" s="1135" t="s">
        <v>6959</v>
      </c>
      <c r="H2742" s="1135" t="s">
        <v>7808</v>
      </c>
      <c r="I2742" s="1135" t="s">
        <v>7537</v>
      </c>
      <c r="J2742" s="1135">
        <v>3.7</v>
      </c>
      <c r="K2742" s="1135" t="s">
        <v>7784</v>
      </c>
      <c r="L2742" s="1135" t="s">
        <v>4760</v>
      </c>
      <c r="M2742" s="1135">
        <v>300.8</v>
      </c>
      <c r="N2742" s="1135" t="s">
        <v>1039</v>
      </c>
      <c r="O2742" s="1135">
        <v>7.5200000000000005</v>
      </c>
      <c r="P2742" s="1135">
        <v>6.016</v>
      </c>
      <c r="Q2742" s="1135">
        <v>4</v>
      </c>
      <c r="R2742" s="1135">
        <v>17</v>
      </c>
      <c r="T2742" s="1135">
        <v>31.4</v>
      </c>
      <c r="U2742" s="1135">
        <v>3.6</v>
      </c>
      <c r="V2742" s="1135" t="s">
        <v>663</v>
      </c>
      <c r="W2742" s="1135">
        <v>65</v>
      </c>
      <c r="X2742" s="1135">
        <v>10</v>
      </c>
      <c r="Y2742" s="1135">
        <v>1.5</v>
      </c>
      <c r="Z2742" s="1135" t="s">
        <v>663</v>
      </c>
      <c r="AA2742" s="1135" t="s">
        <v>3746</v>
      </c>
      <c r="AH2742" s="1135" t="s">
        <v>746</v>
      </c>
      <c r="AI2742" s="1135">
        <v>91.15</v>
      </c>
      <c r="AJ2742" s="1135">
        <v>-0.18</v>
      </c>
      <c r="AK2742" s="1135">
        <v>1.3</v>
      </c>
      <c r="AM2742" s="1136" t="s">
        <v>14492</v>
      </c>
      <c r="AN2742" s="1136" t="s">
        <v>14493</v>
      </c>
      <c r="AO2742" s="1136">
        <f t="shared" si="342"/>
        <v>600</v>
      </c>
      <c r="AP2742" s="1136">
        <f t="shared" si="343"/>
        <v>1.7649999999999999</v>
      </c>
      <c r="AQ2742" s="1136">
        <f t="shared" si="344"/>
        <v>102.5</v>
      </c>
      <c r="AR2742" s="1136" t="str">
        <f t="shared" si="345"/>
        <v>15.5</v>
      </c>
      <c r="AS2742" s="1136" t="str">
        <f t="shared" si="346"/>
        <v>493/453/OFF</v>
      </c>
      <c r="AT2742" s="1136">
        <f t="shared" si="347"/>
        <v>102.5</v>
      </c>
      <c r="AV2742" s="1136" t="str">
        <f t="shared" si="340"/>
        <v>112.7.18</v>
      </c>
      <c r="AW2742" s="1438">
        <f t="shared" si="341"/>
        <v>45125</v>
      </c>
    </row>
    <row r="2743" spans="1:49">
      <c r="A2743" s="1135" t="s">
        <v>8370</v>
      </c>
      <c r="B2743" s="1135" t="s">
        <v>7045</v>
      </c>
      <c r="C2743" s="1135">
        <v>600</v>
      </c>
      <c r="D2743" s="1135">
        <v>1.7749999999999999</v>
      </c>
      <c r="E2743" s="1135" t="s">
        <v>15210</v>
      </c>
      <c r="F2743" s="1135" t="s">
        <v>2328</v>
      </c>
      <c r="G2743" s="1135">
        <v>3.5</v>
      </c>
      <c r="H2743" s="1135" t="s">
        <v>7046</v>
      </c>
      <c r="I2743" s="1135" t="s">
        <v>7115</v>
      </c>
      <c r="K2743" s="1135" t="s">
        <v>8271</v>
      </c>
      <c r="L2743" s="1135" t="s">
        <v>7049</v>
      </c>
      <c r="M2743" s="1135">
        <v>310</v>
      </c>
      <c r="N2743" s="1135" t="s">
        <v>1039</v>
      </c>
      <c r="O2743" s="1135">
        <v>7.75</v>
      </c>
      <c r="P2743" s="1135">
        <v>6.2</v>
      </c>
      <c r="Q2743" s="1135">
        <v>3.5</v>
      </c>
      <c r="R2743" s="1135">
        <v>25</v>
      </c>
      <c r="T2743" s="1135">
        <v>23</v>
      </c>
      <c r="U2743" s="1135">
        <v>3.2</v>
      </c>
      <c r="V2743" s="1135" t="s">
        <v>663</v>
      </c>
      <c r="W2743" s="1135">
        <v>115</v>
      </c>
      <c r="X2743" s="1135">
        <v>85</v>
      </c>
      <c r="Y2743" s="1135">
        <v>1.2</v>
      </c>
      <c r="Z2743" s="1135" t="s">
        <v>663</v>
      </c>
      <c r="AA2743" s="1135" t="s">
        <v>6315</v>
      </c>
      <c r="AH2743" s="1135" t="s">
        <v>634</v>
      </c>
      <c r="AI2743" s="1135">
        <v>69.55</v>
      </c>
      <c r="AJ2743" s="1135">
        <v>-0.57999999999999996</v>
      </c>
      <c r="AK2743" s="1135">
        <v>3.02</v>
      </c>
      <c r="AM2743" s="1136" t="s">
        <v>14494</v>
      </c>
      <c r="AN2743" s="1136" t="s">
        <v>14495</v>
      </c>
      <c r="AO2743" s="1136">
        <f t="shared" si="342"/>
        <v>600</v>
      </c>
      <c r="AP2743" s="1136">
        <f t="shared" si="343"/>
        <v>1.7749999999999999</v>
      </c>
      <c r="AQ2743" s="1136" t="str">
        <f t="shared" si="344"/>
        <v>1-5-1S83°Z+S</v>
      </c>
      <c r="AR2743" s="1136" t="str">
        <f t="shared" si="345"/>
        <v>33.5</v>
      </c>
      <c r="AS2743" s="1136" t="str">
        <f t="shared" si="346"/>
        <v>340/340/140</v>
      </c>
      <c r="AT2743" s="1136" t="str">
        <f t="shared" si="347"/>
        <v>1-5-1S83°Z+S</v>
      </c>
      <c r="AU2743" s="1136" t="s">
        <v>15734</v>
      </c>
      <c r="AV2743" s="1136" t="str">
        <f t="shared" si="340"/>
        <v>112.7.17</v>
      </c>
      <c r="AW2743" s="1438">
        <f t="shared" si="341"/>
        <v>45124</v>
      </c>
    </row>
    <row r="2744" spans="1:49">
      <c r="A2744" s="1135" t="s">
        <v>8371</v>
      </c>
      <c r="B2744" s="1135" t="s">
        <v>737</v>
      </c>
      <c r="C2744" s="1135">
        <v>600</v>
      </c>
      <c r="D2744" s="1135">
        <v>1.7769999999999999</v>
      </c>
      <c r="E2744" s="1135">
        <v>102.5</v>
      </c>
      <c r="F2744" s="1135" t="s">
        <v>4164</v>
      </c>
      <c r="G2744" s="1135">
        <v>5.5</v>
      </c>
      <c r="H2744" s="1135" t="s">
        <v>7432</v>
      </c>
      <c r="I2744" s="1135" t="s">
        <v>8325</v>
      </c>
      <c r="J2744" s="1135">
        <v>3.7</v>
      </c>
      <c r="K2744" s="1135" t="s">
        <v>8372</v>
      </c>
      <c r="L2744" s="1135" t="s">
        <v>4760</v>
      </c>
      <c r="M2744" s="1135">
        <v>295.10000000000002</v>
      </c>
      <c r="N2744" s="1135" t="s">
        <v>1039</v>
      </c>
      <c r="O2744" s="1135">
        <v>7.3775000000000013</v>
      </c>
      <c r="P2744" s="1135">
        <v>5.9020000000000001</v>
      </c>
      <c r="Q2744" s="1135">
        <v>4</v>
      </c>
      <c r="R2744" s="1135">
        <v>17.399999999999999</v>
      </c>
      <c r="T2744" s="1135">
        <v>31</v>
      </c>
      <c r="U2744" s="1135">
        <v>3.5</v>
      </c>
      <c r="V2744" s="1135" t="s">
        <v>663</v>
      </c>
      <c r="W2744" s="1135">
        <v>100</v>
      </c>
      <c r="X2744" s="1135">
        <v>40</v>
      </c>
      <c r="Y2744" s="1135">
        <v>1</v>
      </c>
      <c r="Z2744" s="1135" t="s">
        <v>663</v>
      </c>
      <c r="AA2744" s="1135" t="s">
        <v>3746</v>
      </c>
      <c r="AH2744" s="1135" t="s">
        <v>863</v>
      </c>
      <c r="AI2744" s="1135">
        <v>95.36</v>
      </c>
      <c r="AJ2744" s="1135">
        <v>-0.52</v>
      </c>
      <c r="AK2744" s="1135">
        <v>1.61</v>
      </c>
      <c r="AM2744" s="1136" t="s">
        <v>14496</v>
      </c>
      <c r="AN2744" s="1136" t="s">
        <v>14497</v>
      </c>
      <c r="AO2744" s="1136">
        <f t="shared" si="342"/>
        <v>600</v>
      </c>
      <c r="AP2744" s="1136">
        <f t="shared" si="343"/>
        <v>1.7769999999999999</v>
      </c>
      <c r="AQ2744" s="1136">
        <f t="shared" si="344"/>
        <v>102.5</v>
      </c>
      <c r="AR2744" s="1136" t="str">
        <f t="shared" si="345"/>
        <v>15.5</v>
      </c>
      <c r="AS2744" s="1136" t="str">
        <f t="shared" si="346"/>
        <v>504/464/OFF</v>
      </c>
      <c r="AT2744" s="1136">
        <f t="shared" si="347"/>
        <v>102.5</v>
      </c>
      <c r="AV2744" s="1136" t="str">
        <f t="shared" si="340"/>
        <v>112.7.18</v>
      </c>
      <c r="AW2744" s="1438">
        <f t="shared" si="341"/>
        <v>45125</v>
      </c>
    </row>
    <row r="2745" spans="1:49">
      <c r="A2745" s="1135" t="s">
        <v>8373</v>
      </c>
      <c r="B2745" s="1135" t="s">
        <v>7400</v>
      </c>
      <c r="C2745" s="1135">
        <v>600</v>
      </c>
      <c r="D2745" s="1135">
        <v>1.78</v>
      </c>
      <c r="E2745" s="1135" t="s">
        <v>15210</v>
      </c>
      <c r="F2745" s="1135" t="s">
        <v>2328</v>
      </c>
      <c r="G2745" s="1135">
        <v>3.5</v>
      </c>
      <c r="H2745" s="1135" t="s">
        <v>7046</v>
      </c>
      <c r="I2745" s="1135" t="s">
        <v>7244</v>
      </c>
      <c r="J2745" s="1135">
        <v>3</v>
      </c>
      <c r="K2745" s="1135" t="s">
        <v>8374</v>
      </c>
      <c r="L2745" s="1135" t="s">
        <v>7402</v>
      </c>
      <c r="M2745" s="1135">
        <v>310</v>
      </c>
      <c r="N2745" s="1135" t="s">
        <v>1039</v>
      </c>
      <c r="O2745" s="1135">
        <v>7.75</v>
      </c>
      <c r="P2745" s="1135">
        <v>6.2</v>
      </c>
      <c r="Q2745" s="1135">
        <v>3.5</v>
      </c>
      <c r="R2745" s="1135">
        <v>22</v>
      </c>
      <c r="T2745" s="1135">
        <v>22</v>
      </c>
      <c r="U2745" s="1135">
        <v>3.5</v>
      </c>
      <c r="V2745" s="1135" t="s">
        <v>663</v>
      </c>
      <c r="W2745" s="1135">
        <v>110</v>
      </c>
      <c r="X2745" s="1135">
        <v>85</v>
      </c>
      <c r="Y2745" s="1135">
        <v>1</v>
      </c>
      <c r="Z2745" s="1135" t="s">
        <v>663</v>
      </c>
      <c r="AA2745" s="1135" t="s">
        <v>3769</v>
      </c>
      <c r="AH2745" s="1135" t="s">
        <v>908</v>
      </c>
      <c r="AI2745" s="1135">
        <v>24</v>
      </c>
      <c r="AJ2745" s="1135">
        <v>10.36</v>
      </c>
      <c r="AK2745" s="1135">
        <v>6.4</v>
      </c>
      <c r="AM2745" s="1136" t="s">
        <v>14498</v>
      </c>
      <c r="AN2745" s="1136" t="s">
        <v>14499</v>
      </c>
      <c r="AO2745" s="1136">
        <f t="shared" si="342"/>
        <v>600</v>
      </c>
      <c r="AP2745" s="1136">
        <f t="shared" si="343"/>
        <v>1.78</v>
      </c>
      <c r="AQ2745" s="1136" t="str">
        <f t="shared" si="344"/>
        <v>1-5-1S83°Z+S</v>
      </c>
      <c r="AR2745" s="1136" t="str">
        <f t="shared" si="345"/>
        <v>33.5</v>
      </c>
      <c r="AS2745" s="1136" t="str">
        <f t="shared" si="346"/>
        <v>340/340/140</v>
      </c>
      <c r="AT2745" s="1136" t="str">
        <f t="shared" si="347"/>
        <v>1-5-1S83°Z+S</v>
      </c>
      <c r="AU2745" s="1136" t="s">
        <v>15734</v>
      </c>
      <c r="AV2745" s="1136" t="str">
        <f t="shared" si="340"/>
        <v>112.8.4</v>
      </c>
      <c r="AW2745" s="1438">
        <f t="shared" si="341"/>
        <v>45142</v>
      </c>
    </row>
    <row r="2746" spans="1:49">
      <c r="A2746" s="1135" t="s">
        <v>8375</v>
      </c>
      <c r="B2746" s="1135" t="s">
        <v>7807</v>
      </c>
      <c r="C2746" s="1135">
        <v>600</v>
      </c>
      <c r="D2746" s="1135">
        <v>1.7769999999999999</v>
      </c>
      <c r="E2746" s="1135">
        <v>102.5</v>
      </c>
      <c r="F2746" s="1135" t="s">
        <v>4164</v>
      </c>
      <c r="G2746" s="1135">
        <v>5.5</v>
      </c>
      <c r="H2746" s="1135" t="s">
        <v>7432</v>
      </c>
      <c r="I2746" s="1135" t="s">
        <v>7799</v>
      </c>
      <c r="J2746" s="1135">
        <v>3.7</v>
      </c>
      <c r="K2746" s="1135" t="s">
        <v>8372</v>
      </c>
      <c r="L2746" s="1135" t="s">
        <v>4760</v>
      </c>
      <c r="M2746" s="1135">
        <v>295.10000000000002</v>
      </c>
      <c r="N2746" s="1135" t="s">
        <v>1039</v>
      </c>
      <c r="O2746" s="1135">
        <v>7.3775000000000013</v>
      </c>
      <c r="P2746" s="1135">
        <v>5.9020000000000001</v>
      </c>
      <c r="Q2746" s="1135">
        <v>4</v>
      </c>
      <c r="R2746" s="1135">
        <v>17.399999999999999</v>
      </c>
      <c r="T2746" s="1135">
        <v>31</v>
      </c>
      <c r="U2746" s="1135">
        <v>3.5</v>
      </c>
      <c r="V2746" s="1135" t="s">
        <v>663</v>
      </c>
      <c r="W2746" s="1135">
        <v>100</v>
      </c>
      <c r="X2746" s="1135">
        <v>40</v>
      </c>
      <c r="Y2746" s="1135">
        <v>1</v>
      </c>
      <c r="Z2746" s="1135" t="s">
        <v>663</v>
      </c>
      <c r="AA2746" s="1135" t="s">
        <v>8376</v>
      </c>
      <c r="AH2746" s="1135" t="s">
        <v>1737</v>
      </c>
      <c r="AI2746" s="1135">
        <v>94.73</v>
      </c>
      <c r="AJ2746" s="1135">
        <v>-0.79</v>
      </c>
      <c r="AK2746" s="1135">
        <v>1.88</v>
      </c>
      <c r="AM2746" s="1136" t="s">
        <v>14500</v>
      </c>
      <c r="AN2746" s="1136" t="s">
        <v>14501</v>
      </c>
      <c r="AO2746" s="1136">
        <f t="shared" si="342"/>
        <v>600</v>
      </c>
      <c r="AP2746" s="1136">
        <f t="shared" si="343"/>
        <v>1.7769999999999999</v>
      </c>
      <c r="AQ2746" s="1136">
        <f t="shared" si="344"/>
        <v>102.5</v>
      </c>
      <c r="AR2746" s="1136" t="str">
        <f t="shared" si="345"/>
        <v>15.5</v>
      </c>
      <c r="AS2746" s="1136" t="str">
        <f t="shared" si="346"/>
        <v>504/464/OFF</v>
      </c>
      <c r="AT2746" s="1136">
        <f t="shared" si="347"/>
        <v>102.5</v>
      </c>
      <c r="AV2746" s="1136" t="str">
        <f t="shared" si="340"/>
        <v>112.8.9</v>
      </c>
      <c r="AW2746" s="1438">
        <f t="shared" si="341"/>
        <v>45147</v>
      </c>
    </row>
    <row r="2747" spans="1:49">
      <c r="A2747" s="1135" t="s">
        <v>8377</v>
      </c>
      <c r="B2747" s="1135" t="s">
        <v>8251</v>
      </c>
      <c r="C2747" s="1135">
        <v>600</v>
      </c>
      <c r="D2747" s="1135">
        <v>1.78</v>
      </c>
      <c r="E2747" s="1135" t="s">
        <v>15210</v>
      </c>
      <c r="F2747" s="1135" t="s">
        <v>2328</v>
      </c>
      <c r="G2747" s="1135">
        <v>3.5</v>
      </c>
      <c r="H2747" s="1135" t="s">
        <v>7046</v>
      </c>
      <c r="I2747" s="1135" t="s">
        <v>7540</v>
      </c>
      <c r="J2747" s="1135">
        <v>3</v>
      </c>
      <c r="K2747" s="1135" t="s">
        <v>8378</v>
      </c>
      <c r="L2747" s="1135" t="s">
        <v>8253</v>
      </c>
      <c r="M2747" s="1135">
        <v>310</v>
      </c>
      <c r="N2747" s="1135" t="s">
        <v>1039</v>
      </c>
      <c r="O2747" s="1135">
        <v>7.75</v>
      </c>
      <c r="P2747" s="1135">
        <v>6.2</v>
      </c>
      <c r="Q2747" s="1135">
        <v>3.5</v>
      </c>
      <c r="R2747" s="1135">
        <v>22</v>
      </c>
      <c r="T2747" s="1135">
        <v>22</v>
      </c>
      <c r="U2747" s="1135">
        <v>3.5</v>
      </c>
      <c r="V2747" s="1135" t="s">
        <v>663</v>
      </c>
      <c r="W2747" s="1135">
        <v>110</v>
      </c>
      <c r="X2747" s="1135">
        <v>85</v>
      </c>
      <c r="Y2747" s="1135">
        <v>1</v>
      </c>
      <c r="Z2747" s="1135" t="s">
        <v>663</v>
      </c>
      <c r="AA2747" s="1135" t="s">
        <v>6352</v>
      </c>
      <c r="AH2747" s="1135" t="s">
        <v>1088</v>
      </c>
      <c r="AI2747" s="1135">
        <v>30.4</v>
      </c>
      <c r="AJ2747" s="1135">
        <v>3.17</v>
      </c>
      <c r="AK2747" s="1135">
        <v>3.41</v>
      </c>
      <c r="AM2747" s="1136" t="s">
        <v>14502</v>
      </c>
      <c r="AN2747" s="1136" t="s">
        <v>14503</v>
      </c>
      <c r="AO2747" s="1136">
        <f t="shared" si="342"/>
        <v>600</v>
      </c>
      <c r="AP2747" s="1136">
        <f t="shared" si="343"/>
        <v>1.78</v>
      </c>
      <c r="AQ2747" s="1136" t="str">
        <f t="shared" si="344"/>
        <v>1-5-1S83°Z+S</v>
      </c>
      <c r="AR2747" s="1136" t="str">
        <f t="shared" si="345"/>
        <v>33.5</v>
      </c>
      <c r="AS2747" s="1136" t="str">
        <f t="shared" si="346"/>
        <v>340/340/140</v>
      </c>
      <c r="AT2747" s="1136" t="str">
        <f t="shared" si="347"/>
        <v>1-5-1S83°Z+S</v>
      </c>
      <c r="AU2747" s="1136" t="s">
        <v>15734</v>
      </c>
      <c r="AV2747" s="1136" t="str">
        <f t="shared" si="340"/>
        <v>112.8.11</v>
      </c>
      <c r="AW2747" s="1438">
        <f t="shared" si="341"/>
        <v>45149</v>
      </c>
    </row>
    <row r="2748" spans="1:49">
      <c r="A2748" s="1135" t="s">
        <v>8379</v>
      </c>
      <c r="B2748" s="1135" t="s">
        <v>737</v>
      </c>
      <c r="C2748" s="1135">
        <v>700</v>
      </c>
      <c r="D2748" s="1135">
        <v>1.78</v>
      </c>
      <c r="E2748" s="1135" t="s">
        <v>15203</v>
      </c>
      <c r="F2748" s="1135" t="s">
        <v>663</v>
      </c>
      <c r="G2748" s="1135" t="s">
        <v>6959</v>
      </c>
      <c r="H2748" s="1135" t="s">
        <v>8380</v>
      </c>
      <c r="I2748" s="1135" t="s">
        <v>7894</v>
      </c>
      <c r="J2748" s="1135">
        <v>3.7</v>
      </c>
      <c r="K2748" s="1135" t="s">
        <v>8298</v>
      </c>
      <c r="L2748" s="1135" t="s">
        <v>4760</v>
      </c>
      <c r="M2748" s="1135">
        <v>300.8</v>
      </c>
      <c r="N2748" s="1135" t="s">
        <v>1039</v>
      </c>
      <c r="O2748" s="1135">
        <v>7.5200000000000005</v>
      </c>
      <c r="P2748" s="1135">
        <v>6.016</v>
      </c>
      <c r="Q2748" s="1135">
        <v>4</v>
      </c>
      <c r="R2748" s="1135">
        <v>17</v>
      </c>
      <c r="T2748" s="1135">
        <v>31.4</v>
      </c>
      <c r="U2748" s="1135">
        <v>3.6</v>
      </c>
      <c r="V2748" s="1135" t="s">
        <v>663</v>
      </c>
      <c r="W2748" s="1135">
        <v>65</v>
      </c>
      <c r="X2748" s="1135">
        <v>10</v>
      </c>
      <c r="Y2748" s="1135">
        <v>1.5</v>
      </c>
      <c r="Z2748" s="1135" t="s">
        <v>663</v>
      </c>
      <c r="AA2748" s="1135" t="s">
        <v>4539</v>
      </c>
      <c r="AH2748" s="1135" t="s">
        <v>625</v>
      </c>
      <c r="AI2748" s="1135">
        <v>94.9</v>
      </c>
      <c r="AJ2748" s="1135">
        <v>-0.72</v>
      </c>
      <c r="AK2748" s="1135">
        <v>1.49</v>
      </c>
      <c r="AM2748" s="1136" t="s">
        <v>14504</v>
      </c>
      <c r="AN2748" s="1136" t="s">
        <v>14505</v>
      </c>
      <c r="AO2748" s="1136">
        <f t="shared" si="342"/>
        <v>700</v>
      </c>
      <c r="AP2748" s="1136">
        <f t="shared" si="343"/>
        <v>1.78</v>
      </c>
      <c r="AQ2748" s="1136" t="str">
        <f t="shared" si="344"/>
        <v>1-5-1S85°Z+S</v>
      </c>
      <c r="AR2748" s="1136" t="str">
        <f t="shared" si="345"/>
        <v>NA</v>
      </c>
      <c r="AS2748" s="1136" t="str">
        <f t="shared" si="346"/>
        <v>198/OFF</v>
      </c>
      <c r="AT2748" s="1136" t="str">
        <f t="shared" si="347"/>
        <v>1-5-1S85°Z+S</v>
      </c>
      <c r="AU2748" s="1136" t="s">
        <v>15734</v>
      </c>
      <c r="AV2748" s="1136" t="str">
        <f t="shared" si="340"/>
        <v>112.8.14</v>
      </c>
      <c r="AW2748" s="1438">
        <f t="shared" si="341"/>
        <v>45152</v>
      </c>
    </row>
    <row r="2749" spans="1:49">
      <c r="A2749" s="1135" t="s">
        <v>8381</v>
      </c>
      <c r="B2749" s="1135" t="s">
        <v>737</v>
      </c>
      <c r="C2749" s="1135">
        <v>650</v>
      </c>
      <c r="D2749" s="1135">
        <v>1.78</v>
      </c>
      <c r="E2749" s="1135" t="s">
        <v>15203</v>
      </c>
      <c r="F2749" s="1135" t="s">
        <v>663</v>
      </c>
      <c r="G2749" s="1135" t="s">
        <v>6959</v>
      </c>
      <c r="H2749" s="1135" t="s">
        <v>7458</v>
      </c>
      <c r="I2749" s="1135" t="s">
        <v>6967</v>
      </c>
      <c r="J2749" s="1135">
        <v>3.7</v>
      </c>
      <c r="K2749" s="1135" t="s">
        <v>8382</v>
      </c>
      <c r="L2749" s="1135" t="s">
        <v>4760</v>
      </c>
      <c r="M2749" s="1135">
        <v>300.8</v>
      </c>
      <c r="N2749" s="1135" t="s">
        <v>1039</v>
      </c>
      <c r="O2749" s="1135">
        <v>7.5200000000000005</v>
      </c>
      <c r="P2749" s="1135">
        <v>6.016</v>
      </c>
      <c r="Q2749" s="1135">
        <v>4</v>
      </c>
      <c r="R2749" s="1135">
        <v>17</v>
      </c>
      <c r="T2749" s="1135">
        <v>31.4</v>
      </c>
      <c r="U2749" s="1135">
        <v>3.6</v>
      </c>
      <c r="V2749" s="1135" t="s">
        <v>663</v>
      </c>
      <c r="W2749" s="1135">
        <v>65</v>
      </c>
      <c r="X2749" s="1135">
        <v>10</v>
      </c>
      <c r="Y2749" s="1135">
        <v>1.5</v>
      </c>
      <c r="Z2749" s="1135" t="s">
        <v>663</v>
      </c>
      <c r="AA2749" s="1135" t="s">
        <v>4539</v>
      </c>
      <c r="AH2749" s="1135" t="s">
        <v>1147</v>
      </c>
      <c r="AI2749" s="1135">
        <v>90.82</v>
      </c>
      <c r="AJ2749" s="1135">
        <v>-0.31</v>
      </c>
      <c r="AK2749" s="1135">
        <v>0.86</v>
      </c>
      <c r="AM2749" s="1136" t="s">
        <v>14506</v>
      </c>
      <c r="AN2749" s="1136" t="s">
        <v>14507</v>
      </c>
      <c r="AO2749" s="1136">
        <f t="shared" si="342"/>
        <v>650</v>
      </c>
      <c r="AP2749" s="1136">
        <f t="shared" si="343"/>
        <v>1.78</v>
      </c>
      <c r="AQ2749" s="1136" t="str">
        <f t="shared" si="344"/>
        <v>1-5-1S85°Z+S</v>
      </c>
      <c r="AR2749" s="1136" t="str">
        <f t="shared" si="345"/>
        <v>NA</v>
      </c>
      <c r="AS2749" s="1136" t="str">
        <f t="shared" si="346"/>
        <v>196/OFF</v>
      </c>
      <c r="AT2749" s="1136" t="str">
        <f t="shared" si="347"/>
        <v>1-5-1S85°Z+S</v>
      </c>
      <c r="AU2749" s="1136" t="s">
        <v>15734</v>
      </c>
      <c r="AV2749" s="1136" t="str">
        <f t="shared" si="340"/>
        <v>112.8.14</v>
      </c>
      <c r="AW2749" s="1438">
        <f t="shared" si="341"/>
        <v>45152</v>
      </c>
    </row>
    <row r="2750" spans="1:49">
      <c r="A2750" s="1135" t="s">
        <v>8383</v>
      </c>
      <c r="B2750" s="1135" t="s">
        <v>737</v>
      </c>
      <c r="C2750" s="1135">
        <v>700</v>
      </c>
      <c r="D2750" s="1135">
        <v>1.79</v>
      </c>
      <c r="E2750" s="1135" t="s">
        <v>15203</v>
      </c>
      <c r="F2750" s="1135" t="s">
        <v>663</v>
      </c>
      <c r="G2750" s="1135" t="s">
        <v>6959</v>
      </c>
      <c r="H2750" s="1135" t="s">
        <v>8384</v>
      </c>
      <c r="I2750" s="1135" t="s">
        <v>8238</v>
      </c>
      <c r="J2750" s="1135">
        <v>3.7</v>
      </c>
      <c r="K2750" s="1135" t="s">
        <v>8382</v>
      </c>
      <c r="L2750" s="1135" t="s">
        <v>4760</v>
      </c>
      <c r="M2750" s="1135">
        <v>295.10000000000002</v>
      </c>
      <c r="N2750" s="1135" t="s">
        <v>1039</v>
      </c>
      <c r="O2750" s="1135">
        <v>7.3775000000000013</v>
      </c>
      <c r="P2750" s="1135">
        <v>5.9020000000000001</v>
      </c>
      <c r="Q2750" s="1135">
        <v>4</v>
      </c>
      <c r="R2750" s="1135">
        <v>17.399999999999999</v>
      </c>
      <c r="T2750" s="1135">
        <v>31</v>
      </c>
      <c r="U2750" s="1135">
        <v>3.5</v>
      </c>
      <c r="V2750" s="1135" t="s">
        <v>663</v>
      </c>
      <c r="W2750" s="1135" t="s">
        <v>6974</v>
      </c>
      <c r="X2750" s="1135">
        <v>40</v>
      </c>
      <c r="Y2750" s="1135">
        <v>1</v>
      </c>
      <c r="Z2750" s="1135" t="s">
        <v>663</v>
      </c>
      <c r="AA2750" s="1135" t="s">
        <v>4542</v>
      </c>
      <c r="AH2750" s="1135" t="s">
        <v>811</v>
      </c>
      <c r="AI2750" s="1135">
        <v>91.11</v>
      </c>
      <c r="AJ2750" s="1135">
        <v>-0.14000000000000001</v>
      </c>
      <c r="AK2750" s="1135">
        <v>1.19</v>
      </c>
      <c r="AM2750" s="1136" t="s">
        <v>14508</v>
      </c>
      <c r="AN2750" s="1136" t="s">
        <v>14509</v>
      </c>
      <c r="AO2750" s="1136">
        <f t="shared" si="342"/>
        <v>700</v>
      </c>
      <c r="AP2750" s="1136">
        <f t="shared" si="343"/>
        <v>1.79</v>
      </c>
      <c r="AQ2750" s="1136" t="str">
        <f t="shared" si="344"/>
        <v>1-5-1S85°Z+S</v>
      </c>
      <c r="AR2750" s="1136" t="str">
        <f t="shared" si="345"/>
        <v>NA</v>
      </c>
      <c r="AS2750" s="1136" t="str">
        <f t="shared" si="346"/>
        <v>203/OFF</v>
      </c>
      <c r="AT2750" s="1136" t="str">
        <f t="shared" si="347"/>
        <v>1-5-1S85°Z+S</v>
      </c>
      <c r="AU2750" s="1136" t="s">
        <v>15734</v>
      </c>
      <c r="AV2750" s="1136" t="str">
        <f t="shared" si="340"/>
        <v>112.8.16</v>
      </c>
      <c r="AW2750" s="1438">
        <f t="shared" si="341"/>
        <v>45154</v>
      </c>
    </row>
    <row r="2751" spans="1:49">
      <c r="A2751" s="1135" t="s">
        <v>8385</v>
      </c>
      <c r="B2751" s="1135" t="s">
        <v>682</v>
      </c>
      <c r="C2751" s="1135">
        <v>550</v>
      </c>
      <c r="D2751" s="1135">
        <v>1.7949999999999999</v>
      </c>
      <c r="E2751" s="1135" t="s">
        <v>15216</v>
      </c>
      <c r="F2751" s="1135" t="s">
        <v>1048</v>
      </c>
      <c r="G2751" s="1135">
        <v>5</v>
      </c>
      <c r="H2751" s="1135" t="s">
        <v>8064</v>
      </c>
      <c r="I2751" s="1135" t="s">
        <v>7199</v>
      </c>
      <c r="K2751" s="1135" t="s">
        <v>7906</v>
      </c>
      <c r="L2751" s="1135" t="s">
        <v>6332</v>
      </c>
      <c r="M2751" s="1135">
        <v>296.39999999999998</v>
      </c>
      <c r="N2751" s="1135" t="s">
        <v>1039</v>
      </c>
      <c r="O2751" s="1135">
        <v>7.41</v>
      </c>
      <c r="P2751" s="1135">
        <v>5.9279999999999999</v>
      </c>
      <c r="Q2751" s="1135">
        <v>3.5</v>
      </c>
      <c r="R2751" s="1135">
        <v>20</v>
      </c>
      <c r="T2751" s="1135">
        <v>14.7</v>
      </c>
      <c r="U2751" s="1135">
        <v>5.5</v>
      </c>
      <c r="V2751" s="1135" t="s">
        <v>663</v>
      </c>
      <c r="W2751" s="1135" t="s">
        <v>2910</v>
      </c>
      <c r="X2751" s="1135">
        <v>10</v>
      </c>
      <c r="Y2751" s="1135">
        <v>1.1000000000000001</v>
      </c>
      <c r="Z2751" s="1135" t="s">
        <v>663</v>
      </c>
      <c r="AA2751" s="1135" t="s">
        <v>3781</v>
      </c>
      <c r="AB2751" s="1135" t="s">
        <v>8386</v>
      </c>
      <c r="AH2751" s="1135" t="s">
        <v>789</v>
      </c>
      <c r="AI2751" s="1135">
        <v>91.33</v>
      </c>
      <c r="AJ2751" s="1135">
        <v>-1.2</v>
      </c>
      <c r="AK2751" s="1135">
        <v>6.06</v>
      </c>
      <c r="AM2751" s="1136" t="s">
        <v>14510</v>
      </c>
      <c r="AN2751" s="1136" t="s">
        <v>14511</v>
      </c>
      <c r="AO2751" s="1136">
        <f t="shared" si="342"/>
        <v>550</v>
      </c>
      <c r="AP2751" s="1136">
        <f t="shared" si="343"/>
        <v>1.7949999999999999</v>
      </c>
      <c r="AQ2751" s="1136" t="str">
        <f t="shared" si="344"/>
        <v>1-5-1S91°Z+S</v>
      </c>
      <c r="AR2751" s="1136" t="str">
        <f t="shared" si="345"/>
        <v>31</v>
      </c>
      <c r="AS2751" s="1136" t="str">
        <f t="shared" si="346"/>
        <v>285/285/160</v>
      </c>
      <c r="AT2751" s="1136" t="str">
        <f t="shared" si="347"/>
        <v>1-5-1S91°Z+S</v>
      </c>
      <c r="AU2751" s="1136" t="s">
        <v>15734</v>
      </c>
      <c r="AV2751" s="1136" t="str">
        <f t="shared" si="340"/>
        <v>112.8.21</v>
      </c>
      <c r="AW2751" s="1438">
        <f t="shared" si="341"/>
        <v>45159</v>
      </c>
    </row>
    <row r="2752" spans="1:49">
      <c r="A2752" s="1135" t="s">
        <v>8387</v>
      </c>
      <c r="B2752" s="1135" t="s">
        <v>869</v>
      </c>
      <c r="C2752" s="1135">
        <v>600</v>
      </c>
      <c r="D2752" s="1135">
        <v>1.8</v>
      </c>
      <c r="E2752" s="1135" t="s">
        <v>15210</v>
      </c>
      <c r="F2752" s="1135" t="s">
        <v>6995</v>
      </c>
      <c r="G2752" s="1135">
        <v>4</v>
      </c>
      <c r="H2752" s="1135" t="s">
        <v>6996</v>
      </c>
      <c r="I2752" s="1135" t="s">
        <v>7142</v>
      </c>
      <c r="K2752" s="1135" t="s">
        <v>7841</v>
      </c>
      <c r="L2752" s="1135" t="s">
        <v>6999</v>
      </c>
      <c r="M2752" s="1135">
        <v>303.89999999999998</v>
      </c>
      <c r="N2752" s="1135" t="s">
        <v>1039</v>
      </c>
      <c r="O2752" s="1135">
        <v>7.5975000000000001</v>
      </c>
      <c r="P2752" s="1135">
        <v>6.0779999999999994</v>
      </c>
      <c r="Q2752" s="1135">
        <v>3.5</v>
      </c>
      <c r="R2752" s="1135">
        <v>24.5</v>
      </c>
      <c r="T2752" s="1135">
        <v>12.7</v>
      </c>
      <c r="U2752" s="1135">
        <v>2.6</v>
      </c>
      <c r="V2752" s="1135" t="s">
        <v>663</v>
      </c>
      <c r="W2752" s="1135" t="s">
        <v>2626</v>
      </c>
      <c r="X2752" s="1135">
        <v>10</v>
      </c>
      <c r="Y2752" s="1135">
        <v>1.5</v>
      </c>
      <c r="Z2752" s="1135" t="s">
        <v>663</v>
      </c>
      <c r="AA2752" s="1135" t="s">
        <v>1707</v>
      </c>
      <c r="AH2752" s="1135" t="s">
        <v>3307</v>
      </c>
      <c r="AI2752" s="1135">
        <v>55.44</v>
      </c>
      <c r="AJ2752" s="1135">
        <v>1.3</v>
      </c>
      <c r="AK2752" s="1135">
        <v>4.4800000000000004</v>
      </c>
      <c r="AM2752" s="1136" t="s">
        <v>14512</v>
      </c>
      <c r="AN2752" s="1136" t="s">
        <v>14513</v>
      </c>
      <c r="AO2752" s="1136">
        <f t="shared" si="342"/>
        <v>600</v>
      </c>
      <c r="AP2752" s="1136">
        <f t="shared" si="343"/>
        <v>1.8</v>
      </c>
      <c r="AQ2752" s="1136" t="str">
        <f t="shared" si="344"/>
        <v>1-5-1S83°Z+S</v>
      </c>
      <c r="AR2752" s="1136" t="str">
        <f t="shared" si="345"/>
        <v>33.6</v>
      </c>
      <c r="AS2752" s="1136" t="str">
        <f t="shared" si="346"/>
        <v>310/310/190</v>
      </c>
      <c r="AT2752" s="1136" t="str">
        <f t="shared" si="347"/>
        <v>1-5-1S83°Z+S</v>
      </c>
      <c r="AU2752" s="1136" t="s">
        <v>15734</v>
      </c>
      <c r="AV2752" s="1136" t="str">
        <f t="shared" si="340"/>
        <v>112.8.23</v>
      </c>
      <c r="AW2752" s="1438">
        <f t="shared" si="341"/>
        <v>45161</v>
      </c>
    </row>
    <row r="2753" spans="1:49">
      <c r="A2753" s="1135" t="s">
        <v>8388</v>
      </c>
      <c r="B2753" s="1135" t="s">
        <v>7162</v>
      </c>
      <c r="C2753" s="1135">
        <v>450</v>
      </c>
      <c r="D2753" s="1135">
        <v>1.8</v>
      </c>
      <c r="E2753" s="1135" t="s">
        <v>15206</v>
      </c>
      <c r="F2753" s="1135" t="s">
        <v>1069</v>
      </c>
      <c r="G2753" s="1135">
        <v>5</v>
      </c>
      <c r="H2753" s="1135" t="s">
        <v>3421</v>
      </c>
      <c r="I2753" s="1135" t="s">
        <v>7823</v>
      </c>
      <c r="K2753" s="1135" t="s">
        <v>8244</v>
      </c>
      <c r="L2753" s="1135" t="s">
        <v>5131</v>
      </c>
      <c r="M2753" s="1135">
        <v>295.5</v>
      </c>
      <c r="N2753" s="1135" t="s">
        <v>1039</v>
      </c>
      <c r="O2753" s="1135">
        <v>7.3875000000000002</v>
      </c>
      <c r="P2753" s="1135">
        <v>5.91</v>
      </c>
      <c r="Q2753" s="1135">
        <v>3.5</v>
      </c>
      <c r="R2753" s="1135">
        <v>19.5</v>
      </c>
      <c r="T2753" s="1135">
        <v>20</v>
      </c>
      <c r="U2753" s="1135">
        <v>3.5</v>
      </c>
      <c r="V2753" s="1135" t="s">
        <v>663</v>
      </c>
      <c r="W2753" s="1135">
        <v>115</v>
      </c>
      <c r="X2753" s="1135">
        <v>90</v>
      </c>
      <c r="Y2753" s="1135">
        <v>1</v>
      </c>
      <c r="Z2753" s="1135" t="s">
        <v>663</v>
      </c>
      <c r="AA2753" s="1135" t="s">
        <v>4551</v>
      </c>
      <c r="AH2753" s="1135" t="s">
        <v>940</v>
      </c>
      <c r="AI2753" s="1135">
        <v>14.73</v>
      </c>
      <c r="AJ2753" s="1135">
        <v>0.14000000000000001</v>
      </c>
      <c r="AK2753" s="1135">
        <v>0.32</v>
      </c>
      <c r="AM2753" s="1136" t="s">
        <v>14514</v>
      </c>
      <c r="AN2753" s="1136" t="s">
        <v>14515</v>
      </c>
      <c r="AO2753" s="1136">
        <f t="shared" si="342"/>
        <v>450</v>
      </c>
      <c r="AP2753" s="1136">
        <f t="shared" si="343"/>
        <v>1.8</v>
      </c>
      <c r="AQ2753" s="1136" t="str">
        <f t="shared" si="344"/>
        <v>1-5-1S87°Z+S</v>
      </c>
      <c r="AR2753" s="1136" t="str">
        <f t="shared" si="345"/>
        <v>31.5</v>
      </c>
      <c r="AS2753" s="1136" t="str">
        <f t="shared" si="346"/>
        <v>280/280/150</v>
      </c>
      <c r="AT2753" s="1136" t="str">
        <f t="shared" si="347"/>
        <v>1-5-1S87°Z+S</v>
      </c>
      <c r="AU2753" s="1136" t="s">
        <v>15734</v>
      </c>
      <c r="AV2753" s="1136" t="str">
        <f t="shared" si="340"/>
        <v>112.8.25</v>
      </c>
      <c r="AW2753" s="1438">
        <f t="shared" si="341"/>
        <v>45163</v>
      </c>
    </row>
    <row r="2754" spans="1:49">
      <c r="A2754" s="1135" t="s">
        <v>8389</v>
      </c>
      <c r="B2754" s="1135" t="s">
        <v>737</v>
      </c>
      <c r="C2754" s="1135" t="s">
        <v>8390</v>
      </c>
      <c r="D2754" s="1135">
        <v>1.7649999999999999</v>
      </c>
      <c r="E2754" s="1135">
        <v>102.5</v>
      </c>
      <c r="F2754" s="1135" t="s">
        <v>4164</v>
      </c>
      <c r="G2754" s="1135" t="s">
        <v>6959</v>
      </c>
      <c r="H2754" s="1135" t="s">
        <v>8391</v>
      </c>
      <c r="I2754" s="1135" t="s">
        <v>7199</v>
      </c>
      <c r="J2754" s="1135">
        <v>3.7</v>
      </c>
      <c r="K2754" s="1135" t="s">
        <v>8392</v>
      </c>
      <c r="L2754" s="1135" t="s">
        <v>4760</v>
      </c>
      <c r="M2754" s="1135">
        <v>300.8</v>
      </c>
      <c r="N2754" s="1135" t="s">
        <v>1039</v>
      </c>
      <c r="O2754" s="1135">
        <v>7.5200000000000005</v>
      </c>
      <c r="P2754" s="1135">
        <v>6.016</v>
      </c>
      <c r="Q2754" s="1135">
        <v>4</v>
      </c>
      <c r="R2754" s="1135">
        <v>17</v>
      </c>
      <c r="T2754" s="1135">
        <v>31.4</v>
      </c>
      <c r="U2754" s="1135">
        <v>3.6</v>
      </c>
      <c r="V2754" s="1135" t="s">
        <v>663</v>
      </c>
      <c r="W2754" s="1135">
        <v>65</v>
      </c>
      <c r="X2754" s="1135">
        <v>10</v>
      </c>
      <c r="Y2754" s="1135">
        <v>1.5</v>
      </c>
      <c r="Z2754" s="1135" t="s">
        <v>663</v>
      </c>
      <c r="AA2754" s="1135" t="s">
        <v>1710</v>
      </c>
      <c r="AH2754" s="1135" t="s">
        <v>863</v>
      </c>
      <c r="AI2754" s="1135">
        <v>90.89</v>
      </c>
      <c r="AJ2754" s="1135">
        <v>-0.2</v>
      </c>
      <c r="AK2754" s="1135">
        <v>0.4</v>
      </c>
      <c r="AM2754" s="1136" t="s">
        <v>14516</v>
      </c>
      <c r="AN2754" s="1136" t="s">
        <v>14517</v>
      </c>
      <c r="AO2754" s="1136" t="str">
        <f t="shared" si="342"/>
        <v>600↓550-11/16</v>
      </c>
      <c r="AP2754" s="1136">
        <f t="shared" si="343"/>
        <v>1.7649999999999999</v>
      </c>
      <c r="AQ2754" s="1136">
        <f t="shared" si="344"/>
        <v>102.5</v>
      </c>
      <c r="AR2754" s="1136" t="str">
        <f t="shared" si="345"/>
        <v>15.5</v>
      </c>
      <c r="AS2754" s="1136" t="str">
        <f t="shared" si="346"/>
        <v>488/448/OFF</v>
      </c>
      <c r="AT2754" s="1136">
        <f t="shared" si="347"/>
        <v>102.5</v>
      </c>
      <c r="AV2754" s="1136" t="str">
        <f t="shared" ref="AV2754:AV2817" si="348">AA2754</f>
        <v>112.8.28</v>
      </c>
      <c r="AW2754" s="1438">
        <f t="shared" si="341"/>
        <v>45166</v>
      </c>
    </row>
    <row r="2755" spans="1:49">
      <c r="A2755" s="1135" t="s">
        <v>8393</v>
      </c>
      <c r="B2755" s="1135" t="s">
        <v>682</v>
      </c>
      <c r="C2755" s="1135">
        <v>550</v>
      </c>
      <c r="D2755" s="1135">
        <v>1.825</v>
      </c>
      <c r="E2755" s="1135" t="s">
        <v>15216</v>
      </c>
      <c r="F2755" s="1135" t="s">
        <v>1048</v>
      </c>
      <c r="G2755" s="1135">
        <v>5.5</v>
      </c>
      <c r="H2755" s="1135" t="s">
        <v>4673</v>
      </c>
      <c r="I2755" s="1135" t="s">
        <v>7847</v>
      </c>
      <c r="K2755" s="1135" t="s">
        <v>7848</v>
      </c>
      <c r="L2755" s="1135" t="s">
        <v>6332</v>
      </c>
      <c r="M2755" s="1135">
        <v>296</v>
      </c>
      <c r="N2755" s="1135" t="s">
        <v>1039</v>
      </c>
      <c r="O2755" s="1135">
        <v>7.4</v>
      </c>
      <c r="P2755" s="1135">
        <v>5.92</v>
      </c>
      <c r="Q2755" s="1135" t="s">
        <v>8394</v>
      </c>
      <c r="R2755" s="1135">
        <v>17</v>
      </c>
      <c r="T2755" s="1135">
        <v>10.5</v>
      </c>
      <c r="U2755" s="1135">
        <v>6.1</v>
      </c>
      <c r="V2755" s="1135" t="s">
        <v>663</v>
      </c>
      <c r="W2755" s="1135">
        <v>110</v>
      </c>
      <c r="X2755" s="1135">
        <v>90</v>
      </c>
      <c r="Y2755" s="1135">
        <v>1.1000000000000001</v>
      </c>
      <c r="Z2755" s="1135" t="s">
        <v>663</v>
      </c>
      <c r="AA2755" s="1135" t="s">
        <v>8395</v>
      </c>
      <c r="AB2755" s="1135" t="s">
        <v>8396</v>
      </c>
      <c r="AH2755" s="1135" t="s">
        <v>6593</v>
      </c>
      <c r="AI2755" s="1135">
        <v>91.38</v>
      </c>
      <c r="AJ2755" s="1135">
        <v>-1.61</v>
      </c>
      <c r="AK2755" s="1135">
        <v>6.32</v>
      </c>
      <c r="AM2755" s="1136" t="s">
        <v>14518</v>
      </c>
      <c r="AN2755" s="1136" t="s">
        <v>14519</v>
      </c>
      <c r="AO2755" s="1136">
        <f t="shared" si="342"/>
        <v>550</v>
      </c>
      <c r="AP2755" s="1136">
        <f t="shared" si="343"/>
        <v>1.825</v>
      </c>
      <c r="AQ2755" s="1136" t="str">
        <f t="shared" si="344"/>
        <v>1-5-1S91°Z+S</v>
      </c>
      <c r="AR2755" s="1136" t="str">
        <f t="shared" si="345"/>
        <v>31</v>
      </c>
      <c r="AS2755" s="1136" t="str">
        <f t="shared" si="346"/>
        <v>270/270/155</v>
      </c>
      <c r="AT2755" s="1136" t="str">
        <f t="shared" si="347"/>
        <v>1-5-1S91°Z+S</v>
      </c>
      <c r="AU2755" s="1136" t="s">
        <v>15734</v>
      </c>
      <c r="AV2755" s="1136" t="str">
        <f t="shared" si="348"/>
        <v>112.8.30</v>
      </c>
      <c r="AW2755" s="1438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35" t="s">
        <v>8397</v>
      </c>
      <c r="B2756" s="1135" t="s">
        <v>473</v>
      </c>
      <c r="C2756" s="1135">
        <v>700</v>
      </c>
      <c r="D2756" s="1135">
        <v>1.79</v>
      </c>
      <c r="E2756" s="1135" t="s">
        <v>15203</v>
      </c>
      <c r="F2756" s="1135" t="s">
        <v>663</v>
      </c>
      <c r="G2756" s="1135" t="s">
        <v>8398</v>
      </c>
      <c r="H2756" s="1135" t="s">
        <v>6511</v>
      </c>
      <c r="I2756" s="1135" t="s">
        <v>6990</v>
      </c>
      <c r="J2756" s="1135">
        <v>3.7</v>
      </c>
      <c r="K2756" s="1135" t="s">
        <v>8298</v>
      </c>
      <c r="L2756" s="1135" t="s">
        <v>4760</v>
      </c>
      <c r="M2756" s="1135">
        <v>295.10000000000002</v>
      </c>
      <c r="N2756" s="1135" t="s">
        <v>1039</v>
      </c>
      <c r="O2756" s="1135">
        <v>7.3775000000000013</v>
      </c>
      <c r="P2756" s="1135">
        <v>5.9020000000000001</v>
      </c>
      <c r="Q2756" s="1135">
        <v>4</v>
      </c>
      <c r="R2756" s="1135">
        <v>17.399999999999999</v>
      </c>
      <c r="T2756" s="1135">
        <v>31</v>
      </c>
      <c r="U2756" s="1135">
        <v>3.5</v>
      </c>
      <c r="V2756" s="1135" t="s">
        <v>663</v>
      </c>
      <c r="W2756" s="1135" t="s">
        <v>6974</v>
      </c>
      <c r="X2756" s="1135">
        <v>40</v>
      </c>
      <c r="Y2756" s="1135">
        <v>1</v>
      </c>
      <c r="Z2756" s="1135" t="s">
        <v>663</v>
      </c>
      <c r="AA2756" s="1135" t="s">
        <v>8399</v>
      </c>
      <c r="AH2756" s="1135" t="s">
        <v>833</v>
      </c>
      <c r="AI2756" s="1135">
        <v>94.84</v>
      </c>
      <c r="AJ2756" s="1135">
        <v>-0.52</v>
      </c>
      <c r="AK2756" s="1135">
        <v>1.61</v>
      </c>
      <c r="AM2756" s="1136" t="s">
        <v>14520</v>
      </c>
      <c r="AN2756" s="1136" t="s">
        <v>14465</v>
      </c>
      <c r="AO2756" s="1136">
        <f t="shared" si="342"/>
        <v>700</v>
      </c>
      <c r="AP2756" s="1136">
        <f t="shared" si="343"/>
        <v>1.79</v>
      </c>
      <c r="AQ2756" s="1136" t="str">
        <f t="shared" si="344"/>
        <v>1-5-1S85°Z+S</v>
      </c>
      <c r="AR2756" s="1136" t="str">
        <f t="shared" si="345"/>
        <v>NA</v>
      </c>
      <c r="AS2756" s="1136" t="str">
        <f t="shared" si="346"/>
        <v>205/OFF</v>
      </c>
      <c r="AT2756" s="1136" t="str">
        <f t="shared" si="347"/>
        <v>1-5-1S85°Z+S</v>
      </c>
      <c r="AU2756" s="1136" t="s">
        <v>15734</v>
      </c>
      <c r="AV2756" s="1136" t="str">
        <f t="shared" si="348"/>
        <v>112.9.5</v>
      </c>
      <c r="AW2756" s="1438">
        <f t="shared" si="349"/>
        <v>45174</v>
      </c>
    </row>
    <row r="2757" spans="1:49">
      <c r="A2757" s="1135" t="s">
        <v>8400</v>
      </c>
      <c r="B2757" s="1135" t="s">
        <v>7308</v>
      </c>
      <c r="C2757" s="1135">
        <v>600</v>
      </c>
      <c r="D2757" s="1135">
        <v>1.76</v>
      </c>
      <c r="E2757" s="1135" t="s">
        <v>15216</v>
      </c>
      <c r="F2757" s="1135" t="s">
        <v>1078</v>
      </c>
      <c r="G2757" s="1135">
        <v>5</v>
      </c>
      <c r="H2757" s="1135" t="s">
        <v>6491</v>
      </c>
      <c r="I2757" s="1135" t="s">
        <v>7803</v>
      </c>
      <c r="K2757" s="1135" t="s">
        <v>8294</v>
      </c>
      <c r="L2757" s="1135" t="s">
        <v>6137</v>
      </c>
      <c r="M2757" s="1135">
        <v>305</v>
      </c>
      <c r="N2757" s="1135" t="s">
        <v>1039</v>
      </c>
      <c r="O2757" s="1135">
        <v>7.625</v>
      </c>
      <c r="P2757" s="1135">
        <v>6.1000000000000005</v>
      </c>
      <c r="Q2757" s="1135">
        <v>3.5</v>
      </c>
      <c r="R2757" s="1135">
        <v>21</v>
      </c>
      <c r="T2757" s="1135">
        <v>26</v>
      </c>
      <c r="U2757" s="1135">
        <v>3</v>
      </c>
      <c r="V2757" s="1135" t="s">
        <v>663</v>
      </c>
      <c r="W2757" s="1135">
        <v>30</v>
      </c>
      <c r="X2757" s="1135">
        <v>10</v>
      </c>
      <c r="Y2757" s="1135">
        <v>1.3</v>
      </c>
      <c r="Z2757" s="1135" t="s">
        <v>663</v>
      </c>
      <c r="AA2757" s="1135" t="s">
        <v>6388</v>
      </c>
      <c r="AH2757" s="1135" t="s">
        <v>789</v>
      </c>
      <c r="AI2757" s="1135">
        <v>95.09</v>
      </c>
      <c r="AJ2757" s="1135">
        <v>-0.28999999999999998</v>
      </c>
      <c r="AK2757" s="1135">
        <v>1.64</v>
      </c>
      <c r="AM2757" s="1136" t="s">
        <v>14521</v>
      </c>
      <c r="AN2757" s="1136" t="s">
        <v>14123</v>
      </c>
      <c r="AO2757" s="1136">
        <f t="shared" si="342"/>
        <v>600</v>
      </c>
      <c r="AP2757" s="1136">
        <f t="shared" si="343"/>
        <v>1.76</v>
      </c>
      <c r="AQ2757" s="1136" t="str">
        <f t="shared" si="344"/>
        <v>1-5-1S91°Z+S</v>
      </c>
      <c r="AR2757" s="1136" t="str">
        <f t="shared" si="345"/>
        <v>30</v>
      </c>
      <c r="AS2757" s="1136" t="str">
        <f t="shared" si="346"/>
        <v>330/330/150</v>
      </c>
      <c r="AT2757" s="1136" t="str">
        <f t="shared" si="347"/>
        <v>1-5-1S91°Z+S</v>
      </c>
      <c r="AU2757" s="1136" t="s">
        <v>15734</v>
      </c>
      <c r="AV2757" s="1136" t="str">
        <f t="shared" si="348"/>
        <v>112.9.7</v>
      </c>
      <c r="AW2757" s="1438">
        <f t="shared" si="349"/>
        <v>45176</v>
      </c>
    </row>
    <row r="2758" spans="1:49">
      <c r="A2758" s="1135" t="s">
        <v>8401</v>
      </c>
      <c r="B2758" s="1135" t="s">
        <v>7299</v>
      </c>
      <c r="C2758" s="1135">
        <v>600</v>
      </c>
      <c r="D2758" s="1135">
        <v>1.76</v>
      </c>
      <c r="E2758" s="1135" t="s">
        <v>15216</v>
      </c>
      <c r="F2758" s="1135" t="s">
        <v>1078</v>
      </c>
      <c r="G2758" s="1135">
        <v>5</v>
      </c>
      <c r="H2758" s="1135" t="s">
        <v>5982</v>
      </c>
      <c r="I2758" s="1135" t="s">
        <v>7064</v>
      </c>
      <c r="J2758" s="1135">
        <v>3</v>
      </c>
      <c r="K2758" s="1135" t="s">
        <v>8294</v>
      </c>
      <c r="L2758" s="1135" t="s">
        <v>6137</v>
      </c>
      <c r="M2758" s="1135">
        <v>302.8</v>
      </c>
      <c r="N2758" s="1135" t="s">
        <v>1039</v>
      </c>
      <c r="O2758" s="1135">
        <v>7.57</v>
      </c>
      <c r="P2758" s="1135">
        <v>6.056</v>
      </c>
      <c r="Q2758" s="1135">
        <v>4</v>
      </c>
      <c r="R2758" s="1135">
        <v>22</v>
      </c>
      <c r="T2758" s="1135">
        <v>27</v>
      </c>
      <c r="U2758" s="1135">
        <v>3.5</v>
      </c>
      <c r="V2758" s="1135" t="s">
        <v>663</v>
      </c>
      <c r="W2758" s="1135">
        <v>135</v>
      </c>
      <c r="X2758" s="1135">
        <v>90</v>
      </c>
      <c r="Y2758" s="1135">
        <v>1.4</v>
      </c>
      <c r="Z2758" s="1135" t="s">
        <v>663</v>
      </c>
      <c r="AA2758" s="1135" t="s">
        <v>3840</v>
      </c>
      <c r="AH2758" s="1135" t="s">
        <v>1084</v>
      </c>
      <c r="AI2758" s="1135">
        <v>94.98</v>
      </c>
      <c r="AJ2758" s="1135">
        <v>-0.45</v>
      </c>
      <c r="AK2758" s="1135">
        <v>1.71</v>
      </c>
      <c r="AM2758" s="1136" t="s">
        <v>14522</v>
      </c>
      <c r="AN2758" s="1136" t="s">
        <v>14523</v>
      </c>
      <c r="AO2758" s="1136">
        <f t="shared" si="342"/>
        <v>600</v>
      </c>
      <c r="AP2758" s="1136">
        <f t="shared" si="343"/>
        <v>1.76</v>
      </c>
      <c r="AQ2758" s="1136" t="str">
        <f t="shared" si="344"/>
        <v>1-5-1S91°Z+S</v>
      </c>
      <c r="AR2758" s="1136" t="str">
        <f t="shared" si="345"/>
        <v>30</v>
      </c>
      <c r="AS2758" s="1136" t="str">
        <f t="shared" si="346"/>
        <v>340/340/OFF</v>
      </c>
      <c r="AT2758" s="1136" t="str">
        <f t="shared" si="347"/>
        <v>1-5-1S91°Z+S</v>
      </c>
      <c r="AU2758" s="1136" t="s">
        <v>15734</v>
      </c>
      <c r="AV2758" s="1136" t="str">
        <f t="shared" si="348"/>
        <v>112.9.15</v>
      </c>
      <c r="AW2758" s="1438">
        <f t="shared" si="349"/>
        <v>45184</v>
      </c>
    </row>
    <row r="2759" spans="1:49">
      <c r="A2759" s="1135" t="s">
        <v>8402</v>
      </c>
      <c r="B2759" s="1135" t="s">
        <v>473</v>
      </c>
      <c r="C2759" s="1135">
        <v>600</v>
      </c>
      <c r="D2759" s="1135">
        <v>1.7769999999999999</v>
      </c>
      <c r="E2759" s="1135">
        <v>102.5</v>
      </c>
      <c r="F2759" s="1135" t="s">
        <v>4164</v>
      </c>
      <c r="G2759" s="1135">
        <v>5.5</v>
      </c>
      <c r="H2759" s="1135" t="s">
        <v>7821</v>
      </c>
      <c r="I2759" s="1135" t="s">
        <v>8403</v>
      </c>
      <c r="J2759" s="1135">
        <v>3.7</v>
      </c>
      <c r="K2759" s="1135" t="s">
        <v>8326</v>
      </c>
      <c r="L2759" s="1135" t="s">
        <v>4760</v>
      </c>
      <c r="M2759" s="1135">
        <v>295.10000000000002</v>
      </c>
      <c r="N2759" s="1135" t="s">
        <v>1039</v>
      </c>
      <c r="O2759" s="1135">
        <v>7.3775000000000013</v>
      </c>
      <c r="P2759" s="1135">
        <v>5.9020000000000001</v>
      </c>
      <c r="Q2759" s="1135">
        <v>4</v>
      </c>
      <c r="R2759" s="1135">
        <v>17.399999999999999</v>
      </c>
      <c r="T2759" s="1135">
        <v>31</v>
      </c>
      <c r="U2759" s="1135">
        <v>3.5</v>
      </c>
      <c r="V2759" s="1135" t="s">
        <v>663</v>
      </c>
      <c r="W2759" s="1135">
        <v>100</v>
      </c>
      <c r="X2759" s="1135">
        <v>40</v>
      </c>
      <c r="Y2759" s="1135">
        <v>1</v>
      </c>
      <c r="Z2759" s="1135" t="s">
        <v>663</v>
      </c>
      <c r="AA2759" s="1135" t="s">
        <v>3849</v>
      </c>
      <c r="AH2759" s="1135" t="s">
        <v>746</v>
      </c>
      <c r="AI2759" s="1135">
        <v>94.93</v>
      </c>
      <c r="AJ2759" s="1135">
        <v>-0.66</v>
      </c>
      <c r="AK2759" s="1135">
        <v>1.87</v>
      </c>
      <c r="AM2759" s="1136" t="s">
        <v>14524</v>
      </c>
      <c r="AN2759" s="1136" t="s">
        <v>14525</v>
      </c>
      <c r="AO2759" s="1136">
        <f t="shared" si="342"/>
        <v>600</v>
      </c>
      <c r="AP2759" s="1136">
        <f t="shared" si="343"/>
        <v>1.7769999999999999</v>
      </c>
      <c r="AQ2759" s="1136">
        <f t="shared" si="344"/>
        <v>102.5</v>
      </c>
      <c r="AR2759" s="1136" t="str">
        <f t="shared" si="345"/>
        <v>15.5</v>
      </c>
      <c r="AS2759" s="1136" t="str">
        <f t="shared" si="346"/>
        <v>494/454/OFF</v>
      </c>
      <c r="AT2759" s="1136">
        <f t="shared" si="347"/>
        <v>102.5</v>
      </c>
      <c r="AV2759" s="1136" t="str">
        <f t="shared" si="348"/>
        <v>112.9.18</v>
      </c>
      <c r="AW2759" s="1438">
        <f t="shared" si="349"/>
        <v>45187</v>
      </c>
    </row>
    <row r="2760" spans="1:49">
      <c r="A2760" s="1135" t="s">
        <v>8404</v>
      </c>
      <c r="B2760" s="1135" t="s">
        <v>737</v>
      </c>
      <c r="C2760" s="1135">
        <v>700</v>
      </c>
      <c r="D2760" s="1135">
        <v>1.79</v>
      </c>
      <c r="E2760" s="1135" t="s">
        <v>15203</v>
      </c>
      <c r="F2760" s="1135" t="s">
        <v>663</v>
      </c>
      <c r="G2760" s="1135" t="s">
        <v>6959</v>
      </c>
      <c r="H2760" s="1135" t="s">
        <v>8384</v>
      </c>
      <c r="I2760" s="1135" t="s">
        <v>8238</v>
      </c>
      <c r="J2760" s="1135">
        <v>3.7</v>
      </c>
      <c r="K2760" s="1135" t="s">
        <v>8298</v>
      </c>
      <c r="L2760" s="1135" t="s">
        <v>4760</v>
      </c>
      <c r="M2760" s="1135">
        <v>295.10000000000002</v>
      </c>
      <c r="N2760" s="1135" t="s">
        <v>1039</v>
      </c>
      <c r="O2760" s="1135">
        <v>7.3775000000000013</v>
      </c>
      <c r="P2760" s="1135">
        <v>5.9020000000000001</v>
      </c>
      <c r="Q2760" s="1135">
        <v>4</v>
      </c>
      <c r="R2760" s="1135">
        <v>17.399999999999999</v>
      </c>
      <c r="T2760" s="1135">
        <v>31</v>
      </c>
      <c r="U2760" s="1135">
        <v>3.5</v>
      </c>
      <c r="V2760" s="1135" t="s">
        <v>663</v>
      </c>
      <c r="W2760" s="1135" t="s">
        <v>6974</v>
      </c>
      <c r="X2760" s="1135">
        <v>40</v>
      </c>
      <c r="Y2760" s="1135">
        <v>1</v>
      </c>
      <c r="Z2760" s="1135" t="s">
        <v>663</v>
      </c>
      <c r="AA2760" s="1135" t="s">
        <v>3831</v>
      </c>
      <c r="AH2760" s="1135" t="s">
        <v>625</v>
      </c>
      <c r="AI2760" s="1135">
        <v>94.59</v>
      </c>
      <c r="AJ2760" s="1135">
        <v>-0.49</v>
      </c>
      <c r="AK2760" s="1135">
        <v>1.33</v>
      </c>
      <c r="AM2760" s="1136" t="s">
        <v>14526</v>
      </c>
      <c r="AN2760" s="1136" t="s">
        <v>14527</v>
      </c>
      <c r="AO2760" s="1136">
        <f t="shared" si="342"/>
        <v>700</v>
      </c>
      <c r="AP2760" s="1136">
        <f t="shared" si="343"/>
        <v>1.79</v>
      </c>
      <c r="AQ2760" s="1136" t="str">
        <f t="shared" si="344"/>
        <v>1-5-1S85°Z+S</v>
      </c>
      <c r="AR2760" s="1136" t="str">
        <f t="shared" si="345"/>
        <v>NA</v>
      </c>
      <c r="AS2760" s="1136" t="str">
        <f t="shared" si="346"/>
        <v>203/OFF</v>
      </c>
      <c r="AT2760" s="1136" t="str">
        <f t="shared" si="347"/>
        <v>1-5-1S85°Z+S</v>
      </c>
      <c r="AU2760" s="1136" t="s">
        <v>15734</v>
      </c>
      <c r="AV2760" s="1136" t="str">
        <f t="shared" si="348"/>
        <v>112.9.12</v>
      </c>
      <c r="AW2760" s="1438">
        <f t="shared" si="349"/>
        <v>45181</v>
      </c>
    </row>
    <row r="2761" spans="1:49">
      <c r="A2761" s="1135" t="s">
        <v>8405</v>
      </c>
      <c r="B2761" s="1135" t="s">
        <v>737</v>
      </c>
      <c r="C2761" s="1135">
        <v>600</v>
      </c>
      <c r="D2761" s="1135">
        <v>1.7649999999999999</v>
      </c>
      <c r="E2761" s="1135">
        <v>102.5</v>
      </c>
      <c r="F2761" s="1135" t="s">
        <v>4164</v>
      </c>
      <c r="G2761" s="1135" t="s">
        <v>6959</v>
      </c>
      <c r="H2761" s="1135" t="s">
        <v>7808</v>
      </c>
      <c r="I2761" s="1135" t="s">
        <v>7537</v>
      </c>
      <c r="J2761" s="1135">
        <v>3.7</v>
      </c>
      <c r="K2761" s="1135" t="s">
        <v>8406</v>
      </c>
      <c r="L2761" s="1135" t="s">
        <v>4760</v>
      </c>
      <c r="M2761" s="1135">
        <v>300.8</v>
      </c>
      <c r="N2761" s="1135" t="s">
        <v>1039</v>
      </c>
      <c r="O2761" s="1135">
        <v>7.5200000000000005</v>
      </c>
      <c r="P2761" s="1135">
        <v>6.016</v>
      </c>
      <c r="Q2761" s="1135">
        <v>4</v>
      </c>
      <c r="R2761" s="1135">
        <v>17</v>
      </c>
      <c r="T2761" s="1135">
        <v>31.4</v>
      </c>
      <c r="U2761" s="1135">
        <v>3.6</v>
      </c>
      <c r="V2761" s="1135" t="s">
        <v>663</v>
      </c>
      <c r="W2761" s="1135">
        <v>65</v>
      </c>
      <c r="X2761" s="1135">
        <v>10</v>
      </c>
      <c r="Y2761" s="1135">
        <v>1.5</v>
      </c>
      <c r="Z2761" s="1135" t="s">
        <v>663</v>
      </c>
      <c r="AA2761" s="1135" t="s">
        <v>3837</v>
      </c>
      <c r="AH2761" s="1135" t="s">
        <v>1470</v>
      </c>
      <c r="AI2761" s="1135">
        <v>94.78</v>
      </c>
      <c r="AJ2761" s="1135">
        <v>-0.6</v>
      </c>
      <c r="AK2761" s="1135">
        <v>2.0299999999999998</v>
      </c>
      <c r="AM2761" s="1136" t="s">
        <v>14528</v>
      </c>
      <c r="AN2761" s="1136" t="s">
        <v>14529</v>
      </c>
      <c r="AO2761" s="1136">
        <f t="shared" si="342"/>
        <v>600</v>
      </c>
      <c r="AP2761" s="1136">
        <f t="shared" si="343"/>
        <v>1.7649999999999999</v>
      </c>
      <c r="AQ2761" s="1136">
        <f t="shared" si="344"/>
        <v>102.5</v>
      </c>
      <c r="AR2761" s="1136" t="str">
        <f t="shared" si="345"/>
        <v>15.5</v>
      </c>
      <c r="AS2761" s="1136" t="str">
        <f t="shared" si="346"/>
        <v>493/453/OFF</v>
      </c>
      <c r="AT2761" s="1136">
        <f t="shared" si="347"/>
        <v>102.5</v>
      </c>
      <c r="AV2761" s="1136" t="str">
        <f t="shared" si="348"/>
        <v>112.9.13</v>
      </c>
      <c r="AW2761" s="1438">
        <f t="shared" si="349"/>
        <v>45182</v>
      </c>
    </row>
    <row r="2762" spans="1:49">
      <c r="A2762" s="1135" t="s">
        <v>8407</v>
      </c>
      <c r="B2762" s="1135" t="s">
        <v>7355</v>
      </c>
      <c r="C2762" s="1135">
        <v>600</v>
      </c>
      <c r="D2762" s="1135">
        <v>1.8</v>
      </c>
      <c r="E2762" s="1135" t="s">
        <v>15210</v>
      </c>
      <c r="F2762" s="1135" t="s">
        <v>2328</v>
      </c>
      <c r="G2762" s="1135">
        <v>4</v>
      </c>
      <c r="H2762" s="1135" t="s">
        <v>7356</v>
      </c>
      <c r="I2762" s="1135" t="s">
        <v>7012</v>
      </c>
      <c r="K2762" s="1135" t="s">
        <v>8408</v>
      </c>
      <c r="L2762" s="1135" t="s">
        <v>7358</v>
      </c>
      <c r="M2762" s="1135">
        <v>307</v>
      </c>
      <c r="N2762" s="1135" t="s">
        <v>1039</v>
      </c>
      <c r="O2762" s="1135">
        <v>7.6750000000000007</v>
      </c>
      <c r="P2762" s="1135">
        <v>6.1400000000000006</v>
      </c>
      <c r="Q2762" s="1135">
        <v>3.5</v>
      </c>
      <c r="R2762" s="1135">
        <v>27</v>
      </c>
      <c r="T2762" s="1135">
        <v>12</v>
      </c>
      <c r="U2762" s="1135">
        <v>2.2999999999999998</v>
      </c>
      <c r="V2762" s="1135" t="s">
        <v>663</v>
      </c>
      <c r="W2762" s="1135" t="s">
        <v>5041</v>
      </c>
      <c r="X2762" s="1135">
        <v>10</v>
      </c>
      <c r="Y2762" s="1135">
        <v>1.7</v>
      </c>
      <c r="Z2762" s="1135" t="s">
        <v>663</v>
      </c>
      <c r="AA2762" s="1135" t="s">
        <v>3849</v>
      </c>
      <c r="AH2762" s="1135" t="s">
        <v>1576</v>
      </c>
      <c r="AI2762" s="1135">
        <v>90.92</v>
      </c>
      <c r="AJ2762" s="1135">
        <v>3.64</v>
      </c>
      <c r="AK2762" s="1135">
        <v>14.94</v>
      </c>
      <c r="AM2762" s="1136" t="s">
        <v>14530</v>
      </c>
      <c r="AN2762" s="1136" t="s">
        <v>14531</v>
      </c>
      <c r="AO2762" s="1136">
        <f t="shared" si="342"/>
        <v>600</v>
      </c>
      <c r="AP2762" s="1136">
        <f t="shared" si="343"/>
        <v>1.8</v>
      </c>
      <c r="AQ2762" s="1136" t="str">
        <f t="shared" si="344"/>
        <v>1-5-1S83°Z+S</v>
      </c>
      <c r="AR2762" s="1136" t="str">
        <f t="shared" si="345"/>
        <v>33.5</v>
      </c>
      <c r="AS2762" s="1136" t="str">
        <f t="shared" si="346"/>
        <v>300/300/190</v>
      </c>
      <c r="AT2762" s="1136" t="str">
        <f t="shared" si="347"/>
        <v>1-5-1S83°Z+S</v>
      </c>
      <c r="AU2762" s="1136" t="s">
        <v>15734</v>
      </c>
      <c r="AV2762" s="1136" t="str">
        <f t="shared" si="348"/>
        <v>112.9.18</v>
      </c>
      <c r="AW2762" s="1438">
        <f t="shared" si="349"/>
        <v>45187</v>
      </c>
    </row>
    <row r="2763" spans="1:49">
      <c r="A2763" s="1135" t="s">
        <v>8409</v>
      </c>
      <c r="B2763" s="1135" t="s">
        <v>7308</v>
      </c>
      <c r="C2763" s="1135">
        <v>600</v>
      </c>
      <c r="D2763" s="1135">
        <v>1.76</v>
      </c>
      <c r="E2763" s="1135" t="s">
        <v>15216</v>
      </c>
      <c r="F2763" s="1135" t="s">
        <v>1078</v>
      </c>
      <c r="G2763" s="1135">
        <v>5</v>
      </c>
      <c r="H2763" s="1135" t="s">
        <v>5982</v>
      </c>
      <c r="I2763" s="1135" t="s">
        <v>7064</v>
      </c>
      <c r="J2763" s="1135">
        <v>3</v>
      </c>
      <c r="K2763" s="1135" t="s">
        <v>8294</v>
      </c>
      <c r="L2763" s="1135" t="s">
        <v>6137</v>
      </c>
      <c r="M2763" s="1135">
        <v>302.8</v>
      </c>
      <c r="N2763" s="1135" t="s">
        <v>1039</v>
      </c>
      <c r="O2763" s="1135">
        <v>7.57</v>
      </c>
      <c r="P2763" s="1135">
        <v>6.056</v>
      </c>
      <c r="Q2763" s="1135">
        <v>4</v>
      </c>
      <c r="R2763" s="1135">
        <v>22</v>
      </c>
      <c r="T2763" s="1135">
        <v>27</v>
      </c>
      <c r="U2763" s="1135">
        <v>3.5</v>
      </c>
      <c r="V2763" s="1135" t="s">
        <v>663</v>
      </c>
      <c r="W2763" s="1135">
        <v>135</v>
      </c>
      <c r="X2763" s="1135">
        <v>90</v>
      </c>
      <c r="Y2763" s="1135">
        <v>1.4</v>
      </c>
      <c r="Z2763" s="1135" t="s">
        <v>663</v>
      </c>
      <c r="AA2763" s="1135" t="s">
        <v>8410</v>
      </c>
      <c r="AH2763" s="1135" t="s">
        <v>843</v>
      </c>
      <c r="AI2763" s="1135">
        <v>94.98</v>
      </c>
      <c r="AJ2763" s="1135">
        <v>-0.41</v>
      </c>
      <c r="AK2763" s="1135">
        <v>1.52</v>
      </c>
      <c r="AM2763" s="1136" t="s">
        <v>14532</v>
      </c>
      <c r="AN2763" s="1136" t="s">
        <v>14533</v>
      </c>
      <c r="AO2763" s="1136">
        <f t="shared" ref="AO2763:AO2826" si="350">C2763</f>
        <v>600</v>
      </c>
      <c r="AP2763" s="1136">
        <f t="shared" ref="AP2763:AP2826" si="351">D2763</f>
        <v>1.76</v>
      </c>
      <c r="AQ2763" s="1136" t="str">
        <f t="shared" ref="AQ2763:AQ2826" si="352">E2763</f>
        <v>1-5-1S91°Z+S</v>
      </c>
      <c r="AR2763" s="1136" t="str">
        <f t="shared" ref="AR2763:AR2826" si="353">F2763</f>
        <v>30</v>
      </c>
      <c r="AS2763" s="1136" t="str">
        <f t="shared" ref="AS2763:AS2826" si="354">H2763</f>
        <v>340/340/OFF</v>
      </c>
      <c r="AT2763" s="1136" t="str">
        <f t="shared" ref="AT2763:AT2826" si="355">E2763</f>
        <v>1-5-1S91°Z+S</v>
      </c>
      <c r="AU2763" s="1136" t="s">
        <v>15734</v>
      </c>
      <c r="AV2763" s="1136" t="str">
        <f t="shared" si="348"/>
        <v>112.9.25</v>
      </c>
      <c r="AW2763" s="1438">
        <f t="shared" si="349"/>
        <v>45194</v>
      </c>
    </row>
    <row r="2764" spans="1:49">
      <c r="A2764" s="1135" t="s">
        <v>8411</v>
      </c>
      <c r="B2764" s="1135" t="s">
        <v>737</v>
      </c>
      <c r="C2764" s="1135">
        <v>700</v>
      </c>
      <c r="D2764" s="1135">
        <v>1.78</v>
      </c>
      <c r="E2764" s="1135" t="s">
        <v>15203</v>
      </c>
      <c r="F2764" s="1135" t="s">
        <v>663</v>
      </c>
      <c r="G2764" s="1135" t="s">
        <v>6959</v>
      </c>
      <c r="H2764" s="1135" t="s">
        <v>8380</v>
      </c>
      <c r="I2764" s="1135" t="s">
        <v>7894</v>
      </c>
      <c r="J2764" s="1135">
        <v>3.7</v>
      </c>
      <c r="K2764" s="1135" t="s">
        <v>8382</v>
      </c>
      <c r="L2764" s="1135" t="s">
        <v>4760</v>
      </c>
      <c r="M2764" s="1135">
        <v>300.8</v>
      </c>
      <c r="N2764" s="1135" t="s">
        <v>1039</v>
      </c>
      <c r="O2764" s="1135">
        <v>7.5200000000000005</v>
      </c>
      <c r="P2764" s="1135">
        <v>6.016</v>
      </c>
      <c r="Q2764" s="1135">
        <v>4</v>
      </c>
      <c r="R2764" s="1135">
        <v>17</v>
      </c>
      <c r="T2764" s="1135">
        <v>31.4</v>
      </c>
      <c r="U2764" s="1135">
        <v>3.6</v>
      </c>
      <c r="V2764" s="1135" t="s">
        <v>663</v>
      </c>
      <c r="W2764" s="1135">
        <v>65</v>
      </c>
      <c r="X2764" s="1135">
        <v>10</v>
      </c>
      <c r="Y2764" s="1135">
        <v>1.5</v>
      </c>
      <c r="Z2764" s="1135" t="s">
        <v>663</v>
      </c>
      <c r="AA2764" s="1135" t="s">
        <v>3853</v>
      </c>
      <c r="AH2764" s="1135" t="s">
        <v>1042</v>
      </c>
      <c r="AI2764" s="1135">
        <v>90.91</v>
      </c>
      <c r="AJ2764" s="1135">
        <v>-0.5</v>
      </c>
      <c r="AK2764" s="1135">
        <v>1.17</v>
      </c>
      <c r="AM2764" s="1136" t="s">
        <v>14534</v>
      </c>
      <c r="AN2764" s="1136" t="s">
        <v>14535</v>
      </c>
      <c r="AO2764" s="1136">
        <f t="shared" si="350"/>
        <v>700</v>
      </c>
      <c r="AP2764" s="1136">
        <f t="shared" si="351"/>
        <v>1.78</v>
      </c>
      <c r="AQ2764" s="1136" t="str">
        <f t="shared" si="352"/>
        <v>1-5-1S85°Z+S</v>
      </c>
      <c r="AR2764" s="1136" t="str">
        <f t="shared" si="353"/>
        <v>NA</v>
      </c>
      <c r="AS2764" s="1136" t="str">
        <f t="shared" si="354"/>
        <v>198/OFF</v>
      </c>
      <c r="AT2764" s="1136" t="str">
        <f t="shared" si="355"/>
        <v>1-5-1S85°Z+S</v>
      </c>
      <c r="AU2764" s="1136" t="s">
        <v>15734</v>
      </c>
      <c r="AV2764" s="1136" t="str">
        <f t="shared" si="348"/>
        <v>112.9.20</v>
      </c>
      <c r="AW2764" s="1438">
        <f t="shared" si="349"/>
        <v>45189</v>
      </c>
    </row>
    <row r="2765" spans="1:49">
      <c r="A2765" s="1135" t="s">
        <v>8412</v>
      </c>
      <c r="B2765" s="1135" t="s">
        <v>473</v>
      </c>
      <c r="C2765" s="1135">
        <v>700</v>
      </c>
      <c r="D2765" s="1135">
        <v>1.7849999999999999</v>
      </c>
      <c r="E2765" s="1135" t="s">
        <v>15203</v>
      </c>
      <c r="F2765" s="1135" t="s">
        <v>663</v>
      </c>
      <c r="G2765" s="1135" t="s">
        <v>6959</v>
      </c>
      <c r="H2765" s="1135" t="s">
        <v>8384</v>
      </c>
      <c r="I2765" s="1135" t="s">
        <v>8214</v>
      </c>
      <c r="J2765" s="1135">
        <v>3.7</v>
      </c>
      <c r="K2765" s="1135" t="s">
        <v>8413</v>
      </c>
      <c r="L2765" s="1135" t="s">
        <v>4760</v>
      </c>
      <c r="M2765" s="1135">
        <v>295.10000000000002</v>
      </c>
      <c r="N2765" s="1135" t="s">
        <v>1039</v>
      </c>
      <c r="O2765" s="1135">
        <v>7.3775000000000013</v>
      </c>
      <c r="P2765" s="1135">
        <v>5.9020000000000001</v>
      </c>
      <c r="Q2765" s="1135">
        <v>4</v>
      </c>
      <c r="R2765" s="1135">
        <v>17.399999999999999</v>
      </c>
      <c r="T2765" s="1135">
        <v>31</v>
      </c>
      <c r="U2765" s="1135">
        <v>3.5</v>
      </c>
      <c r="V2765" s="1135" t="s">
        <v>663</v>
      </c>
      <c r="W2765" s="1135" t="s">
        <v>6974</v>
      </c>
      <c r="X2765" s="1135">
        <v>40</v>
      </c>
      <c r="Y2765" s="1135">
        <v>1</v>
      </c>
      <c r="Z2765" s="1135" t="s">
        <v>663</v>
      </c>
      <c r="AA2765" s="1135" t="s">
        <v>8410</v>
      </c>
      <c r="AH2765" s="1135" t="s">
        <v>749</v>
      </c>
      <c r="AI2765" s="1135">
        <v>95.14</v>
      </c>
      <c r="AJ2765" s="1135">
        <v>-0.27</v>
      </c>
      <c r="AK2765" s="1135">
        <v>1.45</v>
      </c>
      <c r="AM2765" s="1136" t="s">
        <v>14536</v>
      </c>
      <c r="AN2765" s="1136" t="s">
        <v>14537</v>
      </c>
      <c r="AO2765" s="1136">
        <f t="shared" si="350"/>
        <v>700</v>
      </c>
      <c r="AP2765" s="1136">
        <f t="shared" si="351"/>
        <v>1.7849999999999999</v>
      </c>
      <c r="AQ2765" s="1136" t="str">
        <f t="shared" si="352"/>
        <v>1-5-1S85°Z+S</v>
      </c>
      <c r="AR2765" s="1136" t="str">
        <f t="shared" si="353"/>
        <v>NA</v>
      </c>
      <c r="AS2765" s="1136" t="str">
        <f t="shared" si="354"/>
        <v>203/OFF</v>
      </c>
      <c r="AT2765" s="1136" t="str">
        <f t="shared" si="355"/>
        <v>1-5-1S85°Z+S</v>
      </c>
      <c r="AU2765" s="1136" t="s">
        <v>15734</v>
      </c>
      <c r="AV2765" s="1136" t="str">
        <f t="shared" si="348"/>
        <v>112.9.25</v>
      </c>
      <c r="AW2765" s="1438">
        <f t="shared" si="349"/>
        <v>45194</v>
      </c>
    </row>
    <row r="2766" spans="1:49">
      <c r="A2766" s="1135" t="s">
        <v>8414</v>
      </c>
      <c r="B2766" s="1135" t="s">
        <v>7034</v>
      </c>
      <c r="C2766" s="1135">
        <v>450</v>
      </c>
      <c r="D2766" s="1135">
        <v>1.79</v>
      </c>
      <c r="E2766" s="1135" t="s">
        <v>15206</v>
      </c>
      <c r="F2766" s="1135" t="s">
        <v>1078</v>
      </c>
      <c r="G2766" s="1135">
        <v>5</v>
      </c>
      <c r="H2766" s="1135" t="s">
        <v>1049</v>
      </c>
      <c r="I2766" s="1135" t="s">
        <v>7199</v>
      </c>
      <c r="J2766" s="1135">
        <v>1</v>
      </c>
      <c r="K2766" s="1135" t="s">
        <v>8415</v>
      </c>
      <c r="L2766" s="1135" t="s">
        <v>5046</v>
      </c>
      <c r="M2766" s="1135">
        <v>308.39999999999998</v>
      </c>
      <c r="N2766" s="1135" t="s">
        <v>1039</v>
      </c>
      <c r="O2766" s="1135">
        <v>7.71</v>
      </c>
      <c r="P2766" s="1135">
        <v>6.1679999999999993</v>
      </c>
      <c r="Q2766" s="1135">
        <v>2.8</v>
      </c>
      <c r="R2766" s="1135">
        <v>29.5</v>
      </c>
      <c r="T2766" s="1135">
        <v>14.5</v>
      </c>
      <c r="U2766" s="1135">
        <v>5</v>
      </c>
      <c r="V2766" s="1135" t="s">
        <v>663</v>
      </c>
      <c r="W2766" s="1135" t="s">
        <v>7084</v>
      </c>
      <c r="X2766" s="1135">
        <v>10</v>
      </c>
      <c r="Y2766" s="1135">
        <v>1.7</v>
      </c>
      <c r="Z2766" s="1135" t="s">
        <v>663</v>
      </c>
      <c r="AA2766" s="1135" t="s">
        <v>6409</v>
      </c>
      <c r="AB2766" s="1135" t="s">
        <v>8416</v>
      </c>
      <c r="AH2766" s="1135" t="s">
        <v>8417</v>
      </c>
      <c r="AI2766" s="1135">
        <v>15.7</v>
      </c>
      <c r="AJ2766" s="1135">
        <v>0.21</v>
      </c>
      <c r="AK2766" s="1135">
        <v>0.55000000000000004</v>
      </c>
      <c r="AM2766" s="1136" t="s">
        <v>14538</v>
      </c>
      <c r="AN2766" s="1136" t="s">
        <v>14539</v>
      </c>
      <c r="AO2766" s="1136">
        <f t="shared" si="350"/>
        <v>450</v>
      </c>
      <c r="AP2766" s="1136">
        <f t="shared" si="351"/>
        <v>1.79</v>
      </c>
      <c r="AQ2766" s="1136" t="str">
        <f t="shared" si="352"/>
        <v>1-5-1S87°Z+S</v>
      </c>
      <c r="AR2766" s="1136" t="str">
        <f t="shared" si="353"/>
        <v>30</v>
      </c>
      <c r="AS2766" s="1136" t="str">
        <f t="shared" si="354"/>
        <v>260/260/OFF</v>
      </c>
      <c r="AT2766" s="1136" t="str">
        <f t="shared" si="355"/>
        <v>1-5-1S87°Z+S</v>
      </c>
      <c r="AU2766" s="1136" t="s">
        <v>15734</v>
      </c>
      <c r="AV2766" s="1136" t="str">
        <f t="shared" si="348"/>
        <v>112.9.22</v>
      </c>
      <c r="AW2766" s="1438">
        <f t="shared" si="349"/>
        <v>45191</v>
      </c>
    </row>
    <row r="2767" spans="1:49">
      <c r="A2767" s="1135" t="s">
        <v>8418</v>
      </c>
      <c r="B2767" s="1135" t="s">
        <v>7988</v>
      </c>
      <c r="C2767" s="1135">
        <v>500</v>
      </c>
      <c r="D2767" s="1135">
        <v>1.78</v>
      </c>
      <c r="E2767" s="1135" t="s">
        <v>15210</v>
      </c>
      <c r="F2767" s="1135" t="s">
        <v>2328</v>
      </c>
      <c r="G2767" s="1135">
        <v>5</v>
      </c>
      <c r="H2767" s="1135" t="s">
        <v>1900</v>
      </c>
      <c r="I2767" s="1135" t="s">
        <v>7061</v>
      </c>
      <c r="J2767" s="1135">
        <v>3</v>
      </c>
      <c r="K2767" s="1135" t="s">
        <v>8419</v>
      </c>
      <c r="L2767" s="1135" t="s">
        <v>7990</v>
      </c>
      <c r="M2767" s="1135">
        <v>304</v>
      </c>
      <c r="N2767" s="1135" t="s">
        <v>1039</v>
      </c>
      <c r="O2767" s="1135">
        <v>7.6000000000000005</v>
      </c>
      <c r="P2767" s="1135">
        <v>6.08</v>
      </c>
      <c r="Q2767" s="1135">
        <v>3.5</v>
      </c>
      <c r="R2767" s="1135">
        <v>21</v>
      </c>
      <c r="T2767" s="1135">
        <v>25</v>
      </c>
      <c r="U2767" s="1135">
        <v>4.2</v>
      </c>
      <c r="V2767" s="1135" t="s">
        <v>663</v>
      </c>
      <c r="W2767" s="1135">
        <v>110</v>
      </c>
      <c r="X2767" s="1135">
        <v>20</v>
      </c>
      <c r="Y2767" s="1135" t="s">
        <v>8420</v>
      </c>
      <c r="Z2767" s="1135" t="s">
        <v>663</v>
      </c>
      <c r="AA2767" s="1135" t="s">
        <v>8410</v>
      </c>
      <c r="AH2767" s="1135" t="s">
        <v>705</v>
      </c>
      <c r="AI2767" s="1135">
        <v>87.04</v>
      </c>
      <c r="AJ2767" s="1135">
        <v>1.08</v>
      </c>
      <c r="AK2767" s="1135">
        <v>-5.66</v>
      </c>
      <c r="AM2767" s="1136" t="s">
        <v>14540</v>
      </c>
      <c r="AN2767" s="1136" t="s">
        <v>14541</v>
      </c>
      <c r="AO2767" s="1136">
        <f t="shared" si="350"/>
        <v>500</v>
      </c>
      <c r="AP2767" s="1136">
        <f t="shared" si="351"/>
        <v>1.78</v>
      </c>
      <c r="AQ2767" s="1136" t="str">
        <f t="shared" si="352"/>
        <v>1-5-1S83°Z+S</v>
      </c>
      <c r="AR2767" s="1136" t="str">
        <f t="shared" si="353"/>
        <v>33.5</v>
      </c>
      <c r="AS2767" s="1136" t="str">
        <f t="shared" si="354"/>
        <v>280/280/OFF</v>
      </c>
      <c r="AT2767" s="1136" t="str">
        <f t="shared" si="355"/>
        <v>1-5-1S83°Z+S</v>
      </c>
      <c r="AU2767" s="1136" t="s">
        <v>15734</v>
      </c>
      <c r="AV2767" s="1136" t="str">
        <f t="shared" si="348"/>
        <v>112.9.25</v>
      </c>
      <c r="AW2767" s="1438">
        <f t="shared" si="349"/>
        <v>45194</v>
      </c>
    </row>
    <row r="2768" spans="1:49">
      <c r="A2768" s="1135" t="s">
        <v>8421</v>
      </c>
      <c r="B2768" s="1135" t="s">
        <v>737</v>
      </c>
      <c r="C2768" s="1135">
        <v>600</v>
      </c>
      <c r="D2768" s="1135">
        <v>1.77</v>
      </c>
      <c r="E2768" s="1135" t="s">
        <v>15215</v>
      </c>
      <c r="F2768" s="1135" t="s">
        <v>663</v>
      </c>
      <c r="G2768" s="1135">
        <v>5</v>
      </c>
      <c r="H2768" s="1135" t="s">
        <v>8422</v>
      </c>
      <c r="I2768" s="1135" t="s">
        <v>7035</v>
      </c>
      <c r="J2768" s="1135">
        <v>3.7</v>
      </c>
      <c r="K2768" s="1135" t="s">
        <v>7809</v>
      </c>
      <c r="L2768" s="1135" t="s">
        <v>4760</v>
      </c>
      <c r="M2768" s="1135">
        <v>298.8</v>
      </c>
      <c r="N2768" s="1135" t="s">
        <v>1039</v>
      </c>
      <c r="O2768" s="1135">
        <v>7.4700000000000006</v>
      </c>
      <c r="P2768" s="1135">
        <v>5.976</v>
      </c>
      <c r="Q2768" s="1135">
        <v>4</v>
      </c>
      <c r="R2768" s="1135">
        <v>20.5</v>
      </c>
      <c r="T2768" s="1135">
        <v>21</v>
      </c>
      <c r="U2768" s="1135">
        <v>3.5</v>
      </c>
      <c r="V2768" s="1135" t="s">
        <v>663</v>
      </c>
      <c r="W2768" s="1135">
        <v>30</v>
      </c>
      <c r="X2768" s="1135">
        <v>10</v>
      </c>
      <c r="Y2768" s="1135">
        <v>1.2</v>
      </c>
      <c r="Z2768" s="1135" t="s">
        <v>663</v>
      </c>
      <c r="AA2768" s="1135" t="s">
        <v>8423</v>
      </c>
      <c r="AH2768" s="1135" t="s">
        <v>811</v>
      </c>
      <c r="AI2768" s="1135">
        <v>94.92</v>
      </c>
      <c r="AJ2768" s="1135">
        <v>-0.62</v>
      </c>
      <c r="AK2768" s="1135">
        <v>1.68</v>
      </c>
      <c r="AM2768" s="1136" t="s">
        <v>14542</v>
      </c>
      <c r="AN2768" s="1136" t="s">
        <v>14543</v>
      </c>
      <c r="AO2768" s="1136">
        <f t="shared" si="350"/>
        <v>600</v>
      </c>
      <c r="AP2768" s="1136">
        <f t="shared" si="351"/>
        <v>1.77</v>
      </c>
      <c r="AQ2768" s="1136" t="str">
        <f t="shared" si="352"/>
        <v>1-5-1S85°S+Z</v>
      </c>
      <c r="AR2768" s="1136" t="str">
        <f t="shared" si="353"/>
        <v>NA</v>
      </c>
      <c r="AS2768" s="1136" t="str">
        <f t="shared" si="354"/>
        <v>176/170</v>
      </c>
      <c r="AT2768" s="1136" t="str">
        <f t="shared" si="355"/>
        <v>1-5-1S85°S+Z</v>
      </c>
      <c r="AU2768" s="1136" t="s">
        <v>15737</v>
      </c>
      <c r="AV2768" s="1136" t="str">
        <f t="shared" si="348"/>
        <v>112.9.26</v>
      </c>
      <c r="AW2768" s="1438">
        <f t="shared" si="349"/>
        <v>45195</v>
      </c>
    </row>
    <row r="2769" spans="1:49">
      <c r="A2769" s="1135" t="s">
        <v>8424</v>
      </c>
      <c r="B2769" s="1135" t="s">
        <v>7162</v>
      </c>
      <c r="C2769" s="1135">
        <v>450</v>
      </c>
      <c r="D2769" s="1135">
        <v>1.79</v>
      </c>
      <c r="E2769" s="1135" t="s">
        <v>15206</v>
      </c>
      <c r="F2769" s="1135" t="s">
        <v>1069</v>
      </c>
      <c r="G2769" s="1135">
        <v>5</v>
      </c>
      <c r="H2769" s="1135" t="s">
        <v>1900</v>
      </c>
      <c r="I2769" s="1135" t="s">
        <v>7189</v>
      </c>
      <c r="K2769" s="1135" t="s">
        <v>8235</v>
      </c>
      <c r="L2769" s="1135" t="s">
        <v>5131</v>
      </c>
      <c r="M2769" s="1135">
        <v>293.2</v>
      </c>
      <c r="N2769" s="1135" t="s">
        <v>1039</v>
      </c>
      <c r="O2769" s="1135">
        <v>7.33</v>
      </c>
      <c r="P2769" s="1135">
        <v>5.8639999999999999</v>
      </c>
      <c r="Q2769" s="1135">
        <v>3.5</v>
      </c>
      <c r="R2769" s="1135">
        <v>21</v>
      </c>
      <c r="T2769" s="1135">
        <v>25</v>
      </c>
      <c r="U2769" s="1135">
        <v>4.2</v>
      </c>
      <c r="V2769" s="1135" t="s">
        <v>663</v>
      </c>
      <c r="W2769" s="1135">
        <v>110</v>
      </c>
      <c r="X2769" s="1135">
        <v>20</v>
      </c>
      <c r="Y2769" s="1135">
        <v>1.6</v>
      </c>
      <c r="Z2769" s="1135" t="s">
        <v>663</v>
      </c>
      <c r="AA2769" s="1135" t="s">
        <v>8425</v>
      </c>
      <c r="AH2769" s="1135" t="s">
        <v>474</v>
      </c>
      <c r="AI2769" s="1135">
        <v>14.84</v>
      </c>
      <c r="AJ2769" s="1135">
        <v>-0.09</v>
      </c>
      <c r="AK2769" s="1135">
        <v>0.42</v>
      </c>
      <c r="AM2769" s="1136" t="s">
        <v>14544</v>
      </c>
      <c r="AN2769" s="1136" t="s">
        <v>14545</v>
      </c>
      <c r="AO2769" s="1136">
        <f t="shared" si="350"/>
        <v>450</v>
      </c>
      <c r="AP2769" s="1136">
        <f t="shared" si="351"/>
        <v>1.79</v>
      </c>
      <c r="AQ2769" s="1136" t="str">
        <f t="shared" si="352"/>
        <v>1-5-1S87°Z+S</v>
      </c>
      <c r="AR2769" s="1136" t="str">
        <f t="shared" si="353"/>
        <v>31.5</v>
      </c>
      <c r="AS2769" s="1136" t="str">
        <f t="shared" si="354"/>
        <v>280/280/OFF</v>
      </c>
      <c r="AT2769" s="1136" t="str">
        <f t="shared" si="355"/>
        <v>1-5-1S87°Z+S</v>
      </c>
      <c r="AU2769" s="1136" t="s">
        <v>15734</v>
      </c>
      <c r="AV2769" s="1136" t="str">
        <f t="shared" si="348"/>
        <v>112.10.5</v>
      </c>
      <c r="AW2769" s="1438">
        <f t="shared" si="349"/>
        <v>45204</v>
      </c>
    </row>
    <row r="2770" spans="1:49">
      <c r="A2770" s="1135" t="s">
        <v>8426</v>
      </c>
      <c r="B2770" s="1135" t="s">
        <v>804</v>
      </c>
      <c r="C2770" s="1135">
        <v>600</v>
      </c>
      <c r="D2770" s="1135">
        <v>1.8</v>
      </c>
      <c r="E2770" s="1135" t="s">
        <v>15210</v>
      </c>
      <c r="F2770" s="1135" t="s">
        <v>2328</v>
      </c>
      <c r="G2770" s="1135">
        <v>4</v>
      </c>
      <c r="H2770" s="1135" t="s">
        <v>6996</v>
      </c>
      <c r="I2770" s="1135" t="s">
        <v>6997</v>
      </c>
      <c r="K2770" s="1135" t="s">
        <v>7816</v>
      </c>
      <c r="L2770" s="1135" t="s">
        <v>7027</v>
      </c>
      <c r="M2770" s="1135">
        <v>302</v>
      </c>
      <c r="N2770" s="1135" t="s">
        <v>1039</v>
      </c>
      <c r="O2770" s="1135">
        <v>7.5500000000000007</v>
      </c>
      <c r="P2770" s="1135">
        <v>6.04</v>
      </c>
      <c r="Q2770" s="1135">
        <v>3.5</v>
      </c>
      <c r="R2770" s="1135">
        <v>27.3</v>
      </c>
      <c r="T2770" s="1135">
        <v>13.3</v>
      </c>
      <c r="U2770" s="1135">
        <v>2.2999999999999998</v>
      </c>
      <c r="V2770" s="1135" t="s">
        <v>663</v>
      </c>
      <c r="W2770" s="1135" t="s">
        <v>5041</v>
      </c>
      <c r="X2770" s="1135">
        <v>10</v>
      </c>
      <c r="Y2770" s="1135">
        <v>1.6</v>
      </c>
      <c r="Z2770" s="1135" t="s">
        <v>663</v>
      </c>
      <c r="AA2770" s="1135" t="s">
        <v>8427</v>
      </c>
      <c r="AH2770" s="1135" t="s">
        <v>745</v>
      </c>
      <c r="AI2770" s="1135">
        <v>58.04</v>
      </c>
      <c r="AJ2770" s="1135">
        <v>1.33</v>
      </c>
      <c r="AK2770" s="1135">
        <v>10.09</v>
      </c>
      <c r="AM2770" s="1136" t="s">
        <v>14546</v>
      </c>
      <c r="AN2770" s="1136" t="s">
        <v>14547</v>
      </c>
      <c r="AO2770" s="1136">
        <f t="shared" si="350"/>
        <v>600</v>
      </c>
      <c r="AP2770" s="1136">
        <f t="shared" si="351"/>
        <v>1.8</v>
      </c>
      <c r="AQ2770" s="1136" t="str">
        <f t="shared" si="352"/>
        <v>1-5-1S83°Z+S</v>
      </c>
      <c r="AR2770" s="1136" t="str">
        <f t="shared" si="353"/>
        <v>33.5</v>
      </c>
      <c r="AS2770" s="1136" t="str">
        <f t="shared" si="354"/>
        <v>310/310/190</v>
      </c>
      <c r="AT2770" s="1136" t="str">
        <f t="shared" si="355"/>
        <v>1-5-1S83°Z+S</v>
      </c>
      <c r="AU2770" s="1136" t="s">
        <v>15734</v>
      </c>
      <c r="AV2770" s="1136" t="str">
        <f t="shared" si="348"/>
        <v>112.10.3</v>
      </c>
      <c r="AW2770" s="1438">
        <f t="shared" si="349"/>
        <v>45202</v>
      </c>
    </row>
    <row r="2771" spans="1:49">
      <c r="A2771" s="1135" t="s">
        <v>8428</v>
      </c>
      <c r="B2771" s="1135" t="s">
        <v>8429</v>
      </c>
      <c r="C2771" s="1135">
        <v>600</v>
      </c>
      <c r="D2771" s="1135">
        <v>1.74</v>
      </c>
      <c r="E2771" s="1135" t="s">
        <v>15210</v>
      </c>
      <c r="F2771" s="1135" t="s">
        <v>2328</v>
      </c>
      <c r="G2771" s="1135">
        <v>5</v>
      </c>
      <c r="H2771" s="1135" t="s">
        <v>8430</v>
      </c>
      <c r="I2771" s="1135" t="s">
        <v>6972</v>
      </c>
      <c r="K2771" s="1135" t="s">
        <v>8431</v>
      </c>
      <c r="L2771" s="1135" t="s">
        <v>5881</v>
      </c>
      <c r="M2771" s="1135">
        <v>312</v>
      </c>
      <c r="N2771" s="1135" t="s">
        <v>1039</v>
      </c>
      <c r="O2771" s="1135">
        <v>7.8000000000000007</v>
      </c>
      <c r="P2771" s="1135">
        <v>6.24</v>
      </c>
      <c r="Q2771" s="1135">
        <v>3.5</v>
      </c>
      <c r="R2771" s="1135">
        <v>20</v>
      </c>
      <c r="T2771" s="1135">
        <v>30</v>
      </c>
      <c r="U2771" s="1135">
        <v>3.8</v>
      </c>
      <c r="V2771" s="1135" t="s">
        <v>663</v>
      </c>
      <c r="W2771" s="1135">
        <v>100</v>
      </c>
      <c r="X2771" s="1135">
        <v>40</v>
      </c>
      <c r="Y2771" s="1135">
        <v>1.2</v>
      </c>
      <c r="Z2771" s="1135" t="s">
        <v>663</v>
      </c>
      <c r="AA2771" s="1135" t="s">
        <v>8427</v>
      </c>
      <c r="AH2771" s="1135" t="s">
        <v>1576</v>
      </c>
      <c r="AI2771" s="1135">
        <v>94.39</v>
      </c>
      <c r="AJ2771" s="1135">
        <v>-0.47</v>
      </c>
      <c r="AK2771" s="1135">
        <v>2.31</v>
      </c>
      <c r="AM2771" s="1136" t="s">
        <v>14548</v>
      </c>
      <c r="AN2771" s="1136" t="s">
        <v>9520</v>
      </c>
      <c r="AO2771" s="1136">
        <f t="shared" si="350"/>
        <v>600</v>
      </c>
      <c r="AP2771" s="1136">
        <f t="shared" si="351"/>
        <v>1.74</v>
      </c>
      <c r="AQ2771" s="1136" t="str">
        <f t="shared" si="352"/>
        <v>1-5-1S83°Z+S</v>
      </c>
      <c r="AR2771" s="1136" t="str">
        <f t="shared" si="353"/>
        <v>33.5</v>
      </c>
      <c r="AS2771" s="1136" t="str">
        <f t="shared" si="354"/>
        <v>350/350/OFF</v>
      </c>
      <c r="AT2771" s="1136" t="str">
        <f t="shared" si="355"/>
        <v>1-5-1S83°Z+S</v>
      </c>
      <c r="AU2771" s="1136" t="s">
        <v>15734</v>
      </c>
      <c r="AV2771" s="1136" t="str">
        <f t="shared" si="348"/>
        <v>112.10.3</v>
      </c>
      <c r="AW2771" s="1438">
        <f t="shared" si="349"/>
        <v>45202</v>
      </c>
    </row>
    <row r="2772" spans="1:49">
      <c r="A2772" s="1135" t="s">
        <v>8432</v>
      </c>
      <c r="B2772" s="1135" t="s">
        <v>740</v>
      </c>
      <c r="C2772" s="1135">
        <v>600</v>
      </c>
      <c r="D2772" s="1135">
        <v>1.7350000000000001</v>
      </c>
      <c r="E2772" s="1135" t="s">
        <v>15206</v>
      </c>
      <c r="F2772" s="1135" t="s">
        <v>1563</v>
      </c>
      <c r="G2772" s="1135">
        <v>4</v>
      </c>
      <c r="H2772" s="1135" t="s">
        <v>6996</v>
      </c>
      <c r="I2772" s="1135" t="s">
        <v>7012</v>
      </c>
      <c r="K2772" s="1135" t="s">
        <v>8433</v>
      </c>
      <c r="L2772" s="1135" t="s">
        <v>7014</v>
      </c>
      <c r="M2772" s="1135">
        <v>303.5</v>
      </c>
      <c r="N2772" s="1135" t="s">
        <v>1039</v>
      </c>
      <c r="O2772" s="1135">
        <v>7.5875000000000004</v>
      </c>
      <c r="P2772" s="1135">
        <v>6.07</v>
      </c>
      <c r="Q2772" s="1135">
        <v>3.5</v>
      </c>
      <c r="R2772" s="1135">
        <v>27.9</v>
      </c>
      <c r="T2772" s="1135">
        <v>13.5</v>
      </c>
      <c r="U2772" s="1135">
        <v>2.5</v>
      </c>
      <c r="V2772" s="1135" t="s">
        <v>663</v>
      </c>
      <c r="W2772" s="1135">
        <v>90</v>
      </c>
      <c r="X2772" s="1135">
        <v>10</v>
      </c>
      <c r="Y2772" s="1135">
        <v>1.6</v>
      </c>
      <c r="Z2772" s="1135" t="s">
        <v>663</v>
      </c>
      <c r="AA2772" s="1135" t="s">
        <v>3855</v>
      </c>
      <c r="AH2772" s="1135" t="s">
        <v>630</v>
      </c>
      <c r="AI2772" s="1135">
        <v>73.12</v>
      </c>
      <c r="AJ2772" s="1135">
        <v>0.27</v>
      </c>
      <c r="AK2772" s="1135">
        <v>6.15</v>
      </c>
      <c r="AM2772" s="1136" t="s">
        <v>14549</v>
      </c>
      <c r="AN2772" s="1136" t="s">
        <v>14550</v>
      </c>
      <c r="AO2772" s="1136">
        <f t="shared" si="350"/>
        <v>600</v>
      </c>
      <c r="AP2772" s="1136">
        <f t="shared" si="351"/>
        <v>1.7350000000000001</v>
      </c>
      <c r="AQ2772" s="1136" t="str">
        <f t="shared" si="352"/>
        <v>1-5-1S87°Z+S</v>
      </c>
      <c r="AR2772" s="1136" t="str">
        <f t="shared" si="353"/>
        <v>30.5</v>
      </c>
      <c r="AS2772" s="1136" t="str">
        <f t="shared" si="354"/>
        <v>310/310/190</v>
      </c>
      <c r="AT2772" s="1136" t="str">
        <f t="shared" si="355"/>
        <v>1-5-1S87°Z+S</v>
      </c>
      <c r="AU2772" s="1136" t="s">
        <v>15734</v>
      </c>
      <c r="AV2772" s="1136" t="str">
        <f t="shared" si="348"/>
        <v>112.10.6</v>
      </c>
      <c r="AW2772" s="1438">
        <f t="shared" si="349"/>
        <v>45205</v>
      </c>
    </row>
    <row r="2773" spans="1:49">
      <c r="A2773" s="1135" t="s">
        <v>8434</v>
      </c>
      <c r="B2773" s="1135" t="s">
        <v>7308</v>
      </c>
      <c r="C2773" s="1135">
        <v>500</v>
      </c>
      <c r="D2773" s="1135">
        <v>1.7549999999999999</v>
      </c>
      <c r="E2773" s="1135" t="s">
        <v>15203</v>
      </c>
      <c r="F2773" s="1135" t="s">
        <v>663</v>
      </c>
      <c r="G2773" s="1135">
        <v>5</v>
      </c>
      <c r="H2773" s="1135" t="s">
        <v>1035</v>
      </c>
      <c r="I2773" s="1135" t="s">
        <v>7023</v>
      </c>
      <c r="J2773" s="1135">
        <v>3</v>
      </c>
      <c r="K2773" s="1135" t="s">
        <v>8294</v>
      </c>
      <c r="L2773" s="1135" t="s">
        <v>6137</v>
      </c>
      <c r="M2773" s="1135">
        <v>302.8</v>
      </c>
      <c r="N2773" s="1135" t="s">
        <v>1039</v>
      </c>
      <c r="O2773" s="1135">
        <v>7.57</v>
      </c>
      <c r="P2773" s="1135">
        <v>6.056</v>
      </c>
      <c r="Q2773" s="1135">
        <v>4</v>
      </c>
      <c r="R2773" s="1135">
        <v>22</v>
      </c>
      <c r="T2773" s="1135">
        <v>27</v>
      </c>
      <c r="U2773" s="1135">
        <v>3.5</v>
      </c>
      <c r="V2773" s="1135" t="s">
        <v>663</v>
      </c>
      <c r="W2773" s="1135">
        <v>135</v>
      </c>
      <c r="X2773" s="1135">
        <v>90</v>
      </c>
      <c r="Y2773" s="1135">
        <v>1.4</v>
      </c>
      <c r="Z2773" s="1135" t="s">
        <v>663</v>
      </c>
      <c r="AA2773" s="1135" t="s">
        <v>8435</v>
      </c>
      <c r="AH2773" s="1135" t="s">
        <v>1042</v>
      </c>
      <c r="AI2773" s="1135">
        <v>94.88</v>
      </c>
      <c r="AJ2773" s="1135">
        <v>-0.68</v>
      </c>
      <c r="AK2773" s="1135">
        <v>1.72</v>
      </c>
      <c r="AM2773" s="1136" t="s">
        <v>14551</v>
      </c>
      <c r="AN2773" s="1136" t="s">
        <v>14552</v>
      </c>
      <c r="AO2773" s="1136">
        <f t="shared" si="350"/>
        <v>500</v>
      </c>
      <c r="AP2773" s="1136">
        <f t="shared" si="351"/>
        <v>1.7549999999999999</v>
      </c>
      <c r="AQ2773" s="1136" t="str">
        <f t="shared" si="352"/>
        <v>1-5-1S85°Z+S</v>
      </c>
      <c r="AR2773" s="1136" t="str">
        <f t="shared" si="353"/>
        <v>NA</v>
      </c>
      <c r="AS2773" s="1136" t="str">
        <f t="shared" si="354"/>
        <v>185/OFF</v>
      </c>
      <c r="AT2773" s="1136" t="str">
        <f t="shared" si="355"/>
        <v>1-5-1S85°Z+S</v>
      </c>
      <c r="AU2773" s="1136" t="s">
        <v>15734</v>
      </c>
      <c r="AV2773" s="1136" t="str">
        <f t="shared" si="348"/>
        <v>112.10.8</v>
      </c>
      <c r="AW2773" s="1438">
        <f t="shared" si="349"/>
        <v>45207</v>
      </c>
    </row>
    <row r="2774" spans="1:49">
      <c r="A2774" s="1135" t="s">
        <v>8436</v>
      </c>
      <c r="B2774" s="1135" t="s">
        <v>682</v>
      </c>
      <c r="C2774" s="1135">
        <v>550</v>
      </c>
      <c r="D2774" s="1135">
        <v>1.7949999999999999</v>
      </c>
      <c r="E2774" s="1135" t="s">
        <v>15216</v>
      </c>
      <c r="F2774" s="1135" t="s">
        <v>1048</v>
      </c>
      <c r="G2774" s="1135">
        <v>5</v>
      </c>
      <c r="H2774" s="1135" t="s">
        <v>7905</v>
      </c>
      <c r="I2774" s="1135" t="s">
        <v>7082</v>
      </c>
      <c r="K2774" s="1135" t="s">
        <v>8437</v>
      </c>
      <c r="L2774" s="1135" t="s">
        <v>6332</v>
      </c>
      <c r="M2774" s="1135">
        <v>296.39999999999998</v>
      </c>
      <c r="N2774" s="1135" t="s">
        <v>1039</v>
      </c>
      <c r="O2774" s="1135">
        <v>7.41</v>
      </c>
      <c r="P2774" s="1135">
        <v>5.9279999999999999</v>
      </c>
      <c r="Q2774" s="1135">
        <v>3.5</v>
      </c>
      <c r="R2774" s="1135">
        <v>20</v>
      </c>
      <c r="T2774" s="1135">
        <v>14.7</v>
      </c>
      <c r="U2774" s="1135">
        <v>5.5</v>
      </c>
      <c r="V2774" s="1135" t="s">
        <v>663</v>
      </c>
      <c r="W2774" s="1135" t="s">
        <v>2910</v>
      </c>
      <c r="X2774" s="1135">
        <v>10</v>
      </c>
      <c r="Y2774" s="1135">
        <v>1.1000000000000001</v>
      </c>
      <c r="Z2774" s="1135" t="s">
        <v>663</v>
      </c>
      <c r="AA2774" s="1135" t="s">
        <v>1719</v>
      </c>
      <c r="AB2774" s="1135" t="s">
        <v>8438</v>
      </c>
      <c r="AH2774" s="1135" t="s">
        <v>784</v>
      </c>
      <c r="AI2774" s="1135">
        <v>91.44</v>
      </c>
      <c r="AJ2774" s="1135">
        <v>-1.19</v>
      </c>
      <c r="AK2774" s="1135">
        <v>5.79</v>
      </c>
      <c r="AM2774" s="1136" t="s">
        <v>14553</v>
      </c>
      <c r="AN2774" s="1136" t="s">
        <v>14554</v>
      </c>
      <c r="AO2774" s="1136">
        <f t="shared" si="350"/>
        <v>550</v>
      </c>
      <c r="AP2774" s="1136">
        <f t="shared" si="351"/>
        <v>1.7949999999999999</v>
      </c>
      <c r="AQ2774" s="1136" t="str">
        <f t="shared" si="352"/>
        <v>1-5-1S91°Z+S</v>
      </c>
      <c r="AR2774" s="1136" t="str">
        <f t="shared" si="353"/>
        <v>31</v>
      </c>
      <c r="AS2774" s="1136" t="str">
        <f t="shared" si="354"/>
        <v>285/285/155</v>
      </c>
      <c r="AT2774" s="1136" t="str">
        <f t="shared" si="355"/>
        <v>1-5-1S91°Z+S</v>
      </c>
      <c r="AU2774" s="1136" t="s">
        <v>15734</v>
      </c>
      <c r="AV2774" s="1136" t="str">
        <f t="shared" si="348"/>
        <v>112.10.19</v>
      </c>
      <c r="AW2774" s="1438">
        <f t="shared" si="349"/>
        <v>45218</v>
      </c>
    </row>
    <row r="2775" spans="1:49">
      <c r="A2775" s="1135" t="s">
        <v>8439</v>
      </c>
      <c r="B2775" s="1135" t="s">
        <v>8440</v>
      </c>
      <c r="C2775" s="1135">
        <v>600</v>
      </c>
      <c r="D2775" s="1135">
        <v>1.76</v>
      </c>
      <c r="E2775" s="1135" t="s">
        <v>15210</v>
      </c>
      <c r="F2775" s="1135" t="s">
        <v>2328</v>
      </c>
      <c r="G2775" s="1135">
        <v>5</v>
      </c>
      <c r="H2775" s="1135" t="s">
        <v>6210</v>
      </c>
      <c r="I2775" s="1135" t="s">
        <v>7012</v>
      </c>
      <c r="J2775" s="1135">
        <v>3</v>
      </c>
      <c r="K2775" s="1135" t="s">
        <v>8441</v>
      </c>
      <c r="L2775" s="1135" t="s">
        <v>4796</v>
      </c>
      <c r="M2775" s="1135">
        <v>303</v>
      </c>
      <c r="N2775" s="1135" t="s">
        <v>1039</v>
      </c>
      <c r="O2775" s="1135">
        <v>7.5750000000000002</v>
      </c>
      <c r="P2775" s="1135">
        <v>6.0600000000000005</v>
      </c>
      <c r="Q2775" s="1135">
        <v>4</v>
      </c>
      <c r="R2775" s="1135">
        <v>24</v>
      </c>
      <c r="T2775" s="1135">
        <v>22</v>
      </c>
      <c r="U2775" s="1135">
        <v>3.8</v>
      </c>
      <c r="V2775" s="1135" t="s">
        <v>663</v>
      </c>
      <c r="W2775" s="1135">
        <v>100</v>
      </c>
      <c r="X2775" s="1135">
        <v>40</v>
      </c>
      <c r="Y2775" s="1135">
        <v>1.2</v>
      </c>
      <c r="Z2775" s="1135" t="s">
        <v>663</v>
      </c>
      <c r="AA2775" s="1135" t="s">
        <v>6425</v>
      </c>
      <c r="AH2775" s="1135" t="s">
        <v>474</v>
      </c>
      <c r="AI2775" s="1135">
        <v>92.39</v>
      </c>
      <c r="AJ2775" s="1135">
        <v>-0.28999999999999998</v>
      </c>
      <c r="AK2775" s="1135">
        <v>3.33</v>
      </c>
      <c r="AM2775" s="1136" t="s">
        <v>14555</v>
      </c>
      <c r="AN2775" s="1136" t="s">
        <v>14556</v>
      </c>
      <c r="AO2775" s="1136">
        <f t="shared" si="350"/>
        <v>600</v>
      </c>
      <c r="AP2775" s="1136">
        <f t="shared" si="351"/>
        <v>1.76</v>
      </c>
      <c r="AQ2775" s="1136" t="str">
        <f t="shared" si="352"/>
        <v>1-5-1S83°Z+S</v>
      </c>
      <c r="AR2775" s="1136" t="str">
        <f t="shared" si="353"/>
        <v>33.5</v>
      </c>
      <c r="AS2775" s="1136" t="str">
        <f t="shared" si="354"/>
        <v>320/320/OFF</v>
      </c>
      <c r="AT2775" s="1136" t="str">
        <f t="shared" si="355"/>
        <v>1-5-1S83°Z+S</v>
      </c>
      <c r="AU2775" s="1136" t="s">
        <v>15734</v>
      </c>
      <c r="AV2775" s="1136" t="str">
        <f t="shared" si="348"/>
        <v>112.10.18</v>
      </c>
      <c r="AW2775" s="1438">
        <f t="shared" si="349"/>
        <v>45217</v>
      </c>
    </row>
    <row r="2776" spans="1:49">
      <c r="A2776" s="1135" t="s">
        <v>8442</v>
      </c>
      <c r="B2776" s="1135" t="s">
        <v>7988</v>
      </c>
      <c r="C2776" s="1135">
        <v>500</v>
      </c>
      <c r="D2776" s="1135">
        <v>1.78</v>
      </c>
      <c r="E2776" s="1135" t="s">
        <v>15210</v>
      </c>
      <c r="F2776" s="1135" t="s">
        <v>2328</v>
      </c>
      <c r="G2776" s="1135">
        <v>5</v>
      </c>
      <c r="H2776" s="1135" t="s">
        <v>1900</v>
      </c>
      <c r="I2776" s="1135" t="s">
        <v>7061</v>
      </c>
      <c r="J2776" s="1135">
        <v>3</v>
      </c>
      <c r="K2776" s="1135" t="s">
        <v>8419</v>
      </c>
      <c r="L2776" s="1135" t="s">
        <v>7990</v>
      </c>
      <c r="M2776" s="1135">
        <v>304</v>
      </c>
      <c r="N2776" s="1135" t="s">
        <v>1039</v>
      </c>
      <c r="O2776" s="1135">
        <v>7.6000000000000005</v>
      </c>
      <c r="P2776" s="1135">
        <v>6.08</v>
      </c>
      <c r="Q2776" s="1135">
        <v>3.5</v>
      </c>
      <c r="R2776" s="1135">
        <v>21</v>
      </c>
      <c r="T2776" s="1135">
        <v>25</v>
      </c>
      <c r="U2776" s="1135">
        <v>4.2</v>
      </c>
      <c r="V2776" s="1135" t="s">
        <v>663</v>
      </c>
      <c r="W2776" s="1135">
        <v>110</v>
      </c>
      <c r="X2776" s="1135">
        <v>20</v>
      </c>
      <c r="Y2776" s="1135">
        <v>2.5</v>
      </c>
      <c r="Z2776" s="1135" t="s">
        <v>663</v>
      </c>
      <c r="AA2776" s="1135" t="s">
        <v>8443</v>
      </c>
      <c r="AH2776" s="1135" t="s">
        <v>630</v>
      </c>
      <c r="AI2776" s="1135" t="s">
        <v>1691</v>
      </c>
      <c r="AJ2776" s="1135" t="s">
        <v>1691</v>
      </c>
      <c r="AK2776" s="1135" t="s">
        <v>1691</v>
      </c>
      <c r="AM2776" s="1136" t="s">
        <v>14557</v>
      </c>
      <c r="AN2776" s="1136" t="s">
        <v>14558</v>
      </c>
      <c r="AO2776" s="1136">
        <f t="shared" si="350"/>
        <v>500</v>
      </c>
      <c r="AP2776" s="1136">
        <f t="shared" si="351"/>
        <v>1.78</v>
      </c>
      <c r="AQ2776" s="1136" t="str">
        <f t="shared" si="352"/>
        <v>1-5-1S83°Z+S</v>
      </c>
      <c r="AR2776" s="1136" t="str">
        <f t="shared" si="353"/>
        <v>33.5</v>
      </c>
      <c r="AS2776" s="1136" t="str">
        <f t="shared" si="354"/>
        <v>280/280/OFF</v>
      </c>
      <c r="AT2776" s="1136" t="str">
        <f t="shared" si="355"/>
        <v>1-5-1S83°Z+S</v>
      </c>
      <c r="AU2776" s="1136" t="s">
        <v>15734</v>
      </c>
      <c r="AV2776" s="1136" t="str">
        <f t="shared" si="348"/>
        <v>112.10.23</v>
      </c>
      <c r="AW2776" s="1438">
        <f t="shared" si="349"/>
        <v>45222</v>
      </c>
    </row>
    <row r="2777" spans="1:49">
      <c r="A2777" s="1135" t="s">
        <v>8444</v>
      </c>
      <c r="B2777" s="1135" t="s">
        <v>737</v>
      </c>
      <c r="C2777" s="1135">
        <v>650</v>
      </c>
      <c r="D2777" s="1135">
        <v>1.78</v>
      </c>
      <c r="E2777" s="1135" t="s">
        <v>15216</v>
      </c>
      <c r="F2777" s="1135" t="s">
        <v>1078</v>
      </c>
      <c r="G2777" s="1135">
        <v>5</v>
      </c>
      <c r="H2777" s="1135" t="s">
        <v>8445</v>
      </c>
      <c r="I2777" s="1135" t="s">
        <v>7275</v>
      </c>
      <c r="J2777" s="1135">
        <v>3.7</v>
      </c>
      <c r="K2777" s="1135" t="s">
        <v>8446</v>
      </c>
      <c r="L2777" s="1135" t="s">
        <v>4760</v>
      </c>
      <c r="M2777" s="1135">
        <v>298.8</v>
      </c>
      <c r="N2777" s="1135" t="s">
        <v>1039</v>
      </c>
      <c r="O2777" s="1135">
        <v>7.4700000000000006</v>
      </c>
      <c r="P2777" s="1135">
        <v>5.976</v>
      </c>
      <c r="Q2777" s="1135">
        <v>4</v>
      </c>
      <c r="R2777" s="1135">
        <v>20.5</v>
      </c>
      <c r="T2777" s="1135">
        <v>21</v>
      </c>
      <c r="U2777" s="1135">
        <v>3.5</v>
      </c>
      <c r="V2777" s="1135" t="s">
        <v>663</v>
      </c>
      <c r="W2777" s="1135">
        <v>30</v>
      </c>
      <c r="X2777" s="1135">
        <v>10</v>
      </c>
      <c r="Y2777" s="1135">
        <v>1.2</v>
      </c>
      <c r="Z2777" s="1135" t="s">
        <v>663</v>
      </c>
      <c r="AA2777" s="1135" t="s">
        <v>8447</v>
      </c>
      <c r="AH2777" s="1135" t="s">
        <v>489</v>
      </c>
      <c r="AI2777" s="1135">
        <v>95.48</v>
      </c>
      <c r="AJ2777" s="1135">
        <v>-0.22</v>
      </c>
      <c r="AK2777" s="1135">
        <v>1.07</v>
      </c>
      <c r="AM2777" s="1136" t="s">
        <v>14559</v>
      </c>
      <c r="AN2777" s="1136" t="s">
        <v>14560</v>
      </c>
      <c r="AO2777" s="1136">
        <f t="shared" si="350"/>
        <v>650</v>
      </c>
      <c r="AP2777" s="1136">
        <f t="shared" si="351"/>
        <v>1.78</v>
      </c>
      <c r="AQ2777" s="1136" t="str">
        <f t="shared" si="352"/>
        <v>1-5-1S91°Z+S</v>
      </c>
      <c r="AR2777" s="1136" t="str">
        <f t="shared" si="353"/>
        <v>30</v>
      </c>
      <c r="AS2777" s="1136" t="str">
        <f t="shared" si="354"/>
        <v>335/305/170</v>
      </c>
      <c r="AT2777" s="1136" t="str">
        <f t="shared" si="355"/>
        <v>1-5-1S91°Z+S</v>
      </c>
      <c r="AU2777" s="1136" t="s">
        <v>15734</v>
      </c>
      <c r="AV2777" s="1136" t="str">
        <f t="shared" si="348"/>
        <v>112.11.2</v>
      </c>
      <c r="AW2777" s="1438">
        <f t="shared" si="349"/>
        <v>45232</v>
      </c>
    </row>
    <row r="2778" spans="1:49">
      <c r="A2778" s="1135" t="s">
        <v>8448</v>
      </c>
      <c r="B2778" s="1135" t="s">
        <v>473</v>
      </c>
      <c r="C2778" s="1135" t="s">
        <v>8449</v>
      </c>
      <c r="D2778" s="1135">
        <v>1.7849999999999999</v>
      </c>
      <c r="E2778" s="1135" t="s">
        <v>15203</v>
      </c>
      <c r="F2778" s="1135" t="s">
        <v>663</v>
      </c>
      <c r="G2778" s="1135" t="s">
        <v>6959</v>
      </c>
      <c r="H2778" s="1135" t="s">
        <v>7616</v>
      </c>
      <c r="I2778" s="1135" t="s">
        <v>8450</v>
      </c>
      <c r="J2778" s="1135">
        <v>3.7</v>
      </c>
      <c r="K2778" s="1135" t="s">
        <v>7949</v>
      </c>
      <c r="L2778" s="1135" t="s">
        <v>4760</v>
      </c>
      <c r="M2778" s="1135">
        <v>295.10000000000002</v>
      </c>
      <c r="N2778" s="1135" t="s">
        <v>1039</v>
      </c>
      <c r="O2778" s="1135">
        <v>7.3775000000000013</v>
      </c>
      <c r="P2778" s="1135">
        <v>5.9020000000000001</v>
      </c>
      <c r="Q2778" s="1135">
        <v>4</v>
      </c>
      <c r="R2778" s="1135">
        <v>17.399999999999999</v>
      </c>
      <c r="T2778" s="1135">
        <v>31</v>
      </c>
      <c r="U2778" s="1135">
        <v>3.5</v>
      </c>
      <c r="V2778" s="1135" t="s">
        <v>663</v>
      </c>
      <c r="W2778" s="1135" t="s">
        <v>6974</v>
      </c>
      <c r="X2778" s="1135">
        <v>40</v>
      </c>
      <c r="Y2778" s="1135">
        <v>1</v>
      </c>
      <c r="Z2778" s="1135" t="s">
        <v>663</v>
      </c>
      <c r="AA2778" s="1135" t="s">
        <v>8447</v>
      </c>
      <c r="AH2778" s="1135" t="s">
        <v>814</v>
      </c>
      <c r="AI2778" s="1135">
        <v>95.19</v>
      </c>
      <c r="AJ2778" s="1135">
        <v>-0.15</v>
      </c>
      <c r="AK2778" s="1135">
        <v>1.17</v>
      </c>
      <c r="AM2778" s="1136" t="s">
        <v>14561</v>
      </c>
      <c r="AN2778" s="1136" t="s">
        <v>14562</v>
      </c>
      <c r="AO2778" s="1136" t="str">
        <f t="shared" si="350"/>
        <v>750↓700-11/15</v>
      </c>
      <c r="AP2778" s="1136">
        <f t="shared" si="351"/>
        <v>1.7849999999999999</v>
      </c>
      <c r="AQ2778" s="1136" t="str">
        <f t="shared" si="352"/>
        <v>1-5-1S85°Z+S</v>
      </c>
      <c r="AR2778" s="1136" t="str">
        <f t="shared" si="353"/>
        <v>NA</v>
      </c>
      <c r="AS2778" s="1136" t="str">
        <f t="shared" si="354"/>
        <v>202/OFF</v>
      </c>
      <c r="AT2778" s="1136" t="str">
        <f t="shared" si="355"/>
        <v>1-5-1S85°Z+S</v>
      </c>
      <c r="AU2778" s="1136" t="s">
        <v>15734</v>
      </c>
      <c r="AV2778" s="1136" t="str">
        <f t="shared" si="348"/>
        <v>112.11.2</v>
      </c>
      <c r="AW2778" s="1438">
        <f t="shared" si="349"/>
        <v>45232</v>
      </c>
    </row>
    <row r="2779" spans="1:49">
      <c r="A2779" s="1135" t="s">
        <v>8451</v>
      </c>
      <c r="B2779" s="1135" t="s">
        <v>682</v>
      </c>
      <c r="C2779" s="1135">
        <v>600</v>
      </c>
      <c r="D2779" s="1135">
        <v>1.825</v>
      </c>
      <c r="E2779" s="1135" t="s">
        <v>15216</v>
      </c>
      <c r="F2779" s="1135" t="s">
        <v>1048</v>
      </c>
      <c r="G2779" s="1135">
        <v>5.5</v>
      </c>
      <c r="H2779" s="1135" t="s">
        <v>7846</v>
      </c>
      <c r="I2779" s="1135" t="s">
        <v>7847</v>
      </c>
      <c r="K2779" s="1135" t="s">
        <v>8452</v>
      </c>
      <c r="L2779" s="1135" t="s">
        <v>6332</v>
      </c>
      <c r="M2779" s="1135">
        <v>296</v>
      </c>
      <c r="N2779" s="1135" t="s">
        <v>1039</v>
      </c>
      <c r="O2779" s="1135">
        <v>7.4</v>
      </c>
      <c r="P2779" s="1135">
        <v>5.92</v>
      </c>
      <c r="Q2779" s="1135">
        <v>3</v>
      </c>
      <c r="R2779" s="1135">
        <v>17</v>
      </c>
      <c r="T2779" s="1135">
        <v>10.5</v>
      </c>
      <c r="U2779" s="1135">
        <v>6.1</v>
      </c>
      <c r="V2779" s="1135" t="s">
        <v>663</v>
      </c>
      <c r="W2779" s="1135">
        <v>110</v>
      </c>
      <c r="X2779" s="1135">
        <v>90</v>
      </c>
      <c r="Y2779" s="1135">
        <v>1.1000000000000001</v>
      </c>
      <c r="Z2779" s="1135" t="s">
        <v>663</v>
      </c>
      <c r="AA2779" s="1135" t="s">
        <v>6470</v>
      </c>
      <c r="AB2779" s="1135" t="s">
        <v>8396</v>
      </c>
      <c r="AH2779" s="1135" t="s">
        <v>944</v>
      </c>
      <c r="AI2779" s="1135">
        <v>88.8</v>
      </c>
      <c r="AJ2779" s="1135">
        <v>-1.45</v>
      </c>
      <c r="AK2779" s="1135">
        <v>5.66</v>
      </c>
      <c r="AM2779" s="1136" t="s">
        <v>14563</v>
      </c>
      <c r="AN2779" s="1136" t="s">
        <v>14564</v>
      </c>
      <c r="AO2779" s="1136">
        <f t="shared" si="350"/>
        <v>600</v>
      </c>
      <c r="AP2779" s="1136">
        <f t="shared" si="351"/>
        <v>1.825</v>
      </c>
      <c r="AQ2779" s="1136" t="str">
        <f t="shared" si="352"/>
        <v>1-5-1S91°Z+S</v>
      </c>
      <c r="AR2779" s="1136" t="str">
        <f t="shared" si="353"/>
        <v>31</v>
      </c>
      <c r="AS2779" s="1136" t="str">
        <f t="shared" si="354"/>
        <v>280/280/160</v>
      </c>
      <c r="AT2779" s="1136" t="str">
        <f t="shared" si="355"/>
        <v>1-5-1S91°Z+S</v>
      </c>
      <c r="AU2779" s="1136" t="s">
        <v>15734</v>
      </c>
      <c r="AV2779" s="1136" t="str">
        <f t="shared" si="348"/>
        <v>112.11.7</v>
      </c>
      <c r="AW2779" s="1438">
        <f t="shared" si="349"/>
        <v>45237</v>
      </c>
    </row>
    <row r="2780" spans="1:49">
      <c r="A2780" s="1135" t="s">
        <v>8453</v>
      </c>
      <c r="B2780" s="1135" t="s">
        <v>7149</v>
      </c>
      <c r="C2780" s="1135">
        <v>600</v>
      </c>
      <c r="D2780" s="1135">
        <v>1.75</v>
      </c>
      <c r="E2780" s="1135" t="s">
        <v>15216</v>
      </c>
      <c r="F2780" s="1135" t="s">
        <v>1078</v>
      </c>
      <c r="G2780" s="1135">
        <v>5.5</v>
      </c>
      <c r="H2780" s="1135" t="s">
        <v>2970</v>
      </c>
      <c r="I2780" s="1135" t="s">
        <v>7003</v>
      </c>
      <c r="J2780" s="1135">
        <v>3</v>
      </c>
      <c r="K2780" s="1135" t="s">
        <v>8454</v>
      </c>
      <c r="L2780" s="1135" t="s">
        <v>5040</v>
      </c>
      <c r="M2780" s="1135">
        <v>296</v>
      </c>
      <c r="N2780" s="1135" t="s">
        <v>1039</v>
      </c>
      <c r="O2780" s="1135">
        <v>7.4</v>
      </c>
      <c r="P2780" s="1135">
        <v>5.92</v>
      </c>
      <c r="Q2780" s="1135">
        <v>3</v>
      </c>
      <c r="R2780" s="1135">
        <v>27</v>
      </c>
      <c r="T2780" s="1135">
        <v>17.5</v>
      </c>
      <c r="U2780" s="1135">
        <v>6</v>
      </c>
      <c r="V2780" s="1135" t="s">
        <v>663</v>
      </c>
      <c r="W2780" s="1135">
        <v>90</v>
      </c>
      <c r="X2780" s="1135">
        <v>10</v>
      </c>
      <c r="Y2780" s="1135">
        <v>1.2</v>
      </c>
      <c r="Z2780" s="1135" t="s">
        <v>663</v>
      </c>
      <c r="AA2780" s="1135" t="s">
        <v>8272</v>
      </c>
      <c r="AH2780" s="1135" t="s">
        <v>630</v>
      </c>
      <c r="AI2780" s="1135">
        <v>94.55</v>
      </c>
      <c r="AJ2780" s="1135">
        <v>-1.1499999999999999</v>
      </c>
      <c r="AK2780" s="1135">
        <v>6.89</v>
      </c>
      <c r="AM2780" s="1136" t="s">
        <v>14565</v>
      </c>
      <c r="AN2780" s="1136" t="s">
        <v>14566</v>
      </c>
      <c r="AO2780" s="1136">
        <f t="shared" si="350"/>
        <v>600</v>
      </c>
      <c r="AP2780" s="1136">
        <f t="shared" si="351"/>
        <v>1.75</v>
      </c>
      <c r="AQ2780" s="1136" t="str">
        <f t="shared" si="352"/>
        <v>1-5-1S91°Z+S</v>
      </c>
      <c r="AR2780" s="1136" t="str">
        <f t="shared" si="353"/>
        <v>30</v>
      </c>
      <c r="AS2780" s="1136" t="str">
        <f t="shared" si="354"/>
        <v>290/290/OFF</v>
      </c>
      <c r="AT2780" s="1136" t="str">
        <f t="shared" si="355"/>
        <v>1-5-1S91°Z+S</v>
      </c>
      <c r="AU2780" s="1136" t="s">
        <v>15734</v>
      </c>
      <c r="AV2780" s="1136" t="str">
        <f t="shared" si="348"/>
        <v>111.11.24</v>
      </c>
      <c r="AW2780" s="1438">
        <f t="shared" si="349"/>
        <v>44889</v>
      </c>
    </row>
    <row r="2781" spans="1:49">
      <c r="A2781" s="1135" t="s">
        <v>8455</v>
      </c>
      <c r="B2781" s="1135" t="s">
        <v>7162</v>
      </c>
      <c r="C2781" s="1135">
        <v>450</v>
      </c>
      <c r="D2781" s="1135">
        <v>1.78</v>
      </c>
      <c r="E2781" s="1135" t="s">
        <v>15206</v>
      </c>
      <c r="F2781" s="1135" t="s">
        <v>1069</v>
      </c>
      <c r="G2781" s="1135">
        <v>5</v>
      </c>
      <c r="H2781" s="1135" t="s">
        <v>1887</v>
      </c>
      <c r="I2781" s="1135" t="s">
        <v>7189</v>
      </c>
      <c r="K2781" s="1135" t="s">
        <v>7824</v>
      </c>
      <c r="L2781" s="1135" t="s">
        <v>5131</v>
      </c>
      <c r="M2781" s="1135">
        <v>293.2</v>
      </c>
      <c r="N2781" s="1135" t="s">
        <v>1039</v>
      </c>
      <c r="O2781" s="1135">
        <v>7.33</v>
      </c>
      <c r="P2781" s="1135">
        <v>5.8639999999999999</v>
      </c>
      <c r="Q2781" s="1135">
        <v>3.5</v>
      </c>
      <c r="R2781" s="1135">
        <v>21</v>
      </c>
      <c r="T2781" s="1135">
        <v>25</v>
      </c>
      <c r="U2781" s="1135">
        <v>4.2</v>
      </c>
      <c r="V2781" s="1135" t="s">
        <v>663</v>
      </c>
      <c r="W2781" s="1135">
        <v>110</v>
      </c>
      <c r="X2781" s="1135">
        <v>20</v>
      </c>
      <c r="Y2781" s="1135">
        <v>1.6</v>
      </c>
      <c r="Z2781" s="1135" t="s">
        <v>663</v>
      </c>
      <c r="AA2781" s="1135" t="s">
        <v>6479</v>
      </c>
      <c r="AH2781" s="1135" t="s">
        <v>1682</v>
      </c>
      <c r="AI2781" s="1135">
        <v>14.51</v>
      </c>
      <c r="AJ2781" s="1135">
        <v>0.12</v>
      </c>
      <c r="AK2781" s="1135">
        <v>0.51</v>
      </c>
      <c r="AM2781" s="1136" t="s">
        <v>14567</v>
      </c>
      <c r="AN2781" s="1136" t="s">
        <v>14568</v>
      </c>
      <c r="AO2781" s="1136">
        <f t="shared" si="350"/>
        <v>450</v>
      </c>
      <c r="AP2781" s="1136">
        <f t="shared" si="351"/>
        <v>1.78</v>
      </c>
      <c r="AQ2781" s="1136" t="str">
        <f t="shared" si="352"/>
        <v>1-5-1S87°Z+S</v>
      </c>
      <c r="AR2781" s="1136" t="str">
        <f t="shared" si="353"/>
        <v>31.5</v>
      </c>
      <c r="AS2781" s="1136" t="str">
        <f t="shared" si="354"/>
        <v>270/270/OFF</v>
      </c>
      <c r="AT2781" s="1136" t="str">
        <f t="shared" si="355"/>
        <v>1-5-1S87°Z+S</v>
      </c>
      <c r="AU2781" s="1136" t="s">
        <v>15734</v>
      </c>
      <c r="AV2781" s="1136" t="str">
        <f t="shared" si="348"/>
        <v>112.11.23</v>
      </c>
      <c r="AW2781" s="1438">
        <f t="shared" si="349"/>
        <v>45253</v>
      </c>
    </row>
    <row r="2782" spans="1:49">
      <c r="A2782" s="1135" t="s">
        <v>8456</v>
      </c>
      <c r="B2782" s="1135" t="s">
        <v>7988</v>
      </c>
      <c r="C2782" s="1135">
        <v>600</v>
      </c>
      <c r="D2782" s="1135">
        <v>1.7949999999999999</v>
      </c>
      <c r="E2782" s="1135" t="s">
        <v>15210</v>
      </c>
      <c r="F2782" s="1135" t="s">
        <v>2328</v>
      </c>
      <c r="G2782" s="1135">
        <v>5</v>
      </c>
      <c r="H2782" s="1135" t="s">
        <v>2802</v>
      </c>
      <c r="I2782" s="1135" t="s">
        <v>7958</v>
      </c>
      <c r="J2782" s="1135">
        <v>3</v>
      </c>
      <c r="K2782" s="1135" t="s">
        <v>8457</v>
      </c>
      <c r="L2782" s="1135" t="s">
        <v>7990</v>
      </c>
      <c r="M2782" s="1135">
        <v>304</v>
      </c>
      <c r="N2782" s="1135" t="s">
        <v>1039</v>
      </c>
      <c r="O2782" s="1135">
        <v>7.6000000000000005</v>
      </c>
      <c r="P2782" s="1135">
        <v>6.08</v>
      </c>
      <c r="Q2782" s="1135">
        <v>3.5</v>
      </c>
      <c r="R2782" s="1135">
        <v>21</v>
      </c>
      <c r="T2782" s="1135">
        <v>25</v>
      </c>
      <c r="U2782" s="1135">
        <v>4.2</v>
      </c>
      <c r="V2782" s="1135" t="s">
        <v>663</v>
      </c>
      <c r="W2782" s="1135">
        <v>110</v>
      </c>
      <c r="X2782" s="1135">
        <v>20</v>
      </c>
      <c r="Y2782" s="1135">
        <v>2.5</v>
      </c>
      <c r="Z2782" s="1135" t="s">
        <v>663</v>
      </c>
      <c r="AA2782" s="1135" t="s">
        <v>8458</v>
      </c>
      <c r="AH2782" s="1135" t="s">
        <v>795</v>
      </c>
      <c r="AI2782" s="1135">
        <v>86.99</v>
      </c>
      <c r="AJ2782" s="1135">
        <v>1.35</v>
      </c>
      <c r="AK2782" s="1135">
        <v>-5.5</v>
      </c>
      <c r="AM2782" s="1136" t="s">
        <v>14569</v>
      </c>
      <c r="AN2782" s="1136" t="s">
        <v>14570</v>
      </c>
      <c r="AO2782" s="1136">
        <f t="shared" si="350"/>
        <v>600</v>
      </c>
      <c r="AP2782" s="1136">
        <f t="shared" si="351"/>
        <v>1.7949999999999999</v>
      </c>
      <c r="AQ2782" s="1136" t="str">
        <f t="shared" si="352"/>
        <v>1-5-1S83°Z+S</v>
      </c>
      <c r="AR2782" s="1136" t="str">
        <f t="shared" si="353"/>
        <v>33.5</v>
      </c>
      <c r="AS2782" s="1136" t="str">
        <f t="shared" si="354"/>
        <v>295/295/OFF</v>
      </c>
      <c r="AT2782" s="1136" t="str">
        <f t="shared" si="355"/>
        <v>1-5-1S83°Z+S</v>
      </c>
      <c r="AU2782" s="1136" t="s">
        <v>15734</v>
      </c>
      <c r="AV2782" s="1136" t="str">
        <f t="shared" si="348"/>
        <v>112.11.28</v>
      </c>
      <c r="AW2782" s="1438">
        <f t="shared" si="349"/>
        <v>45258</v>
      </c>
    </row>
    <row r="2783" spans="1:49">
      <c r="A2783" s="1135" t="s">
        <v>8459</v>
      </c>
      <c r="B2783" s="1135" t="s">
        <v>7807</v>
      </c>
      <c r="C2783" s="1135" t="s">
        <v>8460</v>
      </c>
      <c r="D2783" s="1135">
        <v>1.7849999999999999</v>
      </c>
      <c r="E2783" s="1135" t="s">
        <v>15203</v>
      </c>
      <c r="F2783" s="1135" t="s">
        <v>663</v>
      </c>
      <c r="G2783" s="1135" t="s">
        <v>6959</v>
      </c>
      <c r="H2783" s="1135" t="s">
        <v>8461</v>
      </c>
      <c r="I2783" s="1135" t="s">
        <v>8462</v>
      </c>
      <c r="J2783" s="1135">
        <v>3.7</v>
      </c>
      <c r="K2783" s="1135" t="s">
        <v>7949</v>
      </c>
      <c r="L2783" s="1135" t="s">
        <v>4760</v>
      </c>
      <c r="M2783" s="1135">
        <v>295.10000000000002</v>
      </c>
      <c r="N2783" s="1135" t="s">
        <v>1039</v>
      </c>
      <c r="O2783" s="1135">
        <v>7.3775000000000013</v>
      </c>
      <c r="P2783" s="1135">
        <v>5.9020000000000001</v>
      </c>
      <c r="Q2783" s="1135">
        <v>4</v>
      </c>
      <c r="R2783" s="1135">
        <v>17.399999999999999</v>
      </c>
      <c r="T2783" s="1135">
        <v>31</v>
      </c>
      <c r="U2783" s="1135">
        <v>3.5</v>
      </c>
      <c r="V2783" s="1135" t="s">
        <v>663</v>
      </c>
      <c r="W2783" s="1135" t="s">
        <v>6974</v>
      </c>
      <c r="X2783" s="1135">
        <v>40</v>
      </c>
      <c r="Y2783" s="1135">
        <v>1</v>
      </c>
      <c r="Z2783" s="1135" t="s">
        <v>663</v>
      </c>
      <c r="AA2783" s="1135" t="s">
        <v>6489</v>
      </c>
      <c r="AH2783" s="1135" t="s">
        <v>1511</v>
      </c>
      <c r="AI2783" s="1135">
        <v>95.09</v>
      </c>
      <c r="AJ2783" s="1135">
        <v>-0.44</v>
      </c>
      <c r="AK2783" s="1135">
        <v>1.43</v>
      </c>
      <c r="AM2783" s="1136" t="s">
        <v>14571</v>
      </c>
      <c r="AN2783" s="1136" t="s">
        <v>14572</v>
      </c>
      <c r="AO2783" s="1136" t="str">
        <f t="shared" si="350"/>
        <v>700↓650-4/2</v>
      </c>
      <c r="AP2783" s="1136">
        <f t="shared" si="351"/>
        <v>1.7849999999999999</v>
      </c>
      <c r="AQ2783" s="1136" t="str">
        <f t="shared" si="352"/>
        <v>1-5-1S85°Z+S</v>
      </c>
      <c r="AR2783" s="1136" t="str">
        <f t="shared" si="353"/>
        <v>NA</v>
      </c>
      <c r="AS2783" s="1136" t="str">
        <f t="shared" si="354"/>
        <v>199/OFF</v>
      </c>
      <c r="AT2783" s="1136" t="str">
        <f t="shared" si="355"/>
        <v>1-5-1S85°Z+S</v>
      </c>
      <c r="AU2783" s="1136" t="s">
        <v>15734</v>
      </c>
      <c r="AV2783" s="1136" t="str">
        <f t="shared" si="348"/>
        <v>112.11.30</v>
      </c>
      <c r="AW2783" s="1438">
        <f t="shared" si="349"/>
        <v>45260</v>
      </c>
    </row>
    <row r="2784" spans="1:49">
      <c r="A2784" s="1135" t="s">
        <v>8463</v>
      </c>
      <c r="B2784" s="1135" t="s">
        <v>7807</v>
      </c>
      <c r="C2784" s="1135">
        <v>700</v>
      </c>
      <c r="D2784" s="1135">
        <v>1.7649999999999999</v>
      </c>
      <c r="E2784" s="1135" t="s">
        <v>15203</v>
      </c>
      <c r="F2784" s="1135" t="s">
        <v>663</v>
      </c>
      <c r="G2784" s="1135" t="s">
        <v>6959</v>
      </c>
      <c r="H2784" s="1135" t="s">
        <v>8380</v>
      </c>
      <c r="I2784" s="1135" t="s">
        <v>7003</v>
      </c>
      <c r="J2784" s="1135">
        <v>3.7</v>
      </c>
      <c r="K2784" s="1135" t="s">
        <v>7949</v>
      </c>
      <c r="L2784" s="1135" t="s">
        <v>4760</v>
      </c>
      <c r="M2784" s="1135">
        <v>300.8</v>
      </c>
      <c r="N2784" s="1135" t="s">
        <v>1039</v>
      </c>
      <c r="O2784" s="1135">
        <v>7.5200000000000005</v>
      </c>
      <c r="P2784" s="1135">
        <v>6.016</v>
      </c>
      <c r="Q2784" s="1135">
        <v>4</v>
      </c>
      <c r="R2784" s="1135">
        <v>17</v>
      </c>
      <c r="T2784" s="1135">
        <v>31.4</v>
      </c>
      <c r="U2784" s="1135">
        <v>3.6</v>
      </c>
      <c r="V2784" s="1135" t="s">
        <v>663</v>
      </c>
      <c r="W2784" s="1135">
        <v>65</v>
      </c>
      <c r="X2784" s="1135">
        <v>10</v>
      </c>
      <c r="Y2784" s="1135">
        <v>1.5</v>
      </c>
      <c r="Z2784" s="1135" t="s">
        <v>663</v>
      </c>
      <c r="AA2784" s="1135" t="s">
        <v>3943</v>
      </c>
      <c r="AH2784" s="1135" t="s">
        <v>1117</v>
      </c>
      <c r="AI2784" s="1135">
        <v>95.19</v>
      </c>
      <c r="AJ2784" s="1135">
        <v>-1.08</v>
      </c>
      <c r="AK2784" s="1135">
        <v>1.85</v>
      </c>
      <c r="AM2784" s="1136" t="s">
        <v>14573</v>
      </c>
      <c r="AN2784" s="1136" t="s">
        <v>14574</v>
      </c>
      <c r="AO2784" s="1136">
        <f t="shared" si="350"/>
        <v>700</v>
      </c>
      <c r="AP2784" s="1136">
        <f t="shared" si="351"/>
        <v>1.7649999999999999</v>
      </c>
      <c r="AQ2784" s="1136" t="str">
        <f t="shared" si="352"/>
        <v>1-5-1S85°Z+S</v>
      </c>
      <c r="AR2784" s="1136" t="str">
        <f t="shared" si="353"/>
        <v>NA</v>
      </c>
      <c r="AS2784" s="1136" t="str">
        <f t="shared" si="354"/>
        <v>198/OFF</v>
      </c>
      <c r="AT2784" s="1136" t="str">
        <f t="shared" si="355"/>
        <v>1-5-1S85°Z+S</v>
      </c>
      <c r="AU2784" s="1136" t="s">
        <v>15734</v>
      </c>
      <c r="AV2784" s="1136" t="str">
        <f t="shared" si="348"/>
        <v>112.12.5</v>
      </c>
      <c r="AW2784" s="1438">
        <f t="shared" si="349"/>
        <v>45265</v>
      </c>
    </row>
    <row r="2785" spans="1:49">
      <c r="A2785" s="1135" t="s">
        <v>8464</v>
      </c>
      <c r="B2785" s="1135" t="s">
        <v>737</v>
      </c>
      <c r="C2785" s="1135">
        <v>650</v>
      </c>
      <c r="D2785" s="1135">
        <v>1.78</v>
      </c>
      <c r="E2785" s="1135" t="s">
        <v>15215</v>
      </c>
      <c r="F2785" s="1135" t="s">
        <v>663</v>
      </c>
      <c r="G2785" s="1135">
        <v>5</v>
      </c>
      <c r="H2785" s="1135" t="s">
        <v>7802</v>
      </c>
      <c r="I2785" s="1135" t="s">
        <v>7275</v>
      </c>
      <c r="J2785" s="1135">
        <v>3.7</v>
      </c>
      <c r="K2785" s="1135" t="s">
        <v>8310</v>
      </c>
      <c r="L2785" s="1135" t="s">
        <v>4760</v>
      </c>
      <c r="M2785" s="1135">
        <v>298.8</v>
      </c>
      <c r="N2785" s="1135" t="s">
        <v>1039</v>
      </c>
      <c r="O2785" s="1135">
        <v>7.4700000000000006</v>
      </c>
      <c r="P2785" s="1135">
        <v>5.976</v>
      </c>
      <c r="Q2785" s="1135">
        <v>4</v>
      </c>
      <c r="R2785" s="1135">
        <v>20.5</v>
      </c>
      <c r="T2785" s="1135">
        <v>21</v>
      </c>
      <c r="U2785" s="1135">
        <v>3.5</v>
      </c>
      <c r="V2785" s="1135" t="s">
        <v>663</v>
      </c>
      <c r="W2785" s="1135">
        <v>30</v>
      </c>
      <c r="X2785" s="1135">
        <v>10</v>
      </c>
      <c r="Y2785" s="1135">
        <v>1.2</v>
      </c>
      <c r="Z2785" s="1135" t="s">
        <v>663</v>
      </c>
      <c r="AA2785" s="1135" t="s">
        <v>6501</v>
      </c>
      <c r="AH2785" s="1135" t="s">
        <v>8465</v>
      </c>
      <c r="AI2785" s="1135">
        <v>94.9</v>
      </c>
      <c r="AJ2785" s="1135">
        <v>-0.51</v>
      </c>
      <c r="AK2785" s="1135">
        <v>1.43</v>
      </c>
      <c r="AM2785" s="1136" t="s">
        <v>14575</v>
      </c>
      <c r="AN2785" s="1136" t="s">
        <v>14576</v>
      </c>
      <c r="AO2785" s="1136">
        <f t="shared" si="350"/>
        <v>650</v>
      </c>
      <c r="AP2785" s="1136">
        <f t="shared" si="351"/>
        <v>1.78</v>
      </c>
      <c r="AQ2785" s="1136" t="str">
        <f t="shared" si="352"/>
        <v>1-5-1S85°S+Z</v>
      </c>
      <c r="AR2785" s="1136" t="str">
        <f t="shared" si="353"/>
        <v>NA</v>
      </c>
      <c r="AS2785" s="1136" t="str">
        <f t="shared" si="354"/>
        <v>179/173</v>
      </c>
      <c r="AT2785" s="1136" t="str">
        <f t="shared" si="355"/>
        <v>1-5-1S85°S+Z</v>
      </c>
      <c r="AU2785" s="1136" t="s">
        <v>15737</v>
      </c>
      <c r="AV2785" s="1136" t="str">
        <f t="shared" si="348"/>
        <v>112.12.6</v>
      </c>
      <c r="AW2785" s="1438">
        <f t="shared" si="349"/>
        <v>45266</v>
      </c>
    </row>
    <row r="2786" spans="1:49">
      <c r="A2786" s="1135" t="s">
        <v>8466</v>
      </c>
      <c r="B2786" s="1135" t="s">
        <v>473</v>
      </c>
      <c r="C2786" s="1135">
        <v>600</v>
      </c>
      <c r="D2786" s="1135">
        <v>1.7769999999999999</v>
      </c>
      <c r="E2786" s="1135">
        <v>102.5</v>
      </c>
      <c r="F2786" s="1135" t="s">
        <v>4164</v>
      </c>
      <c r="G2786" s="1135">
        <v>5.5</v>
      </c>
      <c r="H2786" s="1135" t="s">
        <v>7821</v>
      </c>
      <c r="I2786" s="1135" t="s">
        <v>7590</v>
      </c>
      <c r="J2786" s="1135">
        <v>3.7</v>
      </c>
      <c r="K2786" s="1135" t="s">
        <v>7818</v>
      </c>
      <c r="L2786" s="1135" t="s">
        <v>4760</v>
      </c>
      <c r="M2786" s="1135">
        <v>295.10000000000002</v>
      </c>
      <c r="N2786" s="1135" t="s">
        <v>1039</v>
      </c>
      <c r="O2786" s="1135">
        <v>7.3775000000000013</v>
      </c>
      <c r="P2786" s="1135">
        <v>5.9020000000000001</v>
      </c>
      <c r="Q2786" s="1135">
        <v>4</v>
      </c>
      <c r="R2786" s="1135">
        <v>17.399999999999999</v>
      </c>
      <c r="T2786" s="1135">
        <v>31</v>
      </c>
      <c r="U2786" s="1135">
        <v>3.5</v>
      </c>
      <c r="V2786" s="1135" t="s">
        <v>663</v>
      </c>
      <c r="W2786" s="1135">
        <v>100</v>
      </c>
      <c r="X2786" s="1135">
        <v>40</v>
      </c>
      <c r="Y2786" s="1135">
        <v>1</v>
      </c>
      <c r="Z2786" s="1135" t="s">
        <v>663</v>
      </c>
      <c r="AA2786" s="1135" t="s">
        <v>3946</v>
      </c>
      <c r="AH2786" s="1135" t="s">
        <v>1470</v>
      </c>
      <c r="AI2786" s="1135">
        <v>94.93</v>
      </c>
      <c r="AJ2786" s="1135">
        <v>-0.88</v>
      </c>
      <c r="AK2786" s="1135">
        <v>1.73</v>
      </c>
      <c r="AM2786" s="1136" t="s">
        <v>14577</v>
      </c>
      <c r="AN2786" s="1136" t="s">
        <v>14578</v>
      </c>
      <c r="AO2786" s="1136">
        <f t="shared" si="350"/>
        <v>600</v>
      </c>
      <c r="AP2786" s="1136">
        <f t="shared" si="351"/>
        <v>1.7769999999999999</v>
      </c>
      <c r="AQ2786" s="1136">
        <f t="shared" si="352"/>
        <v>102.5</v>
      </c>
      <c r="AR2786" s="1136" t="str">
        <f t="shared" si="353"/>
        <v>15.5</v>
      </c>
      <c r="AS2786" s="1136" t="str">
        <f t="shared" si="354"/>
        <v>494/454/OFF</v>
      </c>
      <c r="AT2786" s="1136">
        <f t="shared" si="355"/>
        <v>102.5</v>
      </c>
      <c r="AV2786" s="1136" t="str">
        <f t="shared" si="348"/>
        <v>112.12.8</v>
      </c>
      <c r="AW2786" s="1438">
        <f t="shared" si="349"/>
        <v>45268</v>
      </c>
    </row>
    <row r="2787" spans="1:49">
      <c r="A2787" s="1135" t="s">
        <v>8467</v>
      </c>
      <c r="B2787" s="1135" t="s">
        <v>856</v>
      </c>
      <c r="C2787" s="1135">
        <v>550</v>
      </c>
      <c r="D2787" s="1135">
        <v>1.77</v>
      </c>
      <c r="E2787" s="1135" t="s">
        <v>15206</v>
      </c>
      <c r="F2787" s="1135" t="s">
        <v>1069</v>
      </c>
      <c r="G2787" s="1135">
        <v>3.5</v>
      </c>
      <c r="H2787" s="1135" t="s">
        <v>8085</v>
      </c>
      <c r="I2787" s="1135" t="s">
        <v>7823</v>
      </c>
      <c r="K2787" s="1135" t="s">
        <v>8468</v>
      </c>
      <c r="L2787" s="1135" t="s">
        <v>7391</v>
      </c>
      <c r="M2787" s="1135">
        <v>310</v>
      </c>
      <c r="N2787" s="1135" t="s">
        <v>1039</v>
      </c>
      <c r="O2787" s="1135">
        <v>7.75</v>
      </c>
      <c r="P2787" s="1135">
        <v>6.2</v>
      </c>
      <c r="Q2787" s="1135">
        <v>3.5</v>
      </c>
      <c r="R2787" s="1135">
        <v>22</v>
      </c>
      <c r="T2787" s="1135">
        <v>22</v>
      </c>
      <c r="U2787" s="1135">
        <v>3.5</v>
      </c>
      <c r="V2787" s="1135" t="s">
        <v>663</v>
      </c>
      <c r="W2787" s="1135">
        <v>110</v>
      </c>
      <c r="X2787" s="1135">
        <v>85</v>
      </c>
      <c r="Y2787" s="1135">
        <v>1</v>
      </c>
      <c r="Z2787" s="1135" t="s">
        <v>663</v>
      </c>
      <c r="AA2787" s="1135" t="s">
        <v>1835</v>
      </c>
      <c r="AH2787" s="1135" t="s">
        <v>472</v>
      </c>
      <c r="AJ2787" s="1135">
        <v>7.0000000000000007E-2</v>
      </c>
      <c r="AK2787" s="1135">
        <v>0.64</v>
      </c>
      <c r="AM2787" s="1136" t="s">
        <v>14579</v>
      </c>
      <c r="AN2787" s="1136" t="s">
        <v>14580</v>
      </c>
      <c r="AO2787" s="1136">
        <f t="shared" si="350"/>
        <v>550</v>
      </c>
      <c r="AP2787" s="1136">
        <f t="shared" si="351"/>
        <v>1.77</v>
      </c>
      <c r="AQ2787" s="1136" t="str">
        <f t="shared" si="352"/>
        <v>1-5-1S87°Z+S</v>
      </c>
      <c r="AR2787" s="1136" t="str">
        <f t="shared" si="353"/>
        <v>31.5</v>
      </c>
      <c r="AS2787" s="1136" t="str">
        <f t="shared" si="354"/>
        <v>330/330/145</v>
      </c>
      <c r="AT2787" s="1136" t="str">
        <f t="shared" si="355"/>
        <v>1-5-1S87°Z+S</v>
      </c>
      <c r="AU2787" s="1136" t="s">
        <v>15734</v>
      </c>
      <c r="AV2787" s="1136" t="str">
        <f t="shared" si="348"/>
        <v>112.12.13</v>
      </c>
      <c r="AW2787" s="1438">
        <f t="shared" si="349"/>
        <v>45273</v>
      </c>
    </row>
    <row r="2788" spans="1:49">
      <c r="A2788" s="1135" t="s">
        <v>8469</v>
      </c>
      <c r="B2788" s="1135" t="s">
        <v>7034</v>
      </c>
      <c r="C2788" s="1135">
        <v>450</v>
      </c>
      <c r="D2788" s="1135">
        <v>1.79</v>
      </c>
      <c r="E2788" s="1135" t="s">
        <v>15206</v>
      </c>
      <c r="F2788" s="1135" t="s">
        <v>1078</v>
      </c>
      <c r="G2788" s="1135">
        <v>5</v>
      </c>
      <c r="H2788" s="1135" t="s">
        <v>1049</v>
      </c>
      <c r="I2788" s="1135" t="s">
        <v>7199</v>
      </c>
      <c r="J2788" s="1135">
        <v>1</v>
      </c>
      <c r="K2788" s="1135" t="s">
        <v>8415</v>
      </c>
      <c r="L2788" s="1135" t="s">
        <v>5046</v>
      </c>
      <c r="M2788" s="1135">
        <v>308.39999999999998</v>
      </c>
      <c r="N2788" s="1135" t="s">
        <v>1039</v>
      </c>
      <c r="O2788" s="1135">
        <v>7.71</v>
      </c>
      <c r="P2788" s="1135">
        <v>6.1679999999999993</v>
      </c>
      <c r="Q2788" s="1135">
        <v>2.8</v>
      </c>
      <c r="R2788" s="1135" t="s">
        <v>8470</v>
      </c>
      <c r="T2788" s="1135">
        <v>14.5</v>
      </c>
      <c r="U2788" s="1135">
        <v>5</v>
      </c>
      <c r="V2788" s="1135" t="s">
        <v>663</v>
      </c>
      <c r="W2788" s="1135" t="s">
        <v>7084</v>
      </c>
      <c r="X2788" s="1135">
        <v>10</v>
      </c>
      <c r="Y2788" s="1135">
        <v>1.7</v>
      </c>
      <c r="Z2788" s="1135" t="s">
        <v>663</v>
      </c>
      <c r="AA2788" s="1135" t="s">
        <v>3957</v>
      </c>
      <c r="AB2788" s="1135" t="s">
        <v>8471</v>
      </c>
      <c r="AH2788" s="1135" t="s">
        <v>630</v>
      </c>
      <c r="AI2788" s="1135">
        <v>16</v>
      </c>
      <c r="AJ2788" s="1135">
        <v>0.23</v>
      </c>
      <c r="AK2788" s="1135">
        <v>0.39</v>
      </c>
      <c r="AM2788" s="1136" t="s">
        <v>14581</v>
      </c>
      <c r="AN2788" s="1136" t="s">
        <v>14582</v>
      </c>
      <c r="AO2788" s="1136">
        <f t="shared" si="350"/>
        <v>450</v>
      </c>
      <c r="AP2788" s="1136">
        <f t="shared" si="351"/>
        <v>1.79</v>
      </c>
      <c r="AQ2788" s="1136" t="str">
        <f t="shared" si="352"/>
        <v>1-5-1S87°Z+S</v>
      </c>
      <c r="AR2788" s="1136" t="str">
        <f t="shared" si="353"/>
        <v>30</v>
      </c>
      <c r="AS2788" s="1136" t="str">
        <f t="shared" si="354"/>
        <v>260/260/OFF</v>
      </c>
      <c r="AT2788" s="1136" t="str">
        <f t="shared" si="355"/>
        <v>1-5-1S87°Z+S</v>
      </c>
      <c r="AU2788" s="1136" t="s">
        <v>15734</v>
      </c>
      <c r="AV2788" s="1136" t="str">
        <f t="shared" si="348"/>
        <v>112.12.20</v>
      </c>
      <c r="AW2788" s="1438">
        <f t="shared" si="349"/>
        <v>45280</v>
      </c>
    </row>
    <row r="2789" spans="1:49">
      <c r="A2789" s="1135" t="s">
        <v>8472</v>
      </c>
      <c r="B2789" s="1135" t="s">
        <v>8129</v>
      </c>
      <c r="C2789" s="1135">
        <v>500</v>
      </c>
      <c r="D2789" s="1135">
        <v>1.8049999999999999</v>
      </c>
      <c r="E2789" s="1135" t="s">
        <v>15206</v>
      </c>
      <c r="F2789" s="1135" t="s">
        <v>1069</v>
      </c>
      <c r="G2789" s="1135">
        <v>5</v>
      </c>
      <c r="H2789" s="1135" t="s">
        <v>7974</v>
      </c>
      <c r="I2789" s="1135" t="s">
        <v>7122</v>
      </c>
      <c r="K2789" s="1135" t="s">
        <v>8473</v>
      </c>
      <c r="L2789" s="1135" t="s">
        <v>8474</v>
      </c>
      <c r="M2789" s="1135">
        <v>315</v>
      </c>
      <c r="N2789" s="1135" t="s">
        <v>1039</v>
      </c>
      <c r="O2789" s="1135">
        <v>7.875</v>
      </c>
      <c r="P2789" s="1135">
        <v>6.3</v>
      </c>
      <c r="Q2789" s="1135">
        <v>3.5</v>
      </c>
      <c r="R2789" s="1135">
        <v>21</v>
      </c>
      <c r="T2789" s="1135">
        <v>22</v>
      </c>
      <c r="U2789" s="1135">
        <v>3.8</v>
      </c>
      <c r="V2789" s="1135" t="s">
        <v>663</v>
      </c>
      <c r="W2789" s="1135">
        <v>120</v>
      </c>
      <c r="X2789" s="1135">
        <v>20</v>
      </c>
      <c r="Y2789" s="1135">
        <v>1.6</v>
      </c>
      <c r="Z2789" s="1135" t="s">
        <v>663</v>
      </c>
      <c r="AA2789" s="1135" t="s">
        <v>4005</v>
      </c>
      <c r="AH2789" s="1135" t="s">
        <v>1052</v>
      </c>
      <c r="AI2789" s="1135">
        <v>14.57</v>
      </c>
      <c r="AJ2789" s="1135">
        <v>0.37</v>
      </c>
      <c r="AK2789" s="1135">
        <v>-0.13</v>
      </c>
      <c r="AM2789" s="1136" t="s">
        <v>14583</v>
      </c>
      <c r="AN2789" s="1136" t="s">
        <v>14584</v>
      </c>
      <c r="AO2789" s="1136">
        <f t="shared" si="350"/>
        <v>500</v>
      </c>
      <c r="AP2789" s="1136">
        <f t="shared" si="351"/>
        <v>1.8049999999999999</v>
      </c>
      <c r="AQ2789" s="1136" t="str">
        <f t="shared" si="352"/>
        <v>1-5-1S87°Z+S</v>
      </c>
      <c r="AR2789" s="1136" t="str">
        <f t="shared" si="353"/>
        <v>31.5</v>
      </c>
      <c r="AS2789" s="1136" t="str">
        <f t="shared" si="354"/>
        <v>310/310/150</v>
      </c>
      <c r="AT2789" s="1136" t="str">
        <f t="shared" si="355"/>
        <v>1-5-1S87°Z+S</v>
      </c>
      <c r="AU2789" s="1136" t="s">
        <v>15734</v>
      </c>
      <c r="AV2789" s="1136" t="str">
        <f t="shared" si="348"/>
        <v>113.1.19</v>
      </c>
      <c r="AW2789" s="1438">
        <f t="shared" si="349"/>
        <v>45310</v>
      </c>
    </row>
    <row r="2790" spans="1:49">
      <c r="A2790" s="1135" t="s">
        <v>8475</v>
      </c>
      <c r="B2790" s="1135" t="s">
        <v>7355</v>
      </c>
      <c r="C2790" s="1135">
        <v>600</v>
      </c>
      <c r="D2790" s="1135">
        <v>1.8049999999999999</v>
      </c>
      <c r="E2790" s="1135" t="s">
        <v>15210</v>
      </c>
      <c r="F2790" s="1135" t="s">
        <v>2328</v>
      </c>
      <c r="G2790" s="1135">
        <v>4</v>
      </c>
      <c r="H2790" s="1135" t="s">
        <v>7356</v>
      </c>
      <c r="I2790" s="1135" t="s">
        <v>7012</v>
      </c>
      <c r="K2790" s="1135" t="s">
        <v>7835</v>
      </c>
      <c r="L2790" s="1135" t="s">
        <v>7358</v>
      </c>
      <c r="M2790" s="1135">
        <v>307</v>
      </c>
      <c r="N2790" s="1135" t="s">
        <v>1039</v>
      </c>
      <c r="O2790" s="1135">
        <v>7.6750000000000007</v>
      </c>
      <c r="P2790" s="1135">
        <v>6.1400000000000006</v>
      </c>
      <c r="Q2790" s="1135">
        <v>3.5</v>
      </c>
      <c r="R2790" s="1135">
        <v>27</v>
      </c>
      <c r="T2790" s="1135">
        <v>12</v>
      </c>
      <c r="U2790" s="1135">
        <v>2.2999999999999998</v>
      </c>
      <c r="V2790" s="1135" t="s">
        <v>663</v>
      </c>
      <c r="W2790" s="1135" t="s">
        <v>5041</v>
      </c>
      <c r="X2790" s="1135">
        <v>10</v>
      </c>
      <c r="Y2790" s="1135">
        <v>1.7</v>
      </c>
      <c r="Z2790" s="1135" t="s">
        <v>663</v>
      </c>
      <c r="AA2790" s="1135" t="s">
        <v>3957</v>
      </c>
      <c r="AH2790" s="1135" t="s">
        <v>489</v>
      </c>
      <c r="AI2790" s="1135">
        <v>60.76</v>
      </c>
      <c r="AJ2790" s="1135">
        <v>3.3</v>
      </c>
      <c r="AK2790" s="1135">
        <v>15.01</v>
      </c>
      <c r="AM2790" s="1136" t="s">
        <v>14585</v>
      </c>
      <c r="AN2790" s="1136" t="s">
        <v>14586</v>
      </c>
      <c r="AO2790" s="1136">
        <f t="shared" si="350"/>
        <v>600</v>
      </c>
      <c r="AP2790" s="1136">
        <f t="shared" si="351"/>
        <v>1.8049999999999999</v>
      </c>
      <c r="AQ2790" s="1136" t="str">
        <f t="shared" si="352"/>
        <v>1-5-1S83°Z+S</v>
      </c>
      <c r="AR2790" s="1136" t="str">
        <f t="shared" si="353"/>
        <v>33.5</v>
      </c>
      <c r="AS2790" s="1136" t="str">
        <f t="shared" si="354"/>
        <v>300/300/190</v>
      </c>
      <c r="AT2790" s="1136" t="str">
        <f t="shared" si="355"/>
        <v>1-5-1S83°Z+S</v>
      </c>
      <c r="AU2790" s="1136" t="s">
        <v>15734</v>
      </c>
      <c r="AV2790" s="1136" t="str">
        <f t="shared" si="348"/>
        <v>112.12.20</v>
      </c>
      <c r="AW2790" s="1438">
        <f t="shared" si="349"/>
        <v>45280</v>
      </c>
    </row>
    <row r="2791" spans="1:49">
      <c r="A2791" s="1135" t="s">
        <v>8476</v>
      </c>
      <c r="B2791" s="1135" t="s">
        <v>7034</v>
      </c>
      <c r="C2791" s="1135" t="s">
        <v>8477</v>
      </c>
      <c r="D2791" s="1135">
        <v>1.77</v>
      </c>
      <c r="E2791" s="1135" t="s">
        <v>15206</v>
      </c>
      <c r="F2791" s="1135" t="s">
        <v>1078</v>
      </c>
      <c r="G2791" s="1135">
        <v>5</v>
      </c>
      <c r="H2791" s="1135" t="s">
        <v>1887</v>
      </c>
      <c r="I2791" s="1135" t="s">
        <v>7199</v>
      </c>
      <c r="J2791" s="1135">
        <v>1</v>
      </c>
      <c r="K2791" s="1135" t="s">
        <v>7942</v>
      </c>
      <c r="L2791" s="1135" t="s">
        <v>5046</v>
      </c>
      <c r="M2791" s="1135">
        <v>308.39999999999998</v>
      </c>
      <c r="N2791" s="1135" t="s">
        <v>1039</v>
      </c>
      <c r="O2791" s="1135">
        <v>7.71</v>
      </c>
      <c r="P2791" s="1135">
        <v>6.1679999999999993</v>
      </c>
      <c r="Q2791" s="1135">
        <v>2.8</v>
      </c>
      <c r="R2791" s="1135" t="s">
        <v>8478</v>
      </c>
      <c r="T2791" s="1135">
        <v>14.5</v>
      </c>
      <c r="U2791" s="1135">
        <v>5</v>
      </c>
      <c r="V2791" s="1135" t="s">
        <v>663</v>
      </c>
      <c r="W2791" s="1135" t="s">
        <v>7084</v>
      </c>
      <c r="X2791" s="1135">
        <v>10</v>
      </c>
      <c r="Y2791" s="1135">
        <v>1.7</v>
      </c>
      <c r="Z2791" s="1135" t="s">
        <v>663</v>
      </c>
      <c r="AA2791" s="1135" t="s">
        <v>8479</v>
      </c>
      <c r="AB2791" s="1135" t="s">
        <v>8480</v>
      </c>
      <c r="AH2791" s="1135" t="s">
        <v>959</v>
      </c>
      <c r="AI2791" s="1135">
        <v>15.49</v>
      </c>
      <c r="AJ2791" s="1135">
        <v>0.2</v>
      </c>
      <c r="AK2791" s="1135">
        <v>0.65</v>
      </c>
      <c r="AM2791" s="1136" t="s">
        <v>14587</v>
      </c>
      <c r="AN2791" s="1136" t="s">
        <v>14588</v>
      </c>
      <c r="AO2791" s="1136" t="str">
        <f t="shared" si="350"/>
        <v>450↑500-1/11</v>
      </c>
      <c r="AP2791" s="1136">
        <f t="shared" si="351"/>
        <v>1.77</v>
      </c>
      <c r="AQ2791" s="1136" t="str">
        <f t="shared" si="352"/>
        <v>1-5-1S87°Z+S</v>
      </c>
      <c r="AR2791" s="1136" t="str">
        <f t="shared" si="353"/>
        <v>30</v>
      </c>
      <c r="AS2791" s="1136" t="str">
        <f t="shared" si="354"/>
        <v>270/270/OFF</v>
      </c>
      <c r="AT2791" s="1136" t="str">
        <f t="shared" si="355"/>
        <v>1-5-1S87°Z+S</v>
      </c>
      <c r="AU2791" s="1136" t="s">
        <v>15734</v>
      </c>
      <c r="AV2791" s="1136" t="str">
        <f t="shared" si="348"/>
        <v>112.12.22</v>
      </c>
      <c r="AW2791" s="1438">
        <f t="shared" si="349"/>
        <v>45282</v>
      </c>
    </row>
    <row r="2792" spans="1:49">
      <c r="A2792" s="1135" t="s">
        <v>8481</v>
      </c>
      <c r="B2792" s="1135" t="s">
        <v>737</v>
      </c>
      <c r="C2792" s="1135">
        <v>500</v>
      </c>
      <c r="D2792" s="1135">
        <v>1.7649999999999999</v>
      </c>
      <c r="E2792" s="1135">
        <v>102.5</v>
      </c>
      <c r="F2792" s="1135" t="s">
        <v>4164</v>
      </c>
      <c r="G2792" s="1135" t="s">
        <v>6959</v>
      </c>
      <c r="H2792" s="1135" t="s">
        <v>7813</v>
      </c>
      <c r="I2792" s="1135" t="s">
        <v>7151</v>
      </c>
      <c r="J2792" s="1135">
        <v>3.7</v>
      </c>
      <c r="K2792" s="1135" t="s">
        <v>8392</v>
      </c>
      <c r="L2792" s="1135" t="s">
        <v>4760</v>
      </c>
      <c r="M2792" s="1135">
        <v>300.8</v>
      </c>
      <c r="N2792" s="1135" t="s">
        <v>1039</v>
      </c>
      <c r="O2792" s="1135">
        <v>7.5200000000000005</v>
      </c>
      <c r="P2792" s="1135">
        <v>6.016</v>
      </c>
      <c r="Q2792" s="1135">
        <v>4</v>
      </c>
      <c r="R2792" s="1135">
        <v>17</v>
      </c>
      <c r="T2792" s="1135">
        <v>31.4</v>
      </c>
      <c r="U2792" s="1135">
        <v>3.6</v>
      </c>
      <c r="V2792" s="1135" t="s">
        <v>663</v>
      </c>
      <c r="W2792" s="1135">
        <v>65</v>
      </c>
      <c r="X2792" s="1135">
        <v>10</v>
      </c>
      <c r="Y2792" s="1135">
        <v>1.5</v>
      </c>
      <c r="Z2792" s="1135" t="s">
        <v>663</v>
      </c>
      <c r="AA2792" s="1135" t="s">
        <v>1727</v>
      </c>
      <c r="AH2792" s="1135" t="s">
        <v>908</v>
      </c>
      <c r="AI2792" s="1135">
        <v>91.11</v>
      </c>
      <c r="AJ2792" s="1135">
        <v>-0.26</v>
      </c>
      <c r="AK2792" s="1135">
        <v>1.04</v>
      </c>
      <c r="AM2792" s="1136" t="s">
        <v>14589</v>
      </c>
      <c r="AN2792" s="1136" t="s">
        <v>14590</v>
      </c>
      <c r="AO2792" s="1136">
        <f t="shared" si="350"/>
        <v>500</v>
      </c>
      <c r="AP2792" s="1136">
        <f t="shared" si="351"/>
        <v>1.7649999999999999</v>
      </c>
      <c r="AQ2792" s="1136">
        <f t="shared" si="352"/>
        <v>102.5</v>
      </c>
      <c r="AR2792" s="1136" t="str">
        <f t="shared" si="353"/>
        <v>15.5</v>
      </c>
      <c r="AS2792" s="1136" t="str">
        <f t="shared" si="354"/>
        <v>473/433/OFF</v>
      </c>
      <c r="AT2792" s="1136">
        <f t="shared" si="355"/>
        <v>102.5</v>
      </c>
      <c r="AV2792" s="1136" t="str">
        <f t="shared" si="348"/>
        <v>112.12.25</v>
      </c>
      <c r="AW2792" s="1438">
        <f t="shared" si="349"/>
        <v>45285</v>
      </c>
    </row>
    <row r="2793" spans="1:49">
      <c r="A2793" s="1135" t="s">
        <v>8482</v>
      </c>
      <c r="B2793" s="1135" t="s">
        <v>7308</v>
      </c>
      <c r="C2793" s="1135">
        <v>500</v>
      </c>
      <c r="D2793" s="1135">
        <v>1.74</v>
      </c>
      <c r="E2793" s="1135" t="s">
        <v>15203</v>
      </c>
      <c r="F2793" s="1135" t="s">
        <v>663</v>
      </c>
      <c r="G2793" s="1135">
        <v>5</v>
      </c>
      <c r="H2793" s="1135" t="s">
        <v>1282</v>
      </c>
      <c r="I2793" s="1135" t="s">
        <v>7023</v>
      </c>
      <c r="J2793" s="1135">
        <v>3</v>
      </c>
      <c r="K2793" s="1135" t="s">
        <v>8483</v>
      </c>
      <c r="L2793" s="1135" t="s">
        <v>6137</v>
      </c>
      <c r="M2793" s="1135">
        <v>308</v>
      </c>
      <c r="N2793" s="1135" t="s">
        <v>1039</v>
      </c>
      <c r="O2793" s="1135">
        <v>7.7</v>
      </c>
      <c r="P2793" s="1135">
        <v>6.16</v>
      </c>
      <c r="Q2793" s="1135">
        <v>4</v>
      </c>
      <c r="R2793" s="1135">
        <v>22</v>
      </c>
      <c r="T2793" s="1135">
        <v>23.5</v>
      </c>
      <c r="U2793" s="1135">
        <v>4</v>
      </c>
      <c r="V2793" s="1135" t="s">
        <v>663</v>
      </c>
      <c r="W2793" s="1135">
        <v>135</v>
      </c>
      <c r="X2793" s="1135">
        <v>90</v>
      </c>
      <c r="Y2793" s="1135">
        <v>1.4</v>
      </c>
      <c r="Z2793" s="1135" t="s">
        <v>663</v>
      </c>
      <c r="AA2793" s="1135" t="s">
        <v>8484</v>
      </c>
      <c r="AH2793" s="1135" t="s">
        <v>1117</v>
      </c>
      <c r="AI2793" s="1135">
        <v>95.36</v>
      </c>
      <c r="AJ2793" s="1135">
        <v>-0.45</v>
      </c>
      <c r="AK2793" s="1135">
        <v>1.5</v>
      </c>
      <c r="AM2793" s="1136" t="s">
        <v>14591</v>
      </c>
      <c r="AN2793" s="1136" t="s">
        <v>14592</v>
      </c>
      <c r="AO2793" s="1136">
        <f t="shared" si="350"/>
        <v>500</v>
      </c>
      <c r="AP2793" s="1136">
        <f t="shared" si="351"/>
        <v>1.74</v>
      </c>
      <c r="AQ2793" s="1136" t="str">
        <f t="shared" si="352"/>
        <v>1-5-1S85°Z+S</v>
      </c>
      <c r="AR2793" s="1136" t="str">
        <f t="shared" si="353"/>
        <v>NA</v>
      </c>
      <c r="AS2793" s="1136" t="str">
        <f t="shared" si="354"/>
        <v>177/OFF</v>
      </c>
      <c r="AT2793" s="1136" t="str">
        <f t="shared" si="355"/>
        <v>1-5-1S85°Z+S</v>
      </c>
      <c r="AU2793" s="1136" t="s">
        <v>15734</v>
      </c>
      <c r="AV2793" s="1136" t="str">
        <f t="shared" si="348"/>
        <v>113.1.2</v>
      </c>
      <c r="AW2793" s="1438">
        <f t="shared" si="349"/>
        <v>45293</v>
      </c>
    </row>
    <row r="2794" spans="1:49">
      <c r="A2794" s="1135" t="s">
        <v>8485</v>
      </c>
      <c r="B2794" s="1135" t="s">
        <v>7308</v>
      </c>
      <c r="C2794" s="1135">
        <v>550</v>
      </c>
      <c r="D2794" s="1135">
        <v>1.74</v>
      </c>
      <c r="E2794" s="1135" t="s">
        <v>15216</v>
      </c>
      <c r="F2794" s="1135" t="s">
        <v>1078</v>
      </c>
      <c r="G2794" s="1135">
        <v>5</v>
      </c>
      <c r="H2794" s="1135" t="s">
        <v>6210</v>
      </c>
      <c r="I2794" s="1135" t="s">
        <v>8486</v>
      </c>
      <c r="J2794" s="1135">
        <v>3</v>
      </c>
      <c r="K2794" s="1135" t="s">
        <v>8483</v>
      </c>
      <c r="L2794" s="1135" t="s">
        <v>6137</v>
      </c>
      <c r="M2794" s="1135">
        <v>308</v>
      </c>
      <c r="N2794" s="1135" t="s">
        <v>1039</v>
      </c>
      <c r="O2794" s="1135">
        <v>7.7</v>
      </c>
      <c r="P2794" s="1135">
        <v>6.16</v>
      </c>
      <c r="Q2794" s="1135">
        <v>4</v>
      </c>
      <c r="R2794" s="1135">
        <v>22</v>
      </c>
      <c r="T2794" s="1135">
        <v>23.5</v>
      </c>
      <c r="U2794" s="1135">
        <v>4</v>
      </c>
      <c r="V2794" s="1135" t="s">
        <v>663</v>
      </c>
      <c r="W2794" s="1135">
        <v>135</v>
      </c>
      <c r="X2794" s="1135">
        <v>90</v>
      </c>
      <c r="Y2794" s="1135">
        <v>1.4</v>
      </c>
      <c r="Z2794" s="1135" t="s">
        <v>663</v>
      </c>
      <c r="AA2794" s="1135" t="s">
        <v>3996</v>
      </c>
      <c r="AH2794" s="1135" t="s">
        <v>630</v>
      </c>
      <c r="AI2794" s="1135">
        <v>95.13</v>
      </c>
      <c r="AJ2794" s="1135">
        <v>-0.45</v>
      </c>
      <c r="AK2794" s="1135">
        <v>1.27</v>
      </c>
      <c r="AM2794" s="1136" t="s">
        <v>14593</v>
      </c>
      <c r="AN2794" s="1136" t="s">
        <v>14594</v>
      </c>
      <c r="AO2794" s="1136">
        <f t="shared" si="350"/>
        <v>550</v>
      </c>
      <c r="AP2794" s="1136">
        <f t="shared" si="351"/>
        <v>1.74</v>
      </c>
      <c r="AQ2794" s="1136" t="str">
        <f t="shared" si="352"/>
        <v>1-5-1S91°Z+S</v>
      </c>
      <c r="AR2794" s="1136" t="str">
        <f t="shared" si="353"/>
        <v>30</v>
      </c>
      <c r="AS2794" s="1136" t="str">
        <f t="shared" si="354"/>
        <v>320/320/OFF</v>
      </c>
      <c r="AT2794" s="1136" t="str">
        <f t="shared" si="355"/>
        <v>1-5-1S91°Z+S</v>
      </c>
      <c r="AU2794" s="1136" t="s">
        <v>15734</v>
      </c>
      <c r="AV2794" s="1136" t="str">
        <f t="shared" si="348"/>
        <v>113.1.5</v>
      </c>
      <c r="AW2794" s="1438">
        <f t="shared" si="349"/>
        <v>45296</v>
      </c>
    </row>
    <row r="2795" spans="1:49">
      <c r="A2795" s="1135" t="s">
        <v>8487</v>
      </c>
      <c r="B2795" s="1135" t="s">
        <v>8488</v>
      </c>
      <c r="C2795" s="1135">
        <v>600</v>
      </c>
      <c r="D2795" s="1135">
        <v>1.73</v>
      </c>
      <c r="E2795" s="1135" t="s">
        <v>15183</v>
      </c>
      <c r="F2795" s="1135" t="s">
        <v>1048</v>
      </c>
      <c r="G2795" s="1135">
        <v>2</v>
      </c>
      <c r="H2795" s="1135" t="s">
        <v>1249</v>
      </c>
      <c r="I2795" s="1135" t="s">
        <v>1036</v>
      </c>
      <c r="J2795" s="1135">
        <v>2.1</v>
      </c>
      <c r="K2795" s="1135" t="s">
        <v>8489</v>
      </c>
      <c r="L2795" s="1135" t="s">
        <v>8490</v>
      </c>
      <c r="M2795" s="1135">
        <v>30.8</v>
      </c>
      <c r="N2795" s="1135" t="s">
        <v>1039</v>
      </c>
      <c r="O2795" s="1135">
        <v>0.77</v>
      </c>
      <c r="P2795" s="1135">
        <v>0.61599999999999999</v>
      </c>
      <c r="Q2795" s="1135" t="s">
        <v>3044</v>
      </c>
      <c r="R2795" s="1135">
        <v>20.5</v>
      </c>
      <c r="T2795" s="1135">
        <v>37</v>
      </c>
      <c r="U2795" s="1135">
        <v>4</v>
      </c>
      <c r="V2795" s="1135" t="s">
        <v>663</v>
      </c>
      <c r="W2795" s="1135">
        <v>140</v>
      </c>
      <c r="X2795" s="1135">
        <v>80</v>
      </c>
      <c r="Y2795" s="1135">
        <v>2.5</v>
      </c>
      <c r="Z2795" s="1135">
        <v>4</v>
      </c>
      <c r="AA2795" s="1135" t="s">
        <v>2619</v>
      </c>
      <c r="AH2795" s="1135" t="s">
        <v>1546</v>
      </c>
      <c r="AM2795" s="1136" t="s">
        <v>14595</v>
      </c>
      <c r="AN2795" s="1136" t="s">
        <v>14596</v>
      </c>
      <c r="AO2795" s="1136">
        <f t="shared" si="350"/>
        <v>600</v>
      </c>
      <c r="AP2795" s="1136">
        <f t="shared" si="351"/>
        <v>1.73</v>
      </c>
      <c r="AQ2795" s="1136" t="str">
        <f t="shared" si="352"/>
        <v>1-4-1S83°</v>
      </c>
      <c r="AR2795" s="1136" t="str">
        <f t="shared" si="353"/>
        <v>31</v>
      </c>
      <c r="AS2795" s="1136" t="str">
        <f t="shared" si="354"/>
        <v>215/215/OFF</v>
      </c>
      <c r="AT2795" s="1136" t="str">
        <f t="shared" si="355"/>
        <v>1-4-1S83°</v>
      </c>
      <c r="AV2795" s="1136" t="str">
        <f t="shared" si="348"/>
        <v>108.1.14</v>
      </c>
      <c r="AW2795" s="1438">
        <f t="shared" si="349"/>
        <v>43479</v>
      </c>
    </row>
    <row r="2796" spans="1:49">
      <c r="A2796" s="1135" t="s">
        <v>8491</v>
      </c>
      <c r="B2796" s="1135" t="s">
        <v>8488</v>
      </c>
      <c r="C2796" s="1135">
        <v>600</v>
      </c>
      <c r="D2796" s="1135">
        <v>1.73</v>
      </c>
      <c r="E2796" s="1135" t="s">
        <v>15183</v>
      </c>
      <c r="F2796" s="1135" t="s">
        <v>1608</v>
      </c>
      <c r="G2796" s="1135">
        <v>2</v>
      </c>
      <c r="H2796" s="1135" t="s">
        <v>8492</v>
      </c>
      <c r="I2796" s="1135" t="s">
        <v>1036</v>
      </c>
      <c r="J2796" s="1135">
        <v>2.7</v>
      </c>
      <c r="K2796" s="1135" t="s">
        <v>8493</v>
      </c>
      <c r="L2796" s="1135" t="s">
        <v>8490</v>
      </c>
      <c r="M2796" s="1135">
        <v>30.8</v>
      </c>
      <c r="N2796" s="1135" t="s">
        <v>1039</v>
      </c>
      <c r="O2796" s="1135">
        <v>0.77</v>
      </c>
      <c r="P2796" s="1135">
        <v>0.61599999999999999</v>
      </c>
      <c r="Q2796" s="1135">
        <v>3.5</v>
      </c>
      <c r="R2796" s="1135">
        <v>20.5</v>
      </c>
      <c r="T2796" s="1135">
        <v>37</v>
      </c>
      <c r="U2796" s="1135">
        <v>4</v>
      </c>
      <c r="V2796" s="1135" t="s">
        <v>663</v>
      </c>
      <c r="W2796" s="1135">
        <v>140</v>
      </c>
      <c r="X2796" s="1135">
        <v>80</v>
      </c>
      <c r="Y2796" s="1135">
        <v>2.5</v>
      </c>
      <c r="Z2796" s="1135">
        <v>4</v>
      </c>
      <c r="AA2796" s="1135" t="s">
        <v>1399</v>
      </c>
      <c r="AH2796" s="1135" t="s">
        <v>812</v>
      </c>
      <c r="AI2796" s="1135" t="s">
        <v>1075</v>
      </c>
      <c r="AM2796" s="1136" t="s">
        <v>14597</v>
      </c>
      <c r="AN2796" s="1136" t="s">
        <v>14598</v>
      </c>
      <c r="AO2796" s="1136">
        <f t="shared" si="350"/>
        <v>600</v>
      </c>
      <c r="AP2796" s="1136">
        <f t="shared" si="351"/>
        <v>1.73</v>
      </c>
      <c r="AQ2796" s="1136" t="str">
        <f t="shared" si="352"/>
        <v>1-4-1S83°</v>
      </c>
      <c r="AR2796" s="1136" t="str">
        <f t="shared" si="353"/>
        <v>32</v>
      </c>
      <c r="AS2796" s="1136" t="str">
        <f t="shared" si="354"/>
        <v>208/208/OFF</v>
      </c>
      <c r="AT2796" s="1136" t="str">
        <f t="shared" si="355"/>
        <v>1-4-1S83°</v>
      </c>
      <c r="AV2796" s="1136" t="str">
        <f t="shared" si="348"/>
        <v>110.2.1</v>
      </c>
      <c r="AW2796" s="1438">
        <f t="shared" si="349"/>
        <v>44228</v>
      </c>
    </row>
    <row r="2797" spans="1:49">
      <c r="A2797" s="1135" t="s">
        <v>8494</v>
      </c>
      <c r="B2797" s="1135" t="s">
        <v>8488</v>
      </c>
      <c r="C2797" s="1135">
        <v>500</v>
      </c>
      <c r="D2797" s="1135">
        <v>1.73</v>
      </c>
      <c r="E2797" s="1135" t="s">
        <v>15185</v>
      </c>
      <c r="F2797" s="1135" t="s">
        <v>1069</v>
      </c>
      <c r="G2797" s="1135">
        <v>2</v>
      </c>
      <c r="H2797" s="1135" t="s">
        <v>1564</v>
      </c>
      <c r="I2797" s="1135" t="s">
        <v>1167</v>
      </c>
      <c r="J2797" s="1135">
        <v>1.5</v>
      </c>
      <c r="K2797" s="1135" t="s">
        <v>8493</v>
      </c>
      <c r="L2797" s="1135" t="s">
        <v>8490</v>
      </c>
      <c r="M2797" s="1135">
        <v>30.8</v>
      </c>
      <c r="N2797" s="1135" t="s">
        <v>1039</v>
      </c>
      <c r="O2797" s="1135">
        <v>0.77</v>
      </c>
      <c r="P2797" s="1135">
        <v>0.61599999999999999</v>
      </c>
      <c r="Q2797" s="1135">
        <v>3.5</v>
      </c>
      <c r="R2797" s="1135">
        <v>20.5</v>
      </c>
      <c r="T2797" s="1135">
        <v>37</v>
      </c>
      <c r="U2797" s="1135">
        <v>4</v>
      </c>
      <c r="V2797" s="1135" t="s">
        <v>663</v>
      </c>
      <c r="W2797" s="1135">
        <v>140</v>
      </c>
      <c r="X2797" s="1135" t="s">
        <v>1157</v>
      </c>
      <c r="Y2797" s="1135">
        <v>2.5</v>
      </c>
      <c r="Z2797" s="1135">
        <v>4</v>
      </c>
      <c r="AA2797" s="1135" t="s">
        <v>1401</v>
      </c>
      <c r="AH2797" s="1135" t="s">
        <v>833</v>
      </c>
      <c r="AI2797" s="1135" t="s">
        <v>8495</v>
      </c>
      <c r="AM2797" s="1136" t="s">
        <v>14599</v>
      </c>
      <c r="AN2797" s="1136" t="s">
        <v>14600</v>
      </c>
      <c r="AO2797" s="1136">
        <f t="shared" si="350"/>
        <v>500</v>
      </c>
      <c r="AP2797" s="1136">
        <f t="shared" si="351"/>
        <v>1.73</v>
      </c>
      <c r="AQ2797" s="1136" t="str">
        <f t="shared" si="352"/>
        <v>2-5-1S83°</v>
      </c>
      <c r="AR2797" s="1136" t="str">
        <f t="shared" si="353"/>
        <v>31.5</v>
      </c>
      <c r="AS2797" s="1136" t="str">
        <f t="shared" si="354"/>
        <v>160/OFF</v>
      </c>
      <c r="AT2797" s="1136" t="str">
        <f t="shared" si="355"/>
        <v>2-5-1S83°</v>
      </c>
      <c r="AV2797" s="1136" t="str">
        <f t="shared" si="348"/>
        <v>110.4.14</v>
      </c>
      <c r="AW2797" s="1438">
        <f t="shared" si="349"/>
        <v>44300</v>
      </c>
    </row>
    <row r="2798" spans="1:49">
      <c r="A2798" s="1135" t="s">
        <v>8496</v>
      </c>
      <c r="B2798" s="1135" t="s">
        <v>8488</v>
      </c>
      <c r="C2798" s="1135">
        <v>600</v>
      </c>
      <c r="D2798" s="1135">
        <v>1.73</v>
      </c>
      <c r="E2798" s="1135" t="s">
        <v>15183</v>
      </c>
      <c r="F2798" s="1135" t="s">
        <v>1608</v>
      </c>
      <c r="G2798" s="1135">
        <v>2</v>
      </c>
      <c r="H2798" s="1135" t="s">
        <v>1368</v>
      </c>
      <c r="I2798" s="1135" t="s">
        <v>1036</v>
      </c>
      <c r="J2798" s="1135">
        <v>2.7</v>
      </c>
      <c r="K2798" s="1135" t="s">
        <v>8493</v>
      </c>
      <c r="L2798" s="1135" t="s">
        <v>8490</v>
      </c>
      <c r="M2798" s="1135">
        <v>30.8</v>
      </c>
      <c r="N2798" s="1135" t="s">
        <v>1039</v>
      </c>
      <c r="O2798" s="1135">
        <v>0.77</v>
      </c>
      <c r="P2798" s="1135">
        <v>0.61599999999999999</v>
      </c>
      <c r="Q2798" s="1135">
        <v>3.5</v>
      </c>
      <c r="R2798" s="1135">
        <v>20.5</v>
      </c>
      <c r="T2798" s="1135">
        <v>37</v>
      </c>
      <c r="U2798" s="1135">
        <v>4</v>
      </c>
      <c r="V2798" s="1135" t="s">
        <v>663</v>
      </c>
      <c r="W2798" s="1135">
        <v>140</v>
      </c>
      <c r="X2798" s="1135">
        <v>80</v>
      </c>
      <c r="Y2798" s="1135">
        <v>2.5</v>
      </c>
      <c r="Z2798" s="1135">
        <v>4</v>
      </c>
      <c r="AA2798" s="1135" t="s">
        <v>8497</v>
      </c>
      <c r="AH2798" s="1135" t="s">
        <v>8498</v>
      </c>
      <c r="AM2798" s="1136" t="s">
        <v>14601</v>
      </c>
      <c r="AN2798" s="1136" t="s">
        <v>14602</v>
      </c>
      <c r="AO2798" s="1136">
        <f t="shared" si="350"/>
        <v>600</v>
      </c>
      <c r="AP2798" s="1136">
        <f t="shared" si="351"/>
        <v>1.73</v>
      </c>
      <c r="AQ2798" s="1136" t="str">
        <f t="shared" si="352"/>
        <v>1-4-1S83°</v>
      </c>
      <c r="AR2798" s="1136" t="str">
        <f t="shared" si="353"/>
        <v>32</v>
      </c>
      <c r="AS2798" s="1136" t="str">
        <f t="shared" si="354"/>
        <v>210/210/OFF</v>
      </c>
      <c r="AT2798" s="1136" t="str">
        <f t="shared" si="355"/>
        <v>1-4-1S83°</v>
      </c>
      <c r="AV2798" s="1136" t="str">
        <f t="shared" si="348"/>
        <v>110.10.8</v>
      </c>
      <c r="AW2798" s="1438">
        <f t="shared" si="349"/>
        <v>44477</v>
      </c>
    </row>
    <row r="2799" spans="1:49">
      <c r="A2799" s="1135" t="s">
        <v>8499</v>
      </c>
      <c r="B2799" s="1135" t="s">
        <v>8500</v>
      </c>
      <c r="C2799" s="1135">
        <v>620</v>
      </c>
      <c r="D2799" s="1135">
        <v>1.7</v>
      </c>
      <c r="E2799" s="1135" t="s">
        <v>15183</v>
      </c>
      <c r="F2799" s="1135" t="s">
        <v>2261</v>
      </c>
      <c r="G2799" s="1135">
        <v>2</v>
      </c>
      <c r="H2799" s="1135" t="s">
        <v>2012</v>
      </c>
      <c r="I2799" s="1135" t="s">
        <v>1167</v>
      </c>
      <c r="J2799" s="1135">
        <v>1.7</v>
      </c>
      <c r="K2799" s="1135" t="s">
        <v>8501</v>
      </c>
      <c r="L2799" s="1135" t="s">
        <v>8502</v>
      </c>
      <c r="M2799" s="1135">
        <v>31.5</v>
      </c>
      <c r="N2799" s="1135" t="s">
        <v>1039</v>
      </c>
      <c r="O2799" s="1135">
        <v>0.78750000000000009</v>
      </c>
      <c r="P2799" s="1135">
        <v>0.63</v>
      </c>
      <c r="Q2799" s="1135">
        <v>4</v>
      </c>
      <c r="R2799" s="1135">
        <v>20</v>
      </c>
      <c r="T2799" s="1135">
        <v>39</v>
      </c>
      <c r="U2799" s="1135">
        <v>3.5</v>
      </c>
      <c r="V2799" s="1135" t="s">
        <v>663</v>
      </c>
      <c r="W2799" s="1135">
        <v>150</v>
      </c>
      <c r="X2799" s="1135">
        <v>85</v>
      </c>
      <c r="Y2799" s="1135">
        <v>3</v>
      </c>
      <c r="Z2799" s="1135">
        <v>3.5</v>
      </c>
      <c r="AA2799" s="1135" t="s">
        <v>1300</v>
      </c>
      <c r="AH2799" s="1135" t="s">
        <v>735</v>
      </c>
      <c r="AM2799" s="1136" t="s">
        <v>14603</v>
      </c>
      <c r="AN2799" s="1136" t="s">
        <v>14604</v>
      </c>
      <c r="AO2799" s="1136">
        <f t="shared" si="350"/>
        <v>620</v>
      </c>
      <c r="AP2799" s="1136">
        <f t="shared" si="351"/>
        <v>1.7</v>
      </c>
      <c r="AQ2799" s="1136" t="str">
        <f t="shared" si="352"/>
        <v>1-4-1S83°</v>
      </c>
      <c r="AR2799" s="1136" t="str">
        <f t="shared" si="353"/>
        <v>33</v>
      </c>
      <c r="AS2799" s="1136" t="str">
        <f t="shared" si="354"/>
        <v>233/233/OFF</v>
      </c>
      <c r="AT2799" s="1136" t="str">
        <f t="shared" si="355"/>
        <v>1-4-1S83°</v>
      </c>
      <c r="AV2799" s="1136" t="str">
        <f t="shared" si="348"/>
        <v>109.12.22</v>
      </c>
      <c r="AW2799" s="1438">
        <f t="shared" si="349"/>
        <v>44187</v>
      </c>
    </row>
    <row r="2800" spans="1:49">
      <c r="A2800" s="1135" t="s">
        <v>8503</v>
      </c>
      <c r="B2800" s="1135" t="s">
        <v>8504</v>
      </c>
      <c r="C2800" s="1135">
        <v>500</v>
      </c>
      <c r="D2800" s="1135">
        <v>1.62</v>
      </c>
      <c r="E2800" s="1135" t="s">
        <v>15196</v>
      </c>
      <c r="F2800" s="1135" t="s">
        <v>1078</v>
      </c>
      <c r="G2800" s="1135">
        <v>5</v>
      </c>
      <c r="H2800" s="1135" t="s">
        <v>8505</v>
      </c>
      <c r="I2800" s="1135" t="s">
        <v>1206</v>
      </c>
      <c r="J2800" s="1135">
        <v>1</v>
      </c>
      <c r="K2800" s="1135" t="s">
        <v>8506</v>
      </c>
      <c r="L2800" s="1135" t="s">
        <v>5347</v>
      </c>
      <c r="M2800" s="1135">
        <v>161.69999999999999</v>
      </c>
      <c r="N2800" s="1135" t="s">
        <v>1039</v>
      </c>
      <c r="O2800" s="1135">
        <v>4.0424999999999995</v>
      </c>
      <c r="P2800" s="1135">
        <v>3.234</v>
      </c>
      <c r="Q2800" s="1135" t="s">
        <v>2495</v>
      </c>
      <c r="R2800" s="1135">
        <v>30.8</v>
      </c>
      <c r="T2800" s="1135">
        <v>16.8</v>
      </c>
      <c r="U2800" s="1135">
        <v>2.6</v>
      </c>
      <c r="V2800" s="1135" t="s">
        <v>663</v>
      </c>
      <c r="W2800" s="1135">
        <v>60</v>
      </c>
      <c r="X2800" s="1135">
        <v>10</v>
      </c>
      <c r="Y2800" s="1135">
        <v>1.8</v>
      </c>
      <c r="Z2800" s="1135">
        <v>5.5</v>
      </c>
      <c r="AA2800" s="1135" t="s">
        <v>4663</v>
      </c>
      <c r="AH2800" s="1135" t="s">
        <v>1921</v>
      </c>
      <c r="AM2800" s="1136" t="s">
        <v>14605</v>
      </c>
      <c r="AN2800" s="1136" t="s">
        <v>14606</v>
      </c>
      <c r="AO2800" s="1136">
        <f t="shared" si="350"/>
        <v>500</v>
      </c>
      <c r="AP2800" s="1136">
        <f t="shared" si="351"/>
        <v>1.62</v>
      </c>
      <c r="AQ2800" s="1136" t="str">
        <f t="shared" si="352"/>
        <v>2-6-1S83°</v>
      </c>
      <c r="AR2800" s="1136" t="str">
        <f t="shared" si="353"/>
        <v>30</v>
      </c>
      <c r="AS2800" s="1136" t="str">
        <f t="shared" si="354"/>
        <v>178/162</v>
      </c>
      <c r="AT2800" s="1136" t="str">
        <f t="shared" si="355"/>
        <v>2-6-1S83°</v>
      </c>
      <c r="AV2800" s="1136" t="str">
        <f t="shared" si="348"/>
        <v>108.1.2</v>
      </c>
      <c r="AW2800" s="1438">
        <f t="shared" si="349"/>
        <v>43467</v>
      </c>
    </row>
    <row r="2801" spans="1:49">
      <c r="A2801" s="1135" t="s">
        <v>8507</v>
      </c>
      <c r="B2801" s="1135" t="s">
        <v>8508</v>
      </c>
      <c r="C2801" s="1135">
        <v>500</v>
      </c>
      <c r="D2801" s="1135">
        <v>1.74</v>
      </c>
      <c r="E2801" s="1135" t="s">
        <v>15183</v>
      </c>
      <c r="F2801" s="1135" t="s">
        <v>1048</v>
      </c>
      <c r="G2801" s="1135" t="s">
        <v>2178</v>
      </c>
      <c r="H2801" s="1135" t="s">
        <v>4087</v>
      </c>
      <c r="I2801" s="1135" t="s">
        <v>126</v>
      </c>
      <c r="J2801" s="1135">
        <v>1.1000000000000001</v>
      </c>
      <c r="K2801" s="1135" t="s">
        <v>8509</v>
      </c>
      <c r="L2801" s="1135" t="s">
        <v>8510</v>
      </c>
      <c r="M2801" s="1135">
        <v>72</v>
      </c>
      <c r="N2801" s="1135" t="s">
        <v>1039</v>
      </c>
      <c r="O2801" s="1135">
        <v>1.8</v>
      </c>
      <c r="P2801" s="1135">
        <v>1.44</v>
      </c>
      <c r="Q2801" s="1135" t="s">
        <v>1463</v>
      </c>
      <c r="R2801" s="1135">
        <v>21</v>
      </c>
      <c r="T2801" s="1135">
        <v>21.5</v>
      </c>
      <c r="U2801" s="1135">
        <v>3.5</v>
      </c>
      <c r="V2801" s="1135" t="s">
        <v>663</v>
      </c>
      <c r="W2801" s="1135">
        <v>120</v>
      </c>
      <c r="X2801" s="1135">
        <v>60</v>
      </c>
      <c r="Y2801" s="1135">
        <v>2.5</v>
      </c>
      <c r="Z2801" s="1135">
        <v>5</v>
      </c>
      <c r="AA2801" s="1135" t="s">
        <v>1116</v>
      </c>
      <c r="AH2801" s="1135" t="s">
        <v>969</v>
      </c>
      <c r="AM2801" s="1136" t="s">
        <v>14607</v>
      </c>
      <c r="AN2801" s="1136" t="s">
        <v>14608</v>
      </c>
      <c r="AO2801" s="1136">
        <f t="shared" si="350"/>
        <v>500</v>
      </c>
      <c r="AP2801" s="1136">
        <f t="shared" si="351"/>
        <v>1.74</v>
      </c>
      <c r="AQ2801" s="1136" t="str">
        <f t="shared" si="352"/>
        <v>1-4-1S83°</v>
      </c>
      <c r="AR2801" s="1136" t="str">
        <f t="shared" si="353"/>
        <v>31</v>
      </c>
      <c r="AS2801" s="1136" t="str">
        <f t="shared" si="354"/>
        <v>218/218/OFF</v>
      </c>
      <c r="AT2801" s="1136" t="str">
        <f t="shared" si="355"/>
        <v>1-4-1S83°</v>
      </c>
      <c r="AV2801" s="1136" t="str">
        <f t="shared" si="348"/>
        <v>108.3.11</v>
      </c>
      <c r="AW2801" s="1438">
        <f t="shared" si="349"/>
        <v>43535</v>
      </c>
    </row>
    <row r="2802" spans="1:49">
      <c r="A2802" s="1135" t="s">
        <v>8511</v>
      </c>
      <c r="B2802" s="1135" t="s">
        <v>8508</v>
      </c>
      <c r="C2802" s="1135">
        <v>500</v>
      </c>
      <c r="D2802" s="1135">
        <v>1.74</v>
      </c>
      <c r="E2802" s="1135" t="s">
        <v>15183</v>
      </c>
      <c r="F2802" s="1135" t="s">
        <v>1048</v>
      </c>
      <c r="G2802" s="1135" t="s">
        <v>2178</v>
      </c>
      <c r="H2802" s="1135" t="s">
        <v>4087</v>
      </c>
      <c r="I2802" s="1135" t="s">
        <v>126</v>
      </c>
      <c r="J2802" s="1135">
        <v>1.1000000000000001</v>
      </c>
      <c r="K2802" s="1135" t="s">
        <v>8509</v>
      </c>
      <c r="L2802" s="1135" t="s">
        <v>8510</v>
      </c>
      <c r="M2802" s="1135">
        <v>72</v>
      </c>
      <c r="N2802" s="1135" t="s">
        <v>1039</v>
      </c>
      <c r="O2802" s="1135">
        <v>1.8</v>
      </c>
      <c r="P2802" s="1135">
        <v>1.44</v>
      </c>
      <c r="Q2802" s="1135" t="s">
        <v>1463</v>
      </c>
      <c r="R2802" s="1135">
        <v>21</v>
      </c>
      <c r="T2802" s="1135">
        <v>21.5</v>
      </c>
      <c r="U2802" s="1135">
        <v>3.5</v>
      </c>
      <c r="V2802" s="1135" t="s">
        <v>663</v>
      </c>
      <c r="W2802" s="1135">
        <v>120</v>
      </c>
      <c r="X2802" s="1135">
        <v>60</v>
      </c>
      <c r="Y2802" s="1135">
        <v>2.5</v>
      </c>
      <c r="Z2802" s="1135">
        <v>5</v>
      </c>
      <c r="AA2802" s="1135" t="s">
        <v>2666</v>
      </c>
      <c r="AH2802" s="1135" t="s">
        <v>745</v>
      </c>
      <c r="AM2802" s="1136" t="s">
        <v>14609</v>
      </c>
      <c r="AN2802" s="1136" t="s">
        <v>14610</v>
      </c>
      <c r="AO2802" s="1136">
        <f t="shared" si="350"/>
        <v>500</v>
      </c>
      <c r="AP2802" s="1136">
        <f t="shared" si="351"/>
        <v>1.74</v>
      </c>
      <c r="AQ2802" s="1136" t="str">
        <f t="shared" si="352"/>
        <v>1-4-1S83°</v>
      </c>
      <c r="AR2802" s="1136" t="str">
        <f t="shared" si="353"/>
        <v>31</v>
      </c>
      <c r="AS2802" s="1136" t="str">
        <f t="shared" si="354"/>
        <v>218/218/OFF</v>
      </c>
      <c r="AT2802" s="1136" t="str">
        <f t="shared" si="355"/>
        <v>1-4-1S83°</v>
      </c>
      <c r="AV2802" s="1136" t="str">
        <f t="shared" si="348"/>
        <v>108.3.18</v>
      </c>
      <c r="AW2802" s="1438">
        <f t="shared" si="349"/>
        <v>43542</v>
      </c>
    </row>
    <row r="2803" spans="1:49">
      <c r="A2803" s="1135" t="s">
        <v>8512</v>
      </c>
      <c r="B2803" s="1135" t="s">
        <v>8513</v>
      </c>
      <c r="C2803" s="1135">
        <v>600</v>
      </c>
      <c r="D2803" s="1135">
        <v>1.8</v>
      </c>
      <c r="E2803" s="1135" t="s">
        <v>15188</v>
      </c>
      <c r="F2803" s="1135" t="s">
        <v>1078</v>
      </c>
      <c r="G2803" s="1135" t="s">
        <v>1861</v>
      </c>
      <c r="H2803" s="1135" t="s">
        <v>8514</v>
      </c>
      <c r="I2803" s="1135" t="s">
        <v>466</v>
      </c>
      <c r="J2803" s="1135">
        <v>1.9</v>
      </c>
      <c r="K2803" s="1135" t="s">
        <v>8515</v>
      </c>
      <c r="L2803" s="1135" t="s">
        <v>8516</v>
      </c>
      <c r="M2803" s="1135">
        <v>201.1</v>
      </c>
      <c r="N2803" s="1135" t="s">
        <v>1039</v>
      </c>
      <c r="O2803" s="1135">
        <v>5.0274999999999999</v>
      </c>
      <c r="P2803" s="1135">
        <v>4.0220000000000002</v>
      </c>
      <c r="Q2803" s="1135" t="s">
        <v>1463</v>
      </c>
      <c r="R2803" s="1135">
        <v>25</v>
      </c>
      <c r="T2803" s="1135">
        <v>6.1</v>
      </c>
      <c r="U2803" s="1135">
        <v>6.5</v>
      </c>
      <c r="V2803" s="1135" t="s">
        <v>663</v>
      </c>
      <c r="W2803" s="1135">
        <v>110</v>
      </c>
      <c r="X2803" s="1135">
        <v>70</v>
      </c>
      <c r="Y2803" s="1135">
        <v>1.8</v>
      </c>
      <c r="Z2803" s="1135">
        <v>4</v>
      </c>
      <c r="AA2803" s="1135" t="s">
        <v>2666</v>
      </c>
      <c r="AH2803" s="1135" t="s">
        <v>944</v>
      </c>
      <c r="AM2803" s="1136" t="s">
        <v>14611</v>
      </c>
      <c r="AN2803" s="1136" t="s">
        <v>14612</v>
      </c>
      <c r="AO2803" s="1136">
        <f t="shared" si="350"/>
        <v>600</v>
      </c>
      <c r="AP2803" s="1136">
        <f t="shared" si="351"/>
        <v>1.8</v>
      </c>
      <c r="AQ2803" s="1136" t="str">
        <f t="shared" si="352"/>
        <v>1-5-1S91°</v>
      </c>
      <c r="AR2803" s="1136" t="str">
        <f t="shared" si="353"/>
        <v>30</v>
      </c>
      <c r="AS2803" s="1136" t="str">
        <f t="shared" si="354"/>
        <v>280/280/159</v>
      </c>
      <c r="AT2803" s="1136" t="str">
        <f t="shared" si="355"/>
        <v>1-5-1S91°</v>
      </c>
      <c r="AV2803" s="1136" t="str">
        <f t="shared" si="348"/>
        <v>108.3.18</v>
      </c>
      <c r="AW2803" s="1438">
        <f t="shared" si="349"/>
        <v>43542</v>
      </c>
    </row>
    <row r="2804" spans="1:49">
      <c r="A2804" s="1135" t="s">
        <v>8517</v>
      </c>
      <c r="B2804" s="1135" t="s">
        <v>8518</v>
      </c>
      <c r="C2804" s="1135">
        <v>620</v>
      </c>
      <c r="D2804" s="1135">
        <v>1.7</v>
      </c>
      <c r="E2804" s="1135" t="s">
        <v>15183</v>
      </c>
      <c r="F2804" s="1135" t="s">
        <v>2261</v>
      </c>
      <c r="G2804" s="1135">
        <v>2</v>
      </c>
      <c r="H2804" s="1135" t="s">
        <v>1320</v>
      </c>
      <c r="I2804" s="1135" t="s">
        <v>1167</v>
      </c>
      <c r="J2804" s="1135">
        <v>1.6</v>
      </c>
      <c r="K2804" s="1135" t="s">
        <v>8519</v>
      </c>
      <c r="L2804" s="1135" t="s">
        <v>8520</v>
      </c>
      <c r="M2804" s="1135">
        <v>31.5</v>
      </c>
      <c r="N2804" s="1135" t="s">
        <v>1039</v>
      </c>
      <c r="O2804" s="1135">
        <v>0.78750000000000009</v>
      </c>
      <c r="P2804" s="1135">
        <v>0.63</v>
      </c>
      <c r="Q2804" s="1135" t="s">
        <v>1040</v>
      </c>
      <c r="R2804" s="1135">
        <v>20</v>
      </c>
      <c r="T2804" s="1135">
        <v>39</v>
      </c>
      <c r="U2804" s="1135">
        <v>3.5</v>
      </c>
      <c r="V2804" s="1135" t="s">
        <v>663</v>
      </c>
      <c r="W2804" s="1135">
        <v>150</v>
      </c>
      <c r="X2804" s="1135">
        <v>85</v>
      </c>
      <c r="Y2804" s="1135">
        <v>3</v>
      </c>
      <c r="Z2804" s="1135">
        <v>3.5</v>
      </c>
      <c r="AA2804" s="1135" t="s">
        <v>8521</v>
      </c>
      <c r="AH2804" s="1135" t="s">
        <v>1084</v>
      </c>
      <c r="AM2804" s="1136" t="s">
        <v>14613</v>
      </c>
      <c r="AN2804" s="1136" t="s">
        <v>14614</v>
      </c>
      <c r="AO2804" s="1136">
        <f t="shared" si="350"/>
        <v>620</v>
      </c>
      <c r="AP2804" s="1136">
        <f t="shared" si="351"/>
        <v>1.7</v>
      </c>
      <c r="AQ2804" s="1136" t="str">
        <f t="shared" si="352"/>
        <v>1-4-1S83°</v>
      </c>
      <c r="AR2804" s="1136" t="str">
        <f t="shared" si="353"/>
        <v>33</v>
      </c>
      <c r="AS2804" s="1136" t="str">
        <f t="shared" si="354"/>
        <v>230/230/OFF</v>
      </c>
      <c r="AT2804" s="1136" t="str">
        <f t="shared" si="355"/>
        <v>1-4-1S83°</v>
      </c>
      <c r="AV2804" s="1136" t="str">
        <f t="shared" si="348"/>
        <v>108.3.21</v>
      </c>
      <c r="AW2804" s="1438">
        <f t="shared" si="349"/>
        <v>43545</v>
      </c>
    </row>
    <row r="2805" spans="1:49">
      <c r="A2805" s="1135" t="s">
        <v>8522</v>
      </c>
      <c r="B2805" s="1135" t="s">
        <v>8523</v>
      </c>
      <c r="C2805" s="1135">
        <v>500</v>
      </c>
      <c r="D2805" s="1135">
        <v>1.72</v>
      </c>
      <c r="E2805" s="1135" t="s">
        <v>15183</v>
      </c>
      <c r="F2805" s="1135" t="s">
        <v>1048</v>
      </c>
      <c r="G2805" s="1135">
        <v>2</v>
      </c>
      <c r="H2805" s="1135" t="s">
        <v>1539</v>
      </c>
      <c r="I2805" s="1135" t="s">
        <v>639</v>
      </c>
      <c r="J2805" s="1135">
        <v>0.8</v>
      </c>
      <c r="K2805" s="1135" t="s">
        <v>8524</v>
      </c>
      <c r="L2805" s="1135" t="s">
        <v>932</v>
      </c>
      <c r="M2805" s="1135">
        <v>30.9</v>
      </c>
      <c r="N2805" s="1135" t="s">
        <v>1039</v>
      </c>
      <c r="O2805" s="1135">
        <v>0.77249999999999996</v>
      </c>
      <c r="P2805" s="1135">
        <v>0.61799999999999999</v>
      </c>
      <c r="Q2805" s="1135" t="s">
        <v>8525</v>
      </c>
      <c r="R2805" s="1135">
        <v>19.5</v>
      </c>
      <c r="T2805" s="1135">
        <v>30.1</v>
      </c>
      <c r="U2805" s="1135">
        <v>3.9</v>
      </c>
      <c r="V2805" s="1135" t="s">
        <v>663</v>
      </c>
      <c r="W2805" s="1135">
        <v>150</v>
      </c>
      <c r="X2805" s="1135">
        <v>80</v>
      </c>
      <c r="Y2805" s="1135">
        <v>2.2000000000000002</v>
      </c>
      <c r="Z2805" s="1135" t="s">
        <v>4246</v>
      </c>
      <c r="AA2805" s="1135" t="s">
        <v>2677</v>
      </c>
      <c r="AH2805" s="1135" t="s">
        <v>969</v>
      </c>
      <c r="AM2805" s="1136" t="s">
        <v>14615</v>
      </c>
      <c r="AN2805" s="1136" t="s">
        <v>14616</v>
      </c>
      <c r="AO2805" s="1136">
        <f t="shared" si="350"/>
        <v>500</v>
      </c>
      <c r="AP2805" s="1136">
        <f t="shared" si="351"/>
        <v>1.72</v>
      </c>
      <c r="AQ2805" s="1136" t="str">
        <f t="shared" si="352"/>
        <v>1-4-1S83°</v>
      </c>
      <c r="AR2805" s="1136" t="str">
        <f t="shared" si="353"/>
        <v>31</v>
      </c>
      <c r="AS2805" s="1136" t="str">
        <f t="shared" si="354"/>
        <v>207/207/OFF</v>
      </c>
      <c r="AT2805" s="1136" t="str">
        <f t="shared" si="355"/>
        <v>1-4-1S83°</v>
      </c>
      <c r="AV2805" s="1136" t="str">
        <f t="shared" si="348"/>
        <v>108.4.1</v>
      </c>
      <c r="AW2805" s="1438">
        <f t="shared" si="349"/>
        <v>43556</v>
      </c>
    </row>
    <row r="2806" spans="1:49">
      <c r="A2806" s="1135" t="s">
        <v>8526</v>
      </c>
      <c r="B2806" s="1135" t="s">
        <v>810</v>
      </c>
      <c r="C2806" s="1135">
        <v>450</v>
      </c>
      <c r="D2806" s="1135">
        <v>1.88</v>
      </c>
      <c r="E2806" s="1135" t="s">
        <v>15189</v>
      </c>
      <c r="F2806" s="1135" t="s">
        <v>1069</v>
      </c>
      <c r="G2806" s="1135">
        <v>3</v>
      </c>
      <c r="H2806" s="1135" t="s">
        <v>8527</v>
      </c>
      <c r="I2806" s="1135" t="s">
        <v>639</v>
      </c>
      <c r="J2806" s="1135">
        <v>1.4</v>
      </c>
      <c r="K2806" s="1135" t="s">
        <v>8528</v>
      </c>
      <c r="L2806" s="1135" t="s">
        <v>8529</v>
      </c>
      <c r="M2806" s="1135">
        <v>80.8</v>
      </c>
      <c r="N2806" s="1135" t="s">
        <v>1039</v>
      </c>
      <c r="O2806" s="1135">
        <v>2.02</v>
      </c>
      <c r="P2806" s="1135">
        <v>1.6159999999999999</v>
      </c>
      <c r="Q2806" s="1135" t="s">
        <v>1463</v>
      </c>
      <c r="R2806" s="1135">
        <v>22.6</v>
      </c>
      <c r="T2806" s="1135">
        <v>6.2</v>
      </c>
      <c r="U2806" s="1135">
        <v>9.4</v>
      </c>
      <c r="V2806" s="1135" t="s">
        <v>663</v>
      </c>
      <c r="W2806" s="1135">
        <v>135</v>
      </c>
      <c r="X2806" s="1135">
        <v>55</v>
      </c>
      <c r="Y2806" s="1135">
        <v>1.6</v>
      </c>
      <c r="Z2806" s="1135" t="s">
        <v>8530</v>
      </c>
      <c r="AA2806" s="1135" t="s">
        <v>2677</v>
      </c>
      <c r="AH2806" s="1135" t="s">
        <v>1092</v>
      </c>
      <c r="AM2806" s="1136" t="s">
        <v>14617</v>
      </c>
      <c r="AN2806" s="1136" t="s">
        <v>14618</v>
      </c>
      <c r="AO2806" s="1136">
        <f t="shared" si="350"/>
        <v>450</v>
      </c>
      <c r="AP2806" s="1136">
        <f t="shared" si="351"/>
        <v>1.88</v>
      </c>
      <c r="AQ2806" s="1136" t="str">
        <f t="shared" si="352"/>
        <v>1-5-1S83°</v>
      </c>
      <c r="AR2806" s="1136" t="str">
        <f t="shared" si="353"/>
        <v>31.5</v>
      </c>
      <c r="AS2806" s="1136" t="str">
        <f t="shared" si="354"/>
        <v>140/140/OFF</v>
      </c>
      <c r="AT2806" s="1136" t="str">
        <f t="shared" si="355"/>
        <v>1-5-1S83°</v>
      </c>
      <c r="AV2806" s="1136" t="str">
        <f t="shared" si="348"/>
        <v>108.4.1</v>
      </c>
      <c r="AW2806" s="1438">
        <f t="shared" si="349"/>
        <v>43556</v>
      </c>
    </row>
    <row r="2807" spans="1:49">
      <c r="A2807" s="1135" t="s">
        <v>8531</v>
      </c>
      <c r="B2807" s="1135" t="s">
        <v>8532</v>
      </c>
      <c r="C2807" s="1135">
        <v>500</v>
      </c>
      <c r="D2807" s="1135">
        <v>1.6</v>
      </c>
      <c r="E2807" s="1135" t="s">
        <v>15188</v>
      </c>
      <c r="F2807" s="1135" t="s">
        <v>1048</v>
      </c>
      <c r="G2807" s="1135">
        <v>4.5</v>
      </c>
      <c r="H2807" s="1135" t="s">
        <v>5733</v>
      </c>
      <c r="I2807" s="1135" t="s">
        <v>466</v>
      </c>
      <c r="J2807" s="1135">
        <v>3.4</v>
      </c>
      <c r="K2807" s="1135" t="s">
        <v>5054</v>
      </c>
      <c r="L2807" s="1135" t="s">
        <v>5001</v>
      </c>
      <c r="M2807" s="1135">
        <v>166.5</v>
      </c>
      <c r="N2807" s="1135" t="s">
        <v>1039</v>
      </c>
      <c r="O2807" s="1135">
        <v>4.1625000000000005</v>
      </c>
      <c r="P2807" s="1135">
        <v>3.33</v>
      </c>
      <c r="Q2807" s="1135" t="s">
        <v>1457</v>
      </c>
      <c r="R2807" s="1135">
        <v>28.9</v>
      </c>
      <c r="T2807" s="1135">
        <v>10.6</v>
      </c>
      <c r="U2807" s="1135">
        <v>4.0999999999999996</v>
      </c>
      <c r="V2807" s="1135" t="s">
        <v>663</v>
      </c>
      <c r="W2807" s="1135">
        <v>110</v>
      </c>
      <c r="X2807" s="1135">
        <v>90</v>
      </c>
      <c r="Y2807" s="1135">
        <v>1.8</v>
      </c>
      <c r="Z2807" s="1135">
        <v>5</v>
      </c>
      <c r="AA2807" s="1135" t="s">
        <v>2671</v>
      </c>
      <c r="AH2807" s="1135" t="s">
        <v>944</v>
      </c>
      <c r="AM2807" s="1136" t="s">
        <v>14619</v>
      </c>
      <c r="AN2807" s="1136" t="s">
        <v>14620</v>
      </c>
      <c r="AO2807" s="1136">
        <f t="shared" si="350"/>
        <v>500</v>
      </c>
      <c r="AP2807" s="1136">
        <f t="shared" si="351"/>
        <v>1.6</v>
      </c>
      <c r="AQ2807" s="1136" t="str">
        <f t="shared" si="352"/>
        <v>1-5-1S91°</v>
      </c>
      <c r="AR2807" s="1136" t="str">
        <f t="shared" si="353"/>
        <v>31</v>
      </c>
      <c r="AS2807" s="1136" t="str">
        <f t="shared" si="354"/>
        <v>300/300/145</v>
      </c>
      <c r="AT2807" s="1136" t="str">
        <f t="shared" si="355"/>
        <v>1-5-1S91°</v>
      </c>
      <c r="AV2807" s="1136" t="str">
        <f t="shared" si="348"/>
        <v>108.4.3</v>
      </c>
      <c r="AW2807" s="1438">
        <f t="shared" si="349"/>
        <v>43558</v>
      </c>
    </row>
    <row r="2808" spans="1:49">
      <c r="A2808" s="1135" t="s">
        <v>8533</v>
      </c>
      <c r="B2808" s="1135" t="s">
        <v>8518</v>
      </c>
      <c r="C2808" s="1135">
        <v>620</v>
      </c>
      <c r="D2808" s="1135">
        <v>1.7</v>
      </c>
      <c r="E2808" s="1135" t="s">
        <v>15183</v>
      </c>
      <c r="F2808" s="1135" t="s">
        <v>2261</v>
      </c>
      <c r="G2808" s="1135">
        <v>2</v>
      </c>
      <c r="H2808" s="1135" t="s">
        <v>2012</v>
      </c>
      <c r="I2808" s="1135" t="s">
        <v>1167</v>
      </c>
      <c r="J2808" s="1135">
        <v>1.6</v>
      </c>
      <c r="K2808" s="1135" t="s">
        <v>8519</v>
      </c>
      <c r="L2808" s="1135" t="s">
        <v>8520</v>
      </c>
      <c r="M2808" s="1135">
        <v>31.5</v>
      </c>
      <c r="N2808" s="1135" t="s">
        <v>1039</v>
      </c>
      <c r="O2808" s="1135">
        <v>0.78750000000000009</v>
      </c>
      <c r="P2808" s="1135">
        <v>0.63</v>
      </c>
      <c r="Q2808" s="1135" t="s">
        <v>1040</v>
      </c>
      <c r="R2808" s="1135">
        <v>20</v>
      </c>
      <c r="T2808" s="1135">
        <v>39</v>
      </c>
      <c r="U2808" s="1135">
        <v>3.5</v>
      </c>
      <c r="V2808" s="1135" t="s">
        <v>663</v>
      </c>
      <c r="W2808" s="1135">
        <v>150</v>
      </c>
      <c r="X2808" s="1135">
        <v>85</v>
      </c>
      <c r="Y2808" s="1135">
        <v>3</v>
      </c>
      <c r="Z2808" s="1135">
        <v>3.5</v>
      </c>
      <c r="AA2808" s="1135" t="s">
        <v>2702</v>
      </c>
      <c r="AH2808" s="1135" t="s">
        <v>1515</v>
      </c>
      <c r="AM2808" s="1136" t="s">
        <v>14621</v>
      </c>
      <c r="AN2808" s="1136" t="s">
        <v>14622</v>
      </c>
      <c r="AO2808" s="1136">
        <f t="shared" si="350"/>
        <v>620</v>
      </c>
      <c r="AP2808" s="1136">
        <f t="shared" si="351"/>
        <v>1.7</v>
      </c>
      <c r="AQ2808" s="1136" t="str">
        <f t="shared" si="352"/>
        <v>1-4-1S83°</v>
      </c>
      <c r="AR2808" s="1136" t="str">
        <f t="shared" si="353"/>
        <v>33</v>
      </c>
      <c r="AS2808" s="1136" t="str">
        <f t="shared" si="354"/>
        <v>233/233/OFF</v>
      </c>
      <c r="AT2808" s="1136" t="str">
        <f t="shared" si="355"/>
        <v>1-4-1S83°</v>
      </c>
      <c r="AV2808" s="1136" t="str">
        <f t="shared" si="348"/>
        <v>108.4.15</v>
      </c>
      <c r="AW2808" s="1438">
        <f t="shared" si="349"/>
        <v>43570</v>
      </c>
    </row>
    <row r="2809" spans="1:49">
      <c r="A2809" s="1135" t="s">
        <v>8534</v>
      </c>
      <c r="B2809" s="1135" t="s">
        <v>8523</v>
      </c>
      <c r="C2809" s="1135">
        <v>500</v>
      </c>
      <c r="D2809" s="1135">
        <v>1.72</v>
      </c>
      <c r="E2809" s="1135" t="s">
        <v>15183</v>
      </c>
      <c r="F2809" s="1135" t="s">
        <v>1048</v>
      </c>
      <c r="G2809" s="1135">
        <v>2</v>
      </c>
      <c r="H2809" s="1135" t="s">
        <v>1539</v>
      </c>
      <c r="I2809" s="1135" t="s">
        <v>639</v>
      </c>
      <c r="J2809" s="1135">
        <v>0.8</v>
      </c>
      <c r="K2809" s="1135" t="s">
        <v>8535</v>
      </c>
      <c r="L2809" s="1135" t="s">
        <v>8536</v>
      </c>
      <c r="M2809" s="1135">
        <v>30.9</v>
      </c>
      <c r="N2809" s="1135" t="s">
        <v>1039</v>
      </c>
      <c r="O2809" s="1135">
        <v>0.77249999999999996</v>
      </c>
      <c r="P2809" s="1135">
        <v>0.61799999999999999</v>
      </c>
      <c r="Q2809" s="1135" t="s">
        <v>2779</v>
      </c>
      <c r="R2809" s="1135">
        <v>19.5</v>
      </c>
      <c r="T2809" s="1135">
        <v>30.1</v>
      </c>
      <c r="U2809" s="1135">
        <v>3.9</v>
      </c>
      <c r="V2809" s="1135" t="s">
        <v>663</v>
      </c>
      <c r="W2809" s="1135">
        <v>150</v>
      </c>
      <c r="X2809" s="1135">
        <v>80</v>
      </c>
      <c r="Y2809" s="1135">
        <v>2.2000000000000002</v>
      </c>
      <c r="Z2809" s="1135" t="s">
        <v>8537</v>
      </c>
      <c r="AA2809" s="1135" t="s">
        <v>2702</v>
      </c>
      <c r="AH2809" s="1135" t="s">
        <v>1060</v>
      </c>
      <c r="AM2809" s="1136" t="s">
        <v>14623</v>
      </c>
      <c r="AN2809" s="1136" t="s">
        <v>14624</v>
      </c>
      <c r="AO2809" s="1136">
        <f t="shared" si="350"/>
        <v>500</v>
      </c>
      <c r="AP2809" s="1136">
        <f t="shared" si="351"/>
        <v>1.72</v>
      </c>
      <c r="AQ2809" s="1136" t="str">
        <f t="shared" si="352"/>
        <v>1-4-1S83°</v>
      </c>
      <c r="AR2809" s="1136" t="str">
        <f t="shared" si="353"/>
        <v>31</v>
      </c>
      <c r="AS2809" s="1136" t="str">
        <f t="shared" si="354"/>
        <v>207/207/OFF</v>
      </c>
      <c r="AT2809" s="1136" t="str">
        <f t="shared" si="355"/>
        <v>1-4-1S83°</v>
      </c>
      <c r="AV2809" s="1136" t="str">
        <f t="shared" si="348"/>
        <v>108.4.15</v>
      </c>
      <c r="AW2809" s="1438">
        <f t="shared" si="349"/>
        <v>43570</v>
      </c>
    </row>
    <row r="2810" spans="1:49">
      <c r="A2810" s="1135" t="s">
        <v>8538</v>
      </c>
      <c r="B2810" s="1135" t="s">
        <v>8504</v>
      </c>
      <c r="C2810" s="1135">
        <v>500</v>
      </c>
      <c r="D2810" s="1135">
        <v>1.62</v>
      </c>
      <c r="E2810" s="1135" t="s">
        <v>15196</v>
      </c>
      <c r="F2810" s="1135" t="s">
        <v>1078</v>
      </c>
      <c r="G2810" s="1135">
        <v>5</v>
      </c>
      <c r="H2810" s="1135" t="s">
        <v>8505</v>
      </c>
      <c r="I2810" s="1135" t="s">
        <v>1261</v>
      </c>
      <c r="J2810" s="1135">
        <v>1</v>
      </c>
      <c r="K2810" s="1135" t="s">
        <v>8539</v>
      </c>
      <c r="L2810" s="1135" t="s">
        <v>5347</v>
      </c>
      <c r="M2810" s="1135">
        <v>161.69999999999999</v>
      </c>
      <c r="N2810" s="1135" t="s">
        <v>1039</v>
      </c>
      <c r="O2810" s="1135">
        <v>4.0424999999999995</v>
      </c>
      <c r="P2810" s="1135">
        <v>3.234</v>
      </c>
      <c r="Q2810" s="1135" t="s">
        <v>2495</v>
      </c>
      <c r="R2810" s="1135">
        <v>30.8</v>
      </c>
      <c r="T2810" s="1135">
        <v>16.8</v>
      </c>
      <c r="U2810" s="1135">
        <v>2.6</v>
      </c>
      <c r="V2810" s="1135" t="s">
        <v>663</v>
      </c>
      <c r="W2810" s="1135">
        <v>60</v>
      </c>
      <c r="X2810" s="1135">
        <v>10</v>
      </c>
      <c r="Y2810" s="1135">
        <v>1.8</v>
      </c>
      <c r="Z2810" s="1135">
        <v>5.5</v>
      </c>
      <c r="AA2810" s="1135" t="s">
        <v>2702</v>
      </c>
      <c r="AH2810" s="1135" t="s">
        <v>1272</v>
      </c>
      <c r="AM2810" s="1136" t="s">
        <v>14625</v>
      </c>
      <c r="AN2810" s="1136" t="s">
        <v>14626</v>
      </c>
      <c r="AO2810" s="1136">
        <f t="shared" si="350"/>
        <v>500</v>
      </c>
      <c r="AP2810" s="1136">
        <f t="shared" si="351"/>
        <v>1.62</v>
      </c>
      <c r="AQ2810" s="1136" t="str">
        <f t="shared" si="352"/>
        <v>2-6-1S83°</v>
      </c>
      <c r="AR2810" s="1136" t="str">
        <f t="shared" si="353"/>
        <v>30</v>
      </c>
      <c r="AS2810" s="1136" t="str">
        <f t="shared" si="354"/>
        <v>178/162</v>
      </c>
      <c r="AT2810" s="1136" t="str">
        <f t="shared" si="355"/>
        <v>2-6-1S83°</v>
      </c>
      <c r="AV2810" s="1136" t="str">
        <f t="shared" si="348"/>
        <v>108.4.15</v>
      </c>
      <c r="AW2810" s="1438">
        <f t="shared" si="349"/>
        <v>43570</v>
      </c>
    </row>
    <row r="2811" spans="1:49">
      <c r="A2811" s="1135" t="s">
        <v>8540</v>
      </c>
      <c r="B2811" s="1135" t="s">
        <v>1081</v>
      </c>
      <c r="C2811" s="1135">
        <v>750</v>
      </c>
      <c r="D2811" s="1135">
        <v>1.7050000000000001</v>
      </c>
      <c r="E2811" s="1135" t="s">
        <v>15184</v>
      </c>
      <c r="F2811" s="1135" t="s">
        <v>663</v>
      </c>
      <c r="G2811" s="1135" t="s">
        <v>1861</v>
      </c>
      <c r="H2811" s="1135" t="s">
        <v>4968</v>
      </c>
      <c r="I2811" s="1135" t="s">
        <v>126</v>
      </c>
      <c r="J2811" s="1135">
        <v>1</v>
      </c>
      <c r="K2811" s="1135" t="s">
        <v>8541</v>
      </c>
      <c r="L2811" s="1135" t="s">
        <v>8542</v>
      </c>
      <c r="M2811" s="1135">
        <v>86.5</v>
      </c>
      <c r="N2811" s="1135" t="s">
        <v>1039</v>
      </c>
      <c r="O2811" s="1135">
        <v>2.1625000000000001</v>
      </c>
      <c r="P2811" s="1135">
        <v>1.73</v>
      </c>
      <c r="Q2811" s="1135" t="s">
        <v>1055</v>
      </c>
      <c r="R2811" s="1135">
        <v>22.6</v>
      </c>
      <c r="T2811" s="1135">
        <v>23.2</v>
      </c>
      <c r="U2811" s="1135">
        <v>3.5</v>
      </c>
      <c r="V2811" s="1135" t="s">
        <v>663</v>
      </c>
      <c r="W2811" s="1135">
        <v>110</v>
      </c>
      <c r="X2811" s="1135">
        <v>75</v>
      </c>
      <c r="Y2811" s="1135">
        <v>1.8</v>
      </c>
      <c r="Z2811" s="1135">
        <v>5.5</v>
      </c>
      <c r="AA2811" s="1135" t="s">
        <v>2711</v>
      </c>
      <c r="AH2811" s="1135" t="s">
        <v>924</v>
      </c>
      <c r="AM2811" s="1136" t="s">
        <v>14627</v>
      </c>
      <c r="AN2811" s="1136" t="s">
        <v>14628</v>
      </c>
      <c r="AO2811" s="1136">
        <f t="shared" si="350"/>
        <v>750</v>
      </c>
      <c r="AP2811" s="1136">
        <f t="shared" si="351"/>
        <v>1.7050000000000001</v>
      </c>
      <c r="AQ2811" s="1136" t="str">
        <f t="shared" si="352"/>
        <v>1-5-1S85°</v>
      </c>
      <c r="AR2811" s="1136" t="str">
        <f t="shared" si="353"/>
        <v>NA</v>
      </c>
      <c r="AS2811" s="1136" t="str">
        <f t="shared" si="354"/>
        <v>187/OFF</v>
      </c>
      <c r="AT2811" s="1136" t="str">
        <f t="shared" si="355"/>
        <v>1-5-1S85°</v>
      </c>
      <c r="AV2811" s="1136" t="str">
        <f t="shared" si="348"/>
        <v>108.4.22</v>
      </c>
      <c r="AW2811" s="1438">
        <f t="shared" si="349"/>
        <v>43577</v>
      </c>
    </row>
    <row r="2812" spans="1:49">
      <c r="A2812" s="1135" t="s">
        <v>8543</v>
      </c>
      <c r="B2812" s="1135" t="s">
        <v>8523</v>
      </c>
      <c r="C2812" s="1135">
        <v>500</v>
      </c>
      <c r="D2812" s="1135">
        <v>1.72</v>
      </c>
      <c r="E2812" s="1135" t="s">
        <v>15183</v>
      </c>
      <c r="F2812" s="1135" t="s">
        <v>1048</v>
      </c>
      <c r="G2812" s="1135">
        <v>2</v>
      </c>
      <c r="H2812" s="1135" t="s">
        <v>1539</v>
      </c>
      <c r="I2812" s="1135" t="s">
        <v>639</v>
      </c>
      <c r="J2812" s="1135">
        <v>0.8</v>
      </c>
      <c r="K2812" s="1135" t="s">
        <v>8544</v>
      </c>
      <c r="L2812" s="1135" t="s">
        <v>932</v>
      </c>
      <c r="M2812" s="1135">
        <v>30.9</v>
      </c>
      <c r="N2812" s="1135" t="s">
        <v>1039</v>
      </c>
      <c r="O2812" s="1135">
        <v>0.77249999999999996</v>
      </c>
      <c r="P2812" s="1135">
        <v>0.61799999999999999</v>
      </c>
      <c r="Q2812" s="1135" t="s">
        <v>2779</v>
      </c>
      <c r="R2812" s="1135">
        <v>19.5</v>
      </c>
      <c r="T2812" s="1135">
        <v>30.1</v>
      </c>
      <c r="U2812" s="1135">
        <v>3.9</v>
      </c>
      <c r="V2812" s="1135" t="s">
        <v>663</v>
      </c>
      <c r="W2812" s="1135">
        <v>150</v>
      </c>
      <c r="X2812" s="1135">
        <v>80</v>
      </c>
      <c r="Y2812" s="1135">
        <v>2.2000000000000002</v>
      </c>
      <c r="Z2812" s="1135">
        <v>3</v>
      </c>
      <c r="AA2812" s="1135" t="s">
        <v>5089</v>
      </c>
      <c r="AH2812" s="1135" t="s">
        <v>629</v>
      </c>
      <c r="AM2812" s="1136" t="s">
        <v>14629</v>
      </c>
      <c r="AN2812" s="1136" t="s">
        <v>14630</v>
      </c>
      <c r="AO2812" s="1136">
        <f t="shared" si="350"/>
        <v>500</v>
      </c>
      <c r="AP2812" s="1136">
        <f t="shared" si="351"/>
        <v>1.72</v>
      </c>
      <c r="AQ2812" s="1136" t="str">
        <f t="shared" si="352"/>
        <v>1-4-1S83°</v>
      </c>
      <c r="AR2812" s="1136" t="str">
        <f t="shared" si="353"/>
        <v>31</v>
      </c>
      <c r="AS2812" s="1136" t="str">
        <f t="shared" si="354"/>
        <v>207/207/OFF</v>
      </c>
      <c r="AT2812" s="1136" t="str">
        <f t="shared" si="355"/>
        <v>1-4-1S83°</v>
      </c>
      <c r="AV2812" s="1136" t="str">
        <f t="shared" si="348"/>
        <v>108.5.7</v>
      </c>
      <c r="AW2812" s="1438">
        <f t="shared" si="349"/>
        <v>43592</v>
      </c>
    </row>
    <row r="2813" spans="1:49">
      <c r="A2813" s="1135" t="s">
        <v>8545</v>
      </c>
      <c r="B2813" s="1135" t="s">
        <v>8523</v>
      </c>
      <c r="C2813" s="1135">
        <v>500</v>
      </c>
      <c r="D2813" s="1135">
        <v>1.72</v>
      </c>
      <c r="E2813" s="1135" t="s">
        <v>15183</v>
      </c>
      <c r="F2813" s="1135" t="s">
        <v>1048</v>
      </c>
      <c r="G2813" s="1135">
        <v>2</v>
      </c>
      <c r="H2813" s="1135" t="s">
        <v>1539</v>
      </c>
      <c r="I2813" s="1135" t="s">
        <v>639</v>
      </c>
      <c r="J2813" s="1135">
        <v>0.8</v>
      </c>
      <c r="K2813" s="1135" t="s">
        <v>8524</v>
      </c>
      <c r="L2813" s="1135" t="s">
        <v>8536</v>
      </c>
      <c r="M2813" s="1135">
        <v>30.9</v>
      </c>
      <c r="N2813" s="1135" t="s">
        <v>1039</v>
      </c>
      <c r="O2813" s="1135">
        <v>0.77249999999999996</v>
      </c>
      <c r="P2813" s="1135">
        <v>0.61799999999999999</v>
      </c>
      <c r="Q2813" s="1135" t="s">
        <v>2779</v>
      </c>
      <c r="R2813" s="1135">
        <v>19.5</v>
      </c>
      <c r="T2813" s="1135">
        <v>30.1</v>
      </c>
      <c r="U2813" s="1135">
        <v>3.9</v>
      </c>
      <c r="V2813" s="1135" t="s">
        <v>663</v>
      </c>
      <c r="W2813" s="1135">
        <v>150</v>
      </c>
      <c r="X2813" s="1135">
        <v>80</v>
      </c>
      <c r="Y2813" s="1135">
        <v>2.2000000000000002</v>
      </c>
      <c r="Z2813" s="1135" t="s">
        <v>4193</v>
      </c>
      <c r="AA2813" s="1135" t="s">
        <v>8546</v>
      </c>
      <c r="AH2813" s="1135" t="s">
        <v>784</v>
      </c>
      <c r="AM2813" s="1136" t="s">
        <v>14631</v>
      </c>
      <c r="AN2813" s="1136" t="s">
        <v>14632</v>
      </c>
      <c r="AO2813" s="1136">
        <f t="shared" si="350"/>
        <v>500</v>
      </c>
      <c r="AP2813" s="1136">
        <f t="shared" si="351"/>
        <v>1.72</v>
      </c>
      <c r="AQ2813" s="1136" t="str">
        <f t="shared" si="352"/>
        <v>1-4-1S83°</v>
      </c>
      <c r="AR2813" s="1136" t="str">
        <f t="shared" si="353"/>
        <v>31</v>
      </c>
      <c r="AS2813" s="1136" t="str">
        <f t="shared" si="354"/>
        <v>207/207/OFF</v>
      </c>
      <c r="AT2813" s="1136" t="str">
        <f t="shared" si="355"/>
        <v>1-4-1S83°</v>
      </c>
      <c r="AV2813" s="1136" t="str">
        <f t="shared" si="348"/>
        <v>108.5.14</v>
      </c>
      <c r="AW2813" s="1438">
        <f t="shared" si="349"/>
        <v>43599</v>
      </c>
    </row>
    <row r="2814" spans="1:49">
      <c r="A2814" s="1135" t="s">
        <v>8547</v>
      </c>
      <c r="B2814" s="1135" t="s">
        <v>8488</v>
      </c>
      <c r="C2814" s="1135">
        <v>600</v>
      </c>
      <c r="D2814" s="1135">
        <v>1.73</v>
      </c>
      <c r="E2814" s="1135" t="s">
        <v>15183</v>
      </c>
      <c r="F2814" s="1135" t="s">
        <v>1048</v>
      </c>
      <c r="G2814" s="1135">
        <v>2</v>
      </c>
      <c r="H2814" s="1135" t="s">
        <v>8548</v>
      </c>
      <c r="I2814" s="1135" t="s">
        <v>1036</v>
      </c>
      <c r="J2814" s="1135">
        <v>2.1</v>
      </c>
      <c r="K2814" s="1135" t="s">
        <v>8549</v>
      </c>
      <c r="L2814" s="1135" t="s">
        <v>8490</v>
      </c>
      <c r="M2814" s="1135">
        <v>30.8</v>
      </c>
      <c r="N2814" s="1135" t="s">
        <v>1039</v>
      </c>
      <c r="O2814" s="1135">
        <v>0.77</v>
      </c>
      <c r="P2814" s="1135">
        <v>0.61599999999999999</v>
      </c>
      <c r="Q2814" s="1135" t="s">
        <v>3044</v>
      </c>
      <c r="R2814" s="1135">
        <v>20.5</v>
      </c>
      <c r="T2814" s="1135">
        <v>37</v>
      </c>
      <c r="U2814" s="1135">
        <v>4</v>
      </c>
      <c r="V2814" s="1135" t="s">
        <v>663</v>
      </c>
      <c r="W2814" s="1135">
        <v>140</v>
      </c>
      <c r="X2814" s="1135">
        <v>80</v>
      </c>
      <c r="Y2814" s="1135">
        <v>2.5</v>
      </c>
      <c r="Z2814" s="1135">
        <v>4</v>
      </c>
      <c r="AA2814" s="1135" t="s">
        <v>1146</v>
      </c>
      <c r="AH2814" s="1135" t="s">
        <v>1576</v>
      </c>
      <c r="AM2814" s="1136" t="s">
        <v>14633</v>
      </c>
      <c r="AN2814" s="1136" t="s">
        <v>14634</v>
      </c>
      <c r="AO2814" s="1136">
        <f t="shared" si="350"/>
        <v>600</v>
      </c>
      <c r="AP2814" s="1136">
        <f t="shared" si="351"/>
        <v>1.73</v>
      </c>
      <c r="AQ2814" s="1136" t="str">
        <f t="shared" si="352"/>
        <v>1-4-1S83°</v>
      </c>
      <c r="AR2814" s="1136" t="str">
        <f t="shared" si="353"/>
        <v>31</v>
      </c>
      <c r="AS2814" s="1136" t="str">
        <f t="shared" si="354"/>
        <v>212/212/OFF</v>
      </c>
      <c r="AT2814" s="1136" t="str">
        <f t="shared" si="355"/>
        <v>1-4-1S83°</v>
      </c>
      <c r="AV2814" s="1136" t="str">
        <f t="shared" si="348"/>
        <v>108.5.20</v>
      </c>
      <c r="AW2814" s="1438">
        <f t="shared" si="349"/>
        <v>43605</v>
      </c>
    </row>
    <row r="2815" spans="1:49">
      <c r="A2815" s="1135" t="s">
        <v>8550</v>
      </c>
      <c r="B2815" s="1135" t="s">
        <v>8532</v>
      </c>
      <c r="C2815" s="1135">
        <v>450</v>
      </c>
      <c r="D2815" s="1135">
        <v>1.6</v>
      </c>
      <c r="E2815" s="1135" t="s">
        <v>15196</v>
      </c>
      <c r="F2815" s="1135" t="s">
        <v>1563</v>
      </c>
      <c r="G2815" s="1135">
        <v>4.5</v>
      </c>
      <c r="H2815" s="1135" t="s">
        <v>8551</v>
      </c>
      <c r="I2815" s="1135" t="s">
        <v>466</v>
      </c>
      <c r="J2815" s="1135">
        <v>3.4</v>
      </c>
      <c r="K2815" s="1135" t="s">
        <v>5116</v>
      </c>
      <c r="L2815" s="1135" t="s">
        <v>5001</v>
      </c>
      <c r="M2815" s="1135">
        <v>166.5</v>
      </c>
      <c r="N2815" s="1135" t="s">
        <v>1039</v>
      </c>
      <c r="O2815" s="1135">
        <v>4.1625000000000005</v>
      </c>
      <c r="P2815" s="1135">
        <v>3.33</v>
      </c>
      <c r="Q2815" s="1135" t="s">
        <v>2888</v>
      </c>
      <c r="R2815" s="1135">
        <v>28.9</v>
      </c>
      <c r="T2815" s="1135">
        <v>10.6</v>
      </c>
      <c r="U2815" s="1135">
        <v>4.0999999999999996</v>
      </c>
      <c r="V2815" s="1135" t="s">
        <v>663</v>
      </c>
      <c r="W2815" s="1135">
        <v>110</v>
      </c>
      <c r="X2815" s="1135">
        <v>90</v>
      </c>
      <c r="Y2815" s="1135">
        <v>1.8</v>
      </c>
      <c r="Z2815" s="1135">
        <v>5</v>
      </c>
      <c r="AA2815" s="1135" t="s">
        <v>2749</v>
      </c>
      <c r="AH2815" s="1135" t="s">
        <v>811</v>
      </c>
      <c r="AM2815" s="1136" t="s">
        <v>14635</v>
      </c>
      <c r="AN2815" s="1136" t="s">
        <v>14636</v>
      </c>
      <c r="AO2815" s="1136">
        <f t="shared" si="350"/>
        <v>450</v>
      </c>
      <c r="AP2815" s="1136">
        <f t="shared" si="351"/>
        <v>1.6</v>
      </c>
      <c r="AQ2815" s="1136" t="str">
        <f t="shared" si="352"/>
        <v>2-6-1S83°</v>
      </c>
      <c r="AR2815" s="1136" t="str">
        <f t="shared" si="353"/>
        <v>30.5</v>
      </c>
      <c r="AS2815" s="1136" t="str">
        <f t="shared" si="354"/>
        <v>158/142</v>
      </c>
      <c r="AT2815" s="1136" t="str">
        <f t="shared" si="355"/>
        <v>2-6-1S83°</v>
      </c>
      <c r="AV2815" s="1136" t="str">
        <f t="shared" si="348"/>
        <v>108.6.5</v>
      </c>
      <c r="AW2815" s="1438">
        <f t="shared" si="349"/>
        <v>43621</v>
      </c>
    </row>
    <row r="2816" spans="1:49">
      <c r="A2816" s="1135" t="s">
        <v>8552</v>
      </c>
      <c r="B2816" s="1135" t="s">
        <v>8504</v>
      </c>
      <c r="C2816" s="1135">
        <v>500</v>
      </c>
      <c r="D2816" s="1135">
        <v>1.62</v>
      </c>
      <c r="E2816" s="1135" t="s">
        <v>15196</v>
      </c>
      <c r="F2816" s="1135" t="s">
        <v>1563</v>
      </c>
      <c r="G2816" s="1135">
        <v>5</v>
      </c>
      <c r="H2816" s="1135" t="s">
        <v>8553</v>
      </c>
      <c r="I2816" s="1135" t="s">
        <v>1206</v>
      </c>
      <c r="J2816" s="1135">
        <v>0.9</v>
      </c>
      <c r="K2816" s="1135" t="s">
        <v>8539</v>
      </c>
      <c r="L2816" s="1135" t="s">
        <v>5347</v>
      </c>
      <c r="M2816" s="1135">
        <v>161.69999999999999</v>
      </c>
      <c r="N2816" s="1135" t="s">
        <v>1039</v>
      </c>
      <c r="O2816" s="1135">
        <v>4.0424999999999995</v>
      </c>
      <c r="P2816" s="1135">
        <v>3.234</v>
      </c>
      <c r="Q2816" s="1135" t="s">
        <v>2495</v>
      </c>
      <c r="R2816" s="1135">
        <v>30.8</v>
      </c>
      <c r="T2816" s="1135">
        <v>16.8</v>
      </c>
      <c r="U2816" s="1135">
        <v>2.6</v>
      </c>
      <c r="V2816" s="1135" t="s">
        <v>663</v>
      </c>
      <c r="W2816" s="1135">
        <v>60</v>
      </c>
      <c r="X2816" s="1135">
        <v>10</v>
      </c>
      <c r="Y2816" s="1135">
        <v>1.8</v>
      </c>
      <c r="Z2816" s="1135">
        <v>5.5</v>
      </c>
      <c r="AA2816" s="1135" t="s">
        <v>2766</v>
      </c>
      <c r="AH2816" s="1135" t="s">
        <v>735</v>
      </c>
      <c r="AM2816" s="1136" t="s">
        <v>14637</v>
      </c>
      <c r="AN2816" s="1136" t="s">
        <v>14638</v>
      </c>
      <c r="AO2816" s="1136">
        <f t="shared" si="350"/>
        <v>500</v>
      </c>
      <c r="AP2816" s="1136">
        <f t="shared" si="351"/>
        <v>1.62</v>
      </c>
      <c r="AQ2816" s="1136" t="str">
        <f t="shared" si="352"/>
        <v>2-6-1S83°</v>
      </c>
      <c r="AR2816" s="1136" t="str">
        <f t="shared" si="353"/>
        <v>30.5</v>
      </c>
      <c r="AS2816" s="1136" t="str">
        <f t="shared" si="354"/>
        <v>175/163</v>
      </c>
      <c r="AT2816" s="1136" t="str">
        <f t="shared" si="355"/>
        <v>2-6-1S83°</v>
      </c>
      <c r="AV2816" s="1136" t="str">
        <f t="shared" si="348"/>
        <v>108.6.24</v>
      </c>
      <c r="AW2816" s="1438">
        <f t="shared" si="349"/>
        <v>43640</v>
      </c>
    </row>
    <row r="2817" spans="1:49">
      <c r="A2817" s="1135" t="s">
        <v>8554</v>
      </c>
      <c r="B2817" s="1135" t="s">
        <v>6965</v>
      </c>
      <c r="C2817" s="1135">
        <v>550</v>
      </c>
      <c r="D2817" s="1135">
        <v>1.78</v>
      </c>
      <c r="E2817" s="1135">
        <v>102.5</v>
      </c>
      <c r="F2817" s="1135" t="s">
        <v>4164</v>
      </c>
      <c r="G2817" s="1135" t="s">
        <v>6959</v>
      </c>
      <c r="H2817" s="1135" t="s">
        <v>6966</v>
      </c>
      <c r="I2817" s="1135" t="s">
        <v>477</v>
      </c>
      <c r="J2817" s="1135">
        <v>1.6</v>
      </c>
      <c r="K2817" s="1135" t="s">
        <v>8555</v>
      </c>
      <c r="L2817" s="1135" t="s">
        <v>4902</v>
      </c>
      <c r="M2817" s="1135">
        <v>283</v>
      </c>
      <c r="N2817" s="1135" t="s">
        <v>1039</v>
      </c>
      <c r="O2817" s="1135">
        <v>7.0750000000000002</v>
      </c>
      <c r="P2817" s="1135">
        <v>5.66</v>
      </c>
      <c r="Q2817" s="1135" t="s">
        <v>1040</v>
      </c>
      <c r="R2817" s="1135">
        <v>20</v>
      </c>
      <c r="T2817" s="1135">
        <v>30.8</v>
      </c>
      <c r="U2817" s="1135">
        <v>3.5</v>
      </c>
      <c r="V2817" s="1135" t="s">
        <v>663</v>
      </c>
      <c r="W2817" s="1135" t="s">
        <v>6963</v>
      </c>
      <c r="X2817" s="1135">
        <v>10</v>
      </c>
      <c r="Y2817" s="1135">
        <v>1.6</v>
      </c>
      <c r="Z2817" s="1135" t="s">
        <v>663</v>
      </c>
      <c r="AA2817" s="1135" t="s">
        <v>8556</v>
      </c>
      <c r="AH2817" s="1135" t="s">
        <v>888</v>
      </c>
      <c r="AM2817" s="1136" t="s">
        <v>14639</v>
      </c>
      <c r="AN2817" s="1136" t="s">
        <v>14640</v>
      </c>
      <c r="AO2817" s="1136">
        <f t="shared" si="350"/>
        <v>550</v>
      </c>
      <c r="AP2817" s="1136">
        <f t="shared" si="351"/>
        <v>1.78</v>
      </c>
      <c r="AQ2817" s="1136">
        <f t="shared" si="352"/>
        <v>102.5</v>
      </c>
      <c r="AR2817" s="1136" t="str">
        <f t="shared" si="353"/>
        <v>15.5</v>
      </c>
      <c r="AS2817" s="1136" t="str">
        <f t="shared" si="354"/>
        <v>475/435/OFF</v>
      </c>
      <c r="AT2817" s="1136">
        <f t="shared" si="355"/>
        <v>102.5</v>
      </c>
      <c r="AV2817" s="1136" t="str">
        <f t="shared" si="348"/>
        <v>108.7.4</v>
      </c>
      <c r="AW2817" s="1438">
        <f t="shared" si="349"/>
        <v>43650</v>
      </c>
    </row>
    <row r="2818" spans="1:49">
      <c r="A2818" s="1135" t="s">
        <v>8557</v>
      </c>
      <c r="B2818" s="1135" t="s">
        <v>8488</v>
      </c>
      <c r="C2818" s="1135">
        <v>600</v>
      </c>
      <c r="D2818" s="1135">
        <v>1.73</v>
      </c>
      <c r="E2818" s="1135" t="s">
        <v>15183</v>
      </c>
      <c r="F2818" s="1135" t="s">
        <v>1608</v>
      </c>
      <c r="G2818" s="1135">
        <v>2</v>
      </c>
      <c r="H2818" s="1135" t="s">
        <v>8558</v>
      </c>
      <c r="I2818" s="1135" t="s">
        <v>1036</v>
      </c>
      <c r="J2818" s="1135">
        <v>2.2000000000000002</v>
      </c>
      <c r="K2818" s="1135" t="s">
        <v>8549</v>
      </c>
      <c r="L2818" s="1135" t="s">
        <v>8490</v>
      </c>
      <c r="M2818" s="1135">
        <v>30.8</v>
      </c>
      <c r="N2818" s="1135" t="s">
        <v>1039</v>
      </c>
      <c r="O2818" s="1135">
        <v>0.77</v>
      </c>
      <c r="P2818" s="1135">
        <v>0.61599999999999999</v>
      </c>
      <c r="Q2818" s="1135" t="s">
        <v>3044</v>
      </c>
      <c r="R2818" s="1135">
        <v>20.5</v>
      </c>
      <c r="T2818" s="1135">
        <v>37</v>
      </c>
      <c r="U2818" s="1135">
        <v>4</v>
      </c>
      <c r="V2818" s="1135" t="s">
        <v>663</v>
      </c>
      <c r="W2818" s="1135">
        <v>140</v>
      </c>
      <c r="X2818" s="1135" t="s">
        <v>1157</v>
      </c>
      <c r="Y2818" s="1135">
        <v>2.5</v>
      </c>
      <c r="Z2818" s="1135">
        <v>4</v>
      </c>
      <c r="AA2818" s="1135" t="s">
        <v>2780</v>
      </c>
      <c r="AH2818" s="1135" t="s">
        <v>3307</v>
      </c>
      <c r="AI2818" s="1135" t="s">
        <v>1075</v>
      </c>
      <c r="AM2818" s="1136" t="s">
        <v>14641</v>
      </c>
      <c r="AN2818" s="1136" t="s">
        <v>14642</v>
      </c>
      <c r="AO2818" s="1136">
        <f t="shared" si="350"/>
        <v>600</v>
      </c>
      <c r="AP2818" s="1136">
        <f t="shared" si="351"/>
        <v>1.73</v>
      </c>
      <c r="AQ2818" s="1136" t="str">
        <f t="shared" si="352"/>
        <v>1-4-1S83°</v>
      </c>
      <c r="AR2818" s="1136" t="str">
        <f t="shared" si="353"/>
        <v>32</v>
      </c>
      <c r="AS2818" s="1136" t="str">
        <f t="shared" si="354"/>
        <v>213/213/OFF</v>
      </c>
      <c r="AT2818" s="1136" t="str">
        <f t="shared" si="355"/>
        <v>1-4-1S83°</v>
      </c>
      <c r="AV2818" s="1136" t="str">
        <f t="shared" ref="AV2818:AV2881" si="356">AA2818</f>
        <v>108.7.5</v>
      </c>
      <c r="AW2818" s="1438">
        <f t="shared" si="349"/>
        <v>43651</v>
      </c>
    </row>
    <row r="2819" spans="1:49">
      <c r="A2819" s="1135" t="s">
        <v>8559</v>
      </c>
      <c r="B2819" s="1135" t="s">
        <v>8560</v>
      </c>
      <c r="C2819" s="1135">
        <v>550</v>
      </c>
      <c r="D2819" s="1135">
        <v>1.786</v>
      </c>
      <c r="E2819" s="1135" t="s">
        <v>4955</v>
      </c>
      <c r="F2819" s="1135" t="s">
        <v>4164</v>
      </c>
      <c r="G2819" s="1135">
        <v>4</v>
      </c>
      <c r="H2819" s="1135" t="s">
        <v>8561</v>
      </c>
      <c r="I2819" s="1135" t="s">
        <v>639</v>
      </c>
      <c r="J2819" s="1135">
        <v>1.8</v>
      </c>
      <c r="K2819" s="1135" t="s">
        <v>8562</v>
      </c>
      <c r="L2819" s="1135" t="s">
        <v>4158</v>
      </c>
      <c r="M2819" s="1135">
        <v>193</v>
      </c>
      <c r="N2819" s="1135" t="s">
        <v>1039</v>
      </c>
      <c r="O2819" s="1135">
        <v>4.8250000000000002</v>
      </c>
      <c r="P2819" s="1135">
        <v>3.86</v>
      </c>
      <c r="Q2819" s="1135" t="s">
        <v>1082</v>
      </c>
      <c r="R2819" s="1135">
        <v>19</v>
      </c>
      <c r="T2819" s="1135">
        <v>10</v>
      </c>
      <c r="U2819" s="1135">
        <v>4.5</v>
      </c>
      <c r="V2819" s="1135" t="s">
        <v>663</v>
      </c>
      <c r="W2819" s="1135">
        <v>110</v>
      </c>
      <c r="X2819" s="1135">
        <v>30</v>
      </c>
      <c r="Y2819" s="1135">
        <v>1.3</v>
      </c>
      <c r="Z2819" s="1135" t="s">
        <v>663</v>
      </c>
      <c r="AA2819" s="1135" t="s">
        <v>1193</v>
      </c>
      <c r="AH2819" s="1135" t="s">
        <v>927</v>
      </c>
      <c r="AM2819" s="1136" t="s">
        <v>14643</v>
      </c>
      <c r="AN2819" s="1136" t="s">
        <v>14644</v>
      </c>
      <c r="AO2819" s="1136">
        <f t="shared" si="350"/>
        <v>550</v>
      </c>
      <c r="AP2819" s="1136">
        <f t="shared" si="351"/>
        <v>1.786</v>
      </c>
      <c r="AQ2819" s="1136" t="str">
        <f t="shared" si="352"/>
        <v>105°</v>
      </c>
      <c r="AR2819" s="1136" t="str">
        <f t="shared" si="353"/>
        <v>15.5</v>
      </c>
      <c r="AS2819" s="1136" t="str">
        <f t="shared" si="354"/>
        <v>305/280/145</v>
      </c>
      <c r="AT2819" s="1136" t="str">
        <f t="shared" si="355"/>
        <v>105°</v>
      </c>
      <c r="AV2819" s="1136" t="str">
        <f t="shared" si="356"/>
        <v>108.7.15</v>
      </c>
      <c r="AW2819" s="1438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35" t="s">
        <v>8563</v>
      </c>
      <c r="B2820" s="1135" t="s">
        <v>8560</v>
      </c>
      <c r="C2820" s="1135">
        <v>600</v>
      </c>
      <c r="D2820" s="1135">
        <v>1.786</v>
      </c>
      <c r="E2820" s="1135" t="s">
        <v>15198</v>
      </c>
      <c r="F2820" s="1135" t="s">
        <v>2614</v>
      </c>
      <c r="G2820" s="1135">
        <v>4</v>
      </c>
      <c r="H2820" s="1135" t="s">
        <v>8564</v>
      </c>
      <c r="I2820" s="1135" t="s">
        <v>126</v>
      </c>
      <c r="J2820" s="1135">
        <v>1.9</v>
      </c>
      <c r="K2820" s="1135" t="s">
        <v>8562</v>
      </c>
      <c r="L2820" s="1135" t="s">
        <v>4158</v>
      </c>
      <c r="M2820" s="1135">
        <v>195.5</v>
      </c>
      <c r="N2820" s="1135" t="s">
        <v>1039</v>
      </c>
      <c r="O2820" s="1135">
        <v>4.8875000000000002</v>
      </c>
      <c r="P2820" s="1135">
        <v>3.91</v>
      </c>
      <c r="Q2820" s="1135" t="s">
        <v>1082</v>
      </c>
      <c r="R2820" s="1135">
        <v>18.5</v>
      </c>
      <c r="T2820" s="1135">
        <v>11</v>
      </c>
      <c r="U2820" s="1135">
        <v>3.7</v>
      </c>
      <c r="V2820" s="1135" t="s">
        <v>663</v>
      </c>
      <c r="W2820" s="1135">
        <v>115</v>
      </c>
      <c r="X2820" s="1135">
        <v>70</v>
      </c>
      <c r="Y2820" s="1135">
        <v>1.6</v>
      </c>
      <c r="Z2820" s="1135" t="s">
        <v>663</v>
      </c>
      <c r="AA2820" s="1135" t="s">
        <v>1230</v>
      </c>
      <c r="AH2820" s="1135" t="s">
        <v>833</v>
      </c>
      <c r="AM2820" s="1136" t="s">
        <v>14645</v>
      </c>
      <c r="AN2820" s="1136" t="s">
        <v>14646</v>
      </c>
      <c r="AO2820" s="1136">
        <f t="shared" si="350"/>
        <v>600</v>
      </c>
      <c r="AP2820" s="1136">
        <f t="shared" si="351"/>
        <v>1.786</v>
      </c>
      <c r="AQ2820" s="1136" t="str">
        <f t="shared" si="352"/>
        <v>1-4-1S85°Z+S</v>
      </c>
      <c r="AR2820" s="1136" t="str">
        <f t="shared" si="353"/>
        <v>*</v>
      </c>
      <c r="AS2820" s="1136" t="str">
        <f t="shared" si="354"/>
        <v>175/150</v>
      </c>
      <c r="AT2820" s="1136" t="str">
        <f t="shared" si="355"/>
        <v>1-4-1S85°Z+S</v>
      </c>
      <c r="AU2820" s="1136" t="s">
        <v>15734</v>
      </c>
      <c r="AV2820" s="1136" t="str">
        <f t="shared" si="356"/>
        <v>108.7.17</v>
      </c>
      <c r="AW2820" s="1438">
        <f t="shared" si="357"/>
        <v>43663</v>
      </c>
    </row>
    <row r="2821" spans="1:49">
      <c r="A2821" s="1135" t="s">
        <v>8565</v>
      </c>
      <c r="B2821" s="1135" t="s">
        <v>8488</v>
      </c>
      <c r="C2821" s="1135">
        <v>600</v>
      </c>
      <c r="D2821" s="1135">
        <v>1.73</v>
      </c>
      <c r="E2821" s="1135" t="s">
        <v>15183</v>
      </c>
      <c r="F2821" s="1135" t="s">
        <v>1608</v>
      </c>
      <c r="G2821" s="1135">
        <v>2</v>
      </c>
      <c r="H2821" s="1135" t="s">
        <v>8558</v>
      </c>
      <c r="I2821" s="1135" t="s">
        <v>1036</v>
      </c>
      <c r="J2821" s="1135">
        <v>2.2000000000000002</v>
      </c>
      <c r="K2821" s="1135" t="s">
        <v>8566</v>
      </c>
      <c r="L2821" s="1135" t="s">
        <v>8490</v>
      </c>
      <c r="M2821" s="1135">
        <v>30.8</v>
      </c>
      <c r="N2821" s="1135" t="s">
        <v>1039</v>
      </c>
      <c r="O2821" s="1135">
        <v>0.77</v>
      </c>
      <c r="P2821" s="1135">
        <v>0.61599999999999999</v>
      </c>
      <c r="Q2821" s="1135" t="s">
        <v>1343</v>
      </c>
      <c r="R2821" s="1135">
        <v>20.5</v>
      </c>
      <c r="T2821" s="1135">
        <v>37</v>
      </c>
      <c r="U2821" s="1135">
        <v>4</v>
      </c>
      <c r="V2821" s="1135" t="s">
        <v>663</v>
      </c>
      <c r="W2821" s="1135">
        <v>140</v>
      </c>
      <c r="X2821" s="1135">
        <v>80</v>
      </c>
      <c r="Y2821" s="1135">
        <v>2.5</v>
      </c>
      <c r="Z2821" s="1135">
        <v>4</v>
      </c>
      <c r="AA2821" s="1135" t="s">
        <v>4159</v>
      </c>
      <c r="AH2821" s="1135" t="s">
        <v>705</v>
      </c>
      <c r="AM2821" s="1136" t="s">
        <v>14647</v>
      </c>
      <c r="AN2821" s="1136" t="s">
        <v>14648</v>
      </c>
      <c r="AO2821" s="1136">
        <f t="shared" si="350"/>
        <v>600</v>
      </c>
      <c r="AP2821" s="1136">
        <f t="shared" si="351"/>
        <v>1.73</v>
      </c>
      <c r="AQ2821" s="1136" t="str">
        <f t="shared" si="352"/>
        <v>1-4-1S83°</v>
      </c>
      <c r="AR2821" s="1136" t="str">
        <f t="shared" si="353"/>
        <v>32</v>
      </c>
      <c r="AS2821" s="1136" t="str">
        <f t="shared" si="354"/>
        <v>213/213/OFF</v>
      </c>
      <c r="AT2821" s="1136" t="str">
        <f t="shared" si="355"/>
        <v>1-4-1S83°</v>
      </c>
      <c r="AV2821" s="1136" t="str">
        <f t="shared" si="356"/>
        <v>108.8.16</v>
      </c>
      <c r="AW2821" s="1438">
        <f t="shared" si="357"/>
        <v>43693</v>
      </c>
    </row>
    <row r="2822" spans="1:49">
      <c r="A2822" s="1135" t="s">
        <v>8567</v>
      </c>
      <c r="B2822" s="1135" t="s">
        <v>8523</v>
      </c>
      <c r="C2822" s="1135">
        <v>500</v>
      </c>
      <c r="D2822" s="1135">
        <v>1.72</v>
      </c>
      <c r="E2822" s="1135" t="s">
        <v>15185</v>
      </c>
      <c r="F2822" s="1135" t="s">
        <v>1078</v>
      </c>
      <c r="G2822" s="1135">
        <v>1.72</v>
      </c>
      <c r="H2822" s="1135" t="s">
        <v>1260</v>
      </c>
      <c r="I2822" s="1135" t="s">
        <v>639</v>
      </c>
      <c r="J2822" s="1135">
        <v>0.9</v>
      </c>
      <c r="K2822" s="1135" t="s">
        <v>8568</v>
      </c>
      <c r="L2822" s="1135" t="s">
        <v>932</v>
      </c>
      <c r="M2822" s="1135">
        <v>30.9</v>
      </c>
      <c r="N2822" s="1135" t="s">
        <v>1039</v>
      </c>
      <c r="O2822" s="1135">
        <v>0.77249999999999996</v>
      </c>
      <c r="P2822" s="1135">
        <v>0.61799999999999999</v>
      </c>
      <c r="Q2822" s="1135" t="s">
        <v>1040</v>
      </c>
      <c r="R2822" s="1135">
        <v>19.5</v>
      </c>
      <c r="T2822" s="1135">
        <v>27</v>
      </c>
      <c r="U2822" s="1135">
        <v>3.9</v>
      </c>
      <c r="V2822" s="1135" t="s">
        <v>663</v>
      </c>
      <c r="W2822" s="1135">
        <v>150</v>
      </c>
      <c r="X2822" s="1135">
        <v>80</v>
      </c>
      <c r="Y2822" s="1135">
        <v>2.2000000000000002</v>
      </c>
      <c r="Z2822" s="1135" t="s">
        <v>8569</v>
      </c>
      <c r="AA2822" s="1135" t="s">
        <v>7153</v>
      </c>
      <c r="AH2822" s="1135" t="s">
        <v>1272</v>
      </c>
      <c r="AM2822" s="1136" t="s">
        <v>14649</v>
      </c>
      <c r="AN2822" s="1136" t="s">
        <v>14650</v>
      </c>
      <c r="AO2822" s="1136">
        <f t="shared" si="350"/>
        <v>500</v>
      </c>
      <c r="AP2822" s="1136">
        <f t="shared" si="351"/>
        <v>1.72</v>
      </c>
      <c r="AQ2822" s="1136" t="str">
        <f t="shared" si="352"/>
        <v>2-5-1S83°</v>
      </c>
      <c r="AR2822" s="1136" t="str">
        <f t="shared" si="353"/>
        <v>30</v>
      </c>
      <c r="AS2822" s="1136" t="str">
        <f t="shared" si="354"/>
        <v>170/OFF</v>
      </c>
      <c r="AT2822" s="1136" t="str">
        <f t="shared" si="355"/>
        <v>2-5-1S83°</v>
      </c>
      <c r="AV2822" s="1136" t="str">
        <f t="shared" si="356"/>
        <v>108.9.5</v>
      </c>
      <c r="AW2822" s="1438">
        <f t="shared" si="357"/>
        <v>43713</v>
      </c>
    </row>
    <row r="2823" spans="1:49">
      <c r="A2823" s="1135" t="s">
        <v>8570</v>
      </c>
      <c r="B2823" s="1135" t="s">
        <v>671</v>
      </c>
      <c r="C2823" s="1135">
        <v>550</v>
      </c>
      <c r="D2823" s="1135">
        <v>1.6439999999999999</v>
      </c>
      <c r="E2823" s="1135">
        <v>102.5</v>
      </c>
      <c r="F2823" s="1135" t="s">
        <v>4164</v>
      </c>
      <c r="G2823" s="1135">
        <v>5.5</v>
      </c>
      <c r="H2823" s="1135" t="s">
        <v>8571</v>
      </c>
      <c r="I2823" s="1135" t="s">
        <v>657</v>
      </c>
      <c r="J2823" s="1135">
        <v>3.5</v>
      </c>
      <c r="K2823" s="1135" t="s">
        <v>8572</v>
      </c>
      <c r="L2823" s="1135" t="s">
        <v>8573</v>
      </c>
      <c r="M2823" s="1135">
        <v>427.4</v>
      </c>
      <c r="N2823" s="1135" t="s">
        <v>1039</v>
      </c>
      <c r="O2823" s="1135">
        <v>10.685</v>
      </c>
      <c r="P2823" s="1135">
        <v>8.548</v>
      </c>
      <c r="Q2823" s="1135" t="s">
        <v>2516</v>
      </c>
      <c r="R2823" s="1135">
        <v>19.600000000000001</v>
      </c>
      <c r="T2823" s="1135">
        <v>14.9</v>
      </c>
      <c r="U2823" s="1135">
        <v>4.2</v>
      </c>
      <c r="V2823" s="1135" t="s">
        <v>663</v>
      </c>
      <c r="W2823" s="1135">
        <v>120</v>
      </c>
      <c r="X2823" s="1135">
        <v>90</v>
      </c>
      <c r="Y2823" s="1135">
        <v>1</v>
      </c>
      <c r="Z2823" s="1135" t="s">
        <v>663</v>
      </c>
      <c r="AA2823" s="1135" t="s">
        <v>1279</v>
      </c>
      <c r="AB2823" s="1135" t="s">
        <v>2774</v>
      </c>
      <c r="AC2823" s="1135" t="s">
        <v>2774</v>
      </c>
      <c r="AD2823" s="1135" t="s">
        <v>2774</v>
      </c>
      <c r="AH2823" s="1135" t="s">
        <v>927</v>
      </c>
      <c r="AM2823" s="1136" t="s">
        <v>14651</v>
      </c>
      <c r="AN2823" s="1136" t="s">
        <v>14652</v>
      </c>
      <c r="AO2823" s="1136">
        <f t="shared" si="350"/>
        <v>550</v>
      </c>
      <c r="AP2823" s="1136">
        <f t="shared" si="351"/>
        <v>1.6439999999999999</v>
      </c>
      <c r="AQ2823" s="1136">
        <f t="shared" si="352"/>
        <v>102.5</v>
      </c>
      <c r="AR2823" s="1136" t="str">
        <f t="shared" si="353"/>
        <v>15.5</v>
      </c>
      <c r="AS2823" s="1136" t="str">
        <f t="shared" si="354"/>
        <v>470/410/165</v>
      </c>
      <c r="AT2823" s="1136">
        <f t="shared" si="355"/>
        <v>102.5</v>
      </c>
      <c r="AV2823" s="1136" t="str">
        <f t="shared" si="356"/>
        <v>108.9.9</v>
      </c>
      <c r="AW2823" s="1438">
        <f t="shared" si="357"/>
        <v>43717</v>
      </c>
    </row>
    <row r="2824" spans="1:49">
      <c r="A2824" s="1135" t="s">
        <v>8574</v>
      </c>
      <c r="B2824" s="1135" t="s">
        <v>8560</v>
      </c>
      <c r="C2824" s="1135">
        <v>600</v>
      </c>
      <c r="D2824" s="1135">
        <v>1.786</v>
      </c>
      <c r="E2824" s="1135" t="s">
        <v>15198</v>
      </c>
      <c r="F2824" s="1135" t="s">
        <v>2614</v>
      </c>
      <c r="G2824" s="1135">
        <v>4</v>
      </c>
      <c r="H2824" s="1135" t="s">
        <v>8564</v>
      </c>
      <c r="I2824" s="1135" t="s">
        <v>126</v>
      </c>
      <c r="J2824" s="1135">
        <v>1.9</v>
      </c>
      <c r="K2824" s="1135" t="s">
        <v>8575</v>
      </c>
      <c r="L2824" s="1135" t="s">
        <v>4158</v>
      </c>
      <c r="M2824" s="1135">
        <v>195.5</v>
      </c>
      <c r="N2824" s="1135" t="s">
        <v>1039</v>
      </c>
      <c r="O2824" s="1135">
        <v>4.8875000000000002</v>
      </c>
      <c r="P2824" s="1135">
        <v>3.91</v>
      </c>
      <c r="Q2824" s="1135" t="s">
        <v>1055</v>
      </c>
      <c r="R2824" s="1135">
        <v>18.5</v>
      </c>
      <c r="T2824" s="1135">
        <v>11</v>
      </c>
      <c r="U2824" s="1135">
        <v>3.7</v>
      </c>
      <c r="V2824" s="1135" t="s">
        <v>663</v>
      </c>
      <c r="W2824" s="1135">
        <v>115</v>
      </c>
      <c r="X2824" s="1135">
        <v>70</v>
      </c>
      <c r="Y2824" s="1135">
        <v>1.6</v>
      </c>
      <c r="Z2824" s="1135" t="s">
        <v>663</v>
      </c>
      <c r="AA2824" s="1135" t="s">
        <v>2866</v>
      </c>
      <c r="AH2824" s="1135" t="s">
        <v>3161</v>
      </c>
      <c r="AM2824" s="1136" t="s">
        <v>14653</v>
      </c>
      <c r="AN2824" s="1136" t="s">
        <v>14654</v>
      </c>
      <c r="AO2824" s="1136">
        <f t="shared" si="350"/>
        <v>600</v>
      </c>
      <c r="AP2824" s="1136">
        <f t="shared" si="351"/>
        <v>1.786</v>
      </c>
      <c r="AQ2824" s="1136" t="str">
        <f t="shared" si="352"/>
        <v>1-4-1S85°Z+S</v>
      </c>
      <c r="AR2824" s="1136" t="str">
        <f t="shared" si="353"/>
        <v>*</v>
      </c>
      <c r="AS2824" s="1136" t="str">
        <f t="shared" si="354"/>
        <v>175/150</v>
      </c>
      <c r="AT2824" s="1136" t="str">
        <f t="shared" si="355"/>
        <v>1-4-1S85°Z+S</v>
      </c>
      <c r="AU2824" s="1136" t="s">
        <v>15734</v>
      </c>
      <c r="AV2824" s="1136" t="str">
        <f t="shared" si="356"/>
        <v>108.9.17</v>
      </c>
      <c r="AW2824" s="1438">
        <f t="shared" si="357"/>
        <v>43725</v>
      </c>
    </row>
    <row r="2825" spans="1:49">
      <c r="A2825" s="1135" t="s">
        <v>8576</v>
      </c>
      <c r="B2825" s="1135" t="s">
        <v>8523</v>
      </c>
      <c r="C2825" s="1135">
        <v>500</v>
      </c>
      <c r="D2825" s="1135">
        <v>1.72</v>
      </c>
      <c r="E2825" s="1135" t="s">
        <v>15185</v>
      </c>
      <c r="F2825" s="1135" t="s">
        <v>1443</v>
      </c>
      <c r="G2825" s="1135">
        <v>2</v>
      </c>
      <c r="H2825" s="1135" t="s">
        <v>1473</v>
      </c>
      <c r="I2825" s="1135" t="s">
        <v>639</v>
      </c>
      <c r="J2825" s="1135">
        <v>0.9</v>
      </c>
      <c r="K2825" s="1135" t="s">
        <v>8568</v>
      </c>
      <c r="L2825" s="1135" t="s">
        <v>932</v>
      </c>
      <c r="M2825" s="1135">
        <v>30.9</v>
      </c>
      <c r="N2825" s="1135" t="s">
        <v>1039</v>
      </c>
      <c r="O2825" s="1135">
        <v>0.77249999999999996</v>
      </c>
      <c r="P2825" s="1135">
        <v>0.61799999999999999</v>
      </c>
      <c r="Q2825" s="1135" t="s">
        <v>1073</v>
      </c>
      <c r="R2825" s="1135">
        <v>19.5</v>
      </c>
      <c r="T2825" s="1135">
        <v>27</v>
      </c>
      <c r="U2825" s="1135">
        <v>3.9</v>
      </c>
      <c r="V2825" s="1135" t="s">
        <v>663</v>
      </c>
      <c r="W2825" s="1135">
        <v>150</v>
      </c>
      <c r="X2825" s="1135">
        <v>80</v>
      </c>
      <c r="Y2825" s="1135">
        <v>2.2000000000000002</v>
      </c>
      <c r="Z2825" s="1135" t="s">
        <v>8577</v>
      </c>
      <c r="AA2825" s="1135" t="s">
        <v>2593</v>
      </c>
      <c r="AH2825" s="1135" t="s">
        <v>661</v>
      </c>
      <c r="AM2825" s="1136" t="s">
        <v>14655</v>
      </c>
      <c r="AN2825" s="1136" t="s">
        <v>14656</v>
      </c>
      <c r="AO2825" s="1136">
        <f t="shared" si="350"/>
        <v>500</v>
      </c>
      <c r="AP2825" s="1136">
        <f t="shared" si="351"/>
        <v>1.72</v>
      </c>
      <c r="AQ2825" s="1136" t="str">
        <f t="shared" si="352"/>
        <v>2-5-1S83°</v>
      </c>
      <c r="AR2825" s="1136" t="str">
        <f t="shared" si="353"/>
        <v>31.2</v>
      </c>
      <c r="AS2825" s="1136" t="str">
        <f t="shared" si="354"/>
        <v>167/OFF</v>
      </c>
      <c r="AT2825" s="1136" t="str">
        <f t="shared" si="355"/>
        <v>2-5-1S83°</v>
      </c>
      <c r="AV2825" s="1136" t="str">
        <f t="shared" si="356"/>
        <v>109.1.15</v>
      </c>
      <c r="AW2825" s="1438">
        <f t="shared" si="357"/>
        <v>43845</v>
      </c>
    </row>
    <row r="2826" spans="1:49">
      <c r="A2826" s="1135" t="s">
        <v>8578</v>
      </c>
      <c r="B2826" s="1135" t="s">
        <v>8523</v>
      </c>
      <c r="C2826" s="1135">
        <v>500</v>
      </c>
      <c r="D2826" s="1135">
        <v>1.72</v>
      </c>
      <c r="E2826" s="1135" t="s">
        <v>15185</v>
      </c>
      <c r="F2826" s="1135" t="s">
        <v>1443</v>
      </c>
      <c r="G2826" s="1135">
        <v>2</v>
      </c>
      <c r="H2826" s="1135" t="s">
        <v>1473</v>
      </c>
      <c r="I2826" s="1135" t="s">
        <v>639</v>
      </c>
      <c r="J2826" s="1135">
        <v>0.9</v>
      </c>
      <c r="K2826" s="1135" t="s">
        <v>8579</v>
      </c>
      <c r="L2826" s="1135" t="s">
        <v>932</v>
      </c>
      <c r="M2826" s="1135">
        <v>30.9</v>
      </c>
      <c r="N2826" s="1135" t="s">
        <v>1039</v>
      </c>
      <c r="O2826" s="1135">
        <v>0.77249999999999996</v>
      </c>
      <c r="P2826" s="1135">
        <v>0.61799999999999999</v>
      </c>
      <c r="Q2826" s="1135" t="s">
        <v>1073</v>
      </c>
      <c r="R2826" s="1135">
        <v>19.5</v>
      </c>
      <c r="T2826" s="1135">
        <v>27</v>
      </c>
      <c r="U2826" s="1135">
        <v>3.9</v>
      </c>
      <c r="V2826" s="1135" t="s">
        <v>663</v>
      </c>
      <c r="W2826" s="1135">
        <v>150</v>
      </c>
      <c r="X2826" s="1135">
        <v>80</v>
      </c>
      <c r="Y2826" s="1135">
        <v>2.2000000000000002</v>
      </c>
      <c r="Z2826" s="1135" t="s">
        <v>8580</v>
      </c>
      <c r="AA2826" s="1135" t="s">
        <v>4826</v>
      </c>
      <c r="AH2826" s="1135" t="s">
        <v>833</v>
      </c>
      <c r="AM2826" s="1136" t="s">
        <v>14657</v>
      </c>
      <c r="AN2826" s="1136" t="s">
        <v>14658</v>
      </c>
      <c r="AO2826" s="1136">
        <f t="shared" si="350"/>
        <v>500</v>
      </c>
      <c r="AP2826" s="1136">
        <f t="shared" si="351"/>
        <v>1.72</v>
      </c>
      <c r="AQ2826" s="1136" t="str">
        <f t="shared" si="352"/>
        <v>2-5-1S83°</v>
      </c>
      <c r="AR2826" s="1136" t="str">
        <f t="shared" si="353"/>
        <v>31.2</v>
      </c>
      <c r="AS2826" s="1136" t="str">
        <f t="shared" si="354"/>
        <v>167/OFF</v>
      </c>
      <c r="AT2826" s="1136" t="str">
        <f t="shared" si="355"/>
        <v>2-5-1S83°</v>
      </c>
      <c r="AV2826" s="1136" t="str">
        <f t="shared" si="356"/>
        <v>109.3.19</v>
      </c>
      <c r="AW2826" s="1438">
        <f t="shared" si="357"/>
        <v>43909</v>
      </c>
    </row>
    <row r="2827" spans="1:49">
      <c r="A2827" s="1135" t="s">
        <v>8581</v>
      </c>
      <c r="B2827" s="1135" t="s">
        <v>8523</v>
      </c>
      <c r="C2827" s="1135">
        <v>500</v>
      </c>
      <c r="D2827" s="1135">
        <v>1.72</v>
      </c>
      <c r="E2827" s="1135" t="s">
        <v>15185</v>
      </c>
      <c r="F2827" s="1135" t="s">
        <v>1069</v>
      </c>
      <c r="G2827" s="1135">
        <v>2</v>
      </c>
      <c r="H2827" s="1135" t="s">
        <v>1473</v>
      </c>
      <c r="I2827" s="1135" t="s">
        <v>639</v>
      </c>
      <c r="J2827" s="1135">
        <v>1.2</v>
      </c>
      <c r="K2827" s="1135" t="s">
        <v>8582</v>
      </c>
      <c r="L2827" s="1135" t="s">
        <v>932</v>
      </c>
      <c r="M2827" s="1135">
        <v>30.9</v>
      </c>
      <c r="N2827" s="1135" t="s">
        <v>1039</v>
      </c>
      <c r="O2827" s="1135">
        <v>0.77249999999999996</v>
      </c>
      <c r="P2827" s="1135">
        <v>0.61799999999999999</v>
      </c>
      <c r="Q2827" s="1135" t="s">
        <v>1055</v>
      </c>
      <c r="R2827" s="1135">
        <v>19.5</v>
      </c>
      <c r="T2827" s="1135">
        <v>27</v>
      </c>
      <c r="U2827" s="1135">
        <v>3.9</v>
      </c>
      <c r="V2827" s="1135" t="s">
        <v>663</v>
      </c>
      <c r="W2827" s="1135">
        <v>150</v>
      </c>
      <c r="X2827" s="1135">
        <v>80</v>
      </c>
      <c r="Y2827" s="1135">
        <v>2.2000000000000002</v>
      </c>
      <c r="Z2827" s="1135" t="s">
        <v>8583</v>
      </c>
      <c r="AA2827" s="1135" t="s">
        <v>4362</v>
      </c>
      <c r="AH2827" s="1135" t="s">
        <v>1897</v>
      </c>
      <c r="AM2827" s="1136" t="s">
        <v>14659</v>
      </c>
      <c r="AN2827" s="1136" t="s">
        <v>14660</v>
      </c>
      <c r="AO2827" s="1136">
        <f t="shared" ref="AO2827:AO2890" si="358">C2827</f>
        <v>500</v>
      </c>
      <c r="AP2827" s="1136">
        <f t="shared" ref="AP2827:AP2890" si="359">D2827</f>
        <v>1.72</v>
      </c>
      <c r="AQ2827" s="1136" t="str">
        <f t="shared" ref="AQ2827:AQ2890" si="360">E2827</f>
        <v>2-5-1S83°</v>
      </c>
      <c r="AR2827" s="1136" t="str">
        <f t="shared" ref="AR2827:AR2890" si="361">F2827</f>
        <v>31.5</v>
      </c>
      <c r="AS2827" s="1136" t="str">
        <f t="shared" ref="AS2827:AS2890" si="362">H2827</f>
        <v>167/OFF</v>
      </c>
      <c r="AT2827" s="1136" t="str">
        <f t="shared" ref="AT2827:AT2890" si="363">E2827</f>
        <v>2-5-1S83°</v>
      </c>
      <c r="AV2827" s="1136" t="str">
        <f t="shared" si="356"/>
        <v>109.6.23</v>
      </c>
      <c r="AW2827" s="1438">
        <f t="shared" si="357"/>
        <v>44005</v>
      </c>
    </row>
    <row r="2828" spans="1:49">
      <c r="A2828" s="1135" t="s">
        <v>8584</v>
      </c>
      <c r="B2828" s="1135" t="s">
        <v>8518</v>
      </c>
      <c r="C2828" s="1135">
        <v>620</v>
      </c>
      <c r="D2828" s="1135">
        <v>1.7</v>
      </c>
      <c r="E2828" s="1135" t="s">
        <v>15183</v>
      </c>
      <c r="F2828" s="1135" t="s">
        <v>2261</v>
      </c>
      <c r="G2828" s="1135">
        <v>2</v>
      </c>
      <c r="H2828" s="1135" t="s">
        <v>2012</v>
      </c>
      <c r="I2828" s="1135" t="s">
        <v>1167</v>
      </c>
      <c r="J2828" s="1135">
        <v>1.7</v>
      </c>
      <c r="K2828" s="1135" t="s">
        <v>8585</v>
      </c>
      <c r="L2828" s="1135" t="s">
        <v>8520</v>
      </c>
      <c r="M2828" s="1135">
        <v>31.5</v>
      </c>
      <c r="N2828" s="1135" t="s">
        <v>1039</v>
      </c>
      <c r="O2828" s="1135">
        <v>0.78750000000000009</v>
      </c>
      <c r="P2828" s="1135">
        <v>0.63</v>
      </c>
      <c r="Q2828" s="1135" t="s">
        <v>1055</v>
      </c>
      <c r="R2828" s="1135">
        <v>20</v>
      </c>
      <c r="T2828" s="1135">
        <v>39</v>
      </c>
      <c r="U2828" s="1135">
        <v>3.5</v>
      </c>
      <c r="V2828" s="1135" t="s">
        <v>663</v>
      </c>
      <c r="W2828" s="1135">
        <v>150</v>
      </c>
      <c r="X2828" s="1135">
        <v>85</v>
      </c>
      <c r="Y2828" s="1135">
        <v>3</v>
      </c>
      <c r="Z2828" s="1135">
        <v>3.5</v>
      </c>
      <c r="AA2828" s="1135" t="s">
        <v>2866</v>
      </c>
      <c r="AH2828" s="1135" t="s">
        <v>745</v>
      </c>
      <c r="AM2828" s="1136" t="s">
        <v>14661</v>
      </c>
      <c r="AN2828" s="1136" t="s">
        <v>14662</v>
      </c>
      <c r="AO2828" s="1136">
        <f t="shared" si="358"/>
        <v>620</v>
      </c>
      <c r="AP2828" s="1136">
        <f t="shared" si="359"/>
        <v>1.7</v>
      </c>
      <c r="AQ2828" s="1136" t="str">
        <f t="shared" si="360"/>
        <v>1-4-1S83°</v>
      </c>
      <c r="AR2828" s="1136" t="str">
        <f t="shared" si="361"/>
        <v>33</v>
      </c>
      <c r="AS2828" s="1136" t="str">
        <f t="shared" si="362"/>
        <v>233/233/OFF</v>
      </c>
      <c r="AT2828" s="1136" t="str">
        <f t="shared" si="363"/>
        <v>1-4-1S83°</v>
      </c>
      <c r="AV2828" s="1136" t="str">
        <f t="shared" si="356"/>
        <v>108.9.17</v>
      </c>
      <c r="AW2828" s="1438">
        <f t="shared" si="357"/>
        <v>43725</v>
      </c>
    </row>
    <row r="2829" spans="1:49">
      <c r="A2829" s="1135" t="s">
        <v>8586</v>
      </c>
      <c r="B2829" s="1135" t="s">
        <v>810</v>
      </c>
      <c r="C2829" s="1135">
        <v>450</v>
      </c>
      <c r="D2829" s="1135">
        <v>1.88</v>
      </c>
      <c r="E2829" s="1135" t="s">
        <v>15189</v>
      </c>
      <c r="F2829" s="1135" t="s">
        <v>1069</v>
      </c>
      <c r="G2829" s="1135">
        <v>3</v>
      </c>
      <c r="H2829" s="1135" t="s">
        <v>8527</v>
      </c>
      <c r="I2829" s="1135" t="s">
        <v>639</v>
      </c>
      <c r="J2829" s="1135">
        <v>1.4</v>
      </c>
      <c r="K2829" s="1135" t="s">
        <v>8587</v>
      </c>
      <c r="L2829" s="1135" t="s">
        <v>8529</v>
      </c>
      <c r="M2829" s="1135">
        <v>80.8</v>
      </c>
      <c r="N2829" s="1135" t="s">
        <v>1039</v>
      </c>
      <c r="O2829" s="1135">
        <v>2.02</v>
      </c>
      <c r="P2829" s="1135">
        <v>1.6159999999999999</v>
      </c>
      <c r="Q2829" s="1135" t="s">
        <v>1463</v>
      </c>
      <c r="R2829" s="1135">
        <v>22.6</v>
      </c>
      <c r="T2829" s="1135">
        <v>6.2</v>
      </c>
      <c r="U2829" s="1135">
        <v>9.4</v>
      </c>
      <c r="V2829" s="1135" t="s">
        <v>663</v>
      </c>
      <c r="W2829" s="1135">
        <v>135</v>
      </c>
      <c r="X2829" s="1135">
        <v>55</v>
      </c>
      <c r="Y2829" s="1135">
        <v>1.6</v>
      </c>
      <c r="Z2829" s="1135" t="s">
        <v>8530</v>
      </c>
      <c r="AA2829" s="1135" t="s">
        <v>5190</v>
      </c>
      <c r="AH2829" s="1135" t="s">
        <v>1921</v>
      </c>
      <c r="AM2829" s="1136" t="s">
        <v>14663</v>
      </c>
      <c r="AN2829" s="1136" t="s">
        <v>14664</v>
      </c>
      <c r="AO2829" s="1136">
        <f t="shared" si="358"/>
        <v>450</v>
      </c>
      <c r="AP2829" s="1136">
        <f t="shared" si="359"/>
        <v>1.88</v>
      </c>
      <c r="AQ2829" s="1136" t="str">
        <f t="shared" si="360"/>
        <v>1-5-1S83°</v>
      </c>
      <c r="AR2829" s="1136" t="str">
        <f t="shared" si="361"/>
        <v>31.5</v>
      </c>
      <c r="AS2829" s="1136" t="str">
        <f t="shared" si="362"/>
        <v>140/140/OFF</v>
      </c>
      <c r="AT2829" s="1136" t="str">
        <f t="shared" si="363"/>
        <v>1-5-1S83°</v>
      </c>
      <c r="AV2829" s="1136" t="str">
        <f t="shared" si="356"/>
        <v>108.9.23</v>
      </c>
      <c r="AW2829" s="1438">
        <f t="shared" si="357"/>
        <v>43731</v>
      </c>
    </row>
    <row r="2830" spans="1:49">
      <c r="A2830" s="1135" t="s">
        <v>8588</v>
      </c>
      <c r="B2830" s="1135" t="s">
        <v>8488</v>
      </c>
      <c r="C2830" s="1135">
        <v>600</v>
      </c>
      <c r="D2830" s="1135">
        <v>1.73</v>
      </c>
      <c r="E2830" s="1135" t="s">
        <v>15183</v>
      </c>
      <c r="F2830" s="1135" t="s">
        <v>1608</v>
      </c>
      <c r="G2830" s="1135">
        <v>2</v>
      </c>
      <c r="H2830" s="1135" t="s">
        <v>8558</v>
      </c>
      <c r="I2830" s="1135" t="s">
        <v>1036</v>
      </c>
      <c r="J2830" s="1135">
        <v>2.4</v>
      </c>
      <c r="K2830" s="1135" t="s">
        <v>8589</v>
      </c>
      <c r="L2830" s="1135" t="s">
        <v>8490</v>
      </c>
      <c r="M2830" s="1135">
        <v>30.8</v>
      </c>
      <c r="N2830" s="1135" t="s">
        <v>1039</v>
      </c>
      <c r="O2830" s="1135">
        <v>0.77</v>
      </c>
      <c r="P2830" s="1135">
        <v>0.61599999999999999</v>
      </c>
      <c r="Q2830" s="1135" t="s">
        <v>1358</v>
      </c>
      <c r="R2830" s="1135">
        <v>20.5</v>
      </c>
      <c r="T2830" s="1135">
        <v>37</v>
      </c>
      <c r="U2830" s="1135">
        <v>4</v>
      </c>
      <c r="V2830" s="1135" t="s">
        <v>663</v>
      </c>
      <c r="W2830" s="1135">
        <v>140</v>
      </c>
      <c r="X2830" s="1135">
        <v>80</v>
      </c>
      <c r="Y2830" s="1135">
        <v>2.5</v>
      </c>
      <c r="Z2830" s="1135">
        <v>4</v>
      </c>
      <c r="AA2830" s="1135" t="s">
        <v>4168</v>
      </c>
      <c r="AH2830" s="1135" t="s">
        <v>700</v>
      </c>
      <c r="AM2830" s="1136" t="s">
        <v>14665</v>
      </c>
      <c r="AN2830" s="1136" t="s">
        <v>14666</v>
      </c>
      <c r="AO2830" s="1136">
        <f t="shared" si="358"/>
        <v>600</v>
      </c>
      <c r="AP2830" s="1136">
        <f t="shared" si="359"/>
        <v>1.73</v>
      </c>
      <c r="AQ2830" s="1136" t="str">
        <f t="shared" si="360"/>
        <v>1-4-1S83°</v>
      </c>
      <c r="AR2830" s="1136" t="str">
        <f t="shared" si="361"/>
        <v>32</v>
      </c>
      <c r="AS2830" s="1136" t="str">
        <f t="shared" si="362"/>
        <v>213/213/OFF</v>
      </c>
      <c r="AT2830" s="1136" t="str">
        <f t="shared" si="363"/>
        <v>1-4-1S83°</v>
      </c>
      <c r="AV2830" s="1136" t="str">
        <f t="shared" si="356"/>
        <v>108.9.24</v>
      </c>
      <c r="AW2830" s="1438">
        <f t="shared" si="357"/>
        <v>43732</v>
      </c>
    </row>
    <row r="2831" spans="1:49">
      <c r="A2831" s="1135" t="s">
        <v>8590</v>
      </c>
      <c r="B2831" s="1135" t="s">
        <v>8523</v>
      </c>
      <c r="C2831" s="1135">
        <v>500</v>
      </c>
      <c r="D2831" s="1135">
        <v>1.72</v>
      </c>
      <c r="E2831" s="1135" t="s">
        <v>15185</v>
      </c>
      <c r="F2831" s="1135" t="s">
        <v>1069</v>
      </c>
      <c r="G2831" s="1135">
        <v>1.7</v>
      </c>
      <c r="H2831" s="1135" t="s">
        <v>1260</v>
      </c>
      <c r="I2831" s="1135" t="s">
        <v>639</v>
      </c>
      <c r="J2831" s="1135">
        <v>0.9</v>
      </c>
      <c r="K2831" s="1135" t="s">
        <v>8568</v>
      </c>
      <c r="L2831" s="1135" t="s">
        <v>932</v>
      </c>
      <c r="M2831" s="1135">
        <v>30.9</v>
      </c>
      <c r="N2831" s="1135" t="s">
        <v>1039</v>
      </c>
      <c r="O2831" s="1135">
        <v>0.77249999999999996</v>
      </c>
      <c r="P2831" s="1135">
        <v>0.61799999999999999</v>
      </c>
      <c r="Q2831" s="1135" t="s">
        <v>1040</v>
      </c>
      <c r="R2831" s="1135">
        <v>19.5</v>
      </c>
      <c r="T2831" s="1135">
        <v>27</v>
      </c>
      <c r="U2831" s="1135">
        <v>3.9</v>
      </c>
      <c r="V2831" s="1135" t="s">
        <v>663</v>
      </c>
      <c r="W2831" s="1135">
        <v>150</v>
      </c>
      <c r="X2831" s="1135">
        <v>80</v>
      </c>
      <c r="Y2831" s="1135">
        <v>2.2000000000000002</v>
      </c>
      <c r="Z2831" s="1135" t="s">
        <v>8569</v>
      </c>
      <c r="AA2831" s="1135" t="s">
        <v>4175</v>
      </c>
      <c r="AH2831" s="1135" t="s">
        <v>1580</v>
      </c>
      <c r="AM2831" s="1136" t="s">
        <v>14667</v>
      </c>
      <c r="AN2831" s="1136" t="s">
        <v>14668</v>
      </c>
      <c r="AO2831" s="1136">
        <f t="shared" si="358"/>
        <v>500</v>
      </c>
      <c r="AP2831" s="1136">
        <f t="shared" si="359"/>
        <v>1.72</v>
      </c>
      <c r="AQ2831" s="1136" t="str">
        <f t="shared" si="360"/>
        <v>2-5-1S83°</v>
      </c>
      <c r="AR2831" s="1136" t="str">
        <f t="shared" si="361"/>
        <v>31.5</v>
      </c>
      <c r="AS2831" s="1136" t="str">
        <f t="shared" si="362"/>
        <v>170/OFF</v>
      </c>
      <c r="AT2831" s="1136" t="str">
        <f t="shared" si="363"/>
        <v>2-5-1S83°</v>
      </c>
      <c r="AV2831" s="1136" t="str">
        <f t="shared" si="356"/>
        <v>108.10.1</v>
      </c>
      <c r="AW2831" s="1438">
        <f t="shared" si="357"/>
        <v>43739</v>
      </c>
    </row>
    <row r="2832" spans="1:49">
      <c r="A2832" s="1135" t="s">
        <v>8591</v>
      </c>
      <c r="B2832" s="1135" t="s">
        <v>810</v>
      </c>
      <c r="C2832" s="1135">
        <v>450</v>
      </c>
      <c r="D2832" s="1135">
        <v>1.88</v>
      </c>
      <c r="E2832" s="1135" t="s">
        <v>15189</v>
      </c>
      <c r="F2832" s="1135" t="s">
        <v>1069</v>
      </c>
      <c r="G2832" s="1135">
        <v>3</v>
      </c>
      <c r="H2832" s="1135" t="s">
        <v>8527</v>
      </c>
      <c r="I2832" s="1135" t="s">
        <v>639</v>
      </c>
      <c r="J2832" s="1135">
        <v>1.4</v>
      </c>
      <c r="K2832" s="1135" t="s">
        <v>8587</v>
      </c>
      <c r="L2832" s="1135" t="s">
        <v>8529</v>
      </c>
      <c r="M2832" s="1135">
        <v>80.8</v>
      </c>
      <c r="N2832" s="1135" t="s">
        <v>1039</v>
      </c>
      <c r="O2832" s="1135">
        <v>2.02</v>
      </c>
      <c r="P2832" s="1135">
        <v>1.6159999999999999</v>
      </c>
      <c r="Q2832" s="1135" t="s">
        <v>1463</v>
      </c>
      <c r="R2832" s="1135">
        <v>22.6</v>
      </c>
      <c r="T2832" s="1135">
        <v>6.2</v>
      </c>
      <c r="U2832" s="1135">
        <v>9.4</v>
      </c>
      <c r="V2832" s="1135" t="s">
        <v>663</v>
      </c>
      <c r="W2832" s="1135">
        <v>135</v>
      </c>
      <c r="X2832" s="1135">
        <v>55</v>
      </c>
      <c r="Y2832" s="1135">
        <v>1.6</v>
      </c>
      <c r="Z2832" s="1135">
        <v>3</v>
      </c>
      <c r="AA2832" s="1135" t="s">
        <v>8592</v>
      </c>
      <c r="AH2832" s="1135" t="s">
        <v>814</v>
      </c>
      <c r="AM2832" s="1136" t="s">
        <v>14669</v>
      </c>
      <c r="AN2832" s="1136" t="s">
        <v>14670</v>
      </c>
      <c r="AO2832" s="1136">
        <f t="shared" si="358"/>
        <v>450</v>
      </c>
      <c r="AP2832" s="1136">
        <f t="shared" si="359"/>
        <v>1.88</v>
      </c>
      <c r="AQ2832" s="1136" t="str">
        <f t="shared" si="360"/>
        <v>1-5-1S83°</v>
      </c>
      <c r="AR2832" s="1136" t="str">
        <f t="shared" si="361"/>
        <v>31.5</v>
      </c>
      <c r="AS2832" s="1136" t="str">
        <f t="shared" si="362"/>
        <v>140/140/OFF</v>
      </c>
      <c r="AT2832" s="1136" t="str">
        <f t="shared" si="363"/>
        <v>1-5-1S83°</v>
      </c>
      <c r="AV2832" s="1136" t="str">
        <f t="shared" si="356"/>
        <v>108.10.18</v>
      </c>
      <c r="AW2832" s="1438">
        <f t="shared" si="357"/>
        <v>43756</v>
      </c>
    </row>
    <row r="2833" spans="1:49">
      <c r="A2833" s="1135" t="s">
        <v>8593</v>
      </c>
      <c r="B2833" s="1135" t="s">
        <v>8532</v>
      </c>
      <c r="C2833" s="1135">
        <v>500</v>
      </c>
      <c r="D2833" s="1135">
        <v>1.64</v>
      </c>
      <c r="E2833" s="1135" t="s">
        <v>15188</v>
      </c>
      <c r="F2833" s="1135" t="s">
        <v>2328</v>
      </c>
      <c r="G2833" s="1135">
        <v>5</v>
      </c>
      <c r="H2833" s="1135" t="s">
        <v>8594</v>
      </c>
      <c r="I2833" s="1135" t="s">
        <v>466</v>
      </c>
      <c r="J2833" s="1135">
        <v>1.3</v>
      </c>
      <c r="K2833" s="1135" t="s">
        <v>8595</v>
      </c>
      <c r="L2833" s="1135" t="s">
        <v>5001</v>
      </c>
      <c r="M2833" s="1135">
        <v>166.5</v>
      </c>
      <c r="N2833" s="1135" t="s">
        <v>1039</v>
      </c>
      <c r="O2833" s="1135">
        <v>4.1625000000000005</v>
      </c>
      <c r="P2833" s="1135">
        <v>3.33</v>
      </c>
      <c r="Q2833" s="1135" t="s">
        <v>1099</v>
      </c>
      <c r="R2833" s="1135">
        <v>32</v>
      </c>
      <c r="T2833" s="1135">
        <v>11.2</v>
      </c>
      <c r="U2833" s="1135">
        <v>3.5</v>
      </c>
      <c r="V2833" s="1135" t="s">
        <v>663</v>
      </c>
      <c r="W2833" s="1135">
        <v>105</v>
      </c>
      <c r="X2833" s="1135">
        <v>20</v>
      </c>
      <c r="Y2833" s="1135">
        <v>2.6</v>
      </c>
      <c r="Z2833" s="1135" t="s">
        <v>5233</v>
      </c>
      <c r="AA2833" s="1135" t="s">
        <v>7206</v>
      </c>
      <c r="AH2833" s="1135" t="s">
        <v>1264</v>
      </c>
      <c r="AM2833" s="1136" t="s">
        <v>14671</v>
      </c>
      <c r="AN2833" s="1136" t="s">
        <v>9291</v>
      </c>
      <c r="AO2833" s="1136">
        <f t="shared" si="358"/>
        <v>500</v>
      </c>
      <c r="AP2833" s="1136">
        <f t="shared" si="359"/>
        <v>1.64</v>
      </c>
      <c r="AQ2833" s="1136" t="str">
        <f t="shared" si="360"/>
        <v>1-5-1S91°</v>
      </c>
      <c r="AR2833" s="1136" t="str">
        <f t="shared" si="361"/>
        <v>33.5</v>
      </c>
      <c r="AS2833" s="1136" t="str">
        <f t="shared" si="362"/>
        <v>307/307/140</v>
      </c>
      <c r="AT2833" s="1136" t="str">
        <f t="shared" si="363"/>
        <v>1-5-1S91°</v>
      </c>
      <c r="AV2833" s="1136" t="str">
        <f t="shared" si="356"/>
        <v>108.10.30</v>
      </c>
      <c r="AW2833" s="1438">
        <f t="shared" si="357"/>
        <v>43768</v>
      </c>
    </row>
    <row r="2834" spans="1:49">
      <c r="A2834" s="1135" t="s">
        <v>8596</v>
      </c>
      <c r="B2834" s="1135" t="s">
        <v>8560</v>
      </c>
      <c r="C2834" s="1135">
        <v>600</v>
      </c>
      <c r="D2834" s="1135">
        <v>1.786</v>
      </c>
      <c r="E2834" s="1135" t="s">
        <v>15198</v>
      </c>
      <c r="F2834" s="1135" t="s">
        <v>2614</v>
      </c>
      <c r="G2834" s="1135">
        <v>4</v>
      </c>
      <c r="H2834" s="1135" t="s">
        <v>8564</v>
      </c>
      <c r="I2834" s="1135" t="s">
        <v>126</v>
      </c>
      <c r="J2834" s="1135">
        <v>1.9</v>
      </c>
      <c r="K2834" s="1135" t="s">
        <v>8575</v>
      </c>
      <c r="L2834" s="1135" t="s">
        <v>4158</v>
      </c>
      <c r="M2834" s="1135">
        <v>195.5</v>
      </c>
      <c r="N2834" s="1135" t="s">
        <v>1039</v>
      </c>
      <c r="O2834" s="1135">
        <v>4.8875000000000002</v>
      </c>
      <c r="P2834" s="1135">
        <v>3.91</v>
      </c>
      <c r="Q2834" s="1135" t="s">
        <v>1055</v>
      </c>
      <c r="R2834" s="1135">
        <v>18.5</v>
      </c>
      <c r="T2834" s="1135">
        <v>11</v>
      </c>
      <c r="U2834" s="1135">
        <v>3.7</v>
      </c>
      <c r="V2834" s="1135" t="s">
        <v>663</v>
      </c>
      <c r="W2834" s="1135">
        <v>115</v>
      </c>
      <c r="X2834" s="1135">
        <v>70</v>
      </c>
      <c r="Y2834" s="1135">
        <v>1.6</v>
      </c>
      <c r="Z2834" s="1135" t="s">
        <v>663</v>
      </c>
      <c r="AA2834" s="1135" t="s">
        <v>8597</v>
      </c>
      <c r="AH2834" s="1135" t="s">
        <v>811</v>
      </c>
      <c r="AM2834" s="1136" t="s">
        <v>14672</v>
      </c>
      <c r="AN2834" s="1136" t="s">
        <v>14673</v>
      </c>
      <c r="AO2834" s="1136">
        <f t="shared" si="358"/>
        <v>600</v>
      </c>
      <c r="AP2834" s="1136">
        <f t="shared" si="359"/>
        <v>1.786</v>
      </c>
      <c r="AQ2834" s="1136" t="str">
        <f t="shared" si="360"/>
        <v>1-4-1S85°Z+S</v>
      </c>
      <c r="AR2834" s="1136" t="str">
        <f t="shared" si="361"/>
        <v>*</v>
      </c>
      <c r="AS2834" s="1136" t="str">
        <f t="shared" si="362"/>
        <v>175/150</v>
      </c>
      <c r="AT2834" s="1136" t="str">
        <f t="shared" si="363"/>
        <v>1-4-1S85°Z+S</v>
      </c>
      <c r="AU2834" s="1136" t="s">
        <v>15734</v>
      </c>
      <c r="AV2834" s="1136" t="str">
        <f t="shared" si="356"/>
        <v>108.11.5</v>
      </c>
      <c r="AW2834" s="1438">
        <f t="shared" si="357"/>
        <v>43774</v>
      </c>
    </row>
    <row r="2835" spans="1:49">
      <c r="A2835" s="1135" t="s">
        <v>8598</v>
      </c>
      <c r="B2835" s="1135" t="s">
        <v>8532</v>
      </c>
      <c r="C2835" s="1135">
        <v>500</v>
      </c>
      <c r="D2835" s="1135">
        <v>1.66</v>
      </c>
      <c r="E2835" s="1135" t="s">
        <v>15188</v>
      </c>
      <c r="F2835" s="1135" t="s">
        <v>2328</v>
      </c>
      <c r="G2835" s="1135">
        <v>4.5</v>
      </c>
      <c r="H2835" s="1135" t="s">
        <v>8594</v>
      </c>
      <c r="I2835" s="1135" t="s">
        <v>466</v>
      </c>
      <c r="J2835" s="1135">
        <v>3</v>
      </c>
      <c r="K2835" s="1135" t="s">
        <v>8595</v>
      </c>
      <c r="L2835" s="1135" t="s">
        <v>5001</v>
      </c>
      <c r="M2835" s="1135">
        <v>166.5</v>
      </c>
      <c r="N2835" s="1135" t="s">
        <v>1039</v>
      </c>
      <c r="O2835" s="1135">
        <v>4.1625000000000005</v>
      </c>
      <c r="P2835" s="1135">
        <v>3.33</v>
      </c>
      <c r="Q2835" s="1135" t="s">
        <v>1099</v>
      </c>
      <c r="R2835" s="1135">
        <v>27</v>
      </c>
      <c r="T2835" s="1135">
        <v>10.6</v>
      </c>
      <c r="U2835" s="1135">
        <v>4.0999999999999996</v>
      </c>
      <c r="V2835" s="1135" t="s">
        <v>663</v>
      </c>
      <c r="W2835" s="1135">
        <v>110</v>
      </c>
      <c r="X2835" s="1135">
        <v>90</v>
      </c>
      <c r="Y2835" s="1135">
        <v>1.8</v>
      </c>
      <c r="Z2835" s="1135" t="s">
        <v>3184</v>
      </c>
      <c r="AA2835" s="1135" t="s">
        <v>1321</v>
      </c>
      <c r="AH2835" s="1135" t="s">
        <v>705</v>
      </c>
      <c r="AM2835" s="1136" t="s">
        <v>14674</v>
      </c>
      <c r="AN2835" s="1136" t="s">
        <v>14675</v>
      </c>
      <c r="AO2835" s="1136">
        <f t="shared" si="358"/>
        <v>500</v>
      </c>
      <c r="AP2835" s="1136">
        <f t="shared" si="359"/>
        <v>1.66</v>
      </c>
      <c r="AQ2835" s="1136" t="str">
        <f t="shared" si="360"/>
        <v>1-5-1S91°</v>
      </c>
      <c r="AR2835" s="1136" t="str">
        <f t="shared" si="361"/>
        <v>33.5</v>
      </c>
      <c r="AS2835" s="1136" t="str">
        <f t="shared" si="362"/>
        <v>307/307/140</v>
      </c>
      <c r="AT2835" s="1136" t="str">
        <f t="shared" si="363"/>
        <v>1-5-1S91°</v>
      </c>
      <c r="AV2835" s="1136" t="str">
        <f t="shared" si="356"/>
        <v>108.11.11</v>
      </c>
      <c r="AW2835" s="1438">
        <f t="shared" si="357"/>
        <v>43780</v>
      </c>
    </row>
    <row r="2836" spans="1:49">
      <c r="A2836" s="1135" t="s">
        <v>8599</v>
      </c>
      <c r="B2836" s="1135" t="s">
        <v>8518</v>
      </c>
      <c r="C2836" s="1135">
        <v>620</v>
      </c>
      <c r="D2836" s="1135">
        <v>1.7</v>
      </c>
      <c r="E2836" s="1135" t="s">
        <v>15183</v>
      </c>
      <c r="F2836" s="1135" t="s">
        <v>2261</v>
      </c>
      <c r="G2836" s="1135">
        <v>2</v>
      </c>
      <c r="H2836" s="1135" t="s">
        <v>2012</v>
      </c>
      <c r="I2836" s="1135" t="s">
        <v>1167</v>
      </c>
      <c r="J2836" s="1135">
        <v>1.7</v>
      </c>
      <c r="K2836" s="1135" t="s">
        <v>8600</v>
      </c>
      <c r="L2836" s="1135" t="s">
        <v>8520</v>
      </c>
      <c r="M2836" s="1135">
        <v>31.5</v>
      </c>
      <c r="N2836" s="1135" t="s">
        <v>1039</v>
      </c>
      <c r="O2836" s="1135">
        <v>0.78750000000000009</v>
      </c>
      <c r="P2836" s="1135">
        <v>0.63</v>
      </c>
      <c r="Q2836" s="1135" t="s">
        <v>1082</v>
      </c>
      <c r="R2836" s="1135">
        <v>20</v>
      </c>
      <c r="T2836" s="1135">
        <v>39</v>
      </c>
      <c r="U2836" s="1135">
        <v>3.5</v>
      </c>
      <c r="V2836" s="1135" t="s">
        <v>663</v>
      </c>
      <c r="W2836" s="1135">
        <v>150</v>
      </c>
      <c r="X2836" s="1135">
        <v>85</v>
      </c>
      <c r="Y2836" s="1135">
        <v>3</v>
      </c>
      <c r="Z2836" s="1135">
        <v>3.5</v>
      </c>
      <c r="AA2836" s="1135" t="s">
        <v>1321</v>
      </c>
      <c r="AH2836" s="1135" t="s">
        <v>630</v>
      </c>
      <c r="AM2836" s="1136" t="s">
        <v>14676</v>
      </c>
      <c r="AN2836" s="1136" t="s">
        <v>14677</v>
      </c>
      <c r="AO2836" s="1136">
        <f t="shared" si="358"/>
        <v>620</v>
      </c>
      <c r="AP2836" s="1136">
        <f t="shared" si="359"/>
        <v>1.7</v>
      </c>
      <c r="AQ2836" s="1136" t="str">
        <f t="shared" si="360"/>
        <v>1-4-1S83°</v>
      </c>
      <c r="AR2836" s="1136" t="str">
        <f t="shared" si="361"/>
        <v>33</v>
      </c>
      <c r="AS2836" s="1136" t="str">
        <f t="shared" si="362"/>
        <v>233/233/OFF</v>
      </c>
      <c r="AT2836" s="1136" t="str">
        <f t="shared" si="363"/>
        <v>1-4-1S83°</v>
      </c>
      <c r="AV2836" s="1136" t="str">
        <f t="shared" si="356"/>
        <v>108.11.11</v>
      </c>
      <c r="AW2836" s="1438">
        <f t="shared" si="357"/>
        <v>43780</v>
      </c>
    </row>
    <row r="2837" spans="1:49">
      <c r="A2837" s="1135" t="s">
        <v>8601</v>
      </c>
      <c r="B2837" s="1135" t="s">
        <v>8602</v>
      </c>
      <c r="C2837" s="1135">
        <v>600</v>
      </c>
      <c r="D2837" s="1135">
        <v>1.72</v>
      </c>
      <c r="E2837" s="1135" t="s">
        <v>15198</v>
      </c>
      <c r="F2837" s="1135" t="s">
        <v>2614</v>
      </c>
      <c r="G2837" s="1135">
        <v>5</v>
      </c>
      <c r="H2837" s="1135" t="s">
        <v>5422</v>
      </c>
      <c r="I2837" s="1135" t="s">
        <v>466</v>
      </c>
      <c r="J2837" s="1135">
        <v>2.4</v>
      </c>
      <c r="K2837" s="1135" t="s">
        <v>8603</v>
      </c>
      <c r="L2837" s="1135" t="s">
        <v>4192</v>
      </c>
      <c r="M2837" s="1135">
        <v>196</v>
      </c>
      <c r="N2837" s="1135" t="s">
        <v>1039</v>
      </c>
      <c r="O2837" s="1135">
        <v>4.9000000000000004</v>
      </c>
      <c r="P2837" s="1135">
        <v>3.92</v>
      </c>
      <c r="Q2837" s="1135" t="s">
        <v>1457</v>
      </c>
      <c r="R2837" s="1135">
        <v>28</v>
      </c>
      <c r="T2837" s="1135">
        <v>15.5</v>
      </c>
      <c r="U2837" s="1135">
        <v>5</v>
      </c>
      <c r="V2837" s="1135" t="s">
        <v>663</v>
      </c>
      <c r="W2837" s="1135">
        <v>130</v>
      </c>
      <c r="X2837" s="1135">
        <v>80</v>
      </c>
      <c r="Y2837" s="1135">
        <v>1.5</v>
      </c>
      <c r="Z2837" s="1135" t="s">
        <v>663</v>
      </c>
      <c r="AA2837" s="1135" t="s">
        <v>1321</v>
      </c>
      <c r="AH2837" s="1135" t="s">
        <v>1147</v>
      </c>
      <c r="AM2837" s="1136" t="s">
        <v>14678</v>
      </c>
      <c r="AN2837" s="1136" t="s">
        <v>14679</v>
      </c>
      <c r="AO2837" s="1136">
        <f t="shared" si="358"/>
        <v>600</v>
      </c>
      <c r="AP2837" s="1136">
        <f t="shared" si="359"/>
        <v>1.72</v>
      </c>
      <c r="AQ2837" s="1136" t="str">
        <f t="shared" si="360"/>
        <v>1-4-1S85°Z+S</v>
      </c>
      <c r="AR2837" s="1136" t="str">
        <f t="shared" si="361"/>
        <v>*</v>
      </c>
      <c r="AS2837" s="1136" t="str">
        <f t="shared" si="362"/>
        <v>160/150</v>
      </c>
      <c r="AT2837" s="1136" t="str">
        <f t="shared" si="363"/>
        <v>1-4-1S85°Z+S</v>
      </c>
      <c r="AU2837" s="1136" t="s">
        <v>15734</v>
      </c>
      <c r="AV2837" s="1136" t="str">
        <f t="shared" si="356"/>
        <v>108.11.11</v>
      </c>
      <c r="AW2837" s="1438">
        <f t="shared" si="357"/>
        <v>43780</v>
      </c>
    </row>
    <row r="2838" spans="1:49">
      <c r="A2838" s="1135" t="s">
        <v>8604</v>
      </c>
      <c r="B2838" s="1135" t="s">
        <v>1081</v>
      </c>
      <c r="C2838" s="1135">
        <v>700</v>
      </c>
      <c r="D2838" s="1135">
        <v>1.69</v>
      </c>
      <c r="E2838" s="1135" t="s">
        <v>15182</v>
      </c>
      <c r="F2838" s="1135" t="s">
        <v>663</v>
      </c>
      <c r="G2838" s="1135" t="s">
        <v>1861</v>
      </c>
      <c r="H2838" s="1135" t="s">
        <v>4965</v>
      </c>
      <c r="I2838" s="1135" t="s">
        <v>126</v>
      </c>
      <c r="J2838" s="1135">
        <v>0.9</v>
      </c>
      <c r="K2838" s="1135" t="s">
        <v>8605</v>
      </c>
      <c r="L2838" s="1135" t="s">
        <v>8542</v>
      </c>
      <c r="M2838" s="1135">
        <v>86.5</v>
      </c>
      <c r="N2838" s="1135" t="s">
        <v>1039</v>
      </c>
      <c r="O2838" s="1135">
        <v>2.1625000000000001</v>
      </c>
      <c r="P2838" s="1135">
        <v>1.73</v>
      </c>
      <c r="Q2838" s="1135" t="s">
        <v>1055</v>
      </c>
      <c r="R2838" s="1135">
        <v>22.6</v>
      </c>
      <c r="T2838" s="1135">
        <v>23.2</v>
      </c>
      <c r="U2838" s="1135">
        <v>3.5</v>
      </c>
      <c r="V2838" s="1135" t="s">
        <v>663</v>
      </c>
      <c r="W2838" s="1135">
        <v>110</v>
      </c>
      <c r="X2838" s="1135">
        <v>75</v>
      </c>
      <c r="Y2838" s="1135">
        <v>1.8</v>
      </c>
      <c r="Z2838" s="1135">
        <v>5.5</v>
      </c>
      <c r="AA2838" s="1135" t="s">
        <v>5583</v>
      </c>
      <c r="AH2838" s="1135" t="s">
        <v>833</v>
      </c>
      <c r="AM2838" s="1136" t="s">
        <v>14680</v>
      </c>
      <c r="AN2838" s="1136" t="s">
        <v>14681</v>
      </c>
      <c r="AO2838" s="1136">
        <f t="shared" si="358"/>
        <v>700</v>
      </c>
      <c r="AP2838" s="1136">
        <f t="shared" si="359"/>
        <v>1.69</v>
      </c>
      <c r="AQ2838" s="1136" t="str">
        <f t="shared" si="360"/>
        <v>1-4-1S85°</v>
      </c>
      <c r="AR2838" s="1136" t="str">
        <f t="shared" si="361"/>
        <v>NA</v>
      </c>
      <c r="AS2838" s="1136" t="str">
        <f t="shared" si="362"/>
        <v>184/OFF</v>
      </c>
      <c r="AT2838" s="1136" t="str">
        <f t="shared" si="363"/>
        <v>1-4-1S85°</v>
      </c>
      <c r="AV2838" s="1136" t="str">
        <f t="shared" si="356"/>
        <v>108.11.18</v>
      </c>
      <c r="AW2838" s="1438">
        <f t="shared" si="357"/>
        <v>43787</v>
      </c>
    </row>
    <row r="2839" spans="1:49">
      <c r="A2839" s="1135" t="s">
        <v>8606</v>
      </c>
      <c r="B2839" s="1135" t="s">
        <v>8607</v>
      </c>
      <c r="C2839" s="1135">
        <v>500</v>
      </c>
      <c r="D2839" s="1135">
        <v>1.66</v>
      </c>
      <c r="E2839" s="1135" t="s">
        <v>15216</v>
      </c>
      <c r="F2839" s="1135" t="s">
        <v>2328</v>
      </c>
      <c r="G2839" s="1135">
        <v>5</v>
      </c>
      <c r="H2839" s="1135" t="s">
        <v>8594</v>
      </c>
      <c r="I2839" s="1135" t="s">
        <v>126</v>
      </c>
      <c r="J2839" s="1135">
        <v>1.6</v>
      </c>
      <c r="K2839" s="1135" t="s">
        <v>8608</v>
      </c>
      <c r="L2839" s="1135" t="s">
        <v>5001</v>
      </c>
      <c r="M2839" s="1135">
        <v>325</v>
      </c>
      <c r="N2839" s="1135" t="s">
        <v>1039</v>
      </c>
      <c r="O2839" s="1135">
        <v>8.125</v>
      </c>
      <c r="P2839" s="1135">
        <v>6.5</v>
      </c>
      <c r="Q2839" s="1135" t="s">
        <v>1463</v>
      </c>
      <c r="R2839" s="1135">
        <v>28.5</v>
      </c>
      <c r="T2839" s="1135">
        <v>14.4</v>
      </c>
      <c r="U2839" s="1135">
        <v>3.6</v>
      </c>
      <c r="V2839" s="1135" t="s">
        <v>663</v>
      </c>
      <c r="W2839" s="1135">
        <v>50</v>
      </c>
      <c r="X2839" s="1135">
        <v>10</v>
      </c>
      <c r="Y2839" s="1135">
        <v>1</v>
      </c>
      <c r="Z2839" s="1135" t="s">
        <v>663</v>
      </c>
      <c r="AA2839" s="1135" t="s">
        <v>1326</v>
      </c>
      <c r="AH2839" s="1135" t="s">
        <v>3307</v>
      </c>
      <c r="AM2839" s="1136" t="s">
        <v>14682</v>
      </c>
      <c r="AN2839" s="1136" t="s">
        <v>14683</v>
      </c>
      <c r="AO2839" s="1136">
        <f t="shared" si="358"/>
        <v>500</v>
      </c>
      <c r="AP2839" s="1136">
        <f t="shared" si="359"/>
        <v>1.66</v>
      </c>
      <c r="AQ2839" s="1136" t="str">
        <f t="shared" si="360"/>
        <v>1-5-1S91°Z+S</v>
      </c>
      <c r="AR2839" s="1136" t="str">
        <f t="shared" si="361"/>
        <v>33.5</v>
      </c>
      <c r="AS2839" s="1136" t="str">
        <f t="shared" si="362"/>
        <v>307/307/140</v>
      </c>
      <c r="AT2839" s="1136" t="str">
        <f t="shared" si="363"/>
        <v>1-5-1S91°Z+S</v>
      </c>
      <c r="AU2839" s="1136" t="s">
        <v>15734</v>
      </c>
      <c r="AV2839" s="1136" t="str">
        <f t="shared" si="356"/>
        <v>108.11.21</v>
      </c>
      <c r="AW2839" s="1438">
        <f t="shared" si="357"/>
        <v>43790</v>
      </c>
    </row>
    <row r="2840" spans="1:49">
      <c r="A2840" s="1135" t="s">
        <v>8609</v>
      </c>
      <c r="B2840" s="1135" t="s">
        <v>6965</v>
      </c>
      <c r="C2840" s="1135">
        <v>550</v>
      </c>
      <c r="D2840" s="1135">
        <v>1.78</v>
      </c>
      <c r="E2840" s="1135">
        <v>102.5</v>
      </c>
      <c r="F2840" s="1135" t="s">
        <v>4164</v>
      </c>
      <c r="G2840" s="1135" t="s">
        <v>6959</v>
      </c>
      <c r="H2840" s="1135" t="s">
        <v>6966</v>
      </c>
      <c r="I2840" s="1135" t="s">
        <v>477</v>
      </c>
      <c r="J2840" s="1135">
        <v>1.6</v>
      </c>
      <c r="K2840" s="1135" t="s">
        <v>8610</v>
      </c>
      <c r="L2840" s="1135" t="s">
        <v>4902</v>
      </c>
      <c r="M2840" s="1135">
        <v>283</v>
      </c>
      <c r="N2840" s="1135" t="s">
        <v>1039</v>
      </c>
      <c r="O2840" s="1135">
        <v>7.0750000000000002</v>
      </c>
      <c r="P2840" s="1135">
        <v>5.66</v>
      </c>
      <c r="Q2840" s="1135" t="s">
        <v>1040</v>
      </c>
      <c r="R2840" s="1135">
        <v>20</v>
      </c>
      <c r="T2840" s="1135">
        <v>30.8</v>
      </c>
      <c r="U2840" s="1135">
        <v>3.5</v>
      </c>
      <c r="V2840" s="1135" t="s">
        <v>663</v>
      </c>
      <c r="W2840" s="1135" t="s">
        <v>6963</v>
      </c>
      <c r="X2840" s="1135">
        <v>10</v>
      </c>
      <c r="Y2840" s="1135">
        <v>1.6</v>
      </c>
      <c r="Z2840" s="1135" t="s">
        <v>663</v>
      </c>
      <c r="AA2840" s="1135" t="s">
        <v>8611</v>
      </c>
      <c r="AH2840" s="1135" t="s">
        <v>746</v>
      </c>
      <c r="AM2840" s="1136" t="s">
        <v>14684</v>
      </c>
      <c r="AN2840" s="1136" t="s">
        <v>14685</v>
      </c>
      <c r="AO2840" s="1136">
        <f t="shared" si="358"/>
        <v>550</v>
      </c>
      <c r="AP2840" s="1136">
        <f t="shared" si="359"/>
        <v>1.78</v>
      </c>
      <c r="AQ2840" s="1136">
        <f t="shared" si="360"/>
        <v>102.5</v>
      </c>
      <c r="AR2840" s="1136" t="str">
        <f t="shared" si="361"/>
        <v>15.5</v>
      </c>
      <c r="AS2840" s="1136" t="str">
        <f t="shared" si="362"/>
        <v>475/435/OFF</v>
      </c>
      <c r="AT2840" s="1136">
        <f t="shared" si="363"/>
        <v>102.5</v>
      </c>
      <c r="AV2840" s="1136" t="str">
        <f t="shared" si="356"/>
        <v>108.11.26</v>
      </c>
      <c r="AW2840" s="1438">
        <f t="shared" si="357"/>
        <v>43795</v>
      </c>
    </row>
    <row r="2841" spans="1:49">
      <c r="A2841" s="1135" t="s">
        <v>8612</v>
      </c>
      <c r="B2841" s="1135" t="s">
        <v>8613</v>
      </c>
      <c r="C2841" s="1135">
        <v>650</v>
      </c>
      <c r="D2841" s="1135">
        <v>1.7749999999999999</v>
      </c>
      <c r="E2841" s="1135" t="s">
        <v>15210</v>
      </c>
      <c r="F2841" s="1135" t="s">
        <v>2328</v>
      </c>
      <c r="G2841" s="1135">
        <v>5</v>
      </c>
      <c r="H2841" s="1135" t="s">
        <v>8614</v>
      </c>
      <c r="I2841" s="1135" t="s">
        <v>466</v>
      </c>
      <c r="J2841" s="1135">
        <v>2.8</v>
      </c>
      <c r="K2841" s="1135" t="s">
        <v>8615</v>
      </c>
      <c r="L2841" s="1135" t="s">
        <v>4179</v>
      </c>
      <c r="M2841" s="1135">
        <v>206</v>
      </c>
      <c r="N2841" s="1135" t="s">
        <v>1039</v>
      </c>
      <c r="O2841" s="1135">
        <v>5.15</v>
      </c>
      <c r="P2841" s="1135">
        <v>4.12</v>
      </c>
      <c r="Q2841" s="1135" t="s">
        <v>1082</v>
      </c>
      <c r="R2841" s="1135">
        <v>25</v>
      </c>
      <c r="T2841" s="1135">
        <v>18.5</v>
      </c>
      <c r="U2841" s="1135">
        <v>4.0999999999999996</v>
      </c>
      <c r="V2841" s="1135" t="s">
        <v>663</v>
      </c>
      <c r="W2841" s="1135">
        <v>120</v>
      </c>
      <c r="X2841" s="1135">
        <v>85</v>
      </c>
      <c r="Y2841" s="1135">
        <v>1.5</v>
      </c>
      <c r="Z2841" s="1135" t="s">
        <v>663</v>
      </c>
      <c r="AA2841" s="1135" t="s">
        <v>8616</v>
      </c>
      <c r="AH2841" s="1135" t="s">
        <v>472</v>
      </c>
      <c r="AM2841" s="1136" t="s">
        <v>14686</v>
      </c>
      <c r="AN2841" s="1136" t="s">
        <v>14687</v>
      </c>
      <c r="AO2841" s="1136">
        <f t="shared" si="358"/>
        <v>650</v>
      </c>
      <c r="AP2841" s="1136">
        <f t="shared" si="359"/>
        <v>1.7749999999999999</v>
      </c>
      <c r="AQ2841" s="1136" t="str">
        <f t="shared" si="360"/>
        <v>1-5-1S83°Z+S</v>
      </c>
      <c r="AR2841" s="1136" t="str">
        <f t="shared" si="361"/>
        <v>33.5</v>
      </c>
      <c r="AS2841" s="1136" t="str">
        <f t="shared" si="362"/>
        <v>260/240/137</v>
      </c>
      <c r="AT2841" s="1136" t="str">
        <f t="shared" si="363"/>
        <v>1-5-1S83°Z+S</v>
      </c>
      <c r="AU2841" s="1136" t="s">
        <v>15734</v>
      </c>
      <c r="AV2841" s="1136" t="str">
        <f t="shared" si="356"/>
        <v>108.11.27</v>
      </c>
      <c r="AW2841" s="1438">
        <f t="shared" si="357"/>
        <v>43796</v>
      </c>
    </row>
    <row r="2842" spans="1:49">
      <c r="A2842" s="1135" t="s">
        <v>8617</v>
      </c>
      <c r="B2842" s="1135" t="s">
        <v>8618</v>
      </c>
      <c r="C2842" s="1135">
        <v>450</v>
      </c>
      <c r="D2842" s="1135">
        <v>1.83</v>
      </c>
      <c r="E2842" s="1135">
        <v>107.5</v>
      </c>
      <c r="F2842" s="1135" t="s">
        <v>663</v>
      </c>
      <c r="G2842" s="1135">
        <v>5</v>
      </c>
      <c r="H2842" s="1135" t="s">
        <v>8619</v>
      </c>
      <c r="I2842" s="1135" t="s">
        <v>657</v>
      </c>
      <c r="J2842" s="1135">
        <v>1</v>
      </c>
      <c r="K2842" s="1135" t="s">
        <v>8620</v>
      </c>
      <c r="L2842" s="1135" t="s">
        <v>8621</v>
      </c>
      <c r="M2842" s="1135">
        <v>421.5</v>
      </c>
      <c r="N2842" s="1135" t="s">
        <v>1039</v>
      </c>
      <c r="O2842" s="1135">
        <v>10.537500000000001</v>
      </c>
      <c r="P2842" s="1135">
        <v>8.43</v>
      </c>
      <c r="Q2842" s="1135" t="s">
        <v>1463</v>
      </c>
      <c r="R2842" s="1135">
        <v>19.100000000000001</v>
      </c>
      <c r="T2842" s="1135">
        <v>12.2</v>
      </c>
      <c r="U2842" s="1135" t="s">
        <v>8622</v>
      </c>
      <c r="V2842" s="1135" t="s">
        <v>663</v>
      </c>
      <c r="W2842" s="1135" t="s">
        <v>8623</v>
      </c>
      <c r="X2842" s="1135">
        <v>10</v>
      </c>
      <c r="Y2842" s="1135">
        <v>1.2</v>
      </c>
      <c r="Z2842" s="1135" t="s">
        <v>663</v>
      </c>
      <c r="AA2842" s="1135" t="s">
        <v>2922</v>
      </c>
      <c r="AH2842" s="1135" t="s">
        <v>1737</v>
      </c>
      <c r="AM2842" s="1136" t="s">
        <v>14688</v>
      </c>
      <c r="AN2842" s="1136" t="s">
        <v>14689</v>
      </c>
      <c r="AO2842" s="1136">
        <f t="shared" si="358"/>
        <v>450</v>
      </c>
      <c r="AP2842" s="1136">
        <f t="shared" si="359"/>
        <v>1.83</v>
      </c>
      <c r="AQ2842" s="1136">
        <f t="shared" si="360"/>
        <v>107.5</v>
      </c>
      <c r="AR2842" s="1136" t="str">
        <f t="shared" si="361"/>
        <v>NA</v>
      </c>
      <c r="AS2842" s="1136" t="str">
        <f t="shared" si="362"/>
        <v>380/360/155</v>
      </c>
      <c r="AT2842" s="1136">
        <f t="shared" si="363"/>
        <v>107.5</v>
      </c>
      <c r="AV2842" s="1136" t="str">
        <f t="shared" si="356"/>
        <v>108.12.2</v>
      </c>
      <c r="AW2842" s="1438">
        <f t="shared" si="357"/>
        <v>43801</v>
      </c>
    </row>
    <row r="2843" spans="1:49">
      <c r="A2843" s="1135" t="s">
        <v>8624</v>
      </c>
      <c r="B2843" s="1135" t="s">
        <v>8625</v>
      </c>
      <c r="C2843" s="1135">
        <v>500</v>
      </c>
      <c r="D2843" s="1135">
        <v>1.71</v>
      </c>
      <c r="E2843" s="1135" t="s">
        <v>15183</v>
      </c>
      <c r="F2843" s="1135" t="s">
        <v>1048</v>
      </c>
      <c r="G2843" s="1135">
        <v>2</v>
      </c>
      <c r="H2843" s="1135" t="s">
        <v>4262</v>
      </c>
      <c r="I2843" s="1135" t="s">
        <v>1036</v>
      </c>
      <c r="J2843" s="1135">
        <v>1</v>
      </c>
      <c r="K2843" s="1135" t="s">
        <v>8626</v>
      </c>
      <c r="L2843" s="1135" t="s">
        <v>8627</v>
      </c>
      <c r="M2843" s="1135">
        <v>37.299999999999997</v>
      </c>
      <c r="N2843" s="1135" t="s">
        <v>1039</v>
      </c>
      <c r="O2843" s="1135">
        <v>0.9325</v>
      </c>
      <c r="P2843" s="1135">
        <v>0.746</v>
      </c>
      <c r="Q2843" s="1135" t="s">
        <v>1463</v>
      </c>
      <c r="R2843" s="1135">
        <v>27.5</v>
      </c>
      <c r="T2843" s="1135">
        <v>22.4</v>
      </c>
      <c r="U2843" s="1135" t="s">
        <v>8628</v>
      </c>
      <c r="V2843" s="1135" t="s">
        <v>663</v>
      </c>
      <c r="W2843" s="1135">
        <v>130</v>
      </c>
      <c r="X2843" s="1135">
        <v>85</v>
      </c>
      <c r="Y2843" s="1135">
        <v>2.5</v>
      </c>
      <c r="Z2843" s="1135">
        <v>3.5</v>
      </c>
      <c r="AA2843" s="1135" t="s">
        <v>1345</v>
      </c>
      <c r="AH2843" s="1135" t="s">
        <v>1231</v>
      </c>
      <c r="AM2843" s="1136" t="s">
        <v>14690</v>
      </c>
      <c r="AN2843" s="1136" t="s">
        <v>14691</v>
      </c>
      <c r="AO2843" s="1136">
        <f t="shared" si="358"/>
        <v>500</v>
      </c>
      <c r="AP2843" s="1136">
        <f t="shared" si="359"/>
        <v>1.71</v>
      </c>
      <c r="AQ2843" s="1136" t="str">
        <f t="shared" si="360"/>
        <v>1-4-1S83°</v>
      </c>
      <c r="AR2843" s="1136" t="str">
        <f t="shared" si="361"/>
        <v>31</v>
      </c>
      <c r="AS2843" s="1136" t="str">
        <f t="shared" si="362"/>
        <v>190/190/OFF</v>
      </c>
      <c r="AT2843" s="1136" t="str">
        <f t="shared" si="363"/>
        <v>1-4-1S83°</v>
      </c>
      <c r="AV2843" s="1136" t="str">
        <f t="shared" si="356"/>
        <v>108.12.24</v>
      </c>
      <c r="AW2843" s="1438">
        <f t="shared" si="357"/>
        <v>43823</v>
      </c>
    </row>
    <row r="2844" spans="1:49">
      <c r="A2844" s="1135" t="s">
        <v>8629</v>
      </c>
      <c r="B2844" s="1135" t="s">
        <v>8560</v>
      </c>
      <c r="C2844" s="1135">
        <v>600</v>
      </c>
      <c r="D2844" s="1135">
        <v>1.766</v>
      </c>
      <c r="E2844" s="1135" t="s">
        <v>15198</v>
      </c>
      <c r="F2844" s="1135" t="s">
        <v>2614</v>
      </c>
      <c r="G2844" s="1135">
        <v>4</v>
      </c>
      <c r="H2844" s="1135" t="s">
        <v>6702</v>
      </c>
      <c r="I2844" s="1135" t="s">
        <v>126</v>
      </c>
      <c r="J2844" s="1135">
        <v>1.7</v>
      </c>
      <c r="K2844" s="1135" t="s">
        <v>8630</v>
      </c>
      <c r="L2844" s="1135" t="s">
        <v>4158</v>
      </c>
      <c r="M2844" s="1135">
        <v>202</v>
      </c>
      <c r="N2844" s="1135" t="s">
        <v>1039</v>
      </c>
      <c r="O2844" s="1135">
        <v>5.0500000000000007</v>
      </c>
      <c r="P2844" s="1135">
        <v>4.04</v>
      </c>
      <c r="Q2844" s="1135" t="s">
        <v>1055</v>
      </c>
      <c r="R2844" s="1135">
        <v>18.5</v>
      </c>
      <c r="T2844" s="1135">
        <v>11</v>
      </c>
      <c r="U2844" s="1135">
        <v>3.7</v>
      </c>
      <c r="V2844" s="1135" t="s">
        <v>663</v>
      </c>
      <c r="W2844" s="1135">
        <v>115</v>
      </c>
      <c r="X2844" s="1135">
        <v>70</v>
      </c>
      <c r="Y2844" s="1135">
        <v>1.6</v>
      </c>
      <c r="Z2844" s="1135" t="s">
        <v>663</v>
      </c>
      <c r="AA2844" s="1135" t="s">
        <v>8631</v>
      </c>
      <c r="AH2844" s="1135" t="s">
        <v>3415</v>
      </c>
      <c r="AM2844" s="1136" t="s">
        <v>14692</v>
      </c>
      <c r="AN2844" s="1136" t="s">
        <v>14693</v>
      </c>
      <c r="AO2844" s="1136">
        <f t="shared" si="358"/>
        <v>600</v>
      </c>
      <c r="AP2844" s="1136">
        <f t="shared" si="359"/>
        <v>1.766</v>
      </c>
      <c r="AQ2844" s="1136" t="str">
        <f t="shared" si="360"/>
        <v>1-4-1S85°Z+S</v>
      </c>
      <c r="AR2844" s="1136" t="str">
        <f t="shared" si="361"/>
        <v>*</v>
      </c>
      <c r="AS2844" s="1136" t="str">
        <f t="shared" si="362"/>
        <v>170/150</v>
      </c>
      <c r="AT2844" s="1136" t="str">
        <f t="shared" si="363"/>
        <v>1-4-1S85°Z+S</v>
      </c>
      <c r="AU2844" s="1136" t="s">
        <v>15734</v>
      </c>
      <c r="AV2844" s="1136" t="str">
        <f t="shared" si="356"/>
        <v>109.1.6</v>
      </c>
      <c r="AW2844" s="1438">
        <f t="shared" si="357"/>
        <v>43836</v>
      </c>
    </row>
    <row r="2845" spans="1:49">
      <c r="A2845" s="1135" t="s">
        <v>8632</v>
      </c>
      <c r="B2845" s="1135" t="s">
        <v>8633</v>
      </c>
      <c r="C2845" s="1135">
        <v>550</v>
      </c>
      <c r="D2845" s="1135">
        <v>1.704</v>
      </c>
      <c r="E2845" s="1135">
        <v>102.5</v>
      </c>
      <c r="F2845" s="1135" t="s">
        <v>663</v>
      </c>
      <c r="G2845" s="1135">
        <v>5</v>
      </c>
      <c r="H2845" s="1135" t="s">
        <v>8187</v>
      </c>
      <c r="I2845" s="1135" t="s">
        <v>8634</v>
      </c>
      <c r="J2845" s="1135">
        <v>3.3</v>
      </c>
      <c r="K2845" s="1135" t="s">
        <v>8635</v>
      </c>
      <c r="L2845" s="1135" t="s">
        <v>8636</v>
      </c>
      <c r="M2845" s="1135">
        <v>607.6</v>
      </c>
      <c r="N2845" s="1135" t="s">
        <v>1039</v>
      </c>
      <c r="O2845" s="1135">
        <v>15.190000000000001</v>
      </c>
      <c r="P2845" s="1135">
        <v>12.152000000000001</v>
      </c>
      <c r="Q2845" s="1135" t="s">
        <v>1463</v>
      </c>
      <c r="R2845" s="1135">
        <v>20.5</v>
      </c>
      <c r="T2845" s="1135">
        <v>5.8</v>
      </c>
      <c r="U2845" s="1135">
        <v>6.1</v>
      </c>
      <c r="V2845" s="1135" t="s">
        <v>663</v>
      </c>
      <c r="W2845" s="1135">
        <v>80</v>
      </c>
      <c r="X2845" s="1135">
        <v>90</v>
      </c>
      <c r="Y2845" s="1135">
        <v>0.9</v>
      </c>
      <c r="Z2845" s="1135" t="s">
        <v>663</v>
      </c>
      <c r="AA2845" s="1135" t="s">
        <v>1158</v>
      </c>
      <c r="AH2845" s="1135" t="s">
        <v>746</v>
      </c>
      <c r="AM2845" s="1136" t="s">
        <v>14694</v>
      </c>
      <c r="AN2845" s="1136" t="s">
        <v>14695</v>
      </c>
      <c r="AO2845" s="1136">
        <f t="shared" si="358"/>
        <v>550</v>
      </c>
      <c r="AP2845" s="1136">
        <f t="shared" si="359"/>
        <v>1.704</v>
      </c>
      <c r="AQ2845" s="1136">
        <f t="shared" si="360"/>
        <v>102.5</v>
      </c>
      <c r="AR2845" s="1136" t="str">
        <f t="shared" si="361"/>
        <v>NA</v>
      </c>
      <c r="AS2845" s="1136" t="str">
        <f t="shared" si="362"/>
        <v>465/425/OFF</v>
      </c>
      <c r="AT2845" s="1136">
        <f t="shared" si="363"/>
        <v>102.5</v>
      </c>
      <c r="AV2845" s="1136" t="str">
        <f t="shared" si="356"/>
        <v>109.1.13</v>
      </c>
      <c r="AW2845" s="1438">
        <f t="shared" si="357"/>
        <v>43843</v>
      </c>
    </row>
    <row r="2846" spans="1:49">
      <c r="A2846" s="1135" t="s">
        <v>8637</v>
      </c>
      <c r="B2846" s="1135" t="s">
        <v>6965</v>
      </c>
      <c r="C2846" s="1135">
        <v>550</v>
      </c>
      <c r="D2846" s="1135">
        <v>1.78</v>
      </c>
      <c r="E2846" s="1135">
        <v>102.5</v>
      </c>
      <c r="F2846" s="1135" t="s">
        <v>4164</v>
      </c>
      <c r="G2846" s="1135" t="s">
        <v>6959</v>
      </c>
      <c r="H2846" s="1135" t="s">
        <v>6966</v>
      </c>
      <c r="I2846" s="1135" t="s">
        <v>477</v>
      </c>
      <c r="J2846" s="1135">
        <v>1.6</v>
      </c>
      <c r="K2846" s="1135" t="s">
        <v>8638</v>
      </c>
      <c r="L2846" s="1135" t="s">
        <v>4902</v>
      </c>
      <c r="M2846" s="1135">
        <v>283</v>
      </c>
      <c r="N2846" s="1135" t="s">
        <v>1039</v>
      </c>
      <c r="O2846" s="1135">
        <v>7.0750000000000002</v>
      </c>
      <c r="P2846" s="1135">
        <v>5.66</v>
      </c>
      <c r="Q2846" s="1135" t="s">
        <v>1050</v>
      </c>
      <c r="R2846" s="1135">
        <v>20</v>
      </c>
      <c r="T2846" s="1135">
        <v>30.8</v>
      </c>
      <c r="U2846" s="1135">
        <v>3.5</v>
      </c>
      <c r="V2846" s="1135" t="s">
        <v>663</v>
      </c>
      <c r="W2846" s="1135" t="s">
        <v>6963</v>
      </c>
      <c r="X2846" s="1135">
        <v>10</v>
      </c>
      <c r="Y2846" s="1135">
        <v>1.6</v>
      </c>
      <c r="Z2846" s="1135" t="s">
        <v>663</v>
      </c>
      <c r="AA2846" s="1135" t="s">
        <v>5531</v>
      </c>
      <c r="AH2846" s="1135" t="s">
        <v>1470</v>
      </c>
      <c r="AM2846" s="1136" t="s">
        <v>14696</v>
      </c>
      <c r="AN2846" s="1136" t="s">
        <v>14697</v>
      </c>
      <c r="AO2846" s="1136">
        <f t="shared" si="358"/>
        <v>550</v>
      </c>
      <c r="AP2846" s="1136">
        <f t="shared" si="359"/>
        <v>1.78</v>
      </c>
      <c r="AQ2846" s="1136">
        <f t="shared" si="360"/>
        <v>102.5</v>
      </c>
      <c r="AR2846" s="1136" t="str">
        <f t="shared" si="361"/>
        <v>15.5</v>
      </c>
      <c r="AS2846" s="1136" t="str">
        <f t="shared" si="362"/>
        <v>475/435/OFF</v>
      </c>
      <c r="AT2846" s="1136">
        <f t="shared" si="363"/>
        <v>102.5</v>
      </c>
      <c r="AV2846" s="1136" t="str">
        <f t="shared" si="356"/>
        <v>109.1.14</v>
      </c>
      <c r="AW2846" s="1438">
        <f t="shared" si="357"/>
        <v>43844</v>
      </c>
    </row>
    <row r="2847" spans="1:49">
      <c r="A2847" s="1135" t="s">
        <v>8639</v>
      </c>
      <c r="B2847" s="1135" t="s">
        <v>8504</v>
      </c>
      <c r="C2847" s="1135">
        <v>500</v>
      </c>
      <c r="D2847" s="1135">
        <v>1.62</v>
      </c>
      <c r="E2847" s="1135" t="s">
        <v>15196</v>
      </c>
      <c r="F2847" s="1135" t="s">
        <v>1563</v>
      </c>
      <c r="G2847" s="1135">
        <v>5</v>
      </c>
      <c r="H2847" s="1135" t="s">
        <v>8553</v>
      </c>
      <c r="I2847" s="1135" t="s">
        <v>1206</v>
      </c>
      <c r="J2847" s="1135">
        <v>0.9</v>
      </c>
      <c r="K2847" s="1135" t="s">
        <v>8640</v>
      </c>
      <c r="L2847" s="1135" t="s">
        <v>5347</v>
      </c>
      <c r="M2847" s="1135">
        <v>161.69999999999999</v>
      </c>
      <c r="N2847" s="1135" t="s">
        <v>1039</v>
      </c>
      <c r="O2847" s="1135">
        <v>4.0424999999999995</v>
      </c>
      <c r="P2847" s="1135">
        <v>3.234</v>
      </c>
      <c r="Q2847" s="1135" t="s">
        <v>1358</v>
      </c>
      <c r="R2847" s="1135">
        <v>30.8</v>
      </c>
      <c r="T2847" s="1135">
        <v>16.8</v>
      </c>
      <c r="U2847" s="1135">
        <v>2.6</v>
      </c>
      <c r="V2847" s="1135" t="s">
        <v>663</v>
      </c>
      <c r="W2847" s="1135">
        <v>60</v>
      </c>
      <c r="X2847" s="1135">
        <v>10</v>
      </c>
      <c r="Y2847" s="1135">
        <v>1.8</v>
      </c>
      <c r="Z2847" s="1135" t="s">
        <v>8641</v>
      </c>
      <c r="AA2847" s="1135" t="s">
        <v>5531</v>
      </c>
      <c r="AH2847" s="1135" t="s">
        <v>1580</v>
      </c>
      <c r="AM2847" s="1136" t="s">
        <v>14698</v>
      </c>
      <c r="AN2847" s="1136" t="s">
        <v>14699</v>
      </c>
      <c r="AO2847" s="1136">
        <f t="shared" si="358"/>
        <v>500</v>
      </c>
      <c r="AP2847" s="1136">
        <f t="shared" si="359"/>
        <v>1.62</v>
      </c>
      <c r="AQ2847" s="1136" t="str">
        <f t="shared" si="360"/>
        <v>2-6-1S83°</v>
      </c>
      <c r="AR2847" s="1136" t="str">
        <f t="shared" si="361"/>
        <v>30.5</v>
      </c>
      <c r="AS2847" s="1136" t="str">
        <f t="shared" si="362"/>
        <v>175/163</v>
      </c>
      <c r="AT2847" s="1136" t="str">
        <f t="shared" si="363"/>
        <v>2-6-1S83°</v>
      </c>
      <c r="AV2847" s="1136" t="str">
        <f t="shared" si="356"/>
        <v>109.1.14</v>
      </c>
      <c r="AW2847" s="1438">
        <f t="shared" si="357"/>
        <v>43844</v>
      </c>
    </row>
    <row r="2848" spans="1:49">
      <c r="A2848" s="1135" t="s">
        <v>8642</v>
      </c>
      <c r="B2848" s="1135" t="s">
        <v>1081</v>
      </c>
      <c r="C2848" s="1135">
        <v>650</v>
      </c>
      <c r="D2848" s="1135">
        <v>1.69</v>
      </c>
      <c r="E2848" s="1135" t="s">
        <v>15185</v>
      </c>
      <c r="F2848" s="1135" t="s">
        <v>1078</v>
      </c>
      <c r="G2848" s="1135" t="s">
        <v>1861</v>
      </c>
      <c r="H2848" s="1135" t="s">
        <v>2030</v>
      </c>
      <c r="I2848" s="1135" t="s">
        <v>1206</v>
      </c>
      <c r="J2848" s="1135">
        <v>0.8</v>
      </c>
      <c r="K2848" s="1135" t="s">
        <v>8643</v>
      </c>
      <c r="L2848" s="1135" t="s">
        <v>8542</v>
      </c>
      <c r="M2848" s="1135">
        <v>86.5</v>
      </c>
      <c r="N2848" s="1135" t="s">
        <v>1039</v>
      </c>
      <c r="O2848" s="1135">
        <v>2.1625000000000001</v>
      </c>
      <c r="P2848" s="1135">
        <v>1.73</v>
      </c>
      <c r="Q2848" s="1135" t="s">
        <v>1131</v>
      </c>
      <c r="R2848" s="1135">
        <v>22.6</v>
      </c>
      <c r="T2848" s="1135">
        <v>23.2</v>
      </c>
      <c r="U2848" s="1135">
        <v>3.5</v>
      </c>
      <c r="V2848" s="1135" t="s">
        <v>663</v>
      </c>
      <c r="W2848" s="1135">
        <v>110</v>
      </c>
      <c r="X2848" s="1135">
        <v>75</v>
      </c>
      <c r="Y2848" s="1135">
        <v>1.8</v>
      </c>
      <c r="Z2848" s="1135" t="s">
        <v>2490</v>
      </c>
      <c r="AA2848" s="1135" t="s">
        <v>1360</v>
      </c>
      <c r="AH2848" s="1135" t="s">
        <v>1921</v>
      </c>
      <c r="AM2848" s="1136" t="s">
        <v>14700</v>
      </c>
      <c r="AN2848" s="1136" t="s">
        <v>14701</v>
      </c>
      <c r="AO2848" s="1136">
        <f t="shared" si="358"/>
        <v>650</v>
      </c>
      <c r="AP2848" s="1136">
        <f t="shared" si="359"/>
        <v>1.69</v>
      </c>
      <c r="AQ2848" s="1136" t="str">
        <f t="shared" si="360"/>
        <v>2-5-1S83°</v>
      </c>
      <c r="AR2848" s="1136" t="str">
        <f t="shared" si="361"/>
        <v>30</v>
      </c>
      <c r="AS2848" s="1136" t="str">
        <f t="shared" si="362"/>
        <v>175/OFF</v>
      </c>
      <c r="AT2848" s="1136" t="str">
        <f t="shared" si="363"/>
        <v>2-5-1S83°</v>
      </c>
      <c r="AV2848" s="1136" t="str">
        <f t="shared" si="356"/>
        <v>109.1.20</v>
      </c>
      <c r="AW2848" s="1438">
        <f t="shared" si="357"/>
        <v>43850</v>
      </c>
    </row>
    <row r="2849" spans="1:49">
      <c r="A2849" s="1135" t="s">
        <v>8644</v>
      </c>
      <c r="B2849" s="1135" t="s">
        <v>8613</v>
      </c>
      <c r="C2849" s="1135">
        <v>650</v>
      </c>
      <c r="D2849" s="1135">
        <v>1.74</v>
      </c>
      <c r="E2849" s="1135" t="s">
        <v>15202</v>
      </c>
      <c r="F2849" s="1135" t="s">
        <v>1078</v>
      </c>
      <c r="G2849" s="1135">
        <v>5</v>
      </c>
      <c r="H2849" s="1135" t="s">
        <v>8645</v>
      </c>
      <c r="I2849" s="1135" t="s">
        <v>466</v>
      </c>
      <c r="J2849" s="1135">
        <v>2.5</v>
      </c>
      <c r="K2849" s="1135" t="s">
        <v>8615</v>
      </c>
      <c r="L2849" s="1135" t="s">
        <v>4179</v>
      </c>
      <c r="M2849" s="1135">
        <v>206</v>
      </c>
      <c r="N2849" s="1135" t="s">
        <v>1039</v>
      </c>
      <c r="O2849" s="1135">
        <v>5.15</v>
      </c>
      <c r="P2849" s="1135">
        <v>4.12</v>
      </c>
      <c r="Q2849" s="1135" t="s">
        <v>1371</v>
      </c>
      <c r="R2849" s="1135">
        <v>25</v>
      </c>
      <c r="T2849" s="1135">
        <v>18.5</v>
      </c>
      <c r="U2849" s="1135">
        <v>4.0999999999999996</v>
      </c>
      <c r="V2849" s="1135" t="s">
        <v>663</v>
      </c>
      <c r="W2849" s="1135">
        <v>120</v>
      </c>
      <c r="X2849" s="1135">
        <v>85</v>
      </c>
      <c r="Y2849" s="1135">
        <v>1.5</v>
      </c>
      <c r="Z2849" s="1135" t="s">
        <v>663</v>
      </c>
      <c r="AA2849" s="1135" t="s">
        <v>3422</v>
      </c>
      <c r="AH2849" s="1135" t="s">
        <v>1890</v>
      </c>
      <c r="AM2849" s="1136" t="s">
        <v>14702</v>
      </c>
      <c r="AN2849" s="1136" t="s">
        <v>14703</v>
      </c>
      <c r="AO2849" s="1136">
        <f t="shared" si="358"/>
        <v>650</v>
      </c>
      <c r="AP2849" s="1136">
        <f t="shared" si="359"/>
        <v>1.74</v>
      </c>
      <c r="AQ2849" s="1136" t="str">
        <f t="shared" si="360"/>
        <v>1-4-1S83°Z+S</v>
      </c>
      <c r="AR2849" s="1136" t="str">
        <f t="shared" si="361"/>
        <v>30</v>
      </c>
      <c r="AS2849" s="1136" t="str">
        <f t="shared" si="362"/>
        <v>260/240/140</v>
      </c>
      <c r="AT2849" s="1136" t="str">
        <f t="shared" si="363"/>
        <v>1-4-1S83°Z+S</v>
      </c>
      <c r="AV2849" s="1136" t="str">
        <f t="shared" si="356"/>
        <v>109.1.17</v>
      </c>
      <c r="AW2849" s="1438">
        <f t="shared" si="357"/>
        <v>43847</v>
      </c>
    </row>
    <row r="2850" spans="1:49">
      <c r="A2850" s="1135" t="s">
        <v>8646</v>
      </c>
      <c r="B2850" s="1135" t="s">
        <v>8647</v>
      </c>
      <c r="C2850" s="1135">
        <v>550</v>
      </c>
      <c r="D2850" s="1135">
        <v>1.7</v>
      </c>
      <c r="E2850" s="1135">
        <v>102.5</v>
      </c>
      <c r="F2850" s="1135" t="s">
        <v>4164</v>
      </c>
      <c r="G2850" s="1135">
        <v>5</v>
      </c>
      <c r="H2850" s="1135" t="s">
        <v>8648</v>
      </c>
      <c r="I2850" s="1135" t="s">
        <v>657</v>
      </c>
      <c r="J2850" s="1135">
        <v>3.6</v>
      </c>
      <c r="K2850" s="1135" t="s">
        <v>8649</v>
      </c>
      <c r="L2850" s="1135" t="s">
        <v>7019</v>
      </c>
      <c r="M2850" s="1135">
        <v>602</v>
      </c>
      <c r="N2850" s="1135" t="s">
        <v>1039</v>
      </c>
      <c r="O2850" s="1135">
        <v>15.05</v>
      </c>
      <c r="P2850" s="1135">
        <v>12.040000000000001</v>
      </c>
      <c r="Q2850" s="1135" t="s">
        <v>1106</v>
      </c>
      <c r="R2850" s="1135">
        <v>21</v>
      </c>
      <c r="T2850" s="1135">
        <v>9</v>
      </c>
      <c r="U2850" s="1135">
        <v>5</v>
      </c>
      <c r="V2850" s="1135" t="s">
        <v>663</v>
      </c>
      <c r="W2850" s="1135">
        <v>90</v>
      </c>
      <c r="X2850" s="1135">
        <v>85</v>
      </c>
      <c r="Y2850" s="1135">
        <v>1.1000000000000001</v>
      </c>
      <c r="Z2850" s="1135" t="s">
        <v>663</v>
      </c>
      <c r="AA2850" s="1135" t="s">
        <v>8650</v>
      </c>
      <c r="AH2850" s="1135" t="s">
        <v>888</v>
      </c>
      <c r="AM2850" s="1136" t="s">
        <v>14704</v>
      </c>
      <c r="AN2850" s="1136" t="s">
        <v>14705</v>
      </c>
      <c r="AO2850" s="1136">
        <f t="shared" si="358"/>
        <v>550</v>
      </c>
      <c r="AP2850" s="1136">
        <f t="shared" si="359"/>
        <v>1.7</v>
      </c>
      <c r="AQ2850" s="1136">
        <f t="shared" si="360"/>
        <v>102.5</v>
      </c>
      <c r="AR2850" s="1136" t="str">
        <f t="shared" si="361"/>
        <v>15.5</v>
      </c>
      <c r="AS2850" s="1136" t="str">
        <f t="shared" si="362"/>
        <v>460/430/OFF</v>
      </c>
      <c r="AT2850" s="1136">
        <f t="shared" si="363"/>
        <v>102.5</v>
      </c>
      <c r="AV2850" s="1136" t="str">
        <f t="shared" si="356"/>
        <v>109.2.21</v>
      </c>
      <c r="AW2850" s="1438">
        <f t="shared" si="357"/>
        <v>43882</v>
      </c>
    </row>
    <row r="2851" spans="1:49">
      <c r="A2851" s="1135" t="s">
        <v>8651</v>
      </c>
      <c r="B2851" s="1135" t="s">
        <v>671</v>
      </c>
      <c r="C2851" s="1135" t="s">
        <v>7761</v>
      </c>
      <c r="D2851" s="1135">
        <v>1.6439999999999999</v>
      </c>
      <c r="E2851" s="1135">
        <v>102.5</v>
      </c>
      <c r="F2851" s="1135" t="s">
        <v>4164</v>
      </c>
      <c r="G2851" s="1135">
        <v>5.5</v>
      </c>
      <c r="H2851" s="1135" t="s">
        <v>8652</v>
      </c>
      <c r="I2851" s="1135" t="s">
        <v>657</v>
      </c>
      <c r="J2851" s="1135">
        <v>3.3</v>
      </c>
      <c r="K2851" s="1135" t="s">
        <v>8653</v>
      </c>
      <c r="L2851" s="1135" t="s">
        <v>8654</v>
      </c>
      <c r="M2851" s="1135">
        <v>427.4</v>
      </c>
      <c r="N2851" s="1135" t="s">
        <v>1039</v>
      </c>
      <c r="O2851" s="1135">
        <v>10.685</v>
      </c>
      <c r="P2851" s="1135">
        <v>8.548</v>
      </c>
      <c r="Q2851" s="1135" t="s">
        <v>2516</v>
      </c>
      <c r="R2851" s="1135">
        <v>19.600000000000001</v>
      </c>
      <c r="T2851" s="1135">
        <v>14.9</v>
      </c>
      <c r="U2851" s="1135">
        <v>4.2</v>
      </c>
      <c r="V2851" s="1135" t="s">
        <v>663</v>
      </c>
      <c r="W2851" s="1135">
        <v>120</v>
      </c>
      <c r="X2851" s="1135">
        <v>90</v>
      </c>
      <c r="Y2851" s="1135">
        <v>1</v>
      </c>
      <c r="Z2851" s="1135" t="s">
        <v>663</v>
      </c>
      <c r="AA2851" s="1135" t="s">
        <v>4780</v>
      </c>
      <c r="AB2851" s="1135" t="s">
        <v>2774</v>
      </c>
      <c r="AC2851" s="1135" t="s">
        <v>2774</v>
      </c>
      <c r="AD2851" s="1135" t="s">
        <v>2774</v>
      </c>
      <c r="AH2851" s="1135" t="s">
        <v>1737</v>
      </c>
      <c r="AM2851" s="1136" t="s">
        <v>14706</v>
      </c>
      <c r="AN2851" s="1136" t="s">
        <v>14707</v>
      </c>
      <c r="AO2851" s="1136" t="str">
        <f t="shared" si="358"/>
        <v>550↓500</v>
      </c>
      <c r="AP2851" s="1136">
        <f t="shared" si="359"/>
        <v>1.6439999999999999</v>
      </c>
      <c r="AQ2851" s="1136">
        <f t="shared" si="360"/>
        <v>102.5</v>
      </c>
      <c r="AR2851" s="1136" t="str">
        <f t="shared" si="361"/>
        <v>15.5</v>
      </c>
      <c r="AS2851" s="1136" t="str">
        <f t="shared" si="362"/>
        <v>460/400/160</v>
      </c>
      <c r="AT2851" s="1136">
        <f t="shared" si="363"/>
        <v>102.5</v>
      </c>
      <c r="AV2851" s="1136" t="str">
        <f t="shared" si="356"/>
        <v>109.2.24</v>
      </c>
      <c r="AW2851" s="1438">
        <f t="shared" si="357"/>
        <v>43885</v>
      </c>
    </row>
    <row r="2852" spans="1:49">
      <c r="A2852" s="1135" t="s">
        <v>8655</v>
      </c>
      <c r="B2852" s="1135" t="s">
        <v>8560</v>
      </c>
      <c r="C2852" s="1135">
        <v>550</v>
      </c>
      <c r="D2852" s="1135">
        <v>1.76</v>
      </c>
      <c r="E2852" s="1135" t="s">
        <v>15210</v>
      </c>
      <c r="F2852" s="1135" t="s">
        <v>1991</v>
      </c>
      <c r="G2852" s="1135">
        <v>4</v>
      </c>
      <c r="H2852" s="1135" t="s">
        <v>8656</v>
      </c>
      <c r="I2852" s="1135" t="s">
        <v>126</v>
      </c>
      <c r="J2852" s="1135">
        <v>1.7</v>
      </c>
      <c r="K2852" s="1135" t="s">
        <v>8630</v>
      </c>
      <c r="L2852" s="1135" t="s">
        <v>4158</v>
      </c>
      <c r="M2852" s="1135">
        <v>202</v>
      </c>
      <c r="N2852" s="1135" t="s">
        <v>1039</v>
      </c>
      <c r="O2852" s="1135">
        <v>5.0500000000000007</v>
      </c>
      <c r="P2852" s="1135">
        <v>4.04</v>
      </c>
      <c r="Q2852" s="1135" t="s">
        <v>1040</v>
      </c>
      <c r="R2852" s="1135">
        <v>18.5</v>
      </c>
      <c r="T2852" s="1135">
        <v>11</v>
      </c>
      <c r="U2852" s="1135">
        <v>3.7</v>
      </c>
      <c r="V2852" s="1135" t="s">
        <v>663</v>
      </c>
      <c r="W2852" s="1135">
        <v>115</v>
      </c>
      <c r="X2852" s="1135">
        <v>70</v>
      </c>
      <c r="Y2852" s="1135">
        <v>1.6</v>
      </c>
      <c r="Z2852" s="1135" t="s">
        <v>663</v>
      </c>
      <c r="AA2852" s="1135" t="s">
        <v>5860</v>
      </c>
      <c r="AH2852" s="1135" t="s">
        <v>1542</v>
      </c>
      <c r="AM2852" s="1136" t="s">
        <v>14708</v>
      </c>
      <c r="AN2852" s="1136" t="s">
        <v>14709</v>
      </c>
      <c r="AO2852" s="1136">
        <f t="shared" si="358"/>
        <v>550</v>
      </c>
      <c r="AP2852" s="1136">
        <f t="shared" si="359"/>
        <v>1.76</v>
      </c>
      <c r="AQ2852" s="1136" t="str">
        <f t="shared" si="360"/>
        <v>1-5-1S83°Z+S</v>
      </c>
      <c r="AR2852" s="1136" t="str">
        <f t="shared" si="361"/>
        <v>30.8</v>
      </c>
      <c r="AS2852" s="1136" t="str">
        <f t="shared" si="362"/>
        <v>245/245/145</v>
      </c>
      <c r="AT2852" s="1136" t="str">
        <f t="shared" si="363"/>
        <v>1-5-1S83°Z+S</v>
      </c>
      <c r="AU2852" s="1136" t="s">
        <v>15734</v>
      </c>
      <c r="AV2852" s="1136" t="str">
        <f t="shared" si="356"/>
        <v>109.3.6</v>
      </c>
      <c r="AW2852" s="1438">
        <f t="shared" si="357"/>
        <v>43896</v>
      </c>
    </row>
    <row r="2853" spans="1:49">
      <c r="A2853" s="1135" t="s">
        <v>8657</v>
      </c>
      <c r="B2853" s="1135" t="s">
        <v>8613</v>
      </c>
      <c r="C2853" s="1135">
        <v>650</v>
      </c>
      <c r="D2853" s="1135">
        <v>1.74</v>
      </c>
      <c r="E2853" s="1135" t="s">
        <v>16153</v>
      </c>
      <c r="F2853" s="1135" t="s">
        <v>1078</v>
      </c>
      <c r="G2853" s="1135">
        <v>5</v>
      </c>
      <c r="H2853" s="1135" t="s">
        <v>8645</v>
      </c>
      <c r="I2853" s="1135" t="s">
        <v>466</v>
      </c>
      <c r="J2853" s="1135">
        <v>2.5</v>
      </c>
      <c r="K2853" s="1135" t="s">
        <v>8658</v>
      </c>
      <c r="L2853" s="1135" t="s">
        <v>4179</v>
      </c>
      <c r="M2853" s="1135">
        <v>206</v>
      </c>
      <c r="N2853" s="1135" t="s">
        <v>1039</v>
      </c>
      <c r="O2853" s="1135">
        <v>5.15</v>
      </c>
      <c r="P2853" s="1135">
        <v>4.12</v>
      </c>
      <c r="Q2853" s="1135" t="s">
        <v>1371</v>
      </c>
      <c r="R2853" s="1135">
        <v>25</v>
      </c>
      <c r="T2853" s="1135">
        <v>18.5</v>
      </c>
      <c r="U2853" s="1135">
        <v>4.0999999999999996</v>
      </c>
      <c r="V2853" s="1135" t="s">
        <v>663</v>
      </c>
      <c r="W2853" s="1135">
        <v>120</v>
      </c>
      <c r="X2853" s="1135">
        <v>85</v>
      </c>
      <c r="Y2853" s="1135">
        <v>1.5</v>
      </c>
      <c r="Z2853" s="1135" t="s">
        <v>663</v>
      </c>
      <c r="AA2853" s="1135" t="s">
        <v>8659</v>
      </c>
      <c r="AH2853" s="1135" t="s">
        <v>634</v>
      </c>
      <c r="AM2853" s="1136" t="s">
        <v>14710</v>
      </c>
      <c r="AN2853" s="1136" t="s">
        <v>14711</v>
      </c>
      <c r="AO2853" s="1136">
        <f t="shared" si="358"/>
        <v>650</v>
      </c>
      <c r="AP2853" s="1136">
        <f t="shared" si="359"/>
        <v>1.74</v>
      </c>
      <c r="AQ2853" s="1136" t="str">
        <f t="shared" si="360"/>
        <v>1-4-1S83°Z+S</v>
      </c>
      <c r="AR2853" s="1136" t="str">
        <f t="shared" si="361"/>
        <v>30</v>
      </c>
      <c r="AS2853" s="1136" t="str">
        <f t="shared" si="362"/>
        <v>260/240/140</v>
      </c>
      <c r="AT2853" s="1136" t="str">
        <f t="shared" si="363"/>
        <v>1-4-1S83°Z+S</v>
      </c>
      <c r="AV2853" s="1136" t="str">
        <f t="shared" si="356"/>
        <v>109.3.12</v>
      </c>
      <c r="AW2853" s="1438">
        <f t="shared" si="357"/>
        <v>43902</v>
      </c>
    </row>
    <row r="2854" spans="1:49">
      <c r="A2854" s="1135" t="s">
        <v>8660</v>
      </c>
      <c r="B2854" s="1135" t="s">
        <v>8504</v>
      </c>
      <c r="C2854" s="1135">
        <v>500</v>
      </c>
      <c r="D2854" s="1135">
        <v>1.62</v>
      </c>
      <c r="E2854" s="1135" t="s">
        <v>15196</v>
      </c>
      <c r="F2854" s="1135" t="s">
        <v>1563</v>
      </c>
      <c r="G2854" s="1135">
        <v>5</v>
      </c>
      <c r="H2854" s="1135" t="s">
        <v>8553</v>
      </c>
      <c r="I2854" s="1135" t="s">
        <v>1261</v>
      </c>
      <c r="J2854" s="1135">
        <v>0.9</v>
      </c>
      <c r="K2854" s="1135" t="s">
        <v>8661</v>
      </c>
      <c r="L2854" s="1135" t="s">
        <v>5347</v>
      </c>
      <c r="M2854" s="1135">
        <v>161.69999999999999</v>
      </c>
      <c r="N2854" s="1135" t="s">
        <v>1039</v>
      </c>
      <c r="O2854" s="1135">
        <v>4.0424999999999995</v>
      </c>
      <c r="P2854" s="1135">
        <v>3.234</v>
      </c>
      <c r="Q2854" s="1135" t="s">
        <v>2647</v>
      </c>
      <c r="R2854" s="1135">
        <v>30.8</v>
      </c>
      <c r="T2854" s="1135">
        <v>16.8</v>
      </c>
      <c r="U2854" s="1135">
        <v>2.6</v>
      </c>
      <c r="V2854" s="1135" t="s">
        <v>663</v>
      </c>
      <c r="W2854" s="1135">
        <v>60</v>
      </c>
      <c r="X2854" s="1135">
        <v>10</v>
      </c>
      <c r="Y2854" s="1135">
        <v>1.8</v>
      </c>
      <c r="Z2854" s="1135" t="s">
        <v>8641</v>
      </c>
      <c r="AA2854" s="1135" t="s">
        <v>1381</v>
      </c>
      <c r="AH2854" s="1135" t="s">
        <v>811</v>
      </c>
      <c r="AM2854" s="1136" t="s">
        <v>14712</v>
      </c>
      <c r="AN2854" s="1136" t="s">
        <v>14713</v>
      </c>
      <c r="AO2854" s="1136">
        <f t="shared" si="358"/>
        <v>500</v>
      </c>
      <c r="AP2854" s="1136">
        <f t="shared" si="359"/>
        <v>1.62</v>
      </c>
      <c r="AQ2854" s="1136" t="str">
        <f t="shared" si="360"/>
        <v>2-6-1S83°</v>
      </c>
      <c r="AR2854" s="1136" t="str">
        <f t="shared" si="361"/>
        <v>30.5</v>
      </c>
      <c r="AS2854" s="1136" t="str">
        <f t="shared" si="362"/>
        <v>175/163</v>
      </c>
      <c r="AT2854" s="1136" t="str">
        <f t="shared" si="363"/>
        <v>2-6-1S83°</v>
      </c>
      <c r="AV2854" s="1136" t="str">
        <f t="shared" si="356"/>
        <v>109.4.6</v>
      </c>
      <c r="AW2854" s="1438">
        <f t="shared" si="357"/>
        <v>43927</v>
      </c>
    </row>
    <row r="2855" spans="1:49">
      <c r="A2855" s="1135" t="s">
        <v>8662</v>
      </c>
      <c r="B2855" s="1135" t="s">
        <v>8607</v>
      </c>
      <c r="C2855" s="1135">
        <v>580</v>
      </c>
      <c r="D2855" s="1135">
        <v>1.8049999999999999</v>
      </c>
      <c r="E2855" s="1135" t="s">
        <v>15216</v>
      </c>
      <c r="F2855" s="1135" t="s">
        <v>1608</v>
      </c>
      <c r="G2855" s="1135">
        <v>5</v>
      </c>
      <c r="H2855" s="1135" t="s">
        <v>8663</v>
      </c>
      <c r="I2855" s="1135" t="s">
        <v>126</v>
      </c>
      <c r="J2855" s="1135">
        <v>1.7</v>
      </c>
      <c r="K2855" s="1135" t="s">
        <v>8664</v>
      </c>
      <c r="L2855" s="1135" t="s">
        <v>8665</v>
      </c>
      <c r="M2855" s="1135">
        <v>326.39999999999998</v>
      </c>
      <c r="N2855" s="1135" t="s">
        <v>1039</v>
      </c>
      <c r="O2855" s="1135">
        <v>8.16</v>
      </c>
      <c r="P2855" s="1135">
        <v>6.5279999999999996</v>
      </c>
      <c r="Q2855" s="1135" t="s">
        <v>1457</v>
      </c>
      <c r="R2855" s="1135">
        <v>21</v>
      </c>
      <c r="T2855" s="1135">
        <v>14.4</v>
      </c>
      <c r="U2855" s="1135">
        <v>3.6</v>
      </c>
      <c r="V2855" s="1135" t="s">
        <v>663</v>
      </c>
      <c r="W2855" s="1135">
        <v>50</v>
      </c>
      <c r="X2855" s="1135">
        <v>10</v>
      </c>
      <c r="Y2855" s="1135">
        <v>1</v>
      </c>
      <c r="Z2855" s="1135" t="s">
        <v>663</v>
      </c>
      <c r="AA2855" s="1135" t="s">
        <v>3052</v>
      </c>
      <c r="AH2855" s="1135" t="s">
        <v>1576</v>
      </c>
      <c r="AM2855" s="1136" t="s">
        <v>14714</v>
      </c>
      <c r="AN2855" s="1136" t="s">
        <v>14715</v>
      </c>
      <c r="AO2855" s="1136">
        <f t="shared" si="358"/>
        <v>580</v>
      </c>
      <c r="AP2855" s="1136">
        <f t="shared" si="359"/>
        <v>1.8049999999999999</v>
      </c>
      <c r="AQ2855" s="1136" t="str">
        <f t="shared" si="360"/>
        <v>1-5-1S91°Z+S</v>
      </c>
      <c r="AR2855" s="1136" t="str">
        <f t="shared" si="361"/>
        <v>32</v>
      </c>
      <c r="AS2855" s="1136" t="str">
        <f t="shared" si="362"/>
        <v>335/335/150</v>
      </c>
      <c r="AT2855" s="1136" t="str">
        <f t="shared" si="363"/>
        <v>1-5-1S91°Z+S</v>
      </c>
      <c r="AU2855" s="1136" t="s">
        <v>15734</v>
      </c>
      <c r="AV2855" s="1136" t="str">
        <f t="shared" si="356"/>
        <v>109.4.20</v>
      </c>
      <c r="AW2855" s="1438">
        <f t="shared" si="357"/>
        <v>43941</v>
      </c>
    </row>
    <row r="2856" spans="1:49">
      <c r="A2856" s="1135" t="s">
        <v>8666</v>
      </c>
      <c r="B2856" s="1135" t="s">
        <v>8532</v>
      </c>
      <c r="C2856" s="1135">
        <v>600</v>
      </c>
      <c r="D2856" s="1135">
        <v>1.7350000000000001</v>
      </c>
      <c r="E2856" s="1135" t="s">
        <v>15188</v>
      </c>
      <c r="F2856" s="1135" t="s">
        <v>1048</v>
      </c>
      <c r="G2856" s="1135">
        <v>5</v>
      </c>
      <c r="H2856" s="1135" t="s">
        <v>8667</v>
      </c>
      <c r="I2856" s="1135" t="s">
        <v>466</v>
      </c>
      <c r="J2856" s="1135">
        <v>1.5</v>
      </c>
      <c r="K2856" s="1135" t="s">
        <v>8668</v>
      </c>
      <c r="L2856" s="1135" t="s">
        <v>8665</v>
      </c>
      <c r="M2856" s="1135">
        <v>166.5</v>
      </c>
      <c r="N2856" s="1135" t="s">
        <v>1039</v>
      </c>
      <c r="O2856" s="1135">
        <v>4.1625000000000005</v>
      </c>
      <c r="P2856" s="1135">
        <v>3.33</v>
      </c>
      <c r="Q2856" s="1135" t="s">
        <v>1106</v>
      </c>
      <c r="R2856" s="1135">
        <v>23.8</v>
      </c>
      <c r="T2856" s="1135">
        <v>11.2</v>
      </c>
      <c r="U2856" s="1135">
        <v>3.5</v>
      </c>
      <c r="V2856" s="1135" t="s">
        <v>663</v>
      </c>
      <c r="W2856" s="1135">
        <v>105</v>
      </c>
      <c r="X2856" s="1135">
        <v>50</v>
      </c>
      <c r="Y2856" s="1135">
        <v>1.4</v>
      </c>
      <c r="Z2856" s="1135" t="s">
        <v>5233</v>
      </c>
      <c r="AA2856" s="1135" t="s">
        <v>3042</v>
      </c>
      <c r="AH2856" s="1135" t="s">
        <v>1280</v>
      </c>
      <c r="AM2856" s="1136" t="s">
        <v>14716</v>
      </c>
      <c r="AN2856" s="1136" t="s">
        <v>14717</v>
      </c>
      <c r="AO2856" s="1136">
        <f t="shared" si="358"/>
        <v>600</v>
      </c>
      <c r="AP2856" s="1136">
        <f t="shared" si="359"/>
        <v>1.7350000000000001</v>
      </c>
      <c r="AQ2856" s="1136" t="str">
        <f t="shared" si="360"/>
        <v>1-5-1S91°</v>
      </c>
      <c r="AR2856" s="1136" t="str">
        <f t="shared" si="361"/>
        <v>31</v>
      </c>
      <c r="AS2856" s="1136" t="str">
        <f t="shared" si="362"/>
        <v>315/315/150</v>
      </c>
      <c r="AT2856" s="1136" t="str">
        <f t="shared" si="363"/>
        <v>1-5-1S91°</v>
      </c>
      <c r="AV2856" s="1136" t="str">
        <f t="shared" si="356"/>
        <v>109.4.17</v>
      </c>
      <c r="AW2856" s="1438">
        <f t="shared" si="357"/>
        <v>43938</v>
      </c>
    </row>
    <row r="2857" spans="1:49">
      <c r="A2857" s="1135" t="s">
        <v>8669</v>
      </c>
      <c r="B2857" s="1135" t="s">
        <v>8647</v>
      </c>
      <c r="C2857" s="1135">
        <v>550</v>
      </c>
      <c r="D2857" s="1135">
        <v>1.71</v>
      </c>
      <c r="E2857" s="1135">
        <v>102.5</v>
      </c>
      <c r="F2857" s="1135" t="s">
        <v>4164</v>
      </c>
      <c r="G2857" s="1135">
        <v>5</v>
      </c>
      <c r="H2857" s="1135" t="s">
        <v>8648</v>
      </c>
      <c r="I2857" s="1135" t="s">
        <v>657</v>
      </c>
      <c r="J2857" s="1135">
        <v>3.6</v>
      </c>
      <c r="K2857" s="1135" t="s">
        <v>8649</v>
      </c>
      <c r="L2857" s="1135" t="s">
        <v>7019</v>
      </c>
      <c r="M2857" s="1135">
        <v>602</v>
      </c>
      <c r="N2857" s="1135" t="s">
        <v>1039</v>
      </c>
      <c r="O2857" s="1135">
        <v>15.05</v>
      </c>
      <c r="P2857" s="1135">
        <v>12.040000000000001</v>
      </c>
      <c r="Q2857" s="1135" t="s">
        <v>1106</v>
      </c>
      <c r="R2857" s="1135">
        <v>21</v>
      </c>
      <c r="T2857" s="1135">
        <v>9</v>
      </c>
      <c r="U2857" s="1135">
        <v>5</v>
      </c>
      <c r="V2857" s="1135" t="s">
        <v>663</v>
      </c>
      <c r="W2857" s="1135">
        <v>90</v>
      </c>
      <c r="X2857" s="1135">
        <v>85</v>
      </c>
      <c r="Y2857" s="1135">
        <v>1.1000000000000001</v>
      </c>
      <c r="Z2857" s="1135" t="s">
        <v>663</v>
      </c>
      <c r="AA2857" s="1135" t="s">
        <v>3052</v>
      </c>
      <c r="AH2857" s="1135" t="s">
        <v>2478</v>
      </c>
      <c r="AM2857" s="1136" t="s">
        <v>14718</v>
      </c>
      <c r="AN2857" s="1136" t="s">
        <v>14719</v>
      </c>
      <c r="AO2857" s="1136">
        <f t="shared" si="358"/>
        <v>550</v>
      </c>
      <c r="AP2857" s="1136">
        <f t="shared" si="359"/>
        <v>1.71</v>
      </c>
      <c r="AQ2857" s="1136">
        <f t="shared" si="360"/>
        <v>102.5</v>
      </c>
      <c r="AR2857" s="1136" t="str">
        <f t="shared" si="361"/>
        <v>15.5</v>
      </c>
      <c r="AS2857" s="1136" t="str">
        <f t="shared" si="362"/>
        <v>460/430/OFF</v>
      </c>
      <c r="AT2857" s="1136">
        <f t="shared" si="363"/>
        <v>102.5</v>
      </c>
      <c r="AV2857" s="1136" t="str">
        <f t="shared" si="356"/>
        <v>109.4.20</v>
      </c>
      <c r="AW2857" s="1438">
        <f t="shared" si="357"/>
        <v>43941</v>
      </c>
    </row>
    <row r="2858" spans="1:49">
      <c r="A2858" s="1135" t="s">
        <v>8670</v>
      </c>
      <c r="B2858" s="1135" t="s">
        <v>8504</v>
      </c>
      <c r="C2858" s="1135">
        <v>500</v>
      </c>
      <c r="D2858" s="1135">
        <v>1.62</v>
      </c>
      <c r="E2858" s="1135" t="s">
        <v>15196</v>
      </c>
      <c r="F2858" s="1135" t="s">
        <v>1069</v>
      </c>
      <c r="G2858" s="1135">
        <v>5</v>
      </c>
      <c r="H2858" s="1135" t="s">
        <v>8553</v>
      </c>
      <c r="I2858" s="1135" t="s">
        <v>1261</v>
      </c>
      <c r="J2858" s="1135">
        <v>0.8</v>
      </c>
      <c r="K2858" s="1135" t="s">
        <v>8671</v>
      </c>
      <c r="L2858" s="1135" t="s">
        <v>5347</v>
      </c>
      <c r="M2858" s="1135">
        <v>161.69999999999999</v>
      </c>
      <c r="N2858" s="1135" t="s">
        <v>1039</v>
      </c>
      <c r="O2858" s="1135">
        <v>4.0424999999999995</v>
      </c>
      <c r="P2858" s="1135">
        <v>3.234</v>
      </c>
      <c r="Q2858" s="1135" t="s">
        <v>2516</v>
      </c>
      <c r="R2858" s="1135">
        <v>30.8</v>
      </c>
      <c r="T2858" s="1135">
        <v>16.8</v>
      </c>
      <c r="U2858" s="1135">
        <v>2.6</v>
      </c>
      <c r="V2858" s="1135" t="s">
        <v>663</v>
      </c>
      <c r="W2858" s="1135">
        <v>60</v>
      </c>
      <c r="X2858" s="1135">
        <v>10</v>
      </c>
      <c r="Y2858" s="1135">
        <v>1.8</v>
      </c>
      <c r="Z2858" s="1135" t="s">
        <v>8672</v>
      </c>
      <c r="AA2858" s="1135" t="s">
        <v>3055</v>
      </c>
      <c r="AH2858" s="1135" t="s">
        <v>661</v>
      </c>
      <c r="AM2858" s="1136" t="s">
        <v>14720</v>
      </c>
      <c r="AN2858" s="1136" t="s">
        <v>14721</v>
      </c>
      <c r="AO2858" s="1136">
        <f t="shared" si="358"/>
        <v>500</v>
      </c>
      <c r="AP2858" s="1136">
        <f t="shared" si="359"/>
        <v>1.62</v>
      </c>
      <c r="AQ2858" s="1136" t="str">
        <f t="shared" si="360"/>
        <v>2-6-1S83°</v>
      </c>
      <c r="AR2858" s="1136" t="str">
        <f t="shared" si="361"/>
        <v>31.5</v>
      </c>
      <c r="AS2858" s="1136" t="str">
        <f t="shared" si="362"/>
        <v>175/163</v>
      </c>
      <c r="AT2858" s="1136" t="str">
        <f t="shared" si="363"/>
        <v>2-6-1S83°</v>
      </c>
      <c r="AV2858" s="1136" t="str">
        <f t="shared" si="356"/>
        <v>109.4.23</v>
      </c>
      <c r="AW2858" s="1438">
        <f t="shared" si="357"/>
        <v>43944</v>
      </c>
    </row>
    <row r="2859" spans="1:49">
      <c r="A2859" s="1135" t="s">
        <v>8673</v>
      </c>
      <c r="B2859" s="1135" t="s">
        <v>8532</v>
      </c>
      <c r="C2859" s="1135">
        <v>500</v>
      </c>
      <c r="D2859" s="1135">
        <v>1.7350000000000001</v>
      </c>
      <c r="E2859" s="1135" t="s">
        <v>15188</v>
      </c>
      <c r="F2859" s="1135" t="s">
        <v>1048</v>
      </c>
      <c r="G2859" s="1135">
        <v>4.5</v>
      </c>
      <c r="H2859" s="1135" t="s">
        <v>6194</v>
      </c>
      <c r="I2859" s="1135" t="s">
        <v>466</v>
      </c>
      <c r="J2859" s="1135">
        <v>3.6</v>
      </c>
      <c r="K2859" s="1135" t="s">
        <v>8668</v>
      </c>
      <c r="L2859" s="1135" t="s">
        <v>8665</v>
      </c>
      <c r="M2859" s="1135">
        <v>168.8</v>
      </c>
      <c r="N2859" s="1135" t="s">
        <v>1039</v>
      </c>
      <c r="O2859" s="1135">
        <v>4.2200000000000006</v>
      </c>
      <c r="P2859" s="1135">
        <v>3.3760000000000003</v>
      </c>
      <c r="Q2859" s="1135" t="s">
        <v>1106</v>
      </c>
      <c r="R2859" s="1135">
        <v>23</v>
      </c>
      <c r="T2859" s="1135">
        <v>10.6</v>
      </c>
      <c r="U2859" s="1135">
        <v>4.0999999999999996</v>
      </c>
      <c r="V2859" s="1135" t="s">
        <v>663</v>
      </c>
      <c r="W2859" s="1135">
        <v>110</v>
      </c>
      <c r="X2859" s="1135">
        <v>90</v>
      </c>
      <c r="Y2859" s="1135">
        <v>1.8</v>
      </c>
      <c r="Z2859" s="1135">
        <v>5</v>
      </c>
      <c r="AA2859" s="1135" t="s">
        <v>6367</v>
      </c>
      <c r="AH2859" s="1135" t="s">
        <v>1092</v>
      </c>
      <c r="AM2859" s="1136" t="s">
        <v>14722</v>
      </c>
      <c r="AN2859" s="1136" t="s">
        <v>14723</v>
      </c>
      <c r="AO2859" s="1136">
        <f t="shared" si="358"/>
        <v>500</v>
      </c>
      <c r="AP2859" s="1136">
        <f t="shared" si="359"/>
        <v>1.7350000000000001</v>
      </c>
      <c r="AQ2859" s="1136" t="str">
        <f t="shared" si="360"/>
        <v>1-5-1S91°</v>
      </c>
      <c r="AR2859" s="1136" t="str">
        <f t="shared" si="361"/>
        <v>31</v>
      </c>
      <c r="AS2859" s="1136" t="str">
        <f t="shared" si="362"/>
        <v>300/300/150</v>
      </c>
      <c r="AT2859" s="1136" t="str">
        <f t="shared" si="363"/>
        <v>1-5-1S91°</v>
      </c>
      <c r="AV2859" s="1136" t="str">
        <f t="shared" si="356"/>
        <v>109.4.24</v>
      </c>
      <c r="AW2859" s="1438">
        <f t="shared" si="357"/>
        <v>43945</v>
      </c>
    </row>
    <row r="2860" spans="1:49">
      <c r="A2860" s="1135" t="s">
        <v>8674</v>
      </c>
      <c r="B2860" s="1135" t="s">
        <v>8602</v>
      </c>
      <c r="C2860" s="1135">
        <v>600</v>
      </c>
      <c r="D2860" s="1135">
        <v>1.72</v>
      </c>
      <c r="E2860" s="1135" t="s">
        <v>15198</v>
      </c>
      <c r="F2860" s="1135" t="s">
        <v>2614</v>
      </c>
      <c r="G2860" s="1135">
        <v>5</v>
      </c>
      <c r="H2860" s="1135" t="s">
        <v>5422</v>
      </c>
      <c r="I2860" s="1135" t="s">
        <v>466</v>
      </c>
      <c r="J2860" s="1135">
        <v>2.4</v>
      </c>
      <c r="K2860" s="1135" t="s">
        <v>8675</v>
      </c>
      <c r="L2860" s="1135" t="s">
        <v>4192</v>
      </c>
      <c r="M2860" s="1135">
        <v>196</v>
      </c>
      <c r="N2860" s="1135" t="s">
        <v>1039</v>
      </c>
      <c r="O2860" s="1135">
        <v>4.9000000000000004</v>
      </c>
      <c r="P2860" s="1135">
        <v>3.92</v>
      </c>
      <c r="Q2860" s="1135" t="s">
        <v>1457</v>
      </c>
      <c r="R2860" s="1135">
        <v>28</v>
      </c>
      <c r="T2860" s="1135">
        <v>15.5</v>
      </c>
      <c r="U2860" s="1135">
        <v>5</v>
      </c>
      <c r="V2860" s="1135" t="s">
        <v>663</v>
      </c>
      <c r="W2860" s="1135">
        <v>130</v>
      </c>
      <c r="X2860" s="1135">
        <v>80</v>
      </c>
      <c r="Y2860" s="1135">
        <v>1.5</v>
      </c>
      <c r="Z2860" s="1135" t="s">
        <v>663</v>
      </c>
      <c r="AA2860" s="1135" t="s">
        <v>3060</v>
      </c>
      <c r="AH2860" s="1135" t="s">
        <v>1042</v>
      </c>
      <c r="AM2860" s="1136" t="s">
        <v>14724</v>
      </c>
      <c r="AN2860" s="1136" t="s">
        <v>14725</v>
      </c>
      <c r="AO2860" s="1136">
        <f t="shared" si="358"/>
        <v>600</v>
      </c>
      <c r="AP2860" s="1136">
        <f t="shared" si="359"/>
        <v>1.72</v>
      </c>
      <c r="AQ2860" s="1136" t="str">
        <f t="shared" si="360"/>
        <v>1-4-1S85°Z+S</v>
      </c>
      <c r="AR2860" s="1136" t="str">
        <f t="shared" si="361"/>
        <v>*</v>
      </c>
      <c r="AS2860" s="1136" t="str">
        <f t="shared" si="362"/>
        <v>160/150</v>
      </c>
      <c r="AT2860" s="1136" t="str">
        <f t="shared" si="363"/>
        <v>1-4-1S85°Z+S</v>
      </c>
      <c r="AU2860" s="1136" t="s">
        <v>15734</v>
      </c>
      <c r="AV2860" s="1136" t="str">
        <f t="shared" si="356"/>
        <v>109.5.8</v>
      </c>
      <c r="AW2860" s="1438">
        <f t="shared" si="357"/>
        <v>43959</v>
      </c>
    </row>
    <row r="2861" spans="1:49">
      <c r="A2861" s="1135" t="s">
        <v>8676</v>
      </c>
      <c r="B2861" s="1135" t="s">
        <v>8532</v>
      </c>
      <c r="C2861" s="1135">
        <v>550</v>
      </c>
      <c r="D2861" s="1135">
        <v>1.744</v>
      </c>
      <c r="E2861" s="1135" t="s">
        <v>15196</v>
      </c>
      <c r="F2861" s="1135" t="s">
        <v>1602</v>
      </c>
      <c r="G2861" s="1135">
        <v>5</v>
      </c>
      <c r="H2861" s="1135" t="s">
        <v>8677</v>
      </c>
      <c r="I2861" s="1135" t="s">
        <v>466</v>
      </c>
      <c r="J2861" s="1135">
        <v>1.9</v>
      </c>
      <c r="K2861" s="1135" t="s">
        <v>8678</v>
      </c>
      <c r="L2861" s="1135" t="s">
        <v>8665</v>
      </c>
      <c r="M2861" s="1135">
        <v>166.5</v>
      </c>
      <c r="N2861" s="1135" t="s">
        <v>1039</v>
      </c>
      <c r="O2861" s="1135">
        <v>4.1625000000000005</v>
      </c>
      <c r="P2861" s="1135">
        <v>3.33</v>
      </c>
      <c r="Q2861" s="1135" t="s">
        <v>1106</v>
      </c>
      <c r="R2861" s="1135">
        <v>23.8</v>
      </c>
      <c r="T2861" s="1135">
        <v>11.2</v>
      </c>
      <c r="U2861" s="1135">
        <v>3.5</v>
      </c>
      <c r="V2861" s="1135" t="s">
        <v>663</v>
      </c>
      <c r="W2861" s="1135">
        <v>105</v>
      </c>
      <c r="X2861" s="1135">
        <v>50</v>
      </c>
      <c r="Y2861" s="1135">
        <v>1.4</v>
      </c>
      <c r="Z2861" s="1135" t="s">
        <v>5233</v>
      </c>
      <c r="AA2861" s="1135" t="s">
        <v>2605</v>
      </c>
      <c r="AH2861" s="1135" t="s">
        <v>1057</v>
      </c>
      <c r="AM2861" s="1136" t="s">
        <v>14726</v>
      </c>
      <c r="AN2861" s="1136" t="s">
        <v>14727</v>
      </c>
      <c r="AO2861" s="1136">
        <f t="shared" si="358"/>
        <v>550</v>
      </c>
      <c r="AP2861" s="1136">
        <f t="shared" si="359"/>
        <v>1.744</v>
      </c>
      <c r="AQ2861" s="1136" t="str">
        <f t="shared" si="360"/>
        <v>2-6-1S83°</v>
      </c>
      <c r="AR2861" s="1136" t="str">
        <f t="shared" si="361"/>
        <v>31.6</v>
      </c>
      <c r="AS2861" s="1136" t="str">
        <f t="shared" si="362"/>
        <v>167/164</v>
      </c>
      <c r="AT2861" s="1136" t="str">
        <f t="shared" si="363"/>
        <v>2-6-1S83°</v>
      </c>
      <c r="AV2861" s="1136" t="str">
        <f t="shared" si="356"/>
        <v>109.7.3</v>
      </c>
      <c r="AW2861" s="1438">
        <f t="shared" si="357"/>
        <v>44015</v>
      </c>
    </row>
    <row r="2862" spans="1:49">
      <c r="A2862" s="1135" t="s">
        <v>8679</v>
      </c>
      <c r="B2862" s="1135" t="s">
        <v>8607</v>
      </c>
      <c r="C2862" s="1135">
        <v>580</v>
      </c>
      <c r="D2862" s="1135">
        <v>1.758</v>
      </c>
      <c r="E2862" s="1135">
        <v>102.5</v>
      </c>
      <c r="F2862" s="1135" t="s">
        <v>4164</v>
      </c>
      <c r="G2862" s="1135">
        <v>5.5</v>
      </c>
      <c r="H2862" s="1135" t="s">
        <v>8680</v>
      </c>
      <c r="I2862" s="1135" t="s">
        <v>126</v>
      </c>
      <c r="J2862" s="1135">
        <v>1.7</v>
      </c>
      <c r="K2862" s="1135" t="s">
        <v>8681</v>
      </c>
      <c r="L2862" s="1135" t="s">
        <v>8665</v>
      </c>
      <c r="M2862" s="1135">
        <v>326.39999999999998</v>
      </c>
      <c r="N2862" s="1135" t="s">
        <v>1039</v>
      </c>
      <c r="O2862" s="1135">
        <v>8.16</v>
      </c>
      <c r="P2862" s="1135">
        <v>6.5279999999999996</v>
      </c>
      <c r="Q2862" s="1135" t="s">
        <v>2876</v>
      </c>
      <c r="R2862" s="1135">
        <v>23.6</v>
      </c>
      <c r="T2862" s="1135">
        <v>14.4</v>
      </c>
      <c r="U2862" s="1135">
        <v>3.9</v>
      </c>
      <c r="V2862" s="1135" t="s">
        <v>663</v>
      </c>
      <c r="W2862" s="1135">
        <v>50</v>
      </c>
      <c r="X2862" s="1135">
        <v>10</v>
      </c>
      <c r="Y2862" s="1135">
        <v>1.4</v>
      </c>
      <c r="Z2862" s="1135" t="s">
        <v>663</v>
      </c>
      <c r="AA2862" s="1135" t="s">
        <v>3429</v>
      </c>
      <c r="AH2862" s="1135" t="s">
        <v>5775</v>
      </c>
      <c r="AM2862" s="1136" t="s">
        <v>14728</v>
      </c>
      <c r="AN2862" s="1136" t="s">
        <v>14729</v>
      </c>
      <c r="AO2862" s="1136">
        <f t="shared" si="358"/>
        <v>580</v>
      </c>
      <c r="AP2862" s="1136">
        <f t="shared" si="359"/>
        <v>1.758</v>
      </c>
      <c r="AQ2862" s="1136">
        <f t="shared" si="360"/>
        <v>102.5</v>
      </c>
      <c r="AR2862" s="1136" t="str">
        <f t="shared" si="361"/>
        <v>15.5</v>
      </c>
      <c r="AS2862" s="1136" t="str">
        <f t="shared" si="362"/>
        <v>385/380/150</v>
      </c>
      <c r="AT2862" s="1136">
        <f t="shared" si="363"/>
        <v>102.5</v>
      </c>
      <c r="AV2862" s="1136" t="str">
        <f t="shared" si="356"/>
        <v>109.7.6</v>
      </c>
      <c r="AW2862" s="1438">
        <f t="shared" si="357"/>
        <v>44018</v>
      </c>
    </row>
    <row r="2863" spans="1:49">
      <c r="A2863" s="1135" t="s">
        <v>8682</v>
      </c>
      <c r="B2863" s="1135" t="s">
        <v>8683</v>
      </c>
      <c r="C2863" s="1135">
        <v>550</v>
      </c>
      <c r="D2863" s="1135">
        <v>1.7050000000000001</v>
      </c>
      <c r="E2863" s="1135">
        <v>102.5</v>
      </c>
      <c r="F2863" s="1135" t="s">
        <v>4164</v>
      </c>
      <c r="G2863" s="1135">
        <v>5</v>
      </c>
      <c r="H2863" s="1135" t="s">
        <v>8684</v>
      </c>
      <c r="I2863" s="1135" t="s">
        <v>657</v>
      </c>
      <c r="J2863" s="1135">
        <v>3</v>
      </c>
      <c r="K2863" s="1135" t="s">
        <v>8685</v>
      </c>
      <c r="L2863" s="1135" t="s">
        <v>8686</v>
      </c>
      <c r="M2863" s="1135">
        <v>430</v>
      </c>
      <c r="N2863" s="1135" t="s">
        <v>1039</v>
      </c>
      <c r="O2863" s="1135">
        <v>10.75</v>
      </c>
      <c r="P2863" s="1135">
        <v>8.6</v>
      </c>
      <c r="Q2863" s="1135" t="s">
        <v>2495</v>
      </c>
      <c r="R2863" s="1135">
        <v>18</v>
      </c>
      <c r="T2863" s="1135">
        <v>15.3</v>
      </c>
      <c r="U2863" s="1135">
        <v>4.5999999999999996</v>
      </c>
      <c r="V2863" s="1135" t="s">
        <v>663</v>
      </c>
      <c r="W2863" s="1135">
        <v>110</v>
      </c>
      <c r="X2863" s="1135">
        <v>80</v>
      </c>
      <c r="Y2863" s="1135">
        <v>1</v>
      </c>
      <c r="Z2863" s="1135" t="s">
        <v>663</v>
      </c>
      <c r="AA2863" s="1135" t="s">
        <v>2520</v>
      </c>
      <c r="AB2863" s="1135" t="s">
        <v>2774</v>
      </c>
      <c r="AC2863" s="1135" t="s">
        <v>2774</v>
      </c>
      <c r="AD2863" s="1135" t="s">
        <v>2774</v>
      </c>
      <c r="AH2863" s="1135" t="s">
        <v>2478</v>
      </c>
      <c r="AM2863" s="1136" t="s">
        <v>14730</v>
      </c>
      <c r="AN2863" s="1136" t="s">
        <v>14731</v>
      </c>
      <c r="AO2863" s="1136">
        <f t="shared" si="358"/>
        <v>550</v>
      </c>
      <c r="AP2863" s="1136">
        <f t="shared" si="359"/>
        <v>1.7050000000000001</v>
      </c>
      <c r="AQ2863" s="1136">
        <f t="shared" si="360"/>
        <v>102.5</v>
      </c>
      <c r="AR2863" s="1136" t="str">
        <f t="shared" si="361"/>
        <v>15.5</v>
      </c>
      <c r="AS2863" s="1136" t="str">
        <f t="shared" si="362"/>
        <v>462/402/OFF</v>
      </c>
      <c r="AT2863" s="1136">
        <f t="shared" si="363"/>
        <v>102.5</v>
      </c>
      <c r="AV2863" s="1136" t="str">
        <f t="shared" si="356"/>
        <v>109.7.14</v>
      </c>
      <c r="AW2863" s="1438">
        <f t="shared" si="357"/>
        <v>44026</v>
      </c>
    </row>
    <row r="2864" spans="1:49">
      <c r="A2864" s="1135" t="s">
        <v>8687</v>
      </c>
      <c r="B2864" s="1135" t="s">
        <v>8688</v>
      </c>
      <c r="C2864" s="1135">
        <v>550</v>
      </c>
      <c r="D2864" s="1135">
        <v>1.7290000000000001</v>
      </c>
      <c r="E2864" s="1135" t="s">
        <v>15217</v>
      </c>
      <c r="F2864" s="1135" t="s">
        <v>1563</v>
      </c>
      <c r="G2864" s="1135">
        <v>5</v>
      </c>
      <c r="H2864" s="1135" t="s">
        <v>1564</v>
      </c>
      <c r="I2864" s="1135" t="s">
        <v>466</v>
      </c>
      <c r="J2864" s="1135">
        <v>2.7</v>
      </c>
      <c r="K2864" s="1135" t="s">
        <v>8689</v>
      </c>
      <c r="L2864" s="1135" t="s">
        <v>8690</v>
      </c>
      <c r="M2864" s="1135">
        <v>228.6</v>
      </c>
      <c r="N2864" s="1135" t="s">
        <v>1039</v>
      </c>
      <c r="O2864" s="1135">
        <v>5.7149999999999999</v>
      </c>
      <c r="P2864" s="1135">
        <v>4.5720000000000001</v>
      </c>
      <c r="Q2864" s="1135" t="s">
        <v>2932</v>
      </c>
      <c r="R2864" s="1135">
        <v>32.5</v>
      </c>
      <c r="T2864" s="1135">
        <v>13.1</v>
      </c>
      <c r="U2864" s="1135">
        <v>6.1</v>
      </c>
      <c r="V2864" s="1135" t="s">
        <v>663</v>
      </c>
      <c r="W2864" s="1135">
        <v>110</v>
      </c>
      <c r="X2864" s="1135">
        <v>80</v>
      </c>
      <c r="Y2864" s="1135">
        <v>1.8</v>
      </c>
      <c r="Z2864" s="1135" t="s">
        <v>8691</v>
      </c>
      <c r="AA2864" s="1135" t="s">
        <v>2520</v>
      </c>
      <c r="AH2864" s="1135" t="s">
        <v>812</v>
      </c>
      <c r="AM2864" s="1136" t="s">
        <v>14732</v>
      </c>
      <c r="AN2864" s="1136" t="s">
        <v>11225</v>
      </c>
      <c r="AO2864" s="1136">
        <f t="shared" si="358"/>
        <v>550</v>
      </c>
      <c r="AP2864" s="1136">
        <f t="shared" si="359"/>
        <v>1.7290000000000001</v>
      </c>
      <c r="AQ2864" s="1136" t="str">
        <f t="shared" si="360"/>
        <v>1-7-1S83°</v>
      </c>
      <c r="AR2864" s="1136" t="str">
        <f t="shared" si="361"/>
        <v>30.5</v>
      </c>
      <c r="AS2864" s="1136" t="str">
        <f t="shared" si="362"/>
        <v>160/OFF</v>
      </c>
      <c r="AT2864" s="1136" t="str">
        <f t="shared" si="363"/>
        <v>1-7-1S83°</v>
      </c>
      <c r="AV2864" s="1136" t="str">
        <f t="shared" si="356"/>
        <v>109.7.14</v>
      </c>
      <c r="AW2864" s="1438">
        <f t="shared" si="357"/>
        <v>44026</v>
      </c>
    </row>
    <row r="2865" spans="1:49">
      <c r="A2865" s="1135" t="s">
        <v>8692</v>
      </c>
      <c r="B2865" s="1135" t="s">
        <v>8683</v>
      </c>
      <c r="C2865" s="1135">
        <v>550</v>
      </c>
      <c r="D2865" s="1135">
        <v>1.645</v>
      </c>
      <c r="E2865" s="1135">
        <v>102.5</v>
      </c>
      <c r="F2865" s="1135" t="s">
        <v>4164</v>
      </c>
      <c r="G2865" s="1135">
        <v>5</v>
      </c>
      <c r="H2865" s="1135" t="s">
        <v>8684</v>
      </c>
      <c r="I2865" s="1135" t="s">
        <v>657</v>
      </c>
      <c r="J2865" s="1135">
        <v>3</v>
      </c>
      <c r="K2865" s="1135" t="s">
        <v>8693</v>
      </c>
      <c r="L2865" s="1135" t="s">
        <v>8694</v>
      </c>
      <c r="M2865" s="1135">
        <v>430</v>
      </c>
      <c r="N2865" s="1135" t="s">
        <v>1039</v>
      </c>
      <c r="O2865" s="1135">
        <v>10.75</v>
      </c>
      <c r="P2865" s="1135">
        <v>8.6</v>
      </c>
      <c r="Q2865" s="1135" t="s">
        <v>2495</v>
      </c>
      <c r="R2865" s="1135" t="s">
        <v>8695</v>
      </c>
      <c r="T2865" s="1135">
        <v>15.3</v>
      </c>
      <c r="U2865" s="1135">
        <v>4.5999999999999996</v>
      </c>
      <c r="V2865" s="1135" t="s">
        <v>663</v>
      </c>
      <c r="W2865" s="1135">
        <v>110</v>
      </c>
      <c r="X2865" s="1135">
        <v>80</v>
      </c>
      <c r="Y2865" s="1135" t="s">
        <v>8696</v>
      </c>
      <c r="Z2865" s="1135" t="s">
        <v>663</v>
      </c>
      <c r="AA2865" s="1135" t="s">
        <v>3152</v>
      </c>
      <c r="AB2865" s="1135" t="s">
        <v>2774</v>
      </c>
      <c r="AC2865" s="1135" t="s">
        <v>2774</v>
      </c>
      <c r="AD2865" s="1135" t="s">
        <v>2774</v>
      </c>
      <c r="AH2865" s="1135" t="s">
        <v>746</v>
      </c>
      <c r="AM2865" s="1136" t="s">
        <v>14733</v>
      </c>
      <c r="AN2865" s="1136" t="s">
        <v>14734</v>
      </c>
      <c r="AO2865" s="1136">
        <f t="shared" si="358"/>
        <v>550</v>
      </c>
      <c r="AP2865" s="1136">
        <f t="shared" si="359"/>
        <v>1.645</v>
      </c>
      <c r="AQ2865" s="1136">
        <f t="shared" si="360"/>
        <v>102.5</v>
      </c>
      <c r="AR2865" s="1136" t="str">
        <f t="shared" si="361"/>
        <v>15.5</v>
      </c>
      <c r="AS2865" s="1136" t="str">
        <f t="shared" si="362"/>
        <v>462/402/OFF</v>
      </c>
      <c r="AT2865" s="1136">
        <f t="shared" si="363"/>
        <v>102.5</v>
      </c>
      <c r="AV2865" s="1136" t="str">
        <f t="shared" si="356"/>
        <v>109.9.4</v>
      </c>
      <c r="AW2865" s="1438">
        <f t="shared" si="357"/>
        <v>44078</v>
      </c>
    </row>
    <row r="2866" spans="1:49">
      <c r="A2866" s="1135" t="s">
        <v>8697</v>
      </c>
      <c r="B2866" s="1135" t="s">
        <v>8602</v>
      </c>
      <c r="C2866" s="1135">
        <v>600</v>
      </c>
      <c r="D2866" s="1135">
        <v>1.81</v>
      </c>
      <c r="E2866" s="1135" t="s">
        <v>15198</v>
      </c>
      <c r="F2866" s="1135" t="s">
        <v>2614</v>
      </c>
      <c r="G2866" s="1135">
        <v>5</v>
      </c>
      <c r="H2866" s="1135" t="s">
        <v>5422</v>
      </c>
      <c r="I2866" s="1135" t="s">
        <v>466</v>
      </c>
      <c r="J2866" s="1135">
        <v>2.4</v>
      </c>
      <c r="K2866" s="1135" t="s">
        <v>8698</v>
      </c>
      <c r="L2866" s="1135" t="s">
        <v>4245</v>
      </c>
      <c r="M2866" s="1135">
        <v>196</v>
      </c>
      <c r="N2866" s="1135" t="s">
        <v>1039</v>
      </c>
      <c r="O2866" s="1135">
        <v>4.9000000000000004</v>
      </c>
      <c r="P2866" s="1135">
        <v>3.92</v>
      </c>
      <c r="Q2866" s="1135" t="s">
        <v>1106</v>
      </c>
      <c r="R2866" s="1135">
        <v>28</v>
      </c>
      <c r="T2866" s="1135">
        <v>15.5</v>
      </c>
      <c r="U2866" s="1135">
        <v>5</v>
      </c>
      <c r="V2866" s="1135" t="s">
        <v>663</v>
      </c>
      <c r="W2866" s="1135">
        <v>130</v>
      </c>
      <c r="X2866" s="1135">
        <v>80</v>
      </c>
      <c r="Y2866" s="1135">
        <v>1.5</v>
      </c>
      <c r="Z2866" s="1135" t="s">
        <v>663</v>
      </c>
      <c r="AA2866" s="1135" t="s">
        <v>3475</v>
      </c>
      <c r="AH2866" s="1135" t="s">
        <v>842</v>
      </c>
      <c r="AM2866" s="1136" t="s">
        <v>14735</v>
      </c>
      <c r="AN2866" s="1136" t="s">
        <v>14736</v>
      </c>
      <c r="AO2866" s="1136">
        <f t="shared" si="358"/>
        <v>600</v>
      </c>
      <c r="AP2866" s="1136">
        <f t="shared" si="359"/>
        <v>1.81</v>
      </c>
      <c r="AQ2866" s="1136" t="str">
        <f t="shared" si="360"/>
        <v>1-4-1S85°Z+S</v>
      </c>
      <c r="AR2866" s="1136" t="str">
        <f t="shared" si="361"/>
        <v>*</v>
      </c>
      <c r="AS2866" s="1136" t="str">
        <f t="shared" si="362"/>
        <v>160/150</v>
      </c>
      <c r="AT2866" s="1136" t="str">
        <f t="shared" si="363"/>
        <v>1-4-1S85°Z+S</v>
      </c>
      <c r="AU2866" s="1136" t="s">
        <v>15734</v>
      </c>
      <c r="AV2866" s="1136" t="str">
        <f t="shared" si="356"/>
        <v>109.9.14</v>
      </c>
      <c r="AW2866" s="1438">
        <f t="shared" si="357"/>
        <v>44088</v>
      </c>
    </row>
    <row r="2867" spans="1:49">
      <c r="A2867" s="1135" t="s">
        <v>8699</v>
      </c>
      <c r="B2867" s="1135" t="s">
        <v>8602</v>
      </c>
      <c r="C2867" s="1135">
        <v>700</v>
      </c>
      <c r="D2867" s="1135">
        <v>1.82</v>
      </c>
      <c r="E2867" s="1135" t="s">
        <v>15216</v>
      </c>
      <c r="F2867" s="1135" t="s">
        <v>1078</v>
      </c>
      <c r="G2867" s="1135">
        <v>5</v>
      </c>
      <c r="H2867" s="1135" t="s">
        <v>2736</v>
      </c>
      <c r="I2867" s="1135" t="s">
        <v>466</v>
      </c>
      <c r="J2867" s="1135">
        <v>2.2999999999999998</v>
      </c>
      <c r="K2867" s="1135" t="s">
        <v>8700</v>
      </c>
      <c r="L2867" s="1135" t="s">
        <v>4245</v>
      </c>
      <c r="M2867" s="1135">
        <v>196</v>
      </c>
      <c r="N2867" s="1135" t="s">
        <v>1039</v>
      </c>
      <c r="O2867" s="1135">
        <v>4.9000000000000004</v>
      </c>
      <c r="P2867" s="1135">
        <v>3.92</v>
      </c>
      <c r="Q2867" s="1135" t="s">
        <v>1153</v>
      </c>
      <c r="R2867" s="1135">
        <v>28</v>
      </c>
      <c r="T2867" s="1135">
        <v>15.5</v>
      </c>
      <c r="U2867" s="1135">
        <v>5</v>
      </c>
      <c r="V2867" s="1135" t="s">
        <v>663</v>
      </c>
      <c r="W2867" s="1135">
        <v>130</v>
      </c>
      <c r="X2867" s="1135">
        <v>80</v>
      </c>
      <c r="Y2867" s="1135">
        <v>1.5</v>
      </c>
      <c r="Z2867" s="1135" t="s">
        <v>663</v>
      </c>
      <c r="AA2867" s="1135" t="s">
        <v>5676</v>
      </c>
      <c r="AH2867" s="1135" t="s">
        <v>940</v>
      </c>
      <c r="AM2867" s="1136" t="s">
        <v>14737</v>
      </c>
      <c r="AN2867" s="1136" t="s">
        <v>14738</v>
      </c>
      <c r="AO2867" s="1136">
        <f t="shared" si="358"/>
        <v>700</v>
      </c>
      <c r="AP2867" s="1136">
        <f t="shared" si="359"/>
        <v>1.82</v>
      </c>
      <c r="AQ2867" s="1136" t="str">
        <f t="shared" si="360"/>
        <v>1-5-1S91°Z+S</v>
      </c>
      <c r="AR2867" s="1136" t="str">
        <f t="shared" si="361"/>
        <v>30</v>
      </c>
      <c r="AS2867" s="1136" t="str">
        <f t="shared" si="362"/>
        <v>280/280/155</v>
      </c>
      <c r="AT2867" s="1136" t="str">
        <f t="shared" si="363"/>
        <v>1-5-1S91°Z+S</v>
      </c>
      <c r="AU2867" s="1136" t="s">
        <v>15734</v>
      </c>
      <c r="AV2867" s="1136" t="str">
        <f t="shared" si="356"/>
        <v>109.11.25</v>
      </c>
      <c r="AW2867" s="1438">
        <f t="shared" si="357"/>
        <v>44160</v>
      </c>
    </row>
    <row r="2868" spans="1:49">
      <c r="A2868" s="1135" t="s">
        <v>8701</v>
      </c>
      <c r="B2868" s="1135" t="s">
        <v>8602</v>
      </c>
      <c r="C2868" s="1135">
        <v>700</v>
      </c>
      <c r="D2868" s="1135">
        <v>1.82</v>
      </c>
      <c r="E2868" s="1135" t="s">
        <v>15216</v>
      </c>
      <c r="F2868" s="1135" t="s">
        <v>1078</v>
      </c>
      <c r="G2868" s="1135">
        <v>5</v>
      </c>
      <c r="H2868" s="1135" t="s">
        <v>8702</v>
      </c>
      <c r="I2868" s="1135" t="s">
        <v>466</v>
      </c>
      <c r="J2868" s="1135">
        <v>2.2999999999999998</v>
      </c>
      <c r="K2868" s="1135" t="s">
        <v>8703</v>
      </c>
      <c r="L2868" s="1135" t="s">
        <v>4245</v>
      </c>
      <c r="M2868" s="1135">
        <v>196</v>
      </c>
      <c r="N2868" s="1135" t="s">
        <v>1039</v>
      </c>
      <c r="O2868" s="1135">
        <v>4.9000000000000004</v>
      </c>
      <c r="P2868" s="1135">
        <v>3.92</v>
      </c>
      <c r="Q2868" s="1135">
        <v>3</v>
      </c>
      <c r="R2868" s="1135">
        <v>28</v>
      </c>
      <c r="T2868" s="1135">
        <v>15.5</v>
      </c>
      <c r="U2868" s="1135">
        <v>5</v>
      </c>
      <c r="V2868" s="1135" t="s">
        <v>663</v>
      </c>
      <c r="W2868" s="1135">
        <v>130</v>
      </c>
      <c r="X2868" s="1135">
        <v>80</v>
      </c>
      <c r="Y2868" s="1135">
        <v>1.5</v>
      </c>
      <c r="Z2868" s="1135" t="s">
        <v>663</v>
      </c>
      <c r="AA2868" s="1135" t="s">
        <v>1300</v>
      </c>
      <c r="AH2868" s="1135" t="s">
        <v>789</v>
      </c>
      <c r="AM2868" s="1136" t="s">
        <v>14739</v>
      </c>
      <c r="AN2868" s="1136" t="s">
        <v>14740</v>
      </c>
      <c r="AO2868" s="1136">
        <f t="shared" si="358"/>
        <v>700</v>
      </c>
      <c r="AP2868" s="1136">
        <f t="shared" si="359"/>
        <v>1.82</v>
      </c>
      <c r="AQ2868" s="1136" t="str">
        <f t="shared" si="360"/>
        <v>1-5-1S91°Z+S</v>
      </c>
      <c r="AR2868" s="1136" t="str">
        <f t="shared" si="361"/>
        <v>30</v>
      </c>
      <c r="AS2868" s="1136" t="str">
        <f t="shared" si="362"/>
        <v>281/281/155</v>
      </c>
      <c r="AT2868" s="1136" t="str">
        <f t="shared" si="363"/>
        <v>1-5-1S91°Z+S</v>
      </c>
      <c r="AU2868" s="1136" t="s">
        <v>15734</v>
      </c>
      <c r="AV2868" s="1136" t="str">
        <f t="shared" si="356"/>
        <v>109.12.22</v>
      </c>
      <c r="AW2868" s="1438">
        <f t="shared" si="357"/>
        <v>44187</v>
      </c>
    </row>
    <row r="2869" spans="1:49">
      <c r="A2869" s="1135" t="s">
        <v>8704</v>
      </c>
      <c r="B2869" s="1135" t="s">
        <v>8705</v>
      </c>
      <c r="C2869" s="1135">
        <v>700</v>
      </c>
      <c r="D2869" s="1135">
        <v>1.82</v>
      </c>
      <c r="E2869" s="1135" t="s">
        <v>15216</v>
      </c>
      <c r="F2869" s="1135" t="s">
        <v>1078</v>
      </c>
      <c r="G2869" s="1135">
        <v>4</v>
      </c>
      <c r="H2869" s="1135" t="s">
        <v>8702</v>
      </c>
      <c r="I2869" s="1135" t="s">
        <v>466</v>
      </c>
      <c r="J2869" s="1135">
        <v>2.2999999999999998</v>
      </c>
      <c r="K2869" s="1135" t="s">
        <v>8703</v>
      </c>
      <c r="L2869" s="1135" t="s">
        <v>4245</v>
      </c>
      <c r="M2869" s="1135">
        <v>196</v>
      </c>
      <c r="N2869" s="1135" t="s">
        <v>1039</v>
      </c>
      <c r="O2869" s="1135">
        <v>4.9000000000000004</v>
      </c>
      <c r="P2869" s="1135">
        <v>3.92</v>
      </c>
      <c r="Q2869" s="1135">
        <v>3</v>
      </c>
      <c r="R2869" s="1135">
        <v>28</v>
      </c>
      <c r="T2869" s="1135">
        <v>15.5</v>
      </c>
      <c r="U2869" s="1135">
        <v>5</v>
      </c>
      <c r="V2869" s="1135" t="s">
        <v>663</v>
      </c>
      <c r="W2869" s="1135">
        <v>130</v>
      </c>
      <c r="X2869" s="1135">
        <v>80</v>
      </c>
      <c r="Y2869" s="1135">
        <v>1.5</v>
      </c>
      <c r="Z2869" s="1135" t="s">
        <v>663</v>
      </c>
      <c r="AA2869" s="1135" t="s">
        <v>2575</v>
      </c>
      <c r="AH2869" s="1135" t="s">
        <v>474</v>
      </c>
      <c r="AM2869" s="1136" t="s">
        <v>14741</v>
      </c>
      <c r="AN2869" s="1136" t="s">
        <v>14742</v>
      </c>
      <c r="AO2869" s="1136">
        <f t="shared" si="358"/>
        <v>700</v>
      </c>
      <c r="AP2869" s="1136">
        <f t="shared" si="359"/>
        <v>1.82</v>
      </c>
      <c r="AQ2869" s="1136" t="str">
        <f t="shared" si="360"/>
        <v>1-5-1S91°Z+S</v>
      </c>
      <c r="AR2869" s="1136" t="str">
        <f t="shared" si="361"/>
        <v>30</v>
      </c>
      <c r="AS2869" s="1136" t="str">
        <f t="shared" si="362"/>
        <v>281/281/155</v>
      </c>
      <c r="AT2869" s="1136" t="str">
        <f t="shared" si="363"/>
        <v>1-5-1S91°Z+S</v>
      </c>
      <c r="AU2869" s="1136" t="s">
        <v>15734</v>
      </c>
      <c r="AV2869" s="1136" t="str">
        <f t="shared" si="356"/>
        <v>109.12.31</v>
      </c>
      <c r="AW2869" s="1438">
        <f t="shared" si="357"/>
        <v>44196</v>
      </c>
    </row>
    <row r="2870" spans="1:49">
      <c r="A2870" s="1135" t="s">
        <v>8706</v>
      </c>
      <c r="B2870" s="1135" t="s">
        <v>8523</v>
      </c>
      <c r="C2870" s="1135">
        <v>500</v>
      </c>
      <c r="D2870" s="1135">
        <v>1.72</v>
      </c>
      <c r="E2870" s="1135" t="s">
        <v>15183</v>
      </c>
      <c r="F2870" s="1135" t="s">
        <v>1048</v>
      </c>
      <c r="G2870" s="1135">
        <v>2</v>
      </c>
      <c r="H2870" s="1135" t="s">
        <v>1539</v>
      </c>
      <c r="I2870" s="1135" t="s">
        <v>639</v>
      </c>
      <c r="J2870" s="1135">
        <v>0.8</v>
      </c>
      <c r="K2870" s="1135" t="s">
        <v>8524</v>
      </c>
      <c r="L2870" s="1135" t="s">
        <v>8536</v>
      </c>
      <c r="M2870" s="1135">
        <v>30.9</v>
      </c>
      <c r="N2870" s="1135" t="s">
        <v>1039</v>
      </c>
      <c r="O2870" s="1135">
        <v>0.77249999999999996</v>
      </c>
      <c r="P2870" s="1135">
        <v>0.61799999999999999</v>
      </c>
      <c r="Q2870" s="1135">
        <v>4</v>
      </c>
      <c r="R2870" s="1135">
        <v>19.5</v>
      </c>
      <c r="T2870" s="1135">
        <v>30.1</v>
      </c>
      <c r="U2870" s="1135">
        <v>3.9</v>
      </c>
      <c r="V2870" s="1135" t="s">
        <v>663</v>
      </c>
      <c r="W2870" s="1135" t="s">
        <v>8707</v>
      </c>
      <c r="X2870" s="1135">
        <v>80</v>
      </c>
      <c r="Y2870" s="1135">
        <v>2.2000000000000002</v>
      </c>
      <c r="Z2870" s="1135">
        <v>3</v>
      </c>
      <c r="AA2870" s="1135" t="s">
        <v>8708</v>
      </c>
      <c r="AH2870" s="1135" t="s">
        <v>1511</v>
      </c>
      <c r="AM2870" s="1136" t="s">
        <v>14743</v>
      </c>
      <c r="AN2870" s="1136" t="s">
        <v>14744</v>
      </c>
      <c r="AO2870" s="1136">
        <f t="shared" si="358"/>
        <v>500</v>
      </c>
      <c r="AP2870" s="1136">
        <f t="shared" si="359"/>
        <v>1.72</v>
      </c>
      <c r="AQ2870" s="1136" t="str">
        <f t="shared" si="360"/>
        <v>1-4-1S83°</v>
      </c>
      <c r="AR2870" s="1136" t="str">
        <f t="shared" si="361"/>
        <v>31</v>
      </c>
      <c r="AS2870" s="1136" t="str">
        <f t="shared" si="362"/>
        <v>207/207/OFF</v>
      </c>
      <c r="AT2870" s="1136" t="str">
        <f t="shared" si="363"/>
        <v>1-4-1S83°</v>
      </c>
      <c r="AV2870" s="1136" t="str">
        <f t="shared" si="356"/>
        <v>110.1.11</v>
      </c>
      <c r="AW2870" s="1438">
        <f t="shared" si="357"/>
        <v>44207</v>
      </c>
    </row>
    <row r="2871" spans="1:49">
      <c r="A2871" s="1135" t="s">
        <v>8709</v>
      </c>
      <c r="B2871" s="1135" t="s">
        <v>8523</v>
      </c>
      <c r="C2871" s="1135">
        <v>500</v>
      </c>
      <c r="D2871" s="1135">
        <v>1.7150000000000001</v>
      </c>
      <c r="E2871" s="1135" t="s">
        <v>15183</v>
      </c>
      <c r="F2871" s="1135" t="s">
        <v>1048</v>
      </c>
      <c r="G2871" s="1135">
        <v>2</v>
      </c>
      <c r="H2871" s="1135" t="s">
        <v>1539</v>
      </c>
      <c r="I2871" s="1135" t="s">
        <v>639</v>
      </c>
      <c r="J2871" s="1135">
        <v>0.8</v>
      </c>
      <c r="K2871" s="1135" t="s">
        <v>8710</v>
      </c>
      <c r="L2871" s="1135" t="s">
        <v>8536</v>
      </c>
      <c r="M2871" s="1135">
        <v>30.9</v>
      </c>
      <c r="N2871" s="1135" t="s">
        <v>1039</v>
      </c>
      <c r="O2871" s="1135">
        <v>0.77249999999999996</v>
      </c>
      <c r="P2871" s="1135">
        <v>0.61799999999999999</v>
      </c>
      <c r="Q2871" s="1135">
        <v>4</v>
      </c>
      <c r="R2871" s="1135">
        <v>19.5</v>
      </c>
      <c r="T2871" s="1135">
        <v>30.1</v>
      </c>
      <c r="U2871" s="1135">
        <v>3.9</v>
      </c>
      <c r="V2871" s="1135" t="s">
        <v>663</v>
      </c>
      <c r="W2871" s="1135">
        <v>150</v>
      </c>
      <c r="X2871" s="1135">
        <v>80</v>
      </c>
      <c r="Y2871" s="1135">
        <v>2.2000000000000002</v>
      </c>
      <c r="Z2871" s="1135">
        <v>3</v>
      </c>
      <c r="AA2871" s="1135" t="s">
        <v>2579</v>
      </c>
      <c r="AH2871" s="1135" t="s">
        <v>661</v>
      </c>
      <c r="AM2871" s="1136" t="s">
        <v>14745</v>
      </c>
      <c r="AN2871" s="1136" t="s">
        <v>14746</v>
      </c>
      <c r="AO2871" s="1136">
        <f t="shared" si="358"/>
        <v>500</v>
      </c>
      <c r="AP2871" s="1136">
        <f t="shared" si="359"/>
        <v>1.7150000000000001</v>
      </c>
      <c r="AQ2871" s="1136" t="str">
        <f t="shared" si="360"/>
        <v>1-4-1S83°</v>
      </c>
      <c r="AR2871" s="1136" t="str">
        <f t="shared" si="361"/>
        <v>31</v>
      </c>
      <c r="AS2871" s="1136" t="str">
        <f t="shared" si="362"/>
        <v>207/207/OFF</v>
      </c>
      <c r="AT2871" s="1136" t="str">
        <f t="shared" si="363"/>
        <v>1-4-1S83°</v>
      </c>
      <c r="AV2871" s="1136" t="str">
        <f t="shared" si="356"/>
        <v>110.1.15</v>
      </c>
      <c r="AW2871" s="1438">
        <f t="shared" si="357"/>
        <v>44211</v>
      </c>
    </row>
    <row r="2872" spans="1:49">
      <c r="A2872" s="1135" t="s">
        <v>8711</v>
      </c>
      <c r="B2872" s="1135" t="s">
        <v>8602</v>
      </c>
      <c r="C2872" s="1135">
        <v>700</v>
      </c>
      <c r="D2872" s="1135">
        <v>1.82</v>
      </c>
      <c r="E2872" s="1135" t="s">
        <v>15216</v>
      </c>
      <c r="F2872" s="1135" t="s">
        <v>1078</v>
      </c>
      <c r="G2872" s="1135">
        <v>5</v>
      </c>
      <c r="H2872" s="1135" t="s">
        <v>8702</v>
      </c>
      <c r="I2872" s="1135" t="s">
        <v>466</v>
      </c>
      <c r="J2872" s="1135">
        <v>2.4</v>
      </c>
      <c r="K2872" s="1135" t="s">
        <v>8712</v>
      </c>
      <c r="L2872" s="1135" t="s">
        <v>4245</v>
      </c>
      <c r="M2872" s="1135">
        <v>196</v>
      </c>
      <c r="N2872" s="1135" t="s">
        <v>1039</v>
      </c>
      <c r="O2872" s="1135">
        <v>4.9000000000000004</v>
      </c>
      <c r="P2872" s="1135">
        <v>3.92</v>
      </c>
      <c r="Q2872" s="1135">
        <v>3</v>
      </c>
      <c r="R2872" s="1135">
        <v>28</v>
      </c>
      <c r="T2872" s="1135">
        <v>15.5</v>
      </c>
      <c r="U2872" s="1135">
        <v>5</v>
      </c>
      <c r="V2872" s="1135" t="s">
        <v>663</v>
      </c>
      <c r="W2872" s="1135">
        <v>130</v>
      </c>
      <c r="X2872" s="1135">
        <v>80</v>
      </c>
      <c r="Y2872" s="1135">
        <v>1.5</v>
      </c>
      <c r="Z2872" s="1135" t="s">
        <v>663</v>
      </c>
      <c r="AA2872" s="1135" t="s">
        <v>3198</v>
      </c>
      <c r="AH2872" s="1135" t="s">
        <v>940</v>
      </c>
      <c r="AM2872" s="1136" t="s">
        <v>14747</v>
      </c>
      <c r="AN2872" s="1136" t="s">
        <v>14748</v>
      </c>
      <c r="AO2872" s="1136">
        <f t="shared" si="358"/>
        <v>700</v>
      </c>
      <c r="AP2872" s="1136">
        <f t="shared" si="359"/>
        <v>1.82</v>
      </c>
      <c r="AQ2872" s="1136" t="str">
        <f t="shared" si="360"/>
        <v>1-5-1S91°Z+S</v>
      </c>
      <c r="AR2872" s="1136" t="str">
        <f t="shared" si="361"/>
        <v>30</v>
      </c>
      <c r="AS2872" s="1136" t="str">
        <f t="shared" si="362"/>
        <v>281/281/155</v>
      </c>
      <c r="AT2872" s="1136" t="str">
        <f t="shared" si="363"/>
        <v>1-5-1S91°Z+S</v>
      </c>
      <c r="AU2872" s="1136" t="s">
        <v>15734</v>
      </c>
      <c r="AV2872" s="1136" t="str">
        <f t="shared" si="356"/>
        <v>110.1.27</v>
      </c>
      <c r="AW2872" s="1438">
        <f t="shared" si="357"/>
        <v>44223</v>
      </c>
    </row>
    <row r="2873" spans="1:49">
      <c r="A2873" s="1135" t="s">
        <v>8713</v>
      </c>
      <c r="B2873" s="1135" t="s">
        <v>8714</v>
      </c>
      <c r="C2873" s="1135">
        <v>500</v>
      </c>
      <c r="D2873" s="1135">
        <v>1.732</v>
      </c>
      <c r="E2873" s="1135" t="s">
        <v>16154</v>
      </c>
      <c r="F2873" s="1135" t="s">
        <v>1608</v>
      </c>
      <c r="G2873" s="1135">
        <v>3</v>
      </c>
      <c r="H2873" s="1135" t="s">
        <v>1900</v>
      </c>
      <c r="I2873" s="1135" t="s">
        <v>8634</v>
      </c>
      <c r="J2873" s="1135">
        <v>3</v>
      </c>
      <c r="K2873" s="1135" t="s">
        <v>8715</v>
      </c>
      <c r="L2873" s="1135" t="s">
        <v>8716</v>
      </c>
      <c r="M2873" s="1135">
        <v>385</v>
      </c>
      <c r="N2873" s="1135" t="s">
        <v>1039</v>
      </c>
      <c r="O2873" s="1135">
        <v>9.625</v>
      </c>
      <c r="P2873" s="1135">
        <v>7.7</v>
      </c>
      <c r="Q2873" s="1135">
        <v>3</v>
      </c>
      <c r="R2873" s="1135">
        <v>22</v>
      </c>
      <c r="T2873" s="1135">
        <v>20</v>
      </c>
      <c r="U2873" s="1135">
        <v>4.8</v>
      </c>
      <c r="V2873" s="1135" t="s">
        <v>663</v>
      </c>
      <c r="W2873" s="1135">
        <v>85</v>
      </c>
      <c r="X2873" s="1135">
        <v>90</v>
      </c>
      <c r="Y2873" s="1135">
        <v>1</v>
      </c>
      <c r="Z2873" s="1135" t="s">
        <v>663</v>
      </c>
      <c r="AA2873" s="1135" t="s">
        <v>6605</v>
      </c>
      <c r="AH2873" s="1135" t="s">
        <v>814</v>
      </c>
      <c r="AM2873" s="1136" t="s">
        <v>14749</v>
      </c>
      <c r="AN2873" s="1136" t="s">
        <v>9291</v>
      </c>
      <c r="AO2873" s="1136">
        <f t="shared" si="358"/>
        <v>500</v>
      </c>
      <c r="AP2873" s="1136">
        <f t="shared" si="359"/>
        <v>1.732</v>
      </c>
      <c r="AQ2873" s="1136" t="str">
        <f t="shared" si="360"/>
        <v>1-5-1S83°Z+S+Z</v>
      </c>
      <c r="AR2873" s="1136" t="str">
        <f t="shared" si="361"/>
        <v>32</v>
      </c>
      <c r="AS2873" s="1136" t="str">
        <f t="shared" si="362"/>
        <v>280/280/OFF</v>
      </c>
      <c r="AT2873" s="1136" t="str">
        <f t="shared" si="363"/>
        <v>1-5-1S83°Z+S+Z</v>
      </c>
      <c r="AV2873" s="1136" t="str">
        <f t="shared" si="356"/>
        <v>110.3.2</v>
      </c>
      <c r="AW2873" s="1438">
        <f t="shared" si="357"/>
        <v>44257</v>
      </c>
    </row>
    <row r="2874" spans="1:49">
      <c r="A2874" s="1135" t="s">
        <v>8717</v>
      </c>
      <c r="B2874" s="1135" t="s">
        <v>8683</v>
      </c>
      <c r="C2874" s="1135">
        <v>550</v>
      </c>
      <c r="D2874" s="1135">
        <v>1.7050000000000001</v>
      </c>
      <c r="E2874" s="1135">
        <v>102.5</v>
      </c>
      <c r="F2874" s="1135" t="s">
        <v>4164</v>
      </c>
      <c r="G2874" s="1135">
        <v>5</v>
      </c>
      <c r="H2874" s="1135" t="s">
        <v>8684</v>
      </c>
      <c r="I2874" s="1135" t="s">
        <v>657</v>
      </c>
      <c r="J2874" s="1135">
        <v>3</v>
      </c>
      <c r="K2874" s="1135" t="s">
        <v>8718</v>
      </c>
      <c r="L2874" s="1135" t="s">
        <v>8686</v>
      </c>
      <c r="M2874" s="1135">
        <v>430</v>
      </c>
      <c r="N2874" s="1135" t="s">
        <v>1039</v>
      </c>
      <c r="O2874" s="1135">
        <v>10.75</v>
      </c>
      <c r="P2874" s="1135">
        <v>8.6</v>
      </c>
      <c r="Q2874" s="1135" t="s">
        <v>1358</v>
      </c>
      <c r="R2874" s="1135">
        <v>18</v>
      </c>
      <c r="T2874" s="1135">
        <v>15.3</v>
      </c>
      <c r="U2874" s="1135">
        <v>4.5999999999999996</v>
      </c>
      <c r="V2874" s="1135" t="s">
        <v>663</v>
      </c>
      <c r="W2874" s="1135">
        <v>110</v>
      </c>
      <c r="X2874" s="1135">
        <v>80</v>
      </c>
      <c r="Y2874" s="1135">
        <v>1</v>
      </c>
      <c r="Z2874" s="1135" t="s">
        <v>663</v>
      </c>
      <c r="AA2874" s="1135" t="s">
        <v>3223</v>
      </c>
      <c r="AB2874" s="1135" t="s">
        <v>2774</v>
      </c>
      <c r="AC2874" s="1135" t="s">
        <v>2774</v>
      </c>
      <c r="AD2874" s="1135" t="s">
        <v>2774</v>
      </c>
      <c r="AH2874" s="1135" t="s">
        <v>4724</v>
      </c>
      <c r="AM2874" s="1136" t="s">
        <v>14750</v>
      </c>
      <c r="AN2874" s="1136" t="s">
        <v>14751</v>
      </c>
      <c r="AO2874" s="1136">
        <f t="shared" si="358"/>
        <v>550</v>
      </c>
      <c r="AP2874" s="1136">
        <f t="shared" si="359"/>
        <v>1.7050000000000001</v>
      </c>
      <c r="AQ2874" s="1136">
        <f t="shared" si="360"/>
        <v>102.5</v>
      </c>
      <c r="AR2874" s="1136" t="str">
        <f t="shared" si="361"/>
        <v>15.5</v>
      </c>
      <c r="AS2874" s="1136" t="str">
        <f t="shared" si="362"/>
        <v>462/402/OFF</v>
      </c>
      <c r="AT2874" s="1136">
        <f t="shared" si="363"/>
        <v>102.5</v>
      </c>
      <c r="AV2874" s="1136" t="str">
        <f t="shared" si="356"/>
        <v>110.3.5</v>
      </c>
      <c r="AW2874" s="1438">
        <f t="shared" si="357"/>
        <v>44260</v>
      </c>
    </row>
    <row r="2875" spans="1:49">
      <c r="A2875" s="1135" t="s">
        <v>8719</v>
      </c>
      <c r="B2875" s="1135" t="s">
        <v>671</v>
      </c>
      <c r="C2875" s="1135">
        <v>550</v>
      </c>
      <c r="D2875" s="1135">
        <v>1.7050000000000001</v>
      </c>
      <c r="E2875" s="1135">
        <v>102.5</v>
      </c>
      <c r="F2875" s="1135" t="s">
        <v>4164</v>
      </c>
      <c r="G2875" s="1135">
        <v>5</v>
      </c>
      <c r="H2875" s="1135" t="s">
        <v>8720</v>
      </c>
      <c r="I2875" s="1135" t="s">
        <v>657</v>
      </c>
      <c r="J2875" s="1135">
        <v>1.1000000000000001</v>
      </c>
      <c r="K2875" s="1135" t="s">
        <v>8718</v>
      </c>
      <c r="L2875" s="1135" t="s">
        <v>8686</v>
      </c>
      <c r="M2875" s="1135">
        <v>425</v>
      </c>
      <c r="N2875" s="1135" t="s">
        <v>1039</v>
      </c>
      <c r="O2875" s="1135">
        <v>10.625</v>
      </c>
      <c r="P2875" s="1135">
        <v>8.5</v>
      </c>
      <c r="Q2875" s="1135">
        <v>3.5</v>
      </c>
      <c r="R2875" s="1135">
        <v>19</v>
      </c>
      <c r="T2875" s="1135">
        <v>16</v>
      </c>
      <c r="U2875" s="1135">
        <v>4</v>
      </c>
      <c r="V2875" s="1135" t="s">
        <v>663</v>
      </c>
      <c r="W2875" s="1135">
        <v>35</v>
      </c>
      <c r="X2875" s="1135">
        <v>10</v>
      </c>
      <c r="Y2875" s="1135">
        <v>1</v>
      </c>
      <c r="Z2875" s="1135" t="s">
        <v>663</v>
      </c>
      <c r="AA2875" s="1135" t="s">
        <v>8721</v>
      </c>
      <c r="AB2875" s="1135" t="s">
        <v>2774</v>
      </c>
      <c r="AC2875" s="1135" t="s">
        <v>2774</v>
      </c>
      <c r="AD2875" s="1135" t="s">
        <v>2774</v>
      </c>
      <c r="AH2875" s="1135" t="s">
        <v>863</v>
      </c>
      <c r="AM2875" s="1136" t="s">
        <v>14752</v>
      </c>
      <c r="AN2875" s="1136" t="s">
        <v>14753</v>
      </c>
      <c r="AO2875" s="1136">
        <f t="shared" si="358"/>
        <v>550</v>
      </c>
      <c r="AP2875" s="1136">
        <f t="shared" si="359"/>
        <v>1.7050000000000001</v>
      </c>
      <c r="AQ2875" s="1136">
        <f t="shared" si="360"/>
        <v>102.5</v>
      </c>
      <c r="AR2875" s="1136" t="str">
        <f t="shared" si="361"/>
        <v>15.5</v>
      </c>
      <c r="AS2875" s="1136" t="str">
        <f t="shared" si="362"/>
        <v>462/402/180</v>
      </c>
      <c r="AT2875" s="1136">
        <f t="shared" si="363"/>
        <v>102.5</v>
      </c>
      <c r="AV2875" s="1136" t="str">
        <f t="shared" si="356"/>
        <v>110.3.9</v>
      </c>
      <c r="AW2875" s="1438">
        <f t="shared" si="357"/>
        <v>44264</v>
      </c>
    </row>
    <row r="2876" spans="1:49">
      <c r="A2876" s="1135" t="s">
        <v>8722</v>
      </c>
      <c r="B2876" s="1135" t="s">
        <v>8625</v>
      </c>
      <c r="C2876" s="1135">
        <v>500</v>
      </c>
      <c r="D2876" s="1135">
        <v>1.7</v>
      </c>
      <c r="E2876" s="1135" t="s">
        <v>15183</v>
      </c>
      <c r="F2876" s="1135" t="s">
        <v>1048</v>
      </c>
      <c r="G2876" s="1135">
        <v>2</v>
      </c>
      <c r="H2876" s="1135" t="s">
        <v>1754</v>
      </c>
      <c r="I2876" s="1135" t="s">
        <v>1036</v>
      </c>
      <c r="J2876" s="1135">
        <v>1</v>
      </c>
      <c r="K2876" s="1135" t="s">
        <v>8723</v>
      </c>
      <c r="L2876" s="1135" t="s">
        <v>8627</v>
      </c>
      <c r="M2876" s="1135">
        <v>37.299999999999997</v>
      </c>
      <c r="N2876" s="1135" t="s">
        <v>1039</v>
      </c>
      <c r="O2876" s="1135">
        <v>0.9325</v>
      </c>
      <c r="P2876" s="1135">
        <v>0.746</v>
      </c>
      <c r="Q2876" s="1135">
        <v>3</v>
      </c>
      <c r="R2876" s="1135">
        <v>27.5</v>
      </c>
      <c r="T2876" s="1135">
        <v>22.4</v>
      </c>
      <c r="U2876" s="1135">
        <v>5.5</v>
      </c>
      <c r="V2876" s="1135" t="s">
        <v>663</v>
      </c>
      <c r="W2876" s="1135">
        <v>130</v>
      </c>
      <c r="X2876" s="1135">
        <v>85</v>
      </c>
      <c r="Y2876" s="1135">
        <v>2.5</v>
      </c>
      <c r="Z2876" s="1135">
        <v>3.5</v>
      </c>
      <c r="AA2876" s="1135" t="s">
        <v>3235</v>
      </c>
      <c r="AH2876" s="1135" t="s">
        <v>1576</v>
      </c>
      <c r="AM2876" s="1136" t="s">
        <v>14754</v>
      </c>
      <c r="AN2876" s="1136" t="s">
        <v>14755</v>
      </c>
      <c r="AO2876" s="1136">
        <f t="shared" si="358"/>
        <v>500</v>
      </c>
      <c r="AP2876" s="1136">
        <f t="shared" si="359"/>
        <v>1.7</v>
      </c>
      <c r="AQ2876" s="1136" t="str">
        <f t="shared" si="360"/>
        <v>1-4-1S83°</v>
      </c>
      <c r="AR2876" s="1136" t="str">
        <f t="shared" si="361"/>
        <v>31</v>
      </c>
      <c r="AS2876" s="1136" t="str">
        <f t="shared" si="362"/>
        <v>180/180/OFF</v>
      </c>
      <c r="AT2876" s="1136" t="str">
        <f t="shared" si="363"/>
        <v>1-4-1S83°</v>
      </c>
      <c r="AV2876" s="1136" t="str">
        <f t="shared" si="356"/>
        <v>110.3.18</v>
      </c>
      <c r="AW2876" s="1438">
        <f t="shared" si="357"/>
        <v>44273</v>
      </c>
    </row>
    <row r="2877" spans="1:49">
      <c r="A2877" s="1135" t="s">
        <v>8724</v>
      </c>
      <c r="B2877" s="1135" t="s">
        <v>8725</v>
      </c>
      <c r="C2877" s="1135">
        <v>700</v>
      </c>
      <c r="D2877" s="1135">
        <v>1.75</v>
      </c>
      <c r="E2877" s="1135" t="s">
        <v>16153</v>
      </c>
      <c r="F2877" s="1135" t="s">
        <v>1048</v>
      </c>
      <c r="G2877" s="1135">
        <v>5</v>
      </c>
      <c r="H2877" s="1135" t="s">
        <v>8726</v>
      </c>
      <c r="I2877" s="1135" t="s">
        <v>466</v>
      </c>
      <c r="J2877" s="1135">
        <v>2.5</v>
      </c>
      <c r="K2877" s="1135" t="s">
        <v>8727</v>
      </c>
      <c r="L2877" s="1135" t="s">
        <v>4123</v>
      </c>
      <c r="M2877" s="1135">
        <v>204</v>
      </c>
      <c r="N2877" s="1135" t="s">
        <v>1039</v>
      </c>
      <c r="O2877" s="1135">
        <v>5.1000000000000005</v>
      </c>
      <c r="P2877" s="1135">
        <v>4.08</v>
      </c>
      <c r="Q2877" s="1135" t="s">
        <v>1073</v>
      </c>
      <c r="R2877" s="1135">
        <v>19.5</v>
      </c>
      <c r="T2877" s="1135">
        <v>30</v>
      </c>
      <c r="U2877" s="1135">
        <v>4.2</v>
      </c>
      <c r="V2877" s="1135" t="s">
        <v>663</v>
      </c>
      <c r="W2877" s="1135">
        <v>110</v>
      </c>
      <c r="X2877" s="1135">
        <v>80</v>
      </c>
      <c r="Y2877" s="1135">
        <v>1.2</v>
      </c>
      <c r="Z2877" s="1135" t="s">
        <v>663</v>
      </c>
      <c r="AA2877" s="1135" t="s">
        <v>4205</v>
      </c>
      <c r="AB2877" s="1135" t="s">
        <v>2774</v>
      </c>
      <c r="AD2877" s="1135" t="s">
        <v>2774</v>
      </c>
      <c r="AH2877" s="1135" t="s">
        <v>634</v>
      </c>
      <c r="AM2877" s="1136" t="s">
        <v>14756</v>
      </c>
      <c r="AN2877" s="1136" t="s">
        <v>14757</v>
      </c>
      <c r="AO2877" s="1136">
        <f t="shared" si="358"/>
        <v>700</v>
      </c>
      <c r="AP2877" s="1136">
        <f t="shared" si="359"/>
        <v>1.75</v>
      </c>
      <c r="AQ2877" s="1136" t="str">
        <f t="shared" si="360"/>
        <v>1-4-1S83°Z+S</v>
      </c>
      <c r="AR2877" s="1136" t="str">
        <f t="shared" si="361"/>
        <v>31</v>
      </c>
      <c r="AS2877" s="1136" t="str">
        <f t="shared" si="362"/>
        <v>343/293/OFF</v>
      </c>
      <c r="AT2877" s="1136" t="str">
        <f t="shared" si="363"/>
        <v>1-4-1S83°Z+S</v>
      </c>
      <c r="AV2877" s="1136" t="str">
        <f t="shared" si="356"/>
        <v>109.2.19</v>
      </c>
      <c r="AW2877" s="1438">
        <f t="shared" si="357"/>
        <v>43880</v>
      </c>
    </row>
    <row r="2878" spans="1:49">
      <c r="A2878" s="1135" t="s">
        <v>8728</v>
      </c>
      <c r="B2878" s="1135" t="s">
        <v>8725</v>
      </c>
      <c r="C2878" s="1135">
        <v>600</v>
      </c>
      <c r="D2878" s="1135">
        <v>1.7549999999999999</v>
      </c>
      <c r="E2878" s="1135" t="s">
        <v>15203</v>
      </c>
      <c r="F2878" s="1135" t="s">
        <v>2614</v>
      </c>
      <c r="G2878" s="1135">
        <v>5</v>
      </c>
      <c r="H2878" s="1135" t="s">
        <v>8729</v>
      </c>
      <c r="I2878" s="1135" t="s">
        <v>466</v>
      </c>
      <c r="J2878" s="1135">
        <v>0.5</v>
      </c>
      <c r="K2878" s="1135" t="s">
        <v>8730</v>
      </c>
      <c r="L2878" s="1135" t="s">
        <v>4123</v>
      </c>
      <c r="M2878" s="1135">
        <v>207</v>
      </c>
      <c r="N2878" s="1135" t="s">
        <v>1039</v>
      </c>
      <c r="O2878" s="1135">
        <v>5.1750000000000007</v>
      </c>
      <c r="P2878" s="1135">
        <v>4.1399999999999997</v>
      </c>
      <c r="Q2878" s="1135" t="s">
        <v>1055</v>
      </c>
      <c r="R2878" s="1135">
        <v>20</v>
      </c>
      <c r="T2878" s="1135">
        <v>35</v>
      </c>
      <c r="U2878" s="1135">
        <v>3.1</v>
      </c>
      <c r="V2878" s="1135" t="s">
        <v>663</v>
      </c>
      <c r="W2878" s="1135">
        <v>40</v>
      </c>
      <c r="X2878" s="1135">
        <v>10</v>
      </c>
      <c r="Y2878" s="1135">
        <v>1.8</v>
      </c>
      <c r="Z2878" s="1135" t="s">
        <v>663</v>
      </c>
      <c r="AA2878" s="1135" t="s">
        <v>3821</v>
      </c>
      <c r="AH2878" s="1135" t="s">
        <v>666</v>
      </c>
      <c r="AM2878" s="1136" t="s">
        <v>14758</v>
      </c>
      <c r="AN2878" s="1136" t="s">
        <v>14759</v>
      </c>
      <c r="AO2878" s="1136">
        <f t="shared" si="358"/>
        <v>600</v>
      </c>
      <c r="AP2878" s="1136">
        <f t="shared" si="359"/>
        <v>1.7549999999999999</v>
      </c>
      <c r="AQ2878" s="1136" t="str">
        <f t="shared" si="360"/>
        <v>1-5-1S85°Z+S</v>
      </c>
      <c r="AR2878" s="1136" t="str">
        <f t="shared" si="361"/>
        <v>*</v>
      </c>
      <c r="AS2878" s="1136" t="str">
        <f t="shared" si="362"/>
        <v>197/140</v>
      </c>
      <c r="AT2878" s="1136" t="str">
        <f t="shared" si="363"/>
        <v>1-5-1S85°Z+S</v>
      </c>
      <c r="AU2878" s="1136" t="s">
        <v>15734</v>
      </c>
      <c r="AV2878" s="1136" t="str">
        <f t="shared" si="356"/>
        <v>110.9.9</v>
      </c>
      <c r="AW2878" s="1438">
        <f t="shared" si="357"/>
        <v>44448</v>
      </c>
    </row>
    <row r="2879" spans="1:49">
      <c r="A2879" s="1135" t="s">
        <v>8731</v>
      </c>
      <c r="B2879" s="1135" t="s">
        <v>671</v>
      </c>
      <c r="C2879" s="1135">
        <v>500</v>
      </c>
      <c r="D2879" s="1135">
        <v>1.6439999999999999</v>
      </c>
      <c r="E2879" s="1135">
        <v>102.5</v>
      </c>
      <c r="F2879" s="1135" t="s">
        <v>4164</v>
      </c>
      <c r="G2879" s="1135">
        <v>5.5</v>
      </c>
      <c r="H2879" s="1135" t="s">
        <v>8652</v>
      </c>
      <c r="I2879" s="1135" t="s">
        <v>477</v>
      </c>
      <c r="J2879" s="1135">
        <v>4.3</v>
      </c>
      <c r="K2879" s="1135" t="s">
        <v>8732</v>
      </c>
      <c r="L2879" s="1135" t="s">
        <v>8654</v>
      </c>
      <c r="M2879" s="1135">
        <v>427.4</v>
      </c>
      <c r="N2879" s="1135" t="s">
        <v>1039</v>
      </c>
      <c r="O2879" s="1135">
        <v>10.685</v>
      </c>
      <c r="P2879" s="1135">
        <v>8.548</v>
      </c>
      <c r="Q2879" s="1135">
        <v>3.5</v>
      </c>
      <c r="R2879" s="1135">
        <v>19.600000000000001</v>
      </c>
      <c r="T2879" s="1135">
        <v>14.9</v>
      </c>
      <c r="U2879" s="1135">
        <v>4.2</v>
      </c>
      <c r="V2879" s="1135" t="s">
        <v>663</v>
      </c>
      <c r="W2879" s="1135">
        <v>120</v>
      </c>
      <c r="X2879" s="1135">
        <v>90</v>
      </c>
      <c r="Y2879" s="1135">
        <v>1</v>
      </c>
      <c r="Z2879" s="1135" t="s">
        <v>663</v>
      </c>
      <c r="AA2879" s="1135" t="s">
        <v>5681</v>
      </c>
      <c r="AB2879" s="1135" t="s">
        <v>2774</v>
      </c>
      <c r="AC2879" s="1135" t="s">
        <v>2774</v>
      </c>
      <c r="AD2879" s="1135" t="s">
        <v>2774</v>
      </c>
      <c r="AH2879" s="1135" t="s">
        <v>6700</v>
      </c>
      <c r="AM2879" s="1136" t="s">
        <v>14760</v>
      </c>
      <c r="AN2879" s="1136" t="s">
        <v>14761</v>
      </c>
      <c r="AO2879" s="1136">
        <f t="shared" si="358"/>
        <v>500</v>
      </c>
      <c r="AP2879" s="1136">
        <f t="shared" si="359"/>
        <v>1.6439999999999999</v>
      </c>
      <c r="AQ2879" s="1136">
        <f t="shared" si="360"/>
        <v>102.5</v>
      </c>
      <c r="AR2879" s="1136" t="str">
        <f t="shared" si="361"/>
        <v>15.5</v>
      </c>
      <c r="AS2879" s="1136" t="str">
        <f t="shared" si="362"/>
        <v>460/400/160</v>
      </c>
      <c r="AT2879" s="1136">
        <f t="shared" si="363"/>
        <v>102.5</v>
      </c>
      <c r="AV2879" s="1136" t="str">
        <f t="shared" si="356"/>
        <v>110.3.26</v>
      </c>
      <c r="AW2879" s="1438">
        <f t="shared" si="357"/>
        <v>44281</v>
      </c>
    </row>
    <row r="2880" spans="1:49">
      <c r="A2880" s="1135" t="s">
        <v>8733</v>
      </c>
      <c r="B2880" s="1135" t="s">
        <v>8508</v>
      </c>
      <c r="C2880" s="1135">
        <v>500</v>
      </c>
      <c r="D2880" s="1135">
        <v>1.7849999999999999</v>
      </c>
      <c r="E2880" s="1135" t="s">
        <v>15183</v>
      </c>
      <c r="F2880" s="1135" t="s">
        <v>1048</v>
      </c>
      <c r="G2880" s="1135" t="s">
        <v>2178</v>
      </c>
      <c r="H2880" s="1135" t="s">
        <v>2634</v>
      </c>
      <c r="I2880" s="1135" t="s">
        <v>126</v>
      </c>
      <c r="J2880" s="1135">
        <v>1.3</v>
      </c>
      <c r="K2880" s="1135" t="s">
        <v>8734</v>
      </c>
      <c r="L2880" s="1135" t="s">
        <v>2081</v>
      </c>
      <c r="M2880" s="1135">
        <v>72.2</v>
      </c>
      <c r="N2880" s="1135" t="s">
        <v>1039</v>
      </c>
      <c r="O2880" s="1135">
        <v>1.8050000000000002</v>
      </c>
      <c r="P2880" s="1135">
        <v>1.4440000000000002</v>
      </c>
      <c r="Q2880" s="1135" t="s">
        <v>1106</v>
      </c>
      <c r="R2880" s="1135">
        <v>21.5</v>
      </c>
      <c r="T2880" s="1135">
        <v>29.1</v>
      </c>
      <c r="U2880" s="1135">
        <v>3</v>
      </c>
      <c r="V2880" s="1135" t="s">
        <v>663</v>
      </c>
      <c r="W2880" s="1135">
        <v>130</v>
      </c>
      <c r="X2880" s="1135">
        <v>85</v>
      </c>
      <c r="Y2880" s="1135">
        <v>1.9</v>
      </c>
      <c r="Z2880" s="1135">
        <v>5.5</v>
      </c>
      <c r="AA2880" s="1135" t="s">
        <v>4293</v>
      </c>
      <c r="AH2880" s="1135" t="s">
        <v>1576</v>
      </c>
      <c r="AM2880" s="1136" t="s">
        <v>14762</v>
      </c>
      <c r="AN2880" s="1136" t="s">
        <v>14763</v>
      </c>
      <c r="AO2880" s="1136">
        <f t="shared" si="358"/>
        <v>500</v>
      </c>
      <c r="AP2880" s="1136">
        <f t="shared" si="359"/>
        <v>1.7849999999999999</v>
      </c>
      <c r="AQ2880" s="1136" t="str">
        <f t="shared" si="360"/>
        <v>1-4-1S83°</v>
      </c>
      <c r="AR2880" s="1136" t="str">
        <f t="shared" si="361"/>
        <v>31</v>
      </c>
      <c r="AS2880" s="1136" t="str">
        <f t="shared" si="362"/>
        <v>300/300/OFF</v>
      </c>
      <c r="AT2880" s="1136" t="str">
        <f t="shared" si="363"/>
        <v>1-4-1S83°</v>
      </c>
      <c r="AV2880" s="1136" t="str">
        <f t="shared" si="356"/>
        <v>110.5.11</v>
      </c>
      <c r="AW2880" s="1438">
        <f t="shared" si="357"/>
        <v>44327</v>
      </c>
    </row>
    <row r="2881" spans="1:49">
      <c r="A2881" s="1135" t="s">
        <v>8735</v>
      </c>
      <c r="B2881" s="1135" t="s">
        <v>8532</v>
      </c>
      <c r="C2881" s="1135">
        <v>600</v>
      </c>
      <c r="D2881" s="1135">
        <v>1.7350000000000001</v>
      </c>
      <c r="E2881" s="1135" t="s">
        <v>15188</v>
      </c>
      <c r="F2881" s="1135" t="s">
        <v>1048</v>
      </c>
      <c r="G2881" s="1135">
        <v>5</v>
      </c>
      <c r="H2881" s="1135" t="s">
        <v>8736</v>
      </c>
      <c r="I2881" s="1135" t="s">
        <v>466</v>
      </c>
      <c r="J2881" s="1135">
        <v>1.7</v>
      </c>
      <c r="K2881" s="1135" t="s">
        <v>8737</v>
      </c>
      <c r="L2881" s="1135" t="s">
        <v>8665</v>
      </c>
      <c r="M2881" s="1135">
        <v>166.5</v>
      </c>
      <c r="N2881" s="1135" t="s">
        <v>1039</v>
      </c>
      <c r="O2881" s="1135">
        <v>4.1625000000000005</v>
      </c>
      <c r="P2881" s="1135">
        <v>3.33</v>
      </c>
      <c r="Q2881" s="1135">
        <v>3</v>
      </c>
      <c r="R2881" s="1135">
        <v>23.8</v>
      </c>
      <c r="T2881" s="1135">
        <v>11.2</v>
      </c>
      <c r="U2881" s="1135">
        <v>3.5</v>
      </c>
      <c r="V2881" s="1135" t="s">
        <v>663</v>
      </c>
      <c r="W2881" s="1135">
        <v>105</v>
      </c>
      <c r="X2881" s="1135">
        <v>50</v>
      </c>
      <c r="Y2881" s="1135">
        <v>1.4</v>
      </c>
      <c r="Z2881" s="1135">
        <v>5</v>
      </c>
      <c r="AA2881" s="1135" t="s">
        <v>4289</v>
      </c>
      <c r="AH2881" s="1135" t="s">
        <v>969</v>
      </c>
      <c r="AM2881" s="1136" t="s">
        <v>14764</v>
      </c>
      <c r="AN2881" s="1136" t="s">
        <v>14765</v>
      </c>
      <c r="AO2881" s="1136">
        <f t="shared" si="358"/>
        <v>600</v>
      </c>
      <c r="AP2881" s="1136">
        <f t="shared" si="359"/>
        <v>1.7350000000000001</v>
      </c>
      <c r="AQ2881" s="1136" t="str">
        <f t="shared" si="360"/>
        <v>1-5-1S91°</v>
      </c>
      <c r="AR2881" s="1136" t="str">
        <f t="shared" si="361"/>
        <v>31</v>
      </c>
      <c r="AS2881" s="1136" t="str">
        <f t="shared" si="362"/>
        <v>315/315/160</v>
      </c>
      <c r="AT2881" s="1136" t="str">
        <f t="shared" si="363"/>
        <v>1-5-1S91°</v>
      </c>
      <c r="AV2881" s="1136" t="str">
        <f t="shared" si="356"/>
        <v>110.4.23</v>
      </c>
      <c r="AW2881" s="1438">
        <f t="shared" si="357"/>
        <v>44309</v>
      </c>
    </row>
    <row r="2882" spans="1:49">
      <c r="A2882" s="1135" t="s">
        <v>8738</v>
      </c>
      <c r="B2882" s="1135" t="s">
        <v>1081</v>
      </c>
      <c r="C2882" s="1135">
        <v>700</v>
      </c>
      <c r="D2882" s="1135">
        <v>1.69</v>
      </c>
      <c r="E2882" s="1135" t="s">
        <v>15183</v>
      </c>
      <c r="F2882" s="1135" t="s">
        <v>1867</v>
      </c>
      <c r="G2882" s="1135" t="s">
        <v>1861</v>
      </c>
      <c r="H2882" s="1135" t="s">
        <v>2970</v>
      </c>
      <c r="I2882" s="1135" t="s">
        <v>126</v>
      </c>
      <c r="J2882" s="1135">
        <v>0.9</v>
      </c>
      <c r="K2882" s="1135" t="s">
        <v>8605</v>
      </c>
      <c r="L2882" s="1135" t="s">
        <v>8542</v>
      </c>
      <c r="M2882" s="1135">
        <v>86.5</v>
      </c>
      <c r="N2882" s="1135" t="s">
        <v>1039</v>
      </c>
      <c r="O2882" s="1135">
        <v>2.1625000000000001</v>
      </c>
      <c r="P2882" s="1135">
        <v>1.73</v>
      </c>
      <c r="Q2882" s="1135">
        <v>4</v>
      </c>
      <c r="R2882" s="1135">
        <v>22.6</v>
      </c>
      <c r="T2882" s="1135">
        <v>23.2</v>
      </c>
      <c r="U2882" s="1135">
        <v>3.5</v>
      </c>
      <c r="V2882" s="1135" t="s">
        <v>663</v>
      </c>
      <c r="W2882" s="1135">
        <v>110</v>
      </c>
      <c r="X2882" s="1135">
        <v>75</v>
      </c>
      <c r="Y2882" s="1135">
        <v>1.8</v>
      </c>
      <c r="Z2882" s="1135">
        <v>5.5</v>
      </c>
      <c r="AA2882" s="1135" t="s">
        <v>3414</v>
      </c>
      <c r="AH2882" s="1135" t="s">
        <v>699</v>
      </c>
      <c r="AM2882" s="1136" t="s">
        <v>14766</v>
      </c>
      <c r="AN2882" s="1136" t="s">
        <v>14767</v>
      </c>
      <c r="AO2882" s="1136">
        <f t="shared" si="358"/>
        <v>700</v>
      </c>
      <c r="AP2882" s="1136">
        <f t="shared" si="359"/>
        <v>1.69</v>
      </c>
      <c r="AQ2882" s="1136" t="str">
        <f t="shared" si="360"/>
        <v>1-4-1S83°</v>
      </c>
      <c r="AR2882" s="1136" t="str">
        <f t="shared" si="361"/>
        <v>30.2</v>
      </c>
      <c r="AS2882" s="1136" t="str">
        <f t="shared" si="362"/>
        <v>290/290/OFF</v>
      </c>
      <c r="AT2882" s="1136" t="str">
        <f t="shared" si="363"/>
        <v>1-4-1S83°</v>
      </c>
      <c r="AV2882" s="1136" t="str">
        <f t="shared" ref="AV2882:AV2945" si="364">AA2882</f>
        <v>110.4.29</v>
      </c>
      <c r="AW2882" s="1438">
        <f t="shared" si="357"/>
        <v>44315</v>
      </c>
    </row>
    <row r="2883" spans="1:49">
      <c r="A2883" s="1135" t="s">
        <v>8739</v>
      </c>
      <c r="B2883" s="1135" t="s">
        <v>8647</v>
      </c>
      <c r="C2883" s="1135">
        <v>550</v>
      </c>
      <c r="D2883" s="1135">
        <v>1.675</v>
      </c>
      <c r="E2883" s="1135">
        <v>102.5</v>
      </c>
      <c r="F2883" s="1135" t="s">
        <v>4164</v>
      </c>
      <c r="G2883" s="1135">
        <v>5</v>
      </c>
      <c r="H2883" s="1135" t="s">
        <v>8740</v>
      </c>
      <c r="I2883" s="1135" t="s">
        <v>8634</v>
      </c>
      <c r="J2883" s="1135">
        <v>3.2</v>
      </c>
      <c r="K2883" s="1135" t="s">
        <v>8741</v>
      </c>
      <c r="L2883" s="1135" t="s">
        <v>8742</v>
      </c>
      <c r="M2883" s="1135">
        <v>610</v>
      </c>
      <c r="N2883" s="1135" t="s">
        <v>1039</v>
      </c>
      <c r="O2883" s="1135">
        <v>15.25</v>
      </c>
      <c r="P2883" s="1135">
        <v>12.200000000000001</v>
      </c>
      <c r="Q2883" s="1135" t="s">
        <v>2516</v>
      </c>
      <c r="R2883" s="1135">
        <v>22</v>
      </c>
      <c r="T2883" s="1135">
        <v>10.5</v>
      </c>
      <c r="U2883" s="1135">
        <v>4.0999999999999996</v>
      </c>
      <c r="V2883" s="1135" t="s">
        <v>663</v>
      </c>
      <c r="W2883" s="1135">
        <v>80</v>
      </c>
      <c r="X2883" s="1135">
        <v>55</v>
      </c>
      <c r="Y2883" s="1135">
        <v>1</v>
      </c>
      <c r="Z2883" s="1135" t="s">
        <v>663</v>
      </c>
      <c r="AA2883" s="1135" t="s">
        <v>1493</v>
      </c>
      <c r="AH2883" s="1135" t="s">
        <v>973</v>
      </c>
      <c r="AM2883" s="1136" t="s">
        <v>14768</v>
      </c>
      <c r="AN2883" s="1136" t="s">
        <v>14108</v>
      </c>
      <c r="AO2883" s="1136">
        <f t="shared" si="358"/>
        <v>550</v>
      </c>
      <c r="AP2883" s="1136">
        <f t="shared" si="359"/>
        <v>1.675</v>
      </c>
      <c r="AQ2883" s="1136">
        <f t="shared" si="360"/>
        <v>102.5</v>
      </c>
      <c r="AR2883" s="1136" t="str">
        <f t="shared" si="361"/>
        <v>15.5</v>
      </c>
      <c r="AS2883" s="1136" t="str">
        <f t="shared" si="362"/>
        <v>500/470/160</v>
      </c>
      <c r="AT2883" s="1136">
        <f t="shared" si="363"/>
        <v>102.5</v>
      </c>
      <c r="AV2883" s="1136" t="str">
        <f t="shared" si="364"/>
        <v>110.5.6</v>
      </c>
      <c r="AW2883" s="1438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35" t="s">
        <v>8743</v>
      </c>
      <c r="B2884" s="1135" t="s">
        <v>8607</v>
      </c>
      <c r="C2884" s="1135">
        <v>600</v>
      </c>
      <c r="D2884" s="1135">
        <v>1.73</v>
      </c>
      <c r="E2884" s="1135" t="s">
        <v>15216</v>
      </c>
      <c r="F2884" s="1135" t="s">
        <v>1069</v>
      </c>
      <c r="G2884" s="1135">
        <v>5</v>
      </c>
      <c r="H2884" s="1135" t="s">
        <v>8744</v>
      </c>
      <c r="I2884" s="1135" t="s">
        <v>126</v>
      </c>
      <c r="J2884" s="1135">
        <v>1.7</v>
      </c>
      <c r="K2884" s="1135" t="s">
        <v>8745</v>
      </c>
      <c r="L2884" s="1135" t="s">
        <v>8665</v>
      </c>
      <c r="M2884" s="1135">
        <v>326.39999999999998</v>
      </c>
      <c r="N2884" s="1135" t="s">
        <v>1039</v>
      </c>
      <c r="O2884" s="1135">
        <v>8.16</v>
      </c>
      <c r="P2884" s="1135">
        <v>6.5279999999999996</v>
      </c>
      <c r="Q2884" s="1135">
        <v>3</v>
      </c>
      <c r="R2884" s="1135">
        <v>21</v>
      </c>
      <c r="T2884" s="1135">
        <v>14.4</v>
      </c>
      <c r="U2884" s="1135">
        <v>3.6</v>
      </c>
      <c r="V2884" s="1135" t="s">
        <v>663</v>
      </c>
      <c r="W2884" s="1135">
        <v>50</v>
      </c>
      <c r="X2884" s="1135">
        <v>10</v>
      </c>
      <c r="Y2884" s="1135">
        <v>1</v>
      </c>
      <c r="Z2884" s="1135" t="s">
        <v>663</v>
      </c>
      <c r="AA2884" s="1135" t="s">
        <v>6272</v>
      </c>
      <c r="AH2884" s="1135" t="s">
        <v>488</v>
      </c>
      <c r="AM2884" s="1136" t="s">
        <v>14769</v>
      </c>
      <c r="AN2884" s="1136" t="s">
        <v>14770</v>
      </c>
      <c r="AO2884" s="1136">
        <f t="shared" si="358"/>
        <v>600</v>
      </c>
      <c r="AP2884" s="1136">
        <f t="shared" si="359"/>
        <v>1.73</v>
      </c>
      <c r="AQ2884" s="1136" t="str">
        <f t="shared" si="360"/>
        <v>1-5-1S91°Z+S</v>
      </c>
      <c r="AR2884" s="1136" t="str">
        <f t="shared" si="361"/>
        <v>31.5</v>
      </c>
      <c r="AS2884" s="1136" t="str">
        <f t="shared" si="362"/>
        <v>325/325/160</v>
      </c>
      <c r="AT2884" s="1136" t="str">
        <f t="shared" si="363"/>
        <v>1-5-1S91°Z+S</v>
      </c>
      <c r="AU2884" s="1136" t="s">
        <v>15734</v>
      </c>
      <c r="AV2884" s="1136" t="str">
        <f t="shared" si="364"/>
        <v>110.4.27</v>
      </c>
      <c r="AW2884" s="1438">
        <f t="shared" si="365"/>
        <v>44313</v>
      </c>
    </row>
    <row r="2885" spans="1:49">
      <c r="A2885" s="1135" t="s">
        <v>8746</v>
      </c>
      <c r="B2885" s="1135" t="s">
        <v>8504</v>
      </c>
      <c r="C2885" s="1135">
        <v>500</v>
      </c>
      <c r="D2885" s="1135">
        <v>1.635</v>
      </c>
      <c r="E2885" s="1135" t="s">
        <v>15188</v>
      </c>
      <c r="F2885" s="1135" t="s">
        <v>1078</v>
      </c>
      <c r="G2885" s="1135">
        <v>5</v>
      </c>
      <c r="H2885" s="1135" t="s">
        <v>8747</v>
      </c>
      <c r="I2885" s="1135" t="s">
        <v>126</v>
      </c>
      <c r="J2885" s="1135">
        <v>0.8</v>
      </c>
      <c r="K2885" s="1135" t="s">
        <v>8748</v>
      </c>
      <c r="L2885" s="1135" t="s">
        <v>5347</v>
      </c>
      <c r="M2885" s="1135">
        <v>161.69999999999999</v>
      </c>
      <c r="N2885" s="1135" t="s">
        <v>1039</v>
      </c>
      <c r="O2885" s="1135">
        <v>4.0424999999999995</v>
      </c>
      <c r="P2885" s="1135">
        <v>3.234</v>
      </c>
      <c r="Q2885" s="1135">
        <v>3.5</v>
      </c>
      <c r="R2885" s="1135">
        <v>30.8</v>
      </c>
      <c r="T2885" s="1135">
        <v>16.8</v>
      </c>
      <c r="U2885" s="1135">
        <v>2.6</v>
      </c>
      <c r="V2885" s="1135" t="s">
        <v>663</v>
      </c>
      <c r="W2885" s="1135">
        <v>60</v>
      </c>
      <c r="X2885" s="1135">
        <v>10</v>
      </c>
      <c r="Y2885" s="1135">
        <v>1.8</v>
      </c>
      <c r="Z2885" s="1135">
        <v>6</v>
      </c>
      <c r="AA2885" s="1135" t="s">
        <v>3417</v>
      </c>
      <c r="AH2885" s="1135" t="s">
        <v>629</v>
      </c>
      <c r="AM2885" s="1136" t="s">
        <v>14771</v>
      </c>
      <c r="AN2885" s="1136" t="s">
        <v>14772</v>
      </c>
      <c r="AO2885" s="1136">
        <f t="shared" si="358"/>
        <v>500</v>
      </c>
      <c r="AP2885" s="1136">
        <f t="shared" si="359"/>
        <v>1.635</v>
      </c>
      <c r="AQ2885" s="1136" t="str">
        <f t="shared" si="360"/>
        <v>1-5-1S91°</v>
      </c>
      <c r="AR2885" s="1136" t="str">
        <f t="shared" si="361"/>
        <v>30</v>
      </c>
      <c r="AS2885" s="1136" t="str">
        <f t="shared" si="362"/>
        <v>295/295/150</v>
      </c>
      <c r="AT2885" s="1136" t="str">
        <f t="shared" si="363"/>
        <v>1-5-1S91°</v>
      </c>
      <c r="AV2885" s="1136" t="str">
        <f t="shared" si="364"/>
        <v>110.5.4</v>
      </c>
      <c r="AW2885" s="1438">
        <f t="shared" si="365"/>
        <v>44320</v>
      </c>
    </row>
    <row r="2886" spans="1:49">
      <c r="A2886" s="1135" t="s">
        <v>8749</v>
      </c>
      <c r="B2886" s="1135" t="s">
        <v>8560</v>
      </c>
      <c r="C2886" s="1135">
        <v>550</v>
      </c>
      <c r="D2886" s="1135">
        <v>1.73</v>
      </c>
      <c r="E2886" s="1135" t="s">
        <v>15210</v>
      </c>
      <c r="F2886" s="1135" t="s">
        <v>1991</v>
      </c>
      <c r="G2886" s="1135">
        <v>4</v>
      </c>
      <c r="H2886" s="1135" t="s">
        <v>8656</v>
      </c>
      <c r="I2886" s="1135" t="s">
        <v>126</v>
      </c>
      <c r="J2886" s="1135">
        <v>1.7</v>
      </c>
      <c r="K2886" s="1135" t="s">
        <v>8750</v>
      </c>
      <c r="L2886" s="1135" t="s">
        <v>4158</v>
      </c>
      <c r="M2886" s="1135">
        <v>202</v>
      </c>
      <c r="N2886" s="1135" t="s">
        <v>1039</v>
      </c>
      <c r="O2886" s="1135">
        <v>5.0500000000000007</v>
      </c>
      <c r="P2886" s="1135">
        <v>4.04</v>
      </c>
      <c r="Q2886" s="1135">
        <v>4</v>
      </c>
      <c r="R2886" s="1135">
        <v>18.5</v>
      </c>
      <c r="T2886" s="1135">
        <v>11</v>
      </c>
      <c r="U2886" s="1135">
        <v>3.7</v>
      </c>
      <c r="V2886" s="1135" t="s">
        <v>663</v>
      </c>
      <c r="W2886" s="1135">
        <v>115</v>
      </c>
      <c r="X2886" s="1135">
        <v>70</v>
      </c>
      <c r="Y2886" s="1135">
        <v>1.6</v>
      </c>
      <c r="Z2886" s="1135" t="s">
        <v>663</v>
      </c>
      <c r="AA2886" s="1135" t="s">
        <v>6376</v>
      </c>
      <c r="AH2886" s="1135" t="s">
        <v>940</v>
      </c>
      <c r="AM2886" s="1136" t="s">
        <v>14773</v>
      </c>
      <c r="AN2886" s="1136" t="s">
        <v>14774</v>
      </c>
      <c r="AO2886" s="1136">
        <f t="shared" si="358"/>
        <v>550</v>
      </c>
      <c r="AP2886" s="1136">
        <f t="shared" si="359"/>
        <v>1.73</v>
      </c>
      <c r="AQ2886" s="1136" t="str">
        <f t="shared" si="360"/>
        <v>1-5-1S83°Z+S</v>
      </c>
      <c r="AR2886" s="1136" t="str">
        <f t="shared" si="361"/>
        <v>30.8</v>
      </c>
      <c r="AS2886" s="1136" t="str">
        <f t="shared" si="362"/>
        <v>245/245/145</v>
      </c>
      <c r="AT2886" s="1136" t="str">
        <f t="shared" si="363"/>
        <v>1-5-1S83°Z+S</v>
      </c>
      <c r="AU2886" s="1136" t="s">
        <v>15734</v>
      </c>
      <c r="AV2886" s="1136" t="str">
        <f t="shared" si="364"/>
        <v>110.5.3</v>
      </c>
      <c r="AW2886" s="1438">
        <f t="shared" si="365"/>
        <v>44319</v>
      </c>
    </row>
    <row r="2887" spans="1:49">
      <c r="A2887" s="1135" t="s">
        <v>8751</v>
      </c>
      <c r="B2887" s="1135" t="s">
        <v>671</v>
      </c>
      <c r="C2887" s="1135">
        <v>500</v>
      </c>
      <c r="D2887" s="1135">
        <v>1.66</v>
      </c>
      <c r="E2887" s="1135">
        <v>102.5</v>
      </c>
      <c r="F2887" s="1135" t="s">
        <v>4164</v>
      </c>
      <c r="G2887" s="1135">
        <v>5.5</v>
      </c>
      <c r="H2887" s="1135" t="s">
        <v>8652</v>
      </c>
      <c r="I2887" s="1135" t="s">
        <v>657</v>
      </c>
      <c r="J2887" s="1135">
        <v>3.4</v>
      </c>
      <c r="K2887" s="1135" t="s">
        <v>8752</v>
      </c>
      <c r="L2887" s="1135" t="s">
        <v>8654</v>
      </c>
      <c r="M2887" s="1135">
        <v>427.4</v>
      </c>
      <c r="N2887" s="1135" t="s">
        <v>1039</v>
      </c>
      <c r="O2887" s="1135">
        <v>10.685</v>
      </c>
      <c r="P2887" s="1135">
        <v>8.548</v>
      </c>
      <c r="Q2887" s="1135">
        <v>3.5</v>
      </c>
      <c r="R2887" s="1135">
        <v>19.600000000000001</v>
      </c>
      <c r="T2887" s="1135">
        <v>14.9</v>
      </c>
      <c r="U2887" s="1135">
        <v>4.2</v>
      </c>
      <c r="V2887" s="1135" t="s">
        <v>663</v>
      </c>
      <c r="W2887" s="1135">
        <v>120</v>
      </c>
      <c r="X2887" s="1135">
        <v>90</v>
      </c>
      <c r="Y2887" s="1135">
        <v>1</v>
      </c>
      <c r="Z2887" s="1135" t="s">
        <v>663</v>
      </c>
      <c r="AA2887" s="1135" t="s">
        <v>8753</v>
      </c>
      <c r="AB2887" s="1135" t="s">
        <v>2774</v>
      </c>
      <c r="AC2887" s="1135" t="s">
        <v>2774</v>
      </c>
      <c r="AD2887" s="1135" t="s">
        <v>2774</v>
      </c>
      <c r="AH2887" s="1135" t="s">
        <v>746</v>
      </c>
      <c r="AM2887" s="1136" t="s">
        <v>14775</v>
      </c>
      <c r="AN2887" s="1136" t="s">
        <v>14776</v>
      </c>
      <c r="AO2887" s="1136">
        <f t="shared" si="358"/>
        <v>500</v>
      </c>
      <c r="AP2887" s="1136">
        <f t="shared" si="359"/>
        <v>1.66</v>
      </c>
      <c r="AQ2887" s="1136">
        <f t="shared" si="360"/>
        <v>102.5</v>
      </c>
      <c r="AR2887" s="1136" t="str">
        <f t="shared" si="361"/>
        <v>15.5</v>
      </c>
      <c r="AS2887" s="1136" t="str">
        <f t="shared" si="362"/>
        <v>460/400/160</v>
      </c>
      <c r="AT2887" s="1136">
        <f t="shared" si="363"/>
        <v>102.5</v>
      </c>
      <c r="AV2887" s="1136" t="str">
        <f t="shared" si="364"/>
        <v>110.5.14</v>
      </c>
      <c r="AW2887" s="1438">
        <f t="shared" si="365"/>
        <v>44330</v>
      </c>
    </row>
    <row r="2888" spans="1:49">
      <c r="A2888" s="1135" t="s">
        <v>8754</v>
      </c>
      <c r="B2888" s="1135" t="s">
        <v>8508</v>
      </c>
      <c r="C2888" s="1135">
        <v>500</v>
      </c>
      <c r="D2888" s="1135">
        <v>1.7849999999999999</v>
      </c>
      <c r="E2888" s="1135" t="s">
        <v>15183</v>
      </c>
      <c r="F2888" s="1135" t="s">
        <v>1048</v>
      </c>
      <c r="G2888" s="1135" t="s">
        <v>2178</v>
      </c>
      <c r="H2888" s="1135" t="s">
        <v>2634</v>
      </c>
      <c r="I2888" s="1135" t="s">
        <v>126</v>
      </c>
      <c r="J2888" s="1135">
        <v>1.3</v>
      </c>
      <c r="K2888" s="1135" t="s">
        <v>8734</v>
      </c>
      <c r="L2888" s="1135" t="s">
        <v>2081</v>
      </c>
      <c r="M2888" s="1135">
        <v>72.2</v>
      </c>
      <c r="N2888" s="1135" t="s">
        <v>1039</v>
      </c>
      <c r="O2888" s="1135">
        <v>1.8050000000000002</v>
      </c>
      <c r="P2888" s="1135">
        <v>1.4440000000000002</v>
      </c>
      <c r="Q2888" s="1135" t="s">
        <v>1106</v>
      </c>
      <c r="R2888" s="1135">
        <v>21.5</v>
      </c>
      <c r="T2888" s="1135">
        <v>29.1</v>
      </c>
      <c r="U2888" s="1135">
        <v>3</v>
      </c>
      <c r="V2888" s="1135" t="s">
        <v>663</v>
      </c>
      <c r="W2888" s="1135">
        <v>130</v>
      </c>
      <c r="X2888" s="1135">
        <v>85</v>
      </c>
      <c r="Y2888" s="1135">
        <v>1.9</v>
      </c>
      <c r="Z2888" s="1135">
        <v>5.5</v>
      </c>
      <c r="AA2888" s="1135" t="s">
        <v>4293</v>
      </c>
      <c r="AH2888" s="1135" t="s">
        <v>1576</v>
      </c>
      <c r="AM2888" s="1136" t="s">
        <v>14777</v>
      </c>
      <c r="AN2888" s="1136" t="s">
        <v>14778</v>
      </c>
      <c r="AO2888" s="1136">
        <f t="shared" si="358"/>
        <v>500</v>
      </c>
      <c r="AP2888" s="1136">
        <f t="shared" si="359"/>
        <v>1.7849999999999999</v>
      </c>
      <c r="AQ2888" s="1136" t="str">
        <f t="shared" si="360"/>
        <v>1-4-1S83°</v>
      </c>
      <c r="AR2888" s="1136" t="str">
        <f t="shared" si="361"/>
        <v>31</v>
      </c>
      <c r="AS2888" s="1136" t="str">
        <f t="shared" si="362"/>
        <v>300/300/OFF</v>
      </c>
      <c r="AT2888" s="1136" t="str">
        <f t="shared" si="363"/>
        <v>1-4-1S83°</v>
      </c>
      <c r="AV2888" s="1136" t="str">
        <f t="shared" si="364"/>
        <v>110.5.11</v>
      </c>
      <c r="AW2888" s="1438">
        <f t="shared" si="365"/>
        <v>44327</v>
      </c>
    </row>
    <row r="2889" spans="1:49">
      <c r="A2889" s="1135" t="s">
        <v>8755</v>
      </c>
      <c r="B2889" s="1135" t="s">
        <v>8756</v>
      </c>
      <c r="C2889" s="1135">
        <v>450</v>
      </c>
      <c r="D2889" s="1135">
        <v>1.83</v>
      </c>
      <c r="E2889" s="1135" t="s">
        <v>15183</v>
      </c>
      <c r="F2889" s="1135" t="s">
        <v>1078</v>
      </c>
      <c r="G2889" s="1135">
        <v>2</v>
      </c>
      <c r="H2889" s="1135" t="s">
        <v>1249</v>
      </c>
      <c r="I2889" s="1135" t="s">
        <v>126</v>
      </c>
      <c r="J2889" s="1135">
        <v>1.1000000000000001</v>
      </c>
      <c r="K2889" s="1135" t="s">
        <v>8757</v>
      </c>
      <c r="L2889" s="1135" t="s">
        <v>8758</v>
      </c>
      <c r="M2889" s="1135">
        <v>41.5</v>
      </c>
      <c r="N2889" s="1135" t="s">
        <v>1039</v>
      </c>
      <c r="O2889" s="1135">
        <v>1.0375000000000001</v>
      </c>
      <c r="P2889" s="1135">
        <v>0.83000000000000007</v>
      </c>
      <c r="Q2889" s="1135">
        <v>3</v>
      </c>
      <c r="R2889" s="1135">
        <v>23</v>
      </c>
      <c r="T2889" s="1135">
        <v>28</v>
      </c>
      <c r="U2889" s="1135">
        <v>3</v>
      </c>
      <c r="V2889" s="1135" t="s">
        <v>663</v>
      </c>
      <c r="W2889" s="1135">
        <v>110</v>
      </c>
      <c r="X2889" s="1135">
        <v>70</v>
      </c>
      <c r="Y2889" s="1135">
        <v>3</v>
      </c>
      <c r="Z2889" s="1135">
        <v>4.5</v>
      </c>
      <c r="AA2889" s="1135" t="s">
        <v>5254</v>
      </c>
      <c r="AH2889" s="1135" t="s">
        <v>833</v>
      </c>
      <c r="AM2889" s="1136" t="s">
        <v>14779</v>
      </c>
      <c r="AN2889" s="1136" t="s">
        <v>14780</v>
      </c>
      <c r="AO2889" s="1136">
        <f t="shared" si="358"/>
        <v>450</v>
      </c>
      <c r="AP2889" s="1136">
        <f t="shared" si="359"/>
        <v>1.83</v>
      </c>
      <c r="AQ2889" s="1136" t="str">
        <f t="shared" si="360"/>
        <v>1-4-1S83°</v>
      </c>
      <c r="AR2889" s="1136" t="str">
        <f t="shared" si="361"/>
        <v>30</v>
      </c>
      <c r="AS2889" s="1136" t="str">
        <f t="shared" si="362"/>
        <v>215/215/OFF</v>
      </c>
      <c r="AT2889" s="1136" t="str">
        <f t="shared" si="363"/>
        <v>1-4-1S83°</v>
      </c>
      <c r="AV2889" s="1136" t="str">
        <f t="shared" si="364"/>
        <v>110.5.21</v>
      </c>
      <c r="AW2889" s="1438">
        <f t="shared" si="365"/>
        <v>44337</v>
      </c>
    </row>
    <row r="2890" spans="1:49">
      <c r="A2890" s="1135" t="s">
        <v>8759</v>
      </c>
      <c r="B2890" s="1135" t="s">
        <v>8705</v>
      </c>
      <c r="C2890" s="1135">
        <v>700</v>
      </c>
      <c r="D2890" s="1135">
        <v>1.82</v>
      </c>
      <c r="E2890" s="1135" t="s">
        <v>15216</v>
      </c>
      <c r="F2890" s="1135" t="s">
        <v>1078</v>
      </c>
      <c r="G2890" s="1135">
        <v>4</v>
      </c>
      <c r="H2890" s="1135" t="s">
        <v>8702</v>
      </c>
      <c r="I2890" s="1135" t="s">
        <v>466</v>
      </c>
      <c r="J2890" s="1135">
        <v>2.2999999999999998</v>
      </c>
      <c r="K2890" s="1135" t="s">
        <v>8760</v>
      </c>
      <c r="L2890" s="1135" t="s">
        <v>4245</v>
      </c>
      <c r="M2890" s="1135">
        <v>196</v>
      </c>
      <c r="N2890" s="1135" t="s">
        <v>1039</v>
      </c>
      <c r="O2890" s="1135">
        <v>4.9000000000000004</v>
      </c>
      <c r="P2890" s="1135">
        <v>3.92</v>
      </c>
      <c r="Q2890" s="1135">
        <v>3</v>
      </c>
      <c r="R2890" s="1135">
        <v>28</v>
      </c>
      <c r="T2890" s="1135">
        <v>15.5</v>
      </c>
      <c r="U2890" s="1135">
        <v>5</v>
      </c>
      <c r="V2890" s="1135" t="s">
        <v>663</v>
      </c>
      <c r="W2890" s="1135">
        <v>130</v>
      </c>
      <c r="X2890" s="1135">
        <v>80</v>
      </c>
      <c r="Y2890" s="1135">
        <v>1.5</v>
      </c>
      <c r="Z2890" s="1135" t="s">
        <v>663</v>
      </c>
      <c r="AA2890" s="1135" t="s">
        <v>6295</v>
      </c>
      <c r="AH2890" s="1135" t="s">
        <v>699</v>
      </c>
      <c r="AM2890" s="1136" t="s">
        <v>14781</v>
      </c>
      <c r="AN2890" s="1136" t="s">
        <v>14782</v>
      </c>
      <c r="AO2890" s="1136">
        <f t="shared" si="358"/>
        <v>700</v>
      </c>
      <c r="AP2890" s="1136">
        <f t="shared" si="359"/>
        <v>1.82</v>
      </c>
      <c r="AQ2890" s="1136" t="str">
        <f t="shared" si="360"/>
        <v>1-5-1S91°Z+S</v>
      </c>
      <c r="AR2890" s="1136" t="str">
        <f t="shared" si="361"/>
        <v>30</v>
      </c>
      <c r="AS2890" s="1136" t="str">
        <f t="shared" si="362"/>
        <v>281/281/155</v>
      </c>
      <c r="AT2890" s="1136" t="str">
        <f t="shared" si="363"/>
        <v>1-5-1S91°Z+S</v>
      </c>
      <c r="AU2890" s="1136" t="s">
        <v>15734</v>
      </c>
      <c r="AV2890" s="1136" t="str">
        <f t="shared" si="364"/>
        <v>110.5.28</v>
      </c>
      <c r="AW2890" s="1438">
        <f t="shared" si="365"/>
        <v>44344</v>
      </c>
    </row>
    <row r="2891" spans="1:49">
      <c r="A2891" s="1135" t="s">
        <v>8761</v>
      </c>
      <c r="B2891" s="1135" t="s">
        <v>8633</v>
      </c>
      <c r="C2891" s="1135">
        <v>550</v>
      </c>
      <c r="D2891" s="1135">
        <v>1.714</v>
      </c>
      <c r="E2891" s="1135">
        <v>102.5</v>
      </c>
      <c r="F2891" s="1135" t="s">
        <v>663</v>
      </c>
      <c r="G2891" s="1135">
        <v>5</v>
      </c>
      <c r="H2891" s="1135" t="s">
        <v>8762</v>
      </c>
      <c r="I2891" s="1135" t="s">
        <v>8634</v>
      </c>
      <c r="J2891" s="1135">
        <v>3.3</v>
      </c>
      <c r="K2891" s="1135" t="s">
        <v>8763</v>
      </c>
      <c r="L2891" s="1135" t="s">
        <v>8636</v>
      </c>
      <c r="M2891" s="1135">
        <v>607.6</v>
      </c>
      <c r="N2891" s="1135" t="s">
        <v>1039</v>
      </c>
      <c r="O2891" s="1135">
        <v>15.190000000000001</v>
      </c>
      <c r="P2891" s="1135">
        <v>12.152000000000001</v>
      </c>
      <c r="Q2891" s="1135">
        <v>3</v>
      </c>
      <c r="R2891" s="1135">
        <v>24</v>
      </c>
      <c r="T2891" s="1135">
        <v>5.8</v>
      </c>
      <c r="U2891" s="1135">
        <v>6.1</v>
      </c>
      <c r="V2891" s="1135" t="s">
        <v>663</v>
      </c>
      <c r="W2891" s="1135">
        <v>80</v>
      </c>
      <c r="X2891" s="1135">
        <v>90</v>
      </c>
      <c r="Y2891" s="1135">
        <v>0.9</v>
      </c>
      <c r="Z2891" s="1135" t="s">
        <v>663</v>
      </c>
      <c r="AA2891" s="1135" t="s">
        <v>3636</v>
      </c>
      <c r="AH2891" s="1135" t="s">
        <v>2478</v>
      </c>
      <c r="AM2891" s="1136" t="s">
        <v>14783</v>
      </c>
      <c r="AN2891" s="1136" t="s">
        <v>14784</v>
      </c>
      <c r="AO2891" s="1136">
        <f t="shared" ref="AO2891:AO2954" si="366">C2891</f>
        <v>550</v>
      </c>
      <c r="AP2891" s="1136">
        <f t="shared" ref="AP2891:AP2954" si="367">D2891</f>
        <v>1.714</v>
      </c>
      <c r="AQ2891" s="1136">
        <f t="shared" ref="AQ2891:AQ2954" si="368">E2891</f>
        <v>102.5</v>
      </c>
      <c r="AR2891" s="1136" t="str">
        <f t="shared" ref="AR2891:AR2954" si="369">F2891</f>
        <v>NA</v>
      </c>
      <c r="AS2891" s="1136" t="str">
        <f t="shared" ref="AS2891:AS2954" si="370">H2891</f>
        <v>470/430/OFF</v>
      </c>
      <c r="AT2891" s="1136">
        <f t="shared" ref="AT2891:AT2954" si="371">E2891</f>
        <v>102.5</v>
      </c>
      <c r="AV2891" s="1136" t="str">
        <f t="shared" si="364"/>
        <v>110.6.17</v>
      </c>
      <c r="AW2891" s="1438">
        <f t="shared" si="365"/>
        <v>44364</v>
      </c>
    </row>
    <row r="2892" spans="1:49">
      <c r="A2892" s="1135" t="s">
        <v>8764</v>
      </c>
      <c r="B2892" s="1135" t="s">
        <v>8765</v>
      </c>
      <c r="C2892" s="1135">
        <v>500</v>
      </c>
      <c r="D2892" s="1135">
        <v>1.74</v>
      </c>
      <c r="E2892" s="1135" t="s">
        <v>15183</v>
      </c>
      <c r="F2892" s="1135" t="s">
        <v>1048</v>
      </c>
      <c r="G2892" s="1135" t="s">
        <v>1095</v>
      </c>
      <c r="H2892" s="1135" t="s">
        <v>1384</v>
      </c>
      <c r="I2892" s="1135" t="s">
        <v>126</v>
      </c>
      <c r="J2892" s="1135">
        <v>1.4</v>
      </c>
      <c r="K2892" s="1135" t="s">
        <v>8766</v>
      </c>
      <c r="L2892" s="1135" t="s">
        <v>8767</v>
      </c>
      <c r="M2892" s="1135">
        <v>72</v>
      </c>
      <c r="N2892" s="1135" t="s">
        <v>1039</v>
      </c>
      <c r="O2892" s="1135">
        <v>1.8</v>
      </c>
      <c r="P2892" s="1135">
        <v>1.44</v>
      </c>
      <c r="Q2892" s="1135" t="s">
        <v>1463</v>
      </c>
      <c r="R2892" s="1135">
        <v>21</v>
      </c>
      <c r="T2892" s="1135">
        <v>21.5</v>
      </c>
      <c r="U2892" s="1135">
        <v>3.5</v>
      </c>
      <c r="V2892" s="1135" t="s">
        <v>663</v>
      </c>
      <c r="W2892" s="1135">
        <v>130</v>
      </c>
      <c r="X2892" s="1135">
        <v>85</v>
      </c>
      <c r="Y2892" s="1135">
        <v>1.8</v>
      </c>
      <c r="Z2892" s="1135" t="s">
        <v>8768</v>
      </c>
      <c r="AA2892" s="1135" t="s">
        <v>3640</v>
      </c>
      <c r="AH2892" s="1135" t="s">
        <v>1580</v>
      </c>
      <c r="AM2892" s="1136" t="s">
        <v>14785</v>
      </c>
      <c r="AN2892" s="1136" t="s">
        <v>14786</v>
      </c>
      <c r="AO2892" s="1136">
        <f t="shared" si="366"/>
        <v>500</v>
      </c>
      <c r="AP2892" s="1136">
        <f t="shared" si="367"/>
        <v>1.74</v>
      </c>
      <c r="AQ2892" s="1136" t="str">
        <f t="shared" si="368"/>
        <v>1-4-1S83°</v>
      </c>
      <c r="AR2892" s="1136" t="str">
        <f t="shared" si="369"/>
        <v>31</v>
      </c>
      <c r="AS2892" s="1136" t="str">
        <f t="shared" si="370"/>
        <v>220/220/OFF</v>
      </c>
      <c r="AT2892" s="1136" t="str">
        <f t="shared" si="371"/>
        <v>1-4-1S83°</v>
      </c>
      <c r="AV2892" s="1136" t="str">
        <f t="shared" si="364"/>
        <v>110.6.22</v>
      </c>
      <c r="AW2892" s="1438">
        <f t="shared" si="365"/>
        <v>44369</v>
      </c>
    </row>
    <row r="2893" spans="1:49">
      <c r="A2893" s="1135" t="s">
        <v>8769</v>
      </c>
      <c r="B2893" s="1135" t="s">
        <v>8647</v>
      </c>
      <c r="C2893" s="1135">
        <v>550</v>
      </c>
      <c r="D2893" s="1135">
        <v>1.68</v>
      </c>
      <c r="E2893" s="1135">
        <v>102.5</v>
      </c>
      <c r="F2893" s="1135" t="s">
        <v>4164</v>
      </c>
      <c r="G2893" s="1135">
        <v>5</v>
      </c>
      <c r="H2893" s="1135" t="s">
        <v>8740</v>
      </c>
      <c r="I2893" s="1135" t="s">
        <v>8634</v>
      </c>
      <c r="J2893" s="1135">
        <v>3.2</v>
      </c>
      <c r="K2893" s="1135" t="s">
        <v>8770</v>
      </c>
      <c r="L2893" s="1135" t="s">
        <v>8742</v>
      </c>
      <c r="M2893" s="1135">
        <v>610</v>
      </c>
      <c r="N2893" s="1135" t="s">
        <v>1039</v>
      </c>
      <c r="O2893" s="1135">
        <v>15.25</v>
      </c>
      <c r="P2893" s="1135">
        <v>12.200000000000001</v>
      </c>
      <c r="Q2893" s="1135">
        <v>3.5</v>
      </c>
      <c r="R2893" s="1135">
        <v>22</v>
      </c>
      <c r="T2893" s="1135">
        <v>10.5</v>
      </c>
      <c r="U2893" s="1135">
        <v>4.0999999999999996</v>
      </c>
      <c r="V2893" s="1135" t="s">
        <v>663</v>
      </c>
      <c r="W2893" s="1135">
        <v>80</v>
      </c>
      <c r="X2893" s="1135">
        <v>55</v>
      </c>
      <c r="Y2893" s="1135">
        <v>1</v>
      </c>
      <c r="Z2893" s="1135" t="s">
        <v>663</v>
      </c>
      <c r="AA2893" s="1135" t="s">
        <v>8771</v>
      </c>
      <c r="AH2893" s="1135" t="s">
        <v>746</v>
      </c>
      <c r="AM2893" s="1136" t="s">
        <v>14787</v>
      </c>
      <c r="AN2893" s="1136" t="s">
        <v>14788</v>
      </c>
      <c r="AO2893" s="1136">
        <f t="shared" si="366"/>
        <v>550</v>
      </c>
      <c r="AP2893" s="1136">
        <f t="shared" si="367"/>
        <v>1.68</v>
      </c>
      <c r="AQ2893" s="1136">
        <f t="shared" si="368"/>
        <v>102.5</v>
      </c>
      <c r="AR2893" s="1136" t="str">
        <f t="shared" si="369"/>
        <v>15.5</v>
      </c>
      <c r="AS2893" s="1136" t="str">
        <f t="shared" si="370"/>
        <v>500/470/160</v>
      </c>
      <c r="AT2893" s="1136">
        <f t="shared" si="371"/>
        <v>102.5</v>
      </c>
      <c r="AV2893" s="1136" t="str">
        <f t="shared" si="364"/>
        <v>110.6.23</v>
      </c>
      <c r="AW2893" s="1438">
        <f t="shared" si="365"/>
        <v>44370</v>
      </c>
    </row>
    <row r="2894" spans="1:49">
      <c r="A2894" s="1135" t="s">
        <v>8772</v>
      </c>
      <c r="B2894" s="1135" t="s">
        <v>671</v>
      </c>
      <c r="C2894" s="1135">
        <v>500</v>
      </c>
      <c r="D2894" s="1135">
        <v>1.67</v>
      </c>
      <c r="E2894" s="1135">
        <v>102.5</v>
      </c>
      <c r="F2894" s="1135" t="s">
        <v>4164</v>
      </c>
      <c r="G2894" s="1135">
        <v>5.5</v>
      </c>
      <c r="H2894" s="1135" t="s">
        <v>8773</v>
      </c>
      <c r="I2894" s="1135" t="s">
        <v>657</v>
      </c>
      <c r="J2894" s="1135">
        <v>3.4</v>
      </c>
      <c r="K2894" s="1135" t="s">
        <v>8774</v>
      </c>
      <c r="L2894" s="1135" t="s">
        <v>8654</v>
      </c>
      <c r="M2894" s="1135">
        <v>427.4</v>
      </c>
      <c r="N2894" s="1135" t="s">
        <v>1039</v>
      </c>
      <c r="O2894" s="1135">
        <v>10.685</v>
      </c>
      <c r="P2894" s="1135">
        <v>8.548</v>
      </c>
      <c r="Q2894" s="1135">
        <v>3.5</v>
      </c>
      <c r="R2894" s="1135">
        <v>19.600000000000001</v>
      </c>
      <c r="T2894" s="1135">
        <v>14.9</v>
      </c>
      <c r="U2894" s="1135">
        <v>4.2</v>
      </c>
      <c r="V2894" s="1135" t="s">
        <v>663</v>
      </c>
      <c r="W2894" s="1135">
        <v>120</v>
      </c>
      <c r="X2894" s="1135">
        <v>90</v>
      </c>
      <c r="Y2894" s="1135">
        <v>1</v>
      </c>
      <c r="Z2894" s="1135" t="s">
        <v>663</v>
      </c>
      <c r="AA2894" s="1135" t="s">
        <v>6275</v>
      </c>
      <c r="AB2894" s="1135" t="s">
        <v>2774</v>
      </c>
      <c r="AC2894" s="1135" t="s">
        <v>2774</v>
      </c>
      <c r="AD2894" s="1135" t="s">
        <v>2774</v>
      </c>
      <c r="AH2894" s="1135" t="s">
        <v>1470</v>
      </c>
      <c r="AM2894" s="1136" t="s">
        <v>14789</v>
      </c>
      <c r="AN2894" s="1136" t="s">
        <v>14790</v>
      </c>
      <c r="AO2894" s="1136">
        <f t="shared" si="366"/>
        <v>500</v>
      </c>
      <c r="AP2894" s="1136">
        <f t="shared" si="367"/>
        <v>1.67</v>
      </c>
      <c r="AQ2894" s="1136">
        <f t="shared" si="368"/>
        <v>102.5</v>
      </c>
      <c r="AR2894" s="1136" t="str">
        <f t="shared" si="369"/>
        <v>15.5</v>
      </c>
      <c r="AS2894" s="1136" t="str">
        <f t="shared" si="370"/>
        <v>480/420/160</v>
      </c>
      <c r="AT2894" s="1136">
        <f t="shared" si="371"/>
        <v>102.5</v>
      </c>
      <c r="AV2894" s="1136" t="str">
        <f t="shared" si="364"/>
        <v>110.6.28</v>
      </c>
      <c r="AW2894" s="1438">
        <f t="shared" si="365"/>
        <v>44375</v>
      </c>
    </row>
    <row r="2895" spans="1:49">
      <c r="A2895" s="1135" t="s">
        <v>8775</v>
      </c>
      <c r="B2895" s="1135" t="s">
        <v>8523</v>
      </c>
      <c r="C2895" s="1135">
        <v>500</v>
      </c>
      <c r="D2895" s="1135">
        <v>1.7</v>
      </c>
      <c r="E2895" s="1135" t="s">
        <v>15183</v>
      </c>
      <c r="F2895" s="1135" t="s">
        <v>1048</v>
      </c>
      <c r="G2895" s="1135">
        <v>2</v>
      </c>
      <c r="H2895" s="1135" t="s">
        <v>1539</v>
      </c>
      <c r="I2895" s="1135" t="s">
        <v>639</v>
      </c>
      <c r="J2895" s="1135">
        <v>0.8</v>
      </c>
      <c r="K2895" s="1135" t="s">
        <v>8776</v>
      </c>
      <c r="L2895" s="1135" t="s">
        <v>932</v>
      </c>
      <c r="M2895" s="1135">
        <v>30.9</v>
      </c>
      <c r="N2895" s="1135" t="s">
        <v>1039</v>
      </c>
      <c r="O2895" s="1135">
        <v>0.77249999999999996</v>
      </c>
      <c r="P2895" s="1135">
        <v>0.61799999999999999</v>
      </c>
      <c r="Q2895" s="1135">
        <v>4</v>
      </c>
      <c r="R2895" s="1135">
        <v>19.5</v>
      </c>
      <c r="T2895" s="1135">
        <v>30.1</v>
      </c>
      <c r="U2895" s="1135">
        <v>3.9</v>
      </c>
      <c r="V2895" s="1135" t="s">
        <v>663</v>
      </c>
      <c r="W2895" s="1135">
        <v>150</v>
      </c>
      <c r="X2895" s="1135">
        <v>80</v>
      </c>
      <c r="Y2895" s="1135">
        <v>2.2000000000000002</v>
      </c>
      <c r="Z2895" s="1135">
        <v>3</v>
      </c>
      <c r="AA2895" s="1135" t="s">
        <v>1406</v>
      </c>
      <c r="AH2895" s="1135" t="s">
        <v>1454</v>
      </c>
      <c r="AM2895" s="1136" t="s">
        <v>14791</v>
      </c>
      <c r="AN2895" s="1136" t="s">
        <v>14792</v>
      </c>
      <c r="AO2895" s="1136">
        <f t="shared" si="366"/>
        <v>500</v>
      </c>
      <c r="AP2895" s="1136">
        <f t="shared" si="367"/>
        <v>1.7</v>
      </c>
      <c r="AQ2895" s="1136" t="str">
        <f t="shared" si="368"/>
        <v>1-4-1S83°</v>
      </c>
      <c r="AR2895" s="1136" t="str">
        <f t="shared" si="369"/>
        <v>31</v>
      </c>
      <c r="AS2895" s="1136" t="str">
        <f t="shared" si="370"/>
        <v>207/207/OFF</v>
      </c>
      <c r="AT2895" s="1136" t="str">
        <f t="shared" si="371"/>
        <v>1-4-1S83°</v>
      </c>
      <c r="AV2895" s="1136" t="str">
        <f t="shared" si="364"/>
        <v>110.7.1</v>
      </c>
      <c r="AW2895" s="1438">
        <f t="shared" si="365"/>
        <v>44378</v>
      </c>
    </row>
    <row r="2896" spans="1:49">
      <c r="A2896" s="1135" t="s">
        <v>8777</v>
      </c>
      <c r="B2896" s="1135" t="s">
        <v>8705</v>
      </c>
      <c r="C2896" s="1135">
        <v>650</v>
      </c>
      <c r="D2896" s="1135">
        <v>1.8</v>
      </c>
      <c r="E2896" s="1135" t="s">
        <v>15216</v>
      </c>
      <c r="F2896" s="1135" t="s">
        <v>1078</v>
      </c>
      <c r="G2896" s="1135">
        <v>4</v>
      </c>
      <c r="H2896" s="1135" t="s">
        <v>1049</v>
      </c>
      <c r="I2896" s="1135" t="s">
        <v>126</v>
      </c>
      <c r="J2896" s="1135">
        <v>0.9</v>
      </c>
      <c r="K2896" s="1135" t="s">
        <v>8778</v>
      </c>
      <c r="L2896" s="1135" t="s">
        <v>4306</v>
      </c>
      <c r="M2896" s="1135">
        <v>197</v>
      </c>
      <c r="N2896" s="1135" t="s">
        <v>1039</v>
      </c>
      <c r="O2896" s="1135">
        <v>4.9250000000000007</v>
      </c>
      <c r="P2896" s="1135">
        <v>3.94</v>
      </c>
      <c r="Q2896" s="1135">
        <v>3</v>
      </c>
      <c r="R2896" s="1135">
        <v>29</v>
      </c>
      <c r="T2896" s="1135">
        <v>22</v>
      </c>
      <c r="U2896" s="1135">
        <v>5.3</v>
      </c>
      <c r="V2896" s="1135" t="s">
        <v>663</v>
      </c>
      <c r="W2896" s="1135">
        <v>40</v>
      </c>
      <c r="X2896" s="1135">
        <v>10</v>
      </c>
      <c r="Y2896" s="1135">
        <v>2</v>
      </c>
      <c r="Z2896" s="1135" t="s">
        <v>663</v>
      </c>
      <c r="AA2896" s="1135" t="s">
        <v>5520</v>
      </c>
      <c r="AH2896" s="1135" t="s">
        <v>789</v>
      </c>
      <c r="AM2896" s="1136" t="s">
        <v>14793</v>
      </c>
      <c r="AN2896" s="1136" t="s">
        <v>14794</v>
      </c>
      <c r="AO2896" s="1136">
        <f t="shared" si="366"/>
        <v>650</v>
      </c>
      <c r="AP2896" s="1136">
        <f t="shared" si="367"/>
        <v>1.8</v>
      </c>
      <c r="AQ2896" s="1136" t="str">
        <f t="shared" si="368"/>
        <v>1-5-1S91°Z+S</v>
      </c>
      <c r="AR2896" s="1136" t="str">
        <f t="shared" si="369"/>
        <v>30</v>
      </c>
      <c r="AS2896" s="1136" t="str">
        <f t="shared" si="370"/>
        <v>260/260/OFF</v>
      </c>
      <c r="AT2896" s="1136" t="str">
        <f t="shared" si="371"/>
        <v>1-5-1S91°Z+S</v>
      </c>
      <c r="AU2896" s="1136" t="s">
        <v>15734</v>
      </c>
      <c r="AV2896" s="1136" t="str">
        <f t="shared" si="364"/>
        <v>110.7.20</v>
      </c>
      <c r="AW2896" s="1438">
        <f t="shared" si="365"/>
        <v>44397</v>
      </c>
    </row>
    <row r="2897" spans="1:49">
      <c r="A2897" s="1135" t="s">
        <v>8779</v>
      </c>
      <c r="B2897" s="1135" t="s">
        <v>8780</v>
      </c>
      <c r="C2897" s="1135">
        <v>500</v>
      </c>
      <c r="D2897" s="1135">
        <v>1.615</v>
      </c>
      <c r="E2897" s="1135" t="s">
        <v>15196</v>
      </c>
      <c r="F2897" s="1135" t="s">
        <v>1069</v>
      </c>
      <c r="G2897" s="1135">
        <v>5</v>
      </c>
      <c r="H2897" s="1135" t="s">
        <v>8553</v>
      </c>
      <c r="I2897" s="1135" t="s">
        <v>1206</v>
      </c>
      <c r="J2897" s="1135">
        <v>1</v>
      </c>
      <c r="K2897" s="1135" t="s">
        <v>4821</v>
      </c>
      <c r="L2897" s="1135" t="s">
        <v>4796</v>
      </c>
      <c r="M2897" s="1135">
        <v>161.69999999999999</v>
      </c>
      <c r="N2897" s="1135" t="s">
        <v>1039</v>
      </c>
      <c r="O2897" s="1135">
        <v>4.0424999999999995</v>
      </c>
      <c r="P2897" s="1135">
        <v>3.234</v>
      </c>
      <c r="Q2897" s="1135">
        <v>3.5</v>
      </c>
      <c r="R2897" s="1135">
        <v>30.8</v>
      </c>
      <c r="T2897" s="1135">
        <v>16.8</v>
      </c>
      <c r="U2897" s="1135">
        <v>2.6</v>
      </c>
      <c r="V2897" s="1135" t="s">
        <v>663</v>
      </c>
      <c r="W2897" s="1135">
        <v>60</v>
      </c>
      <c r="X2897" s="1135">
        <v>10</v>
      </c>
      <c r="Y2897" s="1135">
        <v>1.8</v>
      </c>
      <c r="Z2897" s="1135">
        <v>5.5</v>
      </c>
      <c r="AA2897" s="1135" t="s">
        <v>3805</v>
      </c>
      <c r="AH2897" s="1135" t="s">
        <v>1088</v>
      </c>
      <c r="AM2897" s="1136" t="s">
        <v>14795</v>
      </c>
      <c r="AN2897" s="1136" t="s">
        <v>14796</v>
      </c>
      <c r="AO2897" s="1136">
        <f t="shared" si="366"/>
        <v>500</v>
      </c>
      <c r="AP2897" s="1136">
        <f t="shared" si="367"/>
        <v>1.615</v>
      </c>
      <c r="AQ2897" s="1136" t="str">
        <f t="shared" si="368"/>
        <v>2-6-1S83°</v>
      </c>
      <c r="AR2897" s="1136" t="str">
        <f t="shared" si="369"/>
        <v>31.5</v>
      </c>
      <c r="AS2897" s="1136" t="str">
        <f t="shared" si="370"/>
        <v>175/163</v>
      </c>
      <c r="AT2897" s="1136" t="str">
        <f t="shared" si="371"/>
        <v>2-6-1S83°</v>
      </c>
      <c r="AV2897" s="1136" t="str">
        <f t="shared" si="364"/>
        <v>110.8.23</v>
      </c>
      <c r="AW2897" s="1438">
        <f t="shared" si="365"/>
        <v>44431</v>
      </c>
    </row>
    <row r="2898" spans="1:49">
      <c r="A2898" s="1135" t="s">
        <v>8781</v>
      </c>
      <c r="B2898" s="1135" t="s">
        <v>8508</v>
      </c>
      <c r="C2898" s="1135">
        <v>500</v>
      </c>
      <c r="D2898" s="1135">
        <v>1.7849999999999999</v>
      </c>
      <c r="E2898" s="1135" t="s">
        <v>15183</v>
      </c>
      <c r="F2898" s="1135" t="s">
        <v>1048</v>
      </c>
      <c r="G2898" s="1135" t="s">
        <v>1110</v>
      </c>
      <c r="H2898" s="1135" t="s">
        <v>2634</v>
      </c>
      <c r="I2898" s="1135" t="s">
        <v>126</v>
      </c>
      <c r="J2898" s="1135">
        <v>1.1000000000000001</v>
      </c>
      <c r="K2898" s="1135" t="s">
        <v>8734</v>
      </c>
      <c r="L2898" s="1135" t="s">
        <v>2081</v>
      </c>
      <c r="M2898" s="1135">
        <v>72.2</v>
      </c>
      <c r="N2898" s="1135" t="s">
        <v>1039</v>
      </c>
      <c r="O2898" s="1135">
        <v>1.8050000000000002</v>
      </c>
      <c r="P2898" s="1135">
        <v>1.4440000000000002</v>
      </c>
      <c r="Q2898" s="1135">
        <v>3</v>
      </c>
      <c r="R2898" s="1135">
        <v>21.5</v>
      </c>
      <c r="T2898" s="1135">
        <v>29.1</v>
      </c>
      <c r="U2898" s="1135">
        <v>3</v>
      </c>
      <c r="V2898" s="1135" t="s">
        <v>663</v>
      </c>
      <c r="W2898" s="1135">
        <v>130</v>
      </c>
      <c r="X2898" s="1135">
        <v>85</v>
      </c>
      <c r="Y2898" s="1135">
        <v>1.9</v>
      </c>
      <c r="Z2898" s="1135">
        <v>5.5</v>
      </c>
      <c r="AA2898" s="1135" t="s">
        <v>6076</v>
      </c>
      <c r="AH2898" s="1135" t="s">
        <v>1042</v>
      </c>
      <c r="AM2898" s="1136" t="s">
        <v>14797</v>
      </c>
      <c r="AN2898" s="1136" t="s">
        <v>14798</v>
      </c>
      <c r="AO2898" s="1136">
        <f t="shared" si="366"/>
        <v>500</v>
      </c>
      <c r="AP2898" s="1136">
        <f t="shared" si="367"/>
        <v>1.7849999999999999</v>
      </c>
      <c r="AQ2898" s="1136" t="str">
        <f t="shared" si="368"/>
        <v>1-4-1S83°</v>
      </c>
      <c r="AR2898" s="1136" t="str">
        <f t="shared" si="369"/>
        <v>31</v>
      </c>
      <c r="AS2898" s="1136" t="str">
        <f t="shared" si="370"/>
        <v>300/300/OFF</v>
      </c>
      <c r="AT2898" s="1136" t="str">
        <f t="shared" si="371"/>
        <v>1-4-1S83°</v>
      </c>
      <c r="AV2898" s="1136" t="str">
        <f t="shared" si="364"/>
        <v>110.8.31</v>
      </c>
      <c r="AW2898" s="1438">
        <f t="shared" si="365"/>
        <v>44439</v>
      </c>
    </row>
    <row r="2899" spans="1:49">
      <c r="A2899" s="1135" t="s">
        <v>8782</v>
      </c>
      <c r="B2899" s="1135" t="s">
        <v>8756</v>
      </c>
      <c r="C2899" s="1135">
        <v>450</v>
      </c>
      <c r="D2899" s="1135">
        <v>1.83</v>
      </c>
      <c r="E2899" s="1135" t="s">
        <v>15183</v>
      </c>
      <c r="F2899" s="1135" t="s">
        <v>1078</v>
      </c>
      <c r="G2899" s="1135">
        <v>2</v>
      </c>
      <c r="H2899" s="1135" t="s">
        <v>1249</v>
      </c>
      <c r="I2899" s="1135" t="s">
        <v>126</v>
      </c>
      <c r="J2899" s="1135">
        <v>1</v>
      </c>
      <c r="K2899" s="1135" t="s">
        <v>8757</v>
      </c>
      <c r="L2899" s="1135" t="s">
        <v>8758</v>
      </c>
      <c r="M2899" s="1135">
        <v>41.5</v>
      </c>
      <c r="N2899" s="1135" t="s">
        <v>1039</v>
      </c>
      <c r="O2899" s="1135">
        <v>1.0375000000000001</v>
      </c>
      <c r="P2899" s="1135">
        <v>0.83000000000000007</v>
      </c>
      <c r="Q2899" s="1135">
        <v>3</v>
      </c>
      <c r="R2899" s="1135">
        <v>23</v>
      </c>
      <c r="T2899" s="1135">
        <v>28</v>
      </c>
      <c r="U2899" s="1135">
        <v>3</v>
      </c>
      <c r="V2899" s="1135" t="s">
        <v>663</v>
      </c>
      <c r="W2899" s="1135">
        <v>110</v>
      </c>
      <c r="X2899" s="1135">
        <v>70</v>
      </c>
      <c r="Y2899" s="1135">
        <v>3</v>
      </c>
      <c r="Z2899" s="1135">
        <v>4.5</v>
      </c>
      <c r="AA2899" s="1135" t="s">
        <v>3816</v>
      </c>
      <c r="AH2899" s="1135" t="s">
        <v>842</v>
      </c>
      <c r="AM2899" s="1136" t="s">
        <v>14799</v>
      </c>
      <c r="AN2899" s="1136" t="s">
        <v>14800</v>
      </c>
      <c r="AO2899" s="1136">
        <f t="shared" si="366"/>
        <v>450</v>
      </c>
      <c r="AP2899" s="1136">
        <f t="shared" si="367"/>
        <v>1.83</v>
      </c>
      <c r="AQ2899" s="1136" t="str">
        <f t="shared" si="368"/>
        <v>1-4-1S83°</v>
      </c>
      <c r="AR2899" s="1136" t="str">
        <f t="shared" si="369"/>
        <v>30</v>
      </c>
      <c r="AS2899" s="1136" t="str">
        <f t="shared" si="370"/>
        <v>215/215/OFF</v>
      </c>
      <c r="AT2899" s="1136" t="str">
        <f t="shared" si="371"/>
        <v>1-4-1S83°</v>
      </c>
      <c r="AV2899" s="1136" t="str">
        <f t="shared" si="364"/>
        <v>110.9.8</v>
      </c>
      <c r="AW2899" s="1438">
        <f t="shared" si="365"/>
        <v>44447</v>
      </c>
    </row>
    <row r="2900" spans="1:49">
      <c r="A2900" s="1135" t="s">
        <v>8783</v>
      </c>
      <c r="B2900" s="1135" t="s">
        <v>8765</v>
      </c>
      <c r="C2900" s="1135">
        <v>500</v>
      </c>
      <c r="D2900" s="1135">
        <v>1.74</v>
      </c>
      <c r="E2900" s="1135" t="s">
        <v>15183</v>
      </c>
      <c r="F2900" s="1135" t="s">
        <v>1048</v>
      </c>
      <c r="G2900" s="1135" t="s">
        <v>1110</v>
      </c>
      <c r="H2900" s="1135" t="s">
        <v>1384</v>
      </c>
      <c r="I2900" s="1135" t="s">
        <v>126</v>
      </c>
      <c r="J2900" s="1135">
        <v>1.4</v>
      </c>
      <c r="K2900" s="1135" t="s">
        <v>8766</v>
      </c>
      <c r="L2900" s="1135" t="s">
        <v>8767</v>
      </c>
      <c r="M2900" s="1135">
        <v>72</v>
      </c>
      <c r="N2900" s="1135" t="s">
        <v>1039</v>
      </c>
      <c r="O2900" s="1135">
        <v>1.8</v>
      </c>
      <c r="P2900" s="1135">
        <v>1.44</v>
      </c>
      <c r="Q2900" s="1135">
        <v>3</v>
      </c>
      <c r="R2900" s="1135">
        <v>21</v>
      </c>
      <c r="T2900" s="1135">
        <v>21.5</v>
      </c>
      <c r="U2900" s="1135">
        <v>3.5</v>
      </c>
      <c r="V2900" s="1135" t="s">
        <v>663</v>
      </c>
      <c r="W2900" s="1135">
        <v>130</v>
      </c>
      <c r="X2900" s="1135">
        <v>85</v>
      </c>
      <c r="Y2900" s="1135">
        <v>1.8</v>
      </c>
      <c r="Z2900" s="1135">
        <v>5</v>
      </c>
      <c r="AA2900" s="1135" t="s">
        <v>3821</v>
      </c>
      <c r="AH2900" s="1135" t="s">
        <v>625</v>
      </c>
      <c r="AM2900" s="1136" t="s">
        <v>14801</v>
      </c>
      <c r="AN2900" s="1136" t="s">
        <v>14802</v>
      </c>
      <c r="AO2900" s="1136">
        <f t="shared" si="366"/>
        <v>500</v>
      </c>
      <c r="AP2900" s="1136">
        <f t="shared" si="367"/>
        <v>1.74</v>
      </c>
      <c r="AQ2900" s="1136" t="str">
        <f t="shared" si="368"/>
        <v>1-4-1S83°</v>
      </c>
      <c r="AR2900" s="1136" t="str">
        <f t="shared" si="369"/>
        <v>31</v>
      </c>
      <c r="AS2900" s="1136" t="str">
        <f t="shared" si="370"/>
        <v>220/220/OFF</v>
      </c>
      <c r="AT2900" s="1136" t="str">
        <f t="shared" si="371"/>
        <v>1-4-1S83°</v>
      </c>
      <c r="AV2900" s="1136" t="str">
        <f t="shared" si="364"/>
        <v>110.9.9</v>
      </c>
      <c r="AW2900" s="1438">
        <f t="shared" si="365"/>
        <v>44448</v>
      </c>
    </row>
    <row r="2901" spans="1:49">
      <c r="A2901" s="1135" t="s">
        <v>8784</v>
      </c>
      <c r="B2901" s="1135" t="s">
        <v>8618</v>
      </c>
      <c r="C2901" s="1135">
        <v>450</v>
      </c>
      <c r="D2901" s="1135">
        <v>1.83</v>
      </c>
      <c r="E2901" s="1135">
        <v>107.5</v>
      </c>
      <c r="F2901" s="1135" t="s">
        <v>663</v>
      </c>
      <c r="G2901" s="1135">
        <v>5</v>
      </c>
      <c r="H2901" s="1135" t="s">
        <v>8619</v>
      </c>
      <c r="I2901" s="1135" t="s">
        <v>657</v>
      </c>
      <c r="J2901" s="1135">
        <v>0.8</v>
      </c>
      <c r="K2901" s="1135" t="s">
        <v>8785</v>
      </c>
      <c r="L2901" s="1135" t="s">
        <v>8786</v>
      </c>
      <c r="M2901" s="1135">
        <v>421.5</v>
      </c>
      <c r="N2901" s="1135" t="s">
        <v>1039</v>
      </c>
      <c r="O2901" s="1135">
        <v>10.537500000000001</v>
      </c>
      <c r="P2901" s="1135">
        <v>8.43</v>
      </c>
      <c r="Q2901" s="1135">
        <v>3</v>
      </c>
      <c r="R2901" s="1135">
        <v>19.100000000000001</v>
      </c>
      <c r="T2901" s="1135">
        <v>12.2</v>
      </c>
      <c r="U2901" s="1135">
        <v>5.8</v>
      </c>
      <c r="V2901" s="1135" t="s">
        <v>663</v>
      </c>
      <c r="W2901" s="1135">
        <v>35</v>
      </c>
      <c r="X2901" s="1135">
        <v>10</v>
      </c>
      <c r="Y2901" s="1135">
        <v>1.2</v>
      </c>
      <c r="Z2901" s="1135" t="s">
        <v>663</v>
      </c>
      <c r="AA2901" s="1135" t="s">
        <v>3893</v>
      </c>
      <c r="AH2901" s="1135" t="s">
        <v>5775</v>
      </c>
      <c r="AM2901" s="1136" t="s">
        <v>14803</v>
      </c>
      <c r="AN2901" s="1136" t="s">
        <v>14804</v>
      </c>
      <c r="AO2901" s="1136">
        <f t="shared" si="366"/>
        <v>450</v>
      </c>
      <c r="AP2901" s="1136">
        <f t="shared" si="367"/>
        <v>1.83</v>
      </c>
      <c r="AQ2901" s="1136">
        <f t="shared" si="368"/>
        <v>107.5</v>
      </c>
      <c r="AR2901" s="1136" t="str">
        <f t="shared" si="369"/>
        <v>NA</v>
      </c>
      <c r="AS2901" s="1136" t="str">
        <f t="shared" si="370"/>
        <v>380/360/155</v>
      </c>
      <c r="AT2901" s="1136">
        <f t="shared" si="371"/>
        <v>107.5</v>
      </c>
      <c r="AV2901" s="1136" t="str">
        <f t="shared" si="364"/>
        <v>110.9.16</v>
      </c>
      <c r="AW2901" s="1438">
        <f t="shared" si="365"/>
        <v>44455</v>
      </c>
    </row>
    <row r="2902" spans="1:49">
      <c r="A2902" s="1135" t="s">
        <v>8787</v>
      </c>
      <c r="B2902" s="1135" t="s">
        <v>8780</v>
      </c>
      <c r="C2902" s="1135">
        <v>500</v>
      </c>
      <c r="D2902" s="1135">
        <v>1.61</v>
      </c>
      <c r="E2902" s="1135" t="s">
        <v>15196</v>
      </c>
      <c r="F2902" s="1135" t="s">
        <v>1492</v>
      </c>
      <c r="G2902" s="1135">
        <v>5</v>
      </c>
      <c r="H2902" s="1135" t="s">
        <v>8553</v>
      </c>
      <c r="I2902" s="1135" t="s">
        <v>1206</v>
      </c>
      <c r="J2902" s="1135">
        <v>0.9</v>
      </c>
      <c r="K2902" s="1135" t="s">
        <v>4821</v>
      </c>
      <c r="L2902" s="1135" t="s">
        <v>4796</v>
      </c>
      <c r="M2902" s="1135">
        <v>161.69999999999999</v>
      </c>
      <c r="N2902" s="1135" t="s">
        <v>1039</v>
      </c>
      <c r="O2902" s="1135">
        <v>4.0424999999999995</v>
      </c>
      <c r="P2902" s="1135">
        <v>3.234</v>
      </c>
      <c r="Q2902" s="1135">
        <v>3.5</v>
      </c>
      <c r="R2902" s="1135">
        <v>30.8</v>
      </c>
      <c r="T2902" s="1135">
        <v>16.8</v>
      </c>
      <c r="U2902" s="1135">
        <v>2.6</v>
      </c>
      <c r="V2902" s="1135" t="s">
        <v>663</v>
      </c>
      <c r="W2902" s="1135">
        <v>60</v>
      </c>
      <c r="X2902" s="1135">
        <v>10</v>
      </c>
      <c r="Y2902" s="1135">
        <v>1.8</v>
      </c>
      <c r="Z2902" s="1135">
        <v>5.5</v>
      </c>
      <c r="AA2902" s="1135" t="s">
        <v>3903</v>
      </c>
      <c r="AH2902" s="1135" t="s">
        <v>944</v>
      </c>
      <c r="AM2902" s="1136" t="s">
        <v>14805</v>
      </c>
      <c r="AN2902" s="1136" t="s">
        <v>14806</v>
      </c>
      <c r="AO2902" s="1136">
        <f t="shared" si="366"/>
        <v>500</v>
      </c>
      <c r="AP2902" s="1136">
        <f t="shared" si="367"/>
        <v>1.61</v>
      </c>
      <c r="AQ2902" s="1136" t="str">
        <f t="shared" si="368"/>
        <v>2-6-1S83°</v>
      </c>
      <c r="AR2902" s="1136" t="str">
        <f t="shared" si="369"/>
        <v>32.5</v>
      </c>
      <c r="AS2902" s="1136" t="str">
        <f t="shared" si="370"/>
        <v>175/163</v>
      </c>
      <c r="AT2902" s="1136" t="str">
        <f t="shared" si="371"/>
        <v>2-6-1S83°</v>
      </c>
      <c r="AV2902" s="1136" t="str">
        <f t="shared" si="364"/>
        <v>110.9.22</v>
      </c>
      <c r="AW2902" s="1438">
        <f t="shared" si="365"/>
        <v>44461</v>
      </c>
    </row>
    <row r="2903" spans="1:49">
      <c r="A2903" s="1135" t="s">
        <v>8788</v>
      </c>
      <c r="B2903" s="1135" t="s">
        <v>8602</v>
      </c>
      <c r="C2903" s="1135">
        <v>550</v>
      </c>
      <c r="D2903" s="1135">
        <v>1.83</v>
      </c>
      <c r="E2903" s="1135">
        <v>105</v>
      </c>
      <c r="F2903" s="1135" t="s">
        <v>4164</v>
      </c>
      <c r="G2903" s="1135">
        <v>5</v>
      </c>
      <c r="H2903" s="1135" t="s">
        <v>8789</v>
      </c>
      <c r="I2903" s="1135" t="s">
        <v>477</v>
      </c>
      <c r="J2903" s="1135">
        <v>2.8</v>
      </c>
      <c r="K2903" s="1135" t="s">
        <v>8790</v>
      </c>
      <c r="L2903" s="1135" t="s">
        <v>4245</v>
      </c>
      <c r="M2903" s="1135">
        <v>196</v>
      </c>
      <c r="N2903" s="1135" t="s">
        <v>1039</v>
      </c>
      <c r="O2903" s="1135">
        <v>4.9000000000000004</v>
      </c>
      <c r="P2903" s="1135">
        <v>3.92</v>
      </c>
      <c r="Q2903" s="1135">
        <v>3</v>
      </c>
      <c r="R2903" s="1135">
        <v>28</v>
      </c>
      <c r="T2903" s="1135">
        <v>15.5</v>
      </c>
      <c r="U2903" s="1135">
        <v>5</v>
      </c>
      <c r="V2903" s="1135" t="s">
        <v>663</v>
      </c>
      <c r="W2903" s="1135">
        <v>130</v>
      </c>
      <c r="X2903" s="1135">
        <v>80</v>
      </c>
      <c r="Y2903" s="1135">
        <v>1.5</v>
      </c>
      <c r="Z2903" s="1135" t="s">
        <v>663</v>
      </c>
      <c r="AA2903" s="1135" t="s">
        <v>5440</v>
      </c>
      <c r="AH2903" s="1135" t="s">
        <v>908</v>
      </c>
      <c r="AM2903" s="1136" t="s">
        <v>14807</v>
      </c>
      <c r="AN2903" s="1136" t="s">
        <v>14808</v>
      </c>
      <c r="AO2903" s="1136">
        <f t="shared" si="366"/>
        <v>550</v>
      </c>
      <c r="AP2903" s="1136">
        <f t="shared" si="367"/>
        <v>1.83</v>
      </c>
      <c r="AQ2903" s="1136">
        <f t="shared" si="368"/>
        <v>105</v>
      </c>
      <c r="AR2903" s="1136" t="str">
        <f t="shared" si="369"/>
        <v>15.5</v>
      </c>
      <c r="AS2903" s="1136" t="str">
        <f t="shared" si="370"/>
        <v>340/320/150</v>
      </c>
      <c r="AT2903" s="1136">
        <f t="shared" si="371"/>
        <v>105</v>
      </c>
      <c r="AV2903" s="1136" t="str">
        <f t="shared" si="364"/>
        <v>110.9.27</v>
      </c>
      <c r="AW2903" s="1438">
        <f t="shared" si="365"/>
        <v>44466</v>
      </c>
    </row>
    <row r="2904" spans="1:49">
      <c r="A2904" s="1135" t="s">
        <v>8791</v>
      </c>
      <c r="B2904" s="1135" t="s">
        <v>8792</v>
      </c>
      <c r="C2904" s="1135">
        <v>620</v>
      </c>
      <c r="D2904" s="1135">
        <v>1.7</v>
      </c>
      <c r="E2904" s="1135" t="s">
        <v>15183</v>
      </c>
      <c r="F2904" s="1135" t="s">
        <v>2261</v>
      </c>
      <c r="G2904" s="1135">
        <v>2</v>
      </c>
      <c r="H2904" s="1135" t="s">
        <v>1421</v>
      </c>
      <c r="I2904" s="1135" t="s">
        <v>1167</v>
      </c>
      <c r="J2904" s="1135">
        <v>1.7</v>
      </c>
      <c r="K2904" s="1135" t="s">
        <v>8793</v>
      </c>
      <c r="L2904" s="1135" t="s">
        <v>8520</v>
      </c>
      <c r="M2904" s="1135">
        <v>31.5</v>
      </c>
      <c r="N2904" s="1135" t="s">
        <v>1039</v>
      </c>
      <c r="O2904" s="1135">
        <v>0.78750000000000009</v>
      </c>
      <c r="P2904" s="1135">
        <v>0.63</v>
      </c>
      <c r="Q2904" s="1135">
        <v>4</v>
      </c>
      <c r="R2904" s="1135">
        <v>20</v>
      </c>
      <c r="T2904" s="1135">
        <v>39</v>
      </c>
      <c r="U2904" s="1135">
        <v>3.5</v>
      </c>
      <c r="V2904" s="1135" t="s">
        <v>663</v>
      </c>
      <c r="W2904" s="1135">
        <v>150</v>
      </c>
      <c r="X2904" s="1135">
        <v>85</v>
      </c>
      <c r="Y2904" s="1135">
        <v>3</v>
      </c>
      <c r="Z2904" s="1135">
        <v>3.5</v>
      </c>
      <c r="AA2904" s="1135" t="s">
        <v>3276</v>
      </c>
      <c r="AH2904" s="1135" t="s">
        <v>3293</v>
      </c>
      <c r="AM2904" s="1136" t="s">
        <v>14809</v>
      </c>
      <c r="AN2904" s="1136" t="s">
        <v>14810</v>
      </c>
      <c r="AO2904" s="1136">
        <f t="shared" si="366"/>
        <v>620</v>
      </c>
      <c r="AP2904" s="1136">
        <f t="shared" si="367"/>
        <v>1.7</v>
      </c>
      <c r="AQ2904" s="1136" t="str">
        <f t="shared" si="368"/>
        <v>1-4-1S83°</v>
      </c>
      <c r="AR2904" s="1136" t="str">
        <f t="shared" si="369"/>
        <v>33</v>
      </c>
      <c r="AS2904" s="1136" t="str">
        <f t="shared" si="370"/>
        <v>232/232/OFF</v>
      </c>
      <c r="AT2904" s="1136" t="str">
        <f t="shared" si="371"/>
        <v>1-4-1S83°</v>
      </c>
      <c r="AV2904" s="1136" t="str">
        <f t="shared" si="364"/>
        <v>110.10.4</v>
      </c>
      <c r="AW2904" s="1438">
        <f t="shared" si="365"/>
        <v>44473</v>
      </c>
    </row>
    <row r="2905" spans="1:49">
      <c r="A2905" s="1135" t="s">
        <v>8794</v>
      </c>
      <c r="B2905" s="1135" t="s">
        <v>8560</v>
      </c>
      <c r="C2905" s="1135">
        <v>550</v>
      </c>
      <c r="D2905" s="1135">
        <v>1.77</v>
      </c>
      <c r="E2905" s="1135" t="s">
        <v>15210</v>
      </c>
      <c r="F2905" s="1135" t="s">
        <v>2328</v>
      </c>
      <c r="G2905" s="1135">
        <v>4</v>
      </c>
      <c r="H2905" s="1135" t="s">
        <v>8656</v>
      </c>
      <c r="I2905" s="1135" t="s">
        <v>126</v>
      </c>
      <c r="J2905" s="1135">
        <v>1.7</v>
      </c>
      <c r="K2905" s="1135" t="s">
        <v>8795</v>
      </c>
      <c r="L2905" s="1135" t="s">
        <v>4174</v>
      </c>
      <c r="M2905" s="1135">
        <v>202</v>
      </c>
      <c r="N2905" s="1135" t="s">
        <v>1039</v>
      </c>
      <c r="O2905" s="1135">
        <v>5.0500000000000007</v>
      </c>
      <c r="P2905" s="1135">
        <v>4.04</v>
      </c>
      <c r="Q2905" s="1135">
        <v>4</v>
      </c>
      <c r="R2905" s="1135">
        <v>20</v>
      </c>
      <c r="T2905" s="1135">
        <v>11</v>
      </c>
      <c r="U2905" s="1135">
        <v>3.7</v>
      </c>
      <c r="V2905" s="1135" t="s">
        <v>663</v>
      </c>
      <c r="W2905" s="1135">
        <v>115</v>
      </c>
      <c r="X2905" s="1135">
        <v>70</v>
      </c>
      <c r="Y2905" s="1135">
        <v>1.6</v>
      </c>
      <c r="Z2905" s="1135" t="s">
        <v>663</v>
      </c>
      <c r="AA2905" s="1135" t="s">
        <v>6043</v>
      </c>
      <c r="AH2905" s="1135" t="s">
        <v>973</v>
      </c>
      <c r="AM2905" s="1136" t="s">
        <v>14811</v>
      </c>
      <c r="AN2905" s="1136" t="s">
        <v>14812</v>
      </c>
      <c r="AO2905" s="1136">
        <f t="shared" si="366"/>
        <v>550</v>
      </c>
      <c r="AP2905" s="1136">
        <f t="shared" si="367"/>
        <v>1.77</v>
      </c>
      <c r="AQ2905" s="1136" t="str">
        <f t="shared" si="368"/>
        <v>1-5-1S83°Z+S</v>
      </c>
      <c r="AR2905" s="1136" t="str">
        <f t="shared" si="369"/>
        <v>33.5</v>
      </c>
      <c r="AS2905" s="1136" t="str">
        <f t="shared" si="370"/>
        <v>245/245/145</v>
      </c>
      <c r="AT2905" s="1136" t="str">
        <f t="shared" si="371"/>
        <v>1-5-1S83°Z+S</v>
      </c>
      <c r="AU2905" s="1136" t="s">
        <v>15734</v>
      </c>
      <c r="AV2905" s="1136" t="str">
        <f t="shared" si="364"/>
        <v>110.10.5</v>
      </c>
      <c r="AW2905" s="1438">
        <f t="shared" si="365"/>
        <v>44474</v>
      </c>
    </row>
    <row r="2906" spans="1:49">
      <c r="A2906" s="1135" t="s">
        <v>8796</v>
      </c>
      <c r="B2906" s="1135" t="s">
        <v>8780</v>
      </c>
      <c r="C2906" s="1135">
        <v>500</v>
      </c>
      <c r="D2906" s="1135">
        <v>1.61</v>
      </c>
      <c r="E2906" s="1135" t="s">
        <v>15196</v>
      </c>
      <c r="F2906" s="1135" t="s">
        <v>1492</v>
      </c>
      <c r="G2906" s="1135">
        <v>5</v>
      </c>
      <c r="H2906" s="1135" t="s">
        <v>8553</v>
      </c>
      <c r="I2906" s="1135" t="s">
        <v>1206</v>
      </c>
      <c r="J2906" s="1135">
        <v>0.9</v>
      </c>
      <c r="K2906" s="1135" t="s">
        <v>4821</v>
      </c>
      <c r="L2906" s="1135" t="s">
        <v>4796</v>
      </c>
      <c r="M2906" s="1135">
        <v>161.69999999999999</v>
      </c>
      <c r="N2906" s="1135" t="s">
        <v>1039</v>
      </c>
      <c r="O2906" s="1135">
        <v>4.0424999999999995</v>
      </c>
      <c r="P2906" s="1135">
        <v>3.234</v>
      </c>
      <c r="Q2906" s="1135">
        <v>3.5</v>
      </c>
      <c r="R2906" s="1135">
        <v>30.8</v>
      </c>
      <c r="T2906" s="1135">
        <v>16.8</v>
      </c>
      <c r="U2906" s="1135">
        <v>2.6</v>
      </c>
      <c r="V2906" s="1135" t="s">
        <v>663</v>
      </c>
      <c r="W2906" s="1135">
        <v>60</v>
      </c>
      <c r="X2906" s="1135">
        <v>10</v>
      </c>
      <c r="Y2906" s="1135">
        <v>1.8</v>
      </c>
      <c r="Z2906" s="1135">
        <v>5.5</v>
      </c>
      <c r="AA2906" s="1135" t="s">
        <v>4054</v>
      </c>
      <c r="AH2906" s="1135" t="s">
        <v>1060</v>
      </c>
      <c r="AM2906" s="1136" t="s">
        <v>14813</v>
      </c>
      <c r="AN2906" s="1136" t="s">
        <v>14814</v>
      </c>
      <c r="AO2906" s="1136">
        <f t="shared" si="366"/>
        <v>500</v>
      </c>
      <c r="AP2906" s="1136">
        <f t="shared" si="367"/>
        <v>1.61</v>
      </c>
      <c r="AQ2906" s="1136" t="str">
        <f t="shared" si="368"/>
        <v>2-6-1S83°</v>
      </c>
      <c r="AR2906" s="1136" t="str">
        <f t="shared" si="369"/>
        <v>32.5</v>
      </c>
      <c r="AS2906" s="1136" t="str">
        <f t="shared" si="370"/>
        <v>175/163</v>
      </c>
      <c r="AT2906" s="1136" t="str">
        <f t="shared" si="371"/>
        <v>2-6-1S83°</v>
      </c>
      <c r="AV2906" s="1136" t="str">
        <f t="shared" si="364"/>
        <v>110.11.3</v>
      </c>
      <c r="AW2906" s="1438">
        <f t="shared" si="365"/>
        <v>44503</v>
      </c>
    </row>
    <row r="2907" spans="1:49">
      <c r="A2907" s="1135" t="s">
        <v>8797</v>
      </c>
      <c r="B2907" s="1135" t="s">
        <v>8613</v>
      </c>
      <c r="C2907" s="1135">
        <v>600</v>
      </c>
      <c r="D2907" s="1135">
        <v>1.76</v>
      </c>
      <c r="E2907" s="1135" t="s">
        <v>15210</v>
      </c>
      <c r="F2907" s="1135" t="s">
        <v>2328</v>
      </c>
      <c r="G2907" s="1135">
        <v>5</v>
      </c>
      <c r="H2907" s="1135" t="s">
        <v>8798</v>
      </c>
      <c r="I2907" s="1135" t="s">
        <v>466</v>
      </c>
      <c r="J2907" s="1135">
        <v>2.7</v>
      </c>
      <c r="K2907" s="1135" t="s">
        <v>8799</v>
      </c>
      <c r="L2907" s="1135" t="s">
        <v>4179</v>
      </c>
      <c r="M2907" s="1135">
        <v>206</v>
      </c>
      <c r="N2907" s="1135" t="s">
        <v>1039</v>
      </c>
      <c r="O2907" s="1135">
        <v>5.15</v>
      </c>
      <c r="P2907" s="1135">
        <v>4.12</v>
      </c>
      <c r="Q2907" s="1135">
        <v>4</v>
      </c>
      <c r="R2907" s="1135">
        <v>25</v>
      </c>
      <c r="T2907" s="1135">
        <v>18.5</v>
      </c>
      <c r="U2907" s="1135">
        <v>4.0999999999999996</v>
      </c>
      <c r="V2907" s="1135" t="s">
        <v>663</v>
      </c>
      <c r="W2907" s="1135">
        <v>120</v>
      </c>
      <c r="X2907" s="1135">
        <v>85</v>
      </c>
      <c r="Y2907" s="1135">
        <v>1.5</v>
      </c>
      <c r="Z2907" s="1135" t="s">
        <v>663</v>
      </c>
      <c r="AA2907" s="1135" t="s">
        <v>4059</v>
      </c>
      <c r="AH2907" s="1135" t="s">
        <v>1737</v>
      </c>
      <c r="AM2907" s="1136" t="s">
        <v>14815</v>
      </c>
      <c r="AN2907" s="1136" t="s">
        <v>14816</v>
      </c>
      <c r="AO2907" s="1136">
        <f t="shared" si="366"/>
        <v>600</v>
      </c>
      <c r="AP2907" s="1136">
        <f t="shared" si="367"/>
        <v>1.76</v>
      </c>
      <c r="AQ2907" s="1136" t="str">
        <f t="shared" si="368"/>
        <v>1-5-1S83°Z+S</v>
      </c>
      <c r="AR2907" s="1136" t="str">
        <f t="shared" si="369"/>
        <v>33.5</v>
      </c>
      <c r="AS2907" s="1136" t="str">
        <f t="shared" si="370"/>
        <v>248/228/135</v>
      </c>
      <c r="AT2907" s="1136" t="str">
        <f t="shared" si="371"/>
        <v>1-5-1S83°Z+S</v>
      </c>
      <c r="AU2907" s="1136" t="s">
        <v>15734</v>
      </c>
      <c r="AV2907" s="1136" t="str">
        <f t="shared" si="364"/>
        <v>110.11.5</v>
      </c>
      <c r="AW2907" s="1438">
        <f t="shared" si="365"/>
        <v>44505</v>
      </c>
    </row>
    <row r="2908" spans="1:49">
      <c r="A2908" s="1135" t="s">
        <v>8800</v>
      </c>
      <c r="B2908" s="1135" t="s">
        <v>8780</v>
      </c>
      <c r="C2908" s="1135">
        <v>500</v>
      </c>
      <c r="D2908" s="1135">
        <v>1.6359999999999999</v>
      </c>
      <c r="E2908" s="1135" t="s">
        <v>15196</v>
      </c>
      <c r="F2908" s="1135" t="s">
        <v>1492</v>
      </c>
      <c r="G2908" s="1135">
        <v>5</v>
      </c>
      <c r="H2908" s="1135" t="s">
        <v>8553</v>
      </c>
      <c r="I2908" s="1135" t="s">
        <v>1206</v>
      </c>
      <c r="J2908" s="1135">
        <v>0.9</v>
      </c>
      <c r="K2908" s="1135" t="s">
        <v>5484</v>
      </c>
      <c r="L2908" s="1135" t="s">
        <v>4796</v>
      </c>
      <c r="M2908" s="1135">
        <v>161.69999999999999</v>
      </c>
      <c r="N2908" s="1135" t="s">
        <v>1039</v>
      </c>
      <c r="O2908" s="1135">
        <v>4.0424999999999995</v>
      </c>
      <c r="P2908" s="1135">
        <v>3.234</v>
      </c>
      <c r="Q2908" s="1135">
        <v>3.5</v>
      </c>
      <c r="R2908" s="1135">
        <v>28</v>
      </c>
      <c r="T2908" s="1135">
        <v>16.8</v>
      </c>
      <c r="U2908" s="1135">
        <v>2.6</v>
      </c>
      <c r="V2908" s="1135" t="s">
        <v>663</v>
      </c>
      <c r="W2908" s="1135">
        <v>60</v>
      </c>
      <c r="X2908" s="1135">
        <v>10</v>
      </c>
      <c r="Y2908" s="1135">
        <v>1.8</v>
      </c>
      <c r="Z2908" s="1135">
        <v>5.5</v>
      </c>
      <c r="AA2908" s="1135" t="s">
        <v>5543</v>
      </c>
      <c r="AH2908" s="1135" t="s">
        <v>1057</v>
      </c>
      <c r="AM2908" s="1136" t="s">
        <v>14817</v>
      </c>
      <c r="AN2908" s="1136" t="s">
        <v>14818</v>
      </c>
      <c r="AO2908" s="1136">
        <f t="shared" si="366"/>
        <v>500</v>
      </c>
      <c r="AP2908" s="1136">
        <f t="shared" si="367"/>
        <v>1.6359999999999999</v>
      </c>
      <c r="AQ2908" s="1136" t="str">
        <f t="shared" si="368"/>
        <v>2-6-1S83°</v>
      </c>
      <c r="AR2908" s="1136" t="str">
        <f t="shared" si="369"/>
        <v>32.5</v>
      </c>
      <c r="AS2908" s="1136" t="str">
        <f t="shared" si="370"/>
        <v>175/163</v>
      </c>
      <c r="AT2908" s="1136" t="str">
        <f t="shared" si="371"/>
        <v>2-6-1S83°</v>
      </c>
      <c r="AV2908" s="1136" t="str">
        <f t="shared" si="364"/>
        <v>110.11.9</v>
      </c>
      <c r="AW2908" s="1438">
        <f t="shared" si="365"/>
        <v>44509</v>
      </c>
    </row>
    <row r="2909" spans="1:49">
      <c r="A2909" s="1135" t="s">
        <v>8801</v>
      </c>
      <c r="B2909" s="1135" t="s">
        <v>8725</v>
      </c>
      <c r="C2909" s="1135">
        <v>600</v>
      </c>
      <c r="D2909" s="1135">
        <v>1.74</v>
      </c>
      <c r="E2909" s="1135" t="s">
        <v>15210</v>
      </c>
      <c r="F2909" s="1135" t="s">
        <v>2328</v>
      </c>
      <c r="G2909" s="1135">
        <v>5</v>
      </c>
      <c r="H2909" s="1135" t="s">
        <v>8802</v>
      </c>
      <c r="I2909" s="1135" t="s">
        <v>466</v>
      </c>
      <c r="J2909" s="1135">
        <v>2.7</v>
      </c>
      <c r="K2909" s="1135" t="s">
        <v>8803</v>
      </c>
      <c r="L2909" s="1135" t="s">
        <v>4123</v>
      </c>
      <c r="M2909" s="1135">
        <v>206</v>
      </c>
      <c r="N2909" s="1135" t="s">
        <v>1039</v>
      </c>
      <c r="O2909" s="1135">
        <v>5.15</v>
      </c>
      <c r="P2909" s="1135">
        <v>4.12</v>
      </c>
      <c r="Q2909" s="1135">
        <v>4</v>
      </c>
      <c r="R2909" s="1135">
        <v>20</v>
      </c>
      <c r="T2909" s="1135">
        <v>18.5</v>
      </c>
      <c r="U2909" s="1135">
        <v>4.0999999999999996</v>
      </c>
      <c r="V2909" s="1135" t="s">
        <v>663</v>
      </c>
      <c r="W2909" s="1135">
        <v>120</v>
      </c>
      <c r="X2909" s="1135">
        <v>85</v>
      </c>
      <c r="Y2909" s="1135">
        <v>1.5</v>
      </c>
      <c r="Z2909" s="1135" t="s">
        <v>663</v>
      </c>
      <c r="AA2909" s="1135" t="s">
        <v>4068</v>
      </c>
      <c r="AH2909" s="1135" t="s">
        <v>973</v>
      </c>
      <c r="AM2909" s="1136" t="s">
        <v>14819</v>
      </c>
      <c r="AN2909" s="1136" t="s">
        <v>14820</v>
      </c>
      <c r="AO2909" s="1136">
        <f t="shared" si="366"/>
        <v>600</v>
      </c>
      <c r="AP2909" s="1136">
        <f t="shared" si="367"/>
        <v>1.74</v>
      </c>
      <c r="AQ2909" s="1136" t="str">
        <f t="shared" si="368"/>
        <v>1-5-1S83°Z+S</v>
      </c>
      <c r="AR2909" s="1136" t="str">
        <f t="shared" si="369"/>
        <v>33.5</v>
      </c>
      <c r="AS2909" s="1136" t="str">
        <f t="shared" si="370"/>
        <v>260/240/135</v>
      </c>
      <c r="AT2909" s="1136" t="str">
        <f t="shared" si="371"/>
        <v>1-5-1S83°Z+S</v>
      </c>
      <c r="AU2909" s="1136" t="s">
        <v>15734</v>
      </c>
      <c r="AV2909" s="1136" t="str">
        <f t="shared" si="364"/>
        <v>110.11.16</v>
      </c>
      <c r="AW2909" s="1438">
        <f t="shared" si="365"/>
        <v>44516</v>
      </c>
    </row>
    <row r="2910" spans="1:49">
      <c r="A2910" s="1135" t="s">
        <v>8804</v>
      </c>
      <c r="B2910" s="1135" t="s">
        <v>8688</v>
      </c>
      <c r="C2910" s="1135">
        <v>550</v>
      </c>
      <c r="D2910" s="1135">
        <v>1.7290000000000001</v>
      </c>
      <c r="E2910" s="1135" t="s">
        <v>15217</v>
      </c>
      <c r="F2910" s="1135" t="s">
        <v>1048</v>
      </c>
      <c r="G2910" s="1135">
        <v>5</v>
      </c>
      <c r="H2910" s="1135" t="s">
        <v>1564</v>
      </c>
      <c r="I2910" s="1135" t="s">
        <v>466</v>
      </c>
      <c r="J2910" s="1135">
        <v>2.7</v>
      </c>
      <c r="K2910" s="1135" t="s">
        <v>8805</v>
      </c>
      <c r="L2910" s="1135" t="s">
        <v>8690</v>
      </c>
      <c r="M2910" s="1135">
        <v>228.6</v>
      </c>
      <c r="N2910" s="1135" t="s">
        <v>1039</v>
      </c>
      <c r="O2910" s="1135">
        <v>5.7149999999999999</v>
      </c>
      <c r="P2910" s="1135">
        <v>4.5720000000000001</v>
      </c>
      <c r="Q2910" s="1135">
        <v>3</v>
      </c>
      <c r="R2910" s="1135">
        <v>32.5</v>
      </c>
      <c r="T2910" s="1135">
        <v>13.1</v>
      </c>
      <c r="U2910" s="1135">
        <v>6.1</v>
      </c>
      <c r="V2910" s="1135" t="s">
        <v>663</v>
      </c>
      <c r="W2910" s="1135">
        <v>110</v>
      </c>
      <c r="X2910" s="1135">
        <v>80</v>
      </c>
      <c r="Y2910" s="1135">
        <v>1.8</v>
      </c>
      <c r="Z2910" s="1135">
        <v>7.5</v>
      </c>
      <c r="AA2910" s="1135" t="s">
        <v>4335</v>
      </c>
      <c r="AH2910" s="1135" t="s">
        <v>8465</v>
      </c>
      <c r="AM2910" s="1136" t="s">
        <v>14821</v>
      </c>
      <c r="AN2910" s="1136" t="s">
        <v>14822</v>
      </c>
      <c r="AO2910" s="1136">
        <f t="shared" si="366"/>
        <v>550</v>
      </c>
      <c r="AP2910" s="1136">
        <f t="shared" si="367"/>
        <v>1.7290000000000001</v>
      </c>
      <c r="AQ2910" s="1136" t="str">
        <f t="shared" si="368"/>
        <v>1-7-1S83°</v>
      </c>
      <c r="AR2910" s="1136" t="str">
        <f t="shared" si="369"/>
        <v>31</v>
      </c>
      <c r="AS2910" s="1136" t="str">
        <f t="shared" si="370"/>
        <v>160/OFF</v>
      </c>
      <c r="AT2910" s="1136" t="str">
        <f t="shared" si="371"/>
        <v>1-7-1S83°</v>
      </c>
      <c r="AV2910" s="1136" t="str">
        <f t="shared" si="364"/>
        <v>110.11.15</v>
      </c>
      <c r="AW2910" s="1438">
        <f t="shared" si="365"/>
        <v>44515</v>
      </c>
    </row>
    <row r="2911" spans="1:49">
      <c r="A2911" s="1135" t="s">
        <v>8806</v>
      </c>
      <c r="B2911" s="1135" t="s">
        <v>8508</v>
      </c>
      <c r="C2911" s="1135">
        <v>500</v>
      </c>
      <c r="D2911" s="1135">
        <v>1.7949999999999999</v>
      </c>
      <c r="E2911" s="1135" t="s">
        <v>15183</v>
      </c>
      <c r="F2911" s="1135" t="s">
        <v>1048</v>
      </c>
      <c r="G2911" s="1135" t="s">
        <v>1110</v>
      </c>
      <c r="H2911" s="1135" t="s">
        <v>1384</v>
      </c>
      <c r="I2911" s="1135" t="s">
        <v>126</v>
      </c>
      <c r="J2911" s="1135">
        <v>1.3</v>
      </c>
      <c r="K2911" s="1135" t="s">
        <v>8734</v>
      </c>
      <c r="L2911" s="1135" t="s">
        <v>2081</v>
      </c>
      <c r="M2911" s="1135">
        <v>72</v>
      </c>
      <c r="N2911" s="1135" t="s">
        <v>1039</v>
      </c>
      <c r="O2911" s="1135">
        <v>1.8</v>
      </c>
      <c r="P2911" s="1135">
        <v>1.44</v>
      </c>
      <c r="Q2911" s="1135">
        <v>3</v>
      </c>
      <c r="R2911" s="1135">
        <v>21</v>
      </c>
      <c r="T2911" s="1135">
        <v>21.5</v>
      </c>
      <c r="U2911" s="1135">
        <v>3.5</v>
      </c>
      <c r="V2911" s="1135" t="s">
        <v>663</v>
      </c>
      <c r="W2911" s="1135">
        <v>130</v>
      </c>
      <c r="X2911" s="1135">
        <v>85</v>
      </c>
      <c r="Y2911" s="1135">
        <v>1.8</v>
      </c>
      <c r="Z2911" s="1135">
        <v>5</v>
      </c>
      <c r="AA2911" s="1135" t="s">
        <v>4070</v>
      </c>
      <c r="AH2911" s="1135" t="s">
        <v>3161</v>
      </c>
      <c r="AM2911" s="1136" t="s">
        <v>14823</v>
      </c>
      <c r="AN2911" s="1136" t="s">
        <v>14824</v>
      </c>
      <c r="AO2911" s="1136">
        <f t="shared" si="366"/>
        <v>500</v>
      </c>
      <c r="AP2911" s="1136">
        <f t="shared" si="367"/>
        <v>1.7949999999999999</v>
      </c>
      <c r="AQ2911" s="1136" t="str">
        <f t="shared" si="368"/>
        <v>1-4-1S83°</v>
      </c>
      <c r="AR2911" s="1136" t="str">
        <f t="shared" si="369"/>
        <v>31</v>
      </c>
      <c r="AS2911" s="1136" t="str">
        <f t="shared" si="370"/>
        <v>220/220/OFF</v>
      </c>
      <c r="AT2911" s="1136" t="str">
        <f t="shared" si="371"/>
        <v>1-4-1S83°</v>
      </c>
      <c r="AV2911" s="1136" t="str">
        <f t="shared" si="364"/>
        <v>110.11.19</v>
      </c>
      <c r="AW2911" s="1438">
        <f t="shared" si="365"/>
        <v>44519</v>
      </c>
    </row>
    <row r="2912" spans="1:49">
      <c r="A2912" s="1135" t="s">
        <v>8807</v>
      </c>
      <c r="B2912" s="1135" t="s">
        <v>810</v>
      </c>
      <c r="C2912" s="1135">
        <v>450</v>
      </c>
      <c r="D2912" s="1135">
        <v>1.875</v>
      </c>
      <c r="E2912" s="1135" t="s">
        <v>15189</v>
      </c>
      <c r="F2912" s="1135" t="s">
        <v>1069</v>
      </c>
      <c r="G2912" s="1135">
        <v>3</v>
      </c>
      <c r="H2912" s="1135" t="s">
        <v>8527</v>
      </c>
      <c r="I2912" s="1135" t="s">
        <v>639</v>
      </c>
      <c r="J2912" s="1135">
        <v>1.4</v>
      </c>
      <c r="K2912" s="1135" t="s">
        <v>8808</v>
      </c>
      <c r="L2912" s="1135" t="s">
        <v>8529</v>
      </c>
      <c r="M2912" s="1135">
        <v>80.8</v>
      </c>
      <c r="N2912" s="1135" t="s">
        <v>1039</v>
      </c>
      <c r="O2912" s="1135">
        <v>2.02</v>
      </c>
      <c r="P2912" s="1135">
        <v>1.6159999999999999</v>
      </c>
      <c r="Q2912" s="1135">
        <v>3</v>
      </c>
      <c r="R2912" s="1135">
        <v>22.6</v>
      </c>
      <c r="T2912" s="1135">
        <v>6.2</v>
      </c>
      <c r="U2912" s="1135">
        <v>9.4</v>
      </c>
      <c r="V2912" s="1135" t="s">
        <v>663</v>
      </c>
      <c r="W2912" s="1135">
        <v>135</v>
      </c>
      <c r="X2912" s="1135">
        <v>55</v>
      </c>
      <c r="Y2912" s="1135">
        <v>1.6</v>
      </c>
      <c r="Z2912" s="1135">
        <v>3</v>
      </c>
      <c r="AA2912" s="1135" t="s">
        <v>6206</v>
      </c>
      <c r="AH2912" s="1135" t="s">
        <v>1921</v>
      </c>
      <c r="AM2912" s="1136" t="s">
        <v>14825</v>
      </c>
      <c r="AN2912" s="1136" t="s">
        <v>14826</v>
      </c>
      <c r="AO2912" s="1136">
        <f t="shared" si="366"/>
        <v>450</v>
      </c>
      <c r="AP2912" s="1136">
        <f t="shared" si="367"/>
        <v>1.875</v>
      </c>
      <c r="AQ2912" s="1136" t="str">
        <f t="shared" si="368"/>
        <v>1-5-1S83°</v>
      </c>
      <c r="AR2912" s="1136" t="str">
        <f t="shared" si="369"/>
        <v>31.5</v>
      </c>
      <c r="AS2912" s="1136" t="str">
        <f t="shared" si="370"/>
        <v>140/140/OFF</v>
      </c>
      <c r="AT2912" s="1136" t="str">
        <f t="shared" si="371"/>
        <v>1-5-1S83°</v>
      </c>
      <c r="AV2912" s="1136" t="str">
        <f t="shared" si="364"/>
        <v>110.11.25</v>
      </c>
      <c r="AW2912" s="1438">
        <f t="shared" si="365"/>
        <v>44525</v>
      </c>
    </row>
    <row r="2913" spans="1:49">
      <c r="A2913" s="1135" t="s">
        <v>8809</v>
      </c>
      <c r="B2913" s="1135" t="s">
        <v>8810</v>
      </c>
      <c r="C2913" s="1135">
        <v>450</v>
      </c>
      <c r="D2913" s="1135">
        <v>1.82</v>
      </c>
      <c r="E2913" s="1135" t="s">
        <v>15183</v>
      </c>
      <c r="F2913" s="1135" t="s">
        <v>1078</v>
      </c>
      <c r="G2913" s="1135">
        <v>2</v>
      </c>
      <c r="H2913" s="1135" t="s">
        <v>1249</v>
      </c>
      <c r="I2913" s="1135" t="s">
        <v>126</v>
      </c>
      <c r="J2913" s="1135">
        <v>1</v>
      </c>
      <c r="K2913" s="1135" t="s">
        <v>8811</v>
      </c>
      <c r="L2913" s="1135" t="s">
        <v>8812</v>
      </c>
      <c r="M2913" s="1135">
        <v>40.5</v>
      </c>
      <c r="N2913" s="1135" t="s">
        <v>1039</v>
      </c>
      <c r="O2913" s="1135">
        <v>1.0125</v>
      </c>
      <c r="P2913" s="1135">
        <v>0.81</v>
      </c>
      <c r="Q2913" s="1135">
        <v>3</v>
      </c>
      <c r="R2913" s="1135">
        <v>25</v>
      </c>
      <c r="T2913" s="1135">
        <v>33.799999999999997</v>
      </c>
      <c r="U2913" s="1135">
        <v>3.1</v>
      </c>
      <c r="V2913" s="1135" t="s">
        <v>663</v>
      </c>
      <c r="W2913" s="1135">
        <v>120</v>
      </c>
      <c r="X2913" s="1135">
        <v>80</v>
      </c>
      <c r="Y2913" s="1135">
        <v>3</v>
      </c>
      <c r="Z2913" s="1135">
        <v>4.2</v>
      </c>
      <c r="AA2913" s="1135" t="s">
        <v>1541</v>
      </c>
      <c r="AH2913" s="1135" t="s">
        <v>625</v>
      </c>
      <c r="AM2913" s="1136" t="s">
        <v>14827</v>
      </c>
      <c r="AN2913" s="1136" t="s">
        <v>14828</v>
      </c>
      <c r="AO2913" s="1136">
        <f t="shared" si="366"/>
        <v>450</v>
      </c>
      <c r="AP2913" s="1136">
        <f t="shared" si="367"/>
        <v>1.82</v>
      </c>
      <c r="AQ2913" s="1136" t="str">
        <f t="shared" si="368"/>
        <v>1-4-1S83°</v>
      </c>
      <c r="AR2913" s="1136" t="str">
        <f t="shared" si="369"/>
        <v>30</v>
      </c>
      <c r="AS2913" s="1136" t="str">
        <f t="shared" si="370"/>
        <v>215/215/OFF</v>
      </c>
      <c r="AT2913" s="1136" t="str">
        <f t="shared" si="371"/>
        <v>1-4-1S83°</v>
      </c>
      <c r="AV2913" s="1136" t="str">
        <f t="shared" si="364"/>
        <v>110.11.26</v>
      </c>
      <c r="AW2913" s="1438">
        <f t="shared" si="365"/>
        <v>44526</v>
      </c>
    </row>
    <row r="2914" spans="1:49">
      <c r="A2914" s="1135" t="s">
        <v>8813</v>
      </c>
      <c r="B2914" s="1135" t="s">
        <v>8647</v>
      </c>
      <c r="C2914" s="1135">
        <v>550</v>
      </c>
      <c r="D2914" s="1135">
        <v>1.68</v>
      </c>
      <c r="E2914" s="1135">
        <v>102.5</v>
      </c>
      <c r="F2914" s="1135" t="s">
        <v>4164</v>
      </c>
      <c r="G2914" s="1135">
        <v>5</v>
      </c>
      <c r="H2914" s="1135" t="s">
        <v>8740</v>
      </c>
      <c r="I2914" s="1135" t="s">
        <v>8634</v>
      </c>
      <c r="J2914" s="1135">
        <v>3</v>
      </c>
      <c r="K2914" s="1135" t="s">
        <v>8741</v>
      </c>
      <c r="L2914" s="1135" t="s">
        <v>8742</v>
      </c>
      <c r="M2914" s="1135">
        <v>610</v>
      </c>
      <c r="N2914" s="1135" t="s">
        <v>1039</v>
      </c>
      <c r="O2914" s="1135">
        <v>15.25</v>
      </c>
      <c r="P2914" s="1135">
        <v>12.200000000000001</v>
      </c>
      <c r="Q2914" s="1135">
        <v>3.5</v>
      </c>
      <c r="R2914" s="1135">
        <v>22</v>
      </c>
      <c r="T2914" s="1135">
        <v>10.5</v>
      </c>
      <c r="U2914" s="1135">
        <v>4.0999999999999996</v>
      </c>
      <c r="V2914" s="1135" t="s">
        <v>663</v>
      </c>
      <c r="W2914" s="1135">
        <v>80</v>
      </c>
      <c r="X2914" s="1135">
        <v>55</v>
      </c>
      <c r="Y2914" s="1135">
        <v>1</v>
      </c>
      <c r="Z2914" s="1135" t="s">
        <v>663</v>
      </c>
      <c r="AA2914" s="1135" t="s">
        <v>4080</v>
      </c>
      <c r="AH2914" s="1135" t="s">
        <v>908</v>
      </c>
      <c r="AM2914" s="1136" t="s">
        <v>14829</v>
      </c>
      <c r="AN2914" s="1136" t="s">
        <v>14830</v>
      </c>
      <c r="AO2914" s="1136">
        <f t="shared" si="366"/>
        <v>550</v>
      </c>
      <c r="AP2914" s="1136">
        <f t="shared" si="367"/>
        <v>1.68</v>
      </c>
      <c r="AQ2914" s="1136">
        <f t="shared" si="368"/>
        <v>102.5</v>
      </c>
      <c r="AR2914" s="1136" t="str">
        <f t="shared" si="369"/>
        <v>15.5</v>
      </c>
      <c r="AS2914" s="1136" t="str">
        <f t="shared" si="370"/>
        <v>500/470/160</v>
      </c>
      <c r="AT2914" s="1136">
        <f t="shared" si="371"/>
        <v>102.5</v>
      </c>
      <c r="AV2914" s="1136" t="str">
        <f t="shared" si="364"/>
        <v>110.12.2</v>
      </c>
      <c r="AW2914" s="1438">
        <f t="shared" si="365"/>
        <v>44532</v>
      </c>
    </row>
    <row r="2915" spans="1:49">
      <c r="A2915" s="1135" t="s">
        <v>8814</v>
      </c>
      <c r="B2915" s="1135" t="s">
        <v>8705</v>
      </c>
      <c r="C2915" s="1135">
        <v>700</v>
      </c>
      <c r="D2915" s="1135">
        <v>1.83</v>
      </c>
      <c r="E2915" s="1135" t="s">
        <v>15210</v>
      </c>
      <c r="F2915" s="1135" t="s">
        <v>1078</v>
      </c>
      <c r="G2915" s="1135">
        <v>4</v>
      </c>
      <c r="H2915" s="1135" t="s">
        <v>8702</v>
      </c>
      <c r="I2915" s="1135" t="s">
        <v>466</v>
      </c>
      <c r="J2915" s="1135">
        <v>2.2999999999999998</v>
      </c>
      <c r="K2915" s="1135" t="s">
        <v>8778</v>
      </c>
      <c r="L2915" s="1135" t="s">
        <v>4306</v>
      </c>
      <c r="M2915" s="1135">
        <v>196</v>
      </c>
      <c r="N2915" s="1135" t="s">
        <v>1039</v>
      </c>
      <c r="O2915" s="1135">
        <v>4.9000000000000004</v>
      </c>
      <c r="P2915" s="1135">
        <v>3.92</v>
      </c>
      <c r="Q2915" s="1135">
        <v>3</v>
      </c>
      <c r="R2915" s="1135">
        <v>28</v>
      </c>
      <c r="T2915" s="1135">
        <v>15.5</v>
      </c>
      <c r="U2915" s="1135">
        <v>5</v>
      </c>
      <c r="V2915" s="1135" t="s">
        <v>663</v>
      </c>
      <c r="W2915" s="1135">
        <v>130</v>
      </c>
      <c r="X2915" s="1135">
        <v>80</v>
      </c>
      <c r="Y2915" s="1135">
        <v>1.5</v>
      </c>
      <c r="Z2915" s="1135" t="s">
        <v>663</v>
      </c>
      <c r="AA2915" s="1135" t="s">
        <v>7785</v>
      </c>
      <c r="AH2915" s="1135" t="s">
        <v>1084</v>
      </c>
      <c r="AM2915" s="1136" t="s">
        <v>14831</v>
      </c>
      <c r="AN2915" s="1136" t="s">
        <v>14832</v>
      </c>
      <c r="AO2915" s="1136">
        <f t="shared" si="366"/>
        <v>700</v>
      </c>
      <c r="AP2915" s="1136">
        <f t="shared" si="367"/>
        <v>1.83</v>
      </c>
      <c r="AQ2915" s="1136" t="str">
        <f t="shared" si="368"/>
        <v>1-5-1S83°Z+S</v>
      </c>
      <c r="AR2915" s="1136" t="str">
        <f t="shared" si="369"/>
        <v>30</v>
      </c>
      <c r="AS2915" s="1136" t="str">
        <f t="shared" si="370"/>
        <v>281/281/155</v>
      </c>
      <c r="AT2915" s="1136" t="str">
        <f t="shared" si="371"/>
        <v>1-5-1S83°Z+S</v>
      </c>
      <c r="AU2915" s="1136" t="s">
        <v>15734</v>
      </c>
      <c r="AV2915" s="1136" t="str">
        <f t="shared" si="364"/>
        <v>110.12.3</v>
      </c>
      <c r="AW2915" s="1438">
        <f t="shared" si="365"/>
        <v>44533</v>
      </c>
    </row>
    <row r="2916" spans="1:49">
      <c r="A2916" s="1135" t="s">
        <v>8815</v>
      </c>
      <c r="B2916" s="1135" t="s">
        <v>8523</v>
      </c>
      <c r="C2916" s="1135">
        <v>500</v>
      </c>
      <c r="D2916" s="1135">
        <v>1.72</v>
      </c>
      <c r="E2916" s="1135" t="s">
        <v>15185</v>
      </c>
      <c r="F2916" s="1135" t="s">
        <v>1783</v>
      </c>
      <c r="G2916" s="1135">
        <v>2</v>
      </c>
      <c r="H2916" s="1135" t="s">
        <v>1578</v>
      </c>
      <c r="I2916" s="1135" t="s">
        <v>639</v>
      </c>
      <c r="J2916" s="1135">
        <v>1.5</v>
      </c>
      <c r="K2916" s="1135" t="s">
        <v>8816</v>
      </c>
      <c r="L2916" s="1135" t="s">
        <v>932</v>
      </c>
      <c r="M2916" s="1135">
        <v>30.9</v>
      </c>
      <c r="N2916" s="1135" t="s">
        <v>1039</v>
      </c>
      <c r="O2916" s="1135">
        <v>0.77249999999999996</v>
      </c>
      <c r="P2916" s="1135">
        <v>0.61799999999999999</v>
      </c>
      <c r="Q2916" s="1135">
        <v>4</v>
      </c>
      <c r="R2916" s="1135">
        <v>19.5</v>
      </c>
      <c r="T2916" s="1135">
        <v>30.1</v>
      </c>
      <c r="U2916" s="1135">
        <v>3.9</v>
      </c>
      <c r="V2916" s="1135" t="s">
        <v>663</v>
      </c>
      <c r="W2916" s="1135">
        <v>150</v>
      </c>
      <c r="X2916" s="1135">
        <v>80</v>
      </c>
      <c r="Y2916" s="1135">
        <v>2.2000000000000002</v>
      </c>
      <c r="Z2916" s="1135">
        <v>3</v>
      </c>
      <c r="AA2916" s="1135" t="s">
        <v>4088</v>
      </c>
      <c r="AH2916" s="1135" t="s">
        <v>1897</v>
      </c>
      <c r="AM2916" s="1136" t="s">
        <v>14833</v>
      </c>
      <c r="AN2916" s="1136" t="s">
        <v>14834</v>
      </c>
      <c r="AO2916" s="1136">
        <f t="shared" si="366"/>
        <v>500</v>
      </c>
      <c r="AP2916" s="1136">
        <f t="shared" si="367"/>
        <v>1.72</v>
      </c>
      <c r="AQ2916" s="1136" t="str">
        <f t="shared" si="368"/>
        <v>2-5-1S83°</v>
      </c>
      <c r="AR2916" s="1136" t="str">
        <f t="shared" si="369"/>
        <v>29.5</v>
      </c>
      <c r="AS2916" s="1136" t="str">
        <f t="shared" si="370"/>
        <v>165/OFF</v>
      </c>
      <c r="AT2916" s="1136" t="str">
        <f t="shared" si="371"/>
        <v>2-5-1S83°</v>
      </c>
      <c r="AV2916" s="1136" t="str">
        <f t="shared" si="364"/>
        <v>110.12.10</v>
      </c>
      <c r="AW2916" s="1438">
        <f t="shared" si="365"/>
        <v>44540</v>
      </c>
    </row>
    <row r="2917" spans="1:49">
      <c r="A2917" s="1135" t="s">
        <v>8817</v>
      </c>
      <c r="B2917" s="1135" t="s">
        <v>671</v>
      </c>
      <c r="C2917" s="1135">
        <v>500</v>
      </c>
      <c r="D2917" s="1135">
        <v>1.69</v>
      </c>
      <c r="E2917" s="1135">
        <v>102.5</v>
      </c>
      <c r="F2917" s="1135" t="s">
        <v>4164</v>
      </c>
      <c r="G2917" s="1135">
        <v>5.5</v>
      </c>
      <c r="H2917" s="1135" t="s">
        <v>8773</v>
      </c>
      <c r="I2917" s="1135" t="s">
        <v>657</v>
      </c>
      <c r="J2917" s="1135">
        <v>3.4</v>
      </c>
      <c r="K2917" s="1135" t="s">
        <v>8818</v>
      </c>
      <c r="L2917" s="1135" t="s">
        <v>8819</v>
      </c>
      <c r="M2917" s="1135">
        <v>427.4</v>
      </c>
      <c r="N2917" s="1135" t="s">
        <v>1039</v>
      </c>
      <c r="O2917" s="1135">
        <v>10.685</v>
      </c>
      <c r="P2917" s="1135">
        <v>8.548</v>
      </c>
      <c r="Q2917" s="1135">
        <v>3.5</v>
      </c>
      <c r="R2917" s="1135">
        <v>19.600000000000001</v>
      </c>
      <c r="T2917" s="1135">
        <v>14.9</v>
      </c>
      <c r="U2917" s="1135">
        <v>4.2</v>
      </c>
      <c r="V2917" s="1135" t="s">
        <v>663</v>
      </c>
      <c r="W2917" s="1135">
        <v>120</v>
      </c>
      <c r="X2917" s="1135">
        <v>90</v>
      </c>
      <c r="Y2917" s="1135">
        <v>1</v>
      </c>
      <c r="Z2917" s="1135" t="s">
        <v>663</v>
      </c>
      <c r="AA2917" s="1135" t="s">
        <v>5396</v>
      </c>
      <c r="AB2917" s="1135" t="s">
        <v>2774</v>
      </c>
      <c r="AC2917" s="1135" t="s">
        <v>2774</v>
      </c>
      <c r="AD2917" s="1135" t="s">
        <v>2774</v>
      </c>
      <c r="AH2917" s="1135" t="s">
        <v>746</v>
      </c>
      <c r="AM2917" s="1136" t="s">
        <v>14835</v>
      </c>
      <c r="AN2917" s="1136" t="s">
        <v>14836</v>
      </c>
      <c r="AO2917" s="1136">
        <f t="shared" si="366"/>
        <v>500</v>
      </c>
      <c r="AP2917" s="1136">
        <f t="shared" si="367"/>
        <v>1.69</v>
      </c>
      <c r="AQ2917" s="1136">
        <f t="shared" si="368"/>
        <v>102.5</v>
      </c>
      <c r="AR2917" s="1136" t="str">
        <f t="shared" si="369"/>
        <v>15.5</v>
      </c>
      <c r="AS2917" s="1136" t="str">
        <f t="shared" si="370"/>
        <v>480/420/160</v>
      </c>
      <c r="AT2917" s="1136">
        <f t="shared" si="371"/>
        <v>102.5</v>
      </c>
      <c r="AV2917" s="1136" t="str">
        <f t="shared" si="364"/>
        <v>110.12.16</v>
      </c>
      <c r="AW2917" s="1438">
        <f t="shared" si="365"/>
        <v>44546</v>
      </c>
    </row>
    <row r="2918" spans="1:49">
      <c r="A2918" s="1135" t="s">
        <v>8820</v>
      </c>
      <c r="B2918" s="1135" t="s">
        <v>671</v>
      </c>
      <c r="C2918" s="1135">
        <v>550</v>
      </c>
      <c r="D2918" s="1135">
        <v>1.659</v>
      </c>
      <c r="E2918" s="1135">
        <v>102.5</v>
      </c>
      <c r="F2918" s="1135" t="s">
        <v>8821</v>
      </c>
      <c r="G2918" s="1135">
        <v>5.5</v>
      </c>
      <c r="H2918" s="1135" t="s">
        <v>8822</v>
      </c>
      <c r="I2918" s="1135" t="s">
        <v>657</v>
      </c>
      <c r="J2918" s="1135">
        <v>0.6</v>
      </c>
      <c r="K2918" s="1135" t="s">
        <v>8823</v>
      </c>
      <c r="L2918" s="1135" t="s">
        <v>8824</v>
      </c>
      <c r="M2918" s="1135">
        <v>462</v>
      </c>
      <c r="N2918" s="1135" t="s">
        <v>1039</v>
      </c>
      <c r="O2918" s="1135">
        <v>11.55</v>
      </c>
      <c r="P2918" s="1135">
        <v>9.24</v>
      </c>
      <c r="Q2918" s="1135">
        <v>3.5</v>
      </c>
      <c r="R2918" s="1135">
        <v>20.100000000000001</v>
      </c>
      <c r="T2918" s="1135">
        <v>25.7</v>
      </c>
      <c r="U2918" s="1135">
        <v>3</v>
      </c>
      <c r="V2918" s="1135" t="s">
        <v>663</v>
      </c>
      <c r="W2918" s="1135" t="s">
        <v>663</v>
      </c>
      <c r="X2918" s="1135" t="s">
        <v>663</v>
      </c>
      <c r="Y2918" s="1135">
        <v>1.5</v>
      </c>
      <c r="Z2918" s="1135" t="s">
        <v>663</v>
      </c>
      <c r="AA2918" s="1135" t="s">
        <v>4094</v>
      </c>
      <c r="AB2918" s="1135" t="s">
        <v>2774</v>
      </c>
      <c r="AH2918" s="1135" t="s">
        <v>888</v>
      </c>
      <c r="AM2918" s="1136" t="s">
        <v>14837</v>
      </c>
      <c r="AN2918" s="1136" t="s">
        <v>14838</v>
      </c>
      <c r="AO2918" s="1136">
        <f t="shared" si="366"/>
        <v>550</v>
      </c>
      <c r="AP2918" s="1136">
        <f t="shared" si="367"/>
        <v>1.659</v>
      </c>
      <c r="AQ2918" s="1136">
        <f t="shared" si="368"/>
        <v>102.5</v>
      </c>
      <c r="AR2918" s="1136" t="str">
        <f t="shared" si="369"/>
        <v>15.7</v>
      </c>
      <c r="AS2918" s="1136" t="str">
        <f t="shared" si="370"/>
        <v>505/490/200</v>
      </c>
      <c r="AT2918" s="1136">
        <f t="shared" si="371"/>
        <v>102.5</v>
      </c>
      <c r="AV2918" s="1136" t="str">
        <f t="shared" si="364"/>
        <v>110.12.23</v>
      </c>
      <c r="AW2918" s="1438">
        <f t="shared" si="365"/>
        <v>44553</v>
      </c>
    </row>
    <row r="2919" spans="1:49">
      <c r="A2919" s="1135" t="s">
        <v>8825</v>
      </c>
      <c r="B2919" s="1135" t="s">
        <v>8523</v>
      </c>
      <c r="C2919" s="1135">
        <v>500</v>
      </c>
      <c r="D2919" s="1135">
        <v>1.71</v>
      </c>
      <c r="E2919" s="1135" t="s">
        <v>15183</v>
      </c>
      <c r="F2919" s="1135" t="s">
        <v>1048</v>
      </c>
      <c r="G2919" s="1135">
        <v>2</v>
      </c>
      <c r="H2919" s="1135" t="s">
        <v>1111</v>
      </c>
      <c r="I2919" s="1135" t="s">
        <v>639</v>
      </c>
      <c r="J2919" s="1135">
        <v>1.1000000000000001</v>
      </c>
      <c r="K2919" s="1135" t="s">
        <v>8816</v>
      </c>
      <c r="L2919" s="1135" t="s">
        <v>8536</v>
      </c>
      <c r="M2919" s="1135">
        <v>30.9</v>
      </c>
      <c r="N2919" s="1135" t="s">
        <v>1039</v>
      </c>
      <c r="O2919" s="1135">
        <v>0.77249999999999996</v>
      </c>
      <c r="P2919" s="1135">
        <v>0.61799999999999999</v>
      </c>
      <c r="Q2919" s="1135">
        <v>4</v>
      </c>
      <c r="R2919" s="1135">
        <v>19.5</v>
      </c>
      <c r="T2919" s="1135">
        <v>30.1</v>
      </c>
      <c r="U2919" s="1135">
        <v>3.9</v>
      </c>
      <c r="V2919" s="1135" t="s">
        <v>663</v>
      </c>
      <c r="W2919" s="1135">
        <v>150</v>
      </c>
      <c r="X2919" s="1135">
        <v>80</v>
      </c>
      <c r="Y2919" s="1135">
        <v>2.2000000000000002</v>
      </c>
      <c r="Z2919" s="1135">
        <v>3</v>
      </c>
      <c r="AA2919" s="1135" t="s">
        <v>4094</v>
      </c>
      <c r="AH2919" s="1135" t="s">
        <v>625</v>
      </c>
      <c r="AM2919" s="1136" t="s">
        <v>14839</v>
      </c>
      <c r="AN2919" s="1136" t="s">
        <v>14840</v>
      </c>
      <c r="AO2919" s="1136">
        <f t="shared" si="366"/>
        <v>500</v>
      </c>
      <c r="AP2919" s="1136">
        <f t="shared" si="367"/>
        <v>1.71</v>
      </c>
      <c r="AQ2919" s="1136" t="str">
        <f t="shared" si="368"/>
        <v>1-4-1S83°</v>
      </c>
      <c r="AR2919" s="1136" t="str">
        <f t="shared" si="369"/>
        <v>31</v>
      </c>
      <c r="AS2919" s="1136" t="str">
        <f t="shared" si="370"/>
        <v>200/200/OFF</v>
      </c>
      <c r="AT2919" s="1136" t="str">
        <f t="shared" si="371"/>
        <v>1-4-1S83°</v>
      </c>
      <c r="AV2919" s="1136" t="str">
        <f t="shared" si="364"/>
        <v>110.12.23</v>
      </c>
      <c r="AW2919" s="1438">
        <f t="shared" si="365"/>
        <v>44553</v>
      </c>
    </row>
    <row r="2920" spans="1:49">
      <c r="A2920" s="1135" t="s">
        <v>8826</v>
      </c>
      <c r="B2920" s="1135" t="s">
        <v>8705</v>
      </c>
      <c r="C2920" s="1135">
        <v>550</v>
      </c>
      <c r="D2920" s="1135">
        <v>1.86</v>
      </c>
      <c r="E2920" s="1135">
        <v>105</v>
      </c>
      <c r="F2920" s="1135" t="s">
        <v>4164</v>
      </c>
      <c r="G2920" s="1135" t="s">
        <v>8827</v>
      </c>
      <c r="H2920" s="1135" t="s">
        <v>8789</v>
      </c>
      <c r="I2920" s="1135" t="s">
        <v>477</v>
      </c>
      <c r="J2920" s="1135">
        <v>2.8</v>
      </c>
      <c r="K2920" s="1135" t="s">
        <v>8828</v>
      </c>
      <c r="L2920" s="1135" t="s">
        <v>4306</v>
      </c>
      <c r="M2920" s="1135">
        <v>196</v>
      </c>
      <c r="N2920" s="1135" t="s">
        <v>1039</v>
      </c>
      <c r="O2920" s="1135">
        <v>4.9000000000000004</v>
      </c>
      <c r="P2920" s="1135">
        <v>3.92</v>
      </c>
      <c r="Q2920" s="1135">
        <v>3</v>
      </c>
      <c r="R2920" s="1135">
        <v>28</v>
      </c>
      <c r="T2920" s="1135">
        <v>15.5</v>
      </c>
      <c r="U2920" s="1135">
        <v>5</v>
      </c>
      <c r="V2920" s="1135" t="s">
        <v>663</v>
      </c>
      <c r="W2920" s="1135">
        <v>130</v>
      </c>
      <c r="X2920" s="1135">
        <v>80</v>
      </c>
      <c r="Y2920" s="1135">
        <v>1.5</v>
      </c>
      <c r="Z2920" s="1135" t="s">
        <v>663</v>
      </c>
      <c r="AA2920" s="1135" t="s">
        <v>5410</v>
      </c>
      <c r="AH2920" s="1135" t="s">
        <v>6700</v>
      </c>
      <c r="AM2920" s="1136" t="s">
        <v>14841</v>
      </c>
      <c r="AN2920" s="1136" t="s">
        <v>14842</v>
      </c>
      <c r="AO2920" s="1136">
        <f t="shared" si="366"/>
        <v>550</v>
      </c>
      <c r="AP2920" s="1136">
        <f t="shared" si="367"/>
        <v>1.86</v>
      </c>
      <c r="AQ2920" s="1136">
        <f t="shared" si="368"/>
        <v>105</v>
      </c>
      <c r="AR2920" s="1136" t="str">
        <f t="shared" si="369"/>
        <v>15.5</v>
      </c>
      <c r="AS2920" s="1136" t="str">
        <f t="shared" si="370"/>
        <v>340/320/150</v>
      </c>
      <c r="AT2920" s="1136">
        <f t="shared" si="371"/>
        <v>105</v>
      </c>
      <c r="AV2920" s="1136" t="str">
        <f t="shared" si="364"/>
        <v>110.12.27</v>
      </c>
      <c r="AW2920" s="1438">
        <f t="shared" si="365"/>
        <v>44557</v>
      </c>
    </row>
    <row r="2921" spans="1:49">
      <c r="A2921" s="1135" t="s">
        <v>8829</v>
      </c>
      <c r="B2921" s="1135" t="s">
        <v>8613</v>
      </c>
      <c r="C2921" s="1135">
        <v>600</v>
      </c>
      <c r="D2921" s="1135">
        <v>1.75</v>
      </c>
      <c r="E2921" s="1135" t="s">
        <v>15198</v>
      </c>
      <c r="F2921" s="1135" t="s">
        <v>663</v>
      </c>
      <c r="G2921" s="1135">
        <v>5</v>
      </c>
      <c r="H2921" s="1135" t="s">
        <v>8830</v>
      </c>
      <c r="I2921" s="1135" t="s">
        <v>466</v>
      </c>
      <c r="J2921" s="1135">
        <v>2.6</v>
      </c>
      <c r="K2921" s="1135" t="s">
        <v>8831</v>
      </c>
      <c r="L2921" s="1135" t="s">
        <v>4179</v>
      </c>
      <c r="M2921" s="1135">
        <v>206</v>
      </c>
      <c r="N2921" s="1135" t="s">
        <v>1039</v>
      </c>
      <c r="O2921" s="1135">
        <v>5.15</v>
      </c>
      <c r="P2921" s="1135">
        <v>4.12</v>
      </c>
      <c r="Q2921" s="1135">
        <v>4</v>
      </c>
      <c r="R2921" s="1135">
        <v>25</v>
      </c>
      <c r="T2921" s="1135">
        <v>18.5</v>
      </c>
      <c r="U2921" s="1135">
        <v>4.0999999999999996</v>
      </c>
      <c r="V2921" s="1135" t="s">
        <v>663</v>
      </c>
      <c r="W2921" s="1135">
        <v>120</v>
      </c>
      <c r="X2921" s="1135">
        <v>85</v>
      </c>
      <c r="Y2921" s="1135">
        <v>1.5</v>
      </c>
      <c r="Z2921" s="1135" t="s">
        <v>663</v>
      </c>
      <c r="AA2921" s="1135" t="s">
        <v>4380</v>
      </c>
      <c r="AH2921" s="1135" t="s">
        <v>3161</v>
      </c>
      <c r="AM2921" s="1136" t="s">
        <v>14843</v>
      </c>
      <c r="AN2921" s="1136" t="s">
        <v>14844</v>
      </c>
      <c r="AO2921" s="1136">
        <f t="shared" si="366"/>
        <v>600</v>
      </c>
      <c r="AP2921" s="1136">
        <f t="shared" si="367"/>
        <v>1.75</v>
      </c>
      <c r="AQ2921" s="1136" t="str">
        <f t="shared" si="368"/>
        <v>1-4-1S85°Z+S</v>
      </c>
      <c r="AR2921" s="1136" t="str">
        <f t="shared" si="369"/>
        <v>NA</v>
      </c>
      <c r="AS2921" s="1136" t="str">
        <f t="shared" si="370"/>
        <v>160/140</v>
      </c>
      <c r="AT2921" s="1136" t="str">
        <f t="shared" si="371"/>
        <v>1-4-1S85°Z+S</v>
      </c>
      <c r="AU2921" s="1136" t="s">
        <v>15734</v>
      </c>
      <c r="AV2921" s="1136" t="str">
        <f t="shared" si="364"/>
        <v>110.12.29</v>
      </c>
      <c r="AW2921" s="1438">
        <f t="shared" si="365"/>
        <v>44559</v>
      </c>
    </row>
    <row r="2922" spans="1:49">
      <c r="A2922" s="1135" t="s">
        <v>8832</v>
      </c>
      <c r="B2922" s="1135" t="s">
        <v>8792</v>
      </c>
      <c r="C2922" s="1135">
        <v>620</v>
      </c>
      <c r="D2922" s="1135">
        <v>1.71</v>
      </c>
      <c r="E2922" s="1135" t="s">
        <v>15183</v>
      </c>
      <c r="F2922" s="1135" t="s">
        <v>2261</v>
      </c>
      <c r="G2922" s="1135">
        <v>2</v>
      </c>
      <c r="H2922" s="1135" t="s">
        <v>1421</v>
      </c>
      <c r="I2922" s="1135" t="s">
        <v>1167</v>
      </c>
      <c r="J2922" s="1135">
        <v>1.7</v>
      </c>
      <c r="K2922" s="1135" t="s">
        <v>8833</v>
      </c>
      <c r="L2922" s="1135" t="s">
        <v>8520</v>
      </c>
      <c r="M2922" s="1135">
        <v>31.5</v>
      </c>
      <c r="N2922" s="1135" t="s">
        <v>1039</v>
      </c>
      <c r="O2922" s="1135">
        <v>0.78750000000000009</v>
      </c>
      <c r="P2922" s="1135">
        <v>0.63</v>
      </c>
      <c r="Q2922" s="1135">
        <v>4</v>
      </c>
      <c r="R2922" s="1135">
        <v>20</v>
      </c>
      <c r="T2922" s="1135">
        <v>39</v>
      </c>
      <c r="U2922" s="1135">
        <v>3.5</v>
      </c>
      <c r="V2922" s="1135" t="s">
        <v>663</v>
      </c>
      <c r="W2922" s="1135">
        <v>150</v>
      </c>
      <c r="X2922" s="1135">
        <v>85</v>
      </c>
      <c r="Y2922" s="1135">
        <v>3</v>
      </c>
      <c r="Z2922" s="1135">
        <v>3.5</v>
      </c>
      <c r="AA2922" s="1135" t="s">
        <v>8834</v>
      </c>
      <c r="AH2922" s="1135" t="s">
        <v>3924</v>
      </c>
      <c r="AM2922" s="1136" t="s">
        <v>14845</v>
      </c>
      <c r="AN2922" s="1136" t="s">
        <v>14846</v>
      </c>
      <c r="AO2922" s="1136">
        <f t="shared" si="366"/>
        <v>620</v>
      </c>
      <c r="AP2922" s="1136">
        <f t="shared" si="367"/>
        <v>1.71</v>
      </c>
      <c r="AQ2922" s="1136" t="str">
        <f t="shared" si="368"/>
        <v>1-4-1S83°</v>
      </c>
      <c r="AR2922" s="1136" t="str">
        <f t="shared" si="369"/>
        <v>33</v>
      </c>
      <c r="AS2922" s="1136" t="str">
        <f t="shared" si="370"/>
        <v>232/232/OFF</v>
      </c>
      <c r="AT2922" s="1136" t="str">
        <f t="shared" si="371"/>
        <v>1-4-1S83°</v>
      </c>
      <c r="AV2922" s="1136" t="str">
        <f t="shared" si="364"/>
        <v>111.1.5</v>
      </c>
      <c r="AW2922" s="1438">
        <f t="shared" si="365"/>
        <v>44566</v>
      </c>
    </row>
    <row r="2923" spans="1:49">
      <c r="A2923" s="1135" t="s">
        <v>8835</v>
      </c>
      <c r="B2923" s="1135" t="s">
        <v>8725</v>
      </c>
      <c r="C2923" s="1135">
        <v>600</v>
      </c>
      <c r="D2923" s="1135">
        <v>1.74</v>
      </c>
      <c r="E2923" s="1135" t="s">
        <v>15198</v>
      </c>
      <c r="F2923" s="1135" t="s">
        <v>663</v>
      </c>
      <c r="G2923" s="1135">
        <v>5</v>
      </c>
      <c r="H2923" s="1135" t="s">
        <v>8836</v>
      </c>
      <c r="I2923" s="1135" t="s">
        <v>466</v>
      </c>
      <c r="J2923" s="1135">
        <v>2.5</v>
      </c>
      <c r="K2923" s="1135" t="s">
        <v>8837</v>
      </c>
      <c r="L2923" s="1135" t="s">
        <v>4123</v>
      </c>
      <c r="M2923" s="1135">
        <v>206</v>
      </c>
      <c r="N2923" s="1135" t="s">
        <v>1039</v>
      </c>
      <c r="O2923" s="1135">
        <v>5.15</v>
      </c>
      <c r="P2923" s="1135">
        <v>4.12</v>
      </c>
      <c r="Q2923" s="1135">
        <v>4</v>
      </c>
      <c r="R2923" s="1135">
        <v>20</v>
      </c>
      <c r="T2923" s="1135">
        <v>18.5</v>
      </c>
      <c r="U2923" s="1135">
        <v>4.0999999999999996</v>
      </c>
      <c r="V2923" s="1135" t="s">
        <v>663</v>
      </c>
      <c r="W2923" s="1135">
        <v>120</v>
      </c>
      <c r="X2923" s="1135">
        <v>85</v>
      </c>
      <c r="Y2923" s="1135">
        <v>1.5</v>
      </c>
      <c r="Z2923" s="1135" t="s">
        <v>663</v>
      </c>
      <c r="AA2923" s="1135" t="s">
        <v>4380</v>
      </c>
      <c r="AH2923" s="1135" t="s">
        <v>1580</v>
      </c>
      <c r="AM2923" s="1136" t="s">
        <v>14847</v>
      </c>
      <c r="AN2923" s="1136" t="s">
        <v>14848</v>
      </c>
      <c r="AO2923" s="1136">
        <f t="shared" si="366"/>
        <v>600</v>
      </c>
      <c r="AP2923" s="1136">
        <f t="shared" si="367"/>
        <v>1.74</v>
      </c>
      <c r="AQ2923" s="1136" t="str">
        <f t="shared" si="368"/>
        <v>1-4-1S85°Z+S</v>
      </c>
      <c r="AR2923" s="1136" t="str">
        <f t="shared" si="369"/>
        <v>NA</v>
      </c>
      <c r="AS2923" s="1136" t="str">
        <f t="shared" si="370"/>
        <v>162/145</v>
      </c>
      <c r="AT2923" s="1136" t="str">
        <f t="shared" si="371"/>
        <v>1-4-1S85°Z+S</v>
      </c>
      <c r="AU2923" s="1136" t="s">
        <v>15734</v>
      </c>
      <c r="AV2923" s="1136" t="str">
        <f t="shared" si="364"/>
        <v>110.12.29</v>
      </c>
      <c r="AW2923" s="1438">
        <f t="shared" si="365"/>
        <v>44559</v>
      </c>
    </row>
    <row r="2924" spans="1:49">
      <c r="A2924" s="1135" t="s">
        <v>8838</v>
      </c>
      <c r="B2924" s="1135" t="s">
        <v>8765</v>
      </c>
      <c r="C2924" s="1135">
        <v>500</v>
      </c>
      <c r="D2924" s="1135">
        <v>1.8</v>
      </c>
      <c r="E2924" s="1135" t="s">
        <v>15183</v>
      </c>
      <c r="F2924" s="1135" t="s">
        <v>1069</v>
      </c>
      <c r="G2924" s="1135" t="s">
        <v>1110</v>
      </c>
      <c r="H2924" s="1135" t="s">
        <v>1111</v>
      </c>
      <c r="I2924" s="1135" t="s">
        <v>126</v>
      </c>
      <c r="J2924" s="1135">
        <v>1.5</v>
      </c>
      <c r="K2924" s="1135" t="s">
        <v>8766</v>
      </c>
      <c r="L2924" s="1135" t="s">
        <v>8767</v>
      </c>
      <c r="M2924" s="1135">
        <v>72</v>
      </c>
      <c r="N2924" s="1135" t="s">
        <v>1039</v>
      </c>
      <c r="O2924" s="1135">
        <v>1.8</v>
      </c>
      <c r="P2924" s="1135">
        <v>1.44</v>
      </c>
      <c r="Q2924" s="1135">
        <v>3</v>
      </c>
      <c r="R2924" s="1135">
        <v>26</v>
      </c>
      <c r="T2924" s="1135">
        <v>21.5</v>
      </c>
      <c r="U2924" s="1135">
        <v>4</v>
      </c>
      <c r="V2924" s="1135" t="s">
        <v>663</v>
      </c>
      <c r="W2924" s="1135">
        <v>130</v>
      </c>
      <c r="X2924" s="1135">
        <v>85</v>
      </c>
      <c r="Y2924" s="1135">
        <v>1.8</v>
      </c>
      <c r="Z2924" s="1135">
        <v>5</v>
      </c>
      <c r="AA2924" s="1135" t="s">
        <v>4389</v>
      </c>
      <c r="AH2924" s="1135" t="s">
        <v>2478</v>
      </c>
      <c r="AM2924" s="1136" t="s">
        <v>14849</v>
      </c>
      <c r="AN2924" s="1136" t="s">
        <v>14850</v>
      </c>
      <c r="AO2924" s="1136">
        <f t="shared" si="366"/>
        <v>500</v>
      </c>
      <c r="AP2924" s="1136">
        <f t="shared" si="367"/>
        <v>1.8</v>
      </c>
      <c r="AQ2924" s="1136" t="str">
        <f t="shared" si="368"/>
        <v>1-4-1S83°</v>
      </c>
      <c r="AR2924" s="1136" t="str">
        <f t="shared" si="369"/>
        <v>31.5</v>
      </c>
      <c r="AS2924" s="1136" t="str">
        <f t="shared" si="370"/>
        <v>200/200/OFF</v>
      </c>
      <c r="AT2924" s="1136" t="str">
        <f t="shared" si="371"/>
        <v>1-4-1S83°</v>
      </c>
      <c r="AV2924" s="1136" t="str">
        <f t="shared" si="364"/>
        <v>111.1.10</v>
      </c>
      <c r="AW2924" s="1438">
        <f t="shared" si="365"/>
        <v>44571</v>
      </c>
    </row>
    <row r="2925" spans="1:49">
      <c r="A2925" s="1135" t="s">
        <v>8839</v>
      </c>
      <c r="B2925" s="1135" t="s">
        <v>8532</v>
      </c>
      <c r="C2925" s="1135">
        <v>500</v>
      </c>
      <c r="D2925" s="1135">
        <v>1.79</v>
      </c>
      <c r="E2925" s="1135" t="s">
        <v>15188</v>
      </c>
      <c r="F2925" s="1135" t="s">
        <v>2328</v>
      </c>
      <c r="G2925" s="1135">
        <v>5</v>
      </c>
      <c r="H2925" s="1135" t="s">
        <v>5733</v>
      </c>
      <c r="I2925" s="1135" t="s">
        <v>466</v>
      </c>
      <c r="J2925" s="1135">
        <v>1.8</v>
      </c>
      <c r="K2925" s="1135" t="s">
        <v>8678</v>
      </c>
      <c r="L2925" s="1135" t="s">
        <v>8665</v>
      </c>
      <c r="M2925" s="1135">
        <v>166.5</v>
      </c>
      <c r="N2925" s="1135" t="s">
        <v>1039</v>
      </c>
      <c r="O2925" s="1135">
        <v>4.1625000000000005</v>
      </c>
      <c r="P2925" s="1135">
        <v>3.33</v>
      </c>
      <c r="Q2925" s="1135">
        <v>3</v>
      </c>
      <c r="R2925" s="1135">
        <v>23.8</v>
      </c>
      <c r="T2925" s="1135">
        <v>11.2</v>
      </c>
      <c r="U2925" s="1135">
        <v>3.5</v>
      </c>
      <c r="V2925" s="1135" t="s">
        <v>663</v>
      </c>
      <c r="W2925" s="1135">
        <v>105</v>
      </c>
      <c r="X2925" s="1135">
        <v>50</v>
      </c>
      <c r="Y2925" s="1135">
        <v>1.4</v>
      </c>
      <c r="Z2925" s="1135">
        <v>5</v>
      </c>
      <c r="AA2925" s="1135" t="s">
        <v>1896</v>
      </c>
      <c r="AH2925" s="1135" t="s">
        <v>1682</v>
      </c>
      <c r="AM2925" s="1136" t="s">
        <v>14851</v>
      </c>
      <c r="AN2925" s="1136" t="s">
        <v>14852</v>
      </c>
      <c r="AO2925" s="1136">
        <f t="shared" si="366"/>
        <v>500</v>
      </c>
      <c r="AP2925" s="1136">
        <f t="shared" si="367"/>
        <v>1.79</v>
      </c>
      <c r="AQ2925" s="1136" t="str">
        <f t="shared" si="368"/>
        <v>1-5-1S91°</v>
      </c>
      <c r="AR2925" s="1136" t="str">
        <f t="shared" si="369"/>
        <v>33.5</v>
      </c>
      <c r="AS2925" s="1136" t="str">
        <f t="shared" si="370"/>
        <v>300/300/145</v>
      </c>
      <c r="AT2925" s="1136" t="str">
        <f t="shared" si="371"/>
        <v>1-5-1S91°</v>
      </c>
      <c r="AV2925" s="1136" t="str">
        <f t="shared" si="364"/>
        <v>111.2.7</v>
      </c>
      <c r="AW2925" s="1438">
        <f t="shared" si="365"/>
        <v>44599</v>
      </c>
    </row>
    <row r="2926" spans="1:49">
      <c r="A2926" s="1135" t="s">
        <v>8840</v>
      </c>
      <c r="B2926" s="1135" t="s">
        <v>8688</v>
      </c>
      <c r="C2926" s="1135">
        <v>600</v>
      </c>
      <c r="D2926" s="1135">
        <v>1.77</v>
      </c>
      <c r="E2926" s="1135" t="s">
        <v>15188</v>
      </c>
      <c r="F2926" s="1135" t="s">
        <v>2328</v>
      </c>
      <c r="G2926" s="1135">
        <v>4</v>
      </c>
      <c r="H2926" s="1135" t="s">
        <v>8841</v>
      </c>
      <c r="I2926" s="1135" t="s">
        <v>466</v>
      </c>
      <c r="J2926" s="1135" t="s">
        <v>8842</v>
      </c>
      <c r="K2926" s="1135" t="s">
        <v>8843</v>
      </c>
      <c r="L2926" s="1135" t="s">
        <v>8690</v>
      </c>
      <c r="M2926" s="1135">
        <v>229</v>
      </c>
      <c r="N2926" s="1135" t="s">
        <v>1039</v>
      </c>
      <c r="O2926" s="1135">
        <v>5.7250000000000005</v>
      </c>
      <c r="P2926" s="1135">
        <v>4.58</v>
      </c>
      <c r="Q2926" s="1135">
        <v>3</v>
      </c>
      <c r="R2926" s="1135">
        <v>28.5</v>
      </c>
      <c r="T2926" s="1135">
        <v>13.5</v>
      </c>
      <c r="U2926" s="1135">
        <v>5.0999999999999996</v>
      </c>
      <c r="V2926" s="1135" t="s">
        <v>663</v>
      </c>
      <c r="W2926" s="1135">
        <v>30</v>
      </c>
      <c r="X2926" s="1135">
        <v>10</v>
      </c>
      <c r="Y2926" s="1135">
        <v>1.5</v>
      </c>
      <c r="Z2926" s="1135">
        <v>6.5</v>
      </c>
      <c r="AA2926" s="1135" t="s">
        <v>1555</v>
      </c>
      <c r="AH2926" s="1135" t="s">
        <v>5775</v>
      </c>
      <c r="AM2926" s="1136" t="s">
        <v>14853</v>
      </c>
      <c r="AN2926" s="1136" t="s">
        <v>14854</v>
      </c>
      <c r="AO2926" s="1136">
        <f t="shared" si="366"/>
        <v>600</v>
      </c>
      <c r="AP2926" s="1136">
        <f t="shared" si="367"/>
        <v>1.77</v>
      </c>
      <c r="AQ2926" s="1136" t="str">
        <f t="shared" si="368"/>
        <v>1-5-1S91°</v>
      </c>
      <c r="AR2926" s="1136" t="str">
        <f t="shared" si="369"/>
        <v>33.5</v>
      </c>
      <c r="AS2926" s="1136" t="str">
        <f t="shared" si="370"/>
        <v>350/350/135</v>
      </c>
      <c r="AT2926" s="1136" t="str">
        <f t="shared" si="371"/>
        <v>1-5-1S91°</v>
      </c>
      <c r="AV2926" s="1136" t="str">
        <f t="shared" si="364"/>
        <v>111.2.14</v>
      </c>
      <c r="AW2926" s="1438">
        <f t="shared" si="365"/>
        <v>44606</v>
      </c>
    </row>
    <row r="2927" spans="1:49">
      <c r="A2927" s="1135" t="s">
        <v>8844</v>
      </c>
      <c r="B2927" s="1135" t="s">
        <v>8613</v>
      </c>
      <c r="C2927" s="1135">
        <v>600</v>
      </c>
      <c r="D2927" s="1135">
        <v>1.75</v>
      </c>
      <c r="E2927" s="1135" t="s">
        <v>15198</v>
      </c>
      <c r="F2927" s="1135" t="s">
        <v>663</v>
      </c>
      <c r="G2927" s="1135">
        <v>5</v>
      </c>
      <c r="H2927" s="1135" t="s">
        <v>8830</v>
      </c>
      <c r="I2927" s="1135" t="s">
        <v>466</v>
      </c>
      <c r="J2927" s="1135">
        <v>2.6</v>
      </c>
      <c r="K2927" s="1135" t="s">
        <v>8831</v>
      </c>
      <c r="L2927" s="1135" t="s">
        <v>4179</v>
      </c>
      <c r="M2927" s="1135">
        <v>206</v>
      </c>
      <c r="N2927" s="1135" t="s">
        <v>1039</v>
      </c>
      <c r="O2927" s="1135">
        <v>5.15</v>
      </c>
      <c r="P2927" s="1135">
        <v>4.12</v>
      </c>
      <c r="Q2927" s="1135">
        <v>4</v>
      </c>
      <c r="R2927" s="1135">
        <v>25</v>
      </c>
      <c r="T2927" s="1135">
        <v>18.5</v>
      </c>
      <c r="U2927" s="1135">
        <v>4.0999999999999996</v>
      </c>
      <c r="V2927" s="1135" t="s">
        <v>663</v>
      </c>
      <c r="W2927" s="1135">
        <v>120</v>
      </c>
      <c r="X2927" s="1135">
        <v>85</v>
      </c>
      <c r="Y2927" s="1135">
        <v>1.5</v>
      </c>
      <c r="Z2927" s="1135" t="s">
        <v>663</v>
      </c>
      <c r="AA2927" s="1135" t="s">
        <v>1555</v>
      </c>
      <c r="AH2927" s="1135" t="s">
        <v>811</v>
      </c>
      <c r="AM2927" s="1136" t="s">
        <v>14855</v>
      </c>
      <c r="AN2927" s="1136" t="s">
        <v>14856</v>
      </c>
      <c r="AO2927" s="1136">
        <f t="shared" si="366"/>
        <v>600</v>
      </c>
      <c r="AP2927" s="1136">
        <f t="shared" si="367"/>
        <v>1.75</v>
      </c>
      <c r="AQ2927" s="1136" t="str">
        <f t="shared" si="368"/>
        <v>1-4-1S85°Z+S</v>
      </c>
      <c r="AR2927" s="1136" t="str">
        <f t="shared" si="369"/>
        <v>NA</v>
      </c>
      <c r="AS2927" s="1136" t="str">
        <f t="shared" si="370"/>
        <v>160/140</v>
      </c>
      <c r="AT2927" s="1136" t="str">
        <f t="shared" si="371"/>
        <v>1-4-1S85°Z+S</v>
      </c>
      <c r="AU2927" s="1136" t="s">
        <v>15734</v>
      </c>
      <c r="AV2927" s="1136" t="str">
        <f t="shared" si="364"/>
        <v>111.2.14</v>
      </c>
      <c r="AW2927" s="1438">
        <f t="shared" si="365"/>
        <v>44606</v>
      </c>
    </row>
    <row r="2928" spans="1:49">
      <c r="A2928" s="1135" t="s">
        <v>8845</v>
      </c>
      <c r="B2928" s="1135" t="s">
        <v>8607</v>
      </c>
      <c r="C2928" s="1135">
        <v>580</v>
      </c>
      <c r="D2928" s="1135">
        <v>1.8049999999999999</v>
      </c>
      <c r="E2928" s="1135" t="s">
        <v>15216</v>
      </c>
      <c r="F2928" s="1135" t="s">
        <v>1608</v>
      </c>
      <c r="G2928" s="1135">
        <v>5</v>
      </c>
      <c r="H2928" s="1135" t="s">
        <v>8663</v>
      </c>
      <c r="I2928" s="1135" t="s">
        <v>126</v>
      </c>
      <c r="J2928" s="1135">
        <v>1.7</v>
      </c>
      <c r="K2928" s="1135" t="s">
        <v>8745</v>
      </c>
      <c r="L2928" s="1135" t="s">
        <v>8665</v>
      </c>
      <c r="M2928" s="1135">
        <v>326.39999999999998</v>
      </c>
      <c r="N2928" s="1135" t="s">
        <v>1039</v>
      </c>
      <c r="O2928" s="1135">
        <v>8.16</v>
      </c>
      <c r="P2928" s="1135">
        <v>6.5279999999999996</v>
      </c>
      <c r="Q2928" s="1135">
        <v>3</v>
      </c>
      <c r="R2928" s="1135">
        <v>21</v>
      </c>
      <c r="T2928" s="1135">
        <v>14.4</v>
      </c>
      <c r="U2928" s="1135">
        <v>3.6</v>
      </c>
      <c r="V2928" s="1135" t="s">
        <v>663</v>
      </c>
      <c r="W2928" s="1135">
        <v>50</v>
      </c>
      <c r="X2928" s="1135">
        <v>10</v>
      </c>
      <c r="Y2928" s="1135">
        <v>1</v>
      </c>
      <c r="Z2928" s="1135" t="s">
        <v>663</v>
      </c>
      <c r="AA2928" s="1135" t="s">
        <v>8054</v>
      </c>
      <c r="AH2928" s="1135" t="s">
        <v>1737</v>
      </c>
      <c r="AM2928" s="1136" t="s">
        <v>14857</v>
      </c>
      <c r="AN2928" s="1136" t="s">
        <v>14858</v>
      </c>
      <c r="AO2928" s="1136">
        <f t="shared" si="366"/>
        <v>580</v>
      </c>
      <c r="AP2928" s="1136">
        <f t="shared" si="367"/>
        <v>1.8049999999999999</v>
      </c>
      <c r="AQ2928" s="1136" t="str">
        <f t="shared" si="368"/>
        <v>1-5-1S91°Z+S</v>
      </c>
      <c r="AR2928" s="1136" t="str">
        <f t="shared" si="369"/>
        <v>32</v>
      </c>
      <c r="AS2928" s="1136" t="str">
        <f t="shared" si="370"/>
        <v>335/335/150</v>
      </c>
      <c r="AT2928" s="1136" t="str">
        <f t="shared" si="371"/>
        <v>1-5-1S91°Z+S</v>
      </c>
      <c r="AU2928" s="1136" t="s">
        <v>15734</v>
      </c>
      <c r="AV2928" s="1136" t="str">
        <f t="shared" si="364"/>
        <v>111.2.15</v>
      </c>
      <c r="AW2928" s="1438">
        <f t="shared" si="365"/>
        <v>44607</v>
      </c>
    </row>
    <row r="2929" spans="1:49">
      <c r="A2929" s="1135" t="s">
        <v>8846</v>
      </c>
      <c r="B2929" s="1135" t="s">
        <v>8780</v>
      </c>
      <c r="C2929" s="1135">
        <v>500</v>
      </c>
      <c r="D2929" s="1135">
        <v>1.65</v>
      </c>
      <c r="E2929" s="1135" t="s">
        <v>15196</v>
      </c>
      <c r="F2929" s="1135" t="s">
        <v>4789</v>
      </c>
      <c r="G2929" s="1135">
        <v>5</v>
      </c>
      <c r="H2929" s="1135" t="s">
        <v>8553</v>
      </c>
      <c r="I2929" s="1135" t="s">
        <v>1206</v>
      </c>
      <c r="J2929" s="1135">
        <v>0.9</v>
      </c>
      <c r="K2929" s="1135" t="s">
        <v>5484</v>
      </c>
      <c r="L2929" s="1135" t="s">
        <v>5457</v>
      </c>
      <c r="M2929" s="1135">
        <v>161.69999999999999</v>
      </c>
      <c r="N2929" s="1135" t="s">
        <v>1039</v>
      </c>
      <c r="O2929" s="1135">
        <v>4.0424999999999995</v>
      </c>
      <c r="P2929" s="1135">
        <v>3.234</v>
      </c>
      <c r="Q2929" s="1135">
        <v>3.5</v>
      </c>
      <c r="R2929" s="1135">
        <v>28</v>
      </c>
      <c r="T2929" s="1135">
        <v>16.8</v>
      </c>
      <c r="U2929" s="1135">
        <v>2.6</v>
      </c>
      <c r="V2929" s="1135" t="s">
        <v>663</v>
      </c>
      <c r="W2929" s="1135">
        <v>60</v>
      </c>
      <c r="X2929" s="1135">
        <v>10</v>
      </c>
      <c r="Y2929" s="1135">
        <v>1.8</v>
      </c>
      <c r="Z2929" s="1135">
        <v>5.5</v>
      </c>
      <c r="AA2929" s="1135" t="s">
        <v>4403</v>
      </c>
      <c r="AH2929" s="1135" t="s">
        <v>705</v>
      </c>
      <c r="AM2929" s="1136" t="s">
        <v>14859</v>
      </c>
      <c r="AN2929" s="1136" t="s">
        <v>14860</v>
      </c>
      <c r="AO2929" s="1136">
        <f t="shared" si="366"/>
        <v>500</v>
      </c>
      <c r="AP2929" s="1136">
        <f t="shared" si="367"/>
        <v>1.65</v>
      </c>
      <c r="AQ2929" s="1136" t="str">
        <f t="shared" si="368"/>
        <v>2-6-1S83°</v>
      </c>
      <c r="AR2929" s="1136" t="str">
        <f t="shared" si="369"/>
        <v>32.8</v>
      </c>
      <c r="AS2929" s="1136" t="str">
        <f t="shared" si="370"/>
        <v>175/163</v>
      </c>
      <c r="AT2929" s="1136" t="str">
        <f t="shared" si="371"/>
        <v>2-6-1S83°</v>
      </c>
      <c r="AV2929" s="1136" t="str">
        <f t="shared" si="364"/>
        <v>111.2.21</v>
      </c>
      <c r="AW2929" s="1438">
        <f t="shared" si="365"/>
        <v>44613</v>
      </c>
    </row>
    <row r="2930" spans="1:49">
      <c r="A2930" s="1135" t="s">
        <v>8847</v>
      </c>
      <c r="B2930" s="1135" t="s">
        <v>8810</v>
      </c>
      <c r="C2930" s="1135">
        <v>450</v>
      </c>
      <c r="D2930" s="1135">
        <v>1.84</v>
      </c>
      <c r="E2930" s="1135" t="s">
        <v>15183</v>
      </c>
      <c r="F2930" s="1135" t="s">
        <v>1078</v>
      </c>
      <c r="G2930" s="1135">
        <v>2</v>
      </c>
      <c r="H2930" s="1135" t="s">
        <v>1249</v>
      </c>
      <c r="I2930" s="1135" t="s">
        <v>126</v>
      </c>
      <c r="J2930" s="1135">
        <v>1</v>
      </c>
      <c r="K2930" s="1135" t="s">
        <v>8848</v>
      </c>
      <c r="L2930" s="1135" t="s">
        <v>8812</v>
      </c>
      <c r="M2930" s="1135">
        <v>40.5</v>
      </c>
      <c r="N2930" s="1135" t="s">
        <v>1039</v>
      </c>
      <c r="O2930" s="1135">
        <v>1.0125</v>
      </c>
      <c r="P2930" s="1135">
        <v>0.81</v>
      </c>
      <c r="Q2930" s="1135">
        <v>3</v>
      </c>
      <c r="R2930" s="1135">
        <v>25</v>
      </c>
      <c r="T2930" s="1135">
        <v>33.799999999999997</v>
      </c>
      <c r="U2930" s="1135">
        <v>3.1</v>
      </c>
      <c r="V2930" s="1135" t="s">
        <v>663</v>
      </c>
      <c r="W2930" s="1135">
        <v>120</v>
      </c>
      <c r="X2930" s="1135">
        <v>80</v>
      </c>
      <c r="Y2930" s="1135">
        <v>3</v>
      </c>
      <c r="Z2930" s="1135">
        <v>4.5</v>
      </c>
      <c r="AA2930" s="1135" t="s">
        <v>2016</v>
      </c>
      <c r="AH2930" s="1135" t="s">
        <v>1580</v>
      </c>
      <c r="AM2930" s="1136" t="s">
        <v>14861</v>
      </c>
      <c r="AN2930" s="1136" t="s">
        <v>14862</v>
      </c>
      <c r="AO2930" s="1136">
        <f t="shared" si="366"/>
        <v>450</v>
      </c>
      <c r="AP2930" s="1136">
        <f t="shared" si="367"/>
        <v>1.84</v>
      </c>
      <c r="AQ2930" s="1136" t="str">
        <f t="shared" si="368"/>
        <v>1-4-1S83°</v>
      </c>
      <c r="AR2930" s="1136" t="str">
        <f t="shared" si="369"/>
        <v>30</v>
      </c>
      <c r="AS2930" s="1136" t="str">
        <f t="shared" si="370"/>
        <v>215/215/OFF</v>
      </c>
      <c r="AT2930" s="1136" t="str">
        <f t="shared" si="371"/>
        <v>1-4-1S83°</v>
      </c>
      <c r="AV2930" s="1136" t="str">
        <f t="shared" si="364"/>
        <v>111.2.24</v>
      </c>
      <c r="AW2930" s="1438">
        <f t="shared" si="365"/>
        <v>44616</v>
      </c>
    </row>
    <row r="2931" spans="1:49">
      <c r="A2931" s="1135" t="s">
        <v>8849</v>
      </c>
      <c r="B2931" s="1135" t="s">
        <v>8705</v>
      </c>
      <c r="C2931" s="1135">
        <v>600</v>
      </c>
      <c r="D2931" s="1135">
        <v>1.83</v>
      </c>
      <c r="E2931" s="1135" t="s">
        <v>15210</v>
      </c>
      <c r="F2931" s="1135" t="s">
        <v>1078</v>
      </c>
      <c r="G2931" s="1135">
        <v>4</v>
      </c>
      <c r="H2931" s="1135" t="s">
        <v>2161</v>
      </c>
      <c r="I2931" s="1135" t="s">
        <v>466</v>
      </c>
      <c r="J2931" s="1135">
        <v>2.5</v>
      </c>
      <c r="K2931" s="1135" t="s">
        <v>8850</v>
      </c>
      <c r="L2931" s="1135" t="s">
        <v>4306</v>
      </c>
      <c r="M2931" s="1135">
        <v>196</v>
      </c>
      <c r="N2931" s="1135" t="s">
        <v>1039</v>
      </c>
      <c r="O2931" s="1135">
        <v>4.9000000000000004</v>
      </c>
      <c r="P2931" s="1135">
        <v>3.92</v>
      </c>
      <c r="Q2931" s="1135">
        <v>3</v>
      </c>
      <c r="R2931" s="1135">
        <v>28</v>
      </c>
      <c r="T2931" s="1135">
        <v>15.5</v>
      </c>
      <c r="U2931" s="1135">
        <v>5</v>
      </c>
      <c r="V2931" s="1135" t="s">
        <v>663</v>
      </c>
      <c r="W2931" s="1135">
        <v>130</v>
      </c>
      <c r="X2931" s="1135">
        <v>80</v>
      </c>
      <c r="Y2931" s="1135">
        <v>1.5</v>
      </c>
      <c r="Z2931" s="1135" t="s">
        <v>663</v>
      </c>
      <c r="AA2931" s="1135" t="s">
        <v>2016</v>
      </c>
      <c r="AH2931" s="1135" t="s">
        <v>5853</v>
      </c>
      <c r="AM2931" s="1136" t="s">
        <v>14863</v>
      </c>
      <c r="AN2931" s="1136" t="s">
        <v>14864</v>
      </c>
      <c r="AO2931" s="1136">
        <f t="shared" si="366"/>
        <v>600</v>
      </c>
      <c r="AP2931" s="1136">
        <f t="shared" si="367"/>
        <v>1.83</v>
      </c>
      <c r="AQ2931" s="1136" t="str">
        <f t="shared" si="368"/>
        <v>1-5-1S83°Z+S</v>
      </c>
      <c r="AR2931" s="1136" t="str">
        <f t="shared" si="369"/>
        <v>30</v>
      </c>
      <c r="AS2931" s="1136" t="str">
        <f t="shared" si="370"/>
        <v>250/250/150</v>
      </c>
      <c r="AT2931" s="1136" t="str">
        <f t="shared" si="371"/>
        <v>1-5-1S83°Z+S</v>
      </c>
      <c r="AU2931" s="1136" t="s">
        <v>15734</v>
      </c>
      <c r="AV2931" s="1136" t="str">
        <f t="shared" si="364"/>
        <v>111.2.24</v>
      </c>
      <c r="AW2931" s="1438">
        <f t="shared" si="365"/>
        <v>44616</v>
      </c>
    </row>
    <row r="2932" spans="1:49">
      <c r="A2932" s="1135" t="s">
        <v>8851</v>
      </c>
      <c r="B2932" s="1135" t="s">
        <v>8508</v>
      </c>
      <c r="C2932" s="1135">
        <v>500</v>
      </c>
      <c r="D2932" s="1135">
        <v>1.85</v>
      </c>
      <c r="E2932" s="1135" t="s">
        <v>15183</v>
      </c>
      <c r="F2932" s="1135" t="s">
        <v>1069</v>
      </c>
      <c r="G2932" s="1135" t="s">
        <v>1110</v>
      </c>
      <c r="H2932" s="1135" t="s">
        <v>2389</v>
      </c>
      <c r="I2932" s="1135" t="s">
        <v>126</v>
      </c>
      <c r="J2932" s="1135">
        <v>1.5</v>
      </c>
      <c r="K2932" s="1135" t="s">
        <v>8734</v>
      </c>
      <c r="L2932" s="1135" t="s">
        <v>2081</v>
      </c>
      <c r="M2932" s="1135">
        <v>72</v>
      </c>
      <c r="N2932" s="1135" t="s">
        <v>1039</v>
      </c>
      <c r="O2932" s="1135">
        <v>1.8</v>
      </c>
      <c r="P2932" s="1135">
        <v>1.44</v>
      </c>
      <c r="Q2932" s="1135">
        <v>3</v>
      </c>
      <c r="R2932" s="1135">
        <v>21</v>
      </c>
      <c r="T2932" s="1135">
        <v>21.5</v>
      </c>
      <c r="U2932" s="1135">
        <v>3.5</v>
      </c>
      <c r="V2932" s="1135" t="s">
        <v>663</v>
      </c>
      <c r="W2932" s="1135">
        <v>130</v>
      </c>
      <c r="X2932" s="1135">
        <v>85</v>
      </c>
      <c r="Y2932" s="1135">
        <v>1.8</v>
      </c>
      <c r="Z2932" s="1135">
        <v>5</v>
      </c>
      <c r="AA2932" s="1135" t="s">
        <v>8060</v>
      </c>
      <c r="AH2932" s="1135" t="s">
        <v>700</v>
      </c>
      <c r="AM2932" s="1136" t="s">
        <v>14865</v>
      </c>
      <c r="AN2932" s="1136" t="s">
        <v>14866</v>
      </c>
      <c r="AO2932" s="1136">
        <f t="shared" si="366"/>
        <v>500</v>
      </c>
      <c r="AP2932" s="1136">
        <f t="shared" si="367"/>
        <v>1.85</v>
      </c>
      <c r="AQ2932" s="1136" t="str">
        <f t="shared" si="368"/>
        <v>1-4-1S83°</v>
      </c>
      <c r="AR2932" s="1136" t="str">
        <f t="shared" si="369"/>
        <v>31.5</v>
      </c>
      <c r="AS2932" s="1136" t="str">
        <f t="shared" si="370"/>
        <v>205/205/OFF</v>
      </c>
      <c r="AT2932" s="1136" t="str">
        <f t="shared" si="371"/>
        <v>1-4-1S83°</v>
      </c>
      <c r="AV2932" s="1136" t="str">
        <f t="shared" si="364"/>
        <v>111.2.25</v>
      </c>
      <c r="AW2932" s="1438">
        <f t="shared" si="365"/>
        <v>44617</v>
      </c>
    </row>
    <row r="2933" spans="1:49">
      <c r="A2933" s="1135" t="s">
        <v>8852</v>
      </c>
      <c r="B2933" s="1135" t="s">
        <v>8725</v>
      </c>
      <c r="C2933" s="1135">
        <v>600</v>
      </c>
      <c r="D2933" s="1135">
        <v>1.74</v>
      </c>
      <c r="E2933" s="1135" t="s">
        <v>15210</v>
      </c>
      <c r="F2933" s="1135" t="s">
        <v>2328</v>
      </c>
      <c r="G2933" s="1135">
        <v>5</v>
      </c>
      <c r="H2933" s="1135" t="s">
        <v>8802</v>
      </c>
      <c r="I2933" s="1135" t="s">
        <v>466</v>
      </c>
      <c r="J2933" s="1135">
        <v>2.7</v>
      </c>
      <c r="K2933" s="1135" t="s">
        <v>8837</v>
      </c>
      <c r="L2933" s="1135" t="s">
        <v>4123</v>
      </c>
      <c r="M2933" s="1135">
        <v>206</v>
      </c>
      <c r="N2933" s="1135" t="s">
        <v>1039</v>
      </c>
      <c r="O2933" s="1135">
        <v>5.15</v>
      </c>
      <c r="P2933" s="1135">
        <v>4.12</v>
      </c>
      <c r="Q2933" s="1135">
        <v>4</v>
      </c>
      <c r="R2933" s="1135">
        <v>20</v>
      </c>
      <c r="T2933" s="1135">
        <v>18.5</v>
      </c>
      <c r="U2933" s="1135">
        <v>4.0999999999999996</v>
      </c>
      <c r="V2933" s="1135" t="s">
        <v>663</v>
      </c>
      <c r="W2933" s="1135">
        <v>120</v>
      </c>
      <c r="X2933" s="1135">
        <v>85</v>
      </c>
      <c r="Y2933" s="1135">
        <v>1.5</v>
      </c>
      <c r="Z2933" s="1135" t="s">
        <v>663</v>
      </c>
      <c r="AA2933" s="1135" t="s">
        <v>1561</v>
      </c>
      <c r="AH2933" s="1135" t="s">
        <v>888</v>
      </c>
      <c r="AM2933" s="1136" t="s">
        <v>14867</v>
      </c>
      <c r="AN2933" s="1136" t="s">
        <v>14868</v>
      </c>
      <c r="AO2933" s="1136">
        <f t="shared" si="366"/>
        <v>600</v>
      </c>
      <c r="AP2933" s="1136">
        <f t="shared" si="367"/>
        <v>1.74</v>
      </c>
      <c r="AQ2933" s="1136" t="str">
        <f t="shared" si="368"/>
        <v>1-5-1S83°Z+S</v>
      </c>
      <c r="AR2933" s="1136" t="str">
        <f t="shared" si="369"/>
        <v>33.5</v>
      </c>
      <c r="AS2933" s="1136" t="str">
        <f t="shared" si="370"/>
        <v>260/240/135</v>
      </c>
      <c r="AT2933" s="1136" t="str">
        <f t="shared" si="371"/>
        <v>1-5-1S83°Z+S</v>
      </c>
      <c r="AU2933" s="1136" t="s">
        <v>15734</v>
      </c>
      <c r="AV2933" s="1136" t="str">
        <f t="shared" si="364"/>
        <v>111.3.1</v>
      </c>
      <c r="AW2933" s="1438">
        <f t="shared" si="365"/>
        <v>44621</v>
      </c>
    </row>
    <row r="2934" spans="1:49">
      <c r="A2934" s="1135" t="s">
        <v>8853</v>
      </c>
      <c r="B2934" s="1135" t="s">
        <v>8613</v>
      </c>
      <c r="C2934" s="1135">
        <v>600</v>
      </c>
      <c r="D2934" s="1135">
        <v>1.74</v>
      </c>
      <c r="E2934" s="1135" t="s">
        <v>15210</v>
      </c>
      <c r="F2934" s="1135" t="s">
        <v>2328</v>
      </c>
      <c r="G2934" s="1135">
        <v>5</v>
      </c>
      <c r="H2934" s="1135" t="s">
        <v>8802</v>
      </c>
      <c r="I2934" s="1135" t="s">
        <v>466</v>
      </c>
      <c r="J2934" s="1135">
        <v>2.7</v>
      </c>
      <c r="K2934" s="1135" t="s">
        <v>8854</v>
      </c>
      <c r="L2934" s="1135" t="s">
        <v>4179</v>
      </c>
      <c r="M2934" s="1135">
        <v>206</v>
      </c>
      <c r="N2934" s="1135" t="s">
        <v>1039</v>
      </c>
      <c r="O2934" s="1135">
        <v>5.15</v>
      </c>
      <c r="P2934" s="1135">
        <v>4.12</v>
      </c>
      <c r="Q2934" s="1135">
        <v>4</v>
      </c>
      <c r="R2934" s="1135">
        <v>25</v>
      </c>
      <c r="T2934" s="1135">
        <v>18.5</v>
      </c>
      <c r="U2934" s="1135">
        <v>4.0999999999999996</v>
      </c>
      <c r="V2934" s="1135" t="s">
        <v>663</v>
      </c>
      <c r="W2934" s="1135">
        <v>120</v>
      </c>
      <c r="X2934" s="1135">
        <v>85</v>
      </c>
      <c r="Y2934" s="1135">
        <v>1.5</v>
      </c>
      <c r="Z2934" s="1135" t="s">
        <v>663</v>
      </c>
      <c r="AA2934" s="1135" t="s">
        <v>1561</v>
      </c>
      <c r="AH2934" s="1135" t="s">
        <v>1682</v>
      </c>
      <c r="AM2934" s="1136" t="s">
        <v>14869</v>
      </c>
      <c r="AN2934" s="1136" t="s">
        <v>14868</v>
      </c>
      <c r="AO2934" s="1136">
        <f t="shared" si="366"/>
        <v>600</v>
      </c>
      <c r="AP2934" s="1136">
        <f t="shared" si="367"/>
        <v>1.74</v>
      </c>
      <c r="AQ2934" s="1136" t="str">
        <f t="shared" si="368"/>
        <v>1-5-1S83°Z+S</v>
      </c>
      <c r="AR2934" s="1136" t="str">
        <f t="shared" si="369"/>
        <v>33.5</v>
      </c>
      <c r="AS2934" s="1136" t="str">
        <f t="shared" si="370"/>
        <v>260/240/135</v>
      </c>
      <c r="AT2934" s="1136" t="str">
        <f t="shared" si="371"/>
        <v>1-5-1S83°Z+S</v>
      </c>
      <c r="AU2934" s="1136" t="s">
        <v>15734</v>
      </c>
      <c r="AV2934" s="1136" t="str">
        <f t="shared" si="364"/>
        <v>111.3.1</v>
      </c>
      <c r="AW2934" s="1438">
        <f t="shared" si="365"/>
        <v>44621</v>
      </c>
    </row>
    <row r="2935" spans="1:49">
      <c r="A2935" s="1135" t="s">
        <v>8855</v>
      </c>
      <c r="B2935" s="1135" t="s">
        <v>8856</v>
      </c>
      <c r="C2935" s="1135">
        <v>450</v>
      </c>
      <c r="D2935" s="1135">
        <v>1.8</v>
      </c>
      <c r="E2935" s="1135" t="s">
        <v>15183</v>
      </c>
      <c r="F2935" s="1135" t="s">
        <v>1078</v>
      </c>
      <c r="G2935" s="1135">
        <v>2</v>
      </c>
      <c r="H2935" s="1135" t="s">
        <v>1249</v>
      </c>
      <c r="I2935" s="1135" t="s">
        <v>126</v>
      </c>
      <c r="J2935" s="1135">
        <v>1.1000000000000001</v>
      </c>
      <c r="K2935" s="1135" t="s">
        <v>8857</v>
      </c>
      <c r="L2935" s="1135" t="s">
        <v>8858</v>
      </c>
      <c r="M2935" s="1135">
        <v>40.5</v>
      </c>
      <c r="N2935" s="1135" t="s">
        <v>1039</v>
      </c>
      <c r="O2935" s="1135">
        <v>1.0125</v>
      </c>
      <c r="P2935" s="1135">
        <v>0.81</v>
      </c>
      <c r="Q2935" s="1135">
        <v>3</v>
      </c>
      <c r="R2935" s="1135">
        <v>23</v>
      </c>
      <c r="T2935" s="1135">
        <v>33</v>
      </c>
      <c r="U2935" s="1135">
        <v>3.1</v>
      </c>
      <c r="V2935" s="1135" t="s">
        <v>663</v>
      </c>
      <c r="W2935" s="1135">
        <v>120</v>
      </c>
      <c r="X2935" s="1135">
        <v>80</v>
      </c>
      <c r="Y2935" s="1135">
        <v>3</v>
      </c>
      <c r="Z2935" s="1135">
        <v>4.5</v>
      </c>
      <c r="AA2935" s="1135" t="s">
        <v>2019</v>
      </c>
      <c r="AH2935" s="1135" t="s">
        <v>973</v>
      </c>
      <c r="AM2935" s="1136" t="s">
        <v>14870</v>
      </c>
      <c r="AN2935" s="1136" t="s">
        <v>14871</v>
      </c>
      <c r="AO2935" s="1136">
        <f t="shared" si="366"/>
        <v>450</v>
      </c>
      <c r="AP2935" s="1136">
        <f t="shared" si="367"/>
        <v>1.8</v>
      </c>
      <c r="AQ2935" s="1136" t="str">
        <f t="shared" si="368"/>
        <v>1-4-1S83°</v>
      </c>
      <c r="AR2935" s="1136" t="str">
        <f t="shared" si="369"/>
        <v>30</v>
      </c>
      <c r="AS2935" s="1136" t="str">
        <f t="shared" si="370"/>
        <v>215/215/OFF</v>
      </c>
      <c r="AT2935" s="1136" t="str">
        <f t="shared" si="371"/>
        <v>1-4-1S83°</v>
      </c>
      <c r="AV2935" s="1136" t="str">
        <f t="shared" si="364"/>
        <v>111.3.2</v>
      </c>
      <c r="AW2935" s="1438">
        <f t="shared" si="365"/>
        <v>44622</v>
      </c>
    </row>
    <row r="2936" spans="1:49">
      <c r="A2936" s="1135" t="s">
        <v>8859</v>
      </c>
      <c r="B2936" s="1135" t="s">
        <v>8705</v>
      </c>
      <c r="C2936" s="1135">
        <v>600</v>
      </c>
      <c r="D2936" s="1135">
        <v>1.8</v>
      </c>
      <c r="E2936" s="1135" t="s">
        <v>15210</v>
      </c>
      <c r="F2936" s="1135" t="s">
        <v>1078</v>
      </c>
      <c r="G2936" s="1135">
        <v>4</v>
      </c>
      <c r="H2936" s="1135" t="s">
        <v>1123</v>
      </c>
      <c r="I2936" s="1135" t="s">
        <v>126</v>
      </c>
      <c r="J2936" s="1135">
        <v>0.7</v>
      </c>
      <c r="K2936" s="1135" t="s">
        <v>8860</v>
      </c>
      <c r="L2936" s="1135" t="s">
        <v>4245</v>
      </c>
      <c r="M2936" s="1135">
        <v>197</v>
      </c>
      <c r="N2936" s="1135" t="s">
        <v>1039</v>
      </c>
      <c r="O2936" s="1135">
        <v>4.9250000000000007</v>
      </c>
      <c r="P2936" s="1135">
        <v>3.94</v>
      </c>
      <c r="Q2936" s="1135">
        <v>3</v>
      </c>
      <c r="R2936" s="1135">
        <v>29</v>
      </c>
      <c r="T2936" s="1135">
        <v>22</v>
      </c>
      <c r="U2936" s="1135">
        <v>5.3</v>
      </c>
      <c r="V2936" s="1135" t="s">
        <v>663</v>
      </c>
      <c r="W2936" s="1135">
        <v>40</v>
      </c>
      <c r="X2936" s="1135">
        <v>10</v>
      </c>
      <c r="Y2936" s="1135">
        <v>2</v>
      </c>
      <c r="Z2936" s="1135" t="s">
        <v>663</v>
      </c>
      <c r="AA2936" s="1135" t="s">
        <v>2114</v>
      </c>
      <c r="AH2936" s="1135" t="s">
        <v>1332</v>
      </c>
      <c r="AM2936" s="1136" t="s">
        <v>14872</v>
      </c>
      <c r="AN2936" s="1136" t="s">
        <v>14873</v>
      </c>
      <c r="AO2936" s="1136">
        <f t="shared" si="366"/>
        <v>600</v>
      </c>
      <c r="AP2936" s="1136">
        <f t="shared" si="367"/>
        <v>1.8</v>
      </c>
      <c r="AQ2936" s="1136" t="str">
        <f t="shared" si="368"/>
        <v>1-5-1S83°Z+S</v>
      </c>
      <c r="AR2936" s="1136" t="str">
        <f t="shared" si="369"/>
        <v>30</v>
      </c>
      <c r="AS2936" s="1136" t="str">
        <f t="shared" si="370"/>
        <v>250/250/OFF</v>
      </c>
      <c r="AT2936" s="1136" t="str">
        <f t="shared" si="371"/>
        <v>1-5-1S83°Z+S</v>
      </c>
      <c r="AU2936" s="1136" t="s">
        <v>15734</v>
      </c>
      <c r="AV2936" s="1136" t="str">
        <f t="shared" si="364"/>
        <v>111.3.25</v>
      </c>
      <c r="AW2936" s="1438">
        <f t="shared" si="365"/>
        <v>44645</v>
      </c>
    </row>
    <row r="2937" spans="1:49">
      <c r="A2937" s="1135" t="s">
        <v>8861</v>
      </c>
      <c r="B2937" s="1135" t="s">
        <v>8688</v>
      </c>
      <c r="C2937" s="1135">
        <v>550</v>
      </c>
      <c r="D2937" s="1135">
        <v>1.71</v>
      </c>
      <c r="E2937" s="1135" t="s">
        <v>15217</v>
      </c>
      <c r="F2937" s="1135" t="s">
        <v>1608</v>
      </c>
      <c r="G2937" s="1135">
        <v>5</v>
      </c>
      <c r="H2937" s="1135" t="s">
        <v>1564</v>
      </c>
      <c r="I2937" s="1135" t="s">
        <v>466</v>
      </c>
      <c r="J2937" s="1135">
        <v>2.6</v>
      </c>
      <c r="K2937" s="1135" t="s">
        <v>8843</v>
      </c>
      <c r="L2937" s="1135" t="s">
        <v>8690</v>
      </c>
      <c r="M2937" s="1135">
        <v>228.6</v>
      </c>
      <c r="N2937" s="1135" t="s">
        <v>1039</v>
      </c>
      <c r="O2937" s="1135">
        <v>5.7149999999999999</v>
      </c>
      <c r="P2937" s="1135">
        <v>4.5720000000000001</v>
      </c>
      <c r="Q2937" s="1135">
        <v>3</v>
      </c>
      <c r="R2937" s="1135">
        <v>32.5</v>
      </c>
      <c r="T2937" s="1135">
        <v>13.1</v>
      </c>
      <c r="U2937" s="1135">
        <v>6.1</v>
      </c>
      <c r="V2937" s="1135" t="s">
        <v>663</v>
      </c>
      <c r="W2937" s="1135">
        <v>110</v>
      </c>
      <c r="X2937" s="1135">
        <v>80</v>
      </c>
      <c r="Y2937" s="1135">
        <v>1.8</v>
      </c>
      <c r="Z2937" s="1135">
        <v>7.5</v>
      </c>
      <c r="AA2937" s="1135" t="s">
        <v>1568</v>
      </c>
      <c r="AH2937" s="1135" t="s">
        <v>1042</v>
      </c>
      <c r="AM2937" s="1136" t="s">
        <v>14874</v>
      </c>
      <c r="AN2937" s="1136" t="s">
        <v>14875</v>
      </c>
      <c r="AO2937" s="1136">
        <f t="shared" si="366"/>
        <v>550</v>
      </c>
      <c r="AP2937" s="1136">
        <f t="shared" si="367"/>
        <v>1.71</v>
      </c>
      <c r="AQ2937" s="1136" t="str">
        <f t="shared" si="368"/>
        <v>1-7-1S83°</v>
      </c>
      <c r="AR2937" s="1136" t="str">
        <f t="shared" si="369"/>
        <v>32</v>
      </c>
      <c r="AS2937" s="1136" t="str">
        <f t="shared" si="370"/>
        <v>160/OFF</v>
      </c>
      <c r="AT2937" s="1136" t="str">
        <f t="shared" si="371"/>
        <v>1-7-1S83°</v>
      </c>
      <c r="AV2937" s="1136" t="str">
        <f t="shared" si="364"/>
        <v>111.4.1</v>
      </c>
      <c r="AW2937" s="1438">
        <f t="shared" si="365"/>
        <v>44652</v>
      </c>
    </row>
    <row r="2938" spans="1:49">
      <c r="A2938" s="1135" t="s">
        <v>8862</v>
      </c>
      <c r="B2938" s="1135" t="s">
        <v>8647</v>
      </c>
      <c r="C2938" s="1135">
        <v>550</v>
      </c>
      <c r="D2938" s="1135">
        <v>1.68</v>
      </c>
      <c r="E2938" s="1135">
        <v>102.5</v>
      </c>
      <c r="F2938" s="1135" t="s">
        <v>4164</v>
      </c>
      <c r="G2938" s="1135">
        <v>5</v>
      </c>
      <c r="H2938" s="1135" t="s">
        <v>8740</v>
      </c>
      <c r="I2938" s="1135" t="s">
        <v>8634</v>
      </c>
      <c r="J2938" s="1135">
        <v>3</v>
      </c>
      <c r="K2938" s="1135" t="s">
        <v>8770</v>
      </c>
      <c r="L2938" s="1135" t="s">
        <v>8742</v>
      </c>
      <c r="M2938" s="1135">
        <v>610</v>
      </c>
      <c r="N2938" s="1135" t="s">
        <v>1039</v>
      </c>
      <c r="O2938" s="1135">
        <v>15.25</v>
      </c>
      <c r="P2938" s="1135">
        <v>12.200000000000001</v>
      </c>
      <c r="Q2938" s="1135">
        <v>3.5</v>
      </c>
      <c r="R2938" s="1135">
        <v>22</v>
      </c>
      <c r="T2938" s="1135">
        <v>10.5</v>
      </c>
      <c r="U2938" s="1135">
        <v>4.0999999999999996</v>
      </c>
      <c r="V2938" s="1135" t="s">
        <v>663</v>
      </c>
      <c r="W2938" s="1135">
        <v>80</v>
      </c>
      <c r="X2938" s="1135">
        <v>55</v>
      </c>
      <c r="Y2938" s="1135">
        <v>1</v>
      </c>
      <c r="Z2938" s="1135" t="s">
        <v>663</v>
      </c>
      <c r="AA2938" s="1135" t="s">
        <v>1568</v>
      </c>
      <c r="AH2938" s="1135" t="s">
        <v>973</v>
      </c>
      <c r="AM2938" s="1136" t="s">
        <v>14876</v>
      </c>
      <c r="AN2938" s="1136" t="s">
        <v>14877</v>
      </c>
      <c r="AO2938" s="1136">
        <f t="shared" si="366"/>
        <v>550</v>
      </c>
      <c r="AP2938" s="1136">
        <f t="shared" si="367"/>
        <v>1.68</v>
      </c>
      <c r="AQ2938" s="1136">
        <f t="shared" si="368"/>
        <v>102.5</v>
      </c>
      <c r="AR2938" s="1136" t="str">
        <f t="shared" si="369"/>
        <v>15.5</v>
      </c>
      <c r="AS2938" s="1136" t="str">
        <f t="shared" si="370"/>
        <v>500/470/160</v>
      </c>
      <c r="AT2938" s="1136">
        <f t="shared" si="371"/>
        <v>102.5</v>
      </c>
      <c r="AV2938" s="1136" t="str">
        <f t="shared" si="364"/>
        <v>111.4.1</v>
      </c>
      <c r="AW2938" s="1438">
        <f t="shared" si="365"/>
        <v>44652</v>
      </c>
    </row>
    <row r="2939" spans="1:49">
      <c r="A2939" s="1135" t="s">
        <v>8863</v>
      </c>
      <c r="B2939" s="1135" t="s">
        <v>8613</v>
      </c>
      <c r="C2939" s="1135">
        <v>600</v>
      </c>
      <c r="D2939" s="1135">
        <v>1.75</v>
      </c>
      <c r="E2939" s="1135" t="s">
        <v>15203</v>
      </c>
      <c r="F2939" s="1135" t="s">
        <v>663</v>
      </c>
      <c r="G2939" s="1135">
        <v>5</v>
      </c>
      <c r="H2939" s="1135" t="s">
        <v>8830</v>
      </c>
      <c r="I2939" s="1135" t="s">
        <v>466</v>
      </c>
      <c r="J2939" s="1135">
        <v>2.6</v>
      </c>
      <c r="K2939" s="1135" t="s">
        <v>8854</v>
      </c>
      <c r="L2939" s="1135" t="s">
        <v>4179</v>
      </c>
      <c r="M2939" s="1135">
        <v>206</v>
      </c>
      <c r="N2939" s="1135" t="s">
        <v>1039</v>
      </c>
      <c r="O2939" s="1135">
        <v>5.15</v>
      </c>
      <c r="P2939" s="1135">
        <v>4.12</v>
      </c>
      <c r="Q2939" s="1135">
        <v>4</v>
      </c>
      <c r="R2939" s="1135">
        <v>25</v>
      </c>
      <c r="T2939" s="1135">
        <v>18.5</v>
      </c>
      <c r="U2939" s="1135">
        <v>4.0999999999999996</v>
      </c>
      <c r="V2939" s="1135" t="s">
        <v>663</v>
      </c>
      <c r="W2939" s="1135">
        <v>120</v>
      </c>
      <c r="X2939" s="1135">
        <v>85</v>
      </c>
      <c r="Y2939" s="1135">
        <v>1.5</v>
      </c>
      <c r="Z2939" s="1135" t="s">
        <v>663</v>
      </c>
      <c r="AA2939" s="1135" t="s">
        <v>2117</v>
      </c>
      <c r="AH2939" s="1135" t="s">
        <v>876</v>
      </c>
      <c r="AM2939" s="1136" t="s">
        <v>14878</v>
      </c>
      <c r="AN2939" s="1136" t="s">
        <v>14879</v>
      </c>
      <c r="AO2939" s="1136">
        <f t="shared" si="366"/>
        <v>600</v>
      </c>
      <c r="AP2939" s="1136">
        <f t="shared" si="367"/>
        <v>1.75</v>
      </c>
      <c r="AQ2939" s="1136" t="str">
        <f t="shared" si="368"/>
        <v>1-5-1S85°Z+S</v>
      </c>
      <c r="AR2939" s="1136" t="str">
        <f t="shared" si="369"/>
        <v>NA</v>
      </c>
      <c r="AS2939" s="1136" t="str">
        <f t="shared" si="370"/>
        <v>160/140</v>
      </c>
      <c r="AT2939" s="1136" t="str">
        <f t="shared" si="371"/>
        <v>1-5-1S85°Z+S</v>
      </c>
      <c r="AU2939" s="1136" t="s">
        <v>15734</v>
      </c>
      <c r="AV2939" s="1136" t="str">
        <f t="shared" si="364"/>
        <v>111.3.31</v>
      </c>
      <c r="AW2939" s="1438">
        <f t="shared" si="365"/>
        <v>44651</v>
      </c>
    </row>
    <row r="2940" spans="1:49">
      <c r="A2940" s="1135" t="s">
        <v>8864</v>
      </c>
      <c r="B2940" s="1135" t="s">
        <v>8792</v>
      </c>
      <c r="C2940" s="1135">
        <v>620</v>
      </c>
      <c r="D2940" s="1135">
        <v>1.71</v>
      </c>
      <c r="E2940" s="1135" t="s">
        <v>15183</v>
      </c>
      <c r="F2940" s="1135" t="s">
        <v>2261</v>
      </c>
      <c r="G2940" s="1135">
        <v>2</v>
      </c>
      <c r="H2940" s="1135" t="s">
        <v>1239</v>
      </c>
      <c r="I2940" s="1135" t="s">
        <v>1167</v>
      </c>
      <c r="J2940" s="1135">
        <v>1.7</v>
      </c>
      <c r="K2940" s="1135" t="s">
        <v>8833</v>
      </c>
      <c r="L2940" s="1135" t="s">
        <v>8520</v>
      </c>
      <c r="M2940" s="1135">
        <v>31.5</v>
      </c>
      <c r="N2940" s="1135" t="s">
        <v>1039</v>
      </c>
      <c r="O2940" s="1135">
        <v>0.78750000000000009</v>
      </c>
      <c r="P2940" s="1135">
        <v>0.63</v>
      </c>
      <c r="Q2940" s="1135">
        <v>4</v>
      </c>
      <c r="R2940" s="1135">
        <v>20</v>
      </c>
      <c r="T2940" s="1135">
        <v>39</v>
      </c>
      <c r="U2940" s="1135">
        <v>3.5</v>
      </c>
      <c r="V2940" s="1135" t="s">
        <v>663</v>
      </c>
      <c r="W2940" s="1135">
        <v>150</v>
      </c>
      <c r="X2940" s="1135">
        <v>85</v>
      </c>
      <c r="Y2940" s="1135">
        <v>3</v>
      </c>
      <c r="Z2940" s="1135">
        <v>3.5</v>
      </c>
      <c r="AA2940" s="1135" t="s">
        <v>2120</v>
      </c>
      <c r="AH2940" s="1135" t="s">
        <v>625</v>
      </c>
      <c r="AM2940" s="1136" t="s">
        <v>14880</v>
      </c>
      <c r="AN2940" s="1136" t="s">
        <v>14881</v>
      </c>
      <c r="AO2940" s="1136">
        <f t="shared" si="366"/>
        <v>620</v>
      </c>
      <c r="AP2940" s="1136">
        <f t="shared" si="367"/>
        <v>1.71</v>
      </c>
      <c r="AQ2940" s="1136" t="str">
        <f t="shared" si="368"/>
        <v>1-4-1S83°</v>
      </c>
      <c r="AR2940" s="1136" t="str">
        <f t="shared" si="369"/>
        <v>33</v>
      </c>
      <c r="AS2940" s="1136" t="str">
        <f t="shared" si="370"/>
        <v>235/235/OFF</v>
      </c>
      <c r="AT2940" s="1136" t="str">
        <f t="shared" si="371"/>
        <v>1-4-1S83°</v>
      </c>
      <c r="AV2940" s="1136" t="str">
        <f t="shared" si="364"/>
        <v>111.4.6</v>
      </c>
      <c r="AW2940" s="1438">
        <f t="shared" si="365"/>
        <v>44657</v>
      </c>
    </row>
    <row r="2941" spans="1:49">
      <c r="A2941" s="1135" t="s">
        <v>8865</v>
      </c>
      <c r="B2941" s="1135" t="s">
        <v>8725</v>
      </c>
      <c r="C2941" s="1135">
        <v>600</v>
      </c>
      <c r="D2941" s="1135">
        <v>1.72</v>
      </c>
      <c r="E2941" s="1135" t="s">
        <v>15202</v>
      </c>
      <c r="F2941" s="1135" t="s">
        <v>1078</v>
      </c>
      <c r="G2941" s="1135">
        <v>5</v>
      </c>
      <c r="H2941" s="1135" t="s">
        <v>8866</v>
      </c>
      <c r="I2941" s="1135" t="s">
        <v>466</v>
      </c>
      <c r="J2941" s="1135">
        <v>2.9</v>
      </c>
      <c r="K2941" s="1135" t="s">
        <v>8837</v>
      </c>
      <c r="L2941" s="1135" t="s">
        <v>4123</v>
      </c>
      <c r="M2941" s="1135">
        <v>206</v>
      </c>
      <c r="N2941" s="1135" t="s">
        <v>1039</v>
      </c>
      <c r="O2941" s="1135">
        <v>5.15</v>
      </c>
      <c r="P2941" s="1135">
        <v>4.12</v>
      </c>
      <c r="Q2941" s="1135">
        <v>4</v>
      </c>
      <c r="R2941" s="1135">
        <v>20</v>
      </c>
      <c r="T2941" s="1135">
        <v>18.5</v>
      </c>
      <c r="U2941" s="1135">
        <v>4.0999999999999996</v>
      </c>
      <c r="V2941" s="1135" t="s">
        <v>663</v>
      </c>
      <c r="W2941" s="1135">
        <v>120</v>
      </c>
      <c r="X2941" s="1135">
        <v>85</v>
      </c>
      <c r="Y2941" s="1135">
        <v>1.5</v>
      </c>
      <c r="Z2941" s="1135" t="s">
        <v>663</v>
      </c>
      <c r="AA2941" s="1135" t="s">
        <v>8867</v>
      </c>
      <c r="AH2941" s="1135" t="s">
        <v>633</v>
      </c>
      <c r="AM2941" s="1136" t="s">
        <v>14882</v>
      </c>
      <c r="AN2941" s="1136" t="s">
        <v>14883</v>
      </c>
      <c r="AO2941" s="1136">
        <f t="shared" si="366"/>
        <v>600</v>
      </c>
      <c r="AP2941" s="1136">
        <f t="shared" si="367"/>
        <v>1.72</v>
      </c>
      <c r="AQ2941" s="1136" t="str">
        <f t="shared" si="368"/>
        <v>1-4-1S83°Z+S</v>
      </c>
      <c r="AR2941" s="1136" t="str">
        <f t="shared" si="369"/>
        <v>30</v>
      </c>
      <c r="AS2941" s="1136" t="str">
        <f t="shared" si="370"/>
        <v>270/250/155</v>
      </c>
      <c r="AT2941" s="1136" t="str">
        <f t="shared" si="371"/>
        <v>1-4-1S83°Z+S</v>
      </c>
      <c r="AV2941" s="1136" t="str">
        <f t="shared" si="364"/>
        <v>111.4.13</v>
      </c>
      <c r="AW2941" s="1438">
        <f t="shared" si="365"/>
        <v>44664</v>
      </c>
    </row>
    <row r="2942" spans="1:49">
      <c r="A2942" s="1135" t="s">
        <v>8868</v>
      </c>
      <c r="B2942" s="1135" t="s">
        <v>8725</v>
      </c>
      <c r="C2942" s="1135">
        <v>600</v>
      </c>
      <c r="D2942" s="1135">
        <v>1.76</v>
      </c>
      <c r="E2942" s="1135" t="s">
        <v>15210</v>
      </c>
      <c r="F2942" s="1135" t="s">
        <v>2328</v>
      </c>
      <c r="G2942" s="1135">
        <v>5</v>
      </c>
      <c r="H2942" s="1135" t="s">
        <v>8869</v>
      </c>
      <c r="I2942" s="1135" t="s">
        <v>466</v>
      </c>
      <c r="J2942" s="1135">
        <v>0.7</v>
      </c>
      <c r="K2942" s="1135" t="s">
        <v>8870</v>
      </c>
      <c r="L2942" s="1135" t="s">
        <v>4123</v>
      </c>
      <c r="M2942" s="1135">
        <v>207</v>
      </c>
      <c r="N2942" s="1135" t="s">
        <v>1039</v>
      </c>
      <c r="O2942" s="1135">
        <v>5.1750000000000007</v>
      </c>
      <c r="P2942" s="1135">
        <v>4.1399999999999997</v>
      </c>
      <c r="Q2942" s="1135">
        <v>4</v>
      </c>
      <c r="R2942" s="1135">
        <v>20</v>
      </c>
      <c r="T2942" s="1135">
        <v>35</v>
      </c>
      <c r="U2942" s="1135">
        <v>3.1</v>
      </c>
      <c r="V2942" s="1135" t="s">
        <v>663</v>
      </c>
      <c r="W2942" s="1135">
        <v>40</v>
      </c>
      <c r="X2942" s="1135">
        <v>10</v>
      </c>
      <c r="Y2942" s="1135">
        <v>1.8</v>
      </c>
      <c r="Z2942" s="1135" t="s">
        <v>663</v>
      </c>
      <c r="AA2942" s="1135" t="s">
        <v>1579</v>
      </c>
      <c r="AH2942" s="1135" t="s">
        <v>784</v>
      </c>
      <c r="AM2942" s="1136" t="s">
        <v>14884</v>
      </c>
      <c r="AN2942" s="1136" t="s">
        <v>14885</v>
      </c>
      <c r="AO2942" s="1136">
        <f t="shared" si="366"/>
        <v>600</v>
      </c>
      <c r="AP2942" s="1136">
        <f t="shared" si="367"/>
        <v>1.76</v>
      </c>
      <c r="AQ2942" s="1136" t="str">
        <f t="shared" si="368"/>
        <v>1-5-1S83°Z+S</v>
      </c>
      <c r="AR2942" s="1136" t="str">
        <f t="shared" si="369"/>
        <v>33.5</v>
      </c>
      <c r="AS2942" s="1136" t="str">
        <f t="shared" si="370"/>
        <v>295/275/135</v>
      </c>
      <c r="AT2942" s="1136" t="str">
        <f t="shared" si="371"/>
        <v>1-5-1S83°Z+S</v>
      </c>
      <c r="AU2942" s="1136" t="s">
        <v>15734</v>
      </c>
      <c r="AV2942" s="1136" t="str">
        <f t="shared" si="364"/>
        <v>111.4.20</v>
      </c>
      <c r="AW2942" s="1438">
        <f t="shared" si="365"/>
        <v>44671</v>
      </c>
    </row>
    <row r="2943" spans="1:49">
      <c r="A2943" s="1135" t="s">
        <v>8871</v>
      </c>
      <c r="B2943" s="1135" t="s">
        <v>8780</v>
      </c>
      <c r="C2943" s="1135">
        <v>500</v>
      </c>
      <c r="D2943" s="1135">
        <v>1.65</v>
      </c>
      <c r="E2943" s="1135" t="s">
        <v>15196</v>
      </c>
      <c r="F2943" s="1135" t="s">
        <v>1608</v>
      </c>
      <c r="G2943" s="1135">
        <v>5</v>
      </c>
      <c r="H2943" s="1135" t="s">
        <v>8872</v>
      </c>
      <c r="I2943" s="1135" t="s">
        <v>1206</v>
      </c>
      <c r="J2943" s="1135">
        <v>0.9</v>
      </c>
      <c r="K2943" s="1135" t="s">
        <v>5922</v>
      </c>
      <c r="L2943" s="1135" t="s">
        <v>4796</v>
      </c>
      <c r="M2943" s="1135">
        <v>161.69999999999999</v>
      </c>
      <c r="N2943" s="1135" t="s">
        <v>1039</v>
      </c>
      <c r="O2943" s="1135">
        <v>4.0424999999999995</v>
      </c>
      <c r="P2943" s="1135">
        <v>3.234</v>
      </c>
      <c r="Q2943" s="1135">
        <v>3.5</v>
      </c>
      <c r="R2943" s="1135">
        <v>28</v>
      </c>
      <c r="T2943" s="1135">
        <v>16.8</v>
      </c>
      <c r="U2943" s="1135">
        <v>2.6</v>
      </c>
      <c r="V2943" s="1135" t="s">
        <v>663</v>
      </c>
      <c r="W2943" s="1135">
        <v>60</v>
      </c>
      <c r="X2943" s="1135">
        <v>10</v>
      </c>
      <c r="Y2943" s="1135">
        <v>1.8</v>
      </c>
      <c r="Z2943" s="1135">
        <v>5.5</v>
      </c>
      <c r="AA2943" s="1135" t="s">
        <v>1579</v>
      </c>
      <c r="AH2943" s="1135" t="s">
        <v>1042</v>
      </c>
      <c r="AM2943" s="1136" t="s">
        <v>14886</v>
      </c>
      <c r="AN2943" s="1136" t="s">
        <v>14887</v>
      </c>
      <c r="AO2943" s="1136">
        <f t="shared" si="366"/>
        <v>500</v>
      </c>
      <c r="AP2943" s="1136">
        <f t="shared" si="367"/>
        <v>1.65</v>
      </c>
      <c r="AQ2943" s="1136" t="str">
        <f t="shared" si="368"/>
        <v>2-6-1S83°</v>
      </c>
      <c r="AR2943" s="1136" t="str">
        <f t="shared" si="369"/>
        <v>32</v>
      </c>
      <c r="AS2943" s="1136" t="str">
        <f t="shared" si="370"/>
        <v>172/163</v>
      </c>
      <c r="AT2943" s="1136" t="str">
        <f t="shared" si="371"/>
        <v>2-6-1S83°</v>
      </c>
      <c r="AV2943" s="1136" t="str">
        <f t="shared" si="364"/>
        <v>111.4.20</v>
      </c>
      <c r="AW2943" s="1438">
        <f t="shared" si="365"/>
        <v>44671</v>
      </c>
    </row>
    <row r="2944" spans="1:49">
      <c r="A2944" s="1135" t="s">
        <v>8873</v>
      </c>
      <c r="B2944" s="1135" t="s">
        <v>8756</v>
      </c>
      <c r="C2944" s="1135">
        <v>450</v>
      </c>
      <c r="D2944" s="1135">
        <v>1.85</v>
      </c>
      <c r="E2944" s="1135" t="s">
        <v>15183</v>
      </c>
      <c r="F2944" s="1135" t="s">
        <v>1048</v>
      </c>
      <c r="G2944" s="1135">
        <v>2</v>
      </c>
      <c r="H2944" s="1135" t="s">
        <v>1103</v>
      </c>
      <c r="I2944" s="1135" t="s">
        <v>126</v>
      </c>
      <c r="J2944" s="1135">
        <v>1.3</v>
      </c>
      <c r="K2944" s="1135" t="s">
        <v>8757</v>
      </c>
      <c r="L2944" s="1135" t="s">
        <v>8758</v>
      </c>
      <c r="M2944" s="1135">
        <v>41.5</v>
      </c>
      <c r="N2944" s="1135" t="s">
        <v>1039</v>
      </c>
      <c r="O2944" s="1135">
        <v>1.0375000000000001</v>
      </c>
      <c r="P2944" s="1135">
        <v>0.83000000000000007</v>
      </c>
      <c r="Q2944" s="1135">
        <v>3</v>
      </c>
      <c r="R2944" s="1135">
        <v>23</v>
      </c>
      <c r="T2944" s="1135">
        <v>28</v>
      </c>
      <c r="U2944" s="1135">
        <v>3</v>
      </c>
      <c r="V2944" s="1135" t="s">
        <v>663</v>
      </c>
      <c r="W2944" s="1135">
        <v>110</v>
      </c>
      <c r="X2944" s="1135">
        <v>70</v>
      </c>
      <c r="Y2944" s="1135">
        <v>3</v>
      </c>
      <c r="Z2944" s="1135">
        <v>4.5</v>
      </c>
      <c r="AA2944" s="1135" t="s">
        <v>2208</v>
      </c>
      <c r="AH2944" s="1135" t="s">
        <v>833</v>
      </c>
      <c r="AM2944" s="1136" t="s">
        <v>14888</v>
      </c>
      <c r="AN2944" s="1136" t="s">
        <v>14889</v>
      </c>
      <c r="AO2944" s="1136">
        <f t="shared" si="366"/>
        <v>450</v>
      </c>
      <c r="AP2944" s="1136">
        <f t="shared" si="367"/>
        <v>1.85</v>
      </c>
      <c r="AQ2944" s="1136" t="str">
        <f t="shared" si="368"/>
        <v>1-4-1S83°</v>
      </c>
      <c r="AR2944" s="1136" t="str">
        <f t="shared" si="369"/>
        <v>31</v>
      </c>
      <c r="AS2944" s="1136" t="str">
        <f t="shared" si="370"/>
        <v>195/195/OFF</v>
      </c>
      <c r="AT2944" s="1136" t="str">
        <f t="shared" si="371"/>
        <v>1-4-1S83°</v>
      </c>
      <c r="AV2944" s="1136" t="str">
        <f t="shared" si="364"/>
        <v>111.4.25</v>
      </c>
      <c r="AW2944" s="1438">
        <f t="shared" si="365"/>
        <v>44676</v>
      </c>
    </row>
    <row r="2945" spans="1:49">
      <c r="A2945" s="1135" t="s">
        <v>8874</v>
      </c>
      <c r="B2945" s="1135" t="s">
        <v>8602</v>
      </c>
      <c r="C2945" s="1135">
        <v>600</v>
      </c>
      <c r="D2945" s="1135">
        <v>1.85</v>
      </c>
      <c r="E2945" s="1135" t="s">
        <v>15210</v>
      </c>
      <c r="F2945" s="1135" t="s">
        <v>2328</v>
      </c>
      <c r="G2945" s="1135">
        <v>5</v>
      </c>
      <c r="H2945" s="1135" t="s">
        <v>8875</v>
      </c>
      <c r="I2945" s="1135" t="s">
        <v>466</v>
      </c>
      <c r="J2945" s="1135">
        <v>2.6</v>
      </c>
      <c r="K2945" s="1135" t="s">
        <v>8860</v>
      </c>
      <c r="L2945" s="1135" t="s">
        <v>4245</v>
      </c>
      <c r="M2945" s="1135">
        <v>196</v>
      </c>
      <c r="N2945" s="1135" t="s">
        <v>1039</v>
      </c>
      <c r="O2945" s="1135">
        <v>4.9000000000000004</v>
      </c>
      <c r="P2945" s="1135">
        <v>3.92</v>
      </c>
      <c r="Q2945" s="1135">
        <v>3</v>
      </c>
      <c r="R2945" s="1135">
        <v>28</v>
      </c>
      <c r="T2945" s="1135">
        <v>15.5</v>
      </c>
      <c r="U2945" s="1135">
        <v>5</v>
      </c>
      <c r="V2945" s="1135" t="s">
        <v>663</v>
      </c>
      <c r="W2945" s="1135">
        <v>130</v>
      </c>
      <c r="X2945" s="1135">
        <v>80</v>
      </c>
      <c r="Y2945" s="1135">
        <v>1.5</v>
      </c>
      <c r="Z2945" s="1135" t="s">
        <v>663</v>
      </c>
      <c r="AA2945" s="1135" t="s">
        <v>1586</v>
      </c>
      <c r="AH2945" s="1135" t="s">
        <v>747</v>
      </c>
      <c r="AM2945" s="1136" t="s">
        <v>14890</v>
      </c>
      <c r="AN2945" s="1136" t="s">
        <v>14891</v>
      </c>
      <c r="AO2945" s="1136">
        <f t="shared" si="366"/>
        <v>600</v>
      </c>
      <c r="AP2945" s="1136">
        <f t="shared" si="367"/>
        <v>1.85</v>
      </c>
      <c r="AQ2945" s="1136" t="str">
        <f t="shared" si="368"/>
        <v>1-5-1S83°Z+S</v>
      </c>
      <c r="AR2945" s="1136" t="str">
        <f t="shared" si="369"/>
        <v>33.5</v>
      </c>
      <c r="AS2945" s="1136" t="str">
        <f t="shared" si="370"/>
        <v>260/260/135</v>
      </c>
      <c r="AT2945" s="1136" t="str">
        <f t="shared" si="371"/>
        <v>1-5-1S83°Z+S</v>
      </c>
      <c r="AU2945" s="1136" t="s">
        <v>15734</v>
      </c>
      <c r="AV2945" s="1136" t="str">
        <f t="shared" si="364"/>
        <v>111.5.3</v>
      </c>
      <c r="AW2945" s="1438">
        <f t="shared" si="365"/>
        <v>44684</v>
      </c>
    </row>
    <row r="2946" spans="1:49">
      <c r="A2946" s="1135" t="s">
        <v>8876</v>
      </c>
      <c r="B2946" s="1135" t="s">
        <v>810</v>
      </c>
      <c r="C2946" s="1135">
        <v>450</v>
      </c>
      <c r="D2946" s="1135">
        <v>1.875</v>
      </c>
      <c r="E2946" s="1135" t="s">
        <v>15189</v>
      </c>
      <c r="F2946" s="1135" t="s">
        <v>1069</v>
      </c>
      <c r="G2946" s="1135">
        <v>3</v>
      </c>
      <c r="H2946" s="1135" t="s">
        <v>8527</v>
      </c>
      <c r="I2946" s="1135" t="s">
        <v>639</v>
      </c>
      <c r="J2946" s="1135">
        <v>1.3</v>
      </c>
      <c r="K2946" s="1135" t="s">
        <v>8877</v>
      </c>
      <c r="L2946" s="1135" t="s">
        <v>8529</v>
      </c>
      <c r="M2946" s="1135">
        <v>80.8</v>
      </c>
      <c r="N2946" s="1135" t="s">
        <v>1039</v>
      </c>
      <c r="O2946" s="1135">
        <v>2.02</v>
      </c>
      <c r="P2946" s="1135">
        <v>1.6159999999999999</v>
      </c>
      <c r="Q2946" s="1135">
        <v>3</v>
      </c>
      <c r="R2946" s="1135">
        <v>22.6</v>
      </c>
      <c r="T2946" s="1135">
        <v>6.2</v>
      </c>
      <c r="U2946" s="1135">
        <v>9.4</v>
      </c>
      <c r="V2946" s="1135" t="s">
        <v>663</v>
      </c>
      <c r="W2946" s="1135">
        <v>135</v>
      </c>
      <c r="X2946" s="1135">
        <v>55</v>
      </c>
      <c r="Y2946" s="1135">
        <v>1.6</v>
      </c>
      <c r="Z2946" s="1135">
        <v>3</v>
      </c>
      <c r="AA2946" s="1135" t="s">
        <v>2282</v>
      </c>
      <c r="AH2946" s="1135" t="s">
        <v>699</v>
      </c>
      <c r="AM2946" s="1136" t="s">
        <v>14892</v>
      </c>
      <c r="AN2946" s="1136" t="s">
        <v>14893</v>
      </c>
      <c r="AO2946" s="1136">
        <f t="shared" si="366"/>
        <v>450</v>
      </c>
      <c r="AP2946" s="1136">
        <f t="shared" si="367"/>
        <v>1.875</v>
      </c>
      <c r="AQ2946" s="1136" t="str">
        <f t="shared" si="368"/>
        <v>1-5-1S83°</v>
      </c>
      <c r="AR2946" s="1136" t="str">
        <f t="shared" si="369"/>
        <v>31.5</v>
      </c>
      <c r="AS2946" s="1136" t="str">
        <f t="shared" si="370"/>
        <v>140/140/OFF</v>
      </c>
      <c r="AT2946" s="1136" t="str">
        <f t="shared" si="371"/>
        <v>1-5-1S83°</v>
      </c>
      <c r="AV2946" s="1136" t="str">
        <f t="shared" ref="AV2946:AV3009" si="372">AA2946</f>
        <v>111.5.6</v>
      </c>
      <c r="AW2946" s="1438">
        <f t="shared" si="365"/>
        <v>44687</v>
      </c>
    </row>
    <row r="2947" spans="1:49">
      <c r="A2947" s="1135" t="s">
        <v>8878</v>
      </c>
      <c r="B2947" s="1135" t="s">
        <v>8518</v>
      </c>
      <c r="C2947" s="1135">
        <v>500</v>
      </c>
      <c r="D2947" s="1135">
        <v>1.71</v>
      </c>
      <c r="E2947" s="1135" t="s">
        <v>15183</v>
      </c>
      <c r="F2947" s="1135" t="s">
        <v>2261</v>
      </c>
      <c r="G2947" s="1135">
        <v>2</v>
      </c>
      <c r="H2947" s="1135" t="s">
        <v>1384</v>
      </c>
      <c r="I2947" s="1135" t="s">
        <v>1167</v>
      </c>
      <c r="J2947" s="1135">
        <v>1.6</v>
      </c>
      <c r="K2947" s="1135" t="s">
        <v>8833</v>
      </c>
      <c r="L2947" s="1135" t="s">
        <v>8520</v>
      </c>
      <c r="M2947" s="1135">
        <v>31.5</v>
      </c>
      <c r="N2947" s="1135" t="s">
        <v>1039</v>
      </c>
      <c r="O2947" s="1135">
        <v>0.78750000000000009</v>
      </c>
      <c r="P2947" s="1135">
        <v>0.63</v>
      </c>
      <c r="Q2947" s="1135">
        <v>4</v>
      </c>
      <c r="R2947" s="1135">
        <v>20</v>
      </c>
      <c r="T2947" s="1135">
        <v>39</v>
      </c>
      <c r="U2947" s="1135">
        <v>3.5</v>
      </c>
      <c r="V2947" s="1135" t="s">
        <v>663</v>
      </c>
      <c r="W2947" s="1135">
        <v>150</v>
      </c>
      <c r="X2947" s="1135">
        <v>85</v>
      </c>
      <c r="Y2947" s="1135">
        <v>3</v>
      </c>
      <c r="Z2947" s="1135">
        <v>3.5</v>
      </c>
      <c r="AA2947" s="1135" t="s">
        <v>8132</v>
      </c>
      <c r="AH2947" s="1135" t="s">
        <v>1921</v>
      </c>
      <c r="AM2947" s="1136" t="s">
        <v>14894</v>
      </c>
      <c r="AN2947" s="1136" t="s">
        <v>14895</v>
      </c>
      <c r="AO2947" s="1136">
        <f t="shared" si="366"/>
        <v>500</v>
      </c>
      <c r="AP2947" s="1136">
        <f t="shared" si="367"/>
        <v>1.71</v>
      </c>
      <c r="AQ2947" s="1136" t="str">
        <f t="shared" si="368"/>
        <v>1-4-1S83°</v>
      </c>
      <c r="AR2947" s="1136" t="str">
        <f t="shared" si="369"/>
        <v>33</v>
      </c>
      <c r="AS2947" s="1136" t="str">
        <f t="shared" si="370"/>
        <v>220/220/OFF</v>
      </c>
      <c r="AT2947" s="1136" t="str">
        <f t="shared" si="371"/>
        <v>1-4-1S83°</v>
      </c>
      <c r="AV2947" s="1136" t="str">
        <f t="shared" si="372"/>
        <v>111.5.5</v>
      </c>
      <c r="AW2947" s="1438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35" t="s">
        <v>8879</v>
      </c>
      <c r="B2948" s="1135" t="s">
        <v>8756</v>
      </c>
      <c r="C2948" s="1135">
        <v>450</v>
      </c>
      <c r="D2948" s="1135">
        <v>1.79</v>
      </c>
      <c r="E2948" s="1135" t="s">
        <v>15183</v>
      </c>
      <c r="F2948" s="1135" t="s">
        <v>1078</v>
      </c>
      <c r="G2948" s="1135">
        <v>2</v>
      </c>
      <c r="H2948" s="1135" t="s">
        <v>1111</v>
      </c>
      <c r="I2948" s="1135" t="s">
        <v>126</v>
      </c>
      <c r="J2948" s="1135">
        <v>1</v>
      </c>
      <c r="K2948" s="1135" t="s">
        <v>8880</v>
      </c>
      <c r="L2948" s="1135" t="s">
        <v>8758</v>
      </c>
      <c r="M2948" s="1135">
        <v>41.5</v>
      </c>
      <c r="N2948" s="1135" t="s">
        <v>1039</v>
      </c>
      <c r="O2948" s="1135">
        <v>1.0375000000000001</v>
      </c>
      <c r="P2948" s="1135">
        <v>0.83000000000000007</v>
      </c>
      <c r="Q2948" s="1135">
        <v>3</v>
      </c>
      <c r="R2948" s="1135">
        <v>23</v>
      </c>
      <c r="T2948" s="1135">
        <v>28</v>
      </c>
      <c r="U2948" s="1135">
        <v>3</v>
      </c>
      <c r="V2948" s="1135" t="s">
        <v>663</v>
      </c>
      <c r="W2948" s="1135">
        <v>110</v>
      </c>
      <c r="X2948" s="1135">
        <v>70</v>
      </c>
      <c r="Y2948" s="1135">
        <v>3</v>
      </c>
      <c r="Z2948" s="1135">
        <v>4.5</v>
      </c>
      <c r="AA2948" s="1135" t="s">
        <v>2289</v>
      </c>
      <c r="AH2948" s="1135" t="s">
        <v>8881</v>
      </c>
      <c r="AM2948" s="1136" t="s">
        <v>14896</v>
      </c>
      <c r="AN2948" s="1136" t="s">
        <v>14897</v>
      </c>
      <c r="AO2948" s="1136">
        <f t="shared" si="366"/>
        <v>450</v>
      </c>
      <c r="AP2948" s="1136">
        <f t="shared" si="367"/>
        <v>1.79</v>
      </c>
      <c r="AQ2948" s="1136" t="str">
        <f t="shared" si="368"/>
        <v>1-4-1S83°</v>
      </c>
      <c r="AR2948" s="1136" t="str">
        <f t="shared" si="369"/>
        <v>30</v>
      </c>
      <c r="AS2948" s="1136" t="str">
        <f t="shared" si="370"/>
        <v>200/200/OFF</v>
      </c>
      <c r="AT2948" s="1136" t="str">
        <f t="shared" si="371"/>
        <v>1-4-1S83°</v>
      </c>
      <c r="AV2948" s="1136" t="str">
        <f t="shared" si="372"/>
        <v>111.5.11</v>
      </c>
      <c r="AW2948" s="1438">
        <f t="shared" si="373"/>
        <v>44692</v>
      </c>
    </row>
    <row r="2949" spans="1:49">
      <c r="A2949" s="1135" t="s">
        <v>8882</v>
      </c>
      <c r="B2949" s="1135" t="s">
        <v>8810</v>
      </c>
      <c r="C2949" s="1135">
        <v>450</v>
      </c>
      <c r="D2949" s="1135">
        <v>1.84</v>
      </c>
      <c r="E2949" s="1135" t="s">
        <v>15183</v>
      </c>
      <c r="F2949" s="1135" t="s">
        <v>1078</v>
      </c>
      <c r="G2949" s="1135">
        <v>2</v>
      </c>
      <c r="H2949" s="1135" t="s">
        <v>1249</v>
      </c>
      <c r="I2949" s="1135" t="s">
        <v>126</v>
      </c>
      <c r="J2949" s="1135">
        <v>1</v>
      </c>
      <c r="K2949" s="1135" t="s">
        <v>8883</v>
      </c>
      <c r="L2949" s="1135" t="s">
        <v>8812</v>
      </c>
      <c r="M2949" s="1135">
        <v>40.5</v>
      </c>
      <c r="N2949" s="1135" t="s">
        <v>1039</v>
      </c>
      <c r="O2949" s="1135">
        <v>1.0125</v>
      </c>
      <c r="P2949" s="1135">
        <v>0.81</v>
      </c>
      <c r="Q2949" s="1135">
        <v>3</v>
      </c>
      <c r="R2949" s="1135">
        <v>25</v>
      </c>
      <c r="T2949" s="1135">
        <v>33.799999999999997</v>
      </c>
      <c r="U2949" s="1135">
        <v>3.1</v>
      </c>
      <c r="V2949" s="1135" t="s">
        <v>663</v>
      </c>
      <c r="W2949" s="1135">
        <v>120</v>
      </c>
      <c r="X2949" s="1135">
        <v>80</v>
      </c>
      <c r="Y2949" s="1135">
        <v>3</v>
      </c>
      <c r="Z2949" s="1135">
        <v>4.5</v>
      </c>
      <c r="AA2949" s="1135" t="s">
        <v>8884</v>
      </c>
      <c r="AH2949" s="1135" t="s">
        <v>8885</v>
      </c>
      <c r="AM2949" s="1136" t="s">
        <v>14898</v>
      </c>
      <c r="AN2949" s="1136" t="s">
        <v>14899</v>
      </c>
      <c r="AO2949" s="1136">
        <f t="shared" si="366"/>
        <v>450</v>
      </c>
      <c r="AP2949" s="1136">
        <f t="shared" si="367"/>
        <v>1.84</v>
      </c>
      <c r="AQ2949" s="1136" t="str">
        <f t="shared" si="368"/>
        <v>1-4-1S83°</v>
      </c>
      <c r="AR2949" s="1136" t="str">
        <f t="shared" si="369"/>
        <v>30</v>
      </c>
      <c r="AS2949" s="1136" t="str">
        <f t="shared" si="370"/>
        <v>215/215/OFF</v>
      </c>
      <c r="AT2949" s="1136" t="str">
        <f t="shared" si="371"/>
        <v>1-4-1S83°</v>
      </c>
      <c r="AV2949" s="1136" t="str">
        <f t="shared" si="372"/>
        <v>111.5.26</v>
      </c>
      <c r="AW2949" s="1438">
        <f t="shared" si="373"/>
        <v>44707</v>
      </c>
    </row>
    <row r="2950" spans="1:49">
      <c r="A2950" s="1135" t="s">
        <v>8886</v>
      </c>
      <c r="B2950" s="1135" t="s">
        <v>8780</v>
      </c>
      <c r="C2950" s="1135">
        <v>500</v>
      </c>
      <c r="D2950" s="1135">
        <v>1.75</v>
      </c>
      <c r="E2950" s="1135" t="s">
        <v>15188</v>
      </c>
      <c r="F2950" s="1135" t="s">
        <v>1078</v>
      </c>
      <c r="G2950" s="1135">
        <v>5</v>
      </c>
      <c r="H2950" s="1135" t="s">
        <v>8887</v>
      </c>
      <c r="I2950" s="1135" t="s">
        <v>126</v>
      </c>
      <c r="J2950" s="1135">
        <v>0.8</v>
      </c>
      <c r="K2950" s="1135" t="s">
        <v>8888</v>
      </c>
      <c r="L2950" s="1135" t="s">
        <v>8889</v>
      </c>
      <c r="M2950" s="1135">
        <v>161.69999999999999</v>
      </c>
      <c r="N2950" s="1135" t="s">
        <v>1039</v>
      </c>
      <c r="O2950" s="1135">
        <v>4.0424999999999995</v>
      </c>
      <c r="P2950" s="1135">
        <v>3.234</v>
      </c>
      <c r="Q2950" s="1135">
        <v>3.5</v>
      </c>
      <c r="R2950" s="1135">
        <v>20</v>
      </c>
      <c r="T2950" s="1135">
        <v>16.8</v>
      </c>
      <c r="U2950" s="1135">
        <v>2.6</v>
      </c>
      <c r="V2950" s="1135" t="s">
        <v>663</v>
      </c>
      <c r="W2950" s="1135">
        <v>60</v>
      </c>
      <c r="X2950" s="1135">
        <v>10</v>
      </c>
      <c r="Y2950" s="1135">
        <v>1.8</v>
      </c>
      <c r="Z2950" s="1135">
        <v>6</v>
      </c>
      <c r="AA2950" s="1135" t="s">
        <v>5701</v>
      </c>
      <c r="AH2950" s="1135" t="s">
        <v>472</v>
      </c>
      <c r="AM2950" s="1136" t="s">
        <v>14900</v>
      </c>
      <c r="AN2950" s="1136" t="s">
        <v>14901</v>
      </c>
      <c r="AO2950" s="1136">
        <f t="shared" si="366"/>
        <v>500</v>
      </c>
      <c r="AP2950" s="1136">
        <f t="shared" si="367"/>
        <v>1.75</v>
      </c>
      <c r="AQ2950" s="1136" t="str">
        <f t="shared" si="368"/>
        <v>1-5-1S91°</v>
      </c>
      <c r="AR2950" s="1136" t="str">
        <f t="shared" si="369"/>
        <v>30</v>
      </c>
      <c r="AS2950" s="1136" t="str">
        <f t="shared" si="370"/>
        <v>325/325/155</v>
      </c>
      <c r="AT2950" s="1136" t="str">
        <f t="shared" si="371"/>
        <v>1-5-1S91°</v>
      </c>
      <c r="AV2950" s="1136" t="str">
        <f t="shared" si="372"/>
        <v>111.5.20</v>
      </c>
      <c r="AW2950" s="1438">
        <f t="shared" si="373"/>
        <v>44701</v>
      </c>
    </row>
    <row r="2951" spans="1:49">
      <c r="A2951" s="1135" t="s">
        <v>8890</v>
      </c>
      <c r="B2951" s="1135" t="s">
        <v>8523</v>
      </c>
      <c r="C2951" s="1135" t="s">
        <v>8891</v>
      </c>
      <c r="D2951" s="1135">
        <v>1.71</v>
      </c>
      <c r="E2951" s="1135" t="s">
        <v>15183</v>
      </c>
      <c r="F2951" s="1135" t="s">
        <v>1048</v>
      </c>
      <c r="G2951" s="1135">
        <v>2</v>
      </c>
      <c r="H2951" s="1135" t="s">
        <v>5435</v>
      </c>
      <c r="I2951" s="1135" t="s">
        <v>639</v>
      </c>
      <c r="J2951" s="1135">
        <v>1.1000000000000001</v>
      </c>
      <c r="K2951" s="1135" t="s">
        <v>8892</v>
      </c>
      <c r="L2951" s="1135" t="s">
        <v>932</v>
      </c>
      <c r="M2951" s="1135">
        <v>30.9</v>
      </c>
      <c r="N2951" s="1135" t="s">
        <v>1039</v>
      </c>
      <c r="O2951" s="1135">
        <v>0.77249999999999996</v>
      </c>
      <c r="P2951" s="1135">
        <v>0.61799999999999999</v>
      </c>
      <c r="Q2951" s="1135">
        <v>4</v>
      </c>
      <c r="R2951" s="1135">
        <v>19.5</v>
      </c>
      <c r="T2951" s="1135">
        <v>30.1</v>
      </c>
      <c r="U2951" s="1135">
        <v>3.9</v>
      </c>
      <c r="V2951" s="1135" t="s">
        <v>663</v>
      </c>
      <c r="W2951" s="1135">
        <v>150</v>
      </c>
      <c r="X2951" s="1135">
        <v>80</v>
      </c>
      <c r="Y2951" s="1135">
        <v>2.2000000000000002</v>
      </c>
      <c r="Z2951" s="1135">
        <v>3</v>
      </c>
      <c r="AA2951" s="1135" t="s">
        <v>2312</v>
      </c>
      <c r="AH2951" s="1135" t="s">
        <v>887</v>
      </c>
      <c r="AM2951" s="1136" t="s">
        <v>14902</v>
      </c>
      <c r="AN2951" s="1136" t="s">
        <v>14903</v>
      </c>
      <c r="AO2951" s="1136" t="str">
        <f t="shared" si="366"/>
        <v>500↓450-6/23</v>
      </c>
      <c r="AP2951" s="1136">
        <f t="shared" si="367"/>
        <v>1.71</v>
      </c>
      <c r="AQ2951" s="1136" t="str">
        <f t="shared" si="368"/>
        <v>1-4-1S83°</v>
      </c>
      <c r="AR2951" s="1136" t="str">
        <f t="shared" si="369"/>
        <v>31</v>
      </c>
      <c r="AS2951" s="1136" t="str">
        <f t="shared" si="370"/>
        <v>202/202/OFF</v>
      </c>
      <c r="AT2951" s="1136" t="str">
        <f t="shared" si="371"/>
        <v>1-4-1S83°</v>
      </c>
      <c r="AV2951" s="1136" t="str">
        <f t="shared" si="372"/>
        <v>111.6.6</v>
      </c>
      <c r="AW2951" s="1438">
        <f t="shared" si="373"/>
        <v>44718</v>
      </c>
    </row>
    <row r="2952" spans="1:49">
      <c r="A2952" s="1135" t="s">
        <v>8893</v>
      </c>
      <c r="B2952" s="1135" t="s">
        <v>671</v>
      </c>
      <c r="C2952" s="1135">
        <v>500</v>
      </c>
      <c r="D2952" s="1135">
        <v>1.67</v>
      </c>
      <c r="E2952" s="1135">
        <v>102.5</v>
      </c>
      <c r="F2952" s="1135" t="s">
        <v>4164</v>
      </c>
      <c r="G2952" s="1135">
        <v>5.5</v>
      </c>
      <c r="H2952" s="1135" t="s">
        <v>8773</v>
      </c>
      <c r="I2952" s="1135" t="s">
        <v>657</v>
      </c>
      <c r="J2952" s="1135">
        <v>3.4</v>
      </c>
      <c r="K2952" s="1135" t="s">
        <v>8894</v>
      </c>
      <c r="L2952" s="1135" t="s">
        <v>8654</v>
      </c>
      <c r="M2952" s="1135">
        <v>427.4</v>
      </c>
      <c r="N2952" s="1135" t="s">
        <v>1039</v>
      </c>
      <c r="O2952" s="1135">
        <v>10.685</v>
      </c>
      <c r="P2952" s="1135">
        <v>8.548</v>
      </c>
      <c r="Q2952" s="1135">
        <v>3.5</v>
      </c>
      <c r="R2952" s="1135">
        <v>19.600000000000001</v>
      </c>
      <c r="T2952" s="1135">
        <v>14.9</v>
      </c>
      <c r="U2952" s="1135">
        <v>4.2</v>
      </c>
      <c r="V2952" s="1135" t="s">
        <v>663</v>
      </c>
      <c r="W2952" s="1135">
        <v>120</v>
      </c>
      <c r="X2952" s="1135">
        <v>90</v>
      </c>
      <c r="Y2952" s="1135">
        <v>1</v>
      </c>
      <c r="Z2952" s="1135" t="s">
        <v>663</v>
      </c>
      <c r="AA2952" s="1135" t="s">
        <v>1597</v>
      </c>
      <c r="AH2952" s="1135" t="s">
        <v>973</v>
      </c>
      <c r="AM2952" s="1136" t="s">
        <v>14904</v>
      </c>
      <c r="AN2952" s="1136" t="s">
        <v>14905</v>
      </c>
      <c r="AO2952" s="1136">
        <f t="shared" si="366"/>
        <v>500</v>
      </c>
      <c r="AP2952" s="1136">
        <f t="shared" si="367"/>
        <v>1.67</v>
      </c>
      <c r="AQ2952" s="1136">
        <f t="shared" si="368"/>
        <v>102.5</v>
      </c>
      <c r="AR2952" s="1136" t="str">
        <f t="shared" si="369"/>
        <v>15.5</v>
      </c>
      <c r="AS2952" s="1136" t="str">
        <f t="shared" si="370"/>
        <v>480/420/160</v>
      </c>
      <c r="AT2952" s="1136">
        <f t="shared" si="371"/>
        <v>102.5</v>
      </c>
      <c r="AV2952" s="1136" t="str">
        <f t="shared" si="372"/>
        <v>111.6.10</v>
      </c>
      <c r="AW2952" s="1438">
        <f t="shared" si="373"/>
        <v>44722</v>
      </c>
    </row>
    <row r="2953" spans="1:49">
      <c r="A2953" s="1135" t="s">
        <v>8895</v>
      </c>
      <c r="B2953" s="1135" t="s">
        <v>8896</v>
      </c>
      <c r="C2953" s="1135">
        <v>500</v>
      </c>
      <c r="D2953" s="1135">
        <v>1.66</v>
      </c>
      <c r="E2953" s="1135">
        <v>102.5</v>
      </c>
      <c r="F2953" s="1135" t="s">
        <v>4164</v>
      </c>
      <c r="G2953" s="1135">
        <v>5</v>
      </c>
      <c r="H2953" s="1135" t="s">
        <v>8897</v>
      </c>
      <c r="I2953" s="1135" t="s">
        <v>657</v>
      </c>
      <c r="J2953" s="1135">
        <v>2.8</v>
      </c>
      <c r="K2953" s="1135" t="s">
        <v>8898</v>
      </c>
      <c r="L2953" s="1135" t="s">
        <v>8899</v>
      </c>
      <c r="M2953" s="1135">
        <v>450</v>
      </c>
      <c r="N2953" s="1135" t="s">
        <v>1039</v>
      </c>
      <c r="O2953" s="1135">
        <v>11.25</v>
      </c>
      <c r="P2953" s="1135">
        <v>9</v>
      </c>
      <c r="Q2953" s="1135">
        <v>3.5</v>
      </c>
      <c r="R2953" s="1135">
        <v>21.5</v>
      </c>
      <c r="T2953" s="1135">
        <v>18.5</v>
      </c>
      <c r="U2953" s="1135">
        <v>4</v>
      </c>
      <c r="V2953" s="1135" t="s">
        <v>663</v>
      </c>
      <c r="W2953" s="1135">
        <v>110</v>
      </c>
      <c r="X2953" s="1135">
        <v>80</v>
      </c>
      <c r="Y2953" s="1135">
        <v>1.2</v>
      </c>
      <c r="Z2953" s="1135" t="s">
        <v>663</v>
      </c>
      <c r="AA2953" s="1135" t="s">
        <v>2321</v>
      </c>
      <c r="AH2953" s="1135" t="s">
        <v>746</v>
      </c>
      <c r="AM2953" s="1136" t="s">
        <v>14906</v>
      </c>
      <c r="AN2953" s="1136" t="s">
        <v>14907</v>
      </c>
      <c r="AO2953" s="1136">
        <f t="shared" si="366"/>
        <v>500</v>
      </c>
      <c r="AP2953" s="1136">
        <f t="shared" si="367"/>
        <v>1.66</v>
      </c>
      <c r="AQ2953" s="1136">
        <f t="shared" si="368"/>
        <v>102.5</v>
      </c>
      <c r="AR2953" s="1136" t="str">
        <f t="shared" si="369"/>
        <v>15.5</v>
      </c>
      <c r="AS2953" s="1136" t="str">
        <f t="shared" si="370"/>
        <v>460/400/OFF</v>
      </c>
      <c r="AT2953" s="1136">
        <f t="shared" si="371"/>
        <v>102.5</v>
      </c>
      <c r="AV2953" s="1136" t="str">
        <f t="shared" si="372"/>
        <v>111.6.14</v>
      </c>
      <c r="AW2953" s="1438">
        <f t="shared" si="373"/>
        <v>44726</v>
      </c>
    </row>
    <row r="2954" spans="1:49">
      <c r="A2954" s="1135" t="s">
        <v>8900</v>
      </c>
      <c r="B2954" s="1135" t="s">
        <v>8792</v>
      </c>
      <c r="C2954" s="1135">
        <v>450</v>
      </c>
      <c r="D2954" s="1135">
        <v>1.71</v>
      </c>
      <c r="E2954" s="1135" t="s">
        <v>15183</v>
      </c>
      <c r="F2954" s="1135" t="s">
        <v>2261</v>
      </c>
      <c r="G2954" s="1135">
        <v>2</v>
      </c>
      <c r="H2954" s="1135" t="s">
        <v>2299</v>
      </c>
      <c r="I2954" s="1135" t="s">
        <v>1167</v>
      </c>
      <c r="J2954" s="1135">
        <v>1.6</v>
      </c>
      <c r="K2954" s="1135" t="s">
        <v>8833</v>
      </c>
      <c r="L2954" s="1135" t="s">
        <v>8520</v>
      </c>
      <c r="M2954" s="1135">
        <v>31.5</v>
      </c>
      <c r="N2954" s="1135" t="s">
        <v>1039</v>
      </c>
      <c r="O2954" s="1135">
        <v>0.78750000000000009</v>
      </c>
      <c r="P2954" s="1135">
        <v>0.63</v>
      </c>
      <c r="Q2954" s="1135">
        <v>4</v>
      </c>
      <c r="R2954" s="1135">
        <v>20</v>
      </c>
      <c r="T2954" s="1135">
        <v>39</v>
      </c>
      <c r="U2954" s="1135">
        <v>3.5</v>
      </c>
      <c r="V2954" s="1135" t="s">
        <v>663</v>
      </c>
      <c r="W2954" s="1135">
        <v>150</v>
      </c>
      <c r="X2954" s="1135">
        <v>85</v>
      </c>
      <c r="Y2954" s="1135">
        <v>3</v>
      </c>
      <c r="Z2954" s="1135">
        <v>3.5</v>
      </c>
      <c r="AA2954" s="1135" t="s">
        <v>2335</v>
      </c>
      <c r="AH2954" s="1135" t="s">
        <v>842</v>
      </c>
      <c r="AM2954" s="1136" t="s">
        <v>14908</v>
      </c>
      <c r="AN2954" s="1136" t="s">
        <v>14909</v>
      </c>
      <c r="AO2954" s="1136">
        <f t="shared" si="366"/>
        <v>450</v>
      </c>
      <c r="AP2954" s="1136">
        <f t="shared" si="367"/>
        <v>1.71</v>
      </c>
      <c r="AQ2954" s="1136" t="str">
        <f t="shared" si="368"/>
        <v>1-4-1S83°</v>
      </c>
      <c r="AR2954" s="1136" t="str">
        <f t="shared" si="369"/>
        <v>33</v>
      </c>
      <c r="AS2954" s="1136" t="str">
        <f t="shared" si="370"/>
        <v>216/216/OFF</v>
      </c>
      <c r="AT2954" s="1136" t="str">
        <f t="shared" si="371"/>
        <v>1-4-1S83°</v>
      </c>
      <c r="AV2954" s="1136" t="str">
        <f t="shared" si="372"/>
        <v>111.6.23</v>
      </c>
      <c r="AW2954" s="1438">
        <f t="shared" si="373"/>
        <v>44735</v>
      </c>
    </row>
    <row r="2955" spans="1:49">
      <c r="A2955" s="1135" t="s">
        <v>8901</v>
      </c>
      <c r="B2955" s="1135" t="s">
        <v>8705</v>
      </c>
      <c r="C2955" s="1135">
        <v>600</v>
      </c>
      <c r="D2955" s="1135">
        <v>1.79</v>
      </c>
      <c r="E2955" s="1135" t="s">
        <v>15210</v>
      </c>
      <c r="F2955" s="1135" t="s">
        <v>1078</v>
      </c>
      <c r="G2955" s="1135">
        <v>4</v>
      </c>
      <c r="H2955" s="1135" t="s">
        <v>1134</v>
      </c>
      <c r="I2955" s="1135" t="s">
        <v>126</v>
      </c>
      <c r="J2955" s="1135">
        <v>0.7</v>
      </c>
      <c r="K2955" s="1135" t="s">
        <v>8902</v>
      </c>
      <c r="L2955" s="1135" t="s">
        <v>4306</v>
      </c>
      <c r="M2955" s="1135">
        <v>197</v>
      </c>
      <c r="N2955" s="1135" t="s">
        <v>1039</v>
      </c>
      <c r="O2955" s="1135">
        <v>4.9250000000000007</v>
      </c>
      <c r="P2955" s="1135">
        <v>3.94</v>
      </c>
      <c r="Q2955" s="1135">
        <v>3</v>
      </c>
      <c r="R2955" s="1135">
        <v>29</v>
      </c>
      <c r="T2955" s="1135">
        <v>22</v>
      </c>
      <c r="U2955" s="1135">
        <v>5.3</v>
      </c>
      <c r="V2955" s="1135" t="s">
        <v>663</v>
      </c>
      <c r="W2955" s="1135">
        <v>40</v>
      </c>
      <c r="X2955" s="1135">
        <v>10</v>
      </c>
      <c r="Y2955" s="1135">
        <v>2</v>
      </c>
      <c r="Z2955" s="1135" t="s">
        <v>663</v>
      </c>
      <c r="AA2955" s="1135" t="s">
        <v>2391</v>
      </c>
      <c r="AH2955" s="1135" t="s">
        <v>944</v>
      </c>
      <c r="AM2955" s="1136" t="s">
        <v>14910</v>
      </c>
      <c r="AN2955" s="1136" t="s">
        <v>14911</v>
      </c>
      <c r="AO2955" s="1136">
        <f t="shared" ref="AO2955:AO3018" si="374">C2955</f>
        <v>600</v>
      </c>
      <c r="AP2955" s="1136">
        <f t="shared" ref="AP2955:AP3018" si="375">D2955</f>
        <v>1.79</v>
      </c>
      <c r="AQ2955" s="1136" t="str">
        <f t="shared" ref="AQ2955:AQ3018" si="376">E2955</f>
        <v>1-5-1S83°Z+S</v>
      </c>
      <c r="AR2955" s="1136" t="str">
        <f t="shared" ref="AR2955:AR3018" si="377">F2955</f>
        <v>30</v>
      </c>
      <c r="AS2955" s="1136" t="str">
        <f t="shared" ref="AS2955:AS3018" si="378">H2955</f>
        <v>240/240/OFF</v>
      </c>
      <c r="AT2955" s="1136" t="str">
        <f t="shared" ref="AT2955:AT3018" si="379">E2955</f>
        <v>1-5-1S83°Z+S</v>
      </c>
      <c r="AU2955" s="1136" t="s">
        <v>15734</v>
      </c>
      <c r="AV2955" s="1136" t="str">
        <f t="shared" si="372"/>
        <v>111.6.27</v>
      </c>
      <c r="AW2955" s="1438">
        <f t="shared" si="373"/>
        <v>44739</v>
      </c>
    </row>
    <row r="2956" spans="1:49">
      <c r="A2956" s="1135" t="s">
        <v>8903</v>
      </c>
      <c r="B2956" s="1135" t="s">
        <v>8688</v>
      </c>
      <c r="C2956" s="1135">
        <v>550</v>
      </c>
      <c r="D2956" s="1135">
        <v>1.71</v>
      </c>
      <c r="E2956" s="1135" t="s">
        <v>15217</v>
      </c>
      <c r="F2956" s="1135" t="s">
        <v>1563</v>
      </c>
      <c r="G2956" s="1135">
        <v>5</v>
      </c>
      <c r="H2956" s="1135" t="s">
        <v>8904</v>
      </c>
      <c r="I2956" s="1135" t="s">
        <v>466</v>
      </c>
      <c r="J2956" s="1135">
        <v>2.6</v>
      </c>
      <c r="K2956" s="1135" t="s">
        <v>8843</v>
      </c>
      <c r="L2956" s="1135" t="s">
        <v>8690</v>
      </c>
      <c r="M2956" s="1135">
        <v>228.6</v>
      </c>
      <c r="N2956" s="1135" t="s">
        <v>1039</v>
      </c>
      <c r="O2956" s="1135">
        <v>5.7149999999999999</v>
      </c>
      <c r="P2956" s="1135">
        <v>4.5720000000000001</v>
      </c>
      <c r="Q2956" s="1135">
        <v>3</v>
      </c>
      <c r="R2956" s="1135">
        <v>32.5</v>
      </c>
      <c r="T2956" s="1135">
        <v>13.1</v>
      </c>
      <c r="U2956" s="1135">
        <v>6.1</v>
      </c>
      <c r="V2956" s="1135" t="s">
        <v>663</v>
      </c>
      <c r="W2956" s="1135">
        <v>110</v>
      </c>
      <c r="X2956" s="1135">
        <v>80</v>
      </c>
      <c r="Y2956" s="1135">
        <v>1.8</v>
      </c>
      <c r="Z2956" s="1135">
        <v>7.5</v>
      </c>
      <c r="AA2956" s="1135" t="s">
        <v>2409</v>
      </c>
      <c r="AH2956" s="1135" t="s">
        <v>833</v>
      </c>
      <c r="AM2956" s="1136" t="s">
        <v>14912</v>
      </c>
      <c r="AN2956" s="1136" t="s">
        <v>14913</v>
      </c>
      <c r="AO2956" s="1136">
        <f t="shared" si="374"/>
        <v>550</v>
      </c>
      <c r="AP2956" s="1136">
        <f t="shared" si="375"/>
        <v>1.71</v>
      </c>
      <c r="AQ2956" s="1136" t="str">
        <f t="shared" si="376"/>
        <v>1-7-1S83°</v>
      </c>
      <c r="AR2956" s="1136" t="str">
        <f t="shared" si="377"/>
        <v>30.5</v>
      </c>
      <c r="AS2956" s="1136" t="str">
        <f t="shared" si="378"/>
        <v>157/OFF</v>
      </c>
      <c r="AT2956" s="1136" t="str">
        <f t="shared" si="379"/>
        <v>1-7-1S83°</v>
      </c>
      <c r="AV2956" s="1136" t="str">
        <f t="shared" si="372"/>
        <v>111.7.15</v>
      </c>
      <c r="AW2956" s="1438">
        <f t="shared" si="373"/>
        <v>44757</v>
      </c>
    </row>
    <row r="2957" spans="1:49">
      <c r="A2957" s="1135" t="s">
        <v>8905</v>
      </c>
      <c r="B2957" s="1135" t="s">
        <v>8756</v>
      </c>
      <c r="C2957" s="1135">
        <v>450</v>
      </c>
      <c r="D2957" s="1135">
        <v>1.79</v>
      </c>
      <c r="E2957" s="1135" t="s">
        <v>15183</v>
      </c>
      <c r="F2957" s="1135" t="s">
        <v>1078</v>
      </c>
      <c r="G2957" s="1135">
        <v>2</v>
      </c>
      <c r="H2957" s="1135" t="s">
        <v>1111</v>
      </c>
      <c r="I2957" s="1135" t="s">
        <v>126</v>
      </c>
      <c r="J2957" s="1135">
        <v>1</v>
      </c>
      <c r="K2957" s="1135" t="s">
        <v>8757</v>
      </c>
      <c r="L2957" s="1135" t="s">
        <v>8758</v>
      </c>
      <c r="M2957" s="1135">
        <v>41.5</v>
      </c>
      <c r="N2957" s="1135" t="s">
        <v>1039</v>
      </c>
      <c r="O2957" s="1135">
        <v>1.0375000000000001</v>
      </c>
      <c r="P2957" s="1135">
        <v>0.83000000000000007</v>
      </c>
      <c r="Q2957" s="1135">
        <v>3</v>
      </c>
      <c r="R2957" s="1135">
        <v>23</v>
      </c>
      <c r="T2957" s="1135">
        <v>28</v>
      </c>
      <c r="U2957" s="1135">
        <v>3</v>
      </c>
      <c r="V2957" s="1135" t="s">
        <v>663</v>
      </c>
      <c r="W2957" s="1135">
        <v>110</v>
      </c>
      <c r="X2957" s="1135">
        <v>70</v>
      </c>
      <c r="Y2957" s="1135">
        <v>3</v>
      </c>
      <c r="Z2957" s="1135">
        <v>4.5</v>
      </c>
      <c r="AA2957" s="1135" t="s">
        <v>8906</v>
      </c>
      <c r="AH2957" s="1135" t="s">
        <v>1470</v>
      </c>
      <c r="AM2957" s="1136" t="s">
        <v>14914</v>
      </c>
      <c r="AN2957" s="1136" t="s">
        <v>14915</v>
      </c>
      <c r="AO2957" s="1136">
        <f t="shared" si="374"/>
        <v>450</v>
      </c>
      <c r="AP2957" s="1136">
        <f t="shared" si="375"/>
        <v>1.79</v>
      </c>
      <c r="AQ2957" s="1136" t="str">
        <f t="shared" si="376"/>
        <v>1-4-1S83°</v>
      </c>
      <c r="AR2957" s="1136" t="str">
        <f t="shared" si="377"/>
        <v>30</v>
      </c>
      <c r="AS2957" s="1136" t="str">
        <f t="shared" si="378"/>
        <v>200/200/OFF</v>
      </c>
      <c r="AT2957" s="1136" t="str">
        <f t="shared" si="379"/>
        <v>1-4-1S83°</v>
      </c>
      <c r="AV2957" s="1136" t="str">
        <f t="shared" si="372"/>
        <v>111.7.18</v>
      </c>
      <c r="AW2957" s="1438">
        <f t="shared" si="373"/>
        <v>44760</v>
      </c>
    </row>
    <row r="2958" spans="1:49">
      <c r="A2958" s="1135" t="s">
        <v>8907</v>
      </c>
      <c r="B2958" s="1135" t="s">
        <v>8688</v>
      </c>
      <c r="C2958" s="1135">
        <v>550</v>
      </c>
      <c r="D2958" s="1135">
        <v>1.71</v>
      </c>
      <c r="E2958" s="1135" t="s">
        <v>15217</v>
      </c>
      <c r="F2958" s="1135" t="s">
        <v>1563</v>
      </c>
      <c r="G2958" s="1135">
        <v>5</v>
      </c>
      <c r="H2958" s="1135" t="s">
        <v>1564</v>
      </c>
      <c r="I2958" s="1135" t="s">
        <v>466</v>
      </c>
      <c r="J2958" s="1135">
        <v>2.8</v>
      </c>
      <c r="K2958" s="1135" t="s">
        <v>8908</v>
      </c>
      <c r="L2958" s="1135" t="s">
        <v>8690</v>
      </c>
      <c r="M2958" s="1135">
        <v>228.6</v>
      </c>
      <c r="N2958" s="1135" t="s">
        <v>1039</v>
      </c>
      <c r="O2958" s="1135">
        <v>5.7149999999999999</v>
      </c>
      <c r="P2958" s="1135">
        <v>4.5720000000000001</v>
      </c>
      <c r="Q2958" s="1135">
        <v>3</v>
      </c>
      <c r="R2958" s="1135">
        <v>32.5</v>
      </c>
      <c r="T2958" s="1135">
        <v>13.1</v>
      </c>
      <c r="U2958" s="1135">
        <v>6.1</v>
      </c>
      <c r="V2958" s="1135" t="s">
        <v>663</v>
      </c>
      <c r="W2958" s="1135">
        <v>110</v>
      </c>
      <c r="X2958" s="1135">
        <v>80</v>
      </c>
      <c r="Y2958" s="1135">
        <v>1.8</v>
      </c>
      <c r="Z2958" s="1135">
        <v>7.5</v>
      </c>
      <c r="AA2958" s="1135" t="s">
        <v>2433</v>
      </c>
      <c r="AH2958" s="1135" t="s">
        <v>929</v>
      </c>
      <c r="AM2958" s="1136" t="s">
        <v>14916</v>
      </c>
      <c r="AN2958" s="1136" t="s">
        <v>14917</v>
      </c>
      <c r="AO2958" s="1136">
        <f t="shared" si="374"/>
        <v>550</v>
      </c>
      <c r="AP2958" s="1136">
        <f t="shared" si="375"/>
        <v>1.71</v>
      </c>
      <c r="AQ2958" s="1136" t="str">
        <f t="shared" si="376"/>
        <v>1-7-1S83°</v>
      </c>
      <c r="AR2958" s="1136" t="str">
        <f t="shared" si="377"/>
        <v>30.5</v>
      </c>
      <c r="AS2958" s="1136" t="str">
        <f t="shared" si="378"/>
        <v>160/OFF</v>
      </c>
      <c r="AT2958" s="1136" t="str">
        <f t="shared" si="379"/>
        <v>1-7-1S83°</v>
      </c>
      <c r="AV2958" s="1136" t="str">
        <f t="shared" si="372"/>
        <v>111.8.18</v>
      </c>
      <c r="AW2958" s="1438">
        <f t="shared" si="373"/>
        <v>44791</v>
      </c>
    </row>
    <row r="2959" spans="1:49">
      <c r="A2959" s="1135" t="s">
        <v>8909</v>
      </c>
      <c r="B2959" s="1135" t="s">
        <v>8910</v>
      </c>
      <c r="C2959" s="1135">
        <v>500</v>
      </c>
      <c r="D2959" s="1135">
        <v>1.64</v>
      </c>
      <c r="E2959" s="1135" t="s">
        <v>15183</v>
      </c>
      <c r="F2959" s="1135" t="s">
        <v>1595</v>
      </c>
      <c r="G2959" s="1135">
        <v>2</v>
      </c>
      <c r="H2959" s="1135" t="s">
        <v>1384</v>
      </c>
      <c r="I2959" s="1135" t="s">
        <v>466</v>
      </c>
      <c r="J2959" s="1135">
        <v>2.8</v>
      </c>
      <c r="K2959" s="1135" t="s">
        <v>8911</v>
      </c>
      <c r="L2959" s="1135" t="s">
        <v>8912</v>
      </c>
      <c r="M2959" s="1135">
        <v>90.3</v>
      </c>
      <c r="N2959" s="1135" t="s">
        <v>1039</v>
      </c>
      <c r="O2959" s="1135">
        <v>2.2574999999999998</v>
      </c>
      <c r="P2959" s="1135">
        <v>1.806</v>
      </c>
      <c r="Q2959" s="1135">
        <v>3</v>
      </c>
      <c r="R2959" s="1135">
        <v>22</v>
      </c>
      <c r="T2959" s="1135">
        <v>64</v>
      </c>
      <c r="U2959" s="1135">
        <v>4.3</v>
      </c>
      <c r="V2959" s="1135" t="s">
        <v>663</v>
      </c>
      <c r="W2959" s="1135">
        <v>115</v>
      </c>
      <c r="X2959" s="1135" t="s">
        <v>8913</v>
      </c>
      <c r="Y2959" s="1135">
        <v>1</v>
      </c>
      <c r="Z2959" s="1135" t="s">
        <v>663</v>
      </c>
      <c r="AA2959" s="1135" t="s">
        <v>8914</v>
      </c>
      <c r="AH2959" s="1135" t="s">
        <v>2149</v>
      </c>
      <c r="AM2959" s="1136" t="s">
        <v>14918</v>
      </c>
      <c r="AN2959" s="1136" t="s">
        <v>14919</v>
      </c>
      <c r="AO2959" s="1136">
        <f t="shared" si="374"/>
        <v>500</v>
      </c>
      <c r="AP2959" s="1136">
        <f t="shared" si="375"/>
        <v>1.64</v>
      </c>
      <c r="AQ2959" s="1136" t="str">
        <f t="shared" si="376"/>
        <v>1-4-1S83°</v>
      </c>
      <c r="AR2959" s="1136" t="str">
        <f t="shared" si="377"/>
        <v>28</v>
      </c>
      <c r="AS2959" s="1136" t="str">
        <f t="shared" si="378"/>
        <v>220/220/OFF</v>
      </c>
      <c r="AT2959" s="1136" t="str">
        <f t="shared" si="379"/>
        <v>1-4-1S83°</v>
      </c>
      <c r="AV2959" s="1136" t="str">
        <f t="shared" si="372"/>
        <v>111.8.19</v>
      </c>
      <c r="AW2959" s="1438">
        <f t="shared" si="373"/>
        <v>44792</v>
      </c>
    </row>
    <row r="2960" spans="1:49">
      <c r="A2960" s="1135" t="s">
        <v>8915</v>
      </c>
      <c r="B2960" s="1135" t="s">
        <v>8725</v>
      </c>
      <c r="C2960" s="1135">
        <v>600</v>
      </c>
      <c r="D2960" s="1135">
        <v>1.74</v>
      </c>
      <c r="E2960" s="1135" t="s">
        <v>15203</v>
      </c>
      <c r="F2960" s="1135" t="s">
        <v>663</v>
      </c>
      <c r="G2960" s="1135">
        <v>5</v>
      </c>
      <c r="H2960" s="1135" t="s">
        <v>8836</v>
      </c>
      <c r="I2960" s="1135" t="s">
        <v>466</v>
      </c>
      <c r="J2960" s="1135">
        <v>2.5</v>
      </c>
      <c r="K2960" s="1135" t="s">
        <v>8916</v>
      </c>
      <c r="L2960" s="1135" t="s">
        <v>4123</v>
      </c>
      <c r="M2960" s="1135">
        <v>206</v>
      </c>
      <c r="N2960" s="1135" t="s">
        <v>1039</v>
      </c>
      <c r="O2960" s="1135">
        <v>5.15</v>
      </c>
      <c r="P2960" s="1135">
        <v>4.12</v>
      </c>
      <c r="Q2960" s="1135">
        <v>4</v>
      </c>
      <c r="R2960" s="1135">
        <v>20</v>
      </c>
      <c r="T2960" s="1135">
        <v>18.5</v>
      </c>
      <c r="U2960" s="1135">
        <v>4.0999999999999996</v>
      </c>
      <c r="V2960" s="1135" t="s">
        <v>663</v>
      </c>
      <c r="W2960" s="1135">
        <v>120</v>
      </c>
      <c r="X2960" s="1135">
        <v>85</v>
      </c>
      <c r="Y2960" s="1135">
        <v>1.5</v>
      </c>
      <c r="Z2960" s="1135" t="s">
        <v>663</v>
      </c>
      <c r="AA2960" s="1135" t="s">
        <v>2436</v>
      </c>
      <c r="AH2960" s="1135" t="s">
        <v>1042</v>
      </c>
      <c r="AM2960" s="1136" t="s">
        <v>14920</v>
      </c>
      <c r="AN2960" s="1136" t="s">
        <v>14921</v>
      </c>
      <c r="AO2960" s="1136">
        <f t="shared" si="374"/>
        <v>600</v>
      </c>
      <c r="AP2960" s="1136">
        <f t="shared" si="375"/>
        <v>1.74</v>
      </c>
      <c r="AQ2960" s="1136" t="str">
        <f t="shared" si="376"/>
        <v>1-5-1S85°Z+S</v>
      </c>
      <c r="AR2960" s="1136" t="str">
        <f t="shared" si="377"/>
        <v>NA</v>
      </c>
      <c r="AS2960" s="1136" t="str">
        <f t="shared" si="378"/>
        <v>162/145</v>
      </c>
      <c r="AT2960" s="1136" t="str">
        <f t="shared" si="379"/>
        <v>1-5-1S85°Z+S</v>
      </c>
      <c r="AU2960" s="1136" t="s">
        <v>15734</v>
      </c>
      <c r="AV2960" s="1136" t="str">
        <f t="shared" si="372"/>
        <v>111.8.22</v>
      </c>
      <c r="AW2960" s="1438">
        <f t="shared" si="373"/>
        <v>44795</v>
      </c>
    </row>
    <row r="2961" spans="1:49">
      <c r="A2961" s="1135" t="s">
        <v>8917</v>
      </c>
      <c r="B2961" s="1135" t="s">
        <v>8918</v>
      </c>
      <c r="C2961" s="1135">
        <v>500</v>
      </c>
      <c r="D2961" s="1135">
        <v>1.67</v>
      </c>
      <c r="E2961" s="1135" t="s">
        <v>15183</v>
      </c>
      <c r="F2961" s="1135" t="s">
        <v>1595</v>
      </c>
      <c r="G2961" s="1135">
        <v>2</v>
      </c>
      <c r="H2961" s="1135" t="s">
        <v>1368</v>
      </c>
      <c r="I2961" s="1135" t="s">
        <v>466</v>
      </c>
      <c r="J2961" s="1135">
        <v>2.8</v>
      </c>
      <c r="K2961" s="1135" t="s">
        <v>8919</v>
      </c>
      <c r="L2961" s="1135" t="s">
        <v>8920</v>
      </c>
      <c r="M2961" s="1135">
        <v>91</v>
      </c>
      <c r="N2961" s="1135" t="s">
        <v>1039</v>
      </c>
      <c r="O2961" s="1135">
        <v>2.2749999999999999</v>
      </c>
      <c r="P2961" s="1135">
        <v>1.82</v>
      </c>
      <c r="Q2961" s="1135">
        <v>3</v>
      </c>
      <c r="R2961" s="1135">
        <v>23</v>
      </c>
      <c r="T2961" s="1135">
        <v>64</v>
      </c>
      <c r="U2961" s="1135">
        <v>4.8</v>
      </c>
      <c r="V2961" s="1135" t="s">
        <v>663</v>
      </c>
      <c r="W2961" s="1135">
        <v>110</v>
      </c>
      <c r="X2961" s="1135" t="s">
        <v>8913</v>
      </c>
      <c r="Y2961" s="1135">
        <v>1</v>
      </c>
      <c r="Z2961" s="1135" t="s">
        <v>663</v>
      </c>
      <c r="AA2961" s="1135" t="s">
        <v>8921</v>
      </c>
      <c r="AH2961" s="1135" t="s">
        <v>1694</v>
      </c>
      <c r="AM2961" s="1136" t="s">
        <v>14922</v>
      </c>
      <c r="AN2961" s="1136" t="s">
        <v>14923</v>
      </c>
      <c r="AO2961" s="1136">
        <f t="shared" si="374"/>
        <v>500</v>
      </c>
      <c r="AP2961" s="1136">
        <f t="shared" si="375"/>
        <v>1.67</v>
      </c>
      <c r="AQ2961" s="1136" t="str">
        <f t="shared" si="376"/>
        <v>1-4-1S83°</v>
      </c>
      <c r="AR2961" s="1136" t="str">
        <f t="shared" si="377"/>
        <v>28</v>
      </c>
      <c r="AS2961" s="1136" t="str">
        <f t="shared" si="378"/>
        <v>210/210/OFF</v>
      </c>
      <c r="AT2961" s="1136" t="str">
        <f t="shared" si="379"/>
        <v>1-4-1S83°</v>
      </c>
      <c r="AV2961" s="1136" t="str">
        <f t="shared" si="372"/>
        <v>111.8.29</v>
      </c>
      <c r="AW2961" s="1438">
        <f t="shared" si="373"/>
        <v>44802</v>
      </c>
    </row>
    <row r="2962" spans="1:49">
      <c r="A2962" s="1135" t="s">
        <v>8922</v>
      </c>
      <c r="B2962" s="1135" t="s">
        <v>8792</v>
      </c>
      <c r="C2962" s="1135">
        <v>450</v>
      </c>
      <c r="D2962" s="1135">
        <v>1.71</v>
      </c>
      <c r="E2962" s="1135" t="s">
        <v>15183</v>
      </c>
      <c r="F2962" s="1135" t="s">
        <v>2261</v>
      </c>
      <c r="G2962" s="1135">
        <v>2</v>
      </c>
      <c r="H2962" s="1135" t="s">
        <v>2299</v>
      </c>
      <c r="I2962" s="1135" t="s">
        <v>1167</v>
      </c>
      <c r="J2962" s="1135">
        <v>1.6</v>
      </c>
      <c r="K2962" s="1135" t="s">
        <v>8833</v>
      </c>
      <c r="L2962" s="1135" t="s">
        <v>8520</v>
      </c>
      <c r="M2962" s="1135">
        <v>31.5</v>
      </c>
      <c r="N2962" s="1135" t="s">
        <v>1039</v>
      </c>
      <c r="O2962" s="1135">
        <v>0.78750000000000009</v>
      </c>
      <c r="P2962" s="1135">
        <v>0.63</v>
      </c>
      <c r="Q2962" s="1135">
        <v>4</v>
      </c>
      <c r="R2962" s="1135">
        <v>20</v>
      </c>
      <c r="T2962" s="1135">
        <v>39</v>
      </c>
      <c r="U2962" s="1135">
        <v>3.5</v>
      </c>
      <c r="V2962" s="1135" t="s">
        <v>663</v>
      </c>
      <c r="W2962" s="1135">
        <v>150</v>
      </c>
      <c r="X2962" s="1135">
        <v>85</v>
      </c>
      <c r="Y2962" s="1135">
        <v>3</v>
      </c>
      <c r="Z2962" s="1135">
        <v>3.5</v>
      </c>
      <c r="AA2962" s="1135" t="s">
        <v>1610</v>
      </c>
      <c r="AH2962" s="1135" t="s">
        <v>489</v>
      </c>
      <c r="AM2962" s="1136" t="s">
        <v>14924</v>
      </c>
      <c r="AN2962" s="1136" t="s">
        <v>14925</v>
      </c>
      <c r="AO2962" s="1136">
        <f t="shared" si="374"/>
        <v>450</v>
      </c>
      <c r="AP2962" s="1136">
        <f t="shared" si="375"/>
        <v>1.71</v>
      </c>
      <c r="AQ2962" s="1136" t="str">
        <f t="shared" si="376"/>
        <v>1-4-1S83°</v>
      </c>
      <c r="AR2962" s="1136" t="str">
        <f t="shared" si="377"/>
        <v>33</v>
      </c>
      <c r="AS2962" s="1136" t="str">
        <f t="shared" si="378"/>
        <v>216/216/OFF</v>
      </c>
      <c r="AT2962" s="1136" t="str">
        <f t="shared" si="379"/>
        <v>1-4-1S83°</v>
      </c>
      <c r="AV2962" s="1136" t="str">
        <f t="shared" si="372"/>
        <v>111.9.1</v>
      </c>
      <c r="AW2962" s="1438">
        <f t="shared" si="373"/>
        <v>44805</v>
      </c>
    </row>
    <row r="2963" spans="1:49">
      <c r="A2963" s="1135" t="s">
        <v>8923</v>
      </c>
      <c r="B2963" s="1135" t="s">
        <v>810</v>
      </c>
      <c r="C2963" s="1135">
        <v>450</v>
      </c>
      <c r="D2963" s="1135">
        <v>1.87</v>
      </c>
      <c r="E2963" s="1135" t="s">
        <v>15189</v>
      </c>
      <c r="F2963" s="1135" t="s">
        <v>1069</v>
      </c>
      <c r="G2963" s="1135">
        <v>3</v>
      </c>
      <c r="H2963" s="1135" t="s">
        <v>8527</v>
      </c>
      <c r="I2963" s="1135" t="s">
        <v>639</v>
      </c>
      <c r="J2963" s="1135">
        <v>1.6</v>
      </c>
      <c r="K2963" s="1135" t="s">
        <v>8924</v>
      </c>
      <c r="L2963" s="1135" t="s">
        <v>8529</v>
      </c>
      <c r="M2963" s="1135">
        <v>80.8</v>
      </c>
      <c r="N2963" s="1135" t="s">
        <v>1039</v>
      </c>
      <c r="O2963" s="1135">
        <v>2.02</v>
      </c>
      <c r="P2963" s="1135">
        <v>1.6159999999999999</v>
      </c>
      <c r="Q2963" s="1135">
        <v>3</v>
      </c>
      <c r="R2963" s="1135">
        <v>22.6</v>
      </c>
      <c r="T2963" s="1135">
        <v>6.2</v>
      </c>
      <c r="U2963" s="1135">
        <v>9.4</v>
      </c>
      <c r="V2963" s="1135" t="s">
        <v>663</v>
      </c>
      <c r="W2963" s="1135">
        <v>135</v>
      </c>
      <c r="X2963" s="1135">
        <v>55</v>
      </c>
      <c r="Y2963" s="1135">
        <v>1.6</v>
      </c>
      <c r="Z2963" s="1135">
        <v>3</v>
      </c>
      <c r="AA2963" s="1135" t="s">
        <v>2454</v>
      </c>
      <c r="AH2963" s="1135" t="s">
        <v>959</v>
      </c>
      <c r="AM2963" s="1136" t="s">
        <v>14926</v>
      </c>
      <c r="AN2963" s="1136" t="s">
        <v>14927</v>
      </c>
      <c r="AO2963" s="1136">
        <f t="shared" si="374"/>
        <v>450</v>
      </c>
      <c r="AP2963" s="1136">
        <f t="shared" si="375"/>
        <v>1.87</v>
      </c>
      <c r="AQ2963" s="1136" t="str">
        <f t="shared" si="376"/>
        <v>1-5-1S83°</v>
      </c>
      <c r="AR2963" s="1136" t="str">
        <f t="shared" si="377"/>
        <v>31.5</v>
      </c>
      <c r="AS2963" s="1136" t="str">
        <f t="shared" si="378"/>
        <v>140/140/OFF</v>
      </c>
      <c r="AT2963" s="1136" t="str">
        <f t="shared" si="379"/>
        <v>1-5-1S83°</v>
      </c>
      <c r="AV2963" s="1136" t="str">
        <f t="shared" si="372"/>
        <v>111.9.2</v>
      </c>
      <c r="AW2963" s="1438">
        <f t="shared" si="373"/>
        <v>44806</v>
      </c>
    </row>
    <row r="2964" spans="1:49">
      <c r="A2964" s="1135" t="s">
        <v>8925</v>
      </c>
      <c r="B2964" s="1135" t="s">
        <v>8688</v>
      </c>
      <c r="C2964" s="1135">
        <v>550</v>
      </c>
      <c r="D2964" s="1135">
        <v>1.71</v>
      </c>
      <c r="E2964" s="1135" t="s">
        <v>15217</v>
      </c>
      <c r="F2964" s="1135" t="s">
        <v>1048</v>
      </c>
      <c r="G2964" s="1135">
        <v>5</v>
      </c>
      <c r="H2964" s="1135" t="s">
        <v>1564</v>
      </c>
      <c r="I2964" s="1135" t="s">
        <v>466</v>
      </c>
      <c r="J2964" s="1135">
        <v>2.8</v>
      </c>
      <c r="K2964" s="1135" t="s">
        <v>8926</v>
      </c>
      <c r="L2964" s="1135" t="s">
        <v>8690</v>
      </c>
      <c r="M2964" s="1135">
        <v>228.6</v>
      </c>
      <c r="N2964" s="1135" t="s">
        <v>1039</v>
      </c>
      <c r="O2964" s="1135">
        <v>5.7149999999999999</v>
      </c>
      <c r="P2964" s="1135">
        <v>4.5720000000000001</v>
      </c>
      <c r="Q2964" s="1135">
        <v>3</v>
      </c>
      <c r="R2964" s="1135">
        <v>32.5</v>
      </c>
      <c r="T2964" s="1135">
        <v>13.1</v>
      </c>
      <c r="U2964" s="1135">
        <v>6.1</v>
      </c>
      <c r="V2964" s="1135" t="s">
        <v>663</v>
      </c>
      <c r="W2964" s="1135">
        <v>110</v>
      </c>
      <c r="X2964" s="1135">
        <v>80</v>
      </c>
      <c r="Y2964" s="1135">
        <v>1.8</v>
      </c>
      <c r="Z2964" s="1135">
        <v>7.5</v>
      </c>
      <c r="AA2964" s="1135" t="s">
        <v>1613</v>
      </c>
      <c r="AH2964" s="1135" t="s">
        <v>973</v>
      </c>
      <c r="AM2964" s="1136" t="s">
        <v>14928</v>
      </c>
      <c r="AN2964" s="1136" t="s">
        <v>14929</v>
      </c>
      <c r="AO2964" s="1136">
        <f t="shared" si="374"/>
        <v>550</v>
      </c>
      <c r="AP2964" s="1136">
        <f t="shared" si="375"/>
        <v>1.71</v>
      </c>
      <c r="AQ2964" s="1136" t="str">
        <f t="shared" si="376"/>
        <v>1-7-1S83°</v>
      </c>
      <c r="AR2964" s="1136" t="str">
        <f t="shared" si="377"/>
        <v>31</v>
      </c>
      <c r="AS2964" s="1136" t="str">
        <f t="shared" si="378"/>
        <v>160/OFF</v>
      </c>
      <c r="AT2964" s="1136" t="str">
        <f t="shared" si="379"/>
        <v>1-7-1S83°</v>
      </c>
      <c r="AV2964" s="1136" t="str">
        <f t="shared" si="372"/>
        <v>111.9.5</v>
      </c>
      <c r="AW2964" s="1438">
        <f t="shared" si="373"/>
        <v>44809</v>
      </c>
    </row>
    <row r="2965" spans="1:49">
      <c r="A2965" s="1135" t="s">
        <v>8927</v>
      </c>
      <c r="B2965" s="1135" t="s">
        <v>810</v>
      </c>
      <c r="C2965" s="1135">
        <v>450</v>
      </c>
      <c r="D2965" s="1135">
        <v>1.87</v>
      </c>
      <c r="E2965" s="1135" t="s">
        <v>15189</v>
      </c>
      <c r="F2965" s="1135" t="s">
        <v>1069</v>
      </c>
      <c r="G2965" s="1135">
        <v>3</v>
      </c>
      <c r="H2965" s="1135" t="s">
        <v>8527</v>
      </c>
      <c r="I2965" s="1135" t="s">
        <v>639</v>
      </c>
      <c r="J2965" s="1135">
        <v>1.6</v>
      </c>
      <c r="K2965" s="1135" t="s">
        <v>8924</v>
      </c>
      <c r="L2965" s="1135" t="s">
        <v>8529</v>
      </c>
      <c r="M2965" s="1135">
        <v>80.8</v>
      </c>
      <c r="N2965" s="1135" t="s">
        <v>1039</v>
      </c>
      <c r="O2965" s="1135">
        <v>2.02</v>
      </c>
      <c r="P2965" s="1135">
        <v>1.6159999999999999</v>
      </c>
      <c r="Q2965" s="1135">
        <v>3</v>
      </c>
      <c r="R2965" s="1135">
        <v>22.6</v>
      </c>
      <c r="T2965" s="1135">
        <v>6.2</v>
      </c>
      <c r="U2965" s="1135">
        <v>9.4</v>
      </c>
      <c r="V2965" s="1135" t="s">
        <v>663</v>
      </c>
      <c r="W2965" s="1135">
        <v>135</v>
      </c>
      <c r="X2965" s="1135">
        <v>55</v>
      </c>
      <c r="Y2965" s="1135">
        <v>1.6</v>
      </c>
      <c r="Z2965" s="1135">
        <v>3</v>
      </c>
      <c r="AA2965" s="1135" t="s">
        <v>8928</v>
      </c>
      <c r="AH2965" s="1135" t="s">
        <v>1237</v>
      </c>
      <c r="AM2965" s="1136" t="s">
        <v>14930</v>
      </c>
      <c r="AN2965" s="1136" t="s">
        <v>14931</v>
      </c>
      <c r="AO2965" s="1136">
        <f t="shared" si="374"/>
        <v>450</v>
      </c>
      <c r="AP2965" s="1136">
        <f t="shared" si="375"/>
        <v>1.87</v>
      </c>
      <c r="AQ2965" s="1136" t="str">
        <f t="shared" si="376"/>
        <v>1-5-1S83°</v>
      </c>
      <c r="AR2965" s="1136" t="str">
        <f t="shared" si="377"/>
        <v>31.5</v>
      </c>
      <c r="AS2965" s="1136" t="str">
        <f t="shared" si="378"/>
        <v>140/140/OFF</v>
      </c>
      <c r="AT2965" s="1136" t="str">
        <f t="shared" si="379"/>
        <v>1-5-1S83°</v>
      </c>
      <c r="AV2965" s="1136" t="str">
        <f t="shared" si="372"/>
        <v>111.9.14</v>
      </c>
      <c r="AW2965" s="1438">
        <f t="shared" si="373"/>
        <v>44818</v>
      </c>
    </row>
    <row r="2966" spans="1:49">
      <c r="A2966" s="1135" t="s">
        <v>8929</v>
      </c>
      <c r="B2966" s="1135" t="s">
        <v>8918</v>
      </c>
      <c r="C2966" s="1135">
        <v>500</v>
      </c>
      <c r="D2966" s="1135">
        <v>1.67</v>
      </c>
      <c r="E2966" s="1135" t="s">
        <v>15183</v>
      </c>
      <c r="F2966" s="1135" t="s">
        <v>1595</v>
      </c>
      <c r="G2966" s="1135">
        <v>2</v>
      </c>
      <c r="H2966" s="1135" t="s">
        <v>1368</v>
      </c>
      <c r="I2966" s="1135" t="s">
        <v>466</v>
      </c>
      <c r="J2966" s="1135">
        <v>2.8</v>
      </c>
      <c r="K2966" s="1135" t="s">
        <v>8930</v>
      </c>
      <c r="L2966" s="1135" t="s">
        <v>8920</v>
      </c>
      <c r="M2966" s="1135">
        <v>91</v>
      </c>
      <c r="N2966" s="1135" t="s">
        <v>1039</v>
      </c>
      <c r="O2966" s="1135">
        <v>2.2749999999999999</v>
      </c>
      <c r="P2966" s="1135">
        <v>1.82</v>
      </c>
      <c r="Q2966" s="1135">
        <v>3</v>
      </c>
      <c r="R2966" s="1135">
        <v>23</v>
      </c>
      <c r="T2966" s="1135">
        <v>64</v>
      </c>
      <c r="U2966" s="1135">
        <v>4.8</v>
      </c>
      <c r="V2966" s="1135" t="s">
        <v>663</v>
      </c>
      <c r="W2966" s="1135">
        <v>110</v>
      </c>
      <c r="X2966" s="1135" t="s">
        <v>8913</v>
      </c>
      <c r="Y2966" s="1135">
        <v>1</v>
      </c>
      <c r="Z2966" s="1135" t="s">
        <v>663</v>
      </c>
      <c r="AA2966" s="1135" t="s">
        <v>5888</v>
      </c>
      <c r="AH2966" s="1135" t="s">
        <v>8931</v>
      </c>
      <c r="AM2966" s="1136" t="s">
        <v>14932</v>
      </c>
      <c r="AN2966" s="1136" t="s">
        <v>14933</v>
      </c>
      <c r="AO2966" s="1136">
        <f t="shared" si="374"/>
        <v>500</v>
      </c>
      <c r="AP2966" s="1136">
        <f t="shared" si="375"/>
        <v>1.67</v>
      </c>
      <c r="AQ2966" s="1136" t="str">
        <f t="shared" si="376"/>
        <v>1-4-1S83°</v>
      </c>
      <c r="AR2966" s="1136" t="str">
        <f t="shared" si="377"/>
        <v>28</v>
      </c>
      <c r="AS2966" s="1136" t="str">
        <f t="shared" si="378"/>
        <v>210/210/OFF</v>
      </c>
      <c r="AT2966" s="1136" t="str">
        <f t="shared" si="379"/>
        <v>1-4-1S83°</v>
      </c>
      <c r="AV2966" s="1136" t="str">
        <f t="shared" si="372"/>
        <v>111.9.8</v>
      </c>
      <c r="AW2966" s="1438">
        <f t="shared" si="373"/>
        <v>44812</v>
      </c>
    </row>
    <row r="2967" spans="1:49">
      <c r="A2967" s="1135" t="s">
        <v>8932</v>
      </c>
      <c r="B2967" s="1135" t="s">
        <v>671</v>
      </c>
      <c r="C2967" s="1135">
        <v>500</v>
      </c>
      <c r="D2967" s="1135">
        <v>1.67</v>
      </c>
      <c r="E2967" s="1135">
        <v>102.5</v>
      </c>
      <c r="F2967" s="1135" t="s">
        <v>4164</v>
      </c>
      <c r="G2967" s="1135">
        <v>5.5</v>
      </c>
      <c r="H2967" s="1135" t="s">
        <v>8773</v>
      </c>
      <c r="I2967" s="1135" t="s">
        <v>657</v>
      </c>
      <c r="J2967" s="1135">
        <v>3.4</v>
      </c>
      <c r="K2967" s="1135" t="s">
        <v>8933</v>
      </c>
      <c r="L2967" s="1135" t="s">
        <v>8654</v>
      </c>
      <c r="M2967" s="1135">
        <v>427.4</v>
      </c>
      <c r="N2967" s="1135" t="s">
        <v>1039</v>
      </c>
      <c r="O2967" s="1135">
        <v>10.685</v>
      </c>
      <c r="P2967" s="1135">
        <v>8.548</v>
      </c>
      <c r="Q2967" s="1135">
        <v>3.5</v>
      </c>
      <c r="R2967" s="1135">
        <v>19.600000000000001</v>
      </c>
      <c r="T2967" s="1135">
        <v>14.9</v>
      </c>
      <c r="U2967" s="1135">
        <v>4.2</v>
      </c>
      <c r="V2967" s="1135" t="s">
        <v>663</v>
      </c>
      <c r="W2967" s="1135">
        <v>120</v>
      </c>
      <c r="X2967" s="1135">
        <v>90</v>
      </c>
      <c r="Y2967" s="1135">
        <v>1</v>
      </c>
      <c r="Z2967" s="1135" t="s">
        <v>663</v>
      </c>
      <c r="AA2967" s="1135" t="s">
        <v>5893</v>
      </c>
      <c r="AH2967" s="1135" t="s">
        <v>863</v>
      </c>
      <c r="AM2967" s="1136" t="s">
        <v>14934</v>
      </c>
      <c r="AN2967" s="1136" t="s">
        <v>14935</v>
      </c>
      <c r="AO2967" s="1136">
        <f t="shared" si="374"/>
        <v>500</v>
      </c>
      <c r="AP2967" s="1136">
        <f t="shared" si="375"/>
        <v>1.67</v>
      </c>
      <c r="AQ2967" s="1136">
        <f t="shared" si="376"/>
        <v>102.5</v>
      </c>
      <c r="AR2967" s="1136" t="str">
        <f t="shared" si="377"/>
        <v>15.5</v>
      </c>
      <c r="AS2967" s="1136" t="str">
        <f t="shared" si="378"/>
        <v>480/420/160</v>
      </c>
      <c r="AT2967" s="1136">
        <f t="shared" si="379"/>
        <v>102.5</v>
      </c>
      <c r="AV2967" s="1136" t="str">
        <f t="shared" si="372"/>
        <v>111.9.12</v>
      </c>
      <c r="AW2967" s="1438">
        <f t="shared" si="373"/>
        <v>44816</v>
      </c>
    </row>
    <row r="2968" spans="1:49">
      <c r="A2968" s="1135" t="s">
        <v>8934</v>
      </c>
      <c r="B2968" s="1135" t="s">
        <v>8560</v>
      </c>
      <c r="C2968" s="1135">
        <v>600</v>
      </c>
      <c r="D2968" s="1135">
        <v>1.766</v>
      </c>
      <c r="E2968" s="1135" t="s">
        <v>15203</v>
      </c>
      <c r="F2968" s="1135" t="s">
        <v>2614</v>
      </c>
      <c r="G2968" s="1135">
        <v>4</v>
      </c>
      <c r="H2968" s="1135" t="s">
        <v>6702</v>
      </c>
      <c r="I2968" s="1135" t="s">
        <v>126</v>
      </c>
      <c r="J2968" s="1135">
        <v>1.7</v>
      </c>
      <c r="K2968" s="1135" t="s">
        <v>8935</v>
      </c>
      <c r="L2968" s="1135" t="s">
        <v>4174</v>
      </c>
      <c r="M2968" s="1135">
        <v>202</v>
      </c>
      <c r="N2968" s="1135" t="s">
        <v>1039</v>
      </c>
      <c r="O2968" s="1135">
        <v>5.0500000000000007</v>
      </c>
      <c r="P2968" s="1135">
        <v>4.04</v>
      </c>
      <c r="Q2968" s="1135">
        <v>4</v>
      </c>
      <c r="R2968" s="1135">
        <v>20</v>
      </c>
      <c r="T2968" s="1135">
        <v>11</v>
      </c>
      <c r="U2968" s="1135">
        <v>3.7</v>
      </c>
      <c r="V2968" s="1135" t="s">
        <v>663</v>
      </c>
      <c r="W2968" s="1135">
        <v>115</v>
      </c>
      <c r="X2968" s="1135">
        <v>70</v>
      </c>
      <c r="Y2968" s="1135">
        <v>1.6</v>
      </c>
      <c r="Z2968" s="1135" t="s">
        <v>663</v>
      </c>
      <c r="AA2968" s="1135" t="s">
        <v>5899</v>
      </c>
      <c r="AH2968" s="1135" t="s">
        <v>887</v>
      </c>
      <c r="AM2968" s="1136" t="s">
        <v>14936</v>
      </c>
      <c r="AN2968" s="1136" t="s">
        <v>14937</v>
      </c>
      <c r="AO2968" s="1136">
        <f t="shared" si="374"/>
        <v>600</v>
      </c>
      <c r="AP2968" s="1136">
        <f t="shared" si="375"/>
        <v>1.766</v>
      </c>
      <c r="AQ2968" s="1136" t="str">
        <f t="shared" si="376"/>
        <v>1-5-1S85°Z+S</v>
      </c>
      <c r="AR2968" s="1136" t="str">
        <f t="shared" si="377"/>
        <v>*</v>
      </c>
      <c r="AS2968" s="1136" t="str">
        <f t="shared" si="378"/>
        <v>170/150</v>
      </c>
      <c r="AT2968" s="1136" t="str">
        <f t="shared" si="379"/>
        <v>1-5-1S85°Z+S</v>
      </c>
      <c r="AU2968" s="1136" t="s">
        <v>15734</v>
      </c>
      <c r="AV2968" s="1136" t="str">
        <f t="shared" si="372"/>
        <v>111.9.13</v>
      </c>
      <c r="AW2968" s="1438">
        <f t="shared" si="373"/>
        <v>44817</v>
      </c>
    </row>
    <row r="2969" spans="1:49">
      <c r="A2969" s="1135" t="s">
        <v>8936</v>
      </c>
      <c r="B2969" s="1135" t="s">
        <v>8607</v>
      </c>
      <c r="C2969" s="1135">
        <v>580</v>
      </c>
      <c r="D2969" s="1135">
        <v>1.8049999999999999</v>
      </c>
      <c r="E2969" s="1135" t="s">
        <v>15216</v>
      </c>
      <c r="F2969" s="1135" t="s">
        <v>1608</v>
      </c>
      <c r="G2969" s="1135">
        <v>5</v>
      </c>
      <c r="H2969" s="1135" t="s">
        <v>8663</v>
      </c>
      <c r="I2969" s="1135" t="s">
        <v>126</v>
      </c>
      <c r="J2969" s="1135">
        <v>1.7</v>
      </c>
      <c r="K2969" s="1135" t="s">
        <v>8745</v>
      </c>
      <c r="L2969" s="1135" t="s">
        <v>8665</v>
      </c>
      <c r="M2969" s="1135">
        <v>326.39999999999998</v>
      </c>
      <c r="N2969" s="1135" t="s">
        <v>1039</v>
      </c>
      <c r="O2969" s="1135">
        <v>8.16</v>
      </c>
      <c r="P2969" s="1135">
        <v>6.5279999999999996</v>
      </c>
      <c r="Q2969" s="1135">
        <v>3</v>
      </c>
      <c r="R2969" s="1135">
        <v>21</v>
      </c>
      <c r="T2969" s="1135">
        <v>14.4</v>
      </c>
      <c r="U2969" s="1135">
        <v>3.6</v>
      </c>
      <c r="V2969" s="1135" t="s">
        <v>663</v>
      </c>
      <c r="W2969" s="1135">
        <v>50</v>
      </c>
      <c r="X2969" s="1135">
        <v>10</v>
      </c>
      <c r="Y2969" s="1135">
        <v>1</v>
      </c>
      <c r="Z2969" s="1135" t="s">
        <v>663</v>
      </c>
      <c r="AA2969" s="1135" t="s">
        <v>5893</v>
      </c>
      <c r="AH2969" s="1135" t="s">
        <v>705</v>
      </c>
      <c r="AM2969" s="1136" t="s">
        <v>14938</v>
      </c>
      <c r="AN2969" s="1136" t="s">
        <v>14939</v>
      </c>
      <c r="AO2969" s="1136">
        <f t="shared" si="374"/>
        <v>580</v>
      </c>
      <c r="AP2969" s="1136">
        <f t="shared" si="375"/>
        <v>1.8049999999999999</v>
      </c>
      <c r="AQ2969" s="1136" t="str">
        <f t="shared" si="376"/>
        <v>1-5-1S91°Z+S</v>
      </c>
      <c r="AR2969" s="1136" t="str">
        <f t="shared" si="377"/>
        <v>32</v>
      </c>
      <c r="AS2969" s="1136" t="str">
        <f t="shared" si="378"/>
        <v>335/335/150</v>
      </c>
      <c r="AT2969" s="1136" t="str">
        <f t="shared" si="379"/>
        <v>1-5-1S91°Z+S</v>
      </c>
      <c r="AU2969" s="1136" t="s">
        <v>15734</v>
      </c>
      <c r="AV2969" s="1136" t="str">
        <f t="shared" si="372"/>
        <v>111.9.12</v>
      </c>
      <c r="AW2969" s="1438">
        <f t="shared" si="373"/>
        <v>44816</v>
      </c>
    </row>
    <row r="2970" spans="1:49">
      <c r="A2970" s="1135" t="s">
        <v>8937</v>
      </c>
      <c r="B2970" s="1135" t="s">
        <v>8532</v>
      </c>
      <c r="C2970" s="1135">
        <v>500</v>
      </c>
      <c r="D2970" s="1135">
        <v>1.8</v>
      </c>
      <c r="E2970" s="1135" t="s">
        <v>15188</v>
      </c>
      <c r="F2970" s="1135" t="s">
        <v>2328</v>
      </c>
      <c r="G2970" s="1135">
        <v>5</v>
      </c>
      <c r="H2970" s="1135" t="s">
        <v>6194</v>
      </c>
      <c r="I2970" s="1135" t="s">
        <v>466</v>
      </c>
      <c r="J2970" s="1135">
        <v>2.4</v>
      </c>
      <c r="K2970" s="1135" t="s">
        <v>8938</v>
      </c>
      <c r="L2970" s="1135" t="s">
        <v>8665</v>
      </c>
      <c r="M2970" s="1135">
        <v>166.5</v>
      </c>
      <c r="N2970" s="1135" t="s">
        <v>1039</v>
      </c>
      <c r="O2970" s="1135">
        <v>4.1625000000000005</v>
      </c>
      <c r="P2970" s="1135">
        <v>3.33</v>
      </c>
      <c r="Q2970" s="1135">
        <v>3</v>
      </c>
      <c r="R2970" s="1135">
        <v>23.8</v>
      </c>
      <c r="T2970" s="1135">
        <v>11.2</v>
      </c>
      <c r="U2970" s="1135">
        <v>3.5</v>
      </c>
      <c r="V2970" s="1135" t="s">
        <v>663</v>
      </c>
      <c r="W2970" s="1135">
        <v>105</v>
      </c>
      <c r="X2970" s="1135">
        <v>50</v>
      </c>
      <c r="Y2970" s="1135">
        <v>1.4</v>
      </c>
      <c r="Z2970" s="1135">
        <v>5</v>
      </c>
      <c r="AA2970" s="1135" t="s">
        <v>8939</v>
      </c>
      <c r="AH2970" s="1135" t="s">
        <v>789</v>
      </c>
      <c r="AM2970" s="1136" t="s">
        <v>14940</v>
      </c>
      <c r="AN2970" s="1136" t="s">
        <v>14941</v>
      </c>
      <c r="AO2970" s="1136">
        <f t="shared" si="374"/>
        <v>500</v>
      </c>
      <c r="AP2970" s="1136">
        <f t="shared" si="375"/>
        <v>1.8</v>
      </c>
      <c r="AQ2970" s="1136" t="str">
        <f t="shared" si="376"/>
        <v>1-5-1S91°</v>
      </c>
      <c r="AR2970" s="1136" t="str">
        <f t="shared" si="377"/>
        <v>33.5</v>
      </c>
      <c r="AS2970" s="1136" t="str">
        <f t="shared" si="378"/>
        <v>300/300/150</v>
      </c>
      <c r="AT2970" s="1136" t="str">
        <f t="shared" si="379"/>
        <v>1-5-1S91°</v>
      </c>
      <c r="AV2970" s="1136" t="str">
        <f t="shared" si="372"/>
        <v>111.9.29</v>
      </c>
      <c r="AW2970" s="1438">
        <f t="shared" si="373"/>
        <v>44833</v>
      </c>
    </row>
    <row r="2971" spans="1:49">
      <c r="A2971" s="1135" t="s">
        <v>8940</v>
      </c>
      <c r="B2971" s="1135" t="s">
        <v>8488</v>
      </c>
      <c r="C2971" s="1135">
        <v>600</v>
      </c>
      <c r="D2971" s="1135">
        <v>1.73</v>
      </c>
      <c r="E2971" s="1135" t="s">
        <v>15183</v>
      </c>
      <c r="F2971" s="1135" t="s">
        <v>1608</v>
      </c>
      <c r="G2971" s="1135">
        <v>2</v>
      </c>
      <c r="H2971" s="1135" t="s">
        <v>1368</v>
      </c>
      <c r="I2971" s="1135" t="s">
        <v>1036</v>
      </c>
      <c r="J2971" s="1135">
        <v>2.9</v>
      </c>
      <c r="K2971" s="1135" t="s">
        <v>8941</v>
      </c>
      <c r="L2971" s="1135" t="s">
        <v>8490</v>
      </c>
      <c r="M2971" s="1135">
        <v>30.8</v>
      </c>
      <c r="N2971" s="1135" t="s">
        <v>1039</v>
      </c>
      <c r="O2971" s="1135">
        <v>0.77</v>
      </c>
      <c r="P2971" s="1135">
        <v>0.61599999999999999</v>
      </c>
      <c r="Q2971" s="1135">
        <v>3.5</v>
      </c>
      <c r="R2971" s="1135">
        <v>20.5</v>
      </c>
      <c r="T2971" s="1135">
        <v>37</v>
      </c>
      <c r="U2971" s="1135">
        <v>4</v>
      </c>
      <c r="V2971" s="1135" t="s">
        <v>663</v>
      </c>
      <c r="W2971" s="1135">
        <v>140</v>
      </c>
      <c r="X2971" s="1135">
        <v>80</v>
      </c>
      <c r="Y2971" s="1135">
        <v>2.5</v>
      </c>
      <c r="Z2971" s="1135">
        <v>4</v>
      </c>
      <c r="AA2971" s="1135" t="s">
        <v>3292</v>
      </c>
      <c r="AH2971" s="1135" t="s">
        <v>472</v>
      </c>
      <c r="AM2971" s="1136" t="s">
        <v>14942</v>
      </c>
      <c r="AN2971" s="1136" t="s">
        <v>14943</v>
      </c>
      <c r="AO2971" s="1136">
        <f t="shared" si="374"/>
        <v>600</v>
      </c>
      <c r="AP2971" s="1136">
        <f t="shared" si="375"/>
        <v>1.73</v>
      </c>
      <c r="AQ2971" s="1136" t="str">
        <f t="shared" si="376"/>
        <v>1-4-1S83°</v>
      </c>
      <c r="AR2971" s="1136" t="str">
        <f t="shared" si="377"/>
        <v>32</v>
      </c>
      <c r="AS2971" s="1136" t="str">
        <f t="shared" si="378"/>
        <v>210/210/OFF</v>
      </c>
      <c r="AT2971" s="1136" t="str">
        <f t="shared" si="379"/>
        <v>1-4-1S83°</v>
      </c>
      <c r="AV2971" s="1136" t="str">
        <f t="shared" si="372"/>
        <v>111.10.6</v>
      </c>
      <c r="AW2971" s="1438">
        <f t="shared" si="373"/>
        <v>44840</v>
      </c>
    </row>
    <row r="2972" spans="1:49">
      <c r="A2972" s="1135" t="s">
        <v>8942</v>
      </c>
      <c r="B2972" s="1135" t="s">
        <v>8943</v>
      </c>
      <c r="C2972" s="1135">
        <v>500</v>
      </c>
      <c r="D2972" s="1135">
        <v>1.68</v>
      </c>
      <c r="E2972" s="1135" t="s">
        <v>15183</v>
      </c>
      <c r="F2972" s="1135" t="s">
        <v>1595</v>
      </c>
      <c r="G2972" s="1135">
        <v>2</v>
      </c>
      <c r="H2972" s="1135" t="s">
        <v>1384</v>
      </c>
      <c r="I2972" s="1135" t="s">
        <v>466</v>
      </c>
      <c r="J2972" s="1135">
        <v>2.8</v>
      </c>
      <c r="K2972" s="1135" t="s">
        <v>8944</v>
      </c>
      <c r="L2972" s="1135" t="s">
        <v>8945</v>
      </c>
      <c r="M2972" s="1135">
        <v>91</v>
      </c>
      <c r="N2972" s="1135" t="s">
        <v>1039</v>
      </c>
      <c r="O2972" s="1135">
        <v>2.2749999999999999</v>
      </c>
      <c r="P2972" s="1135">
        <v>1.82</v>
      </c>
      <c r="Q2972" s="1135">
        <v>3</v>
      </c>
      <c r="R2972" s="1135">
        <v>22</v>
      </c>
      <c r="T2972" s="1135">
        <v>64</v>
      </c>
      <c r="U2972" s="1135">
        <v>4.5</v>
      </c>
      <c r="V2972" s="1135" t="s">
        <v>663</v>
      </c>
      <c r="W2972" s="1135">
        <v>115</v>
      </c>
      <c r="X2972" s="1135" t="s">
        <v>8913</v>
      </c>
      <c r="Y2972" s="1135">
        <v>1</v>
      </c>
      <c r="Z2972" s="1135" t="s">
        <v>663</v>
      </c>
      <c r="AA2972" s="1135" t="s">
        <v>3298</v>
      </c>
      <c r="AH2972" s="1135" t="s">
        <v>1332</v>
      </c>
      <c r="AM2972" s="1136" t="s">
        <v>14944</v>
      </c>
      <c r="AN2972" s="1136" t="s">
        <v>14945</v>
      </c>
      <c r="AO2972" s="1136">
        <f t="shared" si="374"/>
        <v>500</v>
      </c>
      <c r="AP2972" s="1136">
        <f t="shared" si="375"/>
        <v>1.68</v>
      </c>
      <c r="AQ2972" s="1136" t="str">
        <f t="shared" si="376"/>
        <v>1-4-1S83°</v>
      </c>
      <c r="AR2972" s="1136" t="str">
        <f t="shared" si="377"/>
        <v>28</v>
      </c>
      <c r="AS2972" s="1136" t="str">
        <f t="shared" si="378"/>
        <v>220/220/OFF</v>
      </c>
      <c r="AT2972" s="1136" t="str">
        <f t="shared" si="379"/>
        <v>1-4-1S83°</v>
      </c>
      <c r="AV2972" s="1136" t="str">
        <f t="shared" si="372"/>
        <v>111.10.7</v>
      </c>
      <c r="AW2972" s="1438">
        <f t="shared" si="373"/>
        <v>44841</v>
      </c>
    </row>
    <row r="2973" spans="1:49">
      <c r="A2973" s="1135" t="s">
        <v>8946</v>
      </c>
      <c r="B2973" s="1135" t="s">
        <v>8607</v>
      </c>
      <c r="C2973" s="1135">
        <v>580</v>
      </c>
      <c r="D2973" s="1135">
        <v>1.8049999999999999</v>
      </c>
      <c r="E2973" s="1135" t="s">
        <v>15216</v>
      </c>
      <c r="F2973" s="1135" t="s">
        <v>1608</v>
      </c>
      <c r="G2973" s="1135">
        <v>5</v>
      </c>
      <c r="H2973" s="1135" t="s">
        <v>4815</v>
      </c>
      <c r="I2973" s="1135" t="s">
        <v>126</v>
      </c>
      <c r="J2973" s="1135">
        <v>1.8</v>
      </c>
      <c r="K2973" s="1135" t="s">
        <v>8947</v>
      </c>
      <c r="L2973" s="1135" t="s">
        <v>8665</v>
      </c>
      <c r="M2973" s="1135">
        <v>326.39999999999998</v>
      </c>
      <c r="N2973" s="1135" t="s">
        <v>1039</v>
      </c>
      <c r="O2973" s="1135">
        <v>8.16</v>
      </c>
      <c r="P2973" s="1135">
        <v>6.5279999999999996</v>
      </c>
      <c r="Q2973" s="1135">
        <v>3</v>
      </c>
      <c r="R2973" s="1135">
        <v>21</v>
      </c>
      <c r="T2973" s="1135">
        <v>14.4</v>
      </c>
      <c r="U2973" s="1135">
        <v>3.6</v>
      </c>
      <c r="V2973" s="1135" t="s">
        <v>663</v>
      </c>
      <c r="W2973" s="1135">
        <v>50</v>
      </c>
      <c r="X2973" s="1135">
        <v>10</v>
      </c>
      <c r="Y2973" s="1135">
        <v>1</v>
      </c>
      <c r="Z2973" s="1135" t="s">
        <v>663</v>
      </c>
      <c r="AA2973" s="1135" t="s">
        <v>3302</v>
      </c>
      <c r="AH2973" s="1135" t="s">
        <v>8948</v>
      </c>
      <c r="AM2973" s="1136" t="s">
        <v>14946</v>
      </c>
      <c r="AN2973" s="1136" t="s">
        <v>14947</v>
      </c>
      <c r="AO2973" s="1136">
        <f t="shared" si="374"/>
        <v>580</v>
      </c>
      <c r="AP2973" s="1136">
        <f t="shared" si="375"/>
        <v>1.8049999999999999</v>
      </c>
      <c r="AQ2973" s="1136" t="str">
        <f t="shared" si="376"/>
        <v>1-5-1S91°Z+S</v>
      </c>
      <c r="AR2973" s="1136" t="str">
        <f t="shared" si="377"/>
        <v>32</v>
      </c>
      <c r="AS2973" s="1136" t="str">
        <f t="shared" si="378"/>
        <v>325/325/150</v>
      </c>
      <c r="AT2973" s="1136" t="str">
        <f t="shared" si="379"/>
        <v>1-5-1S91°Z+S</v>
      </c>
      <c r="AU2973" s="1136" t="s">
        <v>15734</v>
      </c>
      <c r="AV2973" s="1136" t="str">
        <f t="shared" si="372"/>
        <v>111.10.11</v>
      </c>
      <c r="AW2973" s="1438">
        <f t="shared" si="373"/>
        <v>44845</v>
      </c>
    </row>
    <row r="2974" spans="1:49">
      <c r="A2974" s="1135" t="s">
        <v>8949</v>
      </c>
      <c r="B2974" s="1135" t="s">
        <v>8618</v>
      </c>
      <c r="C2974" s="1135">
        <v>450</v>
      </c>
      <c r="D2974" s="1135">
        <v>1.83</v>
      </c>
      <c r="E2974" s="1135">
        <v>107.5</v>
      </c>
      <c r="F2974" s="1135" t="s">
        <v>663</v>
      </c>
      <c r="G2974" s="1135">
        <v>5</v>
      </c>
      <c r="H2974" s="1135" t="s">
        <v>8619</v>
      </c>
      <c r="I2974" s="1135" t="s">
        <v>657</v>
      </c>
      <c r="J2974" s="1135">
        <v>0.8</v>
      </c>
      <c r="K2974" s="1135" t="s">
        <v>8950</v>
      </c>
      <c r="L2974" s="1135" t="s">
        <v>8621</v>
      </c>
      <c r="M2974" s="1135">
        <v>421.5</v>
      </c>
      <c r="N2974" s="1135" t="s">
        <v>1039</v>
      </c>
      <c r="O2974" s="1135">
        <v>10.537500000000001</v>
      </c>
      <c r="P2974" s="1135">
        <v>8.43</v>
      </c>
      <c r="Q2974" s="1135">
        <v>3</v>
      </c>
      <c r="R2974" s="1135">
        <v>19.100000000000001</v>
      </c>
      <c r="T2974" s="1135">
        <v>12.2</v>
      </c>
      <c r="U2974" s="1135">
        <v>5.8</v>
      </c>
      <c r="V2974" s="1135" t="s">
        <v>663</v>
      </c>
      <c r="W2974" s="1135">
        <v>35</v>
      </c>
      <c r="X2974" s="1135">
        <v>10</v>
      </c>
      <c r="Y2974" s="1135">
        <v>1.2</v>
      </c>
      <c r="Z2974" s="1135" t="s">
        <v>663</v>
      </c>
      <c r="AA2974" s="1135" t="s">
        <v>4474</v>
      </c>
      <c r="AH2974" s="1135" t="s">
        <v>863</v>
      </c>
      <c r="AM2974" s="1136" t="s">
        <v>14948</v>
      </c>
      <c r="AN2974" s="1136" t="s">
        <v>14949</v>
      </c>
      <c r="AO2974" s="1136">
        <f t="shared" si="374"/>
        <v>450</v>
      </c>
      <c r="AP2974" s="1136">
        <f t="shared" si="375"/>
        <v>1.83</v>
      </c>
      <c r="AQ2974" s="1136">
        <f t="shared" si="376"/>
        <v>107.5</v>
      </c>
      <c r="AR2974" s="1136" t="str">
        <f t="shared" si="377"/>
        <v>NA</v>
      </c>
      <c r="AS2974" s="1136" t="str">
        <f t="shared" si="378"/>
        <v>380/360/155</v>
      </c>
      <c r="AT2974" s="1136">
        <f t="shared" si="379"/>
        <v>107.5</v>
      </c>
      <c r="AV2974" s="1136" t="str">
        <f t="shared" si="372"/>
        <v>111.10.12</v>
      </c>
      <c r="AW2974" s="1438">
        <f t="shared" si="373"/>
        <v>44846</v>
      </c>
    </row>
    <row r="2975" spans="1:49">
      <c r="A2975" s="1135" t="s">
        <v>8951</v>
      </c>
      <c r="B2975" s="1135" t="s">
        <v>8952</v>
      </c>
      <c r="C2975" s="1135">
        <v>500</v>
      </c>
      <c r="D2975" s="1135">
        <v>1.7150000000000001</v>
      </c>
      <c r="E2975" s="1135" t="s">
        <v>15188</v>
      </c>
      <c r="F2975" s="1135" t="s">
        <v>1048</v>
      </c>
      <c r="G2975" s="1135">
        <v>4</v>
      </c>
      <c r="H2975" s="1135" t="s">
        <v>8953</v>
      </c>
      <c r="I2975" s="1135" t="s">
        <v>657</v>
      </c>
      <c r="J2975" s="1135">
        <v>3</v>
      </c>
      <c r="K2975" s="1135" t="s">
        <v>8954</v>
      </c>
      <c r="L2975" s="1135" t="s">
        <v>8955</v>
      </c>
      <c r="M2975" s="1135">
        <v>168</v>
      </c>
      <c r="N2975" s="1135" t="s">
        <v>1039</v>
      </c>
      <c r="O2975" s="1135">
        <v>4.2</v>
      </c>
      <c r="P2975" s="1135">
        <v>3.36</v>
      </c>
      <c r="Q2975" s="1135">
        <v>3.5</v>
      </c>
      <c r="R2975" s="1135">
        <v>19</v>
      </c>
      <c r="T2975" s="1135">
        <v>62.3</v>
      </c>
      <c r="U2975" s="1135">
        <v>4.5</v>
      </c>
      <c r="V2975" s="1135" t="s">
        <v>663</v>
      </c>
      <c r="W2975" s="1135">
        <v>100</v>
      </c>
      <c r="X2975" s="1135" t="s">
        <v>8956</v>
      </c>
      <c r="Y2975" s="1135">
        <v>1</v>
      </c>
      <c r="Z2975" s="1135" t="s">
        <v>663</v>
      </c>
      <c r="AA2975" s="1135" t="s">
        <v>3309</v>
      </c>
      <c r="AH2975" s="1135" t="s">
        <v>977</v>
      </c>
      <c r="AM2975" s="1136" t="s">
        <v>14950</v>
      </c>
      <c r="AN2975" s="1136" t="s">
        <v>14951</v>
      </c>
      <c r="AO2975" s="1136">
        <f t="shared" si="374"/>
        <v>500</v>
      </c>
      <c r="AP2975" s="1136">
        <f t="shared" si="375"/>
        <v>1.7150000000000001</v>
      </c>
      <c r="AQ2975" s="1136" t="str">
        <f t="shared" si="376"/>
        <v>1-5-1S91°</v>
      </c>
      <c r="AR2975" s="1136" t="str">
        <f t="shared" si="377"/>
        <v>31</v>
      </c>
      <c r="AS2975" s="1136" t="str">
        <f t="shared" si="378"/>
        <v>300/280/OFF</v>
      </c>
      <c r="AT2975" s="1136" t="str">
        <f t="shared" si="379"/>
        <v>1-5-1S91°</v>
      </c>
      <c r="AV2975" s="1136" t="str">
        <f t="shared" si="372"/>
        <v>111.10.18</v>
      </c>
      <c r="AW2975" s="1438">
        <f t="shared" si="373"/>
        <v>44852</v>
      </c>
    </row>
    <row r="2976" spans="1:49">
      <c r="A2976" s="1135" t="s">
        <v>8957</v>
      </c>
      <c r="B2976" s="1135" t="s">
        <v>8756</v>
      </c>
      <c r="C2976" s="1135">
        <v>450</v>
      </c>
      <c r="D2976" s="1135">
        <v>1.79</v>
      </c>
      <c r="E2976" s="1135" t="s">
        <v>15183</v>
      </c>
      <c r="F2976" s="1135" t="s">
        <v>1078</v>
      </c>
      <c r="G2976" s="1135">
        <v>2</v>
      </c>
      <c r="H2976" s="1135" t="s">
        <v>1111</v>
      </c>
      <c r="I2976" s="1135" t="s">
        <v>126</v>
      </c>
      <c r="J2976" s="1135">
        <v>1.1000000000000001</v>
      </c>
      <c r="K2976" s="1135" t="s">
        <v>8958</v>
      </c>
      <c r="L2976" s="1135" t="s">
        <v>8758</v>
      </c>
      <c r="M2976" s="1135">
        <v>41.5</v>
      </c>
      <c r="N2976" s="1135" t="s">
        <v>1039</v>
      </c>
      <c r="O2976" s="1135">
        <v>1.0375000000000001</v>
      </c>
      <c r="P2976" s="1135">
        <v>0.83000000000000007</v>
      </c>
      <c r="Q2976" s="1135">
        <v>3</v>
      </c>
      <c r="R2976" s="1135">
        <v>23</v>
      </c>
      <c r="T2976" s="1135">
        <v>28</v>
      </c>
      <c r="U2976" s="1135">
        <v>3</v>
      </c>
      <c r="V2976" s="1135" t="s">
        <v>663</v>
      </c>
      <c r="W2976" s="1135">
        <v>110</v>
      </c>
      <c r="X2976" s="1135">
        <v>70</v>
      </c>
      <c r="Y2976" s="1135">
        <v>3</v>
      </c>
      <c r="Z2976" s="1135">
        <v>4.5</v>
      </c>
      <c r="AA2976" s="1135" t="s">
        <v>5935</v>
      </c>
      <c r="AH2976" s="1135" t="s">
        <v>863</v>
      </c>
      <c r="AM2976" s="1136" t="s">
        <v>14952</v>
      </c>
      <c r="AN2976" s="1136" t="s">
        <v>14953</v>
      </c>
      <c r="AO2976" s="1136">
        <f t="shared" si="374"/>
        <v>450</v>
      </c>
      <c r="AP2976" s="1136">
        <f t="shared" si="375"/>
        <v>1.79</v>
      </c>
      <c r="AQ2976" s="1136" t="str">
        <f t="shared" si="376"/>
        <v>1-4-1S83°</v>
      </c>
      <c r="AR2976" s="1136" t="str">
        <f t="shared" si="377"/>
        <v>30</v>
      </c>
      <c r="AS2976" s="1136" t="str">
        <f t="shared" si="378"/>
        <v>200/200/OFF</v>
      </c>
      <c r="AT2976" s="1136" t="str">
        <f t="shared" si="379"/>
        <v>1-4-1S83°</v>
      </c>
      <c r="AV2976" s="1136" t="str">
        <f t="shared" si="372"/>
        <v>111.11.1</v>
      </c>
      <c r="AW2976" s="1438">
        <f t="shared" si="373"/>
        <v>44866</v>
      </c>
    </row>
    <row r="2977" spans="1:49">
      <c r="A2977" s="1135" t="s">
        <v>8959</v>
      </c>
      <c r="B2977" s="1135" t="s">
        <v>8960</v>
      </c>
      <c r="C2977" s="1135" t="s">
        <v>8961</v>
      </c>
      <c r="D2977" s="1135" t="s">
        <v>8962</v>
      </c>
      <c r="E2977" s="1135" t="s">
        <v>15183</v>
      </c>
      <c r="F2977" s="1135" t="s">
        <v>1267</v>
      </c>
      <c r="G2977" s="1135">
        <v>2</v>
      </c>
      <c r="H2977" s="1135" t="s">
        <v>1384</v>
      </c>
      <c r="I2977" s="1135" t="s">
        <v>1036</v>
      </c>
      <c r="J2977" s="1135">
        <v>3</v>
      </c>
      <c r="K2977" s="1135" t="s">
        <v>8963</v>
      </c>
      <c r="L2977" s="1135" t="s">
        <v>8964</v>
      </c>
      <c r="M2977" s="1135">
        <v>91</v>
      </c>
      <c r="N2977" s="1135" t="s">
        <v>1039</v>
      </c>
      <c r="O2977" s="1135">
        <v>2.2749999999999999</v>
      </c>
      <c r="P2977" s="1135">
        <v>1.82</v>
      </c>
      <c r="Q2977" s="1135">
        <v>3.5</v>
      </c>
      <c r="R2977" s="1135" t="s">
        <v>8965</v>
      </c>
      <c r="T2977" s="1135">
        <v>65</v>
      </c>
      <c r="U2977" s="1135">
        <v>4.4000000000000004</v>
      </c>
      <c r="V2977" s="1135" t="s">
        <v>663</v>
      </c>
      <c r="W2977" s="1135">
        <v>170</v>
      </c>
      <c r="X2977" s="1135" t="s">
        <v>8913</v>
      </c>
      <c r="Y2977" s="1135">
        <v>1</v>
      </c>
      <c r="Z2977" s="1135" t="s">
        <v>663</v>
      </c>
      <c r="AA2977" s="1135" t="s">
        <v>3367</v>
      </c>
      <c r="AH2977" s="1135" t="s">
        <v>1237</v>
      </c>
      <c r="AM2977" s="1136" t="s">
        <v>14954</v>
      </c>
      <c r="AN2977" s="1136" t="s">
        <v>14955</v>
      </c>
      <c r="AO2977" s="1136" t="str">
        <f t="shared" si="374"/>
        <v>500/500(OP紗)</v>
      </c>
      <c r="AP2977" s="1136" t="str">
        <f t="shared" si="375"/>
        <v>1.66/3.2(OP)</v>
      </c>
      <c r="AQ2977" s="1136" t="str">
        <f t="shared" si="376"/>
        <v>1-4-1S83°</v>
      </c>
      <c r="AR2977" s="1136" t="str">
        <f t="shared" si="377"/>
        <v>28.5</v>
      </c>
      <c r="AS2977" s="1136" t="str">
        <f t="shared" si="378"/>
        <v>220/220/OFF</v>
      </c>
      <c r="AT2977" s="1136" t="str">
        <f t="shared" si="379"/>
        <v>1-4-1S83°</v>
      </c>
      <c r="AV2977" s="1136" t="str">
        <f t="shared" si="372"/>
        <v>111.11.7</v>
      </c>
      <c r="AW2977" s="1438">
        <f t="shared" si="373"/>
        <v>44872</v>
      </c>
    </row>
    <row r="2978" spans="1:49">
      <c r="A2978" s="1135" t="s">
        <v>8966</v>
      </c>
      <c r="B2978" s="1135" t="s">
        <v>8725</v>
      </c>
      <c r="C2978" s="1135">
        <v>600</v>
      </c>
      <c r="D2978" s="1135">
        <v>1.76</v>
      </c>
      <c r="E2978" s="1135" t="s">
        <v>15203</v>
      </c>
      <c r="F2978" s="1135" t="s">
        <v>663</v>
      </c>
      <c r="G2978" s="1135">
        <v>5</v>
      </c>
      <c r="H2978" s="1135" t="s">
        <v>8967</v>
      </c>
      <c r="I2978" s="1135" t="s">
        <v>466</v>
      </c>
      <c r="J2978" s="1135">
        <v>2.5</v>
      </c>
      <c r="K2978" s="1135" t="s">
        <v>8870</v>
      </c>
      <c r="L2978" s="1135" t="s">
        <v>4123</v>
      </c>
      <c r="M2978" s="1135">
        <v>206</v>
      </c>
      <c r="N2978" s="1135" t="s">
        <v>1039</v>
      </c>
      <c r="O2978" s="1135">
        <v>5.15</v>
      </c>
      <c r="P2978" s="1135">
        <v>4.12</v>
      </c>
      <c r="Q2978" s="1135">
        <v>4</v>
      </c>
      <c r="R2978" s="1135">
        <v>20</v>
      </c>
      <c r="T2978" s="1135">
        <v>18.5</v>
      </c>
      <c r="U2978" s="1135" t="s">
        <v>8968</v>
      </c>
      <c r="V2978" s="1135" t="s">
        <v>663</v>
      </c>
      <c r="W2978" s="1135" t="s">
        <v>6016</v>
      </c>
      <c r="X2978" s="1135">
        <v>85</v>
      </c>
      <c r="Y2978" s="1135">
        <v>1.5</v>
      </c>
      <c r="Z2978" s="1135" t="s">
        <v>663</v>
      </c>
      <c r="AA2978" s="1135" t="s">
        <v>8269</v>
      </c>
      <c r="AH2978" s="1135" t="s">
        <v>811</v>
      </c>
      <c r="AM2978" s="1136" t="s">
        <v>14956</v>
      </c>
      <c r="AN2978" s="1136" t="s">
        <v>14957</v>
      </c>
      <c r="AO2978" s="1136">
        <f t="shared" si="374"/>
        <v>600</v>
      </c>
      <c r="AP2978" s="1136">
        <f t="shared" si="375"/>
        <v>1.76</v>
      </c>
      <c r="AQ2978" s="1136" t="str">
        <f t="shared" si="376"/>
        <v>1-5-1S85°Z+S</v>
      </c>
      <c r="AR2978" s="1136" t="str">
        <f t="shared" si="377"/>
        <v>NA</v>
      </c>
      <c r="AS2978" s="1136" t="str">
        <f t="shared" si="378"/>
        <v>162/150</v>
      </c>
      <c r="AT2978" s="1136" t="str">
        <f t="shared" si="379"/>
        <v>1-5-1S85°Z+S</v>
      </c>
      <c r="AU2978" s="1136" t="s">
        <v>15734</v>
      </c>
      <c r="AV2978" s="1136" t="str">
        <f t="shared" si="372"/>
        <v>111.11.15</v>
      </c>
      <c r="AW2978" s="1438">
        <f t="shared" si="373"/>
        <v>44880</v>
      </c>
    </row>
    <row r="2979" spans="1:49">
      <c r="A2979" s="1135" t="s">
        <v>8969</v>
      </c>
      <c r="B2979" s="1135" t="s">
        <v>671</v>
      </c>
      <c r="C2979" s="1135">
        <v>500</v>
      </c>
      <c r="D2979" s="1135">
        <v>1.67</v>
      </c>
      <c r="E2979" s="1135">
        <v>102.5</v>
      </c>
      <c r="F2979" s="1135" t="s">
        <v>4164</v>
      </c>
      <c r="G2979" s="1135">
        <v>5.5</v>
      </c>
      <c r="H2979" s="1135" t="s">
        <v>8773</v>
      </c>
      <c r="I2979" s="1135" t="s">
        <v>477</v>
      </c>
      <c r="J2979" s="1135">
        <v>4</v>
      </c>
      <c r="K2979" s="1135" t="s">
        <v>8894</v>
      </c>
      <c r="L2979" s="1135" t="s">
        <v>8654</v>
      </c>
      <c r="M2979" s="1135">
        <v>427.4</v>
      </c>
      <c r="N2979" s="1135" t="s">
        <v>1039</v>
      </c>
      <c r="O2979" s="1135">
        <v>10.685</v>
      </c>
      <c r="P2979" s="1135">
        <v>8.548</v>
      </c>
      <c r="Q2979" s="1135">
        <v>3.5</v>
      </c>
      <c r="R2979" s="1135">
        <v>19.600000000000001</v>
      </c>
      <c r="T2979" s="1135">
        <v>14.9</v>
      </c>
      <c r="U2979" s="1135">
        <v>4.2</v>
      </c>
      <c r="V2979" s="1135" t="s">
        <v>663</v>
      </c>
      <c r="W2979" s="1135">
        <v>120</v>
      </c>
      <c r="X2979" s="1135" t="s">
        <v>8970</v>
      </c>
      <c r="Y2979" s="1135">
        <v>1</v>
      </c>
      <c r="Z2979" s="1135" t="s">
        <v>663</v>
      </c>
      <c r="AA2979" s="1135" t="s">
        <v>8971</v>
      </c>
      <c r="AH2979" s="1135" t="s">
        <v>929</v>
      </c>
      <c r="AM2979" s="1136" t="s">
        <v>14958</v>
      </c>
      <c r="AN2979" s="1136" t="s">
        <v>14959</v>
      </c>
      <c r="AO2979" s="1136">
        <f t="shared" si="374"/>
        <v>500</v>
      </c>
      <c r="AP2979" s="1136">
        <f t="shared" si="375"/>
        <v>1.67</v>
      </c>
      <c r="AQ2979" s="1136">
        <f t="shared" si="376"/>
        <v>102.5</v>
      </c>
      <c r="AR2979" s="1136" t="str">
        <f t="shared" si="377"/>
        <v>15.5</v>
      </c>
      <c r="AS2979" s="1136" t="str">
        <f t="shared" si="378"/>
        <v>480/420/160</v>
      </c>
      <c r="AT2979" s="1136">
        <f t="shared" si="379"/>
        <v>102.5</v>
      </c>
      <c r="AV2979" s="1136" t="str">
        <f t="shared" si="372"/>
        <v>111.11.21</v>
      </c>
      <c r="AW2979" s="1438">
        <f t="shared" si="373"/>
        <v>44886</v>
      </c>
    </row>
    <row r="2980" spans="1:49">
      <c r="A2980" s="1135" t="s">
        <v>8972</v>
      </c>
      <c r="B2980" s="1135" t="s">
        <v>8602</v>
      </c>
      <c r="C2980" s="1135">
        <v>600</v>
      </c>
      <c r="D2980" s="1135">
        <v>1.85</v>
      </c>
      <c r="E2980" s="1135" t="s">
        <v>15210</v>
      </c>
      <c r="F2980" s="1135" t="s">
        <v>2328</v>
      </c>
      <c r="G2980" s="1135">
        <v>5</v>
      </c>
      <c r="H2980" s="1135" t="s">
        <v>8973</v>
      </c>
      <c r="I2980" s="1135" t="s">
        <v>466</v>
      </c>
      <c r="J2980" s="1135">
        <v>2.9</v>
      </c>
      <c r="K2980" s="1135" t="s">
        <v>8790</v>
      </c>
      <c r="L2980" s="1135" t="s">
        <v>4245</v>
      </c>
      <c r="M2980" s="1135">
        <v>196</v>
      </c>
      <c r="N2980" s="1135" t="s">
        <v>1039</v>
      </c>
      <c r="O2980" s="1135">
        <v>4.9000000000000004</v>
      </c>
      <c r="P2980" s="1135">
        <v>3.92</v>
      </c>
      <c r="Q2980" s="1135">
        <v>3</v>
      </c>
      <c r="R2980" s="1135" t="s">
        <v>8974</v>
      </c>
      <c r="T2980" s="1135">
        <v>15.5</v>
      </c>
      <c r="U2980" s="1135">
        <v>5</v>
      </c>
      <c r="V2980" s="1135" t="s">
        <v>663</v>
      </c>
      <c r="W2980" s="1135" t="s">
        <v>8975</v>
      </c>
      <c r="X2980" s="1135" t="s">
        <v>5979</v>
      </c>
      <c r="Y2980" s="1135">
        <v>1.5</v>
      </c>
      <c r="Z2980" s="1135" t="s">
        <v>663</v>
      </c>
      <c r="AA2980" s="1135" t="s">
        <v>8272</v>
      </c>
      <c r="AH2980" s="1135" t="s">
        <v>705</v>
      </c>
      <c r="AM2980" s="1136" t="s">
        <v>14960</v>
      </c>
      <c r="AN2980" s="1136" t="s">
        <v>14961</v>
      </c>
      <c r="AO2980" s="1136">
        <f t="shared" si="374"/>
        <v>600</v>
      </c>
      <c r="AP2980" s="1136">
        <f t="shared" si="375"/>
        <v>1.85</v>
      </c>
      <c r="AQ2980" s="1136" t="str">
        <f t="shared" si="376"/>
        <v>1-5-1S83°Z+S</v>
      </c>
      <c r="AR2980" s="1136" t="str">
        <f t="shared" si="377"/>
        <v>33.5</v>
      </c>
      <c r="AS2980" s="1136" t="str">
        <f t="shared" si="378"/>
        <v>260/260/140</v>
      </c>
      <c r="AT2980" s="1136" t="str">
        <f t="shared" si="379"/>
        <v>1-5-1S83°Z+S</v>
      </c>
      <c r="AU2980" s="1136" t="s">
        <v>15734</v>
      </c>
      <c r="AV2980" s="1136" t="str">
        <f t="shared" si="372"/>
        <v>111.11.24</v>
      </c>
      <c r="AW2980" s="1438">
        <f t="shared" si="373"/>
        <v>44889</v>
      </c>
    </row>
    <row r="2981" spans="1:49">
      <c r="A2981" s="1135" t="s">
        <v>8976</v>
      </c>
      <c r="B2981" s="1135" t="s">
        <v>8952</v>
      </c>
      <c r="C2981" s="1135">
        <v>500</v>
      </c>
      <c r="D2981" s="1135">
        <v>1.7150000000000001</v>
      </c>
      <c r="E2981" s="1135" t="s">
        <v>15188</v>
      </c>
      <c r="F2981" s="1135" t="s">
        <v>1048</v>
      </c>
      <c r="G2981" s="1135">
        <v>4</v>
      </c>
      <c r="H2981" s="1135" t="s">
        <v>8953</v>
      </c>
      <c r="I2981" s="1135" t="s">
        <v>657</v>
      </c>
      <c r="J2981" s="1135">
        <v>3</v>
      </c>
      <c r="K2981" s="1135" t="s">
        <v>8954</v>
      </c>
      <c r="L2981" s="1135" t="s">
        <v>8955</v>
      </c>
      <c r="M2981" s="1135">
        <v>168</v>
      </c>
      <c r="N2981" s="1135" t="s">
        <v>1039</v>
      </c>
      <c r="O2981" s="1135">
        <v>4.2</v>
      </c>
      <c r="P2981" s="1135">
        <v>3.36</v>
      </c>
      <c r="Q2981" s="1135">
        <v>3.5</v>
      </c>
      <c r="R2981" s="1135">
        <v>19</v>
      </c>
      <c r="T2981" s="1135">
        <v>62.3</v>
      </c>
      <c r="U2981" s="1135">
        <v>4.5</v>
      </c>
      <c r="V2981" s="1135" t="s">
        <v>663</v>
      </c>
      <c r="W2981" s="1135">
        <v>100</v>
      </c>
      <c r="X2981" s="1135" t="s">
        <v>8977</v>
      </c>
      <c r="Y2981" s="1135">
        <v>1</v>
      </c>
      <c r="Z2981" s="1135" t="s">
        <v>663</v>
      </c>
      <c r="AA2981" s="1135" t="s">
        <v>8978</v>
      </c>
      <c r="AH2981" s="1135" t="s">
        <v>1057</v>
      </c>
      <c r="AM2981" s="1136" t="s">
        <v>14962</v>
      </c>
      <c r="AN2981" s="1136" t="s">
        <v>14963</v>
      </c>
      <c r="AO2981" s="1136">
        <f t="shared" si="374"/>
        <v>500</v>
      </c>
      <c r="AP2981" s="1136">
        <f t="shared" si="375"/>
        <v>1.7150000000000001</v>
      </c>
      <c r="AQ2981" s="1136" t="str">
        <f t="shared" si="376"/>
        <v>1-5-1S91°</v>
      </c>
      <c r="AR2981" s="1136" t="str">
        <f t="shared" si="377"/>
        <v>31</v>
      </c>
      <c r="AS2981" s="1136" t="str">
        <f t="shared" si="378"/>
        <v>300/280/OFF</v>
      </c>
      <c r="AT2981" s="1136" t="str">
        <f t="shared" si="379"/>
        <v>1-5-1S91°</v>
      </c>
      <c r="AV2981" s="1136" t="str">
        <f t="shared" si="372"/>
        <v>111.12.9</v>
      </c>
      <c r="AW2981" s="1438">
        <f t="shared" si="373"/>
        <v>44904</v>
      </c>
    </row>
    <row r="2982" spans="1:49">
      <c r="A2982" s="1135" t="s">
        <v>8979</v>
      </c>
      <c r="B2982" s="1135" t="s">
        <v>8488</v>
      </c>
      <c r="C2982" s="1135">
        <v>600</v>
      </c>
      <c r="D2982" s="1135">
        <v>1.73</v>
      </c>
      <c r="E2982" s="1135" t="s">
        <v>15183</v>
      </c>
      <c r="F2982" s="1135" t="s">
        <v>1608</v>
      </c>
      <c r="G2982" s="1135">
        <v>2</v>
      </c>
      <c r="H2982" s="1135" t="s">
        <v>1368</v>
      </c>
      <c r="I2982" s="1135" t="s">
        <v>1036</v>
      </c>
      <c r="J2982" s="1135">
        <v>2.5</v>
      </c>
      <c r="K2982" s="1135" t="s">
        <v>8941</v>
      </c>
      <c r="L2982" s="1135" t="s">
        <v>8490</v>
      </c>
      <c r="M2982" s="1135">
        <v>30.8</v>
      </c>
      <c r="N2982" s="1135" t="s">
        <v>1039</v>
      </c>
      <c r="O2982" s="1135">
        <v>0.77</v>
      </c>
      <c r="P2982" s="1135">
        <v>0.61599999999999999</v>
      </c>
      <c r="Q2982" s="1135">
        <v>3.5</v>
      </c>
      <c r="R2982" s="1135">
        <v>20.5</v>
      </c>
      <c r="T2982" s="1135">
        <v>37</v>
      </c>
      <c r="U2982" s="1135">
        <v>4</v>
      </c>
      <c r="V2982" s="1135" t="s">
        <v>663</v>
      </c>
      <c r="W2982" s="1135" t="s">
        <v>8980</v>
      </c>
      <c r="X2982" s="1135">
        <v>80</v>
      </c>
      <c r="Y2982" s="1135">
        <v>2.5</v>
      </c>
      <c r="Z2982" s="1135">
        <v>4</v>
      </c>
      <c r="AA2982" s="1135" t="s">
        <v>8981</v>
      </c>
      <c r="AH2982" s="1135" t="s">
        <v>1682</v>
      </c>
      <c r="AM2982" s="1136" t="s">
        <v>14964</v>
      </c>
      <c r="AN2982" s="1136" t="s">
        <v>14965</v>
      </c>
      <c r="AO2982" s="1136">
        <f t="shared" si="374"/>
        <v>600</v>
      </c>
      <c r="AP2982" s="1136">
        <f t="shared" si="375"/>
        <v>1.73</v>
      </c>
      <c r="AQ2982" s="1136" t="str">
        <f t="shared" si="376"/>
        <v>1-4-1S83°</v>
      </c>
      <c r="AR2982" s="1136" t="str">
        <f t="shared" si="377"/>
        <v>32</v>
      </c>
      <c r="AS2982" s="1136" t="str">
        <f t="shared" si="378"/>
        <v>210/210/OFF</v>
      </c>
      <c r="AT2982" s="1136" t="str">
        <f t="shared" si="379"/>
        <v>1-4-1S83°</v>
      </c>
      <c r="AV2982" s="1136" t="str">
        <f t="shared" si="372"/>
        <v>111.12.14</v>
      </c>
      <c r="AW2982" s="1438">
        <f t="shared" si="373"/>
        <v>44909</v>
      </c>
    </row>
    <row r="2983" spans="1:49">
      <c r="A2983" s="1135" t="s">
        <v>8982</v>
      </c>
      <c r="B2983" s="1135" t="s">
        <v>8688</v>
      </c>
      <c r="C2983" s="1135">
        <v>550</v>
      </c>
      <c r="D2983" s="1135">
        <v>1.71</v>
      </c>
      <c r="E2983" s="1135" t="s">
        <v>15217</v>
      </c>
      <c r="F2983" s="1135" t="s">
        <v>1608</v>
      </c>
      <c r="G2983" s="1135">
        <v>5</v>
      </c>
      <c r="H2983" s="1135" t="s">
        <v>1564</v>
      </c>
      <c r="I2983" s="1135" t="s">
        <v>466</v>
      </c>
      <c r="J2983" s="1135">
        <v>2.9</v>
      </c>
      <c r="K2983" s="1135" t="s">
        <v>8926</v>
      </c>
      <c r="L2983" s="1135" t="s">
        <v>8690</v>
      </c>
      <c r="M2983" s="1135">
        <v>228.6</v>
      </c>
      <c r="N2983" s="1135" t="s">
        <v>1039</v>
      </c>
      <c r="O2983" s="1135">
        <v>5.7149999999999999</v>
      </c>
      <c r="P2983" s="1135">
        <v>4.5720000000000001</v>
      </c>
      <c r="Q2983" s="1135">
        <v>3</v>
      </c>
      <c r="R2983" s="1135">
        <v>32.5</v>
      </c>
      <c r="T2983" s="1135">
        <v>13.1</v>
      </c>
      <c r="U2983" s="1135">
        <v>6.1</v>
      </c>
      <c r="V2983" s="1135" t="s">
        <v>663</v>
      </c>
      <c r="W2983" s="1135">
        <v>110</v>
      </c>
      <c r="X2983" s="1135">
        <v>80</v>
      </c>
      <c r="Y2983" s="1135">
        <v>1.8</v>
      </c>
      <c r="Z2983" s="1135">
        <v>7.5</v>
      </c>
      <c r="AA2983" s="1135" t="s">
        <v>3493</v>
      </c>
      <c r="AH2983" s="1135" t="s">
        <v>1147</v>
      </c>
      <c r="AM2983" s="1136" t="s">
        <v>14966</v>
      </c>
      <c r="AN2983" s="1136" t="s">
        <v>14967</v>
      </c>
      <c r="AO2983" s="1136">
        <f t="shared" si="374"/>
        <v>550</v>
      </c>
      <c r="AP2983" s="1136">
        <f t="shared" si="375"/>
        <v>1.71</v>
      </c>
      <c r="AQ2983" s="1136" t="str">
        <f t="shared" si="376"/>
        <v>1-7-1S83°</v>
      </c>
      <c r="AR2983" s="1136" t="str">
        <f t="shared" si="377"/>
        <v>32</v>
      </c>
      <c r="AS2983" s="1136" t="str">
        <f t="shared" si="378"/>
        <v>160/OFF</v>
      </c>
      <c r="AT2983" s="1136" t="str">
        <f t="shared" si="379"/>
        <v>1-7-1S83°</v>
      </c>
      <c r="AV2983" s="1136" t="str">
        <f t="shared" si="372"/>
        <v>111.12.21</v>
      </c>
      <c r="AW2983" s="1438">
        <f t="shared" si="373"/>
        <v>44916</v>
      </c>
    </row>
    <row r="2984" spans="1:49">
      <c r="A2984" s="1135" t="s">
        <v>8983</v>
      </c>
      <c r="B2984" s="1135" t="s">
        <v>8952</v>
      </c>
      <c r="C2984" s="1135">
        <v>500</v>
      </c>
      <c r="D2984" s="1135">
        <v>1.7150000000000001</v>
      </c>
      <c r="E2984" s="1135" t="s">
        <v>15188</v>
      </c>
      <c r="F2984" s="1135" t="s">
        <v>1048</v>
      </c>
      <c r="G2984" s="1135">
        <v>4</v>
      </c>
      <c r="H2984" s="1135" t="s">
        <v>8953</v>
      </c>
      <c r="I2984" s="1135" t="s">
        <v>657</v>
      </c>
      <c r="J2984" s="1135">
        <v>3.2</v>
      </c>
      <c r="K2984" s="1135" t="s">
        <v>8984</v>
      </c>
      <c r="L2984" s="1135" t="s">
        <v>8955</v>
      </c>
      <c r="M2984" s="1135">
        <v>168</v>
      </c>
      <c r="N2984" s="1135" t="s">
        <v>1039</v>
      </c>
      <c r="O2984" s="1135">
        <v>4.2</v>
      </c>
      <c r="P2984" s="1135">
        <v>3.36</v>
      </c>
      <c r="Q2984" s="1135">
        <v>3.5</v>
      </c>
      <c r="R2984" s="1135">
        <v>19</v>
      </c>
      <c r="T2984" s="1135">
        <v>62.3</v>
      </c>
      <c r="U2984" s="1135">
        <v>4.5</v>
      </c>
      <c r="V2984" s="1135" t="s">
        <v>663</v>
      </c>
      <c r="W2984" s="1135">
        <v>100</v>
      </c>
      <c r="X2984" s="1135" t="s">
        <v>8985</v>
      </c>
      <c r="Y2984" s="1135">
        <v>1</v>
      </c>
      <c r="Z2984" s="1135" t="s">
        <v>663</v>
      </c>
      <c r="AA2984" s="1135" t="s">
        <v>3491</v>
      </c>
      <c r="AH2984" s="1135" t="s">
        <v>629</v>
      </c>
      <c r="AM2984" s="1136" t="s">
        <v>14968</v>
      </c>
      <c r="AN2984" s="1136" t="s">
        <v>14969</v>
      </c>
      <c r="AO2984" s="1136">
        <f t="shared" si="374"/>
        <v>500</v>
      </c>
      <c r="AP2984" s="1136">
        <f t="shared" si="375"/>
        <v>1.7150000000000001</v>
      </c>
      <c r="AQ2984" s="1136" t="str">
        <f t="shared" si="376"/>
        <v>1-5-1S91°</v>
      </c>
      <c r="AR2984" s="1136" t="str">
        <f t="shared" si="377"/>
        <v>31</v>
      </c>
      <c r="AS2984" s="1136" t="str">
        <f t="shared" si="378"/>
        <v>300/280/OFF</v>
      </c>
      <c r="AT2984" s="1136" t="str">
        <f t="shared" si="379"/>
        <v>1-5-1S91°</v>
      </c>
      <c r="AV2984" s="1136" t="str">
        <f t="shared" si="372"/>
        <v>111.12.23</v>
      </c>
      <c r="AW2984" s="1438">
        <f t="shared" si="373"/>
        <v>44918</v>
      </c>
    </row>
    <row r="2985" spans="1:49">
      <c r="A2985" s="1135" t="s">
        <v>8986</v>
      </c>
      <c r="B2985" s="1135" t="s">
        <v>8688</v>
      </c>
      <c r="C2985" s="1135">
        <v>550</v>
      </c>
      <c r="D2985" s="1135">
        <v>1.71</v>
      </c>
      <c r="E2985" s="1135" t="s">
        <v>15217</v>
      </c>
      <c r="F2985" s="1135" t="s">
        <v>2328</v>
      </c>
      <c r="G2985" s="1135">
        <v>5</v>
      </c>
      <c r="H2985" s="1135" t="s">
        <v>1564</v>
      </c>
      <c r="I2985" s="1135" t="s">
        <v>466</v>
      </c>
      <c r="J2985" s="1135">
        <v>3.1</v>
      </c>
      <c r="K2985" s="1135" t="s">
        <v>8987</v>
      </c>
      <c r="L2985" s="1135" t="s">
        <v>8690</v>
      </c>
      <c r="M2985" s="1135">
        <v>228.6</v>
      </c>
      <c r="N2985" s="1135" t="s">
        <v>1039</v>
      </c>
      <c r="O2985" s="1135">
        <v>5.7149999999999999</v>
      </c>
      <c r="P2985" s="1135">
        <v>4.5720000000000001</v>
      </c>
      <c r="Q2985" s="1135">
        <v>3</v>
      </c>
      <c r="R2985" s="1135">
        <v>32.5</v>
      </c>
      <c r="T2985" s="1135">
        <v>13.1</v>
      </c>
      <c r="U2985" s="1135">
        <v>6.1</v>
      </c>
      <c r="V2985" s="1135" t="s">
        <v>663</v>
      </c>
      <c r="W2985" s="1135" t="s">
        <v>8988</v>
      </c>
      <c r="X2985" s="1135">
        <v>80</v>
      </c>
      <c r="Y2985" s="1135">
        <v>1.8</v>
      </c>
      <c r="Z2985" s="1135">
        <v>7.5</v>
      </c>
      <c r="AA2985" s="1135" t="s">
        <v>4502</v>
      </c>
      <c r="AH2985" s="1135" t="s">
        <v>1511</v>
      </c>
      <c r="AM2985" s="1136" t="s">
        <v>14970</v>
      </c>
      <c r="AN2985" s="1136" t="s">
        <v>14971</v>
      </c>
      <c r="AO2985" s="1136">
        <f t="shared" si="374"/>
        <v>550</v>
      </c>
      <c r="AP2985" s="1136">
        <f t="shared" si="375"/>
        <v>1.71</v>
      </c>
      <c r="AQ2985" s="1136" t="str">
        <f t="shared" si="376"/>
        <v>1-7-1S83°</v>
      </c>
      <c r="AR2985" s="1136" t="str">
        <f t="shared" si="377"/>
        <v>33.5</v>
      </c>
      <c r="AS2985" s="1136" t="str">
        <f t="shared" si="378"/>
        <v>160/OFF</v>
      </c>
      <c r="AT2985" s="1136" t="str">
        <f t="shared" si="379"/>
        <v>1-7-1S83°</v>
      </c>
      <c r="AV2985" s="1136" t="str">
        <f t="shared" si="372"/>
        <v>112.1.30</v>
      </c>
      <c r="AW2985" s="1438">
        <f t="shared" si="373"/>
        <v>44956</v>
      </c>
    </row>
    <row r="2986" spans="1:49">
      <c r="A2986" s="1135" t="s">
        <v>8989</v>
      </c>
      <c r="B2986" s="1135" t="s">
        <v>671</v>
      </c>
      <c r="C2986" s="1135">
        <v>500</v>
      </c>
      <c r="D2986" s="1135">
        <v>1.67</v>
      </c>
      <c r="E2986" s="1135">
        <v>102.5</v>
      </c>
      <c r="F2986" s="1135" t="s">
        <v>4164</v>
      </c>
      <c r="G2986" s="1135">
        <v>5.5</v>
      </c>
      <c r="H2986" s="1135" t="s">
        <v>8773</v>
      </c>
      <c r="I2986" s="1135" t="s">
        <v>477</v>
      </c>
      <c r="J2986" s="1135">
        <v>4.2</v>
      </c>
      <c r="K2986" s="1135" t="s">
        <v>8894</v>
      </c>
      <c r="L2986" s="1135" t="s">
        <v>8654</v>
      </c>
      <c r="M2986" s="1135">
        <v>427.4</v>
      </c>
      <c r="N2986" s="1135" t="s">
        <v>1039</v>
      </c>
      <c r="O2986" s="1135">
        <v>10.685</v>
      </c>
      <c r="P2986" s="1135">
        <v>8.548</v>
      </c>
      <c r="Q2986" s="1135">
        <v>3.5</v>
      </c>
      <c r="R2986" s="1135">
        <v>19.600000000000001</v>
      </c>
      <c r="T2986" s="1135">
        <v>14.9</v>
      </c>
      <c r="U2986" s="1135">
        <v>4.2</v>
      </c>
      <c r="V2986" s="1135" t="s">
        <v>663</v>
      </c>
      <c r="W2986" s="1135">
        <v>120</v>
      </c>
      <c r="X2986" s="1135" t="s">
        <v>8990</v>
      </c>
      <c r="Y2986" s="1135">
        <v>1</v>
      </c>
      <c r="Z2986" s="1135" t="s">
        <v>663</v>
      </c>
      <c r="AA2986" s="1135" t="s">
        <v>8304</v>
      </c>
      <c r="AH2986" s="1135" t="s">
        <v>927</v>
      </c>
      <c r="AM2986" s="1136" t="s">
        <v>14972</v>
      </c>
      <c r="AN2986" s="1136" t="s">
        <v>14973</v>
      </c>
      <c r="AO2986" s="1136">
        <f t="shared" si="374"/>
        <v>500</v>
      </c>
      <c r="AP2986" s="1136">
        <f t="shared" si="375"/>
        <v>1.67</v>
      </c>
      <c r="AQ2986" s="1136">
        <f t="shared" si="376"/>
        <v>102.5</v>
      </c>
      <c r="AR2986" s="1136" t="str">
        <f t="shared" si="377"/>
        <v>15.5</v>
      </c>
      <c r="AS2986" s="1136" t="str">
        <f t="shared" si="378"/>
        <v>480/420/160</v>
      </c>
      <c r="AT2986" s="1136">
        <f t="shared" si="379"/>
        <v>102.5</v>
      </c>
      <c r="AV2986" s="1136" t="str">
        <f t="shared" si="372"/>
        <v>112.2.13</v>
      </c>
      <c r="AW2986" s="1438">
        <f t="shared" si="373"/>
        <v>44970</v>
      </c>
    </row>
    <row r="2987" spans="1:49">
      <c r="A2987" s="1135" t="s">
        <v>8991</v>
      </c>
      <c r="B2987" s="1135" t="s">
        <v>671</v>
      </c>
      <c r="C2987" s="1135">
        <v>550</v>
      </c>
      <c r="D2987" s="1135">
        <v>1.659</v>
      </c>
      <c r="E2987" s="1135">
        <v>102.5</v>
      </c>
      <c r="F2987" s="1135" t="s">
        <v>8821</v>
      </c>
      <c r="G2987" s="1135">
        <v>5.5</v>
      </c>
      <c r="H2987" s="1135" t="s">
        <v>8992</v>
      </c>
      <c r="I2987" s="1135" t="s">
        <v>477</v>
      </c>
      <c r="J2987" s="1135">
        <v>1</v>
      </c>
      <c r="K2987" s="1135" t="s">
        <v>8993</v>
      </c>
      <c r="L2987" s="1135" t="s">
        <v>8824</v>
      </c>
      <c r="M2987" s="1135">
        <v>462</v>
      </c>
      <c r="N2987" s="1135" t="s">
        <v>1039</v>
      </c>
      <c r="O2987" s="1135">
        <v>11.55</v>
      </c>
      <c r="P2987" s="1135">
        <v>9.24</v>
      </c>
      <c r="Q2987" s="1135">
        <v>3.5</v>
      </c>
      <c r="R2987" s="1135">
        <v>20.100000000000001</v>
      </c>
      <c r="T2987" s="1135">
        <v>25.7</v>
      </c>
      <c r="U2987" s="1135">
        <v>3</v>
      </c>
      <c r="V2987" s="1135" t="s">
        <v>663</v>
      </c>
      <c r="W2987" s="1135" t="s">
        <v>663</v>
      </c>
      <c r="X2987" s="1135" t="s">
        <v>663</v>
      </c>
      <c r="Y2987" s="1135">
        <v>1.5</v>
      </c>
      <c r="Z2987" s="1135" t="s">
        <v>663</v>
      </c>
      <c r="AA2987" s="1135" t="s">
        <v>8994</v>
      </c>
      <c r="AH2987" s="1135" t="s">
        <v>795</v>
      </c>
      <c r="AM2987" s="1136" t="s">
        <v>14974</v>
      </c>
      <c r="AN2987" s="1136" t="s">
        <v>14975</v>
      </c>
      <c r="AO2987" s="1136">
        <f t="shared" si="374"/>
        <v>550</v>
      </c>
      <c r="AP2987" s="1136">
        <f t="shared" si="375"/>
        <v>1.659</v>
      </c>
      <c r="AQ2987" s="1136">
        <f t="shared" si="376"/>
        <v>102.5</v>
      </c>
      <c r="AR2987" s="1136" t="str">
        <f t="shared" si="377"/>
        <v>15.7</v>
      </c>
      <c r="AS2987" s="1136" t="str">
        <f t="shared" si="378"/>
        <v>500/480/200</v>
      </c>
      <c r="AT2987" s="1136">
        <f t="shared" si="379"/>
        <v>102.5</v>
      </c>
      <c r="AV2987" s="1136" t="str">
        <f t="shared" si="372"/>
        <v>112.3.6</v>
      </c>
      <c r="AW2987" s="1438">
        <f t="shared" si="373"/>
        <v>44991</v>
      </c>
    </row>
    <row r="2988" spans="1:49">
      <c r="A2988" s="1135" t="s">
        <v>8995</v>
      </c>
      <c r="B2988" s="1135" t="s">
        <v>8952</v>
      </c>
      <c r="C2988" s="1135">
        <v>500</v>
      </c>
      <c r="D2988" s="1135">
        <v>1.7150000000000001</v>
      </c>
      <c r="E2988" s="1135" t="s">
        <v>15188</v>
      </c>
      <c r="F2988" s="1135" t="s">
        <v>1048</v>
      </c>
      <c r="G2988" s="1135">
        <v>4</v>
      </c>
      <c r="H2988" s="1135" t="s">
        <v>8953</v>
      </c>
      <c r="I2988" s="1135" t="s">
        <v>657</v>
      </c>
      <c r="J2988" s="1135">
        <v>3.2</v>
      </c>
      <c r="K2988" s="1135" t="s">
        <v>8996</v>
      </c>
      <c r="L2988" s="1135" t="s">
        <v>8955</v>
      </c>
      <c r="M2988" s="1135">
        <v>168</v>
      </c>
      <c r="N2988" s="1135" t="s">
        <v>1039</v>
      </c>
      <c r="O2988" s="1135">
        <v>4.2</v>
      </c>
      <c r="P2988" s="1135">
        <v>3.36</v>
      </c>
      <c r="Q2988" s="1135">
        <v>3.5</v>
      </c>
      <c r="R2988" s="1135">
        <v>19</v>
      </c>
      <c r="T2988" s="1135">
        <v>62.3</v>
      </c>
      <c r="U2988" s="1135">
        <v>4.5</v>
      </c>
      <c r="V2988" s="1135" t="s">
        <v>663</v>
      </c>
      <c r="W2988" s="1135">
        <v>100</v>
      </c>
      <c r="X2988" s="1135" t="s">
        <v>8956</v>
      </c>
      <c r="Y2988" s="1135">
        <v>1</v>
      </c>
      <c r="Z2988" s="1135" t="s">
        <v>663</v>
      </c>
      <c r="AA2988" s="1135" t="s">
        <v>4505</v>
      </c>
      <c r="AH2988" s="1135" t="s">
        <v>1057</v>
      </c>
      <c r="AM2988" s="1136" t="s">
        <v>14976</v>
      </c>
      <c r="AN2988" s="1136" t="s">
        <v>14977</v>
      </c>
      <c r="AO2988" s="1136">
        <f t="shared" si="374"/>
        <v>500</v>
      </c>
      <c r="AP2988" s="1136">
        <f t="shared" si="375"/>
        <v>1.7150000000000001</v>
      </c>
      <c r="AQ2988" s="1136" t="str">
        <f t="shared" si="376"/>
        <v>1-5-1S91°</v>
      </c>
      <c r="AR2988" s="1136" t="str">
        <f t="shared" si="377"/>
        <v>31</v>
      </c>
      <c r="AS2988" s="1136" t="str">
        <f t="shared" si="378"/>
        <v>300/280/OFF</v>
      </c>
      <c r="AT2988" s="1136" t="str">
        <f t="shared" si="379"/>
        <v>1-5-1S91°</v>
      </c>
      <c r="AV2988" s="1136" t="str">
        <f t="shared" si="372"/>
        <v>112.2.23</v>
      </c>
      <c r="AW2988" s="1438">
        <f t="shared" si="373"/>
        <v>44980</v>
      </c>
    </row>
    <row r="2989" spans="1:49">
      <c r="A2989" s="1135" t="s">
        <v>8997</v>
      </c>
      <c r="B2989" s="1135" t="s">
        <v>8725</v>
      </c>
      <c r="C2989" s="1135">
        <v>600</v>
      </c>
      <c r="D2989" s="1135">
        <v>1.76</v>
      </c>
      <c r="E2989" s="1135" t="s">
        <v>15203</v>
      </c>
      <c r="F2989" s="1135" t="s">
        <v>663</v>
      </c>
      <c r="G2989" s="1135">
        <v>5</v>
      </c>
      <c r="H2989" s="1135" t="s">
        <v>8967</v>
      </c>
      <c r="I2989" s="1135" t="s">
        <v>466</v>
      </c>
      <c r="J2989" s="1135">
        <v>2.4</v>
      </c>
      <c r="K2989" s="1135" t="s">
        <v>8998</v>
      </c>
      <c r="L2989" s="1135" t="s">
        <v>4123</v>
      </c>
      <c r="M2989" s="1135">
        <v>206</v>
      </c>
      <c r="N2989" s="1135" t="s">
        <v>1039</v>
      </c>
      <c r="O2989" s="1135">
        <v>5.15</v>
      </c>
      <c r="P2989" s="1135">
        <v>4.12</v>
      </c>
      <c r="Q2989" s="1135">
        <v>4</v>
      </c>
      <c r="R2989" s="1135">
        <v>20</v>
      </c>
      <c r="T2989" s="1135">
        <v>18.5</v>
      </c>
      <c r="U2989" s="1135">
        <v>4.0999999999999996</v>
      </c>
      <c r="V2989" s="1135" t="s">
        <v>663</v>
      </c>
      <c r="W2989" s="1135">
        <v>120</v>
      </c>
      <c r="X2989" s="1135">
        <v>85</v>
      </c>
      <c r="Y2989" s="1135">
        <v>1.5</v>
      </c>
      <c r="Z2989" s="1135" t="s">
        <v>663</v>
      </c>
      <c r="AA2989" s="1135" t="s">
        <v>8999</v>
      </c>
      <c r="AH2989" s="1135" t="s">
        <v>842</v>
      </c>
      <c r="AM2989" s="1136" t="s">
        <v>14978</v>
      </c>
      <c r="AN2989" s="1136" t="s">
        <v>14979</v>
      </c>
      <c r="AO2989" s="1136">
        <f t="shared" si="374"/>
        <v>600</v>
      </c>
      <c r="AP2989" s="1136">
        <f t="shared" si="375"/>
        <v>1.76</v>
      </c>
      <c r="AQ2989" s="1136" t="str">
        <f t="shared" si="376"/>
        <v>1-5-1S85°Z+S</v>
      </c>
      <c r="AR2989" s="1136" t="str">
        <f t="shared" si="377"/>
        <v>NA</v>
      </c>
      <c r="AS2989" s="1136" t="str">
        <f t="shared" si="378"/>
        <v>162/150</v>
      </c>
      <c r="AT2989" s="1136" t="str">
        <f t="shared" si="379"/>
        <v>1-5-1S85°Z+S</v>
      </c>
      <c r="AU2989" s="1136" t="s">
        <v>15734</v>
      </c>
      <c r="AV2989" s="1136" t="str">
        <f t="shared" si="372"/>
        <v>112.3.12</v>
      </c>
      <c r="AW2989" s="1438">
        <f t="shared" si="373"/>
        <v>44997</v>
      </c>
    </row>
    <row r="2990" spans="1:49">
      <c r="A2990" s="1135" t="s">
        <v>9000</v>
      </c>
      <c r="B2990" s="1135" t="s">
        <v>9001</v>
      </c>
      <c r="C2990" s="1135">
        <v>500</v>
      </c>
      <c r="D2990" s="1135">
        <v>1.67</v>
      </c>
      <c r="E2990" s="1135" t="s">
        <v>15183</v>
      </c>
      <c r="F2990" s="1135" t="s">
        <v>1595</v>
      </c>
      <c r="G2990" s="1135">
        <v>2</v>
      </c>
      <c r="H2990" s="1135" t="s">
        <v>1384</v>
      </c>
      <c r="I2990" s="1135" t="s">
        <v>466</v>
      </c>
      <c r="J2990" s="1135">
        <v>2.8</v>
      </c>
      <c r="K2990" s="1135" t="s">
        <v>9002</v>
      </c>
      <c r="L2990" s="1135" t="s">
        <v>9003</v>
      </c>
      <c r="M2990" s="1135">
        <v>91</v>
      </c>
      <c r="N2990" s="1135" t="s">
        <v>1039</v>
      </c>
      <c r="O2990" s="1135">
        <v>2.2749999999999999</v>
      </c>
      <c r="P2990" s="1135">
        <v>1.82</v>
      </c>
      <c r="Q2990" s="1135">
        <v>3</v>
      </c>
      <c r="R2990" s="1135">
        <v>25</v>
      </c>
      <c r="T2990" s="1135">
        <v>64</v>
      </c>
      <c r="U2990" s="1135">
        <v>4.5</v>
      </c>
      <c r="V2990" s="1135" t="s">
        <v>663</v>
      </c>
      <c r="W2990" s="1135">
        <v>115</v>
      </c>
      <c r="X2990" s="1135" t="s">
        <v>8913</v>
      </c>
      <c r="Y2990" s="1135">
        <v>1</v>
      </c>
      <c r="Z2990" s="1135" t="s">
        <v>663</v>
      </c>
      <c r="AA2990" s="1135" t="s">
        <v>3518</v>
      </c>
      <c r="AH2990" s="1135" t="s">
        <v>977</v>
      </c>
      <c r="AM2990" s="1136" t="s">
        <v>14980</v>
      </c>
      <c r="AN2990" s="1136" t="s">
        <v>14981</v>
      </c>
      <c r="AO2990" s="1136">
        <f t="shared" si="374"/>
        <v>500</v>
      </c>
      <c r="AP2990" s="1136">
        <f t="shared" si="375"/>
        <v>1.67</v>
      </c>
      <c r="AQ2990" s="1136" t="str">
        <f t="shared" si="376"/>
        <v>1-4-1S83°</v>
      </c>
      <c r="AR2990" s="1136" t="str">
        <f t="shared" si="377"/>
        <v>28</v>
      </c>
      <c r="AS2990" s="1136" t="str">
        <f t="shared" si="378"/>
        <v>220/220/OFF</v>
      </c>
      <c r="AT2990" s="1136" t="str">
        <f t="shared" si="379"/>
        <v>1-4-1S83°</v>
      </c>
      <c r="AV2990" s="1136" t="str">
        <f t="shared" si="372"/>
        <v>112.3.13</v>
      </c>
      <c r="AW2990" s="1438">
        <f t="shared" si="373"/>
        <v>44998</v>
      </c>
    </row>
    <row r="2991" spans="1:49">
      <c r="A2991" s="1135" t="s">
        <v>9004</v>
      </c>
      <c r="B2991" s="1135" t="s">
        <v>8618</v>
      </c>
      <c r="C2991" s="1135">
        <v>450</v>
      </c>
      <c r="D2991" s="1135">
        <v>1.83</v>
      </c>
      <c r="E2991" s="1135">
        <v>107.5</v>
      </c>
      <c r="F2991" s="1135" t="s">
        <v>663</v>
      </c>
      <c r="G2991" s="1135">
        <v>5</v>
      </c>
      <c r="H2991" s="1135" t="s">
        <v>8619</v>
      </c>
      <c r="I2991" s="1135" t="s">
        <v>477</v>
      </c>
      <c r="J2991" s="1135">
        <v>1.2</v>
      </c>
      <c r="K2991" s="1135" t="s">
        <v>9005</v>
      </c>
      <c r="L2991" s="1135" t="s">
        <v>8621</v>
      </c>
      <c r="M2991" s="1135">
        <v>421.5</v>
      </c>
      <c r="N2991" s="1135" t="s">
        <v>1039</v>
      </c>
      <c r="O2991" s="1135">
        <v>10.537500000000001</v>
      </c>
      <c r="P2991" s="1135">
        <v>8.43</v>
      </c>
      <c r="Q2991" s="1135">
        <v>3</v>
      </c>
      <c r="R2991" s="1135">
        <v>19.100000000000001</v>
      </c>
      <c r="T2991" s="1135">
        <v>12.2</v>
      </c>
      <c r="U2991" s="1135">
        <v>5.8</v>
      </c>
      <c r="V2991" s="1135" t="s">
        <v>663</v>
      </c>
      <c r="W2991" s="1135">
        <v>35</v>
      </c>
      <c r="X2991" s="1135">
        <v>10</v>
      </c>
      <c r="Y2991" s="1135">
        <v>1.2</v>
      </c>
      <c r="Z2991" s="1135" t="s">
        <v>663</v>
      </c>
      <c r="AA2991" s="1135" t="s">
        <v>3598</v>
      </c>
      <c r="AB2991" s="1135" t="s">
        <v>9006</v>
      </c>
      <c r="AH2991" s="1135" t="s">
        <v>908</v>
      </c>
      <c r="AM2991" s="1136" t="s">
        <v>14982</v>
      </c>
      <c r="AN2991" s="1136" t="s">
        <v>14983</v>
      </c>
      <c r="AO2991" s="1136">
        <f t="shared" si="374"/>
        <v>450</v>
      </c>
      <c r="AP2991" s="1136">
        <f t="shared" si="375"/>
        <v>1.83</v>
      </c>
      <c r="AQ2991" s="1136">
        <f t="shared" si="376"/>
        <v>107.5</v>
      </c>
      <c r="AR2991" s="1136" t="str">
        <f t="shared" si="377"/>
        <v>NA</v>
      </c>
      <c r="AS2991" s="1136" t="str">
        <f t="shared" si="378"/>
        <v>380/360/155</v>
      </c>
      <c r="AT2991" s="1136">
        <f t="shared" si="379"/>
        <v>107.5</v>
      </c>
      <c r="AV2991" s="1136" t="str">
        <f t="shared" si="372"/>
        <v>112.4.6</v>
      </c>
      <c r="AW2991" s="1438">
        <f t="shared" si="373"/>
        <v>45022</v>
      </c>
    </row>
    <row r="2992" spans="1:49">
      <c r="A2992" s="1135" t="s">
        <v>9007</v>
      </c>
      <c r="B2992" s="1135" t="s">
        <v>8960</v>
      </c>
      <c r="C2992" s="1135" t="s">
        <v>8961</v>
      </c>
      <c r="D2992" s="1135" t="s">
        <v>8962</v>
      </c>
      <c r="E2992" s="1135" t="s">
        <v>15183</v>
      </c>
      <c r="F2992" s="1135" t="s">
        <v>1267</v>
      </c>
      <c r="G2992" s="1135">
        <v>2</v>
      </c>
      <c r="H2992" s="1135" t="s">
        <v>1384</v>
      </c>
      <c r="I2992" s="1135" t="s">
        <v>1036</v>
      </c>
      <c r="J2992" s="1135">
        <v>3</v>
      </c>
      <c r="K2992" s="1135" t="s">
        <v>9008</v>
      </c>
      <c r="L2992" s="1135" t="s">
        <v>8964</v>
      </c>
      <c r="M2992" s="1135">
        <v>91</v>
      </c>
      <c r="N2992" s="1135" t="s">
        <v>1039</v>
      </c>
      <c r="O2992" s="1135">
        <v>2.2749999999999999</v>
      </c>
      <c r="P2992" s="1135">
        <v>1.82</v>
      </c>
      <c r="Q2992" s="1135">
        <v>3.5</v>
      </c>
      <c r="R2992" s="1135">
        <v>26.5</v>
      </c>
      <c r="T2992" s="1135">
        <v>65</v>
      </c>
      <c r="U2992" s="1135">
        <v>4.4000000000000004</v>
      </c>
      <c r="V2992" s="1135" t="s">
        <v>663</v>
      </c>
      <c r="W2992" s="1135">
        <v>170</v>
      </c>
      <c r="X2992" s="1135" t="s">
        <v>8913</v>
      </c>
      <c r="Y2992" s="1135">
        <v>1</v>
      </c>
      <c r="Z2992" s="1135" t="s">
        <v>663</v>
      </c>
      <c r="AA2992" s="1135" t="s">
        <v>9009</v>
      </c>
      <c r="AH2992" s="1135" t="s">
        <v>9010</v>
      </c>
      <c r="AM2992" s="1136" t="s">
        <v>14984</v>
      </c>
      <c r="AN2992" s="1136" t="s">
        <v>14985</v>
      </c>
      <c r="AO2992" s="1136" t="str">
        <f t="shared" si="374"/>
        <v>500/500(OP紗)</v>
      </c>
      <c r="AP2992" s="1136" t="str">
        <f t="shared" si="375"/>
        <v>1.66/3.2(OP)</v>
      </c>
      <c r="AQ2992" s="1136" t="str">
        <f t="shared" si="376"/>
        <v>1-4-1S83°</v>
      </c>
      <c r="AR2992" s="1136" t="str">
        <f t="shared" si="377"/>
        <v>28.5</v>
      </c>
      <c r="AS2992" s="1136" t="str">
        <f t="shared" si="378"/>
        <v>220/220/OFF</v>
      </c>
      <c r="AT2992" s="1136" t="str">
        <f t="shared" si="379"/>
        <v>1-4-1S83°</v>
      </c>
      <c r="AV2992" s="1136" t="str">
        <f t="shared" si="372"/>
        <v>112.4.20</v>
      </c>
      <c r="AW2992" s="1438">
        <f t="shared" si="373"/>
        <v>45036</v>
      </c>
    </row>
    <row r="2993" spans="1:49">
      <c r="A2993" s="1135" t="s">
        <v>9011</v>
      </c>
      <c r="B2993" s="1135" t="s">
        <v>8607</v>
      </c>
      <c r="C2993" s="1135">
        <v>600</v>
      </c>
      <c r="D2993" s="1135">
        <v>1.75</v>
      </c>
      <c r="E2993" s="1135" t="s">
        <v>15216</v>
      </c>
      <c r="F2993" s="1135" t="s">
        <v>1069</v>
      </c>
      <c r="G2993" s="1135">
        <v>5</v>
      </c>
      <c r="H2993" s="1135" t="s">
        <v>8744</v>
      </c>
      <c r="I2993" s="1135" t="s">
        <v>126</v>
      </c>
      <c r="J2993" s="1135">
        <v>1.9</v>
      </c>
      <c r="K2993" s="1135" t="s">
        <v>9012</v>
      </c>
      <c r="L2993" s="1135" t="s">
        <v>8665</v>
      </c>
      <c r="M2993" s="1135">
        <v>326.39999999999998</v>
      </c>
      <c r="N2993" s="1135" t="s">
        <v>1039</v>
      </c>
      <c r="O2993" s="1135">
        <v>8.16</v>
      </c>
      <c r="P2993" s="1135">
        <v>6.5279999999999996</v>
      </c>
      <c r="Q2993" s="1135">
        <v>3</v>
      </c>
      <c r="R2993" s="1135">
        <v>21</v>
      </c>
      <c r="T2993" s="1135">
        <v>14.4</v>
      </c>
      <c r="U2993" s="1135">
        <v>3.6</v>
      </c>
      <c r="V2993" s="1135" t="s">
        <v>663</v>
      </c>
      <c r="W2993" s="1135">
        <v>50</v>
      </c>
      <c r="X2993" s="1135">
        <v>10</v>
      </c>
      <c r="Y2993" s="1135">
        <v>1</v>
      </c>
      <c r="Z2993" s="1135" t="s">
        <v>663</v>
      </c>
      <c r="AA2993" s="1135" t="s">
        <v>1664</v>
      </c>
      <c r="AH2993" s="1135" t="s">
        <v>472</v>
      </c>
      <c r="AM2993" s="1136" t="s">
        <v>14986</v>
      </c>
      <c r="AN2993" s="1136" t="s">
        <v>14987</v>
      </c>
      <c r="AO2993" s="1136">
        <f t="shared" si="374"/>
        <v>600</v>
      </c>
      <c r="AP2993" s="1136">
        <f t="shared" si="375"/>
        <v>1.75</v>
      </c>
      <c r="AQ2993" s="1136" t="str">
        <f t="shared" si="376"/>
        <v>1-5-1S91°Z+S</v>
      </c>
      <c r="AR2993" s="1136" t="str">
        <f t="shared" si="377"/>
        <v>31.5</v>
      </c>
      <c r="AS2993" s="1136" t="str">
        <f t="shared" si="378"/>
        <v>325/325/160</v>
      </c>
      <c r="AT2993" s="1136" t="str">
        <f t="shared" si="379"/>
        <v>1-5-1S91°Z+S</v>
      </c>
      <c r="AU2993" s="1136" t="s">
        <v>15734</v>
      </c>
      <c r="AV2993" s="1136" t="str">
        <f t="shared" si="372"/>
        <v>112.4.24</v>
      </c>
      <c r="AW2993" s="1438">
        <f t="shared" si="373"/>
        <v>45040</v>
      </c>
    </row>
    <row r="2994" spans="1:49">
      <c r="A2994" s="1135" t="s">
        <v>9013</v>
      </c>
      <c r="B2994" s="1135" t="s">
        <v>8607</v>
      </c>
      <c r="C2994" s="1135">
        <v>600</v>
      </c>
      <c r="D2994" s="1135">
        <v>1.75</v>
      </c>
      <c r="E2994" s="1135" t="s">
        <v>15216</v>
      </c>
      <c r="F2994" s="1135" t="s">
        <v>1069</v>
      </c>
      <c r="G2994" s="1135">
        <v>5</v>
      </c>
      <c r="H2994" s="1135" t="s">
        <v>8744</v>
      </c>
      <c r="I2994" s="1135" t="s">
        <v>126</v>
      </c>
      <c r="J2994" s="1135">
        <v>1.9</v>
      </c>
      <c r="K2994" s="1135" t="s">
        <v>9014</v>
      </c>
      <c r="L2994" s="1135" t="s">
        <v>8665</v>
      </c>
      <c r="M2994" s="1135">
        <v>326.39999999999998</v>
      </c>
      <c r="N2994" s="1135" t="s">
        <v>1039</v>
      </c>
      <c r="O2994" s="1135">
        <v>8.16</v>
      </c>
      <c r="P2994" s="1135">
        <v>6.5279999999999996</v>
      </c>
      <c r="Q2994" s="1135">
        <v>3</v>
      </c>
      <c r="R2994" s="1135">
        <v>21</v>
      </c>
      <c r="T2994" s="1135">
        <v>14.4</v>
      </c>
      <c r="U2994" s="1135">
        <v>3.6</v>
      </c>
      <c r="V2994" s="1135" t="s">
        <v>663</v>
      </c>
      <c r="W2994" s="1135">
        <v>50</v>
      </c>
      <c r="X2994" s="1135">
        <v>10</v>
      </c>
      <c r="Y2994" s="1135">
        <v>1</v>
      </c>
      <c r="Z2994" s="1135" t="s">
        <v>663</v>
      </c>
      <c r="AA2994" s="1135" t="s">
        <v>3621</v>
      </c>
      <c r="AH2994" s="1135" t="s">
        <v>699</v>
      </c>
      <c r="AI2994" s="1135">
        <v>91.72</v>
      </c>
      <c r="AJ2994" s="1135">
        <v>-1.71</v>
      </c>
      <c r="AK2994" s="1135">
        <v>7.99</v>
      </c>
      <c r="AM2994" s="1136" t="s">
        <v>14988</v>
      </c>
      <c r="AN2994" s="1136" t="s">
        <v>14989</v>
      </c>
      <c r="AO2994" s="1136">
        <f t="shared" si="374"/>
        <v>600</v>
      </c>
      <c r="AP2994" s="1136">
        <f t="shared" si="375"/>
        <v>1.75</v>
      </c>
      <c r="AQ2994" s="1136" t="str">
        <f t="shared" si="376"/>
        <v>1-5-1S91°Z+S</v>
      </c>
      <c r="AR2994" s="1136" t="str">
        <f t="shared" si="377"/>
        <v>31.5</v>
      </c>
      <c r="AS2994" s="1136" t="str">
        <f t="shared" si="378"/>
        <v>325/325/160</v>
      </c>
      <c r="AT2994" s="1136" t="str">
        <f t="shared" si="379"/>
        <v>1-5-1S91°Z+S</v>
      </c>
      <c r="AU2994" s="1136" t="s">
        <v>15734</v>
      </c>
      <c r="AV2994" s="1136" t="str">
        <f t="shared" si="372"/>
        <v>112.5.3</v>
      </c>
      <c r="AW2994" s="1438">
        <f t="shared" si="373"/>
        <v>45049</v>
      </c>
    </row>
    <row r="2995" spans="1:49">
      <c r="A2995" s="1135" t="s">
        <v>9015</v>
      </c>
      <c r="B2995" s="1135" t="s">
        <v>8532</v>
      </c>
      <c r="C2995" s="1135">
        <v>600</v>
      </c>
      <c r="D2995" s="1135">
        <v>1.7350000000000001</v>
      </c>
      <c r="E2995" s="1135" t="s">
        <v>15188</v>
      </c>
      <c r="F2995" s="1135" t="s">
        <v>1048</v>
      </c>
      <c r="G2995" s="1135">
        <v>5</v>
      </c>
      <c r="H2995" s="1135" t="s">
        <v>8736</v>
      </c>
      <c r="I2995" s="1135" t="s">
        <v>466</v>
      </c>
      <c r="J2995" s="1135">
        <v>1.9</v>
      </c>
      <c r="K2995" s="1135" t="s">
        <v>9016</v>
      </c>
      <c r="L2995" s="1135" t="s">
        <v>8665</v>
      </c>
      <c r="M2995" s="1135">
        <v>166.5</v>
      </c>
      <c r="N2995" s="1135" t="s">
        <v>1039</v>
      </c>
      <c r="O2995" s="1135">
        <v>4.1625000000000005</v>
      </c>
      <c r="P2995" s="1135">
        <v>3.33</v>
      </c>
      <c r="Q2995" s="1135">
        <v>3</v>
      </c>
      <c r="R2995" s="1135">
        <v>23.8</v>
      </c>
      <c r="T2995" s="1135">
        <v>11.2</v>
      </c>
      <c r="U2995" s="1135">
        <v>3.5</v>
      </c>
      <c r="V2995" s="1135" t="s">
        <v>663</v>
      </c>
      <c r="W2995" s="1135">
        <v>105</v>
      </c>
      <c r="X2995" s="1135">
        <v>50</v>
      </c>
      <c r="Y2995" s="1135">
        <v>1.4</v>
      </c>
      <c r="Z2995" s="1135">
        <v>5</v>
      </c>
      <c r="AA2995" s="1135" t="s">
        <v>6224</v>
      </c>
      <c r="AH2995" s="1135" t="s">
        <v>944</v>
      </c>
      <c r="AI2995" s="1135">
        <v>91.57</v>
      </c>
      <c r="AJ2995" s="1135">
        <v>-1.21</v>
      </c>
      <c r="AK2995" s="1135">
        <v>7.15</v>
      </c>
      <c r="AM2995" s="1136" t="s">
        <v>14990</v>
      </c>
      <c r="AN2995" s="1136" t="s">
        <v>14991</v>
      </c>
      <c r="AO2995" s="1136">
        <f t="shared" si="374"/>
        <v>600</v>
      </c>
      <c r="AP2995" s="1136">
        <f t="shared" si="375"/>
        <v>1.7350000000000001</v>
      </c>
      <c r="AQ2995" s="1136" t="str">
        <f t="shared" si="376"/>
        <v>1-5-1S91°</v>
      </c>
      <c r="AR2995" s="1136" t="str">
        <f t="shared" si="377"/>
        <v>31</v>
      </c>
      <c r="AS2995" s="1136" t="str">
        <f t="shared" si="378"/>
        <v>315/315/160</v>
      </c>
      <c r="AT2995" s="1136" t="str">
        <f t="shared" si="379"/>
        <v>1-5-1S91°</v>
      </c>
      <c r="AV2995" s="1136" t="str">
        <f t="shared" si="372"/>
        <v>112.5.15</v>
      </c>
      <c r="AW2995" s="1438">
        <f t="shared" si="373"/>
        <v>45061</v>
      </c>
    </row>
    <row r="2996" spans="1:49">
      <c r="A2996" s="1135" t="s">
        <v>9017</v>
      </c>
      <c r="B2996" s="1135" t="s">
        <v>9001</v>
      </c>
      <c r="C2996" s="1135">
        <v>500</v>
      </c>
      <c r="D2996" s="1135">
        <v>1.67</v>
      </c>
      <c r="E2996" s="1135" t="s">
        <v>15183</v>
      </c>
      <c r="F2996" s="1135" t="s">
        <v>1595</v>
      </c>
      <c r="G2996" s="1135">
        <v>2</v>
      </c>
      <c r="H2996" s="1135" t="s">
        <v>1384</v>
      </c>
      <c r="I2996" s="1135" t="s">
        <v>466</v>
      </c>
      <c r="J2996" s="1135">
        <v>2.8</v>
      </c>
      <c r="K2996" s="1135" t="s">
        <v>9002</v>
      </c>
      <c r="L2996" s="1135" t="s">
        <v>9003</v>
      </c>
      <c r="M2996" s="1135">
        <v>91</v>
      </c>
      <c r="N2996" s="1135" t="s">
        <v>1039</v>
      </c>
      <c r="O2996" s="1135">
        <v>2.2749999999999999</v>
      </c>
      <c r="P2996" s="1135">
        <v>1.82</v>
      </c>
      <c r="Q2996" s="1135">
        <v>3</v>
      </c>
      <c r="R2996" s="1135">
        <v>25</v>
      </c>
      <c r="T2996" s="1135">
        <v>64</v>
      </c>
      <c r="U2996" s="1135">
        <v>4.5</v>
      </c>
      <c r="V2996" s="1135" t="s">
        <v>663</v>
      </c>
      <c r="W2996" s="1135">
        <v>115</v>
      </c>
      <c r="X2996" s="1135" t="s">
        <v>8913</v>
      </c>
      <c r="Y2996" s="1135">
        <v>1</v>
      </c>
      <c r="Z2996" s="1135" t="s">
        <v>663</v>
      </c>
      <c r="AA2996" s="1135" t="s">
        <v>6226</v>
      </c>
      <c r="AH2996" s="1135" t="s">
        <v>784</v>
      </c>
      <c r="AI2996" s="1135">
        <v>21.36</v>
      </c>
      <c r="AJ2996" s="1135">
        <v>-1.58</v>
      </c>
      <c r="AK2996" s="1135">
        <v>-2.37</v>
      </c>
      <c r="AM2996" s="1136" t="s">
        <v>14992</v>
      </c>
      <c r="AN2996" s="1136" t="s">
        <v>14993</v>
      </c>
      <c r="AO2996" s="1136">
        <f t="shared" si="374"/>
        <v>500</v>
      </c>
      <c r="AP2996" s="1136">
        <f t="shared" si="375"/>
        <v>1.67</v>
      </c>
      <c r="AQ2996" s="1136" t="str">
        <f t="shared" si="376"/>
        <v>1-4-1S83°</v>
      </c>
      <c r="AR2996" s="1136" t="str">
        <f t="shared" si="377"/>
        <v>28</v>
      </c>
      <c r="AS2996" s="1136" t="str">
        <f t="shared" si="378"/>
        <v>220/220/OFF</v>
      </c>
      <c r="AT2996" s="1136" t="str">
        <f t="shared" si="379"/>
        <v>1-4-1S83°</v>
      </c>
      <c r="AV2996" s="1136" t="str">
        <f t="shared" si="372"/>
        <v>112.5.17</v>
      </c>
      <c r="AW2996" s="1438">
        <f t="shared" si="373"/>
        <v>45063</v>
      </c>
    </row>
    <row r="2997" spans="1:49">
      <c r="A2997" s="1135" t="s">
        <v>9018</v>
      </c>
      <c r="B2997" s="1135" t="s">
        <v>671</v>
      </c>
      <c r="C2997" s="1135">
        <v>500</v>
      </c>
      <c r="D2997" s="1135">
        <v>1.67</v>
      </c>
      <c r="E2997" s="1135">
        <v>102.5</v>
      </c>
      <c r="F2997" s="1135" t="s">
        <v>4164</v>
      </c>
      <c r="G2997" s="1135">
        <v>5.5</v>
      </c>
      <c r="H2997" s="1135" t="s">
        <v>8773</v>
      </c>
      <c r="I2997" s="1135" t="s">
        <v>657</v>
      </c>
      <c r="J2997" s="1135">
        <v>3.4</v>
      </c>
      <c r="K2997" s="1135" t="s">
        <v>8933</v>
      </c>
      <c r="L2997" s="1135" t="s">
        <v>8654</v>
      </c>
      <c r="M2997" s="1135">
        <v>427.4</v>
      </c>
      <c r="N2997" s="1135" t="s">
        <v>1039</v>
      </c>
      <c r="O2997" s="1135">
        <v>10.685</v>
      </c>
      <c r="P2997" s="1135">
        <v>8.548</v>
      </c>
      <c r="Q2997" s="1135">
        <v>3.5</v>
      </c>
      <c r="R2997" s="1135">
        <v>19.600000000000001</v>
      </c>
      <c r="T2997" s="1135">
        <v>14.9</v>
      </c>
      <c r="U2997" s="1135">
        <v>4.2</v>
      </c>
      <c r="V2997" s="1135" t="s">
        <v>663</v>
      </c>
      <c r="W2997" s="1135">
        <v>120</v>
      </c>
      <c r="X2997" s="1135">
        <v>90</v>
      </c>
      <c r="Y2997" s="1135">
        <v>1</v>
      </c>
      <c r="Z2997" s="1135" t="s">
        <v>663</v>
      </c>
      <c r="AA2997" s="1135" t="s">
        <v>1674</v>
      </c>
      <c r="AH2997" s="1135" t="s">
        <v>795</v>
      </c>
      <c r="AI2997" s="1135">
        <v>87.38</v>
      </c>
      <c r="AJ2997" s="1135">
        <v>-0.51</v>
      </c>
      <c r="AK2997" s="1135">
        <v>1.67</v>
      </c>
      <c r="AM2997" s="1136" t="s">
        <v>14994</v>
      </c>
      <c r="AN2997" s="1136" t="s">
        <v>14995</v>
      </c>
      <c r="AO2997" s="1136">
        <f t="shared" si="374"/>
        <v>500</v>
      </c>
      <c r="AP2997" s="1136">
        <f t="shared" si="375"/>
        <v>1.67</v>
      </c>
      <c r="AQ2997" s="1136">
        <f t="shared" si="376"/>
        <v>102.5</v>
      </c>
      <c r="AR2997" s="1136" t="str">
        <f t="shared" si="377"/>
        <v>15.5</v>
      </c>
      <c r="AS2997" s="1136" t="str">
        <f t="shared" si="378"/>
        <v>480/420/160</v>
      </c>
      <c r="AT2997" s="1136">
        <f t="shared" si="379"/>
        <v>102.5</v>
      </c>
      <c r="AV2997" s="1136" t="str">
        <f t="shared" si="372"/>
        <v>112.6.1</v>
      </c>
      <c r="AW2997" s="1438">
        <f t="shared" si="373"/>
        <v>45078</v>
      </c>
    </row>
    <row r="2998" spans="1:49">
      <c r="A2998" s="1135" t="s">
        <v>9019</v>
      </c>
      <c r="B2998" s="1135" t="s">
        <v>8960</v>
      </c>
      <c r="C2998" s="1135" t="s">
        <v>8961</v>
      </c>
      <c r="D2998" s="1135" t="s">
        <v>9020</v>
      </c>
      <c r="E2998" s="1135" t="s">
        <v>15183</v>
      </c>
      <c r="F2998" s="1135" t="s">
        <v>1267</v>
      </c>
      <c r="G2998" s="1135">
        <v>2</v>
      </c>
      <c r="H2998" s="1135" t="s">
        <v>1384</v>
      </c>
      <c r="I2998" s="1135" t="s">
        <v>1036</v>
      </c>
      <c r="J2998" s="1135">
        <v>3</v>
      </c>
      <c r="K2998" s="1135" t="s">
        <v>9008</v>
      </c>
      <c r="L2998" s="1135" t="s">
        <v>8964</v>
      </c>
      <c r="M2998" s="1135">
        <v>91</v>
      </c>
      <c r="N2998" s="1135" t="s">
        <v>1039</v>
      </c>
      <c r="O2998" s="1135">
        <v>2.2749999999999999</v>
      </c>
      <c r="P2998" s="1135">
        <v>1.82</v>
      </c>
      <c r="Q2998" s="1135">
        <v>3.5</v>
      </c>
      <c r="R2998" s="1135">
        <v>26.5</v>
      </c>
      <c r="T2998" s="1135">
        <v>65</v>
      </c>
      <c r="U2998" s="1135">
        <v>4.4000000000000004</v>
      </c>
      <c r="V2998" s="1135" t="s">
        <v>663</v>
      </c>
      <c r="W2998" s="1135">
        <v>170</v>
      </c>
      <c r="X2998" s="1135" t="s">
        <v>8913</v>
      </c>
      <c r="Y2998" s="1135">
        <v>1</v>
      </c>
      <c r="Z2998" s="1135" t="s">
        <v>663</v>
      </c>
      <c r="AA2998" s="1135" t="s">
        <v>1674</v>
      </c>
      <c r="AH2998" s="1135" t="s">
        <v>789</v>
      </c>
      <c r="AI2998" s="1135">
        <v>95.22</v>
      </c>
      <c r="AJ2998" s="1135">
        <v>-1.1299999999999999</v>
      </c>
      <c r="AK2998" s="1135">
        <v>2.34</v>
      </c>
      <c r="AM2998" s="1136" t="s">
        <v>14996</v>
      </c>
      <c r="AN2998" s="1136" t="s">
        <v>14997</v>
      </c>
      <c r="AO2998" s="1136" t="str">
        <f t="shared" si="374"/>
        <v>500/500(OP紗)</v>
      </c>
      <c r="AP2998" s="1136" t="str">
        <f t="shared" si="375"/>
        <v>1.66/3.35(OP)</v>
      </c>
      <c r="AQ2998" s="1136" t="str">
        <f t="shared" si="376"/>
        <v>1-4-1S83°</v>
      </c>
      <c r="AR2998" s="1136" t="str">
        <f t="shared" si="377"/>
        <v>28.5</v>
      </c>
      <c r="AS2998" s="1136" t="str">
        <f t="shared" si="378"/>
        <v>220/220/OFF</v>
      </c>
      <c r="AT2998" s="1136" t="str">
        <f t="shared" si="379"/>
        <v>1-4-1S83°</v>
      </c>
      <c r="AV2998" s="1136" t="str">
        <f t="shared" si="372"/>
        <v>112.6.1</v>
      </c>
      <c r="AW2998" s="1438">
        <f t="shared" si="373"/>
        <v>45078</v>
      </c>
    </row>
    <row r="2999" spans="1:49">
      <c r="A2999" s="1135" t="s">
        <v>9021</v>
      </c>
      <c r="B2999" s="1135" t="s">
        <v>8688</v>
      </c>
      <c r="C2999" s="1135">
        <v>550</v>
      </c>
      <c r="D2999" s="1135">
        <v>1.7090000000000001</v>
      </c>
      <c r="E2999" s="1135" t="s">
        <v>15217</v>
      </c>
      <c r="F2999" s="1135" t="s">
        <v>1078</v>
      </c>
      <c r="G2999" s="1135">
        <v>5</v>
      </c>
      <c r="H2999" s="1135" t="s">
        <v>1564</v>
      </c>
      <c r="I2999" s="1135" t="s">
        <v>466</v>
      </c>
      <c r="J2999" s="1135">
        <v>2.7</v>
      </c>
      <c r="K2999" s="1135" t="s">
        <v>8987</v>
      </c>
      <c r="L2999" s="1135" t="s">
        <v>8690</v>
      </c>
      <c r="M2999" s="1135">
        <v>228.6</v>
      </c>
      <c r="N2999" s="1135" t="s">
        <v>1039</v>
      </c>
      <c r="O2999" s="1135">
        <v>5.7149999999999999</v>
      </c>
      <c r="P2999" s="1135">
        <v>4.5720000000000001</v>
      </c>
      <c r="Q2999" s="1135">
        <v>3</v>
      </c>
      <c r="R2999" s="1135">
        <v>32.5</v>
      </c>
      <c r="T2999" s="1135">
        <v>13.1</v>
      </c>
      <c r="U2999" s="1135">
        <v>6.1</v>
      </c>
      <c r="V2999" s="1135" t="s">
        <v>663</v>
      </c>
      <c r="W2999" s="1135">
        <v>110</v>
      </c>
      <c r="X2999" s="1135">
        <v>80</v>
      </c>
      <c r="Y2999" s="1135">
        <v>1.8</v>
      </c>
      <c r="Z2999" s="1135">
        <v>7.5</v>
      </c>
      <c r="AA2999" s="1135" t="s">
        <v>1674</v>
      </c>
      <c r="AH2999" s="1135" t="s">
        <v>864</v>
      </c>
      <c r="AI2999" s="1135">
        <v>90.06</v>
      </c>
      <c r="AJ2999" s="1135">
        <v>-1.76</v>
      </c>
      <c r="AK2999" s="1135">
        <v>6.75</v>
      </c>
      <c r="AM2999" s="1136" t="s">
        <v>14998</v>
      </c>
      <c r="AN2999" s="1136" t="s">
        <v>14999</v>
      </c>
      <c r="AO2999" s="1136">
        <f t="shared" si="374"/>
        <v>550</v>
      </c>
      <c r="AP2999" s="1136">
        <f t="shared" si="375"/>
        <v>1.7090000000000001</v>
      </c>
      <c r="AQ2999" s="1136" t="str">
        <f t="shared" si="376"/>
        <v>1-7-1S83°</v>
      </c>
      <c r="AR2999" s="1136" t="str">
        <f t="shared" si="377"/>
        <v>30</v>
      </c>
      <c r="AS2999" s="1136" t="str">
        <f t="shared" si="378"/>
        <v>160/OFF</v>
      </c>
      <c r="AT2999" s="1136" t="str">
        <f t="shared" si="379"/>
        <v>1-7-1S83°</v>
      </c>
      <c r="AV2999" s="1136" t="str">
        <f t="shared" si="372"/>
        <v>112.6.1</v>
      </c>
      <c r="AW2999" s="1438">
        <f t="shared" si="373"/>
        <v>45078</v>
      </c>
    </row>
    <row r="3000" spans="1:49">
      <c r="A3000" s="1135" t="s">
        <v>9022</v>
      </c>
      <c r="B3000" s="1135" t="s">
        <v>8560</v>
      </c>
      <c r="C3000" s="1135">
        <v>550</v>
      </c>
      <c r="D3000" s="1135">
        <v>1.76</v>
      </c>
      <c r="E3000" s="1135" t="s">
        <v>15210</v>
      </c>
      <c r="F3000" s="1135" t="s">
        <v>1991</v>
      </c>
      <c r="G3000" s="1135">
        <v>4</v>
      </c>
      <c r="H3000" s="1135" t="s">
        <v>8656</v>
      </c>
      <c r="I3000" s="1135" t="s">
        <v>126</v>
      </c>
      <c r="J3000" s="1135">
        <v>1.7</v>
      </c>
      <c r="K3000" s="1135" t="s">
        <v>8935</v>
      </c>
      <c r="L3000" s="1135" t="s">
        <v>4174</v>
      </c>
      <c r="M3000" s="1135">
        <v>202</v>
      </c>
      <c r="N3000" s="1135" t="s">
        <v>1039</v>
      </c>
      <c r="O3000" s="1135">
        <v>5.0500000000000007</v>
      </c>
      <c r="P3000" s="1135">
        <v>4.04</v>
      </c>
      <c r="Q3000" s="1135">
        <v>4</v>
      </c>
      <c r="R3000" s="1135">
        <v>20</v>
      </c>
      <c r="T3000" s="1135">
        <v>11</v>
      </c>
      <c r="U3000" s="1135">
        <v>3.7</v>
      </c>
      <c r="V3000" s="1135" t="s">
        <v>663</v>
      </c>
      <c r="W3000" s="1135">
        <v>115</v>
      </c>
      <c r="X3000" s="1135">
        <v>70</v>
      </c>
      <c r="Y3000" s="1135">
        <v>1.6</v>
      </c>
      <c r="Z3000" s="1135" t="s">
        <v>663</v>
      </c>
      <c r="AA3000" s="1135" t="s">
        <v>3705</v>
      </c>
      <c r="AH3000" s="1135" t="s">
        <v>472</v>
      </c>
      <c r="AI3000" s="1135">
        <v>95.86</v>
      </c>
      <c r="AJ3000" s="1135">
        <v>-0.48</v>
      </c>
      <c r="AK3000" s="1135">
        <v>1.2</v>
      </c>
      <c r="AM3000" s="1136" t="s">
        <v>15000</v>
      </c>
      <c r="AN3000" s="1136" t="s">
        <v>15001</v>
      </c>
      <c r="AO3000" s="1136">
        <f t="shared" si="374"/>
        <v>550</v>
      </c>
      <c r="AP3000" s="1136">
        <f t="shared" si="375"/>
        <v>1.76</v>
      </c>
      <c r="AQ3000" s="1136" t="str">
        <f t="shared" si="376"/>
        <v>1-5-1S83°Z+S</v>
      </c>
      <c r="AR3000" s="1136" t="str">
        <f t="shared" si="377"/>
        <v>30.8</v>
      </c>
      <c r="AS3000" s="1136" t="str">
        <f t="shared" si="378"/>
        <v>245/245/145</v>
      </c>
      <c r="AT3000" s="1136" t="str">
        <f t="shared" si="379"/>
        <v>1-5-1S83°Z+S</v>
      </c>
      <c r="AU3000" s="1136" t="s">
        <v>15734</v>
      </c>
      <c r="AV3000" s="1136" t="str">
        <f t="shared" si="372"/>
        <v>112.6.30</v>
      </c>
      <c r="AW3000" s="1438">
        <f t="shared" si="373"/>
        <v>45107</v>
      </c>
    </row>
    <row r="3001" spans="1:49">
      <c r="A3001" s="1135" t="s">
        <v>9023</v>
      </c>
      <c r="B3001" s="1135" t="s">
        <v>8960</v>
      </c>
      <c r="C3001" s="1135" t="s">
        <v>8961</v>
      </c>
      <c r="D3001" s="1135" t="s">
        <v>9020</v>
      </c>
      <c r="E3001" s="1135" t="s">
        <v>15183</v>
      </c>
      <c r="F3001" s="1135" t="s">
        <v>1267</v>
      </c>
      <c r="G3001" s="1135">
        <v>2</v>
      </c>
      <c r="H3001" s="1135" t="s">
        <v>1384</v>
      </c>
      <c r="I3001" s="1135" t="s">
        <v>1036</v>
      </c>
      <c r="J3001" s="1135">
        <v>3</v>
      </c>
      <c r="K3001" s="1135" t="s">
        <v>9024</v>
      </c>
      <c r="L3001" s="1135" t="s">
        <v>9025</v>
      </c>
      <c r="M3001" s="1135">
        <v>91</v>
      </c>
      <c r="N3001" s="1135" t="s">
        <v>1039</v>
      </c>
      <c r="O3001" s="1135">
        <v>2.2749999999999999</v>
      </c>
      <c r="P3001" s="1135">
        <v>1.82</v>
      </c>
      <c r="Q3001" s="1135">
        <v>3.5</v>
      </c>
      <c r="R3001" s="1135">
        <v>26.5</v>
      </c>
      <c r="T3001" s="1135">
        <v>65</v>
      </c>
      <c r="U3001" s="1135">
        <v>4.4000000000000004</v>
      </c>
      <c r="V3001" s="1135" t="s">
        <v>663</v>
      </c>
      <c r="W3001" s="1135">
        <v>170</v>
      </c>
      <c r="X3001" s="1135" t="s">
        <v>8913</v>
      </c>
      <c r="Y3001" s="1135">
        <v>1</v>
      </c>
      <c r="Z3001" s="1135" t="s">
        <v>663</v>
      </c>
      <c r="AA3001" s="1135" t="s">
        <v>6260</v>
      </c>
      <c r="AH3001" s="1135" t="s">
        <v>1515</v>
      </c>
      <c r="AI3001" s="1135">
        <v>96.45</v>
      </c>
      <c r="AJ3001" s="1135">
        <v>-0.1</v>
      </c>
      <c r="AK3001" s="1135">
        <v>1.06</v>
      </c>
      <c r="AM3001" s="1136" t="s">
        <v>15002</v>
      </c>
      <c r="AN3001" s="1136" t="s">
        <v>15003</v>
      </c>
      <c r="AO3001" s="1136" t="str">
        <f t="shared" si="374"/>
        <v>500/500(OP紗)</v>
      </c>
      <c r="AP3001" s="1136" t="str">
        <f t="shared" si="375"/>
        <v>1.66/3.35(OP)</v>
      </c>
      <c r="AQ3001" s="1136" t="str">
        <f t="shared" si="376"/>
        <v>1-4-1S83°</v>
      </c>
      <c r="AR3001" s="1136" t="str">
        <f t="shared" si="377"/>
        <v>28.5</v>
      </c>
      <c r="AS3001" s="1136" t="str">
        <f t="shared" si="378"/>
        <v>220/220/OFF</v>
      </c>
      <c r="AT3001" s="1136" t="str">
        <f t="shared" si="379"/>
        <v>1-4-1S83°</v>
      </c>
      <c r="AV3001" s="1136" t="str">
        <f t="shared" si="372"/>
        <v>112.7.3</v>
      </c>
      <c r="AW3001" s="1438">
        <f t="shared" si="373"/>
        <v>45110</v>
      </c>
    </row>
    <row r="3002" spans="1:49">
      <c r="A3002" s="1135" t="s">
        <v>9026</v>
      </c>
      <c r="B3002" s="1135" t="s">
        <v>8518</v>
      </c>
      <c r="C3002" s="1135">
        <v>620</v>
      </c>
      <c r="D3002" s="1135">
        <v>1.7</v>
      </c>
      <c r="E3002" s="1135" t="s">
        <v>15183</v>
      </c>
      <c r="F3002" s="1135" t="s">
        <v>2261</v>
      </c>
      <c r="G3002" s="1135">
        <v>2</v>
      </c>
      <c r="H3002" s="1135" t="s">
        <v>2012</v>
      </c>
      <c r="I3002" s="1135" t="s">
        <v>1167</v>
      </c>
      <c r="J3002" s="1135">
        <v>1.7</v>
      </c>
      <c r="K3002" s="1135" t="s">
        <v>9027</v>
      </c>
      <c r="L3002" s="1135" t="s">
        <v>8520</v>
      </c>
      <c r="M3002" s="1135">
        <v>31.5</v>
      </c>
      <c r="N3002" s="1135" t="s">
        <v>1039</v>
      </c>
      <c r="O3002" s="1135">
        <v>0.78750000000000009</v>
      </c>
      <c r="P3002" s="1135">
        <v>0.63</v>
      </c>
      <c r="Q3002" s="1135">
        <v>4</v>
      </c>
      <c r="R3002" s="1135">
        <v>20</v>
      </c>
      <c r="T3002" s="1135">
        <v>39</v>
      </c>
      <c r="U3002" s="1135">
        <v>3.5</v>
      </c>
      <c r="V3002" s="1135" t="s">
        <v>663</v>
      </c>
      <c r="W3002" s="1135">
        <v>150</v>
      </c>
      <c r="X3002" s="1135">
        <v>85</v>
      </c>
      <c r="Y3002" s="1135">
        <v>3</v>
      </c>
      <c r="Z3002" s="1135">
        <v>3.5</v>
      </c>
      <c r="AA3002" s="1135" t="s">
        <v>1300</v>
      </c>
      <c r="AH3002" s="1135" t="s">
        <v>1272</v>
      </c>
      <c r="AM3002" s="1136" t="s">
        <v>15004</v>
      </c>
      <c r="AN3002" s="1136" t="s">
        <v>15005</v>
      </c>
      <c r="AO3002" s="1136">
        <f t="shared" si="374"/>
        <v>620</v>
      </c>
      <c r="AP3002" s="1136">
        <f t="shared" si="375"/>
        <v>1.7</v>
      </c>
      <c r="AQ3002" s="1136" t="str">
        <f t="shared" si="376"/>
        <v>1-4-1S83°</v>
      </c>
      <c r="AR3002" s="1136" t="str">
        <f t="shared" si="377"/>
        <v>33</v>
      </c>
      <c r="AS3002" s="1136" t="str">
        <f t="shared" si="378"/>
        <v>233/233/OFF</v>
      </c>
      <c r="AT3002" s="1136" t="str">
        <f t="shared" si="379"/>
        <v>1-4-1S83°</v>
      </c>
      <c r="AV3002" s="1136" t="str">
        <f t="shared" si="372"/>
        <v>109.12.22</v>
      </c>
      <c r="AW3002" s="1438">
        <f t="shared" si="373"/>
        <v>44187</v>
      </c>
    </row>
    <row r="3003" spans="1:49">
      <c r="A3003" s="1135" t="s">
        <v>9028</v>
      </c>
      <c r="B3003" s="1135" t="s">
        <v>8518</v>
      </c>
      <c r="C3003" s="1135">
        <v>620</v>
      </c>
      <c r="D3003" s="1135">
        <v>1.7</v>
      </c>
      <c r="E3003" s="1135" t="s">
        <v>15183</v>
      </c>
      <c r="F3003" s="1135" t="s">
        <v>2261</v>
      </c>
      <c r="G3003" s="1135">
        <v>2</v>
      </c>
      <c r="H3003" s="1135" t="s">
        <v>1421</v>
      </c>
      <c r="I3003" s="1135" t="s">
        <v>1167</v>
      </c>
      <c r="J3003" s="1135">
        <v>1.7</v>
      </c>
      <c r="K3003" s="1135" t="s">
        <v>8793</v>
      </c>
      <c r="L3003" s="1135" t="s">
        <v>8520</v>
      </c>
      <c r="M3003" s="1135">
        <v>31.5</v>
      </c>
      <c r="N3003" s="1135" t="s">
        <v>1039</v>
      </c>
      <c r="O3003" s="1135">
        <v>0.78750000000000009</v>
      </c>
      <c r="P3003" s="1135">
        <v>0.63</v>
      </c>
      <c r="Q3003" s="1135">
        <v>4</v>
      </c>
      <c r="R3003" s="1135">
        <v>20</v>
      </c>
      <c r="T3003" s="1135">
        <v>39</v>
      </c>
      <c r="U3003" s="1135">
        <v>3.5</v>
      </c>
      <c r="V3003" s="1135" t="s">
        <v>663</v>
      </c>
      <c r="W3003" s="1135">
        <v>150</v>
      </c>
      <c r="X3003" s="1135">
        <v>85</v>
      </c>
      <c r="Y3003" s="1135">
        <v>3</v>
      </c>
      <c r="Z3003" s="1135">
        <v>3.5</v>
      </c>
      <c r="AA3003" s="1135" t="s">
        <v>7559</v>
      </c>
      <c r="AH3003" s="1135" t="s">
        <v>625</v>
      </c>
      <c r="AM3003" s="1136" t="s">
        <v>15006</v>
      </c>
      <c r="AN3003" s="1136" t="s">
        <v>15007</v>
      </c>
      <c r="AO3003" s="1136">
        <f t="shared" si="374"/>
        <v>620</v>
      </c>
      <c r="AP3003" s="1136">
        <f t="shared" si="375"/>
        <v>1.7</v>
      </c>
      <c r="AQ3003" s="1136" t="str">
        <f t="shared" si="376"/>
        <v>1-4-1S83°</v>
      </c>
      <c r="AR3003" s="1136" t="str">
        <f t="shared" si="377"/>
        <v>33</v>
      </c>
      <c r="AS3003" s="1136" t="str">
        <f t="shared" si="378"/>
        <v>232/232/OFF</v>
      </c>
      <c r="AT3003" s="1136" t="str">
        <f t="shared" si="379"/>
        <v>1-4-1S83°</v>
      </c>
      <c r="AV3003" s="1136" t="str">
        <f t="shared" si="372"/>
        <v>110.3.22</v>
      </c>
      <c r="AW3003" s="1438">
        <f t="shared" si="373"/>
        <v>44277</v>
      </c>
    </row>
    <row r="3004" spans="1:49">
      <c r="A3004" s="1135" t="s">
        <v>9029</v>
      </c>
      <c r="B3004" s="1135" t="s">
        <v>8688</v>
      </c>
      <c r="C3004" s="1135">
        <v>550</v>
      </c>
      <c r="D3004" s="1135">
        <v>1.72</v>
      </c>
      <c r="E3004" s="1135" t="s">
        <v>15188</v>
      </c>
      <c r="F3004" s="1135" t="s">
        <v>1078</v>
      </c>
      <c r="G3004" s="1135">
        <v>5</v>
      </c>
      <c r="H3004" s="1135" t="s">
        <v>5957</v>
      </c>
      <c r="I3004" s="1135" t="s">
        <v>657</v>
      </c>
      <c r="J3004" s="1135">
        <v>2.6</v>
      </c>
      <c r="K3004" s="1135" t="s">
        <v>9030</v>
      </c>
      <c r="L3004" s="1135" t="s">
        <v>9031</v>
      </c>
      <c r="M3004" s="1135">
        <v>225</v>
      </c>
      <c r="N3004" s="1135" t="s">
        <v>1039</v>
      </c>
      <c r="O3004" s="1135">
        <v>5.625</v>
      </c>
      <c r="P3004" s="1135">
        <v>4.5</v>
      </c>
      <c r="Q3004" s="1135">
        <v>2.5</v>
      </c>
      <c r="R3004" s="1135">
        <v>28</v>
      </c>
      <c r="T3004" s="1135">
        <v>13.1</v>
      </c>
      <c r="U3004" s="1135">
        <v>6.1</v>
      </c>
      <c r="V3004" s="1135" t="s">
        <v>663</v>
      </c>
      <c r="W3004" s="1135">
        <v>100</v>
      </c>
      <c r="X3004" s="1135">
        <v>80</v>
      </c>
      <c r="Y3004" s="1135">
        <v>1.8</v>
      </c>
      <c r="Z3004" s="1135">
        <v>7.5</v>
      </c>
      <c r="AA3004" s="1135" t="s">
        <v>3750</v>
      </c>
      <c r="AH3004" s="1135" t="s">
        <v>1057</v>
      </c>
      <c r="AI3004" s="1135">
        <v>91.77</v>
      </c>
      <c r="AJ3004" s="1135">
        <v>-1.1100000000000001</v>
      </c>
      <c r="AK3004" s="1135">
        <v>6.42</v>
      </c>
      <c r="AM3004" s="1136" t="s">
        <v>15008</v>
      </c>
      <c r="AN3004" s="1136" t="s">
        <v>15009</v>
      </c>
      <c r="AO3004" s="1136">
        <f t="shared" si="374"/>
        <v>550</v>
      </c>
      <c r="AP3004" s="1136">
        <f t="shared" si="375"/>
        <v>1.72</v>
      </c>
      <c r="AQ3004" s="1136" t="str">
        <f t="shared" si="376"/>
        <v>1-5-1S91°</v>
      </c>
      <c r="AR3004" s="1136" t="str">
        <f t="shared" si="377"/>
        <v>30</v>
      </c>
      <c r="AS3004" s="1136" t="str">
        <f t="shared" si="378"/>
        <v>305/305/OFF</v>
      </c>
      <c r="AT3004" s="1136" t="str">
        <f t="shared" si="379"/>
        <v>1-5-1S91°</v>
      </c>
      <c r="AV3004" s="1136" t="str">
        <f t="shared" si="372"/>
        <v>112.7.14</v>
      </c>
      <c r="AW3004" s="1438">
        <f t="shared" si="373"/>
        <v>45121</v>
      </c>
    </row>
    <row r="3005" spans="1:49">
      <c r="A3005" s="1135" t="s">
        <v>9032</v>
      </c>
      <c r="B3005" s="1135" t="s">
        <v>8532</v>
      </c>
      <c r="C3005" s="1135">
        <v>600</v>
      </c>
      <c r="D3005" s="1135">
        <v>1.7350000000000001</v>
      </c>
      <c r="E3005" s="1135" t="s">
        <v>15188</v>
      </c>
      <c r="F3005" s="1135" t="s">
        <v>1048</v>
      </c>
      <c r="G3005" s="1135">
        <v>5</v>
      </c>
      <c r="H3005" s="1135" t="s">
        <v>8736</v>
      </c>
      <c r="I3005" s="1135" t="s">
        <v>466</v>
      </c>
      <c r="J3005" s="1135">
        <v>1.9</v>
      </c>
      <c r="K3005" s="1135" t="s">
        <v>9033</v>
      </c>
      <c r="L3005" s="1135" t="s">
        <v>8665</v>
      </c>
      <c r="M3005" s="1135">
        <v>166.5</v>
      </c>
      <c r="N3005" s="1135" t="s">
        <v>1039</v>
      </c>
      <c r="O3005" s="1135">
        <v>4.1625000000000005</v>
      </c>
      <c r="P3005" s="1135">
        <v>3.33</v>
      </c>
      <c r="Q3005" s="1135">
        <v>3</v>
      </c>
      <c r="R3005" s="1135">
        <v>23.8</v>
      </c>
      <c r="T3005" s="1135">
        <v>11.2</v>
      </c>
      <c r="U3005" s="1135">
        <v>3.5</v>
      </c>
      <c r="V3005" s="1135" t="s">
        <v>663</v>
      </c>
      <c r="W3005" s="1135">
        <v>105</v>
      </c>
      <c r="X3005" s="1135">
        <v>50</v>
      </c>
      <c r="Y3005" s="1135">
        <v>1.4</v>
      </c>
      <c r="Z3005" s="1135">
        <v>5</v>
      </c>
      <c r="AA3005" s="1135" t="s">
        <v>6315</v>
      </c>
      <c r="AB3005" s="1135" t="s">
        <v>3798</v>
      </c>
      <c r="AH3005" s="1135" t="s">
        <v>1060</v>
      </c>
      <c r="AI3005" s="1135">
        <v>91.61</v>
      </c>
      <c r="AJ3005" s="1135">
        <v>-0.91</v>
      </c>
      <c r="AK3005" s="1135">
        <v>4.79</v>
      </c>
      <c r="AM3005" s="1136" t="s">
        <v>15010</v>
      </c>
      <c r="AN3005" s="1136" t="s">
        <v>15011</v>
      </c>
      <c r="AO3005" s="1136">
        <f t="shared" si="374"/>
        <v>600</v>
      </c>
      <c r="AP3005" s="1136">
        <f t="shared" si="375"/>
        <v>1.7350000000000001</v>
      </c>
      <c r="AQ3005" s="1136" t="str">
        <f t="shared" si="376"/>
        <v>1-5-1S91°</v>
      </c>
      <c r="AR3005" s="1136" t="str">
        <f t="shared" si="377"/>
        <v>31</v>
      </c>
      <c r="AS3005" s="1136" t="str">
        <f t="shared" si="378"/>
        <v>315/315/160</v>
      </c>
      <c r="AT3005" s="1136" t="str">
        <f t="shared" si="379"/>
        <v>1-5-1S91°</v>
      </c>
      <c r="AV3005" s="1136" t="str">
        <f t="shared" si="372"/>
        <v>112.7.17</v>
      </c>
      <c r="AW3005" s="1438">
        <f t="shared" si="373"/>
        <v>45124</v>
      </c>
    </row>
    <row r="3006" spans="1:49">
      <c r="A3006" s="1135" t="s">
        <v>9034</v>
      </c>
      <c r="B3006" s="1135" t="s">
        <v>8607</v>
      </c>
      <c r="C3006" s="1135">
        <v>600</v>
      </c>
      <c r="D3006" s="1135">
        <v>1.77</v>
      </c>
      <c r="E3006" s="1135" t="s">
        <v>15216</v>
      </c>
      <c r="F3006" s="1135" t="s">
        <v>1069</v>
      </c>
      <c r="G3006" s="1135">
        <v>5</v>
      </c>
      <c r="H3006" s="1135" t="s">
        <v>8744</v>
      </c>
      <c r="I3006" s="1135" t="s">
        <v>126</v>
      </c>
      <c r="J3006" s="1135">
        <v>2.1</v>
      </c>
      <c r="K3006" s="1135" t="s">
        <v>9035</v>
      </c>
      <c r="L3006" s="1135" t="s">
        <v>8665</v>
      </c>
      <c r="M3006" s="1135">
        <v>326.39999999999998</v>
      </c>
      <c r="N3006" s="1135" t="s">
        <v>1039</v>
      </c>
      <c r="O3006" s="1135">
        <v>8.16</v>
      </c>
      <c r="P3006" s="1135">
        <v>6.5279999999999996</v>
      </c>
      <c r="Q3006" s="1135">
        <v>3</v>
      </c>
      <c r="R3006" s="1135">
        <v>21</v>
      </c>
      <c r="T3006" s="1135">
        <v>14.4</v>
      </c>
      <c r="U3006" s="1135">
        <v>3.6</v>
      </c>
      <c r="V3006" s="1135" t="s">
        <v>663</v>
      </c>
      <c r="W3006" s="1135">
        <v>50</v>
      </c>
      <c r="X3006" s="1135">
        <v>10</v>
      </c>
      <c r="Y3006" s="1135">
        <v>1</v>
      </c>
      <c r="Z3006" s="1135" t="s">
        <v>663</v>
      </c>
      <c r="AA3006" s="1135" t="s">
        <v>6341</v>
      </c>
      <c r="AB3006" s="1135" t="s">
        <v>9036</v>
      </c>
      <c r="AH3006" s="1135" t="s">
        <v>944</v>
      </c>
      <c r="AI3006" s="1135">
        <v>91.65</v>
      </c>
      <c r="AJ3006" s="1135">
        <v>-1.32</v>
      </c>
      <c r="AK3006" s="1135">
        <v>5.81</v>
      </c>
      <c r="AM3006" s="1136" t="s">
        <v>15012</v>
      </c>
      <c r="AN3006" s="1136" t="s">
        <v>15013</v>
      </c>
      <c r="AO3006" s="1136">
        <f t="shared" si="374"/>
        <v>600</v>
      </c>
      <c r="AP3006" s="1136">
        <f t="shared" si="375"/>
        <v>1.77</v>
      </c>
      <c r="AQ3006" s="1136" t="str">
        <f t="shared" si="376"/>
        <v>1-5-1S91°Z+S</v>
      </c>
      <c r="AR3006" s="1136" t="str">
        <f t="shared" si="377"/>
        <v>31.5</v>
      </c>
      <c r="AS3006" s="1136" t="str">
        <f t="shared" si="378"/>
        <v>325/325/160</v>
      </c>
      <c r="AT3006" s="1136" t="str">
        <f t="shared" si="379"/>
        <v>1-5-1S91°Z+S</v>
      </c>
      <c r="AU3006" s="1136" t="s">
        <v>15734</v>
      </c>
      <c r="AV3006" s="1136" t="str">
        <f t="shared" si="372"/>
        <v>112.8.7</v>
      </c>
      <c r="AW3006" s="1438">
        <f t="shared" si="373"/>
        <v>45145</v>
      </c>
    </row>
    <row r="3007" spans="1:49">
      <c r="A3007" s="1135" t="s">
        <v>9037</v>
      </c>
      <c r="B3007" s="1135" t="s">
        <v>9038</v>
      </c>
      <c r="C3007" s="1135">
        <v>500</v>
      </c>
      <c r="D3007" s="1135">
        <v>1.75</v>
      </c>
      <c r="E3007" s="1135" t="s">
        <v>15183</v>
      </c>
      <c r="F3007" s="1135" t="s">
        <v>2261</v>
      </c>
      <c r="G3007" s="1135">
        <v>2</v>
      </c>
      <c r="H3007" s="1135" t="s">
        <v>1743</v>
      </c>
      <c r="I3007" s="1135" t="s">
        <v>1167</v>
      </c>
      <c r="J3007" s="1135">
        <v>1.7</v>
      </c>
      <c r="K3007" s="1135" t="s">
        <v>9039</v>
      </c>
      <c r="L3007" s="1135" t="s">
        <v>8502</v>
      </c>
      <c r="M3007" s="1135">
        <v>31.3</v>
      </c>
      <c r="N3007" s="1135" t="s">
        <v>1039</v>
      </c>
      <c r="O3007" s="1135">
        <v>0.78250000000000008</v>
      </c>
      <c r="P3007" s="1135">
        <v>0.626</v>
      </c>
      <c r="Q3007" s="1135">
        <v>4</v>
      </c>
      <c r="R3007" s="1135">
        <v>20</v>
      </c>
      <c r="T3007" s="1135">
        <v>37</v>
      </c>
      <c r="U3007" s="1135">
        <v>3.5</v>
      </c>
      <c r="V3007" s="1135" t="s">
        <v>663</v>
      </c>
      <c r="W3007" s="1135">
        <v>150</v>
      </c>
      <c r="X3007" s="1135">
        <v>85</v>
      </c>
      <c r="Y3007" s="1135">
        <v>3.5</v>
      </c>
      <c r="Z3007" s="1135">
        <v>3.5</v>
      </c>
      <c r="AA3007" s="1135" t="s">
        <v>6343</v>
      </c>
      <c r="AH3007" s="1135" t="s">
        <v>969</v>
      </c>
      <c r="AI3007" s="1135">
        <v>92.52</v>
      </c>
      <c r="AJ3007" s="1135">
        <v>-0.2</v>
      </c>
      <c r="AK3007" s="1135">
        <v>0.35</v>
      </c>
      <c r="AM3007" s="1136" t="s">
        <v>15014</v>
      </c>
      <c r="AN3007" s="1136" t="s">
        <v>11709</v>
      </c>
      <c r="AO3007" s="1136">
        <f t="shared" si="374"/>
        <v>500</v>
      </c>
      <c r="AP3007" s="1136">
        <f t="shared" si="375"/>
        <v>1.75</v>
      </c>
      <c r="AQ3007" s="1136" t="str">
        <f t="shared" si="376"/>
        <v>1-4-1S83°</v>
      </c>
      <c r="AR3007" s="1136" t="str">
        <f t="shared" si="377"/>
        <v>33</v>
      </c>
      <c r="AS3007" s="1136" t="str">
        <f t="shared" si="378"/>
        <v>225/225/OFF</v>
      </c>
      <c r="AT3007" s="1136" t="str">
        <f t="shared" si="379"/>
        <v>1-4-1S83°</v>
      </c>
      <c r="AV3007" s="1136" t="str">
        <f t="shared" si="372"/>
        <v>112.8.8</v>
      </c>
      <c r="AW3007" s="1438">
        <f t="shared" si="373"/>
        <v>45146</v>
      </c>
    </row>
    <row r="3008" spans="1:49">
      <c r="A3008" s="1135" t="s">
        <v>9040</v>
      </c>
      <c r="B3008" s="1135" t="s">
        <v>8960</v>
      </c>
      <c r="C3008" s="1135" t="s">
        <v>8961</v>
      </c>
      <c r="D3008" s="1135" t="s">
        <v>9020</v>
      </c>
      <c r="E3008" s="1135" t="s">
        <v>15183</v>
      </c>
      <c r="F3008" s="1135" t="s">
        <v>1267</v>
      </c>
      <c r="G3008" s="1135">
        <v>2</v>
      </c>
      <c r="H3008" s="1135" t="s">
        <v>1384</v>
      </c>
      <c r="I3008" s="1135" t="s">
        <v>1036</v>
      </c>
      <c r="J3008" s="1135">
        <v>3</v>
      </c>
      <c r="K3008" s="1135" t="s">
        <v>9041</v>
      </c>
      <c r="L3008" s="1135" t="s">
        <v>8964</v>
      </c>
      <c r="M3008" s="1135">
        <v>91</v>
      </c>
      <c r="N3008" s="1135" t="s">
        <v>1039</v>
      </c>
      <c r="O3008" s="1135">
        <v>2.2749999999999999</v>
      </c>
      <c r="P3008" s="1135">
        <v>1.82</v>
      </c>
      <c r="Q3008" s="1135">
        <v>3.5</v>
      </c>
      <c r="R3008" s="1135">
        <v>26.5</v>
      </c>
      <c r="T3008" s="1135">
        <v>65</v>
      </c>
      <c r="U3008" s="1135">
        <v>4.4000000000000004</v>
      </c>
      <c r="V3008" s="1135" t="s">
        <v>663</v>
      </c>
      <c r="W3008" s="1135">
        <v>170</v>
      </c>
      <c r="X3008" s="1135" t="s">
        <v>8913</v>
      </c>
      <c r="Y3008" s="1135">
        <v>1</v>
      </c>
      <c r="Z3008" s="1135" t="s">
        <v>663</v>
      </c>
      <c r="AA3008" s="1135" t="s">
        <v>8376</v>
      </c>
      <c r="AH3008" s="1135" t="s">
        <v>977</v>
      </c>
      <c r="AI3008" s="1135">
        <v>96.46</v>
      </c>
      <c r="AJ3008" s="1135">
        <v>-0.44</v>
      </c>
      <c r="AK3008" s="1135">
        <v>1.8</v>
      </c>
      <c r="AM3008" s="1136" t="s">
        <v>15015</v>
      </c>
      <c r="AN3008" s="1136" t="s">
        <v>15016</v>
      </c>
      <c r="AO3008" s="1136" t="str">
        <f t="shared" si="374"/>
        <v>500/500(OP紗)</v>
      </c>
      <c r="AP3008" s="1136" t="str">
        <f t="shared" si="375"/>
        <v>1.66/3.35(OP)</v>
      </c>
      <c r="AQ3008" s="1136" t="str">
        <f t="shared" si="376"/>
        <v>1-4-1S83°</v>
      </c>
      <c r="AR3008" s="1136" t="str">
        <f t="shared" si="377"/>
        <v>28.5</v>
      </c>
      <c r="AS3008" s="1136" t="str">
        <f t="shared" si="378"/>
        <v>220/220/OFF</v>
      </c>
      <c r="AT3008" s="1136" t="str">
        <f t="shared" si="379"/>
        <v>1-4-1S83°</v>
      </c>
      <c r="AV3008" s="1136" t="str">
        <f t="shared" si="372"/>
        <v>112.8.9</v>
      </c>
      <c r="AW3008" s="1438">
        <f t="shared" si="373"/>
        <v>45147</v>
      </c>
    </row>
    <row r="3009" spans="1:49">
      <c r="A3009" s="1135" t="s">
        <v>9042</v>
      </c>
      <c r="B3009" s="1135" t="s">
        <v>671</v>
      </c>
      <c r="C3009" s="1135">
        <v>500</v>
      </c>
      <c r="D3009" s="1135">
        <v>1.67</v>
      </c>
      <c r="E3009" s="1135">
        <v>102.5</v>
      </c>
      <c r="F3009" s="1135" t="s">
        <v>4164</v>
      </c>
      <c r="G3009" s="1135">
        <v>5.5</v>
      </c>
      <c r="H3009" s="1135" t="s">
        <v>8773</v>
      </c>
      <c r="I3009" s="1135" t="s">
        <v>657</v>
      </c>
      <c r="J3009" s="1135">
        <v>3.4</v>
      </c>
      <c r="K3009" s="1135" t="s">
        <v>9043</v>
      </c>
      <c r="L3009" s="1135" t="s">
        <v>8654</v>
      </c>
      <c r="M3009" s="1135">
        <v>427.4</v>
      </c>
      <c r="N3009" s="1135" t="s">
        <v>1039</v>
      </c>
      <c r="O3009" s="1135">
        <v>10.685</v>
      </c>
      <c r="P3009" s="1135">
        <v>8.548</v>
      </c>
      <c r="Q3009" s="1135">
        <v>3.5</v>
      </c>
      <c r="R3009" s="1135">
        <v>19.600000000000001</v>
      </c>
      <c r="T3009" s="1135">
        <v>14.9</v>
      </c>
      <c r="U3009" s="1135">
        <v>4.2</v>
      </c>
      <c r="V3009" s="1135" t="s">
        <v>663</v>
      </c>
      <c r="W3009" s="1135">
        <v>120</v>
      </c>
      <c r="X3009" s="1135">
        <v>90</v>
      </c>
      <c r="Y3009" s="1135">
        <v>1</v>
      </c>
      <c r="Z3009" s="1135" t="s">
        <v>663</v>
      </c>
      <c r="AA3009" s="1135" t="s">
        <v>4542</v>
      </c>
      <c r="AH3009" s="1135" t="s">
        <v>927</v>
      </c>
      <c r="AI3009" s="1135">
        <v>89.37</v>
      </c>
      <c r="AJ3009" s="1135">
        <v>-0.32</v>
      </c>
      <c r="AK3009" s="1135">
        <v>2.0299999999999998</v>
      </c>
      <c r="AM3009" s="1136" t="s">
        <v>15017</v>
      </c>
      <c r="AN3009" s="1136" t="s">
        <v>15018</v>
      </c>
      <c r="AO3009" s="1136">
        <f t="shared" si="374"/>
        <v>500</v>
      </c>
      <c r="AP3009" s="1136">
        <f t="shared" si="375"/>
        <v>1.67</v>
      </c>
      <c r="AQ3009" s="1136">
        <f t="shared" si="376"/>
        <v>102.5</v>
      </c>
      <c r="AR3009" s="1136" t="str">
        <f t="shared" si="377"/>
        <v>15.5</v>
      </c>
      <c r="AS3009" s="1136" t="str">
        <f t="shared" si="378"/>
        <v>480/420/160</v>
      </c>
      <c r="AT3009" s="1136">
        <f t="shared" si="379"/>
        <v>102.5</v>
      </c>
      <c r="AV3009" s="1136" t="str">
        <f t="shared" si="372"/>
        <v>112.8.16</v>
      </c>
      <c r="AW3009" s="1438">
        <f t="shared" si="373"/>
        <v>45154</v>
      </c>
    </row>
    <row r="3010" spans="1:49">
      <c r="A3010" s="1135" t="s">
        <v>9044</v>
      </c>
      <c r="B3010" s="1135" t="s">
        <v>9045</v>
      </c>
      <c r="C3010" s="1135">
        <v>500</v>
      </c>
      <c r="D3010" s="1135">
        <v>1.7</v>
      </c>
      <c r="E3010" s="1135" t="s">
        <v>15210</v>
      </c>
      <c r="F3010" s="1135" t="s">
        <v>1492</v>
      </c>
      <c r="G3010" s="1135">
        <v>5</v>
      </c>
      <c r="H3010" s="1135" t="s">
        <v>8430</v>
      </c>
      <c r="I3010" s="1135" t="s">
        <v>657</v>
      </c>
      <c r="J3010" s="1135">
        <v>2</v>
      </c>
      <c r="K3010" s="1135" t="s">
        <v>9046</v>
      </c>
      <c r="L3010" s="1135" t="s">
        <v>9047</v>
      </c>
      <c r="M3010" s="1135">
        <v>462</v>
      </c>
      <c r="N3010" s="1135" t="s">
        <v>1039</v>
      </c>
      <c r="O3010" s="1135">
        <v>11.55</v>
      </c>
      <c r="P3010" s="1135">
        <v>9.24</v>
      </c>
      <c r="Q3010" s="1135">
        <v>3.5</v>
      </c>
      <c r="R3010" s="1135">
        <v>20</v>
      </c>
      <c r="T3010" s="1135">
        <v>20</v>
      </c>
      <c r="U3010" s="1135">
        <v>4</v>
      </c>
      <c r="V3010" s="1135" t="s">
        <v>663</v>
      </c>
      <c r="W3010" s="1135">
        <v>110</v>
      </c>
      <c r="X3010" s="1135">
        <v>60</v>
      </c>
      <c r="Y3010" s="1135">
        <v>1</v>
      </c>
      <c r="Z3010" s="1135" t="s">
        <v>663</v>
      </c>
      <c r="AA3010" s="1135" t="s">
        <v>4551</v>
      </c>
      <c r="AH3010" s="1135" t="s">
        <v>872</v>
      </c>
      <c r="AI3010" s="1135">
        <v>95.32</v>
      </c>
      <c r="AJ3010" s="1135">
        <v>-0.68</v>
      </c>
      <c r="AK3010" s="1135">
        <v>2.2000000000000002</v>
      </c>
      <c r="AM3010" s="1136" t="s">
        <v>15019</v>
      </c>
      <c r="AN3010" s="1136" t="s">
        <v>15020</v>
      </c>
      <c r="AO3010" s="1136">
        <f t="shared" si="374"/>
        <v>500</v>
      </c>
      <c r="AP3010" s="1136">
        <f t="shared" si="375"/>
        <v>1.7</v>
      </c>
      <c r="AQ3010" s="1136" t="str">
        <f t="shared" si="376"/>
        <v>1-5-1S83°Z+S</v>
      </c>
      <c r="AR3010" s="1136" t="str">
        <f t="shared" si="377"/>
        <v>32.5</v>
      </c>
      <c r="AS3010" s="1136" t="str">
        <f t="shared" si="378"/>
        <v>350/350/OFF</v>
      </c>
      <c r="AT3010" s="1136" t="str">
        <f t="shared" si="379"/>
        <v>1-5-1S83°Z+S</v>
      </c>
      <c r="AU3010" s="1136" t="s">
        <v>15734</v>
      </c>
      <c r="AV3010" s="1136" t="str">
        <f t="shared" ref="AV3010:AV3073" si="380">AA3010</f>
        <v>112.8.25</v>
      </c>
      <c r="AW3010" s="1438">
        <f t="shared" si="373"/>
        <v>45163</v>
      </c>
    </row>
    <row r="3011" spans="1:49">
      <c r="A3011" s="1135" t="s">
        <v>9048</v>
      </c>
      <c r="B3011" s="1135" t="s">
        <v>9049</v>
      </c>
      <c r="C3011" s="1135" t="s">
        <v>8961</v>
      </c>
      <c r="D3011" s="1135" t="s">
        <v>9020</v>
      </c>
      <c r="E3011" s="1135" t="s">
        <v>15183</v>
      </c>
      <c r="F3011" s="1135" t="s">
        <v>1267</v>
      </c>
      <c r="G3011" s="1135">
        <v>2</v>
      </c>
      <c r="H3011" s="1135" t="s">
        <v>1384</v>
      </c>
      <c r="I3011" s="1135" t="s">
        <v>1036</v>
      </c>
      <c r="J3011" s="1135" t="s">
        <v>9050</v>
      </c>
      <c r="K3011" s="1135" t="s">
        <v>9041</v>
      </c>
      <c r="L3011" s="1135" t="s">
        <v>8964</v>
      </c>
      <c r="M3011" s="1135">
        <v>91</v>
      </c>
      <c r="N3011" s="1135" t="s">
        <v>1039</v>
      </c>
      <c r="O3011" s="1135">
        <v>2.2749999999999999</v>
      </c>
      <c r="P3011" s="1135">
        <v>1.82</v>
      </c>
      <c r="Q3011" s="1135">
        <v>3.5</v>
      </c>
      <c r="R3011" s="1135">
        <v>26.5</v>
      </c>
      <c r="T3011" s="1135">
        <v>65</v>
      </c>
      <c r="U3011" s="1135">
        <v>4.4000000000000004</v>
      </c>
      <c r="V3011" s="1135" t="s">
        <v>663</v>
      </c>
      <c r="W3011" s="1135">
        <v>170</v>
      </c>
      <c r="X3011" s="1135" t="s">
        <v>8913</v>
      </c>
      <c r="Y3011" s="1135">
        <v>1</v>
      </c>
      <c r="Z3011" s="1135" t="s">
        <v>663</v>
      </c>
      <c r="AA3011" s="1135" t="s">
        <v>4559</v>
      </c>
      <c r="AH3011" s="1135" t="s">
        <v>977</v>
      </c>
      <c r="AI3011" s="1135">
        <v>95.28</v>
      </c>
      <c r="AJ3011" s="1135">
        <v>-0.25</v>
      </c>
      <c r="AK3011" s="1135">
        <v>1.5</v>
      </c>
      <c r="AM3011" s="1136" t="s">
        <v>15021</v>
      </c>
      <c r="AN3011" s="1136" t="s">
        <v>15022</v>
      </c>
      <c r="AO3011" s="1136" t="str">
        <f t="shared" si="374"/>
        <v>500/500(OP紗)</v>
      </c>
      <c r="AP3011" s="1136" t="str">
        <f t="shared" si="375"/>
        <v>1.66/3.35(OP)</v>
      </c>
      <c r="AQ3011" s="1136" t="str">
        <f t="shared" si="376"/>
        <v>1-4-1S83°</v>
      </c>
      <c r="AR3011" s="1136" t="str">
        <f t="shared" si="377"/>
        <v>28.5</v>
      </c>
      <c r="AS3011" s="1136" t="str">
        <f t="shared" si="378"/>
        <v>220/220/OFF</v>
      </c>
      <c r="AT3011" s="1136" t="str">
        <f t="shared" si="379"/>
        <v>1-4-1S83°</v>
      </c>
      <c r="AV3011" s="1136" t="str">
        <f t="shared" si="380"/>
        <v>112.9.8</v>
      </c>
      <c r="AW3011" s="1438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35" t="s">
        <v>9051</v>
      </c>
      <c r="B3012" s="1135" t="s">
        <v>9052</v>
      </c>
      <c r="C3012" s="1135">
        <v>500</v>
      </c>
      <c r="D3012" s="1135">
        <v>1.67</v>
      </c>
      <c r="E3012" s="1135">
        <v>102.5</v>
      </c>
      <c r="F3012" s="1135" t="s">
        <v>4164</v>
      </c>
      <c r="G3012" s="1135">
        <v>5.5</v>
      </c>
      <c r="H3012" s="1135" t="s">
        <v>8773</v>
      </c>
      <c r="I3012" s="1135" t="s">
        <v>657</v>
      </c>
      <c r="J3012" s="1135">
        <v>3.4</v>
      </c>
      <c r="K3012" s="1135" t="s">
        <v>9053</v>
      </c>
      <c r="L3012" s="1135" t="s">
        <v>9054</v>
      </c>
      <c r="M3012" s="1135">
        <v>427.4</v>
      </c>
      <c r="N3012" s="1135" t="s">
        <v>1039</v>
      </c>
      <c r="O3012" s="1135">
        <v>10.685</v>
      </c>
      <c r="P3012" s="1135">
        <v>8.548</v>
      </c>
      <c r="Q3012" s="1135">
        <v>3.5</v>
      </c>
      <c r="R3012" s="1135">
        <v>19.600000000000001</v>
      </c>
      <c r="T3012" s="1135">
        <v>14.9</v>
      </c>
      <c r="U3012" s="1135">
        <v>4.2</v>
      </c>
      <c r="V3012" s="1135" t="s">
        <v>663</v>
      </c>
      <c r="W3012" s="1135">
        <v>120</v>
      </c>
      <c r="X3012" s="1135">
        <v>90</v>
      </c>
      <c r="Y3012" s="1135">
        <v>1</v>
      </c>
      <c r="Z3012" s="1135" t="s">
        <v>663</v>
      </c>
      <c r="AA3012" s="1135" t="s">
        <v>9055</v>
      </c>
      <c r="AH3012" s="1135" t="s">
        <v>795</v>
      </c>
      <c r="AI3012" s="1135">
        <v>90.13</v>
      </c>
      <c r="AJ3012" s="1135">
        <v>-0.21</v>
      </c>
      <c r="AK3012" s="1135">
        <v>1.31</v>
      </c>
      <c r="AM3012" s="1136" t="s">
        <v>15023</v>
      </c>
      <c r="AN3012" s="1136" t="s">
        <v>15024</v>
      </c>
      <c r="AO3012" s="1136">
        <f t="shared" si="374"/>
        <v>500</v>
      </c>
      <c r="AP3012" s="1136">
        <f t="shared" si="375"/>
        <v>1.67</v>
      </c>
      <c r="AQ3012" s="1136">
        <f t="shared" si="376"/>
        <v>102.5</v>
      </c>
      <c r="AR3012" s="1136" t="str">
        <f t="shared" si="377"/>
        <v>15.5</v>
      </c>
      <c r="AS3012" s="1136" t="str">
        <f t="shared" si="378"/>
        <v>480/420/160</v>
      </c>
      <c r="AT3012" s="1136">
        <f t="shared" si="379"/>
        <v>102.5</v>
      </c>
      <c r="AV3012" s="1136" t="str">
        <f t="shared" si="380"/>
        <v>112.9.21</v>
      </c>
      <c r="AW3012" s="1438">
        <f t="shared" si="381"/>
        <v>45190</v>
      </c>
    </row>
    <row r="3013" spans="1:49">
      <c r="A3013" s="1135" t="s">
        <v>9056</v>
      </c>
      <c r="B3013" s="1135" t="s">
        <v>8688</v>
      </c>
      <c r="C3013" s="1135">
        <v>600</v>
      </c>
      <c r="D3013" s="1135">
        <v>1.71</v>
      </c>
      <c r="E3013" s="1135" t="s">
        <v>15188</v>
      </c>
      <c r="F3013" s="1135" t="s">
        <v>1078</v>
      </c>
      <c r="G3013" s="1135">
        <v>5</v>
      </c>
      <c r="H3013" s="1135" t="s">
        <v>9057</v>
      </c>
      <c r="I3013" s="1135" t="s">
        <v>657</v>
      </c>
      <c r="J3013" s="1135">
        <v>2.8</v>
      </c>
      <c r="K3013" s="1135" t="s">
        <v>9030</v>
      </c>
      <c r="L3013" s="1135" t="s">
        <v>9031</v>
      </c>
      <c r="M3013" s="1135">
        <v>225</v>
      </c>
      <c r="N3013" s="1135" t="s">
        <v>1039</v>
      </c>
      <c r="O3013" s="1135">
        <v>5.625</v>
      </c>
      <c r="P3013" s="1135">
        <v>4.5</v>
      </c>
      <c r="Q3013" s="1135">
        <v>2.5</v>
      </c>
      <c r="R3013" s="1135">
        <v>28</v>
      </c>
      <c r="T3013" s="1135">
        <v>13.1</v>
      </c>
      <c r="U3013" s="1135">
        <v>6.1</v>
      </c>
      <c r="V3013" s="1135" t="s">
        <v>663</v>
      </c>
      <c r="W3013" s="1135">
        <v>100</v>
      </c>
      <c r="X3013" s="1135">
        <v>80</v>
      </c>
      <c r="Y3013" s="1135">
        <v>1.8</v>
      </c>
      <c r="Z3013" s="1135">
        <v>7.5</v>
      </c>
      <c r="AA3013" s="1135" t="s">
        <v>6470</v>
      </c>
      <c r="AH3013" s="1135" t="s">
        <v>8417</v>
      </c>
      <c r="AI3013" s="1135">
        <v>90.75</v>
      </c>
      <c r="AJ3013" s="1135">
        <v>-1.05</v>
      </c>
      <c r="AK3013" s="1135">
        <v>5.59</v>
      </c>
      <c r="AM3013" s="1136" t="s">
        <v>15025</v>
      </c>
      <c r="AN3013" s="1136" t="s">
        <v>15026</v>
      </c>
      <c r="AO3013" s="1136">
        <f t="shared" si="374"/>
        <v>600</v>
      </c>
      <c r="AP3013" s="1136">
        <f t="shared" si="375"/>
        <v>1.71</v>
      </c>
      <c r="AQ3013" s="1136" t="str">
        <f t="shared" si="376"/>
        <v>1-5-1S91°</v>
      </c>
      <c r="AR3013" s="1136" t="str">
        <f t="shared" si="377"/>
        <v>30</v>
      </c>
      <c r="AS3013" s="1136" t="str">
        <f t="shared" si="378"/>
        <v>315/315/OFF</v>
      </c>
      <c r="AT3013" s="1136" t="str">
        <f t="shared" si="379"/>
        <v>1-5-1S91°</v>
      </c>
      <c r="AV3013" s="1136" t="str">
        <f t="shared" si="380"/>
        <v>112.11.7</v>
      </c>
      <c r="AW3013" s="1438">
        <f t="shared" si="381"/>
        <v>45237</v>
      </c>
    </row>
    <row r="3014" spans="1:49">
      <c r="A3014" s="1135" t="s">
        <v>9058</v>
      </c>
      <c r="B3014" s="1135" t="s">
        <v>8725</v>
      </c>
      <c r="C3014" s="1135">
        <v>600</v>
      </c>
      <c r="D3014" s="1135">
        <v>1.76</v>
      </c>
      <c r="E3014" s="1135" t="s">
        <v>15210</v>
      </c>
      <c r="F3014" s="1135" t="s">
        <v>1078</v>
      </c>
      <c r="G3014" s="1135">
        <v>5</v>
      </c>
      <c r="H3014" s="1135" t="s">
        <v>8866</v>
      </c>
      <c r="I3014" s="1135" t="s">
        <v>466</v>
      </c>
      <c r="J3014" s="1135">
        <v>2.9</v>
      </c>
      <c r="K3014" s="1135" t="s">
        <v>9059</v>
      </c>
      <c r="L3014" s="1135" t="s">
        <v>4581</v>
      </c>
      <c r="M3014" s="1135">
        <v>206</v>
      </c>
      <c r="N3014" s="1135" t="s">
        <v>1039</v>
      </c>
      <c r="O3014" s="1135">
        <v>5.15</v>
      </c>
      <c r="P3014" s="1135">
        <v>4.12</v>
      </c>
      <c r="Q3014" s="1135">
        <v>4</v>
      </c>
      <c r="R3014" s="1135">
        <v>20</v>
      </c>
      <c r="T3014" s="1135">
        <v>18.5</v>
      </c>
      <c r="U3014" s="1135">
        <v>4.0999999999999996</v>
      </c>
      <c r="V3014" s="1135" t="s">
        <v>663</v>
      </c>
      <c r="W3014" s="1135">
        <v>120</v>
      </c>
      <c r="X3014" s="1135">
        <v>85</v>
      </c>
      <c r="Y3014" s="1135">
        <v>1.5</v>
      </c>
      <c r="Z3014" s="1135" t="s">
        <v>663</v>
      </c>
      <c r="AA3014" s="1135" t="s">
        <v>3887</v>
      </c>
      <c r="AH3014" s="1135" t="s">
        <v>1052</v>
      </c>
      <c r="AI3014" s="1135">
        <v>91.86</v>
      </c>
      <c r="AJ3014" s="1135">
        <v>-0.55000000000000004</v>
      </c>
      <c r="AK3014" s="1135">
        <v>1.19</v>
      </c>
      <c r="AM3014" s="1136" t="s">
        <v>15027</v>
      </c>
      <c r="AN3014" s="1136" t="s">
        <v>15028</v>
      </c>
      <c r="AO3014" s="1136">
        <f t="shared" si="374"/>
        <v>600</v>
      </c>
      <c r="AP3014" s="1136">
        <f t="shared" si="375"/>
        <v>1.76</v>
      </c>
      <c r="AQ3014" s="1136" t="str">
        <f t="shared" si="376"/>
        <v>1-5-1S83°Z+S</v>
      </c>
      <c r="AR3014" s="1136" t="str">
        <f t="shared" si="377"/>
        <v>30</v>
      </c>
      <c r="AS3014" s="1136" t="str">
        <f t="shared" si="378"/>
        <v>270/250/155</v>
      </c>
      <c r="AT3014" s="1136" t="str">
        <f t="shared" si="379"/>
        <v>1-5-1S83°Z+S</v>
      </c>
      <c r="AU3014" s="1136" t="s">
        <v>15734</v>
      </c>
      <c r="AV3014" s="1136" t="str">
        <f t="shared" si="380"/>
        <v>112.11.6</v>
      </c>
      <c r="AW3014" s="1438">
        <f t="shared" si="381"/>
        <v>45236</v>
      </c>
    </row>
    <row r="3015" spans="1:49">
      <c r="A3015" s="1135" t="s">
        <v>9060</v>
      </c>
      <c r="B3015" s="1135" t="s">
        <v>8960</v>
      </c>
      <c r="C3015" s="1135" t="s">
        <v>8961</v>
      </c>
      <c r="D3015" s="1135" t="s">
        <v>9020</v>
      </c>
      <c r="E3015" s="1135" t="s">
        <v>15183</v>
      </c>
      <c r="F3015" s="1135" t="s">
        <v>1267</v>
      </c>
      <c r="G3015" s="1135">
        <v>2</v>
      </c>
      <c r="H3015" s="1135" t="s">
        <v>1384</v>
      </c>
      <c r="I3015" s="1135" t="s">
        <v>1036</v>
      </c>
      <c r="J3015" s="1135">
        <v>3</v>
      </c>
      <c r="K3015" s="1135" t="s">
        <v>9041</v>
      </c>
      <c r="L3015" s="1135" t="s">
        <v>8964</v>
      </c>
      <c r="M3015" s="1135">
        <v>91</v>
      </c>
      <c r="N3015" s="1135" t="s">
        <v>1039</v>
      </c>
      <c r="O3015" s="1135">
        <v>2.2749999999999999</v>
      </c>
      <c r="P3015" s="1135">
        <v>1.82</v>
      </c>
      <c r="Q3015" s="1135">
        <v>3.5</v>
      </c>
      <c r="R3015" s="1135">
        <v>26.5</v>
      </c>
      <c r="T3015" s="1135">
        <v>65</v>
      </c>
      <c r="U3015" s="1135">
        <v>4.4000000000000004</v>
      </c>
      <c r="V3015" s="1135" t="s">
        <v>663</v>
      </c>
      <c r="W3015" s="1135">
        <v>170</v>
      </c>
      <c r="X3015" s="1135" t="s">
        <v>8913</v>
      </c>
      <c r="Y3015" s="1135">
        <v>1</v>
      </c>
      <c r="Z3015" s="1135" t="s">
        <v>663</v>
      </c>
      <c r="AA3015" s="1135" t="s">
        <v>3887</v>
      </c>
      <c r="AH3015" s="1135" t="s">
        <v>789</v>
      </c>
      <c r="AI3015" s="1135">
        <v>96.18</v>
      </c>
      <c r="AJ3015" s="1135">
        <v>-0.3</v>
      </c>
      <c r="AK3015" s="1135">
        <v>1.45</v>
      </c>
      <c r="AM3015" s="1136" t="s">
        <v>15029</v>
      </c>
      <c r="AN3015" s="1136" t="s">
        <v>15030</v>
      </c>
      <c r="AO3015" s="1136" t="str">
        <f t="shared" si="374"/>
        <v>500/500(OP紗)</v>
      </c>
      <c r="AP3015" s="1136" t="str">
        <f t="shared" si="375"/>
        <v>1.66/3.35(OP)</v>
      </c>
      <c r="AQ3015" s="1136" t="str">
        <f t="shared" si="376"/>
        <v>1-4-1S83°</v>
      </c>
      <c r="AR3015" s="1136" t="str">
        <f t="shared" si="377"/>
        <v>28.5</v>
      </c>
      <c r="AS3015" s="1136" t="str">
        <f t="shared" si="378"/>
        <v>220/220/OFF</v>
      </c>
      <c r="AT3015" s="1136" t="str">
        <f t="shared" si="379"/>
        <v>1-4-1S83°</v>
      </c>
      <c r="AV3015" s="1136" t="str">
        <f t="shared" si="380"/>
        <v>112.11.6</v>
      </c>
      <c r="AW3015" s="1438">
        <f t="shared" si="381"/>
        <v>45236</v>
      </c>
    </row>
    <row r="3016" spans="1:49">
      <c r="A3016" s="1135" t="s">
        <v>9061</v>
      </c>
      <c r="B3016" s="1135" t="s">
        <v>9052</v>
      </c>
      <c r="C3016" s="1135">
        <v>550</v>
      </c>
      <c r="D3016" s="1135">
        <v>1.68</v>
      </c>
      <c r="E3016" s="1135">
        <v>102.5</v>
      </c>
      <c r="F3016" s="1135" t="s">
        <v>4164</v>
      </c>
      <c r="G3016" s="1135">
        <v>5.5</v>
      </c>
      <c r="H3016" s="1135" t="s">
        <v>9062</v>
      </c>
      <c r="I3016" s="1135" t="s">
        <v>657</v>
      </c>
      <c r="J3016" s="1135">
        <v>3.4</v>
      </c>
      <c r="K3016" s="1135" t="s">
        <v>9063</v>
      </c>
      <c r="L3016" s="1135" t="s">
        <v>9054</v>
      </c>
      <c r="M3016" s="1135">
        <v>427.4</v>
      </c>
      <c r="N3016" s="1135" t="s">
        <v>1039</v>
      </c>
      <c r="O3016" s="1135">
        <v>10.685</v>
      </c>
      <c r="P3016" s="1135">
        <v>8.548</v>
      </c>
      <c r="Q3016" s="1135">
        <v>3.5</v>
      </c>
      <c r="R3016" s="1135">
        <v>19.600000000000001</v>
      </c>
      <c r="T3016" s="1135">
        <v>14.9</v>
      </c>
      <c r="U3016" s="1135">
        <v>4.2</v>
      </c>
      <c r="V3016" s="1135" t="s">
        <v>663</v>
      </c>
      <c r="W3016" s="1135">
        <v>120</v>
      </c>
      <c r="X3016" s="1135">
        <v>90</v>
      </c>
      <c r="Y3016" s="1135">
        <v>1</v>
      </c>
      <c r="Z3016" s="1135" t="s">
        <v>663</v>
      </c>
      <c r="AA3016" s="1135" t="s">
        <v>6479</v>
      </c>
      <c r="AH3016" s="1135" t="s">
        <v>929</v>
      </c>
      <c r="AI3016" s="1135">
        <v>90.81</v>
      </c>
      <c r="AJ3016" s="1135">
        <v>-0.25</v>
      </c>
      <c r="AK3016" s="1135">
        <v>1.48</v>
      </c>
      <c r="AM3016" s="1136" t="s">
        <v>15031</v>
      </c>
      <c r="AN3016" s="1136" t="s">
        <v>15032</v>
      </c>
      <c r="AO3016" s="1136">
        <f t="shared" si="374"/>
        <v>550</v>
      </c>
      <c r="AP3016" s="1136">
        <f t="shared" si="375"/>
        <v>1.68</v>
      </c>
      <c r="AQ3016" s="1136">
        <f t="shared" si="376"/>
        <v>102.5</v>
      </c>
      <c r="AR3016" s="1136" t="str">
        <f t="shared" si="377"/>
        <v>15.5</v>
      </c>
      <c r="AS3016" s="1136" t="str">
        <f t="shared" si="378"/>
        <v>485/425/160</v>
      </c>
      <c r="AT3016" s="1136">
        <f t="shared" si="379"/>
        <v>102.5</v>
      </c>
      <c r="AV3016" s="1136" t="str">
        <f t="shared" si="380"/>
        <v>112.11.23</v>
      </c>
      <c r="AW3016" s="1438">
        <f t="shared" si="381"/>
        <v>45253</v>
      </c>
    </row>
    <row r="3017" spans="1:49">
      <c r="A3017" s="1135" t="s">
        <v>9064</v>
      </c>
      <c r="B3017" s="1135" t="s">
        <v>8688</v>
      </c>
      <c r="C3017" s="1135">
        <v>600</v>
      </c>
      <c r="D3017" s="1135">
        <v>1.71</v>
      </c>
      <c r="E3017" s="1135" t="s">
        <v>15188</v>
      </c>
      <c r="F3017" s="1135" t="s">
        <v>1078</v>
      </c>
      <c r="G3017" s="1135">
        <v>5</v>
      </c>
      <c r="H3017" s="1135" t="s">
        <v>6210</v>
      </c>
      <c r="I3017" s="1135" t="s">
        <v>657</v>
      </c>
      <c r="J3017" s="1135">
        <v>2.8</v>
      </c>
      <c r="K3017" s="1135" t="s">
        <v>9030</v>
      </c>
      <c r="L3017" s="1135" t="s">
        <v>9031</v>
      </c>
      <c r="M3017" s="1135">
        <v>225</v>
      </c>
      <c r="N3017" s="1135" t="s">
        <v>1039</v>
      </c>
      <c r="O3017" s="1135">
        <v>5.625</v>
      </c>
      <c r="P3017" s="1135">
        <v>4.5</v>
      </c>
      <c r="Q3017" s="1135">
        <v>2.5</v>
      </c>
      <c r="R3017" s="1135">
        <v>28</v>
      </c>
      <c r="T3017" s="1135">
        <v>13.1</v>
      </c>
      <c r="U3017" s="1135">
        <v>6.1</v>
      </c>
      <c r="V3017" s="1135" t="s">
        <v>663</v>
      </c>
      <c r="W3017" s="1135">
        <v>100</v>
      </c>
      <c r="X3017" s="1135">
        <v>80</v>
      </c>
      <c r="Y3017" s="1135">
        <v>1.8</v>
      </c>
      <c r="Z3017" s="1135">
        <v>7.5</v>
      </c>
      <c r="AA3017" s="1135" t="s">
        <v>8484</v>
      </c>
      <c r="AH3017" s="1135" t="s">
        <v>1052</v>
      </c>
      <c r="AI3017" s="1135">
        <v>92.57</v>
      </c>
      <c r="AJ3017" s="1135">
        <v>-1.19</v>
      </c>
      <c r="AK3017" s="1135">
        <v>6.07</v>
      </c>
      <c r="AM3017" s="1136" t="s">
        <v>15033</v>
      </c>
      <c r="AN3017" s="1136" t="s">
        <v>15034</v>
      </c>
      <c r="AO3017" s="1136">
        <f t="shared" si="374"/>
        <v>600</v>
      </c>
      <c r="AP3017" s="1136">
        <f t="shared" si="375"/>
        <v>1.71</v>
      </c>
      <c r="AQ3017" s="1136" t="str">
        <f t="shared" si="376"/>
        <v>1-5-1S91°</v>
      </c>
      <c r="AR3017" s="1136" t="str">
        <f t="shared" si="377"/>
        <v>30</v>
      </c>
      <c r="AS3017" s="1136" t="str">
        <f t="shared" si="378"/>
        <v>320/320/OFF</v>
      </c>
      <c r="AT3017" s="1136" t="str">
        <f t="shared" si="379"/>
        <v>1-5-1S91°</v>
      </c>
      <c r="AV3017" s="1136" t="str">
        <f t="shared" si="380"/>
        <v>113.1.2</v>
      </c>
      <c r="AW3017" s="1438">
        <f t="shared" si="381"/>
        <v>45293</v>
      </c>
    </row>
    <row r="3018" spans="1:49">
      <c r="A3018" s="1135" t="s">
        <v>9065</v>
      </c>
      <c r="B3018" s="1135" t="s">
        <v>9045</v>
      </c>
      <c r="C3018" s="1135">
        <v>500</v>
      </c>
      <c r="D3018" s="1135">
        <v>1.71</v>
      </c>
      <c r="E3018" s="1135" t="s">
        <v>15210</v>
      </c>
      <c r="F3018" s="1135" t="s">
        <v>1492</v>
      </c>
      <c r="G3018" s="1135">
        <v>5</v>
      </c>
      <c r="H3018" s="1135" t="s">
        <v>8430</v>
      </c>
      <c r="I3018" s="1135" t="s">
        <v>657</v>
      </c>
      <c r="J3018" s="1135">
        <v>2.2999999999999998</v>
      </c>
      <c r="K3018" s="1135" t="s">
        <v>9046</v>
      </c>
      <c r="L3018" s="1135" t="s">
        <v>9047</v>
      </c>
      <c r="M3018" s="1135">
        <v>462</v>
      </c>
      <c r="N3018" s="1135" t="s">
        <v>1039</v>
      </c>
      <c r="O3018" s="1135">
        <v>11.55</v>
      </c>
      <c r="P3018" s="1135">
        <v>9.24</v>
      </c>
      <c r="Q3018" s="1135">
        <v>3.5</v>
      </c>
      <c r="R3018" s="1135">
        <v>20</v>
      </c>
      <c r="T3018" s="1135">
        <v>20</v>
      </c>
      <c r="U3018" s="1135">
        <v>4</v>
      </c>
      <c r="V3018" s="1135" t="s">
        <v>663</v>
      </c>
      <c r="W3018" s="1135">
        <v>110</v>
      </c>
      <c r="X3018" s="1135">
        <v>60</v>
      </c>
      <c r="Y3018" s="1135">
        <v>1</v>
      </c>
      <c r="Z3018" s="1135" t="s">
        <v>663</v>
      </c>
      <c r="AA3018" s="1135" t="s">
        <v>3946</v>
      </c>
      <c r="AH3018" s="1135" t="s">
        <v>1576</v>
      </c>
      <c r="AI3018" s="1135">
        <v>93.63</v>
      </c>
      <c r="AJ3018" s="1135">
        <v>-0.12</v>
      </c>
      <c r="AK3018" s="1135">
        <v>1.56</v>
      </c>
      <c r="AM3018" s="1136" t="s">
        <v>15035</v>
      </c>
      <c r="AN3018" s="1136" t="s">
        <v>15036</v>
      </c>
      <c r="AO3018" s="1136">
        <f t="shared" si="374"/>
        <v>500</v>
      </c>
      <c r="AP3018" s="1136">
        <f t="shared" si="375"/>
        <v>1.71</v>
      </c>
      <c r="AQ3018" s="1136" t="str">
        <f t="shared" si="376"/>
        <v>1-5-1S83°Z+S</v>
      </c>
      <c r="AR3018" s="1136" t="str">
        <f t="shared" si="377"/>
        <v>32.5</v>
      </c>
      <c r="AS3018" s="1136" t="str">
        <f t="shared" si="378"/>
        <v>350/350/OFF</v>
      </c>
      <c r="AT3018" s="1136" t="str">
        <f t="shared" si="379"/>
        <v>1-5-1S83°Z+S</v>
      </c>
      <c r="AU3018" s="1136" t="s">
        <v>15734</v>
      </c>
      <c r="AV3018" s="1136" t="str">
        <f t="shared" si="380"/>
        <v>112.12.8</v>
      </c>
      <c r="AW3018" s="1438">
        <f t="shared" si="381"/>
        <v>45268</v>
      </c>
    </row>
    <row r="3019" spans="1:49">
      <c r="A3019" s="1135" t="s">
        <v>9066</v>
      </c>
      <c r="B3019" s="1135" t="s">
        <v>8756</v>
      </c>
      <c r="C3019" s="1135">
        <v>450</v>
      </c>
      <c r="D3019" s="1135">
        <v>1.79</v>
      </c>
      <c r="E3019" s="1135" t="s">
        <v>15183</v>
      </c>
      <c r="F3019" s="1135" t="s">
        <v>1078</v>
      </c>
      <c r="G3019" s="1135">
        <v>2</v>
      </c>
      <c r="H3019" s="1135" t="s">
        <v>1111</v>
      </c>
      <c r="I3019" s="1135" t="s">
        <v>126</v>
      </c>
      <c r="J3019" s="1135">
        <v>1.4</v>
      </c>
      <c r="K3019" s="1135" t="s">
        <v>8757</v>
      </c>
      <c r="L3019" s="1135" t="s">
        <v>8758</v>
      </c>
      <c r="M3019" s="1135">
        <v>41.5</v>
      </c>
      <c r="N3019" s="1135" t="s">
        <v>1039</v>
      </c>
      <c r="O3019" s="1135">
        <v>1.0375000000000001</v>
      </c>
      <c r="P3019" s="1135">
        <v>0.83000000000000007</v>
      </c>
      <c r="Q3019" s="1135">
        <v>3</v>
      </c>
      <c r="R3019" s="1135">
        <v>23</v>
      </c>
      <c r="T3019" s="1135">
        <v>28</v>
      </c>
      <c r="U3019" s="1135">
        <v>3.5</v>
      </c>
      <c r="V3019" s="1135" t="s">
        <v>663</v>
      </c>
      <c r="W3019" s="1135">
        <v>110</v>
      </c>
      <c r="X3019" s="1135">
        <v>70</v>
      </c>
      <c r="Y3019" s="1135">
        <v>3</v>
      </c>
      <c r="Z3019" s="1135">
        <v>4.5</v>
      </c>
      <c r="AA3019" s="1135" t="s">
        <v>4570</v>
      </c>
      <c r="AH3019" s="1135" t="s">
        <v>9067</v>
      </c>
      <c r="AI3019" s="1135">
        <v>92.81</v>
      </c>
      <c r="AJ3019" s="1135">
        <v>0.25</v>
      </c>
      <c r="AK3019" s="1135">
        <v>0.21</v>
      </c>
      <c r="AM3019" s="1136" t="s">
        <v>15037</v>
      </c>
      <c r="AN3019" s="1136" t="s">
        <v>15038</v>
      </c>
      <c r="AO3019" s="1136">
        <f t="shared" ref="AO3019:AO3082" si="382">C3019</f>
        <v>450</v>
      </c>
      <c r="AP3019" s="1136">
        <f t="shared" ref="AP3019:AP3082" si="383">D3019</f>
        <v>1.79</v>
      </c>
      <c r="AQ3019" s="1136" t="str">
        <f t="shared" ref="AQ3019:AQ3082" si="384">E3019</f>
        <v>1-4-1S83°</v>
      </c>
      <c r="AR3019" s="1136" t="str">
        <f t="shared" ref="AR3019:AR3082" si="385">F3019</f>
        <v>30</v>
      </c>
      <c r="AS3019" s="1136" t="str">
        <f t="shared" ref="AS3019:AS3082" si="386">H3019</f>
        <v>200/200/OFF</v>
      </c>
      <c r="AT3019" s="1136" t="str">
        <f t="shared" ref="AT3019:AT3082" si="387">E3019</f>
        <v>1-4-1S83°</v>
      </c>
      <c r="AV3019" s="1136" t="str">
        <f t="shared" si="380"/>
        <v>112.12.15</v>
      </c>
      <c r="AW3019" s="1438">
        <f t="shared" si="381"/>
        <v>45275</v>
      </c>
    </row>
    <row r="3020" spans="1:49">
      <c r="A3020" s="1135" t="s">
        <v>9068</v>
      </c>
      <c r="B3020" s="1135" t="s">
        <v>9038</v>
      </c>
      <c r="C3020" s="1135">
        <v>500</v>
      </c>
      <c r="D3020" s="1135">
        <v>1.73</v>
      </c>
      <c r="E3020" s="1135" t="s">
        <v>15183</v>
      </c>
      <c r="F3020" s="1135" t="s">
        <v>2261</v>
      </c>
      <c r="G3020" s="1135">
        <v>1</v>
      </c>
      <c r="H3020" s="1135" t="s">
        <v>1743</v>
      </c>
      <c r="I3020" s="1135" t="s">
        <v>1167</v>
      </c>
      <c r="J3020" s="1135">
        <v>1.7</v>
      </c>
      <c r="K3020" s="1135" t="s">
        <v>9039</v>
      </c>
      <c r="L3020" s="1135" t="s">
        <v>8502</v>
      </c>
      <c r="M3020" s="1135">
        <v>31.3</v>
      </c>
      <c r="N3020" s="1135" t="s">
        <v>1039</v>
      </c>
      <c r="O3020" s="1135">
        <v>0.78250000000000008</v>
      </c>
      <c r="P3020" s="1135">
        <v>0.626</v>
      </c>
      <c r="Q3020" s="1135">
        <v>4</v>
      </c>
      <c r="R3020" s="1135">
        <v>20</v>
      </c>
      <c r="T3020" s="1135">
        <v>37</v>
      </c>
      <c r="U3020" s="1135">
        <v>3.5</v>
      </c>
      <c r="V3020" s="1135" t="s">
        <v>663</v>
      </c>
      <c r="W3020" s="1135">
        <v>150</v>
      </c>
      <c r="X3020" s="1135">
        <v>85</v>
      </c>
      <c r="Y3020" s="1135">
        <v>3.5</v>
      </c>
      <c r="Z3020" s="1135">
        <v>3.5</v>
      </c>
      <c r="AA3020" s="1135" t="s">
        <v>3957</v>
      </c>
      <c r="AH3020" s="1135" t="s">
        <v>927</v>
      </c>
      <c r="AI3020" s="1135">
        <v>93.03</v>
      </c>
      <c r="AJ3020" s="1135">
        <v>-0.4</v>
      </c>
      <c r="AK3020" s="1135">
        <v>0.32</v>
      </c>
      <c r="AM3020" s="1136" t="s">
        <v>15039</v>
      </c>
      <c r="AN3020" s="1136" t="s">
        <v>15040</v>
      </c>
      <c r="AO3020" s="1136">
        <f t="shared" si="382"/>
        <v>500</v>
      </c>
      <c r="AP3020" s="1136">
        <f t="shared" si="383"/>
        <v>1.73</v>
      </c>
      <c r="AQ3020" s="1136" t="str">
        <f t="shared" si="384"/>
        <v>1-4-1S83°</v>
      </c>
      <c r="AR3020" s="1136" t="str">
        <f t="shared" si="385"/>
        <v>33</v>
      </c>
      <c r="AS3020" s="1136" t="str">
        <f t="shared" si="386"/>
        <v>225/225/OFF</v>
      </c>
      <c r="AT3020" s="1136" t="str">
        <f t="shared" si="387"/>
        <v>1-4-1S83°</v>
      </c>
      <c r="AV3020" s="1136" t="str">
        <f t="shared" si="380"/>
        <v>112.12.20</v>
      </c>
      <c r="AW3020" s="1438">
        <f t="shared" si="381"/>
        <v>45280</v>
      </c>
    </row>
    <row r="3021" spans="1:49">
      <c r="A3021" s="1135" t="s">
        <v>9069</v>
      </c>
      <c r="B3021" s="1135" t="s">
        <v>8602</v>
      </c>
      <c r="C3021" s="1135" t="s">
        <v>9070</v>
      </c>
      <c r="D3021" s="1135">
        <v>1.8</v>
      </c>
      <c r="E3021" s="1135" t="s">
        <v>15198</v>
      </c>
      <c r="F3021" s="1135" t="s">
        <v>2614</v>
      </c>
      <c r="G3021" s="1135">
        <v>4</v>
      </c>
      <c r="H3021" s="1135" t="s">
        <v>9071</v>
      </c>
      <c r="I3021" s="1135" t="s">
        <v>466</v>
      </c>
      <c r="J3021" s="1135">
        <v>2</v>
      </c>
      <c r="K3021" s="1135" t="s">
        <v>9072</v>
      </c>
      <c r="L3021" s="1135" t="s">
        <v>4245</v>
      </c>
      <c r="M3021" s="1135">
        <v>196</v>
      </c>
      <c r="N3021" s="1135" t="s">
        <v>1039</v>
      </c>
      <c r="O3021" s="1135">
        <v>4.9000000000000004</v>
      </c>
      <c r="P3021" s="1135">
        <v>3.92</v>
      </c>
      <c r="Q3021" s="1135">
        <v>3</v>
      </c>
      <c r="R3021" s="1135">
        <v>28</v>
      </c>
      <c r="T3021" s="1135">
        <v>15.5</v>
      </c>
      <c r="U3021" s="1135">
        <v>5</v>
      </c>
      <c r="V3021" s="1135" t="s">
        <v>663</v>
      </c>
      <c r="W3021" s="1135">
        <v>130</v>
      </c>
      <c r="X3021" s="1135">
        <v>80</v>
      </c>
      <c r="Y3021" s="1135">
        <v>1.5</v>
      </c>
      <c r="Z3021" s="1135" t="s">
        <v>663</v>
      </c>
      <c r="AA3021" s="1135" t="s">
        <v>3957</v>
      </c>
      <c r="AH3021" s="1135" t="s">
        <v>735</v>
      </c>
      <c r="AI3021" s="1135">
        <v>93.53</v>
      </c>
      <c r="AJ3021" s="1135">
        <v>-1.33</v>
      </c>
      <c r="AK3021" s="1135">
        <v>5.75</v>
      </c>
      <c r="AM3021" s="1136" t="s">
        <v>15041</v>
      </c>
      <c r="AN3021" s="1136" t="s">
        <v>15042</v>
      </c>
      <c r="AO3021" s="1136" t="str">
        <f t="shared" si="382"/>
        <v>600↓550-12/29</v>
      </c>
      <c r="AP3021" s="1136">
        <f t="shared" si="383"/>
        <v>1.8</v>
      </c>
      <c r="AQ3021" s="1136" t="str">
        <f t="shared" si="384"/>
        <v>1-4-1S85°Z+S</v>
      </c>
      <c r="AR3021" s="1136" t="str">
        <f t="shared" si="385"/>
        <v>*</v>
      </c>
      <c r="AS3021" s="1136" t="str">
        <f t="shared" si="386"/>
        <v>156/153</v>
      </c>
      <c r="AT3021" s="1136" t="str">
        <f t="shared" si="387"/>
        <v>1-4-1S85°Z+S</v>
      </c>
      <c r="AU3021" s="1136" t="s">
        <v>15734</v>
      </c>
      <c r="AV3021" s="1136" t="str">
        <f t="shared" si="380"/>
        <v>112.12.20</v>
      </c>
      <c r="AW3021" s="1438">
        <f t="shared" si="381"/>
        <v>45280</v>
      </c>
    </row>
    <row r="3022" spans="1:49">
      <c r="A3022" s="1135" t="s">
        <v>9073</v>
      </c>
      <c r="B3022" s="1135" t="s">
        <v>9045</v>
      </c>
      <c r="C3022" s="1135">
        <v>500</v>
      </c>
      <c r="D3022" s="1135">
        <v>1.67</v>
      </c>
      <c r="E3022" s="1135" t="s">
        <v>15216</v>
      </c>
      <c r="F3022" s="1135" t="s">
        <v>1069</v>
      </c>
      <c r="G3022" s="1135">
        <v>5</v>
      </c>
      <c r="H3022" s="1135" t="s">
        <v>8430</v>
      </c>
      <c r="I3022" s="1135" t="s">
        <v>657</v>
      </c>
      <c r="J3022" s="1135">
        <v>2.5</v>
      </c>
      <c r="K3022" s="1135" t="s">
        <v>9046</v>
      </c>
      <c r="L3022" s="1135" t="s">
        <v>9047</v>
      </c>
      <c r="M3022" s="1135">
        <v>462</v>
      </c>
      <c r="N3022" s="1135" t="s">
        <v>1039</v>
      </c>
      <c r="O3022" s="1135">
        <v>11.55</v>
      </c>
      <c r="P3022" s="1135">
        <v>9.24</v>
      </c>
      <c r="Q3022" s="1135">
        <v>3.5</v>
      </c>
      <c r="R3022" s="1135">
        <v>20</v>
      </c>
      <c r="T3022" s="1135">
        <v>20</v>
      </c>
      <c r="U3022" s="1135">
        <v>4</v>
      </c>
      <c r="V3022" s="1135" t="s">
        <v>663</v>
      </c>
      <c r="W3022" s="1135">
        <v>110</v>
      </c>
      <c r="X3022" s="1135">
        <v>60</v>
      </c>
      <c r="Y3022" s="1135">
        <v>1</v>
      </c>
      <c r="Z3022" s="1135" t="s">
        <v>663</v>
      </c>
      <c r="AA3022" s="1135" t="s">
        <v>8479</v>
      </c>
      <c r="AH3022" s="1135" t="s">
        <v>872</v>
      </c>
      <c r="AI3022" s="1135">
        <v>94.82</v>
      </c>
      <c r="AJ3022" s="1135">
        <v>-0.84</v>
      </c>
      <c r="AK3022" s="1135">
        <v>1.89</v>
      </c>
      <c r="AM3022" s="1136" t="s">
        <v>15043</v>
      </c>
      <c r="AN3022" s="1136" t="s">
        <v>15044</v>
      </c>
      <c r="AO3022" s="1136">
        <f t="shared" si="382"/>
        <v>500</v>
      </c>
      <c r="AP3022" s="1136">
        <f t="shared" si="383"/>
        <v>1.67</v>
      </c>
      <c r="AQ3022" s="1136" t="str">
        <f t="shared" si="384"/>
        <v>1-5-1S91°Z+S</v>
      </c>
      <c r="AR3022" s="1136" t="str">
        <f t="shared" si="385"/>
        <v>31.5</v>
      </c>
      <c r="AS3022" s="1136" t="str">
        <f t="shared" si="386"/>
        <v>350/350/OFF</v>
      </c>
      <c r="AT3022" s="1136" t="str">
        <f t="shared" si="387"/>
        <v>1-5-1S91°Z+S</v>
      </c>
      <c r="AU3022" s="1136" t="s">
        <v>15734</v>
      </c>
      <c r="AV3022" s="1136" t="str">
        <f t="shared" si="380"/>
        <v>112.12.22</v>
      </c>
      <c r="AW3022" s="1438">
        <f t="shared" si="381"/>
        <v>45282</v>
      </c>
    </row>
    <row r="3023" spans="1:49">
      <c r="A3023" s="1135" t="s">
        <v>9074</v>
      </c>
      <c r="B3023" s="1135" t="s">
        <v>810</v>
      </c>
      <c r="C3023" s="1135">
        <v>450</v>
      </c>
      <c r="D3023" s="1135">
        <v>1.87</v>
      </c>
      <c r="E3023" s="1135" t="s">
        <v>15189</v>
      </c>
      <c r="F3023" s="1135" t="s">
        <v>1069</v>
      </c>
      <c r="G3023" s="1135">
        <v>3</v>
      </c>
      <c r="H3023" s="1135" t="s">
        <v>8527</v>
      </c>
      <c r="I3023" s="1135" t="s">
        <v>639</v>
      </c>
      <c r="J3023" s="1135">
        <v>1.5</v>
      </c>
      <c r="K3023" s="1135" t="s">
        <v>9075</v>
      </c>
      <c r="L3023" s="1135" t="s">
        <v>8529</v>
      </c>
      <c r="M3023" s="1135">
        <v>80.8</v>
      </c>
      <c r="N3023" s="1135" t="s">
        <v>1039</v>
      </c>
      <c r="O3023" s="1135">
        <v>2.02</v>
      </c>
      <c r="P3023" s="1135">
        <v>1.6159999999999999</v>
      </c>
      <c r="Q3023" s="1135">
        <v>3</v>
      </c>
      <c r="R3023" s="1135">
        <v>22.6</v>
      </c>
      <c r="T3023" s="1135">
        <v>6.2</v>
      </c>
      <c r="U3023" s="1135">
        <v>9.4</v>
      </c>
      <c r="V3023" s="1135" t="s">
        <v>663</v>
      </c>
      <c r="W3023" s="1135">
        <v>135</v>
      </c>
      <c r="X3023" s="1135">
        <v>55</v>
      </c>
      <c r="Y3023" s="1135">
        <v>1.6</v>
      </c>
      <c r="Z3023" s="1135">
        <v>3</v>
      </c>
      <c r="AA3023" s="1135" t="s">
        <v>9076</v>
      </c>
      <c r="AH3023" s="1135" t="s">
        <v>1580</v>
      </c>
      <c r="AI3023" s="1135">
        <v>93.02</v>
      </c>
      <c r="AJ3023" s="1135">
        <v>-0.23</v>
      </c>
      <c r="AK3023" s="1135">
        <v>0.59</v>
      </c>
      <c r="AM3023" s="1136" t="s">
        <v>15045</v>
      </c>
      <c r="AN3023" s="1136" t="s">
        <v>15046</v>
      </c>
      <c r="AO3023" s="1136">
        <f t="shared" si="382"/>
        <v>450</v>
      </c>
      <c r="AP3023" s="1136">
        <f t="shared" si="383"/>
        <v>1.87</v>
      </c>
      <c r="AQ3023" s="1136" t="str">
        <f t="shared" si="384"/>
        <v>1-5-1S83°</v>
      </c>
      <c r="AR3023" s="1136" t="str">
        <f t="shared" si="385"/>
        <v>31.5</v>
      </c>
      <c r="AS3023" s="1136" t="str">
        <f t="shared" si="386"/>
        <v>140/140/OFF</v>
      </c>
      <c r="AT3023" s="1136" t="str">
        <f t="shared" si="387"/>
        <v>1-5-1S83°</v>
      </c>
      <c r="AV3023" s="1136" t="str">
        <f t="shared" si="380"/>
        <v>113.2.1</v>
      </c>
      <c r="AW3023" s="1438">
        <f t="shared" si="381"/>
        <v>45323</v>
      </c>
    </row>
    <row r="3024" spans="1:49">
      <c r="A3024" s="1135" t="s">
        <v>9077</v>
      </c>
      <c r="B3024" s="1135" t="s">
        <v>9078</v>
      </c>
      <c r="C3024" s="1135">
        <v>500</v>
      </c>
      <c r="D3024" s="1135">
        <v>1.675</v>
      </c>
      <c r="E3024" s="1135" t="s">
        <v>15196</v>
      </c>
      <c r="F3024" s="1135" t="s">
        <v>1048</v>
      </c>
      <c r="G3024" s="1135">
        <v>2</v>
      </c>
      <c r="H3024" s="1135" t="s">
        <v>9079</v>
      </c>
      <c r="I3024" s="1135" t="s">
        <v>1261</v>
      </c>
      <c r="J3024" s="1135">
        <v>0.7</v>
      </c>
      <c r="K3024" s="1135" t="s">
        <v>9080</v>
      </c>
      <c r="L3024" s="1135" t="s">
        <v>4156</v>
      </c>
      <c r="M3024" s="1135">
        <v>62</v>
      </c>
      <c r="N3024" s="1135" t="s">
        <v>1039</v>
      </c>
      <c r="O3024" s="1135">
        <v>1.55</v>
      </c>
      <c r="P3024" s="1135">
        <v>1.55</v>
      </c>
      <c r="Q3024" s="1135">
        <v>3.5</v>
      </c>
      <c r="R3024" s="1135">
        <v>16</v>
      </c>
      <c r="T3024" s="1135">
        <v>23</v>
      </c>
      <c r="U3024" s="1135">
        <v>3</v>
      </c>
      <c r="V3024" s="1135" t="s">
        <v>663</v>
      </c>
      <c r="W3024" s="1135">
        <v>125</v>
      </c>
      <c r="X3024" s="1135">
        <v>80</v>
      </c>
      <c r="Y3024" s="1135">
        <v>2</v>
      </c>
      <c r="Z3024" s="1135">
        <v>3</v>
      </c>
      <c r="AA3024" s="1135" t="s">
        <v>4019</v>
      </c>
      <c r="AH3024" s="1135" t="s">
        <v>662</v>
      </c>
      <c r="AI3024" s="1135">
        <v>94.05</v>
      </c>
      <c r="AJ3024" s="1135">
        <v>-0.4</v>
      </c>
      <c r="AK3024" s="1135">
        <v>1.05</v>
      </c>
      <c r="AM3024" s="1136" t="s">
        <v>15047</v>
      </c>
      <c r="AN3024" s="1136" t="s">
        <v>15048</v>
      </c>
      <c r="AO3024" s="1136">
        <f t="shared" si="382"/>
        <v>500</v>
      </c>
      <c r="AP3024" s="1136">
        <f t="shared" si="383"/>
        <v>1.675</v>
      </c>
      <c r="AQ3024" s="1136" t="str">
        <f t="shared" si="384"/>
        <v>2-6-1S83°</v>
      </c>
      <c r="AR3024" s="1136" t="str">
        <f t="shared" si="385"/>
        <v>31</v>
      </c>
      <c r="AS3024" s="1136" t="str">
        <f t="shared" si="386"/>
        <v>212/OFF</v>
      </c>
      <c r="AT3024" s="1136" t="str">
        <f t="shared" si="387"/>
        <v>2-6-1S83°</v>
      </c>
      <c r="AV3024" s="1136" t="str">
        <f t="shared" si="380"/>
        <v>113.2.15</v>
      </c>
      <c r="AW3024" s="1438">
        <f t="shared" si="381"/>
        <v>45337</v>
      </c>
    </row>
    <row r="3025" spans="1:49">
      <c r="A3025" s="1135" t="s">
        <v>9081</v>
      </c>
      <c r="B3025" s="1135" t="s">
        <v>9038</v>
      </c>
      <c r="C3025" s="1135">
        <v>500</v>
      </c>
      <c r="D3025" s="1135">
        <v>1.74</v>
      </c>
      <c r="E3025" s="1135" t="s">
        <v>15183</v>
      </c>
      <c r="F3025" s="1135" t="s">
        <v>2261</v>
      </c>
      <c r="G3025" s="1135">
        <v>1</v>
      </c>
      <c r="H3025" s="1135" t="s">
        <v>9082</v>
      </c>
      <c r="I3025" s="1135" t="s">
        <v>1036</v>
      </c>
      <c r="J3025" s="1135">
        <v>1.6</v>
      </c>
      <c r="K3025" s="1135" t="s">
        <v>9083</v>
      </c>
      <c r="L3025" s="1135" t="s">
        <v>9084</v>
      </c>
      <c r="M3025" s="1135">
        <v>30.8</v>
      </c>
      <c r="N3025" s="1135" t="s">
        <v>1039</v>
      </c>
      <c r="O3025" s="1135">
        <v>0.77</v>
      </c>
      <c r="P3025" s="1135">
        <v>0.61599999999999999</v>
      </c>
      <c r="Q3025" s="1135">
        <v>3.5</v>
      </c>
      <c r="R3025" s="1135">
        <v>26</v>
      </c>
      <c r="T3025" s="1135">
        <v>26</v>
      </c>
      <c r="U3025" s="1135">
        <v>2.2999999999999998</v>
      </c>
      <c r="V3025" s="1135" t="s">
        <v>663</v>
      </c>
      <c r="W3025" s="1135">
        <v>140</v>
      </c>
      <c r="X3025" s="1135">
        <v>80</v>
      </c>
      <c r="Y3025" s="1135">
        <v>3</v>
      </c>
      <c r="Z3025" s="1135">
        <v>3.5</v>
      </c>
      <c r="AA3025" s="1135" t="s">
        <v>4024</v>
      </c>
      <c r="AH3025" s="1135" t="s">
        <v>812</v>
      </c>
      <c r="AI3025" s="1135">
        <v>91.06</v>
      </c>
      <c r="AJ3025" s="1135">
        <v>-0.11</v>
      </c>
      <c r="AK3025" s="1135">
        <v>0.77</v>
      </c>
      <c r="AM3025" s="1136" t="s">
        <v>15049</v>
      </c>
      <c r="AN3025" s="1136" t="s">
        <v>15050</v>
      </c>
      <c r="AO3025" s="1136">
        <f t="shared" si="382"/>
        <v>500</v>
      </c>
      <c r="AP3025" s="1136">
        <f t="shared" si="383"/>
        <v>1.74</v>
      </c>
      <c r="AQ3025" s="1136" t="str">
        <f t="shared" si="384"/>
        <v>1-4-1S83°</v>
      </c>
      <c r="AR3025" s="1136" t="str">
        <f t="shared" si="385"/>
        <v>33</v>
      </c>
      <c r="AS3025" s="1136" t="str">
        <f t="shared" si="386"/>
        <v>220/220/120</v>
      </c>
      <c r="AT3025" s="1136" t="str">
        <f t="shared" si="387"/>
        <v>1-4-1S83°</v>
      </c>
      <c r="AV3025" s="1136" t="str">
        <f t="shared" si="380"/>
        <v>113.2.19</v>
      </c>
      <c r="AW3025" s="1438">
        <f t="shared" si="381"/>
        <v>45341</v>
      </c>
    </row>
    <row r="3026" spans="1:49">
      <c r="A3026" s="1135" t="s">
        <v>9085</v>
      </c>
      <c r="B3026" s="1135" t="s">
        <v>8560</v>
      </c>
      <c r="C3026" s="1135">
        <v>600</v>
      </c>
      <c r="D3026" s="1135">
        <v>1.766</v>
      </c>
      <c r="E3026" s="1135" t="s">
        <v>15215</v>
      </c>
      <c r="F3026" s="1135" t="s">
        <v>2614</v>
      </c>
      <c r="G3026" s="1135">
        <v>4</v>
      </c>
      <c r="H3026" s="1135" t="s">
        <v>6702</v>
      </c>
      <c r="I3026" s="1135" t="s">
        <v>126</v>
      </c>
      <c r="J3026" s="1135">
        <v>1.9</v>
      </c>
      <c r="K3026" s="1135" t="s">
        <v>9086</v>
      </c>
      <c r="L3026" s="1135" t="s">
        <v>4174</v>
      </c>
      <c r="M3026" s="1135">
        <v>202</v>
      </c>
      <c r="N3026" s="1135" t="s">
        <v>1039</v>
      </c>
      <c r="O3026" s="1135">
        <v>5.0500000000000007</v>
      </c>
      <c r="P3026" s="1135">
        <v>4.04</v>
      </c>
      <c r="Q3026" s="1135">
        <v>4</v>
      </c>
      <c r="R3026" s="1135">
        <v>20</v>
      </c>
      <c r="T3026" s="1135">
        <v>11</v>
      </c>
      <c r="U3026" s="1135">
        <v>3.7</v>
      </c>
      <c r="V3026" s="1135" t="s">
        <v>663</v>
      </c>
      <c r="W3026" s="1135">
        <v>115</v>
      </c>
      <c r="X3026" s="1135">
        <v>70</v>
      </c>
      <c r="Y3026" s="1135">
        <v>1.6</v>
      </c>
      <c r="Z3026" s="1135" t="s">
        <v>663</v>
      </c>
      <c r="AA3026" s="1135" t="s">
        <v>1747</v>
      </c>
      <c r="AH3026" s="1135" t="s">
        <v>666</v>
      </c>
      <c r="AI3026" s="1135">
        <v>95.66</v>
      </c>
      <c r="AJ3026" s="1135">
        <v>-0.2</v>
      </c>
      <c r="AK3026" s="1135">
        <v>0.99</v>
      </c>
      <c r="AM3026" s="1136" t="s">
        <v>15051</v>
      </c>
      <c r="AN3026" s="1136" t="s">
        <v>15052</v>
      </c>
      <c r="AO3026" s="1136">
        <f t="shared" si="382"/>
        <v>600</v>
      </c>
      <c r="AP3026" s="1136">
        <f t="shared" si="383"/>
        <v>1.766</v>
      </c>
      <c r="AQ3026" s="1136" t="str">
        <f t="shared" si="384"/>
        <v>1-5-1S85°S+Z</v>
      </c>
      <c r="AR3026" s="1136" t="str">
        <f t="shared" si="385"/>
        <v>*</v>
      </c>
      <c r="AS3026" s="1136" t="str">
        <f t="shared" si="386"/>
        <v>170/150</v>
      </c>
      <c r="AT3026" s="1136" t="str">
        <f t="shared" si="387"/>
        <v>1-5-1S85°S+Z</v>
      </c>
      <c r="AU3026" s="1136" t="s">
        <v>15737</v>
      </c>
      <c r="AV3026" s="1136" t="str">
        <f t="shared" si="380"/>
        <v>113.3.1</v>
      </c>
      <c r="AW3026" s="1438">
        <f t="shared" si="381"/>
        <v>45352</v>
      </c>
    </row>
    <row r="3027" spans="1:49">
      <c r="A3027" s="1135" t="s">
        <v>9087</v>
      </c>
      <c r="B3027" s="1135" t="s">
        <v>9078</v>
      </c>
      <c r="C3027" s="1135">
        <v>500</v>
      </c>
      <c r="D3027" s="1135">
        <v>1.675</v>
      </c>
      <c r="E3027" s="1135" t="s">
        <v>15196</v>
      </c>
      <c r="F3027" s="1135" t="s">
        <v>3753</v>
      </c>
      <c r="G3027" s="1135">
        <v>2</v>
      </c>
      <c r="H3027" s="1135" t="s">
        <v>9079</v>
      </c>
      <c r="I3027" s="1135" t="s">
        <v>1261</v>
      </c>
      <c r="J3027" s="1135">
        <v>0.7</v>
      </c>
      <c r="K3027" s="1135" t="s">
        <v>9080</v>
      </c>
      <c r="L3027" s="1135" t="s">
        <v>4156</v>
      </c>
      <c r="M3027" s="1135">
        <v>62</v>
      </c>
      <c r="N3027" s="1135" t="s">
        <v>1039</v>
      </c>
      <c r="O3027" s="1135">
        <v>1.55</v>
      </c>
      <c r="P3027" s="1135">
        <v>1.55</v>
      </c>
      <c r="Q3027" s="1135">
        <v>3.5</v>
      </c>
      <c r="R3027" s="1135">
        <v>16</v>
      </c>
      <c r="T3027" s="1135">
        <v>23</v>
      </c>
      <c r="U3027" s="1135">
        <v>3</v>
      </c>
      <c r="V3027" s="1135" t="s">
        <v>663</v>
      </c>
      <c r="W3027" s="1135">
        <v>125</v>
      </c>
      <c r="X3027" s="1135">
        <v>80</v>
      </c>
      <c r="Y3027" s="1135">
        <v>2</v>
      </c>
      <c r="Z3027" s="1135">
        <v>3</v>
      </c>
      <c r="AA3027" s="1135" t="s">
        <v>4588</v>
      </c>
      <c r="AH3027" s="1135" t="s">
        <v>661</v>
      </c>
      <c r="AI3027" s="1135">
        <v>94.16</v>
      </c>
      <c r="AJ3027" s="1135">
        <v>-0.15</v>
      </c>
      <c r="AK3027" s="1135">
        <v>1.02</v>
      </c>
      <c r="AM3027" s="1136" t="s">
        <v>15053</v>
      </c>
      <c r="AN3027" s="1136" t="s">
        <v>15054</v>
      </c>
      <c r="AO3027" s="1136">
        <f t="shared" si="382"/>
        <v>500</v>
      </c>
      <c r="AP3027" s="1136">
        <f t="shared" si="383"/>
        <v>1.675</v>
      </c>
      <c r="AQ3027" s="1136" t="str">
        <f t="shared" si="384"/>
        <v>2-6-1S83°</v>
      </c>
      <c r="AR3027" s="1136" t="str">
        <f t="shared" si="385"/>
        <v>31.4</v>
      </c>
      <c r="AS3027" s="1136" t="str">
        <f t="shared" si="386"/>
        <v>212/OFF</v>
      </c>
      <c r="AT3027" s="1136" t="str">
        <f t="shared" si="387"/>
        <v>2-6-1S83°</v>
      </c>
      <c r="AV3027" s="1136" t="str">
        <f t="shared" si="380"/>
        <v>113.3.13</v>
      </c>
      <c r="AW3027" s="1438">
        <f t="shared" si="381"/>
        <v>45364</v>
      </c>
    </row>
    <row r="3028" spans="1:49">
      <c r="A3028" s="1135" t="s">
        <v>9088</v>
      </c>
      <c r="B3028" s="1135" t="s">
        <v>8756</v>
      </c>
      <c r="C3028" s="1135">
        <v>500</v>
      </c>
      <c r="D3028" s="1135">
        <v>1.79</v>
      </c>
      <c r="E3028" s="1135" t="s">
        <v>15183</v>
      </c>
      <c r="F3028" s="1135" t="s">
        <v>1078</v>
      </c>
      <c r="G3028" s="1135">
        <v>2</v>
      </c>
      <c r="H3028" s="1135" t="s">
        <v>1111</v>
      </c>
      <c r="I3028" s="1135" t="s">
        <v>126</v>
      </c>
      <c r="J3028" s="1135">
        <v>1.6</v>
      </c>
      <c r="K3028" s="1135" t="s">
        <v>9089</v>
      </c>
      <c r="L3028" s="1135" t="s">
        <v>8758</v>
      </c>
      <c r="M3028" s="1135">
        <v>41.5</v>
      </c>
      <c r="N3028" s="1135" t="s">
        <v>1039</v>
      </c>
      <c r="O3028" s="1135">
        <v>1.0375000000000001</v>
      </c>
      <c r="P3028" s="1135">
        <v>0.83000000000000007</v>
      </c>
      <c r="Q3028" s="1135">
        <v>3</v>
      </c>
      <c r="R3028" s="1135">
        <v>23</v>
      </c>
      <c r="T3028" s="1135">
        <v>28</v>
      </c>
      <c r="U3028" s="1135">
        <v>3.5</v>
      </c>
      <c r="V3028" s="1135" t="s">
        <v>663</v>
      </c>
      <c r="W3028" s="1135">
        <v>110</v>
      </c>
      <c r="X3028" s="1135">
        <v>70</v>
      </c>
      <c r="Y3028" s="1135">
        <v>3</v>
      </c>
      <c r="Z3028" s="1135">
        <v>4.5</v>
      </c>
      <c r="AA3028" s="1135" t="s">
        <v>4048</v>
      </c>
      <c r="AH3028" s="1135" t="s">
        <v>812</v>
      </c>
      <c r="AI3028" s="1135">
        <v>92.29</v>
      </c>
      <c r="AJ3028" s="1135">
        <v>-0.12</v>
      </c>
      <c r="AK3028" s="1135">
        <v>0.32</v>
      </c>
      <c r="AM3028" s="1136" t="s">
        <v>15055</v>
      </c>
      <c r="AN3028" s="1136" t="s">
        <v>15056</v>
      </c>
      <c r="AO3028" s="1136">
        <f t="shared" si="382"/>
        <v>500</v>
      </c>
      <c r="AP3028" s="1136">
        <f t="shared" si="383"/>
        <v>1.79</v>
      </c>
      <c r="AQ3028" s="1136" t="str">
        <f t="shared" si="384"/>
        <v>1-4-1S83°</v>
      </c>
      <c r="AR3028" s="1136" t="str">
        <f t="shared" si="385"/>
        <v>30</v>
      </c>
      <c r="AS3028" s="1136" t="str">
        <f t="shared" si="386"/>
        <v>200/200/OFF</v>
      </c>
      <c r="AT3028" s="1136" t="str">
        <f t="shared" si="387"/>
        <v>1-4-1S83°</v>
      </c>
      <c r="AV3028" s="1136" t="str">
        <f t="shared" si="380"/>
        <v>113.3.25</v>
      </c>
      <c r="AW3028" s="1438">
        <f t="shared" si="381"/>
        <v>45376</v>
      </c>
    </row>
    <row r="3029" spans="1:49">
      <c r="A3029" s="1135" t="s">
        <v>9090</v>
      </c>
      <c r="B3029" s="1135" t="s">
        <v>8725</v>
      </c>
      <c r="C3029" s="1135">
        <v>600</v>
      </c>
      <c r="D3029" s="1135">
        <v>1.75</v>
      </c>
      <c r="E3029" s="1135" t="s">
        <v>15203</v>
      </c>
      <c r="F3029" s="1135" t="s">
        <v>663</v>
      </c>
      <c r="G3029" s="1135">
        <v>5</v>
      </c>
      <c r="H3029" s="1135" t="s">
        <v>3664</v>
      </c>
      <c r="I3029" s="1135" t="s">
        <v>466</v>
      </c>
      <c r="J3029" s="1135">
        <v>2.2999999999999998</v>
      </c>
      <c r="K3029" s="1135" t="s">
        <v>8998</v>
      </c>
      <c r="L3029" s="1135" t="s">
        <v>4123</v>
      </c>
      <c r="M3029" s="1135">
        <v>206</v>
      </c>
      <c r="N3029" s="1135" t="s">
        <v>1039</v>
      </c>
      <c r="O3029" s="1135">
        <v>5.15</v>
      </c>
      <c r="P3029" s="1135">
        <v>4.12</v>
      </c>
      <c r="Q3029" s="1135">
        <v>4</v>
      </c>
      <c r="R3029" s="1135">
        <v>20</v>
      </c>
      <c r="T3029" s="1135">
        <v>18.5</v>
      </c>
      <c r="U3029" s="1135">
        <v>4.0999999999999996</v>
      </c>
      <c r="V3029" s="1135" t="s">
        <v>663</v>
      </c>
      <c r="W3029" s="1135">
        <v>120</v>
      </c>
      <c r="X3029" s="1135">
        <v>85</v>
      </c>
      <c r="Y3029" s="1135">
        <v>1.5</v>
      </c>
      <c r="Z3029" s="1135" t="s">
        <v>663</v>
      </c>
      <c r="AA3029" s="1135" t="s">
        <v>7878</v>
      </c>
      <c r="AH3029" s="1135" t="s">
        <v>662</v>
      </c>
      <c r="AI3029" s="1135">
        <v>94.39</v>
      </c>
      <c r="AJ3029" s="1135">
        <v>-0.57999999999999996</v>
      </c>
      <c r="AK3029" s="1135">
        <v>1.27</v>
      </c>
      <c r="AM3029" s="1136" t="s">
        <v>15057</v>
      </c>
      <c r="AN3029" s="1136" t="s">
        <v>15058</v>
      </c>
      <c r="AO3029" s="1136">
        <f t="shared" si="382"/>
        <v>600</v>
      </c>
      <c r="AP3029" s="1136">
        <f t="shared" si="383"/>
        <v>1.75</v>
      </c>
      <c r="AQ3029" s="1136" t="str">
        <f t="shared" si="384"/>
        <v>1-5-1S85°Z+S</v>
      </c>
      <c r="AR3029" s="1136" t="str">
        <f t="shared" si="385"/>
        <v>NA</v>
      </c>
      <c r="AS3029" s="1136" t="str">
        <f t="shared" si="386"/>
        <v>165/150</v>
      </c>
      <c r="AT3029" s="1136" t="str">
        <f t="shared" si="387"/>
        <v>1-5-1S85°Z+S</v>
      </c>
      <c r="AU3029" s="1136" t="s">
        <v>15734</v>
      </c>
      <c r="AV3029" s="1136" t="str">
        <f t="shared" si="380"/>
        <v>113.4.2</v>
      </c>
      <c r="AW3029" s="1438">
        <f t="shared" si="381"/>
        <v>45384</v>
      </c>
    </row>
    <row r="3030" spans="1:49">
      <c r="A3030" s="1135" t="s">
        <v>9091</v>
      </c>
      <c r="B3030" s="1135" t="s">
        <v>9038</v>
      </c>
      <c r="C3030" s="1135">
        <v>500</v>
      </c>
      <c r="D3030" s="1135">
        <v>1.74</v>
      </c>
      <c r="E3030" s="1135" t="s">
        <v>15183</v>
      </c>
      <c r="F3030" s="1135" t="s">
        <v>2261</v>
      </c>
      <c r="G3030" s="1135">
        <v>2</v>
      </c>
      <c r="H3030" s="1135" t="s">
        <v>1743</v>
      </c>
      <c r="I3030" s="1135" t="s">
        <v>1167</v>
      </c>
      <c r="J3030" s="1135">
        <v>1.7</v>
      </c>
      <c r="K3030" s="1135" t="s">
        <v>9092</v>
      </c>
      <c r="L3030" s="1135" t="s">
        <v>9084</v>
      </c>
      <c r="M3030" s="1135">
        <v>31.3</v>
      </c>
      <c r="N3030" s="1135" t="s">
        <v>1039</v>
      </c>
      <c r="O3030" s="1135">
        <v>0.78250000000000008</v>
      </c>
      <c r="P3030" s="1135">
        <v>0.626</v>
      </c>
      <c r="Q3030" s="1135">
        <v>4</v>
      </c>
      <c r="R3030" s="1135">
        <v>20</v>
      </c>
      <c r="T3030" s="1135">
        <v>37</v>
      </c>
      <c r="U3030" s="1135">
        <v>3.5</v>
      </c>
      <c r="V3030" s="1135" t="s">
        <v>663</v>
      </c>
      <c r="W3030" s="1135">
        <v>150</v>
      </c>
      <c r="X3030" s="1135">
        <v>85</v>
      </c>
      <c r="Y3030" s="1135">
        <v>3.5</v>
      </c>
      <c r="Z3030" s="1135">
        <v>3.5</v>
      </c>
      <c r="AA3030" s="1135" t="s">
        <v>7878</v>
      </c>
      <c r="AH3030" s="1135" t="s">
        <v>1515</v>
      </c>
      <c r="AI3030" s="1135">
        <v>93.07</v>
      </c>
      <c r="AJ3030" s="1135">
        <v>-0.26</v>
      </c>
      <c r="AK3030" s="1135">
        <v>0.47</v>
      </c>
      <c r="AM3030" s="1136" t="s">
        <v>15059</v>
      </c>
      <c r="AN3030" s="1136" t="s">
        <v>15060</v>
      </c>
      <c r="AO3030" s="1136">
        <f t="shared" si="382"/>
        <v>500</v>
      </c>
      <c r="AP3030" s="1136">
        <f t="shared" si="383"/>
        <v>1.74</v>
      </c>
      <c r="AQ3030" s="1136" t="str">
        <f t="shared" si="384"/>
        <v>1-4-1S83°</v>
      </c>
      <c r="AR3030" s="1136" t="str">
        <f t="shared" si="385"/>
        <v>33</v>
      </c>
      <c r="AS3030" s="1136" t="str">
        <f t="shared" si="386"/>
        <v>225/225/OFF</v>
      </c>
      <c r="AT3030" s="1136" t="str">
        <f t="shared" si="387"/>
        <v>1-4-1S83°</v>
      </c>
      <c r="AV3030" s="1136" t="str">
        <f t="shared" si="380"/>
        <v>113.4.2</v>
      </c>
      <c r="AW3030" s="1438">
        <f t="shared" si="381"/>
        <v>45384</v>
      </c>
    </row>
    <row r="3031" spans="1:49">
      <c r="A3031" s="1135" t="s">
        <v>9093</v>
      </c>
      <c r="B3031" s="1135" t="s">
        <v>9078</v>
      </c>
      <c r="C3031" s="1135">
        <v>500</v>
      </c>
      <c r="D3031" s="1135">
        <v>1.645</v>
      </c>
      <c r="E3031" s="1135" t="s">
        <v>15196</v>
      </c>
      <c r="F3031" s="1135" t="s">
        <v>1608</v>
      </c>
      <c r="G3031" s="1135">
        <v>2</v>
      </c>
      <c r="H3031" s="1135" t="s">
        <v>9079</v>
      </c>
      <c r="I3031" s="1135" t="s">
        <v>1261</v>
      </c>
      <c r="J3031" s="1135">
        <v>0.7</v>
      </c>
      <c r="K3031" s="1135" t="s">
        <v>9094</v>
      </c>
      <c r="L3031" s="1135" t="s">
        <v>4156</v>
      </c>
      <c r="M3031" s="1135">
        <v>63.5</v>
      </c>
      <c r="N3031" s="1135" t="s">
        <v>1039</v>
      </c>
      <c r="O3031" s="1135">
        <v>1.5875000000000001</v>
      </c>
      <c r="P3031" s="1135">
        <v>1.5875000000000001</v>
      </c>
      <c r="Q3031" s="1135">
        <v>3.5</v>
      </c>
      <c r="R3031" s="1135">
        <v>16</v>
      </c>
      <c r="T3031" s="1135">
        <v>23</v>
      </c>
      <c r="U3031" s="1135">
        <v>3</v>
      </c>
      <c r="V3031" s="1135" t="s">
        <v>663</v>
      </c>
      <c r="W3031" s="1135">
        <v>125</v>
      </c>
      <c r="X3031" s="1135">
        <v>80</v>
      </c>
      <c r="Y3031" s="1135">
        <v>2</v>
      </c>
      <c r="Z3031" s="1135">
        <v>3</v>
      </c>
      <c r="AA3031" s="1135" t="s">
        <v>4588</v>
      </c>
      <c r="AH3031" s="1135" t="s">
        <v>661</v>
      </c>
      <c r="AI3031" s="1135">
        <v>93.23</v>
      </c>
      <c r="AJ3031" s="1135">
        <v>-0.12</v>
      </c>
      <c r="AK3031" s="1135">
        <v>0.88</v>
      </c>
      <c r="AM3031" s="1136" t="s">
        <v>15061</v>
      </c>
      <c r="AN3031" s="1136" t="s">
        <v>15062</v>
      </c>
      <c r="AO3031" s="1136">
        <f t="shared" si="382"/>
        <v>500</v>
      </c>
      <c r="AP3031" s="1136">
        <f t="shared" si="383"/>
        <v>1.645</v>
      </c>
      <c r="AQ3031" s="1136" t="str">
        <f t="shared" si="384"/>
        <v>2-6-1S83°</v>
      </c>
      <c r="AR3031" s="1136" t="str">
        <f t="shared" si="385"/>
        <v>32</v>
      </c>
      <c r="AS3031" s="1136" t="str">
        <f t="shared" si="386"/>
        <v>212/OFF</v>
      </c>
      <c r="AT3031" s="1136" t="str">
        <f t="shared" si="387"/>
        <v>2-6-1S83°</v>
      </c>
      <c r="AV3031" s="1136" t="str">
        <f t="shared" si="380"/>
        <v>113.3.13</v>
      </c>
      <c r="AW3031" s="1438">
        <f t="shared" si="381"/>
        <v>45364</v>
      </c>
    </row>
    <row r="3032" spans="1:49">
      <c r="A3032" s="1135" t="s">
        <v>9095</v>
      </c>
      <c r="B3032" s="1135" t="s">
        <v>9045</v>
      </c>
      <c r="C3032" s="1135">
        <v>500</v>
      </c>
      <c r="D3032" s="1135">
        <v>1.7</v>
      </c>
      <c r="E3032" s="1135" t="s">
        <v>15210</v>
      </c>
      <c r="F3032" s="1135" t="s">
        <v>1492</v>
      </c>
      <c r="G3032" s="1135">
        <v>5</v>
      </c>
      <c r="H3032" s="1135" t="s">
        <v>8430</v>
      </c>
      <c r="I3032" s="1135" t="s">
        <v>657</v>
      </c>
      <c r="J3032" s="1135">
        <v>2.1</v>
      </c>
      <c r="K3032" s="1135" t="s">
        <v>9046</v>
      </c>
      <c r="L3032" s="1135" t="s">
        <v>9047</v>
      </c>
      <c r="M3032" s="1135">
        <v>462</v>
      </c>
      <c r="N3032" s="1135" t="s">
        <v>1039</v>
      </c>
      <c r="O3032" s="1135">
        <v>11.55</v>
      </c>
      <c r="P3032" s="1135">
        <v>9.24</v>
      </c>
      <c r="Q3032" s="1135">
        <v>3.5</v>
      </c>
      <c r="R3032" s="1135">
        <v>20</v>
      </c>
      <c r="T3032" s="1135">
        <v>20</v>
      </c>
      <c r="U3032" s="1135">
        <v>4</v>
      </c>
      <c r="V3032" s="1135" t="s">
        <v>663</v>
      </c>
      <c r="W3032" s="1135">
        <v>110</v>
      </c>
      <c r="X3032" s="1135">
        <v>60</v>
      </c>
      <c r="Y3032" s="1135">
        <v>1</v>
      </c>
      <c r="Z3032" s="1135" t="s">
        <v>663</v>
      </c>
      <c r="AA3032" s="1135" t="s">
        <v>9096</v>
      </c>
      <c r="AH3032" s="1135" t="s">
        <v>8948</v>
      </c>
      <c r="AI3032" s="1135">
        <v>94.52</v>
      </c>
      <c r="AJ3032" s="1135">
        <v>-0.85</v>
      </c>
      <c r="AK3032" s="1135">
        <v>1.64</v>
      </c>
      <c r="AM3032" s="1136" t="s">
        <v>15063</v>
      </c>
      <c r="AN3032" s="1136" t="s">
        <v>15064</v>
      </c>
      <c r="AO3032" s="1136">
        <f t="shared" si="382"/>
        <v>500</v>
      </c>
      <c r="AP3032" s="1136">
        <f t="shared" si="383"/>
        <v>1.7</v>
      </c>
      <c r="AQ3032" s="1136" t="str">
        <f t="shared" si="384"/>
        <v>1-5-1S83°Z+S</v>
      </c>
      <c r="AR3032" s="1136" t="str">
        <f t="shared" si="385"/>
        <v>32.5</v>
      </c>
      <c r="AS3032" s="1136" t="str">
        <f t="shared" si="386"/>
        <v>350/350/OFF</v>
      </c>
      <c r="AT3032" s="1136" t="str">
        <f t="shared" si="387"/>
        <v>1-5-1S83°Z+S</v>
      </c>
      <c r="AU3032" s="1136" t="s">
        <v>15734</v>
      </c>
      <c r="AV3032" s="1136" t="str">
        <f t="shared" si="380"/>
        <v>113.5.14</v>
      </c>
      <c r="AW3032" s="1438">
        <f t="shared" si="381"/>
        <v>45426</v>
      </c>
    </row>
    <row r="3033" spans="1:49">
      <c r="A3033" s="1135" t="s">
        <v>9097</v>
      </c>
      <c r="B3033" s="1135" t="s">
        <v>671</v>
      </c>
      <c r="C3033" s="1135">
        <v>550</v>
      </c>
      <c r="D3033" s="1135">
        <v>1.68</v>
      </c>
      <c r="E3033" s="1135">
        <v>102.5</v>
      </c>
      <c r="F3033" s="1135" t="s">
        <v>4164</v>
      </c>
      <c r="G3033" s="1135">
        <v>5.5</v>
      </c>
      <c r="H3033" s="1135" t="s">
        <v>9062</v>
      </c>
      <c r="I3033" s="1135" t="s">
        <v>657</v>
      </c>
      <c r="J3033" s="1135">
        <v>3.4</v>
      </c>
      <c r="K3033" s="1135" t="s">
        <v>9098</v>
      </c>
      <c r="L3033" s="1135" t="s">
        <v>9054</v>
      </c>
      <c r="M3033" s="1135">
        <v>427.4</v>
      </c>
      <c r="N3033" s="1135" t="s">
        <v>1039</v>
      </c>
      <c r="O3033" s="1135">
        <v>10.685</v>
      </c>
      <c r="P3033" s="1135">
        <v>8.548</v>
      </c>
      <c r="Q3033" s="1135">
        <v>3.5</v>
      </c>
      <c r="R3033" s="1135">
        <v>19.600000000000001</v>
      </c>
      <c r="T3033" s="1135">
        <v>14.9</v>
      </c>
      <c r="U3033" s="1135">
        <v>4.2</v>
      </c>
      <c r="V3033" s="1135" t="s">
        <v>663</v>
      </c>
      <c r="W3033" s="1135">
        <v>120</v>
      </c>
      <c r="X3033" s="1135">
        <v>90</v>
      </c>
      <c r="Y3033" s="1135">
        <v>1</v>
      </c>
      <c r="Z3033" s="1135" t="s">
        <v>663</v>
      </c>
      <c r="AA3033" s="1135" t="s">
        <v>7937</v>
      </c>
      <c r="AH3033" s="1135" t="s">
        <v>927</v>
      </c>
      <c r="AI3033" s="1135">
        <v>90.49</v>
      </c>
      <c r="AJ3033" s="1135">
        <v>-0.12</v>
      </c>
      <c r="AK3033" s="1135">
        <v>1.43</v>
      </c>
      <c r="AM3033" s="1136" t="s">
        <v>15065</v>
      </c>
      <c r="AN3033" s="1136" t="s">
        <v>15066</v>
      </c>
      <c r="AO3033" s="1136">
        <f t="shared" si="382"/>
        <v>550</v>
      </c>
      <c r="AP3033" s="1136">
        <f t="shared" si="383"/>
        <v>1.68</v>
      </c>
      <c r="AQ3033" s="1136">
        <f t="shared" si="384"/>
        <v>102.5</v>
      </c>
      <c r="AR3033" s="1136" t="str">
        <f t="shared" si="385"/>
        <v>15.5</v>
      </c>
      <c r="AS3033" s="1136" t="str">
        <f t="shared" si="386"/>
        <v>485/425/160</v>
      </c>
      <c r="AT3033" s="1136">
        <f t="shared" si="387"/>
        <v>102.5</v>
      </c>
      <c r="AV3033" s="1136" t="str">
        <f t="shared" si="380"/>
        <v>113.5.16</v>
      </c>
      <c r="AW3033" s="1438">
        <f t="shared" si="381"/>
        <v>45428</v>
      </c>
    </row>
    <row r="3034" spans="1:49">
      <c r="A3034" s="1135" t="s">
        <v>9099</v>
      </c>
      <c r="B3034" s="1135" t="s">
        <v>9038</v>
      </c>
      <c r="C3034" s="1135">
        <v>500</v>
      </c>
      <c r="D3034" s="1135">
        <v>1.74</v>
      </c>
      <c r="E3034" s="1135" t="s">
        <v>15185</v>
      </c>
      <c r="F3034" s="1135" t="s">
        <v>1069</v>
      </c>
      <c r="G3034" s="1135">
        <v>2</v>
      </c>
      <c r="H3034" s="1135" t="s">
        <v>1357</v>
      </c>
      <c r="I3034" s="1135" t="s">
        <v>1167</v>
      </c>
      <c r="J3034" s="1135">
        <v>1.5</v>
      </c>
      <c r="K3034" s="1135" t="s">
        <v>9100</v>
      </c>
      <c r="L3034" s="1135" t="s">
        <v>9084</v>
      </c>
      <c r="M3034" s="1135">
        <v>31.3</v>
      </c>
      <c r="N3034" s="1135" t="s">
        <v>1039</v>
      </c>
      <c r="O3034" s="1135">
        <v>0.78250000000000008</v>
      </c>
      <c r="P3034" s="1135">
        <v>0.626</v>
      </c>
      <c r="Q3034" s="1135">
        <v>4</v>
      </c>
      <c r="R3034" s="1135" t="s">
        <v>9101</v>
      </c>
      <c r="T3034" s="1135" t="s">
        <v>9102</v>
      </c>
      <c r="U3034" s="1135" t="s">
        <v>9103</v>
      </c>
      <c r="V3034" s="1135" t="s">
        <v>663</v>
      </c>
      <c r="W3034" s="1135">
        <v>150</v>
      </c>
      <c r="X3034" s="1135">
        <v>85</v>
      </c>
      <c r="Y3034" s="1135">
        <v>3.5</v>
      </c>
      <c r="Z3034" s="1135">
        <v>3.5</v>
      </c>
      <c r="AA3034" s="1135" t="s">
        <v>6662</v>
      </c>
      <c r="AH3034" s="1135" t="s">
        <v>887</v>
      </c>
      <c r="AI3034" s="1135">
        <v>92.22</v>
      </c>
      <c r="AJ3034" s="1135">
        <v>-0.01</v>
      </c>
      <c r="AK3034" s="1135">
        <v>1.27</v>
      </c>
      <c r="AM3034" s="1136" t="s">
        <v>15067</v>
      </c>
      <c r="AN3034" s="1136" t="s">
        <v>15068</v>
      </c>
      <c r="AO3034" s="1136">
        <f t="shared" si="382"/>
        <v>500</v>
      </c>
      <c r="AP3034" s="1136">
        <f t="shared" si="383"/>
        <v>1.74</v>
      </c>
      <c r="AQ3034" s="1136" t="str">
        <f t="shared" si="384"/>
        <v>2-5-1S83°</v>
      </c>
      <c r="AR3034" s="1136" t="str">
        <f t="shared" si="385"/>
        <v>31.5</v>
      </c>
      <c r="AS3034" s="1136" t="str">
        <f t="shared" si="386"/>
        <v>163/OFF</v>
      </c>
      <c r="AT3034" s="1136" t="str">
        <f t="shared" si="387"/>
        <v>2-5-1S83°</v>
      </c>
      <c r="AV3034" s="1136" t="str">
        <f t="shared" si="380"/>
        <v>113.6.12</v>
      </c>
      <c r="AW3034" s="1438">
        <f t="shared" si="381"/>
        <v>45455</v>
      </c>
    </row>
    <row r="3035" spans="1:49">
      <c r="A3035" s="1135" t="s">
        <v>9104</v>
      </c>
      <c r="B3035" s="1135" t="s">
        <v>8618</v>
      </c>
      <c r="C3035" s="1135">
        <v>500</v>
      </c>
      <c r="D3035" s="1135">
        <v>1.85</v>
      </c>
      <c r="E3035" s="1135" t="s">
        <v>15203</v>
      </c>
      <c r="F3035" s="1135" t="s">
        <v>663</v>
      </c>
      <c r="G3035" s="1135">
        <v>5</v>
      </c>
      <c r="H3035" s="1135" t="s">
        <v>2229</v>
      </c>
      <c r="I3035" s="1135" t="s">
        <v>466</v>
      </c>
      <c r="J3035" s="1135">
        <v>1.4</v>
      </c>
      <c r="K3035" s="1135" t="s">
        <v>9005</v>
      </c>
      <c r="L3035" s="1135" t="s">
        <v>8621</v>
      </c>
      <c r="M3035" s="1135">
        <v>421.5</v>
      </c>
      <c r="N3035" s="1135" t="s">
        <v>1039</v>
      </c>
      <c r="O3035" s="1135">
        <v>10.537500000000001</v>
      </c>
      <c r="P3035" s="1135">
        <v>8.43</v>
      </c>
      <c r="Q3035" s="1135">
        <v>3</v>
      </c>
      <c r="R3035" s="1135">
        <v>19.100000000000001</v>
      </c>
      <c r="T3035" s="1135">
        <v>12.2</v>
      </c>
      <c r="U3035" s="1135">
        <v>5.8</v>
      </c>
      <c r="V3035" s="1135" t="s">
        <v>663</v>
      </c>
      <c r="W3035" s="1135">
        <v>35</v>
      </c>
      <c r="X3035" s="1135">
        <v>10</v>
      </c>
      <c r="Y3035" s="1135">
        <v>1.2</v>
      </c>
      <c r="Z3035" s="1135" t="s">
        <v>663</v>
      </c>
      <c r="AA3035" s="1135" t="s">
        <v>7955</v>
      </c>
      <c r="AB3035" s="1135" t="s">
        <v>8396</v>
      </c>
      <c r="AH3035" s="1135" t="s">
        <v>1580</v>
      </c>
      <c r="AI3035" s="1135">
        <v>91.33</v>
      </c>
      <c r="AJ3035" s="1135">
        <v>-1.1000000000000001</v>
      </c>
      <c r="AK3035" s="1135">
        <v>8.32</v>
      </c>
      <c r="AM3035" s="1136" t="s">
        <v>15069</v>
      </c>
      <c r="AN3035" s="1136" t="s">
        <v>15070</v>
      </c>
      <c r="AO3035" s="1136">
        <f t="shared" si="382"/>
        <v>500</v>
      </c>
      <c r="AP3035" s="1136">
        <f t="shared" si="383"/>
        <v>1.85</v>
      </c>
      <c r="AQ3035" s="1136" t="str">
        <f t="shared" si="384"/>
        <v>1-5-1S85°Z+S</v>
      </c>
      <c r="AR3035" s="1136" t="str">
        <f t="shared" si="385"/>
        <v>NA</v>
      </c>
      <c r="AS3035" s="1136" t="str">
        <f t="shared" si="386"/>
        <v>165/160</v>
      </c>
      <c r="AT3035" s="1136" t="str">
        <f t="shared" si="387"/>
        <v>1-5-1S85°Z+S</v>
      </c>
      <c r="AU3035" s="1136" t="s">
        <v>15734</v>
      </c>
      <c r="AV3035" s="1136" t="str">
        <f t="shared" si="380"/>
        <v>113.6.27</v>
      </c>
      <c r="AW3035" s="1438">
        <f t="shared" si="381"/>
        <v>45470</v>
      </c>
    </row>
    <row r="3036" spans="1:49">
      <c r="A3036" s="1135" t="s">
        <v>9105</v>
      </c>
      <c r="B3036" s="1135" t="s">
        <v>9038</v>
      </c>
      <c r="C3036" s="1135">
        <v>500</v>
      </c>
      <c r="D3036" s="1135">
        <v>1.74</v>
      </c>
      <c r="E3036" s="1135" t="s">
        <v>15185</v>
      </c>
      <c r="F3036" s="1135" t="s">
        <v>1069</v>
      </c>
      <c r="G3036" s="1135">
        <v>2</v>
      </c>
      <c r="H3036" s="1135" t="s">
        <v>1564</v>
      </c>
      <c r="I3036" s="1135" t="s">
        <v>1167</v>
      </c>
      <c r="J3036" s="1135">
        <v>1.5</v>
      </c>
      <c r="K3036" s="1135" t="s">
        <v>9106</v>
      </c>
      <c r="L3036" s="1135" t="s">
        <v>9084</v>
      </c>
      <c r="M3036" s="1135">
        <v>31.3</v>
      </c>
      <c r="N3036" s="1135" t="s">
        <v>1039</v>
      </c>
      <c r="O3036" s="1135">
        <v>0.78250000000000008</v>
      </c>
      <c r="P3036" s="1135">
        <v>0.626</v>
      </c>
      <c r="Q3036" s="1135">
        <v>4</v>
      </c>
      <c r="R3036" s="1135">
        <v>22.5</v>
      </c>
      <c r="T3036" s="1135">
        <v>31</v>
      </c>
      <c r="U3036" s="1135">
        <v>4.4000000000000004</v>
      </c>
      <c r="V3036" s="1135" t="s">
        <v>663</v>
      </c>
      <c r="W3036" s="1135">
        <v>150</v>
      </c>
      <c r="X3036" s="1135">
        <v>85</v>
      </c>
      <c r="Y3036" s="1135">
        <v>3.5</v>
      </c>
      <c r="Z3036" s="1135">
        <v>3.5</v>
      </c>
      <c r="AA3036" s="1135" t="s">
        <v>1808</v>
      </c>
      <c r="AH3036" s="1135" t="s">
        <v>1921</v>
      </c>
      <c r="AI3036" s="1135">
        <v>91.82</v>
      </c>
      <c r="AJ3036" s="1135">
        <v>-0.12</v>
      </c>
      <c r="AK3036" s="1135">
        <v>1.1499999999999999</v>
      </c>
      <c r="AM3036" s="1136" t="s">
        <v>15071</v>
      </c>
      <c r="AN3036" s="1136" t="s">
        <v>15072</v>
      </c>
      <c r="AO3036" s="1136">
        <f t="shared" si="382"/>
        <v>500</v>
      </c>
      <c r="AP3036" s="1136">
        <f t="shared" si="383"/>
        <v>1.74</v>
      </c>
      <c r="AQ3036" s="1136" t="str">
        <f t="shared" si="384"/>
        <v>2-5-1S83°</v>
      </c>
      <c r="AR3036" s="1136" t="str">
        <f t="shared" si="385"/>
        <v>31.5</v>
      </c>
      <c r="AS3036" s="1136" t="str">
        <f t="shared" si="386"/>
        <v>160/OFF</v>
      </c>
      <c r="AT3036" s="1136" t="str">
        <f t="shared" si="387"/>
        <v>2-5-1S83°</v>
      </c>
      <c r="AV3036" s="1136" t="str">
        <f t="shared" si="380"/>
        <v>113.7.15</v>
      </c>
      <c r="AW3036" s="1438">
        <f t="shared" si="381"/>
        <v>45488</v>
      </c>
    </row>
    <row r="3037" spans="1:49">
      <c r="A3037" s="1135" t="s">
        <v>9107</v>
      </c>
      <c r="B3037" s="1135" t="s">
        <v>671</v>
      </c>
      <c r="C3037" s="1135">
        <v>500</v>
      </c>
      <c r="D3037" s="1135">
        <v>1.73</v>
      </c>
      <c r="E3037" s="1135" t="s">
        <v>15210</v>
      </c>
      <c r="F3037" s="1135" t="s">
        <v>1492</v>
      </c>
      <c r="G3037" s="1135">
        <v>5.5</v>
      </c>
      <c r="H3037" s="1135" t="s">
        <v>9108</v>
      </c>
      <c r="I3037" s="1135" t="s">
        <v>657</v>
      </c>
      <c r="J3037" s="1135">
        <v>0.8</v>
      </c>
      <c r="K3037" s="1135" t="s">
        <v>9109</v>
      </c>
      <c r="L3037" s="1135" t="s">
        <v>9110</v>
      </c>
      <c r="M3037" s="1135">
        <v>462</v>
      </c>
      <c r="N3037" s="1135" t="s">
        <v>1039</v>
      </c>
      <c r="O3037" s="1135">
        <v>11.55</v>
      </c>
      <c r="P3037" s="1135">
        <v>9.24</v>
      </c>
      <c r="Q3037" s="1135">
        <v>3.5</v>
      </c>
      <c r="R3037" s="1135">
        <v>20.100000000000001</v>
      </c>
      <c r="T3037" s="1135">
        <v>25.7</v>
      </c>
      <c r="U3037" s="1135">
        <v>3</v>
      </c>
      <c r="V3037" s="1135" t="s">
        <v>663</v>
      </c>
      <c r="W3037" s="1135" t="s">
        <v>663</v>
      </c>
      <c r="X3037" s="1135" t="s">
        <v>663</v>
      </c>
      <c r="Y3037" s="1135">
        <v>1.5</v>
      </c>
      <c r="Z3037" s="1135" t="s">
        <v>663</v>
      </c>
      <c r="AA3037" s="1135" t="s">
        <v>2086</v>
      </c>
      <c r="AH3037" s="1135" t="s">
        <v>927</v>
      </c>
      <c r="AI3037" s="1135">
        <v>90.46</v>
      </c>
      <c r="AJ3037" s="1135">
        <v>-0.02</v>
      </c>
      <c r="AK3037" s="1135">
        <v>1.44</v>
      </c>
      <c r="AM3037" s="1136" t="s">
        <v>15073</v>
      </c>
      <c r="AN3037" s="1136" t="s">
        <v>15074</v>
      </c>
      <c r="AO3037" s="1136">
        <f t="shared" si="382"/>
        <v>500</v>
      </c>
      <c r="AP3037" s="1136">
        <f t="shared" si="383"/>
        <v>1.73</v>
      </c>
      <c r="AQ3037" s="1136" t="str">
        <f t="shared" si="384"/>
        <v>1-5-1S83°Z+S</v>
      </c>
      <c r="AR3037" s="1136" t="str">
        <f t="shared" si="385"/>
        <v>32.5</v>
      </c>
      <c r="AS3037" s="1136" t="str">
        <f t="shared" si="386"/>
        <v>325/325/130</v>
      </c>
      <c r="AT3037" s="1136" t="str">
        <f t="shared" si="387"/>
        <v>1-5-1S83°Z+S</v>
      </c>
      <c r="AU3037" s="1136" t="s">
        <v>15734</v>
      </c>
      <c r="AV3037" s="1136" t="str">
        <f t="shared" si="380"/>
        <v>113.8.1</v>
      </c>
      <c r="AW3037" s="1438">
        <f t="shared" si="381"/>
        <v>45505</v>
      </c>
    </row>
    <row r="3038" spans="1:49">
      <c r="A3038" s="1135" t="s">
        <v>9111</v>
      </c>
      <c r="B3038" s="1135" t="s">
        <v>8488</v>
      </c>
      <c r="C3038" s="1135">
        <v>500</v>
      </c>
      <c r="D3038" s="1135">
        <v>1.73</v>
      </c>
      <c r="E3038" s="1135" t="s">
        <v>15185</v>
      </c>
      <c r="F3038" s="1135" t="s">
        <v>1078</v>
      </c>
      <c r="G3038" s="1135">
        <v>2</v>
      </c>
      <c r="H3038" s="1135" t="s">
        <v>1564</v>
      </c>
      <c r="I3038" s="1135" t="s">
        <v>1167</v>
      </c>
      <c r="J3038" s="1135">
        <v>1.9</v>
      </c>
      <c r="K3038" s="1135" t="s">
        <v>8941</v>
      </c>
      <c r="L3038" s="1135" t="s">
        <v>8490</v>
      </c>
      <c r="M3038" s="1135">
        <v>30.8</v>
      </c>
      <c r="N3038" s="1135" t="s">
        <v>1039</v>
      </c>
      <c r="O3038" s="1135">
        <v>0.77</v>
      </c>
      <c r="P3038" s="1135">
        <v>0.61599999999999999</v>
      </c>
      <c r="Q3038" s="1135">
        <v>3.5</v>
      </c>
      <c r="R3038" s="1135" t="s">
        <v>9112</v>
      </c>
      <c r="T3038" s="1135" t="s">
        <v>9113</v>
      </c>
      <c r="U3038" s="1135">
        <v>4</v>
      </c>
      <c r="V3038" s="1135" t="s">
        <v>663</v>
      </c>
      <c r="W3038" s="1135">
        <v>140</v>
      </c>
      <c r="X3038" s="1135" t="s">
        <v>1157</v>
      </c>
      <c r="Y3038" s="1135">
        <v>2.5</v>
      </c>
      <c r="Z3038" s="1135">
        <v>4</v>
      </c>
      <c r="AA3038" s="1135" t="s">
        <v>1812</v>
      </c>
      <c r="AB3038" s="1135" t="s">
        <v>1075</v>
      </c>
      <c r="AH3038" s="1135" t="s">
        <v>6011</v>
      </c>
      <c r="AI3038" s="1135">
        <v>89.44</v>
      </c>
      <c r="AJ3038" s="1135">
        <v>-0.19</v>
      </c>
      <c r="AK3038" s="1135">
        <v>0.46</v>
      </c>
      <c r="AM3038" s="1136" t="s">
        <v>15075</v>
      </c>
      <c r="AN3038" s="1136" t="s">
        <v>15076</v>
      </c>
      <c r="AO3038" s="1136">
        <f t="shared" si="382"/>
        <v>500</v>
      </c>
      <c r="AP3038" s="1136">
        <f t="shared" si="383"/>
        <v>1.73</v>
      </c>
      <c r="AQ3038" s="1136" t="str">
        <f t="shared" si="384"/>
        <v>2-5-1S83°</v>
      </c>
      <c r="AR3038" s="1136" t="str">
        <f t="shared" si="385"/>
        <v>30</v>
      </c>
      <c r="AS3038" s="1136" t="str">
        <f t="shared" si="386"/>
        <v>160/OFF</v>
      </c>
      <c r="AT3038" s="1136" t="str">
        <f t="shared" si="387"/>
        <v>2-5-1S83°</v>
      </c>
      <c r="AV3038" s="1136" t="str">
        <f t="shared" si="380"/>
        <v>113.8.15</v>
      </c>
      <c r="AW3038" s="1438">
        <f t="shared" si="381"/>
        <v>45519</v>
      </c>
    </row>
    <row r="3039" spans="1:49">
      <c r="A3039" s="1135" t="s">
        <v>9114</v>
      </c>
      <c r="B3039" s="1135" t="s">
        <v>8725</v>
      </c>
      <c r="C3039" s="1135">
        <v>600</v>
      </c>
      <c r="D3039" s="1135">
        <v>1.78</v>
      </c>
      <c r="E3039" s="1135" t="s">
        <v>15203</v>
      </c>
      <c r="F3039" s="1135" t="s">
        <v>663</v>
      </c>
      <c r="G3039" s="1135">
        <v>5</v>
      </c>
      <c r="H3039" s="1135" t="s">
        <v>3664</v>
      </c>
      <c r="I3039" s="1135" t="s">
        <v>466</v>
      </c>
      <c r="J3039" s="1135">
        <v>2.2000000000000002</v>
      </c>
      <c r="K3039" s="1135" t="s">
        <v>9115</v>
      </c>
      <c r="L3039" s="1135" t="s">
        <v>4581</v>
      </c>
      <c r="M3039" s="1135">
        <v>206</v>
      </c>
      <c r="N3039" s="1135" t="s">
        <v>1039</v>
      </c>
      <c r="O3039" s="1135">
        <v>5.15</v>
      </c>
      <c r="P3039" s="1135">
        <v>4.12</v>
      </c>
      <c r="Q3039" s="1135">
        <v>4</v>
      </c>
      <c r="R3039" s="1135">
        <v>20</v>
      </c>
      <c r="T3039" s="1135">
        <v>18.5</v>
      </c>
      <c r="U3039" s="1135">
        <v>4.0999999999999996</v>
      </c>
      <c r="V3039" s="1135" t="s">
        <v>663</v>
      </c>
      <c r="W3039" s="1135">
        <v>120</v>
      </c>
      <c r="X3039" s="1135">
        <v>85</v>
      </c>
      <c r="Y3039" s="1135">
        <v>1.5</v>
      </c>
      <c r="Z3039" s="1135" t="s">
        <v>663</v>
      </c>
      <c r="AA3039" s="1135" t="s">
        <v>2176</v>
      </c>
      <c r="AH3039" s="1135" t="s">
        <v>1511</v>
      </c>
      <c r="AI3039" s="1135">
        <v>91.21</v>
      </c>
      <c r="AJ3039" s="1135">
        <v>-0.31</v>
      </c>
      <c r="AK3039" s="1135">
        <v>1.38</v>
      </c>
      <c r="AM3039" s="1136" t="s">
        <v>15077</v>
      </c>
      <c r="AN3039" s="1136" t="s">
        <v>15078</v>
      </c>
      <c r="AO3039" s="1136">
        <f t="shared" si="382"/>
        <v>600</v>
      </c>
      <c r="AP3039" s="1136">
        <f t="shared" si="383"/>
        <v>1.78</v>
      </c>
      <c r="AQ3039" s="1136" t="str">
        <f t="shared" si="384"/>
        <v>1-5-1S85°Z+S</v>
      </c>
      <c r="AR3039" s="1136" t="str">
        <f t="shared" si="385"/>
        <v>NA</v>
      </c>
      <c r="AS3039" s="1136" t="str">
        <f t="shared" si="386"/>
        <v>165/150</v>
      </c>
      <c r="AT3039" s="1136" t="str">
        <f t="shared" si="387"/>
        <v>1-5-1S85°Z+S</v>
      </c>
      <c r="AU3039" s="1136" t="s">
        <v>15734</v>
      </c>
      <c r="AV3039" s="1136" t="str">
        <f t="shared" si="380"/>
        <v>113.9.13</v>
      </c>
      <c r="AW3039" s="1438">
        <f t="shared" si="381"/>
        <v>45548</v>
      </c>
    </row>
    <row r="3040" spans="1:49">
      <c r="A3040" s="1135" t="s">
        <v>9116</v>
      </c>
      <c r="B3040" s="1135" t="s">
        <v>9038</v>
      </c>
      <c r="C3040" s="1135">
        <v>500</v>
      </c>
      <c r="D3040" s="1135">
        <v>1.74</v>
      </c>
      <c r="E3040" s="1135" t="s">
        <v>15185</v>
      </c>
      <c r="F3040" s="1135" t="s">
        <v>1078</v>
      </c>
      <c r="G3040" s="1135">
        <v>1</v>
      </c>
      <c r="H3040" s="1135" t="s">
        <v>1564</v>
      </c>
      <c r="I3040" s="1135" t="s">
        <v>1167</v>
      </c>
      <c r="J3040" s="1135">
        <v>1.5</v>
      </c>
      <c r="K3040" s="1135" t="s">
        <v>9117</v>
      </c>
      <c r="L3040" s="1135" t="s">
        <v>9084</v>
      </c>
      <c r="M3040" s="1135">
        <v>31.3</v>
      </c>
      <c r="N3040" s="1135" t="s">
        <v>1039</v>
      </c>
      <c r="O3040" s="1135">
        <v>0.78250000000000008</v>
      </c>
      <c r="P3040" s="1135">
        <v>0.626</v>
      </c>
      <c r="Q3040" s="1135">
        <v>4</v>
      </c>
      <c r="R3040" s="1135">
        <v>22.5</v>
      </c>
      <c r="T3040" s="1135">
        <v>31</v>
      </c>
      <c r="U3040" s="1135">
        <v>4.4000000000000004</v>
      </c>
      <c r="V3040" s="1135" t="s">
        <v>663</v>
      </c>
      <c r="W3040" s="1135">
        <v>150</v>
      </c>
      <c r="X3040" s="1135">
        <v>85</v>
      </c>
      <c r="Y3040" s="1135">
        <v>3.5</v>
      </c>
      <c r="Z3040" s="1135">
        <v>3.5</v>
      </c>
      <c r="AA3040" s="1135" t="s">
        <v>2176</v>
      </c>
      <c r="AH3040" s="1135" t="s">
        <v>9118</v>
      </c>
      <c r="AI3040" s="1135">
        <v>93.29</v>
      </c>
      <c r="AJ3040" s="1135">
        <v>-0.11</v>
      </c>
      <c r="AK3040" s="1135">
        <v>0.19</v>
      </c>
      <c r="AM3040" s="1136" t="s">
        <v>15079</v>
      </c>
      <c r="AN3040" s="1136" t="s">
        <v>15080</v>
      </c>
      <c r="AO3040" s="1136">
        <f t="shared" si="382"/>
        <v>500</v>
      </c>
      <c r="AP3040" s="1136">
        <f t="shared" si="383"/>
        <v>1.74</v>
      </c>
      <c r="AQ3040" s="1136" t="str">
        <f t="shared" si="384"/>
        <v>2-5-1S83°</v>
      </c>
      <c r="AR3040" s="1136" t="str">
        <f t="shared" si="385"/>
        <v>30</v>
      </c>
      <c r="AS3040" s="1136" t="str">
        <f t="shared" si="386"/>
        <v>160/OFF</v>
      </c>
      <c r="AT3040" s="1136" t="str">
        <f t="shared" si="387"/>
        <v>2-5-1S83°</v>
      </c>
      <c r="AV3040" s="1136" t="str">
        <f t="shared" si="380"/>
        <v>113.9.13</v>
      </c>
      <c r="AW3040" s="1438">
        <f t="shared" si="381"/>
        <v>45548</v>
      </c>
    </row>
    <row r="3041" spans="1:49">
      <c r="A3041" s="1135" t="s">
        <v>9119</v>
      </c>
      <c r="B3041" s="1135" t="s">
        <v>671</v>
      </c>
      <c r="C3041" s="1135">
        <v>550</v>
      </c>
      <c r="D3041" s="1135">
        <v>1.68</v>
      </c>
      <c r="E3041" s="1135" t="s">
        <v>15203</v>
      </c>
      <c r="F3041" s="1135" t="s">
        <v>663</v>
      </c>
      <c r="G3041" s="1135">
        <v>5.5</v>
      </c>
      <c r="H3041" s="1135" t="s">
        <v>5559</v>
      </c>
      <c r="I3041" s="1135" t="s">
        <v>657</v>
      </c>
      <c r="J3041" s="1135">
        <v>3.3</v>
      </c>
      <c r="K3041" s="1135" t="s">
        <v>9098</v>
      </c>
      <c r="L3041" s="1135" t="s">
        <v>9054</v>
      </c>
      <c r="M3041" s="1135">
        <v>427.4</v>
      </c>
      <c r="N3041" s="1135" t="s">
        <v>1039</v>
      </c>
      <c r="O3041" s="1135">
        <v>10.685</v>
      </c>
      <c r="P3041" s="1135">
        <v>8.548</v>
      </c>
      <c r="Q3041" s="1135">
        <v>3.5</v>
      </c>
      <c r="R3041" s="1135" t="s">
        <v>9120</v>
      </c>
      <c r="T3041" s="1135">
        <v>14.9</v>
      </c>
      <c r="U3041" s="1135">
        <v>4.2</v>
      </c>
      <c r="V3041" s="1135" t="s">
        <v>663</v>
      </c>
      <c r="W3041" s="1135">
        <v>120</v>
      </c>
      <c r="X3041" s="1135">
        <v>90</v>
      </c>
      <c r="Y3041" s="1135">
        <v>1</v>
      </c>
      <c r="Z3041" s="1135" t="s">
        <v>663</v>
      </c>
      <c r="AA3041" s="1135" t="s">
        <v>6785</v>
      </c>
      <c r="AH3041" s="1135" t="s">
        <v>929</v>
      </c>
      <c r="AI3041" s="1135" t="s">
        <v>1691</v>
      </c>
      <c r="AM3041" s="1136" t="s">
        <v>15081</v>
      </c>
      <c r="AN3041" s="1136" t="s">
        <v>15082</v>
      </c>
      <c r="AO3041" s="1136">
        <f t="shared" si="382"/>
        <v>550</v>
      </c>
      <c r="AP3041" s="1136">
        <f t="shared" si="383"/>
        <v>1.68</v>
      </c>
      <c r="AQ3041" s="1136" t="str">
        <f t="shared" si="384"/>
        <v>1-5-1S85°Z+S</v>
      </c>
      <c r="AR3041" s="1136" t="str">
        <f t="shared" si="385"/>
        <v>NA</v>
      </c>
      <c r="AS3041" s="1136" t="str">
        <f t="shared" si="386"/>
        <v>190/170</v>
      </c>
      <c r="AT3041" s="1136" t="str">
        <f t="shared" si="387"/>
        <v>1-5-1S85°Z+S</v>
      </c>
      <c r="AU3041" s="1136" t="s">
        <v>15734</v>
      </c>
      <c r="AV3041" s="1136" t="str">
        <f t="shared" si="380"/>
        <v>113.9.20</v>
      </c>
      <c r="AW3041" s="1438">
        <f t="shared" si="381"/>
        <v>45555</v>
      </c>
    </row>
    <row r="3042" spans="1:49">
      <c r="A3042" s="1135" t="s">
        <v>9121</v>
      </c>
      <c r="B3042" s="1135" t="s">
        <v>9038</v>
      </c>
      <c r="C3042" s="1135">
        <v>500</v>
      </c>
      <c r="D3042" s="1135">
        <v>1.74</v>
      </c>
      <c r="E3042" s="1135" t="s">
        <v>15183</v>
      </c>
      <c r="F3042" s="1135" t="s">
        <v>2261</v>
      </c>
      <c r="G3042" s="1135">
        <v>1</v>
      </c>
      <c r="H3042" s="1135" t="s">
        <v>1743</v>
      </c>
      <c r="I3042" s="1135" t="s">
        <v>1167</v>
      </c>
      <c r="J3042" s="1135">
        <v>1.7</v>
      </c>
      <c r="K3042" s="1135" t="s">
        <v>9117</v>
      </c>
      <c r="L3042" s="1135" t="s">
        <v>9084</v>
      </c>
      <c r="M3042" s="1135">
        <v>31.3</v>
      </c>
      <c r="N3042" s="1135" t="s">
        <v>1039</v>
      </c>
      <c r="O3042" s="1135">
        <v>0.78250000000000008</v>
      </c>
      <c r="P3042" s="1135">
        <v>0.626</v>
      </c>
      <c r="Q3042" s="1135">
        <v>4</v>
      </c>
      <c r="R3042" s="1135">
        <v>20</v>
      </c>
      <c r="T3042" s="1135">
        <v>37</v>
      </c>
      <c r="U3042" s="1135">
        <v>3.5</v>
      </c>
      <c r="V3042" s="1135" t="s">
        <v>663</v>
      </c>
      <c r="W3042" s="1135">
        <v>150</v>
      </c>
      <c r="X3042" s="1135">
        <v>85</v>
      </c>
      <c r="Y3042" s="1135">
        <v>3.5</v>
      </c>
      <c r="Z3042" s="1135">
        <v>3.5</v>
      </c>
      <c r="AA3042" s="1135" t="s">
        <v>4632</v>
      </c>
      <c r="AH3042" s="1135" t="s">
        <v>2084</v>
      </c>
      <c r="AI3042" s="1135">
        <v>92.54</v>
      </c>
      <c r="AJ3042" s="1135">
        <v>-0.02</v>
      </c>
      <c r="AK3042" s="1135">
        <v>0.26</v>
      </c>
      <c r="AM3042" s="1136" t="s">
        <v>15083</v>
      </c>
      <c r="AN3042" s="1136" t="s">
        <v>15084</v>
      </c>
      <c r="AO3042" s="1136">
        <f t="shared" si="382"/>
        <v>500</v>
      </c>
      <c r="AP3042" s="1136">
        <f t="shared" si="383"/>
        <v>1.74</v>
      </c>
      <c r="AQ3042" s="1136" t="str">
        <f t="shared" si="384"/>
        <v>1-4-1S83°</v>
      </c>
      <c r="AR3042" s="1136" t="str">
        <f t="shared" si="385"/>
        <v>33</v>
      </c>
      <c r="AS3042" s="1136" t="str">
        <f t="shared" si="386"/>
        <v>225/225/OFF</v>
      </c>
      <c r="AT3042" s="1136" t="str">
        <f t="shared" si="387"/>
        <v>1-4-1S83°</v>
      </c>
      <c r="AV3042" s="1136" t="str">
        <f t="shared" si="380"/>
        <v>113.10.8</v>
      </c>
      <c r="AW3042" s="1438">
        <f t="shared" si="381"/>
        <v>45573</v>
      </c>
    </row>
    <row r="3043" spans="1:49">
      <c r="A3043" s="1135" t="s">
        <v>9122</v>
      </c>
      <c r="B3043" s="1135" t="s">
        <v>8618</v>
      </c>
      <c r="C3043" s="1135">
        <v>500</v>
      </c>
      <c r="D3043" s="1135">
        <v>1.82</v>
      </c>
      <c r="E3043" s="1135" t="s">
        <v>15203</v>
      </c>
      <c r="F3043" s="1135" t="s">
        <v>663</v>
      </c>
      <c r="G3043" s="1135">
        <v>5</v>
      </c>
      <c r="H3043" s="1135" t="s">
        <v>2229</v>
      </c>
      <c r="I3043" s="1135" t="s">
        <v>466</v>
      </c>
      <c r="J3043" s="1135">
        <v>1.3</v>
      </c>
      <c r="K3043" s="1135" t="s">
        <v>9123</v>
      </c>
      <c r="L3043" s="1135" t="s">
        <v>8621</v>
      </c>
      <c r="M3043" s="1135">
        <v>421.5</v>
      </c>
      <c r="N3043" s="1135" t="s">
        <v>1039</v>
      </c>
      <c r="O3043" s="1135">
        <v>10.537500000000001</v>
      </c>
      <c r="P3043" s="1135">
        <v>8.43</v>
      </c>
      <c r="Q3043" s="1135">
        <v>3</v>
      </c>
      <c r="R3043" s="1135">
        <v>19.100000000000001</v>
      </c>
      <c r="T3043" s="1135">
        <v>12.2</v>
      </c>
      <c r="U3043" s="1135">
        <v>5.8</v>
      </c>
      <c r="V3043" s="1135" t="s">
        <v>663</v>
      </c>
      <c r="W3043" s="1135">
        <v>35</v>
      </c>
      <c r="X3043" s="1135">
        <v>10</v>
      </c>
      <c r="Y3043" s="1135">
        <v>1.2</v>
      </c>
      <c r="Z3043" s="1135" t="s">
        <v>663</v>
      </c>
      <c r="AA3043" s="1135" t="s">
        <v>2234</v>
      </c>
      <c r="AB3043" s="1135" t="s">
        <v>9124</v>
      </c>
      <c r="AH3043" s="1135" t="s">
        <v>735</v>
      </c>
      <c r="AI3043" s="1135">
        <v>91.34</v>
      </c>
      <c r="AJ3043" s="1135">
        <v>-1.52</v>
      </c>
      <c r="AK3043" s="1135">
        <v>7.96</v>
      </c>
      <c r="AM3043" s="1136" t="s">
        <v>15085</v>
      </c>
      <c r="AN3043" s="1136" t="s">
        <v>15086</v>
      </c>
      <c r="AO3043" s="1136">
        <f t="shared" si="382"/>
        <v>500</v>
      </c>
      <c r="AP3043" s="1136">
        <f t="shared" si="383"/>
        <v>1.82</v>
      </c>
      <c r="AQ3043" s="1136" t="str">
        <f t="shared" si="384"/>
        <v>1-5-1S85°Z+S</v>
      </c>
      <c r="AR3043" s="1136" t="str">
        <f t="shared" si="385"/>
        <v>NA</v>
      </c>
      <c r="AS3043" s="1136" t="str">
        <f t="shared" si="386"/>
        <v>165/160</v>
      </c>
      <c r="AT3043" s="1136" t="str">
        <f t="shared" si="387"/>
        <v>1-5-1S85°Z+S</v>
      </c>
      <c r="AU3043" s="1136" t="s">
        <v>15734</v>
      </c>
      <c r="AV3043" s="1136" t="str">
        <f t="shared" si="380"/>
        <v>113.10.23</v>
      </c>
      <c r="AW3043" s="1438">
        <f t="shared" si="381"/>
        <v>45588</v>
      </c>
    </row>
    <row r="3044" spans="1:49">
      <c r="A3044" s="1135" t="s">
        <v>9125</v>
      </c>
      <c r="B3044" s="1135" t="s">
        <v>9045</v>
      </c>
      <c r="C3044" s="1135">
        <v>500</v>
      </c>
      <c r="D3044" s="1135">
        <v>1.69</v>
      </c>
      <c r="E3044" s="1135" t="s">
        <v>15203</v>
      </c>
      <c r="F3044" s="1135" t="s">
        <v>663</v>
      </c>
      <c r="G3044" s="1135">
        <v>5</v>
      </c>
      <c r="H3044" s="1135" t="s">
        <v>3035</v>
      </c>
      <c r="I3044" s="1135" t="s">
        <v>657</v>
      </c>
      <c r="J3044" s="1135">
        <v>2.1</v>
      </c>
      <c r="K3044" s="1135" t="s">
        <v>9046</v>
      </c>
      <c r="L3044" s="1135" t="s">
        <v>9047</v>
      </c>
      <c r="M3044" s="1135">
        <v>462</v>
      </c>
      <c r="N3044" s="1135" t="s">
        <v>1039</v>
      </c>
      <c r="O3044" s="1135">
        <v>11.55</v>
      </c>
      <c r="P3044" s="1135">
        <v>9.24</v>
      </c>
      <c r="Q3044" s="1135">
        <v>3.5</v>
      </c>
      <c r="R3044" s="1135">
        <v>20</v>
      </c>
      <c r="T3044" s="1135">
        <v>20</v>
      </c>
      <c r="U3044" s="1135">
        <v>4</v>
      </c>
      <c r="V3044" s="1135" t="s">
        <v>663</v>
      </c>
      <c r="W3044" s="1135">
        <v>110</v>
      </c>
      <c r="X3044" s="1135">
        <v>60</v>
      </c>
      <c r="Y3044" s="1135">
        <v>1</v>
      </c>
      <c r="Z3044" s="1135" t="s">
        <v>663</v>
      </c>
      <c r="AA3044" s="1135" t="s">
        <v>2234</v>
      </c>
      <c r="AH3044" s="1135" t="s">
        <v>924</v>
      </c>
      <c r="AI3044" s="1135">
        <v>94.6</v>
      </c>
      <c r="AJ3044" s="1135">
        <v>-0.69</v>
      </c>
      <c r="AK3044" s="1135">
        <v>2.14</v>
      </c>
      <c r="AM3044" s="1136" t="s">
        <v>15087</v>
      </c>
      <c r="AN3044" s="1136" t="s">
        <v>15088</v>
      </c>
      <c r="AO3044" s="1136">
        <f t="shared" si="382"/>
        <v>500</v>
      </c>
      <c r="AP3044" s="1136">
        <f t="shared" si="383"/>
        <v>1.69</v>
      </c>
      <c r="AQ3044" s="1136" t="str">
        <f t="shared" si="384"/>
        <v>1-5-1S85°Z+S</v>
      </c>
      <c r="AR3044" s="1136" t="str">
        <f t="shared" si="385"/>
        <v>NA</v>
      </c>
      <c r="AS3044" s="1136" t="str">
        <f t="shared" si="386"/>
        <v>190/OFF</v>
      </c>
      <c r="AT3044" s="1136" t="str">
        <f t="shared" si="387"/>
        <v>1-5-1S85°Z+S</v>
      </c>
      <c r="AU3044" s="1136" t="s">
        <v>15734</v>
      </c>
      <c r="AV3044" s="1136" t="str">
        <f t="shared" si="380"/>
        <v>113.10.23</v>
      </c>
      <c r="AW3044" s="1438">
        <f t="shared" si="381"/>
        <v>45588</v>
      </c>
    </row>
    <row r="3045" spans="1:49">
      <c r="A3045" s="1135" t="s">
        <v>9126</v>
      </c>
      <c r="B3045" s="1135" t="s">
        <v>671</v>
      </c>
      <c r="C3045" s="1135">
        <v>550</v>
      </c>
      <c r="D3045" s="1135">
        <v>1.7</v>
      </c>
      <c r="E3045" s="1135" t="s">
        <v>15215</v>
      </c>
      <c r="F3045" s="1135" t="s">
        <v>663</v>
      </c>
      <c r="G3045" s="1135">
        <v>5.5</v>
      </c>
      <c r="H3045" s="1135" t="s">
        <v>9127</v>
      </c>
      <c r="I3045" s="1135" t="s">
        <v>477</v>
      </c>
      <c r="J3045" s="1135">
        <v>0.8</v>
      </c>
      <c r="K3045" s="1135" t="s">
        <v>9109</v>
      </c>
      <c r="L3045" s="1135" t="s">
        <v>9110</v>
      </c>
      <c r="M3045" s="1135">
        <v>462</v>
      </c>
      <c r="N3045" s="1135" t="s">
        <v>1039</v>
      </c>
      <c r="O3045" s="1135">
        <v>11.55</v>
      </c>
      <c r="P3045" s="1135">
        <v>9.24</v>
      </c>
      <c r="Q3045" s="1135">
        <v>3.5</v>
      </c>
      <c r="R3045" s="1135">
        <v>20.100000000000001</v>
      </c>
      <c r="T3045" s="1135">
        <v>25.7</v>
      </c>
      <c r="U3045" s="1135">
        <v>3</v>
      </c>
      <c r="V3045" s="1135" t="s">
        <v>663</v>
      </c>
      <c r="W3045" s="1135" t="s">
        <v>663</v>
      </c>
      <c r="X3045" s="1135" t="s">
        <v>663</v>
      </c>
      <c r="Y3045" s="1135">
        <v>1.5</v>
      </c>
      <c r="Z3045" s="1135" t="s">
        <v>663</v>
      </c>
      <c r="AA3045" s="1135" t="s">
        <v>4643</v>
      </c>
      <c r="AH3045" s="1135" t="s">
        <v>1272</v>
      </c>
      <c r="AI3045" s="1135">
        <v>90.88</v>
      </c>
      <c r="AJ3045" s="1135">
        <v>-0.16</v>
      </c>
      <c r="AK3045" s="1135">
        <v>1.48</v>
      </c>
      <c r="AM3045" s="1136" t="s">
        <v>15089</v>
      </c>
      <c r="AN3045" s="1136" t="s">
        <v>15090</v>
      </c>
      <c r="AO3045" s="1136">
        <f t="shared" si="382"/>
        <v>550</v>
      </c>
      <c r="AP3045" s="1136">
        <f t="shared" si="383"/>
        <v>1.7</v>
      </c>
      <c r="AQ3045" s="1136" t="str">
        <f t="shared" si="384"/>
        <v>1-5-1S85°S+Z</v>
      </c>
      <c r="AR3045" s="1136" t="str">
        <f t="shared" si="385"/>
        <v>NA</v>
      </c>
      <c r="AS3045" s="1136" t="str">
        <f t="shared" si="386"/>
        <v>180/170</v>
      </c>
      <c r="AT3045" s="1136" t="str">
        <f t="shared" si="387"/>
        <v>1-5-1S85°S+Z</v>
      </c>
      <c r="AU3045" s="1136" t="s">
        <v>15737</v>
      </c>
      <c r="AV3045" s="1136" t="str">
        <f t="shared" si="380"/>
        <v>113.11.7</v>
      </c>
      <c r="AW3045" s="1438">
        <f t="shared" si="381"/>
        <v>45603</v>
      </c>
    </row>
    <row r="3046" spans="1:49">
      <c r="A3046" s="1135" t="s">
        <v>9128</v>
      </c>
      <c r="B3046" s="1135" t="s">
        <v>8725</v>
      </c>
      <c r="C3046" s="1135">
        <v>600</v>
      </c>
      <c r="D3046" s="1135">
        <v>1.78</v>
      </c>
      <c r="E3046" s="1135" t="s">
        <v>15203</v>
      </c>
      <c r="F3046" s="1135" t="s">
        <v>663</v>
      </c>
      <c r="G3046" s="1135">
        <v>5</v>
      </c>
      <c r="H3046" s="1135" t="s">
        <v>3664</v>
      </c>
      <c r="I3046" s="1135" t="s">
        <v>466</v>
      </c>
      <c r="J3046" s="1135">
        <v>2</v>
      </c>
      <c r="K3046" s="1135" t="s">
        <v>8799</v>
      </c>
      <c r="L3046" s="1135" t="s">
        <v>9129</v>
      </c>
      <c r="M3046" s="1135">
        <v>206</v>
      </c>
      <c r="N3046" s="1135" t="s">
        <v>1039</v>
      </c>
      <c r="O3046" s="1135">
        <v>5.15</v>
      </c>
      <c r="P3046" s="1135">
        <v>4.12</v>
      </c>
      <c r="Q3046" s="1135">
        <v>4</v>
      </c>
      <c r="R3046" s="1135" t="s">
        <v>9130</v>
      </c>
      <c r="T3046" s="1135">
        <v>18.5</v>
      </c>
      <c r="U3046" s="1135">
        <v>4.0999999999999996</v>
      </c>
      <c r="V3046" s="1135" t="s">
        <v>663</v>
      </c>
      <c r="W3046" s="1135">
        <v>120</v>
      </c>
      <c r="X3046" s="1135">
        <v>85</v>
      </c>
      <c r="Y3046" s="1135">
        <v>1.5</v>
      </c>
      <c r="Z3046" s="1135" t="s">
        <v>663</v>
      </c>
      <c r="AA3046" s="1135" t="s">
        <v>4643</v>
      </c>
      <c r="AH3046" s="1135" t="s">
        <v>735</v>
      </c>
      <c r="AI3046" s="1135">
        <v>92.02</v>
      </c>
      <c r="AJ3046" s="1135">
        <v>-0.52</v>
      </c>
      <c r="AK3046" s="1135">
        <v>7.05</v>
      </c>
      <c r="AM3046" s="1136" t="s">
        <v>15091</v>
      </c>
      <c r="AN3046" s="1136" t="s">
        <v>15092</v>
      </c>
      <c r="AO3046" s="1136">
        <f t="shared" si="382"/>
        <v>600</v>
      </c>
      <c r="AP3046" s="1136">
        <f t="shared" si="383"/>
        <v>1.78</v>
      </c>
      <c r="AQ3046" s="1136" t="str">
        <f t="shared" si="384"/>
        <v>1-5-1S85°Z+S</v>
      </c>
      <c r="AR3046" s="1136" t="str">
        <f t="shared" si="385"/>
        <v>NA</v>
      </c>
      <c r="AS3046" s="1136" t="str">
        <f t="shared" si="386"/>
        <v>165/150</v>
      </c>
      <c r="AT3046" s="1136" t="str">
        <f t="shared" si="387"/>
        <v>1-5-1S85°Z+S</v>
      </c>
      <c r="AU3046" s="1136" t="s">
        <v>15734</v>
      </c>
      <c r="AV3046" s="1136" t="str">
        <f t="shared" si="380"/>
        <v>113.11.7</v>
      </c>
      <c r="AW3046" s="1438">
        <f t="shared" si="381"/>
        <v>45603</v>
      </c>
    </row>
    <row r="3047" spans="1:49">
      <c r="A3047" s="1135" t="s">
        <v>9131</v>
      </c>
      <c r="B3047" s="1135" t="s">
        <v>671</v>
      </c>
      <c r="C3047" s="1135">
        <v>550</v>
      </c>
      <c r="D3047" s="1135">
        <v>1.68</v>
      </c>
      <c r="E3047" s="1135" t="s">
        <v>15203</v>
      </c>
      <c r="F3047" s="1135" t="s">
        <v>663</v>
      </c>
      <c r="G3047" s="1135">
        <v>5.5</v>
      </c>
      <c r="H3047" s="1135" t="s">
        <v>5559</v>
      </c>
      <c r="I3047" s="1135" t="s">
        <v>657</v>
      </c>
      <c r="J3047" s="1135">
        <v>3.3</v>
      </c>
      <c r="K3047" s="1135" t="s">
        <v>9098</v>
      </c>
      <c r="L3047" s="1135" t="s">
        <v>9054</v>
      </c>
      <c r="M3047" s="1135">
        <v>427.4</v>
      </c>
      <c r="N3047" s="1135" t="s">
        <v>1039</v>
      </c>
      <c r="O3047" s="1135">
        <v>10.685</v>
      </c>
      <c r="P3047" s="1135">
        <v>8.548</v>
      </c>
      <c r="Q3047" s="1135">
        <v>3.5</v>
      </c>
      <c r="R3047" s="1135">
        <v>24</v>
      </c>
      <c r="T3047" s="1135">
        <v>14.9</v>
      </c>
      <c r="U3047" s="1135">
        <v>4.2</v>
      </c>
      <c r="V3047" s="1135" t="s">
        <v>663</v>
      </c>
      <c r="W3047" s="1135">
        <v>120</v>
      </c>
      <c r="X3047" s="1135">
        <v>90</v>
      </c>
      <c r="Y3047" s="1135">
        <v>1</v>
      </c>
      <c r="Z3047" s="1135" t="s">
        <v>663</v>
      </c>
      <c r="AA3047" s="1135" t="s">
        <v>6842</v>
      </c>
      <c r="AH3047" s="1135" t="s">
        <v>814</v>
      </c>
      <c r="AI3047" s="1135">
        <v>90.57</v>
      </c>
      <c r="AJ3047" s="1135">
        <v>-0.17</v>
      </c>
      <c r="AK3047" s="1135">
        <v>1.76</v>
      </c>
      <c r="AM3047" s="1136" t="s">
        <v>15093</v>
      </c>
      <c r="AN3047" s="1136" t="s">
        <v>15094</v>
      </c>
      <c r="AO3047" s="1136">
        <f t="shared" si="382"/>
        <v>550</v>
      </c>
      <c r="AP3047" s="1136">
        <f t="shared" si="383"/>
        <v>1.68</v>
      </c>
      <c r="AQ3047" s="1136" t="str">
        <f t="shared" si="384"/>
        <v>1-5-1S85°Z+S</v>
      </c>
      <c r="AR3047" s="1136" t="str">
        <f t="shared" si="385"/>
        <v>NA</v>
      </c>
      <c r="AS3047" s="1136" t="str">
        <f t="shared" si="386"/>
        <v>190/170</v>
      </c>
      <c r="AT3047" s="1136" t="str">
        <f t="shared" si="387"/>
        <v>1-5-1S85°Z+S</v>
      </c>
      <c r="AU3047" s="1136" t="s">
        <v>15734</v>
      </c>
      <c r="AV3047" s="1136" t="str">
        <f t="shared" si="380"/>
        <v>113.11.19</v>
      </c>
      <c r="AW3047" s="1438">
        <f t="shared" si="381"/>
        <v>45615</v>
      </c>
    </row>
    <row r="3048" spans="1:49">
      <c r="A3048" s="1135" t="s">
        <v>9132</v>
      </c>
      <c r="B3048" s="1135" t="s">
        <v>8756</v>
      </c>
      <c r="C3048" s="1135">
        <v>500</v>
      </c>
      <c r="D3048" s="1135">
        <v>1.85</v>
      </c>
      <c r="E3048" s="1135" t="s">
        <v>15183</v>
      </c>
      <c r="F3048" s="1135" t="s">
        <v>1048</v>
      </c>
      <c r="G3048" s="1135">
        <v>2</v>
      </c>
      <c r="H3048" s="1135" t="s">
        <v>4262</v>
      </c>
      <c r="I3048" s="1135" t="s">
        <v>126</v>
      </c>
      <c r="J3048" s="1135">
        <v>1.3</v>
      </c>
      <c r="K3048" s="1135" t="s">
        <v>9133</v>
      </c>
      <c r="L3048" s="1135" t="s">
        <v>8758</v>
      </c>
      <c r="M3048" s="1135">
        <v>41.5</v>
      </c>
      <c r="N3048" s="1135" t="s">
        <v>1039</v>
      </c>
      <c r="O3048" s="1135">
        <v>1.0375000000000001</v>
      </c>
      <c r="P3048" s="1135">
        <v>0.83000000000000007</v>
      </c>
      <c r="Q3048" s="1135">
        <v>3</v>
      </c>
      <c r="R3048" s="1135">
        <v>23</v>
      </c>
      <c r="T3048" s="1135">
        <v>28</v>
      </c>
      <c r="U3048" s="1135">
        <v>3.5</v>
      </c>
      <c r="V3048" s="1135" t="s">
        <v>663</v>
      </c>
      <c r="W3048" s="1135">
        <v>110</v>
      </c>
      <c r="X3048" s="1135">
        <v>70</v>
      </c>
      <c r="Y3048" s="1135">
        <v>3</v>
      </c>
      <c r="Z3048" s="1135">
        <v>4.5</v>
      </c>
      <c r="AA3048" s="1135" t="s">
        <v>2265</v>
      </c>
      <c r="AH3048" s="1135" t="s">
        <v>746</v>
      </c>
      <c r="AI3048" s="1135">
        <v>92.55</v>
      </c>
      <c r="AJ3048" s="1135">
        <v>-0.43</v>
      </c>
      <c r="AK3048" s="1135">
        <v>0.67</v>
      </c>
      <c r="AM3048" s="1136" t="s">
        <v>15095</v>
      </c>
      <c r="AN3048" s="1136" t="s">
        <v>15096</v>
      </c>
      <c r="AO3048" s="1136">
        <f t="shared" si="382"/>
        <v>500</v>
      </c>
      <c r="AP3048" s="1136">
        <f t="shared" si="383"/>
        <v>1.85</v>
      </c>
      <c r="AQ3048" s="1136" t="str">
        <f t="shared" si="384"/>
        <v>1-4-1S83°</v>
      </c>
      <c r="AR3048" s="1136" t="str">
        <f t="shared" si="385"/>
        <v>31</v>
      </c>
      <c r="AS3048" s="1136" t="str">
        <f t="shared" si="386"/>
        <v>190/190/OFF</v>
      </c>
      <c r="AT3048" s="1136" t="str">
        <f t="shared" si="387"/>
        <v>1-4-1S83°</v>
      </c>
      <c r="AV3048" s="1136" t="str">
        <f t="shared" si="380"/>
        <v>113.12.13</v>
      </c>
      <c r="AW3048" s="1438">
        <f t="shared" si="381"/>
        <v>45639</v>
      </c>
    </row>
    <row r="3049" spans="1:49">
      <c r="A3049" s="1135" t="s">
        <v>9134</v>
      </c>
      <c r="B3049" s="1135" t="s">
        <v>8532</v>
      </c>
      <c r="C3049" s="1135">
        <v>600</v>
      </c>
      <c r="D3049" s="1135">
        <v>1.7549999999999999</v>
      </c>
      <c r="E3049" s="1135" t="s">
        <v>15188</v>
      </c>
      <c r="F3049" s="1135" t="s">
        <v>1048</v>
      </c>
      <c r="G3049" s="1135">
        <v>5</v>
      </c>
      <c r="H3049" s="1135" t="s">
        <v>8736</v>
      </c>
      <c r="I3049" s="1135" t="s">
        <v>466</v>
      </c>
      <c r="J3049" s="1135">
        <v>1.8</v>
      </c>
      <c r="K3049" s="1135" t="s">
        <v>9033</v>
      </c>
      <c r="L3049" s="1135" t="s">
        <v>8665</v>
      </c>
      <c r="M3049" s="1135">
        <v>166.5</v>
      </c>
      <c r="N3049" s="1135" t="s">
        <v>1039</v>
      </c>
      <c r="O3049" s="1135">
        <v>4.1625000000000005</v>
      </c>
      <c r="P3049" s="1135">
        <v>3.33</v>
      </c>
      <c r="Q3049" s="1135">
        <v>3</v>
      </c>
      <c r="R3049" s="1135">
        <v>23.8</v>
      </c>
      <c r="T3049" s="1135">
        <v>11.2</v>
      </c>
      <c r="U3049" s="1135">
        <v>3.5</v>
      </c>
      <c r="V3049" s="1135" t="s">
        <v>663</v>
      </c>
      <c r="W3049" s="1135">
        <v>105</v>
      </c>
      <c r="X3049" s="1135">
        <v>50</v>
      </c>
      <c r="Y3049" s="1135">
        <v>1.4</v>
      </c>
      <c r="Z3049" s="1135">
        <v>5</v>
      </c>
      <c r="AA3049" s="1135" t="s">
        <v>9135</v>
      </c>
      <c r="AB3049" s="1135" t="s">
        <v>9136</v>
      </c>
      <c r="AH3049" s="1135" t="s">
        <v>1057</v>
      </c>
      <c r="AI3049" s="1135">
        <v>91.37</v>
      </c>
      <c r="AJ3049" s="1135">
        <v>-1.08</v>
      </c>
      <c r="AK3049" s="1135">
        <v>4.9000000000000004</v>
      </c>
      <c r="AM3049" s="1136" t="s">
        <v>15097</v>
      </c>
      <c r="AN3049" s="1136" t="s">
        <v>15098</v>
      </c>
      <c r="AO3049" s="1136">
        <f t="shared" si="382"/>
        <v>600</v>
      </c>
      <c r="AP3049" s="1136">
        <f t="shared" si="383"/>
        <v>1.7549999999999999</v>
      </c>
      <c r="AQ3049" s="1136" t="str">
        <f t="shared" si="384"/>
        <v>1-5-1S91°</v>
      </c>
      <c r="AR3049" s="1136" t="str">
        <f t="shared" si="385"/>
        <v>31</v>
      </c>
      <c r="AS3049" s="1136" t="str">
        <f t="shared" si="386"/>
        <v>315/315/160</v>
      </c>
      <c r="AT3049" s="1136" t="str">
        <f t="shared" si="387"/>
        <v>1-5-1S91°</v>
      </c>
      <c r="AV3049" s="1136" t="str">
        <f t="shared" si="380"/>
        <v>112.12.23</v>
      </c>
      <c r="AW3049" s="1438">
        <f t="shared" si="381"/>
        <v>45283</v>
      </c>
    </row>
    <row r="3050" spans="1:49">
      <c r="A3050" s="1135" t="s">
        <v>9137</v>
      </c>
      <c r="B3050" s="1135" t="s">
        <v>671</v>
      </c>
      <c r="C3050" s="1135">
        <v>550</v>
      </c>
      <c r="D3050" s="1135">
        <v>1.68</v>
      </c>
      <c r="E3050" s="1135" t="s">
        <v>15203</v>
      </c>
      <c r="F3050" s="1135" t="s">
        <v>663</v>
      </c>
      <c r="G3050" s="1135">
        <v>5.5</v>
      </c>
      <c r="H3050" s="1135" t="s">
        <v>5559</v>
      </c>
      <c r="I3050" s="1135" t="s">
        <v>657</v>
      </c>
      <c r="J3050" s="1135">
        <v>3.2</v>
      </c>
      <c r="K3050" s="1135" t="s">
        <v>9138</v>
      </c>
      <c r="L3050" s="1135" t="s">
        <v>9054</v>
      </c>
      <c r="M3050" s="1135">
        <v>427.4</v>
      </c>
      <c r="N3050" s="1135" t="s">
        <v>1039</v>
      </c>
      <c r="O3050" s="1135">
        <v>10.685</v>
      </c>
      <c r="P3050" s="1135">
        <v>8.548</v>
      </c>
      <c r="Q3050" s="1135">
        <v>3.5</v>
      </c>
      <c r="R3050" s="1135">
        <v>24</v>
      </c>
      <c r="T3050" s="1135">
        <v>14.9</v>
      </c>
      <c r="U3050" s="1135">
        <v>4.2</v>
      </c>
      <c r="V3050" s="1135" t="s">
        <v>663</v>
      </c>
      <c r="W3050" s="1135">
        <v>120</v>
      </c>
      <c r="X3050" s="1135">
        <v>90</v>
      </c>
      <c r="Y3050" s="1135">
        <v>1</v>
      </c>
      <c r="Z3050" s="1135" t="s">
        <v>663</v>
      </c>
      <c r="AA3050" s="1135" t="s">
        <v>9139</v>
      </c>
      <c r="AH3050" s="1135" t="s">
        <v>927</v>
      </c>
      <c r="AI3050" s="1135">
        <v>90.59</v>
      </c>
      <c r="AJ3050" s="1135">
        <v>-0.13</v>
      </c>
      <c r="AK3050" s="1135">
        <v>1.73</v>
      </c>
      <c r="AM3050" s="1136" t="s">
        <v>993</v>
      </c>
      <c r="AN3050" s="1136" t="s">
        <v>15099</v>
      </c>
      <c r="AO3050" s="1136">
        <f t="shared" si="382"/>
        <v>550</v>
      </c>
      <c r="AP3050" s="1136">
        <f t="shared" si="383"/>
        <v>1.68</v>
      </c>
      <c r="AQ3050" s="1136" t="str">
        <f t="shared" si="384"/>
        <v>1-5-1S85°Z+S</v>
      </c>
      <c r="AR3050" s="1136" t="str">
        <f t="shared" si="385"/>
        <v>NA</v>
      </c>
      <c r="AS3050" s="1136" t="str">
        <f t="shared" si="386"/>
        <v>190/170</v>
      </c>
      <c r="AT3050" s="1136" t="str">
        <f t="shared" si="387"/>
        <v>1-5-1S85°Z+S</v>
      </c>
      <c r="AU3050" s="1136" t="s">
        <v>15734</v>
      </c>
      <c r="AV3050" s="1136" t="str">
        <f t="shared" si="380"/>
        <v>113.12.26</v>
      </c>
      <c r="AW3050" s="1438">
        <f t="shared" si="381"/>
        <v>45652</v>
      </c>
    </row>
    <row r="3051" spans="1:49">
      <c r="A3051" s="1135" t="s">
        <v>9140</v>
      </c>
      <c r="B3051" s="1135" t="s">
        <v>8488</v>
      </c>
      <c r="C3051" s="1135">
        <v>600</v>
      </c>
      <c r="D3051" s="1135">
        <v>1.73</v>
      </c>
      <c r="E3051" s="1135" t="s">
        <v>15183</v>
      </c>
      <c r="F3051" s="1135" t="s">
        <v>1608</v>
      </c>
      <c r="G3051" s="1135">
        <v>2</v>
      </c>
      <c r="H3051" s="1135" t="s">
        <v>1368</v>
      </c>
      <c r="I3051" s="1135" t="s">
        <v>1036</v>
      </c>
      <c r="J3051" s="1135">
        <v>2.5</v>
      </c>
      <c r="K3051" s="1135" t="s">
        <v>8941</v>
      </c>
      <c r="L3051" s="1135" t="s">
        <v>8490</v>
      </c>
      <c r="M3051" s="1135">
        <v>30.8</v>
      </c>
      <c r="N3051" s="1135" t="s">
        <v>1039</v>
      </c>
      <c r="O3051" s="1135">
        <v>0.77</v>
      </c>
      <c r="P3051" s="1135">
        <v>0.61599999999999999</v>
      </c>
      <c r="Q3051" s="1135">
        <v>3.5</v>
      </c>
      <c r="R3051" s="1135">
        <v>26</v>
      </c>
      <c r="T3051" s="1135">
        <v>39</v>
      </c>
      <c r="U3051" s="1135">
        <v>4</v>
      </c>
      <c r="V3051" s="1135" t="s">
        <v>663</v>
      </c>
      <c r="W3051" s="1135">
        <v>140</v>
      </c>
      <c r="X3051" s="1135">
        <v>80</v>
      </c>
      <c r="Y3051" s="1135">
        <v>2.5</v>
      </c>
      <c r="Z3051" s="1135">
        <v>4</v>
      </c>
      <c r="AA3051" s="1135" t="s">
        <v>9139</v>
      </c>
      <c r="AH3051" s="1135" t="s">
        <v>977</v>
      </c>
      <c r="AI3051" s="1135">
        <v>89.09</v>
      </c>
      <c r="AJ3051" s="1135">
        <v>-0.53</v>
      </c>
      <c r="AK3051" s="1135">
        <v>0.7</v>
      </c>
      <c r="AM3051" s="1136" t="s">
        <v>15100</v>
      </c>
      <c r="AN3051" s="1136" t="s">
        <v>11542</v>
      </c>
      <c r="AO3051" s="1136">
        <f t="shared" si="382"/>
        <v>600</v>
      </c>
      <c r="AP3051" s="1136">
        <f t="shared" si="383"/>
        <v>1.73</v>
      </c>
      <c r="AQ3051" s="1136" t="str">
        <f t="shared" si="384"/>
        <v>1-4-1S83°</v>
      </c>
      <c r="AR3051" s="1136" t="str">
        <f t="shared" si="385"/>
        <v>32</v>
      </c>
      <c r="AS3051" s="1136" t="str">
        <f t="shared" si="386"/>
        <v>210/210/OFF</v>
      </c>
      <c r="AT3051" s="1136" t="str">
        <f t="shared" si="387"/>
        <v>1-4-1S83°</v>
      </c>
      <c r="AV3051" s="1136" t="str">
        <f t="shared" si="380"/>
        <v>113.12.26</v>
      </c>
      <c r="AW3051" s="1438">
        <f t="shared" si="381"/>
        <v>45652</v>
      </c>
    </row>
    <row r="3052" spans="1:49">
      <c r="A3052" s="1135" t="s">
        <v>9141</v>
      </c>
      <c r="B3052" s="1135" t="s">
        <v>8488</v>
      </c>
      <c r="C3052" s="1135">
        <v>600</v>
      </c>
      <c r="D3052" s="1135">
        <v>1.76</v>
      </c>
      <c r="E3052" s="1135" t="s">
        <v>15183</v>
      </c>
      <c r="F3052" s="1135" t="s">
        <v>1608</v>
      </c>
      <c r="G3052" s="1135">
        <v>2</v>
      </c>
      <c r="H3052" s="1135" t="s">
        <v>1368</v>
      </c>
      <c r="I3052" s="1135" t="s">
        <v>1036</v>
      </c>
      <c r="J3052" s="1135">
        <v>2.5</v>
      </c>
      <c r="K3052" s="1135" t="s">
        <v>9142</v>
      </c>
      <c r="L3052" s="1135" t="s">
        <v>9143</v>
      </c>
      <c r="M3052" s="1135">
        <v>30.8</v>
      </c>
      <c r="N3052" s="1135" t="s">
        <v>1039</v>
      </c>
      <c r="O3052" s="1135">
        <v>0.77</v>
      </c>
      <c r="P3052" s="1135">
        <v>0.61599999999999999</v>
      </c>
      <c r="Q3052" s="1135">
        <v>3.5</v>
      </c>
      <c r="R3052" s="1135">
        <v>26</v>
      </c>
      <c r="T3052" s="1135">
        <v>39</v>
      </c>
      <c r="U3052" s="1135">
        <v>4</v>
      </c>
      <c r="V3052" s="1135" t="s">
        <v>663</v>
      </c>
      <c r="W3052" s="1135">
        <v>140</v>
      </c>
      <c r="X3052" s="1135">
        <v>80</v>
      </c>
      <c r="Y3052" s="1135">
        <v>2.5</v>
      </c>
      <c r="Z3052" s="1135">
        <v>4</v>
      </c>
      <c r="AA3052" s="1135" t="s">
        <v>9144</v>
      </c>
      <c r="AH3052" s="1135" t="s">
        <v>1084</v>
      </c>
      <c r="AI3052" s="1135">
        <v>88.8</v>
      </c>
      <c r="AJ3052" s="1135">
        <v>-0.6</v>
      </c>
      <c r="AK3052" s="1135">
        <v>1.42</v>
      </c>
      <c r="AM3052" s="1136" t="s">
        <v>15101</v>
      </c>
      <c r="AN3052" s="1136" t="s">
        <v>15102</v>
      </c>
      <c r="AO3052" s="1136">
        <f t="shared" si="382"/>
        <v>600</v>
      </c>
      <c r="AP3052" s="1136">
        <f t="shared" si="383"/>
        <v>1.76</v>
      </c>
      <c r="AQ3052" s="1136" t="str">
        <f t="shared" si="384"/>
        <v>1-4-1S83°</v>
      </c>
      <c r="AR3052" s="1136" t="str">
        <f t="shared" si="385"/>
        <v>32</v>
      </c>
      <c r="AS3052" s="1136" t="str">
        <f t="shared" si="386"/>
        <v>210/210/OFF</v>
      </c>
      <c r="AT3052" s="1136" t="str">
        <f t="shared" si="387"/>
        <v>1-4-1S83°</v>
      </c>
      <c r="AV3052" s="1136" t="str">
        <f t="shared" si="380"/>
        <v>114.2.10</v>
      </c>
      <c r="AW3052" s="1438">
        <f t="shared" si="381"/>
        <v>45698</v>
      </c>
    </row>
    <row r="3053" spans="1:49">
      <c r="A3053" s="1135" t="s">
        <v>9145</v>
      </c>
      <c r="B3053" s="1135" t="s">
        <v>671</v>
      </c>
      <c r="C3053" s="1135">
        <v>550</v>
      </c>
      <c r="D3053" s="1135">
        <v>1.71</v>
      </c>
      <c r="E3053" s="1135" t="s">
        <v>15215</v>
      </c>
      <c r="F3053" s="1135" t="s">
        <v>663</v>
      </c>
      <c r="G3053" s="1135">
        <v>5.5</v>
      </c>
      <c r="H3053" s="1135" t="s">
        <v>9146</v>
      </c>
      <c r="I3053" s="1135" t="s">
        <v>477</v>
      </c>
      <c r="J3053" s="1135">
        <v>0.8</v>
      </c>
      <c r="K3053" s="1135" t="s">
        <v>9147</v>
      </c>
      <c r="L3053" s="1135" t="s">
        <v>9110</v>
      </c>
      <c r="M3053" s="1135">
        <v>462</v>
      </c>
      <c r="N3053" s="1135" t="s">
        <v>1039</v>
      </c>
      <c r="O3053" s="1135">
        <v>11.55</v>
      </c>
      <c r="P3053" s="1135">
        <v>9.24</v>
      </c>
      <c r="Q3053" s="1135">
        <v>3.5</v>
      </c>
      <c r="R3053" s="1135">
        <v>20.100000000000001</v>
      </c>
      <c r="T3053" s="1135">
        <v>25.7</v>
      </c>
      <c r="U3053" s="1135">
        <v>3</v>
      </c>
      <c r="V3053" s="1135" t="s">
        <v>663</v>
      </c>
      <c r="W3053" s="1135" t="s">
        <v>663</v>
      </c>
      <c r="X3053" s="1135" t="s">
        <v>663</v>
      </c>
      <c r="Y3053" s="1135">
        <v>1.5</v>
      </c>
      <c r="Z3053" s="1135" t="s">
        <v>663</v>
      </c>
      <c r="AA3053" s="1135" t="s">
        <v>9148</v>
      </c>
      <c r="AH3053" s="1135" t="s">
        <v>929</v>
      </c>
      <c r="AI3053" s="1135">
        <v>90.22</v>
      </c>
      <c r="AJ3053" s="1135">
        <v>-0.06</v>
      </c>
      <c r="AK3053" s="1135">
        <v>1.66</v>
      </c>
      <c r="AM3053" s="1136" t="s">
        <v>15103</v>
      </c>
      <c r="AN3053" s="1136" t="s">
        <v>15104</v>
      </c>
      <c r="AO3053" s="1136">
        <f t="shared" si="382"/>
        <v>550</v>
      </c>
      <c r="AP3053" s="1136">
        <f t="shared" si="383"/>
        <v>1.71</v>
      </c>
      <c r="AQ3053" s="1136" t="str">
        <f t="shared" si="384"/>
        <v>1-5-1S85°S+Z</v>
      </c>
      <c r="AR3053" s="1136" t="str">
        <f t="shared" si="385"/>
        <v>NA</v>
      </c>
      <c r="AS3053" s="1136" t="str">
        <f t="shared" si="386"/>
        <v>182/170</v>
      </c>
      <c r="AT3053" s="1136" t="str">
        <f t="shared" si="387"/>
        <v>1-5-1S85°S+Z</v>
      </c>
      <c r="AU3053" s="1136" t="s">
        <v>15737</v>
      </c>
      <c r="AV3053" s="1136" t="str">
        <f t="shared" si="380"/>
        <v>114.2.11</v>
      </c>
      <c r="AW3053" s="1438">
        <f t="shared" si="381"/>
        <v>45699</v>
      </c>
    </row>
    <row r="3054" spans="1:49">
      <c r="A3054" s="1135" t="s">
        <v>9149</v>
      </c>
      <c r="B3054" s="1135" t="s">
        <v>671</v>
      </c>
      <c r="C3054" s="1135">
        <v>550</v>
      </c>
      <c r="D3054" s="1135">
        <v>1.68</v>
      </c>
      <c r="E3054" s="1135" t="s">
        <v>15203</v>
      </c>
      <c r="F3054" s="1135" t="s">
        <v>663</v>
      </c>
      <c r="G3054" s="1135">
        <v>5.5</v>
      </c>
      <c r="H3054" s="1135" t="s">
        <v>5188</v>
      </c>
      <c r="I3054" s="1135" t="s">
        <v>657</v>
      </c>
      <c r="J3054" s="1135">
        <v>3</v>
      </c>
      <c r="K3054" s="1135" t="s">
        <v>9138</v>
      </c>
      <c r="L3054" s="1135" t="s">
        <v>9054</v>
      </c>
      <c r="M3054" s="1135">
        <v>427.4</v>
      </c>
      <c r="N3054" s="1135" t="s">
        <v>1039</v>
      </c>
      <c r="O3054" s="1135">
        <v>10.685</v>
      </c>
      <c r="P3054" s="1135">
        <v>8.548</v>
      </c>
      <c r="Q3054" s="1135">
        <v>3.5</v>
      </c>
      <c r="R3054" s="1135">
        <v>24</v>
      </c>
      <c r="T3054" s="1135">
        <v>14.9</v>
      </c>
      <c r="U3054" s="1135">
        <v>4.2</v>
      </c>
      <c r="V3054" s="1135" t="s">
        <v>663</v>
      </c>
      <c r="W3054" s="1135">
        <v>120</v>
      </c>
      <c r="X3054" s="1135">
        <v>90</v>
      </c>
      <c r="Y3054" s="1135">
        <v>1</v>
      </c>
      <c r="Z3054" s="1135" t="s">
        <v>663</v>
      </c>
      <c r="AA3054" s="1135" t="s">
        <v>2366</v>
      </c>
      <c r="AH3054" s="1135" t="s">
        <v>795</v>
      </c>
      <c r="AI3054" s="1135">
        <v>90.62</v>
      </c>
      <c r="AJ3054" s="1135">
        <v>-0.09</v>
      </c>
      <c r="AK3054" s="1135">
        <v>1.77</v>
      </c>
      <c r="AM3054" s="1136" t="s">
        <v>791</v>
      </c>
      <c r="AN3054" s="1136" t="s">
        <v>15105</v>
      </c>
      <c r="AO3054" s="1136">
        <f t="shared" si="382"/>
        <v>550</v>
      </c>
      <c r="AP3054" s="1136">
        <f t="shared" si="383"/>
        <v>1.68</v>
      </c>
      <c r="AQ3054" s="1136" t="str">
        <f t="shared" si="384"/>
        <v>1-5-1S85°Z+S</v>
      </c>
      <c r="AR3054" s="1136" t="str">
        <f t="shared" si="385"/>
        <v>NA</v>
      </c>
      <c r="AS3054" s="1136" t="str">
        <f t="shared" si="386"/>
        <v>185/170</v>
      </c>
      <c r="AT3054" s="1136" t="str">
        <f t="shared" si="387"/>
        <v>1-5-1S85°Z+S</v>
      </c>
      <c r="AU3054" s="1136" t="s">
        <v>15734</v>
      </c>
      <c r="AV3054" s="1136" t="str">
        <f t="shared" si="380"/>
        <v>114.2.21</v>
      </c>
      <c r="AW3054" s="1438">
        <f t="shared" si="381"/>
        <v>45709</v>
      </c>
    </row>
    <row r="3055" spans="1:49">
      <c r="A3055" s="1135" t="s">
        <v>9150</v>
      </c>
      <c r="B3055" s="1135" t="s">
        <v>810</v>
      </c>
      <c r="C3055" s="1135">
        <v>450</v>
      </c>
      <c r="D3055" s="1135">
        <v>1.87</v>
      </c>
      <c r="E3055" s="1135" t="s">
        <v>15189</v>
      </c>
      <c r="F3055" s="1135" t="s">
        <v>1069</v>
      </c>
      <c r="G3055" s="1135">
        <v>3</v>
      </c>
      <c r="H3055" s="1135" t="s">
        <v>8527</v>
      </c>
      <c r="I3055" s="1135" t="s">
        <v>639</v>
      </c>
      <c r="J3055" s="1135">
        <v>1.5</v>
      </c>
      <c r="K3055" s="1135" t="s">
        <v>9075</v>
      </c>
      <c r="L3055" s="1135" t="s">
        <v>8529</v>
      </c>
      <c r="M3055" s="1135">
        <v>80.8</v>
      </c>
      <c r="N3055" s="1135" t="s">
        <v>1039</v>
      </c>
      <c r="O3055" s="1135">
        <v>2.02</v>
      </c>
      <c r="P3055" s="1135">
        <v>1.6159999999999999</v>
      </c>
      <c r="Q3055" s="1135">
        <v>3</v>
      </c>
      <c r="R3055" s="1135">
        <v>22.6</v>
      </c>
      <c r="T3055" s="1135">
        <v>6.2</v>
      </c>
      <c r="U3055" s="1135">
        <v>9.4</v>
      </c>
      <c r="V3055" s="1135" t="s">
        <v>663</v>
      </c>
      <c r="W3055" s="1135">
        <v>135</v>
      </c>
      <c r="X3055" s="1135">
        <v>55</v>
      </c>
      <c r="Y3055" s="1135">
        <v>1.6</v>
      </c>
      <c r="Z3055" s="1135">
        <v>3</v>
      </c>
      <c r="AA3055" s="1135" t="s">
        <v>2368</v>
      </c>
      <c r="AH3055" s="1135" t="s">
        <v>2084</v>
      </c>
      <c r="AI3055" s="1135">
        <v>92.27</v>
      </c>
      <c r="AJ3055" s="1135">
        <v>-0.2</v>
      </c>
      <c r="AK3055" s="1135">
        <v>0.54</v>
      </c>
      <c r="AM3055" s="1136" t="s">
        <v>809</v>
      </c>
      <c r="AN3055" s="1136" t="s">
        <v>15222</v>
      </c>
      <c r="AO3055" s="1136">
        <f t="shared" si="382"/>
        <v>450</v>
      </c>
      <c r="AP3055" s="1136">
        <f t="shared" si="383"/>
        <v>1.87</v>
      </c>
      <c r="AQ3055" s="1136" t="str">
        <f t="shared" si="384"/>
        <v>1-5-1S83°</v>
      </c>
      <c r="AR3055" s="1136" t="str">
        <f t="shared" si="385"/>
        <v>31.5</v>
      </c>
      <c r="AS3055" s="1136" t="str">
        <f t="shared" si="386"/>
        <v>140/140/OFF</v>
      </c>
      <c r="AT3055" s="1136" t="str">
        <f t="shared" si="387"/>
        <v>1-5-1S83°</v>
      </c>
      <c r="AV3055" s="1136" t="str">
        <f t="shared" si="380"/>
        <v>114.3.3</v>
      </c>
      <c r="AW3055" s="1438">
        <f t="shared" si="381"/>
        <v>45719</v>
      </c>
    </row>
    <row r="3056" spans="1:49">
      <c r="A3056" s="1135" t="s">
        <v>15223</v>
      </c>
      <c r="B3056" s="1135" t="s">
        <v>829</v>
      </c>
      <c r="C3056" s="1135">
        <v>650</v>
      </c>
      <c r="D3056" s="1135">
        <v>1.73</v>
      </c>
      <c r="E3056" s="1135" t="s">
        <v>15188</v>
      </c>
      <c r="F3056" s="1135" t="s">
        <v>1078</v>
      </c>
      <c r="G3056" s="1135">
        <v>5</v>
      </c>
      <c r="H3056" s="1135" t="s">
        <v>6654</v>
      </c>
      <c r="I3056" s="1135" t="s">
        <v>126</v>
      </c>
      <c r="J3056" s="1135">
        <v>0.8</v>
      </c>
      <c r="K3056" s="1135" t="s">
        <v>15224</v>
      </c>
      <c r="L3056" s="1135" t="s">
        <v>6778</v>
      </c>
      <c r="M3056" s="1135">
        <v>151.5</v>
      </c>
      <c r="N3056" s="1135" t="s">
        <v>1039</v>
      </c>
      <c r="O3056" s="1135">
        <v>3.7875000000000001</v>
      </c>
      <c r="P3056" s="1135">
        <v>3.0300000000000002</v>
      </c>
      <c r="Q3056" s="1135">
        <v>3.5</v>
      </c>
      <c r="R3056" s="1135">
        <v>19.100000000000001</v>
      </c>
      <c r="T3056" s="1135">
        <v>23.7</v>
      </c>
      <c r="U3056" s="1135">
        <v>3.2</v>
      </c>
      <c r="V3056" s="1135" t="s">
        <v>663</v>
      </c>
      <c r="W3056" s="1135">
        <v>35</v>
      </c>
      <c r="X3056" s="1135">
        <v>10</v>
      </c>
      <c r="Y3056" s="1135">
        <v>1</v>
      </c>
      <c r="Z3056" s="1135">
        <v>6</v>
      </c>
      <c r="AA3056" s="1135" t="s">
        <v>15225</v>
      </c>
      <c r="AH3056" s="1135" t="s">
        <v>1576</v>
      </c>
      <c r="AI3056" s="1135">
        <v>93.29</v>
      </c>
      <c r="AJ3056" s="1135">
        <v>-0.24</v>
      </c>
      <c r="AK3056" s="1135">
        <v>2.44</v>
      </c>
      <c r="AM3056" s="1136" t="s">
        <v>890</v>
      </c>
      <c r="AN3056" s="1136" t="s">
        <v>15226</v>
      </c>
      <c r="AO3056" s="1136">
        <f t="shared" si="382"/>
        <v>650</v>
      </c>
      <c r="AP3056" s="1136">
        <f t="shared" si="383"/>
        <v>1.73</v>
      </c>
      <c r="AQ3056" s="1136" t="str">
        <f t="shared" si="384"/>
        <v>1-5-1S91°</v>
      </c>
      <c r="AR3056" s="1136" t="str">
        <f t="shared" si="385"/>
        <v>30</v>
      </c>
      <c r="AS3056" s="1136" t="str">
        <f t="shared" si="386"/>
        <v>350/310/155</v>
      </c>
      <c r="AT3056" s="1136" t="str">
        <f t="shared" si="387"/>
        <v>1-5-1S91°</v>
      </c>
      <c r="AV3056" s="1136" t="str">
        <f t="shared" si="380"/>
        <v>114.3.25</v>
      </c>
      <c r="AW3056" s="1438">
        <f t="shared" si="381"/>
        <v>45741</v>
      </c>
    </row>
    <row r="3057" spans="1:49">
      <c r="A3057" s="1135" t="s">
        <v>15227</v>
      </c>
      <c r="B3057" s="1135" t="s">
        <v>881</v>
      </c>
      <c r="C3057" s="1135" t="s">
        <v>15228</v>
      </c>
      <c r="D3057" s="1135">
        <v>1.7849999999999999</v>
      </c>
      <c r="E3057" s="1135" t="s">
        <v>15205</v>
      </c>
      <c r="F3057" s="1135" t="s">
        <v>1069</v>
      </c>
      <c r="G3057" s="1135">
        <v>4</v>
      </c>
      <c r="H3057" s="1135" t="s">
        <v>15229</v>
      </c>
      <c r="I3057" s="1135" t="s">
        <v>663</v>
      </c>
      <c r="J3057" s="1135">
        <v>0</v>
      </c>
      <c r="K3057" s="1135" t="s">
        <v>15230</v>
      </c>
      <c r="L3057" s="1135" t="s">
        <v>5131</v>
      </c>
      <c r="M3057" s="1135">
        <v>150</v>
      </c>
      <c r="N3057" s="1135" t="s">
        <v>1039</v>
      </c>
      <c r="O3057" s="1135">
        <v>3.75</v>
      </c>
      <c r="P3057" s="1135">
        <v>3</v>
      </c>
      <c r="Q3057" s="1135">
        <v>3.5</v>
      </c>
      <c r="R3057" s="1135">
        <v>21.8</v>
      </c>
      <c r="T3057" s="1135">
        <v>19.5</v>
      </c>
      <c r="U3057" s="1135">
        <v>1.8</v>
      </c>
      <c r="V3057" s="1135" t="s">
        <v>663</v>
      </c>
      <c r="W3057" s="1135" t="s">
        <v>663</v>
      </c>
      <c r="X3057" s="1135" t="s">
        <v>663</v>
      </c>
      <c r="Y3057" s="1135">
        <v>2.1</v>
      </c>
      <c r="Z3057" s="1135">
        <v>5</v>
      </c>
      <c r="AA3057" s="1135" t="s">
        <v>2383</v>
      </c>
      <c r="AH3057" s="1135" t="s">
        <v>908</v>
      </c>
      <c r="AI3057" s="1135">
        <v>13.59</v>
      </c>
      <c r="AJ3057" s="1135">
        <v>0.31</v>
      </c>
      <c r="AK3057" s="1135">
        <v>0.81</v>
      </c>
      <c r="AM3057" s="1136" t="s">
        <v>15107</v>
      </c>
      <c r="AN3057" s="1136" t="s">
        <v>15231</v>
      </c>
      <c r="AO3057" s="1136" t="str">
        <f t="shared" si="382"/>
        <v>550↓500-4/9</v>
      </c>
      <c r="AP3057" s="1136">
        <f t="shared" si="383"/>
        <v>1.7849999999999999</v>
      </c>
      <c r="AQ3057" s="1136" t="str">
        <f t="shared" si="384"/>
        <v>1-5-1S91</v>
      </c>
      <c r="AR3057" s="1136" t="str">
        <f t="shared" si="385"/>
        <v>31.5</v>
      </c>
      <c r="AS3057" s="1136" t="str">
        <f t="shared" si="386"/>
        <v>290/290/160</v>
      </c>
      <c r="AT3057" s="1136" t="str">
        <f t="shared" si="387"/>
        <v>1-5-1S91</v>
      </c>
      <c r="AV3057" s="1136" t="str">
        <f t="shared" si="380"/>
        <v>114.3.21</v>
      </c>
      <c r="AW3057" s="1438">
        <f t="shared" si="381"/>
        <v>45737</v>
      </c>
    </row>
    <row r="3058" spans="1:49">
      <c r="A3058" s="1135" t="s">
        <v>15232</v>
      </c>
      <c r="B3058" s="1135" t="s">
        <v>829</v>
      </c>
      <c r="C3058" s="1135">
        <v>700</v>
      </c>
      <c r="D3058" s="1135">
        <v>1.73</v>
      </c>
      <c r="E3058" s="1135" t="s">
        <v>15188</v>
      </c>
      <c r="F3058" s="1135" t="s">
        <v>1078</v>
      </c>
      <c r="G3058" s="1135">
        <v>5</v>
      </c>
      <c r="H3058" s="1135" t="s">
        <v>5259</v>
      </c>
      <c r="I3058" s="1135" t="s">
        <v>126</v>
      </c>
      <c r="J3058" s="1135">
        <v>0.8</v>
      </c>
      <c r="K3058" s="1135" t="s">
        <v>15224</v>
      </c>
      <c r="L3058" s="1135" t="s">
        <v>6778</v>
      </c>
      <c r="M3058" s="1135">
        <v>151.5</v>
      </c>
      <c r="N3058" s="1135" t="s">
        <v>1039</v>
      </c>
      <c r="O3058" s="1135">
        <v>3.7875000000000001</v>
      </c>
      <c r="P3058" s="1135">
        <v>3.0300000000000002</v>
      </c>
      <c r="Q3058" s="1135">
        <v>3.5</v>
      </c>
      <c r="R3058" s="1135">
        <v>19.100000000000001</v>
      </c>
      <c r="T3058" s="1135">
        <v>23.7</v>
      </c>
      <c r="U3058" s="1135">
        <v>3.2</v>
      </c>
      <c r="V3058" s="1135" t="s">
        <v>663</v>
      </c>
      <c r="W3058" s="1135">
        <v>35</v>
      </c>
      <c r="X3058" s="1135">
        <v>10</v>
      </c>
      <c r="Y3058" s="1135">
        <v>1</v>
      </c>
      <c r="Z3058" s="1135">
        <v>6</v>
      </c>
      <c r="AA3058" s="1135" t="s">
        <v>15233</v>
      </c>
      <c r="AH3058" s="1135" t="s">
        <v>1280</v>
      </c>
      <c r="AI3058" s="1135">
        <v>93.32</v>
      </c>
      <c r="AJ3058" s="1135">
        <v>-0.49</v>
      </c>
      <c r="AK3058" s="1135">
        <v>2.6</v>
      </c>
      <c r="AM3058" s="1136" t="s">
        <v>15108</v>
      </c>
      <c r="AN3058" s="1136" t="s">
        <v>15234</v>
      </c>
      <c r="AO3058" s="1136">
        <f t="shared" si="382"/>
        <v>700</v>
      </c>
      <c r="AP3058" s="1136">
        <f t="shared" si="383"/>
        <v>1.73</v>
      </c>
      <c r="AQ3058" s="1136" t="str">
        <f t="shared" si="384"/>
        <v>1-5-1S91°</v>
      </c>
      <c r="AR3058" s="1136" t="str">
        <f t="shared" si="385"/>
        <v>30</v>
      </c>
      <c r="AS3058" s="1136" t="str">
        <f t="shared" si="386"/>
        <v>360/320/155</v>
      </c>
      <c r="AT3058" s="1136" t="str">
        <f t="shared" si="387"/>
        <v>1-5-1S91°</v>
      </c>
      <c r="AV3058" s="1136" t="str">
        <f t="shared" si="380"/>
        <v>114.3.31</v>
      </c>
      <c r="AW3058" s="1438">
        <f t="shared" si="381"/>
        <v>45747</v>
      </c>
    </row>
    <row r="3059" spans="1:49">
      <c r="A3059" s="1135" t="s">
        <v>15235</v>
      </c>
      <c r="B3059" s="1135" t="s">
        <v>471</v>
      </c>
      <c r="C3059" s="1135">
        <v>650</v>
      </c>
      <c r="D3059" s="1135">
        <v>1.79</v>
      </c>
      <c r="E3059" s="1135" t="s">
        <v>15203</v>
      </c>
      <c r="F3059" s="1135" t="s">
        <v>663</v>
      </c>
      <c r="G3059" s="1135">
        <v>5</v>
      </c>
      <c r="H3059" s="1135" t="s">
        <v>3450</v>
      </c>
      <c r="I3059" s="1135" t="s">
        <v>466</v>
      </c>
      <c r="J3059" s="1135">
        <v>1.6</v>
      </c>
      <c r="K3059" s="1135" t="s">
        <v>15236</v>
      </c>
      <c r="L3059" s="1135" t="s">
        <v>6429</v>
      </c>
      <c r="M3059" s="1135">
        <v>149.5</v>
      </c>
      <c r="N3059" s="1135" t="s">
        <v>1039</v>
      </c>
      <c r="O3059" s="1135">
        <v>3.7375000000000003</v>
      </c>
      <c r="P3059" s="1135">
        <v>2.99</v>
      </c>
      <c r="Q3059" s="1135">
        <v>4</v>
      </c>
      <c r="R3059" s="1135">
        <v>21</v>
      </c>
      <c r="T3059" s="1135">
        <v>37</v>
      </c>
      <c r="U3059" s="1135">
        <v>3.7</v>
      </c>
      <c r="V3059" s="1135" t="s">
        <v>663</v>
      </c>
      <c r="W3059" s="1135">
        <v>110</v>
      </c>
      <c r="X3059" s="1135">
        <v>40</v>
      </c>
      <c r="Y3059" s="1135">
        <v>2.2000000000000002</v>
      </c>
      <c r="Z3059" s="1135" t="s">
        <v>663</v>
      </c>
      <c r="AA3059" s="1135" t="s">
        <v>15237</v>
      </c>
      <c r="AH3059" s="1135" t="s">
        <v>812</v>
      </c>
      <c r="AI3059" s="1135">
        <v>91.82</v>
      </c>
      <c r="AJ3059" s="1135">
        <v>-0.55000000000000004</v>
      </c>
      <c r="AK3059" s="1135">
        <v>1.68</v>
      </c>
      <c r="AM3059" s="1136" t="s">
        <v>15110</v>
      </c>
      <c r="AN3059" s="1136" t="s">
        <v>15238</v>
      </c>
      <c r="AO3059" s="1136">
        <f t="shared" si="382"/>
        <v>650</v>
      </c>
      <c r="AP3059" s="1136">
        <f t="shared" si="383"/>
        <v>1.79</v>
      </c>
      <c r="AQ3059" s="1136" t="str">
        <f t="shared" si="384"/>
        <v>1-5-1S85°Z+S</v>
      </c>
      <c r="AR3059" s="1136" t="str">
        <f t="shared" si="385"/>
        <v>NA</v>
      </c>
      <c r="AS3059" s="1136" t="str">
        <f t="shared" si="386"/>
        <v>182/OFF</v>
      </c>
      <c r="AT3059" s="1136" t="str">
        <f t="shared" si="387"/>
        <v>1-5-1S85°Z+S</v>
      </c>
      <c r="AU3059" s="1136" t="s">
        <v>15734</v>
      </c>
      <c r="AV3059" s="1136" t="str">
        <f t="shared" si="380"/>
        <v>114.3.31</v>
      </c>
      <c r="AW3059" s="1438">
        <f t="shared" si="381"/>
        <v>45747</v>
      </c>
    </row>
    <row r="3060" spans="1:49">
      <c r="A3060" s="1135" t="s">
        <v>15239</v>
      </c>
      <c r="B3060" s="1135" t="s">
        <v>210</v>
      </c>
      <c r="C3060" s="1135">
        <v>650</v>
      </c>
      <c r="D3060" s="1135">
        <v>1.76</v>
      </c>
      <c r="E3060" s="1135" t="s">
        <v>15188</v>
      </c>
      <c r="F3060" s="1135" t="s">
        <v>2095</v>
      </c>
      <c r="G3060" s="1135">
        <v>5</v>
      </c>
      <c r="H3060" s="1135" t="s">
        <v>6117</v>
      </c>
      <c r="I3060" s="1135" t="s">
        <v>126</v>
      </c>
      <c r="J3060" s="1135">
        <v>2.9</v>
      </c>
      <c r="K3060" s="1135" t="s">
        <v>15240</v>
      </c>
      <c r="L3060" s="1135" t="s">
        <v>6385</v>
      </c>
      <c r="M3060" s="1135">
        <v>150.80000000000001</v>
      </c>
      <c r="N3060" s="1135" t="s">
        <v>1039</v>
      </c>
      <c r="O3060" s="1135">
        <v>3.7700000000000005</v>
      </c>
      <c r="P3060" s="1135">
        <v>3.0160000000000005</v>
      </c>
      <c r="Q3060" s="1135">
        <v>4</v>
      </c>
      <c r="R3060" s="1135">
        <v>19</v>
      </c>
      <c r="T3060" s="1135">
        <v>28.3</v>
      </c>
      <c r="U3060" s="1135">
        <v>4.3</v>
      </c>
      <c r="V3060" s="1135" t="s">
        <v>663</v>
      </c>
      <c r="W3060" s="1135">
        <v>100</v>
      </c>
      <c r="X3060" s="1135">
        <v>50</v>
      </c>
      <c r="Y3060" s="1135">
        <v>1.5</v>
      </c>
      <c r="Z3060" s="1135">
        <v>6.5</v>
      </c>
      <c r="AA3060" s="1135" t="s">
        <v>15241</v>
      </c>
      <c r="AH3060" s="1135" t="s">
        <v>1147</v>
      </c>
      <c r="AI3060" s="1135">
        <v>91.46</v>
      </c>
      <c r="AJ3060" s="1135">
        <v>-0.27</v>
      </c>
      <c r="AK3060" s="1135">
        <v>1.34</v>
      </c>
      <c r="AM3060" s="1136" t="s">
        <v>15115</v>
      </c>
      <c r="AN3060" s="1136" t="s">
        <v>15242</v>
      </c>
      <c r="AO3060" s="1136">
        <f t="shared" si="382"/>
        <v>650</v>
      </c>
      <c r="AP3060" s="1136">
        <f t="shared" si="383"/>
        <v>1.76</v>
      </c>
      <c r="AQ3060" s="1136" t="str">
        <f t="shared" si="384"/>
        <v>1-5-1S91°</v>
      </c>
      <c r="AR3060" s="1136" t="str">
        <f t="shared" si="385"/>
        <v>29.9</v>
      </c>
      <c r="AS3060" s="1136" t="str">
        <f t="shared" si="386"/>
        <v>350/310/OFF</v>
      </c>
      <c r="AT3060" s="1136" t="str">
        <f t="shared" si="387"/>
        <v>1-5-1S91°</v>
      </c>
      <c r="AV3060" s="1136" t="str">
        <f t="shared" si="380"/>
        <v>114.4.2</v>
      </c>
      <c r="AW3060" s="1438">
        <f t="shared" si="381"/>
        <v>45749</v>
      </c>
    </row>
    <row r="3061" spans="1:49">
      <c r="A3061" s="1135" t="s">
        <v>15243</v>
      </c>
      <c r="B3061" s="1135" t="s">
        <v>5504</v>
      </c>
      <c r="C3061" s="1135">
        <v>500</v>
      </c>
      <c r="D3061" s="1135">
        <v>1.73</v>
      </c>
      <c r="E3061" s="1135" t="s">
        <v>15210</v>
      </c>
      <c r="F3061" s="1135" t="s">
        <v>1078</v>
      </c>
      <c r="G3061" s="1135">
        <v>2</v>
      </c>
      <c r="H3061" s="1135" t="s">
        <v>1049</v>
      </c>
      <c r="I3061" s="1135" t="s">
        <v>126</v>
      </c>
      <c r="J3061" s="1135">
        <v>0.4</v>
      </c>
      <c r="K3061" s="1135" t="s">
        <v>6677</v>
      </c>
      <c r="L3061" s="1135" t="s">
        <v>1919</v>
      </c>
      <c r="M3061" s="1135">
        <v>150.1</v>
      </c>
      <c r="N3061" s="1135" t="s">
        <v>1039</v>
      </c>
      <c r="O3061" s="1135">
        <v>3.7524999999999999</v>
      </c>
      <c r="P3061" s="1135">
        <v>3.0019999999999998</v>
      </c>
      <c r="Q3061" s="1135">
        <v>3</v>
      </c>
      <c r="R3061" s="1135">
        <v>20.7</v>
      </c>
      <c r="T3061" s="1135">
        <v>32.6</v>
      </c>
      <c r="U3061" s="1135">
        <v>3</v>
      </c>
      <c r="V3061" s="1135" t="s">
        <v>663</v>
      </c>
      <c r="W3061" s="1135" t="s">
        <v>663</v>
      </c>
      <c r="X3061" s="1135" t="s">
        <v>663</v>
      </c>
      <c r="Y3061" s="1135">
        <v>1.7</v>
      </c>
      <c r="Z3061" s="1135" t="s">
        <v>663</v>
      </c>
      <c r="AA3061" s="1135" t="s">
        <v>15244</v>
      </c>
      <c r="AH3061" s="1135" t="s">
        <v>1515</v>
      </c>
      <c r="AI3061" s="1135">
        <v>84.07</v>
      </c>
      <c r="AJ3061" s="1135">
        <v>0.77</v>
      </c>
      <c r="AK3061" s="1135">
        <v>7.83</v>
      </c>
      <c r="AM3061" s="1136" t="s">
        <v>15131</v>
      </c>
      <c r="AN3061" s="1136" t="s">
        <v>15245</v>
      </c>
      <c r="AO3061" s="1136">
        <f t="shared" si="382"/>
        <v>500</v>
      </c>
      <c r="AP3061" s="1136">
        <f t="shared" si="383"/>
        <v>1.73</v>
      </c>
      <c r="AQ3061" s="1136" t="str">
        <f t="shared" si="384"/>
        <v>1-5-1S83°Z+S</v>
      </c>
      <c r="AR3061" s="1136" t="str">
        <f t="shared" si="385"/>
        <v>30</v>
      </c>
      <c r="AS3061" s="1136" t="str">
        <f t="shared" si="386"/>
        <v>260/260/OFF</v>
      </c>
      <c r="AT3061" s="1136" t="str">
        <f t="shared" si="387"/>
        <v>1-5-1S83°Z+S</v>
      </c>
      <c r="AU3061" s="1136" t="s">
        <v>15734</v>
      </c>
      <c r="AV3061" s="1136" t="str">
        <f t="shared" si="380"/>
        <v>114.4.14</v>
      </c>
      <c r="AW3061" s="1438">
        <f t="shared" si="381"/>
        <v>45761</v>
      </c>
    </row>
    <row r="3062" spans="1:49">
      <c r="A3062" s="1135" t="s">
        <v>15246</v>
      </c>
      <c r="B3062" s="1135" t="s">
        <v>829</v>
      </c>
      <c r="C3062" s="1135">
        <v>670</v>
      </c>
      <c r="D3062" s="1135">
        <v>1.77</v>
      </c>
      <c r="E3062" s="1135" t="s">
        <v>15188</v>
      </c>
      <c r="F3062" s="1135" t="s">
        <v>1078</v>
      </c>
      <c r="G3062" s="1135">
        <v>5</v>
      </c>
      <c r="H3062" s="1135" t="s">
        <v>6654</v>
      </c>
      <c r="I3062" s="1135" t="s">
        <v>126</v>
      </c>
      <c r="J3062" s="1135">
        <v>0.7</v>
      </c>
      <c r="K3062" s="1135" t="s">
        <v>15247</v>
      </c>
      <c r="L3062" s="1135" t="s">
        <v>6385</v>
      </c>
      <c r="M3062" s="1135">
        <v>151.5</v>
      </c>
      <c r="N3062" s="1135" t="s">
        <v>1039</v>
      </c>
      <c r="O3062" s="1135">
        <v>3.7875000000000001</v>
      </c>
      <c r="P3062" s="1135">
        <v>3.0300000000000002</v>
      </c>
      <c r="Q3062" s="1135">
        <v>4</v>
      </c>
      <c r="R3062" s="1135">
        <v>19.100000000000001</v>
      </c>
      <c r="T3062" s="1135">
        <v>23.7</v>
      </c>
      <c r="U3062" s="1135">
        <v>3.2</v>
      </c>
      <c r="V3062" s="1135" t="s">
        <v>663</v>
      </c>
      <c r="W3062" s="1135">
        <v>35</v>
      </c>
      <c r="X3062" s="1135">
        <v>10</v>
      </c>
      <c r="Y3062" s="1135">
        <v>1</v>
      </c>
      <c r="Z3062" s="1135">
        <v>6</v>
      </c>
      <c r="AA3062" s="1135" t="s">
        <v>15248</v>
      </c>
      <c r="AH3062" s="1135" t="s">
        <v>811</v>
      </c>
      <c r="AI3062" s="1135">
        <v>92.51</v>
      </c>
      <c r="AJ3062" s="1135">
        <v>-0.39</v>
      </c>
      <c r="AK3062" s="1135">
        <v>0.81</v>
      </c>
      <c r="AM3062" s="1136" t="s">
        <v>15120</v>
      </c>
      <c r="AN3062" s="1136" t="s">
        <v>15249</v>
      </c>
      <c r="AO3062" s="1136">
        <f t="shared" si="382"/>
        <v>670</v>
      </c>
      <c r="AP3062" s="1136">
        <f t="shared" si="383"/>
        <v>1.77</v>
      </c>
      <c r="AQ3062" s="1136" t="str">
        <f t="shared" si="384"/>
        <v>1-5-1S91°</v>
      </c>
      <c r="AR3062" s="1136" t="str">
        <f t="shared" si="385"/>
        <v>30</v>
      </c>
      <c r="AS3062" s="1136" t="str">
        <f t="shared" si="386"/>
        <v>350/310/155</v>
      </c>
      <c r="AT3062" s="1136" t="str">
        <f t="shared" si="387"/>
        <v>1-5-1S91°</v>
      </c>
      <c r="AV3062" s="1136" t="str">
        <f t="shared" si="380"/>
        <v>114.4.7</v>
      </c>
      <c r="AW3062" s="1438">
        <f t="shared" si="381"/>
        <v>45754</v>
      </c>
    </row>
    <row r="3063" spans="1:49">
      <c r="A3063" s="1135" t="s">
        <v>15250</v>
      </c>
      <c r="B3063" s="1135" t="s">
        <v>829</v>
      </c>
      <c r="C3063" s="1135">
        <v>650</v>
      </c>
      <c r="D3063" s="1135">
        <v>1.77</v>
      </c>
      <c r="E3063" s="1135" t="s">
        <v>15188</v>
      </c>
      <c r="F3063" s="1135" t="s">
        <v>1078</v>
      </c>
      <c r="G3063" s="1135">
        <v>5</v>
      </c>
      <c r="H3063" s="1135" t="s">
        <v>6654</v>
      </c>
      <c r="I3063" s="1135" t="s">
        <v>126</v>
      </c>
      <c r="J3063" s="1135">
        <v>0.7</v>
      </c>
      <c r="K3063" s="1135" t="s">
        <v>15251</v>
      </c>
      <c r="L3063" s="1135" t="s">
        <v>6385</v>
      </c>
      <c r="M3063" s="1135">
        <v>151.5</v>
      </c>
      <c r="N3063" s="1135" t="s">
        <v>1039</v>
      </c>
      <c r="O3063" s="1135">
        <v>3.7875000000000001</v>
      </c>
      <c r="P3063" s="1135">
        <v>3.0300000000000002</v>
      </c>
      <c r="Q3063" s="1135">
        <v>4</v>
      </c>
      <c r="R3063" s="1135">
        <v>19.100000000000001</v>
      </c>
      <c r="T3063" s="1135">
        <v>23.7</v>
      </c>
      <c r="U3063" s="1135">
        <v>3.2</v>
      </c>
      <c r="V3063" s="1135" t="s">
        <v>663</v>
      </c>
      <c r="W3063" s="1135">
        <v>35</v>
      </c>
      <c r="X3063" s="1135">
        <v>10</v>
      </c>
      <c r="Y3063" s="1135">
        <v>1</v>
      </c>
      <c r="Z3063" s="1135">
        <v>6</v>
      </c>
      <c r="AA3063" s="1135" t="s">
        <v>15248</v>
      </c>
      <c r="AH3063" s="1135" t="s">
        <v>1315</v>
      </c>
      <c r="AI3063" s="1135">
        <v>92.23</v>
      </c>
      <c r="AJ3063" s="1135">
        <v>-0.32</v>
      </c>
      <c r="AK3063" s="1135">
        <v>1.04</v>
      </c>
      <c r="AM3063" s="1136" t="s">
        <v>15118</v>
      </c>
      <c r="AN3063" s="1136" t="s">
        <v>15252</v>
      </c>
      <c r="AO3063" s="1136">
        <f t="shared" si="382"/>
        <v>650</v>
      </c>
      <c r="AP3063" s="1136">
        <f t="shared" si="383"/>
        <v>1.77</v>
      </c>
      <c r="AQ3063" s="1136" t="str">
        <f t="shared" si="384"/>
        <v>1-5-1S91°</v>
      </c>
      <c r="AR3063" s="1136" t="str">
        <f t="shared" si="385"/>
        <v>30</v>
      </c>
      <c r="AS3063" s="1136" t="str">
        <f t="shared" si="386"/>
        <v>350/310/155</v>
      </c>
      <c r="AT3063" s="1136" t="str">
        <f t="shared" si="387"/>
        <v>1-5-1S91°</v>
      </c>
      <c r="AV3063" s="1136" t="str">
        <f t="shared" si="380"/>
        <v>114.4.7</v>
      </c>
      <c r="AW3063" s="1438">
        <f t="shared" si="381"/>
        <v>45754</v>
      </c>
    </row>
    <row r="3064" spans="1:49">
      <c r="A3064" s="1135" t="s">
        <v>15253</v>
      </c>
      <c r="B3064" s="1135" t="s">
        <v>210</v>
      </c>
      <c r="C3064" s="1135">
        <v>750</v>
      </c>
      <c r="D3064" s="1135">
        <v>1.75</v>
      </c>
      <c r="E3064" s="1135" t="s">
        <v>15188</v>
      </c>
      <c r="F3064" s="1135" t="s">
        <v>4107</v>
      </c>
      <c r="G3064" s="1135">
        <v>5</v>
      </c>
      <c r="H3064" s="1135" t="s">
        <v>15254</v>
      </c>
      <c r="I3064" s="1135" t="s">
        <v>126</v>
      </c>
      <c r="J3064" s="1135">
        <v>1.9</v>
      </c>
      <c r="K3064" s="1135" t="s">
        <v>15224</v>
      </c>
      <c r="L3064" s="1135" t="s">
        <v>6778</v>
      </c>
      <c r="M3064" s="1135">
        <v>152.19999999999999</v>
      </c>
      <c r="N3064" s="1135" t="s">
        <v>1039</v>
      </c>
      <c r="O3064" s="1135">
        <v>3.8049999999999997</v>
      </c>
      <c r="P3064" s="1135">
        <v>3.044</v>
      </c>
      <c r="Q3064" s="1135">
        <v>4</v>
      </c>
      <c r="R3064" s="1135">
        <v>19</v>
      </c>
      <c r="T3064" s="1135">
        <v>16</v>
      </c>
      <c r="U3064" s="1135">
        <v>4</v>
      </c>
      <c r="V3064" s="1135" t="s">
        <v>663</v>
      </c>
      <c r="W3064" s="1135">
        <v>95</v>
      </c>
      <c r="X3064" s="1135">
        <v>20</v>
      </c>
      <c r="Y3064" s="1135">
        <v>1.5</v>
      </c>
      <c r="Z3064" s="1135">
        <v>5</v>
      </c>
      <c r="AA3064" s="1135" t="s">
        <v>15248</v>
      </c>
      <c r="AH3064" s="1135" t="s">
        <v>488</v>
      </c>
      <c r="AI3064" s="1135">
        <v>93.64</v>
      </c>
      <c r="AJ3064" s="1135">
        <v>-0.48</v>
      </c>
      <c r="AK3064" s="1135">
        <v>2.35</v>
      </c>
      <c r="AM3064" s="1136" t="s">
        <v>15121</v>
      </c>
      <c r="AN3064" s="1136" t="s">
        <v>15255</v>
      </c>
      <c r="AO3064" s="1136">
        <f t="shared" si="382"/>
        <v>750</v>
      </c>
      <c r="AP3064" s="1136">
        <f t="shared" si="383"/>
        <v>1.75</v>
      </c>
      <c r="AQ3064" s="1136" t="str">
        <f t="shared" si="384"/>
        <v>1-5-1S91°</v>
      </c>
      <c r="AR3064" s="1136" t="str">
        <f t="shared" si="385"/>
        <v>30.3</v>
      </c>
      <c r="AS3064" s="1136" t="str">
        <f t="shared" si="386"/>
        <v>325/285/158</v>
      </c>
      <c r="AT3064" s="1136" t="str">
        <f t="shared" si="387"/>
        <v>1-5-1S91°</v>
      </c>
      <c r="AV3064" s="1136" t="str">
        <f t="shared" si="380"/>
        <v>114.4.7</v>
      </c>
      <c r="AW3064" s="1438">
        <f t="shared" si="381"/>
        <v>45754</v>
      </c>
    </row>
    <row r="3065" spans="1:49">
      <c r="A3065" s="1135" t="s">
        <v>15256</v>
      </c>
      <c r="B3065" s="1135" t="s">
        <v>829</v>
      </c>
      <c r="C3065" s="1135">
        <v>650</v>
      </c>
      <c r="D3065" s="1135">
        <v>1.7549999999999999</v>
      </c>
      <c r="E3065" s="1135" t="s">
        <v>15188</v>
      </c>
      <c r="F3065" s="1135" t="s">
        <v>1078</v>
      </c>
      <c r="G3065" s="1135">
        <v>5</v>
      </c>
      <c r="H3065" s="1135" t="s">
        <v>6654</v>
      </c>
      <c r="I3065" s="1135" t="s">
        <v>126</v>
      </c>
      <c r="J3065" s="1135">
        <v>0.7</v>
      </c>
      <c r="K3065" s="1135" t="s">
        <v>15247</v>
      </c>
      <c r="L3065" s="1135" t="s">
        <v>6385</v>
      </c>
      <c r="M3065" s="1135">
        <v>151.5</v>
      </c>
      <c r="N3065" s="1135" t="s">
        <v>1039</v>
      </c>
      <c r="O3065" s="1135">
        <v>3.7875000000000001</v>
      </c>
      <c r="P3065" s="1135">
        <v>3.0300000000000002</v>
      </c>
      <c r="Q3065" s="1135">
        <v>4</v>
      </c>
      <c r="R3065" s="1135">
        <v>19.100000000000001</v>
      </c>
      <c r="T3065" s="1135">
        <v>23.7</v>
      </c>
      <c r="U3065" s="1135">
        <v>3.2</v>
      </c>
      <c r="V3065" s="1135" t="s">
        <v>663</v>
      </c>
      <c r="W3065" s="1135">
        <v>35</v>
      </c>
      <c r="X3065" s="1135">
        <v>10</v>
      </c>
      <c r="Y3065" s="1135">
        <v>1</v>
      </c>
      <c r="Z3065" s="1135">
        <v>6</v>
      </c>
      <c r="AA3065" s="1135" t="s">
        <v>15248</v>
      </c>
      <c r="AH3065" s="1135" t="s">
        <v>489</v>
      </c>
      <c r="AI3065" s="1135">
        <v>92.14</v>
      </c>
      <c r="AJ3065" s="1135">
        <v>-0.24</v>
      </c>
      <c r="AK3065" s="1135">
        <v>0.54</v>
      </c>
      <c r="AM3065" s="1136" t="s">
        <v>15119</v>
      </c>
      <c r="AN3065" s="1136" t="s">
        <v>15257</v>
      </c>
      <c r="AO3065" s="1136">
        <f t="shared" si="382"/>
        <v>650</v>
      </c>
      <c r="AP3065" s="1136">
        <f t="shared" si="383"/>
        <v>1.7549999999999999</v>
      </c>
      <c r="AQ3065" s="1136" t="str">
        <f t="shared" si="384"/>
        <v>1-5-1S91°</v>
      </c>
      <c r="AR3065" s="1136" t="str">
        <f t="shared" si="385"/>
        <v>30</v>
      </c>
      <c r="AS3065" s="1136" t="str">
        <f t="shared" si="386"/>
        <v>350/310/155</v>
      </c>
      <c r="AT3065" s="1136" t="str">
        <f t="shared" si="387"/>
        <v>1-5-1S91°</v>
      </c>
      <c r="AV3065" s="1136" t="str">
        <f t="shared" si="380"/>
        <v>114.4.7</v>
      </c>
      <c r="AW3065" s="1438">
        <f t="shared" si="381"/>
        <v>45754</v>
      </c>
    </row>
    <row r="3066" spans="1:49">
      <c r="A3066" s="1135" t="s">
        <v>15258</v>
      </c>
      <c r="B3066" s="1135" t="s">
        <v>471</v>
      </c>
      <c r="C3066" s="1135">
        <v>650</v>
      </c>
      <c r="D3066" s="1135">
        <v>1.78</v>
      </c>
      <c r="E3066" s="1135" t="s">
        <v>15203</v>
      </c>
      <c r="F3066" s="1135" t="s">
        <v>663</v>
      </c>
      <c r="G3066" s="1135">
        <v>5</v>
      </c>
      <c r="H3066" s="1135" t="s">
        <v>3450</v>
      </c>
      <c r="I3066" s="1135" t="s">
        <v>466</v>
      </c>
      <c r="J3066" s="1135">
        <v>1.7</v>
      </c>
      <c r="K3066" s="1135" t="s">
        <v>15259</v>
      </c>
      <c r="L3066" s="1135" t="s">
        <v>6429</v>
      </c>
      <c r="M3066" s="1135">
        <v>149.5</v>
      </c>
      <c r="N3066" s="1135" t="s">
        <v>1039</v>
      </c>
      <c r="O3066" s="1135">
        <v>3.7375000000000003</v>
      </c>
      <c r="P3066" s="1135">
        <v>2.99</v>
      </c>
      <c r="Q3066" s="1135">
        <v>4</v>
      </c>
      <c r="R3066" s="1135">
        <v>21</v>
      </c>
      <c r="T3066" s="1135">
        <v>37</v>
      </c>
      <c r="U3066" s="1135">
        <v>3.7</v>
      </c>
      <c r="V3066" s="1135" t="s">
        <v>663</v>
      </c>
      <c r="W3066" s="1135">
        <v>110</v>
      </c>
      <c r="X3066" s="1135">
        <v>40</v>
      </c>
      <c r="Y3066" s="1135">
        <v>2.2000000000000002</v>
      </c>
      <c r="Z3066" s="1135" t="s">
        <v>663</v>
      </c>
      <c r="AA3066" s="1135" t="s">
        <v>15260</v>
      </c>
      <c r="AH3066" s="1135" t="s">
        <v>735</v>
      </c>
      <c r="AI3066" s="1135">
        <v>91.9</v>
      </c>
      <c r="AJ3066" s="1135">
        <v>-0.11</v>
      </c>
      <c r="AK3066" s="1135">
        <v>1.08</v>
      </c>
      <c r="AM3066" s="1136" t="s">
        <v>15130</v>
      </c>
      <c r="AN3066" s="1136" t="s">
        <v>15261</v>
      </c>
      <c r="AO3066" s="1136">
        <f t="shared" si="382"/>
        <v>650</v>
      </c>
      <c r="AP3066" s="1136">
        <f t="shared" si="383"/>
        <v>1.78</v>
      </c>
      <c r="AQ3066" s="1136" t="str">
        <f t="shared" si="384"/>
        <v>1-5-1S85°Z+S</v>
      </c>
      <c r="AR3066" s="1136" t="str">
        <f t="shared" si="385"/>
        <v>NA</v>
      </c>
      <c r="AS3066" s="1136" t="str">
        <f t="shared" si="386"/>
        <v>182/OFF</v>
      </c>
      <c r="AT3066" s="1136" t="str">
        <f t="shared" si="387"/>
        <v>1-5-1S85°Z+S</v>
      </c>
      <c r="AU3066" s="1136" t="s">
        <v>15734</v>
      </c>
      <c r="AV3066" s="1136" t="str">
        <f t="shared" si="380"/>
        <v>114.4.11</v>
      </c>
      <c r="AW3066" s="1438">
        <f t="shared" si="381"/>
        <v>45758</v>
      </c>
    </row>
    <row r="3067" spans="1:49">
      <c r="A3067" s="1135" t="s">
        <v>15262</v>
      </c>
      <c r="B3067" s="1135" t="s">
        <v>5021</v>
      </c>
      <c r="C3067" s="1135">
        <v>550</v>
      </c>
      <c r="D3067" s="1135">
        <v>1.79</v>
      </c>
      <c r="E3067" s="1135" t="s">
        <v>15210</v>
      </c>
      <c r="F3067" s="1135" t="s">
        <v>2261</v>
      </c>
      <c r="G3067" s="1135">
        <v>4</v>
      </c>
      <c r="H3067" s="1135" t="s">
        <v>2389</v>
      </c>
      <c r="I3067" s="1135" t="s">
        <v>126</v>
      </c>
      <c r="J3067" s="1135">
        <v>1.8</v>
      </c>
      <c r="K3067" s="1135" t="s">
        <v>15263</v>
      </c>
      <c r="L3067" s="1135" t="s">
        <v>2382</v>
      </c>
      <c r="M3067" s="1135">
        <v>159.5</v>
      </c>
      <c r="N3067" s="1135" t="s">
        <v>1039</v>
      </c>
      <c r="O3067" s="1135">
        <v>3.9875000000000003</v>
      </c>
      <c r="P3067" s="1135">
        <v>3.19</v>
      </c>
      <c r="Q3067" s="1135">
        <v>3</v>
      </c>
      <c r="R3067" s="1135">
        <v>33</v>
      </c>
      <c r="T3067" s="1135">
        <v>11.7</v>
      </c>
      <c r="U3067" s="1135">
        <v>6.3</v>
      </c>
      <c r="V3067" s="1135" t="s">
        <v>663</v>
      </c>
      <c r="W3067" s="1135">
        <v>135</v>
      </c>
      <c r="X3067" s="1135">
        <v>85</v>
      </c>
      <c r="Y3067" s="1135">
        <v>1.4</v>
      </c>
      <c r="Z3067" s="1135" t="s">
        <v>663</v>
      </c>
      <c r="AA3067" s="1135" t="s">
        <v>15260</v>
      </c>
      <c r="AH3067" s="1135" t="s">
        <v>1237</v>
      </c>
      <c r="AI3067" s="1135">
        <v>94.6</v>
      </c>
      <c r="AJ3067" s="1135">
        <v>-0.69</v>
      </c>
      <c r="AK3067" s="1135">
        <v>4.32</v>
      </c>
      <c r="AM3067" s="1136" t="s">
        <v>15126</v>
      </c>
      <c r="AN3067" s="1136" t="s">
        <v>15264</v>
      </c>
      <c r="AO3067" s="1136">
        <f t="shared" si="382"/>
        <v>550</v>
      </c>
      <c r="AP3067" s="1136">
        <f t="shared" si="383"/>
        <v>1.79</v>
      </c>
      <c r="AQ3067" s="1136" t="str">
        <f t="shared" si="384"/>
        <v>1-5-1S83°Z+S</v>
      </c>
      <c r="AR3067" s="1136" t="str">
        <f t="shared" si="385"/>
        <v>33</v>
      </c>
      <c r="AS3067" s="1136" t="str">
        <f t="shared" si="386"/>
        <v>205/205/OFF</v>
      </c>
      <c r="AT3067" s="1136" t="str">
        <f t="shared" si="387"/>
        <v>1-5-1S83°Z+S</v>
      </c>
      <c r="AU3067" s="1136" t="s">
        <v>15734</v>
      </c>
      <c r="AV3067" s="1136" t="str">
        <f t="shared" si="380"/>
        <v>114.4.11</v>
      </c>
      <c r="AW3067" s="1438">
        <f t="shared" si="381"/>
        <v>45758</v>
      </c>
    </row>
    <row r="3068" spans="1:49">
      <c r="A3068" s="1135" t="s">
        <v>15265</v>
      </c>
      <c r="B3068" s="1135" t="s">
        <v>15134</v>
      </c>
      <c r="C3068" s="1135">
        <v>600</v>
      </c>
      <c r="D3068" s="1135">
        <v>1.76</v>
      </c>
      <c r="E3068" s="1135" t="s">
        <v>15188</v>
      </c>
      <c r="F3068" s="1135" t="s">
        <v>1069</v>
      </c>
      <c r="G3068" s="1135">
        <v>5</v>
      </c>
      <c r="H3068" s="1135" t="s">
        <v>5982</v>
      </c>
      <c r="I3068" s="1135" t="s">
        <v>466</v>
      </c>
      <c r="J3068" s="1135">
        <v>2.5</v>
      </c>
      <c r="K3068" s="1135" t="s">
        <v>15266</v>
      </c>
      <c r="L3068" s="1135" t="s">
        <v>6644</v>
      </c>
      <c r="M3068" s="1135">
        <v>152</v>
      </c>
      <c r="N3068" s="1135" t="s">
        <v>1039</v>
      </c>
      <c r="O3068" s="1135">
        <v>3.8000000000000003</v>
      </c>
      <c r="P3068" s="1135">
        <v>3.04</v>
      </c>
      <c r="Q3068" s="1135">
        <v>3.5</v>
      </c>
      <c r="R3068" s="1135">
        <v>22</v>
      </c>
      <c r="T3068" s="1135">
        <v>29</v>
      </c>
      <c r="U3068" s="1135">
        <v>3.8</v>
      </c>
      <c r="V3068" s="1135" t="s">
        <v>663</v>
      </c>
      <c r="W3068" s="1135">
        <v>110</v>
      </c>
      <c r="X3068" s="1135">
        <v>60</v>
      </c>
      <c r="Y3068" s="1135">
        <v>1.5</v>
      </c>
      <c r="Z3068" s="1135">
        <v>6</v>
      </c>
      <c r="AA3068" s="1135" t="s">
        <v>15244</v>
      </c>
      <c r="AH3068" s="1135" t="s">
        <v>1231</v>
      </c>
      <c r="AI3068" s="1135">
        <v>16.989999999999998</v>
      </c>
      <c r="AJ3068" s="1135">
        <v>-0.12</v>
      </c>
      <c r="AK3068" s="1135">
        <v>0.27</v>
      </c>
      <c r="AM3068" s="1136" t="s">
        <v>15132</v>
      </c>
      <c r="AN3068" s="1136" t="s">
        <v>15267</v>
      </c>
      <c r="AO3068" s="1136">
        <f t="shared" si="382"/>
        <v>600</v>
      </c>
      <c r="AP3068" s="1136">
        <f t="shared" si="383"/>
        <v>1.76</v>
      </c>
      <c r="AQ3068" s="1136" t="str">
        <f t="shared" si="384"/>
        <v>1-5-1S91°</v>
      </c>
      <c r="AR3068" s="1136" t="str">
        <f t="shared" si="385"/>
        <v>31.5</v>
      </c>
      <c r="AS3068" s="1136" t="str">
        <f t="shared" si="386"/>
        <v>340/340/OFF</v>
      </c>
      <c r="AT3068" s="1136" t="str">
        <f t="shared" si="387"/>
        <v>1-5-1S91°</v>
      </c>
      <c r="AV3068" s="1136" t="str">
        <f t="shared" si="380"/>
        <v>114.4.14</v>
      </c>
      <c r="AW3068" s="1438">
        <f t="shared" si="381"/>
        <v>45761</v>
      </c>
    </row>
    <row r="3069" spans="1:49">
      <c r="A3069" s="1135" t="s">
        <v>15268</v>
      </c>
      <c r="B3069" s="1135" t="s">
        <v>737</v>
      </c>
      <c r="C3069" s="1135">
        <v>650</v>
      </c>
      <c r="D3069" s="1135">
        <v>1.76</v>
      </c>
      <c r="E3069" s="1135" t="s">
        <v>15215</v>
      </c>
      <c r="F3069" s="1135" t="s">
        <v>663</v>
      </c>
      <c r="G3069" s="1135">
        <v>5</v>
      </c>
      <c r="H3069" s="1135" t="s">
        <v>8041</v>
      </c>
      <c r="I3069" s="1135" t="s">
        <v>7803</v>
      </c>
      <c r="J3069" s="1135">
        <v>3.7</v>
      </c>
      <c r="K3069" s="1135" t="s">
        <v>15269</v>
      </c>
      <c r="L3069" s="1135" t="s">
        <v>4760</v>
      </c>
      <c r="M3069" s="1135">
        <v>298.8</v>
      </c>
      <c r="N3069" s="1135" t="s">
        <v>1039</v>
      </c>
      <c r="O3069" s="1135">
        <v>7.4700000000000006</v>
      </c>
      <c r="P3069" s="1135">
        <v>5.976</v>
      </c>
      <c r="Q3069" s="1135">
        <v>4</v>
      </c>
      <c r="R3069" s="1135">
        <v>20.5</v>
      </c>
      <c r="T3069" s="1135">
        <v>21</v>
      </c>
      <c r="U3069" s="1135">
        <v>3.5</v>
      </c>
      <c r="V3069" s="1135" t="s">
        <v>663</v>
      </c>
      <c r="W3069" s="1135">
        <v>20</v>
      </c>
      <c r="X3069" s="1135">
        <v>10</v>
      </c>
      <c r="Y3069" s="1135">
        <v>1.2</v>
      </c>
      <c r="Z3069" s="1135" t="s">
        <v>663</v>
      </c>
      <c r="AA3069" s="1135" t="s">
        <v>15233</v>
      </c>
      <c r="AH3069" s="1135" t="s">
        <v>661</v>
      </c>
      <c r="AI3069" s="1135">
        <v>95.52</v>
      </c>
      <c r="AJ3069" s="1135">
        <v>-0.71</v>
      </c>
      <c r="AK3069" s="1135">
        <v>1.98</v>
      </c>
      <c r="AM3069" s="1136" t="s">
        <v>15111</v>
      </c>
      <c r="AN3069" s="1136" t="s">
        <v>15270</v>
      </c>
      <c r="AO3069" s="1136">
        <f t="shared" si="382"/>
        <v>650</v>
      </c>
      <c r="AP3069" s="1136">
        <f t="shared" si="383"/>
        <v>1.76</v>
      </c>
      <c r="AQ3069" s="1136" t="str">
        <f t="shared" si="384"/>
        <v>1-5-1S85°S+Z</v>
      </c>
      <c r="AR3069" s="1136" t="str">
        <f t="shared" si="385"/>
        <v>NA</v>
      </c>
      <c r="AS3069" s="1136" t="str">
        <f t="shared" si="386"/>
        <v>176/173</v>
      </c>
      <c r="AT3069" s="1136" t="str">
        <f t="shared" si="387"/>
        <v>1-5-1S85°S+Z</v>
      </c>
      <c r="AU3069" s="1136" t="s">
        <v>15737</v>
      </c>
      <c r="AV3069" s="1136" t="str">
        <f t="shared" si="380"/>
        <v>114.3.31</v>
      </c>
      <c r="AW3069" s="1438">
        <f t="shared" si="381"/>
        <v>45747</v>
      </c>
    </row>
    <row r="3070" spans="1:49">
      <c r="A3070" s="1135" t="s">
        <v>15271</v>
      </c>
      <c r="B3070" s="1135" t="s">
        <v>473</v>
      </c>
      <c r="C3070" s="1135">
        <v>600</v>
      </c>
      <c r="D3070" s="1135">
        <v>1.7549999999999999</v>
      </c>
      <c r="E3070" s="1135">
        <v>102.5</v>
      </c>
      <c r="F3070" s="1135" t="s">
        <v>4164</v>
      </c>
      <c r="G3070" s="1135">
        <v>5.5</v>
      </c>
      <c r="H3070" s="1135" t="s">
        <v>15272</v>
      </c>
      <c r="I3070" s="1135" t="s">
        <v>15273</v>
      </c>
      <c r="J3070" s="1135">
        <v>3.7</v>
      </c>
      <c r="K3070" s="1135" t="s">
        <v>15274</v>
      </c>
      <c r="L3070" s="1135" t="s">
        <v>4760</v>
      </c>
      <c r="M3070" s="1135">
        <v>295.10000000000002</v>
      </c>
      <c r="N3070" s="1135" t="s">
        <v>1039</v>
      </c>
      <c r="O3070" s="1135">
        <v>7.3775000000000013</v>
      </c>
      <c r="P3070" s="1135">
        <v>5.9020000000000001</v>
      </c>
      <c r="Q3070" s="1135">
        <v>4</v>
      </c>
      <c r="R3070" s="1135">
        <v>17.399999999999999</v>
      </c>
      <c r="T3070" s="1135">
        <v>31</v>
      </c>
      <c r="U3070" s="1135">
        <v>3.5</v>
      </c>
      <c r="V3070" s="1135" t="s">
        <v>663</v>
      </c>
      <c r="W3070" s="1135">
        <v>100</v>
      </c>
      <c r="X3070" s="1135">
        <v>40</v>
      </c>
      <c r="Y3070" s="1135">
        <v>1</v>
      </c>
      <c r="Z3070" s="1135" t="s">
        <v>663</v>
      </c>
      <c r="AA3070" s="1135" t="s">
        <v>15275</v>
      </c>
      <c r="AH3070" s="1135" t="s">
        <v>908</v>
      </c>
      <c r="AI3070" s="1135">
        <v>95.07</v>
      </c>
      <c r="AJ3070" s="1135">
        <v>-0.4</v>
      </c>
      <c r="AK3070" s="1135">
        <v>2.17</v>
      </c>
      <c r="AM3070" s="1136" t="s">
        <v>15125</v>
      </c>
      <c r="AN3070" s="1136" t="s">
        <v>15276</v>
      </c>
      <c r="AO3070" s="1136">
        <f t="shared" si="382"/>
        <v>600</v>
      </c>
      <c r="AP3070" s="1136">
        <f t="shared" si="383"/>
        <v>1.7549999999999999</v>
      </c>
      <c r="AQ3070" s="1136">
        <f t="shared" si="384"/>
        <v>102.5</v>
      </c>
      <c r="AR3070" s="1136" t="str">
        <f t="shared" si="385"/>
        <v>15.5</v>
      </c>
      <c r="AS3070" s="1136" t="str">
        <f t="shared" si="386"/>
        <v>501/461/OFF</v>
      </c>
      <c r="AT3070" s="1136">
        <f t="shared" si="387"/>
        <v>102.5</v>
      </c>
      <c r="AV3070" s="1136" t="str">
        <f t="shared" si="380"/>
        <v>114.4.10</v>
      </c>
      <c r="AW3070" s="1438">
        <f t="shared" si="381"/>
        <v>45757</v>
      </c>
    </row>
    <row r="3071" spans="1:49">
      <c r="A3071" s="1135" t="s">
        <v>15277</v>
      </c>
      <c r="B3071" s="1135" t="s">
        <v>7149</v>
      </c>
      <c r="C3071" s="1135">
        <v>550</v>
      </c>
      <c r="D3071" s="1135">
        <v>1.71</v>
      </c>
      <c r="E3071" s="1135" t="s">
        <v>15216</v>
      </c>
      <c r="F3071" s="1135" t="s">
        <v>1078</v>
      </c>
      <c r="G3071" s="1135">
        <v>5.5</v>
      </c>
      <c r="H3071" s="1135" t="s">
        <v>1900</v>
      </c>
      <c r="I3071" s="1135" t="s">
        <v>7003</v>
      </c>
      <c r="J3071" s="1135">
        <v>3</v>
      </c>
      <c r="K3071" s="1135" t="s">
        <v>15278</v>
      </c>
      <c r="L3071" s="1135" t="s">
        <v>5040</v>
      </c>
      <c r="M3071" s="1135">
        <v>285</v>
      </c>
      <c r="N3071" s="1135" t="s">
        <v>1039</v>
      </c>
      <c r="O3071" s="1135">
        <v>7.125</v>
      </c>
      <c r="P3071" s="1135">
        <v>5.7</v>
      </c>
      <c r="Q3071" s="1135">
        <v>3</v>
      </c>
      <c r="R3071" s="1135">
        <v>32</v>
      </c>
      <c r="T3071" s="1135">
        <v>17.5</v>
      </c>
      <c r="U3071" s="1135">
        <v>6</v>
      </c>
      <c r="V3071" s="1135" t="s">
        <v>663</v>
      </c>
      <c r="W3071" s="1135">
        <v>90</v>
      </c>
      <c r="X3071" s="1135">
        <v>10</v>
      </c>
      <c r="Y3071" s="1135">
        <v>1.2</v>
      </c>
      <c r="Z3071" s="1135" t="s">
        <v>663</v>
      </c>
      <c r="AA3071" s="1135" t="s">
        <v>15244</v>
      </c>
      <c r="AH3071" s="1135" t="s">
        <v>1060</v>
      </c>
      <c r="AI3071" s="1135">
        <v>92.9</v>
      </c>
      <c r="AJ3071" s="1135">
        <v>-1.25</v>
      </c>
      <c r="AK3071" s="1135">
        <v>7.56</v>
      </c>
      <c r="AM3071" s="1136" t="s">
        <v>15133</v>
      </c>
      <c r="AN3071" s="1136" t="s">
        <v>15279</v>
      </c>
      <c r="AO3071" s="1136">
        <f t="shared" si="382"/>
        <v>550</v>
      </c>
      <c r="AP3071" s="1136">
        <f t="shared" si="383"/>
        <v>1.71</v>
      </c>
      <c r="AQ3071" s="1136" t="str">
        <f t="shared" si="384"/>
        <v>1-5-1S91°Z+S</v>
      </c>
      <c r="AR3071" s="1136" t="str">
        <f t="shared" si="385"/>
        <v>30</v>
      </c>
      <c r="AS3071" s="1136" t="str">
        <f t="shared" si="386"/>
        <v>280/280/OFF</v>
      </c>
      <c r="AT3071" s="1136" t="str">
        <f t="shared" si="387"/>
        <v>1-5-1S91°Z+S</v>
      </c>
      <c r="AU3071" s="1136" t="s">
        <v>15734</v>
      </c>
      <c r="AV3071" s="1136" t="str">
        <f t="shared" si="380"/>
        <v>114.4.14</v>
      </c>
      <c r="AW3071" s="1438">
        <f t="shared" si="381"/>
        <v>45761</v>
      </c>
    </row>
    <row r="3072" spans="1:49">
      <c r="A3072" s="1135" t="s">
        <v>15280</v>
      </c>
      <c r="B3072" s="1135" t="s">
        <v>8725</v>
      </c>
      <c r="C3072" s="1135">
        <v>600</v>
      </c>
      <c r="D3072" s="1135">
        <v>1.76</v>
      </c>
      <c r="E3072" s="1135" t="s">
        <v>15210</v>
      </c>
      <c r="F3072" s="1135" t="s">
        <v>663</v>
      </c>
      <c r="G3072" s="1135">
        <v>5</v>
      </c>
      <c r="H3072" s="1135" t="s">
        <v>8866</v>
      </c>
      <c r="I3072" s="1135" t="s">
        <v>466</v>
      </c>
      <c r="J3072" s="1135">
        <v>2.9</v>
      </c>
      <c r="K3072" s="1135" t="s">
        <v>15281</v>
      </c>
      <c r="L3072" s="1135" t="s">
        <v>4581</v>
      </c>
      <c r="M3072" s="1135">
        <v>206</v>
      </c>
      <c r="N3072" s="1135" t="s">
        <v>1039</v>
      </c>
      <c r="O3072" s="1135">
        <v>5.15</v>
      </c>
      <c r="P3072" s="1135">
        <v>4.12</v>
      </c>
      <c r="Q3072" s="1135">
        <v>4</v>
      </c>
      <c r="R3072" s="1135">
        <v>24</v>
      </c>
      <c r="T3072" s="1135">
        <v>18.5</v>
      </c>
      <c r="U3072" s="1135">
        <v>4.0999999999999996</v>
      </c>
      <c r="V3072" s="1135" t="s">
        <v>663</v>
      </c>
      <c r="W3072" s="1135">
        <v>120</v>
      </c>
      <c r="X3072" s="1135">
        <v>85</v>
      </c>
      <c r="Y3072" s="1135">
        <v>1.5</v>
      </c>
      <c r="Z3072" s="1135" t="s">
        <v>663</v>
      </c>
      <c r="AA3072" s="1135" t="s">
        <v>15282</v>
      </c>
      <c r="AH3072" s="1135" t="s">
        <v>959</v>
      </c>
      <c r="AI3072" s="1135">
        <v>91.64</v>
      </c>
      <c r="AJ3072" s="1135">
        <v>-0.2</v>
      </c>
      <c r="AK3072" s="1135">
        <v>1.34</v>
      </c>
      <c r="AM3072" s="1136" t="s">
        <v>15114</v>
      </c>
      <c r="AN3072" s="1136" t="s">
        <v>15283</v>
      </c>
      <c r="AO3072" s="1136">
        <f t="shared" si="382"/>
        <v>600</v>
      </c>
      <c r="AP3072" s="1136">
        <f t="shared" si="383"/>
        <v>1.76</v>
      </c>
      <c r="AQ3072" s="1136" t="str">
        <f t="shared" si="384"/>
        <v>1-5-1S83°Z+S</v>
      </c>
      <c r="AR3072" s="1136" t="str">
        <f t="shared" si="385"/>
        <v>NA</v>
      </c>
      <c r="AS3072" s="1136" t="str">
        <f t="shared" si="386"/>
        <v>270/250/155</v>
      </c>
      <c r="AT3072" s="1136" t="str">
        <f t="shared" si="387"/>
        <v>1-5-1S83°Z+S</v>
      </c>
      <c r="AU3072" s="1136" t="s">
        <v>15734</v>
      </c>
      <c r="AV3072" s="1136" t="str">
        <f t="shared" si="380"/>
        <v>114.4.1</v>
      </c>
      <c r="AW3072" s="1438">
        <f t="shared" si="381"/>
        <v>45748</v>
      </c>
    </row>
    <row r="3073" spans="1:49">
      <c r="A3073" s="1135" t="s">
        <v>15284</v>
      </c>
      <c r="B3073" s="1135" t="s">
        <v>810</v>
      </c>
      <c r="C3073" s="1135">
        <v>450</v>
      </c>
      <c r="D3073" s="1135">
        <v>1.87</v>
      </c>
      <c r="E3073" s="1135" t="s">
        <v>15189</v>
      </c>
      <c r="F3073" s="1135" t="s">
        <v>1069</v>
      </c>
      <c r="G3073" s="1135">
        <v>3</v>
      </c>
      <c r="H3073" s="1135" t="s">
        <v>8527</v>
      </c>
      <c r="I3073" s="1135" t="s">
        <v>639</v>
      </c>
      <c r="J3073" s="1135">
        <v>1.5</v>
      </c>
      <c r="K3073" s="1135" t="s">
        <v>9075</v>
      </c>
      <c r="L3073" s="1135" t="s">
        <v>8529</v>
      </c>
      <c r="M3073" s="1135">
        <v>80.8</v>
      </c>
      <c r="N3073" s="1135" t="s">
        <v>1039</v>
      </c>
      <c r="O3073" s="1135">
        <v>2.02</v>
      </c>
      <c r="P3073" s="1135">
        <v>1.6159999999999999</v>
      </c>
      <c r="Q3073" s="1135">
        <v>3</v>
      </c>
      <c r="R3073" s="1135">
        <v>22.6</v>
      </c>
      <c r="T3073" s="1135">
        <v>6.2</v>
      </c>
      <c r="U3073" s="1135">
        <v>9.4</v>
      </c>
      <c r="V3073" s="1135" t="s">
        <v>663</v>
      </c>
      <c r="W3073" s="1135">
        <v>135</v>
      </c>
      <c r="X3073" s="1135">
        <v>55</v>
      </c>
      <c r="Y3073" s="1135">
        <v>1.6</v>
      </c>
      <c r="Z3073" s="1135">
        <v>3</v>
      </c>
      <c r="AA3073" s="1135" t="s">
        <v>15285</v>
      </c>
      <c r="AH3073" s="1135" t="s">
        <v>1332</v>
      </c>
      <c r="AI3073" s="1135">
        <v>92.03</v>
      </c>
      <c r="AJ3073" s="1135">
        <v>-0.22</v>
      </c>
      <c r="AK3073" s="1135">
        <v>0.5</v>
      </c>
      <c r="AM3073" s="1136" t="s">
        <v>891</v>
      </c>
      <c r="AN3073" s="1136" t="s">
        <v>15286</v>
      </c>
      <c r="AO3073" s="1136">
        <f t="shared" si="382"/>
        <v>450</v>
      </c>
      <c r="AP3073" s="1136">
        <f t="shared" si="383"/>
        <v>1.87</v>
      </c>
      <c r="AQ3073" s="1136" t="str">
        <f t="shared" si="384"/>
        <v>1-5-1S83°</v>
      </c>
      <c r="AR3073" s="1136" t="str">
        <f t="shared" si="385"/>
        <v>31.5</v>
      </c>
      <c r="AS3073" s="1136" t="str">
        <f t="shared" si="386"/>
        <v>140/140/OFF</v>
      </c>
      <c r="AT3073" s="1136" t="str">
        <f t="shared" si="387"/>
        <v>1-5-1S83°</v>
      </c>
      <c r="AV3073" s="1136" t="str">
        <f t="shared" si="380"/>
        <v>114.3.27</v>
      </c>
      <c r="AW3073" s="1438">
        <f t="shared" si="381"/>
        <v>45743</v>
      </c>
    </row>
    <row r="3074" spans="1:49">
      <c r="A3074" s="1135" t="s">
        <v>15287</v>
      </c>
      <c r="B3074" s="1135" t="s">
        <v>671</v>
      </c>
      <c r="C3074" s="1135">
        <v>550</v>
      </c>
      <c r="D3074" s="1135">
        <v>1.68</v>
      </c>
      <c r="E3074" s="1135" t="s">
        <v>15203</v>
      </c>
      <c r="F3074" s="1135" t="s">
        <v>663</v>
      </c>
      <c r="G3074" s="1135">
        <v>5.5</v>
      </c>
      <c r="H3074" s="1135" t="s">
        <v>5826</v>
      </c>
      <c r="I3074" s="1135" t="s">
        <v>657</v>
      </c>
      <c r="J3074" s="1135">
        <v>3.3</v>
      </c>
      <c r="K3074" s="1135" t="s">
        <v>15288</v>
      </c>
      <c r="L3074" s="1135" t="s">
        <v>8654</v>
      </c>
      <c r="M3074" s="1135">
        <v>427.4</v>
      </c>
      <c r="N3074" s="1135" t="s">
        <v>1039</v>
      </c>
      <c r="O3074" s="1135">
        <v>10.685</v>
      </c>
      <c r="P3074" s="1135">
        <v>8.548</v>
      </c>
      <c r="Q3074" s="1135">
        <v>3.5</v>
      </c>
      <c r="R3074" s="1135">
        <v>24</v>
      </c>
      <c r="T3074" s="1135">
        <v>14.9</v>
      </c>
      <c r="U3074" s="1135">
        <v>4.2</v>
      </c>
      <c r="V3074" s="1135" t="s">
        <v>663</v>
      </c>
      <c r="W3074" s="1135">
        <v>120</v>
      </c>
      <c r="X3074" s="1135">
        <v>90</v>
      </c>
      <c r="Y3074" s="1135">
        <v>1</v>
      </c>
      <c r="Z3074" s="1135" t="s">
        <v>663</v>
      </c>
      <c r="AA3074" s="1135" t="s">
        <v>15248</v>
      </c>
      <c r="AH3074" s="1135" t="s">
        <v>927</v>
      </c>
      <c r="AI3074" s="1135">
        <v>95.9</v>
      </c>
      <c r="AJ3074" s="1135">
        <v>-0.6</v>
      </c>
      <c r="AK3074" s="1135">
        <v>2.19</v>
      </c>
      <c r="AM3074" s="1136" t="s">
        <v>15117</v>
      </c>
      <c r="AN3074" s="1136" t="s">
        <v>15289</v>
      </c>
      <c r="AO3074" s="1136">
        <f t="shared" si="382"/>
        <v>550</v>
      </c>
      <c r="AP3074" s="1136">
        <f t="shared" si="383"/>
        <v>1.68</v>
      </c>
      <c r="AQ3074" s="1136" t="str">
        <f t="shared" si="384"/>
        <v>1-5-1S85°Z+S</v>
      </c>
      <c r="AR3074" s="1136" t="str">
        <f t="shared" si="385"/>
        <v>NA</v>
      </c>
      <c r="AS3074" s="1136" t="str">
        <f t="shared" si="386"/>
        <v>183/170</v>
      </c>
      <c r="AT3074" s="1136" t="str">
        <f t="shared" si="387"/>
        <v>1-5-1S85°Z+S</v>
      </c>
      <c r="AU3074" s="1136" t="s">
        <v>15734</v>
      </c>
      <c r="AV3074" s="1136" t="str">
        <f t="shared" ref="AV3074:AV3137" si="388">AA3074</f>
        <v>114.4.7</v>
      </c>
      <c r="AW3074" s="1438">
        <f t="shared" si="381"/>
        <v>45754</v>
      </c>
    </row>
    <row r="3075" spans="1:49">
      <c r="A3075" s="1135" t="s">
        <v>15290</v>
      </c>
      <c r="B3075" s="1135" t="s">
        <v>671</v>
      </c>
      <c r="C3075" s="1135">
        <v>550</v>
      </c>
      <c r="D3075" s="1135">
        <v>1.72</v>
      </c>
      <c r="E3075" s="1135" t="s">
        <v>15215</v>
      </c>
      <c r="F3075" s="1135" t="s">
        <v>663</v>
      </c>
      <c r="G3075" s="1135">
        <v>5.5</v>
      </c>
      <c r="H3075" s="1135" t="s">
        <v>9146</v>
      </c>
      <c r="I3075" s="1135" t="s">
        <v>477</v>
      </c>
      <c r="J3075" s="1135">
        <v>0.8</v>
      </c>
      <c r="K3075" s="1135" t="s">
        <v>9147</v>
      </c>
      <c r="L3075" s="1135" t="s">
        <v>9110</v>
      </c>
      <c r="M3075" s="1135">
        <v>462</v>
      </c>
      <c r="N3075" s="1135" t="s">
        <v>1039</v>
      </c>
      <c r="O3075" s="1135">
        <v>11.55</v>
      </c>
      <c r="P3075" s="1135">
        <v>9.24</v>
      </c>
      <c r="Q3075" s="1135">
        <v>3.5</v>
      </c>
      <c r="R3075" s="1135">
        <v>20.100000000000001</v>
      </c>
      <c r="T3075" s="1135">
        <v>25.7</v>
      </c>
      <c r="U3075" s="1135">
        <v>3</v>
      </c>
      <c r="V3075" s="1135" t="s">
        <v>663</v>
      </c>
      <c r="W3075" s="1135" t="s">
        <v>663</v>
      </c>
      <c r="X3075" s="1135" t="s">
        <v>663</v>
      </c>
      <c r="Y3075" s="1135">
        <v>1.5</v>
      </c>
      <c r="Z3075" s="1135" t="s">
        <v>663</v>
      </c>
      <c r="AA3075" s="1135" t="s">
        <v>15291</v>
      </c>
      <c r="AH3075" s="1135" t="s">
        <v>15137</v>
      </c>
      <c r="AI3075" s="1135">
        <v>90.37</v>
      </c>
      <c r="AJ3075" s="1135">
        <v>-0.31</v>
      </c>
      <c r="AK3075" s="1135">
        <v>1.79</v>
      </c>
      <c r="AM3075" s="1136" t="s">
        <v>15136</v>
      </c>
      <c r="AN3075" s="1136" t="s">
        <v>15292</v>
      </c>
      <c r="AO3075" s="1136">
        <f t="shared" si="382"/>
        <v>550</v>
      </c>
      <c r="AP3075" s="1136">
        <f t="shared" si="383"/>
        <v>1.72</v>
      </c>
      <c r="AQ3075" s="1136" t="str">
        <f t="shared" si="384"/>
        <v>1-5-1S85°S+Z</v>
      </c>
      <c r="AR3075" s="1136" t="str">
        <f t="shared" si="385"/>
        <v>NA</v>
      </c>
      <c r="AS3075" s="1136" t="str">
        <f t="shared" si="386"/>
        <v>182/170</v>
      </c>
      <c r="AT3075" s="1136" t="str">
        <f t="shared" si="387"/>
        <v>1-5-1S85°S+Z</v>
      </c>
      <c r="AU3075" s="1136" t="s">
        <v>15737</v>
      </c>
      <c r="AV3075" s="1136" t="str">
        <f t="shared" si="388"/>
        <v>114.4.17</v>
      </c>
      <c r="AW3075" s="1438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35" t="s">
        <v>15293</v>
      </c>
      <c r="B3076" s="1135" t="s">
        <v>15123</v>
      </c>
      <c r="C3076" s="1135">
        <v>650</v>
      </c>
      <c r="D3076" s="1135">
        <v>1.71</v>
      </c>
      <c r="E3076" s="1135" t="s">
        <v>15183</v>
      </c>
      <c r="F3076" s="1135" t="s">
        <v>1078</v>
      </c>
      <c r="G3076" s="1135" t="s">
        <v>1861</v>
      </c>
      <c r="H3076" s="1135" t="s">
        <v>1925</v>
      </c>
      <c r="I3076" s="1135" t="s">
        <v>126</v>
      </c>
      <c r="J3076" s="1135">
        <v>1.2</v>
      </c>
      <c r="K3076" s="1135" t="s">
        <v>15294</v>
      </c>
      <c r="L3076" s="1135" t="s">
        <v>15295</v>
      </c>
      <c r="M3076" s="1135">
        <v>77</v>
      </c>
      <c r="N3076" s="1135" t="s">
        <v>1039</v>
      </c>
      <c r="O3076" s="1135">
        <v>1.925</v>
      </c>
      <c r="P3076" s="1135">
        <v>1.54</v>
      </c>
      <c r="Q3076" s="1135">
        <v>3.8</v>
      </c>
      <c r="R3076" s="1135">
        <v>24</v>
      </c>
      <c r="T3076" s="1135">
        <v>9</v>
      </c>
      <c r="U3076" s="1135">
        <v>2.2000000000000002</v>
      </c>
      <c r="V3076" s="1135" t="s">
        <v>663</v>
      </c>
      <c r="W3076" s="1135">
        <v>125</v>
      </c>
      <c r="X3076" s="1135">
        <v>85</v>
      </c>
      <c r="Y3076" s="1135">
        <v>2.1</v>
      </c>
      <c r="Z3076" s="1135">
        <v>2.5</v>
      </c>
      <c r="AA3076" s="1135" t="s">
        <v>15296</v>
      </c>
      <c r="AB3076" s="1135" t="s">
        <v>1075</v>
      </c>
      <c r="AH3076" s="1135" t="s">
        <v>705</v>
      </c>
      <c r="AI3076" s="1135">
        <v>12.92</v>
      </c>
      <c r="AJ3076" s="1135">
        <v>0.27</v>
      </c>
      <c r="AK3076" s="1135">
        <v>0.48</v>
      </c>
      <c r="AM3076" s="1136" t="s">
        <v>15122</v>
      </c>
      <c r="AN3076" s="1136" t="s">
        <v>15297</v>
      </c>
      <c r="AO3076" s="1136">
        <f t="shared" si="382"/>
        <v>650</v>
      </c>
      <c r="AP3076" s="1136">
        <f t="shared" si="383"/>
        <v>1.71</v>
      </c>
      <c r="AQ3076" s="1136" t="str">
        <f t="shared" si="384"/>
        <v>1-4-1S83°</v>
      </c>
      <c r="AR3076" s="1136" t="str">
        <f t="shared" si="385"/>
        <v>30</v>
      </c>
      <c r="AS3076" s="1136" t="str">
        <f t="shared" si="386"/>
        <v>260/260/165</v>
      </c>
      <c r="AT3076" s="1136" t="str">
        <f t="shared" si="387"/>
        <v>1-4-1S83°</v>
      </c>
      <c r="AV3076" s="1136" t="str">
        <f t="shared" si="388"/>
        <v>114.4.9</v>
      </c>
      <c r="AW3076" s="1438">
        <f t="shared" si="389"/>
        <v>45756</v>
      </c>
    </row>
    <row r="3077" spans="1:49">
      <c r="A3077" s="1135" t="s">
        <v>15298</v>
      </c>
      <c r="B3077" s="1135" t="s">
        <v>425</v>
      </c>
      <c r="C3077" s="1135">
        <v>700</v>
      </c>
      <c r="D3077" s="1135">
        <v>1.7849999999999999</v>
      </c>
      <c r="E3077" s="1135" t="s">
        <v>15183</v>
      </c>
      <c r="F3077" s="1135" t="s">
        <v>1048</v>
      </c>
      <c r="G3077" s="1135" t="s">
        <v>1861</v>
      </c>
      <c r="H3077" s="1135" t="s">
        <v>2353</v>
      </c>
      <c r="I3077" s="1135" t="s">
        <v>126</v>
      </c>
      <c r="J3077" s="1135">
        <v>1.8</v>
      </c>
      <c r="K3077" s="1135" t="s">
        <v>15299</v>
      </c>
      <c r="L3077" s="1135" t="s">
        <v>2062</v>
      </c>
      <c r="M3077" s="1135">
        <v>73</v>
      </c>
      <c r="N3077" s="1135" t="s">
        <v>1039</v>
      </c>
      <c r="O3077" s="1135">
        <v>1.8250000000000002</v>
      </c>
      <c r="P3077" s="1135">
        <v>1.46</v>
      </c>
      <c r="Q3077" s="1135">
        <v>4</v>
      </c>
      <c r="R3077" s="1135">
        <v>21.6</v>
      </c>
      <c r="T3077" s="1135">
        <v>32</v>
      </c>
      <c r="U3077" s="1135">
        <v>3.5</v>
      </c>
      <c r="V3077" s="1135" t="s">
        <v>663</v>
      </c>
      <c r="W3077" s="1135">
        <v>110</v>
      </c>
      <c r="X3077" s="1135">
        <v>60</v>
      </c>
      <c r="Y3077" s="1135">
        <v>1.5</v>
      </c>
      <c r="Z3077" s="1135">
        <v>5.5</v>
      </c>
      <c r="AA3077" s="1135" t="s">
        <v>15260</v>
      </c>
      <c r="AH3077" s="1135" t="s">
        <v>745</v>
      </c>
      <c r="AI3077" s="1135">
        <v>91.72</v>
      </c>
      <c r="AJ3077" s="1135">
        <v>-0.51</v>
      </c>
      <c r="AK3077" s="1135">
        <v>0.92</v>
      </c>
      <c r="AM3077" s="1136" t="s">
        <v>15128</v>
      </c>
      <c r="AN3077" s="1136" t="s">
        <v>15300</v>
      </c>
      <c r="AO3077" s="1136">
        <f t="shared" si="382"/>
        <v>700</v>
      </c>
      <c r="AP3077" s="1136">
        <f t="shared" si="383"/>
        <v>1.7849999999999999</v>
      </c>
      <c r="AQ3077" s="1136" t="str">
        <f t="shared" si="384"/>
        <v>1-4-1S83°</v>
      </c>
      <c r="AR3077" s="1136" t="str">
        <f t="shared" si="385"/>
        <v>31</v>
      </c>
      <c r="AS3077" s="1136" t="str">
        <f t="shared" si="386"/>
        <v>275/275/OFF</v>
      </c>
      <c r="AT3077" s="1136" t="str">
        <f t="shared" si="387"/>
        <v>1-4-1S83°</v>
      </c>
      <c r="AV3077" s="1136" t="str">
        <f t="shared" si="388"/>
        <v>114.4.11</v>
      </c>
      <c r="AW3077" s="1438">
        <f t="shared" si="389"/>
        <v>45758</v>
      </c>
    </row>
    <row r="3078" spans="1:49">
      <c r="A3078" s="1135" t="s">
        <v>15301</v>
      </c>
      <c r="B3078" s="1135" t="s">
        <v>15129</v>
      </c>
      <c r="C3078" s="1135">
        <v>500</v>
      </c>
      <c r="D3078" s="1135">
        <v>1.62</v>
      </c>
      <c r="E3078" s="1135" t="s">
        <v>15183</v>
      </c>
      <c r="F3078" s="1135" t="s">
        <v>1608</v>
      </c>
      <c r="G3078" s="1135" t="s">
        <v>1861</v>
      </c>
      <c r="H3078" s="1135" t="s">
        <v>15302</v>
      </c>
      <c r="I3078" s="1135" t="s">
        <v>126</v>
      </c>
      <c r="J3078" s="1135">
        <v>0.7</v>
      </c>
      <c r="K3078" s="1135" t="s">
        <v>15303</v>
      </c>
      <c r="L3078" s="1135" t="s">
        <v>6836</v>
      </c>
      <c r="M3078" s="1135">
        <v>77.599999999999994</v>
      </c>
      <c r="N3078" s="1135" t="s">
        <v>1039</v>
      </c>
      <c r="O3078" s="1135">
        <v>1.94</v>
      </c>
      <c r="P3078" s="1135">
        <v>1.5519999999999998</v>
      </c>
      <c r="Q3078" s="1135">
        <v>4</v>
      </c>
      <c r="R3078" s="1135">
        <v>23</v>
      </c>
      <c r="T3078" s="1135">
        <v>21</v>
      </c>
      <c r="U3078" s="1135">
        <v>3.7</v>
      </c>
      <c r="V3078" s="1135" t="s">
        <v>663</v>
      </c>
      <c r="W3078" s="1135">
        <v>105</v>
      </c>
      <c r="X3078" s="1135">
        <v>65</v>
      </c>
      <c r="Y3078" s="1135">
        <v>1.6</v>
      </c>
      <c r="Z3078" s="1135">
        <v>4.5</v>
      </c>
      <c r="AA3078" s="1135" t="s">
        <v>15260</v>
      </c>
      <c r="AH3078" s="1135" t="s">
        <v>944</v>
      </c>
      <c r="AI3078" s="1135">
        <v>94.48</v>
      </c>
      <c r="AJ3078" s="1135">
        <v>-0.27</v>
      </c>
      <c r="AK3078" s="1135">
        <v>0.56000000000000005</v>
      </c>
      <c r="AM3078" s="1136" t="s">
        <v>15127</v>
      </c>
      <c r="AN3078" s="1136" t="s">
        <v>15304</v>
      </c>
      <c r="AO3078" s="1136">
        <f t="shared" si="382"/>
        <v>500</v>
      </c>
      <c r="AP3078" s="1136">
        <f t="shared" si="383"/>
        <v>1.62</v>
      </c>
      <c r="AQ3078" s="1136" t="str">
        <f t="shared" si="384"/>
        <v>1-4-1S83°</v>
      </c>
      <c r="AR3078" s="1136" t="str">
        <f t="shared" si="385"/>
        <v>32</v>
      </c>
      <c r="AS3078" s="1136" t="str">
        <f t="shared" si="386"/>
        <v>219/219/OFF</v>
      </c>
      <c r="AT3078" s="1136" t="str">
        <f t="shared" si="387"/>
        <v>1-4-1S83°</v>
      </c>
      <c r="AV3078" s="1136" t="str">
        <f t="shared" si="388"/>
        <v>114.4.11</v>
      </c>
      <c r="AW3078" s="1438">
        <f t="shared" si="389"/>
        <v>45758</v>
      </c>
    </row>
    <row r="3079" spans="1:49">
      <c r="A3079" s="1135" t="s">
        <v>15305</v>
      </c>
      <c r="B3079" s="1135" t="s">
        <v>738</v>
      </c>
      <c r="C3079" s="1135">
        <v>600</v>
      </c>
      <c r="D3079" s="1135">
        <v>1.7</v>
      </c>
      <c r="E3079" s="1135" t="s">
        <v>15189</v>
      </c>
      <c r="F3079" s="1135" t="s">
        <v>1991</v>
      </c>
      <c r="G3079" s="1135" t="s">
        <v>1034</v>
      </c>
      <c r="H3079" s="1135" t="s">
        <v>1743</v>
      </c>
      <c r="I3079" s="1135" t="s">
        <v>126</v>
      </c>
      <c r="J3079" s="1135">
        <v>1.1000000000000001</v>
      </c>
      <c r="K3079" s="1135" t="s">
        <v>15306</v>
      </c>
      <c r="L3079" s="1135" t="s">
        <v>4642</v>
      </c>
      <c r="M3079" s="1135">
        <v>101.5</v>
      </c>
      <c r="N3079" s="1135" t="s">
        <v>1039</v>
      </c>
      <c r="O3079" s="1135">
        <v>2.5375000000000001</v>
      </c>
      <c r="P3079" s="1135">
        <v>2.0300000000000002</v>
      </c>
      <c r="Q3079" s="1135">
        <v>4</v>
      </c>
      <c r="R3079" s="1135">
        <v>23</v>
      </c>
      <c r="T3079" s="1135">
        <v>12</v>
      </c>
      <c r="U3079" s="1135">
        <v>4.5</v>
      </c>
      <c r="V3079" s="1135" t="s">
        <v>663</v>
      </c>
      <c r="W3079" s="1135">
        <v>125</v>
      </c>
      <c r="X3079" s="1135">
        <v>80</v>
      </c>
      <c r="Y3079" s="1135">
        <v>1.5</v>
      </c>
      <c r="Z3079" s="1135">
        <v>4</v>
      </c>
      <c r="AA3079" s="1135" t="s">
        <v>15307</v>
      </c>
      <c r="AH3079" s="1135" t="s">
        <v>1682</v>
      </c>
      <c r="AI3079" s="1135">
        <v>93.81</v>
      </c>
      <c r="AJ3079" s="1135">
        <v>-0.81</v>
      </c>
      <c r="AK3079" s="1135">
        <v>2.13</v>
      </c>
      <c r="AM3079" s="1136" t="s">
        <v>15124</v>
      </c>
      <c r="AN3079" s="1136" t="s">
        <v>15308</v>
      </c>
      <c r="AO3079" s="1136">
        <f t="shared" si="382"/>
        <v>600</v>
      </c>
      <c r="AP3079" s="1136">
        <f t="shared" si="383"/>
        <v>1.7</v>
      </c>
      <c r="AQ3079" s="1136" t="str">
        <f t="shared" si="384"/>
        <v>1-5-1S83°</v>
      </c>
      <c r="AR3079" s="1136" t="str">
        <f t="shared" si="385"/>
        <v>30.8</v>
      </c>
      <c r="AS3079" s="1136" t="str">
        <f t="shared" si="386"/>
        <v>225/225/OFF</v>
      </c>
      <c r="AT3079" s="1136" t="str">
        <f t="shared" si="387"/>
        <v>1-5-1S83°</v>
      </c>
      <c r="AV3079" s="1136" t="str">
        <f t="shared" si="388"/>
        <v>114.4.8</v>
      </c>
      <c r="AW3079" s="1438">
        <f t="shared" si="389"/>
        <v>45755</v>
      </c>
    </row>
    <row r="3080" spans="1:49">
      <c r="A3080" s="1135" t="s">
        <v>15309</v>
      </c>
      <c r="B3080" s="1135" t="s">
        <v>299</v>
      </c>
      <c r="C3080" s="1135">
        <v>650</v>
      </c>
      <c r="D3080" s="1135">
        <v>1.7649999999999999</v>
      </c>
      <c r="E3080" s="1135" t="s">
        <v>15189</v>
      </c>
      <c r="F3080" s="1135" t="s">
        <v>1048</v>
      </c>
      <c r="G3080" s="1135" t="s">
        <v>1861</v>
      </c>
      <c r="H3080" s="1135" t="s">
        <v>1134</v>
      </c>
      <c r="I3080" s="1135" t="s">
        <v>639</v>
      </c>
      <c r="J3080" s="1135">
        <v>2</v>
      </c>
      <c r="K3080" s="1135" t="s">
        <v>15310</v>
      </c>
      <c r="L3080" s="1135" t="s">
        <v>4123</v>
      </c>
      <c r="M3080" s="1135">
        <v>101.5</v>
      </c>
      <c r="N3080" s="1135" t="s">
        <v>1039</v>
      </c>
      <c r="O3080" s="1135">
        <v>2.5375000000000001</v>
      </c>
      <c r="P3080" s="1135">
        <v>2.0300000000000002</v>
      </c>
      <c r="Q3080" s="1135">
        <v>3.5</v>
      </c>
      <c r="R3080" s="1135">
        <v>19</v>
      </c>
      <c r="T3080" s="1135">
        <v>24</v>
      </c>
      <c r="U3080" s="1135">
        <v>5.4</v>
      </c>
      <c r="V3080" s="1135" t="s">
        <v>663</v>
      </c>
      <c r="W3080" s="1135">
        <v>135</v>
      </c>
      <c r="X3080" s="1135">
        <v>10</v>
      </c>
      <c r="Y3080" s="1135">
        <v>1.3</v>
      </c>
      <c r="Z3080" s="1135">
        <v>6</v>
      </c>
      <c r="AA3080" s="1135" t="s">
        <v>15291</v>
      </c>
      <c r="AH3080" s="1135" t="s">
        <v>969</v>
      </c>
      <c r="AI3080" s="1135">
        <v>93.5</v>
      </c>
      <c r="AJ3080" s="1135">
        <v>-0.3</v>
      </c>
      <c r="AK3080" s="1135">
        <v>0.65</v>
      </c>
      <c r="AM3080" s="1136" t="s">
        <v>15135</v>
      </c>
      <c r="AN3080" s="1136" t="s">
        <v>15311</v>
      </c>
      <c r="AO3080" s="1136">
        <f t="shared" si="382"/>
        <v>650</v>
      </c>
      <c r="AP3080" s="1136">
        <f t="shared" si="383"/>
        <v>1.7649999999999999</v>
      </c>
      <c r="AQ3080" s="1136" t="str">
        <f t="shared" si="384"/>
        <v>1-5-1S83°</v>
      </c>
      <c r="AR3080" s="1136" t="str">
        <f t="shared" si="385"/>
        <v>31</v>
      </c>
      <c r="AS3080" s="1136" t="str">
        <f t="shared" si="386"/>
        <v>240/240/OFF</v>
      </c>
      <c r="AT3080" s="1136" t="str">
        <f t="shared" si="387"/>
        <v>1-5-1S83°</v>
      </c>
      <c r="AV3080" s="1136" t="str">
        <f t="shared" si="388"/>
        <v>114.4.17</v>
      </c>
      <c r="AW3080" s="1438">
        <f t="shared" si="389"/>
        <v>45764</v>
      </c>
    </row>
    <row r="3081" spans="1:49">
      <c r="A3081" s="1135" t="s">
        <v>15312</v>
      </c>
      <c r="B3081" s="1135" t="s">
        <v>473</v>
      </c>
      <c r="C3081" s="1135">
        <v>650</v>
      </c>
      <c r="D3081" s="1135">
        <v>1.8049999999999999</v>
      </c>
      <c r="E3081" s="1135" t="s">
        <v>15203</v>
      </c>
      <c r="F3081" s="1135" t="s">
        <v>663</v>
      </c>
      <c r="G3081" s="1135" t="s">
        <v>6959</v>
      </c>
      <c r="H3081" s="1135" t="s">
        <v>7957</v>
      </c>
      <c r="I3081" s="1135" t="s">
        <v>7031</v>
      </c>
      <c r="J3081" s="1135">
        <v>3.7</v>
      </c>
      <c r="K3081" s="1135" t="s">
        <v>15313</v>
      </c>
      <c r="L3081" s="1135" t="s">
        <v>4760</v>
      </c>
      <c r="M3081" s="1135">
        <v>295.10000000000002</v>
      </c>
      <c r="N3081" s="1135" t="s">
        <v>1039</v>
      </c>
      <c r="O3081" s="1135">
        <v>7.3775000000000013</v>
      </c>
      <c r="P3081" s="1135">
        <v>5.9020000000000001</v>
      </c>
      <c r="Q3081" s="1135">
        <v>4</v>
      </c>
      <c r="R3081" s="1135">
        <v>17.399999999999999</v>
      </c>
      <c r="T3081" s="1135">
        <v>31</v>
      </c>
      <c r="U3081" s="1135">
        <v>3.5</v>
      </c>
      <c r="V3081" s="1135" t="s">
        <v>663</v>
      </c>
      <c r="W3081" s="1135" t="s">
        <v>6974</v>
      </c>
      <c r="X3081" s="1135">
        <v>40</v>
      </c>
      <c r="Y3081" s="1135">
        <v>1</v>
      </c>
      <c r="Z3081" s="1135" t="s">
        <v>663</v>
      </c>
      <c r="AA3081" s="1135" t="s">
        <v>15314</v>
      </c>
      <c r="AH3081" s="1135" t="s">
        <v>887</v>
      </c>
      <c r="AI3081" s="1135">
        <v>95.66</v>
      </c>
      <c r="AJ3081" s="1135">
        <v>-0.68</v>
      </c>
      <c r="AK3081" s="1135">
        <v>1.97</v>
      </c>
      <c r="AM3081" s="1136" t="s">
        <v>892</v>
      </c>
      <c r="AN3081" s="1136" t="s">
        <v>15315</v>
      </c>
      <c r="AO3081" s="1136">
        <f t="shared" si="382"/>
        <v>650</v>
      </c>
      <c r="AP3081" s="1136">
        <f t="shared" si="383"/>
        <v>1.8049999999999999</v>
      </c>
      <c r="AQ3081" s="1136" t="str">
        <f t="shared" si="384"/>
        <v>1-5-1S85°Z+S</v>
      </c>
      <c r="AR3081" s="1136" t="str">
        <f t="shared" si="385"/>
        <v>NA</v>
      </c>
      <c r="AS3081" s="1136" t="str">
        <f t="shared" si="386"/>
        <v>204/OFF</v>
      </c>
      <c r="AT3081" s="1136" t="str">
        <f t="shared" si="387"/>
        <v>1-5-1S85°Z+S</v>
      </c>
      <c r="AU3081" s="1136" t="s">
        <v>15734</v>
      </c>
      <c r="AV3081" s="1136" t="str">
        <f t="shared" si="388"/>
        <v>114.3.26</v>
      </c>
      <c r="AW3081" s="1438">
        <f t="shared" si="389"/>
        <v>45742</v>
      </c>
    </row>
    <row r="3082" spans="1:49">
      <c r="A3082" s="1135" t="s">
        <v>15316</v>
      </c>
      <c r="B3082" s="1135" t="s">
        <v>7149</v>
      </c>
      <c r="C3082" s="1135">
        <v>600</v>
      </c>
      <c r="D3082" s="1135">
        <v>1.75</v>
      </c>
      <c r="E3082" s="1135" t="s">
        <v>15216</v>
      </c>
      <c r="F3082" s="1135" t="s">
        <v>1078</v>
      </c>
      <c r="G3082" s="1135">
        <v>5.5</v>
      </c>
      <c r="H3082" s="1135" t="s">
        <v>2970</v>
      </c>
      <c r="I3082" s="1135" t="s">
        <v>7003</v>
      </c>
      <c r="J3082" s="1135">
        <v>3</v>
      </c>
      <c r="K3082" s="1135" t="s">
        <v>15317</v>
      </c>
      <c r="L3082" s="1135" t="s">
        <v>4948</v>
      </c>
      <c r="M3082" s="1135">
        <v>296</v>
      </c>
      <c r="N3082" s="1135" t="s">
        <v>1039</v>
      </c>
      <c r="O3082" s="1135">
        <v>7.4</v>
      </c>
      <c r="P3082" s="1135">
        <v>5.92</v>
      </c>
      <c r="Q3082" s="1135">
        <v>3</v>
      </c>
      <c r="R3082" s="1135">
        <v>27</v>
      </c>
      <c r="T3082" s="1135">
        <v>17.5</v>
      </c>
      <c r="U3082" s="1135">
        <v>6</v>
      </c>
      <c r="V3082" s="1135" t="s">
        <v>663</v>
      </c>
      <c r="W3082" s="1135">
        <v>90</v>
      </c>
      <c r="X3082" s="1135">
        <v>10</v>
      </c>
      <c r="Y3082" s="1135">
        <v>1.2</v>
      </c>
      <c r="Z3082" s="1135" t="s">
        <v>663</v>
      </c>
      <c r="AA3082" s="1135" t="s">
        <v>15233</v>
      </c>
      <c r="AH3082" s="1135" t="s">
        <v>472</v>
      </c>
      <c r="AI3082" s="1135">
        <v>94.39</v>
      </c>
      <c r="AJ3082" s="1135">
        <v>-1.03</v>
      </c>
      <c r="AK3082" s="1135">
        <v>6.36</v>
      </c>
      <c r="AM3082" s="1136" t="s">
        <v>15109</v>
      </c>
      <c r="AN3082" s="1136" t="s">
        <v>15318</v>
      </c>
      <c r="AO3082" s="1136">
        <f t="shared" si="382"/>
        <v>600</v>
      </c>
      <c r="AP3082" s="1136">
        <f t="shared" si="383"/>
        <v>1.75</v>
      </c>
      <c r="AQ3082" s="1136" t="str">
        <f t="shared" si="384"/>
        <v>1-5-1S91°Z+S</v>
      </c>
      <c r="AR3082" s="1136" t="str">
        <f t="shared" si="385"/>
        <v>30</v>
      </c>
      <c r="AS3082" s="1136" t="str">
        <f t="shared" si="386"/>
        <v>290/290/OFF</v>
      </c>
      <c r="AT3082" s="1136" t="str">
        <f t="shared" si="387"/>
        <v>1-5-1S91°Z+S</v>
      </c>
      <c r="AU3082" s="1136" t="s">
        <v>15734</v>
      </c>
      <c r="AV3082" s="1136" t="str">
        <f t="shared" si="388"/>
        <v>114.3.31</v>
      </c>
      <c r="AW3082" s="1438">
        <f t="shared" si="389"/>
        <v>45747</v>
      </c>
    </row>
    <row r="3083" spans="1:49">
      <c r="A3083" s="1135" t="s">
        <v>15319</v>
      </c>
      <c r="B3083" s="1135" t="s">
        <v>740</v>
      </c>
      <c r="C3083" s="1135">
        <v>600</v>
      </c>
      <c r="D3083" s="1135">
        <v>1.84</v>
      </c>
      <c r="E3083" s="1135" t="s">
        <v>15210</v>
      </c>
      <c r="F3083" s="1135" t="s">
        <v>2328</v>
      </c>
      <c r="G3083" s="1135">
        <v>4</v>
      </c>
      <c r="H3083" s="1135" t="s">
        <v>6996</v>
      </c>
      <c r="I3083" s="1135" t="s">
        <v>6997</v>
      </c>
      <c r="K3083" s="1135" t="s">
        <v>15320</v>
      </c>
      <c r="L3083" s="1135" t="s">
        <v>7875</v>
      </c>
      <c r="M3083" s="1135">
        <v>303.5</v>
      </c>
      <c r="N3083" s="1135" t="s">
        <v>1039</v>
      </c>
      <c r="O3083" s="1135">
        <v>7.5875000000000004</v>
      </c>
      <c r="P3083" s="1135">
        <v>6.07</v>
      </c>
      <c r="Q3083" s="1135">
        <v>3.5</v>
      </c>
      <c r="R3083" s="1135">
        <v>27.9</v>
      </c>
      <c r="T3083" s="1135">
        <v>13.5</v>
      </c>
      <c r="U3083" s="1135">
        <v>2.5</v>
      </c>
      <c r="V3083" s="1135" t="s">
        <v>663</v>
      </c>
      <c r="W3083" s="1135">
        <v>90</v>
      </c>
      <c r="X3083" s="1135">
        <v>10</v>
      </c>
      <c r="Y3083" s="1135">
        <v>1.6</v>
      </c>
      <c r="Z3083" s="1135" t="s">
        <v>663</v>
      </c>
      <c r="AA3083" s="1135" t="s">
        <v>15282</v>
      </c>
      <c r="AH3083" s="1135" t="s">
        <v>795</v>
      </c>
      <c r="AI3083" s="1135" t="s">
        <v>2279</v>
      </c>
      <c r="AM3083" s="1136" t="s">
        <v>15113</v>
      </c>
      <c r="AN3083" s="1136" t="s">
        <v>15321</v>
      </c>
      <c r="AO3083" s="1136">
        <f t="shared" ref="AO3083:AO3146" si="390">C3083</f>
        <v>600</v>
      </c>
      <c r="AP3083" s="1136">
        <f t="shared" ref="AP3083:AP3146" si="391">D3083</f>
        <v>1.84</v>
      </c>
      <c r="AQ3083" s="1136" t="str">
        <f t="shared" ref="AQ3083:AQ3146" si="392">E3083</f>
        <v>1-5-1S83°Z+S</v>
      </c>
      <c r="AR3083" s="1136" t="str">
        <f t="shared" ref="AR3083:AR3146" si="393">F3083</f>
        <v>33.5</v>
      </c>
      <c r="AS3083" s="1136" t="str">
        <f t="shared" ref="AS3083:AS3146" si="394">H3083</f>
        <v>310/310/190</v>
      </c>
      <c r="AT3083" s="1136" t="str">
        <f t="shared" ref="AT3083:AT3146" si="395">E3083</f>
        <v>1-5-1S83°Z+S</v>
      </c>
      <c r="AU3083" s="1136" t="s">
        <v>15734</v>
      </c>
      <c r="AV3083" s="1136" t="str">
        <f t="shared" si="388"/>
        <v>114.4.1</v>
      </c>
      <c r="AW3083" s="1438">
        <f t="shared" si="389"/>
        <v>45748</v>
      </c>
    </row>
    <row r="3084" spans="1:49">
      <c r="A3084" s="1135" t="s">
        <v>15322</v>
      </c>
      <c r="B3084" s="1135" t="s">
        <v>932</v>
      </c>
      <c r="C3084" s="1135">
        <v>550</v>
      </c>
      <c r="D3084" s="1135">
        <v>1.72</v>
      </c>
      <c r="E3084" s="1135" t="s">
        <v>15183</v>
      </c>
      <c r="F3084" s="1135" t="s">
        <v>1078</v>
      </c>
      <c r="G3084" s="1135" t="s">
        <v>1034</v>
      </c>
      <c r="H3084" s="1135" t="s">
        <v>1320</v>
      </c>
      <c r="I3084" s="1135" t="s">
        <v>126</v>
      </c>
      <c r="J3084" s="1135">
        <v>0.9</v>
      </c>
      <c r="K3084" s="1135" t="s">
        <v>15323</v>
      </c>
      <c r="L3084" s="1135" t="s">
        <v>1072</v>
      </c>
      <c r="M3084" s="1135">
        <v>49.5</v>
      </c>
      <c r="N3084" s="1135" t="s">
        <v>1039</v>
      </c>
      <c r="O3084" s="1135">
        <v>1.2375</v>
      </c>
      <c r="P3084" s="1135">
        <v>0.99</v>
      </c>
      <c r="Q3084" s="1135">
        <v>4</v>
      </c>
      <c r="R3084" s="1135">
        <v>28</v>
      </c>
      <c r="T3084" s="1135">
        <v>31</v>
      </c>
      <c r="U3084" s="1135">
        <v>3.3</v>
      </c>
      <c r="V3084" s="1135" t="s">
        <v>663</v>
      </c>
      <c r="W3084" s="1135">
        <v>110</v>
      </c>
      <c r="X3084" s="1135">
        <v>70</v>
      </c>
      <c r="Y3084" s="1135">
        <v>2.7</v>
      </c>
      <c r="Z3084" s="1135">
        <v>4.5</v>
      </c>
      <c r="AA3084" s="1135" t="s">
        <v>15324</v>
      </c>
      <c r="AH3084" s="1135" t="s">
        <v>1057</v>
      </c>
      <c r="AJ3084" s="1135">
        <v>93.42</v>
      </c>
      <c r="AK3084" s="1135">
        <v>-0.46</v>
      </c>
      <c r="AL3084" s="1135">
        <v>0.36</v>
      </c>
      <c r="AM3084" s="1136" t="s">
        <v>15141</v>
      </c>
      <c r="AN3084" s="1136" t="s">
        <v>15325</v>
      </c>
      <c r="AO3084" s="1136">
        <f t="shared" si="390"/>
        <v>550</v>
      </c>
      <c r="AP3084" s="1136">
        <f t="shared" si="391"/>
        <v>1.72</v>
      </c>
      <c r="AQ3084" s="1136" t="str">
        <f t="shared" si="392"/>
        <v>1-4-1S83°</v>
      </c>
      <c r="AR3084" s="1136" t="str">
        <f t="shared" si="393"/>
        <v>30</v>
      </c>
      <c r="AS3084" s="1136" t="str">
        <f t="shared" si="394"/>
        <v>230/230/OFF</v>
      </c>
      <c r="AT3084" s="1136" t="str">
        <f t="shared" si="395"/>
        <v>1-4-1S83°</v>
      </c>
      <c r="AV3084" s="1136" t="str">
        <f t="shared" si="388"/>
        <v>114.4.30</v>
      </c>
      <c r="AW3084" s="1438">
        <f t="shared" si="389"/>
        <v>45777</v>
      </c>
    </row>
    <row r="3085" spans="1:49">
      <c r="A3085" s="1135" t="s">
        <v>15326</v>
      </c>
      <c r="B3085" s="1135" t="s">
        <v>15123</v>
      </c>
      <c r="C3085" s="1135">
        <v>550</v>
      </c>
      <c r="D3085" s="1135">
        <v>1.74</v>
      </c>
      <c r="E3085" s="1135" t="s">
        <v>16155</v>
      </c>
      <c r="F3085" s="1135" t="s">
        <v>1069</v>
      </c>
      <c r="G3085" s="1135" t="s">
        <v>1861</v>
      </c>
      <c r="H3085" s="1135" t="s">
        <v>2161</v>
      </c>
      <c r="I3085" s="1135" t="s">
        <v>126</v>
      </c>
      <c r="J3085" s="1135">
        <v>1.1000000000000001</v>
      </c>
      <c r="K3085" s="1135" t="s">
        <v>15294</v>
      </c>
      <c r="L3085" s="1135" t="s">
        <v>15295</v>
      </c>
      <c r="M3085" s="1135">
        <v>77</v>
      </c>
      <c r="N3085" s="1135" t="s">
        <v>1039</v>
      </c>
      <c r="O3085" s="1135">
        <v>1.925</v>
      </c>
      <c r="P3085" s="1135">
        <v>1.54</v>
      </c>
      <c r="Q3085" s="1135">
        <v>3.8</v>
      </c>
      <c r="R3085" s="1135">
        <v>24</v>
      </c>
      <c r="T3085" s="1135">
        <v>9</v>
      </c>
      <c r="U3085" s="1135">
        <v>2.2000000000000002</v>
      </c>
      <c r="V3085" s="1135" t="s">
        <v>663</v>
      </c>
      <c r="W3085" s="1135">
        <v>125</v>
      </c>
      <c r="X3085" s="1135">
        <v>85</v>
      </c>
      <c r="Y3085" s="1135">
        <v>2.1</v>
      </c>
      <c r="Z3085" s="1135">
        <v>2.5</v>
      </c>
      <c r="AA3085" s="1135" t="s">
        <v>15327</v>
      </c>
      <c r="AH3085" s="1135" t="s">
        <v>863</v>
      </c>
      <c r="AI3085" s="1135">
        <v>12.09</v>
      </c>
      <c r="AJ3085" s="1135">
        <v>0.21</v>
      </c>
      <c r="AK3085" s="1135">
        <v>0.56999999999999995</v>
      </c>
      <c r="AM3085" s="1136" t="s">
        <v>15139</v>
      </c>
      <c r="AN3085" s="1136" t="s">
        <v>15328</v>
      </c>
      <c r="AO3085" s="1136">
        <f t="shared" si="390"/>
        <v>550</v>
      </c>
      <c r="AP3085" s="1136">
        <f t="shared" si="391"/>
        <v>1.74</v>
      </c>
      <c r="AQ3085" s="1136" t="str">
        <f t="shared" si="392"/>
        <v>1-4-1S83°S撚</v>
      </c>
      <c r="AR3085" s="1136" t="str">
        <f t="shared" si="393"/>
        <v>31.5</v>
      </c>
      <c r="AS3085" s="1136" t="str">
        <f t="shared" si="394"/>
        <v>250/250/150</v>
      </c>
      <c r="AT3085" s="1136" t="str">
        <f t="shared" si="395"/>
        <v>1-4-1S83°S撚</v>
      </c>
      <c r="AV3085" s="1136" t="str">
        <f t="shared" si="388"/>
        <v>114.4.25</v>
      </c>
      <c r="AW3085" s="1438">
        <f t="shared" si="389"/>
        <v>45772</v>
      </c>
    </row>
    <row r="3086" spans="1:49">
      <c r="A3086" s="1135" t="s">
        <v>15329</v>
      </c>
      <c r="B3086" s="1135" t="s">
        <v>738</v>
      </c>
      <c r="C3086" s="1135">
        <v>600</v>
      </c>
      <c r="D3086" s="1135">
        <v>1.7050000000000001</v>
      </c>
      <c r="E3086" s="1135" t="s">
        <v>15189</v>
      </c>
      <c r="F3086" s="1135" t="s">
        <v>1991</v>
      </c>
      <c r="G3086" s="1135" t="s">
        <v>1034</v>
      </c>
      <c r="H3086" s="1135" t="s">
        <v>1743</v>
      </c>
      <c r="I3086" s="1135" t="s">
        <v>126</v>
      </c>
      <c r="J3086" s="1135">
        <v>1</v>
      </c>
      <c r="K3086" s="1135" t="s">
        <v>15306</v>
      </c>
      <c r="L3086" s="1135" t="s">
        <v>4642</v>
      </c>
      <c r="M3086" s="1135">
        <v>101.5</v>
      </c>
      <c r="N3086" s="1135" t="s">
        <v>1039</v>
      </c>
      <c r="O3086" s="1135">
        <v>2.5375000000000001</v>
      </c>
      <c r="P3086" s="1135">
        <v>2.0300000000000002</v>
      </c>
      <c r="Q3086" s="1135">
        <v>4</v>
      </c>
      <c r="R3086" s="1135">
        <v>23</v>
      </c>
      <c r="T3086" s="1135">
        <v>12</v>
      </c>
      <c r="U3086" s="1135">
        <v>4.5</v>
      </c>
      <c r="V3086" s="1135" t="s">
        <v>663</v>
      </c>
      <c r="W3086" s="1135">
        <v>125</v>
      </c>
      <c r="X3086" s="1135">
        <v>80</v>
      </c>
      <c r="Y3086" s="1135">
        <v>1.5</v>
      </c>
      <c r="Z3086" s="1135">
        <v>4</v>
      </c>
      <c r="AA3086" s="1135" t="s">
        <v>15330</v>
      </c>
      <c r="AH3086" s="1135" t="s">
        <v>472</v>
      </c>
      <c r="AI3086" s="1135">
        <v>94.41</v>
      </c>
      <c r="AJ3086" s="1135">
        <v>-0.65</v>
      </c>
      <c r="AK3086" s="1135">
        <v>2.14</v>
      </c>
      <c r="AM3086" s="1136" t="s">
        <v>15143</v>
      </c>
      <c r="AN3086" s="1136" t="s">
        <v>15331</v>
      </c>
      <c r="AO3086" s="1136">
        <f t="shared" si="390"/>
        <v>600</v>
      </c>
      <c r="AP3086" s="1136">
        <f t="shared" si="391"/>
        <v>1.7050000000000001</v>
      </c>
      <c r="AQ3086" s="1136" t="str">
        <f t="shared" si="392"/>
        <v>1-5-1S83°</v>
      </c>
      <c r="AR3086" s="1136" t="str">
        <f t="shared" si="393"/>
        <v>30.8</v>
      </c>
      <c r="AS3086" s="1136" t="str">
        <f t="shared" si="394"/>
        <v>225/225/OFF</v>
      </c>
      <c r="AT3086" s="1136" t="str">
        <f t="shared" si="395"/>
        <v>1-5-1S83°</v>
      </c>
      <c r="AV3086" s="1136" t="str">
        <f t="shared" si="388"/>
        <v>114.4.29</v>
      </c>
      <c r="AW3086" s="1438">
        <f t="shared" si="389"/>
        <v>45776</v>
      </c>
    </row>
    <row r="3087" spans="1:49">
      <c r="A3087" s="1135" t="s">
        <v>15332</v>
      </c>
      <c r="B3087" s="1135" t="s">
        <v>859</v>
      </c>
      <c r="C3087" s="1135">
        <v>650</v>
      </c>
      <c r="D3087" s="1135">
        <v>1.7649999999999999</v>
      </c>
      <c r="E3087" s="1135" t="s">
        <v>15203</v>
      </c>
      <c r="F3087" s="1135" t="s">
        <v>663</v>
      </c>
      <c r="G3087" s="1135">
        <v>5</v>
      </c>
      <c r="H3087" s="1135" t="s">
        <v>1142</v>
      </c>
      <c r="I3087" s="1135" t="s">
        <v>466</v>
      </c>
      <c r="J3087" s="1135">
        <v>1.6</v>
      </c>
      <c r="K3087" s="1135" t="s">
        <v>15333</v>
      </c>
      <c r="L3087" s="1135" t="s">
        <v>2268</v>
      </c>
      <c r="M3087" s="1135">
        <v>150</v>
      </c>
      <c r="N3087" s="1135" t="s">
        <v>1039</v>
      </c>
      <c r="O3087" s="1135">
        <v>3.75</v>
      </c>
      <c r="P3087" s="1135">
        <v>3</v>
      </c>
      <c r="Q3087" s="1135">
        <v>4</v>
      </c>
      <c r="R3087" s="1135">
        <v>20.8</v>
      </c>
      <c r="T3087" s="1135">
        <v>29.1</v>
      </c>
      <c r="U3087" s="1135">
        <v>3.4</v>
      </c>
      <c r="V3087" s="1135" t="s">
        <v>663</v>
      </c>
      <c r="W3087" s="1135">
        <v>110</v>
      </c>
      <c r="X3087" s="1135">
        <v>70</v>
      </c>
      <c r="Y3087" s="1135">
        <v>1.5</v>
      </c>
      <c r="Z3087" s="1135" t="s">
        <v>663</v>
      </c>
      <c r="AA3087" s="1135" t="s">
        <v>15334</v>
      </c>
      <c r="AH3087" s="1135" t="s">
        <v>700</v>
      </c>
      <c r="AI3087" s="1135">
        <v>93.62</v>
      </c>
      <c r="AJ3087" s="1135">
        <v>0.24</v>
      </c>
      <c r="AK3087" s="1135">
        <v>0.86</v>
      </c>
      <c r="AM3087" s="1136" t="s">
        <v>15179</v>
      </c>
      <c r="AN3087" s="1136" t="s">
        <v>15335</v>
      </c>
      <c r="AO3087" s="1136">
        <f t="shared" si="390"/>
        <v>650</v>
      </c>
      <c r="AP3087" s="1136">
        <f t="shared" si="391"/>
        <v>1.7649999999999999</v>
      </c>
      <c r="AQ3087" s="1136" t="str">
        <f t="shared" si="392"/>
        <v>1-5-1S85°Z+S</v>
      </c>
      <c r="AR3087" s="1136" t="str">
        <f t="shared" si="393"/>
        <v>NA</v>
      </c>
      <c r="AS3087" s="1136" t="str">
        <f t="shared" si="394"/>
        <v>188/OFF</v>
      </c>
      <c r="AT3087" s="1136" t="str">
        <f t="shared" si="395"/>
        <v>1-5-1S85°Z+S</v>
      </c>
      <c r="AU3087" s="1136" t="s">
        <v>15734</v>
      </c>
      <c r="AV3087" s="1136" t="str">
        <f t="shared" si="388"/>
        <v>114.5.2</v>
      </c>
      <c r="AW3087" s="1438">
        <f t="shared" si="389"/>
        <v>45779</v>
      </c>
    </row>
    <row r="3088" spans="1:49">
      <c r="A3088" s="1135" t="s">
        <v>15336</v>
      </c>
      <c r="B3088" s="1135" t="s">
        <v>829</v>
      </c>
      <c r="C3088" s="1135">
        <v>690</v>
      </c>
      <c r="D3088" s="1135">
        <v>1.77</v>
      </c>
      <c r="E3088" s="1135" t="s">
        <v>15188</v>
      </c>
      <c r="F3088" s="1135" t="s">
        <v>1078</v>
      </c>
      <c r="G3088" s="1135">
        <v>5</v>
      </c>
      <c r="H3088" s="1135" t="s">
        <v>15337</v>
      </c>
      <c r="I3088" s="1135" t="s">
        <v>126</v>
      </c>
      <c r="J3088" s="1135">
        <v>0.8</v>
      </c>
      <c r="K3088" s="1135" t="s">
        <v>15338</v>
      </c>
      <c r="L3088" s="1135" t="s">
        <v>6385</v>
      </c>
      <c r="M3088" s="1135">
        <v>151.5</v>
      </c>
      <c r="N3088" s="1135" t="s">
        <v>1039</v>
      </c>
      <c r="O3088" s="1135">
        <v>3.7875000000000001</v>
      </c>
      <c r="P3088" s="1135">
        <v>3.0300000000000002</v>
      </c>
      <c r="Q3088" s="1135">
        <v>4</v>
      </c>
      <c r="R3088" s="1135">
        <v>19.100000000000001</v>
      </c>
      <c r="T3088" s="1135">
        <v>23.7</v>
      </c>
      <c r="U3088" s="1135">
        <v>3.2</v>
      </c>
      <c r="V3088" s="1135" t="s">
        <v>663</v>
      </c>
      <c r="W3088" s="1135">
        <v>35</v>
      </c>
      <c r="X3088" s="1135">
        <v>10</v>
      </c>
      <c r="Y3088" s="1135">
        <v>1</v>
      </c>
      <c r="Z3088" s="1135">
        <v>6</v>
      </c>
      <c r="AA3088" s="1135" t="s">
        <v>15334</v>
      </c>
      <c r="AH3088" s="1135" t="s">
        <v>814</v>
      </c>
      <c r="AI3088" s="1135">
        <v>92.53</v>
      </c>
      <c r="AJ3088" s="1135">
        <v>0.39</v>
      </c>
      <c r="AK3088" s="1135">
        <v>0.38</v>
      </c>
      <c r="AM3088" s="1136" t="s">
        <v>15177</v>
      </c>
      <c r="AN3088" s="1136" t="s">
        <v>15339</v>
      </c>
      <c r="AO3088" s="1136">
        <f t="shared" si="390"/>
        <v>690</v>
      </c>
      <c r="AP3088" s="1136">
        <f t="shared" si="391"/>
        <v>1.77</v>
      </c>
      <c r="AQ3088" s="1136" t="str">
        <f t="shared" si="392"/>
        <v>1-5-1S91°</v>
      </c>
      <c r="AR3088" s="1136" t="str">
        <f t="shared" si="393"/>
        <v>30</v>
      </c>
      <c r="AS3088" s="1136" t="str">
        <f t="shared" si="394"/>
        <v>351/311/156</v>
      </c>
      <c r="AT3088" s="1136" t="str">
        <f t="shared" si="395"/>
        <v>1-5-1S91°</v>
      </c>
      <c r="AV3088" s="1136" t="str">
        <f t="shared" si="388"/>
        <v>114.5.2</v>
      </c>
      <c r="AW3088" s="1438">
        <f t="shared" si="389"/>
        <v>45779</v>
      </c>
    </row>
    <row r="3089" spans="1:49">
      <c r="A3089" s="1135" t="s">
        <v>15340</v>
      </c>
      <c r="B3089" s="1135" t="s">
        <v>779</v>
      </c>
      <c r="C3089" s="1135">
        <v>500</v>
      </c>
      <c r="D3089" s="1135">
        <v>1.655</v>
      </c>
      <c r="E3089" s="1135" t="s">
        <v>15202</v>
      </c>
      <c r="F3089" s="1135" t="s">
        <v>663</v>
      </c>
      <c r="G3089" s="1135">
        <v>4</v>
      </c>
      <c r="H3089" s="1135" t="s">
        <v>1743</v>
      </c>
      <c r="I3089" s="1135" t="s">
        <v>126</v>
      </c>
      <c r="J3089" s="1135">
        <v>2</v>
      </c>
      <c r="K3089" s="1135" t="s">
        <v>15341</v>
      </c>
      <c r="L3089" s="1135" t="s">
        <v>6836</v>
      </c>
      <c r="M3089" s="1135">
        <v>155</v>
      </c>
      <c r="N3089" s="1135" t="s">
        <v>1039</v>
      </c>
      <c r="O3089" s="1135">
        <v>3.875</v>
      </c>
      <c r="P3089" s="1135">
        <v>3.1</v>
      </c>
      <c r="Q3089" s="1135">
        <v>4</v>
      </c>
      <c r="R3089" s="1135">
        <v>25</v>
      </c>
      <c r="T3089" s="1135">
        <v>18</v>
      </c>
      <c r="U3089" s="1135">
        <v>3.8</v>
      </c>
      <c r="V3089" s="1135" t="s">
        <v>663</v>
      </c>
      <c r="W3089" s="1135">
        <v>135</v>
      </c>
      <c r="X3089" s="1135">
        <v>80</v>
      </c>
      <c r="Y3089" s="1135">
        <v>1.2</v>
      </c>
      <c r="Z3089" s="1135" t="s">
        <v>663</v>
      </c>
      <c r="AA3089" s="1135" t="s">
        <v>15342</v>
      </c>
      <c r="AH3089" s="1135" t="s">
        <v>629</v>
      </c>
      <c r="AM3089" s="1136" t="s">
        <v>15181</v>
      </c>
      <c r="AN3089" s="1136" t="s">
        <v>15343</v>
      </c>
      <c r="AO3089" s="1136">
        <f t="shared" si="390"/>
        <v>500</v>
      </c>
      <c r="AP3089" s="1136">
        <f t="shared" si="391"/>
        <v>1.655</v>
      </c>
      <c r="AQ3089" s="1136" t="str">
        <f t="shared" si="392"/>
        <v>1-4-1S83°Z+S</v>
      </c>
      <c r="AR3089" s="1136" t="str">
        <f t="shared" si="393"/>
        <v>NA</v>
      </c>
      <c r="AS3089" s="1136" t="str">
        <f t="shared" si="394"/>
        <v>225/225/OFF</v>
      </c>
      <c r="AT3089" s="1136" t="str">
        <f t="shared" si="395"/>
        <v>1-4-1S83°Z+S</v>
      </c>
      <c r="AU3089" s="1136" t="s">
        <v>15734</v>
      </c>
      <c r="AV3089" s="1136" t="str">
        <f t="shared" si="388"/>
        <v>114.5.6</v>
      </c>
      <c r="AW3089" s="1438">
        <f t="shared" si="389"/>
        <v>45783</v>
      </c>
    </row>
    <row r="3090" spans="1:49">
      <c r="A3090" s="1135" t="s">
        <v>15344</v>
      </c>
      <c r="B3090" s="1135" t="s">
        <v>417</v>
      </c>
      <c r="C3090" s="1135">
        <v>650</v>
      </c>
      <c r="D3090" s="1135">
        <v>1.71</v>
      </c>
      <c r="E3090" s="1135" t="s">
        <v>15188</v>
      </c>
      <c r="F3090" s="1135" t="s">
        <v>1078</v>
      </c>
      <c r="G3090" s="1135">
        <v>5</v>
      </c>
      <c r="H3090" s="1135" t="s">
        <v>6831</v>
      </c>
      <c r="I3090" s="1135" t="s">
        <v>466</v>
      </c>
      <c r="J3090" s="1135">
        <v>3</v>
      </c>
      <c r="K3090" s="1135" t="s">
        <v>15345</v>
      </c>
      <c r="L3090" s="1135" t="s">
        <v>6576</v>
      </c>
      <c r="M3090" s="1135">
        <v>149.5</v>
      </c>
      <c r="N3090" s="1135" t="s">
        <v>1039</v>
      </c>
      <c r="O3090" s="1135">
        <v>3.7375000000000003</v>
      </c>
      <c r="P3090" s="1135">
        <v>2.99</v>
      </c>
      <c r="Q3090" s="1135">
        <v>3.5</v>
      </c>
      <c r="R3090" s="1135">
        <v>21.5</v>
      </c>
      <c r="T3090" s="1135">
        <v>19.5</v>
      </c>
      <c r="U3090" s="1135">
        <v>2.9</v>
      </c>
      <c r="V3090" s="1135" t="s">
        <v>663</v>
      </c>
      <c r="W3090" s="1135">
        <v>100</v>
      </c>
      <c r="X3090" s="1135">
        <v>90</v>
      </c>
      <c r="Y3090" s="1135">
        <v>1.8</v>
      </c>
      <c r="Z3090" s="1135">
        <v>5.5</v>
      </c>
      <c r="AA3090" s="1135" t="s">
        <v>15346</v>
      </c>
      <c r="AH3090" s="1135" t="s">
        <v>784</v>
      </c>
      <c r="AI3090" s="1135">
        <v>91.4</v>
      </c>
      <c r="AJ3090" s="1135">
        <v>-0.39</v>
      </c>
      <c r="AK3090" s="1135">
        <v>1.31</v>
      </c>
      <c r="AM3090" s="1136" t="s">
        <v>15176</v>
      </c>
      <c r="AN3090" s="1136" t="s">
        <v>15347</v>
      </c>
      <c r="AO3090" s="1136">
        <f t="shared" si="390"/>
        <v>650</v>
      </c>
      <c r="AP3090" s="1136">
        <f t="shared" si="391"/>
        <v>1.71</v>
      </c>
      <c r="AQ3090" s="1136" t="str">
        <f t="shared" si="392"/>
        <v>1-5-1S91°</v>
      </c>
      <c r="AR3090" s="1136" t="str">
        <f t="shared" si="393"/>
        <v>30</v>
      </c>
      <c r="AS3090" s="1136" t="str">
        <f t="shared" si="394"/>
        <v>385/355/175</v>
      </c>
      <c r="AT3090" s="1136" t="str">
        <f t="shared" si="395"/>
        <v>1-5-1S91°</v>
      </c>
      <c r="AV3090" s="1136" t="str">
        <f t="shared" si="388"/>
        <v>114.5.4</v>
      </c>
      <c r="AW3090" s="1438">
        <f t="shared" si="389"/>
        <v>45781</v>
      </c>
    </row>
    <row r="3091" spans="1:49">
      <c r="A3091" s="1135" t="s">
        <v>15348</v>
      </c>
      <c r="B3091" s="1135" t="s">
        <v>473</v>
      </c>
      <c r="C3091" s="1135">
        <v>650</v>
      </c>
      <c r="D3091" s="1135">
        <v>1.76</v>
      </c>
      <c r="E3091" s="1135" t="s">
        <v>15203</v>
      </c>
      <c r="F3091" s="1135" t="s">
        <v>663</v>
      </c>
      <c r="G3091" s="1135" t="s">
        <v>6959</v>
      </c>
      <c r="H3091" s="1135" t="s">
        <v>7957</v>
      </c>
      <c r="I3091" s="1135" t="s">
        <v>7031</v>
      </c>
      <c r="J3091" s="1135">
        <v>3.7</v>
      </c>
      <c r="K3091" s="1135" t="s">
        <v>15349</v>
      </c>
      <c r="L3091" s="1135" t="s">
        <v>6778</v>
      </c>
      <c r="M3091" s="1135">
        <v>295.10000000000002</v>
      </c>
      <c r="N3091" s="1135" t="s">
        <v>1039</v>
      </c>
      <c r="O3091" s="1135">
        <v>7.3775000000000013</v>
      </c>
      <c r="P3091" s="1135">
        <v>5.9020000000000001</v>
      </c>
      <c r="Q3091" s="1135">
        <v>4</v>
      </c>
      <c r="R3091" s="1135">
        <v>17.399999999999999</v>
      </c>
      <c r="T3091" s="1135">
        <v>31</v>
      </c>
      <c r="U3091" s="1135">
        <v>3.5</v>
      </c>
      <c r="V3091" s="1135" t="s">
        <v>663</v>
      </c>
      <c r="W3091" s="1135" t="s">
        <v>6974</v>
      </c>
      <c r="X3091" s="1135">
        <v>40</v>
      </c>
      <c r="Y3091" s="1135">
        <v>1</v>
      </c>
      <c r="Z3091" s="1135" t="s">
        <v>663</v>
      </c>
      <c r="AA3091" s="1135" t="s">
        <v>15327</v>
      </c>
      <c r="AH3091" s="1135" t="s">
        <v>876</v>
      </c>
      <c r="AI3091" s="1135">
        <v>94.22</v>
      </c>
      <c r="AJ3091" s="1135">
        <v>-0.71</v>
      </c>
      <c r="AK3091" s="1135">
        <v>2.75</v>
      </c>
      <c r="AM3091" s="1136" t="s">
        <v>15140</v>
      </c>
      <c r="AN3091" s="1136" t="s">
        <v>15350</v>
      </c>
      <c r="AO3091" s="1136">
        <f t="shared" si="390"/>
        <v>650</v>
      </c>
      <c r="AP3091" s="1136">
        <f t="shared" si="391"/>
        <v>1.76</v>
      </c>
      <c r="AQ3091" s="1136" t="str">
        <f t="shared" si="392"/>
        <v>1-5-1S85°Z+S</v>
      </c>
      <c r="AR3091" s="1136" t="str">
        <f t="shared" si="393"/>
        <v>NA</v>
      </c>
      <c r="AS3091" s="1136" t="str">
        <f t="shared" si="394"/>
        <v>204/OFF</v>
      </c>
      <c r="AT3091" s="1136" t="str">
        <f t="shared" si="395"/>
        <v>1-5-1S85°Z+S</v>
      </c>
      <c r="AU3091" s="1136" t="s">
        <v>15734</v>
      </c>
      <c r="AV3091" s="1136" t="str">
        <f t="shared" si="388"/>
        <v>114.4.25</v>
      </c>
      <c r="AW3091" s="1438">
        <f t="shared" si="389"/>
        <v>45772</v>
      </c>
    </row>
    <row r="3092" spans="1:49">
      <c r="A3092" s="1135" t="s">
        <v>15351</v>
      </c>
      <c r="B3092" s="1135" t="s">
        <v>804</v>
      </c>
      <c r="C3092" s="1135">
        <v>600</v>
      </c>
      <c r="D3092" s="1135">
        <v>1.81</v>
      </c>
      <c r="E3092" s="1135" t="s">
        <v>15210</v>
      </c>
      <c r="F3092" s="1135" t="s">
        <v>2328</v>
      </c>
      <c r="G3092" s="1135">
        <v>4</v>
      </c>
      <c r="H3092" s="1135" t="s">
        <v>8012</v>
      </c>
      <c r="I3092" s="1135" t="s">
        <v>7413</v>
      </c>
      <c r="K3092" s="1135" t="s">
        <v>15352</v>
      </c>
      <c r="L3092" s="1135" t="s">
        <v>7936</v>
      </c>
      <c r="M3092" s="1135">
        <v>303</v>
      </c>
      <c r="N3092" s="1135" t="s">
        <v>1039</v>
      </c>
      <c r="O3092" s="1135">
        <v>7.5750000000000002</v>
      </c>
      <c r="P3092" s="1135">
        <v>6.0600000000000005</v>
      </c>
      <c r="Q3092" s="1135">
        <v>3.5</v>
      </c>
      <c r="R3092" s="1135">
        <v>24</v>
      </c>
      <c r="T3092" s="1135">
        <v>16</v>
      </c>
      <c r="U3092" s="1135">
        <v>3</v>
      </c>
      <c r="V3092" s="1135" t="s">
        <v>663</v>
      </c>
      <c r="W3092" s="1135">
        <v>90</v>
      </c>
      <c r="X3092" s="1135">
        <v>10</v>
      </c>
      <c r="Y3092" s="1135">
        <v>1.5</v>
      </c>
      <c r="Z3092" s="1135" t="s">
        <v>663</v>
      </c>
      <c r="AA3092" s="1135" t="s">
        <v>15330</v>
      </c>
      <c r="AH3092" s="1135" t="s">
        <v>699</v>
      </c>
      <c r="AI3092" s="1135">
        <v>59.02</v>
      </c>
      <c r="AJ3092" s="1135">
        <v>1.34</v>
      </c>
      <c r="AK3092" s="1135">
        <v>10.16</v>
      </c>
      <c r="AM3092" s="1136" t="s">
        <v>15145</v>
      </c>
      <c r="AN3092" s="1136" t="s">
        <v>15353</v>
      </c>
      <c r="AO3092" s="1136">
        <f t="shared" si="390"/>
        <v>600</v>
      </c>
      <c r="AP3092" s="1136">
        <f t="shared" si="391"/>
        <v>1.81</v>
      </c>
      <c r="AQ3092" s="1136" t="str">
        <f t="shared" si="392"/>
        <v>1-5-1S83°Z+S</v>
      </c>
      <c r="AR3092" s="1136" t="str">
        <f t="shared" si="393"/>
        <v>33.5</v>
      </c>
      <c r="AS3092" s="1136" t="str">
        <f t="shared" si="394"/>
        <v>325/325/190</v>
      </c>
      <c r="AT3092" s="1136" t="str">
        <f t="shared" si="395"/>
        <v>1-5-1S83°Z+S</v>
      </c>
      <c r="AU3092" s="1136" t="s">
        <v>15734</v>
      </c>
      <c r="AV3092" s="1136" t="str">
        <f t="shared" si="388"/>
        <v>114.4.29</v>
      </c>
      <c r="AW3092" s="1438">
        <f t="shared" si="389"/>
        <v>45776</v>
      </c>
    </row>
    <row r="3093" spans="1:49">
      <c r="A3093" s="1135" t="s">
        <v>15354</v>
      </c>
      <c r="B3093" s="1135" t="s">
        <v>473</v>
      </c>
      <c r="C3093" s="1135">
        <v>600</v>
      </c>
      <c r="D3093" s="1135">
        <v>1.72</v>
      </c>
      <c r="E3093" s="1135">
        <v>102.5</v>
      </c>
      <c r="F3093" s="1135" t="s">
        <v>4164</v>
      </c>
      <c r="G3093" s="1135">
        <v>5.5</v>
      </c>
      <c r="H3093" s="1135" t="s">
        <v>15355</v>
      </c>
      <c r="I3093" s="1135" t="s">
        <v>15356</v>
      </c>
      <c r="J3093" s="1135">
        <v>3.7</v>
      </c>
      <c r="K3093" s="1135" t="s">
        <v>15357</v>
      </c>
      <c r="L3093" s="1135" t="s">
        <v>6778</v>
      </c>
      <c r="M3093" s="1135">
        <v>295.10000000000002</v>
      </c>
      <c r="N3093" s="1135" t="s">
        <v>1039</v>
      </c>
      <c r="O3093" s="1135">
        <v>7.3775000000000013</v>
      </c>
      <c r="P3093" s="1135">
        <v>5.9020000000000001</v>
      </c>
      <c r="Q3093" s="1135">
        <v>4</v>
      </c>
      <c r="R3093" s="1135">
        <v>17.399999999999999</v>
      </c>
      <c r="T3093" s="1135">
        <v>31</v>
      </c>
      <c r="U3093" s="1135">
        <v>3.5</v>
      </c>
      <c r="V3093" s="1135" t="s">
        <v>663</v>
      </c>
      <c r="W3093" s="1135">
        <v>100</v>
      </c>
      <c r="X3093" s="1135">
        <v>40</v>
      </c>
      <c r="Y3093" s="1135">
        <v>1</v>
      </c>
      <c r="Z3093" s="1135" t="s">
        <v>663</v>
      </c>
      <c r="AA3093" s="1135" t="s">
        <v>15324</v>
      </c>
      <c r="AH3093" s="1135" t="s">
        <v>863</v>
      </c>
      <c r="AI3093" s="1135">
        <v>94.17</v>
      </c>
      <c r="AJ3093" s="1135">
        <v>-0.47</v>
      </c>
      <c r="AK3093" s="1135">
        <v>2.4500000000000002</v>
      </c>
      <c r="AM3093" s="1136" t="s">
        <v>15144</v>
      </c>
      <c r="AN3093" s="1136" t="s">
        <v>15358</v>
      </c>
      <c r="AO3093" s="1136">
        <f t="shared" si="390"/>
        <v>600</v>
      </c>
      <c r="AP3093" s="1136">
        <f t="shared" si="391"/>
        <v>1.72</v>
      </c>
      <c r="AQ3093" s="1136">
        <f t="shared" si="392"/>
        <v>102.5</v>
      </c>
      <c r="AR3093" s="1136" t="str">
        <f t="shared" si="393"/>
        <v>15.5</v>
      </c>
      <c r="AS3093" s="1136" t="str">
        <f t="shared" si="394"/>
        <v>488/458/OFF</v>
      </c>
      <c r="AT3093" s="1136">
        <f t="shared" si="395"/>
        <v>102.5</v>
      </c>
      <c r="AV3093" s="1136" t="str">
        <f t="shared" si="388"/>
        <v>114.4.30</v>
      </c>
      <c r="AW3093" s="1438">
        <f t="shared" si="389"/>
        <v>45777</v>
      </c>
    </row>
    <row r="3094" spans="1:49">
      <c r="A3094" s="1135" t="s">
        <v>15359</v>
      </c>
      <c r="B3094" s="1135" t="s">
        <v>473</v>
      </c>
      <c r="C3094" s="1135">
        <v>650</v>
      </c>
      <c r="D3094" s="1135">
        <v>1.8</v>
      </c>
      <c r="E3094" s="1135" t="s">
        <v>15216</v>
      </c>
      <c r="F3094" s="1135" t="s">
        <v>663</v>
      </c>
      <c r="G3094" s="1135" t="s">
        <v>6959</v>
      </c>
      <c r="H3094" s="1135" t="s">
        <v>15360</v>
      </c>
      <c r="I3094" s="1135" t="s">
        <v>6972</v>
      </c>
      <c r="J3094" s="1135">
        <v>3.7</v>
      </c>
      <c r="K3094" s="1135" t="s">
        <v>8094</v>
      </c>
      <c r="L3094" s="1135" t="s">
        <v>6385</v>
      </c>
      <c r="M3094" s="1135">
        <v>295.10000000000002</v>
      </c>
      <c r="N3094" s="1135" t="s">
        <v>1039</v>
      </c>
      <c r="O3094" s="1135">
        <v>7.3775000000000013</v>
      </c>
      <c r="P3094" s="1135">
        <v>5.9020000000000001</v>
      </c>
      <c r="Q3094" s="1135">
        <v>4</v>
      </c>
      <c r="R3094" s="1135">
        <v>17.399999999999999</v>
      </c>
      <c r="T3094" s="1135">
        <v>31</v>
      </c>
      <c r="U3094" s="1135">
        <v>3.5</v>
      </c>
      <c r="V3094" s="1135" t="s">
        <v>663</v>
      </c>
      <c r="W3094" s="1135" t="s">
        <v>6974</v>
      </c>
      <c r="X3094" s="1135">
        <v>40</v>
      </c>
      <c r="Y3094" s="1135">
        <v>1</v>
      </c>
      <c r="Z3094" s="1135" t="s">
        <v>663</v>
      </c>
      <c r="AA3094" s="1135" t="s">
        <v>15361</v>
      </c>
      <c r="AH3094" s="1135" t="s">
        <v>459</v>
      </c>
      <c r="AI3094" s="1135">
        <v>91.34</v>
      </c>
      <c r="AJ3094" s="1135">
        <v>-0.48</v>
      </c>
      <c r="AK3094" s="1135">
        <v>1.81</v>
      </c>
      <c r="AM3094" s="1136" t="s">
        <v>15180</v>
      </c>
      <c r="AN3094" s="1136" t="s">
        <v>15362</v>
      </c>
      <c r="AO3094" s="1136">
        <f t="shared" si="390"/>
        <v>650</v>
      </c>
      <c r="AP3094" s="1136">
        <f t="shared" si="391"/>
        <v>1.8</v>
      </c>
      <c r="AQ3094" s="1136" t="str">
        <f t="shared" si="392"/>
        <v>1-5-1S91°Z+S</v>
      </c>
      <c r="AR3094" s="1136" t="str">
        <f t="shared" si="393"/>
        <v>NA</v>
      </c>
      <c r="AS3094" s="1136" t="str">
        <f t="shared" si="394"/>
        <v>350/320OFF</v>
      </c>
      <c r="AT3094" s="1136" t="str">
        <f t="shared" si="395"/>
        <v>1-5-1S91°Z+S</v>
      </c>
      <c r="AU3094" s="1136" t="s">
        <v>15734</v>
      </c>
      <c r="AV3094" s="1136" t="str">
        <f t="shared" si="388"/>
        <v>114.5.5</v>
      </c>
      <c r="AW3094" s="1438">
        <f t="shared" si="389"/>
        <v>45782</v>
      </c>
    </row>
    <row r="3095" spans="1:49">
      <c r="A3095" s="1135" t="s">
        <v>15363</v>
      </c>
      <c r="B3095" s="1135" t="s">
        <v>7308</v>
      </c>
      <c r="C3095" s="1135">
        <v>500</v>
      </c>
      <c r="D3095" s="1135">
        <v>1.76</v>
      </c>
      <c r="E3095" s="1135" t="s">
        <v>15203</v>
      </c>
      <c r="F3095" s="1135" t="s">
        <v>663</v>
      </c>
      <c r="G3095" s="1135">
        <v>5</v>
      </c>
      <c r="H3095" s="1135" t="s">
        <v>4870</v>
      </c>
      <c r="I3095" s="1135" t="s">
        <v>8015</v>
      </c>
      <c r="J3095" s="1135">
        <v>3</v>
      </c>
      <c r="K3095" s="1135" t="s">
        <v>15364</v>
      </c>
      <c r="L3095" s="1135" t="s">
        <v>6137</v>
      </c>
      <c r="M3095" s="1135">
        <v>308</v>
      </c>
      <c r="N3095" s="1135" t="s">
        <v>1039</v>
      </c>
      <c r="O3095" s="1135">
        <v>7.7</v>
      </c>
      <c r="P3095" s="1135">
        <v>6.16</v>
      </c>
      <c r="Q3095" s="1135">
        <v>4</v>
      </c>
      <c r="R3095" s="1135">
        <v>22</v>
      </c>
      <c r="T3095" s="1135">
        <v>23.5</v>
      </c>
      <c r="U3095" s="1135">
        <v>4</v>
      </c>
      <c r="V3095" s="1135" t="s">
        <v>663</v>
      </c>
      <c r="W3095" s="1135">
        <v>135</v>
      </c>
      <c r="X3095" s="1135">
        <v>90</v>
      </c>
      <c r="Y3095" s="1135">
        <v>1.4</v>
      </c>
      <c r="Z3095" s="1135" t="s">
        <v>663</v>
      </c>
      <c r="AA3095" s="1135" t="s">
        <v>15334</v>
      </c>
      <c r="AH3095" s="1135" t="s">
        <v>662</v>
      </c>
      <c r="AI3095" s="1135">
        <v>96.23</v>
      </c>
      <c r="AJ3095" s="1135">
        <v>0.41</v>
      </c>
      <c r="AK3095" s="1135">
        <v>0.85</v>
      </c>
      <c r="AM3095" s="1136" t="s">
        <v>15178</v>
      </c>
      <c r="AN3095" s="1136" t="s">
        <v>15365</v>
      </c>
      <c r="AO3095" s="1136">
        <f t="shared" si="390"/>
        <v>500</v>
      </c>
      <c r="AP3095" s="1136">
        <f t="shared" si="391"/>
        <v>1.76</v>
      </c>
      <c r="AQ3095" s="1136" t="str">
        <f t="shared" si="392"/>
        <v>1-5-1S85°Z+S</v>
      </c>
      <c r="AR3095" s="1136" t="str">
        <f t="shared" si="393"/>
        <v>NA</v>
      </c>
      <c r="AS3095" s="1136" t="str">
        <f t="shared" si="394"/>
        <v>178/OFF</v>
      </c>
      <c r="AT3095" s="1136" t="str">
        <f t="shared" si="395"/>
        <v>1-5-1S85°Z+S</v>
      </c>
      <c r="AU3095" s="1136" t="s">
        <v>15734</v>
      </c>
      <c r="AV3095" s="1136" t="str">
        <f t="shared" si="388"/>
        <v>114.5.2</v>
      </c>
      <c r="AW3095" s="1438">
        <f t="shared" si="389"/>
        <v>45779</v>
      </c>
    </row>
    <row r="3096" spans="1:49">
      <c r="A3096" s="1135" t="s">
        <v>15366</v>
      </c>
      <c r="B3096" s="1135" t="s">
        <v>671</v>
      </c>
      <c r="C3096" s="1135">
        <v>550</v>
      </c>
      <c r="D3096" s="1135">
        <v>1.7150000000000001</v>
      </c>
      <c r="E3096" s="1135" t="s">
        <v>15215</v>
      </c>
      <c r="F3096" s="1135" t="s">
        <v>663</v>
      </c>
      <c r="G3096" s="1135">
        <v>5.5</v>
      </c>
      <c r="H3096" s="1135" t="s">
        <v>9146</v>
      </c>
      <c r="I3096" s="1135" t="s">
        <v>477</v>
      </c>
      <c r="J3096" s="1135">
        <v>0.8</v>
      </c>
      <c r="K3096" s="1135" t="s">
        <v>15367</v>
      </c>
      <c r="L3096" s="1135" t="s">
        <v>8824</v>
      </c>
      <c r="M3096" s="1135">
        <v>462</v>
      </c>
      <c r="N3096" s="1135" t="s">
        <v>1039</v>
      </c>
      <c r="O3096" s="1135">
        <v>11.55</v>
      </c>
      <c r="P3096" s="1135">
        <v>9.24</v>
      </c>
      <c r="Q3096" s="1135">
        <v>3.5</v>
      </c>
      <c r="R3096" s="1135">
        <v>20.100000000000001</v>
      </c>
      <c r="T3096" s="1135">
        <v>25.7</v>
      </c>
      <c r="U3096" s="1135">
        <v>3</v>
      </c>
      <c r="V3096" s="1135" t="s">
        <v>663</v>
      </c>
      <c r="W3096" s="1135" t="s">
        <v>663</v>
      </c>
      <c r="X3096" s="1135" t="s">
        <v>663</v>
      </c>
      <c r="Y3096" s="1135">
        <v>1.5</v>
      </c>
      <c r="Z3096" s="1135" t="s">
        <v>663</v>
      </c>
      <c r="AA3096" s="1135" t="s">
        <v>15368</v>
      </c>
      <c r="AH3096" s="1135" t="s">
        <v>1272</v>
      </c>
      <c r="AI3096" s="1135" t="s">
        <v>2279</v>
      </c>
      <c r="AM3096" s="1136" t="s">
        <v>15138</v>
      </c>
      <c r="AN3096" s="1136" t="s">
        <v>15369</v>
      </c>
      <c r="AO3096" s="1136">
        <f t="shared" si="390"/>
        <v>550</v>
      </c>
      <c r="AP3096" s="1136">
        <f t="shared" si="391"/>
        <v>1.7150000000000001</v>
      </c>
      <c r="AQ3096" s="1136" t="str">
        <f t="shared" si="392"/>
        <v>1-5-1S85°S+Z</v>
      </c>
      <c r="AR3096" s="1136" t="str">
        <f t="shared" si="393"/>
        <v>NA</v>
      </c>
      <c r="AS3096" s="1136" t="str">
        <f t="shared" si="394"/>
        <v>182/170</v>
      </c>
      <c r="AT3096" s="1136" t="str">
        <f t="shared" si="395"/>
        <v>1-5-1S85°S+Z</v>
      </c>
      <c r="AU3096" s="1136" t="s">
        <v>15737</v>
      </c>
      <c r="AV3096" s="1136" t="str">
        <f t="shared" si="388"/>
        <v>114.4.23</v>
      </c>
      <c r="AW3096" s="1438">
        <f t="shared" si="389"/>
        <v>45770</v>
      </c>
    </row>
    <row r="3097" spans="1:49">
      <c r="A3097" s="1135" t="s">
        <v>15370</v>
      </c>
      <c r="B3097" s="1135" t="s">
        <v>8532</v>
      </c>
      <c r="C3097" s="1135">
        <v>600</v>
      </c>
      <c r="D3097" s="1135">
        <v>1.75</v>
      </c>
      <c r="E3097" s="1135" t="s">
        <v>15188</v>
      </c>
      <c r="F3097" s="1135" t="s">
        <v>1048</v>
      </c>
      <c r="G3097" s="1135">
        <v>5</v>
      </c>
      <c r="H3097" s="1135" t="s">
        <v>8736</v>
      </c>
      <c r="I3097" s="1135" t="s">
        <v>466</v>
      </c>
      <c r="J3097" s="1135">
        <v>2.2000000000000002</v>
      </c>
      <c r="K3097" s="1135" t="s">
        <v>15371</v>
      </c>
      <c r="L3097" s="1135" t="s">
        <v>8665</v>
      </c>
      <c r="M3097" s="1135">
        <v>166.5</v>
      </c>
      <c r="N3097" s="1135" t="s">
        <v>1039</v>
      </c>
      <c r="O3097" s="1135">
        <v>4.1625000000000005</v>
      </c>
      <c r="P3097" s="1135">
        <v>3.33</v>
      </c>
      <c r="Q3097" s="1135">
        <v>3</v>
      </c>
      <c r="R3097" s="1135">
        <v>23.8</v>
      </c>
      <c r="T3097" s="1135">
        <v>11.2</v>
      </c>
      <c r="U3097" s="1135">
        <v>3.5</v>
      </c>
      <c r="V3097" s="1135" t="s">
        <v>663</v>
      </c>
      <c r="W3097" s="1135">
        <v>105</v>
      </c>
      <c r="X3097" s="1135">
        <v>50</v>
      </c>
      <c r="Y3097" s="1135">
        <v>1.4</v>
      </c>
      <c r="Z3097" s="1135">
        <v>5</v>
      </c>
      <c r="AA3097" s="1135" t="s">
        <v>15372</v>
      </c>
      <c r="AB3097" s="1135" t="s">
        <v>2256</v>
      </c>
      <c r="AH3097" s="1135" t="s">
        <v>1052</v>
      </c>
      <c r="AI3097" s="1135">
        <v>91.44</v>
      </c>
      <c r="AJ3097" s="1135">
        <v>-1.99</v>
      </c>
      <c r="AK3097" s="1135">
        <v>6.84</v>
      </c>
      <c r="AM3097" s="1136" t="s">
        <v>15142</v>
      </c>
      <c r="AN3097" s="1136" t="s">
        <v>15373</v>
      </c>
      <c r="AO3097" s="1136">
        <f t="shared" si="390"/>
        <v>600</v>
      </c>
      <c r="AP3097" s="1136">
        <f t="shared" si="391"/>
        <v>1.75</v>
      </c>
      <c r="AQ3097" s="1136" t="str">
        <f t="shared" si="392"/>
        <v>1-5-1S91°</v>
      </c>
      <c r="AR3097" s="1136" t="str">
        <f t="shared" si="393"/>
        <v>31</v>
      </c>
      <c r="AS3097" s="1136" t="str">
        <f t="shared" si="394"/>
        <v>315/315/160</v>
      </c>
      <c r="AT3097" s="1136" t="str">
        <f t="shared" si="395"/>
        <v>1-5-1S91°</v>
      </c>
      <c r="AV3097" s="1136" t="str">
        <f t="shared" si="388"/>
        <v>114.5.1</v>
      </c>
      <c r="AW3097" s="1438">
        <f t="shared" si="389"/>
        <v>45778</v>
      </c>
    </row>
    <row r="3098" spans="1:49">
      <c r="A3098" s="1135" t="s">
        <v>15393</v>
      </c>
      <c r="B3098" s="1135" t="s">
        <v>15383</v>
      </c>
      <c r="C3098" s="1135">
        <v>500</v>
      </c>
      <c r="D3098" s="1135">
        <v>1.7</v>
      </c>
      <c r="E3098" s="1135" t="s">
        <v>15184</v>
      </c>
      <c r="F3098" s="1135" t="s">
        <v>663</v>
      </c>
      <c r="G3098" s="1135" t="s">
        <v>1095</v>
      </c>
      <c r="H3098" s="1135" t="s">
        <v>3025</v>
      </c>
      <c r="I3098" s="1135" t="s">
        <v>126</v>
      </c>
      <c r="J3098" s="1135">
        <v>0.5</v>
      </c>
      <c r="K3098" s="1135" t="s">
        <v>15394</v>
      </c>
      <c r="L3098" s="1135" t="s">
        <v>15395</v>
      </c>
      <c r="M3098" s="1135">
        <v>52.1</v>
      </c>
      <c r="N3098" s="1135" t="s">
        <v>1039</v>
      </c>
      <c r="O3098" s="1135">
        <v>1.3025000000000002</v>
      </c>
      <c r="P3098" s="1135">
        <v>1.042</v>
      </c>
      <c r="Q3098" s="1135">
        <v>4</v>
      </c>
      <c r="R3098" s="1135">
        <v>22</v>
      </c>
      <c r="T3098" s="1135">
        <v>25</v>
      </c>
      <c r="U3098" s="1135">
        <v>3</v>
      </c>
      <c r="V3098" s="1135" t="s">
        <v>663</v>
      </c>
      <c r="W3098" s="1135">
        <v>125</v>
      </c>
      <c r="X3098" s="1135">
        <v>65</v>
      </c>
      <c r="Y3098" s="1135">
        <v>1.8</v>
      </c>
      <c r="Z3098" s="1135">
        <v>4</v>
      </c>
      <c r="AA3098" s="1135" t="s">
        <v>15396</v>
      </c>
      <c r="AH3098" s="1135" t="s">
        <v>944</v>
      </c>
      <c r="AJ3098" s="1135">
        <v>93.03</v>
      </c>
      <c r="AK3098" s="1135">
        <v>-0.54</v>
      </c>
      <c r="AL3098" s="1135">
        <v>2.65</v>
      </c>
      <c r="AM3098" s="1136" t="s">
        <v>15381</v>
      </c>
      <c r="AN3098" s="1136" t="s">
        <v>15422</v>
      </c>
      <c r="AO3098" s="1136">
        <f t="shared" si="390"/>
        <v>500</v>
      </c>
      <c r="AP3098" s="1136">
        <f t="shared" si="391"/>
        <v>1.7</v>
      </c>
      <c r="AQ3098" s="1136" t="str">
        <f t="shared" si="392"/>
        <v>1-5-1S85°</v>
      </c>
      <c r="AR3098" s="1136" t="str">
        <f t="shared" si="393"/>
        <v>NA</v>
      </c>
      <c r="AS3098" s="1136" t="str">
        <f t="shared" si="394"/>
        <v>195/OFF</v>
      </c>
      <c r="AT3098" s="1136" t="str">
        <f t="shared" si="395"/>
        <v>1-5-1S85°</v>
      </c>
      <c r="AV3098" s="1136" t="str">
        <f t="shared" si="388"/>
        <v>114.5.15</v>
      </c>
      <c r="AW3098" s="1438">
        <f t="shared" si="389"/>
        <v>45792</v>
      </c>
    </row>
    <row r="3099" spans="1:49">
      <c r="A3099" s="1135" t="s">
        <v>15397</v>
      </c>
      <c r="B3099" s="1135" t="s">
        <v>425</v>
      </c>
      <c r="C3099" s="1135">
        <v>740</v>
      </c>
      <c r="D3099" s="1135">
        <v>1.7849999999999999</v>
      </c>
      <c r="E3099" s="1135" t="s">
        <v>15183</v>
      </c>
      <c r="F3099" s="1135" t="s">
        <v>1048</v>
      </c>
      <c r="G3099" s="1135" t="s">
        <v>1861</v>
      </c>
      <c r="H3099" s="1135" t="s">
        <v>15398</v>
      </c>
      <c r="I3099" s="1135" t="s">
        <v>126</v>
      </c>
      <c r="J3099" s="1135">
        <v>1.8</v>
      </c>
      <c r="K3099" s="1135" t="s">
        <v>15399</v>
      </c>
      <c r="L3099" s="1135" t="s">
        <v>2062</v>
      </c>
      <c r="M3099" s="1135">
        <v>73</v>
      </c>
      <c r="N3099" s="1135" t="s">
        <v>1039</v>
      </c>
      <c r="O3099" s="1135">
        <v>1.8250000000000002</v>
      </c>
      <c r="P3099" s="1135">
        <v>1.46</v>
      </c>
      <c r="Q3099" s="1135">
        <v>4</v>
      </c>
      <c r="R3099" s="1135">
        <v>21.6</v>
      </c>
      <c r="T3099" s="1135">
        <v>32</v>
      </c>
      <c r="U3099" s="1135">
        <v>3.5</v>
      </c>
      <c r="V3099" s="1135" t="s">
        <v>663</v>
      </c>
      <c r="W3099" s="1135">
        <v>110</v>
      </c>
      <c r="X3099" s="1135">
        <v>60</v>
      </c>
      <c r="Y3099" s="1135">
        <v>1.5</v>
      </c>
      <c r="Z3099" s="1135">
        <v>5.5</v>
      </c>
      <c r="AA3099" s="1135" t="s">
        <v>15400</v>
      </c>
      <c r="AH3099" s="1135" t="s">
        <v>1576</v>
      </c>
      <c r="AI3099" s="1135">
        <v>92.28</v>
      </c>
      <c r="AJ3099" s="1135">
        <v>-0.3</v>
      </c>
      <c r="AK3099" s="1135">
        <v>0.91</v>
      </c>
      <c r="AM3099" s="1136" t="s">
        <v>15375</v>
      </c>
      <c r="AN3099" s="1136" t="s">
        <v>15423</v>
      </c>
      <c r="AO3099" s="1136">
        <f t="shared" si="390"/>
        <v>740</v>
      </c>
      <c r="AP3099" s="1136">
        <f t="shared" si="391"/>
        <v>1.7849999999999999</v>
      </c>
      <c r="AQ3099" s="1136" t="str">
        <f t="shared" si="392"/>
        <v>1-4-1S83°</v>
      </c>
      <c r="AR3099" s="1136" t="str">
        <f t="shared" si="393"/>
        <v>31</v>
      </c>
      <c r="AS3099" s="1136" t="str">
        <f t="shared" si="394"/>
        <v>276/276/OFF</v>
      </c>
      <c r="AT3099" s="1136" t="str">
        <f t="shared" si="395"/>
        <v>1-4-1S83°</v>
      </c>
      <c r="AV3099" s="1136" t="str">
        <f t="shared" si="388"/>
        <v>114.5.8</v>
      </c>
      <c r="AW3099" s="1438">
        <f t="shared" si="389"/>
        <v>45785</v>
      </c>
    </row>
    <row r="3100" spans="1:49">
      <c r="A3100" s="1135" t="s">
        <v>15401</v>
      </c>
      <c r="B3100" s="1135" t="s">
        <v>15379</v>
      </c>
      <c r="C3100" s="1135">
        <v>500</v>
      </c>
      <c r="D3100" s="1135">
        <v>1.68</v>
      </c>
      <c r="E3100" s="1135" t="s">
        <v>15739</v>
      </c>
      <c r="F3100" s="1135" t="s">
        <v>663</v>
      </c>
      <c r="G3100" s="1135" t="s">
        <v>1034</v>
      </c>
      <c r="H3100" s="1135" t="s">
        <v>6511</v>
      </c>
      <c r="I3100" s="1135" t="s">
        <v>126</v>
      </c>
      <c r="J3100" s="1135">
        <v>0.7</v>
      </c>
      <c r="K3100" s="1135" t="s">
        <v>15402</v>
      </c>
      <c r="L3100" s="1135" t="s">
        <v>15403</v>
      </c>
      <c r="M3100" s="1135">
        <v>75.400000000000006</v>
      </c>
      <c r="N3100" s="1135" t="s">
        <v>1039</v>
      </c>
      <c r="O3100" s="1135">
        <v>1.8850000000000002</v>
      </c>
      <c r="P3100" s="1135">
        <v>1.5080000000000002</v>
      </c>
      <c r="Q3100" s="1135">
        <v>4</v>
      </c>
      <c r="R3100" s="1135">
        <v>21</v>
      </c>
      <c r="T3100" s="1135">
        <v>27</v>
      </c>
      <c r="U3100" s="1135">
        <v>2.9</v>
      </c>
      <c r="V3100" s="1135" t="s">
        <v>663</v>
      </c>
      <c r="W3100" s="1135">
        <v>110</v>
      </c>
      <c r="X3100" s="1135">
        <v>70</v>
      </c>
      <c r="Y3100" s="1135">
        <v>1.5</v>
      </c>
      <c r="Z3100" s="1135">
        <v>5</v>
      </c>
      <c r="AA3100" s="1135" t="s">
        <v>15404</v>
      </c>
      <c r="AH3100" s="1135" t="s">
        <v>924</v>
      </c>
      <c r="AI3100" s="1135">
        <v>92.66</v>
      </c>
      <c r="AJ3100" s="1135">
        <v>-0.15</v>
      </c>
      <c r="AK3100" s="1135">
        <v>4.45</v>
      </c>
      <c r="AM3100" s="1136" t="s">
        <v>15376</v>
      </c>
      <c r="AN3100" s="1136" t="s">
        <v>15424</v>
      </c>
      <c r="AO3100" s="1136">
        <f t="shared" si="390"/>
        <v>500</v>
      </c>
      <c r="AP3100" s="1136">
        <f t="shared" si="391"/>
        <v>1.68</v>
      </c>
      <c r="AQ3100" s="1136" t="str">
        <f t="shared" si="392"/>
        <v>1-5-1S85°Z撚</v>
      </c>
      <c r="AR3100" s="1136" t="str">
        <f t="shared" si="393"/>
        <v>NA</v>
      </c>
      <c r="AS3100" s="1136" t="str">
        <f t="shared" si="394"/>
        <v>205/OFF</v>
      </c>
      <c r="AT3100" s="1136" t="str">
        <f t="shared" si="395"/>
        <v>1-5-1S85°Z撚</v>
      </c>
      <c r="AU3100" s="1136" t="s">
        <v>15740</v>
      </c>
      <c r="AV3100" s="1136" t="str">
        <f t="shared" si="388"/>
        <v>114.5.9</v>
      </c>
      <c r="AW3100" s="1438">
        <f t="shared" si="389"/>
        <v>45786</v>
      </c>
    </row>
    <row r="3101" spans="1:49">
      <c r="A3101" s="1135" t="s">
        <v>15405</v>
      </c>
      <c r="B3101" s="1135" t="s">
        <v>455</v>
      </c>
      <c r="C3101" s="1135">
        <v>650</v>
      </c>
      <c r="D3101" s="1135">
        <v>1.72</v>
      </c>
      <c r="E3101" s="1135" t="s">
        <v>15183</v>
      </c>
      <c r="F3101" s="1135" t="s">
        <v>1867</v>
      </c>
      <c r="G3101" s="1135" t="s">
        <v>1861</v>
      </c>
      <c r="H3101" s="1135" t="s">
        <v>1123</v>
      </c>
      <c r="I3101" s="1135" t="s">
        <v>126</v>
      </c>
      <c r="J3101" s="1135">
        <v>0.8</v>
      </c>
      <c r="K3101" s="1135" t="s">
        <v>15406</v>
      </c>
      <c r="L3101" s="1135" t="s">
        <v>1915</v>
      </c>
      <c r="M3101" s="1135">
        <v>74.8</v>
      </c>
      <c r="N3101" s="1135" t="s">
        <v>1039</v>
      </c>
      <c r="O3101" s="1135">
        <v>1.87</v>
      </c>
      <c r="P3101" s="1135">
        <v>1.496</v>
      </c>
      <c r="Q3101" s="1135">
        <v>4</v>
      </c>
      <c r="R3101" s="1135">
        <v>23</v>
      </c>
      <c r="T3101" s="1135">
        <v>18.600000000000001</v>
      </c>
      <c r="U3101" s="1135">
        <v>3.5</v>
      </c>
      <c r="V3101" s="1135" t="s">
        <v>663</v>
      </c>
      <c r="W3101" s="1135">
        <v>105</v>
      </c>
      <c r="X3101" s="1135">
        <v>80</v>
      </c>
      <c r="Y3101" s="1135">
        <v>2</v>
      </c>
      <c r="Z3101" s="1135">
        <v>4.5</v>
      </c>
      <c r="AA3101" s="1135" t="s">
        <v>15400</v>
      </c>
      <c r="AH3101" s="1135" t="s">
        <v>843</v>
      </c>
      <c r="AI3101" s="1135">
        <v>93.29</v>
      </c>
      <c r="AJ3101" s="1135">
        <v>-0.19</v>
      </c>
      <c r="AK3101" s="1135">
        <v>1.08</v>
      </c>
      <c r="AM3101" s="1136" t="s">
        <v>15374</v>
      </c>
      <c r="AN3101" s="1136" t="s">
        <v>15425</v>
      </c>
      <c r="AO3101" s="1136">
        <f t="shared" si="390"/>
        <v>650</v>
      </c>
      <c r="AP3101" s="1136">
        <f t="shared" si="391"/>
        <v>1.72</v>
      </c>
      <c r="AQ3101" s="1136" t="str">
        <f t="shared" si="392"/>
        <v>1-4-1S83°</v>
      </c>
      <c r="AR3101" s="1136" t="str">
        <f t="shared" si="393"/>
        <v>30.2</v>
      </c>
      <c r="AS3101" s="1136" t="str">
        <f t="shared" si="394"/>
        <v>250/250/OFF</v>
      </c>
      <c r="AT3101" s="1136" t="str">
        <f t="shared" si="395"/>
        <v>1-4-1S83°</v>
      </c>
      <c r="AV3101" s="1136" t="str">
        <f t="shared" si="388"/>
        <v>114.5.8</v>
      </c>
      <c r="AW3101" s="1438">
        <f t="shared" si="389"/>
        <v>45785</v>
      </c>
    </row>
    <row r="3102" spans="1:49">
      <c r="A3102" s="1135" t="s">
        <v>15407</v>
      </c>
      <c r="B3102" s="1135" t="s">
        <v>1909</v>
      </c>
      <c r="C3102" s="1135">
        <v>650</v>
      </c>
      <c r="D3102" s="1135">
        <v>1.7350000000000001</v>
      </c>
      <c r="E3102" s="1135" t="s">
        <v>15192</v>
      </c>
      <c r="F3102" s="1135" t="s">
        <v>1048</v>
      </c>
      <c r="G3102" s="1135" t="s">
        <v>1861</v>
      </c>
      <c r="H3102" s="1135" t="s">
        <v>1887</v>
      </c>
      <c r="I3102" s="1135" t="s">
        <v>126</v>
      </c>
      <c r="J3102" s="1135">
        <v>0.9</v>
      </c>
      <c r="K3102" s="1135" t="s">
        <v>2247</v>
      </c>
      <c r="L3102" s="1135" t="s">
        <v>1911</v>
      </c>
      <c r="M3102" s="1135">
        <v>75.099999999999994</v>
      </c>
      <c r="N3102" s="1135" t="s">
        <v>1039</v>
      </c>
      <c r="O3102" s="1135">
        <v>1.8774999999999999</v>
      </c>
      <c r="P3102" s="1135">
        <v>1.502</v>
      </c>
      <c r="Q3102" s="1135">
        <v>4</v>
      </c>
      <c r="R3102" s="1135">
        <v>19</v>
      </c>
      <c r="T3102" s="1135">
        <v>21</v>
      </c>
      <c r="U3102" s="1135">
        <v>3.5</v>
      </c>
      <c r="V3102" s="1135" t="s">
        <v>663</v>
      </c>
      <c r="W3102" s="1135">
        <v>110</v>
      </c>
      <c r="X3102" s="1135">
        <v>65</v>
      </c>
      <c r="Y3102" s="1135">
        <v>1.6</v>
      </c>
      <c r="Z3102" s="1135">
        <v>4</v>
      </c>
      <c r="AA3102" s="1135" t="s">
        <v>15408</v>
      </c>
      <c r="AH3102" s="1135" t="s">
        <v>1280</v>
      </c>
      <c r="AI3102" s="1135">
        <v>94.51</v>
      </c>
      <c r="AJ3102" s="1135">
        <v>-0.76</v>
      </c>
      <c r="AK3102" s="1135">
        <v>2.23</v>
      </c>
      <c r="AM3102" s="1136" t="s">
        <v>15378</v>
      </c>
      <c r="AN3102" s="1136" t="s">
        <v>15426</v>
      </c>
      <c r="AO3102" s="1136">
        <f t="shared" si="390"/>
        <v>650</v>
      </c>
      <c r="AP3102" s="1136">
        <f t="shared" si="391"/>
        <v>1.7350000000000001</v>
      </c>
      <c r="AQ3102" s="1136" t="str">
        <f t="shared" si="392"/>
        <v>1-4-1S91°</v>
      </c>
      <c r="AR3102" s="1136" t="str">
        <f t="shared" si="393"/>
        <v>31</v>
      </c>
      <c r="AS3102" s="1136" t="str">
        <f t="shared" si="394"/>
        <v>270/270/OFF</v>
      </c>
      <c r="AT3102" s="1136" t="str">
        <f t="shared" si="395"/>
        <v>1-4-1S91°</v>
      </c>
      <c r="AV3102" s="1136" t="str">
        <f t="shared" si="388"/>
        <v>114.5.10</v>
      </c>
      <c r="AW3102" s="1438">
        <f t="shared" si="389"/>
        <v>45787</v>
      </c>
    </row>
    <row r="3103" spans="1:49">
      <c r="A3103" s="1135" t="s">
        <v>15409</v>
      </c>
      <c r="B3103" s="1135" t="s">
        <v>628</v>
      </c>
      <c r="C3103" s="1135">
        <v>600</v>
      </c>
      <c r="D3103" s="1135">
        <v>1.75</v>
      </c>
      <c r="E3103" s="1135" t="s">
        <v>15188</v>
      </c>
      <c r="F3103" s="1135" t="s">
        <v>1078</v>
      </c>
      <c r="G3103" s="1135">
        <v>5</v>
      </c>
      <c r="H3103" s="1135" t="s">
        <v>1049</v>
      </c>
      <c r="I3103" s="1135" t="s">
        <v>126</v>
      </c>
      <c r="J3103" s="1135">
        <v>2.7</v>
      </c>
      <c r="K3103" s="1135" t="s">
        <v>6929</v>
      </c>
      <c r="L3103" s="1135" t="s">
        <v>4948</v>
      </c>
      <c r="M3103" s="1135">
        <v>150.30000000000001</v>
      </c>
      <c r="N3103" s="1135" t="s">
        <v>1039</v>
      </c>
      <c r="O3103" s="1135">
        <v>3.7575000000000003</v>
      </c>
      <c r="P3103" s="1135">
        <v>3.0060000000000002</v>
      </c>
      <c r="Q3103" s="1135">
        <v>3</v>
      </c>
      <c r="R3103" s="1135">
        <v>31</v>
      </c>
      <c r="T3103" s="1135">
        <v>13</v>
      </c>
      <c r="U3103" s="1135">
        <v>7</v>
      </c>
      <c r="V3103" s="1135" t="s">
        <v>663</v>
      </c>
      <c r="W3103" s="1135">
        <v>115</v>
      </c>
      <c r="X3103" s="1135">
        <v>50</v>
      </c>
      <c r="Y3103" s="1135">
        <v>1.7</v>
      </c>
      <c r="Z3103" s="1135">
        <v>6.5</v>
      </c>
      <c r="AA3103" s="1135" t="s">
        <v>15404</v>
      </c>
      <c r="AH3103" s="1135" t="s">
        <v>3307</v>
      </c>
      <c r="AI3103" s="1135">
        <v>92.69</v>
      </c>
      <c r="AJ3103" s="1135">
        <v>-0.71</v>
      </c>
      <c r="AK3103" s="1135">
        <v>4.28</v>
      </c>
      <c r="AM3103" s="1136" t="s">
        <v>15377</v>
      </c>
      <c r="AN3103" s="1136" t="s">
        <v>15427</v>
      </c>
      <c r="AO3103" s="1136">
        <f t="shared" si="390"/>
        <v>600</v>
      </c>
      <c r="AP3103" s="1136">
        <f t="shared" si="391"/>
        <v>1.75</v>
      </c>
      <c r="AQ3103" s="1136" t="str">
        <f t="shared" si="392"/>
        <v>1-5-1S91°</v>
      </c>
      <c r="AR3103" s="1136" t="str">
        <f t="shared" si="393"/>
        <v>30</v>
      </c>
      <c r="AS3103" s="1136" t="str">
        <f t="shared" si="394"/>
        <v>260/260/OFF</v>
      </c>
      <c r="AT3103" s="1136" t="str">
        <f t="shared" si="395"/>
        <v>1-5-1S91°</v>
      </c>
      <c r="AV3103" s="1136" t="str">
        <f t="shared" si="388"/>
        <v>114.5.9</v>
      </c>
      <c r="AW3103" s="1438">
        <f t="shared" si="389"/>
        <v>45786</v>
      </c>
    </row>
    <row r="3104" spans="1:49">
      <c r="A3104" s="1135" t="s">
        <v>15410</v>
      </c>
      <c r="B3104" s="1135" t="s">
        <v>473</v>
      </c>
      <c r="C3104" s="1135">
        <v>600</v>
      </c>
      <c r="D3104" s="1135">
        <v>1.8</v>
      </c>
      <c r="E3104" s="1135" t="s">
        <v>15216</v>
      </c>
      <c r="F3104" s="1135" t="s">
        <v>663</v>
      </c>
      <c r="G3104" s="1135" t="s">
        <v>6959</v>
      </c>
      <c r="H3104" s="1135" t="s">
        <v>15411</v>
      </c>
      <c r="I3104" s="1135" t="s">
        <v>7061</v>
      </c>
      <c r="J3104" s="1135">
        <v>3.7</v>
      </c>
      <c r="K3104" s="1135" t="s">
        <v>15412</v>
      </c>
      <c r="L3104" s="1135" t="s">
        <v>6385</v>
      </c>
      <c r="M3104" s="1135">
        <v>295.10000000000002</v>
      </c>
      <c r="N3104" s="1135" t="s">
        <v>1039</v>
      </c>
      <c r="O3104" s="1135">
        <v>7.3775000000000013</v>
      </c>
      <c r="P3104" s="1135">
        <v>5.9020000000000001</v>
      </c>
      <c r="Q3104" s="1135">
        <v>4</v>
      </c>
      <c r="R3104" s="1135">
        <v>17.399999999999999</v>
      </c>
      <c r="T3104" s="1135">
        <v>31</v>
      </c>
      <c r="U3104" s="1135">
        <v>3.5</v>
      </c>
      <c r="V3104" s="1135" t="s">
        <v>663</v>
      </c>
      <c r="W3104" s="1135" t="s">
        <v>6974</v>
      </c>
      <c r="X3104" s="1135">
        <v>40</v>
      </c>
      <c r="Y3104" s="1135">
        <v>1</v>
      </c>
      <c r="Z3104" s="1135" t="s">
        <v>663</v>
      </c>
      <c r="AA3104" s="1135" t="s">
        <v>15396</v>
      </c>
      <c r="AH3104" s="1135" t="s">
        <v>489</v>
      </c>
      <c r="AI3104" s="1135">
        <v>92.04</v>
      </c>
      <c r="AJ3104" s="1135">
        <v>-0.44</v>
      </c>
      <c r="AK3104" s="1135">
        <v>1.3</v>
      </c>
      <c r="AM3104" s="1136" t="s">
        <v>15387</v>
      </c>
      <c r="AN3104" s="1136" t="s">
        <v>15428</v>
      </c>
      <c r="AO3104" s="1136">
        <f t="shared" si="390"/>
        <v>600</v>
      </c>
      <c r="AP3104" s="1136">
        <f t="shared" si="391"/>
        <v>1.8</v>
      </c>
      <c r="AQ3104" s="1136" t="str">
        <f t="shared" si="392"/>
        <v>1-5-1S91°Z+S</v>
      </c>
      <c r="AR3104" s="1136" t="str">
        <f t="shared" si="393"/>
        <v>NA</v>
      </c>
      <c r="AS3104" s="1136" t="str">
        <f t="shared" si="394"/>
        <v>347/317OFF</v>
      </c>
      <c r="AT3104" s="1136" t="str">
        <f t="shared" si="395"/>
        <v>1-5-1S91°Z+S</v>
      </c>
      <c r="AU3104" s="1136" t="s">
        <v>15734</v>
      </c>
      <c r="AV3104" s="1136" t="str">
        <f t="shared" si="388"/>
        <v>114.5.15</v>
      </c>
      <c r="AW3104" s="1438">
        <f t="shared" si="389"/>
        <v>45792</v>
      </c>
    </row>
    <row r="3105" spans="1:49">
      <c r="A3105" s="1135" t="s">
        <v>15413</v>
      </c>
      <c r="B3105" s="1135" t="s">
        <v>15384</v>
      </c>
      <c r="C3105" s="1135">
        <v>500</v>
      </c>
      <c r="D3105" s="1135">
        <v>1.71</v>
      </c>
      <c r="E3105" s="1135" t="s">
        <v>15182</v>
      </c>
      <c r="F3105" s="1135" t="s">
        <v>663</v>
      </c>
      <c r="G3105" s="1135">
        <v>2</v>
      </c>
      <c r="H3105" s="1135" t="s">
        <v>1035</v>
      </c>
      <c r="I3105" s="1135" t="s">
        <v>639</v>
      </c>
      <c r="J3105" s="1135">
        <v>0.9</v>
      </c>
      <c r="K3105" s="1135" t="s">
        <v>15414</v>
      </c>
      <c r="L3105" s="1135" t="s">
        <v>15415</v>
      </c>
      <c r="M3105" s="1135">
        <v>31.5</v>
      </c>
      <c r="N3105" s="1135" t="s">
        <v>1039</v>
      </c>
      <c r="O3105" s="1135">
        <v>0.78750000000000009</v>
      </c>
      <c r="P3105" s="1135">
        <v>0.63</v>
      </c>
      <c r="Q3105" s="1135">
        <v>4</v>
      </c>
      <c r="R3105" s="1135">
        <v>22</v>
      </c>
      <c r="T3105" s="1135">
        <v>32</v>
      </c>
      <c r="U3105" s="1135">
        <v>3.5</v>
      </c>
      <c r="V3105" s="1135" t="s">
        <v>663</v>
      </c>
      <c r="W3105" s="1135">
        <v>150</v>
      </c>
      <c r="X3105" s="1135">
        <v>80</v>
      </c>
      <c r="Y3105" s="1135">
        <v>2.2000000000000002</v>
      </c>
      <c r="Z3105" s="1135">
        <v>4</v>
      </c>
      <c r="AA3105" s="1135" t="s">
        <v>15416</v>
      </c>
      <c r="AH3105" s="1135" t="s">
        <v>1272</v>
      </c>
      <c r="AM3105" s="1136" t="s">
        <v>15382</v>
      </c>
      <c r="AN3105" s="1136" t="s">
        <v>15429</v>
      </c>
      <c r="AO3105" s="1136">
        <f t="shared" si="390"/>
        <v>500</v>
      </c>
      <c r="AP3105" s="1136">
        <f t="shared" si="391"/>
        <v>1.71</v>
      </c>
      <c r="AQ3105" s="1136" t="str">
        <f t="shared" si="392"/>
        <v>1-4-1S85°</v>
      </c>
      <c r="AR3105" s="1136" t="str">
        <f t="shared" si="393"/>
        <v>NA</v>
      </c>
      <c r="AS3105" s="1136" t="str">
        <f t="shared" si="394"/>
        <v>185/OFF</v>
      </c>
      <c r="AT3105" s="1136" t="str">
        <f t="shared" si="395"/>
        <v>1-4-1S85°</v>
      </c>
      <c r="AV3105" s="1136" t="str">
        <f t="shared" si="388"/>
        <v>114.5.13</v>
      </c>
      <c r="AW3105" s="1438">
        <f t="shared" si="389"/>
        <v>45790</v>
      </c>
    </row>
    <row r="3106" spans="1:49">
      <c r="A3106" s="1135" t="s">
        <v>15417</v>
      </c>
      <c r="B3106" s="1135" t="s">
        <v>671</v>
      </c>
      <c r="C3106" s="1135">
        <v>550</v>
      </c>
      <c r="D3106" s="1135">
        <v>1.68</v>
      </c>
      <c r="E3106" s="1135" t="s">
        <v>15203</v>
      </c>
      <c r="F3106" s="1135" t="s">
        <v>663</v>
      </c>
      <c r="G3106" s="1135">
        <v>5.5</v>
      </c>
      <c r="H3106" s="1135" t="s">
        <v>5826</v>
      </c>
      <c r="I3106" s="1135" t="s">
        <v>657</v>
      </c>
      <c r="J3106" s="1135">
        <v>3.4</v>
      </c>
      <c r="K3106" s="1135" t="s">
        <v>9138</v>
      </c>
      <c r="L3106" s="1135" t="s">
        <v>9054</v>
      </c>
      <c r="M3106" s="1135">
        <v>427.4</v>
      </c>
      <c r="N3106" s="1135" t="s">
        <v>1039</v>
      </c>
      <c r="O3106" s="1135">
        <v>10.685</v>
      </c>
      <c r="P3106" s="1135">
        <v>8.548</v>
      </c>
      <c r="Q3106" s="1135">
        <v>3.5</v>
      </c>
      <c r="R3106" s="1135">
        <v>24</v>
      </c>
      <c r="T3106" s="1135">
        <v>14.9</v>
      </c>
      <c r="U3106" s="1135">
        <v>4.2</v>
      </c>
      <c r="V3106" s="1135" t="s">
        <v>663</v>
      </c>
      <c r="W3106" s="1135">
        <v>120</v>
      </c>
      <c r="X3106" s="1135">
        <v>90</v>
      </c>
      <c r="Y3106" s="1135">
        <v>1</v>
      </c>
      <c r="Z3106" s="1135" t="s">
        <v>663</v>
      </c>
      <c r="AA3106" s="1135" t="s">
        <v>15418</v>
      </c>
      <c r="AH3106" s="1135" t="s">
        <v>811</v>
      </c>
      <c r="AI3106" s="1135">
        <v>90.74</v>
      </c>
      <c r="AJ3106" s="1135">
        <v>-0.32</v>
      </c>
      <c r="AK3106" s="1135">
        <v>1.76</v>
      </c>
      <c r="AM3106" s="1136" t="s">
        <v>15380</v>
      </c>
      <c r="AN3106" s="1136" t="s">
        <v>15430</v>
      </c>
      <c r="AO3106" s="1136">
        <f t="shared" si="390"/>
        <v>550</v>
      </c>
      <c r="AP3106" s="1136">
        <f t="shared" si="391"/>
        <v>1.68</v>
      </c>
      <c r="AQ3106" s="1136" t="str">
        <f t="shared" si="392"/>
        <v>1-5-1S85°Z+S</v>
      </c>
      <c r="AR3106" s="1136" t="str">
        <f t="shared" si="393"/>
        <v>NA</v>
      </c>
      <c r="AS3106" s="1136" t="str">
        <f t="shared" si="394"/>
        <v>183/170</v>
      </c>
      <c r="AT3106" s="1136" t="str">
        <f t="shared" si="395"/>
        <v>1-5-1S85°Z+S</v>
      </c>
      <c r="AU3106" s="1136" t="s">
        <v>15734</v>
      </c>
      <c r="AV3106" s="1136" t="str">
        <f t="shared" si="388"/>
        <v>114.5.12</v>
      </c>
      <c r="AW3106" s="1438">
        <f t="shared" si="389"/>
        <v>45789</v>
      </c>
    </row>
    <row r="3107" spans="1:49">
      <c r="A3107" s="1135" t="s">
        <v>15419</v>
      </c>
      <c r="B3107" s="1135" t="s">
        <v>671</v>
      </c>
      <c r="C3107" s="1135">
        <v>550</v>
      </c>
      <c r="D3107" s="1135">
        <v>1.675</v>
      </c>
      <c r="E3107" s="1135" t="s">
        <v>15203</v>
      </c>
      <c r="F3107" s="1135" t="s">
        <v>663</v>
      </c>
      <c r="G3107" s="1135">
        <v>5.5</v>
      </c>
      <c r="H3107" s="1135" t="s">
        <v>5826</v>
      </c>
      <c r="I3107" s="1135" t="s">
        <v>657</v>
      </c>
      <c r="J3107" s="1135">
        <v>3.4</v>
      </c>
      <c r="K3107" s="1135" t="s">
        <v>15420</v>
      </c>
      <c r="L3107" s="1135" t="s">
        <v>9054</v>
      </c>
      <c r="M3107" s="1135">
        <v>427.4</v>
      </c>
      <c r="N3107" s="1135" t="s">
        <v>1039</v>
      </c>
      <c r="O3107" s="1135">
        <v>10.685</v>
      </c>
      <c r="P3107" s="1135">
        <v>8.548</v>
      </c>
      <c r="Q3107" s="1135">
        <v>3.5</v>
      </c>
      <c r="R3107" s="1135">
        <v>24</v>
      </c>
      <c r="T3107" s="1135">
        <v>14.9</v>
      </c>
      <c r="U3107" s="1135">
        <v>4.2</v>
      </c>
      <c r="V3107" s="1135" t="s">
        <v>663</v>
      </c>
      <c r="W3107" s="1135">
        <v>120</v>
      </c>
      <c r="X3107" s="1135">
        <v>90</v>
      </c>
      <c r="Y3107" s="1135">
        <v>1</v>
      </c>
      <c r="Z3107" s="1135" t="s">
        <v>663</v>
      </c>
      <c r="AA3107" s="1135" t="s">
        <v>15421</v>
      </c>
      <c r="AH3107" s="1135" t="s">
        <v>833</v>
      </c>
      <c r="AI3107" s="1135">
        <v>91.72</v>
      </c>
      <c r="AJ3107" s="1135">
        <v>-0.47</v>
      </c>
      <c r="AK3107" s="1135">
        <v>1.62</v>
      </c>
      <c r="AM3107" s="1136" t="s">
        <v>15388</v>
      </c>
      <c r="AN3107" s="1136" t="s">
        <v>15431</v>
      </c>
      <c r="AO3107" s="1136">
        <f t="shared" si="390"/>
        <v>550</v>
      </c>
      <c r="AP3107" s="1136">
        <f t="shared" si="391"/>
        <v>1.675</v>
      </c>
      <c r="AQ3107" s="1136" t="str">
        <f t="shared" si="392"/>
        <v>1-5-1S85°Z+S</v>
      </c>
      <c r="AR3107" s="1136" t="str">
        <f t="shared" si="393"/>
        <v>NA</v>
      </c>
      <c r="AS3107" s="1136" t="str">
        <f t="shared" si="394"/>
        <v>183/170</v>
      </c>
      <c r="AT3107" s="1136" t="str">
        <f t="shared" si="395"/>
        <v>1-5-1S85°Z+S</v>
      </c>
      <c r="AU3107" s="1136" t="s">
        <v>15734</v>
      </c>
      <c r="AV3107" s="1136" t="str">
        <f t="shared" si="388"/>
        <v>114.5.16</v>
      </c>
      <c r="AW3107" s="1438">
        <f t="shared" si="389"/>
        <v>45793</v>
      </c>
    </row>
    <row r="3108" spans="1:49">
      <c r="A3108" s="1135" t="s">
        <v>15393</v>
      </c>
      <c r="B3108" s="1135" t="s">
        <v>15383</v>
      </c>
      <c r="C3108" s="1135">
        <v>500</v>
      </c>
      <c r="D3108" s="1135">
        <v>1.7</v>
      </c>
      <c r="E3108" s="1135" t="s">
        <v>15184</v>
      </c>
      <c r="F3108" s="1135" t="s">
        <v>663</v>
      </c>
      <c r="G3108" s="1135" t="s">
        <v>1095</v>
      </c>
      <c r="H3108" s="1135" t="s">
        <v>3025</v>
      </c>
      <c r="I3108" s="1135" t="s">
        <v>126</v>
      </c>
      <c r="J3108" s="1135">
        <v>0.5</v>
      </c>
      <c r="K3108" s="1135" t="s">
        <v>15394</v>
      </c>
      <c r="L3108" s="1135" t="s">
        <v>15395</v>
      </c>
      <c r="M3108" s="1135">
        <v>52.1</v>
      </c>
      <c r="N3108" s="1135" t="s">
        <v>1039</v>
      </c>
      <c r="O3108" s="1135">
        <v>1.3025000000000002</v>
      </c>
      <c r="P3108" s="1135">
        <v>1.042</v>
      </c>
      <c r="Q3108" s="1135">
        <v>4</v>
      </c>
      <c r="R3108" s="1135">
        <v>22</v>
      </c>
      <c r="T3108" s="1135">
        <v>25</v>
      </c>
      <c r="U3108" s="1135">
        <v>3</v>
      </c>
      <c r="V3108" s="1135" t="s">
        <v>663</v>
      </c>
      <c r="W3108" s="1135">
        <v>125</v>
      </c>
      <c r="X3108" s="1135">
        <v>65</v>
      </c>
      <c r="Y3108" s="1135">
        <v>1.8</v>
      </c>
      <c r="Z3108" s="1135">
        <v>4</v>
      </c>
      <c r="AA3108" s="1135" t="s">
        <v>15396</v>
      </c>
      <c r="AH3108" s="1135" t="s">
        <v>944</v>
      </c>
      <c r="AJ3108" s="1135">
        <v>93.03</v>
      </c>
      <c r="AK3108" s="1135">
        <v>-0.54</v>
      </c>
      <c r="AL3108" s="1135">
        <v>2.65</v>
      </c>
      <c r="AM3108" s="1136" t="s">
        <v>15381</v>
      </c>
      <c r="AN3108" s="1136" t="s">
        <v>15422</v>
      </c>
      <c r="AO3108" s="1136">
        <f t="shared" si="390"/>
        <v>500</v>
      </c>
      <c r="AP3108" s="1136">
        <f t="shared" si="391"/>
        <v>1.7</v>
      </c>
      <c r="AQ3108" s="1136" t="str">
        <f t="shared" si="392"/>
        <v>1-5-1S85°</v>
      </c>
      <c r="AR3108" s="1136" t="str">
        <f t="shared" si="393"/>
        <v>NA</v>
      </c>
      <c r="AS3108" s="1136" t="str">
        <f t="shared" si="394"/>
        <v>195/OFF</v>
      </c>
      <c r="AT3108" s="1136" t="str">
        <f t="shared" si="395"/>
        <v>1-5-1S85°</v>
      </c>
      <c r="AV3108" s="1136" t="str">
        <f t="shared" si="388"/>
        <v>114.5.15</v>
      </c>
      <c r="AW3108" s="1438">
        <f t="shared" si="389"/>
        <v>45792</v>
      </c>
    </row>
    <row r="3109" spans="1:49">
      <c r="A3109" s="1135" t="s">
        <v>15485</v>
      </c>
      <c r="B3109" s="1135" t="s">
        <v>15464</v>
      </c>
      <c r="C3109" s="1135">
        <v>500</v>
      </c>
      <c r="D3109" s="1135">
        <v>1.7</v>
      </c>
      <c r="E3109" s="1135" t="s">
        <v>15741</v>
      </c>
      <c r="F3109" s="1135" t="s">
        <v>663</v>
      </c>
      <c r="G3109" s="1135" t="s">
        <v>1095</v>
      </c>
      <c r="H3109" s="1135" t="s">
        <v>15486</v>
      </c>
      <c r="I3109" s="1135" t="s">
        <v>126</v>
      </c>
      <c r="J3109" s="1135">
        <v>0.6</v>
      </c>
      <c r="K3109" s="1135" t="s">
        <v>15394</v>
      </c>
      <c r="L3109" s="1135" t="s">
        <v>15395</v>
      </c>
      <c r="M3109" s="1135">
        <v>53</v>
      </c>
      <c r="N3109" s="1135" t="s">
        <v>1039</v>
      </c>
      <c r="O3109" s="1135">
        <v>1.3250000000000002</v>
      </c>
      <c r="P3109" s="1135">
        <v>1.06</v>
      </c>
      <c r="Q3109" s="1135">
        <v>4</v>
      </c>
      <c r="R3109" s="1135">
        <v>25</v>
      </c>
      <c r="T3109" s="1135">
        <v>13.5</v>
      </c>
      <c r="U3109" s="1135">
        <v>2.7</v>
      </c>
      <c r="V3109" s="1135" t="s">
        <v>663</v>
      </c>
      <c r="W3109" s="1135">
        <v>125</v>
      </c>
      <c r="X3109" s="1135">
        <v>80</v>
      </c>
      <c r="Y3109" s="1135">
        <v>1.5</v>
      </c>
      <c r="Z3109" s="1135">
        <v>4</v>
      </c>
      <c r="AA3109" s="1135" t="s">
        <v>15487</v>
      </c>
      <c r="AH3109" s="1135" t="s">
        <v>811</v>
      </c>
      <c r="AM3109" s="1136" t="s">
        <v>15463</v>
      </c>
      <c r="AN3109" s="1136" t="s">
        <v>15422</v>
      </c>
      <c r="AO3109" s="1136">
        <f t="shared" si="390"/>
        <v>500</v>
      </c>
      <c r="AP3109" s="1136">
        <f t="shared" si="391"/>
        <v>1.7</v>
      </c>
      <c r="AQ3109" s="1136" t="str">
        <f t="shared" si="392"/>
        <v>1-5-1S85°</v>
      </c>
      <c r="AR3109" s="1136" t="str">
        <f t="shared" si="393"/>
        <v>NA</v>
      </c>
      <c r="AS3109" s="1136" t="str">
        <f t="shared" si="394"/>
        <v>170/130</v>
      </c>
      <c r="AT3109" s="1136" t="str">
        <f t="shared" si="395"/>
        <v>1-5-1S85°</v>
      </c>
      <c r="AV3109" s="1136" t="str">
        <f t="shared" si="388"/>
        <v>114.6.2</v>
      </c>
      <c r="AW3109" s="1438">
        <f t="shared" si="389"/>
        <v>45810</v>
      </c>
    </row>
    <row r="3110" spans="1:49">
      <c r="A3110" s="1135" t="s">
        <v>15488</v>
      </c>
      <c r="B3110" s="1135" t="s">
        <v>15379</v>
      </c>
      <c r="C3110" s="1135">
        <v>500</v>
      </c>
      <c r="D3110" s="1135">
        <v>1.68</v>
      </c>
      <c r="E3110" s="1135" t="s">
        <v>15739</v>
      </c>
      <c r="F3110" s="1135" t="s">
        <v>663</v>
      </c>
      <c r="G3110" s="1135" t="s">
        <v>1034</v>
      </c>
      <c r="H3110" s="1135" t="s">
        <v>6511</v>
      </c>
      <c r="I3110" s="1135" t="s">
        <v>126</v>
      </c>
      <c r="J3110" s="1135">
        <v>0.7</v>
      </c>
      <c r="K3110" s="1135" t="s">
        <v>15402</v>
      </c>
      <c r="L3110" s="1135" t="s">
        <v>15403</v>
      </c>
      <c r="M3110" s="1135">
        <v>75.400000000000006</v>
      </c>
      <c r="N3110" s="1135" t="s">
        <v>1039</v>
      </c>
      <c r="O3110" s="1135">
        <v>1.8850000000000002</v>
      </c>
      <c r="P3110" s="1135">
        <v>1.5080000000000002</v>
      </c>
      <c r="Q3110" s="1135">
        <v>4</v>
      </c>
      <c r="R3110" s="1135">
        <v>21</v>
      </c>
      <c r="T3110" s="1135">
        <v>27</v>
      </c>
      <c r="U3110" s="1135">
        <v>2.9</v>
      </c>
      <c r="V3110" s="1135" t="s">
        <v>663</v>
      </c>
      <c r="W3110" s="1135">
        <v>130</v>
      </c>
      <c r="X3110" s="1135">
        <v>80</v>
      </c>
      <c r="Y3110" s="1135">
        <v>1.5</v>
      </c>
      <c r="Z3110" s="1135">
        <v>5</v>
      </c>
      <c r="AA3110" s="1135" t="s">
        <v>15489</v>
      </c>
      <c r="AH3110" s="1135" t="s">
        <v>662</v>
      </c>
      <c r="AI3110" s="1135">
        <v>92.87</v>
      </c>
      <c r="AJ3110" s="1135">
        <v>-0.44</v>
      </c>
      <c r="AK3110" s="1135">
        <v>4.22</v>
      </c>
      <c r="AM3110" s="1136" t="s">
        <v>15434</v>
      </c>
      <c r="AN3110" s="1136" t="s">
        <v>15535</v>
      </c>
      <c r="AO3110" s="1136">
        <f t="shared" si="390"/>
        <v>500</v>
      </c>
      <c r="AP3110" s="1136">
        <f t="shared" si="391"/>
        <v>1.68</v>
      </c>
      <c r="AQ3110" s="1136" t="str">
        <f t="shared" si="392"/>
        <v>1-5-1S85°Z撚</v>
      </c>
      <c r="AR3110" s="1136" t="str">
        <f t="shared" si="393"/>
        <v>NA</v>
      </c>
      <c r="AS3110" s="1136" t="str">
        <f t="shared" si="394"/>
        <v>205/OFF</v>
      </c>
      <c r="AT3110" s="1136" t="str">
        <f t="shared" si="395"/>
        <v>1-5-1S85°Z撚</v>
      </c>
      <c r="AU3110" s="1136" t="s">
        <v>15740</v>
      </c>
      <c r="AV3110" s="1136" t="str">
        <f t="shared" si="388"/>
        <v>114.5.23</v>
      </c>
      <c r="AW3110" s="1438">
        <f t="shared" si="389"/>
        <v>45800</v>
      </c>
    </row>
    <row r="3111" spans="1:49">
      <c r="A3111" s="1135" t="s">
        <v>15490</v>
      </c>
      <c r="B3111" s="1135" t="s">
        <v>874</v>
      </c>
      <c r="C3111" s="1135">
        <v>600</v>
      </c>
      <c r="D3111" s="1135">
        <v>1.76</v>
      </c>
      <c r="E3111" s="1135" t="s">
        <v>15189</v>
      </c>
      <c r="F3111" s="1135" t="s">
        <v>1048</v>
      </c>
      <c r="G3111" s="1135" t="s">
        <v>1034</v>
      </c>
      <c r="H3111" s="1135" t="s">
        <v>1111</v>
      </c>
      <c r="I3111" s="1135" t="s">
        <v>126</v>
      </c>
      <c r="J3111" s="1135">
        <v>1.4</v>
      </c>
      <c r="K3111" s="1135" t="s">
        <v>15491</v>
      </c>
      <c r="L3111" s="1135" t="s">
        <v>1874</v>
      </c>
      <c r="M3111" s="1135">
        <v>75.400000000000006</v>
      </c>
      <c r="N3111" s="1135" t="s">
        <v>1039</v>
      </c>
      <c r="O3111" s="1135">
        <v>1.8850000000000002</v>
      </c>
      <c r="P3111" s="1135">
        <v>1.5080000000000002</v>
      </c>
      <c r="Q3111" s="1135">
        <v>3</v>
      </c>
      <c r="R3111" s="1135">
        <v>24</v>
      </c>
      <c r="T3111" s="1135">
        <v>18</v>
      </c>
      <c r="U3111" s="1135">
        <v>6</v>
      </c>
      <c r="V3111" s="1135" t="s">
        <v>663</v>
      </c>
      <c r="W3111" s="1135">
        <v>120</v>
      </c>
      <c r="X3111" s="1135">
        <v>80</v>
      </c>
      <c r="Y3111" s="1135">
        <v>2</v>
      </c>
      <c r="Z3111" s="1135">
        <v>6</v>
      </c>
      <c r="AA3111" s="1135" t="s">
        <v>15492</v>
      </c>
      <c r="AH3111" s="1135" t="s">
        <v>872</v>
      </c>
      <c r="AI3111" s="1135">
        <v>92.58</v>
      </c>
      <c r="AJ3111" s="1135">
        <v>-0.44</v>
      </c>
      <c r="AK3111" s="1135">
        <v>2.25</v>
      </c>
      <c r="AM3111" s="1136" t="s">
        <v>15444</v>
      </c>
      <c r="AN3111" s="1136" t="s">
        <v>15536</v>
      </c>
      <c r="AO3111" s="1136">
        <f t="shared" si="390"/>
        <v>600</v>
      </c>
      <c r="AP3111" s="1136">
        <f t="shared" si="391"/>
        <v>1.76</v>
      </c>
      <c r="AQ3111" s="1136" t="str">
        <f t="shared" si="392"/>
        <v>1-5-1S83°</v>
      </c>
      <c r="AR3111" s="1136" t="str">
        <f t="shared" si="393"/>
        <v>31</v>
      </c>
      <c r="AS3111" s="1136" t="str">
        <f t="shared" si="394"/>
        <v>200/200/OFF</v>
      </c>
      <c r="AT3111" s="1136" t="str">
        <f t="shared" si="395"/>
        <v>1-5-1S83°</v>
      </c>
      <c r="AV3111" s="1136" t="str">
        <f t="shared" si="388"/>
        <v>114.5.27</v>
      </c>
      <c r="AW3111" s="1438">
        <f t="shared" si="389"/>
        <v>45804</v>
      </c>
    </row>
    <row r="3112" spans="1:49">
      <c r="A3112" s="1135" t="s">
        <v>15493</v>
      </c>
      <c r="B3112" s="1135" t="s">
        <v>1877</v>
      </c>
      <c r="C3112" s="1135">
        <v>500</v>
      </c>
      <c r="D3112" s="1135">
        <v>1.67</v>
      </c>
      <c r="E3112" s="1135" t="s">
        <v>15183</v>
      </c>
      <c r="F3112" s="1135" t="s">
        <v>2095</v>
      </c>
      <c r="G3112" s="1135" t="s">
        <v>1878</v>
      </c>
      <c r="H3112" s="1135" t="s">
        <v>1384</v>
      </c>
      <c r="I3112" s="1135" t="s">
        <v>126</v>
      </c>
      <c r="J3112" s="1135">
        <v>0.3</v>
      </c>
      <c r="K3112" s="1135" t="s">
        <v>15494</v>
      </c>
      <c r="L3112" s="1135" t="s">
        <v>1881</v>
      </c>
      <c r="M3112" s="1135">
        <v>75</v>
      </c>
      <c r="N3112" s="1135" t="s">
        <v>1039</v>
      </c>
      <c r="O3112" s="1135">
        <v>1.875</v>
      </c>
      <c r="P3112" s="1135">
        <v>1.5</v>
      </c>
      <c r="Q3112" s="1135">
        <v>4</v>
      </c>
      <c r="R3112" s="1135">
        <v>21</v>
      </c>
      <c r="T3112" s="1135">
        <v>13</v>
      </c>
      <c r="U3112" s="1135">
        <v>4</v>
      </c>
      <c r="V3112" s="1135" t="s">
        <v>663</v>
      </c>
      <c r="W3112" s="1135">
        <v>30</v>
      </c>
      <c r="X3112" s="1135">
        <v>10</v>
      </c>
      <c r="Y3112" s="1135">
        <v>2.5</v>
      </c>
      <c r="Z3112" s="1135">
        <v>2</v>
      </c>
      <c r="AA3112" s="1135" t="s">
        <v>15487</v>
      </c>
      <c r="AH3112" s="1135" t="s">
        <v>474</v>
      </c>
      <c r="AM3112" s="1136" t="s">
        <v>15461</v>
      </c>
      <c r="AN3112" s="1136" t="s">
        <v>15537</v>
      </c>
      <c r="AO3112" s="1136">
        <f t="shared" si="390"/>
        <v>500</v>
      </c>
      <c r="AP3112" s="1136">
        <f t="shared" si="391"/>
        <v>1.67</v>
      </c>
      <c r="AQ3112" s="1136" t="str">
        <f t="shared" si="392"/>
        <v>1-4-1S83°</v>
      </c>
      <c r="AR3112" s="1136" t="str">
        <f t="shared" si="393"/>
        <v>29.9</v>
      </c>
      <c r="AS3112" s="1136" t="str">
        <f t="shared" si="394"/>
        <v>220/220/OFF</v>
      </c>
      <c r="AT3112" s="1136" t="str">
        <f t="shared" si="395"/>
        <v>1-4-1S83°</v>
      </c>
      <c r="AV3112" s="1136" t="str">
        <f t="shared" si="388"/>
        <v>114.6.2</v>
      </c>
      <c r="AW3112" s="1438">
        <f t="shared" si="389"/>
        <v>45810</v>
      </c>
    </row>
    <row r="3113" spans="1:49">
      <c r="A3113" s="1135" t="s">
        <v>15495</v>
      </c>
      <c r="B3113" s="1135" t="s">
        <v>1917</v>
      </c>
      <c r="C3113" s="1135">
        <v>500</v>
      </c>
      <c r="D3113" s="1135">
        <v>1.77</v>
      </c>
      <c r="E3113" s="1135" t="s">
        <v>15189</v>
      </c>
      <c r="F3113" s="1135" t="s">
        <v>1078</v>
      </c>
      <c r="G3113" s="1135" t="s">
        <v>1110</v>
      </c>
      <c r="H3113" s="1135" t="s">
        <v>1743</v>
      </c>
      <c r="I3113" s="1135" t="s">
        <v>126</v>
      </c>
      <c r="J3113" s="1135">
        <v>0.7</v>
      </c>
      <c r="K3113" s="1135" t="s">
        <v>1918</v>
      </c>
      <c r="L3113" s="1135" t="s">
        <v>1919</v>
      </c>
      <c r="M3113" s="1135">
        <v>73.8</v>
      </c>
      <c r="N3113" s="1135" t="s">
        <v>1039</v>
      </c>
      <c r="O3113" s="1135">
        <v>1.845</v>
      </c>
      <c r="P3113" s="1135">
        <v>1.476</v>
      </c>
      <c r="Q3113" s="1135">
        <v>3.5</v>
      </c>
      <c r="R3113" s="1135">
        <v>18.5</v>
      </c>
      <c r="T3113" s="1135">
        <v>21</v>
      </c>
      <c r="U3113" s="1135">
        <v>3.8</v>
      </c>
      <c r="V3113" s="1135" t="s">
        <v>663</v>
      </c>
      <c r="W3113" s="1135">
        <v>110</v>
      </c>
      <c r="X3113" s="1135">
        <v>85</v>
      </c>
      <c r="Y3113" s="1135">
        <v>1.9</v>
      </c>
      <c r="Z3113" s="1135">
        <v>4</v>
      </c>
      <c r="AA3113" s="1135" t="s">
        <v>15496</v>
      </c>
      <c r="AH3113" s="1135" t="s">
        <v>833</v>
      </c>
      <c r="AM3113" s="1136" t="s">
        <v>15467</v>
      </c>
      <c r="AN3113" s="1136" t="s">
        <v>15538</v>
      </c>
      <c r="AO3113" s="1136">
        <f t="shared" si="390"/>
        <v>500</v>
      </c>
      <c r="AP3113" s="1136">
        <f t="shared" si="391"/>
        <v>1.77</v>
      </c>
      <c r="AQ3113" s="1136" t="str">
        <f t="shared" si="392"/>
        <v>1-5-1S83°</v>
      </c>
      <c r="AR3113" s="1136" t="str">
        <f t="shared" si="393"/>
        <v>30</v>
      </c>
      <c r="AS3113" s="1136" t="str">
        <f t="shared" si="394"/>
        <v>225/225/OFF</v>
      </c>
      <c r="AT3113" s="1136" t="str">
        <f t="shared" si="395"/>
        <v>1-5-1S83°</v>
      </c>
      <c r="AV3113" s="1136" t="str">
        <f t="shared" si="388"/>
        <v>114.6.4</v>
      </c>
      <c r="AW3113" s="1438">
        <f t="shared" si="389"/>
        <v>45812</v>
      </c>
    </row>
    <row r="3114" spans="1:49">
      <c r="A3114" s="1135" t="s">
        <v>15497</v>
      </c>
      <c r="B3114" s="1135" t="s">
        <v>738</v>
      </c>
      <c r="C3114" s="1135">
        <v>600</v>
      </c>
      <c r="D3114" s="1135">
        <v>1.7</v>
      </c>
      <c r="E3114" s="1135" t="s">
        <v>15189</v>
      </c>
      <c r="F3114" s="1135" t="s">
        <v>1991</v>
      </c>
      <c r="G3114" s="1135" t="s">
        <v>1034</v>
      </c>
      <c r="H3114" s="1135" t="s">
        <v>1743</v>
      </c>
      <c r="I3114" s="1135" t="s">
        <v>126</v>
      </c>
      <c r="J3114" s="1135">
        <v>0.9</v>
      </c>
      <c r="K3114" s="1135" t="s">
        <v>15498</v>
      </c>
      <c r="L3114" s="1135" t="s">
        <v>4642</v>
      </c>
      <c r="M3114" s="1135">
        <v>101.5</v>
      </c>
      <c r="N3114" s="1135" t="s">
        <v>1039</v>
      </c>
      <c r="O3114" s="1135">
        <v>2.5375000000000001</v>
      </c>
      <c r="P3114" s="1135">
        <v>2.0300000000000002</v>
      </c>
      <c r="Q3114" s="1135">
        <v>4</v>
      </c>
      <c r="R3114" s="1135">
        <v>23</v>
      </c>
      <c r="T3114" s="1135">
        <v>12</v>
      </c>
      <c r="U3114" s="1135">
        <v>4.5</v>
      </c>
      <c r="V3114" s="1135" t="s">
        <v>663</v>
      </c>
      <c r="W3114" s="1135">
        <v>125</v>
      </c>
      <c r="X3114" s="1135">
        <v>80</v>
      </c>
      <c r="Y3114" s="1135">
        <v>1.5</v>
      </c>
      <c r="Z3114" s="1135">
        <v>4</v>
      </c>
      <c r="AA3114" s="1135" t="s">
        <v>15499</v>
      </c>
      <c r="AH3114" s="1135" t="s">
        <v>929</v>
      </c>
      <c r="AI3114" s="1135">
        <v>94.17</v>
      </c>
      <c r="AJ3114" s="1135">
        <v>-1.43</v>
      </c>
      <c r="AK3114" s="1135">
        <v>1.97</v>
      </c>
      <c r="AM3114" s="1136" t="s">
        <v>15445</v>
      </c>
      <c r="AN3114" s="1136" t="s">
        <v>15539</v>
      </c>
      <c r="AO3114" s="1136">
        <f t="shared" si="390"/>
        <v>600</v>
      </c>
      <c r="AP3114" s="1136">
        <f t="shared" si="391"/>
        <v>1.7</v>
      </c>
      <c r="AQ3114" s="1136" t="str">
        <f t="shared" si="392"/>
        <v>1-5-1S83°</v>
      </c>
      <c r="AR3114" s="1136" t="str">
        <f t="shared" si="393"/>
        <v>30.8</v>
      </c>
      <c r="AS3114" s="1136" t="str">
        <f t="shared" si="394"/>
        <v>225/225/OFF</v>
      </c>
      <c r="AT3114" s="1136" t="str">
        <f t="shared" si="395"/>
        <v>1-5-1S83°</v>
      </c>
      <c r="AV3114" s="1136" t="str">
        <f t="shared" si="388"/>
        <v>114.4.27</v>
      </c>
      <c r="AW3114" s="1438">
        <f t="shared" si="389"/>
        <v>45774</v>
      </c>
    </row>
    <row r="3115" spans="1:49">
      <c r="A3115" s="1135" t="s">
        <v>15500</v>
      </c>
      <c r="B3115" s="1135" t="s">
        <v>628</v>
      </c>
      <c r="C3115" s="1135">
        <v>600</v>
      </c>
      <c r="D3115" s="1135">
        <v>1.74</v>
      </c>
      <c r="E3115" s="1135" t="s">
        <v>15188</v>
      </c>
      <c r="F3115" s="1135" t="s">
        <v>1078</v>
      </c>
      <c r="G3115" s="1135">
        <v>5</v>
      </c>
      <c r="H3115" s="1135" t="s">
        <v>1049</v>
      </c>
      <c r="I3115" s="1135" t="s">
        <v>126</v>
      </c>
      <c r="J3115" s="1135">
        <v>2.7</v>
      </c>
      <c r="K3115" s="1135" t="s">
        <v>15501</v>
      </c>
      <c r="L3115" s="1135" t="s">
        <v>4948</v>
      </c>
      <c r="M3115" s="1135">
        <v>150.30000000000001</v>
      </c>
      <c r="N3115" s="1135" t="s">
        <v>1039</v>
      </c>
      <c r="O3115" s="1135">
        <v>3.7575000000000003</v>
      </c>
      <c r="P3115" s="1135">
        <v>3.0060000000000002</v>
      </c>
      <c r="Q3115" s="1135">
        <v>3</v>
      </c>
      <c r="R3115" s="1135">
        <v>31</v>
      </c>
      <c r="T3115" s="1135">
        <v>13</v>
      </c>
      <c r="U3115" s="1135">
        <v>7</v>
      </c>
      <c r="V3115" s="1135" t="s">
        <v>663</v>
      </c>
      <c r="W3115" s="1135">
        <v>115</v>
      </c>
      <c r="X3115" s="1135">
        <v>50</v>
      </c>
      <c r="Y3115" s="1135">
        <v>1.7</v>
      </c>
      <c r="Z3115" s="1135">
        <v>6.5</v>
      </c>
      <c r="AA3115" s="1135" t="s">
        <v>15502</v>
      </c>
      <c r="AH3115" s="1135" t="s">
        <v>630</v>
      </c>
      <c r="AI3115" s="1135">
        <v>93.19</v>
      </c>
      <c r="AJ3115" s="1135">
        <v>-1.47</v>
      </c>
      <c r="AK3115" s="1135">
        <v>5</v>
      </c>
      <c r="AM3115" s="1136" t="s">
        <v>15389</v>
      </c>
      <c r="AN3115" s="1136" t="s">
        <v>15540</v>
      </c>
      <c r="AO3115" s="1136">
        <f t="shared" si="390"/>
        <v>600</v>
      </c>
      <c r="AP3115" s="1136">
        <f t="shared" si="391"/>
        <v>1.74</v>
      </c>
      <c r="AQ3115" s="1136" t="str">
        <f t="shared" si="392"/>
        <v>1-5-1S91°</v>
      </c>
      <c r="AR3115" s="1136" t="str">
        <f t="shared" si="393"/>
        <v>30</v>
      </c>
      <c r="AS3115" s="1136" t="str">
        <f t="shared" si="394"/>
        <v>260/260/OFF</v>
      </c>
      <c r="AT3115" s="1136" t="str">
        <f t="shared" si="395"/>
        <v>1-5-1S91°</v>
      </c>
      <c r="AV3115" s="1136" t="str">
        <f t="shared" si="388"/>
        <v>114.5.19</v>
      </c>
      <c r="AW3115" s="1438">
        <f t="shared" si="389"/>
        <v>45796</v>
      </c>
    </row>
    <row r="3116" spans="1:49">
      <c r="A3116" s="1135" t="s">
        <v>15503</v>
      </c>
      <c r="B3116" s="1135" t="s">
        <v>471</v>
      </c>
      <c r="C3116" s="1135">
        <v>650</v>
      </c>
      <c r="D3116" s="1135">
        <v>1.8</v>
      </c>
      <c r="E3116" s="1135" t="s">
        <v>15203</v>
      </c>
      <c r="F3116" s="1135" t="s">
        <v>663</v>
      </c>
      <c r="G3116" s="1135">
        <v>5</v>
      </c>
      <c r="H3116" s="1135" t="s">
        <v>3450</v>
      </c>
      <c r="I3116" s="1135" t="s">
        <v>466</v>
      </c>
      <c r="J3116" s="1135">
        <v>1.8</v>
      </c>
      <c r="K3116" s="1135" t="s">
        <v>15259</v>
      </c>
      <c r="L3116" s="1135" t="s">
        <v>6429</v>
      </c>
      <c r="M3116" s="1135">
        <v>149.5</v>
      </c>
      <c r="N3116" s="1135" t="s">
        <v>1039</v>
      </c>
      <c r="O3116" s="1135">
        <v>3.7375000000000003</v>
      </c>
      <c r="P3116" s="1135">
        <v>2.99</v>
      </c>
      <c r="Q3116" s="1135">
        <v>4</v>
      </c>
      <c r="R3116" s="1135">
        <v>21</v>
      </c>
      <c r="T3116" s="1135">
        <v>37</v>
      </c>
      <c r="U3116" s="1135">
        <v>3.7</v>
      </c>
      <c r="V3116" s="1135" t="s">
        <v>663</v>
      </c>
      <c r="W3116" s="1135">
        <v>110</v>
      </c>
      <c r="X3116" s="1135">
        <v>40</v>
      </c>
      <c r="Y3116" s="1135">
        <v>2.2000000000000002</v>
      </c>
      <c r="Z3116" s="1135" t="s">
        <v>663</v>
      </c>
      <c r="AA3116" s="1135" t="s">
        <v>15502</v>
      </c>
      <c r="AH3116" s="1135" t="s">
        <v>1580</v>
      </c>
      <c r="AI3116" s="1135">
        <v>92.2</v>
      </c>
      <c r="AJ3116" s="1135">
        <v>-1.03</v>
      </c>
      <c r="AK3116" s="1135">
        <v>1.28</v>
      </c>
      <c r="AM3116" s="1136" t="s">
        <v>15390</v>
      </c>
      <c r="AN3116" s="1136" t="s">
        <v>15541</v>
      </c>
      <c r="AO3116" s="1136">
        <f t="shared" si="390"/>
        <v>650</v>
      </c>
      <c r="AP3116" s="1136">
        <f t="shared" si="391"/>
        <v>1.8</v>
      </c>
      <c r="AQ3116" s="1136" t="str">
        <f t="shared" si="392"/>
        <v>1-5-1S85°Z+S</v>
      </c>
      <c r="AR3116" s="1136" t="str">
        <f t="shared" si="393"/>
        <v>NA</v>
      </c>
      <c r="AS3116" s="1136" t="str">
        <f t="shared" si="394"/>
        <v>182/OFF</v>
      </c>
      <c r="AT3116" s="1136" t="str">
        <f t="shared" si="395"/>
        <v>1-5-1S85°Z+S</v>
      </c>
      <c r="AU3116" s="1136" t="s">
        <v>15734</v>
      </c>
      <c r="AV3116" s="1136" t="str">
        <f t="shared" si="388"/>
        <v>114.5.19</v>
      </c>
      <c r="AW3116" s="1438">
        <f t="shared" si="389"/>
        <v>45796</v>
      </c>
    </row>
    <row r="3117" spans="1:49">
      <c r="A3117" s="1135" t="s">
        <v>15504</v>
      </c>
      <c r="B3117" s="1135" t="s">
        <v>210</v>
      </c>
      <c r="C3117" s="1135">
        <v>650</v>
      </c>
      <c r="D3117" s="1135">
        <v>1.76</v>
      </c>
      <c r="E3117" s="1135" t="s">
        <v>15188</v>
      </c>
      <c r="F3117" s="1135" t="s">
        <v>2095</v>
      </c>
      <c r="G3117" s="1135">
        <v>5</v>
      </c>
      <c r="H3117" s="1135" t="s">
        <v>6117</v>
      </c>
      <c r="I3117" s="1135" t="s">
        <v>126</v>
      </c>
      <c r="J3117" s="1135">
        <v>3</v>
      </c>
      <c r="K3117" s="1135" t="s">
        <v>15505</v>
      </c>
      <c r="L3117" s="1135" t="s">
        <v>6385</v>
      </c>
      <c r="M3117" s="1135">
        <v>150.80000000000001</v>
      </c>
      <c r="N3117" s="1135" t="s">
        <v>1039</v>
      </c>
      <c r="O3117" s="1135">
        <v>3.7700000000000005</v>
      </c>
      <c r="P3117" s="1135">
        <v>3.0160000000000005</v>
      </c>
      <c r="Q3117" s="1135">
        <v>4</v>
      </c>
      <c r="R3117" s="1135">
        <v>19</v>
      </c>
      <c r="T3117" s="1135">
        <v>28.3</v>
      </c>
      <c r="U3117" s="1135">
        <v>4.3</v>
      </c>
      <c r="V3117" s="1135" t="s">
        <v>663</v>
      </c>
      <c r="W3117" s="1135">
        <v>100</v>
      </c>
      <c r="X3117" s="1135">
        <v>50</v>
      </c>
      <c r="Y3117" s="1135">
        <v>1.5</v>
      </c>
      <c r="Z3117" s="1135">
        <v>6.5</v>
      </c>
      <c r="AA3117" s="1135" t="s">
        <v>15489</v>
      </c>
      <c r="AH3117" s="1135" t="s">
        <v>661</v>
      </c>
      <c r="AI3117" s="1135">
        <v>91.93</v>
      </c>
      <c r="AJ3117" s="1135">
        <v>-0.64</v>
      </c>
      <c r="AK3117" s="1135">
        <v>1.06</v>
      </c>
      <c r="AM3117" s="1136" t="s">
        <v>15542</v>
      </c>
      <c r="AN3117" s="1136" t="s">
        <v>15543</v>
      </c>
      <c r="AO3117" s="1136">
        <f t="shared" si="390"/>
        <v>650</v>
      </c>
      <c r="AP3117" s="1136">
        <f t="shared" si="391"/>
        <v>1.76</v>
      </c>
      <c r="AQ3117" s="1136" t="str">
        <f t="shared" si="392"/>
        <v>1-5-1S91°</v>
      </c>
      <c r="AR3117" s="1136" t="str">
        <f t="shared" si="393"/>
        <v>29.9</v>
      </c>
      <c r="AS3117" s="1136" t="str">
        <f t="shared" si="394"/>
        <v>350/310/OFF</v>
      </c>
      <c r="AT3117" s="1136" t="str">
        <f t="shared" si="395"/>
        <v>1-5-1S91°</v>
      </c>
      <c r="AV3117" s="1136" t="str">
        <f t="shared" si="388"/>
        <v>114.5.23</v>
      </c>
      <c r="AW3117" s="1438">
        <f t="shared" si="389"/>
        <v>45800</v>
      </c>
    </row>
    <row r="3118" spans="1:49">
      <c r="A3118" s="1135" t="s">
        <v>15506</v>
      </c>
      <c r="B3118" s="1135" t="s">
        <v>471</v>
      </c>
      <c r="C3118" s="1135">
        <v>650</v>
      </c>
      <c r="D3118" s="1135">
        <v>1.79</v>
      </c>
      <c r="E3118" s="1135" t="s">
        <v>15203</v>
      </c>
      <c r="F3118" s="1135" t="s">
        <v>663</v>
      </c>
      <c r="G3118" s="1135">
        <v>5</v>
      </c>
      <c r="H3118" s="1135" t="s">
        <v>3450</v>
      </c>
      <c r="I3118" s="1135" t="s">
        <v>466</v>
      </c>
      <c r="J3118" s="1135">
        <v>1.7</v>
      </c>
      <c r="K3118" s="1135" t="s">
        <v>15507</v>
      </c>
      <c r="L3118" s="1135" t="s">
        <v>6429</v>
      </c>
      <c r="M3118" s="1135">
        <v>149.5</v>
      </c>
      <c r="N3118" s="1135" t="s">
        <v>1039</v>
      </c>
      <c r="O3118" s="1135">
        <v>3.7375000000000003</v>
      </c>
      <c r="P3118" s="1135">
        <v>2.99</v>
      </c>
      <c r="Q3118" s="1135">
        <v>4</v>
      </c>
      <c r="R3118" s="1135">
        <v>21</v>
      </c>
      <c r="T3118" s="1135">
        <v>37</v>
      </c>
      <c r="U3118" s="1135">
        <v>3.7</v>
      </c>
      <c r="V3118" s="1135" t="s">
        <v>663</v>
      </c>
      <c r="W3118" s="1135">
        <v>110</v>
      </c>
      <c r="X3118" s="1135">
        <v>40</v>
      </c>
      <c r="Y3118" s="1135">
        <v>2.2000000000000002</v>
      </c>
      <c r="Z3118" s="1135" t="s">
        <v>663</v>
      </c>
      <c r="AA3118" s="1135" t="s">
        <v>15508</v>
      </c>
      <c r="AH3118" s="1135" t="s">
        <v>625</v>
      </c>
      <c r="AI3118" s="1135">
        <v>92.2</v>
      </c>
      <c r="AJ3118" s="1135">
        <v>0.48</v>
      </c>
      <c r="AK3118" s="1135">
        <v>0.9</v>
      </c>
      <c r="AM3118" s="1136" t="s">
        <v>15436</v>
      </c>
      <c r="AN3118" s="1136" t="s">
        <v>15544</v>
      </c>
      <c r="AO3118" s="1136">
        <f t="shared" si="390"/>
        <v>650</v>
      </c>
      <c r="AP3118" s="1136">
        <f t="shared" si="391"/>
        <v>1.79</v>
      </c>
      <c r="AQ3118" s="1136" t="str">
        <f t="shared" si="392"/>
        <v>1-5-1S85°Z+S</v>
      </c>
      <c r="AR3118" s="1136" t="str">
        <f t="shared" si="393"/>
        <v>NA</v>
      </c>
      <c r="AS3118" s="1136" t="str">
        <f t="shared" si="394"/>
        <v>182/OFF</v>
      </c>
      <c r="AT3118" s="1136" t="str">
        <f t="shared" si="395"/>
        <v>1-5-1S85°Z+S</v>
      </c>
      <c r="AU3118" s="1136" t="s">
        <v>15734</v>
      </c>
      <c r="AV3118" s="1136" t="str">
        <f t="shared" si="388"/>
        <v>114.5.28</v>
      </c>
      <c r="AW3118" s="1438">
        <f t="shared" si="389"/>
        <v>45805</v>
      </c>
    </row>
    <row r="3119" spans="1:49">
      <c r="A3119" s="1135" t="s">
        <v>15509</v>
      </c>
      <c r="B3119" s="1135" t="s">
        <v>859</v>
      </c>
      <c r="C3119" s="1135">
        <v>650</v>
      </c>
      <c r="D3119" s="1135">
        <v>1.7649999999999999</v>
      </c>
      <c r="E3119" s="1135" t="s">
        <v>15203</v>
      </c>
      <c r="F3119" s="1135" t="s">
        <v>663</v>
      </c>
      <c r="G3119" s="1135">
        <v>5</v>
      </c>
      <c r="H3119" s="1135" t="s">
        <v>1142</v>
      </c>
      <c r="I3119" s="1135" t="s">
        <v>466</v>
      </c>
      <c r="J3119" s="1135">
        <v>1.6</v>
      </c>
      <c r="K3119" s="1135" t="s">
        <v>15510</v>
      </c>
      <c r="L3119" s="1135" t="s">
        <v>2268</v>
      </c>
      <c r="M3119" s="1135">
        <v>150</v>
      </c>
      <c r="N3119" s="1135" t="s">
        <v>1039</v>
      </c>
      <c r="O3119" s="1135">
        <v>3.75</v>
      </c>
      <c r="P3119" s="1135">
        <v>3</v>
      </c>
      <c r="Q3119" s="1135">
        <v>4</v>
      </c>
      <c r="R3119" s="1135">
        <v>20.8</v>
      </c>
      <c r="T3119" s="1135">
        <v>29.1</v>
      </c>
      <c r="U3119" s="1135">
        <v>3.4</v>
      </c>
      <c r="V3119" s="1135" t="s">
        <v>663</v>
      </c>
      <c r="W3119" s="1135">
        <v>110</v>
      </c>
      <c r="X3119" s="1135">
        <v>70</v>
      </c>
      <c r="Y3119" s="1135">
        <v>1.5</v>
      </c>
      <c r="Z3119" s="1135" t="s">
        <v>663</v>
      </c>
      <c r="AA3119" s="1135" t="s">
        <v>15511</v>
      </c>
      <c r="AH3119" s="1135" t="s">
        <v>795</v>
      </c>
      <c r="AI3119" s="1135">
        <v>94.61</v>
      </c>
      <c r="AJ3119" s="1135">
        <v>-0.01</v>
      </c>
      <c r="AK3119" s="1135">
        <v>1.34</v>
      </c>
      <c r="AM3119" s="1136" t="s">
        <v>15440</v>
      </c>
      <c r="AN3119" s="1136" t="s">
        <v>15545</v>
      </c>
      <c r="AO3119" s="1136">
        <f t="shared" si="390"/>
        <v>650</v>
      </c>
      <c r="AP3119" s="1136">
        <f t="shared" si="391"/>
        <v>1.7649999999999999</v>
      </c>
      <c r="AQ3119" s="1136" t="str">
        <f t="shared" si="392"/>
        <v>1-5-1S85°Z+S</v>
      </c>
      <c r="AR3119" s="1136" t="str">
        <f t="shared" si="393"/>
        <v>NA</v>
      </c>
      <c r="AS3119" s="1136" t="str">
        <f t="shared" si="394"/>
        <v>188/OFF</v>
      </c>
      <c r="AT3119" s="1136" t="str">
        <f t="shared" si="395"/>
        <v>1-5-1S85°Z+S</v>
      </c>
      <c r="AU3119" s="1136" t="s">
        <v>15734</v>
      </c>
      <c r="AV3119" s="1136" t="str">
        <f t="shared" si="388"/>
        <v>114.5.26</v>
      </c>
      <c r="AW3119" s="1438">
        <f t="shared" si="389"/>
        <v>45803</v>
      </c>
    </row>
    <row r="3120" spans="1:49">
      <c r="A3120" s="1135" t="s">
        <v>15512</v>
      </c>
      <c r="B3120" s="1135" t="s">
        <v>210</v>
      </c>
      <c r="C3120" s="1135">
        <v>650</v>
      </c>
      <c r="D3120" s="1135">
        <v>1.76</v>
      </c>
      <c r="E3120" s="1135" t="s">
        <v>15188</v>
      </c>
      <c r="F3120" s="1135" t="s">
        <v>4107</v>
      </c>
      <c r="G3120" s="1135">
        <v>5</v>
      </c>
      <c r="H3120" s="1135" t="s">
        <v>6220</v>
      </c>
      <c r="I3120" s="1135" t="s">
        <v>126</v>
      </c>
      <c r="J3120" s="1135">
        <v>1.8</v>
      </c>
      <c r="K3120" s="1135" t="s">
        <v>15513</v>
      </c>
      <c r="L3120" s="1135" t="s">
        <v>6385</v>
      </c>
      <c r="M3120" s="1135">
        <v>152.19999999999999</v>
      </c>
      <c r="N3120" s="1135" t="s">
        <v>1039</v>
      </c>
      <c r="O3120" s="1135">
        <v>3.8049999999999997</v>
      </c>
      <c r="P3120" s="1135">
        <v>3.044</v>
      </c>
      <c r="Q3120" s="1135">
        <v>4</v>
      </c>
      <c r="R3120" s="1135">
        <v>19</v>
      </c>
      <c r="T3120" s="1135">
        <v>16</v>
      </c>
      <c r="U3120" s="1135">
        <v>4</v>
      </c>
      <c r="V3120" s="1135" t="s">
        <v>663</v>
      </c>
      <c r="W3120" s="1135">
        <v>95</v>
      </c>
      <c r="X3120" s="1135">
        <v>20</v>
      </c>
      <c r="Y3120" s="1135">
        <v>1.5</v>
      </c>
      <c r="Z3120" s="1135">
        <v>5</v>
      </c>
      <c r="AA3120" s="1135" t="s">
        <v>15487</v>
      </c>
      <c r="AH3120" s="1135" t="s">
        <v>924</v>
      </c>
      <c r="AM3120" s="1136" t="s">
        <v>15462</v>
      </c>
      <c r="AN3120" s="1136" t="s">
        <v>15546</v>
      </c>
      <c r="AO3120" s="1136">
        <f t="shared" si="390"/>
        <v>650</v>
      </c>
      <c r="AP3120" s="1136">
        <f t="shared" si="391"/>
        <v>1.76</v>
      </c>
      <c r="AQ3120" s="1136" t="str">
        <f t="shared" si="392"/>
        <v>1-5-1S91°</v>
      </c>
      <c r="AR3120" s="1136" t="str">
        <f t="shared" si="393"/>
        <v>30.3</v>
      </c>
      <c r="AS3120" s="1136" t="str">
        <f t="shared" si="394"/>
        <v>310/270/158</v>
      </c>
      <c r="AT3120" s="1136" t="str">
        <f t="shared" si="395"/>
        <v>1-5-1S91°</v>
      </c>
      <c r="AV3120" s="1136" t="str">
        <f t="shared" si="388"/>
        <v>114.6.2</v>
      </c>
      <c r="AW3120" s="1438">
        <f t="shared" si="389"/>
        <v>45810</v>
      </c>
    </row>
    <row r="3121" spans="1:49">
      <c r="A3121" s="1135" t="s">
        <v>15514</v>
      </c>
      <c r="B3121" s="1135" t="s">
        <v>473</v>
      </c>
      <c r="C3121" s="1135">
        <v>670</v>
      </c>
      <c r="D3121" s="1135">
        <v>1.8</v>
      </c>
      <c r="E3121" s="1135" t="s">
        <v>15203</v>
      </c>
      <c r="F3121" s="1135" t="s">
        <v>663</v>
      </c>
      <c r="G3121" s="1135" t="s">
        <v>6959</v>
      </c>
      <c r="H3121" s="1135" t="s">
        <v>7957</v>
      </c>
      <c r="I3121" s="1135" t="s">
        <v>7061</v>
      </c>
      <c r="J3121" s="1135">
        <v>3.7</v>
      </c>
      <c r="K3121" s="1135" t="s">
        <v>15515</v>
      </c>
      <c r="L3121" s="1135" t="s">
        <v>4760</v>
      </c>
      <c r="M3121" s="1135">
        <v>295.10000000000002</v>
      </c>
      <c r="N3121" s="1135" t="s">
        <v>1039</v>
      </c>
      <c r="O3121" s="1135">
        <v>7.3775000000000013</v>
      </c>
      <c r="P3121" s="1135">
        <v>5.9020000000000001</v>
      </c>
      <c r="Q3121" s="1135">
        <v>4</v>
      </c>
      <c r="R3121" s="1135">
        <v>17.399999999999999</v>
      </c>
      <c r="T3121" s="1135">
        <v>31</v>
      </c>
      <c r="U3121" s="1135">
        <v>3.5</v>
      </c>
      <c r="V3121" s="1135" t="s">
        <v>663</v>
      </c>
      <c r="W3121" s="1135" t="s">
        <v>6974</v>
      </c>
      <c r="X3121" s="1135">
        <v>40</v>
      </c>
      <c r="Y3121" s="1135">
        <v>1</v>
      </c>
      <c r="Z3121" s="1135" t="s">
        <v>663</v>
      </c>
      <c r="AA3121" s="1135" t="s">
        <v>15492</v>
      </c>
      <c r="AH3121" s="1135" t="s">
        <v>745</v>
      </c>
      <c r="AI3121" s="1135">
        <v>95.81</v>
      </c>
      <c r="AJ3121" s="1135">
        <v>-0.63</v>
      </c>
      <c r="AK3121" s="1135">
        <v>1.82</v>
      </c>
      <c r="AM3121" s="1136" t="s">
        <v>15448</v>
      </c>
      <c r="AN3121" s="1136" t="s">
        <v>15547</v>
      </c>
      <c r="AO3121" s="1136">
        <f t="shared" si="390"/>
        <v>670</v>
      </c>
      <c r="AP3121" s="1136">
        <f t="shared" si="391"/>
        <v>1.8</v>
      </c>
      <c r="AQ3121" s="1136" t="str">
        <f t="shared" si="392"/>
        <v>1-5-1S85°Z+S</v>
      </c>
      <c r="AR3121" s="1136" t="str">
        <f t="shared" si="393"/>
        <v>NA</v>
      </c>
      <c r="AS3121" s="1136" t="str">
        <f t="shared" si="394"/>
        <v>204/OFF</v>
      </c>
      <c r="AT3121" s="1136" t="str">
        <f t="shared" si="395"/>
        <v>1-5-1S85°Z+S</v>
      </c>
      <c r="AU3121" s="1136" t="s">
        <v>15734</v>
      </c>
      <c r="AV3121" s="1136" t="str">
        <f t="shared" si="388"/>
        <v>114.5.27</v>
      </c>
      <c r="AW3121" s="1438">
        <f t="shared" si="389"/>
        <v>45804</v>
      </c>
    </row>
    <row r="3122" spans="1:49">
      <c r="A3122" s="1135" t="s">
        <v>15516</v>
      </c>
      <c r="B3122" s="1135" t="s">
        <v>740</v>
      </c>
      <c r="C3122" s="1135">
        <v>650</v>
      </c>
      <c r="D3122" s="1135">
        <v>1.7849999999999999</v>
      </c>
      <c r="E3122" s="1135" t="s">
        <v>15216</v>
      </c>
      <c r="F3122" s="1135" t="s">
        <v>1048</v>
      </c>
      <c r="G3122" s="1135">
        <v>4</v>
      </c>
      <c r="H3122" s="1135" t="s">
        <v>6996</v>
      </c>
      <c r="I3122" s="1135" t="s">
        <v>7095</v>
      </c>
      <c r="K3122" s="1135" t="s">
        <v>15517</v>
      </c>
      <c r="L3122" s="1135" t="s">
        <v>7875</v>
      </c>
      <c r="M3122" s="1135">
        <v>303</v>
      </c>
      <c r="N3122" s="1135" t="s">
        <v>1039</v>
      </c>
      <c r="O3122" s="1135">
        <v>7.5750000000000002</v>
      </c>
      <c r="P3122" s="1135">
        <v>6.0600000000000005</v>
      </c>
      <c r="Q3122" s="1135">
        <v>3.5</v>
      </c>
      <c r="R3122" s="1135">
        <v>24</v>
      </c>
      <c r="T3122" s="1135">
        <v>16</v>
      </c>
      <c r="U3122" s="1135">
        <v>3</v>
      </c>
      <c r="V3122" s="1135" t="s">
        <v>663</v>
      </c>
      <c r="W3122" s="1135">
        <v>90</v>
      </c>
      <c r="X3122" s="1135">
        <v>10</v>
      </c>
      <c r="Y3122" s="1135">
        <v>1.5</v>
      </c>
      <c r="Z3122" s="1135" t="s">
        <v>663</v>
      </c>
      <c r="AA3122" s="1135" t="s">
        <v>15511</v>
      </c>
      <c r="AH3122" s="1135" t="s">
        <v>888</v>
      </c>
      <c r="AI3122" s="1135">
        <v>69.38</v>
      </c>
      <c r="AJ3122" s="1135">
        <v>0.64</v>
      </c>
      <c r="AK3122" s="1135">
        <v>5.58</v>
      </c>
      <c r="AM3122" s="1136" t="s">
        <v>15437</v>
      </c>
      <c r="AN3122" s="1136" t="s">
        <v>15548</v>
      </c>
      <c r="AO3122" s="1136">
        <f t="shared" si="390"/>
        <v>650</v>
      </c>
      <c r="AP3122" s="1136">
        <f t="shared" si="391"/>
        <v>1.7849999999999999</v>
      </c>
      <c r="AQ3122" s="1136" t="str">
        <f t="shared" si="392"/>
        <v>1-5-1S91°Z+S</v>
      </c>
      <c r="AR3122" s="1136" t="str">
        <f t="shared" si="393"/>
        <v>31</v>
      </c>
      <c r="AS3122" s="1136" t="str">
        <f t="shared" si="394"/>
        <v>310/310/190</v>
      </c>
      <c r="AT3122" s="1136" t="str">
        <f t="shared" si="395"/>
        <v>1-5-1S91°Z+S</v>
      </c>
      <c r="AU3122" s="1136" t="s">
        <v>15734</v>
      </c>
      <c r="AV3122" s="1136" t="str">
        <f t="shared" si="388"/>
        <v>114.5.26</v>
      </c>
      <c r="AW3122" s="1438">
        <f t="shared" si="389"/>
        <v>45803</v>
      </c>
    </row>
    <row r="3123" spans="1:49">
      <c r="A3123" s="1135" t="s">
        <v>15518</v>
      </c>
      <c r="B3123" s="1135" t="s">
        <v>473</v>
      </c>
      <c r="C3123" s="1135">
        <v>600</v>
      </c>
      <c r="D3123" s="1135">
        <v>1.7549999999999999</v>
      </c>
      <c r="E3123" s="1135">
        <v>102.5</v>
      </c>
      <c r="F3123" s="1135" t="s">
        <v>4164</v>
      </c>
      <c r="G3123" s="1135">
        <v>5.5</v>
      </c>
      <c r="H3123" s="1135" t="s">
        <v>15519</v>
      </c>
      <c r="I3123" s="1135" t="s">
        <v>15520</v>
      </c>
      <c r="J3123" s="1135">
        <v>3.7</v>
      </c>
      <c r="K3123" s="1135" t="s">
        <v>15521</v>
      </c>
      <c r="L3123" s="1135" t="s">
        <v>4760</v>
      </c>
      <c r="M3123" s="1135">
        <v>295.10000000000002</v>
      </c>
      <c r="N3123" s="1135" t="s">
        <v>1039</v>
      </c>
      <c r="O3123" s="1135">
        <v>7.3775000000000013</v>
      </c>
      <c r="P3123" s="1135">
        <v>5.9020000000000001</v>
      </c>
      <c r="Q3123" s="1135">
        <v>4</v>
      </c>
      <c r="R3123" s="1135">
        <v>17.399999999999999</v>
      </c>
      <c r="T3123" s="1135">
        <v>31</v>
      </c>
      <c r="U3123" s="1135">
        <v>3.5</v>
      </c>
      <c r="V3123" s="1135" t="s">
        <v>663</v>
      </c>
      <c r="W3123" s="1135">
        <v>100</v>
      </c>
      <c r="X3123" s="1135">
        <v>40</v>
      </c>
      <c r="Y3123" s="1135">
        <v>1</v>
      </c>
      <c r="Z3123" s="1135" t="s">
        <v>663</v>
      </c>
      <c r="AA3123" s="1135" t="s">
        <v>15511</v>
      </c>
      <c r="AH3123" s="1135" t="s">
        <v>488</v>
      </c>
      <c r="AI3123" s="1135">
        <v>94.88</v>
      </c>
      <c r="AJ3123" s="1135">
        <v>-0.53</v>
      </c>
      <c r="AK3123" s="1135">
        <v>1.83</v>
      </c>
      <c r="AM3123" s="1136" t="s">
        <v>15439</v>
      </c>
      <c r="AN3123" s="1136" t="s">
        <v>15549</v>
      </c>
      <c r="AO3123" s="1136">
        <f t="shared" si="390"/>
        <v>600</v>
      </c>
      <c r="AP3123" s="1136">
        <f t="shared" si="391"/>
        <v>1.7549999999999999</v>
      </c>
      <c r="AQ3123" s="1136">
        <f t="shared" si="392"/>
        <v>102.5</v>
      </c>
      <c r="AR3123" s="1136" t="str">
        <f t="shared" si="393"/>
        <v>15.5</v>
      </c>
      <c r="AS3123" s="1136" t="str">
        <f t="shared" si="394"/>
        <v>496/456/OFF</v>
      </c>
      <c r="AT3123" s="1136">
        <f t="shared" si="395"/>
        <v>102.5</v>
      </c>
      <c r="AV3123" s="1136" t="str">
        <f t="shared" si="388"/>
        <v>114.5.26</v>
      </c>
      <c r="AW3123" s="1438">
        <f t="shared" si="389"/>
        <v>45803</v>
      </c>
    </row>
    <row r="3124" spans="1:49">
      <c r="A3124" s="1135" t="s">
        <v>15522</v>
      </c>
      <c r="B3124" s="1135" t="s">
        <v>473</v>
      </c>
      <c r="C3124" s="1135">
        <v>600</v>
      </c>
      <c r="D3124" s="1135">
        <v>1.81</v>
      </c>
      <c r="E3124" s="1135" t="s">
        <v>15216</v>
      </c>
      <c r="F3124" s="1135" t="s">
        <v>663</v>
      </c>
      <c r="G3124" s="1135" t="s">
        <v>6959</v>
      </c>
      <c r="H3124" s="1135" t="s">
        <v>15360</v>
      </c>
      <c r="I3124" s="1135" t="s">
        <v>15523</v>
      </c>
      <c r="J3124" s="1135">
        <v>3.7</v>
      </c>
      <c r="K3124" s="1135" t="s">
        <v>15524</v>
      </c>
      <c r="L3124" s="1135" t="s">
        <v>6385</v>
      </c>
      <c r="M3124" s="1135">
        <v>295.10000000000002</v>
      </c>
      <c r="N3124" s="1135" t="s">
        <v>1039</v>
      </c>
      <c r="O3124" s="1135">
        <v>7.3775000000000013</v>
      </c>
      <c r="P3124" s="1135">
        <v>5.9020000000000001</v>
      </c>
      <c r="Q3124" s="1135">
        <v>4</v>
      </c>
      <c r="R3124" s="1135">
        <v>17.399999999999999</v>
      </c>
      <c r="T3124" s="1135">
        <v>31</v>
      </c>
      <c r="U3124" s="1135">
        <v>3.5</v>
      </c>
      <c r="V3124" s="1135" t="s">
        <v>663</v>
      </c>
      <c r="W3124" s="1135" t="s">
        <v>6974</v>
      </c>
      <c r="X3124" s="1135">
        <v>40</v>
      </c>
      <c r="Y3124" s="1135">
        <v>1</v>
      </c>
      <c r="Z3124" s="1135" t="s">
        <v>663</v>
      </c>
      <c r="AA3124" s="1135" t="s">
        <v>15492</v>
      </c>
      <c r="AH3124" s="1135" t="s">
        <v>1052</v>
      </c>
      <c r="AI3124" s="1135">
        <v>91.84</v>
      </c>
      <c r="AJ3124" s="1135">
        <v>-0.63</v>
      </c>
      <c r="AK3124" s="1135">
        <v>1.79</v>
      </c>
      <c r="AM3124" s="1136" t="s">
        <v>15443</v>
      </c>
      <c r="AN3124" s="1136" t="s">
        <v>15550</v>
      </c>
      <c r="AO3124" s="1136">
        <f t="shared" si="390"/>
        <v>600</v>
      </c>
      <c r="AP3124" s="1136">
        <f t="shared" si="391"/>
        <v>1.81</v>
      </c>
      <c r="AQ3124" s="1136" t="str">
        <f t="shared" si="392"/>
        <v>1-5-1S91°Z+S</v>
      </c>
      <c r="AR3124" s="1136" t="str">
        <f t="shared" si="393"/>
        <v>NA</v>
      </c>
      <c r="AS3124" s="1136" t="str">
        <f t="shared" si="394"/>
        <v>350/320OFF</v>
      </c>
      <c r="AT3124" s="1136" t="str">
        <f t="shared" si="395"/>
        <v>1-5-1S91°Z+S</v>
      </c>
      <c r="AU3124" s="1136" t="s">
        <v>15734</v>
      </c>
      <c r="AV3124" s="1136" t="str">
        <f t="shared" si="388"/>
        <v>114.5.27</v>
      </c>
      <c r="AW3124" s="1438">
        <f t="shared" si="389"/>
        <v>45804</v>
      </c>
    </row>
    <row r="3125" spans="1:49">
      <c r="A3125" s="1135" t="s">
        <v>15525</v>
      </c>
      <c r="B3125" s="1135" t="s">
        <v>473</v>
      </c>
      <c r="C3125" s="1135">
        <v>600</v>
      </c>
      <c r="D3125" s="1135">
        <v>1.81</v>
      </c>
      <c r="E3125" s="1135" t="s">
        <v>15216</v>
      </c>
      <c r="F3125" s="1135" t="s">
        <v>663</v>
      </c>
      <c r="G3125" s="1135" t="s">
        <v>6959</v>
      </c>
      <c r="H3125" s="1135" t="s">
        <v>15360</v>
      </c>
      <c r="I3125" s="1135" t="s">
        <v>7958</v>
      </c>
      <c r="J3125" s="1135">
        <v>3.7</v>
      </c>
      <c r="K3125" s="1135" t="s">
        <v>15526</v>
      </c>
      <c r="L3125" s="1135" t="s">
        <v>4760</v>
      </c>
      <c r="M3125" s="1135">
        <v>295.10000000000002</v>
      </c>
      <c r="N3125" s="1135" t="s">
        <v>1039</v>
      </c>
      <c r="O3125" s="1135">
        <v>7.3775000000000013</v>
      </c>
      <c r="P3125" s="1135">
        <v>5.9020000000000001</v>
      </c>
      <c r="Q3125" s="1135">
        <v>4</v>
      </c>
      <c r="R3125" s="1135">
        <v>17.399999999999999</v>
      </c>
      <c r="T3125" s="1135">
        <v>31</v>
      </c>
      <c r="U3125" s="1135">
        <v>3.5</v>
      </c>
      <c r="V3125" s="1135" t="s">
        <v>663</v>
      </c>
      <c r="W3125" s="1135" t="s">
        <v>6974</v>
      </c>
      <c r="X3125" s="1135">
        <v>40</v>
      </c>
      <c r="Y3125" s="1135">
        <v>1</v>
      </c>
      <c r="Z3125" s="1135" t="s">
        <v>663</v>
      </c>
      <c r="AA3125" s="1135" t="s">
        <v>15508</v>
      </c>
      <c r="AH3125" s="1135" t="s">
        <v>1315</v>
      </c>
      <c r="AI3125" s="1135">
        <v>94.13</v>
      </c>
      <c r="AJ3125" s="1135">
        <v>-0.32</v>
      </c>
      <c r="AK3125" s="1135">
        <v>1.84</v>
      </c>
      <c r="AM3125" s="1136" t="s">
        <v>15449</v>
      </c>
      <c r="AN3125" s="1136" t="s">
        <v>15551</v>
      </c>
      <c r="AO3125" s="1136">
        <f t="shared" si="390"/>
        <v>600</v>
      </c>
      <c r="AP3125" s="1136">
        <f t="shared" si="391"/>
        <v>1.81</v>
      </c>
      <c r="AQ3125" s="1136" t="str">
        <f t="shared" si="392"/>
        <v>1-5-1S91°Z+S</v>
      </c>
      <c r="AR3125" s="1136" t="str">
        <f t="shared" si="393"/>
        <v>NA</v>
      </c>
      <c r="AS3125" s="1136" t="str">
        <f t="shared" si="394"/>
        <v>350/320OFF</v>
      </c>
      <c r="AT3125" s="1136" t="str">
        <f t="shared" si="395"/>
        <v>1-5-1S91°Z+S</v>
      </c>
      <c r="AU3125" s="1136" t="s">
        <v>15734</v>
      </c>
      <c r="AV3125" s="1136" t="str">
        <f t="shared" si="388"/>
        <v>114.5.28</v>
      </c>
      <c r="AW3125" s="1438">
        <f t="shared" si="389"/>
        <v>45805</v>
      </c>
    </row>
    <row r="3126" spans="1:49">
      <c r="A3126" s="1135" t="s">
        <v>15527</v>
      </c>
      <c r="B3126" s="1135" t="s">
        <v>473</v>
      </c>
      <c r="C3126" s="1135">
        <v>670</v>
      </c>
      <c r="D3126" s="1135">
        <v>1.8049999999999999</v>
      </c>
      <c r="E3126" s="1135" t="s">
        <v>15203</v>
      </c>
      <c r="F3126" s="1135" t="s">
        <v>663</v>
      </c>
      <c r="G3126" s="1135" t="s">
        <v>6959</v>
      </c>
      <c r="H3126" s="1135" t="s">
        <v>7957</v>
      </c>
      <c r="I3126" s="1135" t="s">
        <v>7031</v>
      </c>
      <c r="J3126" s="1135">
        <v>3.7</v>
      </c>
      <c r="K3126" s="1135" t="s">
        <v>15528</v>
      </c>
      <c r="L3126" s="1135" t="s">
        <v>4760</v>
      </c>
      <c r="M3126" s="1135">
        <v>295.10000000000002</v>
      </c>
      <c r="N3126" s="1135" t="s">
        <v>1039</v>
      </c>
      <c r="O3126" s="1135">
        <v>7.3775000000000013</v>
      </c>
      <c r="P3126" s="1135">
        <v>5.9020000000000001</v>
      </c>
      <c r="Q3126" s="1135">
        <v>4</v>
      </c>
      <c r="R3126" s="1135">
        <v>17.399999999999999</v>
      </c>
      <c r="T3126" s="1135">
        <v>31</v>
      </c>
      <c r="U3126" s="1135">
        <v>3.5</v>
      </c>
      <c r="V3126" s="1135" t="s">
        <v>663</v>
      </c>
      <c r="W3126" s="1135" t="s">
        <v>6974</v>
      </c>
      <c r="X3126" s="1135">
        <v>40</v>
      </c>
      <c r="Y3126" s="1135">
        <v>1</v>
      </c>
      <c r="Z3126" s="1135" t="s">
        <v>663</v>
      </c>
      <c r="AA3126" s="1135" t="s">
        <v>15529</v>
      </c>
      <c r="AH3126" s="1135" t="s">
        <v>661</v>
      </c>
      <c r="AM3126" s="1136" t="s">
        <v>15468</v>
      </c>
      <c r="AN3126" s="1136" t="s">
        <v>15552</v>
      </c>
      <c r="AO3126" s="1136">
        <f t="shared" si="390"/>
        <v>670</v>
      </c>
      <c r="AP3126" s="1136">
        <f t="shared" si="391"/>
        <v>1.8049999999999999</v>
      </c>
      <c r="AQ3126" s="1136" t="str">
        <f t="shared" si="392"/>
        <v>1-5-1S85°Z+S</v>
      </c>
      <c r="AR3126" s="1136" t="str">
        <f t="shared" si="393"/>
        <v>NA</v>
      </c>
      <c r="AS3126" s="1136" t="str">
        <f t="shared" si="394"/>
        <v>204/OFF</v>
      </c>
      <c r="AT3126" s="1136" t="str">
        <f t="shared" si="395"/>
        <v>1-5-1S85°Z+S</v>
      </c>
      <c r="AU3126" s="1136" t="s">
        <v>15734</v>
      </c>
      <c r="AV3126" s="1136" t="str">
        <f t="shared" si="388"/>
        <v>114.6.5</v>
      </c>
      <c r="AW3126" s="1438">
        <f t="shared" si="389"/>
        <v>45813</v>
      </c>
    </row>
    <row r="3127" spans="1:49">
      <c r="A3127" s="1135" t="s">
        <v>15530</v>
      </c>
      <c r="B3127" s="1135" t="s">
        <v>8688</v>
      </c>
      <c r="C3127" s="1135">
        <v>600</v>
      </c>
      <c r="D3127" s="1135">
        <v>1.68</v>
      </c>
      <c r="E3127" s="1135" t="s">
        <v>15188</v>
      </c>
      <c r="F3127" s="1135" t="s">
        <v>1078</v>
      </c>
      <c r="G3127" s="1135">
        <v>5</v>
      </c>
      <c r="H3127" s="1135" t="s">
        <v>2634</v>
      </c>
      <c r="I3127" s="1135" t="s">
        <v>657</v>
      </c>
      <c r="J3127" s="1135">
        <v>2.9</v>
      </c>
      <c r="K3127" s="1135" t="s">
        <v>15531</v>
      </c>
      <c r="L3127" s="1135" t="s">
        <v>9031</v>
      </c>
      <c r="M3127" s="1135">
        <v>225</v>
      </c>
      <c r="N3127" s="1135" t="s">
        <v>1039</v>
      </c>
      <c r="O3127" s="1135">
        <v>5.625</v>
      </c>
      <c r="P3127" s="1135">
        <v>4.5</v>
      </c>
      <c r="Q3127" s="1135">
        <v>2.5</v>
      </c>
      <c r="R3127" s="1135">
        <v>28</v>
      </c>
      <c r="T3127" s="1135">
        <v>13.1</v>
      </c>
      <c r="U3127" s="1135">
        <v>6.1</v>
      </c>
      <c r="V3127" s="1135" t="s">
        <v>663</v>
      </c>
      <c r="W3127" s="1135">
        <v>100</v>
      </c>
      <c r="X3127" s="1135">
        <v>80</v>
      </c>
      <c r="Y3127" s="1135">
        <v>1.8</v>
      </c>
      <c r="Z3127" s="1135">
        <v>7.5</v>
      </c>
      <c r="AA3127" s="1135" t="s">
        <v>15532</v>
      </c>
      <c r="AH3127" s="1135" t="s">
        <v>705</v>
      </c>
      <c r="AI3127" s="1135">
        <v>92.25</v>
      </c>
      <c r="AJ3127" s="1135">
        <v>-0.75</v>
      </c>
      <c r="AK3127" s="1135">
        <v>5.63</v>
      </c>
      <c r="AM3127" s="1136" t="s">
        <v>15433</v>
      </c>
      <c r="AN3127" s="1136" t="s">
        <v>15553</v>
      </c>
      <c r="AO3127" s="1136">
        <f t="shared" si="390"/>
        <v>600</v>
      </c>
      <c r="AP3127" s="1136">
        <f t="shared" si="391"/>
        <v>1.68</v>
      </c>
      <c r="AQ3127" s="1136" t="str">
        <f t="shared" si="392"/>
        <v>1-5-1S91°</v>
      </c>
      <c r="AR3127" s="1136" t="str">
        <f t="shared" si="393"/>
        <v>30</v>
      </c>
      <c r="AS3127" s="1136" t="str">
        <f t="shared" si="394"/>
        <v>300/300/OFF</v>
      </c>
      <c r="AT3127" s="1136" t="str">
        <f t="shared" si="395"/>
        <v>1-5-1S91°</v>
      </c>
      <c r="AV3127" s="1136" t="str">
        <f t="shared" si="388"/>
        <v>114.5.22</v>
      </c>
      <c r="AW3127" s="1438">
        <f t="shared" si="389"/>
        <v>45799</v>
      </c>
    </row>
    <row r="3128" spans="1:49">
      <c r="A3128" s="1135" t="s">
        <v>15533</v>
      </c>
      <c r="B3128" s="1135" t="s">
        <v>15447</v>
      </c>
      <c r="C3128" s="1135">
        <v>550</v>
      </c>
      <c r="D3128" s="1135">
        <v>1.71</v>
      </c>
      <c r="E3128" s="1135" t="s">
        <v>15182</v>
      </c>
      <c r="F3128" s="1135" t="s">
        <v>663</v>
      </c>
      <c r="G3128" s="1135">
        <v>2</v>
      </c>
      <c r="H3128" s="1135" t="s">
        <v>15534</v>
      </c>
      <c r="I3128" s="1135" t="s">
        <v>639</v>
      </c>
      <c r="J3128" s="1135">
        <v>1.1000000000000001</v>
      </c>
      <c r="K3128" s="1135" t="s">
        <v>15414</v>
      </c>
      <c r="L3128" s="1135" t="s">
        <v>15415</v>
      </c>
      <c r="M3128" s="1135">
        <v>31.5</v>
      </c>
      <c r="N3128" s="1135" t="s">
        <v>1039</v>
      </c>
      <c r="O3128" s="1135">
        <v>0.78750000000000009</v>
      </c>
      <c r="P3128" s="1135">
        <v>0.63</v>
      </c>
      <c r="Q3128" s="1135">
        <v>4</v>
      </c>
      <c r="R3128" s="1135">
        <v>25</v>
      </c>
      <c r="T3128" s="1135">
        <v>14.5</v>
      </c>
      <c r="U3128" s="1135">
        <v>3</v>
      </c>
      <c r="V3128" s="1135" t="s">
        <v>663</v>
      </c>
      <c r="W3128" s="1135">
        <v>150</v>
      </c>
      <c r="X3128" s="1135">
        <v>80</v>
      </c>
      <c r="Y3128" s="1135">
        <v>2.2000000000000002</v>
      </c>
      <c r="Z3128" s="1135">
        <v>4</v>
      </c>
      <c r="AA3128" s="1135" t="s">
        <v>15492</v>
      </c>
      <c r="AH3128" s="1135" t="s">
        <v>1231</v>
      </c>
      <c r="AI3128" s="1135">
        <v>90.49</v>
      </c>
      <c r="AJ3128" s="1135">
        <v>-0.8</v>
      </c>
      <c r="AK3128" s="1135">
        <v>2.91</v>
      </c>
      <c r="AM3128" s="1136" t="s">
        <v>15446</v>
      </c>
      <c r="AN3128" s="1136" t="s">
        <v>15429</v>
      </c>
      <c r="AO3128" s="1136">
        <f t="shared" si="390"/>
        <v>550</v>
      </c>
      <c r="AP3128" s="1136">
        <f t="shared" si="391"/>
        <v>1.71</v>
      </c>
      <c r="AQ3128" s="1136" t="str">
        <f t="shared" si="392"/>
        <v>1-4-1S85°</v>
      </c>
      <c r="AR3128" s="1136" t="str">
        <f t="shared" si="393"/>
        <v>NA</v>
      </c>
      <c r="AS3128" s="1136" t="str">
        <f t="shared" si="394"/>
        <v>165/130</v>
      </c>
      <c r="AT3128" s="1136" t="str">
        <f t="shared" si="395"/>
        <v>1-4-1S85°</v>
      </c>
      <c r="AV3128" s="1136" t="str">
        <f t="shared" si="388"/>
        <v>114.5.27</v>
      </c>
      <c r="AW3128" s="1438">
        <f t="shared" si="389"/>
        <v>45804</v>
      </c>
    </row>
    <row r="3129" spans="1:49">
      <c r="A3129" s="1135" t="s">
        <v>15647</v>
      </c>
      <c r="B3129" s="1135" t="s">
        <v>1877</v>
      </c>
      <c r="C3129" s="1135">
        <v>500</v>
      </c>
      <c r="D3129" s="1135">
        <v>1.67</v>
      </c>
      <c r="E3129" s="1135" t="s">
        <v>15183</v>
      </c>
      <c r="F3129" s="1135" t="s">
        <v>2095</v>
      </c>
      <c r="G3129" s="1135" t="s">
        <v>1878</v>
      </c>
      <c r="H3129" s="1135" t="s">
        <v>1384</v>
      </c>
      <c r="I3129" s="1135" t="s">
        <v>126</v>
      </c>
      <c r="J3129" s="1135">
        <v>0.25</v>
      </c>
      <c r="K3129" s="1135" t="s">
        <v>15494</v>
      </c>
      <c r="L3129" s="1135" t="s">
        <v>1881</v>
      </c>
      <c r="M3129" s="1135">
        <v>75</v>
      </c>
      <c r="N3129" s="1135" t="s">
        <v>1039</v>
      </c>
      <c r="O3129" s="1135">
        <v>1.875</v>
      </c>
      <c r="P3129" s="1135">
        <v>1.5</v>
      </c>
      <c r="Q3129" s="1135">
        <v>4</v>
      </c>
      <c r="R3129" s="1135">
        <v>21</v>
      </c>
      <c r="T3129" s="1135">
        <v>13</v>
      </c>
      <c r="U3129" s="1135">
        <v>4</v>
      </c>
      <c r="V3129" s="1135" t="s">
        <v>663</v>
      </c>
      <c r="W3129" s="1135">
        <v>30</v>
      </c>
      <c r="X3129" s="1135">
        <v>10</v>
      </c>
      <c r="Y3129" s="1135">
        <v>2.5</v>
      </c>
      <c r="Z3129" s="1135">
        <v>2</v>
      </c>
      <c r="AA3129" s="1135" t="s">
        <v>15648</v>
      </c>
      <c r="AH3129" s="1135" t="s">
        <v>977</v>
      </c>
      <c r="AM3129" s="1136" t="s">
        <v>15474</v>
      </c>
      <c r="AN3129" s="1136" t="s">
        <v>15670</v>
      </c>
      <c r="AO3129" s="1136">
        <f t="shared" si="390"/>
        <v>500</v>
      </c>
      <c r="AP3129" s="1136">
        <f t="shared" si="391"/>
        <v>1.67</v>
      </c>
      <c r="AQ3129" s="1136" t="str">
        <f t="shared" si="392"/>
        <v>1-4-1S83°</v>
      </c>
      <c r="AR3129" s="1136" t="str">
        <f t="shared" si="393"/>
        <v>29.9</v>
      </c>
      <c r="AS3129" s="1136" t="str">
        <f t="shared" si="394"/>
        <v>220/220/OFF</v>
      </c>
      <c r="AT3129" s="1136" t="str">
        <f t="shared" si="395"/>
        <v>1-4-1S83°</v>
      </c>
      <c r="AV3129" s="1136" t="str">
        <f t="shared" si="388"/>
        <v>114.6.9</v>
      </c>
      <c r="AW3129" s="1438">
        <f t="shared" si="389"/>
        <v>45817</v>
      </c>
    </row>
    <row r="3130" spans="1:49">
      <c r="A3130" s="1135" t="s">
        <v>15649</v>
      </c>
      <c r="B3130" s="1135" t="s">
        <v>15123</v>
      </c>
      <c r="C3130" s="1135">
        <v>650</v>
      </c>
      <c r="D3130" s="1135">
        <v>1.71</v>
      </c>
      <c r="E3130" s="1135" t="s">
        <v>15183</v>
      </c>
      <c r="F3130" s="1135" t="s">
        <v>1078</v>
      </c>
      <c r="G3130" s="1135" t="s">
        <v>1861</v>
      </c>
      <c r="H3130" s="1135" t="s">
        <v>1925</v>
      </c>
      <c r="I3130" s="1135" t="s">
        <v>126</v>
      </c>
      <c r="J3130" s="1135">
        <v>1.2</v>
      </c>
      <c r="K3130" s="1135" t="s">
        <v>15294</v>
      </c>
      <c r="L3130" s="1135" t="s">
        <v>15295</v>
      </c>
      <c r="M3130" s="1135">
        <v>77</v>
      </c>
      <c r="N3130" s="1135" t="s">
        <v>1039</v>
      </c>
      <c r="O3130" s="1135">
        <v>1.925</v>
      </c>
      <c r="P3130" s="1135">
        <v>1.54</v>
      </c>
      <c r="Q3130" s="1135">
        <v>3.8</v>
      </c>
      <c r="R3130" s="1135">
        <v>24</v>
      </c>
      <c r="T3130" s="1135">
        <v>9</v>
      </c>
      <c r="U3130" s="1135">
        <v>2.2000000000000002</v>
      </c>
      <c r="V3130" s="1135" t="s">
        <v>663</v>
      </c>
      <c r="W3130" s="1135">
        <v>125</v>
      </c>
      <c r="X3130" s="1135">
        <v>85</v>
      </c>
      <c r="Y3130" s="1135">
        <v>2.1</v>
      </c>
      <c r="Z3130" s="1135">
        <v>2.5</v>
      </c>
      <c r="AA3130" s="1135" t="s">
        <v>15650</v>
      </c>
      <c r="AB3130" s="1135" t="s">
        <v>1075</v>
      </c>
      <c r="AH3130" s="1135" t="s">
        <v>3695</v>
      </c>
      <c r="AM3130" s="1136" t="s">
        <v>15483</v>
      </c>
      <c r="AN3130" s="1136" t="s">
        <v>15671</v>
      </c>
      <c r="AO3130" s="1136">
        <f t="shared" si="390"/>
        <v>650</v>
      </c>
      <c r="AP3130" s="1136">
        <f t="shared" si="391"/>
        <v>1.71</v>
      </c>
      <c r="AQ3130" s="1136" t="str">
        <f t="shared" si="392"/>
        <v>1-4-1S83°</v>
      </c>
      <c r="AR3130" s="1136" t="str">
        <f t="shared" si="393"/>
        <v>30</v>
      </c>
      <c r="AS3130" s="1136" t="str">
        <f t="shared" si="394"/>
        <v>260/260/165</v>
      </c>
      <c r="AT3130" s="1136" t="str">
        <f t="shared" si="395"/>
        <v>1-4-1S83°</v>
      </c>
      <c r="AV3130" s="1136" t="str">
        <f t="shared" si="388"/>
        <v>114.6.16</v>
      </c>
      <c r="AW3130" s="1438">
        <f t="shared" si="389"/>
        <v>45824</v>
      </c>
    </row>
    <row r="3131" spans="1:49">
      <c r="A3131" s="1135" t="s">
        <v>15651</v>
      </c>
      <c r="B3131" s="1135" t="s">
        <v>1909</v>
      </c>
      <c r="C3131" s="1135">
        <v>650</v>
      </c>
      <c r="D3131" s="1135">
        <v>1.73</v>
      </c>
      <c r="E3131" s="1135" t="s">
        <v>15192</v>
      </c>
      <c r="F3131" s="1135" t="s">
        <v>1048</v>
      </c>
      <c r="G3131" s="1135" t="s">
        <v>1861</v>
      </c>
      <c r="H3131" s="1135" t="s">
        <v>1887</v>
      </c>
      <c r="I3131" s="1135" t="s">
        <v>126</v>
      </c>
      <c r="J3131" s="1135">
        <v>0.9</v>
      </c>
      <c r="K3131" s="1135" t="s">
        <v>15652</v>
      </c>
      <c r="L3131" s="1135" t="s">
        <v>1911</v>
      </c>
      <c r="M3131" s="1135">
        <v>75.099999999999994</v>
      </c>
      <c r="N3131" s="1135" t="s">
        <v>1039</v>
      </c>
      <c r="O3131" s="1135">
        <v>1.8774999999999999</v>
      </c>
      <c r="P3131" s="1135">
        <v>1.502</v>
      </c>
      <c r="Q3131" s="1135">
        <v>4</v>
      </c>
      <c r="R3131" s="1135">
        <v>19</v>
      </c>
      <c r="T3131" s="1135">
        <v>21</v>
      </c>
      <c r="U3131" s="1135">
        <v>3.5</v>
      </c>
      <c r="V3131" s="1135" t="s">
        <v>663</v>
      </c>
      <c r="W3131" s="1135">
        <v>110</v>
      </c>
      <c r="X3131" s="1135">
        <v>65</v>
      </c>
      <c r="Y3131" s="1135">
        <v>1.6</v>
      </c>
      <c r="Z3131" s="1135">
        <v>4</v>
      </c>
      <c r="AA3131" s="1135" t="s">
        <v>15653</v>
      </c>
      <c r="AH3131" s="1135" t="s">
        <v>959</v>
      </c>
      <c r="AM3131" s="1136" t="s">
        <v>15555</v>
      </c>
      <c r="AN3131" s="1136" t="s">
        <v>15672</v>
      </c>
      <c r="AO3131" s="1136">
        <f t="shared" si="390"/>
        <v>650</v>
      </c>
      <c r="AP3131" s="1136">
        <f t="shared" si="391"/>
        <v>1.73</v>
      </c>
      <c r="AQ3131" s="1136" t="str">
        <f t="shared" si="392"/>
        <v>1-4-1S91°</v>
      </c>
      <c r="AR3131" s="1136" t="str">
        <f t="shared" si="393"/>
        <v>31</v>
      </c>
      <c r="AS3131" s="1136" t="str">
        <f t="shared" si="394"/>
        <v>270/270/OFF</v>
      </c>
      <c r="AT3131" s="1136" t="str">
        <f t="shared" si="395"/>
        <v>1-4-1S91°</v>
      </c>
      <c r="AV3131" s="1136" t="str">
        <f t="shared" si="388"/>
        <v>114.6.19</v>
      </c>
      <c r="AW3131" s="1438">
        <f t="shared" si="389"/>
        <v>45827</v>
      </c>
    </row>
    <row r="3132" spans="1:49">
      <c r="A3132" s="1135" t="s">
        <v>15654</v>
      </c>
      <c r="B3132" s="1135" t="s">
        <v>638</v>
      </c>
      <c r="C3132" s="1135">
        <v>500</v>
      </c>
      <c r="D3132" s="1135">
        <v>1.84</v>
      </c>
      <c r="E3132" s="1135" t="s">
        <v>15183</v>
      </c>
      <c r="F3132" s="1135" t="s">
        <v>1069</v>
      </c>
      <c r="G3132" s="1135" t="s">
        <v>1110</v>
      </c>
      <c r="H3132" s="1135" t="s">
        <v>1239</v>
      </c>
      <c r="I3132" s="1135" t="s">
        <v>126</v>
      </c>
      <c r="J3132" s="1135">
        <v>1.6</v>
      </c>
      <c r="K3132" s="1135" t="s">
        <v>2705</v>
      </c>
      <c r="L3132" s="1135" t="s">
        <v>2081</v>
      </c>
      <c r="M3132" s="1135">
        <v>73</v>
      </c>
      <c r="N3132" s="1135" t="s">
        <v>1039</v>
      </c>
      <c r="O3132" s="1135">
        <v>1.8250000000000002</v>
      </c>
      <c r="P3132" s="1135">
        <v>1.46</v>
      </c>
      <c r="Q3132" s="1135">
        <v>3</v>
      </c>
      <c r="R3132" s="1135">
        <v>28</v>
      </c>
      <c r="T3132" s="1135">
        <v>29</v>
      </c>
      <c r="U3132" s="1135">
        <v>3.5</v>
      </c>
      <c r="V3132" s="1135" t="s">
        <v>663</v>
      </c>
      <c r="W3132" s="1135">
        <v>120</v>
      </c>
      <c r="X3132" s="1135">
        <v>80</v>
      </c>
      <c r="Y3132" s="1135">
        <v>1.8</v>
      </c>
      <c r="Z3132" s="1135">
        <v>5.5</v>
      </c>
      <c r="AA3132" s="1135" t="s">
        <v>15653</v>
      </c>
      <c r="AH3132" s="1135" t="s">
        <v>630</v>
      </c>
      <c r="AM3132" s="1136" t="s">
        <v>15556</v>
      </c>
      <c r="AN3132" s="1136" t="s">
        <v>15673</v>
      </c>
      <c r="AO3132" s="1136">
        <f t="shared" si="390"/>
        <v>500</v>
      </c>
      <c r="AP3132" s="1136">
        <f t="shared" si="391"/>
        <v>1.84</v>
      </c>
      <c r="AQ3132" s="1136" t="str">
        <f t="shared" si="392"/>
        <v>1-4-1S83°</v>
      </c>
      <c r="AR3132" s="1136" t="str">
        <f t="shared" si="393"/>
        <v>31.5</v>
      </c>
      <c r="AS3132" s="1136" t="str">
        <f t="shared" si="394"/>
        <v>235/235/OFF</v>
      </c>
      <c r="AT3132" s="1136" t="str">
        <f t="shared" si="395"/>
        <v>1-4-1S83°</v>
      </c>
      <c r="AV3132" s="1136" t="str">
        <f t="shared" si="388"/>
        <v>114.6.19</v>
      </c>
      <c r="AW3132" s="1438">
        <f t="shared" si="389"/>
        <v>45827</v>
      </c>
    </row>
    <row r="3133" spans="1:49">
      <c r="A3133" s="1135" t="s">
        <v>15655</v>
      </c>
      <c r="B3133" s="1135" t="s">
        <v>638</v>
      </c>
      <c r="C3133" s="1135">
        <v>500</v>
      </c>
      <c r="D3133" s="1135">
        <v>1.82</v>
      </c>
      <c r="E3133" s="1135" t="s">
        <v>15183</v>
      </c>
      <c r="F3133" s="1135" t="s">
        <v>1069</v>
      </c>
      <c r="G3133" s="1135" t="s">
        <v>1110</v>
      </c>
      <c r="H3133" s="1135" t="s">
        <v>1239</v>
      </c>
      <c r="I3133" s="1135" t="s">
        <v>126</v>
      </c>
      <c r="J3133" s="1135">
        <v>1.5</v>
      </c>
      <c r="K3133" s="1135" t="s">
        <v>15656</v>
      </c>
      <c r="L3133" s="1135" t="s">
        <v>2081</v>
      </c>
      <c r="M3133" s="1135">
        <v>75</v>
      </c>
      <c r="N3133" s="1135" t="s">
        <v>1039</v>
      </c>
      <c r="O3133" s="1135">
        <v>1.875</v>
      </c>
      <c r="P3133" s="1135">
        <v>1.5</v>
      </c>
      <c r="Q3133" s="1135">
        <v>3</v>
      </c>
      <c r="R3133" s="1135">
        <v>23</v>
      </c>
      <c r="T3133" s="1135">
        <v>29</v>
      </c>
      <c r="U3133" s="1135">
        <v>3.5</v>
      </c>
      <c r="V3133" s="1135" t="s">
        <v>663</v>
      </c>
      <c r="W3133" s="1135">
        <v>120</v>
      </c>
      <c r="X3133" s="1135">
        <v>80</v>
      </c>
      <c r="Y3133" s="1135">
        <v>1.8</v>
      </c>
      <c r="Z3133" s="1135">
        <v>5.5</v>
      </c>
      <c r="AA3133" s="1135" t="s">
        <v>15653</v>
      </c>
      <c r="AH3133" s="1135" t="s">
        <v>843</v>
      </c>
      <c r="AM3133" s="1136" t="s">
        <v>15557</v>
      </c>
      <c r="AN3133" s="1136" t="s">
        <v>15674</v>
      </c>
      <c r="AO3133" s="1136">
        <f t="shared" si="390"/>
        <v>500</v>
      </c>
      <c r="AP3133" s="1136">
        <f t="shared" si="391"/>
        <v>1.82</v>
      </c>
      <c r="AQ3133" s="1136" t="str">
        <f t="shared" si="392"/>
        <v>1-4-1S83°</v>
      </c>
      <c r="AR3133" s="1136" t="str">
        <f t="shared" si="393"/>
        <v>31.5</v>
      </c>
      <c r="AS3133" s="1136" t="str">
        <f t="shared" si="394"/>
        <v>235/235/OFF</v>
      </c>
      <c r="AT3133" s="1136" t="str">
        <f t="shared" si="395"/>
        <v>1-4-1S83°</v>
      </c>
      <c r="AV3133" s="1136" t="str">
        <f t="shared" si="388"/>
        <v>114.6.19</v>
      </c>
      <c r="AW3133" s="1438">
        <f t="shared" si="389"/>
        <v>45827</v>
      </c>
    </row>
    <row r="3134" spans="1:49">
      <c r="A3134" s="1135" t="s">
        <v>15657</v>
      </c>
      <c r="B3134" s="1135" t="s">
        <v>783</v>
      </c>
      <c r="C3134" s="1135">
        <v>500</v>
      </c>
      <c r="D3134" s="1135">
        <v>1.77</v>
      </c>
      <c r="E3134" s="1135" t="s">
        <v>15205</v>
      </c>
      <c r="F3134" s="1135" t="s">
        <v>1069</v>
      </c>
      <c r="G3134" s="1135">
        <v>4</v>
      </c>
      <c r="H3134" s="1135" t="s">
        <v>6860</v>
      </c>
      <c r="I3134" s="1135" t="s">
        <v>126</v>
      </c>
      <c r="J3134" s="1135">
        <v>2.9</v>
      </c>
      <c r="K3134" s="1135" t="s">
        <v>15658</v>
      </c>
      <c r="L3134" s="1135" t="s">
        <v>6212</v>
      </c>
      <c r="M3134" s="1135">
        <v>148.5</v>
      </c>
      <c r="N3134" s="1135" t="s">
        <v>1039</v>
      </c>
      <c r="O3134" s="1135">
        <v>3.7125000000000004</v>
      </c>
      <c r="P3134" s="1135">
        <v>2.97</v>
      </c>
      <c r="Q3134" s="1135">
        <v>3.5</v>
      </c>
      <c r="R3134" s="1135" t="s">
        <v>15659</v>
      </c>
      <c r="T3134" s="1135">
        <v>30</v>
      </c>
      <c r="U3134" s="1135">
        <v>3.6</v>
      </c>
      <c r="V3134" s="1135" t="s">
        <v>663</v>
      </c>
      <c r="W3134" s="1135">
        <v>120</v>
      </c>
      <c r="X3134" s="1135">
        <v>70</v>
      </c>
      <c r="Y3134" s="1135">
        <v>1.8</v>
      </c>
      <c r="Z3134" s="1135">
        <v>6.5</v>
      </c>
      <c r="AA3134" s="1135" t="s">
        <v>15660</v>
      </c>
      <c r="AH3134" s="1135" t="s">
        <v>1682</v>
      </c>
      <c r="AM3134" s="1136" t="s">
        <v>15480</v>
      </c>
      <c r="AN3134" s="1136" t="s">
        <v>15675</v>
      </c>
      <c r="AO3134" s="1136">
        <f t="shared" si="390"/>
        <v>500</v>
      </c>
      <c r="AP3134" s="1136">
        <f t="shared" si="391"/>
        <v>1.77</v>
      </c>
      <c r="AQ3134" s="1136" t="str">
        <f t="shared" si="392"/>
        <v>1-5-1S91</v>
      </c>
      <c r="AR3134" s="1136" t="str">
        <f t="shared" si="393"/>
        <v>31.5</v>
      </c>
      <c r="AS3134" s="1136" t="str">
        <f t="shared" si="394"/>
        <v>325/325/OFF</v>
      </c>
      <c r="AT3134" s="1136" t="str">
        <f t="shared" si="395"/>
        <v>1-5-1S91</v>
      </c>
      <c r="AV3134" s="1136" t="str">
        <f t="shared" si="388"/>
        <v>114.6.13</v>
      </c>
      <c r="AW3134" s="1438">
        <f t="shared" si="389"/>
        <v>45821</v>
      </c>
    </row>
    <row r="3135" spans="1:49">
      <c r="A3135" s="1135" t="s">
        <v>15661</v>
      </c>
      <c r="B3135" s="1135" t="s">
        <v>473</v>
      </c>
      <c r="C3135" s="1135">
        <v>600</v>
      </c>
      <c r="D3135" s="1135">
        <v>1.77</v>
      </c>
      <c r="E3135" s="1135">
        <v>102.5</v>
      </c>
      <c r="F3135" s="1135" t="s">
        <v>4164</v>
      </c>
      <c r="G3135" s="1135">
        <v>5.5</v>
      </c>
      <c r="H3135" s="1135" t="s">
        <v>15272</v>
      </c>
      <c r="I3135" s="1135" t="s">
        <v>15523</v>
      </c>
      <c r="J3135" s="1135">
        <v>3.7</v>
      </c>
      <c r="K3135" s="1135" t="s">
        <v>15662</v>
      </c>
      <c r="L3135" s="1135" t="s">
        <v>4760</v>
      </c>
      <c r="M3135" s="1135">
        <v>295.10000000000002</v>
      </c>
      <c r="N3135" s="1135" t="s">
        <v>1039</v>
      </c>
      <c r="O3135" s="1135">
        <v>7.3775000000000013</v>
      </c>
      <c r="P3135" s="1135">
        <v>5.9020000000000001</v>
      </c>
      <c r="Q3135" s="1135">
        <v>4</v>
      </c>
      <c r="R3135" s="1135">
        <v>20</v>
      </c>
      <c r="T3135" s="1135">
        <v>31</v>
      </c>
      <c r="U3135" s="1135">
        <v>3.5</v>
      </c>
      <c r="V3135" s="1135" t="s">
        <v>663</v>
      </c>
      <c r="W3135" s="1135">
        <v>100</v>
      </c>
      <c r="X3135" s="1135">
        <v>40</v>
      </c>
      <c r="Y3135" s="1135">
        <v>1</v>
      </c>
      <c r="Z3135" s="1135" t="s">
        <v>663</v>
      </c>
      <c r="AA3135" s="1135" t="s">
        <v>15663</v>
      </c>
      <c r="AH3135" s="1135" t="s">
        <v>1470</v>
      </c>
      <c r="AM3135" s="1136" t="s">
        <v>15470</v>
      </c>
      <c r="AN3135" s="1136" t="s">
        <v>15676</v>
      </c>
      <c r="AO3135" s="1136">
        <f t="shared" si="390"/>
        <v>600</v>
      </c>
      <c r="AP3135" s="1136">
        <f t="shared" si="391"/>
        <v>1.77</v>
      </c>
      <c r="AQ3135" s="1136">
        <f t="shared" si="392"/>
        <v>102.5</v>
      </c>
      <c r="AR3135" s="1136" t="str">
        <f t="shared" si="393"/>
        <v>15.5</v>
      </c>
      <c r="AS3135" s="1136" t="str">
        <f t="shared" si="394"/>
        <v>501/461/OFF</v>
      </c>
      <c r="AT3135" s="1136">
        <f t="shared" si="395"/>
        <v>102.5</v>
      </c>
      <c r="AV3135" s="1136" t="str">
        <f t="shared" si="388"/>
        <v>114.6.6</v>
      </c>
      <c r="AW3135" s="1438">
        <f t="shared" si="389"/>
        <v>45814</v>
      </c>
    </row>
    <row r="3136" spans="1:49">
      <c r="A3136" s="1135" t="s">
        <v>15664</v>
      </c>
      <c r="B3136" s="1135" t="s">
        <v>737</v>
      </c>
      <c r="C3136" s="1135">
        <v>650</v>
      </c>
      <c r="D3136" s="1135">
        <v>1.76</v>
      </c>
      <c r="E3136" s="1135" t="s">
        <v>15215</v>
      </c>
      <c r="F3136" s="1135" t="s">
        <v>663</v>
      </c>
      <c r="G3136" s="1135">
        <v>5</v>
      </c>
      <c r="H3136" s="1135" t="s">
        <v>8041</v>
      </c>
      <c r="I3136" s="1135" t="s">
        <v>7803</v>
      </c>
      <c r="J3136" s="1135">
        <v>3.7</v>
      </c>
      <c r="K3136" s="1135" t="s">
        <v>15665</v>
      </c>
      <c r="L3136" s="1135" t="s">
        <v>4760</v>
      </c>
      <c r="M3136" s="1135">
        <v>298.8</v>
      </c>
      <c r="N3136" s="1135" t="s">
        <v>1039</v>
      </c>
      <c r="O3136" s="1135">
        <v>7.4700000000000006</v>
      </c>
      <c r="P3136" s="1135">
        <v>5.976</v>
      </c>
      <c r="Q3136" s="1135">
        <v>4</v>
      </c>
      <c r="R3136" s="1135">
        <v>20.5</v>
      </c>
      <c r="T3136" s="1135">
        <v>21</v>
      </c>
      <c r="U3136" s="1135">
        <v>3.5</v>
      </c>
      <c r="V3136" s="1135" t="s">
        <v>663</v>
      </c>
      <c r="W3136" s="1135">
        <v>20</v>
      </c>
      <c r="X3136" s="1135">
        <v>10</v>
      </c>
      <c r="Y3136" s="1135">
        <v>1.2</v>
      </c>
      <c r="Z3136" s="1135" t="s">
        <v>663</v>
      </c>
      <c r="AA3136" s="1135" t="s">
        <v>15666</v>
      </c>
      <c r="AH3136" s="1135" t="s">
        <v>1264</v>
      </c>
      <c r="AM3136" s="1136" t="s">
        <v>15478</v>
      </c>
      <c r="AN3136" s="1136" t="s">
        <v>15677</v>
      </c>
      <c r="AO3136" s="1136">
        <f t="shared" si="390"/>
        <v>650</v>
      </c>
      <c r="AP3136" s="1136">
        <f t="shared" si="391"/>
        <v>1.76</v>
      </c>
      <c r="AQ3136" s="1136" t="str">
        <f t="shared" si="392"/>
        <v>1-5-1S85°S+Z</v>
      </c>
      <c r="AR3136" s="1136" t="str">
        <f t="shared" si="393"/>
        <v>NA</v>
      </c>
      <c r="AS3136" s="1136" t="str">
        <f t="shared" si="394"/>
        <v>176/173</v>
      </c>
      <c r="AT3136" s="1136" t="str">
        <f t="shared" si="395"/>
        <v>1-5-1S85°S+Z</v>
      </c>
      <c r="AU3136" s="1136" t="s">
        <v>15737</v>
      </c>
      <c r="AV3136" s="1136" t="str">
        <f t="shared" si="388"/>
        <v>114.6.11</v>
      </c>
      <c r="AW3136" s="1438">
        <f t="shared" si="389"/>
        <v>45819</v>
      </c>
    </row>
    <row r="3137" spans="1:49">
      <c r="A3137" s="1135" t="s">
        <v>15667</v>
      </c>
      <c r="B3137" s="1135" t="s">
        <v>473</v>
      </c>
      <c r="C3137" s="1135">
        <v>670</v>
      </c>
      <c r="D3137" s="1135">
        <v>1.79</v>
      </c>
      <c r="E3137" s="1135" t="s">
        <v>15203</v>
      </c>
      <c r="F3137" s="1135" t="s">
        <v>663</v>
      </c>
      <c r="G3137" s="1135" t="s">
        <v>6959</v>
      </c>
      <c r="H3137" s="1135" t="s">
        <v>7957</v>
      </c>
      <c r="I3137" s="1135" t="s">
        <v>7031</v>
      </c>
      <c r="J3137" s="1135">
        <v>3.7</v>
      </c>
      <c r="K3137" s="1135" t="s">
        <v>15668</v>
      </c>
      <c r="L3137" s="1135" t="s">
        <v>4760</v>
      </c>
      <c r="M3137" s="1135">
        <v>295.10000000000002</v>
      </c>
      <c r="N3137" s="1135" t="s">
        <v>1039</v>
      </c>
      <c r="O3137" s="1135">
        <v>7.3775000000000013</v>
      </c>
      <c r="P3137" s="1135">
        <v>5.9020000000000001</v>
      </c>
      <c r="Q3137" s="1135">
        <v>4</v>
      </c>
      <c r="R3137" s="1135">
        <v>17.399999999999999</v>
      </c>
      <c r="T3137" s="1135">
        <v>31</v>
      </c>
      <c r="U3137" s="1135">
        <v>3.5</v>
      </c>
      <c r="V3137" s="1135" t="s">
        <v>663</v>
      </c>
      <c r="W3137" s="1135" t="s">
        <v>6974</v>
      </c>
      <c r="X3137" s="1135">
        <v>40</v>
      </c>
      <c r="Y3137" s="1135">
        <v>1</v>
      </c>
      <c r="Z3137" s="1135" t="s">
        <v>663</v>
      </c>
      <c r="AA3137" s="1135" t="s">
        <v>15669</v>
      </c>
      <c r="AH3137" s="1135" t="s">
        <v>699</v>
      </c>
      <c r="AM3137" s="1136" t="s">
        <v>15554</v>
      </c>
      <c r="AN3137" s="1136" t="s">
        <v>15678</v>
      </c>
      <c r="AO3137" s="1136">
        <f t="shared" si="390"/>
        <v>670</v>
      </c>
      <c r="AP3137" s="1136">
        <f t="shared" si="391"/>
        <v>1.79</v>
      </c>
      <c r="AQ3137" s="1136" t="str">
        <f t="shared" si="392"/>
        <v>1-5-1S85°Z+S</v>
      </c>
      <c r="AR3137" s="1136" t="str">
        <f t="shared" si="393"/>
        <v>NA</v>
      </c>
      <c r="AS3137" s="1136" t="str">
        <f t="shared" si="394"/>
        <v>204/OFF</v>
      </c>
      <c r="AT3137" s="1136" t="str">
        <f t="shared" si="395"/>
        <v>1-5-1S85°Z+S</v>
      </c>
      <c r="AU3137" s="1136" t="s">
        <v>15734</v>
      </c>
      <c r="AV3137" s="1136" t="str">
        <f t="shared" si="388"/>
        <v>114.6.17</v>
      </c>
      <c r="AW3137" s="1438">
        <f t="shared" si="389"/>
        <v>45825</v>
      </c>
    </row>
    <row r="3138" spans="1:49">
      <c r="A3138" s="1135" t="s">
        <v>15742</v>
      </c>
      <c r="B3138" s="1135" t="s">
        <v>425</v>
      </c>
      <c r="C3138" s="1135">
        <v>750</v>
      </c>
      <c r="D3138" s="1135">
        <v>1.7849999999999999</v>
      </c>
      <c r="E3138" s="1135" t="s">
        <v>15183</v>
      </c>
      <c r="F3138" s="1135" t="s">
        <v>1048</v>
      </c>
      <c r="G3138" s="1135" t="s">
        <v>1861</v>
      </c>
      <c r="H3138" s="1135" t="s">
        <v>3457</v>
      </c>
      <c r="I3138" s="1135" t="s">
        <v>126</v>
      </c>
      <c r="J3138" s="1135">
        <v>1.8</v>
      </c>
      <c r="K3138" s="1135" t="s">
        <v>15299</v>
      </c>
      <c r="L3138" s="1135" t="s">
        <v>2062</v>
      </c>
      <c r="M3138" s="1135">
        <v>73</v>
      </c>
      <c r="N3138" s="1135" t="s">
        <v>1039</v>
      </c>
      <c r="O3138" s="1135">
        <v>1.8250000000000002</v>
      </c>
      <c r="P3138" s="1135">
        <v>1.46</v>
      </c>
      <c r="Q3138" s="1135">
        <v>4</v>
      </c>
      <c r="R3138" s="1135">
        <v>21.6</v>
      </c>
      <c r="T3138" s="1135">
        <v>32</v>
      </c>
      <c r="U3138" s="1135">
        <v>3.5</v>
      </c>
      <c r="V3138" s="1135" t="s">
        <v>663</v>
      </c>
      <c r="W3138" s="1135">
        <v>110</v>
      </c>
      <c r="X3138" s="1135">
        <v>60</v>
      </c>
      <c r="Y3138" s="1135">
        <v>1.5</v>
      </c>
      <c r="Z3138" s="1135">
        <v>5.5</v>
      </c>
      <c r="AA3138" s="1135" t="s">
        <v>15743</v>
      </c>
      <c r="AH3138" s="1135" t="s">
        <v>1280</v>
      </c>
      <c r="AI3138" s="1135">
        <v>91.61</v>
      </c>
      <c r="AJ3138" s="1135">
        <v>-0.28000000000000003</v>
      </c>
      <c r="AK3138" s="1135">
        <v>0.96</v>
      </c>
      <c r="AM3138" s="1136" t="s">
        <v>15563</v>
      </c>
      <c r="AN3138" s="1136" t="s">
        <v>15744</v>
      </c>
      <c r="AO3138" s="1136">
        <f t="shared" si="390"/>
        <v>750</v>
      </c>
      <c r="AP3138" s="1136">
        <f t="shared" si="391"/>
        <v>1.7849999999999999</v>
      </c>
      <c r="AQ3138" s="1136" t="str">
        <f t="shared" si="392"/>
        <v>1-4-1S83°</v>
      </c>
      <c r="AR3138" s="1136" t="str">
        <f t="shared" si="393"/>
        <v>31</v>
      </c>
      <c r="AS3138" s="1136" t="str">
        <f t="shared" si="394"/>
        <v>277/277/OFF</v>
      </c>
      <c r="AT3138" s="1136" t="str">
        <f t="shared" si="395"/>
        <v>1-4-1S83°</v>
      </c>
      <c r="AV3138" s="1136" t="str">
        <f t="shared" ref="AV3138:AV3201" si="396">AA3138</f>
        <v>114.6.23</v>
      </c>
      <c r="AW3138" s="1438">
        <f t="shared" si="389"/>
        <v>45831</v>
      </c>
    </row>
    <row r="3139" spans="1:49">
      <c r="A3139" s="1135" t="s">
        <v>15745</v>
      </c>
      <c r="B3139" s="1135" t="s">
        <v>738</v>
      </c>
      <c r="C3139" s="1135">
        <v>600</v>
      </c>
      <c r="D3139" s="1135">
        <v>1.7</v>
      </c>
      <c r="E3139" s="1135" t="s">
        <v>15189</v>
      </c>
      <c r="F3139" s="1135" t="s">
        <v>1991</v>
      </c>
      <c r="G3139" s="1135" t="s">
        <v>1034</v>
      </c>
      <c r="H3139" s="1135" t="s">
        <v>1743</v>
      </c>
      <c r="I3139" s="1135" t="s">
        <v>126</v>
      </c>
      <c r="J3139" s="1135">
        <v>1.1000000000000001</v>
      </c>
      <c r="K3139" s="1135" t="s">
        <v>15498</v>
      </c>
      <c r="L3139" s="1135" t="s">
        <v>4642</v>
      </c>
      <c r="M3139" s="1135">
        <v>101.5</v>
      </c>
      <c r="N3139" s="1135" t="s">
        <v>1039</v>
      </c>
      <c r="O3139" s="1135">
        <v>2.5375000000000001</v>
      </c>
      <c r="P3139" s="1135">
        <v>2.0300000000000002</v>
      </c>
      <c r="Q3139" s="1135">
        <v>4</v>
      </c>
      <c r="R3139" s="1135">
        <v>23</v>
      </c>
      <c r="T3139" s="1135">
        <v>12</v>
      </c>
      <c r="U3139" s="1135">
        <v>4.5</v>
      </c>
      <c r="V3139" s="1135" t="s">
        <v>663</v>
      </c>
      <c r="W3139" s="1135">
        <v>125</v>
      </c>
      <c r="X3139" s="1135">
        <v>80</v>
      </c>
      <c r="Y3139" s="1135">
        <v>1.5</v>
      </c>
      <c r="Z3139" s="1135">
        <v>4</v>
      </c>
      <c r="AA3139" s="1135" t="s">
        <v>15746</v>
      </c>
      <c r="AH3139" s="1135" t="s">
        <v>1515</v>
      </c>
      <c r="AM3139" s="1136" t="s">
        <v>15562</v>
      </c>
      <c r="AN3139" s="1136" t="s">
        <v>15747</v>
      </c>
      <c r="AO3139" s="1136">
        <f t="shared" si="390"/>
        <v>600</v>
      </c>
      <c r="AP3139" s="1136">
        <f t="shared" si="391"/>
        <v>1.7</v>
      </c>
      <c r="AQ3139" s="1136" t="str">
        <f t="shared" si="392"/>
        <v>1-5-1S83°</v>
      </c>
      <c r="AR3139" s="1136" t="str">
        <f t="shared" si="393"/>
        <v>30.8</v>
      </c>
      <c r="AS3139" s="1136" t="str">
        <f t="shared" si="394"/>
        <v>225/225/OFF</v>
      </c>
      <c r="AT3139" s="1136" t="str">
        <f t="shared" si="395"/>
        <v>1-5-1S83°</v>
      </c>
      <c r="AV3139" s="1136" t="str">
        <f t="shared" si="396"/>
        <v>114.6.24</v>
      </c>
      <c r="AW3139" s="1438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35" t="s">
        <v>15748</v>
      </c>
      <c r="B3140" s="1135" t="s">
        <v>628</v>
      </c>
      <c r="C3140" s="1135">
        <v>600</v>
      </c>
      <c r="D3140" s="1135">
        <v>1.74</v>
      </c>
      <c r="E3140" s="1135" t="s">
        <v>15188</v>
      </c>
      <c r="F3140" s="1135" t="s">
        <v>1078</v>
      </c>
      <c r="G3140" s="1135">
        <v>5</v>
      </c>
      <c r="H3140" s="1135" t="s">
        <v>1049</v>
      </c>
      <c r="I3140" s="1135" t="s">
        <v>126</v>
      </c>
      <c r="J3140" s="1135">
        <v>2.7</v>
      </c>
      <c r="K3140" s="1135" t="s">
        <v>15749</v>
      </c>
      <c r="L3140" s="1135" t="s">
        <v>4948</v>
      </c>
      <c r="M3140" s="1135">
        <v>150.30000000000001</v>
      </c>
      <c r="N3140" s="1135" t="s">
        <v>1039</v>
      </c>
      <c r="O3140" s="1135">
        <v>3.7575000000000003</v>
      </c>
      <c r="P3140" s="1135">
        <v>3.0060000000000002</v>
      </c>
      <c r="Q3140" s="1135">
        <v>3</v>
      </c>
      <c r="R3140" s="1135">
        <v>31</v>
      </c>
      <c r="T3140" s="1135">
        <v>13</v>
      </c>
      <c r="U3140" s="1135">
        <v>7</v>
      </c>
      <c r="V3140" s="1135" t="s">
        <v>663</v>
      </c>
      <c r="W3140" s="1135">
        <v>115</v>
      </c>
      <c r="X3140" s="1135">
        <v>50</v>
      </c>
      <c r="Y3140" s="1135">
        <v>1.7</v>
      </c>
      <c r="Z3140" s="1135">
        <v>6.5</v>
      </c>
      <c r="AA3140" s="1135" t="s">
        <v>15750</v>
      </c>
      <c r="AH3140" s="1135" t="s">
        <v>1231</v>
      </c>
      <c r="AI3140" s="1135">
        <v>92.74</v>
      </c>
      <c r="AJ3140" s="1135">
        <v>-0.8</v>
      </c>
      <c r="AK3140" s="1135">
        <v>4.43</v>
      </c>
      <c r="AM3140" s="1136" t="s">
        <v>15558</v>
      </c>
      <c r="AN3140" s="1136" t="s">
        <v>15751</v>
      </c>
      <c r="AO3140" s="1136">
        <f t="shared" si="390"/>
        <v>600</v>
      </c>
      <c r="AP3140" s="1136">
        <f t="shared" si="391"/>
        <v>1.74</v>
      </c>
      <c r="AQ3140" s="1136" t="str">
        <f t="shared" si="392"/>
        <v>1-5-1S91°</v>
      </c>
      <c r="AR3140" s="1136" t="str">
        <f t="shared" si="393"/>
        <v>30</v>
      </c>
      <c r="AS3140" s="1136" t="str">
        <f t="shared" si="394"/>
        <v>260/260/OFF</v>
      </c>
      <c r="AT3140" s="1136" t="str">
        <f t="shared" si="395"/>
        <v>1-5-1S91°</v>
      </c>
      <c r="AV3140" s="1136" t="str">
        <f t="shared" si="396"/>
        <v>114.6.20</v>
      </c>
      <c r="AW3140" s="1438">
        <f t="shared" si="397"/>
        <v>45828</v>
      </c>
    </row>
    <row r="3141" spans="1:49">
      <c r="A3141" s="1135" t="s">
        <v>15752</v>
      </c>
      <c r="B3141" s="1135" t="s">
        <v>779</v>
      </c>
      <c r="C3141" s="1135">
        <v>500</v>
      </c>
      <c r="D3141" s="1135">
        <v>1.65</v>
      </c>
      <c r="E3141" s="1135" t="s">
        <v>15215</v>
      </c>
      <c r="F3141" s="1135" t="s">
        <v>663</v>
      </c>
      <c r="G3141" s="1135">
        <v>4</v>
      </c>
      <c r="H3141" s="1135" t="s">
        <v>1166</v>
      </c>
      <c r="I3141" s="1135" t="s">
        <v>126</v>
      </c>
      <c r="J3141" s="1135">
        <v>1.3</v>
      </c>
      <c r="K3141" s="1135" t="s">
        <v>15753</v>
      </c>
      <c r="L3141" s="1135" t="s">
        <v>6836</v>
      </c>
      <c r="M3141" s="1135">
        <v>155</v>
      </c>
      <c r="N3141" s="1135" t="s">
        <v>1039</v>
      </c>
      <c r="O3141" s="1135">
        <v>3.875</v>
      </c>
      <c r="P3141" s="1135">
        <v>3.1</v>
      </c>
      <c r="Q3141" s="1135">
        <v>4</v>
      </c>
      <c r="R3141" s="1135">
        <v>25</v>
      </c>
      <c r="T3141" s="1135">
        <v>18</v>
      </c>
      <c r="U3141" s="1135">
        <v>3.8</v>
      </c>
      <c r="V3141" s="1135" t="s">
        <v>663</v>
      </c>
      <c r="W3141" s="1135">
        <v>135</v>
      </c>
      <c r="X3141" s="1135">
        <v>80</v>
      </c>
      <c r="Y3141" s="1135">
        <v>1.2</v>
      </c>
      <c r="Z3141" s="1135" t="s">
        <v>663</v>
      </c>
      <c r="AA3141" s="1135" t="s">
        <v>15750</v>
      </c>
      <c r="AH3141" s="1135" t="s">
        <v>876</v>
      </c>
      <c r="AI3141" s="1135">
        <v>94.24</v>
      </c>
      <c r="AJ3141" s="1135">
        <v>-0.63</v>
      </c>
      <c r="AK3141" s="1135">
        <v>1.51</v>
      </c>
      <c r="AM3141" s="1136" t="s">
        <v>15559</v>
      </c>
      <c r="AN3141" s="1136" t="s">
        <v>15754</v>
      </c>
      <c r="AO3141" s="1136">
        <f t="shared" si="390"/>
        <v>500</v>
      </c>
      <c r="AP3141" s="1136">
        <f t="shared" si="391"/>
        <v>1.65</v>
      </c>
      <c r="AQ3141" s="1136" t="str">
        <f t="shared" si="392"/>
        <v>1-5-1S85°S+Z</v>
      </c>
      <c r="AR3141" s="1136" t="str">
        <f t="shared" si="393"/>
        <v>NA</v>
      </c>
      <c r="AS3141" s="1136" t="str">
        <f t="shared" si="394"/>
        <v>168/OFF</v>
      </c>
      <c r="AT3141" s="1136" t="str">
        <f t="shared" si="395"/>
        <v>1-5-1S85°S+Z</v>
      </c>
      <c r="AU3141" s="1136" t="s">
        <v>15737</v>
      </c>
      <c r="AV3141" s="1136" t="str">
        <f t="shared" si="396"/>
        <v>114.6.20</v>
      </c>
      <c r="AW3141" s="1438">
        <f t="shared" si="397"/>
        <v>45828</v>
      </c>
    </row>
    <row r="3142" spans="1:49">
      <c r="A3142" s="1135" t="s">
        <v>15755</v>
      </c>
      <c r="B3142" s="1135" t="s">
        <v>7308</v>
      </c>
      <c r="C3142" s="1135">
        <v>550</v>
      </c>
      <c r="D3142" s="1135">
        <v>1.74</v>
      </c>
      <c r="E3142" s="1135" t="s">
        <v>15216</v>
      </c>
      <c r="F3142" s="1135" t="s">
        <v>1078</v>
      </c>
      <c r="G3142" s="1135">
        <v>4.5</v>
      </c>
      <c r="H3142" s="1135" t="s">
        <v>6210</v>
      </c>
      <c r="I3142" s="1135" t="s">
        <v>8486</v>
      </c>
      <c r="J3142" s="1135">
        <v>3</v>
      </c>
      <c r="K3142" s="1135" t="s">
        <v>15364</v>
      </c>
      <c r="L3142" s="1135" t="s">
        <v>6137</v>
      </c>
      <c r="M3142" s="1135">
        <v>308</v>
      </c>
      <c r="N3142" s="1135" t="s">
        <v>1039</v>
      </c>
      <c r="O3142" s="1135">
        <v>7.7</v>
      </c>
      <c r="P3142" s="1135">
        <v>6.16</v>
      </c>
      <c r="Q3142" s="1135">
        <v>4</v>
      </c>
      <c r="R3142" s="1135">
        <v>22</v>
      </c>
      <c r="T3142" s="1135">
        <v>23.5</v>
      </c>
      <c r="U3142" s="1135">
        <v>4</v>
      </c>
      <c r="V3142" s="1135" t="s">
        <v>663</v>
      </c>
      <c r="W3142" s="1135">
        <v>135</v>
      </c>
      <c r="X3142" s="1135">
        <v>90</v>
      </c>
      <c r="Y3142" s="1135">
        <v>1.4</v>
      </c>
      <c r="Z3142" s="1135" t="s">
        <v>663</v>
      </c>
      <c r="AA3142" s="1135" t="s">
        <v>15750</v>
      </c>
      <c r="AH3142" s="1135" t="s">
        <v>472</v>
      </c>
      <c r="AI3142" s="1135">
        <v>95.82</v>
      </c>
      <c r="AJ3142" s="1135">
        <v>-0.66</v>
      </c>
      <c r="AK3142" s="1135">
        <v>1.99</v>
      </c>
      <c r="AM3142" s="1136" t="s">
        <v>15560</v>
      </c>
      <c r="AN3142" s="1136" t="s">
        <v>15756</v>
      </c>
      <c r="AO3142" s="1136">
        <f t="shared" si="390"/>
        <v>550</v>
      </c>
      <c r="AP3142" s="1136">
        <f t="shared" si="391"/>
        <v>1.74</v>
      </c>
      <c r="AQ3142" s="1136" t="str">
        <f t="shared" si="392"/>
        <v>1-5-1S91°Z+S</v>
      </c>
      <c r="AR3142" s="1136" t="str">
        <f t="shared" si="393"/>
        <v>30</v>
      </c>
      <c r="AS3142" s="1136" t="str">
        <f t="shared" si="394"/>
        <v>320/320/OFF</v>
      </c>
      <c r="AT3142" s="1136" t="str">
        <f t="shared" si="395"/>
        <v>1-5-1S91°Z+S</v>
      </c>
      <c r="AU3142" s="1136" t="s">
        <v>15734</v>
      </c>
      <c r="AV3142" s="1136" t="str">
        <f t="shared" si="396"/>
        <v>114.6.20</v>
      </c>
      <c r="AW3142" s="1438">
        <f t="shared" si="397"/>
        <v>45828</v>
      </c>
    </row>
    <row r="3143" spans="1:49">
      <c r="A3143" s="1135" t="s">
        <v>15757</v>
      </c>
      <c r="B3143" s="1135" t="s">
        <v>7308</v>
      </c>
      <c r="C3143" s="1135">
        <v>550</v>
      </c>
      <c r="D3143" s="1135">
        <v>1.74</v>
      </c>
      <c r="E3143" s="1135" t="s">
        <v>15216</v>
      </c>
      <c r="F3143" s="1135" t="s">
        <v>1078</v>
      </c>
      <c r="G3143" s="1135">
        <v>4.5</v>
      </c>
      <c r="H3143" s="1135" t="s">
        <v>6210</v>
      </c>
      <c r="I3143" s="1135" t="s">
        <v>8486</v>
      </c>
      <c r="J3143" s="1135">
        <v>3</v>
      </c>
      <c r="K3143" s="1135" t="s">
        <v>15758</v>
      </c>
      <c r="L3143" s="1135" t="s">
        <v>6137</v>
      </c>
      <c r="M3143" s="1135">
        <v>308</v>
      </c>
      <c r="N3143" s="1135" t="s">
        <v>1039</v>
      </c>
      <c r="O3143" s="1135">
        <v>7.7</v>
      </c>
      <c r="P3143" s="1135">
        <v>6.16</v>
      </c>
      <c r="Q3143" s="1135">
        <v>4</v>
      </c>
      <c r="R3143" s="1135">
        <v>22</v>
      </c>
      <c r="T3143" s="1135">
        <v>23.5</v>
      </c>
      <c r="U3143" s="1135">
        <v>4</v>
      </c>
      <c r="V3143" s="1135" t="s">
        <v>663</v>
      </c>
      <c r="W3143" s="1135">
        <v>135</v>
      </c>
      <c r="X3143" s="1135">
        <v>90</v>
      </c>
      <c r="Y3143" s="1135">
        <v>1.4</v>
      </c>
      <c r="Z3143" s="1135" t="s">
        <v>663</v>
      </c>
      <c r="AA3143" s="1135" t="s">
        <v>15759</v>
      </c>
      <c r="AH3143" s="1135" t="s">
        <v>488</v>
      </c>
      <c r="AM3143" s="1136" t="s">
        <v>15565</v>
      </c>
      <c r="AN3143" s="1136" t="s">
        <v>15760</v>
      </c>
      <c r="AO3143" s="1136">
        <f t="shared" si="390"/>
        <v>550</v>
      </c>
      <c r="AP3143" s="1136">
        <f t="shared" si="391"/>
        <v>1.74</v>
      </c>
      <c r="AQ3143" s="1136" t="str">
        <f t="shared" si="392"/>
        <v>1-5-1S91°Z+S</v>
      </c>
      <c r="AR3143" s="1136" t="str">
        <f t="shared" si="393"/>
        <v>30</v>
      </c>
      <c r="AS3143" s="1136" t="str">
        <f t="shared" si="394"/>
        <v>320/320/OFF</v>
      </c>
      <c r="AT3143" s="1136" t="str">
        <f t="shared" si="395"/>
        <v>1-5-1S91°Z+S</v>
      </c>
      <c r="AU3143" s="1136" t="s">
        <v>15734</v>
      </c>
      <c r="AV3143" s="1136" t="str">
        <f t="shared" si="396"/>
        <v>114.6.27</v>
      </c>
      <c r="AW3143" s="1438">
        <f t="shared" si="397"/>
        <v>45835</v>
      </c>
    </row>
    <row r="3144" spans="1:49">
      <c r="A3144" s="1135" t="s">
        <v>15761</v>
      </c>
      <c r="B3144" s="1135" t="s">
        <v>671</v>
      </c>
      <c r="C3144" s="1135">
        <v>550</v>
      </c>
      <c r="D3144" s="1135">
        <v>1.68</v>
      </c>
      <c r="E3144" s="1135" t="s">
        <v>15762</v>
      </c>
      <c r="F3144" s="1135" t="s">
        <v>663</v>
      </c>
      <c r="G3144" s="1135">
        <v>5.5</v>
      </c>
      <c r="H3144" s="1135" t="s">
        <v>5188</v>
      </c>
      <c r="I3144" s="1135" t="s">
        <v>657</v>
      </c>
      <c r="J3144" s="1135">
        <v>3.2</v>
      </c>
      <c r="K3144" s="1135" t="s">
        <v>15763</v>
      </c>
      <c r="L3144" s="1135" t="s">
        <v>9054</v>
      </c>
      <c r="M3144" s="1135">
        <v>427.4</v>
      </c>
      <c r="N3144" s="1135" t="s">
        <v>1039</v>
      </c>
      <c r="O3144" s="1135">
        <v>10.685</v>
      </c>
      <c r="P3144" s="1135">
        <v>8.548</v>
      </c>
      <c r="Q3144" s="1135">
        <v>3.5</v>
      </c>
      <c r="R3144" s="1135">
        <v>24</v>
      </c>
      <c r="T3144" s="1135">
        <v>14.9</v>
      </c>
      <c r="U3144" s="1135">
        <v>4.2</v>
      </c>
      <c r="V3144" s="1135" t="s">
        <v>663</v>
      </c>
      <c r="W3144" s="1135">
        <v>120</v>
      </c>
      <c r="X3144" s="1135">
        <v>90</v>
      </c>
      <c r="Y3144" s="1135">
        <v>1</v>
      </c>
      <c r="Z3144" s="1135" t="s">
        <v>663</v>
      </c>
      <c r="AA3144" s="1135" t="s">
        <v>15743</v>
      </c>
      <c r="AH3144" s="1135" t="s">
        <v>1147</v>
      </c>
      <c r="AI3144" s="1135">
        <v>91.69</v>
      </c>
      <c r="AJ3144" s="1135">
        <v>-0.37</v>
      </c>
      <c r="AK3144" s="1135">
        <v>1.53</v>
      </c>
      <c r="AM3144" s="1136" t="s">
        <v>15561</v>
      </c>
      <c r="AN3144" s="1136" t="s">
        <v>15764</v>
      </c>
      <c r="AO3144" s="1136">
        <f t="shared" si="390"/>
        <v>550</v>
      </c>
      <c r="AP3144" s="1136">
        <f t="shared" si="391"/>
        <v>1.68</v>
      </c>
      <c r="AQ3144" s="1136" t="str">
        <f t="shared" si="392"/>
        <v>1-5-1S85°Z+S</v>
      </c>
      <c r="AR3144" s="1136" t="str">
        <f t="shared" si="393"/>
        <v>NA</v>
      </c>
      <c r="AS3144" s="1136" t="str">
        <f t="shared" si="394"/>
        <v>185/170</v>
      </c>
      <c r="AT3144" s="1136" t="str">
        <f t="shared" si="395"/>
        <v>1-5-1S85°Z+S</v>
      </c>
      <c r="AU3144" s="1136" t="s">
        <v>15734</v>
      </c>
      <c r="AV3144" s="1136" t="str">
        <f t="shared" si="396"/>
        <v>114.6.23</v>
      </c>
      <c r="AW3144" s="1438">
        <f t="shared" si="397"/>
        <v>45831</v>
      </c>
    </row>
    <row r="3145" spans="1:49">
      <c r="A3145" s="1135" t="s">
        <v>15886</v>
      </c>
      <c r="B3145" s="1135" t="s">
        <v>455</v>
      </c>
      <c r="C3145" s="1135">
        <v>650</v>
      </c>
      <c r="D3145" s="1135">
        <v>1.72</v>
      </c>
      <c r="E3145" s="1135" t="s">
        <v>15183</v>
      </c>
      <c r="F3145" s="1135" t="s">
        <v>1867</v>
      </c>
      <c r="G3145" s="1135" t="s">
        <v>1861</v>
      </c>
      <c r="H3145" s="1135" t="s">
        <v>1123</v>
      </c>
      <c r="I3145" s="1135" t="s">
        <v>126</v>
      </c>
      <c r="J3145" s="1135">
        <v>0.8</v>
      </c>
      <c r="K3145" s="1135" t="s">
        <v>15406</v>
      </c>
      <c r="L3145" s="1135" t="s">
        <v>1915</v>
      </c>
      <c r="M3145" s="1135">
        <v>74.8</v>
      </c>
      <c r="N3145" s="1135" t="s">
        <v>1039</v>
      </c>
      <c r="O3145" s="1135">
        <v>1.87</v>
      </c>
      <c r="P3145" s="1135">
        <v>1.496</v>
      </c>
      <c r="Q3145" s="1135">
        <v>4</v>
      </c>
      <c r="R3145" s="1135">
        <v>23</v>
      </c>
      <c r="T3145" s="1135">
        <v>18.600000000000001</v>
      </c>
      <c r="U3145" s="1135">
        <v>3.5</v>
      </c>
      <c r="V3145" s="1135" t="s">
        <v>663</v>
      </c>
      <c r="W3145" s="1135">
        <v>105</v>
      </c>
      <c r="X3145" s="1135">
        <v>80</v>
      </c>
      <c r="Y3145" s="1135">
        <v>2</v>
      </c>
      <c r="Z3145" s="1135">
        <v>4.5</v>
      </c>
      <c r="AA3145" s="1135" t="s">
        <v>15887</v>
      </c>
      <c r="AH3145" s="1135" t="s">
        <v>745</v>
      </c>
      <c r="AM3145" s="1136" t="s">
        <v>15864</v>
      </c>
      <c r="AN3145" s="1136" t="s">
        <v>16006</v>
      </c>
      <c r="AO3145" s="1136">
        <f t="shared" si="390"/>
        <v>650</v>
      </c>
      <c r="AP3145" s="1136">
        <f t="shared" si="391"/>
        <v>1.72</v>
      </c>
      <c r="AQ3145" s="1136" t="str">
        <f t="shared" si="392"/>
        <v>1-4-1S83°</v>
      </c>
      <c r="AR3145" s="1136" t="str">
        <f t="shared" si="393"/>
        <v>30.2</v>
      </c>
      <c r="AS3145" s="1136" t="str">
        <f t="shared" si="394"/>
        <v>250/250/OFF</v>
      </c>
      <c r="AT3145" s="1136" t="str">
        <f t="shared" si="395"/>
        <v>1-4-1S83°</v>
      </c>
      <c r="AV3145" s="1136" t="str">
        <f t="shared" si="396"/>
        <v>114.8.1</v>
      </c>
      <c r="AW3145" s="1438">
        <f t="shared" si="397"/>
        <v>45870</v>
      </c>
    </row>
    <row r="3146" spans="1:49">
      <c r="A3146" s="1135" t="s">
        <v>15888</v>
      </c>
      <c r="B3146" s="1135" t="s">
        <v>884</v>
      </c>
      <c r="C3146" s="1135">
        <v>550</v>
      </c>
      <c r="D3146" s="1135">
        <v>1.68</v>
      </c>
      <c r="E3146" s="1135" t="s">
        <v>15189</v>
      </c>
      <c r="F3146" s="1135" t="s">
        <v>1078</v>
      </c>
      <c r="G3146" s="1135" t="s">
        <v>1034</v>
      </c>
      <c r="H3146" s="1135" t="s">
        <v>1111</v>
      </c>
      <c r="I3146" s="1135" t="s">
        <v>639</v>
      </c>
      <c r="J3146" s="1135">
        <v>1.1000000000000001</v>
      </c>
      <c r="K3146" s="1135" t="s">
        <v>15889</v>
      </c>
      <c r="L3146" s="1135" t="s">
        <v>15890</v>
      </c>
      <c r="M3146" s="1135">
        <v>78</v>
      </c>
      <c r="N3146" s="1135" t="s">
        <v>1039</v>
      </c>
      <c r="O3146" s="1135">
        <v>1.9500000000000002</v>
      </c>
      <c r="P3146" s="1135">
        <v>1.56</v>
      </c>
      <c r="Q3146" s="1135">
        <v>3</v>
      </c>
      <c r="R3146" s="1135">
        <v>29.5</v>
      </c>
      <c r="T3146" s="1135">
        <v>9.6</v>
      </c>
      <c r="U3146" s="1135">
        <v>6.8</v>
      </c>
      <c r="V3146" s="1135" t="s">
        <v>663</v>
      </c>
      <c r="W3146" s="1135">
        <v>135</v>
      </c>
      <c r="X3146" s="1135">
        <v>65</v>
      </c>
      <c r="Y3146" s="1135">
        <v>1.4</v>
      </c>
      <c r="Z3146" s="1135">
        <v>4</v>
      </c>
      <c r="AA3146" s="1135" t="s">
        <v>15891</v>
      </c>
      <c r="AH3146" s="1135" t="s">
        <v>3307</v>
      </c>
      <c r="AM3146" s="1136" t="s">
        <v>15874</v>
      </c>
      <c r="AN3146" s="1136" t="s">
        <v>16007</v>
      </c>
      <c r="AO3146" s="1136">
        <f t="shared" si="390"/>
        <v>550</v>
      </c>
      <c r="AP3146" s="1136">
        <f t="shared" si="391"/>
        <v>1.68</v>
      </c>
      <c r="AQ3146" s="1136" t="str">
        <f t="shared" si="392"/>
        <v>1-5-1S83°</v>
      </c>
      <c r="AR3146" s="1136" t="str">
        <f t="shared" si="393"/>
        <v>30</v>
      </c>
      <c r="AS3146" s="1136" t="str">
        <f t="shared" si="394"/>
        <v>200/200/OFF</v>
      </c>
      <c r="AT3146" s="1136" t="str">
        <f t="shared" si="395"/>
        <v>1-5-1S83°</v>
      </c>
      <c r="AV3146" s="1136" t="str">
        <f t="shared" si="396"/>
        <v>114.8.11</v>
      </c>
      <c r="AW3146" s="1438">
        <f t="shared" si="397"/>
        <v>45880</v>
      </c>
    </row>
    <row r="3147" spans="1:49">
      <c r="A3147" s="1135" t="s">
        <v>15892</v>
      </c>
      <c r="B3147" s="1135" t="s">
        <v>1877</v>
      </c>
      <c r="C3147" s="1135">
        <v>500</v>
      </c>
      <c r="D3147" s="1135">
        <v>1.67</v>
      </c>
      <c r="E3147" s="1135" t="s">
        <v>15183</v>
      </c>
      <c r="F3147" s="1135" t="s">
        <v>2095</v>
      </c>
      <c r="G3147" s="1135" t="s">
        <v>1878</v>
      </c>
      <c r="H3147" s="1135" t="s">
        <v>1384</v>
      </c>
      <c r="I3147" s="1135" t="s">
        <v>126</v>
      </c>
      <c r="J3147" s="1135">
        <v>0.25</v>
      </c>
      <c r="K3147" s="1135" t="s">
        <v>15893</v>
      </c>
      <c r="L3147" s="1135" t="s">
        <v>1881</v>
      </c>
      <c r="M3147" s="1135">
        <v>75</v>
      </c>
      <c r="N3147" s="1135" t="s">
        <v>1039</v>
      </c>
      <c r="O3147" s="1135">
        <v>1.875</v>
      </c>
      <c r="P3147" s="1135">
        <v>1.5</v>
      </c>
      <c r="Q3147" s="1135">
        <v>4</v>
      </c>
      <c r="R3147" s="1135">
        <v>21</v>
      </c>
      <c r="T3147" s="1135">
        <v>13</v>
      </c>
      <c r="U3147" s="1135">
        <v>4</v>
      </c>
      <c r="V3147" s="1135" t="s">
        <v>663</v>
      </c>
      <c r="W3147" s="1135">
        <v>30</v>
      </c>
      <c r="X3147" s="1135">
        <v>10</v>
      </c>
      <c r="Y3147" s="1135">
        <v>2.5</v>
      </c>
      <c r="Z3147" s="1135">
        <v>2</v>
      </c>
      <c r="AA3147" s="1135" t="s">
        <v>15894</v>
      </c>
      <c r="AH3147" s="1135" t="s">
        <v>489</v>
      </c>
      <c r="AM3147" s="1136" t="s">
        <v>15686</v>
      </c>
      <c r="AN3147" s="1136" t="s">
        <v>16008</v>
      </c>
      <c r="AO3147" s="1136">
        <f t="shared" ref="AO3147:AO3210" si="398">C3147</f>
        <v>500</v>
      </c>
      <c r="AP3147" s="1136">
        <f t="shared" ref="AP3147:AP3210" si="399">D3147</f>
        <v>1.67</v>
      </c>
      <c r="AQ3147" s="1136" t="str">
        <f t="shared" ref="AQ3147:AQ3210" si="400">E3147</f>
        <v>1-4-1S83°</v>
      </c>
      <c r="AR3147" s="1136" t="str">
        <f t="shared" ref="AR3147:AR3210" si="401">F3147</f>
        <v>29.9</v>
      </c>
      <c r="AS3147" s="1136" t="str">
        <f t="shared" ref="AS3147:AS3210" si="402">H3147</f>
        <v>220/220/OFF</v>
      </c>
      <c r="AT3147" s="1136" t="str">
        <f t="shared" ref="AT3147:AT3210" si="403">E3147</f>
        <v>1-4-1S83°</v>
      </c>
      <c r="AV3147" s="1136" t="str">
        <f t="shared" si="396"/>
        <v>114.7.4</v>
      </c>
      <c r="AW3147" s="1438">
        <f t="shared" si="397"/>
        <v>45842</v>
      </c>
    </row>
    <row r="3148" spans="1:49">
      <c r="A3148" s="1135" t="s">
        <v>15895</v>
      </c>
      <c r="B3148" s="1135" t="s">
        <v>425</v>
      </c>
      <c r="C3148" s="1135">
        <v>750</v>
      </c>
      <c r="D3148" s="1135">
        <v>1.78</v>
      </c>
      <c r="E3148" s="1135" t="s">
        <v>15183</v>
      </c>
      <c r="F3148" s="1135" t="s">
        <v>1048</v>
      </c>
      <c r="G3148" s="1135" t="s">
        <v>1861</v>
      </c>
      <c r="H3148" s="1135" t="s">
        <v>3457</v>
      </c>
      <c r="I3148" s="1135" t="s">
        <v>126</v>
      </c>
      <c r="J3148" s="1135">
        <v>1.9</v>
      </c>
      <c r="K3148" s="1135" t="s">
        <v>15896</v>
      </c>
      <c r="L3148" s="1135" t="s">
        <v>2062</v>
      </c>
      <c r="M3148" s="1135">
        <v>73</v>
      </c>
      <c r="N3148" s="1135" t="s">
        <v>1039</v>
      </c>
      <c r="O3148" s="1135">
        <v>1.8250000000000002</v>
      </c>
      <c r="P3148" s="1135">
        <v>1.46</v>
      </c>
      <c r="Q3148" s="1135">
        <v>4</v>
      </c>
      <c r="R3148" s="1135">
        <v>21.6</v>
      </c>
      <c r="T3148" s="1135">
        <v>32</v>
      </c>
      <c r="U3148" s="1135">
        <v>3.5</v>
      </c>
      <c r="V3148" s="1135" t="s">
        <v>663</v>
      </c>
      <c r="W3148" s="1135">
        <v>110</v>
      </c>
      <c r="X3148" s="1135">
        <v>60</v>
      </c>
      <c r="Y3148" s="1135">
        <v>1.5</v>
      </c>
      <c r="Z3148" s="1135">
        <v>5.5</v>
      </c>
      <c r="AA3148" s="1135" t="s">
        <v>15894</v>
      </c>
      <c r="AB3148" s="1135" t="s">
        <v>1075</v>
      </c>
      <c r="AH3148" s="1135" t="s">
        <v>630</v>
      </c>
      <c r="AM3148" s="1136" t="s">
        <v>15687</v>
      </c>
      <c r="AN3148" s="1136" t="s">
        <v>16009</v>
      </c>
      <c r="AO3148" s="1136">
        <f t="shared" si="398"/>
        <v>750</v>
      </c>
      <c r="AP3148" s="1136">
        <f t="shared" si="399"/>
        <v>1.78</v>
      </c>
      <c r="AQ3148" s="1136" t="str">
        <f t="shared" si="400"/>
        <v>1-4-1S83°</v>
      </c>
      <c r="AR3148" s="1136" t="str">
        <f t="shared" si="401"/>
        <v>31</v>
      </c>
      <c r="AS3148" s="1136" t="str">
        <f t="shared" si="402"/>
        <v>277/277/OFF</v>
      </c>
      <c r="AT3148" s="1136" t="str">
        <f t="shared" si="403"/>
        <v>1-4-1S83°</v>
      </c>
      <c r="AV3148" s="1136" t="str">
        <f t="shared" si="396"/>
        <v>114.7.4</v>
      </c>
      <c r="AW3148" s="1438">
        <f t="shared" si="397"/>
        <v>45842</v>
      </c>
    </row>
    <row r="3149" spans="1:49">
      <c r="A3149" s="1135" t="s">
        <v>15897</v>
      </c>
      <c r="B3149" s="1135" t="s">
        <v>478</v>
      </c>
      <c r="C3149" s="1135">
        <v>600</v>
      </c>
      <c r="D3149" s="1135">
        <v>1.7</v>
      </c>
      <c r="E3149" s="1135" t="s">
        <v>15183</v>
      </c>
      <c r="F3149" s="1135" t="s">
        <v>1078</v>
      </c>
      <c r="G3149" s="1135" t="s">
        <v>1861</v>
      </c>
      <c r="H3149" s="1135" t="s">
        <v>1395</v>
      </c>
      <c r="I3149" s="1135" t="s">
        <v>126</v>
      </c>
      <c r="J3149" s="1135">
        <v>0.8</v>
      </c>
      <c r="K3149" s="1135" t="s">
        <v>15898</v>
      </c>
      <c r="L3149" s="1135" t="s">
        <v>1905</v>
      </c>
      <c r="M3149" s="1135">
        <v>74.599999999999994</v>
      </c>
      <c r="N3149" s="1135" t="s">
        <v>1039</v>
      </c>
      <c r="O3149" s="1135">
        <v>1.865</v>
      </c>
      <c r="P3149" s="1135">
        <v>1.492</v>
      </c>
      <c r="Q3149" s="1135">
        <v>3.5</v>
      </c>
      <c r="R3149" s="1135">
        <v>28.5</v>
      </c>
      <c r="T3149" s="1135">
        <v>12.5</v>
      </c>
      <c r="U3149" s="1135">
        <v>5.0999999999999996</v>
      </c>
      <c r="V3149" s="1135" t="s">
        <v>663</v>
      </c>
      <c r="W3149" s="1135">
        <v>95</v>
      </c>
      <c r="X3149" s="1135">
        <v>60</v>
      </c>
      <c r="Y3149" s="1135">
        <v>1.8</v>
      </c>
      <c r="Z3149" s="1135">
        <v>4.5</v>
      </c>
      <c r="AA3149" s="1135" t="s">
        <v>15899</v>
      </c>
      <c r="AB3149" s="1135" t="s">
        <v>3798</v>
      </c>
      <c r="AH3149" s="1135" t="s">
        <v>472</v>
      </c>
      <c r="AM3149" s="1136" t="s">
        <v>15692</v>
      </c>
      <c r="AN3149" s="1136" t="s">
        <v>16010</v>
      </c>
      <c r="AO3149" s="1136">
        <f t="shared" si="398"/>
        <v>600</v>
      </c>
      <c r="AP3149" s="1136">
        <f t="shared" si="399"/>
        <v>1.7</v>
      </c>
      <c r="AQ3149" s="1136" t="str">
        <f t="shared" si="400"/>
        <v>1-4-1S83°</v>
      </c>
      <c r="AR3149" s="1136" t="str">
        <f t="shared" si="401"/>
        <v>30</v>
      </c>
      <c r="AS3149" s="1136" t="str">
        <f t="shared" si="402"/>
        <v>242/242/OFF</v>
      </c>
      <c r="AT3149" s="1136" t="str">
        <f t="shared" si="403"/>
        <v>1-4-1S83°</v>
      </c>
      <c r="AV3149" s="1136" t="str">
        <f t="shared" si="396"/>
        <v>114.7.11</v>
      </c>
      <c r="AW3149" s="1438">
        <f t="shared" si="397"/>
        <v>45849</v>
      </c>
    </row>
    <row r="3150" spans="1:49">
      <c r="A3150" s="1135" t="s">
        <v>15900</v>
      </c>
      <c r="B3150" s="1135" t="s">
        <v>478</v>
      </c>
      <c r="C3150" s="1135">
        <v>600</v>
      </c>
      <c r="D3150" s="1135">
        <v>1.7</v>
      </c>
      <c r="E3150" s="1135" t="s">
        <v>15183</v>
      </c>
      <c r="F3150" s="1135" t="s">
        <v>1078</v>
      </c>
      <c r="G3150" s="1135" t="s">
        <v>1861</v>
      </c>
      <c r="H3150" s="1135" t="s">
        <v>1395</v>
      </c>
      <c r="I3150" s="1135" t="s">
        <v>126</v>
      </c>
      <c r="J3150" s="1135">
        <v>0.8</v>
      </c>
      <c r="K3150" s="1135" t="s">
        <v>15898</v>
      </c>
      <c r="L3150" s="1135" t="s">
        <v>1905</v>
      </c>
      <c r="M3150" s="1135">
        <v>74.599999999999994</v>
      </c>
      <c r="N3150" s="1135" t="s">
        <v>1039</v>
      </c>
      <c r="O3150" s="1135">
        <v>1.865</v>
      </c>
      <c r="P3150" s="1135">
        <v>1.492</v>
      </c>
      <c r="Q3150" s="1135">
        <v>3.5</v>
      </c>
      <c r="R3150" s="1135">
        <v>28.5</v>
      </c>
      <c r="T3150" s="1135">
        <v>12.5</v>
      </c>
      <c r="U3150" s="1135">
        <v>5.0999999999999996</v>
      </c>
      <c r="V3150" s="1135" t="s">
        <v>663</v>
      </c>
      <c r="W3150" s="1135">
        <v>95</v>
      </c>
      <c r="X3150" s="1135">
        <v>60</v>
      </c>
      <c r="Y3150" s="1135">
        <v>1.8</v>
      </c>
      <c r="Z3150" s="1135">
        <v>4.5</v>
      </c>
      <c r="AA3150" s="1135" t="s">
        <v>15901</v>
      </c>
      <c r="AB3150" s="1135" t="s">
        <v>15902</v>
      </c>
      <c r="AH3150" s="1135" t="s">
        <v>843</v>
      </c>
      <c r="AM3150" s="1136" t="s">
        <v>15693</v>
      </c>
      <c r="AN3150" s="1136" t="s">
        <v>16011</v>
      </c>
      <c r="AO3150" s="1136">
        <f t="shared" si="398"/>
        <v>600</v>
      </c>
      <c r="AP3150" s="1136">
        <f t="shared" si="399"/>
        <v>1.7</v>
      </c>
      <c r="AQ3150" s="1136" t="str">
        <f t="shared" si="400"/>
        <v>1-4-1S83°</v>
      </c>
      <c r="AR3150" s="1136" t="str">
        <f t="shared" si="401"/>
        <v>30</v>
      </c>
      <c r="AS3150" s="1136" t="str">
        <f t="shared" si="402"/>
        <v>242/242/OFF</v>
      </c>
      <c r="AT3150" s="1136" t="str">
        <f t="shared" si="403"/>
        <v>1-4-1S83°</v>
      </c>
      <c r="AV3150" s="1136" t="str">
        <f t="shared" si="396"/>
        <v>114.7.14</v>
      </c>
      <c r="AW3150" s="1438">
        <f t="shared" si="397"/>
        <v>45852</v>
      </c>
    </row>
    <row r="3151" spans="1:49">
      <c r="A3151" s="1135" t="s">
        <v>15903</v>
      </c>
      <c r="B3151" s="1135" t="s">
        <v>1985</v>
      </c>
      <c r="C3151" s="1135">
        <v>600</v>
      </c>
      <c r="D3151" s="1135">
        <v>1.7</v>
      </c>
      <c r="E3151" s="1135" t="s">
        <v>15183</v>
      </c>
      <c r="F3151" s="1135" t="s">
        <v>1078</v>
      </c>
      <c r="G3151" s="1135" t="s">
        <v>1034</v>
      </c>
      <c r="H3151" s="1135" t="s">
        <v>1395</v>
      </c>
      <c r="I3151" s="1135" t="s">
        <v>126</v>
      </c>
      <c r="J3151" s="1135">
        <v>0.8</v>
      </c>
      <c r="K3151" s="1135" t="s">
        <v>15898</v>
      </c>
      <c r="L3151" s="1135" t="s">
        <v>1905</v>
      </c>
      <c r="M3151" s="1135">
        <v>74.599999999999994</v>
      </c>
      <c r="N3151" s="1135" t="s">
        <v>1039</v>
      </c>
      <c r="O3151" s="1135">
        <v>1.865</v>
      </c>
      <c r="P3151" s="1135">
        <v>1.492</v>
      </c>
      <c r="Q3151" s="1135">
        <v>3.5</v>
      </c>
      <c r="R3151" s="1135">
        <v>29</v>
      </c>
      <c r="T3151" s="1135">
        <v>12.5</v>
      </c>
      <c r="U3151" s="1135">
        <v>5.0999999999999996</v>
      </c>
      <c r="V3151" s="1135" t="s">
        <v>663</v>
      </c>
      <c r="W3151" s="1135">
        <v>95</v>
      </c>
      <c r="X3151" s="1135">
        <v>60</v>
      </c>
      <c r="Y3151" s="1135">
        <v>1.8</v>
      </c>
      <c r="Z3151" s="1135">
        <v>4.5</v>
      </c>
      <c r="AA3151" s="1135" t="s">
        <v>15904</v>
      </c>
      <c r="AB3151" s="1135" t="s">
        <v>15905</v>
      </c>
      <c r="AH3151" s="1135" t="s">
        <v>789</v>
      </c>
      <c r="AM3151" s="1136" t="s">
        <v>15689</v>
      </c>
      <c r="AN3151" s="1136" t="s">
        <v>16012</v>
      </c>
      <c r="AO3151" s="1136">
        <f t="shared" si="398"/>
        <v>600</v>
      </c>
      <c r="AP3151" s="1136">
        <f t="shared" si="399"/>
        <v>1.7</v>
      </c>
      <c r="AQ3151" s="1136" t="str">
        <f t="shared" si="400"/>
        <v>1-4-1S83°</v>
      </c>
      <c r="AR3151" s="1136" t="str">
        <f t="shared" si="401"/>
        <v>30</v>
      </c>
      <c r="AS3151" s="1136" t="str">
        <f t="shared" si="402"/>
        <v>242/242/OFF</v>
      </c>
      <c r="AT3151" s="1136" t="str">
        <f t="shared" si="403"/>
        <v>1-4-1S83°</v>
      </c>
      <c r="AV3151" s="1136" t="str">
        <f t="shared" si="396"/>
        <v>114.7.9</v>
      </c>
      <c r="AW3151" s="1438">
        <f t="shared" si="397"/>
        <v>45847</v>
      </c>
    </row>
    <row r="3152" spans="1:49">
      <c r="A3152" s="1135" t="s">
        <v>15906</v>
      </c>
      <c r="B3152" s="1135" t="s">
        <v>2223</v>
      </c>
      <c r="C3152" s="1135">
        <v>550</v>
      </c>
      <c r="D3152" s="1135">
        <v>1.73</v>
      </c>
      <c r="E3152" s="1135" t="s">
        <v>15183</v>
      </c>
      <c r="F3152" s="1135" t="s">
        <v>1078</v>
      </c>
      <c r="G3152" s="1135" t="s">
        <v>1861</v>
      </c>
      <c r="H3152" s="1135" t="s">
        <v>2224</v>
      </c>
      <c r="I3152" s="1135" t="s">
        <v>126</v>
      </c>
      <c r="J3152" s="1135">
        <v>1</v>
      </c>
      <c r="K3152" s="1135" t="s">
        <v>15907</v>
      </c>
      <c r="L3152" s="1135" t="s">
        <v>2226</v>
      </c>
      <c r="M3152" s="1135">
        <v>76</v>
      </c>
      <c r="N3152" s="1135" t="s">
        <v>1039</v>
      </c>
      <c r="O3152" s="1135">
        <v>1.9000000000000001</v>
      </c>
      <c r="P3152" s="1135">
        <v>1.52</v>
      </c>
      <c r="Q3152" s="1135">
        <v>3.5</v>
      </c>
      <c r="R3152" s="1135">
        <v>22</v>
      </c>
      <c r="T3152" s="1135">
        <v>15.5</v>
      </c>
      <c r="U3152" s="1135">
        <v>2.9</v>
      </c>
      <c r="V3152" s="1135" t="s">
        <v>663</v>
      </c>
      <c r="W3152" s="1135">
        <v>105</v>
      </c>
      <c r="X3152" s="1135">
        <v>85</v>
      </c>
      <c r="Y3152" s="1135">
        <v>2.2000000000000002</v>
      </c>
      <c r="Z3152" s="1135">
        <v>3</v>
      </c>
      <c r="AA3152" s="1135" t="s">
        <v>15908</v>
      </c>
      <c r="AH3152" s="1135" t="s">
        <v>1088</v>
      </c>
      <c r="AM3152" s="1136" t="s">
        <v>15698</v>
      </c>
      <c r="AN3152" s="1136" t="s">
        <v>16013</v>
      </c>
      <c r="AO3152" s="1136">
        <f t="shared" si="398"/>
        <v>550</v>
      </c>
      <c r="AP3152" s="1136">
        <f t="shared" si="399"/>
        <v>1.73</v>
      </c>
      <c r="AQ3152" s="1136" t="str">
        <f t="shared" si="400"/>
        <v>1-4-1S83°</v>
      </c>
      <c r="AR3152" s="1136" t="str">
        <f t="shared" si="401"/>
        <v>30</v>
      </c>
      <c r="AS3152" s="1136" t="str">
        <f t="shared" si="402"/>
        <v>270/270/150</v>
      </c>
      <c r="AT3152" s="1136" t="str">
        <f t="shared" si="403"/>
        <v>1-4-1S83°</v>
      </c>
      <c r="AV3152" s="1136" t="str">
        <f t="shared" si="396"/>
        <v>114.7.16</v>
      </c>
      <c r="AW3152" s="1438">
        <f t="shared" si="397"/>
        <v>45854</v>
      </c>
    </row>
    <row r="3153" spans="1:49">
      <c r="A3153" s="1135" t="s">
        <v>15909</v>
      </c>
      <c r="B3153" s="1135" t="s">
        <v>874</v>
      </c>
      <c r="C3153" s="1135">
        <v>600</v>
      </c>
      <c r="D3153" s="1135">
        <v>1.76</v>
      </c>
      <c r="E3153" s="1135" t="s">
        <v>15189</v>
      </c>
      <c r="F3153" s="1135" t="s">
        <v>1048</v>
      </c>
      <c r="G3153" s="1135" t="s">
        <v>1034</v>
      </c>
      <c r="H3153" s="1135" t="s">
        <v>1111</v>
      </c>
      <c r="I3153" s="1135" t="s">
        <v>126</v>
      </c>
      <c r="J3153" s="1135">
        <v>1.6</v>
      </c>
      <c r="K3153" s="1135" t="s">
        <v>15910</v>
      </c>
      <c r="L3153" s="1135" t="s">
        <v>1874</v>
      </c>
      <c r="M3153" s="1135">
        <v>75.400000000000006</v>
      </c>
      <c r="N3153" s="1135" t="s">
        <v>1039</v>
      </c>
      <c r="O3153" s="1135">
        <v>1.8850000000000002</v>
      </c>
      <c r="P3153" s="1135">
        <v>1.5080000000000002</v>
      </c>
      <c r="Q3153" s="1135">
        <v>3</v>
      </c>
      <c r="R3153" s="1135">
        <v>26</v>
      </c>
      <c r="T3153" s="1135">
        <v>18</v>
      </c>
      <c r="U3153" s="1135">
        <v>6</v>
      </c>
      <c r="V3153" s="1135" t="s">
        <v>663</v>
      </c>
      <c r="W3153" s="1135">
        <v>120</v>
      </c>
      <c r="X3153" s="1135">
        <v>80</v>
      </c>
      <c r="Y3153" s="1135">
        <v>2</v>
      </c>
      <c r="Z3153" s="1135">
        <v>6</v>
      </c>
      <c r="AA3153" s="1135" t="s">
        <v>15911</v>
      </c>
      <c r="AH3153" s="1135" t="s">
        <v>969</v>
      </c>
      <c r="AM3153" s="1136" t="s">
        <v>15715</v>
      </c>
      <c r="AN3153" s="1136" t="s">
        <v>16014</v>
      </c>
      <c r="AO3153" s="1136">
        <f t="shared" si="398"/>
        <v>600</v>
      </c>
      <c r="AP3153" s="1136">
        <f t="shared" si="399"/>
        <v>1.76</v>
      </c>
      <c r="AQ3153" s="1136" t="str">
        <f t="shared" si="400"/>
        <v>1-5-1S83°</v>
      </c>
      <c r="AR3153" s="1136" t="str">
        <f t="shared" si="401"/>
        <v>31</v>
      </c>
      <c r="AS3153" s="1136" t="str">
        <f t="shared" si="402"/>
        <v>200/200/OFF</v>
      </c>
      <c r="AT3153" s="1136" t="str">
        <f t="shared" si="403"/>
        <v>1-5-1S83°</v>
      </c>
      <c r="AV3153" s="1136" t="str">
        <f t="shared" si="396"/>
        <v>114.7.18</v>
      </c>
      <c r="AW3153" s="1438">
        <f t="shared" si="397"/>
        <v>45856</v>
      </c>
    </row>
    <row r="3154" spans="1:49">
      <c r="A3154" s="1135" t="s">
        <v>15912</v>
      </c>
      <c r="B3154" s="1135" t="s">
        <v>1936</v>
      </c>
      <c r="C3154" s="1135">
        <v>500</v>
      </c>
      <c r="D3154" s="1135">
        <v>1.68</v>
      </c>
      <c r="E3154" s="1135" t="s">
        <v>15189</v>
      </c>
      <c r="F3154" s="1135" t="s">
        <v>1078</v>
      </c>
      <c r="G3154" s="1135" t="s">
        <v>1110</v>
      </c>
      <c r="H3154" s="1135" t="s">
        <v>1743</v>
      </c>
      <c r="I3154" s="1135" t="s">
        <v>126</v>
      </c>
      <c r="J3154" s="1135">
        <v>0.8</v>
      </c>
      <c r="K3154" s="1135" t="s">
        <v>15913</v>
      </c>
      <c r="L3154" s="1135" t="s">
        <v>1938</v>
      </c>
      <c r="M3154" s="1135">
        <v>77.099999999999994</v>
      </c>
      <c r="N3154" s="1135" t="s">
        <v>1039</v>
      </c>
      <c r="O3154" s="1135">
        <v>1.9275</v>
      </c>
      <c r="P3154" s="1135">
        <v>1.5419999999999998</v>
      </c>
      <c r="Q3154" s="1135">
        <v>3.5</v>
      </c>
      <c r="R3154" s="1135">
        <v>25</v>
      </c>
      <c r="T3154" s="1135">
        <v>18</v>
      </c>
      <c r="U3154" s="1135">
        <v>4</v>
      </c>
      <c r="V3154" s="1135" t="s">
        <v>663</v>
      </c>
      <c r="W3154" s="1135">
        <v>110</v>
      </c>
      <c r="X3154" s="1135">
        <v>70</v>
      </c>
      <c r="Y3154" s="1135">
        <v>1.8</v>
      </c>
      <c r="Z3154" s="1135">
        <v>4.5</v>
      </c>
      <c r="AA3154" s="1135" t="s">
        <v>15914</v>
      </c>
      <c r="AH3154" s="1135" t="s">
        <v>666</v>
      </c>
      <c r="AM3154" s="1136" t="s">
        <v>15723</v>
      </c>
      <c r="AN3154" s="1136" t="s">
        <v>16015</v>
      </c>
      <c r="AO3154" s="1136">
        <f t="shared" si="398"/>
        <v>500</v>
      </c>
      <c r="AP3154" s="1136">
        <f t="shared" si="399"/>
        <v>1.68</v>
      </c>
      <c r="AQ3154" s="1136" t="str">
        <f t="shared" si="400"/>
        <v>1-5-1S83°</v>
      </c>
      <c r="AR3154" s="1136" t="str">
        <f t="shared" si="401"/>
        <v>30</v>
      </c>
      <c r="AS3154" s="1136" t="str">
        <f t="shared" si="402"/>
        <v>225/225/OFF</v>
      </c>
      <c r="AT3154" s="1136" t="str">
        <f t="shared" si="403"/>
        <v>1-5-1S83°</v>
      </c>
      <c r="AV3154" s="1136" t="str">
        <f t="shared" si="396"/>
        <v>114.7.25</v>
      </c>
      <c r="AW3154" s="1438">
        <f t="shared" si="397"/>
        <v>45863</v>
      </c>
    </row>
    <row r="3155" spans="1:49">
      <c r="A3155" s="1135" t="s">
        <v>15915</v>
      </c>
      <c r="B3155" s="1135" t="s">
        <v>455</v>
      </c>
      <c r="C3155" s="1135">
        <v>650</v>
      </c>
      <c r="D3155" s="1135">
        <v>1.7150000000000001</v>
      </c>
      <c r="E3155" s="1135" t="s">
        <v>15187</v>
      </c>
      <c r="F3155" s="1135" t="s">
        <v>1078</v>
      </c>
      <c r="G3155" s="1135" t="s">
        <v>1861</v>
      </c>
      <c r="H3155" s="1135" t="s">
        <v>1983</v>
      </c>
      <c r="I3155" s="1135" t="s">
        <v>126</v>
      </c>
      <c r="J3155" s="1135">
        <v>1.1000000000000001</v>
      </c>
      <c r="K3155" s="1135" t="s">
        <v>2376</v>
      </c>
      <c r="L3155" s="1135" t="s">
        <v>1915</v>
      </c>
      <c r="M3155" s="1135">
        <v>77</v>
      </c>
      <c r="N3155" s="1135" t="s">
        <v>1039</v>
      </c>
      <c r="O3155" s="1135">
        <v>1.925</v>
      </c>
      <c r="P3155" s="1135">
        <v>1.54</v>
      </c>
      <c r="Q3155" s="1135">
        <v>4.2</v>
      </c>
      <c r="R3155" s="1135">
        <v>24</v>
      </c>
      <c r="T3155" s="1135">
        <v>9</v>
      </c>
      <c r="U3155" s="1135">
        <v>2.2000000000000002</v>
      </c>
      <c r="V3155" s="1135" t="s">
        <v>663</v>
      </c>
      <c r="W3155" s="1135">
        <v>110</v>
      </c>
      <c r="X3155" s="1135" t="s">
        <v>1224</v>
      </c>
      <c r="Y3155" s="1135">
        <v>2.1</v>
      </c>
      <c r="Z3155" s="1135">
        <v>2.5</v>
      </c>
      <c r="AA3155" s="1135" t="s">
        <v>15916</v>
      </c>
      <c r="AB3155" s="1135" t="s">
        <v>1075</v>
      </c>
      <c r="AH3155" s="1135" t="s">
        <v>977</v>
      </c>
      <c r="AM3155" s="1136" t="s">
        <v>15771</v>
      </c>
      <c r="AN3155" s="1136" t="s">
        <v>16016</v>
      </c>
      <c r="AO3155" s="1136">
        <f t="shared" si="398"/>
        <v>650</v>
      </c>
      <c r="AP3155" s="1136">
        <f t="shared" si="399"/>
        <v>1.7150000000000001</v>
      </c>
      <c r="AQ3155" s="1136" t="str">
        <f t="shared" si="400"/>
        <v>1-4-1S撚S83°</v>
      </c>
      <c r="AR3155" s="1136" t="str">
        <f t="shared" si="401"/>
        <v>30</v>
      </c>
      <c r="AS3155" s="1136" t="str">
        <f t="shared" si="402"/>
        <v>265/265/165</v>
      </c>
      <c r="AT3155" s="1136" t="str">
        <f t="shared" si="403"/>
        <v>1-4-1S撚S83°</v>
      </c>
      <c r="AV3155" s="1136" t="str">
        <f t="shared" si="396"/>
        <v>114.7.29</v>
      </c>
      <c r="AW3155" s="1438">
        <f t="shared" si="397"/>
        <v>45867</v>
      </c>
    </row>
    <row r="3156" spans="1:49">
      <c r="A3156" s="1135" t="s">
        <v>15917</v>
      </c>
      <c r="B3156" s="1135" t="s">
        <v>738</v>
      </c>
      <c r="C3156" s="1135">
        <v>600</v>
      </c>
      <c r="D3156" s="1135">
        <v>1.6950000000000001</v>
      </c>
      <c r="E3156" s="1135" t="s">
        <v>15189</v>
      </c>
      <c r="F3156" s="1135" t="s">
        <v>1991</v>
      </c>
      <c r="G3156" s="1135" t="s">
        <v>1034</v>
      </c>
      <c r="H3156" s="1135" t="s">
        <v>1743</v>
      </c>
      <c r="I3156" s="1135" t="s">
        <v>126</v>
      </c>
      <c r="J3156" s="1135">
        <v>1</v>
      </c>
      <c r="K3156" s="1135" t="s">
        <v>15918</v>
      </c>
      <c r="L3156" s="1135" t="s">
        <v>4642</v>
      </c>
      <c r="M3156" s="1135">
        <v>101.5</v>
      </c>
      <c r="N3156" s="1135" t="s">
        <v>1039</v>
      </c>
      <c r="O3156" s="1135">
        <v>2.5375000000000001</v>
      </c>
      <c r="P3156" s="1135">
        <v>2.0300000000000002</v>
      </c>
      <c r="Q3156" s="1135">
        <v>4</v>
      </c>
      <c r="R3156" s="1135">
        <v>23</v>
      </c>
      <c r="T3156" s="1135">
        <v>12</v>
      </c>
      <c r="U3156" s="1135">
        <v>4.5</v>
      </c>
      <c r="V3156" s="1135" t="s">
        <v>663</v>
      </c>
      <c r="W3156" s="1135">
        <v>125</v>
      </c>
      <c r="X3156" s="1135">
        <v>80</v>
      </c>
      <c r="Y3156" s="1135">
        <v>1.5</v>
      </c>
      <c r="Z3156" s="1135">
        <v>4</v>
      </c>
      <c r="AA3156" s="1135" t="s">
        <v>15919</v>
      </c>
      <c r="AH3156" s="1135" t="s">
        <v>1052</v>
      </c>
      <c r="AM3156" s="1136" t="s">
        <v>15767</v>
      </c>
      <c r="AN3156" s="1136" t="s">
        <v>16017</v>
      </c>
      <c r="AO3156" s="1136">
        <f t="shared" si="398"/>
        <v>600</v>
      </c>
      <c r="AP3156" s="1136">
        <f t="shared" si="399"/>
        <v>1.6950000000000001</v>
      </c>
      <c r="AQ3156" s="1136" t="str">
        <f t="shared" si="400"/>
        <v>1-5-1S83°</v>
      </c>
      <c r="AR3156" s="1136" t="str">
        <f t="shared" si="401"/>
        <v>30.8</v>
      </c>
      <c r="AS3156" s="1136" t="str">
        <f t="shared" si="402"/>
        <v>225/225/OFF</v>
      </c>
      <c r="AT3156" s="1136" t="str">
        <f t="shared" si="403"/>
        <v>1-5-1S83°</v>
      </c>
      <c r="AV3156" s="1136" t="str">
        <f t="shared" si="396"/>
        <v>114.7.28</v>
      </c>
      <c r="AW3156" s="1438">
        <f t="shared" si="397"/>
        <v>45866</v>
      </c>
    </row>
    <row r="3157" spans="1:49">
      <c r="A3157" s="1135" t="s">
        <v>15920</v>
      </c>
      <c r="B3157" s="1135" t="s">
        <v>299</v>
      </c>
      <c r="C3157" s="1135">
        <v>650</v>
      </c>
      <c r="D3157" s="1135">
        <v>1.7549999999999999</v>
      </c>
      <c r="E3157" s="1135" t="s">
        <v>15189</v>
      </c>
      <c r="F3157" s="1135" t="s">
        <v>1048</v>
      </c>
      <c r="G3157" s="1135" t="s">
        <v>1861</v>
      </c>
      <c r="H3157" s="1135" t="s">
        <v>1134</v>
      </c>
      <c r="I3157" s="1135" t="s">
        <v>639</v>
      </c>
      <c r="J3157" s="1135">
        <v>2.4</v>
      </c>
      <c r="K3157" s="1135" t="s">
        <v>15921</v>
      </c>
      <c r="L3157" s="1135" t="s">
        <v>4581</v>
      </c>
      <c r="M3157" s="1135">
        <v>101.5</v>
      </c>
      <c r="N3157" s="1135" t="s">
        <v>1039</v>
      </c>
      <c r="O3157" s="1135">
        <v>2.5375000000000001</v>
      </c>
      <c r="P3157" s="1135">
        <v>2.0300000000000002</v>
      </c>
      <c r="Q3157" s="1135">
        <v>3.5</v>
      </c>
      <c r="R3157" s="1135">
        <v>19</v>
      </c>
      <c r="T3157" s="1135">
        <v>24</v>
      </c>
      <c r="U3157" s="1135">
        <v>5.4</v>
      </c>
      <c r="V3157" s="1135" t="s">
        <v>663</v>
      </c>
      <c r="W3157" s="1135">
        <v>135</v>
      </c>
      <c r="X3157" s="1135">
        <v>10</v>
      </c>
      <c r="Y3157" s="1135">
        <v>1.3</v>
      </c>
      <c r="Z3157" s="1135">
        <v>6</v>
      </c>
      <c r="AA3157" s="1135" t="s">
        <v>15914</v>
      </c>
      <c r="AH3157" s="1135" t="s">
        <v>833</v>
      </c>
      <c r="AM3157" s="1136" t="s">
        <v>15724</v>
      </c>
      <c r="AN3157" s="1136" t="s">
        <v>16018</v>
      </c>
      <c r="AO3157" s="1136">
        <f t="shared" si="398"/>
        <v>650</v>
      </c>
      <c r="AP3157" s="1136">
        <f t="shared" si="399"/>
        <v>1.7549999999999999</v>
      </c>
      <c r="AQ3157" s="1136" t="str">
        <f t="shared" si="400"/>
        <v>1-5-1S83°</v>
      </c>
      <c r="AR3157" s="1136" t="str">
        <f t="shared" si="401"/>
        <v>31</v>
      </c>
      <c r="AS3157" s="1136" t="str">
        <f t="shared" si="402"/>
        <v>240/240/OFF</v>
      </c>
      <c r="AT3157" s="1136" t="str">
        <f t="shared" si="403"/>
        <v>1-5-1S83°</v>
      </c>
      <c r="AV3157" s="1136" t="str">
        <f t="shared" si="396"/>
        <v>114.7.25</v>
      </c>
      <c r="AW3157" s="1438">
        <f t="shared" si="397"/>
        <v>45863</v>
      </c>
    </row>
    <row r="3158" spans="1:49">
      <c r="A3158" s="1135" t="s">
        <v>15922</v>
      </c>
      <c r="B3158" s="1135" t="s">
        <v>738</v>
      </c>
      <c r="C3158" s="1135">
        <v>600</v>
      </c>
      <c r="D3158" s="1135">
        <v>1.7</v>
      </c>
      <c r="E3158" s="1135" t="s">
        <v>15189</v>
      </c>
      <c r="F3158" s="1135" t="s">
        <v>1991</v>
      </c>
      <c r="G3158" s="1135" t="s">
        <v>1034</v>
      </c>
      <c r="H3158" s="1135" t="s">
        <v>1743</v>
      </c>
      <c r="I3158" s="1135" t="s">
        <v>126</v>
      </c>
      <c r="J3158" s="1135">
        <v>1.1000000000000001</v>
      </c>
      <c r="K3158" s="1135" t="s">
        <v>15918</v>
      </c>
      <c r="L3158" s="1135" t="s">
        <v>4642</v>
      </c>
      <c r="M3158" s="1135">
        <v>101.5</v>
      </c>
      <c r="N3158" s="1135" t="s">
        <v>1039</v>
      </c>
      <c r="O3158" s="1135">
        <v>2.5375000000000001</v>
      </c>
      <c r="P3158" s="1135">
        <v>2.0300000000000002</v>
      </c>
      <c r="Q3158" s="1135">
        <v>4</v>
      </c>
      <c r="R3158" s="1135">
        <v>23</v>
      </c>
      <c r="T3158" s="1135">
        <v>12</v>
      </c>
      <c r="U3158" s="1135">
        <v>4.5</v>
      </c>
      <c r="V3158" s="1135" t="s">
        <v>663</v>
      </c>
      <c r="W3158" s="1135">
        <v>125</v>
      </c>
      <c r="X3158" s="1135">
        <v>80</v>
      </c>
      <c r="Y3158" s="1135">
        <v>1.5</v>
      </c>
      <c r="Z3158" s="1135">
        <v>4</v>
      </c>
      <c r="AA3158" s="1135" t="s">
        <v>15916</v>
      </c>
      <c r="AH3158" s="1135" t="s">
        <v>474</v>
      </c>
      <c r="AM3158" s="1136" t="s">
        <v>15769</v>
      </c>
      <c r="AN3158" s="1136" t="s">
        <v>16019</v>
      </c>
      <c r="AO3158" s="1136">
        <f t="shared" si="398"/>
        <v>600</v>
      </c>
      <c r="AP3158" s="1136">
        <f t="shared" si="399"/>
        <v>1.7</v>
      </c>
      <c r="AQ3158" s="1136" t="str">
        <f t="shared" si="400"/>
        <v>1-5-1S83°</v>
      </c>
      <c r="AR3158" s="1136" t="str">
        <f t="shared" si="401"/>
        <v>30.8</v>
      </c>
      <c r="AS3158" s="1136" t="str">
        <f t="shared" si="402"/>
        <v>225/225/OFF</v>
      </c>
      <c r="AT3158" s="1136" t="str">
        <f t="shared" si="403"/>
        <v>1-5-1S83°</v>
      </c>
      <c r="AV3158" s="1136" t="str">
        <f t="shared" si="396"/>
        <v>114.7.29</v>
      </c>
      <c r="AW3158" s="1438">
        <f t="shared" si="397"/>
        <v>45867</v>
      </c>
    </row>
    <row r="3159" spans="1:49">
      <c r="A3159" s="1135" t="s">
        <v>15923</v>
      </c>
      <c r="B3159" s="1135" t="s">
        <v>299</v>
      </c>
      <c r="C3159" s="1135">
        <v>650</v>
      </c>
      <c r="D3159" s="1135">
        <v>1.7549999999999999</v>
      </c>
      <c r="E3159" s="1135" t="s">
        <v>15189</v>
      </c>
      <c r="F3159" s="1135" t="s">
        <v>1048</v>
      </c>
      <c r="G3159" s="1135" t="s">
        <v>1861</v>
      </c>
      <c r="H3159" s="1135" t="s">
        <v>1134</v>
      </c>
      <c r="I3159" s="1135" t="s">
        <v>639</v>
      </c>
      <c r="J3159" s="1135">
        <v>2.4</v>
      </c>
      <c r="K3159" s="1135" t="s">
        <v>15924</v>
      </c>
      <c r="L3159" s="1135" t="s">
        <v>4581</v>
      </c>
      <c r="M3159" s="1135">
        <v>101.5</v>
      </c>
      <c r="N3159" s="1135" t="s">
        <v>1039</v>
      </c>
      <c r="O3159" s="1135">
        <v>2.5375000000000001</v>
      </c>
      <c r="P3159" s="1135">
        <v>2.0300000000000002</v>
      </c>
      <c r="Q3159" s="1135">
        <v>3.5</v>
      </c>
      <c r="R3159" s="1135">
        <v>19</v>
      </c>
      <c r="T3159" s="1135">
        <v>24</v>
      </c>
      <c r="U3159" s="1135">
        <v>5.4</v>
      </c>
      <c r="V3159" s="1135" t="s">
        <v>663</v>
      </c>
      <c r="W3159" s="1135">
        <v>135</v>
      </c>
      <c r="X3159" s="1135">
        <v>10</v>
      </c>
      <c r="Y3159" s="1135">
        <v>1.3</v>
      </c>
      <c r="Z3159" s="1135">
        <v>6</v>
      </c>
      <c r="AA3159" s="1135" t="s">
        <v>15925</v>
      </c>
      <c r="AH3159" s="1135" t="s">
        <v>629</v>
      </c>
      <c r="AM3159" s="1136" t="s">
        <v>15865</v>
      </c>
      <c r="AN3159" s="1136" t="s">
        <v>16020</v>
      </c>
      <c r="AO3159" s="1136">
        <f t="shared" si="398"/>
        <v>650</v>
      </c>
      <c r="AP3159" s="1136">
        <f t="shared" si="399"/>
        <v>1.7549999999999999</v>
      </c>
      <c r="AQ3159" s="1136" t="str">
        <f t="shared" si="400"/>
        <v>1-5-1S83°</v>
      </c>
      <c r="AR3159" s="1136" t="str">
        <f t="shared" si="401"/>
        <v>31</v>
      </c>
      <c r="AS3159" s="1136" t="str">
        <f t="shared" si="402"/>
        <v>240/240/OFF</v>
      </c>
      <c r="AT3159" s="1136" t="str">
        <f t="shared" si="403"/>
        <v>1-5-1S83°</v>
      </c>
      <c r="AV3159" s="1136" t="str">
        <f t="shared" si="396"/>
        <v>114.8.5</v>
      </c>
      <c r="AW3159" s="1438">
        <f t="shared" si="397"/>
        <v>45874</v>
      </c>
    </row>
    <row r="3160" spans="1:49">
      <c r="A3160" s="1135" t="s">
        <v>15926</v>
      </c>
      <c r="B3160" s="1135" t="s">
        <v>738</v>
      </c>
      <c r="C3160" s="1135">
        <v>600</v>
      </c>
      <c r="D3160" s="1135">
        <v>1.7</v>
      </c>
      <c r="E3160" s="1135" t="s">
        <v>15189</v>
      </c>
      <c r="F3160" s="1135" t="s">
        <v>1991</v>
      </c>
      <c r="G3160" s="1135" t="s">
        <v>1034</v>
      </c>
      <c r="H3160" s="1135" t="s">
        <v>1743</v>
      </c>
      <c r="I3160" s="1135" t="s">
        <v>126</v>
      </c>
      <c r="J3160" s="1135">
        <v>1.1000000000000001</v>
      </c>
      <c r="K3160" s="1135" t="s">
        <v>15927</v>
      </c>
      <c r="L3160" s="1135" t="s">
        <v>4642</v>
      </c>
      <c r="M3160" s="1135">
        <v>101.5</v>
      </c>
      <c r="N3160" s="1135" t="s">
        <v>1039</v>
      </c>
      <c r="O3160" s="1135">
        <v>2.5375000000000001</v>
      </c>
      <c r="P3160" s="1135">
        <v>2.0300000000000002</v>
      </c>
      <c r="Q3160" s="1135">
        <v>4</v>
      </c>
      <c r="R3160" s="1135">
        <v>23</v>
      </c>
      <c r="T3160" s="1135">
        <v>12</v>
      </c>
      <c r="U3160" s="1135">
        <v>4.5</v>
      </c>
      <c r="V3160" s="1135" t="s">
        <v>663</v>
      </c>
      <c r="W3160" s="1135">
        <v>125</v>
      </c>
      <c r="X3160" s="1135">
        <v>80</v>
      </c>
      <c r="Y3160" s="1135">
        <v>1.5</v>
      </c>
      <c r="Z3160" s="1135">
        <v>4</v>
      </c>
      <c r="AA3160" s="1135" t="s">
        <v>15928</v>
      </c>
      <c r="AH3160" s="1135" t="s">
        <v>1280</v>
      </c>
      <c r="AM3160" s="1136" t="s">
        <v>15869</v>
      </c>
      <c r="AN3160" s="1136" t="s">
        <v>16021</v>
      </c>
      <c r="AO3160" s="1136">
        <f t="shared" si="398"/>
        <v>600</v>
      </c>
      <c r="AP3160" s="1136">
        <f t="shared" si="399"/>
        <v>1.7</v>
      </c>
      <c r="AQ3160" s="1136" t="str">
        <f t="shared" si="400"/>
        <v>1-5-1S83°</v>
      </c>
      <c r="AR3160" s="1136" t="str">
        <f t="shared" si="401"/>
        <v>30.8</v>
      </c>
      <c r="AS3160" s="1136" t="str">
        <f t="shared" si="402"/>
        <v>225/225/OFF</v>
      </c>
      <c r="AT3160" s="1136" t="str">
        <f t="shared" si="403"/>
        <v>1-5-1S83°</v>
      </c>
      <c r="AV3160" s="1136" t="str">
        <f t="shared" si="396"/>
        <v>114.8.6</v>
      </c>
      <c r="AW3160" s="1438">
        <f t="shared" si="397"/>
        <v>45875</v>
      </c>
    </row>
    <row r="3161" spans="1:49">
      <c r="A3161" s="1135" t="s">
        <v>15929</v>
      </c>
      <c r="B3161" s="1135" t="s">
        <v>738</v>
      </c>
      <c r="C3161" s="1135">
        <v>600</v>
      </c>
      <c r="D3161" s="1135">
        <v>1.7050000000000001</v>
      </c>
      <c r="E3161" s="1135" t="s">
        <v>15189</v>
      </c>
      <c r="F3161" s="1135" t="s">
        <v>1991</v>
      </c>
      <c r="G3161" s="1135" t="s">
        <v>1034</v>
      </c>
      <c r="H3161" s="1135" t="s">
        <v>1743</v>
      </c>
      <c r="I3161" s="1135" t="s">
        <v>126</v>
      </c>
      <c r="J3161" s="1135">
        <v>1</v>
      </c>
      <c r="K3161" s="1135" t="s">
        <v>15927</v>
      </c>
      <c r="L3161" s="1135" t="s">
        <v>4642</v>
      </c>
      <c r="M3161" s="1135">
        <v>101.5</v>
      </c>
      <c r="N3161" s="1135" t="s">
        <v>1039</v>
      </c>
      <c r="O3161" s="1135">
        <v>2.5375000000000001</v>
      </c>
      <c r="P3161" s="1135">
        <v>2.0300000000000002</v>
      </c>
      <c r="Q3161" s="1135">
        <v>4</v>
      </c>
      <c r="R3161" s="1135">
        <v>23</v>
      </c>
      <c r="T3161" s="1135">
        <v>12</v>
      </c>
      <c r="U3161" s="1135">
        <v>4.5</v>
      </c>
      <c r="V3161" s="1135" t="s">
        <v>663</v>
      </c>
      <c r="W3161" s="1135">
        <v>125</v>
      </c>
      <c r="X3161" s="1135">
        <v>80</v>
      </c>
      <c r="Y3161" s="1135">
        <v>1.5</v>
      </c>
      <c r="Z3161" s="1135">
        <v>4</v>
      </c>
      <c r="AA3161" s="1135" t="s">
        <v>15930</v>
      </c>
      <c r="AH3161" s="1135" t="s">
        <v>924</v>
      </c>
      <c r="AM3161" s="1136" t="s">
        <v>15870</v>
      </c>
      <c r="AN3161" s="1136" t="s">
        <v>16022</v>
      </c>
      <c r="AO3161" s="1136">
        <f t="shared" si="398"/>
        <v>600</v>
      </c>
      <c r="AP3161" s="1136">
        <f t="shared" si="399"/>
        <v>1.7050000000000001</v>
      </c>
      <c r="AQ3161" s="1136" t="str">
        <f t="shared" si="400"/>
        <v>1-5-1S83°</v>
      </c>
      <c r="AR3161" s="1136" t="str">
        <f t="shared" si="401"/>
        <v>30.8</v>
      </c>
      <c r="AS3161" s="1136" t="str">
        <f t="shared" si="402"/>
        <v>225/225/OFF</v>
      </c>
      <c r="AT3161" s="1136" t="str">
        <f t="shared" si="403"/>
        <v>1-5-1S83°</v>
      </c>
      <c r="AV3161" s="1136" t="str">
        <f t="shared" si="396"/>
        <v>114.8.7</v>
      </c>
      <c r="AW3161" s="1438">
        <f t="shared" si="397"/>
        <v>45876</v>
      </c>
    </row>
    <row r="3162" spans="1:49">
      <c r="A3162" s="1135" t="s">
        <v>15931</v>
      </c>
      <c r="B3162" s="1135" t="s">
        <v>471</v>
      </c>
      <c r="C3162" s="1135">
        <v>600</v>
      </c>
      <c r="D3162" s="1135">
        <v>1.76</v>
      </c>
      <c r="E3162" s="1135" t="s">
        <v>15202</v>
      </c>
      <c r="F3162" s="1135" t="s">
        <v>663</v>
      </c>
      <c r="G3162" s="1135">
        <v>5</v>
      </c>
      <c r="H3162" s="1135" t="s">
        <v>1887</v>
      </c>
      <c r="I3162" s="1135" t="s">
        <v>466</v>
      </c>
      <c r="J3162" s="1135">
        <v>2</v>
      </c>
      <c r="K3162" s="1135" t="s">
        <v>15932</v>
      </c>
      <c r="L3162" s="1135" t="s">
        <v>6429</v>
      </c>
      <c r="M3162" s="1135">
        <v>149.5</v>
      </c>
      <c r="N3162" s="1135" t="s">
        <v>1039</v>
      </c>
      <c r="O3162" s="1135">
        <v>3.7375000000000003</v>
      </c>
      <c r="P3162" s="1135">
        <v>2.99</v>
      </c>
      <c r="Q3162" s="1135">
        <v>4</v>
      </c>
      <c r="R3162" s="1135">
        <v>21</v>
      </c>
      <c r="T3162" s="1135">
        <v>37</v>
      </c>
      <c r="U3162" s="1135">
        <v>3.7</v>
      </c>
      <c r="V3162" s="1135" t="s">
        <v>663</v>
      </c>
      <c r="W3162" s="1135">
        <v>110</v>
      </c>
      <c r="X3162" s="1135">
        <v>40</v>
      </c>
      <c r="Y3162" s="1135">
        <v>2.2000000000000002</v>
      </c>
      <c r="Z3162" s="1135" t="s">
        <v>663</v>
      </c>
      <c r="AA3162" s="1135" t="s">
        <v>15925</v>
      </c>
      <c r="AH3162" s="1135" t="s">
        <v>1315</v>
      </c>
      <c r="AM3162" s="1136" t="s">
        <v>15866</v>
      </c>
      <c r="AN3162" s="1136" t="s">
        <v>16023</v>
      </c>
      <c r="AO3162" s="1136">
        <f t="shared" si="398"/>
        <v>600</v>
      </c>
      <c r="AP3162" s="1136">
        <f t="shared" si="399"/>
        <v>1.76</v>
      </c>
      <c r="AQ3162" s="1136" t="str">
        <f t="shared" si="400"/>
        <v>1-4-1S83°Z+S</v>
      </c>
      <c r="AR3162" s="1136" t="str">
        <f t="shared" si="401"/>
        <v>NA</v>
      </c>
      <c r="AS3162" s="1136" t="str">
        <f t="shared" si="402"/>
        <v>270/270/OFF</v>
      </c>
      <c r="AT3162" s="1136" t="str">
        <f t="shared" si="403"/>
        <v>1-4-1S83°Z+S</v>
      </c>
      <c r="AV3162" s="1136" t="str">
        <f t="shared" si="396"/>
        <v>114.8.5</v>
      </c>
      <c r="AW3162" s="1438">
        <f t="shared" si="397"/>
        <v>45874</v>
      </c>
    </row>
    <row r="3163" spans="1:49">
      <c r="A3163" s="1135" t="s">
        <v>15933</v>
      </c>
      <c r="B3163" s="1135" t="s">
        <v>779</v>
      </c>
      <c r="C3163" s="1135">
        <v>500</v>
      </c>
      <c r="D3163" s="1135">
        <v>1.655</v>
      </c>
      <c r="E3163" s="1135" t="s">
        <v>15202</v>
      </c>
      <c r="F3163" s="1135" t="s">
        <v>663</v>
      </c>
      <c r="G3163" s="1135">
        <v>4</v>
      </c>
      <c r="H3163" s="1135" t="s">
        <v>1743</v>
      </c>
      <c r="I3163" s="1135" t="s">
        <v>126</v>
      </c>
      <c r="J3163" s="1135">
        <v>1.8</v>
      </c>
      <c r="K3163" s="1135" t="s">
        <v>15934</v>
      </c>
      <c r="L3163" s="1135" t="s">
        <v>6836</v>
      </c>
      <c r="M3163" s="1135">
        <v>155</v>
      </c>
      <c r="N3163" s="1135" t="s">
        <v>1039</v>
      </c>
      <c r="O3163" s="1135">
        <v>3.875</v>
      </c>
      <c r="P3163" s="1135">
        <v>3.1</v>
      </c>
      <c r="Q3163" s="1135">
        <v>4</v>
      </c>
      <c r="R3163" s="1135">
        <v>25</v>
      </c>
      <c r="T3163" s="1135">
        <v>18</v>
      </c>
      <c r="U3163" s="1135">
        <v>3.8</v>
      </c>
      <c r="V3163" s="1135" t="s">
        <v>663</v>
      </c>
      <c r="W3163" s="1135">
        <v>135</v>
      </c>
      <c r="X3163" s="1135">
        <v>80</v>
      </c>
      <c r="Y3163" s="1135">
        <v>1.2</v>
      </c>
      <c r="Z3163" s="1135" t="s">
        <v>663</v>
      </c>
      <c r="AA3163" s="1135" t="s">
        <v>15935</v>
      </c>
      <c r="AH3163" s="1135" t="s">
        <v>705</v>
      </c>
      <c r="AM3163" s="1136" t="s">
        <v>15871</v>
      </c>
      <c r="AN3163" s="1136" t="s">
        <v>16024</v>
      </c>
      <c r="AO3163" s="1136">
        <f t="shared" si="398"/>
        <v>500</v>
      </c>
      <c r="AP3163" s="1136">
        <f t="shared" si="399"/>
        <v>1.655</v>
      </c>
      <c r="AQ3163" s="1136" t="str">
        <f t="shared" si="400"/>
        <v>1-4-1S83°Z+S</v>
      </c>
      <c r="AR3163" s="1136" t="str">
        <f t="shared" si="401"/>
        <v>NA</v>
      </c>
      <c r="AS3163" s="1136" t="str">
        <f t="shared" si="402"/>
        <v>225/225/OFF</v>
      </c>
      <c r="AT3163" s="1136" t="str">
        <f t="shared" si="403"/>
        <v>1-4-1S83°Z+S</v>
      </c>
      <c r="AV3163" s="1136" t="str">
        <f t="shared" si="396"/>
        <v>114.8.8</v>
      </c>
      <c r="AW3163" s="1438">
        <f t="shared" si="397"/>
        <v>45877</v>
      </c>
    </row>
    <row r="3164" spans="1:49">
      <c r="A3164" s="1135" t="s">
        <v>15936</v>
      </c>
      <c r="B3164" s="1135" t="s">
        <v>471</v>
      </c>
      <c r="C3164" s="1135">
        <v>650</v>
      </c>
      <c r="D3164" s="1135">
        <v>1.7849999999999999</v>
      </c>
      <c r="E3164" s="1135" t="s">
        <v>15203</v>
      </c>
      <c r="F3164" s="1135" t="s">
        <v>663</v>
      </c>
      <c r="G3164" s="1135">
        <v>5</v>
      </c>
      <c r="H3164" s="1135" t="s">
        <v>3450</v>
      </c>
      <c r="I3164" s="1135" t="s">
        <v>466</v>
      </c>
      <c r="J3164" s="1135">
        <v>1.7</v>
      </c>
      <c r="K3164" s="1135" t="s">
        <v>15932</v>
      </c>
      <c r="L3164" s="1135" t="s">
        <v>6429</v>
      </c>
      <c r="M3164" s="1135">
        <v>149.5</v>
      </c>
      <c r="N3164" s="1135" t="s">
        <v>1039</v>
      </c>
      <c r="O3164" s="1135">
        <v>3.7375000000000003</v>
      </c>
      <c r="P3164" s="1135">
        <v>2.99</v>
      </c>
      <c r="Q3164" s="1135">
        <v>4</v>
      </c>
      <c r="R3164" s="1135">
        <v>21</v>
      </c>
      <c r="T3164" s="1135">
        <v>37</v>
      </c>
      <c r="U3164" s="1135">
        <v>3.7</v>
      </c>
      <c r="V3164" s="1135" t="s">
        <v>663</v>
      </c>
      <c r="W3164" s="1135">
        <v>110</v>
      </c>
      <c r="X3164" s="1135">
        <v>40</v>
      </c>
      <c r="Y3164" s="1135">
        <v>2.2000000000000002</v>
      </c>
      <c r="Z3164" s="1135" t="s">
        <v>663</v>
      </c>
      <c r="AA3164" s="1135" t="s">
        <v>15937</v>
      </c>
      <c r="AH3164" s="1135" t="s">
        <v>842</v>
      </c>
      <c r="AM3164" s="1136" t="s">
        <v>15877</v>
      </c>
      <c r="AN3164" s="1136" t="s">
        <v>16025</v>
      </c>
      <c r="AO3164" s="1136">
        <f t="shared" si="398"/>
        <v>650</v>
      </c>
      <c r="AP3164" s="1136">
        <f t="shared" si="399"/>
        <v>1.7849999999999999</v>
      </c>
      <c r="AQ3164" s="1136" t="str">
        <f t="shared" si="400"/>
        <v>1-5-1S85°Z+S</v>
      </c>
      <c r="AR3164" s="1136" t="str">
        <f t="shared" si="401"/>
        <v>NA</v>
      </c>
      <c r="AS3164" s="1136" t="str">
        <f t="shared" si="402"/>
        <v>182/OFF</v>
      </c>
      <c r="AT3164" s="1136" t="str">
        <f t="shared" si="403"/>
        <v>1-5-1S85°Z+S</v>
      </c>
      <c r="AV3164" s="1136" t="str">
        <f t="shared" si="396"/>
        <v>114.8.14</v>
      </c>
      <c r="AW3164" s="1438">
        <f t="shared" si="397"/>
        <v>45883</v>
      </c>
    </row>
    <row r="3165" spans="1:49">
      <c r="A3165" s="1135" t="s">
        <v>15938</v>
      </c>
      <c r="B3165" s="1135" t="s">
        <v>471</v>
      </c>
      <c r="C3165" s="1135">
        <v>600</v>
      </c>
      <c r="D3165" s="1135">
        <v>1.79</v>
      </c>
      <c r="E3165" s="1135" t="s">
        <v>15203</v>
      </c>
      <c r="F3165" s="1135" t="s">
        <v>663</v>
      </c>
      <c r="G3165" s="1135">
        <v>5</v>
      </c>
      <c r="H3165" s="1135" t="s">
        <v>15939</v>
      </c>
      <c r="I3165" s="1135" t="s">
        <v>466</v>
      </c>
      <c r="J3165" s="1135">
        <v>1.6</v>
      </c>
      <c r="K3165" s="1135" t="s">
        <v>15940</v>
      </c>
      <c r="L3165" s="1135" t="s">
        <v>6429</v>
      </c>
      <c r="M3165" s="1135">
        <v>149.5</v>
      </c>
      <c r="N3165" s="1135" t="s">
        <v>1039</v>
      </c>
      <c r="O3165" s="1135">
        <v>3.7375000000000003</v>
      </c>
      <c r="P3165" s="1135">
        <v>2.99</v>
      </c>
      <c r="Q3165" s="1135">
        <v>4</v>
      </c>
      <c r="R3165" s="1135">
        <v>21</v>
      </c>
      <c r="T3165" s="1135">
        <v>37</v>
      </c>
      <c r="U3165" s="1135">
        <v>3.7</v>
      </c>
      <c r="V3165" s="1135" t="s">
        <v>663</v>
      </c>
      <c r="W3165" s="1135">
        <v>110</v>
      </c>
      <c r="X3165" s="1135">
        <v>40</v>
      </c>
      <c r="Y3165" s="1135">
        <v>2.2000000000000002</v>
      </c>
      <c r="Z3165" s="1135" t="s">
        <v>663</v>
      </c>
      <c r="AA3165" s="1135" t="s">
        <v>15941</v>
      </c>
      <c r="AH3165" s="1135" t="s">
        <v>888</v>
      </c>
      <c r="AI3165" s="1135">
        <v>91.94</v>
      </c>
      <c r="AJ3165" s="1135">
        <v>-0.5</v>
      </c>
      <c r="AK3165" s="1135">
        <v>1.1399999999999999</v>
      </c>
      <c r="AM3165" s="1136" t="s">
        <v>15680</v>
      </c>
      <c r="AN3165" s="1136" t="s">
        <v>16026</v>
      </c>
      <c r="AO3165" s="1136">
        <f t="shared" si="398"/>
        <v>600</v>
      </c>
      <c r="AP3165" s="1136">
        <f t="shared" si="399"/>
        <v>1.79</v>
      </c>
      <c r="AQ3165" s="1136" t="str">
        <f t="shared" si="400"/>
        <v>1-5-1S85°Z+S</v>
      </c>
      <c r="AR3165" s="1136" t="str">
        <f t="shared" si="401"/>
        <v>NA</v>
      </c>
      <c r="AS3165" s="1136" t="str">
        <f t="shared" si="402"/>
        <v>179/OFF</v>
      </c>
      <c r="AT3165" s="1136" t="str">
        <f t="shared" si="403"/>
        <v>1-5-1S85°Z+S</v>
      </c>
      <c r="AV3165" s="1136" t="str">
        <f t="shared" si="396"/>
        <v>114.7.1</v>
      </c>
      <c r="AW3165" s="1438">
        <f t="shared" si="397"/>
        <v>45839</v>
      </c>
    </row>
    <row r="3166" spans="1:49">
      <c r="A3166" s="1135" t="s">
        <v>15942</v>
      </c>
      <c r="B3166" s="1135" t="s">
        <v>5099</v>
      </c>
      <c r="C3166" s="1135">
        <v>500</v>
      </c>
      <c r="D3166" s="1135">
        <v>1.71</v>
      </c>
      <c r="E3166" s="1135" t="s">
        <v>15203</v>
      </c>
      <c r="F3166" s="1135" t="s">
        <v>663</v>
      </c>
      <c r="G3166" s="1135">
        <v>4</v>
      </c>
      <c r="H3166" s="1135" t="s">
        <v>1473</v>
      </c>
      <c r="I3166" s="1135" t="s">
        <v>126</v>
      </c>
      <c r="J3166" s="1135">
        <v>1.8</v>
      </c>
      <c r="K3166" s="1135" t="s">
        <v>15943</v>
      </c>
      <c r="L3166" s="1135" t="s">
        <v>6629</v>
      </c>
      <c r="M3166" s="1135">
        <v>154</v>
      </c>
      <c r="N3166" s="1135" t="s">
        <v>1039</v>
      </c>
      <c r="O3166" s="1135">
        <v>3.85</v>
      </c>
      <c r="P3166" s="1135">
        <v>3.08</v>
      </c>
      <c r="Q3166" s="1135">
        <v>3.5</v>
      </c>
      <c r="R3166" s="1135">
        <v>25</v>
      </c>
      <c r="T3166" s="1135">
        <v>15</v>
      </c>
      <c r="U3166" s="1135">
        <v>4.2</v>
      </c>
      <c r="V3166" s="1135" t="s">
        <v>663</v>
      </c>
      <c r="W3166" s="1135">
        <v>140</v>
      </c>
      <c r="X3166" s="1135">
        <v>90</v>
      </c>
      <c r="Y3166" s="1135">
        <v>1.6</v>
      </c>
      <c r="Z3166" s="1135" t="s">
        <v>663</v>
      </c>
      <c r="AA3166" s="1135" t="s">
        <v>15944</v>
      </c>
      <c r="AH3166" s="1135" t="s">
        <v>1580</v>
      </c>
      <c r="AI3166" s="1135">
        <v>94.75</v>
      </c>
      <c r="AJ3166" s="1135">
        <v>-0.79</v>
      </c>
      <c r="AK3166" s="1135">
        <v>3.55</v>
      </c>
      <c r="AM3166" s="1136" t="s">
        <v>15694</v>
      </c>
      <c r="AN3166" s="1136" t="s">
        <v>16027</v>
      </c>
      <c r="AO3166" s="1136">
        <f t="shared" si="398"/>
        <v>500</v>
      </c>
      <c r="AP3166" s="1136">
        <f t="shared" si="399"/>
        <v>1.71</v>
      </c>
      <c r="AQ3166" s="1136" t="str">
        <f t="shared" si="400"/>
        <v>1-5-1S85°Z+S</v>
      </c>
      <c r="AR3166" s="1136" t="str">
        <f t="shared" si="401"/>
        <v>NA</v>
      </c>
      <c r="AS3166" s="1136" t="str">
        <f t="shared" si="402"/>
        <v>167/OFF</v>
      </c>
      <c r="AT3166" s="1136" t="str">
        <f t="shared" si="403"/>
        <v>1-5-1S85°Z+S</v>
      </c>
      <c r="AV3166" s="1136" t="str">
        <f t="shared" si="396"/>
        <v>114.7.10</v>
      </c>
      <c r="AW3166" s="1438">
        <f t="shared" si="397"/>
        <v>45848</v>
      </c>
    </row>
    <row r="3167" spans="1:49">
      <c r="A3167" s="1135" t="s">
        <v>15945</v>
      </c>
      <c r="B3167" s="1135" t="s">
        <v>878</v>
      </c>
      <c r="C3167" s="1135">
        <v>600</v>
      </c>
      <c r="D3167" s="1135">
        <v>1.79</v>
      </c>
      <c r="E3167" s="1135" t="s">
        <v>15188</v>
      </c>
      <c r="F3167" s="1135" t="s">
        <v>1048</v>
      </c>
      <c r="G3167" s="1135">
        <v>5</v>
      </c>
      <c r="H3167" s="1135" t="s">
        <v>5220</v>
      </c>
      <c r="I3167" s="1135" t="s">
        <v>466</v>
      </c>
      <c r="J3167" s="1135">
        <v>4</v>
      </c>
      <c r="K3167" s="1135" t="s">
        <v>15946</v>
      </c>
      <c r="L3167" s="1135" t="s">
        <v>6332</v>
      </c>
      <c r="M3167" s="1135">
        <v>151.69999999999999</v>
      </c>
      <c r="N3167" s="1135" t="s">
        <v>1039</v>
      </c>
      <c r="O3167" s="1135">
        <v>3.7925</v>
      </c>
      <c r="P3167" s="1135">
        <v>3.0339999999999998</v>
      </c>
      <c r="Q3167" s="1135">
        <v>3</v>
      </c>
      <c r="R3167" s="1135">
        <v>19.7</v>
      </c>
      <c r="T3167" s="1135">
        <v>11.5</v>
      </c>
      <c r="U3167" s="1135">
        <v>5.3</v>
      </c>
      <c r="V3167" s="1135" t="s">
        <v>663</v>
      </c>
      <c r="W3167" s="1135">
        <v>105</v>
      </c>
      <c r="X3167" s="1135">
        <v>95</v>
      </c>
      <c r="Y3167" s="1135">
        <v>1.5</v>
      </c>
      <c r="Z3167" s="1135">
        <v>5</v>
      </c>
      <c r="AA3167" s="1135" t="s">
        <v>15899</v>
      </c>
      <c r="AB3167" s="1135" t="s">
        <v>15947</v>
      </c>
      <c r="AH3167" s="1135" t="s">
        <v>745</v>
      </c>
      <c r="AI3167" s="1135">
        <v>90.82</v>
      </c>
      <c r="AJ3167" s="1135">
        <v>-1.88</v>
      </c>
      <c r="AK3167" s="1135">
        <v>5.81</v>
      </c>
      <c r="AM3167" s="1136" t="s">
        <v>16028</v>
      </c>
      <c r="AN3167" s="1136" t="s">
        <v>16029</v>
      </c>
      <c r="AO3167" s="1136">
        <f t="shared" si="398"/>
        <v>600</v>
      </c>
      <c r="AP3167" s="1136">
        <f t="shared" si="399"/>
        <v>1.79</v>
      </c>
      <c r="AQ3167" s="1136" t="str">
        <f t="shared" si="400"/>
        <v>1-5-1S91°</v>
      </c>
      <c r="AR3167" s="1136" t="str">
        <f t="shared" si="401"/>
        <v>31</v>
      </c>
      <c r="AS3167" s="1136" t="str">
        <f t="shared" si="402"/>
        <v>300/300/140</v>
      </c>
      <c r="AT3167" s="1136" t="str">
        <f t="shared" si="403"/>
        <v>1-5-1S91°</v>
      </c>
      <c r="AV3167" s="1136" t="str">
        <f t="shared" si="396"/>
        <v>114.7.11</v>
      </c>
      <c r="AW3167" s="1438">
        <f t="shared" si="397"/>
        <v>45849</v>
      </c>
    </row>
    <row r="3168" spans="1:49">
      <c r="A3168" s="1135" t="s">
        <v>15948</v>
      </c>
      <c r="B3168" s="1135" t="s">
        <v>5044</v>
      </c>
      <c r="C3168" s="1135">
        <v>500</v>
      </c>
      <c r="D3168" s="1135">
        <v>1.74</v>
      </c>
      <c r="E3168" s="1135" t="s">
        <v>15188</v>
      </c>
      <c r="F3168" s="1135" t="s">
        <v>1078</v>
      </c>
      <c r="G3168" s="1135">
        <v>5</v>
      </c>
      <c r="H3168" s="1135" t="s">
        <v>1049</v>
      </c>
      <c r="I3168" s="1135" t="s">
        <v>126</v>
      </c>
      <c r="J3168" s="1135">
        <v>0.6</v>
      </c>
      <c r="K3168" s="1135" t="s">
        <v>15949</v>
      </c>
      <c r="L3168" s="1135" t="s">
        <v>15950</v>
      </c>
      <c r="M3168" s="1135">
        <v>152.5</v>
      </c>
      <c r="N3168" s="1135" t="s">
        <v>1039</v>
      </c>
      <c r="O3168" s="1135">
        <v>3.8125</v>
      </c>
      <c r="P3168" s="1135">
        <v>3.0500000000000003</v>
      </c>
      <c r="Q3168" s="1135">
        <v>3</v>
      </c>
      <c r="R3168" s="1135">
        <v>28.5</v>
      </c>
      <c r="T3168" s="1135">
        <v>19.2</v>
      </c>
      <c r="U3168" s="1135">
        <v>5.0999999999999996</v>
      </c>
      <c r="V3168" s="1135" t="s">
        <v>663</v>
      </c>
      <c r="W3168" s="1135">
        <v>30</v>
      </c>
      <c r="X3168" s="1135">
        <v>10</v>
      </c>
      <c r="Y3168" s="1135">
        <v>1.6</v>
      </c>
      <c r="Z3168" s="1135">
        <v>7</v>
      </c>
      <c r="AA3168" s="1135" t="s">
        <v>15951</v>
      </c>
      <c r="AB3168" s="1135" t="s">
        <v>2158</v>
      </c>
      <c r="AH3168" s="1135" t="s">
        <v>1052</v>
      </c>
      <c r="AI3168" s="1135">
        <v>13.89</v>
      </c>
      <c r="AJ3168" s="1135">
        <v>0.08</v>
      </c>
      <c r="AK3168" s="1135">
        <v>0.62</v>
      </c>
      <c r="AM3168" s="1136" t="s">
        <v>16030</v>
      </c>
      <c r="AN3168" s="1136" t="s">
        <v>16031</v>
      </c>
      <c r="AO3168" s="1136">
        <f t="shared" si="398"/>
        <v>500</v>
      </c>
      <c r="AP3168" s="1136">
        <f t="shared" si="399"/>
        <v>1.74</v>
      </c>
      <c r="AQ3168" s="1136" t="str">
        <f t="shared" si="400"/>
        <v>1-5-1S91°</v>
      </c>
      <c r="AR3168" s="1136" t="str">
        <f t="shared" si="401"/>
        <v>30</v>
      </c>
      <c r="AS3168" s="1136" t="str">
        <f t="shared" si="402"/>
        <v>260/260/OFF</v>
      </c>
      <c r="AT3168" s="1136" t="str">
        <f t="shared" si="403"/>
        <v>1-5-1S91°</v>
      </c>
      <c r="AV3168" s="1136" t="str">
        <f t="shared" si="396"/>
        <v>114.7.15</v>
      </c>
      <c r="AW3168" s="1438">
        <f t="shared" si="397"/>
        <v>45853</v>
      </c>
    </row>
    <row r="3169" spans="1:49">
      <c r="A3169" s="1135" t="s">
        <v>15952</v>
      </c>
      <c r="B3169" s="1135" t="s">
        <v>628</v>
      </c>
      <c r="C3169" s="1135">
        <v>600</v>
      </c>
      <c r="D3169" s="1135">
        <v>1.7350000000000001</v>
      </c>
      <c r="E3169" s="1135" t="s">
        <v>15188</v>
      </c>
      <c r="F3169" s="1135" t="s">
        <v>1078</v>
      </c>
      <c r="G3169" s="1135">
        <v>5</v>
      </c>
      <c r="H3169" s="1135" t="s">
        <v>1049</v>
      </c>
      <c r="I3169" s="1135" t="s">
        <v>126</v>
      </c>
      <c r="J3169" s="1135">
        <v>2.7</v>
      </c>
      <c r="K3169" s="1135" t="s">
        <v>15953</v>
      </c>
      <c r="L3169" s="1135" t="s">
        <v>4948</v>
      </c>
      <c r="M3169" s="1135">
        <v>150.30000000000001</v>
      </c>
      <c r="N3169" s="1135" t="s">
        <v>1039</v>
      </c>
      <c r="O3169" s="1135">
        <v>3.7575000000000003</v>
      </c>
      <c r="P3169" s="1135">
        <v>3.0060000000000002</v>
      </c>
      <c r="Q3169" s="1135" t="s">
        <v>15954</v>
      </c>
      <c r="R3169" s="1135">
        <v>31</v>
      </c>
      <c r="T3169" s="1135">
        <v>13</v>
      </c>
      <c r="U3169" s="1135">
        <v>7</v>
      </c>
      <c r="V3169" s="1135" t="s">
        <v>663</v>
      </c>
      <c r="W3169" s="1135">
        <v>115</v>
      </c>
      <c r="X3169" s="1135">
        <v>50</v>
      </c>
      <c r="Y3169" s="1135">
        <v>1.7</v>
      </c>
      <c r="Z3169" s="1135">
        <v>6.5</v>
      </c>
      <c r="AA3169" s="1135" t="s">
        <v>15955</v>
      </c>
      <c r="AH3169" s="1135" t="s">
        <v>842</v>
      </c>
      <c r="AI3169" s="1135">
        <v>93.14</v>
      </c>
      <c r="AJ3169" s="1135">
        <v>-1.0900000000000001</v>
      </c>
      <c r="AK3169" s="1135">
        <v>3.94</v>
      </c>
      <c r="AM3169" s="1136" t="s">
        <v>15718</v>
      </c>
      <c r="AN3169" s="1136" t="s">
        <v>16032</v>
      </c>
      <c r="AO3169" s="1136">
        <f t="shared" si="398"/>
        <v>600</v>
      </c>
      <c r="AP3169" s="1136">
        <f t="shared" si="399"/>
        <v>1.7350000000000001</v>
      </c>
      <c r="AQ3169" s="1136" t="str">
        <f t="shared" si="400"/>
        <v>1-5-1S91°</v>
      </c>
      <c r="AR3169" s="1136" t="str">
        <f t="shared" si="401"/>
        <v>30</v>
      </c>
      <c r="AS3169" s="1136" t="str">
        <f t="shared" si="402"/>
        <v>260/260/OFF</v>
      </c>
      <c r="AT3169" s="1136" t="str">
        <f t="shared" si="403"/>
        <v>1-5-1S91°</v>
      </c>
      <c r="AV3169" s="1136" t="str">
        <f t="shared" si="396"/>
        <v>114.7.27</v>
      </c>
      <c r="AW3169" s="1438">
        <f t="shared" si="397"/>
        <v>45865</v>
      </c>
    </row>
    <row r="3170" spans="1:49">
      <c r="A3170" s="1135" t="s">
        <v>15956</v>
      </c>
      <c r="B3170" s="1135" t="s">
        <v>210</v>
      </c>
      <c r="C3170" s="1135">
        <v>650</v>
      </c>
      <c r="D3170" s="1135">
        <v>1.76</v>
      </c>
      <c r="E3170" s="1135" t="s">
        <v>15188</v>
      </c>
      <c r="F3170" s="1135" t="s">
        <v>2095</v>
      </c>
      <c r="G3170" s="1135">
        <v>5</v>
      </c>
      <c r="H3170" s="1135" t="s">
        <v>6117</v>
      </c>
      <c r="I3170" s="1135" t="s">
        <v>126</v>
      </c>
      <c r="J3170" s="1135">
        <v>3</v>
      </c>
      <c r="K3170" s="1135" t="s">
        <v>15513</v>
      </c>
      <c r="L3170" s="1135" t="s">
        <v>6385</v>
      </c>
      <c r="M3170" s="1135">
        <v>150.80000000000001</v>
      </c>
      <c r="N3170" s="1135" t="s">
        <v>1039</v>
      </c>
      <c r="O3170" s="1135">
        <v>3.7700000000000005</v>
      </c>
      <c r="P3170" s="1135">
        <v>3.0160000000000005</v>
      </c>
      <c r="Q3170" s="1135">
        <v>4</v>
      </c>
      <c r="R3170" s="1135">
        <v>19</v>
      </c>
      <c r="T3170" s="1135">
        <v>28.3</v>
      </c>
      <c r="U3170" s="1135">
        <v>4.3</v>
      </c>
      <c r="V3170" s="1135" t="s">
        <v>663</v>
      </c>
      <c r="W3170" s="1135">
        <v>100</v>
      </c>
      <c r="X3170" s="1135">
        <v>50</v>
      </c>
      <c r="Y3170" s="1135">
        <v>1.5</v>
      </c>
      <c r="Z3170" s="1135">
        <v>6.5</v>
      </c>
      <c r="AA3170" s="1135" t="s">
        <v>15957</v>
      </c>
      <c r="AH3170" s="1135" t="s">
        <v>1515</v>
      </c>
      <c r="AI3170" s="1135">
        <v>91.51</v>
      </c>
      <c r="AJ3170" s="1135">
        <v>-0.31</v>
      </c>
      <c r="AK3170" s="1135">
        <v>1.46</v>
      </c>
      <c r="AM3170" s="1136" t="s">
        <v>15722</v>
      </c>
      <c r="AN3170" s="1136" t="s">
        <v>16033</v>
      </c>
      <c r="AO3170" s="1136">
        <f t="shared" si="398"/>
        <v>650</v>
      </c>
      <c r="AP3170" s="1136">
        <f t="shared" si="399"/>
        <v>1.76</v>
      </c>
      <c r="AQ3170" s="1136" t="str">
        <f t="shared" si="400"/>
        <v>1-5-1S91°</v>
      </c>
      <c r="AR3170" s="1136" t="str">
        <f t="shared" si="401"/>
        <v>29.9</v>
      </c>
      <c r="AS3170" s="1136" t="str">
        <f t="shared" si="402"/>
        <v>350/310/OFF</v>
      </c>
      <c r="AT3170" s="1136" t="str">
        <f t="shared" si="403"/>
        <v>1-5-1S91°</v>
      </c>
      <c r="AV3170" s="1136" t="str">
        <f t="shared" si="396"/>
        <v>114.7.24</v>
      </c>
      <c r="AW3170" s="1438">
        <f t="shared" si="397"/>
        <v>45862</v>
      </c>
    </row>
    <row r="3171" spans="1:49">
      <c r="A3171" s="1135" t="s">
        <v>15958</v>
      </c>
      <c r="B3171" s="1135" t="s">
        <v>779</v>
      </c>
      <c r="C3171" s="1135">
        <v>500</v>
      </c>
      <c r="D3171" s="1135">
        <v>1.655</v>
      </c>
      <c r="E3171" s="1135" t="s">
        <v>15202</v>
      </c>
      <c r="F3171" s="1135" t="s">
        <v>663</v>
      </c>
      <c r="G3171" s="1135">
        <v>4</v>
      </c>
      <c r="H3171" s="1135" t="s">
        <v>1743</v>
      </c>
      <c r="I3171" s="1135" t="s">
        <v>126</v>
      </c>
      <c r="J3171" s="1135">
        <v>1.8</v>
      </c>
      <c r="K3171" s="1135" t="s">
        <v>15753</v>
      </c>
      <c r="L3171" s="1135" t="s">
        <v>6836</v>
      </c>
      <c r="M3171" s="1135">
        <v>155</v>
      </c>
      <c r="N3171" s="1135" t="s">
        <v>1039</v>
      </c>
      <c r="O3171" s="1135">
        <v>3.875</v>
      </c>
      <c r="P3171" s="1135">
        <v>3.1</v>
      </c>
      <c r="Q3171" s="1135">
        <v>4</v>
      </c>
      <c r="R3171" s="1135">
        <v>25</v>
      </c>
      <c r="T3171" s="1135">
        <v>18</v>
      </c>
      <c r="U3171" s="1135">
        <v>3.8</v>
      </c>
      <c r="V3171" s="1135" t="s">
        <v>663</v>
      </c>
      <c r="W3171" s="1135">
        <v>135</v>
      </c>
      <c r="X3171" s="1135">
        <v>80</v>
      </c>
      <c r="Y3171" s="1135">
        <v>1.2</v>
      </c>
      <c r="Z3171" s="1135" t="s">
        <v>663</v>
      </c>
      <c r="AA3171" s="1135" t="s">
        <v>15919</v>
      </c>
      <c r="AH3171" s="1135" t="s">
        <v>812</v>
      </c>
      <c r="AI3171" s="1135">
        <v>95.57</v>
      </c>
      <c r="AJ3171" s="1135">
        <v>-0.51</v>
      </c>
      <c r="AK3171" s="1135">
        <v>1.52</v>
      </c>
      <c r="AM3171" s="1136" t="s">
        <v>15766</v>
      </c>
      <c r="AN3171" s="1136" t="s">
        <v>16034</v>
      </c>
      <c r="AO3171" s="1136">
        <f t="shared" si="398"/>
        <v>500</v>
      </c>
      <c r="AP3171" s="1136">
        <f t="shared" si="399"/>
        <v>1.655</v>
      </c>
      <c r="AQ3171" s="1136" t="str">
        <f t="shared" si="400"/>
        <v>1-4-1S83°Z+S</v>
      </c>
      <c r="AR3171" s="1136" t="str">
        <f t="shared" si="401"/>
        <v>NA</v>
      </c>
      <c r="AS3171" s="1136" t="str">
        <f t="shared" si="402"/>
        <v>225/225/OFF</v>
      </c>
      <c r="AT3171" s="1136" t="str">
        <f t="shared" si="403"/>
        <v>1-4-1S83°Z+S</v>
      </c>
      <c r="AV3171" s="1136" t="str">
        <f t="shared" si="396"/>
        <v>114.7.28</v>
      </c>
      <c r="AW3171" s="1438">
        <f t="shared" si="397"/>
        <v>45866</v>
      </c>
    </row>
    <row r="3172" spans="1:49">
      <c r="A3172" s="1135" t="s">
        <v>15959</v>
      </c>
      <c r="B3172" s="1135" t="s">
        <v>779</v>
      </c>
      <c r="C3172" s="1135">
        <v>500</v>
      </c>
      <c r="D3172" s="1135">
        <v>1.65</v>
      </c>
      <c r="E3172" s="1135" t="s">
        <v>15215</v>
      </c>
      <c r="F3172" s="1135" t="s">
        <v>663</v>
      </c>
      <c r="G3172" s="1135">
        <v>4</v>
      </c>
      <c r="H3172" s="1135" t="s">
        <v>1166</v>
      </c>
      <c r="I3172" s="1135" t="s">
        <v>126</v>
      </c>
      <c r="J3172" s="1135">
        <v>1.3</v>
      </c>
      <c r="K3172" s="1135" t="s">
        <v>15960</v>
      </c>
      <c r="L3172" s="1135" t="s">
        <v>6836</v>
      </c>
      <c r="M3172" s="1135">
        <v>155</v>
      </c>
      <c r="N3172" s="1135" t="s">
        <v>1039</v>
      </c>
      <c r="O3172" s="1135">
        <v>3.875</v>
      </c>
      <c r="P3172" s="1135">
        <v>3.1</v>
      </c>
      <c r="Q3172" s="1135">
        <v>4</v>
      </c>
      <c r="R3172" s="1135">
        <v>25</v>
      </c>
      <c r="T3172" s="1135">
        <v>18</v>
      </c>
      <c r="U3172" s="1135">
        <v>3.8</v>
      </c>
      <c r="V3172" s="1135" t="s">
        <v>663</v>
      </c>
      <c r="W3172" s="1135">
        <v>135</v>
      </c>
      <c r="X3172" s="1135">
        <v>80</v>
      </c>
      <c r="Y3172" s="1135">
        <v>1.2</v>
      </c>
      <c r="Z3172" s="1135" t="s">
        <v>663</v>
      </c>
      <c r="AA3172" s="1135" t="s">
        <v>15887</v>
      </c>
      <c r="AB3172" s="1135" t="s">
        <v>15961</v>
      </c>
      <c r="AH3172" s="1135" t="s">
        <v>811</v>
      </c>
      <c r="AM3172" s="1136" t="s">
        <v>15863</v>
      </c>
      <c r="AN3172" s="1136" t="s">
        <v>16035</v>
      </c>
      <c r="AO3172" s="1136">
        <f t="shared" si="398"/>
        <v>500</v>
      </c>
      <c r="AP3172" s="1136">
        <f t="shared" si="399"/>
        <v>1.65</v>
      </c>
      <c r="AQ3172" s="1136" t="str">
        <f t="shared" si="400"/>
        <v>1-5-1S85°S+Z</v>
      </c>
      <c r="AR3172" s="1136" t="str">
        <f t="shared" si="401"/>
        <v>NA</v>
      </c>
      <c r="AS3172" s="1136" t="str">
        <f t="shared" si="402"/>
        <v>168/OFF</v>
      </c>
      <c r="AT3172" s="1136" t="str">
        <f t="shared" si="403"/>
        <v>1-5-1S85°S+Z</v>
      </c>
      <c r="AV3172" s="1136" t="str">
        <f t="shared" si="396"/>
        <v>114.8.1</v>
      </c>
      <c r="AW3172" s="1438">
        <f t="shared" si="397"/>
        <v>45870</v>
      </c>
    </row>
    <row r="3173" spans="1:49">
      <c r="A3173" s="1135" t="s">
        <v>15962</v>
      </c>
      <c r="B3173" s="1135" t="s">
        <v>682</v>
      </c>
      <c r="C3173" s="1135">
        <v>600</v>
      </c>
      <c r="D3173" s="1135">
        <v>1.84</v>
      </c>
      <c r="E3173" s="1135" t="s">
        <v>15203</v>
      </c>
      <c r="F3173" s="1135" t="s">
        <v>663</v>
      </c>
      <c r="G3173" s="1135">
        <v>5.5</v>
      </c>
      <c r="H3173" s="1135" t="s">
        <v>3858</v>
      </c>
      <c r="I3173" s="1135" t="s">
        <v>7952</v>
      </c>
      <c r="K3173" s="1135" t="s">
        <v>15963</v>
      </c>
      <c r="L3173" s="1135" t="s">
        <v>6332</v>
      </c>
      <c r="M3173" s="1135">
        <v>296</v>
      </c>
      <c r="N3173" s="1135" t="s">
        <v>1039</v>
      </c>
      <c r="O3173" s="1135">
        <v>7.4</v>
      </c>
      <c r="P3173" s="1135">
        <v>5.92</v>
      </c>
      <c r="Q3173" s="1135">
        <v>3</v>
      </c>
      <c r="R3173" s="1135">
        <v>17</v>
      </c>
      <c r="T3173" s="1135">
        <v>10.5</v>
      </c>
      <c r="U3173" s="1135">
        <v>6.1</v>
      </c>
      <c r="V3173" s="1135" t="s">
        <v>663</v>
      </c>
      <c r="W3173" s="1135">
        <v>110</v>
      </c>
      <c r="X3173" s="1135">
        <v>90</v>
      </c>
      <c r="Y3173" s="1135">
        <v>1.1000000000000001</v>
      </c>
      <c r="Z3173" s="1135" t="s">
        <v>663</v>
      </c>
      <c r="AA3173" s="1135" t="s">
        <v>15944</v>
      </c>
      <c r="AB3173" s="1135" t="s">
        <v>15964</v>
      </c>
      <c r="AH3173" s="1135" t="s">
        <v>2084</v>
      </c>
      <c r="AI3173" s="1135">
        <v>90.93</v>
      </c>
      <c r="AJ3173" s="1135">
        <v>-1.57</v>
      </c>
      <c r="AK3173" s="1135">
        <v>6.38</v>
      </c>
      <c r="AM3173" s="1136" t="s">
        <v>15695</v>
      </c>
      <c r="AN3173" s="1136" t="s">
        <v>16036</v>
      </c>
      <c r="AO3173" s="1136">
        <f t="shared" si="398"/>
        <v>600</v>
      </c>
      <c r="AP3173" s="1136">
        <f t="shared" si="399"/>
        <v>1.84</v>
      </c>
      <c r="AQ3173" s="1136" t="str">
        <f t="shared" si="400"/>
        <v>1-5-1S85°Z+S</v>
      </c>
      <c r="AR3173" s="1136" t="str">
        <f t="shared" si="401"/>
        <v>NA</v>
      </c>
      <c r="AS3173" s="1136" t="str">
        <f t="shared" si="402"/>
        <v>167/160</v>
      </c>
      <c r="AT3173" s="1136" t="str">
        <f t="shared" si="403"/>
        <v>1-5-1S85°Z+S</v>
      </c>
      <c r="AV3173" s="1136" t="str">
        <f t="shared" si="396"/>
        <v>114.7.10</v>
      </c>
      <c r="AW3173" s="1438">
        <f t="shared" si="397"/>
        <v>45848</v>
      </c>
    </row>
    <row r="3174" spans="1:49">
      <c r="A3174" s="1135" t="s">
        <v>15965</v>
      </c>
      <c r="B3174" s="1135" t="s">
        <v>7034</v>
      </c>
      <c r="C3174" s="1135">
        <v>500</v>
      </c>
      <c r="D3174" s="1135">
        <v>1.73</v>
      </c>
      <c r="E3174" s="1135" t="s">
        <v>15216</v>
      </c>
      <c r="F3174" s="1135" t="s">
        <v>1078</v>
      </c>
      <c r="G3174" s="1135">
        <v>5</v>
      </c>
      <c r="H3174" s="1135" t="s">
        <v>1049</v>
      </c>
      <c r="I3174" s="1135" t="s">
        <v>7199</v>
      </c>
      <c r="J3174" s="1135">
        <v>1</v>
      </c>
      <c r="K3174" s="1135" t="s">
        <v>15966</v>
      </c>
      <c r="L3174" s="1135" t="s">
        <v>15950</v>
      </c>
      <c r="M3174" s="1135">
        <v>308.39999999999998</v>
      </c>
      <c r="N3174" s="1135" t="s">
        <v>1039</v>
      </c>
      <c r="O3174" s="1135">
        <v>7.71</v>
      </c>
      <c r="P3174" s="1135">
        <v>6.1679999999999993</v>
      </c>
      <c r="Q3174" s="1135">
        <v>2.8</v>
      </c>
      <c r="R3174" s="1135">
        <v>26</v>
      </c>
      <c r="T3174" s="1135">
        <v>14.5</v>
      </c>
      <c r="U3174" s="1135">
        <v>5</v>
      </c>
      <c r="V3174" s="1135" t="s">
        <v>663</v>
      </c>
      <c r="W3174" s="1135" t="s">
        <v>7084</v>
      </c>
      <c r="X3174" s="1135">
        <v>10</v>
      </c>
      <c r="Y3174" s="1135">
        <v>1.7</v>
      </c>
      <c r="Z3174" s="1135" t="s">
        <v>663</v>
      </c>
      <c r="AA3174" s="1135" t="s">
        <v>15899</v>
      </c>
      <c r="AB3174" s="1135" t="s">
        <v>8039</v>
      </c>
      <c r="AH3174" s="1135" t="s">
        <v>705</v>
      </c>
      <c r="AI3174" s="1135">
        <v>15.06</v>
      </c>
      <c r="AJ3174" s="1135">
        <v>0.4</v>
      </c>
      <c r="AK3174" s="1135">
        <v>0.4</v>
      </c>
      <c r="AM3174" s="1136" t="s">
        <v>15696</v>
      </c>
      <c r="AN3174" s="1136" t="s">
        <v>16037</v>
      </c>
      <c r="AO3174" s="1136">
        <f t="shared" si="398"/>
        <v>500</v>
      </c>
      <c r="AP3174" s="1136">
        <f t="shared" si="399"/>
        <v>1.73</v>
      </c>
      <c r="AQ3174" s="1136" t="str">
        <f t="shared" si="400"/>
        <v>1-5-1S91°Z+S</v>
      </c>
      <c r="AR3174" s="1136" t="str">
        <f t="shared" si="401"/>
        <v>30</v>
      </c>
      <c r="AS3174" s="1136" t="str">
        <f t="shared" si="402"/>
        <v>260/260/OFF</v>
      </c>
      <c r="AT3174" s="1136" t="str">
        <f t="shared" si="403"/>
        <v>1-5-1S91°Z+S</v>
      </c>
      <c r="AV3174" s="1136" t="str">
        <f t="shared" si="396"/>
        <v>114.7.11</v>
      </c>
      <c r="AW3174" s="1438">
        <f t="shared" si="397"/>
        <v>45849</v>
      </c>
    </row>
    <row r="3175" spans="1:49">
      <c r="A3175" s="1135" t="s">
        <v>15967</v>
      </c>
      <c r="B3175" s="1135" t="s">
        <v>7308</v>
      </c>
      <c r="C3175" s="1135">
        <v>550</v>
      </c>
      <c r="D3175" s="1135">
        <v>1.76</v>
      </c>
      <c r="E3175" s="1135" t="s">
        <v>15203</v>
      </c>
      <c r="F3175" s="1135" t="s">
        <v>663</v>
      </c>
      <c r="G3175" s="1135">
        <v>4.5</v>
      </c>
      <c r="H3175" s="1135" t="s">
        <v>6469</v>
      </c>
      <c r="I3175" s="1135" t="s">
        <v>15968</v>
      </c>
      <c r="J3175" s="1135">
        <v>3</v>
      </c>
      <c r="K3175" s="1135" t="s">
        <v>15758</v>
      </c>
      <c r="L3175" s="1135" t="s">
        <v>6137</v>
      </c>
      <c r="M3175" s="1135">
        <v>308</v>
      </c>
      <c r="N3175" s="1135" t="s">
        <v>1039</v>
      </c>
      <c r="O3175" s="1135">
        <v>7.7</v>
      </c>
      <c r="P3175" s="1135">
        <v>6.16</v>
      </c>
      <c r="Q3175" s="1135">
        <v>4</v>
      </c>
      <c r="R3175" s="1135">
        <v>22</v>
      </c>
      <c r="T3175" s="1135">
        <v>23.5</v>
      </c>
      <c r="U3175" s="1135">
        <v>4</v>
      </c>
      <c r="V3175" s="1135" t="s">
        <v>663</v>
      </c>
      <c r="W3175" s="1135">
        <v>135</v>
      </c>
      <c r="X3175" s="1135">
        <v>90</v>
      </c>
      <c r="Y3175" s="1135">
        <v>1.4</v>
      </c>
      <c r="Z3175" s="1135" t="s">
        <v>663</v>
      </c>
      <c r="AA3175" s="1135" t="s">
        <v>15899</v>
      </c>
      <c r="AH3175" s="1135" t="s">
        <v>625</v>
      </c>
      <c r="AI3175" s="1135">
        <v>94.87</v>
      </c>
      <c r="AJ3175" s="1135">
        <v>-0.93</v>
      </c>
      <c r="AK3175" s="1135">
        <v>2.1800000000000002</v>
      </c>
      <c r="AM3175" s="1136" t="s">
        <v>15697</v>
      </c>
      <c r="AN3175" s="1136" t="s">
        <v>16038</v>
      </c>
      <c r="AO3175" s="1136">
        <f t="shared" si="398"/>
        <v>550</v>
      </c>
      <c r="AP3175" s="1136">
        <f t="shared" si="399"/>
        <v>1.76</v>
      </c>
      <c r="AQ3175" s="1136" t="str">
        <f t="shared" si="400"/>
        <v>1-5-1S85°Z+S</v>
      </c>
      <c r="AR3175" s="1136" t="str">
        <f t="shared" si="401"/>
        <v>NA</v>
      </c>
      <c r="AS3175" s="1136" t="str">
        <f t="shared" si="402"/>
        <v>181/OFF</v>
      </c>
      <c r="AT3175" s="1136" t="str">
        <f t="shared" si="403"/>
        <v>1-5-1S85°Z+S</v>
      </c>
      <c r="AV3175" s="1136" t="str">
        <f t="shared" si="396"/>
        <v>114.7.11</v>
      </c>
      <c r="AW3175" s="1438">
        <f t="shared" si="397"/>
        <v>45849</v>
      </c>
    </row>
    <row r="3176" spans="1:49">
      <c r="A3176" s="1135" t="s">
        <v>15969</v>
      </c>
      <c r="B3176" s="1135" t="s">
        <v>7355</v>
      </c>
      <c r="C3176" s="1135">
        <v>650</v>
      </c>
      <c r="D3176" s="1135">
        <v>1.7849999999999999</v>
      </c>
      <c r="E3176" s="1135" t="s">
        <v>15216</v>
      </c>
      <c r="F3176" s="1135" t="s">
        <v>1563</v>
      </c>
      <c r="G3176" s="1135">
        <v>4</v>
      </c>
      <c r="H3176" s="1135" t="s">
        <v>15970</v>
      </c>
      <c r="I3176" s="1135" t="s">
        <v>7012</v>
      </c>
      <c r="K3176" s="1135" t="s">
        <v>15971</v>
      </c>
      <c r="L3176" s="1135" t="s">
        <v>7358</v>
      </c>
      <c r="M3176" s="1135">
        <v>303</v>
      </c>
      <c r="N3176" s="1135" t="s">
        <v>1039</v>
      </c>
      <c r="O3176" s="1135">
        <v>7.5750000000000002</v>
      </c>
      <c r="P3176" s="1135">
        <v>6.0600000000000005</v>
      </c>
      <c r="Q3176" s="1135">
        <v>3.5</v>
      </c>
      <c r="R3176" s="1135">
        <v>24</v>
      </c>
      <c r="T3176" s="1135">
        <v>16</v>
      </c>
      <c r="U3176" s="1135">
        <v>3</v>
      </c>
      <c r="V3176" s="1135" t="s">
        <v>663</v>
      </c>
      <c r="W3176" s="1135">
        <v>90</v>
      </c>
      <c r="X3176" s="1135">
        <v>10</v>
      </c>
      <c r="Y3176" s="1135">
        <v>1.5</v>
      </c>
      <c r="Z3176" s="1135" t="s">
        <v>663</v>
      </c>
      <c r="AA3176" s="1135" t="s">
        <v>15908</v>
      </c>
      <c r="AH3176" s="1135" t="s">
        <v>1576</v>
      </c>
      <c r="AI3176" s="1135">
        <v>62.79</v>
      </c>
      <c r="AJ3176" s="1135">
        <v>3.98</v>
      </c>
      <c r="AK3176" s="1135">
        <v>14.71</v>
      </c>
      <c r="AM3176" s="1136" t="s">
        <v>15711</v>
      </c>
      <c r="AN3176" s="1136" t="s">
        <v>16039</v>
      </c>
      <c r="AO3176" s="1136">
        <f t="shared" si="398"/>
        <v>650</v>
      </c>
      <c r="AP3176" s="1136">
        <f t="shared" si="399"/>
        <v>1.7849999999999999</v>
      </c>
      <c r="AQ3176" s="1136" t="str">
        <f t="shared" si="400"/>
        <v>1-5-1S91°Z+S</v>
      </c>
      <c r="AR3176" s="1136" t="str">
        <f t="shared" si="401"/>
        <v>30.5</v>
      </c>
      <c r="AS3176" s="1136" t="str">
        <f t="shared" si="402"/>
        <v>308/308/190</v>
      </c>
      <c r="AT3176" s="1136" t="str">
        <f t="shared" si="403"/>
        <v>1-5-1S91°Z+S</v>
      </c>
      <c r="AV3176" s="1136" t="str">
        <f t="shared" si="396"/>
        <v>114.7.16</v>
      </c>
      <c r="AW3176" s="1438">
        <f t="shared" si="397"/>
        <v>45854</v>
      </c>
    </row>
    <row r="3177" spans="1:49">
      <c r="A3177" s="1135" t="s">
        <v>15972</v>
      </c>
      <c r="B3177" s="1135" t="s">
        <v>737</v>
      </c>
      <c r="C3177" s="1135">
        <v>650</v>
      </c>
      <c r="D3177" s="1135">
        <v>1.76</v>
      </c>
      <c r="E3177" s="1135" t="s">
        <v>15215</v>
      </c>
      <c r="F3177" s="1135" t="s">
        <v>663</v>
      </c>
      <c r="G3177" s="1135">
        <v>5</v>
      </c>
      <c r="H3177" s="1135" t="s">
        <v>8041</v>
      </c>
      <c r="I3177" s="1135" t="s">
        <v>7803</v>
      </c>
      <c r="J3177" s="1135">
        <v>3.7</v>
      </c>
      <c r="K3177" s="1135" t="s">
        <v>15973</v>
      </c>
      <c r="L3177" s="1135" t="s">
        <v>6385</v>
      </c>
      <c r="M3177" s="1135">
        <v>298.8</v>
      </c>
      <c r="N3177" s="1135" t="s">
        <v>1039</v>
      </c>
      <c r="O3177" s="1135">
        <v>7.4700000000000006</v>
      </c>
      <c r="P3177" s="1135">
        <v>5.976</v>
      </c>
      <c r="Q3177" s="1135">
        <v>4</v>
      </c>
      <c r="R3177" s="1135">
        <v>20.5</v>
      </c>
      <c r="T3177" s="1135">
        <v>21</v>
      </c>
      <c r="U3177" s="1135">
        <v>3.5</v>
      </c>
      <c r="V3177" s="1135" t="s">
        <v>663</v>
      </c>
      <c r="W3177" s="1135">
        <v>20</v>
      </c>
      <c r="X3177" s="1135">
        <v>10</v>
      </c>
      <c r="Y3177" s="1135">
        <v>1.2</v>
      </c>
      <c r="Z3177" s="1135" t="s">
        <v>663</v>
      </c>
      <c r="AA3177" s="1135" t="s">
        <v>15908</v>
      </c>
      <c r="AH3177" s="1135" t="s">
        <v>700</v>
      </c>
      <c r="AI3177" s="1135">
        <v>92.06</v>
      </c>
      <c r="AJ3177" s="1135">
        <v>-0.24</v>
      </c>
      <c r="AK3177" s="1135">
        <v>1.31</v>
      </c>
      <c r="AM3177" s="1136" t="s">
        <v>15713</v>
      </c>
      <c r="AN3177" s="1136" t="s">
        <v>16040</v>
      </c>
      <c r="AO3177" s="1136">
        <f t="shared" si="398"/>
        <v>650</v>
      </c>
      <c r="AP3177" s="1136">
        <f t="shared" si="399"/>
        <v>1.76</v>
      </c>
      <c r="AQ3177" s="1136" t="str">
        <f t="shared" si="400"/>
        <v>1-5-1S85°S+Z</v>
      </c>
      <c r="AR3177" s="1136" t="str">
        <f t="shared" si="401"/>
        <v>NA</v>
      </c>
      <c r="AS3177" s="1136" t="str">
        <f t="shared" si="402"/>
        <v>176/173</v>
      </c>
      <c r="AT3177" s="1136" t="str">
        <f t="shared" si="403"/>
        <v>1-5-1S85°S+Z</v>
      </c>
      <c r="AV3177" s="1136" t="str">
        <f t="shared" si="396"/>
        <v>114.7.16</v>
      </c>
      <c r="AW3177" s="1438">
        <f t="shared" si="397"/>
        <v>45854</v>
      </c>
    </row>
    <row r="3178" spans="1:49">
      <c r="A3178" s="1135" t="s">
        <v>15974</v>
      </c>
      <c r="B3178" s="1135" t="s">
        <v>682</v>
      </c>
      <c r="C3178" s="1135">
        <v>600</v>
      </c>
      <c r="D3178" s="1135">
        <v>1.8049999999999999</v>
      </c>
      <c r="E3178" s="1135" t="s">
        <v>15215</v>
      </c>
      <c r="F3178" s="1135" t="s">
        <v>663</v>
      </c>
      <c r="G3178" s="1135">
        <v>5</v>
      </c>
      <c r="H3178" s="1135" t="s">
        <v>2229</v>
      </c>
      <c r="I3178" s="1135" t="s">
        <v>6961</v>
      </c>
      <c r="K3178" s="1135" t="s">
        <v>15975</v>
      </c>
      <c r="L3178" s="1135" t="s">
        <v>6332</v>
      </c>
      <c r="M3178" s="1135">
        <v>296.39999999999998</v>
      </c>
      <c r="N3178" s="1135" t="s">
        <v>1039</v>
      </c>
      <c r="O3178" s="1135">
        <v>7.41</v>
      </c>
      <c r="P3178" s="1135">
        <v>5.9279999999999999</v>
      </c>
      <c r="Q3178" s="1135">
        <v>3.5</v>
      </c>
      <c r="R3178" s="1135">
        <v>20</v>
      </c>
      <c r="T3178" s="1135">
        <v>14.7</v>
      </c>
      <c r="U3178" s="1135">
        <v>5.5</v>
      </c>
      <c r="V3178" s="1135" t="s">
        <v>663</v>
      </c>
      <c r="W3178" s="1135" t="s">
        <v>2910</v>
      </c>
      <c r="X3178" s="1135">
        <v>10</v>
      </c>
      <c r="Y3178" s="1135">
        <v>1.1000000000000001</v>
      </c>
      <c r="Z3178" s="1135" t="s">
        <v>663</v>
      </c>
      <c r="AA3178" s="1135" t="s">
        <v>6900</v>
      </c>
      <c r="AB3178" s="1135" t="s">
        <v>15976</v>
      </c>
      <c r="AH3178" s="1135" t="s">
        <v>924</v>
      </c>
      <c r="AI3178" s="1135">
        <v>90.8</v>
      </c>
      <c r="AJ3178" s="1135">
        <v>-1.5</v>
      </c>
      <c r="AK3178" s="1135">
        <v>6.24</v>
      </c>
      <c r="AM3178" s="1136" t="s">
        <v>16041</v>
      </c>
      <c r="AN3178" s="1136" t="s">
        <v>16042</v>
      </c>
      <c r="AO3178" s="1136">
        <f t="shared" si="398"/>
        <v>600</v>
      </c>
      <c r="AP3178" s="1136">
        <f t="shared" si="399"/>
        <v>1.8049999999999999</v>
      </c>
      <c r="AQ3178" s="1136" t="str">
        <f t="shared" si="400"/>
        <v>1-5-1S85°S+Z</v>
      </c>
      <c r="AR3178" s="1136" t="str">
        <f t="shared" si="401"/>
        <v>NA</v>
      </c>
      <c r="AS3178" s="1136" t="str">
        <f t="shared" si="402"/>
        <v>165/160</v>
      </c>
      <c r="AT3178" s="1136" t="str">
        <f t="shared" si="403"/>
        <v>1-5-1S85°S+Z</v>
      </c>
      <c r="AV3178" s="1136" t="str">
        <f t="shared" si="396"/>
        <v>114.1.17</v>
      </c>
      <c r="AW3178" s="1438">
        <f t="shared" si="397"/>
        <v>45674</v>
      </c>
    </row>
    <row r="3179" spans="1:49">
      <c r="A3179" s="1135" t="s">
        <v>15977</v>
      </c>
      <c r="B3179" s="1135" t="s">
        <v>473</v>
      </c>
      <c r="C3179" s="1135">
        <v>600</v>
      </c>
      <c r="D3179" s="1135">
        <v>1.81</v>
      </c>
      <c r="E3179" s="1135" t="s">
        <v>15216</v>
      </c>
      <c r="F3179" s="1135" t="s">
        <v>663</v>
      </c>
      <c r="G3179" s="1135">
        <v>5</v>
      </c>
      <c r="H3179" s="1135" t="s">
        <v>15978</v>
      </c>
      <c r="I3179" s="1135" t="s">
        <v>7466</v>
      </c>
      <c r="J3179" s="1135">
        <v>3.7</v>
      </c>
      <c r="K3179" s="1135" t="s">
        <v>15979</v>
      </c>
      <c r="L3179" s="1135" t="s">
        <v>6385</v>
      </c>
      <c r="M3179" s="1135">
        <v>295.10000000000002</v>
      </c>
      <c r="N3179" s="1135" t="s">
        <v>1039</v>
      </c>
      <c r="O3179" s="1135">
        <v>7.3775000000000013</v>
      </c>
      <c r="P3179" s="1135">
        <v>5.9020000000000001</v>
      </c>
      <c r="Q3179" s="1135">
        <v>4</v>
      </c>
      <c r="R3179" s="1135">
        <v>17.399999999999999</v>
      </c>
      <c r="T3179" s="1135">
        <v>31</v>
      </c>
      <c r="U3179" s="1135">
        <v>3.5</v>
      </c>
      <c r="V3179" s="1135" t="s">
        <v>663</v>
      </c>
      <c r="W3179" s="1135" t="s">
        <v>6974</v>
      </c>
      <c r="X3179" s="1135">
        <v>40</v>
      </c>
      <c r="Y3179" s="1135">
        <v>1</v>
      </c>
      <c r="Z3179" s="1135" t="s">
        <v>663</v>
      </c>
      <c r="AA3179" s="1135" t="s">
        <v>15980</v>
      </c>
      <c r="AH3179" s="1135" t="s">
        <v>634</v>
      </c>
      <c r="AI3179" s="1135">
        <v>91.89</v>
      </c>
      <c r="AJ3179" s="1135">
        <v>-0.69</v>
      </c>
      <c r="AK3179" s="1135">
        <v>1.73</v>
      </c>
      <c r="AM3179" s="1136" t="s">
        <v>15719</v>
      </c>
      <c r="AN3179" s="1136" t="s">
        <v>16043</v>
      </c>
      <c r="AO3179" s="1136">
        <f t="shared" si="398"/>
        <v>600</v>
      </c>
      <c r="AP3179" s="1136">
        <f t="shared" si="399"/>
        <v>1.81</v>
      </c>
      <c r="AQ3179" s="1136" t="str">
        <f t="shared" si="400"/>
        <v>1-5-1S91°Z+S</v>
      </c>
      <c r="AR3179" s="1136" t="str">
        <f t="shared" si="401"/>
        <v>NA</v>
      </c>
      <c r="AS3179" s="1136" t="str">
        <f t="shared" si="402"/>
        <v>353/323OFF</v>
      </c>
      <c r="AT3179" s="1136" t="str">
        <f t="shared" si="403"/>
        <v>1-5-1S91°Z+S</v>
      </c>
      <c r="AV3179" s="1136" t="str">
        <f t="shared" si="396"/>
        <v>114.7.23</v>
      </c>
      <c r="AW3179" s="1438">
        <f t="shared" si="397"/>
        <v>45861</v>
      </c>
    </row>
    <row r="3180" spans="1:49">
      <c r="A3180" s="1135" t="s">
        <v>15981</v>
      </c>
      <c r="B3180" s="1135" t="s">
        <v>737</v>
      </c>
      <c r="C3180" s="1135">
        <v>650</v>
      </c>
      <c r="D3180" s="1135">
        <v>1.76</v>
      </c>
      <c r="E3180" s="1135" t="s">
        <v>15215</v>
      </c>
      <c r="F3180" s="1135" t="s">
        <v>663</v>
      </c>
      <c r="G3180" s="1135">
        <v>5</v>
      </c>
      <c r="H3180" s="1135" t="s">
        <v>15982</v>
      </c>
      <c r="I3180" s="1135" t="s">
        <v>7803</v>
      </c>
      <c r="J3180" s="1135">
        <v>3.7</v>
      </c>
      <c r="K3180" s="1135" t="s">
        <v>15973</v>
      </c>
      <c r="L3180" s="1135" t="s">
        <v>6385</v>
      </c>
      <c r="M3180" s="1135">
        <v>298.8</v>
      </c>
      <c r="N3180" s="1135" t="s">
        <v>1039</v>
      </c>
      <c r="O3180" s="1135">
        <v>7.4700000000000006</v>
      </c>
      <c r="P3180" s="1135">
        <v>5.976</v>
      </c>
      <c r="Q3180" s="1135">
        <v>4</v>
      </c>
      <c r="R3180" s="1135">
        <v>20.5</v>
      </c>
      <c r="T3180" s="1135">
        <v>21</v>
      </c>
      <c r="U3180" s="1135">
        <v>3.5</v>
      </c>
      <c r="V3180" s="1135" t="s">
        <v>663</v>
      </c>
      <c r="W3180" s="1135">
        <v>20</v>
      </c>
      <c r="X3180" s="1135">
        <v>10</v>
      </c>
      <c r="Y3180" s="1135">
        <v>1.2</v>
      </c>
      <c r="Z3180" s="1135" t="s">
        <v>663</v>
      </c>
      <c r="AA3180" s="1135" t="s">
        <v>15983</v>
      </c>
      <c r="AH3180" s="1135" t="s">
        <v>1147</v>
      </c>
      <c r="AI3180" s="1135">
        <v>91.95</v>
      </c>
      <c r="AJ3180" s="1135">
        <v>-0.31</v>
      </c>
      <c r="AK3180" s="1135">
        <v>1.32</v>
      </c>
      <c r="AM3180" s="1136" t="s">
        <v>15716</v>
      </c>
      <c r="AN3180" s="1136" t="s">
        <v>16044</v>
      </c>
      <c r="AO3180" s="1136">
        <f t="shared" si="398"/>
        <v>650</v>
      </c>
      <c r="AP3180" s="1136">
        <f t="shared" si="399"/>
        <v>1.76</v>
      </c>
      <c r="AQ3180" s="1136" t="str">
        <f t="shared" si="400"/>
        <v>1-5-1S85°S+Z</v>
      </c>
      <c r="AR3180" s="1136" t="str">
        <f t="shared" si="401"/>
        <v>NA</v>
      </c>
      <c r="AS3180" s="1136" t="str">
        <f t="shared" si="402"/>
        <v>175/173</v>
      </c>
      <c r="AT3180" s="1136" t="str">
        <f t="shared" si="403"/>
        <v>1-5-1S85°S+Z</v>
      </c>
      <c r="AV3180" s="1136" t="str">
        <f t="shared" si="396"/>
        <v>114.7.22</v>
      </c>
      <c r="AW3180" s="1438">
        <f t="shared" si="397"/>
        <v>45860</v>
      </c>
    </row>
    <row r="3181" spans="1:49">
      <c r="A3181" s="1135" t="s">
        <v>15984</v>
      </c>
      <c r="B3181" s="1135" t="s">
        <v>869</v>
      </c>
      <c r="C3181" s="1135">
        <v>600</v>
      </c>
      <c r="D3181" s="1135">
        <v>1.82</v>
      </c>
      <c r="E3181" s="1135" t="s">
        <v>15210</v>
      </c>
      <c r="F3181" s="1135" t="s">
        <v>6995</v>
      </c>
      <c r="G3181" s="1135">
        <v>4</v>
      </c>
      <c r="H3181" s="1135" t="s">
        <v>6996</v>
      </c>
      <c r="I3181" s="1135" t="s">
        <v>7012</v>
      </c>
      <c r="K3181" s="1135" t="s">
        <v>15985</v>
      </c>
      <c r="L3181" s="1135" t="s">
        <v>7925</v>
      </c>
      <c r="M3181" s="1135">
        <v>303.89999999999998</v>
      </c>
      <c r="N3181" s="1135" t="s">
        <v>1039</v>
      </c>
      <c r="O3181" s="1135">
        <v>7.5975000000000001</v>
      </c>
      <c r="P3181" s="1135">
        <v>6.0779999999999994</v>
      </c>
      <c r="Q3181" s="1135">
        <v>3.5</v>
      </c>
      <c r="R3181" s="1135">
        <v>24.5</v>
      </c>
      <c r="T3181" s="1135">
        <v>12.7</v>
      </c>
      <c r="U3181" s="1135">
        <v>2.6</v>
      </c>
      <c r="V3181" s="1135" t="s">
        <v>663</v>
      </c>
      <c r="W3181" s="1135">
        <v>95</v>
      </c>
      <c r="X3181" s="1135">
        <v>10</v>
      </c>
      <c r="Y3181" s="1135">
        <v>1.5</v>
      </c>
      <c r="Z3181" s="1135" t="s">
        <v>663</v>
      </c>
      <c r="AA3181" s="1135" t="s">
        <v>15957</v>
      </c>
      <c r="AH3181" s="1135" t="s">
        <v>3307</v>
      </c>
      <c r="AI3181" s="1135">
        <v>54.53</v>
      </c>
      <c r="AJ3181" s="1135">
        <v>1.48</v>
      </c>
      <c r="AK3181" s="1135">
        <v>4.34</v>
      </c>
      <c r="AM3181" s="1136" t="s">
        <v>15726</v>
      </c>
      <c r="AN3181" s="1136" t="s">
        <v>16045</v>
      </c>
      <c r="AO3181" s="1136">
        <f t="shared" si="398"/>
        <v>600</v>
      </c>
      <c r="AP3181" s="1136">
        <f t="shared" si="399"/>
        <v>1.82</v>
      </c>
      <c r="AQ3181" s="1136" t="str">
        <f t="shared" si="400"/>
        <v>1-5-1S83°Z+S</v>
      </c>
      <c r="AR3181" s="1136" t="str">
        <f t="shared" si="401"/>
        <v>33.6</v>
      </c>
      <c r="AS3181" s="1136" t="str">
        <f t="shared" si="402"/>
        <v>310/310/190</v>
      </c>
      <c r="AT3181" s="1136" t="str">
        <f t="shared" si="403"/>
        <v>1-5-1S83°Z+S</v>
      </c>
      <c r="AV3181" s="1136" t="str">
        <f t="shared" si="396"/>
        <v>114.7.24</v>
      </c>
      <c r="AW3181" s="1438">
        <f t="shared" si="397"/>
        <v>45862</v>
      </c>
    </row>
    <row r="3182" spans="1:49">
      <c r="A3182" s="1135" t="s">
        <v>15986</v>
      </c>
      <c r="B3182" s="1135" t="s">
        <v>804</v>
      </c>
      <c r="C3182" s="1135">
        <v>600</v>
      </c>
      <c r="D3182" s="1135">
        <v>1.79</v>
      </c>
      <c r="E3182" s="1135" t="s">
        <v>15216</v>
      </c>
      <c r="F3182" s="1135" t="s">
        <v>1563</v>
      </c>
      <c r="G3182" s="1135">
        <v>4</v>
      </c>
      <c r="H3182" s="1135" t="s">
        <v>6996</v>
      </c>
      <c r="I3182" s="1135" t="s">
        <v>7095</v>
      </c>
      <c r="K3182" s="1135" t="s">
        <v>15987</v>
      </c>
      <c r="L3182" s="1135" t="s">
        <v>7936</v>
      </c>
      <c r="M3182" s="1135">
        <v>303</v>
      </c>
      <c r="N3182" s="1135" t="s">
        <v>1039</v>
      </c>
      <c r="O3182" s="1135">
        <v>7.5750000000000002</v>
      </c>
      <c r="P3182" s="1135">
        <v>6.0600000000000005</v>
      </c>
      <c r="Q3182" s="1135">
        <v>3.5</v>
      </c>
      <c r="R3182" s="1135">
        <v>24</v>
      </c>
      <c r="T3182" s="1135">
        <v>16</v>
      </c>
      <c r="U3182" s="1135">
        <v>3</v>
      </c>
      <c r="V3182" s="1135" t="s">
        <v>663</v>
      </c>
      <c r="W3182" s="1135">
        <v>90</v>
      </c>
      <c r="X3182" s="1135">
        <v>10</v>
      </c>
      <c r="Y3182" s="1135">
        <v>1.5</v>
      </c>
      <c r="Z3182" s="1135" t="s">
        <v>663</v>
      </c>
      <c r="AA3182" s="1135" t="s">
        <v>15928</v>
      </c>
      <c r="AH3182" s="1135" t="s">
        <v>1511</v>
      </c>
      <c r="AM3182" s="1136" t="s">
        <v>15868</v>
      </c>
      <c r="AN3182" s="1136" t="s">
        <v>16046</v>
      </c>
      <c r="AO3182" s="1136">
        <f t="shared" si="398"/>
        <v>600</v>
      </c>
      <c r="AP3182" s="1136">
        <f t="shared" si="399"/>
        <v>1.79</v>
      </c>
      <c r="AQ3182" s="1136" t="str">
        <f t="shared" si="400"/>
        <v>1-5-1S91°Z+S</v>
      </c>
      <c r="AR3182" s="1136" t="str">
        <f t="shared" si="401"/>
        <v>30.5</v>
      </c>
      <c r="AS3182" s="1136" t="str">
        <f t="shared" si="402"/>
        <v>310/310/190</v>
      </c>
      <c r="AT3182" s="1136" t="str">
        <f t="shared" si="403"/>
        <v>1-5-1S91°Z+S</v>
      </c>
      <c r="AV3182" s="1136" t="str">
        <f t="shared" si="396"/>
        <v>114.8.6</v>
      </c>
      <c r="AW3182" s="1438">
        <f t="shared" si="397"/>
        <v>45875</v>
      </c>
    </row>
    <row r="3183" spans="1:49">
      <c r="A3183" s="1135" t="s">
        <v>15988</v>
      </c>
      <c r="B3183" s="1135" t="s">
        <v>869</v>
      </c>
      <c r="C3183" s="1135">
        <v>600</v>
      </c>
      <c r="D3183" s="1135">
        <v>1.82</v>
      </c>
      <c r="E3183" s="1135" t="s">
        <v>15210</v>
      </c>
      <c r="F3183" s="1135" t="s">
        <v>6995</v>
      </c>
      <c r="G3183" s="1135">
        <v>4</v>
      </c>
      <c r="H3183" s="1135" t="s">
        <v>6996</v>
      </c>
      <c r="I3183" s="1135" t="s">
        <v>7012</v>
      </c>
      <c r="K3183" s="1135" t="s">
        <v>15985</v>
      </c>
      <c r="L3183" s="1135" t="s">
        <v>7925</v>
      </c>
      <c r="M3183" s="1135">
        <v>303.89999999999998</v>
      </c>
      <c r="N3183" s="1135" t="s">
        <v>1039</v>
      </c>
      <c r="O3183" s="1135">
        <v>7.5975000000000001</v>
      </c>
      <c r="P3183" s="1135">
        <v>6.0779999999999994</v>
      </c>
      <c r="Q3183" s="1135">
        <v>3.5</v>
      </c>
      <c r="R3183" s="1135">
        <v>24.5</v>
      </c>
      <c r="T3183" s="1135">
        <v>12.7</v>
      </c>
      <c r="U3183" s="1135">
        <v>2.6</v>
      </c>
      <c r="V3183" s="1135" t="s">
        <v>663</v>
      </c>
      <c r="W3183" s="1135">
        <v>95</v>
      </c>
      <c r="X3183" s="1135">
        <v>10</v>
      </c>
      <c r="Y3183" s="1135">
        <v>1.5</v>
      </c>
      <c r="Z3183" s="1135" t="s">
        <v>663</v>
      </c>
      <c r="AA3183" s="1135" t="s">
        <v>15989</v>
      </c>
      <c r="AH3183" s="1135" t="s">
        <v>474</v>
      </c>
      <c r="AM3183" s="1136" t="s">
        <v>15872</v>
      </c>
      <c r="AN3183" s="1136" t="s">
        <v>16047</v>
      </c>
      <c r="AO3183" s="1136">
        <f t="shared" si="398"/>
        <v>600</v>
      </c>
      <c r="AP3183" s="1136">
        <f t="shared" si="399"/>
        <v>1.82</v>
      </c>
      <c r="AQ3183" s="1136" t="str">
        <f t="shared" si="400"/>
        <v>1-5-1S83°Z+S</v>
      </c>
      <c r="AR3183" s="1136" t="str">
        <f t="shared" si="401"/>
        <v>33.6</v>
      </c>
      <c r="AS3183" s="1136" t="str">
        <f t="shared" si="402"/>
        <v>310/310/190</v>
      </c>
      <c r="AT3183" s="1136" t="str">
        <f t="shared" si="403"/>
        <v>1-5-1S83°Z+S</v>
      </c>
      <c r="AV3183" s="1136" t="str">
        <f t="shared" si="396"/>
        <v>114.8.12</v>
      </c>
      <c r="AW3183" s="1438">
        <f t="shared" si="397"/>
        <v>45881</v>
      </c>
    </row>
    <row r="3184" spans="1:49">
      <c r="A3184" s="1135" t="s">
        <v>15990</v>
      </c>
      <c r="B3184" s="1135" t="s">
        <v>7001</v>
      </c>
      <c r="C3184" s="1135">
        <v>600</v>
      </c>
      <c r="D3184" s="1135">
        <v>1.81</v>
      </c>
      <c r="E3184" s="1135" t="s">
        <v>15215</v>
      </c>
      <c r="F3184" s="1135" t="s">
        <v>663</v>
      </c>
      <c r="G3184" s="1135">
        <v>5</v>
      </c>
      <c r="H3184" s="1135" t="s">
        <v>7223</v>
      </c>
      <c r="I3184" s="1135" t="s">
        <v>7035</v>
      </c>
      <c r="J3184" s="1135">
        <v>2.9</v>
      </c>
      <c r="K3184" s="1135" t="s">
        <v>15991</v>
      </c>
      <c r="L3184" s="1135" t="s">
        <v>15992</v>
      </c>
      <c r="M3184" s="1135">
        <v>295.10000000000002</v>
      </c>
      <c r="N3184" s="1135" t="s">
        <v>1039</v>
      </c>
      <c r="O3184" s="1135">
        <v>7.3775000000000013</v>
      </c>
      <c r="P3184" s="1135">
        <v>5.9020000000000001</v>
      </c>
      <c r="Q3184" s="1135">
        <v>4</v>
      </c>
      <c r="R3184" s="1135">
        <v>19.100000000000001</v>
      </c>
      <c r="T3184" s="1135">
        <v>25.2</v>
      </c>
      <c r="U3184" s="1135">
        <v>3.3</v>
      </c>
      <c r="V3184" s="1135" t="s">
        <v>663</v>
      </c>
      <c r="W3184" s="1135">
        <v>60</v>
      </c>
      <c r="X3184" s="1135">
        <v>10</v>
      </c>
      <c r="Y3184" s="1135">
        <v>1.8</v>
      </c>
      <c r="Z3184" s="1135" t="s">
        <v>663</v>
      </c>
      <c r="AA3184" s="1135" t="s">
        <v>15989</v>
      </c>
      <c r="AH3184" s="1135" t="s">
        <v>662</v>
      </c>
      <c r="AM3184" s="1136" t="s">
        <v>15876</v>
      </c>
      <c r="AN3184" s="1136" t="s">
        <v>16048</v>
      </c>
      <c r="AO3184" s="1136">
        <f t="shared" si="398"/>
        <v>600</v>
      </c>
      <c r="AP3184" s="1136">
        <f t="shared" si="399"/>
        <v>1.81</v>
      </c>
      <c r="AQ3184" s="1136" t="str">
        <f t="shared" si="400"/>
        <v>1-5-1S85°S+Z</v>
      </c>
      <c r="AR3184" s="1136" t="str">
        <f t="shared" si="401"/>
        <v>NA</v>
      </c>
      <c r="AS3184" s="1136" t="str">
        <f t="shared" si="402"/>
        <v>190/168</v>
      </c>
      <c r="AT3184" s="1136" t="str">
        <f t="shared" si="403"/>
        <v>1-5-1S85°S+Z</v>
      </c>
      <c r="AV3184" s="1136" t="str">
        <f t="shared" si="396"/>
        <v>114.8.12</v>
      </c>
      <c r="AW3184" s="1438">
        <f t="shared" si="397"/>
        <v>45881</v>
      </c>
    </row>
    <row r="3185" spans="1:49">
      <c r="A3185" s="1135" t="s">
        <v>15993</v>
      </c>
      <c r="B3185" s="1135" t="s">
        <v>8607</v>
      </c>
      <c r="C3185" s="1135">
        <v>600</v>
      </c>
      <c r="D3185" s="1135">
        <v>1.76</v>
      </c>
      <c r="E3185" s="1135" t="s">
        <v>15762</v>
      </c>
      <c r="F3185" s="1135" t="s">
        <v>663</v>
      </c>
      <c r="G3185" s="1135">
        <v>5</v>
      </c>
      <c r="H3185" s="1135" t="s">
        <v>15994</v>
      </c>
      <c r="I3185" s="1135" t="s">
        <v>477</v>
      </c>
      <c r="J3185" s="1135">
        <v>1.3</v>
      </c>
      <c r="K3185" s="1135" t="s">
        <v>15995</v>
      </c>
      <c r="L3185" s="1135" t="s">
        <v>8665</v>
      </c>
      <c r="M3185" s="1135">
        <v>326.39999999999998</v>
      </c>
      <c r="N3185" s="1135" t="s">
        <v>1039</v>
      </c>
      <c r="O3185" s="1135">
        <v>8.16</v>
      </c>
      <c r="P3185" s="1135">
        <v>6.5279999999999996</v>
      </c>
      <c r="Q3185" s="1135">
        <v>3</v>
      </c>
      <c r="R3185" s="1135">
        <v>21</v>
      </c>
      <c r="T3185" s="1135">
        <v>14.4</v>
      </c>
      <c r="U3185" s="1135">
        <v>3.6</v>
      </c>
      <c r="V3185" s="1135" t="s">
        <v>663</v>
      </c>
      <c r="W3185" s="1135">
        <v>50</v>
      </c>
      <c r="X3185" s="1135">
        <v>10</v>
      </c>
      <c r="Y3185" s="1135">
        <v>1</v>
      </c>
      <c r="Z3185" s="1135" t="s">
        <v>663</v>
      </c>
      <c r="AA3185" s="1135" t="s">
        <v>15957</v>
      </c>
      <c r="AB3185" s="1135" t="s">
        <v>15996</v>
      </c>
      <c r="AH3185" s="1135" t="s">
        <v>1511</v>
      </c>
      <c r="AI3185" s="1135">
        <v>90.29</v>
      </c>
      <c r="AJ3185" s="1135">
        <v>-1.68</v>
      </c>
      <c r="AK3185" s="1135">
        <v>5.8</v>
      </c>
      <c r="AM3185" s="1136" t="s">
        <v>15727</v>
      </c>
      <c r="AN3185" s="1136" t="s">
        <v>16049</v>
      </c>
      <c r="AO3185" s="1136">
        <f t="shared" si="398"/>
        <v>600</v>
      </c>
      <c r="AP3185" s="1136">
        <f t="shared" si="399"/>
        <v>1.76</v>
      </c>
      <c r="AQ3185" s="1136" t="str">
        <f t="shared" si="400"/>
        <v>1-5-1S85°Z+S</v>
      </c>
      <c r="AR3185" s="1136" t="str">
        <f t="shared" si="401"/>
        <v>NA</v>
      </c>
      <c r="AS3185" s="1136" t="str">
        <f t="shared" si="402"/>
        <v>181/162</v>
      </c>
      <c r="AT3185" s="1136" t="str">
        <f t="shared" si="403"/>
        <v>1-5-1S85°Z+S</v>
      </c>
      <c r="AV3185" s="1136" t="str">
        <f t="shared" si="396"/>
        <v>114.7.24</v>
      </c>
      <c r="AW3185" s="1438">
        <f t="shared" si="397"/>
        <v>45862</v>
      </c>
    </row>
    <row r="3186" spans="1:49">
      <c r="A3186" s="1135" t="s">
        <v>15997</v>
      </c>
      <c r="B3186" s="1135" t="s">
        <v>8618</v>
      </c>
      <c r="C3186" s="1135">
        <v>500</v>
      </c>
      <c r="D3186" s="1135">
        <v>1.84</v>
      </c>
      <c r="E3186" s="1135" t="s">
        <v>15762</v>
      </c>
      <c r="F3186" s="1135" t="s">
        <v>663</v>
      </c>
      <c r="G3186" s="1135">
        <v>5</v>
      </c>
      <c r="H3186" s="1135" t="s">
        <v>2229</v>
      </c>
      <c r="I3186" s="1135" t="s">
        <v>466</v>
      </c>
      <c r="J3186" s="1135">
        <v>1.2</v>
      </c>
      <c r="K3186" s="1135" t="s">
        <v>15998</v>
      </c>
      <c r="L3186" s="1135" t="s">
        <v>8621</v>
      </c>
      <c r="M3186" s="1135">
        <v>421.5</v>
      </c>
      <c r="N3186" s="1135" t="s">
        <v>1039</v>
      </c>
      <c r="O3186" s="1135">
        <v>10.537500000000001</v>
      </c>
      <c r="P3186" s="1135">
        <v>8.43</v>
      </c>
      <c r="Q3186" s="1135">
        <v>3</v>
      </c>
      <c r="R3186" s="1135">
        <v>19.100000000000001</v>
      </c>
      <c r="T3186" s="1135">
        <v>12.2</v>
      </c>
      <c r="U3186" s="1135">
        <v>5.8</v>
      </c>
      <c r="V3186" s="1135" t="s">
        <v>663</v>
      </c>
      <c r="W3186" s="1135">
        <v>35</v>
      </c>
      <c r="X3186" s="1135">
        <v>10</v>
      </c>
      <c r="Y3186" s="1135">
        <v>1.2</v>
      </c>
      <c r="Z3186" s="1135" t="s">
        <v>663</v>
      </c>
      <c r="AA3186" s="1135" t="s">
        <v>15919</v>
      </c>
      <c r="AB3186" s="1135" t="s">
        <v>15999</v>
      </c>
      <c r="AH3186" s="1135" t="s">
        <v>662</v>
      </c>
      <c r="AI3186" s="1135">
        <v>90.37</v>
      </c>
      <c r="AJ3186" s="1135">
        <v>-1.65</v>
      </c>
      <c r="AK3186" s="1135">
        <v>6.28</v>
      </c>
      <c r="AM3186" s="1136" t="s">
        <v>15765</v>
      </c>
      <c r="AN3186" s="1136" t="s">
        <v>16050</v>
      </c>
      <c r="AO3186" s="1136">
        <f t="shared" si="398"/>
        <v>500</v>
      </c>
      <c r="AP3186" s="1136">
        <f t="shared" si="399"/>
        <v>1.84</v>
      </c>
      <c r="AQ3186" s="1136" t="str">
        <f t="shared" si="400"/>
        <v>1-5-1S85°Z+S</v>
      </c>
      <c r="AR3186" s="1136" t="str">
        <f t="shared" si="401"/>
        <v>NA</v>
      </c>
      <c r="AS3186" s="1136" t="str">
        <f t="shared" si="402"/>
        <v>165/160</v>
      </c>
      <c r="AT3186" s="1136" t="str">
        <f t="shared" si="403"/>
        <v>1-5-1S85°Z+S</v>
      </c>
      <c r="AV3186" s="1136" t="str">
        <f t="shared" si="396"/>
        <v>114.7.28</v>
      </c>
      <c r="AW3186" s="1438">
        <f t="shared" si="397"/>
        <v>45866</v>
      </c>
    </row>
    <row r="3187" spans="1:49">
      <c r="A3187" s="1135" t="s">
        <v>16000</v>
      </c>
      <c r="B3187" s="1135" t="s">
        <v>671</v>
      </c>
      <c r="C3187" s="1135">
        <v>550</v>
      </c>
      <c r="D3187" s="1135">
        <v>1.68</v>
      </c>
      <c r="E3187" s="1135" t="s">
        <v>15762</v>
      </c>
      <c r="F3187" s="1135" t="s">
        <v>663</v>
      </c>
      <c r="G3187" s="1135">
        <v>5.5</v>
      </c>
      <c r="H3187" s="1135" t="s">
        <v>5188</v>
      </c>
      <c r="I3187" s="1135" t="s">
        <v>657</v>
      </c>
      <c r="J3187" s="1135">
        <v>3.2</v>
      </c>
      <c r="K3187" s="1135" t="s">
        <v>16001</v>
      </c>
      <c r="L3187" s="1135" t="s">
        <v>9054</v>
      </c>
      <c r="M3187" s="1135">
        <v>427.4</v>
      </c>
      <c r="N3187" s="1135" t="s">
        <v>1039</v>
      </c>
      <c r="O3187" s="1135">
        <v>10.685</v>
      </c>
      <c r="P3187" s="1135">
        <v>8.548</v>
      </c>
      <c r="Q3187" s="1135">
        <v>3.5</v>
      </c>
      <c r="R3187" s="1135">
        <v>24</v>
      </c>
      <c r="T3187" s="1135">
        <v>14.9</v>
      </c>
      <c r="U3187" s="1135">
        <v>4.2</v>
      </c>
      <c r="V3187" s="1135" t="s">
        <v>663</v>
      </c>
      <c r="W3187" s="1135">
        <v>120</v>
      </c>
      <c r="X3187" s="1135">
        <v>90</v>
      </c>
      <c r="Y3187" s="1135">
        <v>1</v>
      </c>
      <c r="Z3187" s="1135" t="s">
        <v>663</v>
      </c>
      <c r="AA3187" s="1135" t="s">
        <v>16002</v>
      </c>
      <c r="AH3187" s="1135" t="s">
        <v>887</v>
      </c>
      <c r="AI3187" s="1135">
        <v>90.98</v>
      </c>
      <c r="AJ3187" s="1135">
        <v>2.17</v>
      </c>
      <c r="AK3187" s="1135">
        <v>-0.33</v>
      </c>
      <c r="AM3187" s="1136" t="s">
        <v>15773</v>
      </c>
      <c r="AN3187" s="1136" t="s">
        <v>16051</v>
      </c>
      <c r="AO3187" s="1136">
        <f t="shared" si="398"/>
        <v>550</v>
      </c>
      <c r="AP3187" s="1136">
        <f t="shared" si="399"/>
        <v>1.68</v>
      </c>
      <c r="AQ3187" s="1136" t="str">
        <f t="shared" si="400"/>
        <v>1-5-1S85°Z+S</v>
      </c>
      <c r="AR3187" s="1136" t="str">
        <f t="shared" si="401"/>
        <v>NA</v>
      </c>
      <c r="AS3187" s="1136" t="str">
        <f t="shared" si="402"/>
        <v>185/170</v>
      </c>
      <c r="AT3187" s="1136" t="str">
        <f t="shared" si="403"/>
        <v>1-5-1S85°Z+S</v>
      </c>
      <c r="AV3187" s="1136" t="str">
        <f t="shared" si="396"/>
        <v>114.7.30</v>
      </c>
      <c r="AW3187" s="1438">
        <f t="shared" si="397"/>
        <v>45868</v>
      </c>
    </row>
    <row r="3188" spans="1:49">
      <c r="A3188" s="1135" t="s">
        <v>16003</v>
      </c>
      <c r="B3188" s="1135" t="s">
        <v>15875</v>
      </c>
      <c r="C3188" s="1135">
        <v>500</v>
      </c>
      <c r="D3188" s="1135">
        <v>1.7649999999999999</v>
      </c>
      <c r="E3188" s="1135" t="s">
        <v>15183</v>
      </c>
      <c r="F3188" s="1135" t="s">
        <v>1048</v>
      </c>
      <c r="G3188" s="1135">
        <v>2</v>
      </c>
      <c r="H3188" s="1135" t="s">
        <v>1743</v>
      </c>
      <c r="I3188" s="1135" t="s">
        <v>126</v>
      </c>
      <c r="J3188" s="1135">
        <v>1.3</v>
      </c>
      <c r="K3188" s="1135" t="s">
        <v>16004</v>
      </c>
      <c r="L3188" s="1135" t="s">
        <v>16005</v>
      </c>
      <c r="M3188" s="1135">
        <v>46</v>
      </c>
      <c r="N3188" s="1135" t="s">
        <v>1039</v>
      </c>
      <c r="O3188" s="1135">
        <v>1.1500000000000001</v>
      </c>
      <c r="P3188" s="1135">
        <v>0.92</v>
      </c>
      <c r="Q3188" s="1135">
        <v>3</v>
      </c>
      <c r="R3188" s="1135">
        <v>26</v>
      </c>
      <c r="T3188" s="1135">
        <v>35</v>
      </c>
      <c r="U3188" s="1135">
        <v>3</v>
      </c>
      <c r="V3188" s="1135" t="s">
        <v>663</v>
      </c>
      <c r="W3188" s="1135">
        <v>135</v>
      </c>
      <c r="X3188" s="1135">
        <v>75</v>
      </c>
      <c r="Y3188" s="1135">
        <v>3</v>
      </c>
      <c r="Z3188" s="1135">
        <v>5</v>
      </c>
      <c r="AA3188" s="1135" t="s">
        <v>15891</v>
      </c>
      <c r="AH3188" s="1135" t="s">
        <v>1237</v>
      </c>
      <c r="AM3188" s="1136" t="s">
        <v>15873</v>
      </c>
      <c r="AN3188" s="1136" t="s">
        <v>16052</v>
      </c>
      <c r="AO3188" s="1136">
        <f t="shared" si="398"/>
        <v>500</v>
      </c>
      <c r="AP3188" s="1136">
        <f t="shared" si="399"/>
        <v>1.7649999999999999</v>
      </c>
      <c r="AQ3188" s="1136" t="str">
        <f t="shared" si="400"/>
        <v>1-4-1S83°</v>
      </c>
      <c r="AR3188" s="1136" t="str">
        <f t="shared" si="401"/>
        <v>31</v>
      </c>
      <c r="AS3188" s="1136" t="str">
        <f t="shared" si="402"/>
        <v>225/225/OFF</v>
      </c>
      <c r="AT3188" s="1136" t="str">
        <f t="shared" si="403"/>
        <v>1-4-1S83°</v>
      </c>
      <c r="AV3188" s="1136" t="str">
        <f t="shared" si="396"/>
        <v>114.8.11</v>
      </c>
      <c r="AW3188" s="1438">
        <f t="shared" si="397"/>
        <v>45880</v>
      </c>
    </row>
    <row r="3189" spans="1:49">
      <c r="A3189" s="1135" t="s">
        <v>15886</v>
      </c>
      <c r="B3189" s="1135" t="s">
        <v>455</v>
      </c>
      <c r="C3189" s="1135">
        <v>650</v>
      </c>
      <c r="D3189" s="1135">
        <v>1.72</v>
      </c>
      <c r="E3189" s="1135" t="s">
        <v>15183</v>
      </c>
      <c r="F3189" s="1135" t="s">
        <v>1867</v>
      </c>
      <c r="G3189" s="1135" t="s">
        <v>1861</v>
      </c>
      <c r="H3189" s="1135" t="s">
        <v>1123</v>
      </c>
      <c r="I3189" s="1135" t="s">
        <v>126</v>
      </c>
      <c r="J3189" s="1135">
        <v>0.8</v>
      </c>
      <c r="K3189" s="1135" t="s">
        <v>15406</v>
      </c>
      <c r="L3189" s="1135" t="s">
        <v>1915</v>
      </c>
      <c r="M3189" s="1135">
        <v>74.8</v>
      </c>
      <c r="N3189" s="1135" t="s">
        <v>1039</v>
      </c>
      <c r="O3189" s="1135">
        <v>1.87</v>
      </c>
      <c r="P3189" s="1135">
        <v>1.496</v>
      </c>
      <c r="Q3189" s="1135">
        <v>4</v>
      </c>
      <c r="R3189" s="1135">
        <v>23</v>
      </c>
      <c r="T3189" s="1135">
        <v>18.600000000000001</v>
      </c>
      <c r="U3189" s="1135">
        <v>3.5</v>
      </c>
      <c r="V3189" s="1135" t="s">
        <v>663</v>
      </c>
      <c r="W3189" s="1135">
        <v>105</v>
      </c>
      <c r="X3189" s="1135">
        <v>80</v>
      </c>
      <c r="Y3189" s="1135">
        <v>2</v>
      </c>
      <c r="Z3189" s="1135">
        <v>4.5</v>
      </c>
      <c r="AA3189" s="1135" t="s">
        <v>15887</v>
      </c>
      <c r="AH3189" s="1135" t="s">
        <v>745</v>
      </c>
      <c r="AM3189" s="1136" t="s">
        <v>15864</v>
      </c>
      <c r="AN3189" s="1136" t="s">
        <v>16006</v>
      </c>
      <c r="AO3189" s="1136">
        <f t="shared" si="398"/>
        <v>650</v>
      </c>
      <c r="AP3189" s="1136">
        <f t="shared" si="399"/>
        <v>1.72</v>
      </c>
      <c r="AQ3189" s="1136" t="str">
        <f t="shared" si="400"/>
        <v>1-4-1S83°</v>
      </c>
      <c r="AR3189" s="1136" t="str">
        <f t="shared" si="401"/>
        <v>30.2</v>
      </c>
      <c r="AS3189" s="1136" t="str">
        <f t="shared" si="402"/>
        <v>250/250/OFF</v>
      </c>
      <c r="AT3189" s="1136" t="str">
        <f t="shared" si="403"/>
        <v>1-4-1S83°</v>
      </c>
      <c r="AV3189" s="1136" t="str">
        <f t="shared" si="396"/>
        <v>114.8.1</v>
      </c>
      <c r="AW3189" s="1438">
        <f t="shared" si="397"/>
        <v>45870</v>
      </c>
    </row>
    <row r="3190" spans="1:49">
      <c r="A3190" s="1135" t="s">
        <v>15888</v>
      </c>
      <c r="B3190" s="1135" t="s">
        <v>884</v>
      </c>
      <c r="C3190" s="1135">
        <v>550</v>
      </c>
      <c r="D3190" s="1135">
        <v>1.68</v>
      </c>
      <c r="E3190" s="1135" t="s">
        <v>15189</v>
      </c>
      <c r="F3190" s="1135" t="s">
        <v>1078</v>
      </c>
      <c r="G3190" s="1135" t="s">
        <v>1034</v>
      </c>
      <c r="H3190" s="1135" t="s">
        <v>1111</v>
      </c>
      <c r="I3190" s="1135" t="s">
        <v>639</v>
      </c>
      <c r="J3190" s="1135">
        <v>1.1000000000000001</v>
      </c>
      <c r="K3190" s="1135" t="s">
        <v>15889</v>
      </c>
      <c r="L3190" s="1135" t="s">
        <v>15890</v>
      </c>
      <c r="M3190" s="1135">
        <v>78</v>
      </c>
      <c r="N3190" s="1135" t="s">
        <v>1039</v>
      </c>
      <c r="O3190" s="1135">
        <v>1.9500000000000002</v>
      </c>
      <c r="P3190" s="1135">
        <v>1.56</v>
      </c>
      <c r="Q3190" s="1135">
        <v>3</v>
      </c>
      <c r="R3190" s="1135">
        <v>29.5</v>
      </c>
      <c r="T3190" s="1135">
        <v>9.6</v>
      </c>
      <c r="U3190" s="1135">
        <v>6.8</v>
      </c>
      <c r="V3190" s="1135" t="s">
        <v>663</v>
      </c>
      <c r="W3190" s="1135">
        <v>135</v>
      </c>
      <c r="X3190" s="1135">
        <v>65</v>
      </c>
      <c r="Y3190" s="1135">
        <v>1.4</v>
      </c>
      <c r="Z3190" s="1135">
        <v>4</v>
      </c>
      <c r="AA3190" s="1135" t="s">
        <v>15891</v>
      </c>
      <c r="AH3190" s="1135" t="s">
        <v>3307</v>
      </c>
      <c r="AM3190" s="1136" t="s">
        <v>15874</v>
      </c>
      <c r="AN3190" s="1136" t="s">
        <v>16007</v>
      </c>
      <c r="AO3190" s="1136">
        <f t="shared" si="398"/>
        <v>550</v>
      </c>
      <c r="AP3190" s="1136">
        <f t="shared" si="399"/>
        <v>1.68</v>
      </c>
      <c r="AQ3190" s="1136" t="str">
        <f t="shared" si="400"/>
        <v>1-5-1S83°</v>
      </c>
      <c r="AR3190" s="1136" t="str">
        <f t="shared" si="401"/>
        <v>30</v>
      </c>
      <c r="AS3190" s="1136" t="str">
        <f t="shared" si="402"/>
        <v>200/200/OFF</v>
      </c>
      <c r="AT3190" s="1136" t="str">
        <f t="shared" si="403"/>
        <v>1-5-1S83°</v>
      </c>
      <c r="AV3190" s="1136" t="str">
        <f t="shared" si="396"/>
        <v>114.8.11</v>
      </c>
      <c r="AW3190" s="1438">
        <f t="shared" si="397"/>
        <v>45880</v>
      </c>
    </row>
    <row r="3191" spans="1:49">
      <c r="A3191" s="1135" t="s">
        <v>16054</v>
      </c>
      <c r="B3191" s="1135" t="s">
        <v>455</v>
      </c>
      <c r="C3191" s="1135">
        <v>700</v>
      </c>
      <c r="D3191" s="1135">
        <v>1.71</v>
      </c>
      <c r="E3191" s="1135" t="s">
        <v>15183</v>
      </c>
      <c r="F3191" s="1135" t="s">
        <v>1867</v>
      </c>
      <c r="G3191" s="1135" t="s">
        <v>1861</v>
      </c>
      <c r="H3191" s="1135" t="s">
        <v>4061</v>
      </c>
      <c r="I3191" s="1135" t="s">
        <v>126</v>
      </c>
      <c r="J3191" s="1135">
        <v>0.9</v>
      </c>
      <c r="K3191" s="1135" t="s">
        <v>16055</v>
      </c>
      <c r="L3191" s="1135" t="s">
        <v>1870</v>
      </c>
      <c r="M3191" s="1135">
        <v>74.8</v>
      </c>
      <c r="N3191" s="1135" t="s">
        <v>1039</v>
      </c>
      <c r="O3191" s="1135">
        <v>1.87</v>
      </c>
      <c r="P3191" s="1135">
        <v>1.496</v>
      </c>
      <c r="Q3191" s="1135">
        <v>4</v>
      </c>
      <c r="R3191" s="1135">
        <v>23</v>
      </c>
      <c r="T3191" s="1135">
        <v>18.600000000000001</v>
      </c>
      <c r="U3191" s="1135">
        <v>3.5</v>
      </c>
      <c r="V3191" s="1135" t="s">
        <v>663</v>
      </c>
      <c r="W3191" s="1135">
        <v>105</v>
      </c>
      <c r="X3191" s="1135">
        <v>80</v>
      </c>
      <c r="Y3191" s="1135">
        <v>2</v>
      </c>
      <c r="Z3191" s="1135">
        <v>4.5</v>
      </c>
      <c r="AA3191" s="1135" t="s">
        <v>16056</v>
      </c>
      <c r="AH3191" s="1135" t="s">
        <v>472</v>
      </c>
      <c r="AM3191" s="1136" t="s">
        <v>15878</v>
      </c>
      <c r="AN3191" s="1136" t="s">
        <v>16057</v>
      </c>
      <c r="AO3191" s="1136">
        <f t="shared" si="398"/>
        <v>700</v>
      </c>
      <c r="AP3191" s="1136">
        <f t="shared" si="399"/>
        <v>1.71</v>
      </c>
      <c r="AQ3191" s="1136" t="str">
        <f t="shared" si="400"/>
        <v>1-4-1S83°</v>
      </c>
      <c r="AR3191" s="1136" t="str">
        <f t="shared" si="401"/>
        <v>30.2</v>
      </c>
      <c r="AS3191" s="1136" t="str">
        <f t="shared" si="402"/>
        <v>257/257/OFF</v>
      </c>
      <c r="AT3191" s="1136" t="str">
        <f t="shared" si="403"/>
        <v>1-4-1S83°</v>
      </c>
      <c r="AV3191" s="1136" t="str">
        <f t="shared" si="396"/>
        <v>114.8.15</v>
      </c>
      <c r="AW3191" s="1438">
        <f t="shared" si="397"/>
        <v>45884</v>
      </c>
    </row>
    <row r="3192" spans="1:49">
      <c r="A3192" s="1135" t="s">
        <v>16058</v>
      </c>
      <c r="B3192" s="1135" t="s">
        <v>455</v>
      </c>
      <c r="C3192" s="1135">
        <v>650</v>
      </c>
      <c r="D3192" s="1135">
        <v>1.71</v>
      </c>
      <c r="E3192" s="1135" t="s">
        <v>15183</v>
      </c>
      <c r="F3192" s="1135" t="s">
        <v>1078</v>
      </c>
      <c r="G3192" s="1135" t="s">
        <v>1861</v>
      </c>
      <c r="H3192" s="1135" t="s">
        <v>1925</v>
      </c>
      <c r="I3192" s="1135" t="s">
        <v>126</v>
      </c>
      <c r="J3192" s="1135">
        <v>1.1000000000000001</v>
      </c>
      <c r="K3192" s="1135" t="s">
        <v>2376</v>
      </c>
      <c r="L3192" s="1135" t="s">
        <v>1915</v>
      </c>
      <c r="M3192" s="1135">
        <v>77</v>
      </c>
      <c r="N3192" s="1135" t="s">
        <v>1039</v>
      </c>
      <c r="O3192" s="1135">
        <v>1.925</v>
      </c>
      <c r="P3192" s="1135">
        <v>1.54</v>
      </c>
      <c r="Q3192" s="1135">
        <v>4.2</v>
      </c>
      <c r="R3192" s="1135">
        <v>24</v>
      </c>
      <c r="T3192" s="1135">
        <v>9</v>
      </c>
      <c r="U3192" s="1135">
        <v>2.2000000000000002</v>
      </c>
      <c r="V3192" s="1135" t="s">
        <v>663</v>
      </c>
      <c r="W3192" s="1135">
        <v>110</v>
      </c>
      <c r="X3192" s="1135" t="s">
        <v>1224</v>
      </c>
      <c r="Y3192" s="1135">
        <v>2.1</v>
      </c>
      <c r="Z3192" s="1135">
        <v>2.5</v>
      </c>
      <c r="AA3192" s="1135" t="s">
        <v>16059</v>
      </c>
      <c r="AB3192" s="1135" t="s">
        <v>1075</v>
      </c>
      <c r="AH3192" s="1135" t="s">
        <v>488</v>
      </c>
      <c r="AM3192" s="1136" t="s">
        <v>15880</v>
      </c>
      <c r="AN3192" s="1136" t="s">
        <v>16060</v>
      </c>
      <c r="AO3192" s="1136">
        <f t="shared" si="398"/>
        <v>650</v>
      </c>
      <c r="AP3192" s="1136">
        <f t="shared" si="399"/>
        <v>1.71</v>
      </c>
      <c r="AQ3192" s="1136" t="str">
        <f t="shared" si="400"/>
        <v>1-4-1S83°</v>
      </c>
      <c r="AR3192" s="1136" t="str">
        <f t="shared" si="401"/>
        <v>30</v>
      </c>
      <c r="AS3192" s="1136" t="str">
        <f t="shared" si="402"/>
        <v>260/260/165</v>
      </c>
      <c r="AT3192" s="1136" t="str">
        <f t="shared" si="403"/>
        <v>1-4-1S83°</v>
      </c>
      <c r="AV3192" s="1136" t="str">
        <f t="shared" si="396"/>
        <v>114.8.18</v>
      </c>
      <c r="AW3192" s="1438">
        <f t="shared" si="397"/>
        <v>45887</v>
      </c>
    </row>
    <row r="3193" spans="1:49">
      <c r="A3193" s="1135" t="s">
        <v>16061</v>
      </c>
      <c r="B3193" s="1135" t="s">
        <v>628</v>
      </c>
      <c r="C3193" s="1135">
        <v>600</v>
      </c>
      <c r="D3193" s="1135">
        <v>1.7350000000000001</v>
      </c>
      <c r="E3193" s="1135" t="s">
        <v>15188</v>
      </c>
      <c r="F3193" s="1135" t="s">
        <v>1078</v>
      </c>
      <c r="G3193" s="1135">
        <v>5</v>
      </c>
      <c r="H3193" s="1135" t="s">
        <v>1049</v>
      </c>
      <c r="I3193" s="1135" t="s">
        <v>126</v>
      </c>
      <c r="J3193" s="1135">
        <v>2.8</v>
      </c>
      <c r="K3193" s="1135" t="s">
        <v>15953</v>
      </c>
      <c r="L3193" s="1135" t="s">
        <v>4948</v>
      </c>
      <c r="M3193" s="1135">
        <v>150.30000000000001</v>
      </c>
      <c r="N3193" s="1135" t="s">
        <v>1039</v>
      </c>
      <c r="O3193" s="1135">
        <v>3.7575000000000003</v>
      </c>
      <c r="P3193" s="1135">
        <v>3.0060000000000002</v>
      </c>
      <c r="Q3193" s="1135">
        <v>2.8</v>
      </c>
      <c r="R3193" s="1135">
        <v>31</v>
      </c>
      <c r="T3193" s="1135">
        <v>13</v>
      </c>
      <c r="U3193" s="1135">
        <v>7</v>
      </c>
      <c r="V3193" s="1135" t="s">
        <v>663</v>
      </c>
      <c r="W3193" s="1135">
        <v>115</v>
      </c>
      <c r="X3193" s="1135">
        <v>50</v>
      </c>
      <c r="Y3193" s="1135">
        <v>1.7</v>
      </c>
      <c r="Z3193" s="1135">
        <v>6.5</v>
      </c>
      <c r="AA3193" s="1135" t="s">
        <v>16059</v>
      </c>
      <c r="AH3193" s="1135" t="s">
        <v>843</v>
      </c>
      <c r="AM3193" s="1136" t="s">
        <v>15879</v>
      </c>
      <c r="AN3193" s="1136" t="s">
        <v>16062</v>
      </c>
      <c r="AO3193" s="1136">
        <f t="shared" si="398"/>
        <v>600</v>
      </c>
      <c r="AP3193" s="1136">
        <f t="shared" si="399"/>
        <v>1.7350000000000001</v>
      </c>
      <c r="AQ3193" s="1136" t="str">
        <f t="shared" si="400"/>
        <v>1-5-1S91°</v>
      </c>
      <c r="AR3193" s="1136" t="str">
        <f t="shared" si="401"/>
        <v>30</v>
      </c>
      <c r="AS3193" s="1136" t="str">
        <f t="shared" si="402"/>
        <v>260/260/OFF</v>
      </c>
      <c r="AT3193" s="1136" t="str">
        <f t="shared" si="403"/>
        <v>1-5-1S91°</v>
      </c>
      <c r="AV3193" s="1136" t="str">
        <f t="shared" si="396"/>
        <v>114.8.18</v>
      </c>
      <c r="AW3193" s="1438">
        <f t="shared" si="397"/>
        <v>45887</v>
      </c>
    </row>
    <row r="3194" spans="1:49">
      <c r="A3194" s="1135" t="s">
        <v>16063</v>
      </c>
      <c r="B3194" s="1135" t="s">
        <v>881</v>
      </c>
      <c r="C3194" s="1135">
        <v>550</v>
      </c>
      <c r="D3194" s="1135">
        <v>1.79</v>
      </c>
      <c r="E3194" s="1135" t="s">
        <v>15205</v>
      </c>
      <c r="F3194" s="1135" t="s">
        <v>1069</v>
      </c>
      <c r="G3194" s="1135">
        <v>4</v>
      </c>
      <c r="H3194" s="1135" t="s">
        <v>16064</v>
      </c>
      <c r="I3194" s="1135" t="s">
        <v>663</v>
      </c>
      <c r="J3194" s="1135">
        <v>0</v>
      </c>
      <c r="K3194" s="1135" t="s">
        <v>16065</v>
      </c>
      <c r="L3194" s="1135" t="s">
        <v>5131</v>
      </c>
      <c r="M3194" s="1135">
        <v>150</v>
      </c>
      <c r="N3194" s="1135" t="s">
        <v>1039</v>
      </c>
      <c r="O3194" s="1135">
        <v>3.75</v>
      </c>
      <c r="P3194" s="1135">
        <v>3</v>
      </c>
      <c r="Q3194" s="1135">
        <v>3.5</v>
      </c>
      <c r="R3194" s="1135">
        <v>21.8</v>
      </c>
      <c r="T3194" s="1135">
        <v>19.5</v>
      </c>
      <c r="U3194" s="1135">
        <v>1.8</v>
      </c>
      <c r="V3194" s="1135" t="s">
        <v>663</v>
      </c>
      <c r="W3194" s="1135" t="s">
        <v>663</v>
      </c>
      <c r="X3194" s="1135" t="s">
        <v>663</v>
      </c>
      <c r="Y3194" s="1135">
        <v>2.1</v>
      </c>
      <c r="Z3194" s="1135">
        <v>5</v>
      </c>
      <c r="AA3194" s="1135" t="s">
        <v>16066</v>
      </c>
      <c r="AH3194" s="1135" t="s">
        <v>1052</v>
      </c>
      <c r="AM3194" s="1136" t="s">
        <v>15884</v>
      </c>
      <c r="AN3194" s="1136" t="s">
        <v>16067</v>
      </c>
      <c r="AO3194" s="1136">
        <f t="shared" si="398"/>
        <v>550</v>
      </c>
      <c r="AP3194" s="1136">
        <f t="shared" si="399"/>
        <v>1.79</v>
      </c>
      <c r="AQ3194" s="1136" t="str">
        <f t="shared" si="400"/>
        <v>1-5-1S91</v>
      </c>
      <c r="AR3194" s="1136" t="str">
        <f t="shared" si="401"/>
        <v>31.5</v>
      </c>
      <c r="AS3194" s="1136" t="str">
        <f t="shared" si="402"/>
        <v>305/305/160</v>
      </c>
      <c r="AT3194" s="1136" t="str">
        <f t="shared" si="403"/>
        <v>1-5-1S91</v>
      </c>
      <c r="AV3194" s="1136" t="str">
        <f t="shared" si="396"/>
        <v>114.8.21</v>
      </c>
      <c r="AW3194" s="1438">
        <f t="shared" si="397"/>
        <v>45890</v>
      </c>
    </row>
    <row r="3195" spans="1:49">
      <c r="A3195" s="1135" t="s">
        <v>16068</v>
      </c>
      <c r="B3195" s="1135" t="s">
        <v>869</v>
      </c>
      <c r="C3195" s="1135">
        <v>600</v>
      </c>
      <c r="D3195" s="1135">
        <v>1.82</v>
      </c>
      <c r="E3195" s="1135" t="s">
        <v>15210</v>
      </c>
      <c r="F3195" s="1135" t="s">
        <v>6995</v>
      </c>
      <c r="G3195" s="1135">
        <v>4</v>
      </c>
      <c r="H3195" s="1135" t="s">
        <v>6996</v>
      </c>
      <c r="I3195" s="1135" t="s">
        <v>7012</v>
      </c>
      <c r="K3195" s="1135" t="s">
        <v>15985</v>
      </c>
      <c r="L3195" s="1135" t="s">
        <v>7925</v>
      </c>
      <c r="M3195" s="1135">
        <v>303.89999999999998</v>
      </c>
      <c r="N3195" s="1135" t="s">
        <v>1039</v>
      </c>
      <c r="O3195" s="1135">
        <v>7.5975000000000001</v>
      </c>
      <c r="P3195" s="1135">
        <v>6.0779999999999994</v>
      </c>
      <c r="Q3195" s="1135">
        <v>3.5</v>
      </c>
      <c r="R3195" s="1135">
        <v>24.5</v>
      </c>
      <c r="T3195" s="1135">
        <v>12.7</v>
      </c>
      <c r="U3195" s="1135">
        <v>2.6</v>
      </c>
      <c r="V3195" s="1135" t="s">
        <v>663</v>
      </c>
      <c r="W3195" s="1135">
        <v>95</v>
      </c>
      <c r="X3195" s="1135">
        <v>10</v>
      </c>
      <c r="Y3195" s="1135">
        <v>1.5</v>
      </c>
      <c r="Z3195" s="1135" t="s">
        <v>663</v>
      </c>
      <c r="AA3195" s="1135" t="s">
        <v>16066</v>
      </c>
      <c r="AH3195" s="1135" t="s">
        <v>1060</v>
      </c>
      <c r="AM3195" s="1136" t="s">
        <v>15882</v>
      </c>
      <c r="AN3195" s="1136" t="s">
        <v>16069</v>
      </c>
      <c r="AO3195" s="1136">
        <f t="shared" si="398"/>
        <v>600</v>
      </c>
      <c r="AP3195" s="1136">
        <f t="shared" si="399"/>
        <v>1.82</v>
      </c>
      <c r="AQ3195" s="1136" t="str">
        <f t="shared" si="400"/>
        <v>1-5-1S83°Z+S</v>
      </c>
      <c r="AR3195" s="1136" t="str">
        <f t="shared" si="401"/>
        <v>33.6</v>
      </c>
      <c r="AS3195" s="1136" t="str">
        <f t="shared" si="402"/>
        <v>310/310/190</v>
      </c>
      <c r="AT3195" s="1136" t="str">
        <f t="shared" si="403"/>
        <v>1-5-1S83°Z+S</v>
      </c>
      <c r="AV3195" s="1136" t="str">
        <f t="shared" si="396"/>
        <v>114.8.21</v>
      </c>
      <c r="AW3195" s="1438">
        <f t="shared" si="397"/>
        <v>45890</v>
      </c>
    </row>
    <row r="3196" spans="1:49">
      <c r="A3196" s="1135" t="s">
        <v>16070</v>
      </c>
      <c r="B3196" s="1135" t="s">
        <v>8440</v>
      </c>
      <c r="C3196" s="1135">
        <v>600</v>
      </c>
      <c r="D3196" s="1135">
        <v>1.76</v>
      </c>
      <c r="E3196" s="1135" t="s">
        <v>15210</v>
      </c>
      <c r="F3196" s="1135" t="s">
        <v>2328</v>
      </c>
      <c r="G3196" s="1135">
        <v>5</v>
      </c>
      <c r="H3196" s="1135" t="s">
        <v>6210</v>
      </c>
      <c r="I3196" s="1135" t="s">
        <v>7012</v>
      </c>
      <c r="J3196" s="1135">
        <v>3</v>
      </c>
      <c r="K3196" s="1135" t="s">
        <v>16071</v>
      </c>
      <c r="L3196" s="1135" t="s">
        <v>5347</v>
      </c>
      <c r="M3196" s="1135">
        <v>303</v>
      </c>
      <c r="N3196" s="1135" t="s">
        <v>1039</v>
      </c>
      <c r="O3196" s="1135">
        <v>7.5750000000000002</v>
      </c>
      <c r="P3196" s="1135">
        <v>6.0600000000000005</v>
      </c>
      <c r="Q3196" s="1135">
        <v>4</v>
      </c>
      <c r="R3196" s="1135">
        <v>24</v>
      </c>
      <c r="T3196" s="1135">
        <v>22</v>
      </c>
      <c r="U3196" s="1135">
        <v>3.8</v>
      </c>
      <c r="V3196" s="1135" t="s">
        <v>663</v>
      </c>
      <c r="W3196" s="1135">
        <v>100</v>
      </c>
      <c r="X3196" s="1135">
        <v>40</v>
      </c>
      <c r="Y3196" s="1135">
        <v>1.2</v>
      </c>
      <c r="Z3196" s="1135" t="s">
        <v>663</v>
      </c>
      <c r="AA3196" s="1135" t="s">
        <v>16072</v>
      </c>
      <c r="AH3196" s="1135" t="s">
        <v>1332</v>
      </c>
      <c r="AM3196" s="1136" t="s">
        <v>15883</v>
      </c>
      <c r="AN3196" s="1136" t="s">
        <v>16073</v>
      </c>
      <c r="AO3196" s="1136">
        <f t="shared" si="398"/>
        <v>600</v>
      </c>
      <c r="AP3196" s="1136">
        <f t="shared" si="399"/>
        <v>1.76</v>
      </c>
      <c r="AQ3196" s="1136" t="str">
        <f t="shared" si="400"/>
        <v>1-5-1S83°Z+S</v>
      </c>
      <c r="AR3196" s="1136" t="str">
        <f t="shared" si="401"/>
        <v>33.5</v>
      </c>
      <c r="AS3196" s="1136" t="str">
        <f t="shared" si="402"/>
        <v>320/320/OFF</v>
      </c>
      <c r="AT3196" s="1136" t="str">
        <f t="shared" si="403"/>
        <v>1-5-1S83°Z+S</v>
      </c>
      <c r="AV3196" s="1136" t="str">
        <f t="shared" si="396"/>
        <v>114.8.20</v>
      </c>
      <c r="AW3196" s="1438">
        <f t="shared" si="397"/>
        <v>45889</v>
      </c>
    </row>
    <row r="3197" spans="1:49">
      <c r="A3197" s="1135" t="s">
        <v>16074</v>
      </c>
      <c r="B3197" s="1135" t="s">
        <v>7034</v>
      </c>
      <c r="C3197" s="1135">
        <v>500</v>
      </c>
      <c r="D3197" s="1135">
        <v>1.7849999999999999</v>
      </c>
      <c r="E3197" s="1135" t="s">
        <v>15216</v>
      </c>
      <c r="F3197" s="1135" t="s">
        <v>1078</v>
      </c>
      <c r="G3197" s="1135">
        <v>5</v>
      </c>
      <c r="H3197" s="1135" t="s">
        <v>1049</v>
      </c>
      <c r="I3197" s="1135" t="s">
        <v>7199</v>
      </c>
      <c r="J3197" s="1135">
        <v>1</v>
      </c>
      <c r="K3197" s="1135" t="s">
        <v>16075</v>
      </c>
      <c r="L3197" s="1135" t="s">
        <v>5046</v>
      </c>
      <c r="M3197" s="1135">
        <v>308.39999999999998</v>
      </c>
      <c r="N3197" s="1135" t="s">
        <v>1039</v>
      </c>
      <c r="O3197" s="1135">
        <v>7.71</v>
      </c>
      <c r="P3197" s="1135">
        <v>6.1679999999999993</v>
      </c>
      <c r="Q3197" s="1135">
        <v>2.8</v>
      </c>
      <c r="R3197" s="1135">
        <v>26</v>
      </c>
      <c r="T3197" s="1135">
        <v>14.5</v>
      </c>
      <c r="U3197" s="1135">
        <v>5</v>
      </c>
      <c r="V3197" s="1135" t="s">
        <v>663</v>
      </c>
      <c r="W3197" s="1135" t="s">
        <v>7084</v>
      </c>
      <c r="X3197" s="1135">
        <v>10</v>
      </c>
      <c r="Y3197" s="1135">
        <v>1.7</v>
      </c>
      <c r="Z3197" s="1135" t="s">
        <v>663</v>
      </c>
      <c r="AA3197" s="1135" t="s">
        <v>15899</v>
      </c>
      <c r="AB3197" s="1135" t="s">
        <v>2256</v>
      </c>
      <c r="AH3197" s="1135" t="s">
        <v>1231</v>
      </c>
      <c r="AM3197" s="1136" t="s">
        <v>15885</v>
      </c>
      <c r="AN3197" s="1136" t="s">
        <v>16076</v>
      </c>
      <c r="AO3197" s="1136">
        <f t="shared" si="398"/>
        <v>500</v>
      </c>
      <c r="AP3197" s="1136">
        <f t="shared" si="399"/>
        <v>1.7849999999999999</v>
      </c>
      <c r="AQ3197" s="1136" t="str">
        <f t="shared" si="400"/>
        <v>1-5-1S91°Z+S</v>
      </c>
      <c r="AR3197" s="1136" t="str">
        <f t="shared" si="401"/>
        <v>30</v>
      </c>
      <c r="AS3197" s="1136" t="str">
        <f t="shared" si="402"/>
        <v>260/260/OFF</v>
      </c>
      <c r="AT3197" s="1136" t="str">
        <f t="shared" si="403"/>
        <v>1-5-1S91°Z+S</v>
      </c>
      <c r="AV3197" s="1136" t="str">
        <f t="shared" si="396"/>
        <v>114.7.11</v>
      </c>
      <c r="AW3197" s="1438">
        <f t="shared" si="397"/>
        <v>45849</v>
      </c>
    </row>
    <row r="3198" spans="1:49">
      <c r="A3198" s="1135" t="s">
        <v>16156</v>
      </c>
      <c r="B3198" s="1135" t="s">
        <v>1753</v>
      </c>
      <c r="C3198" s="1135">
        <v>500</v>
      </c>
      <c r="D3198" s="1135">
        <v>1.7</v>
      </c>
      <c r="E3198" s="1135" t="s">
        <v>15189</v>
      </c>
      <c r="F3198" s="1135" t="s">
        <v>1078</v>
      </c>
      <c r="G3198" s="1135" t="s">
        <v>1110</v>
      </c>
      <c r="H3198" s="1135" t="s">
        <v>1754</v>
      </c>
      <c r="I3198" s="1135" t="s">
        <v>639</v>
      </c>
      <c r="J3198" s="1135">
        <v>1.2</v>
      </c>
      <c r="K3198" s="1135" t="s">
        <v>16157</v>
      </c>
      <c r="L3198" s="1135" t="s">
        <v>1450</v>
      </c>
      <c r="M3198" s="1135">
        <v>49.5</v>
      </c>
      <c r="N3198" s="1135" t="s">
        <v>1039</v>
      </c>
      <c r="O3198" s="1135">
        <v>1.2375</v>
      </c>
      <c r="P3198" s="1135">
        <v>0.99</v>
      </c>
      <c r="Q3198" s="1135">
        <v>3</v>
      </c>
      <c r="R3198" s="1135">
        <v>31</v>
      </c>
      <c r="T3198" s="1135">
        <v>11</v>
      </c>
      <c r="U3198" s="1135">
        <v>6.5</v>
      </c>
      <c r="V3198" s="1135" t="s">
        <v>663</v>
      </c>
      <c r="W3198" s="1135">
        <v>165</v>
      </c>
      <c r="X3198" s="1135">
        <v>90</v>
      </c>
      <c r="Y3198" s="1135">
        <v>2</v>
      </c>
      <c r="Z3198" s="1135">
        <v>3</v>
      </c>
      <c r="AA3198" s="1135" t="s">
        <v>16158</v>
      </c>
      <c r="AH3198" s="1135" t="s">
        <v>633</v>
      </c>
      <c r="AM3198" s="1136" t="s">
        <v>16135</v>
      </c>
      <c r="AN3198" s="1136" t="s">
        <v>16159</v>
      </c>
      <c r="AO3198" s="1136">
        <f t="shared" si="398"/>
        <v>500</v>
      </c>
      <c r="AP3198" s="1136">
        <f t="shared" si="399"/>
        <v>1.7</v>
      </c>
      <c r="AQ3198" s="1136" t="str">
        <f t="shared" si="400"/>
        <v>1-5-1S83°</v>
      </c>
      <c r="AR3198" s="1136" t="str">
        <f t="shared" si="401"/>
        <v>30</v>
      </c>
      <c r="AS3198" s="1136" t="str">
        <f t="shared" si="402"/>
        <v>180/180/OFF</v>
      </c>
      <c r="AT3198" s="1136" t="str">
        <f t="shared" si="403"/>
        <v>1-5-1S83°</v>
      </c>
      <c r="AV3198" s="1136" t="str">
        <f t="shared" si="396"/>
        <v>114.9.16</v>
      </c>
      <c r="AW3198" s="1438">
        <f t="shared" si="397"/>
        <v>45916</v>
      </c>
    </row>
    <row r="3199" spans="1:49">
      <c r="A3199" s="1135" t="s">
        <v>16160</v>
      </c>
      <c r="B3199" s="1135" t="s">
        <v>1985</v>
      </c>
      <c r="C3199" s="1135">
        <v>600</v>
      </c>
      <c r="D3199" s="1135">
        <v>1.7</v>
      </c>
      <c r="E3199" s="1135" t="s">
        <v>15183</v>
      </c>
      <c r="F3199" s="1135" t="s">
        <v>1078</v>
      </c>
      <c r="G3199" s="1135" t="s">
        <v>1034</v>
      </c>
      <c r="H3199" s="1135" t="s">
        <v>1395</v>
      </c>
      <c r="I3199" s="1135" t="s">
        <v>126</v>
      </c>
      <c r="J3199" s="1135">
        <v>0.7</v>
      </c>
      <c r="K3199" s="1135" t="s">
        <v>16161</v>
      </c>
      <c r="L3199" s="1135" t="s">
        <v>1905</v>
      </c>
      <c r="M3199" s="1135">
        <v>74.599999999999994</v>
      </c>
      <c r="N3199" s="1135" t="s">
        <v>1039</v>
      </c>
      <c r="O3199" s="1135">
        <v>1.865</v>
      </c>
      <c r="P3199" s="1135">
        <v>1.492</v>
      </c>
      <c r="Q3199" s="1135">
        <v>3.5</v>
      </c>
      <c r="R3199" s="1135">
        <v>29</v>
      </c>
      <c r="T3199" s="1135">
        <v>12.5</v>
      </c>
      <c r="U3199" s="1135">
        <v>5.0999999999999996</v>
      </c>
      <c r="V3199" s="1135" t="s">
        <v>663</v>
      </c>
      <c r="W3199" s="1135">
        <v>95</v>
      </c>
      <c r="X3199" s="1135">
        <v>60</v>
      </c>
      <c r="Y3199" s="1135">
        <v>1.8</v>
      </c>
      <c r="Z3199" s="1135">
        <v>4.5</v>
      </c>
      <c r="AA3199" s="1135" t="s">
        <v>16162</v>
      </c>
      <c r="AB3199" s="1135" t="s">
        <v>16163</v>
      </c>
      <c r="AH3199" s="1135" t="s">
        <v>959</v>
      </c>
      <c r="AI3199" s="1135">
        <v>92.94</v>
      </c>
      <c r="AJ3199" s="1135">
        <v>-0.99</v>
      </c>
      <c r="AK3199" s="1135">
        <v>4.6100000000000003</v>
      </c>
      <c r="AM3199" s="1136" t="s">
        <v>16084</v>
      </c>
      <c r="AN3199" s="1136" t="s">
        <v>16164</v>
      </c>
      <c r="AO3199" s="1136">
        <f t="shared" si="398"/>
        <v>600</v>
      </c>
      <c r="AP3199" s="1136">
        <f t="shared" si="399"/>
        <v>1.7</v>
      </c>
      <c r="AQ3199" s="1136" t="str">
        <f t="shared" si="400"/>
        <v>1-4-1S83°</v>
      </c>
      <c r="AR3199" s="1136" t="str">
        <f t="shared" si="401"/>
        <v>30</v>
      </c>
      <c r="AS3199" s="1136" t="str">
        <f t="shared" si="402"/>
        <v>242/242/OFF</v>
      </c>
      <c r="AT3199" s="1136" t="str">
        <f t="shared" si="403"/>
        <v>1-4-1S83°</v>
      </c>
      <c r="AV3199" s="1136" t="str">
        <f t="shared" si="396"/>
        <v>114.8.29</v>
      </c>
      <c r="AW3199" s="1438">
        <f t="shared" si="397"/>
        <v>45898</v>
      </c>
    </row>
    <row r="3200" spans="1:49">
      <c r="A3200" s="1135" t="s">
        <v>16165</v>
      </c>
      <c r="B3200" s="1135" t="s">
        <v>455</v>
      </c>
      <c r="C3200" s="1135">
        <v>650</v>
      </c>
      <c r="D3200" s="1135">
        <v>1.73</v>
      </c>
      <c r="E3200" s="1135" t="s">
        <v>16155</v>
      </c>
      <c r="F3200" s="1135" t="s">
        <v>1078</v>
      </c>
      <c r="G3200" s="1135" t="s">
        <v>1861</v>
      </c>
      <c r="H3200" s="1135" t="s">
        <v>1983</v>
      </c>
      <c r="I3200" s="1135" t="s">
        <v>126</v>
      </c>
      <c r="J3200" s="1135">
        <v>1.1000000000000001</v>
      </c>
      <c r="K3200" s="1135" t="s">
        <v>16166</v>
      </c>
      <c r="L3200" s="1135" t="s">
        <v>2559</v>
      </c>
      <c r="M3200" s="1135">
        <v>77</v>
      </c>
      <c r="N3200" s="1135" t="s">
        <v>1039</v>
      </c>
      <c r="O3200" s="1135">
        <v>1.925</v>
      </c>
      <c r="P3200" s="1135">
        <v>1.54</v>
      </c>
      <c r="Q3200" s="1135">
        <v>4.2</v>
      </c>
      <c r="R3200" s="1135">
        <v>24</v>
      </c>
      <c r="T3200" s="1135">
        <v>9</v>
      </c>
      <c r="U3200" s="1135">
        <v>2.2000000000000002</v>
      </c>
      <c r="V3200" s="1135" t="s">
        <v>663</v>
      </c>
      <c r="W3200" s="1135">
        <v>110</v>
      </c>
      <c r="X3200" s="1135" t="s">
        <v>1224</v>
      </c>
      <c r="Y3200" s="1135">
        <v>2.1</v>
      </c>
      <c r="Z3200" s="1135">
        <v>2.5</v>
      </c>
      <c r="AA3200" s="1135" t="s">
        <v>16167</v>
      </c>
      <c r="AB3200" s="1135" t="s">
        <v>1075</v>
      </c>
      <c r="AH3200" s="1135" t="s">
        <v>749</v>
      </c>
      <c r="AI3200" s="1135">
        <v>90.29</v>
      </c>
      <c r="AJ3200" s="1135">
        <v>-0.26</v>
      </c>
      <c r="AK3200" s="1135">
        <v>0.56999999999999995</v>
      </c>
      <c r="AM3200" s="1136" t="s">
        <v>16082</v>
      </c>
      <c r="AN3200" s="1136" t="s">
        <v>16168</v>
      </c>
      <c r="AO3200" s="1136">
        <f t="shared" si="398"/>
        <v>650</v>
      </c>
      <c r="AP3200" s="1136">
        <f t="shared" si="399"/>
        <v>1.73</v>
      </c>
      <c r="AQ3200" s="1136" t="str">
        <f t="shared" si="400"/>
        <v>1-4-1S83°S撚</v>
      </c>
      <c r="AR3200" s="1136" t="str">
        <f t="shared" si="401"/>
        <v>30</v>
      </c>
      <c r="AS3200" s="1136" t="str">
        <f t="shared" si="402"/>
        <v>265/265/165</v>
      </c>
      <c r="AT3200" s="1136" t="str">
        <f t="shared" si="403"/>
        <v>1-4-1S83°S撚</v>
      </c>
      <c r="AV3200" s="1136" t="str">
        <f t="shared" si="396"/>
        <v>114.8.28</v>
      </c>
      <c r="AW3200" s="1438">
        <f t="shared" si="397"/>
        <v>45897</v>
      </c>
    </row>
    <row r="3201" spans="1:49">
      <c r="A3201" s="1135" t="s">
        <v>16169</v>
      </c>
      <c r="B3201" s="1135" t="s">
        <v>1909</v>
      </c>
      <c r="C3201" s="1135">
        <v>650</v>
      </c>
      <c r="D3201" s="1135">
        <v>1.73</v>
      </c>
      <c r="E3201" s="1135" t="s">
        <v>15192</v>
      </c>
      <c r="F3201" s="1135" t="s">
        <v>1048</v>
      </c>
      <c r="G3201" s="1135" t="s">
        <v>1861</v>
      </c>
      <c r="H3201" s="1135" t="s">
        <v>1887</v>
      </c>
      <c r="I3201" s="1135" t="s">
        <v>126</v>
      </c>
      <c r="J3201" s="1135">
        <v>0.9</v>
      </c>
      <c r="K3201" s="1135" t="s">
        <v>16170</v>
      </c>
      <c r="L3201" s="1135" t="s">
        <v>1911</v>
      </c>
      <c r="M3201" s="1135">
        <v>75.099999999999994</v>
      </c>
      <c r="N3201" s="1135" t="s">
        <v>1039</v>
      </c>
      <c r="O3201" s="1135">
        <v>1.8774999999999999</v>
      </c>
      <c r="P3201" s="1135">
        <v>1.502</v>
      </c>
      <c r="Q3201" s="1135">
        <v>4</v>
      </c>
      <c r="R3201" s="1135">
        <v>19</v>
      </c>
      <c r="T3201" s="1135">
        <v>21</v>
      </c>
      <c r="U3201" s="1135">
        <v>3.5</v>
      </c>
      <c r="V3201" s="1135" t="s">
        <v>663</v>
      </c>
      <c r="W3201" s="1135">
        <v>110</v>
      </c>
      <c r="X3201" s="1135">
        <v>65</v>
      </c>
      <c r="Y3201" s="1135">
        <v>1.6</v>
      </c>
      <c r="Z3201" s="1135">
        <v>4</v>
      </c>
      <c r="AA3201" s="1135" t="s">
        <v>16162</v>
      </c>
      <c r="AB3201" s="1135" t="s">
        <v>1075</v>
      </c>
      <c r="AH3201" s="1135" t="s">
        <v>1088</v>
      </c>
      <c r="AI3201" s="1135">
        <v>94.71</v>
      </c>
      <c r="AJ3201" s="1135">
        <v>-0.36</v>
      </c>
      <c r="AK3201" s="1135">
        <v>1.24</v>
      </c>
      <c r="AM3201" s="1136" t="s">
        <v>16089</v>
      </c>
      <c r="AN3201" s="1136" t="s">
        <v>16171</v>
      </c>
      <c r="AO3201" s="1136">
        <f t="shared" si="398"/>
        <v>650</v>
      </c>
      <c r="AP3201" s="1136">
        <f t="shared" si="399"/>
        <v>1.73</v>
      </c>
      <c r="AQ3201" s="1136" t="str">
        <f t="shared" si="400"/>
        <v>1-4-1S91°</v>
      </c>
      <c r="AR3201" s="1136" t="str">
        <f t="shared" si="401"/>
        <v>31</v>
      </c>
      <c r="AS3201" s="1136" t="str">
        <f t="shared" si="402"/>
        <v>270/270/OFF</v>
      </c>
      <c r="AT3201" s="1136" t="str">
        <f t="shared" si="403"/>
        <v>1-4-1S91°</v>
      </c>
      <c r="AV3201" s="1136" t="str">
        <f t="shared" si="396"/>
        <v>114.8.29</v>
      </c>
      <c r="AW3201" s="1438">
        <f t="shared" si="397"/>
        <v>45898</v>
      </c>
    </row>
    <row r="3202" spans="1:49">
      <c r="A3202" s="1135" t="s">
        <v>16172</v>
      </c>
      <c r="B3202" s="1135" t="s">
        <v>478</v>
      </c>
      <c r="C3202" s="1135">
        <v>600</v>
      </c>
      <c r="D3202" s="1135">
        <v>1.7</v>
      </c>
      <c r="E3202" s="1135" t="s">
        <v>15183</v>
      </c>
      <c r="F3202" s="1135" t="s">
        <v>1078</v>
      </c>
      <c r="G3202" s="1135" t="s">
        <v>1861</v>
      </c>
      <c r="H3202" s="1135" t="s">
        <v>1395</v>
      </c>
      <c r="I3202" s="1135" t="s">
        <v>126</v>
      </c>
      <c r="J3202" s="1135">
        <v>0.8</v>
      </c>
      <c r="K3202" s="1135" t="s">
        <v>16161</v>
      </c>
      <c r="L3202" s="1135" t="s">
        <v>1905</v>
      </c>
      <c r="M3202" s="1135">
        <v>74.599999999999994</v>
      </c>
      <c r="N3202" s="1135" t="s">
        <v>1039</v>
      </c>
      <c r="O3202" s="1135">
        <v>1.865</v>
      </c>
      <c r="P3202" s="1135">
        <v>1.492</v>
      </c>
      <c r="Q3202" s="1135">
        <v>3.5</v>
      </c>
      <c r="R3202" s="1135">
        <v>28.5</v>
      </c>
      <c r="T3202" s="1135">
        <v>12.5</v>
      </c>
      <c r="U3202" s="1135">
        <v>5.0999999999999996</v>
      </c>
      <c r="V3202" s="1135" t="s">
        <v>663</v>
      </c>
      <c r="W3202" s="1135">
        <v>95</v>
      </c>
      <c r="X3202" s="1135">
        <v>60</v>
      </c>
      <c r="Y3202" s="1135">
        <v>1.8</v>
      </c>
      <c r="Z3202" s="1135">
        <v>4.5</v>
      </c>
      <c r="AA3202" s="1135" t="s">
        <v>16167</v>
      </c>
      <c r="AB3202" s="1135" t="s">
        <v>16173</v>
      </c>
      <c r="AH3202" s="1135" t="s">
        <v>459</v>
      </c>
      <c r="AI3202" s="1135">
        <v>93.05</v>
      </c>
      <c r="AJ3202" s="1135">
        <v>-0.9</v>
      </c>
      <c r="AK3202" s="1135">
        <v>4.6500000000000004</v>
      </c>
      <c r="AM3202" s="1136" t="s">
        <v>16085</v>
      </c>
      <c r="AN3202" s="1136" t="s">
        <v>16174</v>
      </c>
      <c r="AO3202" s="1136">
        <f t="shared" si="398"/>
        <v>600</v>
      </c>
      <c r="AP3202" s="1136">
        <f t="shared" si="399"/>
        <v>1.7</v>
      </c>
      <c r="AQ3202" s="1136" t="str">
        <f t="shared" si="400"/>
        <v>1-4-1S83°</v>
      </c>
      <c r="AR3202" s="1136" t="str">
        <f t="shared" si="401"/>
        <v>30</v>
      </c>
      <c r="AS3202" s="1136" t="str">
        <f t="shared" si="402"/>
        <v>242/242/OFF</v>
      </c>
      <c r="AT3202" s="1136" t="str">
        <f t="shared" si="403"/>
        <v>1-4-1S83°</v>
      </c>
      <c r="AV3202" s="1136" t="str">
        <f t="shared" ref="AV3202:AV3265" si="404">AA3202</f>
        <v>114.8.28</v>
      </c>
      <c r="AW3202" s="1438">
        <f t="shared" si="397"/>
        <v>45897</v>
      </c>
    </row>
    <row r="3203" spans="1:49">
      <c r="A3203" s="1135" t="s">
        <v>16175</v>
      </c>
      <c r="B3203" s="1135" t="s">
        <v>455</v>
      </c>
      <c r="C3203" s="1135">
        <v>700</v>
      </c>
      <c r="D3203" s="1135">
        <v>1.76</v>
      </c>
      <c r="E3203" s="1135" t="s">
        <v>15183</v>
      </c>
      <c r="F3203" s="1135" t="s">
        <v>1867</v>
      </c>
      <c r="G3203" s="1135" t="s">
        <v>1861</v>
      </c>
      <c r="H3203" s="1135" t="s">
        <v>1123</v>
      </c>
      <c r="I3203" s="1135" t="s">
        <v>126</v>
      </c>
      <c r="J3203" s="1135">
        <v>1</v>
      </c>
      <c r="K3203" s="1135" t="s">
        <v>16166</v>
      </c>
      <c r="L3203" s="1135" t="s">
        <v>2559</v>
      </c>
      <c r="M3203" s="1135">
        <v>74.8</v>
      </c>
      <c r="N3203" s="1135" t="s">
        <v>1039</v>
      </c>
      <c r="O3203" s="1135">
        <v>1.87</v>
      </c>
      <c r="P3203" s="1135">
        <v>1.496</v>
      </c>
      <c r="Q3203" s="1135">
        <v>4</v>
      </c>
      <c r="R3203" s="1135">
        <v>23</v>
      </c>
      <c r="T3203" s="1135">
        <v>18.600000000000001</v>
      </c>
      <c r="U3203" s="1135">
        <v>3.5</v>
      </c>
      <c r="V3203" s="1135" t="s">
        <v>663</v>
      </c>
      <c r="W3203" s="1135">
        <v>105</v>
      </c>
      <c r="X3203" s="1135">
        <v>80</v>
      </c>
      <c r="Y3203" s="1135">
        <v>2</v>
      </c>
      <c r="Z3203" s="1135">
        <v>4.5</v>
      </c>
      <c r="AA3203" s="1135" t="s">
        <v>16176</v>
      </c>
      <c r="AH3203" s="1135" t="s">
        <v>3307</v>
      </c>
      <c r="AM3203" s="1136" t="s">
        <v>16103</v>
      </c>
      <c r="AN3203" s="1136" t="s">
        <v>16177</v>
      </c>
      <c r="AO3203" s="1136">
        <f t="shared" si="398"/>
        <v>700</v>
      </c>
      <c r="AP3203" s="1136">
        <f t="shared" si="399"/>
        <v>1.76</v>
      </c>
      <c r="AQ3203" s="1136" t="str">
        <f t="shared" si="400"/>
        <v>1-4-1S83°</v>
      </c>
      <c r="AR3203" s="1136" t="str">
        <f t="shared" si="401"/>
        <v>30.2</v>
      </c>
      <c r="AS3203" s="1136" t="str">
        <f t="shared" si="402"/>
        <v>250/250/OFF</v>
      </c>
      <c r="AT3203" s="1136" t="str">
        <f t="shared" si="403"/>
        <v>1-4-1S83°</v>
      </c>
      <c r="AV3203" s="1136" t="str">
        <f t="shared" si="404"/>
        <v>114.9.5</v>
      </c>
      <c r="AW3203" s="1438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35" t="s">
        <v>16178</v>
      </c>
      <c r="B3204" s="1135" t="s">
        <v>455</v>
      </c>
      <c r="C3204" s="1135">
        <v>750</v>
      </c>
      <c r="D3204" s="1135">
        <v>1.71</v>
      </c>
      <c r="E3204" s="1135" t="s">
        <v>15183</v>
      </c>
      <c r="F3204" s="1135" t="s">
        <v>1867</v>
      </c>
      <c r="G3204" s="1135" t="s">
        <v>1861</v>
      </c>
      <c r="H3204" s="1135" t="s">
        <v>2103</v>
      </c>
      <c r="I3204" s="1135" t="s">
        <v>126</v>
      </c>
      <c r="J3204" s="1135">
        <v>1</v>
      </c>
      <c r="K3204" s="1135" t="s">
        <v>16179</v>
      </c>
      <c r="L3204" s="1135" t="s">
        <v>1915</v>
      </c>
      <c r="M3204" s="1135">
        <v>74.8</v>
      </c>
      <c r="N3204" s="1135" t="s">
        <v>1039</v>
      </c>
      <c r="O3204" s="1135">
        <v>1.87</v>
      </c>
      <c r="P3204" s="1135">
        <v>1.496</v>
      </c>
      <c r="Q3204" s="1135">
        <v>4</v>
      </c>
      <c r="R3204" s="1135">
        <v>23</v>
      </c>
      <c r="T3204" s="1135">
        <v>18.600000000000001</v>
      </c>
      <c r="U3204" s="1135">
        <v>3.5</v>
      </c>
      <c r="V3204" s="1135" t="s">
        <v>663</v>
      </c>
      <c r="W3204" s="1135">
        <v>105</v>
      </c>
      <c r="X3204" s="1135">
        <v>80</v>
      </c>
      <c r="Y3204" s="1135">
        <v>2</v>
      </c>
      <c r="Z3204" s="1135">
        <v>4.5</v>
      </c>
      <c r="AA3204" s="1135" t="s">
        <v>16180</v>
      </c>
      <c r="AH3204" s="1135" t="s">
        <v>833</v>
      </c>
      <c r="AM3204" s="1136" t="s">
        <v>16100</v>
      </c>
      <c r="AN3204" s="1136" t="s">
        <v>16181</v>
      </c>
      <c r="AO3204" s="1136">
        <f t="shared" si="398"/>
        <v>750</v>
      </c>
      <c r="AP3204" s="1136">
        <f t="shared" si="399"/>
        <v>1.71</v>
      </c>
      <c r="AQ3204" s="1136" t="str">
        <f t="shared" si="400"/>
        <v>1-4-1S83°</v>
      </c>
      <c r="AR3204" s="1136" t="str">
        <f t="shared" si="401"/>
        <v>30.2</v>
      </c>
      <c r="AS3204" s="1136" t="str">
        <f t="shared" si="402"/>
        <v>265/265/OFF</v>
      </c>
      <c r="AT3204" s="1136" t="str">
        <f t="shared" si="403"/>
        <v>1-4-1S83°</v>
      </c>
      <c r="AV3204" s="1136" t="str">
        <f t="shared" si="404"/>
        <v>114.9.4</v>
      </c>
      <c r="AW3204" s="1438">
        <f t="shared" si="405"/>
        <v>45904</v>
      </c>
    </row>
    <row r="3205" spans="1:49">
      <c r="A3205" s="1135" t="s">
        <v>16182</v>
      </c>
      <c r="B3205" s="1135" t="s">
        <v>15129</v>
      </c>
      <c r="C3205" s="1135">
        <v>550</v>
      </c>
      <c r="D3205" s="1135">
        <v>1.63</v>
      </c>
      <c r="E3205" s="1135" t="s">
        <v>15183</v>
      </c>
      <c r="F3205" s="1135" t="s">
        <v>1608</v>
      </c>
      <c r="G3205" s="1135" t="s">
        <v>1861</v>
      </c>
      <c r="H3205" s="1135" t="s">
        <v>1320</v>
      </c>
      <c r="I3205" s="1135" t="s">
        <v>126</v>
      </c>
      <c r="J3205" s="1135">
        <v>0.7</v>
      </c>
      <c r="K3205" s="1135" t="s">
        <v>16183</v>
      </c>
      <c r="L3205" s="1135" t="s">
        <v>6836</v>
      </c>
      <c r="M3205" s="1135">
        <v>77.599999999999994</v>
      </c>
      <c r="N3205" s="1135" t="s">
        <v>1039</v>
      </c>
      <c r="O3205" s="1135">
        <v>1.94</v>
      </c>
      <c r="P3205" s="1135">
        <v>1.5519999999999998</v>
      </c>
      <c r="Q3205" s="1135">
        <v>4</v>
      </c>
      <c r="R3205" s="1135">
        <v>23</v>
      </c>
      <c r="T3205" s="1135">
        <v>21</v>
      </c>
      <c r="U3205" s="1135">
        <v>3.7</v>
      </c>
      <c r="V3205" s="1135" t="s">
        <v>663</v>
      </c>
      <c r="W3205" s="1135">
        <v>105</v>
      </c>
      <c r="X3205" s="1135">
        <v>65</v>
      </c>
      <c r="Y3205" s="1135">
        <v>1.6</v>
      </c>
      <c r="Z3205" s="1135">
        <v>4.5</v>
      </c>
      <c r="AA3205" s="1135" t="s">
        <v>16184</v>
      </c>
      <c r="AH3205" s="1135" t="s">
        <v>1546</v>
      </c>
      <c r="AM3205" s="1136" t="s">
        <v>16108</v>
      </c>
      <c r="AN3205" s="1136" t="s">
        <v>16185</v>
      </c>
      <c r="AO3205" s="1136">
        <f t="shared" si="398"/>
        <v>550</v>
      </c>
      <c r="AP3205" s="1136">
        <f t="shared" si="399"/>
        <v>1.63</v>
      </c>
      <c r="AQ3205" s="1136" t="str">
        <f t="shared" si="400"/>
        <v>1-4-1S83°</v>
      </c>
      <c r="AR3205" s="1136" t="str">
        <f t="shared" si="401"/>
        <v>32</v>
      </c>
      <c r="AS3205" s="1136" t="str">
        <f t="shared" si="402"/>
        <v>230/230/OFF</v>
      </c>
      <c r="AT3205" s="1136" t="str">
        <f t="shared" si="403"/>
        <v>1-4-1S83°</v>
      </c>
      <c r="AV3205" s="1136" t="str">
        <f t="shared" si="404"/>
        <v>114.9.8</v>
      </c>
      <c r="AW3205" s="1438">
        <f t="shared" si="405"/>
        <v>45908</v>
      </c>
    </row>
    <row r="3206" spans="1:49">
      <c r="A3206" s="1135" t="s">
        <v>16186</v>
      </c>
      <c r="B3206" s="1135" t="s">
        <v>455</v>
      </c>
      <c r="C3206" s="1135">
        <v>750</v>
      </c>
      <c r="D3206" s="1135">
        <v>1.71</v>
      </c>
      <c r="E3206" s="1135" t="s">
        <v>15183</v>
      </c>
      <c r="F3206" s="1135" t="s">
        <v>1867</v>
      </c>
      <c r="G3206" s="1135" t="s">
        <v>1861</v>
      </c>
      <c r="H3206" s="1135" t="s">
        <v>2103</v>
      </c>
      <c r="I3206" s="1135" t="s">
        <v>126</v>
      </c>
      <c r="J3206" s="1135">
        <v>1.1000000000000001</v>
      </c>
      <c r="K3206" s="1135" t="s">
        <v>16179</v>
      </c>
      <c r="L3206" s="1135" t="s">
        <v>1915</v>
      </c>
      <c r="M3206" s="1135">
        <v>74.8</v>
      </c>
      <c r="N3206" s="1135" t="s">
        <v>1039</v>
      </c>
      <c r="O3206" s="1135">
        <v>1.87</v>
      </c>
      <c r="P3206" s="1135">
        <v>1.496</v>
      </c>
      <c r="Q3206" s="1135">
        <v>4</v>
      </c>
      <c r="R3206" s="1135">
        <v>23</v>
      </c>
      <c r="T3206" s="1135">
        <v>18.600000000000001</v>
      </c>
      <c r="U3206" s="1135">
        <v>3.5</v>
      </c>
      <c r="V3206" s="1135" t="s">
        <v>663</v>
      </c>
      <c r="W3206" s="1135">
        <v>105</v>
      </c>
      <c r="X3206" s="1135">
        <v>80</v>
      </c>
      <c r="Y3206" s="1135">
        <v>2</v>
      </c>
      <c r="Z3206" s="1135">
        <v>4.5</v>
      </c>
      <c r="AA3206" s="1135" t="s">
        <v>16187</v>
      </c>
      <c r="AH3206" s="1135" t="s">
        <v>1682</v>
      </c>
      <c r="AM3206" s="1136" t="s">
        <v>16110</v>
      </c>
      <c r="AN3206" s="1136" t="s">
        <v>16188</v>
      </c>
      <c r="AO3206" s="1136">
        <f t="shared" si="398"/>
        <v>750</v>
      </c>
      <c r="AP3206" s="1136">
        <f t="shared" si="399"/>
        <v>1.71</v>
      </c>
      <c r="AQ3206" s="1136" t="str">
        <f t="shared" si="400"/>
        <v>1-4-1S83°</v>
      </c>
      <c r="AR3206" s="1136" t="str">
        <f t="shared" si="401"/>
        <v>30.2</v>
      </c>
      <c r="AS3206" s="1136" t="str">
        <f t="shared" si="402"/>
        <v>265/265/OFF</v>
      </c>
      <c r="AT3206" s="1136" t="str">
        <f t="shared" si="403"/>
        <v>1-4-1S83°</v>
      </c>
      <c r="AV3206" s="1136" t="str">
        <f t="shared" si="404"/>
        <v>114.9.9</v>
      </c>
      <c r="AW3206" s="1438">
        <f t="shared" si="405"/>
        <v>45909</v>
      </c>
    </row>
    <row r="3207" spans="1:49">
      <c r="A3207" s="1135" t="s">
        <v>16189</v>
      </c>
      <c r="B3207" s="1135" t="s">
        <v>455</v>
      </c>
      <c r="C3207" s="1135">
        <v>700</v>
      </c>
      <c r="D3207" s="1135">
        <v>1.73</v>
      </c>
      <c r="E3207" s="1135" t="s">
        <v>15183</v>
      </c>
      <c r="F3207" s="1135" t="s">
        <v>1078</v>
      </c>
      <c r="G3207" s="1135" t="s">
        <v>1861</v>
      </c>
      <c r="H3207" s="1135" t="s">
        <v>3342</v>
      </c>
      <c r="I3207" s="1135" t="s">
        <v>126</v>
      </c>
      <c r="J3207" s="1135">
        <v>1.2</v>
      </c>
      <c r="K3207" s="1135" t="s">
        <v>16166</v>
      </c>
      <c r="L3207" s="1135" t="s">
        <v>2559</v>
      </c>
      <c r="M3207" s="1135">
        <v>77</v>
      </c>
      <c r="N3207" s="1135" t="s">
        <v>1039</v>
      </c>
      <c r="O3207" s="1135">
        <v>1.925</v>
      </c>
      <c r="P3207" s="1135">
        <v>1.54</v>
      </c>
      <c r="Q3207" s="1135">
        <v>4.2</v>
      </c>
      <c r="R3207" s="1135">
        <v>24</v>
      </c>
      <c r="T3207" s="1135">
        <v>9</v>
      </c>
      <c r="U3207" s="1135">
        <v>2.2000000000000002</v>
      </c>
      <c r="V3207" s="1135" t="s">
        <v>663</v>
      </c>
      <c r="W3207" s="1135">
        <v>110</v>
      </c>
      <c r="X3207" s="1135" t="s">
        <v>1224</v>
      </c>
      <c r="Y3207" s="1135">
        <v>2.1</v>
      </c>
      <c r="Z3207" s="1135">
        <v>2.5</v>
      </c>
      <c r="AA3207" s="1135" t="s">
        <v>16190</v>
      </c>
      <c r="AB3207" s="1135" t="s">
        <v>1075</v>
      </c>
      <c r="AH3207" s="1135" t="s">
        <v>472</v>
      </c>
      <c r="AM3207" s="1136" t="s">
        <v>16133</v>
      </c>
      <c r="AN3207" s="1136" t="s">
        <v>16191</v>
      </c>
      <c r="AO3207" s="1136">
        <f t="shared" si="398"/>
        <v>700</v>
      </c>
      <c r="AP3207" s="1136">
        <f t="shared" si="399"/>
        <v>1.73</v>
      </c>
      <c r="AQ3207" s="1136" t="str">
        <f t="shared" si="400"/>
        <v>1-4-1S83°</v>
      </c>
      <c r="AR3207" s="1136" t="str">
        <f t="shared" si="401"/>
        <v>30</v>
      </c>
      <c r="AS3207" s="1136" t="str">
        <f t="shared" si="402"/>
        <v>270/270/165</v>
      </c>
      <c r="AT3207" s="1136" t="str">
        <f t="shared" si="403"/>
        <v>1-4-1S83°</v>
      </c>
      <c r="AV3207" s="1136" t="str">
        <f t="shared" si="404"/>
        <v>114.9.15</v>
      </c>
      <c r="AW3207" s="1438">
        <f t="shared" si="405"/>
        <v>45915</v>
      </c>
    </row>
    <row r="3208" spans="1:49">
      <c r="A3208" s="1135" t="s">
        <v>16192</v>
      </c>
      <c r="B3208" s="1135" t="s">
        <v>455</v>
      </c>
      <c r="C3208" s="1135">
        <v>750</v>
      </c>
      <c r="D3208" s="1135">
        <v>1.71</v>
      </c>
      <c r="E3208" s="1135" t="s">
        <v>15183</v>
      </c>
      <c r="F3208" s="1135" t="s">
        <v>1867</v>
      </c>
      <c r="G3208" s="1135" t="s">
        <v>1861</v>
      </c>
      <c r="H3208" s="1135" t="s">
        <v>2103</v>
      </c>
      <c r="I3208" s="1135" t="s">
        <v>126</v>
      </c>
      <c r="J3208" s="1135">
        <v>1.1000000000000001</v>
      </c>
      <c r="K3208" s="1135" t="s">
        <v>16179</v>
      </c>
      <c r="L3208" s="1135" t="s">
        <v>1915</v>
      </c>
      <c r="M3208" s="1135">
        <v>74.8</v>
      </c>
      <c r="N3208" s="1135" t="s">
        <v>1039</v>
      </c>
      <c r="O3208" s="1135">
        <v>1.87</v>
      </c>
      <c r="P3208" s="1135">
        <v>1.496</v>
      </c>
      <c r="Q3208" s="1135">
        <v>4</v>
      </c>
      <c r="R3208" s="1135">
        <v>23</v>
      </c>
      <c r="T3208" s="1135">
        <v>18.600000000000001</v>
      </c>
      <c r="U3208" s="1135">
        <v>3.5</v>
      </c>
      <c r="V3208" s="1135" t="s">
        <v>663</v>
      </c>
      <c r="W3208" s="1135">
        <v>105</v>
      </c>
      <c r="X3208" s="1135">
        <v>80</v>
      </c>
      <c r="Y3208" s="1135">
        <v>2</v>
      </c>
      <c r="Z3208" s="1135">
        <v>4.5</v>
      </c>
      <c r="AA3208" s="1135" t="s">
        <v>16193</v>
      </c>
      <c r="AH3208" s="1135" t="s">
        <v>876</v>
      </c>
      <c r="AM3208" s="1136" t="s">
        <v>16140</v>
      </c>
      <c r="AN3208" s="1136" t="s">
        <v>16194</v>
      </c>
      <c r="AO3208" s="1136">
        <f t="shared" si="398"/>
        <v>750</v>
      </c>
      <c r="AP3208" s="1136">
        <f t="shared" si="399"/>
        <v>1.71</v>
      </c>
      <c r="AQ3208" s="1136" t="str">
        <f t="shared" si="400"/>
        <v>1-4-1S83°</v>
      </c>
      <c r="AR3208" s="1136" t="str">
        <f t="shared" si="401"/>
        <v>30.2</v>
      </c>
      <c r="AS3208" s="1136" t="str">
        <f t="shared" si="402"/>
        <v>265/265/OFF</v>
      </c>
      <c r="AT3208" s="1136" t="str">
        <f t="shared" si="403"/>
        <v>1-4-1S83°</v>
      </c>
      <c r="AV3208" s="1136" t="str">
        <f t="shared" si="404"/>
        <v>114.9.17</v>
      </c>
      <c r="AW3208" s="1438">
        <f t="shared" si="405"/>
        <v>45917</v>
      </c>
    </row>
    <row r="3209" spans="1:49">
      <c r="A3209" s="1135" t="s">
        <v>16195</v>
      </c>
      <c r="B3209" s="1135" t="s">
        <v>738</v>
      </c>
      <c r="C3209" s="1135">
        <v>650</v>
      </c>
      <c r="D3209" s="1135">
        <v>1.7</v>
      </c>
      <c r="E3209" s="1135" t="s">
        <v>15189</v>
      </c>
      <c r="F3209" s="1135" t="s">
        <v>1991</v>
      </c>
      <c r="G3209" s="1135" t="s">
        <v>1034</v>
      </c>
      <c r="H3209" s="1135" t="s">
        <v>1320</v>
      </c>
      <c r="I3209" s="1135" t="s">
        <v>126</v>
      </c>
      <c r="J3209" s="1135">
        <v>1.1000000000000001</v>
      </c>
      <c r="K3209" s="1135" t="s">
        <v>16196</v>
      </c>
      <c r="L3209" s="1135" t="s">
        <v>4642</v>
      </c>
      <c r="M3209" s="1135">
        <v>101.5</v>
      </c>
      <c r="N3209" s="1135" t="s">
        <v>1039</v>
      </c>
      <c r="O3209" s="1135">
        <v>2.5375000000000001</v>
      </c>
      <c r="P3209" s="1135">
        <v>2.0300000000000002</v>
      </c>
      <c r="Q3209" s="1135">
        <v>4</v>
      </c>
      <c r="R3209" s="1135">
        <v>23</v>
      </c>
      <c r="T3209" s="1135">
        <v>12</v>
      </c>
      <c r="U3209" s="1135">
        <v>4.5</v>
      </c>
      <c r="V3209" s="1135" t="s">
        <v>663</v>
      </c>
      <c r="W3209" s="1135">
        <v>125</v>
      </c>
      <c r="X3209" s="1135">
        <v>80</v>
      </c>
      <c r="Y3209" s="1135">
        <v>1.5</v>
      </c>
      <c r="Z3209" s="1135">
        <v>4</v>
      </c>
      <c r="AA3209" s="1135" t="s">
        <v>16193</v>
      </c>
      <c r="AH3209" s="1135" t="s">
        <v>1338</v>
      </c>
      <c r="AM3209" s="1136" t="s">
        <v>16143</v>
      </c>
      <c r="AN3209" s="1136" t="s">
        <v>16197</v>
      </c>
      <c r="AO3209" s="1136">
        <f t="shared" si="398"/>
        <v>650</v>
      </c>
      <c r="AP3209" s="1136">
        <f t="shared" si="399"/>
        <v>1.7</v>
      </c>
      <c r="AQ3209" s="1136" t="str">
        <f t="shared" si="400"/>
        <v>1-5-1S83°</v>
      </c>
      <c r="AR3209" s="1136" t="str">
        <f t="shared" si="401"/>
        <v>30.8</v>
      </c>
      <c r="AS3209" s="1136" t="str">
        <f t="shared" si="402"/>
        <v>230/230/OFF</v>
      </c>
      <c r="AT3209" s="1136" t="str">
        <f t="shared" si="403"/>
        <v>1-5-1S83°</v>
      </c>
      <c r="AV3209" s="1136" t="str">
        <f t="shared" si="404"/>
        <v>114.9.17</v>
      </c>
      <c r="AW3209" s="1438">
        <f t="shared" si="405"/>
        <v>45917</v>
      </c>
    </row>
    <row r="3210" spans="1:49">
      <c r="A3210" s="1135" t="s">
        <v>16198</v>
      </c>
      <c r="B3210" s="1135" t="s">
        <v>738</v>
      </c>
      <c r="C3210" s="1135">
        <v>650</v>
      </c>
      <c r="D3210" s="1135">
        <v>1.7050000000000001</v>
      </c>
      <c r="E3210" s="1135" t="s">
        <v>15189</v>
      </c>
      <c r="F3210" s="1135" t="s">
        <v>1991</v>
      </c>
      <c r="G3210" s="1135" t="s">
        <v>1034</v>
      </c>
      <c r="H3210" s="1135" t="s">
        <v>1320</v>
      </c>
      <c r="I3210" s="1135" t="s">
        <v>126</v>
      </c>
      <c r="J3210" s="1135">
        <v>1.1000000000000001</v>
      </c>
      <c r="K3210" s="1135" t="s">
        <v>16196</v>
      </c>
      <c r="L3210" s="1135" t="s">
        <v>4642</v>
      </c>
      <c r="M3210" s="1135">
        <v>101.5</v>
      </c>
      <c r="N3210" s="1135" t="s">
        <v>1039</v>
      </c>
      <c r="O3210" s="1135">
        <v>2.5375000000000001</v>
      </c>
      <c r="P3210" s="1135">
        <v>2.0300000000000002</v>
      </c>
      <c r="Q3210" s="1135">
        <v>4</v>
      </c>
      <c r="R3210" s="1135">
        <v>23</v>
      </c>
      <c r="T3210" s="1135">
        <v>12</v>
      </c>
      <c r="U3210" s="1135">
        <v>4.5</v>
      </c>
      <c r="V3210" s="1135" t="s">
        <v>663</v>
      </c>
      <c r="W3210" s="1135">
        <v>125</v>
      </c>
      <c r="X3210" s="1135">
        <v>80</v>
      </c>
      <c r="Y3210" s="1135">
        <v>1.5</v>
      </c>
      <c r="Z3210" s="1135">
        <v>4</v>
      </c>
      <c r="AA3210" s="1135" t="s">
        <v>16199</v>
      </c>
      <c r="AH3210" s="1135" t="s">
        <v>1264</v>
      </c>
      <c r="AM3210" s="1136" t="s">
        <v>16144</v>
      </c>
      <c r="AN3210" s="1136" t="s">
        <v>16200</v>
      </c>
      <c r="AO3210" s="1136">
        <f t="shared" si="398"/>
        <v>650</v>
      </c>
      <c r="AP3210" s="1136">
        <f t="shared" si="399"/>
        <v>1.7050000000000001</v>
      </c>
      <c r="AQ3210" s="1136" t="str">
        <f t="shared" si="400"/>
        <v>1-5-1S83°</v>
      </c>
      <c r="AR3210" s="1136" t="str">
        <f t="shared" si="401"/>
        <v>30.8</v>
      </c>
      <c r="AS3210" s="1136" t="str">
        <f t="shared" si="402"/>
        <v>230/230/OFF</v>
      </c>
      <c r="AT3210" s="1136" t="str">
        <f t="shared" si="403"/>
        <v>1-5-1S83°</v>
      </c>
      <c r="AV3210" s="1136" t="str">
        <f t="shared" si="404"/>
        <v>114.9.18</v>
      </c>
      <c r="AW3210" s="1438">
        <f t="shared" si="405"/>
        <v>45918</v>
      </c>
    </row>
    <row r="3211" spans="1:49">
      <c r="A3211" s="1135" t="s">
        <v>16201</v>
      </c>
      <c r="B3211" s="1135" t="s">
        <v>4861</v>
      </c>
      <c r="C3211" s="1135">
        <v>680</v>
      </c>
      <c r="D3211" s="1135">
        <v>1.7</v>
      </c>
      <c r="E3211" s="1135" t="s">
        <v>15215</v>
      </c>
      <c r="F3211" s="1135" t="s">
        <v>663</v>
      </c>
      <c r="G3211" s="1135">
        <v>5</v>
      </c>
      <c r="H3211" s="1135" t="s">
        <v>6469</v>
      </c>
      <c r="I3211" s="1135" t="s">
        <v>126</v>
      </c>
      <c r="J3211" s="1135">
        <v>1.5</v>
      </c>
      <c r="K3211" s="1135" t="s">
        <v>16202</v>
      </c>
      <c r="L3211" s="1135" t="s">
        <v>2559</v>
      </c>
      <c r="M3211" s="1135">
        <v>158</v>
      </c>
      <c r="N3211" s="1135" t="s">
        <v>1039</v>
      </c>
      <c r="O3211" s="1135">
        <v>3.95</v>
      </c>
      <c r="P3211" s="1135">
        <v>3.16</v>
      </c>
      <c r="Q3211" s="1135">
        <v>4</v>
      </c>
      <c r="R3211" s="1135" t="s">
        <v>16203</v>
      </c>
      <c r="T3211" s="1135">
        <v>20.399999999999999</v>
      </c>
      <c r="U3211" s="1135">
        <v>3.8</v>
      </c>
      <c r="V3211" s="1135" t="s">
        <v>663</v>
      </c>
      <c r="W3211" s="1135">
        <v>110</v>
      </c>
      <c r="X3211" s="1135">
        <v>60</v>
      </c>
      <c r="Y3211" s="1135">
        <v>1.7</v>
      </c>
      <c r="Z3211" s="1135" t="s">
        <v>663</v>
      </c>
      <c r="AA3211" s="1135" t="s">
        <v>16204</v>
      </c>
      <c r="AH3211" s="1135" t="s">
        <v>625</v>
      </c>
      <c r="AI3211" s="1135">
        <v>92.1</v>
      </c>
      <c r="AJ3211" s="1135">
        <v>-0.12</v>
      </c>
      <c r="AK3211" s="1135">
        <v>0.61</v>
      </c>
      <c r="AM3211" s="1136" t="s">
        <v>16079</v>
      </c>
      <c r="AN3211" s="1136" t="s">
        <v>16205</v>
      </c>
      <c r="AO3211" s="1136">
        <f t="shared" ref="AO3211:AO3274" si="406">C3211</f>
        <v>680</v>
      </c>
      <c r="AP3211" s="1136">
        <f t="shared" ref="AP3211:AP3274" si="407">D3211</f>
        <v>1.7</v>
      </c>
      <c r="AQ3211" s="1136" t="str">
        <f t="shared" ref="AQ3211:AQ3274" si="408">E3211</f>
        <v>1-5-1S85°S+Z</v>
      </c>
      <c r="AR3211" s="1136" t="str">
        <f t="shared" ref="AR3211:AR3274" si="409">F3211</f>
        <v>NA</v>
      </c>
      <c r="AS3211" s="1136" t="str">
        <f t="shared" ref="AS3211:AS3274" si="410">H3211</f>
        <v>181/OFF</v>
      </c>
      <c r="AT3211" s="1136" t="str">
        <f t="shared" ref="AT3211:AT3274" si="411">E3211</f>
        <v>1-5-1S85°S+Z</v>
      </c>
      <c r="AV3211" s="1136" t="str">
        <f t="shared" si="404"/>
        <v>114.8.27</v>
      </c>
      <c r="AW3211" s="1438">
        <f t="shared" si="405"/>
        <v>45896</v>
      </c>
    </row>
    <row r="3212" spans="1:49">
      <c r="A3212" s="1135" t="s">
        <v>16206</v>
      </c>
      <c r="B3212" s="1135" t="s">
        <v>779</v>
      </c>
      <c r="C3212" s="1135">
        <v>650</v>
      </c>
      <c r="D3212" s="1135">
        <v>1.665</v>
      </c>
      <c r="E3212" s="1135" t="s">
        <v>15215</v>
      </c>
      <c r="F3212" s="1135" t="s">
        <v>663</v>
      </c>
      <c r="G3212" s="1135">
        <v>4</v>
      </c>
      <c r="H3212" s="1135" t="s">
        <v>2030</v>
      </c>
      <c r="I3212" s="1135" t="s">
        <v>126</v>
      </c>
      <c r="J3212" s="1135">
        <v>1.8</v>
      </c>
      <c r="K3212" s="1135" t="s">
        <v>15960</v>
      </c>
      <c r="L3212" s="1135" t="s">
        <v>16207</v>
      </c>
      <c r="M3212" s="1135">
        <v>155</v>
      </c>
      <c r="N3212" s="1135" t="s">
        <v>1039</v>
      </c>
      <c r="O3212" s="1135">
        <v>3.875</v>
      </c>
      <c r="P3212" s="1135">
        <v>3.1</v>
      </c>
      <c r="Q3212" s="1135">
        <v>4</v>
      </c>
      <c r="R3212" s="1135">
        <v>25</v>
      </c>
      <c r="T3212" s="1135">
        <v>18</v>
      </c>
      <c r="U3212" s="1135">
        <v>3.8</v>
      </c>
      <c r="V3212" s="1135" t="s">
        <v>663</v>
      </c>
      <c r="W3212" s="1135">
        <v>135</v>
      </c>
      <c r="X3212" s="1135">
        <v>80</v>
      </c>
      <c r="Y3212" s="1135">
        <v>1.2</v>
      </c>
      <c r="Z3212" s="1135" t="s">
        <v>663</v>
      </c>
      <c r="AA3212" s="1135" t="s">
        <v>16176</v>
      </c>
      <c r="AB3212" s="1135" t="s">
        <v>15961</v>
      </c>
      <c r="AH3212" s="1135" t="s">
        <v>1147</v>
      </c>
      <c r="AM3212" s="1136" t="s">
        <v>16102</v>
      </c>
      <c r="AN3212" s="1136" t="s">
        <v>16208</v>
      </c>
      <c r="AO3212" s="1136">
        <f t="shared" si="406"/>
        <v>650</v>
      </c>
      <c r="AP3212" s="1136">
        <f t="shared" si="407"/>
        <v>1.665</v>
      </c>
      <c r="AQ3212" s="1136" t="str">
        <f t="shared" si="408"/>
        <v>1-5-1S85°S+Z</v>
      </c>
      <c r="AR3212" s="1136" t="str">
        <f t="shared" si="409"/>
        <v>NA</v>
      </c>
      <c r="AS3212" s="1136" t="str">
        <f t="shared" si="410"/>
        <v>175/OFF</v>
      </c>
      <c r="AT3212" s="1136" t="str">
        <f t="shared" si="411"/>
        <v>1-5-1S85°S+Z</v>
      </c>
      <c r="AV3212" s="1136" t="str">
        <f t="shared" si="404"/>
        <v>114.9.5</v>
      </c>
      <c r="AW3212" s="1438">
        <f t="shared" si="405"/>
        <v>45905</v>
      </c>
    </row>
    <row r="3213" spans="1:49">
      <c r="A3213" s="1135" t="s">
        <v>16209</v>
      </c>
      <c r="B3213" s="1135" t="s">
        <v>878</v>
      </c>
      <c r="C3213" s="1135">
        <v>600</v>
      </c>
      <c r="D3213" s="1135">
        <v>1.79</v>
      </c>
      <c r="E3213" s="1135" t="s">
        <v>15188</v>
      </c>
      <c r="F3213" s="1135" t="s">
        <v>1048</v>
      </c>
      <c r="G3213" s="1135">
        <v>5</v>
      </c>
      <c r="H3213" s="1135" t="s">
        <v>5220</v>
      </c>
      <c r="I3213" s="1135" t="s">
        <v>466</v>
      </c>
      <c r="J3213" s="1135">
        <v>4</v>
      </c>
      <c r="K3213" s="1135" t="s">
        <v>16210</v>
      </c>
      <c r="L3213" s="1135" t="s">
        <v>6332</v>
      </c>
      <c r="M3213" s="1135">
        <v>151.69999999999999</v>
      </c>
      <c r="N3213" s="1135" t="s">
        <v>1039</v>
      </c>
      <c r="O3213" s="1135">
        <v>3.7925</v>
      </c>
      <c r="P3213" s="1135">
        <v>3.0339999999999998</v>
      </c>
      <c r="Q3213" s="1135">
        <v>3</v>
      </c>
      <c r="R3213" s="1135">
        <v>19.7</v>
      </c>
      <c r="T3213" s="1135">
        <v>11.5</v>
      </c>
      <c r="U3213" s="1135">
        <v>5.3</v>
      </c>
      <c r="V3213" s="1135" t="s">
        <v>663</v>
      </c>
      <c r="W3213" s="1135">
        <v>105</v>
      </c>
      <c r="X3213" s="1135">
        <v>95</v>
      </c>
      <c r="Y3213" s="1135">
        <v>1.5</v>
      </c>
      <c r="Z3213" s="1135">
        <v>5</v>
      </c>
      <c r="AA3213" s="1135" t="s">
        <v>15899</v>
      </c>
      <c r="AB3213" s="1135" t="s">
        <v>16211</v>
      </c>
      <c r="AH3213" s="1135" t="s">
        <v>1084</v>
      </c>
      <c r="AM3213" s="1136" t="s">
        <v>16106</v>
      </c>
      <c r="AN3213" s="1136" t="s">
        <v>16212</v>
      </c>
      <c r="AO3213" s="1136">
        <f t="shared" si="406"/>
        <v>600</v>
      </c>
      <c r="AP3213" s="1136">
        <f t="shared" si="407"/>
        <v>1.79</v>
      </c>
      <c r="AQ3213" s="1136" t="str">
        <f t="shared" si="408"/>
        <v>1-5-1S91°</v>
      </c>
      <c r="AR3213" s="1136" t="str">
        <f t="shared" si="409"/>
        <v>31</v>
      </c>
      <c r="AS3213" s="1136" t="str">
        <f t="shared" si="410"/>
        <v>300/300/140</v>
      </c>
      <c r="AT3213" s="1136" t="str">
        <f t="shared" si="411"/>
        <v>1-5-1S91°</v>
      </c>
      <c r="AV3213" s="1136" t="str">
        <f t="shared" si="404"/>
        <v>114.7.11</v>
      </c>
      <c r="AW3213" s="1438">
        <f t="shared" si="405"/>
        <v>45849</v>
      </c>
    </row>
    <row r="3214" spans="1:49">
      <c r="A3214" s="1135" t="s">
        <v>16213</v>
      </c>
      <c r="B3214" s="1135" t="s">
        <v>779</v>
      </c>
      <c r="C3214" s="1135">
        <v>700</v>
      </c>
      <c r="D3214" s="1135">
        <v>1.655</v>
      </c>
      <c r="E3214" s="1135" t="s">
        <v>15215</v>
      </c>
      <c r="F3214" s="1135" t="s">
        <v>663</v>
      </c>
      <c r="G3214" s="1135">
        <v>4</v>
      </c>
      <c r="H3214" s="1135" t="s">
        <v>4870</v>
      </c>
      <c r="I3214" s="1135" t="s">
        <v>126</v>
      </c>
      <c r="J3214" s="1135">
        <v>1.9</v>
      </c>
      <c r="K3214" s="1135" t="s">
        <v>16214</v>
      </c>
      <c r="L3214" s="1135" t="s">
        <v>16207</v>
      </c>
      <c r="M3214" s="1135">
        <v>155</v>
      </c>
      <c r="N3214" s="1135" t="s">
        <v>1039</v>
      </c>
      <c r="O3214" s="1135">
        <v>3.875</v>
      </c>
      <c r="P3214" s="1135">
        <v>3.1</v>
      </c>
      <c r="Q3214" s="1135">
        <v>4</v>
      </c>
      <c r="R3214" s="1135">
        <v>25</v>
      </c>
      <c r="T3214" s="1135">
        <v>18</v>
      </c>
      <c r="U3214" s="1135">
        <v>3.8</v>
      </c>
      <c r="V3214" s="1135" t="s">
        <v>663</v>
      </c>
      <c r="W3214" s="1135">
        <v>135</v>
      </c>
      <c r="X3214" s="1135">
        <v>80</v>
      </c>
      <c r="Y3214" s="1135">
        <v>1.2</v>
      </c>
      <c r="Z3214" s="1135" t="s">
        <v>663</v>
      </c>
      <c r="AA3214" s="1135" t="s">
        <v>16215</v>
      </c>
      <c r="AB3214" s="1135" t="s">
        <v>15961</v>
      </c>
      <c r="AH3214" s="1135" t="s">
        <v>700</v>
      </c>
      <c r="AM3214" s="1136" t="s">
        <v>16111</v>
      </c>
      <c r="AN3214" s="1136" t="s">
        <v>16216</v>
      </c>
      <c r="AO3214" s="1136">
        <f t="shared" si="406"/>
        <v>700</v>
      </c>
      <c r="AP3214" s="1136">
        <f t="shared" si="407"/>
        <v>1.655</v>
      </c>
      <c r="AQ3214" s="1136" t="str">
        <f t="shared" si="408"/>
        <v>1-5-1S85°S+Z</v>
      </c>
      <c r="AR3214" s="1136" t="str">
        <f t="shared" si="409"/>
        <v>NA</v>
      </c>
      <c r="AS3214" s="1136" t="str">
        <f t="shared" si="410"/>
        <v>178/OFF</v>
      </c>
      <c r="AT3214" s="1136" t="str">
        <f t="shared" si="411"/>
        <v>1-5-1S85°S+Z</v>
      </c>
      <c r="AV3214" s="1136" t="str">
        <f t="shared" si="404"/>
        <v>114.9.10</v>
      </c>
      <c r="AW3214" s="1438">
        <f t="shared" si="405"/>
        <v>45910</v>
      </c>
    </row>
    <row r="3215" spans="1:49">
      <c r="A3215" s="1135" t="s">
        <v>16217</v>
      </c>
      <c r="B3215" s="1135" t="s">
        <v>7149</v>
      </c>
      <c r="C3215" s="1135">
        <v>600</v>
      </c>
      <c r="D3215" s="1135">
        <v>1.77</v>
      </c>
      <c r="E3215" s="1135" t="s">
        <v>15215</v>
      </c>
      <c r="F3215" s="1135" t="s">
        <v>1078</v>
      </c>
      <c r="G3215" s="1135">
        <v>5.5</v>
      </c>
      <c r="H3215" s="1135" t="s">
        <v>2133</v>
      </c>
      <c r="I3215" s="1135" t="s">
        <v>7095</v>
      </c>
      <c r="J3215" s="1135">
        <v>3</v>
      </c>
      <c r="K3215" s="1135" t="s">
        <v>16218</v>
      </c>
      <c r="L3215" s="1135" t="s">
        <v>5040</v>
      </c>
      <c r="M3215" s="1135">
        <v>296</v>
      </c>
      <c r="N3215" s="1135" t="s">
        <v>1039</v>
      </c>
      <c r="O3215" s="1135">
        <v>7.4</v>
      </c>
      <c r="P3215" s="1135">
        <v>5.92</v>
      </c>
      <c r="Q3215" s="1135">
        <v>3</v>
      </c>
      <c r="R3215" s="1135">
        <v>27</v>
      </c>
      <c r="T3215" s="1135">
        <v>17.5</v>
      </c>
      <c r="U3215" s="1135">
        <v>6</v>
      </c>
      <c r="V3215" s="1135" t="s">
        <v>663</v>
      </c>
      <c r="W3215" s="1135">
        <v>90</v>
      </c>
      <c r="X3215" s="1135">
        <v>10</v>
      </c>
      <c r="Y3215" s="1135">
        <v>1.2</v>
      </c>
      <c r="Z3215" s="1135" t="s">
        <v>663</v>
      </c>
      <c r="AA3215" s="1135" t="s">
        <v>16158</v>
      </c>
      <c r="AH3215" s="1135" t="s">
        <v>812</v>
      </c>
      <c r="AM3215" s="1136" t="s">
        <v>16138</v>
      </c>
      <c r="AN3215" s="1136" t="s">
        <v>16219</v>
      </c>
      <c r="AO3215" s="1136">
        <f t="shared" si="406"/>
        <v>600</v>
      </c>
      <c r="AP3215" s="1136">
        <f t="shared" si="407"/>
        <v>1.77</v>
      </c>
      <c r="AQ3215" s="1136" t="str">
        <f t="shared" si="408"/>
        <v>1-5-1S85°S+Z</v>
      </c>
      <c r="AR3215" s="1136" t="str">
        <f t="shared" si="409"/>
        <v>30</v>
      </c>
      <c r="AS3215" s="1136" t="str">
        <f t="shared" si="410"/>
        <v>162/OFF</v>
      </c>
      <c r="AT3215" s="1136" t="str">
        <f t="shared" si="411"/>
        <v>1-5-1S85°S+Z</v>
      </c>
      <c r="AV3215" s="1136" t="str">
        <f t="shared" si="404"/>
        <v>114.9.16</v>
      </c>
      <c r="AW3215" s="1438">
        <f t="shared" si="405"/>
        <v>45916</v>
      </c>
    </row>
    <row r="3216" spans="1:49">
      <c r="A3216" s="1135" t="s">
        <v>16220</v>
      </c>
      <c r="B3216" s="1135" t="s">
        <v>473</v>
      </c>
      <c r="C3216" s="1135">
        <v>600</v>
      </c>
      <c r="D3216" s="1135">
        <v>1.77</v>
      </c>
      <c r="E3216" s="1135">
        <v>102.5</v>
      </c>
      <c r="F3216" s="1135" t="s">
        <v>4164</v>
      </c>
      <c r="G3216" s="1135">
        <v>5.5</v>
      </c>
      <c r="H3216" s="1135" t="s">
        <v>7770</v>
      </c>
      <c r="I3216" s="1135" t="s">
        <v>8089</v>
      </c>
      <c r="J3216" s="1135">
        <v>3.7</v>
      </c>
      <c r="K3216" s="1135" t="s">
        <v>16221</v>
      </c>
      <c r="L3216" s="1135" t="s">
        <v>4760</v>
      </c>
      <c r="M3216" s="1135">
        <v>295.10000000000002</v>
      </c>
      <c r="N3216" s="1135" t="s">
        <v>1039</v>
      </c>
      <c r="O3216" s="1135">
        <v>7.3775000000000013</v>
      </c>
      <c r="P3216" s="1135">
        <v>5.9020000000000001</v>
      </c>
      <c r="Q3216" s="1135">
        <v>4</v>
      </c>
      <c r="R3216" s="1135">
        <v>20</v>
      </c>
      <c r="T3216" s="1135">
        <v>31</v>
      </c>
      <c r="U3216" s="1135">
        <v>3.5</v>
      </c>
      <c r="V3216" s="1135" t="s">
        <v>663</v>
      </c>
      <c r="W3216" s="1135">
        <v>100</v>
      </c>
      <c r="X3216" s="1135">
        <v>40</v>
      </c>
      <c r="Y3216" s="1135">
        <v>1</v>
      </c>
      <c r="Z3216" s="1135" t="s">
        <v>663</v>
      </c>
      <c r="AA3216" s="1135" t="s">
        <v>16222</v>
      </c>
      <c r="AH3216" s="1135" t="s">
        <v>973</v>
      </c>
      <c r="AM3216" s="1136" t="s">
        <v>16116</v>
      </c>
      <c r="AN3216" s="1136" t="s">
        <v>16223</v>
      </c>
      <c r="AO3216" s="1136">
        <f t="shared" si="406"/>
        <v>600</v>
      </c>
      <c r="AP3216" s="1136">
        <f t="shared" si="407"/>
        <v>1.77</v>
      </c>
      <c r="AQ3216" s="1136">
        <f t="shared" si="408"/>
        <v>102.5</v>
      </c>
      <c r="AR3216" s="1136" t="str">
        <f t="shared" si="409"/>
        <v>15.5</v>
      </c>
      <c r="AS3216" s="1136" t="str">
        <f t="shared" si="410"/>
        <v>500/460/OFF</v>
      </c>
      <c r="AT3216" s="1136">
        <f t="shared" si="411"/>
        <v>102.5</v>
      </c>
      <c r="AV3216" s="1136" t="str">
        <f t="shared" si="404"/>
        <v>114.9.12</v>
      </c>
      <c r="AW3216" s="1438">
        <f t="shared" si="405"/>
        <v>45912</v>
      </c>
    </row>
    <row r="3217" spans="1:49">
      <c r="A3217" s="1135" t="s">
        <v>16224</v>
      </c>
      <c r="B3217" s="1135" t="s">
        <v>473</v>
      </c>
      <c r="C3217" s="1135">
        <v>600</v>
      </c>
      <c r="D3217" s="1135">
        <v>1.77</v>
      </c>
      <c r="E3217" s="1135">
        <v>102.5</v>
      </c>
      <c r="F3217" s="1135" t="s">
        <v>4164</v>
      </c>
      <c r="G3217" s="1135">
        <v>5.5</v>
      </c>
      <c r="H3217" s="1135" t="s">
        <v>7217</v>
      </c>
      <c r="I3217" s="1135" t="s">
        <v>15520</v>
      </c>
      <c r="J3217" s="1135">
        <v>3.7</v>
      </c>
      <c r="K3217" s="1135" t="s">
        <v>16225</v>
      </c>
      <c r="L3217" s="1135" t="s">
        <v>4760</v>
      </c>
      <c r="M3217" s="1135">
        <v>295.10000000000002</v>
      </c>
      <c r="N3217" s="1135" t="s">
        <v>1039</v>
      </c>
      <c r="O3217" s="1135">
        <v>7.3775000000000013</v>
      </c>
      <c r="P3217" s="1135">
        <v>5.9020000000000001</v>
      </c>
      <c r="Q3217" s="1135">
        <v>4</v>
      </c>
      <c r="R3217" s="1135">
        <v>20</v>
      </c>
      <c r="T3217" s="1135">
        <v>31</v>
      </c>
      <c r="U3217" s="1135">
        <v>3.5</v>
      </c>
      <c r="V3217" s="1135" t="s">
        <v>663</v>
      </c>
      <c r="W3217" s="1135">
        <v>100</v>
      </c>
      <c r="X3217" s="1135">
        <v>40</v>
      </c>
      <c r="Y3217" s="1135">
        <v>1</v>
      </c>
      <c r="Z3217" s="1135" t="s">
        <v>663</v>
      </c>
      <c r="AA3217" s="1135" t="s">
        <v>16193</v>
      </c>
      <c r="AH3217" s="1135" t="s">
        <v>929</v>
      </c>
      <c r="AM3217" s="1136" t="s">
        <v>16141</v>
      </c>
      <c r="AN3217" s="1136" t="s">
        <v>16226</v>
      </c>
      <c r="AO3217" s="1136">
        <f t="shared" si="406"/>
        <v>600</v>
      </c>
      <c r="AP3217" s="1136">
        <f t="shared" si="407"/>
        <v>1.77</v>
      </c>
      <c r="AQ3217" s="1136">
        <f t="shared" si="408"/>
        <v>102.5</v>
      </c>
      <c r="AR3217" s="1136" t="str">
        <f t="shared" si="409"/>
        <v>15.5</v>
      </c>
      <c r="AS3217" s="1136" t="str">
        <f t="shared" si="410"/>
        <v>495/455/OFF</v>
      </c>
      <c r="AT3217" s="1136">
        <f t="shared" si="411"/>
        <v>102.5</v>
      </c>
      <c r="AV3217" s="1136" t="str">
        <f t="shared" si="404"/>
        <v>114.9.17</v>
      </c>
      <c r="AW3217" s="1438">
        <f t="shared" si="405"/>
        <v>45917</v>
      </c>
    </row>
    <row r="3218" spans="1:49">
      <c r="A3218" s="1135" t="s">
        <v>16227</v>
      </c>
      <c r="B3218" s="1135" t="s">
        <v>473</v>
      </c>
      <c r="C3218" s="1135">
        <v>650</v>
      </c>
      <c r="D3218" s="1135">
        <v>1.81</v>
      </c>
      <c r="E3218" s="1135" t="s">
        <v>15216</v>
      </c>
      <c r="F3218" s="1135" t="s">
        <v>663</v>
      </c>
      <c r="G3218" s="1135">
        <v>5</v>
      </c>
      <c r="H3218" s="1135" t="s">
        <v>16228</v>
      </c>
      <c r="I3218" s="1135" t="s">
        <v>16229</v>
      </c>
      <c r="J3218" s="1135">
        <v>3.7</v>
      </c>
      <c r="K3218" s="1135" t="s">
        <v>16230</v>
      </c>
      <c r="L3218" s="1135" t="s">
        <v>6385</v>
      </c>
      <c r="M3218" s="1135">
        <v>295.10000000000002</v>
      </c>
      <c r="N3218" s="1135" t="s">
        <v>1039</v>
      </c>
      <c r="O3218" s="1135">
        <v>7.3775000000000013</v>
      </c>
      <c r="P3218" s="1135">
        <v>5.9020000000000001</v>
      </c>
      <c r="Q3218" s="1135">
        <v>4</v>
      </c>
      <c r="R3218" s="1135">
        <v>17.399999999999999</v>
      </c>
      <c r="T3218" s="1135">
        <v>31</v>
      </c>
      <c r="U3218" s="1135">
        <v>3.5</v>
      </c>
      <c r="V3218" s="1135" t="s">
        <v>663</v>
      </c>
      <c r="W3218" s="1135" t="s">
        <v>6974</v>
      </c>
      <c r="X3218" s="1135">
        <v>40</v>
      </c>
      <c r="Y3218" s="1135">
        <v>1</v>
      </c>
      <c r="Z3218" s="1135" t="s">
        <v>663</v>
      </c>
      <c r="AA3218" s="1135" t="s">
        <v>16199</v>
      </c>
      <c r="AH3218" s="1135" t="s">
        <v>745</v>
      </c>
      <c r="AM3218" s="1136" t="s">
        <v>16145</v>
      </c>
      <c r="AN3218" s="1136" t="s">
        <v>16231</v>
      </c>
      <c r="AO3218" s="1136">
        <f t="shared" si="406"/>
        <v>650</v>
      </c>
      <c r="AP3218" s="1136">
        <f t="shared" si="407"/>
        <v>1.81</v>
      </c>
      <c r="AQ3218" s="1136" t="str">
        <f t="shared" si="408"/>
        <v>1-5-1S91°Z+S</v>
      </c>
      <c r="AR3218" s="1136" t="str">
        <f t="shared" si="409"/>
        <v>NA</v>
      </c>
      <c r="AS3218" s="1136" t="str">
        <f t="shared" si="410"/>
        <v>355/325OFF</v>
      </c>
      <c r="AT3218" s="1136" t="str">
        <f t="shared" si="411"/>
        <v>1-5-1S91°Z+S</v>
      </c>
      <c r="AV3218" s="1136" t="str">
        <f t="shared" si="404"/>
        <v>114.9.18</v>
      </c>
      <c r="AW3218" s="1438">
        <f t="shared" si="405"/>
        <v>45918</v>
      </c>
    </row>
    <row r="3219" spans="1:49">
      <c r="A3219" s="1135" t="s">
        <v>16232</v>
      </c>
      <c r="B3219" s="1135" t="s">
        <v>8488</v>
      </c>
      <c r="C3219" s="1135">
        <v>600</v>
      </c>
      <c r="D3219" s="1135">
        <v>1.76</v>
      </c>
      <c r="E3219" s="1135" t="s">
        <v>15183</v>
      </c>
      <c r="F3219" s="1135" t="s">
        <v>1608</v>
      </c>
      <c r="G3219" s="1135">
        <v>2</v>
      </c>
      <c r="H3219" s="1135" t="s">
        <v>1368</v>
      </c>
      <c r="I3219" s="1135" t="s">
        <v>1036</v>
      </c>
      <c r="J3219" s="1135">
        <v>2.5</v>
      </c>
      <c r="K3219" s="1135" t="s">
        <v>16233</v>
      </c>
      <c r="L3219" s="1135" t="s">
        <v>8490</v>
      </c>
      <c r="M3219" s="1135">
        <v>30.8</v>
      </c>
      <c r="N3219" s="1135" t="s">
        <v>1039</v>
      </c>
      <c r="O3219" s="1135">
        <v>0.77</v>
      </c>
      <c r="P3219" s="1135">
        <v>0.61599999999999999</v>
      </c>
      <c r="Q3219" s="1135">
        <v>3.5</v>
      </c>
      <c r="R3219" s="1135">
        <v>26</v>
      </c>
      <c r="T3219" s="1135">
        <v>39</v>
      </c>
      <c r="U3219" s="1135">
        <v>4</v>
      </c>
      <c r="V3219" s="1135" t="s">
        <v>663</v>
      </c>
      <c r="W3219" s="1135">
        <v>140</v>
      </c>
      <c r="X3219" s="1135">
        <v>80</v>
      </c>
      <c r="Y3219" s="1135">
        <v>2.5</v>
      </c>
      <c r="Z3219" s="1135">
        <v>4</v>
      </c>
      <c r="AA3219" s="1135" t="s">
        <v>16167</v>
      </c>
      <c r="AH3219" s="1135" t="s">
        <v>1576</v>
      </c>
      <c r="AI3219" s="1135">
        <v>88.11</v>
      </c>
      <c r="AJ3219" s="1135">
        <v>-0.18</v>
      </c>
      <c r="AK3219" s="1135">
        <v>0.33</v>
      </c>
      <c r="AM3219" s="1136" t="s">
        <v>16087</v>
      </c>
      <c r="AN3219" s="1136" t="s">
        <v>16234</v>
      </c>
      <c r="AO3219" s="1136">
        <f t="shared" si="406"/>
        <v>600</v>
      </c>
      <c r="AP3219" s="1136">
        <f t="shared" si="407"/>
        <v>1.76</v>
      </c>
      <c r="AQ3219" s="1136" t="str">
        <f t="shared" si="408"/>
        <v>1-4-1S83°</v>
      </c>
      <c r="AR3219" s="1136" t="str">
        <f t="shared" si="409"/>
        <v>32</v>
      </c>
      <c r="AS3219" s="1136" t="str">
        <f t="shared" si="410"/>
        <v>210/210/OFF</v>
      </c>
      <c r="AT3219" s="1136" t="str">
        <f t="shared" si="411"/>
        <v>1-4-1S83°</v>
      </c>
      <c r="AV3219" s="1136" t="str">
        <f t="shared" si="404"/>
        <v>114.8.28</v>
      </c>
      <c r="AW3219" s="1438">
        <f t="shared" si="405"/>
        <v>45897</v>
      </c>
    </row>
    <row r="3220" spans="1:49">
      <c r="A3220" s="1135" t="s">
        <v>16235</v>
      </c>
      <c r="B3220" s="1135" t="s">
        <v>671</v>
      </c>
      <c r="C3220" s="1135">
        <v>550</v>
      </c>
      <c r="D3220" s="1135">
        <v>1.68</v>
      </c>
      <c r="E3220" s="1135" t="s">
        <v>15762</v>
      </c>
      <c r="F3220" s="1135" t="s">
        <v>663</v>
      </c>
      <c r="G3220" s="1135">
        <v>5.5</v>
      </c>
      <c r="H3220" s="1135" t="s">
        <v>5188</v>
      </c>
      <c r="I3220" s="1135" t="s">
        <v>657</v>
      </c>
      <c r="J3220" s="1135">
        <v>3.2</v>
      </c>
      <c r="K3220" s="1135" t="s">
        <v>16001</v>
      </c>
      <c r="L3220" s="1135" t="s">
        <v>9054</v>
      </c>
      <c r="M3220" s="1135">
        <v>427.4</v>
      </c>
      <c r="N3220" s="1135" t="s">
        <v>1039</v>
      </c>
      <c r="O3220" s="1135">
        <v>10.685</v>
      </c>
      <c r="P3220" s="1135">
        <v>8.548</v>
      </c>
      <c r="Q3220" s="1135">
        <v>3.5</v>
      </c>
      <c r="R3220" s="1135">
        <v>24</v>
      </c>
      <c r="T3220" s="1135">
        <v>14.9</v>
      </c>
      <c r="U3220" s="1135">
        <v>4.2</v>
      </c>
      <c r="V3220" s="1135" t="s">
        <v>663</v>
      </c>
      <c r="W3220" s="1135">
        <v>120</v>
      </c>
      <c r="X3220" s="1135">
        <v>90</v>
      </c>
      <c r="Y3220" s="1135">
        <v>1</v>
      </c>
      <c r="Z3220" s="1135" t="s">
        <v>663</v>
      </c>
      <c r="AA3220" s="1135" t="s">
        <v>16236</v>
      </c>
      <c r="AH3220" s="1135" t="s">
        <v>662</v>
      </c>
      <c r="AM3220" s="1136" t="s">
        <v>16093</v>
      </c>
      <c r="AN3220" s="1136" t="s">
        <v>16237</v>
      </c>
      <c r="AO3220" s="1136">
        <f t="shared" si="406"/>
        <v>550</v>
      </c>
      <c r="AP3220" s="1136">
        <f t="shared" si="407"/>
        <v>1.68</v>
      </c>
      <c r="AQ3220" s="1136" t="str">
        <f t="shared" si="408"/>
        <v>1-5-1S85°Z+S</v>
      </c>
      <c r="AR3220" s="1136" t="str">
        <f t="shared" si="409"/>
        <v>NA</v>
      </c>
      <c r="AS3220" s="1136" t="str">
        <f t="shared" si="410"/>
        <v>185/170</v>
      </c>
      <c r="AT3220" s="1136" t="str">
        <f t="shared" si="411"/>
        <v>1-5-1S85°Z+S</v>
      </c>
      <c r="AV3220" s="1136" t="str">
        <f t="shared" si="404"/>
        <v>114.9.2</v>
      </c>
      <c r="AW3220" s="1438">
        <f t="shared" si="405"/>
        <v>45902</v>
      </c>
    </row>
    <row r="3221" spans="1:49">
      <c r="A3221" s="1135" t="s">
        <v>16238</v>
      </c>
      <c r="B3221" s="1135" t="s">
        <v>16137</v>
      </c>
      <c r="C3221" s="1135">
        <v>600</v>
      </c>
      <c r="D3221" s="1135">
        <v>1.74</v>
      </c>
      <c r="E3221" s="1135" t="s">
        <v>16239</v>
      </c>
      <c r="F3221" s="1135" t="s">
        <v>663</v>
      </c>
      <c r="G3221" s="1135">
        <v>4</v>
      </c>
      <c r="H3221" s="1135" t="s">
        <v>6702</v>
      </c>
      <c r="I3221" s="1135" t="s">
        <v>126</v>
      </c>
      <c r="J3221" s="1135">
        <v>2</v>
      </c>
      <c r="K3221" s="1135" t="s">
        <v>16240</v>
      </c>
      <c r="L3221" s="1135" t="s">
        <v>4158</v>
      </c>
      <c r="M3221" s="1135">
        <v>202</v>
      </c>
      <c r="N3221" s="1135" t="s">
        <v>1039</v>
      </c>
      <c r="O3221" s="1135">
        <v>5.0500000000000007</v>
      </c>
      <c r="P3221" s="1135">
        <v>4.04</v>
      </c>
      <c r="Q3221" s="1135">
        <v>4</v>
      </c>
      <c r="R3221" s="1135">
        <v>20</v>
      </c>
      <c r="T3221" s="1135">
        <v>11</v>
      </c>
      <c r="U3221" s="1135">
        <v>3.7</v>
      </c>
      <c r="V3221" s="1135" t="s">
        <v>663</v>
      </c>
      <c r="W3221" s="1135">
        <v>115</v>
      </c>
      <c r="X3221" s="1135">
        <v>70</v>
      </c>
      <c r="Y3221" s="1135">
        <v>1.6</v>
      </c>
      <c r="Z3221" s="1135" t="s">
        <v>663</v>
      </c>
      <c r="AA3221" s="1135" t="s">
        <v>16158</v>
      </c>
      <c r="AH3221" s="1135" t="s">
        <v>811</v>
      </c>
      <c r="AM3221" s="1136" t="s">
        <v>16136</v>
      </c>
      <c r="AN3221" s="1136" t="s">
        <v>16241</v>
      </c>
      <c r="AO3221" s="1136">
        <f t="shared" si="406"/>
        <v>600</v>
      </c>
      <c r="AP3221" s="1136">
        <f t="shared" si="407"/>
        <v>1.74</v>
      </c>
      <c r="AQ3221" s="1136" t="str">
        <f t="shared" si="408"/>
        <v>1-5-1S85°S+Z</v>
      </c>
      <c r="AR3221" s="1136" t="str">
        <f t="shared" si="409"/>
        <v>NA</v>
      </c>
      <c r="AS3221" s="1136" t="str">
        <f t="shared" si="410"/>
        <v>170/150</v>
      </c>
      <c r="AT3221" s="1136" t="str">
        <f t="shared" si="411"/>
        <v>1-5-1S85°S+Z</v>
      </c>
      <c r="AV3221" s="1136" t="str">
        <f t="shared" si="404"/>
        <v>114.9.16</v>
      </c>
      <c r="AW3221" s="1438">
        <f t="shared" si="405"/>
        <v>45916</v>
      </c>
    </row>
    <row r="3222" spans="1:49">
      <c r="A3222" s="1135" t="s">
        <v>16762</v>
      </c>
      <c r="B3222" s="1135" t="s">
        <v>1517</v>
      </c>
      <c r="C3222" s="1135">
        <v>500</v>
      </c>
      <c r="D3222" s="1135">
        <v>1.71</v>
      </c>
      <c r="E3222" s="1135" t="s">
        <v>15183</v>
      </c>
      <c r="F3222" s="1135" t="s">
        <v>1048</v>
      </c>
      <c r="G3222" s="1135" t="s">
        <v>1110</v>
      </c>
      <c r="H3222" s="1135" t="s">
        <v>1368</v>
      </c>
      <c r="I3222" s="1135" t="s">
        <v>126</v>
      </c>
      <c r="J3222" s="1135">
        <v>1.4</v>
      </c>
      <c r="K3222" s="1135" t="s">
        <v>1807</v>
      </c>
      <c r="L3222" s="1135" t="s">
        <v>1519</v>
      </c>
      <c r="M3222" s="1135">
        <v>52</v>
      </c>
      <c r="N3222" s="1135" t="s">
        <v>1039</v>
      </c>
      <c r="O3222" s="1135">
        <v>1.3</v>
      </c>
      <c r="P3222" s="1135">
        <v>1.04</v>
      </c>
      <c r="Q3222" s="1135">
        <v>3</v>
      </c>
      <c r="R3222" s="1135">
        <v>23</v>
      </c>
      <c r="T3222" s="1135">
        <v>29</v>
      </c>
      <c r="U3222" s="1135">
        <v>3.3</v>
      </c>
      <c r="V3222" s="1135" t="s">
        <v>663</v>
      </c>
      <c r="W3222" s="1135">
        <v>130</v>
      </c>
      <c r="X3222" s="1135">
        <v>75</v>
      </c>
      <c r="Y3222" s="1135">
        <v>2.4</v>
      </c>
      <c r="Z3222" s="1135">
        <v>4.5</v>
      </c>
      <c r="AA3222" s="1135" t="s">
        <v>16763</v>
      </c>
      <c r="AH3222" s="1135" t="s">
        <v>863</v>
      </c>
      <c r="AJ3222" s="1135">
        <v>93.77</v>
      </c>
      <c r="AK3222" s="1135">
        <v>-0.2</v>
      </c>
      <c r="AL3222" s="1135">
        <v>0.28999999999999998</v>
      </c>
      <c r="AM3222" s="1136" t="s">
        <v>17034</v>
      </c>
      <c r="AN3222" s="1136" t="s">
        <v>17035</v>
      </c>
      <c r="AO3222" s="1136">
        <f t="shared" si="406"/>
        <v>500</v>
      </c>
      <c r="AP3222" s="1136">
        <f t="shared" si="407"/>
        <v>1.71</v>
      </c>
      <c r="AQ3222" s="1136" t="str">
        <f t="shared" si="408"/>
        <v>1-4-1S83°</v>
      </c>
      <c r="AR3222" s="1136" t="str">
        <f t="shared" si="409"/>
        <v>31</v>
      </c>
      <c r="AS3222" s="1136" t="str">
        <f t="shared" si="410"/>
        <v>210/210/OFF</v>
      </c>
      <c r="AT3222" s="1136" t="str">
        <f t="shared" si="411"/>
        <v>1-4-1S83°</v>
      </c>
      <c r="AV3222" s="1136" t="str">
        <f t="shared" si="404"/>
        <v>114.10.17</v>
      </c>
      <c r="AW3222" s="1438">
        <f t="shared" si="405"/>
        <v>45947</v>
      </c>
    </row>
    <row r="3223" spans="1:49">
      <c r="A3223" s="1135" t="s">
        <v>16764</v>
      </c>
      <c r="B3223" s="1135" t="s">
        <v>1557</v>
      </c>
      <c r="C3223" s="1135">
        <v>600</v>
      </c>
      <c r="D3223" s="1135">
        <v>1.65</v>
      </c>
      <c r="E3223" s="1135" t="s">
        <v>15183</v>
      </c>
      <c r="F3223" s="1135" t="s">
        <v>1078</v>
      </c>
      <c r="G3223" s="1135">
        <v>2</v>
      </c>
      <c r="H3223" s="1135" t="s">
        <v>16765</v>
      </c>
      <c r="I3223" s="1135" t="s">
        <v>1036</v>
      </c>
      <c r="J3223" s="1135">
        <v>1</v>
      </c>
      <c r="K3223" s="1135" t="s">
        <v>16766</v>
      </c>
      <c r="L3223" s="1135" t="s">
        <v>1560</v>
      </c>
      <c r="M3223" s="1135">
        <v>51.5</v>
      </c>
      <c r="N3223" s="1135" t="s">
        <v>1039</v>
      </c>
      <c r="O3223" s="1135">
        <v>1.2875000000000001</v>
      </c>
      <c r="P3223" s="1135">
        <v>1.03</v>
      </c>
      <c r="Q3223" s="1135">
        <v>4</v>
      </c>
      <c r="R3223" s="1135">
        <v>28</v>
      </c>
      <c r="T3223" s="1135">
        <v>21.2</v>
      </c>
      <c r="U3223" s="1135">
        <v>3.6</v>
      </c>
      <c r="V3223" s="1135" t="s">
        <v>663</v>
      </c>
      <c r="W3223" s="1135">
        <v>150</v>
      </c>
      <c r="X3223" s="1135">
        <v>80</v>
      </c>
      <c r="Y3223" s="1135">
        <v>2</v>
      </c>
      <c r="Z3223" s="1135">
        <v>4</v>
      </c>
      <c r="AA3223" s="1135" t="s">
        <v>16767</v>
      </c>
      <c r="AH3223" s="1135" t="s">
        <v>662</v>
      </c>
      <c r="AJ3223" s="1135">
        <v>94.37</v>
      </c>
      <c r="AK3223" s="1135">
        <v>-0.43</v>
      </c>
      <c r="AL3223" s="1135">
        <v>0.98</v>
      </c>
      <c r="AM3223" s="1136" t="s">
        <v>17036</v>
      </c>
      <c r="AN3223" s="1136" t="s">
        <v>17037</v>
      </c>
      <c r="AO3223" s="1136">
        <f t="shared" si="406"/>
        <v>600</v>
      </c>
      <c r="AP3223" s="1136">
        <f t="shared" si="407"/>
        <v>1.65</v>
      </c>
      <c r="AQ3223" s="1136" t="str">
        <f t="shared" si="408"/>
        <v>1-4-1S83°</v>
      </c>
      <c r="AR3223" s="1136" t="str">
        <f t="shared" si="409"/>
        <v>30</v>
      </c>
      <c r="AS3223" s="1136" t="str">
        <f t="shared" si="410"/>
        <v>224/224/OFF</v>
      </c>
      <c r="AT3223" s="1136" t="str">
        <f t="shared" si="411"/>
        <v>1-4-1S83°</v>
      </c>
      <c r="AV3223" s="1136" t="str">
        <f t="shared" si="404"/>
        <v>114.11.20</v>
      </c>
      <c r="AW3223" s="1438">
        <f t="shared" si="405"/>
        <v>45981</v>
      </c>
    </row>
    <row r="3224" spans="1:49">
      <c r="A3224" s="1135" t="s">
        <v>16768</v>
      </c>
      <c r="B3224" s="1135" t="s">
        <v>1557</v>
      </c>
      <c r="C3224" s="1135">
        <v>630</v>
      </c>
      <c r="D3224" s="1135">
        <v>1.65</v>
      </c>
      <c r="E3224" s="1135" t="s">
        <v>15183</v>
      </c>
      <c r="F3224" s="1135" t="s">
        <v>1078</v>
      </c>
      <c r="G3224" s="1135">
        <v>2</v>
      </c>
      <c r="H3224" s="1135" t="s">
        <v>16765</v>
      </c>
      <c r="I3224" s="1135" t="s">
        <v>1036</v>
      </c>
      <c r="J3224" s="1135">
        <v>1.1000000000000001</v>
      </c>
      <c r="K3224" s="1135" t="s">
        <v>16594</v>
      </c>
      <c r="L3224" s="1135" t="s">
        <v>1560</v>
      </c>
      <c r="M3224" s="1135">
        <v>51.5</v>
      </c>
      <c r="N3224" s="1135" t="s">
        <v>1039</v>
      </c>
      <c r="O3224" s="1135">
        <v>1.2875000000000001</v>
      </c>
      <c r="P3224" s="1135">
        <v>1.03</v>
      </c>
      <c r="Q3224" s="1135">
        <v>4</v>
      </c>
      <c r="R3224" s="1135">
        <v>28</v>
      </c>
      <c r="T3224" s="1135">
        <v>21.2</v>
      </c>
      <c r="U3224" s="1135">
        <v>3.6</v>
      </c>
      <c r="V3224" s="1135" t="s">
        <v>663</v>
      </c>
      <c r="W3224" s="1135">
        <v>150</v>
      </c>
      <c r="X3224" s="1135">
        <v>80</v>
      </c>
      <c r="Y3224" s="1135">
        <v>2</v>
      </c>
      <c r="Z3224" s="1135">
        <v>4</v>
      </c>
      <c r="AA3224" s="1135" t="s">
        <v>16769</v>
      </c>
      <c r="AH3224" s="1135" t="s">
        <v>843</v>
      </c>
      <c r="AJ3224" s="1135">
        <v>94.72</v>
      </c>
      <c r="AK3224" s="1135">
        <v>-0.56999999999999995</v>
      </c>
      <c r="AL3224" s="1135">
        <v>1.02</v>
      </c>
      <c r="AM3224" s="1136" t="s">
        <v>16593</v>
      </c>
      <c r="AN3224" s="1136" t="s">
        <v>17038</v>
      </c>
      <c r="AO3224" s="1136">
        <f t="shared" si="406"/>
        <v>630</v>
      </c>
      <c r="AP3224" s="1136">
        <f t="shared" si="407"/>
        <v>1.65</v>
      </c>
      <c r="AQ3224" s="1136" t="str">
        <f t="shared" si="408"/>
        <v>1-4-1S83°</v>
      </c>
      <c r="AR3224" s="1136" t="str">
        <f t="shared" si="409"/>
        <v>30</v>
      </c>
      <c r="AS3224" s="1136" t="str">
        <f t="shared" si="410"/>
        <v>224/224/OFF</v>
      </c>
      <c r="AT3224" s="1136" t="str">
        <f t="shared" si="411"/>
        <v>1-4-1S83°</v>
      </c>
      <c r="AV3224" s="1136" t="str">
        <f t="shared" si="404"/>
        <v>115.1.11</v>
      </c>
      <c r="AW3224" s="1438">
        <f t="shared" si="405"/>
        <v>46033</v>
      </c>
    </row>
    <row r="3225" spans="1:49">
      <c r="A3225" s="1135" t="s">
        <v>16770</v>
      </c>
      <c r="B3225" s="1135" t="s">
        <v>1557</v>
      </c>
      <c r="C3225" s="1135">
        <v>630</v>
      </c>
      <c r="D3225" s="1135">
        <v>1.65</v>
      </c>
      <c r="E3225" s="1135" t="s">
        <v>15190</v>
      </c>
      <c r="F3225" s="1135" t="s">
        <v>1078</v>
      </c>
      <c r="G3225" s="1135">
        <v>2</v>
      </c>
      <c r="H3225" s="1135" t="s">
        <v>16765</v>
      </c>
      <c r="I3225" s="1135" t="s">
        <v>1036</v>
      </c>
      <c r="J3225" s="1135">
        <v>1.1000000000000001</v>
      </c>
      <c r="K3225" s="1135" t="s">
        <v>16724</v>
      </c>
      <c r="L3225" s="1135" t="s">
        <v>1560</v>
      </c>
      <c r="M3225" s="1135">
        <v>51.5</v>
      </c>
      <c r="N3225" s="1135" t="s">
        <v>1039</v>
      </c>
      <c r="O3225" s="1135">
        <v>1.2875000000000001</v>
      </c>
      <c r="P3225" s="1135">
        <v>1.03</v>
      </c>
      <c r="Q3225" s="1135">
        <v>4</v>
      </c>
      <c r="R3225" s="1135">
        <v>28</v>
      </c>
      <c r="T3225" s="1135">
        <v>21.2</v>
      </c>
      <c r="U3225" s="1135">
        <v>3.6</v>
      </c>
      <c r="V3225" s="1135" t="s">
        <v>663</v>
      </c>
      <c r="W3225" s="1135">
        <v>150</v>
      </c>
      <c r="X3225" s="1135">
        <v>80</v>
      </c>
      <c r="Y3225" s="1135">
        <v>2</v>
      </c>
      <c r="Z3225" s="1135">
        <v>4</v>
      </c>
      <c r="AA3225" s="1135" t="s">
        <v>16771</v>
      </c>
      <c r="AH3225" s="1135" t="s">
        <v>969</v>
      </c>
      <c r="AJ3225" s="1135">
        <v>94.28</v>
      </c>
      <c r="AK3225" s="1135">
        <v>-0.42</v>
      </c>
      <c r="AL3225" s="1135">
        <v>0.47</v>
      </c>
      <c r="AM3225" s="1136" t="s">
        <v>16720</v>
      </c>
      <c r="AN3225" s="1136" t="s">
        <v>17039</v>
      </c>
      <c r="AO3225" s="1136">
        <f t="shared" si="406"/>
        <v>630</v>
      </c>
      <c r="AP3225" s="1136">
        <f t="shared" si="407"/>
        <v>1.65</v>
      </c>
      <c r="AQ3225" s="1136" t="str">
        <f t="shared" si="408"/>
        <v>1-4-1S87°</v>
      </c>
      <c r="AR3225" s="1136" t="str">
        <f t="shared" si="409"/>
        <v>30</v>
      </c>
      <c r="AS3225" s="1136" t="str">
        <f t="shared" si="410"/>
        <v>224/224/OFF</v>
      </c>
      <c r="AT3225" s="1136" t="str">
        <f t="shared" si="411"/>
        <v>1-4-1S87°</v>
      </c>
      <c r="AV3225" s="1136" t="str">
        <f t="shared" si="404"/>
        <v>115.3.2</v>
      </c>
      <c r="AW3225" s="1438">
        <f t="shared" si="405"/>
        <v>46083</v>
      </c>
    </row>
    <row r="3226" spans="1:49">
      <c r="A3226" s="1135" t="s">
        <v>16772</v>
      </c>
      <c r="B3226" s="1135" t="s">
        <v>1877</v>
      </c>
      <c r="C3226" s="1135">
        <v>500</v>
      </c>
      <c r="D3226" s="1135">
        <v>1.68</v>
      </c>
      <c r="E3226" s="1135" t="s">
        <v>15183</v>
      </c>
      <c r="F3226" s="1135" t="s">
        <v>2095</v>
      </c>
      <c r="G3226" s="1135" t="s">
        <v>1878</v>
      </c>
      <c r="H3226" s="1135" t="s">
        <v>2389</v>
      </c>
      <c r="I3226" s="1135" t="s">
        <v>126</v>
      </c>
      <c r="J3226" s="1135">
        <v>0.3</v>
      </c>
      <c r="K3226" s="1135" t="s">
        <v>16773</v>
      </c>
      <c r="L3226" s="1135" t="s">
        <v>1881</v>
      </c>
      <c r="M3226" s="1135">
        <v>76.099999999999994</v>
      </c>
      <c r="N3226" s="1135" t="s">
        <v>1039</v>
      </c>
      <c r="O3226" s="1135">
        <v>1.9024999999999999</v>
      </c>
      <c r="P3226" s="1135">
        <v>1.522</v>
      </c>
      <c r="Q3226" s="1135">
        <v>3.5</v>
      </c>
      <c r="R3226" s="1135">
        <v>21</v>
      </c>
      <c r="T3226" s="1135">
        <v>13</v>
      </c>
      <c r="U3226" s="1135">
        <v>4</v>
      </c>
      <c r="V3226" s="1135" t="s">
        <v>663</v>
      </c>
      <c r="W3226" s="1135">
        <v>30</v>
      </c>
      <c r="X3226" s="1135">
        <v>10</v>
      </c>
      <c r="Y3226" s="1135">
        <v>2.5</v>
      </c>
      <c r="Z3226" s="1135">
        <v>2</v>
      </c>
      <c r="AA3226" s="1135" t="s">
        <v>16774</v>
      </c>
      <c r="AH3226" s="1135" t="s">
        <v>1237</v>
      </c>
      <c r="AI3226" s="1135">
        <v>94.93</v>
      </c>
      <c r="AJ3226" s="1135">
        <v>-0.4</v>
      </c>
      <c r="AK3226" s="1135">
        <v>1.38</v>
      </c>
      <c r="AM3226" s="1136" t="s">
        <v>16496</v>
      </c>
      <c r="AN3226" s="1136" t="s">
        <v>17040</v>
      </c>
      <c r="AO3226" s="1136">
        <f t="shared" si="406"/>
        <v>500</v>
      </c>
      <c r="AP3226" s="1136">
        <f t="shared" si="407"/>
        <v>1.68</v>
      </c>
      <c r="AQ3226" s="1136" t="str">
        <f t="shared" si="408"/>
        <v>1-4-1S83°</v>
      </c>
      <c r="AR3226" s="1136" t="str">
        <f t="shared" si="409"/>
        <v>29.9</v>
      </c>
      <c r="AS3226" s="1136" t="str">
        <f t="shared" si="410"/>
        <v>205/205/OFF</v>
      </c>
      <c r="AT3226" s="1136" t="str">
        <f t="shared" si="411"/>
        <v>1-4-1S83°</v>
      </c>
      <c r="AV3226" s="1136" t="str">
        <f t="shared" si="404"/>
        <v>114.10.29</v>
      </c>
      <c r="AW3226" s="1438">
        <f t="shared" si="405"/>
        <v>45959</v>
      </c>
    </row>
    <row r="3227" spans="1:49">
      <c r="A3227" s="1135" t="s">
        <v>16775</v>
      </c>
      <c r="B3227" s="1135" t="s">
        <v>631</v>
      </c>
      <c r="C3227" s="1135">
        <v>550</v>
      </c>
      <c r="D3227" s="1135">
        <v>1.73</v>
      </c>
      <c r="E3227" s="1135" t="s">
        <v>15183</v>
      </c>
      <c r="F3227" s="1135" t="s">
        <v>1069</v>
      </c>
      <c r="G3227" s="1135" t="s">
        <v>1034</v>
      </c>
      <c r="H3227" s="1135" t="s">
        <v>2161</v>
      </c>
      <c r="I3227" s="1135" t="s">
        <v>639</v>
      </c>
      <c r="J3227" s="1135">
        <v>1.6</v>
      </c>
      <c r="K3227" s="1135" t="s">
        <v>16776</v>
      </c>
      <c r="L3227" s="1135" t="s">
        <v>1915</v>
      </c>
      <c r="M3227" s="1135">
        <v>77</v>
      </c>
      <c r="N3227" s="1135" t="s">
        <v>1039</v>
      </c>
      <c r="O3227" s="1135">
        <v>1.925</v>
      </c>
      <c r="P3227" s="1135">
        <v>1.54</v>
      </c>
      <c r="Q3227" s="1135">
        <v>3.5</v>
      </c>
      <c r="R3227" s="1135">
        <v>22</v>
      </c>
      <c r="T3227" s="1135">
        <v>9</v>
      </c>
      <c r="U3227" s="1135">
        <v>3</v>
      </c>
      <c r="V3227" s="1135" t="s">
        <v>663</v>
      </c>
      <c r="W3227" s="1135">
        <v>140</v>
      </c>
      <c r="X3227" s="1135">
        <v>80</v>
      </c>
      <c r="Y3227" s="1135">
        <v>2.1</v>
      </c>
      <c r="Z3227" s="1135">
        <v>2.5</v>
      </c>
      <c r="AA3227" s="1135" t="s">
        <v>16774</v>
      </c>
      <c r="AH3227" s="1135" t="s">
        <v>1057</v>
      </c>
      <c r="AI3227" s="1135">
        <v>91.82</v>
      </c>
      <c r="AJ3227" s="1135">
        <v>-0.26</v>
      </c>
      <c r="AK3227" s="1135">
        <v>1.1000000000000001</v>
      </c>
      <c r="AM3227" s="1136" t="s">
        <v>17041</v>
      </c>
      <c r="AN3227" s="1136" t="s">
        <v>17042</v>
      </c>
      <c r="AO3227" s="1136">
        <f t="shared" si="406"/>
        <v>550</v>
      </c>
      <c r="AP3227" s="1136">
        <f t="shared" si="407"/>
        <v>1.73</v>
      </c>
      <c r="AQ3227" s="1136" t="str">
        <f t="shared" si="408"/>
        <v>1-4-1S83°</v>
      </c>
      <c r="AR3227" s="1136" t="str">
        <f t="shared" si="409"/>
        <v>31.5</v>
      </c>
      <c r="AS3227" s="1136" t="str">
        <f t="shared" si="410"/>
        <v>250/250/150</v>
      </c>
      <c r="AT3227" s="1136" t="str">
        <f t="shared" si="411"/>
        <v>1-4-1S83°</v>
      </c>
      <c r="AV3227" s="1136" t="str">
        <f t="shared" si="404"/>
        <v>114.10.29</v>
      </c>
      <c r="AW3227" s="1438">
        <f t="shared" si="405"/>
        <v>45959</v>
      </c>
    </row>
    <row r="3228" spans="1:49">
      <c r="A3228" s="1135" t="s">
        <v>16777</v>
      </c>
      <c r="B3228" s="1135" t="s">
        <v>478</v>
      </c>
      <c r="C3228" s="1135">
        <v>650</v>
      </c>
      <c r="D3228" s="1135">
        <v>1.69</v>
      </c>
      <c r="E3228" s="1135" t="s">
        <v>15183</v>
      </c>
      <c r="F3228" s="1135" t="s">
        <v>1078</v>
      </c>
      <c r="G3228" s="1135" t="s">
        <v>1861</v>
      </c>
      <c r="H3228" s="1135" t="s">
        <v>1930</v>
      </c>
      <c r="I3228" s="1135" t="s">
        <v>126</v>
      </c>
      <c r="J3228" s="1135">
        <v>0.8</v>
      </c>
      <c r="K3228" s="1135" t="s">
        <v>16778</v>
      </c>
      <c r="L3228" s="1135" t="s">
        <v>1905</v>
      </c>
      <c r="M3228" s="1135">
        <v>74.599999999999994</v>
      </c>
      <c r="N3228" s="1135" t="s">
        <v>1039</v>
      </c>
      <c r="O3228" s="1135">
        <v>1.865</v>
      </c>
      <c r="P3228" s="1135">
        <v>1.492</v>
      </c>
      <c r="Q3228" s="1135">
        <v>3.5</v>
      </c>
      <c r="R3228" s="1135">
        <v>28.5</v>
      </c>
      <c r="T3228" s="1135">
        <v>12.5</v>
      </c>
      <c r="U3228" s="1135">
        <v>5.0999999999999996</v>
      </c>
      <c r="V3228" s="1135" t="s">
        <v>663</v>
      </c>
      <c r="W3228" s="1135">
        <v>95</v>
      </c>
      <c r="X3228" s="1135">
        <v>60</v>
      </c>
      <c r="Y3228" s="1135">
        <v>1.8</v>
      </c>
      <c r="Z3228" s="1135">
        <v>4.5</v>
      </c>
      <c r="AA3228" s="1135" t="s">
        <v>16779</v>
      </c>
      <c r="AB3228" s="1135" t="s">
        <v>16780</v>
      </c>
      <c r="AH3228" s="1135" t="s">
        <v>634</v>
      </c>
      <c r="AI3228" s="1135">
        <v>93.32</v>
      </c>
      <c r="AJ3228" s="1135">
        <v>-1.1000000000000001</v>
      </c>
      <c r="AK3228" s="1135">
        <v>3.77</v>
      </c>
      <c r="AM3228" s="1136" t="s">
        <v>17043</v>
      </c>
      <c r="AN3228" s="1136" t="s">
        <v>17044</v>
      </c>
      <c r="AO3228" s="1136">
        <f t="shared" si="406"/>
        <v>650</v>
      </c>
      <c r="AP3228" s="1136">
        <f t="shared" si="407"/>
        <v>1.69</v>
      </c>
      <c r="AQ3228" s="1136" t="str">
        <f t="shared" si="408"/>
        <v>1-4-1S83°</v>
      </c>
      <c r="AR3228" s="1136" t="str">
        <f t="shared" si="409"/>
        <v>30</v>
      </c>
      <c r="AS3228" s="1136" t="str">
        <f t="shared" si="410"/>
        <v>247/247/OFF</v>
      </c>
      <c r="AT3228" s="1136" t="str">
        <f t="shared" si="411"/>
        <v>1-4-1S83°</v>
      </c>
      <c r="AV3228" s="1136" t="str">
        <f t="shared" si="404"/>
        <v>114.10.30</v>
      </c>
      <c r="AW3228" s="1438">
        <f t="shared" si="405"/>
        <v>45960</v>
      </c>
    </row>
    <row r="3229" spans="1:49">
      <c r="A3229" s="1135" t="s">
        <v>16781</v>
      </c>
      <c r="B3229" s="1135" t="s">
        <v>2041</v>
      </c>
      <c r="C3229" s="1135">
        <v>550</v>
      </c>
      <c r="D3229" s="1135">
        <v>1.7150000000000001</v>
      </c>
      <c r="E3229" s="1135" t="s">
        <v>15190</v>
      </c>
      <c r="F3229" s="1135" t="s">
        <v>1563</v>
      </c>
      <c r="G3229" s="1135" t="s">
        <v>1110</v>
      </c>
      <c r="H3229" s="1135" t="s">
        <v>2042</v>
      </c>
      <c r="I3229" s="1135" t="s">
        <v>639</v>
      </c>
      <c r="J3229" s="1135">
        <v>0.5</v>
      </c>
      <c r="K3229" s="1135" t="s">
        <v>16782</v>
      </c>
      <c r="L3229" s="1135" t="s">
        <v>2044</v>
      </c>
      <c r="M3229" s="1135">
        <v>77</v>
      </c>
      <c r="N3229" s="1135" t="s">
        <v>1039</v>
      </c>
      <c r="O3229" s="1135">
        <v>1.925</v>
      </c>
      <c r="P3229" s="1135">
        <v>1.54</v>
      </c>
      <c r="Q3229" s="1135">
        <v>3</v>
      </c>
      <c r="R3229" s="1135">
        <v>24</v>
      </c>
      <c r="T3229" s="1135">
        <v>29</v>
      </c>
      <c r="U3229" s="1135">
        <v>2.9</v>
      </c>
      <c r="V3229" s="1135" t="s">
        <v>663</v>
      </c>
      <c r="W3229" s="1135">
        <v>30</v>
      </c>
      <c r="X3229" s="1135">
        <v>10</v>
      </c>
      <c r="Y3229" s="1135">
        <v>1.5</v>
      </c>
      <c r="Z3229" s="1135">
        <v>5.5</v>
      </c>
      <c r="AA3229" s="1135" t="s">
        <v>16783</v>
      </c>
      <c r="AH3229" s="1135" t="s">
        <v>459</v>
      </c>
      <c r="AI3229" s="1135">
        <v>69.069999999999993</v>
      </c>
      <c r="AJ3229" s="1135">
        <v>0.28999999999999998</v>
      </c>
      <c r="AK3229" s="1135">
        <v>1.45</v>
      </c>
      <c r="AM3229" s="1136" t="s">
        <v>17045</v>
      </c>
      <c r="AN3229" s="1136" t="s">
        <v>17046</v>
      </c>
      <c r="AO3229" s="1136">
        <f t="shared" si="406"/>
        <v>550</v>
      </c>
      <c r="AP3229" s="1136">
        <f t="shared" si="407"/>
        <v>1.7150000000000001</v>
      </c>
      <c r="AQ3229" s="1136" t="str">
        <f t="shared" si="408"/>
        <v>1-4-1S87°</v>
      </c>
      <c r="AR3229" s="1136" t="str">
        <f t="shared" si="409"/>
        <v>30.5</v>
      </c>
      <c r="AS3229" s="1136" t="str">
        <f t="shared" si="410"/>
        <v>265/265/130</v>
      </c>
      <c r="AT3229" s="1136" t="str">
        <f t="shared" si="411"/>
        <v>1-4-1S87°</v>
      </c>
      <c r="AV3229" s="1136" t="str">
        <f t="shared" si="404"/>
        <v>114.11.10</v>
      </c>
      <c r="AW3229" s="1438">
        <f t="shared" si="405"/>
        <v>45971</v>
      </c>
    </row>
    <row r="3230" spans="1:49">
      <c r="A3230" s="1135" t="s">
        <v>16784</v>
      </c>
      <c r="B3230" s="1135" t="s">
        <v>1936</v>
      </c>
      <c r="C3230" s="1135">
        <v>500</v>
      </c>
      <c r="D3230" s="1135">
        <v>1.68</v>
      </c>
      <c r="E3230" s="1135" t="s">
        <v>15189</v>
      </c>
      <c r="F3230" s="1135" t="s">
        <v>1078</v>
      </c>
      <c r="G3230" s="1135" t="s">
        <v>1110</v>
      </c>
      <c r="H3230" s="1135" t="s">
        <v>1743</v>
      </c>
      <c r="I3230" s="1135" t="s">
        <v>126</v>
      </c>
      <c r="J3230" s="1135">
        <v>0.8</v>
      </c>
      <c r="K3230" s="1135" t="s">
        <v>15913</v>
      </c>
      <c r="L3230" s="1135" t="s">
        <v>1938</v>
      </c>
      <c r="M3230" s="1135">
        <v>77.099999999999994</v>
      </c>
      <c r="N3230" s="1135" t="s">
        <v>1039</v>
      </c>
      <c r="O3230" s="1135">
        <v>1.9275</v>
      </c>
      <c r="P3230" s="1135">
        <v>1.5419999999999998</v>
      </c>
      <c r="Q3230" s="1135">
        <v>3.5</v>
      </c>
      <c r="R3230" s="1135">
        <v>25</v>
      </c>
      <c r="T3230" s="1135">
        <v>18</v>
      </c>
      <c r="U3230" s="1135">
        <v>4</v>
      </c>
      <c r="V3230" s="1135" t="s">
        <v>663</v>
      </c>
      <c r="W3230" s="1135">
        <v>110</v>
      </c>
      <c r="X3230" s="1135">
        <v>70</v>
      </c>
      <c r="Y3230" s="1135">
        <v>1.8</v>
      </c>
      <c r="Z3230" s="1135">
        <v>4.5</v>
      </c>
      <c r="AA3230" s="1135" t="s">
        <v>16785</v>
      </c>
      <c r="AH3230" s="1135" t="s">
        <v>735</v>
      </c>
      <c r="AI3230" s="1135">
        <v>94.96</v>
      </c>
      <c r="AJ3230" s="1135">
        <v>-0.32</v>
      </c>
      <c r="AK3230" s="1135">
        <v>1.03</v>
      </c>
      <c r="AM3230" s="1136" t="s">
        <v>17047</v>
      </c>
      <c r="AN3230" s="1136" t="s">
        <v>17048</v>
      </c>
      <c r="AO3230" s="1136">
        <f t="shared" si="406"/>
        <v>500</v>
      </c>
      <c r="AP3230" s="1136">
        <f t="shared" si="407"/>
        <v>1.68</v>
      </c>
      <c r="AQ3230" s="1136" t="str">
        <f t="shared" si="408"/>
        <v>1-5-1S83°</v>
      </c>
      <c r="AR3230" s="1136" t="str">
        <f t="shared" si="409"/>
        <v>30</v>
      </c>
      <c r="AS3230" s="1136" t="str">
        <f t="shared" si="410"/>
        <v>225/225/OFF</v>
      </c>
      <c r="AT3230" s="1136" t="str">
        <f t="shared" si="411"/>
        <v>1-5-1S83°</v>
      </c>
      <c r="AV3230" s="1136" t="str">
        <f t="shared" si="404"/>
        <v>114.11.3</v>
      </c>
      <c r="AW3230" s="1438">
        <f t="shared" si="405"/>
        <v>45964</v>
      </c>
    </row>
    <row r="3231" spans="1:49">
      <c r="A3231" s="1135" t="s">
        <v>16786</v>
      </c>
      <c r="B3231" s="1135" t="s">
        <v>1936</v>
      </c>
      <c r="C3231" s="1135">
        <v>500</v>
      </c>
      <c r="D3231" s="1135">
        <v>1.68</v>
      </c>
      <c r="E3231" s="1135" t="s">
        <v>15189</v>
      </c>
      <c r="F3231" s="1135" t="s">
        <v>1078</v>
      </c>
      <c r="G3231" s="1135" t="s">
        <v>1110</v>
      </c>
      <c r="H3231" s="1135" t="s">
        <v>1627</v>
      </c>
      <c r="I3231" s="1135" t="s">
        <v>126</v>
      </c>
      <c r="J3231" s="1135">
        <v>0.7</v>
      </c>
      <c r="K3231" s="1135" t="s">
        <v>16787</v>
      </c>
      <c r="L3231" s="1135" t="s">
        <v>1938</v>
      </c>
      <c r="M3231" s="1135">
        <v>77.099999999999994</v>
      </c>
      <c r="N3231" s="1135" t="s">
        <v>1039</v>
      </c>
      <c r="O3231" s="1135">
        <v>1.9275</v>
      </c>
      <c r="P3231" s="1135">
        <v>1.5419999999999998</v>
      </c>
      <c r="Q3231" s="1135">
        <v>3.5</v>
      </c>
      <c r="R3231" s="1135">
        <v>25</v>
      </c>
      <c r="T3231" s="1135">
        <v>18</v>
      </c>
      <c r="U3231" s="1135">
        <v>4</v>
      </c>
      <c r="V3231" s="1135" t="s">
        <v>663</v>
      </c>
      <c r="W3231" s="1135">
        <v>110</v>
      </c>
      <c r="X3231" s="1135">
        <v>70</v>
      </c>
      <c r="Y3231" s="1135">
        <v>1.8</v>
      </c>
      <c r="Z3231" s="1135">
        <v>4.5</v>
      </c>
      <c r="AA3231" s="1135" t="s">
        <v>16788</v>
      </c>
      <c r="AH3231" s="1135" t="s">
        <v>1361</v>
      </c>
      <c r="AI3231" s="1135">
        <v>94.59</v>
      </c>
      <c r="AJ3231" s="1135">
        <v>-0.65</v>
      </c>
      <c r="AK3231" s="1135">
        <v>1.67</v>
      </c>
      <c r="AM3231" s="1136" t="s">
        <v>16508</v>
      </c>
      <c r="AN3231" s="1136" t="s">
        <v>17049</v>
      </c>
      <c r="AO3231" s="1136">
        <f t="shared" si="406"/>
        <v>500</v>
      </c>
      <c r="AP3231" s="1136">
        <f t="shared" si="407"/>
        <v>1.68</v>
      </c>
      <c r="AQ3231" s="1136" t="str">
        <f t="shared" si="408"/>
        <v>1-5-1S83°</v>
      </c>
      <c r="AR3231" s="1136" t="str">
        <f t="shared" si="409"/>
        <v>30</v>
      </c>
      <c r="AS3231" s="1136" t="str">
        <f t="shared" si="410"/>
        <v>223/223/OFF</v>
      </c>
      <c r="AT3231" s="1136" t="str">
        <f t="shared" si="411"/>
        <v>1-5-1S83°</v>
      </c>
      <c r="AV3231" s="1136" t="str">
        <f t="shared" si="404"/>
        <v>114.11.14</v>
      </c>
      <c r="AW3231" s="1438">
        <f t="shared" si="405"/>
        <v>45975</v>
      </c>
    </row>
    <row r="3232" spans="1:49">
      <c r="A3232" s="1135" t="s">
        <v>16789</v>
      </c>
      <c r="B3232" s="1135" t="s">
        <v>1823</v>
      </c>
      <c r="C3232" s="1135">
        <v>800</v>
      </c>
      <c r="D3232" s="1135">
        <v>1.71</v>
      </c>
      <c r="E3232" s="1135" t="s">
        <v>15183</v>
      </c>
      <c r="F3232" s="1135" t="s">
        <v>1867</v>
      </c>
      <c r="G3232" s="1135" t="s">
        <v>1861</v>
      </c>
      <c r="H3232" s="1135" t="s">
        <v>16790</v>
      </c>
      <c r="I3232" s="1135" t="s">
        <v>126</v>
      </c>
      <c r="J3232" s="1135">
        <v>1.1000000000000001</v>
      </c>
      <c r="K3232" s="1135" t="s">
        <v>16791</v>
      </c>
      <c r="L3232" s="1135" t="s">
        <v>1870</v>
      </c>
      <c r="M3232" s="1135">
        <v>74.8</v>
      </c>
      <c r="N3232" s="1135" t="s">
        <v>1039</v>
      </c>
      <c r="O3232" s="1135">
        <v>1.87</v>
      </c>
      <c r="P3232" s="1135">
        <v>1.496</v>
      </c>
      <c r="Q3232" s="1135">
        <v>4</v>
      </c>
      <c r="R3232" s="1135">
        <v>23</v>
      </c>
      <c r="T3232" s="1135">
        <v>18.600000000000001</v>
      </c>
      <c r="U3232" s="1135">
        <v>3.5</v>
      </c>
      <c r="V3232" s="1135" t="s">
        <v>663</v>
      </c>
      <c r="W3232" s="1135">
        <v>105</v>
      </c>
      <c r="X3232" s="1135">
        <v>80</v>
      </c>
      <c r="Y3232" s="1135">
        <v>2</v>
      </c>
      <c r="Z3232" s="1135">
        <v>4.5</v>
      </c>
      <c r="AA3232" s="1135" t="s">
        <v>16767</v>
      </c>
      <c r="AH3232" s="1135" t="s">
        <v>488</v>
      </c>
      <c r="AI3232" s="1135">
        <v>93.35</v>
      </c>
      <c r="AJ3232" s="1135">
        <v>-0.14000000000000001</v>
      </c>
      <c r="AK3232" s="1135">
        <v>1.06</v>
      </c>
      <c r="AM3232" s="1136" t="s">
        <v>16512</v>
      </c>
      <c r="AN3232" s="1136" t="s">
        <v>17050</v>
      </c>
      <c r="AO3232" s="1136">
        <f t="shared" si="406"/>
        <v>800</v>
      </c>
      <c r="AP3232" s="1136">
        <f t="shared" si="407"/>
        <v>1.71</v>
      </c>
      <c r="AQ3232" s="1136" t="str">
        <f t="shared" si="408"/>
        <v>1-4-1S83°</v>
      </c>
      <c r="AR3232" s="1136" t="str">
        <f t="shared" si="409"/>
        <v>30.2</v>
      </c>
      <c r="AS3232" s="1136" t="str">
        <f t="shared" si="410"/>
        <v>266/266/OFF</v>
      </c>
      <c r="AT3232" s="1136" t="str">
        <f t="shared" si="411"/>
        <v>1-4-1S83°</v>
      </c>
      <c r="AV3232" s="1136" t="str">
        <f t="shared" si="404"/>
        <v>114.11.20</v>
      </c>
      <c r="AW3232" s="1438">
        <f t="shared" si="405"/>
        <v>45981</v>
      </c>
    </row>
    <row r="3233" spans="1:49">
      <c r="A3233" s="1135" t="s">
        <v>16792</v>
      </c>
      <c r="B3233" s="1135" t="s">
        <v>478</v>
      </c>
      <c r="C3233" s="1135">
        <v>650</v>
      </c>
      <c r="D3233" s="1135">
        <v>1.69</v>
      </c>
      <c r="E3233" s="1135" t="s">
        <v>15183</v>
      </c>
      <c r="F3233" s="1135" t="s">
        <v>1078</v>
      </c>
      <c r="G3233" s="1135" t="s">
        <v>1861</v>
      </c>
      <c r="H3233" s="1135" t="s">
        <v>1930</v>
      </c>
      <c r="I3233" s="1135" t="s">
        <v>126</v>
      </c>
      <c r="J3233" s="1135">
        <v>0.8</v>
      </c>
      <c r="K3233" s="1135" t="s">
        <v>16793</v>
      </c>
      <c r="L3233" s="1135" t="s">
        <v>1905</v>
      </c>
      <c r="M3233" s="1135">
        <v>74.599999999999994</v>
      </c>
      <c r="N3233" s="1135" t="s">
        <v>1039</v>
      </c>
      <c r="O3233" s="1135">
        <v>1.865</v>
      </c>
      <c r="P3233" s="1135">
        <v>1.492</v>
      </c>
      <c r="Q3233" s="1135">
        <v>3.5</v>
      </c>
      <c r="R3233" s="1135">
        <v>28.5</v>
      </c>
      <c r="T3233" s="1135">
        <v>12.5</v>
      </c>
      <c r="U3233" s="1135">
        <v>5.0999999999999996</v>
      </c>
      <c r="V3233" s="1135" t="s">
        <v>663</v>
      </c>
      <c r="W3233" s="1135">
        <v>95</v>
      </c>
      <c r="X3233" s="1135">
        <v>60</v>
      </c>
      <c r="Y3233" s="1135">
        <v>1.8</v>
      </c>
      <c r="Z3233" s="1135">
        <v>4.5</v>
      </c>
      <c r="AA3233" s="1135" t="s">
        <v>16794</v>
      </c>
      <c r="AB3233" s="1135" t="s">
        <v>16795</v>
      </c>
      <c r="AH3233" s="1135" t="s">
        <v>959</v>
      </c>
      <c r="AI3233" s="1135">
        <v>93.45</v>
      </c>
      <c r="AJ3233" s="1135">
        <v>-0.54</v>
      </c>
      <c r="AK3233" s="1135">
        <v>3.76</v>
      </c>
      <c r="AM3233" s="1136" t="s">
        <v>16515</v>
      </c>
      <c r="AN3233" s="1136" t="s">
        <v>17051</v>
      </c>
      <c r="AO3233" s="1136">
        <f t="shared" si="406"/>
        <v>650</v>
      </c>
      <c r="AP3233" s="1136">
        <f t="shared" si="407"/>
        <v>1.69</v>
      </c>
      <c r="AQ3233" s="1136" t="str">
        <f t="shared" si="408"/>
        <v>1-4-1S83°</v>
      </c>
      <c r="AR3233" s="1136" t="str">
        <f t="shared" si="409"/>
        <v>30</v>
      </c>
      <c r="AS3233" s="1136" t="str">
        <f t="shared" si="410"/>
        <v>247/247/OFF</v>
      </c>
      <c r="AT3233" s="1136" t="str">
        <f t="shared" si="411"/>
        <v>1-4-1S83°</v>
      </c>
      <c r="AV3233" s="1136" t="str">
        <f t="shared" si="404"/>
        <v>114.12.15</v>
      </c>
      <c r="AW3233" s="1438">
        <f t="shared" si="405"/>
        <v>46006</v>
      </c>
    </row>
    <row r="3234" spans="1:49">
      <c r="A3234" s="1135" t="s">
        <v>16796</v>
      </c>
      <c r="B3234" s="1135" t="s">
        <v>1877</v>
      </c>
      <c r="C3234" s="1135">
        <v>500</v>
      </c>
      <c r="D3234" s="1135">
        <v>1.675</v>
      </c>
      <c r="E3234" s="1135" t="s">
        <v>15183</v>
      </c>
      <c r="F3234" s="1135" t="s">
        <v>2095</v>
      </c>
      <c r="G3234" s="1135" t="s">
        <v>1878</v>
      </c>
      <c r="H3234" s="1135" t="s">
        <v>2389</v>
      </c>
      <c r="I3234" s="1135" t="s">
        <v>126</v>
      </c>
      <c r="J3234" s="1135">
        <v>0.3</v>
      </c>
      <c r="K3234" s="1135" t="s">
        <v>16797</v>
      </c>
      <c r="L3234" s="1135" t="s">
        <v>1881</v>
      </c>
      <c r="M3234" s="1135">
        <v>76.099999999999994</v>
      </c>
      <c r="N3234" s="1135" t="s">
        <v>1039</v>
      </c>
      <c r="O3234" s="1135">
        <v>1.9024999999999999</v>
      </c>
      <c r="P3234" s="1135">
        <v>1.522</v>
      </c>
      <c r="Q3234" s="1135">
        <v>3.5</v>
      </c>
      <c r="R3234" s="1135">
        <v>21</v>
      </c>
      <c r="T3234" s="1135">
        <v>13</v>
      </c>
      <c r="U3234" s="1135">
        <v>4</v>
      </c>
      <c r="V3234" s="1135" t="s">
        <v>663</v>
      </c>
      <c r="W3234" s="1135">
        <v>30</v>
      </c>
      <c r="X3234" s="1135">
        <v>10</v>
      </c>
      <c r="Y3234" s="1135">
        <v>2.5</v>
      </c>
      <c r="Z3234" s="1135">
        <v>2</v>
      </c>
      <c r="AA3234" s="1135" t="s">
        <v>16798</v>
      </c>
      <c r="AH3234" s="1135" t="s">
        <v>1280</v>
      </c>
      <c r="AI3234" s="1135">
        <v>95.22</v>
      </c>
      <c r="AJ3234" s="1135">
        <v>-0.21</v>
      </c>
      <c r="AK3234" s="1135">
        <v>0.79</v>
      </c>
      <c r="AM3234" s="1136" t="s">
        <v>17052</v>
      </c>
      <c r="AN3234" s="1136" t="s">
        <v>17053</v>
      </c>
      <c r="AO3234" s="1136">
        <f t="shared" si="406"/>
        <v>500</v>
      </c>
      <c r="AP3234" s="1136">
        <f t="shared" si="407"/>
        <v>1.675</v>
      </c>
      <c r="AQ3234" s="1136" t="str">
        <f t="shared" si="408"/>
        <v>1-4-1S83°</v>
      </c>
      <c r="AR3234" s="1136" t="str">
        <f t="shared" si="409"/>
        <v>29.9</v>
      </c>
      <c r="AS3234" s="1136" t="str">
        <f t="shared" si="410"/>
        <v>205/205/OFF</v>
      </c>
      <c r="AT3234" s="1136" t="str">
        <f t="shared" si="411"/>
        <v>1-4-1S83°</v>
      </c>
      <c r="AV3234" s="1136" t="str">
        <f t="shared" si="404"/>
        <v>114.12.3</v>
      </c>
      <c r="AW3234" s="1438">
        <f t="shared" si="405"/>
        <v>45994</v>
      </c>
    </row>
    <row r="3235" spans="1:49">
      <c r="A3235" s="1135" t="s">
        <v>16799</v>
      </c>
      <c r="B3235" s="1135" t="s">
        <v>799</v>
      </c>
      <c r="C3235" s="1135">
        <v>700</v>
      </c>
      <c r="D3235" s="1135">
        <v>1.75</v>
      </c>
      <c r="E3235" s="1135" t="s">
        <v>15183</v>
      </c>
      <c r="F3235" s="1135" t="s">
        <v>1078</v>
      </c>
      <c r="G3235" s="1135">
        <v>5</v>
      </c>
      <c r="H3235" s="1135" t="s">
        <v>1049</v>
      </c>
      <c r="I3235" s="1135" t="s">
        <v>126</v>
      </c>
      <c r="J3235" s="1135">
        <v>1.4</v>
      </c>
      <c r="K3235" s="1135" t="s">
        <v>16800</v>
      </c>
      <c r="L3235" s="1135" t="s">
        <v>2268</v>
      </c>
      <c r="M3235" s="1135">
        <v>75</v>
      </c>
      <c r="N3235" s="1135" t="s">
        <v>1039</v>
      </c>
      <c r="O3235" s="1135">
        <v>1.875</v>
      </c>
      <c r="P3235" s="1135">
        <v>1.5</v>
      </c>
      <c r="Q3235" s="1135">
        <v>4</v>
      </c>
      <c r="R3235" s="1135">
        <v>23</v>
      </c>
      <c r="T3235" s="1135">
        <v>26.5</v>
      </c>
      <c r="U3235" s="1135">
        <v>3.8</v>
      </c>
      <c r="V3235" s="1135" t="s">
        <v>663</v>
      </c>
      <c r="W3235" s="1135">
        <v>100</v>
      </c>
      <c r="X3235" s="1135">
        <v>45</v>
      </c>
      <c r="Y3235" s="1135">
        <v>1.6</v>
      </c>
      <c r="Z3235" s="1135">
        <v>5</v>
      </c>
      <c r="AA3235" s="1135" t="s">
        <v>16801</v>
      </c>
      <c r="AH3235" s="1135" t="s">
        <v>973</v>
      </c>
      <c r="AI3235" s="1135">
        <v>92.3</v>
      </c>
      <c r="AJ3235" s="1135">
        <v>0.1</v>
      </c>
      <c r="AK3235" s="1135">
        <v>0.75</v>
      </c>
      <c r="AM3235" s="1136" t="s">
        <v>16540</v>
      </c>
      <c r="AN3235" s="1136" t="s">
        <v>17054</v>
      </c>
      <c r="AO3235" s="1136">
        <f t="shared" si="406"/>
        <v>700</v>
      </c>
      <c r="AP3235" s="1136">
        <f t="shared" si="407"/>
        <v>1.75</v>
      </c>
      <c r="AQ3235" s="1136" t="str">
        <f t="shared" si="408"/>
        <v>1-4-1S83°</v>
      </c>
      <c r="AR3235" s="1136" t="str">
        <f t="shared" si="409"/>
        <v>30</v>
      </c>
      <c r="AS3235" s="1136" t="str">
        <f t="shared" si="410"/>
        <v>260/260/OFF</v>
      </c>
      <c r="AT3235" s="1136" t="str">
        <f t="shared" si="411"/>
        <v>1-4-1S83°</v>
      </c>
      <c r="AV3235" s="1136" t="str">
        <f t="shared" si="404"/>
        <v>114.12.11</v>
      </c>
      <c r="AW3235" s="1438">
        <f t="shared" si="405"/>
        <v>46002</v>
      </c>
    </row>
    <row r="3236" spans="1:49">
      <c r="A3236" s="1135" t="s">
        <v>16802</v>
      </c>
      <c r="B3236" s="1135" t="s">
        <v>1877</v>
      </c>
      <c r="C3236" s="1135">
        <v>500</v>
      </c>
      <c r="D3236" s="1135">
        <v>1.675</v>
      </c>
      <c r="E3236" s="1135" t="s">
        <v>15183</v>
      </c>
      <c r="F3236" s="1135" t="s">
        <v>2095</v>
      </c>
      <c r="G3236" s="1135" t="s">
        <v>1878</v>
      </c>
      <c r="H3236" s="1135" t="s">
        <v>2389</v>
      </c>
      <c r="I3236" s="1135" t="s">
        <v>126</v>
      </c>
      <c r="J3236" s="1135">
        <v>0.3</v>
      </c>
      <c r="K3236" s="1135" t="s">
        <v>16803</v>
      </c>
      <c r="L3236" s="1135" t="s">
        <v>2684</v>
      </c>
      <c r="M3236" s="1135">
        <v>76.099999999999994</v>
      </c>
      <c r="N3236" s="1135" t="s">
        <v>1039</v>
      </c>
      <c r="O3236" s="1135">
        <v>1.9024999999999999</v>
      </c>
      <c r="P3236" s="1135">
        <v>1.522</v>
      </c>
      <c r="Q3236" s="1135">
        <v>3.5</v>
      </c>
      <c r="R3236" s="1135">
        <v>21</v>
      </c>
      <c r="T3236" s="1135">
        <v>13</v>
      </c>
      <c r="U3236" s="1135">
        <v>4</v>
      </c>
      <c r="V3236" s="1135" t="s">
        <v>663</v>
      </c>
      <c r="W3236" s="1135">
        <v>30</v>
      </c>
      <c r="X3236" s="1135">
        <v>10</v>
      </c>
      <c r="Y3236" s="1135">
        <v>2.5</v>
      </c>
      <c r="Z3236" s="1135">
        <v>2</v>
      </c>
      <c r="AA3236" s="1135" t="s">
        <v>16804</v>
      </c>
      <c r="AH3236" s="1135" t="s">
        <v>1315</v>
      </c>
      <c r="AI3236" s="1135">
        <v>94.54</v>
      </c>
      <c r="AJ3236" s="1135">
        <v>-0.32</v>
      </c>
      <c r="AK3236" s="1135">
        <v>0.96</v>
      </c>
      <c r="AM3236" s="1136" t="s">
        <v>16541</v>
      </c>
      <c r="AN3236" s="1136" t="s">
        <v>17055</v>
      </c>
      <c r="AO3236" s="1136">
        <f t="shared" si="406"/>
        <v>500</v>
      </c>
      <c r="AP3236" s="1136">
        <f t="shared" si="407"/>
        <v>1.675</v>
      </c>
      <c r="AQ3236" s="1136" t="str">
        <f t="shared" si="408"/>
        <v>1-4-1S83°</v>
      </c>
      <c r="AR3236" s="1136" t="str">
        <f t="shared" si="409"/>
        <v>29.9</v>
      </c>
      <c r="AS3236" s="1136" t="str">
        <f t="shared" si="410"/>
        <v>205/205/OFF</v>
      </c>
      <c r="AT3236" s="1136" t="str">
        <f t="shared" si="411"/>
        <v>1-4-1S83°</v>
      </c>
      <c r="AV3236" s="1136" t="str">
        <f t="shared" si="404"/>
        <v>114.12.12</v>
      </c>
      <c r="AW3236" s="1438">
        <f t="shared" si="405"/>
        <v>46003</v>
      </c>
    </row>
    <row r="3237" spans="1:49">
      <c r="A3237" s="1135" t="s">
        <v>16805</v>
      </c>
      <c r="B3237" s="1135" t="s">
        <v>1936</v>
      </c>
      <c r="C3237" s="1135">
        <v>500</v>
      </c>
      <c r="D3237" s="1135">
        <v>1.68</v>
      </c>
      <c r="E3237" s="1135" t="s">
        <v>15189</v>
      </c>
      <c r="F3237" s="1135" t="s">
        <v>1078</v>
      </c>
      <c r="G3237" s="1135" t="s">
        <v>1110</v>
      </c>
      <c r="H3237" s="1135" t="s">
        <v>1627</v>
      </c>
      <c r="I3237" s="1135" t="s">
        <v>126</v>
      </c>
      <c r="J3237" s="1135">
        <v>0.7</v>
      </c>
      <c r="K3237" s="1135" t="s">
        <v>16806</v>
      </c>
      <c r="L3237" s="1135" t="s">
        <v>1938</v>
      </c>
      <c r="M3237" s="1135">
        <v>77.099999999999994</v>
      </c>
      <c r="N3237" s="1135" t="s">
        <v>1039</v>
      </c>
      <c r="O3237" s="1135">
        <v>1.9275</v>
      </c>
      <c r="P3237" s="1135">
        <v>1.5419999999999998</v>
      </c>
      <c r="Q3237" s="1135">
        <v>3.5</v>
      </c>
      <c r="R3237" s="1135">
        <v>25</v>
      </c>
      <c r="T3237" s="1135">
        <v>18</v>
      </c>
      <c r="U3237" s="1135">
        <v>4</v>
      </c>
      <c r="V3237" s="1135" t="s">
        <v>663</v>
      </c>
      <c r="W3237" s="1135">
        <v>110</v>
      </c>
      <c r="X3237" s="1135">
        <v>70</v>
      </c>
      <c r="Y3237" s="1135">
        <v>1.8</v>
      </c>
      <c r="Z3237" s="1135">
        <v>4.5</v>
      </c>
      <c r="AA3237" s="1135" t="s">
        <v>16807</v>
      </c>
      <c r="AH3237" s="1135" t="s">
        <v>842</v>
      </c>
      <c r="AI3237" s="1135">
        <v>94.58</v>
      </c>
      <c r="AJ3237" s="1135">
        <v>-0.36</v>
      </c>
      <c r="AK3237" s="1135">
        <v>1.3</v>
      </c>
      <c r="AM3237" s="1136" t="s">
        <v>16558</v>
      </c>
      <c r="AN3237" s="1136" t="s">
        <v>17056</v>
      </c>
      <c r="AO3237" s="1136">
        <f t="shared" si="406"/>
        <v>500</v>
      </c>
      <c r="AP3237" s="1136">
        <f t="shared" si="407"/>
        <v>1.68</v>
      </c>
      <c r="AQ3237" s="1136" t="str">
        <f t="shared" si="408"/>
        <v>1-5-1S83°</v>
      </c>
      <c r="AR3237" s="1136" t="str">
        <f t="shared" si="409"/>
        <v>30</v>
      </c>
      <c r="AS3237" s="1136" t="str">
        <f t="shared" si="410"/>
        <v>223/223/OFF</v>
      </c>
      <c r="AT3237" s="1136" t="str">
        <f t="shared" si="411"/>
        <v>1-5-1S83°</v>
      </c>
      <c r="AV3237" s="1136" t="str">
        <f t="shared" si="404"/>
        <v>114.12.18</v>
      </c>
      <c r="AW3237" s="1438">
        <f t="shared" si="405"/>
        <v>46009</v>
      </c>
    </row>
    <row r="3238" spans="1:49">
      <c r="A3238" s="1135" t="s">
        <v>16808</v>
      </c>
      <c r="B3238" s="1135" t="s">
        <v>631</v>
      </c>
      <c r="C3238" s="1135">
        <v>550</v>
      </c>
      <c r="D3238" s="1135">
        <v>1.73</v>
      </c>
      <c r="E3238" s="1135" t="s">
        <v>15183</v>
      </c>
      <c r="F3238" s="1135" t="s">
        <v>1069</v>
      </c>
      <c r="G3238" s="1135" t="s">
        <v>1034</v>
      </c>
      <c r="H3238" s="1135" t="s">
        <v>2161</v>
      </c>
      <c r="I3238" s="1135" t="s">
        <v>639</v>
      </c>
      <c r="J3238" s="1135">
        <v>1.6</v>
      </c>
      <c r="K3238" s="1135" t="s">
        <v>16179</v>
      </c>
      <c r="L3238" s="1135" t="s">
        <v>1915</v>
      </c>
      <c r="M3238" s="1135">
        <v>77</v>
      </c>
      <c r="N3238" s="1135" t="s">
        <v>1039</v>
      </c>
      <c r="O3238" s="1135">
        <v>1.925</v>
      </c>
      <c r="P3238" s="1135">
        <v>1.54</v>
      </c>
      <c r="Q3238" s="1135">
        <v>3.5</v>
      </c>
      <c r="R3238" s="1135">
        <v>22</v>
      </c>
      <c r="T3238" s="1135">
        <v>9</v>
      </c>
      <c r="U3238" s="1135">
        <v>3</v>
      </c>
      <c r="V3238" s="1135" t="s">
        <v>663</v>
      </c>
      <c r="W3238" s="1135">
        <v>140</v>
      </c>
      <c r="X3238" s="1135">
        <v>80</v>
      </c>
      <c r="Y3238" s="1135">
        <v>2.1</v>
      </c>
      <c r="Z3238" s="1135">
        <v>2.5</v>
      </c>
      <c r="AA3238" s="1135" t="s">
        <v>16809</v>
      </c>
      <c r="AH3238" s="1135" t="s">
        <v>1515</v>
      </c>
      <c r="AI3238" s="1135">
        <v>91.9</v>
      </c>
      <c r="AJ3238" s="1135">
        <v>-0.45</v>
      </c>
      <c r="AK3238" s="1135">
        <v>1.1100000000000001</v>
      </c>
      <c r="AM3238" s="1136" t="s">
        <v>16563</v>
      </c>
      <c r="AN3238" s="1136" t="s">
        <v>17057</v>
      </c>
      <c r="AO3238" s="1136">
        <f t="shared" si="406"/>
        <v>550</v>
      </c>
      <c r="AP3238" s="1136">
        <f t="shared" si="407"/>
        <v>1.73</v>
      </c>
      <c r="AQ3238" s="1136" t="str">
        <f t="shared" si="408"/>
        <v>1-4-1S83°</v>
      </c>
      <c r="AR3238" s="1136" t="str">
        <f t="shared" si="409"/>
        <v>31.5</v>
      </c>
      <c r="AS3238" s="1136" t="str">
        <f t="shared" si="410"/>
        <v>250/250/150</v>
      </c>
      <c r="AT3238" s="1136" t="str">
        <f t="shared" si="411"/>
        <v>1-4-1S83°</v>
      </c>
      <c r="AV3238" s="1136" t="str">
        <f t="shared" si="404"/>
        <v>114.12.22</v>
      </c>
      <c r="AW3238" s="1438">
        <f t="shared" si="405"/>
        <v>46013</v>
      </c>
    </row>
    <row r="3239" spans="1:49">
      <c r="A3239" s="1135" t="s">
        <v>16810</v>
      </c>
      <c r="B3239" s="1135" t="s">
        <v>1877</v>
      </c>
      <c r="C3239" s="1135">
        <v>500</v>
      </c>
      <c r="D3239" s="1135">
        <v>1.675</v>
      </c>
      <c r="E3239" s="1135" t="s">
        <v>15190</v>
      </c>
      <c r="F3239" s="1135" t="s">
        <v>2095</v>
      </c>
      <c r="G3239" s="1135" t="s">
        <v>1878</v>
      </c>
      <c r="H3239" s="1135" t="s">
        <v>2389</v>
      </c>
      <c r="I3239" s="1135" t="s">
        <v>126</v>
      </c>
      <c r="J3239" s="1135">
        <v>0.3</v>
      </c>
      <c r="K3239" s="1135" t="s">
        <v>16773</v>
      </c>
      <c r="L3239" s="1135" t="s">
        <v>1881</v>
      </c>
      <c r="M3239" s="1135">
        <v>76.099999999999994</v>
      </c>
      <c r="N3239" s="1135" t="s">
        <v>1039</v>
      </c>
      <c r="O3239" s="1135">
        <v>1.9024999999999999</v>
      </c>
      <c r="P3239" s="1135">
        <v>1.522</v>
      </c>
      <c r="Q3239" s="1135">
        <v>3.5</v>
      </c>
      <c r="R3239" s="1135">
        <v>21</v>
      </c>
      <c r="T3239" s="1135">
        <v>13</v>
      </c>
      <c r="U3239" s="1135">
        <v>4</v>
      </c>
      <c r="V3239" s="1135" t="s">
        <v>663</v>
      </c>
      <c r="W3239" s="1135">
        <v>30</v>
      </c>
      <c r="X3239" s="1135">
        <v>10</v>
      </c>
      <c r="Y3239" s="1135">
        <v>2.5</v>
      </c>
      <c r="Z3239" s="1135">
        <v>2</v>
      </c>
      <c r="AA3239" s="1135" t="s">
        <v>16811</v>
      </c>
      <c r="AH3239" s="1135" t="s">
        <v>634</v>
      </c>
      <c r="AI3239" s="1135">
        <v>94.87</v>
      </c>
      <c r="AJ3239" s="1135">
        <v>-0.38</v>
      </c>
      <c r="AK3239" s="1135">
        <v>1.61</v>
      </c>
      <c r="AM3239" s="1136" t="s">
        <v>16577</v>
      </c>
      <c r="AN3239" s="1136" t="s">
        <v>17058</v>
      </c>
      <c r="AO3239" s="1136">
        <f t="shared" si="406"/>
        <v>500</v>
      </c>
      <c r="AP3239" s="1136">
        <f t="shared" si="407"/>
        <v>1.675</v>
      </c>
      <c r="AQ3239" s="1136" t="str">
        <f t="shared" si="408"/>
        <v>1-4-1S87°</v>
      </c>
      <c r="AR3239" s="1136" t="str">
        <f t="shared" si="409"/>
        <v>29.9</v>
      </c>
      <c r="AS3239" s="1136" t="str">
        <f t="shared" si="410"/>
        <v>205/205/OFF</v>
      </c>
      <c r="AT3239" s="1136" t="str">
        <f t="shared" si="411"/>
        <v>1-4-1S87°</v>
      </c>
      <c r="AV3239" s="1136" t="str">
        <f t="shared" si="404"/>
        <v>114.12.31</v>
      </c>
      <c r="AW3239" s="1438">
        <f t="shared" si="405"/>
        <v>46022</v>
      </c>
    </row>
    <row r="3240" spans="1:49">
      <c r="A3240" s="1135" t="s">
        <v>16812</v>
      </c>
      <c r="B3240" s="1135" t="s">
        <v>1985</v>
      </c>
      <c r="C3240" s="1135">
        <v>650</v>
      </c>
      <c r="D3240" s="1135">
        <v>1.69</v>
      </c>
      <c r="E3240" s="1135" t="s">
        <v>15183</v>
      </c>
      <c r="F3240" s="1135" t="s">
        <v>1078</v>
      </c>
      <c r="G3240" s="1135" t="s">
        <v>1034</v>
      </c>
      <c r="H3240" s="1135" t="s">
        <v>1395</v>
      </c>
      <c r="I3240" s="1135" t="s">
        <v>126</v>
      </c>
      <c r="J3240" s="1135">
        <v>0.7</v>
      </c>
      <c r="K3240" s="1135" t="s">
        <v>16793</v>
      </c>
      <c r="L3240" s="1135" t="s">
        <v>1905</v>
      </c>
      <c r="M3240" s="1135">
        <v>74.599999999999994</v>
      </c>
      <c r="N3240" s="1135" t="s">
        <v>1039</v>
      </c>
      <c r="O3240" s="1135">
        <v>1.865</v>
      </c>
      <c r="P3240" s="1135">
        <v>1.492</v>
      </c>
      <c r="Q3240" s="1135">
        <v>3.5</v>
      </c>
      <c r="R3240" s="1135">
        <v>29</v>
      </c>
      <c r="T3240" s="1135">
        <v>12.5</v>
      </c>
      <c r="U3240" s="1135">
        <v>5.0999999999999996</v>
      </c>
      <c r="V3240" s="1135" t="s">
        <v>663</v>
      </c>
      <c r="W3240" s="1135">
        <v>95</v>
      </c>
      <c r="X3240" s="1135">
        <v>60</v>
      </c>
      <c r="Y3240" s="1135">
        <v>1.8</v>
      </c>
      <c r="Z3240" s="1135">
        <v>4.5</v>
      </c>
      <c r="AA3240" s="1135" t="s">
        <v>16813</v>
      </c>
      <c r="AB3240" s="1135" t="s">
        <v>16814</v>
      </c>
      <c r="AH3240" s="1135" t="s">
        <v>489</v>
      </c>
      <c r="AI3240" s="1135">
        <v>93.65</v>
      </c>
      <c r="AJ3240" s="1135">
        <v>-0.9</v>
      </c>
      <c r="AK3240" s="1135">
        <v>3.61</v>
      </c>
      <c r="AM3240" s="1136" t="s">
        <v>16617</v>
      </c>
      <c r="AN3240" s="1136" t="s">
        <v>17059</v>
      </c>
      <c r="AO3240" s="1136">
        <f t="shared" si="406"/>
        <v>650</v>
      </c>
      <c r="AP3240" s="1136">
        <f t="shared" si="407"/>
        <v>1.69</v>
      </c>
      <c r="AQ3240" s="1136" t="str">
        <f t="shared" si="408"/>
        <v>1-4-1S83°</v>
      </c>
      <c r="AR3240" s="1136" t="str">
        <f t="shared" si="409"/>
        <v>30</v>
      </c>
      <c r="AS3240" s="1136" t="str">
        <f t="shared" si="410"/>
        <v>242/242/OFF</v>
      </c>
      <c r="AT3240" s="1136" t="str">
        <f t="shared" si="411"/>
        <v>1-4-1S83°</v>
      </c>
      <c r="AV3240" s="1136" t="str">
        <f t="shared" si="404"/>
        <v>115.1.28</v>
      </c>
      <c r="AW3240" s="1438">
        <f t="shared" si="405"/>
        <v>46050</v>
      </c>
    </row>
    <row r="3241" spans="1:49">
      <c r="A3241" s="1135" t="s">
        <v>16815</v>
      </c>
      <c r="B3241" s="1135" t="s">
        <v>425</v>
      </c>
      <c r="C3241" s="1135">
        <v>780</v>
      </c>
      <c r="D3241" s="1135">
        <v>1.78</v>
      </c>
      <c r="E3241" s="1135" t="s">
        <v>15183</v>
      </c>
      <c r="F3241" s="1135" t="s">
        <v>1048</v>
      </c>
      <c r="G3241" s="1135" t="s">
        <v>1861</v>
      </c>
      <c r="H3241" s="1135" t="s">
        <v>16816</v>
      </c>
      <c r="I3241" s="1135" t="s">
        <v>126</v>
      </c>
      <c r="J3241" s="1135">
        <v>1.8</v>
      </c>
      <c r="K3241" s="1135" t="s">
        <v>15896</v>
      </c>
      <c r="L3241" s="1135" t="s">
        <v>2062</v>
      </c>
      <c r="M3241" s="1135">
        <v>73</v>
      </c>
      <c r="N3241" s="1135" t="s">
        <v>1039</v>
      </c>
      <c r="O3241" s="1135">
        <v>1.8250000000000002</v>
      </c>
      <c r="P3241" s="1135">
        <v>1.46</v>
      </c>
      <c r="Q3241" s="1135">
        <v>4</v>
      </c>
      <c r="R3241" s="1135">
        <v>21.6</v>
      </c>
      <c r="T3241" s="1135">
        <v>32</v>
      </c>
      <c r="U3241" s="1135">
        <v>3.5</v>
      </c>
      <c r="V3241" s="1135" t="s">
        <v>663</v>
      </c>
      <c r="W3241" s="1135">
        <v>110</v>
      </c>
      <c r="X3241" s="1135">
        <v>60</v>
      </c>
      <c r="Y3241" s="1135">
        <v>1.5</v>
      </c>
      <c r="Z3241" s="1135">
        <v>5.5</v>
      </c>
      <c r="AA3241" s="1135" t="s">
        <v>16750</v>
      </c>
      <c r="AH3241" s="1135" t="s">
        <v>2703</v>
      </c>
      <c r="AI3241" s="1135">
        <v>91.8</v>
      </c>
      <c r="AJ3241" s="1135">
        <v>-0.24</v>
      </c>
      <c r="AK3241" s="1135">
        <v>0.88</v>
      </c>
      <c r="AM3241" s="1136" t="s">
        <v>16710</v>
      </c>
      <c r="AN3241" s="1136" t="s">
        <v>17060</v>
      </c>
      <c r="AO3241" s="1136">
        <f t="shared" si="406"/>
        <v>780</v>
      </c>
      <c r="AP3241" s="1136">
        <f t="shared" si="407"/>
        <v>1.78</v>
      </c>
      <c r="AQ3241" s="1136" t="str">
        <f t="shared" si="408"/>
        <v>1-4-1S83°</v>
      </c>
      <c r="AR3241" s="1136" t="str">
        <f t="shared" si="409"/>
        <v>31</v>
      </c>
      <c r="AS3241" s="1136" t="str">
        <f t="shared" si="410"/>
        <v>279/279/OFF</v>
      </c>
      <c r="AT3241" s="1136" t="str">
        <f t="shared" si="411"/>
        <v>1-4-1S83°</v>
      </c>
      <c r="AV3241" s="1136" t="str">
        <f t="shared" si="404"/>
        <v>115.2.23</v>
      </c>
      <c r="AW3241" s="1438">
        <f t="shared" si="405"/>
        <v>46076</v>
      </c>
    </row>
    <row r="3242" spans="1:49">
      <c r="A3242" s="1135" t="s">
        <v>16817</v>
      </c>
      <c r="B3242" s="1135" t="s">
        <v>874</v>
      </c>
      <c r="C3242" s="1135">
        <v>600</v>
      </c>
      <c r="D3242" s="1135">
        <v>1.77</v>
      </c>
      <c r="E3242" s="1135" t="s">
        <v>15189</v>
      </c>
      <c r="F3242" s="1135" t="s">
        <v>1048</v>
      </c>
      <c r="G3242" s="1135" t="s">
        <v>1034</v>
      </c>
      <c r="H3242" s="1135" t="s">
        <v>1111</v>
      </c>
      <c r="I3242" s="1135" t="s">
        <v>126</v>
      </c>
      <c r="J3242" s="1135">
        <v>1.7</v>
      </c>
      <c r="K3242" s="1135" t="s">
        <v>16818</v>
      </c>
      <c r="L3242" s="1135" t="s">
        <v>2058</v>
      </c>
      <c r="M3242" s="1135">
        <v>75.400000000000006</v>
      </c>
      <c r="N3242" s="1135" t="s">
        <v>1039</v>
      </c>
      <c r="O3242" s="1135">
        <v>1.8850000000000002</v>
      </c>
      <c r="P3242" s="1135">
        <v>1.5080000000000002</v>
      </c>
      <c r="Q3242" s="1135">
        <v>3</v>
      </c>
      <c r="R3242" s="1135">
        <v>26</v>
      </c>
      <c r="T3242" s="1135">
        <v>18</v>
      </c>
      <c r="U3242" s="1135">
        <v>6</v>
      </c>
      <c r="V3242" s="1135" t="s">
        <v>663</v>
      </c>
      <c r="W3242" s="1135">
        <v>120</v>
      </c>
      <c r="X3242" s="1135">
        <v>80</v>
      </c>
      <c r="Y3242" s="1135">
        <v>2</v>
      </c>
      <c r="Z3242" s="1135">
        <v>6</v>
      </c>
      <c r="AA3242" s="1135" t="s">
        <v>16771</v>
      </c>
      <c r="AH3242" s="1135" t="s">
        <v>789</v>
      </c>
      <c r="AI3242" s="1135">
        <v>92.1</v>
      </c>
      <c r="AJ3242" s="1135">
        <v>-0.49</v>
      </c>
      <c r="AK3242" s="1135">
        <v>2.46</v>
      </c>
      <c r="AM3242" s="1136" t="s">
        <v>16722</v>
      </c>
      <c r="AN3242" s="1136" t="s">
        <v>17061</v>
      </c>
      <c r="AO3242" s="1136">
        <f t="shared" si="406"/>
        <v>600</v>
      </c>
      <c r="AP3242" s="1136">
        <f t="shared" si="407"/>
        <v>1.77</v>
      </c>
      <c r="AQ3242" s="1136" t="str">
        <f t="shared" si="408"/>
        <v>1-5-1S83°</v>
      </c>
      <c r="AR3242" s="1136" t="str">
        <f t="shared" si="409"/>
        <v>31</v>
      </c>
      <c r="AS3242" s="1136" t="str">
        <f t="shared" si="410"/>
        <v>200/200/OFF</v>
      </c>
      <c r="AT3242" s="1136" t="str">
        <f t="shared" si="411"/>
        <v>1-5-1S83°</v>
      </c>
      <c r="AV3242" s="1136" t="str">
        <f t="shared" si="404"/>
        <v>115.3.2</v>
      </c>
      <c r="AW3242" s="1438">
        <f t="shared" si="405"/>
        <v>46083</v>
      </c>
    </row>
    <row r="3243" spans="1:49">
      <c r="A3243" s="1135" t="s">
        <v>16819</v>
      </c>
      <c r="B3243" s="1135" t="s">
        <v>455</v>
      </c>
      <c r="C3243" s="1135">
        <v>700</v>
      </c>
      <c r="D3243" s="1135">
        <v>1.66</v>
      </c>
      <c r="E3243" s="1135" t="s">
        <v>15189</v>
      </c>
      <c r="F3243" s="1135" t="s">
        <v>1867</v>
      </c>
      <c r="G3243" s="1135" t="s">
        <v>1110</v>
      </c>
      <c r="H3243" s="1135" t="s">
        <v>16820</v>
      </c>
      <c r="I3243" s="1135" t="s">
        <v>1036</v>
      </c>
      <c r="J3243" s="1135">
        <v>0.5</v>
      </c>
      <c r="K3243" s="1135" t="s">
        <v>16179</v>
      </c>
      <c r="L3243" s="1135" t="s">
        <v>1915</v>
      </c>
      <c r="M3243" s="1135">
        <v>76.5</v>
      </c>
      <c r="N3243" s="1135" t="s">
        <v>1039</v>
      </c>
      <c r="O3243" s="1135">
        <v>1.9125000000000001</v>
      </c>
      <c r="P3243" s="1135">
        <v>1.53</v>
      </c>
      <c r="Q3243" s="1135">
        <v>4</v>
      </c>
      <c r="R3243" s="1135">
        <v>21</v>
      </c>
      <c r="T3243" s="1135">
        <v>18</v>
      </c>
      <c r="U3243" s="1135">
        <v>3</v>
      </c>
      <c r="V3243" s="1135" t="s">
        <v>663</v>
      </c>
      <c r="W3243" s="1135">
        <v>30</v>
      </c>
      <c r="X3243" s="1135">
        <v>10</v>
      </c>
      <c r="Y3243" s="1135">
        <v>1.2</v>
      </c>
      <c r="Z3243" s="1135">
        <v>4</v>
      </c>
      <c r="AA3243" s="1135" t="s">
        <v>16821</v>
      </c>
      <c r="AH3243" s="1135" t="s">
        <v>699</v>
      </c>
      <c r="AI3243" s="1135">
        <v>92.77</v>
      </c>
      <c r="AJ3243" s="1135">
        <v>-0.19</v>
      </c>
      <c r="AK3243" s="1135">
        <v>0.83</v>
      </c>
      <c r="AM3243" s="1136" t="s">
        <v>16713</v>
      </c>
      <c r="AN3243" s="1136" t="s">
        <v>17062</v>
      </c>
      <c r="AO3243" s="1136">
        <f t="shared" si="406"/>
        <v>700</v>
      </c>
      <c r="AP3243" s="1136">
        <f t="shared" si="407"/>
        <v>1.66</v>
      </c>
      <c r="AQ3243" s="1136" t="str">
        <f t="shared" si="408"/>
        <v>1-5-1S83°</v>
      </c>
      <c r="AR3243" s="1136" t="str">
        <f t="shared" si="409"/>
        <v>30.2</v>
      </c>
      <c r="AS3243" s="1136" t="str">
        <f t="shared" si="410"/>
        <v>260/260/130</v>
      </c>
      <c r="AT3243" s="1136" t="str">
        <f t="shared" si="411"/>
        <v>1-5-1S83°</v>
      </c>
      <c r="AV3243" s="1136" t="str">
        <f t="shared" si="404"/>
        <v>115.2.25</v>
      </c>
      <c r="AW3243" s="1438">
        <f t="shared" si="405"/>
        <v>46078</v>
      </c>
    </row>
    <row r="3244" spans="1:49">
      <c r="A3244" s="1135" t="s">
        <v>16822</v>
      </c>
      <c r="B3244" s="1135" t="s">
        <v>1877</v>
      </c>
      <c r="C3244" s="1135">
        <v>500</v>
      </c>
      <c r="D3244" s="1135">
        <v>1.68</v>
      </c>
      <c r="E3244" s="1135" t="s">
        <v>15190</v>
      </c>
      <c r="F3244" s="1135" t="s">
        <v>2095</v>
      </c>
      <c r="G3244" s="1135" t="s">
        <v>1878</v>
      </c>
      <c r="H3244" s="1135" t="s">
        <v>2389</v>
      </c>
      <c r="I3244" s="1135" t="s">
        <v>126</v>
      </c>
      <c r="J3244" s="1135">
        <v>0.3</v>
      </c>
      <c r="K3244" s="1135" t="s">
        <v>16823</v>
      </c>
      <c r="L3244" s="1135" t="s">
        <v>1881</v>
      </c>
      <c r="M3244" s="1135">
        <v>76.099999999999994</v>
      </c>
      <c r="N3244" s="1135" t="s">
        <v>1039</v>
      </c>
      <c r="O3244" s="1135">
        <v>1.9024999999999999</v>
      </c>
      <c r="P3244" s="1135">
        <v>1.522</v>
      </c>
      <c r="Q3244" s="1135">
        <v>3.5</v>
      </c>
      <c r="R3244" s="1135">
        <v>21</v>
      </c>
      <c r="T3244" s="1135">
        <v>13</v>
      </c>
      <c r="U3244" s="1135">
        <v>4</v>
      </c>
      <c r="V3244" s="1135" t="s">
        <v>663</v>
      </c>
      <c r="W3244" s="1135">
        <v>30</v>
      </c>
      <c r="X3244" s="1135">
        <v>10</v>
      </c>
      <c r="Y3244" s="1135">
        <v>2.5</v>
      </c>
      <c r="Z3244" s="1135">
        <v>2</v>
      </c>
      <c r="AA3244" s="1135" t="s">
        <v>16824</v>
      </c>
      <c r="AH3244" s="1135" t="s">
        <v>472</v>
      </c>
      <c r="AI3244" s="1135">
        <v>94.92</v>
      </c>
      <c r="AJ3244" s="1135">
        <v>-0.18</v>
      </c>
      <c r="AK3244" s="1135">
        <v>1.52</v>
      </c>
      <c r="AM3244" s="1136" t="s">
        <v>16715</v>
      </c>
      <c r="AN3244" s="1136" t="s">
        <v>17063</v>
      </c>
      <c r="AO3244" s="1136">
        <f t="shared" si="406"/>
        <v>500</v>
      </c>
      <c r="AP3244" s="1136">
        <f t="shared" si="407"/>
        <v>1.68</v>
      </c>
      <c r="AQ3244" s="1136" t="str">
        <f t="shared" si="408"/>
        <v>1-4-1S87°</v>
      </c>
      <c r="AR3244" s="1136" t="str">
        <f t="shared" si="409"/>
        <v>29.9</v>
      </c>
      <c r="AS3244" s="1136" t="str">
        <f t="shared" si="410"/>
        <v>205/205/OFF</v>
      </c>
      <c r="AT3244" s="1136" t="str">
        <f t="shared" si="411"/>
        <v>1-4-1S87°</v>
      </c>
      <c r="AV3244" s="1136" t="str">
        <f t="shared" si="404"/>
        <v>115.2.26</v>
      </c>
      <c r="AW3244" s="1438">
        <f t="shared" si="405"/>
        <v>46079</v>
      </c>
    </row>
    <row r="3245" spans="1:49">
      <c r="A3245" s="1135" t="s">
        <v>16825</v>
      </c>
      <c r="B3245" s="1135" t="s">
        <v>799</v>
      </c>
      <c r="C3245" s="1135">
        <v>700</v>
      </c>
      <c r="D3245" s="1135">
        <v>1.7450000000000001</v>
      </c>
      <c r="E3245" s="1135" t="s">
        <v>15190</v>
      </c>
      <c r="F3245" s="1135" t="s">
        <v>1078</v>
      </c>
      <c r="G3245" s="1135">
        <v>2</v>
      </c>
      <c r="H3245" s="1135" t="s">
        <v>1155</v>
      </c>
      <c r="I3245" s="1135" t="s">
        <v>126</v>
      </c>
      <c r="J3245" s="1135">
        <v>1.3</v>
      </c>
      <c r="K3245" s="1135" t="s">
        <v>16800</v>
      </c>
      <c r="L3245" s="1135" t="s">
        <v>2268</v>
      </c>
      <c r="M3245" s="1135">
        <v>75</v>
      </c>
      <c r="N3245" s="1135" t="s">
        <v>1039</v>
      </c>
      <c r="O3245" s="1135">
        <v>1.875</v>
      </c>
      <c r="P3245" s="1135">
        <v>1.5</v>
      </c>
      <c r="Q3245" s="1135">
        <v>4</v>
      </c>
      <c r="R3245" s="1135">
        <v>23</v>
      </c>
      <c r="T3245" s="1135">
        <v>26.5</v>
      </c>
      <c r="U3245" s="1135">
        <v>3.8</v>
      </c>
      <c r="V3245" s="1135" t="s">
        <v>663</v>
      </c>
      <c r="W3245" s="1135">
        <v>100</v>
      </c>
      <c r="X3245" s="1135">
        <v>45</v>
      </c>
      <c r="Y3245" s="1135">
        <v>1.6</v>
      </c>
      <c r="Z3245" s="1135">
        <v>5</v>
      </c>
      <c r="AA3245" s="1135" t="s">
        <v>16826</v>
      </c>
      <c r="AH3245" s="1135" t="s">
        <v>977</v>
      </c>
      <c r="AM3245" s="1136" t="s">
        <v>16727</v>
      </c>
      <c r="AN3245" s="1136" t="s">
        <v>17064</v>
      </c>
      <c r="AO3245" s="1136">
        <f t="shared" si="406"/>
        <v>700</v>
      </c>
      <c r="AP3245" s="1136">
        <f t="shared" si="407"/>
        <v>1.7450000000000001</v>
      </c>
      <c r="AQ3245" s="1136" t="str">
        <f t="shared" si="408"/>
        <v>1-4-1S87°</v>
      </c>
      <c r="AR3245" s="1136" t="str">
        <f t="shared" si="409"/>
        <v>30</v>
      </c>
      <c r="AS3245" s="1136" t="str">
        <f t="shared" si="410"/>
        <v>255/255/OFF</v>
      </c>
      <c r="AT3245" s="1136" t="str">
        <f t="shared" si="411"/>
        <v>1-4-1S87°</v>
      </c>
      <c r="AV3245" s="1136" t="str">
        <f t="shared" si="404"/>
        <v>115.3.4</v>
      </c>
      <c r="AW3245" s="1438">
        <f t="shared" si="405"/>
        <v>46085</v>
      </c>
    </row>
    <row r="3246" spans="1:49">
      <c r="A3246" s="1135" t="s">
        <v>16827</v>
      </c>
      <c r="B3246" s="1135" t="s">
        <v>299</v>
      </c>
      <c r="C3246" s="1135">
        <v>700</v>
      </c>
      <c r="D3246" s="1135">
        <v>1.76</v>
      </c>
      <c r="E3246" s="1135" t="s">
        <v>15189</v>
      </c>
      <c r="F3246" s="1135" t="s">
        <v>1048</v>
      </c>
      <c r="G3246" s="1135" t="s">
        <v>1861</v>
      </c>
      <c r="H3246" s="1135" t="s">
        <v>1171</v>
      </c>
      <c r="I3246" s="1135" t="s">
        <v>639</v>
      </c>
      <c r="J3246" s="1135">
        <v>2.4</v>
      </c>
      <c r="K3246" s="1135" t="s">
        <v>16828</v>
      </c>
      <c r="L3246" s="1135" t="s">
        <v>4581</v>
      </c>
      <c r="M3246" s="1135">
        <v>101.5</v>
      </c>
      <c r="N3246" s="1135" t="s">
        <v>1039</v>
      </c>
      <c r="O3246" s="1135">
        <v>2.5375000000000001</v>
      </c>
      <c r="P3246" s="1135">
        <v>2.0300000000000002</v>
      </c>
      <c r="Q3246" s="1135">
        <v>3.5</v>
      </c>
      <c r="R3246" s="1135">
        <v>19</v>
      </c>
      <c r="T3246" s="1135">
        <v>24</v>
      </c>
      <c r="U3246" s="1135">
        <v>5.4</v>
      </c>
      <c r="V3246" s="1135" t="s">
        <v>663</v>
      </c>
      <c r="W3246" s="1135">
        <v>135</v>
      </c>
      <c r="X3246" s="1135">
        <v>10</v>
      </c>
      <c r="Y3246" s="1135">
        <v>1.3</v>
      </c>
      <c r="Z3246" s="1135">
        <v>6</v>
      </c>
      <c r="AA3246" s="1135" t="s">
        <v>16829</v>
      </c>
      <c r="AH3246" s="1135" t="s">
        <v>789</v>
      </c>
      <c r="AI3246" s="1135">
        <v>91.32</v>
      </c>
      <c r="AJ3246" s="1135">
        <v>-0.42</v>
      </c>
      <c r="AK3246" s="1135">
        <v>1.1100000000000001</v>
      </c>
      <c r="AM3246" s="1136" t="s">
        <v>17065</v>
      </c>
      <c r="AN3246" s="1136" t="s">
        <v>17066</v>
      </c>
      <c r="AO3246" s="1136">
        <f t="shared" si="406"/>
        <v>700</v>
      </c>
      <c r="AP3246" s="1136">
        <f t="shared" si="407"/>
        <v>1.76</v>
      </c>
      <c r="AQ3246" s="1136" t="str">
        <f t="shared" si="408"/>
        <v>1-5-1S83°</v>
      </c>
      <c r="AR3246" s="1136" t="str">
        <f t="shared" si="409"/>
        <v>31</v>
      </c>
      <c r="AS3246" s="1136" t="str">
        <f t="shared" si="410"/>
        <v>245/245/OFF</v>
      </c>
      <c r="AT3246" s="1136" t="str">
        <f t="shared" si="411"/>
        <v>1-5-1S83°</v>
      </c>
      <c r="AV3246" s="1136" t="str">
        <f t="shared" si="404"/>
        <v>114.10.7</v>
      </c>
      <c r="AW3246" s="1438">
        <f t="shared" si="405"/>
        <v>45937</v>
      </c>
    </row>
    <row r="3247" spans="1:49">
      <c r="A3247" s="1135" t="s">
        <v>16830</v>
      </c>
      <c r="B3247" s="1135" t="s">
        <v>738</v>
      </c>
      <c r="C3247" s="1135">
        <v>650</v>
      </c>
      <c r="D3247" s="1135">
        <v>1.7050000000000001</v>
      </c>
      <c r="E3247" s="1135" t="s">
        <v>15189</v>
      </c>
      <c r="F3247" s="1135" t="s">
        <v>1991</v>
      </c>
      <c r="G3247" s="1135" t="s">
        <v>1034</v>
      </c>
      <c r="H3247" s="1135" t="s">
        <v>1320</v>
      </c>
      <c r="I3247" s="1135" t="s">
        <v>126</v>
      </c>
      <c r="J3247" s="1135">
        <v>1.1000000000000001</v>
      </c>
      <c r="K3247" s="1135" t="s">
        <v>16831</v>
      </c>
      <c r="L3247" s="1135" t="s">
        <v>4642</v>
      </c>
      <c r="M3247" s="1135">
        <v>101.5</v>
      </c>
      <c r="N3247" s="1135" t="s">
        <v>1039</v>
      </c>
      <c r="O3247" s="1135">
        <v>2.5375000000000001</v>
      </c>
      <c r="P3247" s="1135">
        <v>2.0300000000000002</v>
      </c>
      <c r="Q3247" s="1135">
        <v>4</v>
      </c>
      <c r="R3247" s="1135">
        <v>23</v>
      </c>
      <c r="T3247" s="1135">
        <v>12</v>
      </c>
      <c r="U3247" s="1135">
        <v>4.5</v>
      </c>
      <c r="V3247" s="1135" t="s">
        <v>663</v>
      </c>
      <c r="W3247" s="1135">
        <v>125</v>
      </c>
      <c r="X3247" s="1135">
        <v>80</v>
      </c>
      <c r="Y3247" s="1135">
        <v>1.5</v>
      </c>
      <c r="Z3247" s="1135">
        <v>4</v>
      </c>
      <c r="AA3247" s="1135" t="s">
        <v>16832</v>
      </c>
      <c r="AH3247" s="1135" t="s">
        <v>633</v>
      </c>
      <c r="AI3247" s="1135">
        <v>94.12</v>
      </c>
      <c r="AJ3247" s="1135">
        <v>-1.06</v>
      </c>
      <c r="AK3247" s="1135">
        <v>1.73</v>
      </c>
      <c r="AM3247" s="1136" t="s">
        <v>17067</v>
      </c>
      <c r="AN3247" s="1136" t="s">
        <v>17068</v>
      </c>
      <c r="AO3247" s="1136">
        <f t="shared" si="406"/>
        <v>650</v>
      </c>
      <c r="AP3247" s="1136">
        <f t="shared" si="407"/>
        <v>1.7050000000000001</v>
      </c>
      <c r="AQ3247" s="1136" t="str">
        <f t="shared" si="408"/>
        <v>1-5-1S83°</v>
      </c>
      <c r="AR3247" s="1136" t="str">
        <f t="shared" si="409"/>
        <v>30.8</v>
      </c>
      <c r="AS3247" s="1136" t="str">
        <f t="shared" si="410"/>
        <v>230/230/OFF</v>
      </c>
      <c r="AT3247" s="1136" t="str">
        <f t="shared" si="411"/>
        <v>1-5-1S83°</v>
      </c>
      <c r="AV3247" s="1136" t="str">
        <f t="shared" si="404"/>
        <v>114.10.28</v>
      </c>
      <c r="AW3247" s="1438">
        <f t="shared" si="405"/>
        <v>45958</v>
      </c>
    </row>
    <row r="3248" spans="1:49">
      <c r="A3248" s="1135" t="s">
        <v>16833</v>
      </c>
      <c r="B3248" s="1135" t="s">
        <v>738</v>
      </c>
      <c r="C3248" s="1135">
        <v>650</v>
      </c>
      <c r="D3248" s="1135">
        <v>1.7</v>
      </c>
      <c r="E3248" s="1135" t="s">
        <v>15189</v>
      </c>
      <c r="F3248" s="1135" t="s">
        <v>1991</v>
      </c>
      <c r="G3248" s="1135" t="s">
        <v>1034</v>
      </c>
      <c r="H3248" s="1135" t="s">
        <v>1320</v>
      </c>
      <c r="I3248" s="1135" t="s">
        <v>126</v>
      </c>
      <c r="J3248" s="1135">
        <v>1.1000000000000001</v>
      </c>
      <c r="K3248" s="1135" t="s">
        <v>16831</v>
      </c>
      <c r="L3248" s="1135" t="s">
        <v>4642</v>
      </c>
      <c r="M3248" s="1135">
        <v>101.5</v>
      </c>
      <c r="N3248" s="1135" t="s">
        <v>1039</v>
      </c>
      <c r="O3248" s="1135">
        <v>2.5375000000000001</v>
      </c>
      <c r="P3248" s="1135">
        <v>2.0300000000000002</v>
      </c>
      <c r="Q3248" s="1135">
        <v>4</v>
      </c>
      <c r="R3248" s="1135">
        <v>23</v>
      </c>
      <c r="T3248" s="1135">
        <v>12</v>
      </c>
      <c r="U3248" s="1135">
        <v>4.5</v>
      </c>
      <c r="V3248" s="1135" t="s">
        <v>663</v>
      </c>
      <c r="W3248" s="1135">
        <v>125</v>
      </c>
      <c r="X3248" s="1135">
        <v>80</v>
      </c>
      <c r="Y3248" s="1135">
        <v>1.5</v>
      </c>
      <c r="Z3248" s="1135">
        <v>4</v>
      </c>
      <c r="AA3248" s="1135" t="s">
        <v>16832</v>
      </c>
      <c r="AH3248" s="1135" t="s">
        <v>843</v>
      </c>
      <c r="AI3248" s="1135">
        <v>94.44</v>
      </c>
      <c r="AJ3248" s="1135">
        <v>-0.97</v>
      </c>
      <c r="AK3248" s="1135">
        <v>1.79</v>
      </c>
      <c r="AM3248" s="1136" t="s">
        <v>17069</v>
      </c>
      <c r="AN3248" s="1136" t="s">
        <v>17070</v>
      </c>
      <c r="AO3248" s="1136">
        <f t="shared" si="406"/>
        <v>650</v>
      </c>
      <c r="AP3248" s="1136">
        <f t="shared" si="407"/>
        <v>1.7</v>
      </c>
      <c r="AQ3248" s="1136" t="str">
        <f t="shared" si="408"/>
        <v>1-5-1S83°</v>
      </c>
      <c r="AR3248" s="1136" t="str">
        <f t="shared" si="409"/>
        <v>30.8</v>
      </c>
      <c r="AS3248" s="1136" t="str">
        <f t="shared" si="410"/>
        <v>230/230/OFF</v>
      </c>
      <c r="AT3248" s="1136" t="str">
        <f t="shared" si="411"/>
        <v>1-5-1S83°</v>
      </c>
      <c r="AV3248" s="1136" t="str">
        <f t="shared" si="404"/>
        <v>114.10.28</v>
      </c>
      <c r="AW3248" s="1438">
        <f t="shared" si="405"/>
        <v>45958</v>
      </c>
    </row>
    <row r="3249" spans="1:49">
      <c r="A3249" s="1135" t="s">
        <v>16834</v>
      </c>
      <c r="B3249" s="1135" t="s">
        <v>738</v>
      </c>
      <c r="C3249" s="1135">
        <v>650</v>
      </c>
      <c r="D3249" s="1135">
        <v>1.7050000000000001</v>
      </c>
      <c r="E3249" s="1135" t="s">
        <v>15189</v>
      </c>
      <c r="F3249" s="1135" t="s">
        <v>1991</v>
      </c>
      <c r="G3249" s="1135" t="s">
        <v>1034</v>
      </c>
      <c r="H3249" s="1135" t="s">
        <v>1320</v>
      </c>
      <c r="I3249" s="1135" t="s">
        <v>126</v>
      </c>
      <c r="J3249" s="1135">
        <v>1.2</v>
      </c>
      <c r="K3249" s="1135" t="s">
        <v>16835</v>
      </c>
      <c r="L3249" s="1135" t="s">
        <v>4642</v>
      </c>
      <c r="M3249" s="1135">
        <v>101.5</v>
      </c>
      <c r="N3249" s="1135" t="s">
        <v>1039</v>
      </c>
      <c r="O3249" s="1135">
        <v>2.5375000000000001</v>
      </c>
      <c r="P3249" s="1135">
        <v>2.0300000000000002</v>
      </c>
      <c r="Q3249" s="1135">
        <v>4</v>
      </c>
      <c r="R3249" s="1135">
        <v>23</v>
      </c>
      <c r="T3249" s="1135">
        <v>12</v>
      </c>
      <c r="U3249" s="1135">
        <v>4.5</v>
      </c>
      <c r="V3249" s="1135" t="s">
        <v>663</v>
      </c>
      <c r="W3249" s="1135">
        <v>125</v>
      </c>
      <c r="X3249" s="1135">
        <v>80</v>
      </c>
      <c r="Y3249" s="1135">
        <v>1.5</v>
      </c>
      <c r="Z3249" s="1135">
        <v>4</v>
      </c>
      <c r="AA3249" s="1135" t="s">
        <v>16836</v>
      </c>
      <c r="AH3249" s="1135" t="s">
        <v>843</v>
      </c>
      <c r="AI3249" s="1135">
        <v>94.12</v>
      </c>
      <c r="AJ3249" s="1135">
        <v>-0.79</v>
      </c>
      <c r="AK3249" s="1135">
        <v>1.73</v>
      </c>
      <c r="AM3249" s="1136" t="s">
        <v>17071</v>
      </c>
      <c r="AN3249" s="1136" t="s">
        <v>17072</v>
      </c>
      <c r="AO3249" s="1136">
        <f t="shared" si="406"/>
        <v>650</v>
      </c>
      <c r="AP3249" s="1136">
        <f t="shared" si="407"/>
        <v>1.7050000000000001</v>
      </c>
      <c r="AQ3249" s="1136" t="str">
        <f t="shared" si="408"/>
        <v>1-5-1S83°</v>
      </c>
      <c r="AR3249" s="1136" t="str">
        <f t="shared" si="409"/>
        <v>30.8</v>
      </c>
      <c r="AS3249" s="1136" t="str">
        <f t="shared" si="410"/>
        <v>230/230/OFF</v>
      </c>
      <c r="AT3249" s="1136" t="str">
        <f t="shared" si="411"/>
        <v>1-5-1S83°</v>
      </c>
      <c r="AV3249" s="1136" t="str">
        <f t="shared" si="404"/>
        <v>114.12.10</v>
      </c>
      <c r="AW3249" s="1438">
        <f t="shared" si="405"/>
        <v>46001</v>
      </c>
    </row>
    <row r="3250" spans="1:49">
      <c r="A3250" s="1135" t="s">
        <v>16837</v>
      </c>
      <c r="B3250" s="1135" t="s">
        <v>299</v>
      </c>
      <c r="C3250" s="1135">
        <v>700</v>
      </c>
      <c r="D3250" s="1135">
        <v>1.7549999999999999</v>
      </c>
      <c r="E3250" s="1135" t="s">
        <v>15189</v>
      </c>
      <c r="F3250" s="1135" t="s">
        <v>1048</v>
      </c>
      <c r="G3250" s="1135" t="s">
        <v>1861</v>
      </c>
      <c r="H3250" s="1135" t="s">
        <v>1171</v>
      </c>
      <c r="I3250" s="1135" t="s">
        <v>639</v>
      </c>
      <c r="J3250" s="1135">
        <v>2.4</v>
      </c>
      <c r="K3250" s="1135" t="s">
        <v>16828</v>
      </c>
      <c r="L3250" s="1135" t="s">
        <v>4581</v>
      </c>
      <c r="M3250" s="1135">
        <v>101.5</v>
      </c>
      <c r="N3250" s="1135" t="s">
        <v>1039</v>
      </c>
      <c r="O3250" s="1135">
        <v>2.5375000000000001</v>
      </c>
      <c r="P3250" s="1135">
        <v>2.0300000000000002</v>
      </c>
      <c r="Q3250" s="1135">
        <v>3.5</v>
      </c>
      <c r="R3250" s="1135">
        <v>19</v>
      </c>
      <c r="T3250" s="1135">
        <v>24</v>
      </c>
      <c r="U3250" s="1135">
        <v>5.4</v>
      </c>
      <c r="V3250" s="1135" t="s">
        <v>663</v>
      </c>
      <c r="W3250" s="1135">
        <v>135</v>
      </c>
      <c r="X3250" s="1135">
        <v>10</v>
      </c>
      <c r="Y3250" s="1135">
        <v>1.3</v>
      </c>
      <c r="Z3250" s="1135">
        <v>6</v>
      </c>
      <c r="AA3250" s="1135" t="s">
        <v>16794</v>
      </c>
      <c r="AH3250" s="1135" t="s">
        <v>784</v>
      </c>
      <c r="AI3250" s="1135">
        <v>91.37</v>
      </c>
      <c r="AJ3250" s="1135">
        <v>-0.04</v>
      </c>
      <c r="AK3250" s="1135">
        <v>0.82</v>
      </c>
      <c r="AM3250" s="1136" t="s">
        <v>16548</v>
      </c>
      <c r="AN3250" s="1136" t="s">
        <v>17073</v>
      </c>
      <c r="AO3250" s="1136">
        <f t="shared" si="406"/>
        <v>700</v>
      </c>
      <c r="AP3250" s="1136">
        <f t="shared" si="407"/>
        <v>1.7549999999999999</v>
      </c>
      <c r="AQ3250" s="1136" t="str">
        <f t="shared" si="408"/>
        <v>1-5-1S83°</v>
      </c>
      <c r="AR3250" s="1136" t="str">
        <f t="shared" si="409"/>
        <v>31</v>
      </c>
      <c r="AS3250" s="1136" t="str">
        <f t="shared" si="410"/>
        <v>245/245/OFF</v>
      </c>
      <c r="AT3250" s="1136" t="str">
        <f t="shared" si="411"/>
        <v>1-5-1S83°</v>
      </c>
      <c r="AV3250" s="1136" t="str">
        <f t="shared" si="404"/>
        <v>114.12.15</v>
      </c>
      <c r="AW3250" s="1438">
        <f t="shared" si="405"/>
        <v>46006</v>
      </c>
    </row>
    <row r="3251" spans="1:49">
      <c r="A3251" s="1135" t="s">
        <v>16838</v>
      </c>
      <c r="B3251" s="1135" t="s">
        <v>738</v>
      </c>
      <c r="C3251" s="1135">
        <v>650</v>
      </c>
      <c r="D3251" s="1135">
        <v>1.6950000000000001</v>
      </c>
      <c r="E3251" s="1135" t="s">
        <v>15193</v>
      </c>
      <c r="F3251" s="1135" t="s">
        <v>1991</v>
      </c>
      <c r="G3251" s="1135" t="s">
        <v>1034</v>
      </c>
      <c r="H3251" s="1135" t="s">
        <v>1320</v>
      </c>
      <c r="I3251" s="1135" t="s">
        <v>126</v>
      </c>
      <c r="J3251" s="1135">
        <v>1.2</v>
      </c>
      <c r="K3251" s="1135" t="s">
        <v>16835</v>
      </c>
      <c r="L3251" s="1135" t="s">
        <v>4642</v>
      </c>
      <c r="M3251" s="1135">
        <v>101.5</v>
      </c>
      <c r="N3251" s="1135" t="s">
        <v>1039</v>
      </c>
      <c r="O3251" s="1135">
        <v>2.5375000000000001</v>
      </c>
      <c r="P3251" s="1135">
        <v>2.0300000000000002</v>
      </c>
      <c r="Q3251" s="1135">
        <v>4</v>
      </c>
      <c r="R3251" s="1135">
        <v>23</v>
      </c>
      <c r="T3251" s="1135">
        <v>12</v>
      </c>
      <c r="U3251" s="1135">
        <v>4.5</v>
      </c>
      <c r="V3251" s="1135" t="s">
        <v>663</v>
      </c>
      <c r="W3251" s="1135">
        <v>125</v>
      </c>
      <c r="X3251" s="1135">
        <v>80</v>
      </c>
      <c r="Y3251" s="1135">
        <v>1.5</v>
      </c>
      <c r="Z3251" s="1135">
        <v>4</v>
      </c>
      <c r="AA3251" s="1135" t="s">
        <v>16839</v>
      </c>
      <c r="AH3251" s="1135" t="s">
        <v>630</v>
      </c>
      <c r="AI3251" s="1135">
        <v>94.49</v>
      </c>
      <c r="AJ3251" s="1135">
        <v>-0.91</v>
      </c>
      <c r="AK3251" s="1135">
        <v>1.65</v>
      </c>
      <c r="AM3251" s="1136" t="s">
        <v>17074</v>
      </c>
      <c r="AN3251" s="1136" t="s">
        <v>17075</v>
      </c>
      <c r="AO3251" s="1136">
        <f t="shared" si="406"/>
        <v>650</v>
      </c>
      <c r="AP3251" s="1136">
        <f t="shared" si="407"/>
        <v>1.6950000000000001</v>
      </c>
      <c r="AQ3251" s="1136" t="str">
        <f t="shared" si="408"/>
        <v>1-5-1S87°</v>
      </c>
      <c r="AR3251" s="1136" t="str">
        <f t="shared" si="409"/>
        <v>30.8</v>
      </c>
      <c r="AS3251" s="1136" t="str">
        <f t="shared" si="410"/>
        <v>230/230/OFF</v>
      </c>
      <c r="AT3251" s="1136" t="str">
        <f t="shared" si="411"/>
        <v>1-5-1S87°</v>
      </c>
      <c r="AV3251" s="1136" t="str">
        <f t="shared" si="404"/>
        <v>115.1.5</v>
      </c>
      <c r="AW3251" s="1438">
        <f t="shared" si="405"/>
        <v>46027</v>
      </c>
    </row>
    <row r="3252" spans="1:49">
      <c r="A3252" s="1135" t="s">
        <v>16840</v>
      </c>
      <c r="B3252" s="1135" t="s">
        <v>299</v>
      </c>
      <c r="C3252" s="1135">
        <v>700</v>
      </c>
      <c r="D3252" s="1135">
        <v>1.7549999999999999</v>
      </c>
      <c r="E3252" s="1135" t="s">
        <v>15193</v>
      </c>
      <c r="F3252" s="1135" t="s">
        <v>1048</v>
      </c>
      <c r="G3252" s="1135" t="s">
        <v>1861</v>
      </c>
      <c r="H3252" s="1135" t="s">
        <v>1395</v>
      </c>
      <c r="I3252" s="1135" t="s">
        <v>639</v>
      </c>
      <c r="J3252" s="1135">
        <v>2.4</v>
      </c>
      <c r="K3252" s="1135" t="s">
        <v>16841</v>
      </c>
      <c r="L3252" s="1135" t="s">
        <v>4581</v>
      </c>
      <c r="M3252" s="1135">
        <v>101.5</v>
      </c>
      <c r="N3252" s="1135" t="s">
        <v>1039</v>
      </c>
      <c r="O3252" s="1135">
        <v>2.5375000000000001</v>
      </c>
      <c r="P3252" s="1135">
        <v>2.0300000000000002</v>
      </c>
      <c r="Q3252" s="1135">
        <v>3.5</v>
      </c>
      <c r="R3252" s="1135">
        <v>19</v>
      </c>
      <c r="T3252" s="1135">
        <v>24</v>
      </c>
      <c r="U3252" s="1135">
        <v>5.4</v>
      </c>
      <c r="V3252" s="1135" t="s">
        <v>663</v>
      </c>
      <c r="W3252" s="1135">
        <v>135</v>
      </c>
      <c r="X3252" s="1135">
        <v>10</v>
      </c>
      <c r="Y3252" s="1135">
        <v>1.3</v>
      </c>
      <c r="Z3252" s="1135">
        <v>6</v>
      </c>
      <c r="AA3252" s="1135" t="s">
        <v>16842</v>
      </c>
      <c r="AH3252" s="1135" t="s">
        <v>789</v>
      </c>
      <c r="AI3252" s="1135">
        <v>90.7</v>
      </c>
      <c r="AJ3252" s="1135">
        <v>-0.04</v>
      </c>
      <c r="AK3252" s="1135">
        <v>0.77</v>
      </c>
      <c r="AM3252" s="1136" t="s">
        <v>17076</v>
      </c>
      <c r="AN3252" s="1136" t="s">
        <v>17077</v>
      </c>
      <c r="AO3252" s="1136">
        <f t="shared" si="406"/>
        <v>700</v>
      </c>
      <c r="AP3252" s="1136">
        <f t="shared" si="407"/>
        <v>1.7549999999999999</v>
      </c>
      <c r="AQ3252" s="1136" t="str">
        <f t="shared" si="408"/>
        <v>1-5-1S87°</v>
      </c>
      <c r="AR3252" s="1136" t="str">
        <f t="shared" si="409"/>
        <v>31</v>
      </c>
      <c r="AS3252" s="1136" t="str">
        <f t="shared" si="410"/>
        <v>242/242/OFF</v>
      </c>
      <c r="AT3252" s="1136" t="str">
        <f t="shared" si="411"/>
        <v>1-5-1S87°</v>
      </c>
      <c r="AV3252" s="1136" t="str">
        <f t="shared" si="404"/>
        <v>115.1.6</v>
      </c>
      <c r="AW3252" s="1438">
        <f t="shared" si="405"/>
        <v>46028</v>
      </c>
    </row>
    <row r="3253" spans="1:49">
      <c r="A3253" s="1135" t="s">
        <v>16843</v>
      </c>
      <c r="B3253" s="1135" t="s">
        <v>738</v>
      </c>
      <c r="C3253" s="1135">
        <v>650</v>
      </c>
      <c r="D3253" s="1135">
        <v>1.7050000000000001</v>
      </c>
      <c r="E3253" s="1135" t="s">
        <v>15189</v>
      </c>
      <c r="F3253" s="1135" t="s">
        <v>1991</v>
      </c>
      <c r="G3253" s="1135" t="s">
        <v>1034</v>
      </c>
      <c r="H3253" s="1135" t="s">
        <v>1320</v>
      </c>
      <c r="I3253" s="1135" t="s">
        <v>126</v>
      </c>
      <c r="J3253" s="1135">
        <v>1.2</v>
      </c>
      <c r="K3253" s="1135" t="s">
        <v>16835</v>
      </c>
      <c r="L3253" s="1135" t="s">
        <v>4642</v>
      </c>
      <c r="M3253" s="1135">
        <v>101.5</v>
      </c>
      <c r="N3253" s="1135" t="s">
        <v>1039</v>
      </c>
      <c r="O3253" s="1135">
        <v>2.5375000000000001</v>
      </c>
      <c r="P3253" s="1135">
        <v>2.0300000000000002</v>
      </c>
      <c r="Q3253" s="1135">
        <v>4</v>
      </c>
      <c r="R3253" s="1135">
        <v>23</v>
      </c>
      <c r="T3253" s="1135">
        <v>12</v>
      </c>
      <c r="U3253" s="1135">
        <v>4.5</v>
      </c>
      <c r="V3253" s="1135" t="s">
        <v>663</v>
      </c>
      <c r="W3253" s="1135">
        <v>125</v>
      </c>
      <c r="X3253" s="1135">
        <v>80</v>
      </c>
      <c r="Y3253" s="1135">
        <v>1.5</v>
      </c>
      <c r="Z3253" s="1135">
        <v>4</v>
      </c>
      <c r="AA3253" s="1135" t="s">
        <v>16844</v>
      </c>
      <c r="AH3253" s="1135" t="s">
        <v>977</v>
      </c>
      <c r="AI3253" s="1135">
        <v>94.73</v>
      </c>
      <c r="AJ3253" s="1135">
        <v>-0.81</v>
      </c>
      <c r="AK3253" s="1135">
        <v>1.41</v>
      </c>
      <c r="AM3253" s="1136" t="s">
        <v>17078</v>
      </c>
      <c r="AN3253" s="1136" t="s">
        <v>17079</v>
      </c>
      <c r="AO3253" s="1136">
        <f t="shared" si="406"/>
        <v>650</v>
      </c>
      <c r="AP3253" s="1136">
        <f t="shared" si="407"/>
        <v>1.7050000000000001</v>
      </c>
      <c r="AQ3253" s="1136" t="str">
        <f t="shared" si="408"/>
        <v>1-5-1S83°</v>
      </c>
      <c r="AR3253" s="1136" t="str">
        <f t="shared" si="409"/>
        <v>30.8</v>
      </c>
      <c r="AS3253" s="1136" t="str">
        <f t="shared" si="410"/>
        <v>230/230/OFF</v>
      </c>
      <c r="AT3253" s="1136" t="str">
        <f t="shared" si="411"/>
        <v>1-5-1S83°</v>
      </c>
      <c r="AV3253" s="1136" t="str">
        <f t="shared" si="404"/>
        <v>115.1.9</v>
      </c>
      <c r="AW3253" s="1438">
        <f t="shared" si="405"/>
        <v>46031</v>
      </c>
    </row>
    <row r="3254" spans="1:49">
      <c r="A3254" s="1135" t="s">
        <v>16845</v>
      </c>
      <c r="B3254" s="1135" t="s">
        <v>738</v>
      </c>
      <c r="C3254" s="1135">
        <v>650</v>
      </c>
      <c r="D3254" s="1135">
        <v>1.6950000000000001</v>
      </c>
      <c r="E3254" s="1135" t="s">
        <v>15189</v>
      </c>
      <c r="F3254" s="1135" t="s">
        <v>1991</v>
      </c>
      <c r="G3254" s="1135" t="s">
        <v>1034</v>
      </c>
      <c r="H3254" s="1135" t="s">
        <v>1320</v>
      </c>
      <c r="I3254" s="1135" t="s">
        <v>126</v>
      </c>
      <c r="J3254" s="1135">
        <v>1.2</v>
      </c>
      <c r="K3254" s="1135" t="s">
        <v>16835</v>
      </c>
      <c r="L3254" s="1135" t="s">
        <v>4642</v>
      </c>
      <c r="M3254" s="1135">
        <v>101.5</v>
      </c>
      <c r="N3254" s="1135" t="s">
        <v>1039</v>
      </c>
      <c r="O3254" s="1135">
        <v>2.5375000000000001</v>
      </c>
      <c r="P3254" s="1135">
        <v>2.0300000000000002</v>
      </c>
      <c r="Q3254" s="1135">
        <v>4</v>
      </c>
      <c r="R3254" s="1135">
        <v>23</v>
      </c>
      <c r="T3254" s="1135">
        <v>12</v>
      </c>
      <c r="U3254" s="1135">
        <v>4.5</v>
      </c>
      <c r="V3254" s="1135" t="s">
        <v>663</v>
      </c>
      <c r="W3254" s="1135">
        <v>125</v>
      </c>
      <c r="X3254" s="1135">
        <v>80</v>
      </c>
      <c r="Y3254" s="1135">
        <v>1.5</v>
      </c>
      <c r="Z3254" s="1135">
        <v>4</v>
      </c>
      <c r="AA3254" s="1135" t="s">
        <v>16846</v>
      </c>
      <c r="AH3254" s="1135" t="s">
        <v>969</v>
      </c>
      <c r="AI3254" s="1135">
        <v>94.25</v>
      </c>
      <c r="AJ3254" s="1135">
        <v>-0.89</v>
      </c>
      <c r="AK3254" s="1135">
        <v>1.8</v>
      </c>
      <c r="AM3254" s="1136" t="s">
        <v>17080</v>
      </c>
      <c r="AN3254" s="1136" t="s">
        <v>17081</v>
      </c>
      <c r="AO3254" s="1136">
        <f t="shared" si="406"/>
        <v>650</v>
      </c>
      <c r="AP3254" s="1136">
        <f t="shared" si="407"/>
        <v>1.6950000000000001</v>
      </c>
      <c r="AQ3254" s="1136" t="str">
        <f t="shared" si="408"/>
        <v>1-5-1S83°</v>
      </c>
      <c r="AR3254" s="1136" t="str">
        <f t="shared" si="409"/>
        <v>30.8</v>
      </c>
      <c r="AS3254" s="1136" t="str">
        <f t="shared" si="410"/>
        <v>230/230/OFF</v>
      </c>
      <c r="AT3254" s="1136" t="str">
        <f t="shared" si="411"/>
        <v>1-5-1S83°</v>
      </c>
      <c r="AV3254" s="1136" t="str">
        <f t="shared" si="404"/>
        <v>115.1.14</v>
      </c>
      <c r="AW3254" s="1438">
        <f t="shared" si="405"/>
        <v>46036</v>
      </c>
    </row>
    <row r="3255" spans="1:49">
      <c r="A3255" s="1135" t="s">
        <v>16847</v>
      </c>
      <c r="B3255" s="1135" t="s">
        <v>299</v>
      </c>
      <c r="C3255" s="1135">
        <v>700</v>
      </c>
      <c r="D3255" s="1135">
        <v>1.7549999999999999</v>
      </c>
      <c r="E3255" s="1135" t="s">
        <v>15193</v>
      </c>
      <c r="F3255" s="1135" t="s">
        <v>1048</v>
      </c>
      <c r="G3255" s="1135" t="s">
        <v>1861</v>
      </c>
      <c r="H3255" s="1135" t="s">
        <v>1395</v>
      </c>
      <c r="I3255" s="1135" t="s">
        <v>639</v>
      </c>
      <c r="J3255" s="1135">
        <v>2.4</v>
      </c>
      <c r="K3255" s="1135" t="s">
        <v>16848</v>
      </c>
      <c r="L3255" s="1135" t="s">
        <v>4123</v>
      </c>
      <c r="M3255" s="1135">
        <v>101.5</v>
      </c>
      <c r="N3255" s="1135" t="s">
        <v>1039</v>
      </c>
      <c r="O3255" s="1135">
        <v>2.5375000000000001</v>
      </c>
      <c r="P3255" s="1135">
        <v>2.0300000000000002</v>
      </c>
      <c r="Q3255" s="1135">
        <v>3.5</v>
      </c>
      <c r="R3255" s="1135">
        <v>19</v>
      </c>
      <c r="T3255" s="1135">
        <v>24</v>
      </c>
      <c r="U3255" s="1135">
        <v>5.4</v>
      </c>
      <c r="V3255" s="1135" t="s">
        <v>663</v>
      </c>
      <c r="W3255" s="1135">
        <v>135</v>
      </c>
      <c r="X3255" s="1135">
        <v>10</v>
      </c>
      <c r="Y3255" s="1135">
        <v>1.3</v>
      </c>
      <c r="Z3255" s="1135">
        <v>6</v>
      </c>
      <c r="AA3255" s="1135" t="s">
        <v>16849</v>
      </c>
      <c r="AH3255" s="1135" t="s">
        <v>1315</v>
      </c>
      <c r="AI3255" s="1135">
        <v>91.27</v>
      </c>
      <c r="AJ3255" s="1135">
        <v>-0.69</v>
      </c>
      <c r="AK3255" s="1135">
        <v>1</v>
      </c>
      <c r="AM3255" s="1136" t="s">
        <v>16696</v>
      </c>
      <c r="AN3255" s="1136" t="s">
        <v>17082</v>
      </c>
      <c r="AO3255" s="1136">
        <f t="shared" si="406"/>
        <v>700</v>
      </c>
      <c r="AP3255" s="1136">
        <f t="shared" si="407"/>
        <v>1.7549999999999999</v>
      </c>
      <c r="AQ3255" s="1136" t="str">
        <f t="shared" si="408"/>
        <v>1-5-1S87°</v>
      </c>
      <c r="AR3255" s="1136" t="str">
        <f t="shared" si="409"/>
        <v>31</v>
      </c>
      <c r="AS3255" s="1136" t="str">
        <f t="shared" si="410"/>
        <v>242/242/OFF</v>
      </c>
      <c r="AT3255" s="1136" t="str">
        <f t="shared" si="411"/>
        <v>1-5-1S87°</v>
      </c>
      <c r="AV3255" s="1136" t="str">
        <f t="shared" si="404"/>
        <v>115.2.4</v>
      </c>
      <c r="AW3255" s="1438">
        <f t="shared" si="405"/>
        <v>46057</v>
      </c>
    </row>
    <row r="3256" spans="1:49">
      <c r="A3256" s="1135" t="s">
        <v>16850</v>
      </c>
      <c r="B3256" s="1135" t="s">
        <v>738</v>
      </c>
      <c r="C3256" s="1135">
        <v>680</v>
      </c>
      <c r="D3256" s="1135">
        <v>1.7050000000000001</v>
      </c>
      <c r="E3256" s="1135" t="s">
        <v>15189</v>
      </c>
      <c r="F3256" s="1135" t="s">
        <v>1991</v>
      </c>
      <c r="G3256" s="1135" t="s">
        <v>1034</v>
      </c>
      <c r="H3256" s="1135" t="s">
        <v>1421</v>
      </c>
      <c r="I3256" s="1135" t="s">
        <v>126</v>
      </c>
      <c r="J3256" s="1135">
        <v>1.2</v>
      </c>
      <c r="K3256" s="1135" t="s">
        <v>16851</v>
      </c>
      <c r="L3256" s="1135" t="s">
        <v>4642</v>
      </c>
      <c r="M3256" s="1135">
        <v>101.5</v>
      </c>
      <c r="N3256" s="1135" t="s">
        <v>1039</v>
      </c>
      <c r="O3256" s="1135">
        <v>2.5375000000000001</v>
      </c>
      <c r="P3256" s="1135">
        <v>2.0300000000000002</v>
      </c>
      <c r="Q3256" s="1135">
        <v>4</v>
      </c>
      <c r="R3256" s="1135">
        <v>23</v>
      </c>
      <c r="T3256" s="1135">
        <v>12</v>
      </c>
      <c r="U3256" s="1135">
        <v>4.5</v>
      </c>
      <c r="V3256" s="1135" t="s">
        <v>663</v>
      </c>
      <c r="W3256" s="1135">
        <v>125</v>
      </c>
      <c r="X3256" s="1135">
        <v>80</v>
      </c>
      <c r="Y3256" s="1135">
        <v>1.5</v>
      </c>
      <c r="Z3256" s="1135">
        <v>4</v>
      </c>
      <c r="AA3256" s="1135" t="s">
        <v>16852</v>
      </c>
      <c r="AH3256" s="1135" t="s">
        <v>1682</v>
      </c>
      <c r="AI3256" s="1135">
        <v>94.07</v>
      </c>
      <c r="AJ3256" s="1135">
        <v>-1.37</v>
      </c>
      <c r="AK3256" s="1135">
        <v>2.5</v>
      </c>
      <c r="AM3256" s="1136" t="s">
        <v>16704</v>
      </c>
      <c r="AN3256" s="1136" t="s">
        <v>17083</v>
      </c>
      <c r="AO3256" s="1136">
        <f t="shared" si="406"/>
        <v>680</v>
      </c>
      <c r="AP3256" s="1136">
        <f t="shared" si="407"/>
        <v>1.7050000000000001</v>
      </c>
      <c r="AQ3256" s="1136" t="str">
        <f t="shared" si="408"/>
        <v>1-5-1S83°</v>
      </c>
      <c r="AR3256" s="1136" t="str">
        <f t="shared" si="409"/>
        <v>30.8</v>
      </c>
      <c r="AS3256" s="1136" t="str">
        <f t="shared" si="410"/>
        <v>232/232/OFF</v>
      </c>
      <c r="AT3256" s="1136" t="str">
        <f t="shared" si="411"/>
        <v>1-5-1S83°</v>
      </c>
      <c r="AV3256" s="1136" t="str">
        <f t="shared" si="404"/>
        <v>115.2.5</v>
      </c>
      <c r="AW3256" s="1438">
        <f t="shared" si="405"/>
        <v>46058</v>
      </c>
    </row>
    <row r="3257" spans="1:49">
      <c r="A3257" s="1135" t="s">
        <v>16853</v>
      </c>
      <c r="B3257" s="1135" t="s">
        <v>738</v>
      </c>
      <c r="C3257" s="1135">
        <v>650</v>
      </c>
      <c r="D3257" s="1135">
        <v>1.6950000000000001</v>
      </c>
      <c r="E3257" s="1135" t="s">
        <v>15189</v>
      </c>
      <c r="F3257" s="1135" t="s">
        <v>1991</v>
      </c>
      <c r="G3257" s="1135" t="s">
        <v>1034</v>
      </c>
      <c r="H3257" s="1135" t="s">
        <v>1320</v>
      </c>
      <c r="I3257" s="1135" t="s">
        <v>126</v>
      </c>
      <c r="J3257" s="1135">
        <v>1.2</v>
      </c>
      <c r="K3257" s="1135" t="s">
        <v>16854</v>
      </c>
      <c r="L3257" s="1135" t="s">
        <v>4642</v>
      </c>
      <c r="M3257" s="1135">
        <v>101.5</v>
      </c>
      <c r="N3257" s="1135" t="s">
        <v>1039</v>
      </c>
      <c r="O3257" s="1135">
        <v>2.5375000000000001</v>
      </c>
      <c r="P3257" s="1135">
        <v>2.0300000000000002</v>
      </c>
      <c r="Q3257" s="1135">
        <v>4</v>
      </c>
      <c r="R3257" s="1135">
        <v>23</v>
      </c>
      <c r="T3257" s="1135">
        <v>12</v>
      </c>
      <c r="U3257" s="1135">
        <v>4.5</v>
      </c>
      <c r="V3257" s="1135" t="s">
        <v>663</v>
      </c>
      <c r="W3257" s="1135">
        <v>125</v>
      </c>
      <c r="X3257" s="1135" t="s">
        <v>1157</v>
      </c>
      <c r="Y3257" s="1135">
        <v>1.5</v>
      </c>
      <c r="Z3257" s="1135">
        <v>4</v>
      </c>
      <c r="AA3257" s="1135" t="s">
        <v>16747</v>
      </c>
      <c r="AH3257" s="1135" t="s">
        <v>3307</v>
      </c>
      <c r="AI3257" s="1135">
        <v>94.2</v>
      </c>
      <c r="AJ3257" s="1135">
        <v>-1.05</v>
      </c>
      <c r="AK3257" s="1135">
        <v>2.11</v>
      </c>
      <c r="AM3257" s="1136" t="s">
        <v>16703</v>
      </c>
      <c r="AN3257" s="1136" t="s">
        <v>17084</v>
      </c>
      <c r="AO3257" s="1136">
        <f t="shared" si="406"/>
        <v>650</v>
      </c>
      <c r="AP3257" s="1136">
        <f t="shared" si="407"/>
        <v>1.6950000000000001</v>
      </c>
      <c r="AQ3257" s="1136" t="str">
        <f t="shared" si="408"/>
        <v>1-5-1S83°</v>
      </c>
      <c r="AR3257" s="1136" t="str">
        <f t="shared" si="409"/>
        <v>30.8</v>
      </c>
      <c r="AS3257" s="1136" t="str">
        <f t="shared" si="410"/>
        <v>230/230/OFF</v>
      </c>
      <c r="AT3257" s="1136" t="str">
        <f t="shared" si="411"/>
        <v>1-5-1S83°</v>
      </c>
      <c r="AV3257" s="1136" t="str">
        <f t="shared" si="404"/>
        <v>115.2.6</v>
      </c>
      <c r="AW3257" s="1438">
        <f t="shared" si="405"/>
        <v>46059</v>
      </c>
    </row>
    <row r="3258" spans="1:49">
      <c r="A3258" s="1135" t="s">
        <v>16855</v>
      </c>
      <c r="B3258" s="1135" t="s">
        <v>738</v>
      </c>
      <c r="C3258" s="1135">
        <v>650</v>
      </c>
      <c r="D3258" s="1135">
        <v>1.6950000000000001</v>
      </c>
      <c r="E3258" s="1135" t="s">
        <v>15193</v>
      </c>
      <c r="F3258" s="1135" t="s">
        <v>1991</v>
      </c>
      <c r="G3258" s="1135" t="s">
        <v>1034</v>
      </c>
      <c r="H3258" s="1135" t="s">
        <v>16856</v>
      </c>
      <c r="I3258" s="1135" t="s">
        <v>126</v>
      </c>
      <c r="J3258" s="1135">
        <v>1.2</v>
      </c>
      <c r="K3258" s="1135" t="s">
        <v>16854</v>
      </c>
      <c r="L3258" s="1135" t="s">
        <v>4642</v>
      </c>
      <c r="M3258" s="1135">
        <v>101.5</v>
      </c>
      <c r="N3258" s="1135" t="s">
        <v>1039</v>
      </c>
      <c r="O3258" s="1135">
        <v>2.5375000000000001</v>
      </c>
      <c r="P3258" s="1135">
        <v>2.0300000000000002</v>
      </c>
      <c r="Q3258" s="1135">
        <v>4</v>
      </c>
      <c r="R3258" s="1135">
        <v>23</v>
      </c>
      <c r="T3258" s="1135">
        <v>12</v>
      </c>
      <c r="U3258" s="1135">
        <v>4.5</v>
      </c>
      <c r="V3258" s="1135" t="s">
        <v>663</v>
      </c>
      <c r="W3258" s="1135">
        <v>125</v>
      </c>
      <c r="X3258" s="1135" t="s">
        <v>1157</v>
      </c>
      <c r="Y3258" s="1135">
        <v>1.5</v>
      </c>
      <c r="Z3258" s="1135">
        <v>4</v>
      </c>
      <c r="AA3258" s="1135" t="s">
        <v>16826</v>
      </c>
      <c r="AH3258" s="1135" t="s">
        <v>630</v>
      </c>
      <c r="AM3258" s="1136" t="s">
        <v>16726</v>
      </c>
      <c r="AN3258" s="1136" t="s">
        <v>17085</v>
      </c>
      <c r="AO3258" s="1136">
        <f t="shared" si="406"/>
        <v>650</v>
      </c>
      <c r="AP3258" s="1136">
        <f t="shared" si="407"/>
        <v>1.6950000000000001</v>
      </c>
      <c r="AQ3258" s="1136" t="str">
        <f t="shared" si="408"/>
        <v>1-5-1S87°</v>
      </c>
      <c r="AR3258" s="1136" t="str">
        <f t="shared" si="409"/>
        <v>30.8</v>
      </c>
      <c r="AS3258" s="1136" t="str">
        <f t="shared" si="410"/>
        <v>229/229/OFF</v>
      </c>
      <c r="AT3258" s="1136" t="str">
        <f t="shared" si="411"/>
        <v>1-5-1S87°</v>
      </c>
      <c r="AV3258" s="1136" t="str">
        <f t="shared" si="404"/>
        <v>115.3.4</v>
      </c>
      <c r="AW3258" s="1438">
        <f t="shared" si="405"/>
        <v>46085</v>
      </c>
    </row>
    <row r="3259" spans="1:49">
      <c r="A3259" s="1135" t="s">
        <v>16857</v>
      </c>
      <c r="B3259" s="1135" t="s">
        <v>210</v>
      </c>
      <c r="C3259" s="1135">
        <v>670</v>
      </c>
      <c r="D3259" s="1135">
        <v>1.7649999999999999</v>
      </c>
      <c r="E3259" s="1135" t="s">
        <v>15188</v>
      </c>
      <c r="F3259" s="1135" t="s">
        <v>1078</v>
      </c>
      <c r="G3259" s="1135">
        <v>5</v>
      </c>
      <c r="H3259" s="1135" t="s">
        <v>6654</v>
      </c>
      <c r="I3259" s="1135" t="s">
        <v>126</v>
      </c>
      <c r="J3259" s="1135">
        <v>0.7</v>
      </c>
      <c r="K3259" s="1135" t="s">
        <v>16858</v>
      </c>
      <c r="L3259" s="1135" t="s">
        <v>6385</v>
      </c>
      <c r="M3259" s="1135">
        <v>151.5</v>
      </c>
      <c r="N3259" s="1135" t="s">
        <v>1039</v>
      </c>
      <c r="O3259" s="1135">
        <v>3.7875000000000001</v>
      </c>
      <c r="P3259" s="1135">
        <v>3.0300000000000002</v>
      </c>
      <c r="Q3259" s="1135">
        <v>3.5</v>
      </c>
      <c r="R3259" s="1135">
        <v>19.100000000000001</v>
      </c>
      <c r="T3259" s="1135">
        <v>23.7</v>
      </c>
      <c r="U3259" s="1135">
        <v>3.2</v>
      </c>
      <c r="V3259" s="1135" t="s">
        <v>663</v>
      </c>
      <c r="W3259" s="1135">
        <v>35</v>
      </c>
      <c r="X3259" s="1135">
        <v>10</v>
      </c>
      <c r="Y3259" s="1135">
        <v>1</v>
      </c>
      <c r="Z3259" s="1135">
        <v>6</v>
      </c>
      <c r="AA3259" s="1135" t="s">
        <v>16859</v>
      </c>
      <c r="AH3259" s="1135" t="s">
        <v>745</v>
      </c>
      <c r="AI3259" s="1135">
        <v>91.22</v>
      </c>
      <c r="AJ3259" s="1135">
        <v>-0.41</v>
      </c>
      <c r="AK3259" s="1135">
        <v>1.9</v>
      </c>
      <c r="AM3259" s="1136" t="s">
        <v>17086</v>
      </c>
      <c r="AN3259" s="1136" t="s">
        <v>17087</v>
      </c>
      <c r="AO3259" s="1136">
        <f t="shared" si="406"/>
        <v>670</v>
      </c>
      <c r="AP3259" s="1136">
        <f t="shared" si="407"/>
        <v>1.7649999999999999</v>
      </c>
      <c r="AQ3259" s="1136" t="str">
        <f t="shared" si="408"/>
        <v>1-5-1S91°</v>
      </c>
      <c r="AR3259" s="1136" t="str">
        <f t="shared" si="409"/>
        <v>30</v>
      </c>
      <c r="AS3259" s="1136" t="str">
        <f t="shared" si="410"/>
        <v>350/310/155</v>
      </c>
      <c r="AT3259" s="1136" t="str">
        <f t="shared" si="411"/>
        <v>1-5-1S91°</v>
      </c>
      <c r="AV3259" s="1136" t="str">
        <f t="shared" si="404"/>
        <v>114.12.9</v>
      </c>
      <c r="AW3259" s="1438">
        <f t="shared" si="405"/>
        <v>46000</v>
      </c>
    </row>
    <row r="3260" spans="1:49">
      <c r="A3260" s="1135" t="s">
        <v>16860</v>
      </c>
      <c r="B3260" s="1135" t="s">
        <v>471</v>
      </c>
      <c r="C3260" s="1135">
        <v>700</v>
      </c>
      <c r="D3260" s="1135">
        <v>1.75</v>
      </c>
      <c r="E3260" s="1135" t="s">
        <v>15202</v>
      </c>
      <c r="F3260" s="1135" t="s">
        <v>663</v>
      </c>
      <c r="G3260" s="1135">
        <v>5</v>
      </c>
      <c r="H3260" s="1135" t="s">
        <v>2353</v>
      </c>
      <c r="I3260" s="1135" t="s">
        <v>466</v>
      </c>
      <c r="J3260" s="1135">
        <v>2.2999999999999998</v>
      </c>
      <c r="K3260" s="1135" t="s">
        <v>16861</v>
      </c>
      <c r="L3260" s="1135" t="s">
        <v>6429</v>
      </c>
      <c r="M3260" s="1135">
        <v>149.5</v>
      </c>
      <c r="N3260" s="1135" t="s">
        <v>1039</v>
      </c>
      <c r="O3260" s="1135">
        <v>3.7375000000000003</v>
      </c>
      <c r="P3260" s="1135">
        <v>2.99</v>
      </c>
      <c r="Q3260" s="1135">
        <v>4</v>
      </c>
      <c r="R3260" s="1135">
        <v>21</v>
      </c>
      <c r="T3260" s="1135">
        <v>37</v>
      </c>
      <c r="U3260" s="1135">
        <v>3.7</v>
      </c>
      <c r="V3260" s="1135" t="s">
        <v>663</v>
      </c>
      <c r="W3260" s="1135">
        <v>110</v>
      </c>
      <c r="X3260" s="1135">
        <v>40</v>
      </c>
      <c r="Y3260" s="1135">
        <v>2.2000000000000002</v>
      </c>
      <c r="Z3260" s="1135" t="s">
        <v>663</v>
      </c>
      <c r="AA3260" s="1135" t="s">
        <v>16862</v>
      </c>
      <c r="AH3260" s="1135" t="s">
        <v>1088</v>
      </c>
      <c r="AI3260" s="1135">
        <v>91.68</v>
      </c>
      <c r="AJ3260" s="1135">
        <v>-0.39</v>
      </c>
      <c r="AK3260" s="1135">
        <v>1.78</v>
      </c>
      <c r="AM3260" s="1136" t="s">
        <v>16554</v>
      </c>
      <c r="AN3260" s="1136" t="s">
        <v>17088</v>
      </c>
      <c r="AO3260" s="1136">
        <f t="shared" si="406"/>
        <v>700</v>
      </c>
      <c r="AP3260" s="1136">
        <f t="shared" si="407"/>
        <v>1.75</v>
      </c>
      <c r="AQ3260" s="1136" t="str">
        <f t="shared" si="408"/>
        <v>1-4-1S83°Z+S</v>
      </c>
      <c r="AR3260" s="1136" t="str">
        <f t="shared" si="409"/>
        <v>NA</v>
      </c>
      <c r="AS3260" s="1136" t="str">
        <f t="shared" si="410"/>
        <v>275/275/OFF</v>
      </c>
      <c r="AT3260" s="1136" t="str">
        <f t="shared" si="411"/>
        <v>1-4-1S83°Z+S</v>
      </c>
      <c r="AV3260" s="1136" t="str">
        <f t="shared" si="404"/>
        <v>114.12.17</v>
      </c>
      <c r="AW3260" s="1438">
        <f t="shared" si="405"/>
        <v>46008</v>
      </c>
    </row>
    <row r="3261" spans="1:49">
      <c r="A3261" s="1135" t="s">
        <v>16863</v>
      </c>
      <c r="B3261" s="1135" t="s">
        <v>15134</v>
      </c>
      <c r="C3261" s="1135">
        <v>600</v>
      </c>
      <c r="D3261" s="1135">
        <v>1.76</v>
      </c>
      <c r="E3261" s="1135" t="s">
        <v>15188</v>
      </c>
      <c r="F3261" s="1135" t="s">
        <v>1069</v>
      </c>
      <c r="G3261" s="1135">
        <v>5</v>
      </c>
      <c r="H3261" s="1135" t="s">
        <v>5982</v>
      </c>
      <c r="I3261" s="1135" t="s">
        <v>126</v>
      </c>
      <c r="J3261" s="1135">
        <v>2.9</v>
      </c>
      <c r="K3261" s="1135" t="s">
        <v>16864</v>
      </c>
      <c r="L3261" s="1135" t="s">
        <v>16865</v>
      </c>
      <c r="M3261" s="1135">
        <v>152</v>
      </c>
      <c r="N3261" s="1135" t="s">
        <v>1039</v>
      </c>
      <c r="O3261" s="1135">
        <v>3.8000000000000003</v>
      </c>
      <c r="P3261" s="1135">
        <v>3.04</v>
      </c>
      <c r="Q3261" s="1135">
        <v>3.5</v>
      </c>
      <c r="R3261" s="1135">
        <v>22</v>
      </c>
      <c r="T3261" s="1135">
        <v>29</v>
      </c>
      <c r="U3261" s="1135">
        <v>3.8</v>
      </c>
      <c r="V3261" s="1135" t="s">
        <v>663</v>
      </c>
      <c r="W3261" s="1135">
        <v>110</v>
      </c>
      <c r="X3261" s="1135">
        <v>60</v>
      </c>
      <c r="Y3261" s="1135">
        <v>1.5</v>
      </c>
      <c r="Z3261" s="1135">
        <v>6</v>
      </c>
      <c r="AA3261" s="1135" t="s">
        <v>16866</v>
      </c>
      <c r="AH3261" s="1135" t="s">
        <v>1470</v>
      </c>
      <c r="AI3261" s="1135">
        <v>17.23</v>
      </c>
      <c r="AJ3261" s="1135">
        <v>-0.3</v>
      </c>
      <c r="AK3261" s="1135">
        <v>-0.42</v>
      </c>
      <c r="AM3261" s="1136" t="s">
        <v>16570</v>
      </c>
      <c r="AN3261" s="1136" t="s">
        <v>17089</v>
      </c>
      <c r="AO3261" s="1136">
        <f t="shared" si="406"/>
        <v>600</v>
      </c>
      <c r="AP3261" s="1136">
        <f t="shared" si="407"/>
        <v>1.76</v>
      </c>
      <c r="AQ3261" s="1136" t="str">
        <f t="shared" si="408"/>
        <v>1-5-1S91°</v>
      </c>
      <c r="AR3261" s="1136" t="str">
        <f t="shared" si="409"/>
        <v>31.5</v>
      </c>
      <c r="AS3261" s="1136" t="str">
        <f t="shared" si="410"/>
        <v>340/340/OFF</v>
      </c>
      <c r="AT3261" s="1136" t="str">
        <f t="shared" si="411"/>
        <v>1-5-1S91°</v>
      </c>
      <c r="AV3261" s="1136" t="str">
        <f t="shared" si="404"/>
        <v>114.12.29</v>
      </c>
      <c r="AW3261" s="1438">
        <f t="shared" si="405"/>
        <v>46020</v>
      </c>
    </row>
    <row r="3262" spans="1:49">
      <c r="A3262" s="1135" t="s">
        <v>16867</v>
      </c>
      <c r="B3262" s="1135" t="s">
        <v>829</v>
      </c>
      <c r="C3262" s="1135">
        <v>670</v>
      </c>
      <c r="D3262" s="1135">
        <v>1.76</v>
      </c>
      <c r="E3262" s="1135" t="s">
        <v>15188</v>
      </c>
      <c r="F3262" s="1135" t="s">
        <v>1078</v>
      </c>
      <c r="G3262" s="1135">
        <v>5</v>
      </c>
      <c r="H3262" s="1135" t="s">
        <v>16868</v>
      </c>
      <c r="I3262" s="1135" t="s">
        <v>126</v>
      </c>
      <c r="J3262" s="1135">
        <v>0.7</v>
      </c>
      <c r="K3262" s="1135" t="s">
        <v>16869</v>
      </c>
      <c r="L3262" s="1135" t="s">
        <v>4760</v>
      </c>
      <c r="M3262" s="1135">
        <v>151.5</v>
      </c>
      <c r="N3262" s="1135" t="s">
        <v>1039</v>
      </c>
      <c r="O3262" s="1135">
        <v>3.7875000000000001</v>
      </c>
      <c r="P3262" s="1135">
        <v>3.0300000000000002</v>
      </c>
      <c r="Q3262" s="1135">
        <v>3.5</v>
      </c>
      <c r="R3262" s="1135">
        <v>19.100000000000001</v>
      </c>
      <c r="T3262" s="1135">
        <v>23.7</v>
      </c>
      <c r="U3262" s="1135">
        <v>3.2</v>
      </c>
      <c r="V3262" s="1135" t="s">
        <v>663</v>
      </c>
      <c r="W3262" s="1135">
        <v>35</v>
      </c>
      <c r="X3262" s="1135">
        <v>10</v>
      </c>
      <c r="Y3262" s="1135">
        <v>1</v>
      </c>
      <c r="Z3262" s="1135">
        <v>6</v>
      </c>
      <c r="AA3262" s="1135" t="s">
        <v>16866</v>
      </c>
      <c r="AH3262" s="1135" t="s">
        <v>699</v>
      </c>
      <c r="AI3262" s="1135">
        <v>92.27</v>
      </c>
      <c r="AJ3262" s="1135">
        <v>-0.88</v>
      </c>
      <c r="AK3262" s="1135">
        <v>1.62</v>
      </c>
      <c r="AM3262" s="1136" t="s">
        <v>16571</v>
      </c>
      <c r="AN3262" s="1136" t="s">
        <v>17090</v>
      </c>
      <c r="AO3262" s="1136">
        <f t="shared" si="406"/>
        <v>670</v>
      </c>
      <c r="AP3262" s="1136">
        <f t="shared" si="407"/>
        <v>1.76</v>
      </c>
      <c r="AQ3262" s="1136" t="str">
        <f t="shared" si="408"/>
        <v>1-5-1S91°</v>
      </c>
      <c r="AR3262" s="1136" t="str">
        <f t="shared" si="409"/>
        <v>30</v>
      </c>
      <c r="AS3262" s="1136" t="str">
        <f t="shared" si="410"/>
        <v>350/310/160</v>
      </c>
      <c r="AT3262" s="1136" t="str">
        <f t="shared" si="411"/>
        <v>1-5-1S91°</v>
      </c>
      <c r="AV3262" s="1136" t="str">
        <f t="shared" si="404"/>
        <v>114.12.29</v>
      </c>
      <c r="AW3262" s="1438">
        <f t="shared" si="405"/>
        <v>46020</v>
      </c>
    </row>
    <row r="3263" spans="1:49">
      <c r="A3263" s="1135" t="s">
        <v>16870</v>
      </c>
      <c r="B3263" s="1135" t="s">
        <v>5099</v>
      </c>
      <c r="C3263" s="1135">
        <v>500</v>
      </c>
      <c r="D3263" s="1135">
        <v>1.71</v>
      </c>
      <c r="E3263" s="1135" t="s">
        <v>15203</v>
      </c>
      <c r="F3263" s="1135" t="s">
        <v>663</v>
      </c>
      <c r="G3263" s="1135">
        <v>4</v>
      </c>
      <c r="H3263" s="1135" t="s">
        <v>1473</v>
      </c>
      <c r="I3263" s="1135" t="s">
        <v>126</v>
      </c>
      <c r="J3263" s="1135">
        <v>1.8</v>
      </c>
      <c r="K3263" s="1135" t="s">
        <v>16871</v>
      </c>
      <c r="L3263" s="1135" t="s">
        <v>6629</v>
      </c>
      <c r="M3263" s="1135">
        <v>154</v>
      </c>
      <c r="N3263" s="1135" t="s">
        <v>1039</v>
      </c>
      <c r="O3263" s="1135">
        <v>3.85</v>
      </c>
      <c r="P3263" s="1135">
        <v>3.08</v>
      </c>
      <c r="Q3263" s="1135">
        <v>3.5</v>
      </c>
      <c r="R3263" s="1135">
        <v>25</v>
      </c>
      <c r="T3263" s="1135">
        <v>15</v>
      </c>
      <c r="U3263" s="1135">
        <v>4.2</v>
      </c>
      <c r="V3263" s="1135" t="s">
        <v>663</v>
      </c>
      <c r="W3263" s="1135">
        <v>140</v>
      </c>
      <c r="X3263" s="1135">
        <v>90</v>
      </c>
      <c r="Y3263" s="1135">
        <v>1.6</v>
      </c>
      <c r="Z3263" s="1135" t="s">
        <v>663</v>
      </c>
      <c r="AA3263" s="1135" t="s">
        <v>16839</v>
      </c>
      <c r="AH3263" s="1135" t="s">
        <v>1264</v>
      </c>
      <c r="AI3263" s="1135">
        <v>94.77</v>
      </c>
      <c r="AJ3263" s="1135">
        <v>-1.05</v>
      </c>
      <c r="AK3263" s="1135">
        <v>3.07</v>
      </c>
      <c r="AM3263" s="1136" t="s">
        <v>17091</v>
      </c>
      <c r="AN3263" s="1136" t="s">
        <v>17092</v>
      </c>
      <c r="AO3263" s="1136">
        <f t="shared" si="406"/>
        <v>500</v>
      </c>
      <c r="AP3263" s="1136">
        <f t="shared" si="407"/>
        <v>1.71</v>
      </c>
      <c r="AQ3263" s="1136" t="str">
        <f t="shared" si="408"/>
        <v>1-5-1S85°Z+S</v>
      </c>
      <c r="AR3263" s="1136" t="str">
        <f t="shared" si="409"/>
        <v>NA</v>
      </c>
      <c r="AS3263" s="1136" t="str">
        <f t="shared" si="410"/>
        <v>167/OFF</v>
      </c>
      <c r="AT3263" s="1136" t="str">
        <f t="shared" si="411"/>
        <v>1-5-1S85°Z+S</v>
      </c>
      <c r="AV3263" s="1136" t="str">
        <f t="shared" si="404"/>
        <v>115.1.5</v>
      </c>
      <c r="AW3263" s="1438">
        <f t="shared" si="405"/>
        <v>46027</v>
      </c>
    </row>
    <row r="3264" spans="1:49">
      <c r="A3264" s="1135" t="s">
        <v>16872</v>
      </c>
      <c r="B3264" s="1135" t="s">
        <v>210</v>
      </c>
      <c r="C3264" s="1135">
        <v>670</v>
      </c>
      <c r="D3264" s="1135">
        <v>1.7649999999999999</v>
      </c>
      <c r="E3264" s="1135" t="s">
        <v>15193</v>
      </c>
      <c r="F3264" s="1135" t="s">
        <v>1078</v>
      </c>
      <c r="G3264" s="1135">
        <v>5</v>
      </c>
      <c r="H3264" s="1135" t="s">
        <v>6654</v>
      </c>
      <c r="I3264" s="1135" t="s">
        <v>126</v>
      </c>
      <c r="J3264" s="1135">
        <v>0.7</v>
      </c>
      <c r="K3264" s="1135" t="s">
        <v>16873</v>
      </c>
      <c r="L3264" s="1135" t="s">
        <v>6385</v>
      </c>
      <c r="M3264" s="1135">
        <v>151.5</v>
      </c>
      <c r="N3264" s="1135" t="s">
        <v>1039</v>
      </c>
      <c r="O3264" s="1135">
        <v>3.7875000000000001</v>
      </c>
      <c r="P3264" s="1135">
        <v>3.0300000000000002</v>
      </c>
      <c r="Q3264" s="1135">
        <v>3.5</v>
      </c>
      <c r="R3264" s="1135">
        <v>19.100000000000001</v>
      </c>
      <c r="T3264" s="1135">
        <v>23.7</v>
      </c>
      <c r="U3264" s="1135">
        <v>3.2</v>
      </c>
      <c r="V3264" s="1135" t="s">
        <v>663</v>
      </c>
      <c r="W3264" s="1135">
        <v>35</v>
      </c>
      <c r="X3264" s="1135">
        <v>10</v>
      </c>
      <c r="Y3264" s="1135">
        <v>1</v>
      </c>
      <c r="Z3264" s="1135">
        <v>6</v>
      </c>
      <c r="AA3264" s="1135" t="s">
        <v>16839</v>
      </c>
      <c r="AH3264" s="1135" t="s">
        <v>1084</v>
      </c>
      <c r="AI3264" s="1135">
        <v>91.62</v>
      </c>
      <c r="AJ3264" s="1135">
        <v>-0.51</v>
      </c>
      <c r="AK3264" s="1135">
        <v>1.48</v>
      </c>
      <c r="AM3264" s="1136" t="s">
        <v>17093</v>
      </c>
      <c r="AN3264" s="1136" t="s">
        <v>17094</v>
      </c>
      <c r="AO3264" s="1136">
        <f t="shared" si="406"/>
        <v>670</v>
      </c>
      <c r="AP3264" s="1136">
        <f t="shared" si="407"/>
        <v>1.7649999999999999</v>
      </c>
      <c r="AQ3264" s="1136" t="str">
        <f t="shared" si="408"/>
        <v>1-5-1S87°</v>
      </c>
      <c r="AR3264" s="1136" t="str">
        <f t="shared" si="409"/>
        <v>30</v>
      </c>
      <c r="AS3264" s="1136" t="str">
        <f t="shared" si="410"/>
        <v>350/310/155</v>
      </c>
      <c r="AT3264" s="1136" t="str">
        <f t="shared" si="411"/>
        <v>1-5-1S87°</v>
      </c>
      <c r="AV3264" s="1136" t="str">
        <f t="shared" si="404"/>
        <v>115.1.5</v>
      </c>
      <c r="AW3264" s="1438">
        <f t="shared" si="405"/>
        <v>46027</v>
      </c>
    </row>
    <row r="3265" spans="1:49">
      <c r="A3265" s="1135" t="s">
        <v>16874</v>
      </c>
      <c r="B3265" s="1135" t="s">
        <v>210</v>
      </c>
      <c r="C3265" s="1135">
        <v>650</v>
      </c>
      <c r="D3265" s="1135">
        <v>1.76</v>
      </c>
      <c r="E3265" s="1135" t="s">
        <v>15193</v>
      </c>
      <c r="F3265" s="1135" t="s">
        <v>2095</v>
      </c>
      <c r="G3265" s="1135">
        <v>5</v>
      </c>
      <c r="H3265" s="1135" t="s">
        <v>6117</v>
      </c>
      <c r="I3265" s="1135" t="s">
        <v>126</v>
      </c>
      <c r="J3265" s="1135">
        <v>3</v>
      </c>
      <c r="K3265" s="1135" t="s">
        <v>16873</v>
      </c>
      <c r="L3265" s="1135" t="s">
        <v>6385</v>
      </c>
      <c r="M3265" s="1135">
        <v>150.80000000000001</v>
      </c>
      <c r="N3265" s="1135" t="s">
        <v>1039</v>
      </c>
      <c r="O3265" s="1135">
        <v>3.7700000000000005</v>
      </c>
      <c r="P3265" s="1135">
        <v>3.0160000000000005</v>
      </c>
      <c r="Q3265" s="1135">
        <v>4</v>
      </c>
      <c r="R3265" s="1135">
        <v>19</v>
      </c>
      <c r="T3265" s="1135">
        <v>28.3</v>
      </c>
      <c r="U3265" s="1135">
        <v>4.3</v>
      </c>
      <c r="V3265" s="1135" t="s">
        <v>663</v>
      </c>
      <c r="W3265" s="1135">
        <v>100</v>
      </c>
      <c r="X3265" s="1135">
        <v>50</v>
      </c>
      <c r="Y3265" s="1135">
        <v>1.5</v>
      </c>
      <c r="Z3265" s="1135">
        <v>6.5</v>
      </c>
      <c r="AA3265" s="1135" t="s">
        <v>16839</v>
      </c>
      <c r="AH3265" s="1135" t="s">
        <v>2703</v>
      </c>
      <c r="AI3265" s="1135">
        <v>91.77</v>
      </c>
      <c r="AJ3265" s="1135">
        <v>-0.6</v>
      </c>
      <c r="AK3265" s="1135">
        <v>1.53</v>
      </c>
      <c r="AM3265" s="1136" t="s">
        <v>17095</v>
      </c>
      <c r="AN3265" s="1136" t="s">
        <v>17096</v>
      </c>
      <c r="AO3265" s="1136">
        <f t="shared" si="406"/>
        <v>650</v>
      </c>
      <c r="AP3265" s="1136">
        <f t="shared" si="407"/>
        <v>1.76</v>
      </c>
      <c r="AQ3265" s="1136" t="str">
        <f t="shared" si="408"/>
        <v>1-5-1S87°</v>
      </c>
      <c r="AR3265" s="1136" t="str">
        <f t="shared" si="409"/>
        <v>29.9</v>
      </c>
      <c r="AS3265" s="1136" t="str">
        <f t="shared" si="410"/>
        <v>350/310/OFF</v>
      </c>
      <c r="AT3265" s="1136" t="str">
        <f t="shared" si="411"/>
        <v>1-5-1S87°</v>
      </c>
      <c r="AV3265" s="1136" t="str">
        <f t="shared" si="404"/>
        <v>115.1.5</v>
      </c>
      <c r="AW3265" s="1438">
        <f t="shared" si="405"/>
        <v>46027</v>
      </c>
    </row>
    <row r="3266" spans="1:49">
      <c r="A3266" s="1135" t="s">
        <v>16875</v>
      </c>
      <c r="B3266" s="1135" t="s">
        <v>783</v>
      </c>
      <c r="C3266" s="1135">
        <v>525</v>
      </c>
      <c r="D3266" s="1135">
        <v>1.7649999999999999</v>
      </c>
      <c r="E3266" s="1135" t="s">
        <v>15205</v>
      </c>
      <c r="F3266" s="1135" t="s">
        <v>1069</v>
      </c>
      <c r="G3266" s="1135">
        <v>4</v>
      </c>
      <c r="H3266" s="1135" t="s">
        <v>2664</v>
      </c>
      <c r="I3266" s="1135" t="s">
        <v>126</v>
      </c>
      <c r="J3266" s="1135">
        <v>3</v>
      </c>
      <c r="K3266" s="1135" t="s">
        <v>16876</v>
      </c>
      <c r="L3266" s="1135" t="s">
        <v>6212</v>
      </c>
      <c r="M3266" s="1135">
        <v>148.5</v>
      </c>
      <c r="N3266" s="1135" t="s">
        <v>1039</v>
      </c>
      <c r="O3266" s="1135">
        <v>3.7125000000000004</v>
      </c>
      <c r="P3266" s="1135">
        <v>2.97</v>
      </c>
      <c r="Q3266" s="1135">
        <v>3.5</v>
      </c>
      <c r="R3266" s="1135">
        <v>21.5</v>
      </c>
      <c r="T3266" s="1135">
        <v>30</v>
      </c>
      <c r="U3266" s="1135">
        <v>3.6</v>
      </c>
      <c r="V3266" s="1135" t="s">
        <v>663</v>
      </c>
      <c r="W3266" s="1135">
        <v>120</v>
      </c>
      <c r="X3266" s="1135">
        <v>70</v>
      </c>
      <c r="Y3266" s="1135">
        <v>1.8</v>
      </c>
      <c r="Z3266" s="1135">
        <v>6.5</v>
      </c>
      <c r="AA3266" s="1135" t="s">
        <v>16877</v>
      </c>
      <c r="AH3266" s="1135" t="s">
        <v>1052</v>
      </c>
      <c r="AI3266" s="1135">
        <v>12.86</v>
      </c>
      <c r="AJ3266" s="1135">
        <v>-0.28000000000000003</v>
      </c>
      <c r="AK3266" s="1135">
        <v>0.65</v>
      </c>
      <c r="AM3266" s="1136" t="s">
        <v>16582</v>
      </c>
      <c r="AN3266" s="1136" t="s">
        <v>17097</v>
      </c>
      <c r="AO3266" s="1136">
        <f t="shared" si="406"/>
        <v>525</v>
      </c>
      <c r="AP3266" s="1136">
        <f t="shared" si="407"/>
        <v>1.7649999999999999</v>
      </c>
      <c r="AQ3266" s="1136" t="str">
        <f t="shared" si="408"/>
        <v>1-5-1S91</v>
      </c>
      <c r="AR3266" s="1136" t="str">
        <f t="shared" si="409"/>
        <v>31.5</v>
      </c>
      <c r="AS3266" s="1136" t="str">
        <f t="shared" si="410"/>
        <v>330/330/OFF</v>
      </c>
      <c r="AT3266" s="1136" t="str">
        <f t="shared" si="411"/>
        <v>1-5-1S91</v>
      </c>
      <c r="AV3266" s="1136" t="str">
        <f t="shared" ref="AV3266:AV3329" si="412">AA3266</f>
        <v>115.1.7</v>
      </c>
      <c r="AW3266" s="1438">
        <f t="shared" si="405"/>
        <v>46029</v>
      </c>
    </row>
    <row r="3267" spans="1:49">
      <c r="A3267" s="1135" t="s">
        <v>16878</v>
      </c>
      <c r="B3267" s="1135" t="s">
        <v>779</v>
      </c>
      <c r="C3267" s="1135">
        <v>600</v>
      </c>
      <c r="D3267" s="1135">
        <v>1.645</v>
      </c>
      <c r="E3267" s="1135" t="s">
        <v>15215</v>
      </c>
      <c r="F3267" s="1135" t="s">
        <v>663</v>
      </c>
      <c r="G3267" s="1135">
        <v>4</v>
      </c>
      <c r="H3267" s="1135" t="s">
        <v>2420</v>
      </c>
      <c r="I3267" s="1135" t="s">
        <v>126</v>
      </c>
      <c r="J3267" s="1135">
        <v>1.5</v>
      </c>
      <c r="K3267" s="1135" t="s">
        <v>15934</v>
      </c>
      <c r="L3267" s="1135" t="s">
        <v>6836</v>
      </c>
      <c r="M3267" s="1135">
        <v>155</v>
      </c>
      <c r="N3267" s="1135" t="s">
        <v>1039</v>
      </c>
      <c r="O3267" s="1135">
        <v>3.875</v>
      </c>
      <c r="P3267" s="1135">
        <v>3.1</v>
      </c>
      <c r="Q3267" s="1135">
        <v>4</v>
      </c>
      <c r="R3267" s="1135">
        <v>25</v>
      </c>
      <c r="T3267" s="1135">
        <v>18</v>
      </c>
      <c r="U3267" s="1135">
        <v>3.8</v>
      </c>
      <c r="V3267" s="1135" t="s">
        <v>663</v>
      </c>
      <c r="W3267" s="1135">
        <v>135</v>
      </c>
      <c r="X3267" s="1135">
        <v>80</v>
      </c>
      <c r="Y3267" s="1135">
        <v>1.2</v>
      </c>
      <c r="Z3267" s="1135" t="s">
        <v>663</v>
      </c>
      <c r="AA3267" s="1135" t="s">
        <v>16879</v>
      </c>
      <c r="AH3267" s="1135" t="s">
        <v>814</v>
      </c>
      <c r="AI3267" s="1135">
        <v>95.05</v>
      </c>
      <c r="AJ3267" s="1135">
        <v>-0.67</v>
      </c>
      <c r="AK3267" s="1135">
        <v>2.29</v>
      </c>
      <c r="AM3267" s="1136" t="s">
        <v>17098</v>
      </c>
      <c r="AN3267" s="1136" t="s">
        <v>17099</v>
      </c>
      <c r="AO3267" s="1136">
        <f t="shared" si="406"/>
        <v>600</v>
      </c>
      <c r="AP3267" s="1136">
        <f t="shared" si="407"/>
        <v>1.645</v>
      </c>
      <c r="AQ3267" s="1136" t="str">
        <f t="shared" si="408"/>
        <v>1-5-1S85°S+Z</v>
      </c>
      <c r="AR3267" s="1136" t="str">
        <f t="shared" si="409"/>
        <v>NA</v>
      </c>
      <c r="AS3267" s="1136" t="str">
        <f t="shared" si="410"/>
        <v>173/OFF</v>
      </c>
      <c r="AT3267" s="1136" t="str">
        <f t="shared" si="411"/>
        <v>1-5-1S85°S+Z</v>
      </c>
      <c r="AV3267" s="1136" t="str">
        <f t="shared" si="412"/>
        <v>115.1.12</v>
      </c>
      <c r="AW3267" s="1438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35" t="s">
        <v>16880</v>
      </c>
      <c r="B3268" s="1135" t="s">
        <v>779</v>
      </c>
      <c r="C3268" s="1135">
        <v>600</v>
      </c>
      <c r="D3268" s="1135">
        <v>1.65</v>
      </c>
      <c r="E3268" s="1135" t="s">
        <v>15215</v>
      </c>
      <c r="F3268" s="1135" t="s">
        <v>663</v>
      </c>
      <c r="G3268" s="1135">
        <v>4</v>
      </c>
      <c r="H3268" s="1135" t="s">
        <v>2420</v>
      </c>
      <c r="I3268" s="1135" t="s">
        <v>126</v>
      </c>
      <c r="J3268" s="1135">
        <v>1.5</v>
      </c>
      <c r="K3268" s="1135" t="s">
        <v>15934</v>
      </c>
      <c r="L3268" s="1135" t="s">
        <v>6836</v>
      </c>
      <c r="M3268" s="1135">
        <v>155</v>
      </c>
      <c r="N3268" s="1135" t="s">
        <v>1039</v>
      </c>
      <c r="O3268" s="1135">
        <v>3.875</v>
      </c>
      <c r="P3268" s="1135">
        <v>3.1</v>
      </c>
      <c r="Q3268" s="1135">
        <v>4</v>
      </c>
      <c r="R3268" s="1135">
        <v>25</v>
      </c>
      <c r="T3268" s="1135">
        <v>18</v>
      </c>
      <c r="U3268" s="1135">
        <v>3.8</v>
      </c>
      <c r="V3268" s="1135" t="s">
        <v>663</v>
      </c>
      <c r="W3268" s="1135">
        <v>135</v>
      </c>
      <c r="X3268" s="1135">
        <v>80</v>
      </c>
      <c r="Y3268" s="1135">
        <v>1.2</v>
      </c>
      <c r="Z3268" s="1135" t="s">
        <v>663</v>
      </c>
      <c r="AA3268" s="1135" t="s">
        <v>16844</v>
      </c>
      <c r="AH3268" s="1135" t="s">
        <v>735</v>
      </c>
      <c r="AI3268" s="1135">
        <v>95.79</v>
      </c>
      <c r="AJ3268" s="1135">
        <v>-0.82</v>
      </c>
      <c r="AK3268" s="1135">
        <v>2.04</v>
      </c>
      <c r="AM3268" s="1136" t="s">
        <v>16590</v>
      </c>
      <c r="AN3268" s="1136" t="s">
        <v>17100</v>
      </c>
      <c r="AO3268" s="1136">
        <f t="shared" si="406"/>
        <v>600</v>
      </c>
      <c r="AP3268" s="1136">
        <f t="shared" si="407"/>
        <v>1.65</v>
      </c>
      <c r="AQ3268" s="1136" t="str">
        <f t="shared" si="408"/>
        <v>1-5-1S85°S+Z</v>
      </c>
      <c r="AR3268" s="1136" t="str">
        <f t="shared" si="409"/>
        <v>NA</v>
      </c>
      <c r="AS3268" s="1136" t="str">
        <f t="shared" si="410"/>
        <v>173/OFF</v>
      </c>
      <c r="AT3268" s="1136" t="str">
        <f t="shared" si="411"/>
        <v>1-5-1S85°S+Z</v>
      </c>
      <c r="AV3268" s="1136" t="str">
        <f t="shared" si="412"/>
        <v>115.1.9</v>
      </c>
      <c r="AW3268" s="1438">
        <f t="shared" si="413"/>
        <v>46031</v>
      </c>
    </row>
    <row r="3269" spans="1:49">
      <c r="A3269" s="1135" t="s">
        <v>16881</v>
      </c>
      <c r="B3269" s="1135" t="s">
        <v>16606</v>
      </c>
      <c r="C3269" s="1135">
        <v>700</v>
      </c>
      <c r="D3269" s="1135">
        <v>1.7549999999999999</v>
      </c>
      <c r="E3269" s="1135" t="s">
        <v>15202</v>
      </c>
      <c r="F3269" s="1135" t="s">
        <v>663</v>
      </c>
      <c r="G3269" s="1135">
        <v>5</v>
      </c>
      <c r="H3269" s="1135" t="s">
        <v>2353</v>
      </c>
      <c r="I3269" s="1135" t="s">
        <v>466</v>
      </c>
      <c r="J3269" s="1135">
        <v>2.1</v>
      </c>
      <c r="K3269" s="1135" t="s">
        <v>16861</v>
      </c>
      <c r="L3269" s="1135" t="s">
        <v>6429</v>
      </c>
      <c r="M3269" s="1135">
        <v>149.5</v>
      </c>
      <c r="N3269" s="1135" t="s">
        <v>1039</v>
      </c>
      <c r="O3269" s="1135">
        <v>3.7375000000000003</v>
      </c>
      <c r="P3269" s="1135">
        <v>2.99</v>
      </c>
      <c r="Q3269" s="1135">
        <v>4</v>
      </c>
      <c r="R3269" s="1135">
        <v>21</v>
      </c>
      <c r="T3269" s="1135">
        <v>37</v>
      </c>
      <c r="U3269" s="1135">
        <v>3.7</v>
      </c>
      <c r="V3269" s="1135" t="s">
        <v>663</v>
      </c>
      <c r="W3269" s="1135">
        <v>110</v>
      </c>
      <c r="X3269" s="1135">
        <v>40</v>
      </c>
      <c r="Y3269" s="1135">
        <v>2.2000000000000002</v>
      </c>
      <c r="Z3269" s="1135" t="s">
        <v>663</v>
      </c>
      <c r="AA3269" s="1135" t="s">
        <v>16882</v>
      </c>
      <c r="AH3269" s="1135" t="s">
        <v>633</v>
      </c>
      <c r="AI3269" s="1135">
        <v>91.69</v>
      </c>
      <c r="AJ3269" s="1135">
        <v>-0.39</v>
      </c>
      <c r="AK3269" s="1135">
        <v>1.5</v>
      </c>
      <c r="AM3269" s="1136" t="s">
        <v>16605</v>
      </c>
      <c r="AN3269" s="1136" t="s">
        <v>17101</v>
      </c>
      <c r="AO3269" s="1136">
        <f t="shared" si="406"/>
        <v>700</v>
      </c>
      <c r="AP3269" s="1136">
        <f t="shared" si="407"/>
        <v>1.7549999999999999</v>
      </c>
      <c r="AQ3269" s="1136" t="str">
        <f t="shared" si="408"/>
        <v>1-4-1S83°Z+S</v>
      </c>
      <c r="AR3269" s="1136" t="str">
        <f t="shared" si="409"/>
        <v>NA</v>
      </c>
      <c r="AS3269" s="1136" t="str">
        <f t="shared" si="410"/>
        <v>275/275/OFF</v>
      </c>
      <c r="AT3269" s="1136" t="str">
        <f t="shared" si="411"/>
        <v>1-4-1S83°Z+S</v>
      </c>
      <c r="AV3269" s="1136" t="str">
        <f t="shared" si="412"/>
        <v>115.1.21</v>
      </c>
      <c r="AW3269" s="1438">
        <f t="shared" si="413"/>
        <v>46043</v>
      </c>
    </row>
    <row r="3270" spans="1:49">
      <c r="A3270" s="1135" t="s">
        <v>16883</v>
      </c>
      <c r="B3270" s="1135" t="s">
        <v>210</v>
      </c>
      <c r="C3270" s="1135">
        <v>650</v>
      </c>
      <c r="D3270" s="1135">
        <v>1.76</v>
      </c>
      <c r="E3270" s="1135" t="s">
        <v>15193</v>
      </c>
      <c r="F3270" s="1135" t="s">
        <v>2095</v>
      </c>
      <c r="G3270" s="1135">
        <v>5</v>
      </c>
      <c r="H3270" s="1135" t="s">
        <v>6117</v>
      </c>
      <c r="I3270" s="1135" t="s">
        <v>126</v>
      </c>
      <c r="J3270" s="1135">
        <v>3</v>
      </c>
      <c r="K3270" s="1135" t="s">
        <v>16884</v>
      </c>
      <c r="L3270" s="1135" t="s">
        <v>4760</v>
      </c>
      <c r="M3270" s="1135">
        <v>150.80000000000001</v>
      </c>
      <c r="N3270" s="1135" t="s">
        <v>1039</v>
      </c>
      <c r="O3270" s="1135">
        <v>3.7700000000000005</v>
      </c>
      <c r="P3270" s="1135">
        <v>3.0160000000000005</v>
      </c>
      <c r="Q3270" s="1135">
        <v>4</v>
      </c>
      <c r="R3270" s="1135">
        <v>19</v>
      </c>
      <c r="T3270" s="1135">
        <v>28.3</v>
      </c>
      <c r="U3270" s="1135">
        <v>4.3</v>
      </c>
      <c r="V3270" s="1135" t="s">
        <v>663</v>
      </c>
      <c r="W3270" s="1135">
        <v>100</v>
      </c>
      <c r="X3270" s="1135">
        <v>50</v>
      </c>
      <c r="Y3270" s="1135">
        <v>1.5</v>
      </c>
      <c r="Z3270" s="1135">
        <v>6.5</v>
      </c>
      <c r="AA3270" s="1135" t="s">
        <v>16885</v>
      </c>
      <c r="AH3270" s="1135" t="s">
        <v>474</v>
      </c>
      <c r="AI3270" s="1135">
        <v>91.76</v>
      </c>
      <c r="AJ3270" s="1135">
        <v>-0.9</v>
      </c>
      <c r="AK3270" s="1135">
        <v>1.19</v>
      </c>
      <c r="AM3270" s="1136" t="s">
        <v>16610</v>
      </c>
      <c r="AN3270" s="1136" t="s">
        <v>17102</v>
      </c>
      <c r="AO3270" s="1136">
        <f t="shared" si="406"/>
        <v>650</v>
      </c>
      <c r="AP3270" s="1136">
        <f t="shared" si="407"/>
        <v>1.76</v>
      </c>
      <c r="AQ3270" s="1136" t="str">
        <f t="shared" si="408"/>
        <v>1-5-1S87°</v>
      </c>
      <c r="AR3270" s="1136" t="str">
        <f t="shared" si="409"/>
        <v>29.9</v>
      </c>
      <c r="AS3270" s="1136" t="str">
        <f t="shared" si="410"/>
        <v>350/310/OFF</v>
      </c>
      <c r="AT3270" s="1136" t="str">
        <f t="shared" si="411"/>
        <v>1-5-1S87°</v>
      </c>
      <c r="AV3270" s="1136" t="str">
        <f t="shared" si="412"/>
        <v>115.1.22</v>
      </c>
      <c r="AW3270" s="1438">
        <f t="shared" si="413"/>
        <v>46044</v>
      </c>
    </row>
    <row r="3271" spans="1:49">
      <c r="A3271" s="1135" t="s">
        <v>16886</v>
      </c>
      <c r="B3271" s="1135" t="s">
        <v>16606</v>
      </c>
      <c r="C3271" s="1135">
        <v>700</v>
      </c>
      <c r="D3271" s="1135">
        <v>1.75</v>
      </c>
      <c r="E3271" s="1135" t="s">
        <v>15202</v>
      </c>
      <c r="F3271" s="1135" t="s">
        <v>663</v>
      </c>
      <c r="G3271" s="1135">
        <v>5</v>
      </c>
      <c r="H3271" s="1135" t="s">
        <v>2353</v>
      </c>
      <c r="I3271" s="1135" t="s">
        <v>466</v>
      </c>
      <c r="J3271" s="1135">
        <v>2.2000000000000002</v>
      </c>
      <c r="K3271" s="1135" t="s">
        <v>16887</v>
      </c>
      <c r="L3271" s="1135" t="s">
        <v>4958</v>
      </c>
      <c r="M3271" s="1135">
        <v>149.5</v>
      </c>
      <c r="N3271" s="1135" t="s">
        <v>1039</v>
      </c>
      <c r="O3271" s="1135">
        <v>3.7375000000000003</v>
      </c>
      <c r="P3271" s="1135">
        <v>2.99</v>
      </c>
      <c r="Q3271" s="1135">
        <v>4</v>
      </c>
      <c r="R3271" s="1135">
        <v>21</v>
      </c>
      <c r="T3271" s="1135">
        <v>37</v>
      </c>
      <c r="U3271" s="1135">
        <v>3.7</v>
      </c>
      <c r="V3271" s="1135" t="s">
        <v>663</v>
      </c>
      <c r="W3271" s="1135">
        <v>110</v>
      </c>
      <c r="X3271" s="1135">
        <v>40</v>
      </c>
      <c r="Y3271" s="1135">
        <v>2.2000000000000002</v>
      </c>
      <c r="Z3271" s="1135" t="s">
        <v>663</v>
      </c>
      <c r="AA3271" s="1135" t="s">
        <v>16888</v>
      </c>
      <c r="AH3271" s="1135" t="s">
        <v>488</v>
      </c>
      <c r="AI3271" s="1135">
        <v>91.61</v>
      </c>
      <c r="AJ3271" s="1135">
        <v>-0.95</v>
      </c>
      <c r="AK3271" s="1135">
        <v>1.51</v>
      </c>
      <c r="AM3271" s="1136" t="s">
        <v>16611</v>
      </c>
      <c r="AN3271" s="1136" t="s">
        <v>17103</v>
      </c>
      <c r="AO3271" s="1136">
        <f t="shared" si="406"/>
        <v>700</v>
      </c>
      <c r="AP3271" s="1136">
        <f t="shared" si="407"/>
        <v>1.75</v>
      </c>
      <c r="AQ3271" s="1136" t="str">
        <f t="shared" si="408"/>
        <v>1-4-1S83°Z+S</v>
      </c>
      <c r="AR3271" s="1136" t="str">
        <f t="shared" si="409"/>
        <v>NA</v>
      </c>
      <c r="AS3271" s="1136" t="str">
        <f t="shared" si="410"/>
        <v>275/275/OFF</v>
      </c>
      <c r="AT3271" s="1136" t="str">
        <f t="shared" si="411"/>
        <v>1-4-1S83°Z+S</v>
      </c>
      <c r="AV3271" s="1136" t="str">
        <f t="shared" si="412"/>
        <v>115.1.23</v>
      </c>
      <c r="AW3271" s="1438">
        <f t="shared" si="413"/>
        <v>46045</v>
      </c>
    </row>
    <row r="3272" spans="1:49">
      <c r="A3272" s="1135" t="s">
        <v>16889</v>
      </c>
      <c r="B3272" s="1135" t="s">
        <v>210</v>
      </c>
      <c r="C3272" s="1135">
        <v>670</v>
      </c>
      <c r="D3272" s="1135">
        <v>1.7649999999999999</v>
      </c>
      <c r="E3272" s="1135" t="s">
        <v>15193</v>
      </c>
      <c r="F3272" s="1135" t="s">
        <v>1078</v>
      </c>
      <c r="G3272" s="1135">
        <v>5</v>
      </c>
      <c r="H3272" s="1135" t="s">
        <v>6654</v>
      </c>
      <c r="I3272" s="1135" t="s">
        <v>126</v>
      </c>
      <c r="J3272" s="1135">
        <v>0.7</v>
      </c>
      <c r="K3272" s="1135" t="s">
        <v>16884</v>
      </c>
      <c r="L3272" s="1135" t="s">
        <v>4760</v>
      </c>
      <c r="M3272" s="1135">
        <v>151.5</v>
      </c>
      <c r="N3272" s="1135" t="s">
        <v>1039</v>
      </c>
      <c r="O3272" s="1135">
        <v>3.7875000000000001</v>
      </c>
      <c r="P3272" s="1135">
        <v>3.0300000000000002</v>
      </c>
      <c r="Q3272" s="1135">
        <v>3.5</v>
      </c>
      <c r="R3272" s="1135">
        <v>19.100000000000001</v>
      </c>
      <c r="T3272" s="1135">
        <v>23.7</v>
      </c>
      <c r="U3272" s="1135">
        <v>3.2</v>
      </c>
      <c r="V3272" s="1135" t="s">
        <v>663</v>
      </c>
      <c r="W3272" s="1135">
        <v>35</v>
      </c>
      <c r="X3272" s="1135">
        <v>10</v>
      </c>
      <c r="Y3272" s="1135">
        <v>1</v>
      </c>
      <c r="Z3272" s="1135">
        <v>6</v>
      </c>
      <c r="AA3272" s="1135" t="s">
        <v>16813</v>
      </c>
      <c r="AH3272" s="1135" t="s">
        <v>784</v>
      </c>
      <c r="AI3272" s="1135">
        <v>91.62</v>
      </c>
      <c r="AJ3272" s="1135">
        <v>-1.21</v>
      </c>
      <c r="AK3272" s="1135">
        <v>1.49</v>
      </c>
      <c r="AM3272" s="1136" t="s">
        <v>16621</v>
      </c>
      <c r="AN3272" s="1136" t="s">
        <v>17104</v>
      </c>
      <c r="AO3272" s="1136">
        <f t="shared" si="406"/>
        <v>670</v>
      </c>
      <c r="AP3272" s="1136">
        <f t="shared" si="407"/>
        <v>1.7649999999999999</v>
      </c>
      <c r="AQ3272" s="1136" t="str">
        <f t="shared" si="408"/>
        <v>1-5-1S87°</v>
      </c>
      <c r="AR3272" s="1136" t="str">
        <f t="shared" si="409"/>
        <v>30</v>
      </c>
      <c r="AS3272" s="1136" t="str">
        <f t="shared" si="410"/>
        <v>350/310/155</v>
      </c>
      <c r="AT3272" s="1136" t="str">
        <f t="shared" si="411"/>
        <v>1-5-1S87°</v>
      </c>
      <c r="AV3272" s="1136" t="str">
        <f t="shared" si="412"/>
        <v>115.1.28</v>
      </c>
      <c r="AW3272" s="1438">
        <f t="shared" si="413"/>
        <v>46050</v>
      </c>
    </row>
    <row r="3273" spans="1:49">
      <c r="A3273" s="1135" t="s">
        <v>16890</v>
      </c>
      <c r="B3273" s="1135" t="s">
        <v>628</v>
      </c>
      <c r="C3273" s="1135">
        <v>700</v>
      </c>
      <c r="D3273" s="1135">
        <v>1.7350000000000001</v>
      </c>
      <c r="E3273" s="1135" t="s">
        <v>15188</v>
      </c>
      <c r="F3273" s="1135" t="s">
        <v>1078</v>
      </c>
      <c r="G3273" s="1135">
        <v>5</v>
      </c>
      <c r="H3273" s="1135" t="s">
        <v>16891</v>
      </c>
      <c r="I3273" s="1135" t="s">
        <v>126</v>
      </c>
      <c r="J3273" s="1135">
        <v>2.9</v>
      </c>
      <c r="K3273" s="1135" t="s">
        <v>16892</v>
      </c>
      <c r="L3273" s="1135" t="s">
        <v>5040</v>
      </c>
      <c r="M3273" s="1135">
        <v>150.30000000000001</v>
      </c>
      <c r="N3273" s="1135" t="s">
        <v>1039</v>
      </c>
      <c r="O3273" s="1135">
        <v>3.7575000000000003</v>
      </c>
      <c r="P3273" s="1135">
        <v>3.0060000000000002</v>
      </c>
      <c r="Q3273" s="1135">
        <v>2.8</v>
      </c>
      <c r="R3273" s="1135">
        <v>31</v>
      </c>
      <c r="T3273" s="1135">
        <v>13</v>
      </c>
      <c r="U3273" s="1135">
        <v>7</v>
      </c>
      <c r="V3273" s="1135" t="s">
        <v>663</v>
      </c>
      <c r="W3273" s="1135">
        <v>115</v>
      </c>
      <c r="X3273" s="1135">
        <v>50</v>
      </c>
      <c r="Y3273" s="1135">
        <v>1.7</v>
      </c>
      <c r="Z3273" s="1135">
        <v>6.5</v>
      </c>
      <c r="AA3273" s="1135" t="s">
        <v>16893</v>
      </c>
      <c r="AH3273" s="1135" t="s">
        <v>745</v>
      </c>
      <c r="AI3273" s="1135">
        <v>92.9</v>
      </c>
      <c r="AJ3273" s="1135">
        <v>-1.05</v>
      </c>
      <c r="AK3273" s="1135">
        <v>3.73</v>
      </c>
      <c r="AM3273" s="1136" t="s">
        <v>16615</v>
      </c>
      <c r="AN3273" s="1136" t="s">
        <v>17105</v>
      </c>
      <c r="AO3273" s="1136">
        <f t="shared" si="406"/>
        <v>700</v>
      </c>
      <c r="AP3273" s="1136">
        <f t="shared" si="407"/>
        <v>1.7350000000000001</v>
      </c>
      <c r="AQ3273" s="1136" t="str">
        <f t="shared" si="408"/>
        <v>1-5-1S91°</v>
      </c>
      <c r="AR3273" s="1136" t="str">
        <f t="shared" si="409"/>
        <v>30</v>
      </c>
      <c r="AS3273" s="1136" t="str">
        <f t="shared" si="410"/>
        <v>263/263/OFF</v>
      </c>
      <c r="AT3273" s="1136" t="str">
        <f t="shared" si="411"/>
        <v>1-5-1S91°</v>
      </c>
      <c r="AV3273" s="1136" t="str">
        <f t="shared" si="412"/>
        <v>115.1.26</v>
      </c>
      <c r="AW3273" s="1438">
        <f t="shared" si="413"/>
        <v>46048</v>
      </c>
    </row>
    <row r="3274" spans="1:49">
      <c r="A3274" s="1135" t="s">
        <v>16894</v>
      </c>
      <c r="B3274" s="1135" t="s">
        <v>16895</v>
      </c>
      <c r="C3274" s="1135">
        <v>670</v>
      </c>
      <c r="D3274" s="1135">
        <v>1.75</v>
      </c>
      <c r="E3274" s="1135" t="s">
        <v>15188</v>
      </c>
      <c r="F3274" s="1135" t="s">
        <v>1078</v>
      </c>
      <c r="G3274" s="1135">
        <v>5</v>
      </c>
      <c r="H3274" s="1135" t="s">
        <v>16896</v>
      </c>
      <c r="I3274" s="1135" t="s">
        <v>126</v>
      </c>
      <c r="J3274" s="1135">
        <v>0.8</v>
      </c>
      <c r="K3274" s="1135" t="s">
        <v>16897</v>
      </c>
      <c r="L3274" s="1135" t="s">
        <v>4760</v>
      </c>
      <c r="M3274" s="1135">
        <v>151.5</v>
      </c>
      <c r="N3274" s="1135" t="s">
        <v>1039</v>
      </c>
      <c r="O3274" s="1135">
        <v>3.7875000000000001</v>
      </c>
      <c r="P3274" s="1135">
        <v>3.0300000000000002</v>
      </c>
      <c r="Q3274" s="1135">
        <v>3.5</v>
      </c>
      <c r="R3274" s="1135">
        <v>19.100000000000001</v>
      </c>
      <c r="T3274" s="1135">
        <v>23.7</v>
      </c>
      <c r="U3274" s="1135">
        <v>3.2</v>
      </c>
      <c r="V3274" s="1135" t="s">
        <v>663</v>
      </c>
      <c r="W3274" s="1135">
        <v>35</v>
      </c>
      <c r="X3274" s="1135">
        <v>10</v>
      </c>
      <c r="Y3274" s="1135">
        <v>1</v>
      </c>
      <c r="Z3274" s="1135">
        <v>6</v>
      </c>
      <c r="AA3274" s="1135" t="s">
        <v>16813</v>
      </c>
      <c r="AH3274" s="1135" t="s">
        <v>459</v>
      </c>
      <c r="AI3274" s="1135">
        <v>91.9</v>
      </c>
      <c r="AJ3274" s="1135">
        <v>-0.61</v>
      </c>
      <c r="AK3274" s="1135">
        <v>1.67</v>
      </c>
      <c r="AM3274" s="1136" t="s">
        <v>16618</v>
      </c>
      <c r="AN3274" s="1136" t="s">
        <v>17106</v>
      </c>
      <c r="AO3274" s="1136">
        <f t="shared" si="406"/>
        <v>670</v>
      </c>
      <c r="AP3274" s="1136">
        <f t="shared" si="407"/>
        <v>1.75</v>
      </c>
      <c r="AQ3274" s="1136" t="str">
        <f t="shared" si="408"/>
        <v>1-5-1S91°</v>
      </c>
      <c r="AR3274" s="1136" t="str">
        <f t="shared" si="409"/>
        <v>30</v>
      </c>
      <c r="AS3274" s="1136" t="str">
        <f t="shared" si="410"/>
        <v>355/315/160</v>
      </c>
      <c r="AT3274" s="1136" t="str">
        <f t="shared" si="411"/>
        <v>1-5-1S91°</v>
      </c>
      <c r="AV3274" s="1136" t="str">
        <f t="shared" si="412"/>
        <v>115.1.28</v>
      </c>
      <c r="AW3274" s="1438">
        <f t="shared" si="413"/>
        <v>46050</v>
      </c>
    </row>
    <row r="3275" spans="1:49">
      <c r="A3275" s="1135" t="s">
        <v>16898</v>
      </c>
      <c r="B3275" s="1135" t="s">
        <v>878</v>
      </c>
      <c r="C3275" s="1135">
        <v>600</v>
      </c>
      <c r="D3275" s="1135">
        <v>1.74</v>
      </c>
      <c r="E3275" s="1135" t="s">
        <v>15188</v>
      </c>
      <c r="F3275" s="1135" t="s">
        <v>1048</v>
      </c>
      <c r="G3275" s="1135">
        <v>5</v>
      </c>
      <c r="H3275" s="1135" t="s">
        <v>5220</v>
      </c>
      <c r="I3275" s="1135" t="s">
        <v>663</v>
      </c>
      <c r="J3275" s="1135">
        <v>0</v>
      </c>
      <c r="K3275" s="1135" t="s">
        <v>16899</v>
      </c>
      <c r="L3275" s="1135" t="s">
        <v>6332</v>
      </c>
      <c r="M3275" s="1135">
        <v>151</v>
      </c>
      <c r="N3275" s="1135" t="s">
        <v>1039</v>
      </c>
      <c r="O3275" s="1135">
        <v>3.7750000000000004</v>
      </c>
      <c r="P3275" s="1135">
        <v>3.02</v>
      </c>
      <c r="Q3275" s="1135">
        <v>3</v>
      </c>
      <c r="R3275" s="1135">
        <v>22.4</v>
      </c>
      <c r="T3275" s="1135">
        <v>15</v>
      </c>
      <c r="U3275" s="1135">
        <v>3.7</v>
      </c>
      <c r="V3275" s="1135" t="s">
        <v>663</v>
      </c>
      <c r="W3275" s="1135" t="s">
        <v>663</v>
      </c>
      <c r="X3275" s="1135" t="s">
        <v>663</v>
      </c>
      <c r="Y3275" s="1135">
        <v>1.5</v>
      </c>
      <c r="Z3275" s="1135">
        <v>5.5</v>
      </c>
      <c r="AA3275" s="1135" t="s">
        <v>16747</v>
      </c>
      <c r="AB3275" s="1135" t="s">
        <v>2158</v>
      </c>
      <c r="AH3275" s="1135" t="s">
        <v>944</v>
      </c>
      <c r="AI3275" s="1135">
        <v>91.5</v>
      </c>
      <c r="AJ3275" s="1135">
        <v>-1.3</v>
      </c>
      <c r="AK3275" s="1135">
        <v>5.39</v>
      </c>
      <c r="AM3275" s="1136" t="s">
        <v>17107</v>
      </c>
      <c r="AN3275" s="1136" t="s">
        <v>17108</v>
      </c>
      <c r="AO3275" s="1136">
        <f t="shared" ref="AO3275:AO3338" si="414">C3275</f>
        <v>600</v>
      </c>
      <c r="AP3275" s="1136">
        <f t="shared" ref="AP3275:AP3338" si="415">D3275</f>
        <v>1.74</v>
      </c>
      <c r="AQ3275" s="1136" t="str">
        <f t="shared" ref="AQ3275:AQ3338" si="416">E3275</f>
        <v>1-5-1S91°</v>
      </c>
      <c r="AR3275" s="1136" t="str">
        <f t="shared" ref="AR3275:AR3338" si="417">F3275</f>
        <v>31</v>
      </c>
      <c r="AS3275" s="1136" t="str">
        <f t="shared" ref="AS3275:AS3338" si="418">H3275</f>
        <v>300/300/140</v>
      </c>
      <c r="AT3275" s="1136" t="str">
        <f t="shared" ref="AT3275:AT3338" si="419">E3275</f>
        <v>1-5-1S91°</v>
      </c>
      <c r="AV3275" s="1136" t="str">
        <f t="shared" si="412"/>
        <v>115.2.6</v>
      </c>
      <c r="AW3275" s="1438">
        <f t="shared" si="413"/>
        <v>46059</v>
      </c>
    </row>
    <row r="3276" spans="1:49">
      <c r="A3276" s="1135" t="s">
        <v>16900</v>
      </c>
      <c r="B3276" s="1135" t="s">
        <v>471</v>
      </c>
      <c r="C3276" s="1135">
        <v>700</v>
      </c>
      <c r="D3276" s="1135">
        <v>1.75</v>
      </c>
      <c r="E3276" s="1135" t="s">
        <v>15202</v>
      </c>
      <c r="F3276" s="1135" t="s">
        <v>663</v>
      </c>
      <c r="G3276" s="1135">
        <v>5</v>
      </c>
      <c r="H3276" s="1135" t="s">
        <v>2353</v>
      </c>
      <c r="I3276" s="1135" t="s">
        <v>466</v>
      </c>
      <c r="J3276" s="1135">
        <v>2.2999999999999998</v>
      </c>
      <c r="K3276" s="1135" t="s">
        <v>16901</v>
      </c>
      <c r="L3276" s="1135" t="s">
        <v>6429</v>
      </c>
      <c r="M3276" s="1135">
        <v>149.5</v>
      </c>
      <c r="N3276" s="1135" t="s">
        <v>1039</v>
      </c>
      <c r="O3276" s="1135">
        <v>3.7375000000000003</v>
      </c>
      <c r="P3276" s="1135">
        <v>2.99</v>
      </c>
      <c r="Q3276" s="1135">
        <v>4</v>
      </c>
      <c r="R3276" s="1135">
        <v>21</v>
      </c>
      <c r="T3276" s="1135">
        <v>37</v>
      </c>
      <c r="U3276" s="1135">
        <v>3.7</v>
      </c>
      <c r="V3276" s="1135" t="s">
        <v>663</v>
      </c>
      <c r="W3276" s="1135">
        <v>110</v>
      </c>
      <c r="X3276" s="1135">
        <v>40</v>
      </c>
      <c r="Y3276" s="1135">
        <v>2.2000000000000002</v>
      </c>
      <c r="Z3276" s="1135" t="s">
        <v>663</v>
      </c>
      <c r="AA3276" s="1135" t="s">
        <v>16902</v>
      </c>
      <c r="AH3276" s="1135" t="s">
        <v>959</v>
      </c>
      <c r="AI3276" s="1135">
        <v>91.23</v>
      </c>
      <c r="AJ3276" s="1135">
        <v>-0.97</v>
      </c>
      <c r="AK3276" s="1135">
        <v>1.37</v>
      </c>
      <c r="AM3276" s="1136" t="s">
        <v>16711</v>
      </c>
      <c r="AN3276" s="1136" t="s">
        <v>17109</v>
      </c>
      <c r="AO3276" s="1136">
        <f t="shared" si="414"/>
        <v>700</v>
      </c>
      <c r="AP3276" s="1136">
        <f t="shared" si="415"/>
        <v>1.75</v>
      </c>
      <c r="AQ3276" s="1136" t="str">
        <f t="shared" si="416"/>
        <v>1-4-1S83°Z+S</v>
      </c>
      <c r="AR3276" s="1136" t="str">
        <f t="shared" si="417"/>
        <v>NA</v>
      </c>
      <c r="AS3276" s="1136" t="str">
        <f t="shared" si="418"/>
        <v>275/275/OFF</v>
      </c>
      <c r="AT3276" s="1136" t="str">
        <f t="shared" si="419"/>
        <v>1-4-1S83°Z+S</v>
      </c>
      <c r="AV3276" s="1136" t="str">
        <f t="shared" si="412"/>
        <v>115.2.24</v>
      </c>
      <c r="AW3276" s="1438">
        <f t="shared" si="413"/>
        <v>46077</v>
      </c>
    </row>
    <row r="3277" spans="1:49">
      <c r="A3277" s="1135" t="s">
        <v>16903</v>
      </c>
      <c r="B3277" s="1135" t="s">
        <v>471</v>
      </c>
      <c r="C3277" s="1135">
        <v>700</v>
      </c>
      <c r="D3277" s="1135">
        <v>1.7549999999999999</v>
      </c>
      <c r="E3277" s="1135" t="s">
        <v>15202</v>
      </c>
      <c r="F3277" s="1135" t="s">
        <v>663</v>
      </c>
      <c r="G3277" s="1135">
        <v>5</v>
      </c>
      <c r="H3277" s="1135" t="s">
        <v>2353</v>
      </c>
      <c r="I3277" s="1135" t="s">
        <v>466</v>
      </c>
      <c r="J3277" s="1135">
        <v>2.1</v>
      </c>
      <c r="K3277" s="1135" t="s">
        <v>16901</v>
      </c>
      <c r="L3277" s="1135" t="s">
        <v>4958</v>
      </c>
      <c r="M3277" s="1135">
        <v>149.5</v>
      </c>
      <c r="N3277" s="1135" t="s">
        <v>1039</v>
      </c>
      <c r="O3277" s="1135">
        <v>3.7375000000000003</v>
      </c>
      <c r="P3277" s="1135">
        <v>2.99</v>
      </c>
      <c r="Q3277" s="1135">
        <v>4</v>
      </c>
      <c r="R3277" s="1135">
        <v>21</v>
      </c>
      <c r="T3277" s="1135">
        <v>37</v>
      </c>
      <c r="U3277" s="1135">
        <v>3.7</v>
      </c>
      <c r="V3277" s="1135" t="s">
        <v>663</v>
      </c>
      <c r="W3277" s="1135">
        <v>110</v>
      </c>
      <c r="X3277" s="1135">
        <v>40</v>
      </c>
      <c r="Y3277" s="1135">
        <v>2.2000000000000002</v>
      </c>
      <c r="Z3277" s="1135" t="s">
        <v>663</v>
      </c>
      <c r="AA3277" s="1135" t="s">
        <v>16824</v>
      </c>
      <c r="AH3277" s="1135" t="s">
        <v>1084</v>
      </c>
      <c r="AI3277" s="1135">
        <v>91.51</v>
      </c>
      <c r="AJ3277" s="1135">
        <v>-1.1000000000000001</v>
      </c>
      <c r="AK3277" s="1135">
        <v>1.56</v>
      </c>
      <c r="AM3277" s="1136" t="s">
        <v>16714</v>
      </c>
      <c r="AN3277" s="1136" t="s">
        <v>17110</v>
      </c>
      <c r="AO3277" s="1136">
        <f t="shared" si="414"/>
        <v>700</v>
      </c>
      <c r="AP3277" s="1136">
        <f t="shared" si="415"/>
        <v>1.7549999999999999</v>
      </c>
      <c r="AQ3277" s="1136" t="str">
        <f t="shared" si="416"/>
        <v>1-4-1S83°Z+S</v>
      </c>
      <c r="AR3277" s="1136" t="str">
        <f t="shared" si="417"/>
        <v>NA</v>
      </c>
      <c r="AS3277" s="1136" t="str">
        <f t="shared" si="418"/>
        <v>275/275/OFF</v>
      </c>
      <c r="AT3277" s="1136" t="str">
        <f t="shared" si="419"/>
        <v>1-4-1S83°Z+S</v>
      </c>
      <c r="AV3277" s="1136" t="str">
        <f t="shared" si="412"/>
        <v>115.2.26</v>
      </c>
      <c r="AW3277" s="1438">
        <f t="shared" si="413"/>
        <v>46079</v>
      </c>
    </row>
    <row r="3278" spans="1:49">
      <c r="A3278" s="1135" t="s">
        <v>16206</v>
      </c>
      <c r="B3278" s="1135" t="s">
        <v>779</v>
      </c>
      <c r="C3278" s="1135">
        <v>650</v>
      </c>
      <c r="D3278" s="1135">
        <v>1.665</v>
      </c>
      <c r="E3278" s="1135" t="s">
        <v>15215</v>
      </c>
      <c r="F3278" s="1135" t="s">
        <v>663</v>
      </c>
      <c r="G3278" s="1135">
        <v>4</v>
      </c>
      <c r="H3278" s="1135" t="s">
        <v>2030</v>
      </c>
      <c r="I3278" s="1135" t="s">
        <v>126</v>
      </c>
      <c r="J3278" s="1135">
        <v>1.8</v>
      </c>
      <c r="K3278" s="1135" t="s">
        <v>15960</v>
      </c>
      <c r="L3278" s="1135" t="s">
        <v>16207</v>
      </c>
      <c r="M3278" s="1135">
        <v>155</v>
      </c>
      <c r="N3278" s="1135" t="s">
        <v>1039</v>
      </c>
      <c r="O3278" s="1135">
        <v>3.875</v>
      </c>
      <c r="P3278" s="1135">
        <v>3.1</v>
      </c>
      <c r="Q3278" s="1135">
        <v>4</v>
      </c>
      <c r="R3278" s="1135">
        <v>25</v>
      </c>
      <c r="T3278" s="1135">
        <v>18</v>
      </c>
      <c r="U3278" s="1135">
        <v>3.8</v>
      </c>
      <c r="V3278" s="1135" t="s">
        <v>663</v>
      </c>
      <c r="W3278" s="1135">
        <v>135</v>
      </c>
      <c r="X3278" s="1135">
        <v>80</v>
      </c>
      <c r="Y3278" s="1135">
        <v>1.2</v>
      </c>
      <c r="Z3278" s="1135" t="s">
        <v>663</v>
      </c>
      <c r="AA3278" s="1135" t="s">
        <v>16176</v>
      </c>
      <c r="AB3278" s="1135" t="s">
        <v>15961</v>
      </c>
      <c r="AH3278" s="1135" t="s">
        <v>1147</v>
      </c>
      <c r="AI3278" s="1135">
        <v>95.56</v>
      </c>
      <c r="AJ3278" s="1135">
        <v>-0.57999999999999996</v>
      </c>
      <c r="AK3278" s="1135">
        <v>1.66</v>
      </c>
      <c r="AM3278" s="1136" t="s">
        <v>16102</v>
      </c>
      <c r="AN3278" s="1136" t="s">
        <v>16208</v>
      </c>
      <c r="AO3278" s="1136">
        <f t="shared" si="414"/>
        <v>650</v>
      </c>
      <c r="AP3278" s="1136">
        <f t="shared" si="415"/>
        <v>1.665</v>
      </c>
      <c r="AQ3278" s="1136" t="str">
        <f t="shared" si="416"/>
        <v>1-5-1S85°S+Z</v>
      </c>
      <c r="AR3278" s="1136" t="str">
        <f t="shared" si="417"/>
        <v>NA</v>
      </c>
      <c r="AS3278" s="1136" t="str">
        <f t="shared" si="418"/>
        <v>175/OFF</v>
      </c>
      <c r="AT3278" s="1136" t="str">
        <f t="shared" si="419"/>
        <v>1-5-1S85°S+Z</v>
      </c>
      <c r="AV3278" s="1136" t="str">
        <f t="shared" si="412"/>
        <v>114.9.5</v>
      </c>
      <c r="AW3278" s="1438">
        <f t="shared" si="413"/>
        <v>45905</v>
      </c>
    </row>
    <row r="3279" spans="1:49">
      <c r="A3279" s="1135" t="s">
        <v>16209</v>
      </c>
      <c r="B3279" s="1135" t="s">
        <v>878</v>
      </c>
      <c r="C3279" s="1135">
        <v>600</v>
      </c>
      <c r="D3279" s="1135">
        <v>1.79</v>
      </c>
      <c r="E3279" s="1135" t="s">
        <v>15188</v>
      </c>
      <c r="F3279" s="1135" t="s">
        <v>1048</v>
      </c>
      <c r="G3279" s="1135">
        <v>5</v>
      </c>
      <c r="H3279" s="1135" t="s">
        <v>5220</v>
      </c>
      <c r="I3279" s="1135" t="s">
        <v>466</v>
      </c>
      <c r="J3279" s="1135">
        <v>4</v>
      </c>
      <c r="K3279" s="1135" t="s">
        <v>16210</v>
      </c>
      <c r="L3279" s="1135" t="s">
        <v>6332</v>
      </c>
      <c r="M3279" s="1135">
        <v>151.69999999999999</v>
      </c>
      <c r="N3279" s="1135" t="s">
        <v>1039</v>
      </c>
      <c r="O3279" s="1135">
        <v>3.7925</v>
      </c>
      <c r="P3279" s="1135">
        <v>3.0339999999999998</v>
      </c>
      <c r="Q3279" s="1135">
        <v>3</v>
      </c>
      <c r="R3279" s="1135">
        <v>19.7</v>
      </c>
      <c r="T3279" s="1135">
        <v>11.5</v>
      </c>
      <c r="U3279" s="1135">
        <v>5.3</v>
      </c>
      <c r="V3279" s="1135" t="s">
        <v>663</v>
      </c>
      <c r="W3279" s="1135">
        <v>105</v>
      </c>
      <c r="X3279" s="1135">
        <v>95</v>
      </c>
      <c r="Y3279" s="1135">
        <v>1.5</v>
      </c>
      <c r="Z3279" s="1135">
        <v>5</v>
      </c>
      <c r="AA3279" s="1135" t="s">
        <v>15899</v>
      </c>
      <c r="AB3279" s="1135" t="s">
        <v>16211</v>
      </c>
      <c r="AH3279" s="1135" t="s">
        <v>1084</v>
      </c>
      <c r="AI3279" s="1135">
        <v>91.04</v>
      </c>
      <c r="AJ3279" s="1135">
        <v>-1.35</v>
      </c>
      <c r="AK3279" s="1135">
        <v>6.42</v>
      </c>
      <c r="AM3279" s="1136" t="s">
        <v>16106</v>
      </c>
      <c r="AN3279" s="1136" t="s">
        <v>16212</v>
      </c>
      <c r="AO3279" s="1136">
        <f t="shared" si="414"/>
        <v>600</v>
      </c>
      <c r="AP3279" s="1136">
        <f t="shared" si="415"/>
        <v>1.79</v>
      </c>
      <c r="AQ3279" s="1136" t="str">
        <f t="shared" si="416"/>
        <v>1-5-1S91°</v>
      </c>
      <c r="AR3279" s="1136" t="str">
        <f t="shared" si="417"/>
        <v>31</v>
      </c>
      <c r="AS3279" s="1136" t="str">
        <f t="shared" si="418"/>
        <v>300/300/140</v>
      </c>
      <c r="AT3279" s="1136" t="str">
        <f t="shared" si="419"/>
        <v>1-5-1S91°</v>
      </c>
      <c r="AV3279" s="1136" t="str">
        <f t="shared" si="412"/>
        <v>114.7.11</v>
      </c>
      <c r="AW3279" s="1438">
        <f t="shared" si="413"/>
        <v>45849</v>
      </c>
    </row>
    <row r="3280" spans="1:49">
      <c r="A3280" s="1135" t="s">
        <v>16213</v>
      </c>
      <c r="B3280" s="1135" t="s">
        <v>779</v>
      </c>
      <c r="C3280" s="1135">
        <v>700</v>
      </c>
      <c r="D3280" s="1135">
        <v>1.655</v>
      </c>
      <c r="E3280" s="1135" t="s">
        <v>15215</v>
      </c>
      <c r="F3280" s="1135" t="s">
        <v>663</v>
      </c>
      <c r="G3280" s="1135">
        <v>4</v>
      </c>
      <c r="H3280" s="1135" t="s">
        <v>4870</v>
      </c>
      <c r="I3280" s="1135" t="s">
        <v>126</v>
      </c>
      <c r="J3280" s="1135">
        <v>1.9</v>
      </c>
      <c r="K3280" s="1135" t="s">
        <v>16214</v>
      </c>
      <c r="L3280" s="1135" t="s">
        <v>16207</v>
      </c>
      <c r="M3280" s="1135">
        <v>155</v>
      </c>
      <c r="N3280" s="1135" t="s">
        <v>1039</v>
      </c>
      <c r="O3280" s="1135">
        <v>3.875</v>
      </c>
      <c r="P3280" s="1135">
        <v>3.1</v>
      </c>
      <c r="Q3280" s="1135">
        <v>4</v>
      </c>
      <c r="R3280" s="1135">
        <v>25</v>
      </c>
      <c r="T3280" s="1135">
        <v>18</v>
      </c>
      <c r="U3280" s="1135">
        <v>3.8</v>
      </c>
      <c r="V3280" s="1135" t="s">
        <v>663</v>
      </c>
      <c r="W3280" s="1135">
        <v>135</v>
      </c>
      <c r="X3280" s="1135">
        <v>80</v>
      </c>
      <c r="Y3280" s="1135">
        <v>1.2</v>
      </c>
      <c r="Z3280" s="1135" t="s">
        <v>663</v>
      </c>
      <c r="AA3280" s="1135" t="s">
        <v>16215</v>
      </c>
      <c r="AB3280" s="1135" t="s">
        <v>15961</v>
      </c>
      <c r="AH3280" s="1135" t="s">
        <v>700</v>
      </c>
      <c r="AI3280" s="1135">
        <v>95.11</v>
      </c>
      <c r="AJ3280" s="1135">
        <v>-0.42</v>
      </c>
      <c r="AK3280" s="1135">
        <v>2.13</v>
      </c>
      <c r="AM3280" s="1136" t="s">
        <v>16111</v>
      </c>
      <c r="AN3280" s="1136" t="s">
        <v>16216</v>
      </c>
      <c r="AO3280" s="1136">
        <f t="shared" si="414"/>
        <v>700</v>
      </c>
      <c r="AP3280" s="1136">
        <f t="shared" si="415"/>
        <v>1.655</v>
      </c>
      <c r="AQ3280" s="1136" t="str">
        <f t="shared" si="416"/>
        <v>1-5-1S85°S+Z</v>
      </c>
      <c r="AR3280" s="1136" t="str">
        <f t="shared" si="417"/>
        <v>NA</v>
      </c>
      <c r="AS3280" s="1136" t="str">
        <f t="shared" si="418"/>
        <v>178/OFF</v>
      </c>
      <c r="AT3280" s="1136" t="str">
        <f t="shared" si="419"/>
        <v>1-5-1S85°S+Z</v>
      </c>
      <c r="AV3280" s="1136" t="str">
        <f t="shared" si="412"/>
        <v>114.9.10</v>
      </c>
      <c r="AW3280" s="1438">
        <f t="shared" si="413"/>
        <v>45910</v>
      </c>
    </row>
    <row r="3281" spans="1:49">
      <c r="A3281" s="1135" t="s">
        <v>16904</v>
      </c>
      <c r="B3281" s="1135" t="s">
        <v>210</v>
      </c>
      <c r="C3281" s="1135">
        <v>650</v>
      </c>
      <c r="D3281" s="1135">
        <v>1.76</v>
      </c>
      <c r="E3281" s="1135" t="s">
        <v>15188</v>
      </c>
      <c r="F3281" s="1135" t="s">
        <v>2095</v>
      </c>
      <c r="G3281" s="1135">
        <v>5</v>
      </c>
      <c r="H3281" s="1135" t="s">
        <v>6117</v>
      </c>
      <c r="I3281" s="1135" t="s">
        <v>126</v>
      </c>
      <c r="J3281" s="1135">
        <v>3</v>
      </c>
      <c r="K3281" s="1135" t="s">
        <v>16905</v>
      </c>
      <c r="L3281" s="1135" t="s">
        <v>6385</v>
      </c>
      <c r="M3281" s="1135">
        <v>150.80000000000001</v>
      </c>
      <c r="N3281" s="1135" t="s">
        <v>1039</v>
      </c>
      <c r="O3281" s="1135">
        <v>3.7700000000000005</v>
      </c>
      <c r="P3281" s="1135">
        <v>3.0160000000000005</v>
      </c>
      <c r="Q3281" s="1135">
        <v>4</v>
      </c>
      <c r="R3281" s="1135">
        <v>19</v>
      </c>
      <c r="T3281" s="1135">
        <v>28.3</v>
      </c>
      <c r="U3281" s="1135">
        <v>4.3</v>
      </c>
      <c r="V3281" s="1135" t="s">
        <v>663</v>
      </c>
      <c r="W3281" s="1135">
        <v>100</v>
      </c>
      <c r="X3281" s="1135">
        <v>50</v>
      </c>
      <c r="Y3281" s="1135">
        <v>1.5</v>
      </c>
      <c r="Z3281" s="1135">
        <v>6.5</v>
      </c>
      <c r="AA3281" s="1135" t="s">
        <v>16906</v>
      </c>
      <c r="AH3281" s="1135" t="s">
        <v>3307</v>
      </c>
      <c r="AI3281" s="1135">
        <v>91.82</v>
      </c>
      <c r="AJ3281" s="1135">
        <v>-0.2</v>
      </c>
      <c r="AK3281" s="1135">
        <v>1.48</v>
      </c>
      <c r="AM3281" s="1136" t="s">
        <v>17111</v>
      </c>
      <c r="AN3281" s="1136" t="s">
        <v>17112</v>
      </c>
      <c r="AO3281" s="1136">
        <f t="shared" si="414"/>
        <v>650</v>
      </c>
      <c r="AP3281" s="1136">
        <f t="shared" si="415"/>
        <v>1.76</v>
      </c>
      <c r="AQ3281" s="1136" t="str">
        <f t="shared" si="416"/>
        <v>1-5-1S91°</v>
      </c>
      <c r="AR3281" s="1136" t="str">
        <f t="shared" si="417"/>
        <v>29.9</v>
      </c>
      <c r="AS3281" s="1136" t="str">
        <f t="shared" si="418"/>
        <v>350/310/OFF</v>
      </c>
      <c r="AT3281" s="1136" t="str">
        <f t="shared" si="419"/>
        <v>1-5-1S91°</v>
      </c>
      <c r="AV3281" s="1136" t="str">
        <f t="shared" si="412"/>
        <v>114.9.25</v>
      </c>
      <c r="AW3281" s="1438">
        <f t="shared" si="413"/>
        <v>45925</v>
      </c>
    </row>
    <row r="3282" spans="1:49">
      <c r="A3282" s="1135" t="s">
        <v>16907</v>
      </c>
      <c r="B3282" s="1135" t="s">
        <v>4861</v>
      </c>
      <c r="C3282" s="1135">
        <v>700</v>
      </c>
      <c r="D3282" s="1135">
        <v>1.7150000000000001</v>
      </c>
      <c r="E3282" s="1135" t="s">
        <v>15215</v>
      </c>
      <c r="F3282" s="1135" t="s">
        <v>663</v>
      </c>
      <c r="G3282" s="1135">
        <v>5</v>
      </c>
      <c r="H3282" s="1135" t="s">
        <v>3450</v>
      </c>
      <c r="I3282" s="1135" t="s">
        <v>126</v>
      </c>
      <c r="J3282" s="1135">
        <v>1.4</v>
      </c>
      <c r="K3282" s="1135" t="s">
        <v>16908</v>
      </c>
      <c r="L3282" s="1135" t="s">
        <v>1915</v>
      </c>
      <c r="M3282" s="1135">
        <v>148</v>
      </c>
      <c r="N3282" s="1135" t="s">
        <v>1039</v>
      </c>
      <c r="O3282" s="1135">
        <v>3.7</v>
      </c>
      <c r="P3282" s="1135">
        <v>2.96</v>
      </c>
      <c r="Q3282" s="1135">
        <v>4</v>
      </c>
      <c r="R3282" s="1135">
        <v>20.8</v>
      </c>
      <c r="T3282" s="1135">
        <v>20.399999999999999</v>
      </c>
      <c r="U3282" s="1135">
        <v>3.8</v>
      </c>
      <c r="V3282" s="1135" t="s">
        <v>663</v>
      </c>
      <c r="W3282" s="1135">
        <v>110</v>
      </c>
      <c r="X3282" s="1135">
        <v>60</v>
      </c>
      <c r="Y3282" s="1135">
        <v>1.7</v>
      </c>
      <c r="Z3282" s="1135" t="s">
        <v>663</v>
      </c>
      <c r="AA3282" s="1135" t="s">
        <v>16909</v>
      </c>
      <c r="AH3282" s="1135" t="s">
        <v>749</v>
      </c>
      <c r="AI3282" s="1135">
        <v>93.39</v>
      </c>
      <c r="AJ3282" s="1135">
        <v>-0.1</v>
      </c>
      <c r="AK3282" s="1135">
        <v>0.73</v>
      </c>
      <c r="AM3282" s="1136" t="s">
        <v>17113</v>
      </c>
      <c r="AN3282" s="1136" t="s">
        <v>17114</v>
      </c>
      <c r="AO3282" s="1136">
        <f t="shared" si="414"/>
        <v>700</v>
      </c>
      <c r="AP3282" s="1136">
        <f t="shared" si="415"/>
        <v>1.7150000000000001</v>
      </c>
      <c r="AQ3282" s="1136" t="str">
        <f t="shared" si="416"/>
        <v>1-5-1S85°S+Z</v>
      </c>
      <c r="AR3282" s="1136" t="str">
        <f t="shared" si="417"/>
        <v>NA</v>
      </c>
      <c r="AS3282" s="1136" t="str">
        <f t="shared" si="418"/>
        <v>182/OFF</v>
      </c>
      <c r="AT3282" s="1136" t="str">
        <f t="shared" si="419"/>
        <v>1-5-1S85°S+Z</v>
      </c>
      <c r="AV3282" s="1136" t="str">
        <f t="shared" si="412"/>
        <v>114.10.9</v>
      </c>
      <c r="AW3282" s="1438">
        <f t="shared" si="413"/>
        <v>45939</v>
      </c>
    </row>
    <row r="3283" spans="1:49">
      <c r="A3283" s="1135" t="s">
        <v>16910</v>
      </c>
      <c r="B3283" s="1135" t="s">
        <v>878</v>
      </c>
      <c r="C3283" s="1135">
        <v>600</v>
      </c>
      <c r="D3283" s="1135">
        <v>1.79</v>
      </c>
      <c r="E3283" s="1135" t="s">
        <v>15188</v>
      </c>
      <c r="F3283" s="1135" t="s">
        <v>1048</v>
      </c>
      <c r="G3283" s="1135">
        <v>5</v>
      </c>
      <c r="H3283" s="1135" t="s">
        <v>5220</v>
      </c>
      <c r="I3283" s="1135" t="s">
        <v>466</v>
      </c>
      <c r="J3283" s="1135">
        <v>4</v>
      </c>
      <c r="K3283" s="1135" t="s">
        <v>16911</v>
      </c>
      <c r="L3283" s="1135" t="s">
        <v>6332</v>
      </c>
      <c r="M3283" s="1135">
        <v>151.69999999999999</v>
      </c>
      <c r="N3283" s="1135" t="s">
        <v>1039</v>
      </c>
      <c r="O3283" s="1135">
        <v>3.7925</v>
      </c>
      <c r="P3283" s="1135">
        <v>3.0339999999999998</v>
      </c>
      <c r="Q3283" s="1135">
        <v>3</v>
      </c>
      <c r="R3283" s="1135">
        <v>19.7</v>
      </c>
      <c r="T3283" s="1135">
        <v>11.5</v>
      </c>
      <c r="U3283" s="1135">
        <v>5.3</v>
      </c>
      <c r="V3283" s="1135" t="s">
        <v>663</v>
      </c>
      <c r="W3283" s="1135">
        <v>105</v>
      </c>
      <c r="X3283" s="1135">
        <v>95</v>
      </c>
      <c r="Y3283" s="1135">
        <v>1.5</v>
      </c>
      <c r="Z3283" s="1135">
        <v>5</v>
      </c>
      <c r="AA3283" s="1135" t="s">
        <v>16829</v>
      </c>
      <c r="AB3283" s="1135" t="s">
        <v>16912</v>
      </c>
      <c r="AH3283" s="1135" t="s">
        <v>488</v>
      </c>
      <c r="AI3283" s="1135">
        <v>91.38</v>
      </c>
      <c r="AJ3283" s="1135">
        <v>-1.81</v>
      </c>
      <c r="AK3283" s="1135">
        <v>5.64</v>
      </c>
      <c r="AM3283" s="1136" t="s">
        <v>17115</v>
      </c>
      <c r="AN3283" s="1136" t="s">
        <v>17116</v>
      </c>
      <c r="AO3283" s="1136">
        <f t="shared" si="414"/>
        <v>600</v>
      </c>
      <c r="AP3283" s="1136">
        <f t="shared" si="415"/>
        <v>1.79</v>
      </c>
      <c r="AQ3283" s="1136" t="str">
        <f t="shared" si="416"/>
        <v>1-5-1S91°</v>
      </c>
      <c r="AR3283" s="1136" t="str">
        <f t="shared" si="417"/>
        <v>31</v>
      </c>
      <c r="AS3283" s="1136" t="str">
        <f t="shared" si="418"/>
        <v>300/300/140</v>
      </c>
      <c r="AT3283" s="1136" t="str">
        <f t="shared" si="419"/>
        <v>1-5-1S91°</v>
      </c>
      <c r="AV3283" s="1136" t="str">
        <f t="shared" si="412"/>
        <v>114.10.7</v>
      </c>
      <c r="AW3283" s="1438">
        <f t="shared" si="413"/>
        <v>45937</v>
      </c>
    </row>
    <row r="3284" spans="1:49">
      <c r="A3284" s="1135" t="s">
        <v>16913</v>
      </c>
      <c r="B3284" s="1135" t="s">
        <v>210</v>
      </c>
      <c r="C3284" s="1135">
        <v>650</v>
      </c>
      <c r="D3284" s="1135">
        <v>1.76</v>
      </c>
      <c r="E3284" s="1135" t="s">
        <v>15188</v>
      </c>
      <c r="F3284" s="1135" t="s">
        <v>4107</v>
      </c>
      <c r="G3284" s="1135">
        <v>5</v>
      </c>
      <c r="H3284" s="1135" t="s">
        <v>6220</v>
      </c>
      <c r="I3284" s="1135" t="s">
        <v>126</v>
      </c>
      <c r="J3284" s="1135">
        <v>1.9</v>
      </c>
      <c r="K3284" s="1135" t="s">
        <v>16873</v>
      </c>
      <c r="L3284" s="1135" t="s">
        <v>6385</v>
      </c>
      <c r="M3284" s="1135">
        <v>152.19999999999999</v>
      </c>
      <c r="N3284" s="1135" t="s">
        <v>1039</v>
      </c>
      <c r="O3284" s="1135">
        <v>3.8049999999999997</v>
      </c>
      <c r="P3284" s="1135">
        <v>3.044</v>
      </c>
      <c r="Q3284" s="1135">
        <v>4</v>
      </c>
      <c r="R3284" s="1135">
        <v>19</v>
      </c>
      <c r="T3284" s="1135">
        <v>16</v>
      </c>
      <c r="U3284" s="1135">
        <v>4</v>
      </c>
      <c r="V3284" s="1135" t="s">
        <v>663</v>
      </c>
      <c r="W3284" s="1135">
        <v>95</v>
      </c>
      <c r="X3284" s="1135">
        <v>20</v>
      </c>
      <c r="Y3284" s="1135">
        <v>1.5</v>
      </c>
      <c r="Z3284" s="1135">
        <v>5</v>
      </c>
      <c r="AA3284" s="1135" t="s">
        <v>16909</v>
      </c>
      <c r="AH3284" s="1135" t="s">
        <v>474</v>
      </c>
      <c r="AI3284" s="1135">
        <v>91.41</v>
      </c>
      <c r="AJ3284" s="1135">
        <v>-0.51</v>
      </c>
      <c r="AK3284" s="1135">
        <v>0.93</v>
      </c>
      <c r="AM3284" s="1136" t="s">
        <v>16491</v>
      </c>
      <c r="AN3284" s="1136" t="s">
        <v>17117</v>
      </c>
      <c r="AO3284" s="1136">
        <f t="shared" si="414"/>
        <v>650</v>
      </c>
      <c r="AP3284" s="1136">
        <f t="shared" si="415"/>
        <v>1.76</v>
      </c>
      <c r="AQ3284" s="1136" t="str">
        <f t="shared" si="416"/>
        <v>1-5-1S91°</v>
      </c>
      <c r="AR3284" s="1136" t="str">
        <f t="shared" si="417"/>
        <v>30.3</v>
      </c>
      <c r="AS3284" s="1136" t="str">
        <f t="shared" si="418"/>
        <v>310/270/158</v>
      </c>
      <c r="AT3284" s="1136" t="str">
        <f t="shared" si="419"/>
        <v>1-5-1S91°</v>
      </c>
      <c r="AV3284" s="1136" t="str">
        <f t="shared" si="412"/>
        <v>114.10.9</v>
      </c>
      <c r="AW3284" s="1438">
        <f t="shared" si="413"/>
        <v>45939</v>
      </c>
    </row>
    <row r="3285" spans="1:49">
      <c r="A3285" s="1135" t="s">
        <v>16914</v>
      </c>
      <c r="B3285" s="1135" t="s">
        <v>210</v>
      </c>
      <c r="C3285" s="1135">
        <v>650</v>
      </c>
      <c r="D3285" s="1135">
        <v>1.76</v>
      </c>
      <c r="E3285" s="1135" t="s">
        <v>15188</v>
      </c>
      <c r="F3285" s="1135" t="s">
        <v>2095</v>
      </c>
      <c r="G3285" s="1135">
        <v>5</v>
      </c>
      <c r="H3285" s="1135" t="s">
        <v>6117</v>
      </c>
      <c r="I3285" s="1135" t="s">
        <v>126</v>
      </c>
      <c r="J3285" s="1135">
        <v>3</v>
      </c>
      <c r="K3285" s="1135" t="s">
        <v>16873</v>
      </c>
      <c r="L3285" s="1135" t="s">
        <v>6385</v>
      </c>
      <c r="M3285" s="1135">
        <v>150.80000000000001</v>
      </c>
      <c r="N3285" s="1135" t="s">
        <v>1039</v>
      </c>
      <c r="O3285" s="1135">
        <v>3.7700000000000005</v>
      </c>
      <c r="P3285" s="1135">
        <v>3.0160000000000005</v>
      </c>
      <c r="Q3285" s="1135">
        <v>4</v>
      </c>
      <c r="R3285" s="1135">
        <v>19</v>
      </c>
      <c r="T3285" s="1135">
        <v>28.3</v>
      </c>
      <c r="U3285" s="1135">
        <v>4.3</v>
      </c>
      <c r="V3285" s="1135" t="s">
        <v>663</v>
      </c>
      <c r="W3285" s="1135">
        <v>100</v>
      </c>
      <c r="X3285" s="1135">
        <v>50</v>
      </c>
      <c r="Y3285" s="1135">
        <v>1.5</v>
      </c>
      <c r="Z3285" s="1135">
        <v>6.5</v>
      </c>
      <c r="AA3285" s="1135" t="s">
        <v>15957</v>
      </c>
      <c r="AH3285" s="1135" t="s">
        <v>1315</v>
      </c>
      <c r="AI3285" s="1135">
        <v>91.83</v>
      </c>
      <c r="AJ3285" s="1135">
        <v>-0.95</v>
      </c>
      <c r="AK3285" s="1135">
        <v>1.42</v>
      </c>
      <c r="AM3285" s="1136" t="s">
        <v>17118</v>
      </c>
      <c r="AN3285" s="1136" t="s">
        <v>17119</v>
      </c>
      <c r="AO3285" s="1136">
        <f t="shared" si="414"/>
        <v>650</v>
      </c>
      <c r="AP3285" s="1136">
        <f t="shared" si="415"/>
        <v>1.76</v>
      </c>
      <c r="AQ3285" s="1136" t="str">
        <f t="shared" si="416"/>
        <v>1-5-1S91°</v>
      </c>
      <c r="AR3285" s="1136" t="str">
        <f t="shared" si="417"/>
        <v>29.9</v>
      </c>
      <c r="AS3285" s="1136" t="str">
        <f t="shared" si="418"/>
        <v>350/310/OFF</v>
      </c>
      <c r="AT3285" s="1136" t="str">
        <f t="shared" si="419"/>
        <v>1-5-1S91°</v>
      </c>
      <c r="AV3285" s="1136" t="str">
        <f t="shared" si="412"/>
        <v>114.7.24</v>
      </c>
      <c r="AW3285" s="1438">
        <f t="shared" si="413"/>
        <v>45862</v>
      </c>
    </row>
    <row r="3286" spans="1:49">
      <c r="A3286" s="1135" t="s">
        <v>16915</v>
      </c>
      <c r="B3286" s="1135" t="s">
        <v>16495</v>
      </c>
      <c r="C3286" s="1135">
        <v>600</v>
      </c>
      <c r="D3286" s="1135">
        <v>1.6950000000000001</v>
      </c>
      <c r="E3286" s="1135" t="s">
        <v>15215</v>
      </c>
      <c r="F3286" s="1135" t="s">
        <v>663</v>
      </c>
      <c r="G3286" s="1135">
        <v>5</v>
      </c>
      <c r="H3286" s="1135" t="s">
        <v>2030</v>
      </c>
      <c r="I3286" s="1135" t="s">
        <v>126</v>
      </c>
      <c r="J3286" s="1135">
        <v>1.3</v>
      </c>
      <c r="K3286" s="1135" t="s">
        <v>16908</v>
      </c>
      <c r="L3286" s="1135" t="s">
        <v>1915</v>
      </c>
      <c r="M3286" s="1135">
        <v>150</v>
      </c>
      <c r="N3286" s="1135" t="s">
        <v>1039</v>
      </c>
      <c r="O3286" s="1135">
        <v>3.75</v>
      </c>
      <c r="P3286" s="1135">
        <v>3</v>
      </c>
      <c r="Q3286" s="1135">
        <v>4</v>
      </c>
      <c r="R3286" s="1135" t="s">
        <v>16916</v>
      </c>
      <c r="T3286" s="1135">
        <v>20.399999999999999</v>
      </c>
      <c r="U3286" s="1135">
        <v>3.8</v>
      </c>
      <c r="V3286" s="1135" t="s">
        <v>663</v>
      </c>
      <c r="W3286" s="1135">
        <v>110</v>
      </c>
      <c r="X3286" s="1135">
        <v>60</v>
      </c>
      <c r="Y3286" s="1135">
        <v>1.7</v>
      </c>
      <c r="Z3286" s="1135" t="s">
        <v>663</v>
      </c>
      <c r="AA3286" s="1135" t="s">
        <v>16917</v>
      </c>
      <c r="AH3286" s="1135" t="s">
        <v>625</v>
      </c>
      <c r="AI3286" s="1135">
        <v>93.29</v>
      </c>
      <c r="AJ3286" s="1135">
        <v>-0.19</v>
      </c>
      <c r="AK3286" s="1135">
        <v>1.1499999999999999</v>
      </c>
      <c r="AM3286" s="1136" t="s">
        <v>16494</v>
      </c>
      <c r="AN3286" s="1136" t="s">
        <v>17120</v>
      </c>
      <c r="AO3286" s="1136">
        <f t="shared" si="414"/>
        <v>600</v>
      </c>
      <c r="AP3286" s="1136">
        <f t="shared" si="415"/>
        <v>1.6950000000000001</v>
      </c>
      <c r="AQ3286" s="1136" t="str">
        <f t="shared" si="416"/>
        <v>1-5-1S85°S+Z</v>
      </c>
      <c r="AR3286" s="1136" t="str">
        <f t="shared" si="417"/>
        <v>NA</v>
      </c>
      <c r="AS3286" s="1136" t="str">
        <f t="shared" si="418"/>
        <v>175/OFF</v>
      </c>
      <c r="AT3286" s="1136" t="str">
        <f t="shared" si="419"/>
        <v>1-5-1S85°S+Z</v>
      </c>
      <c r="AV3286" s="1136" t="str">
        <f t="shared" si="412"/>
        <v>114.10.15</v>
      </c>
      <c r="AW3286" s="1438">
        <f t="shared" si="413"/>
        <v>45945</v>
      </c>
    </row>
    <row r="3287" spans="1:49">
      <c r="A3287" s="1135" t="s">
        <v>16918</v>
      </c>
      <c r="B3287" s="1135" t="s">
        <v>628</v>
      </c>
      <c r="C3287" s="1135">
        <v>700</v>
      </c>
      <c r="D3287" s="1135">
        <v>1.7350000000000001</v>
      </c>
      <c r="E3287" s="1135" t="s">
        <v>15188</v>
      </c>
      <c r="F3287" s="1135" t="s">
        <v>1078</v>
      </c>
      <c r="G3287" s="1135">
        <v>5</v>
      </c>
      <c r="H3287" s="1135" t="s">
        <v>16919</v>
      </c>
      <c r="I3287" s="1135" t="s">
        <v>126</v>
      </c>
      <c r="J3287" s="1135">
        <v>2.9</v>
      </c>
      <c r="K3287" s="1135" t="s">
        <v>15953</v>
      </c>
      <c r="L3287" s="1135" t="s">
        <v>4948</v>
      </c>
      <c r="M3287" s="1135">
        <v>150.30000000000001</v>
      </c>
      <c r="N3287" s="1135" t="s">
        <v>1039</v>
      </c>
      <c r="O3287" s="1135">
        <v>3.7575000000000003</v>
      </c>
      <c r="P3287" s="1135">
        <v>3.0060000000000002</v>
      </c>
      <c r="Q3287" s="1135">
        <v>2.8</v>
      </c>
      <c r="R3287" s="1135">
        <v>31</v>
      </c>
      <c r="T3287" s="1135">
        <v>13</v>
      </c>
      <c r="U3287" s="1135">
        <v>7</v>
      </c>
      <c r="V3287" s="1135" t="s">
        <v>663</v>
      </c>
      <c r="W3287" s="1135">
        <v>115</v>
      </c>
      <c r="X3287" s="1135">
        <v>50</v>
      </c>
      <c r="Y3287" s="1135">
        <v>1.7</v>
      </c>
      <c r="Z3287" s="1135">
        <v>6.5</v>
      </c>
      <c r="AA3287" s="1135" t="s">
        <v>16920</v>
      </c>
      <c r="AH3287" s="1135" t="s">
        <v>1060</v>
      </c>
      <c r="AI3287" s="1135">
        <v>93.05</v>
      </c>
      <c r="AJ3287" s="1135">
        <v>-1</v>
      </c>
      <c r="AK3287" s="1135">
        <v>4.46</v>
      </c>
      <c r="AM3287" s="1136" t="s">
        <v>17121</v>
      </c>
      <c r="AN3287" s="1136" t="s">
        <v>17122</v>
      </c>
      <c r="AO3287" s="1136">
        <f t="shared" si="414"/>
        <v>700</v>
      </c>
      <c r="AP3287" s="1136">
        <f t="shared" si="415"/>
        <v>1.7350000000000001</v>
      </c>
      <c r="AQ3287" s="1136" t="str">
        <f t="shared" si="416"/>
        <v>1-5-1S91°</v>
      </c>
      <c r="AR3287" s="1136" t="str">
        <f t="shared" si="417"/>
        <v>30</v>
      </c>
      <c r="AS3287" s="1136" t="str">
        <f t="shared" si="418"/>
        <v>264/264/OFF</v>
      </c>
      <c r="AT3287" s="1136" t="str">
        <f t="shared" si="419"/>
        <v>1-5-1S91°</v>
      </c>
      <c r="AV3287" s="1136" t="str">
        <f t="shared" si="412"/>
        <v>114.10.31</v>
      </c>
      <c r="AW3287" s="1438">
        <f t="shared" si="413"/>
        <v>45961</v>
      </c>
    </row>
    <row r="3288" spans="1:49">
      <c r="A3288" s="1135" t="s">
        <v>16921</v>
      </c>
      <c r="B3288" s="1135" t="s">
        <v>5333</v>
      </c>
      <c r="C3288" s="1135">
        <v>670</v>
      </c>
      <c r="D3288" s="1135">
        <v>1.76</v>
      </c>
      <c r="E3288" s="1135" t="s">
        <v>15188</v>
      </c>
      <c r="F3288" s="1135" t="s">
        <v>1078</v>
      </c>
      <c r="G3288" s="1135">
        <v>5</v>
      </c>
      <c r="H3288" s="1135" t="s">
        <v>6848</v>
      </c>
      <c r="I3288" s="1135" t="s">
        <v>663</v>
      </c>
      <c r="J3288" s="1135">
        <v>0</v>
      </c>
      <c r="K3288" s="1135" t="s">
        <v>16922</v>
      </c>
      <c r="L3288" s="1135" t="s">
        <v>6385</v>
      </c>
      <c r="M3288" s="1135">
        <v>151.5</v>
      </c>
      <c r="N3288" s="1135" t="s">
        <v>1039</v>
      </c>
      <c r="O3288" s="1135">
        <v>3.7875000000000001</v>
      </c>
      <c r="P3288" s="1135">
        <v>3.0300000000000002</v>
      </c>
      <c r="Q3288" s="1135">
        <v>4</v>
      </c>
      <c r="R3288" s="1135">
        <v>23</v>
      </c>
      <c r="T3288" s="1135">
        <v>21</v>
      </c>
      <c r="U3288" s="1135">
        <v>2.8</v>
      </c>
      <c r="V3288" s="1135" t="s">
        <v>663</v>
      </c>
      <c r="W3288" s="1135" t="s">
        <v>663</v>
      </c>
      <c r="X3288" s="1135">
        <v>0</v>
      </c>
      <c r="Y3288" s="1135">
        <v>1.5</v>
      </c>
      <c r="Z3288" s="1135">
        <v>6</v>
      </c>
      <c r="AA3288" s="1135" t="s">
        <v>16785</v>
      </c>
      <c r="AH3288" s="1135" t="s">
        <v>888</v>
      </c>
      <c r="AI3288" s="1135">
        <v>91.89</v>
      </c>
      <c r="AJ3288" s="1135">
        <v>-0.31</v>
      </c>
      <c r="AK3288" s="1135">
        <v>1.69</v>
      </c>
      <c r="AM3288" s="1136" t="s">
        <v>17123</v>
      </c>
      <c r="AN3288" s="1136" t="s">
        <v>17124</v>
      </c>
      <c r="AO3288" s="1136">
        <f t="shared" si="414"/>
        <v>670</v>
      </c>
      <c r="AP3288" s="1136">
        <f t="shared" si="415"/>
        <v>1.76</v>
      </c>
      <c r="AQ3288" s="1136" t="str">
        <f t="shared" si="416"/>
        <v>1-5-1S91°</v>
      </c>
      <c r="AR3288" s="1136" t="str">
        <f t="shared" si="417"/>
        <v>30</v>
      </c>
      <c r="AS3288" s="1136" t="str">
        <f t="shared" si="418"/>
        <v>315/305/135</v>
      </c>
      <c r="AT3288" s="1136" t="str">
        <f t="shared" si="419"/>
        <v>1-5-1S91°</v>
      </c>
      <c r="AV3288" s="1136" t="str">
        <f t="shared" si="412"/>
        <v>114.11.3</v>
      </c>
      <c r="AW3288" s="1438">
        <f t="shared" si="413"/>
        <v>45964</v>
      </c>
    </row>
    <row r="3289" spans="1:49">
      <c r="A3289" s="1135" t="s">
        <v>16923</v>
      </c>
      <c r="B3289" s="1135" t="s">
        <v>878</v>
      </c>
      <c r="C3289" s="1135">
        <v>600</v>
      </c>
      <c r="D3289" s="1135">
        <v>1.7949999999999999</v>
      </c>
      <c r="E3289" s="1135" t="s">
        <v>15188</v>
      </c>
      <c r="F3289" s="1135" t="s">
        <v>1048</v>
      </c>
      <c r="G3289" s="1135">
        <v>5</v>
      </c>
      <c r="H3289" s="1135" t="s">
        <v>5220</v>
      </c>
      <c r="I3289" s="1135" t="s">
        <v>466</v>
      </c>
      <c r="J3289" s="1135">
        <v>4</v>
      </c>
      <c r="K3289" s="1135" t="s">
        <v>16924</v>
      </c>
      <c r="L3289" s="1135" t="s">
        <v>6332</v>
      </c>
      <c r="M3289" s="1135">
        <v>151.69999999999999</v>
      </c>
      <c r="N3289" s="1135" t="s">
        <v>1039</v>
      </c>
      <c r="O3289" s="1135">
        <v>3.7925</v>
      </c>
      <c r="P3289" s="1135">
        <v>3.0339999999999998</v>
      </c>
      <c r="Q3289" s="1135">
        <v>3</v>
      </c>
      <c r="R3289" s="1135">
        <v>19.7</v>
      </c>
      <c r="T3289" s="1135">
        <v>11.5</v>
      </c>
      <c r="U3289" s="1135">
        <v>5.3</v>
      </c>
      <c r="V3289" s="1135" t="s">
        <v>663</v>
      </c>
      <c r="W3289" s="1135">
        <v>105</v>
      </c>
      <c r="X3289" s="1135">
        <v>95</v>
      </c>
      <c r="Y3289" s="1135">
        <v>1.5</v>
      </c>
      <c r="Z3289" s="1135">
        <v>5</v>
      </c>
      <c r="AA3289" s="1135" t="s">
        <v>16829</v>
      </c>
      <c r="AB3289" s="1135" t="s">
        <v>16925</v>
      </c>
      <c r="AH3289" s="1135" t="s">
        <v>705</v>
      </c>
      <c r="AI3289" s="1135">
        <v>91.45</v>
      </c>
      <c r="AJ3289" s="1135">
        <v>-1.29</v>
      </c>
      <c r="AK3289" s="1135">
        <v>5.19</v>
      </c>
      <c r="AM3289" s="1136" t="s">
        <v>17125</v>
      </c>
      <c r="AN3289" s="1136" t="s">
        <v>17126</v>
      </c>
      <c r="AO3289" s="1136">
        <f t="shared" si="414"/>
        <v>600</v>
      </c>
      <c r="AP3289" s="1136">
        <f t="shared" si="415"/>
        <v>1.7949999999999999</v>
      </c>
      <c r="AQ3289" s="1136" t="str">
        <f t="shared" si="416"/>
        <v>1-5-1S91°</v>
      </c>
      <c r="AR3289" s="1136" t="str">
        <f t="shared" si="417"/>
        <v>31</v>
      </c>
      <c r="AS3289" s="1136" t="str">
        <f t="shared" si="418"/>
        <v>300/300/140</v>
      </c>
      <c r="AT3289" s="1136" t="str">
        <f t="shared" si="419"/>
        <v>1-5-1S91°</v>
      </c>
      <c r="AV3289" s="1136" t="str">
        <f t="shared" si="412"/>
        <v>114.10.7</v>
      </c>
      <c r="AW3289" s="1438">
        <f t="shared" si="413"/>
        <v>45937</v>
      </c>
    </row>
    <row r="3290" spans="1:49">
      <c r="A3290" s="1135" t="s">
        <v>16926</v>
      </c>
      <c r="B3290" s="1135" t="s">
        <v>16561</v>
      </c>
      <c r="C3290" s="1135">
        <v>600</v>
      </c>
      <c r="D3290" s="1135">
        <v>1.74</v>
      </c>
      <c r="E3290" s="1135" t="s">
        <v>15210</v>
      </c>
      <c r="F3290" s="1135" t="s">
        <v>663</v>
      </c>
      <c r="G3290" s="1135">
        <v>5</v>
      </c>
      <c r="H3290" s="1135" t="s">
        <v>2103</v>
      </c>
      <c r="I3290" s="1135" t="s">
        <v>126</v>
      </c>
      <c r="J3290" s="1135">
        <v>1.4</v>
      </c>
      <c r="K3290" s="1135" t="s">
        <v>16927</v>
      </c>
      <c r="L3290" s="1135" t="s">
        <v>1915</v>
      </c>
      <c r="M3290" s="1135">
        <v>148</v>
      </c>
      <c r="N3290" s="1135" t="s">
        <v>1039</v>
      </c>
      <c r="O3290" s="1135">
        <v>3.7</v>
      </c>
      <c r="P3290" s="1135">
        <v>2.96</v>
      </c>
      <c r="Q3290" s="1135">
        <v>4</v>
      </c>
      <c r="R3290" s="1135">
        <v>20</v>
      </c>
      <c r="T3290" s="1135">
        <v>25</v>
      </c>
      <c r="U3290" s="1135">
        <v>3.7</v>
      </c>
      <c r="V3290" s="1135" t="s">
        <v>663</v>
      </c>
      <c r="W3290" s="1135">
        <v>110</v>
      </c>
      <c r="X3290" s="1135">
        <v>50</v>
      </c>
      <c r="Y3290" s="1135">
        <v>1.5</v>
      </c>
      <c r="Z3290" s="1135" t="s">
        <v>663</v>
      </c>
      <c r="AA3290" s="1135" t="s">
        <v>16779</v>
      </c>
      <c r="AH3290" s="1135" t="s">
        <v>908</v>
      </c>
      <c r="AI3290" s="1135">
        <v>92.61</v>
      </c>
      <c r="AJ3290" s="1135">
        <v>-0.23</v>
      </c>
      <c r="AK3290" s="1135">
        <v>1.78</v>
      </c>
      <c r="AM3290" s="1136" t="s">
        <v>16559</v>
      </c>
      <c r="AN3290" s="1136" t="s">
        <v>17127</v>
      </c>
      <c r="AO3290" s="1136">
        <f t="shared" si="414"/>
        <v>600</v>
      </c>
      <c r="AP3290" s="1136">
        <f t="shared" si="415"/>
        <v>1.74</v>
      </c>
      <c r="AQ3290" s="1136" t="str">
        <f t="shared" si="416"/>
        <v>1-5-1S83°Z+S</v>
      </c>
      <c r="AR3290" s="1136" t="str">
        <f t="shared" si="417"/>
        <v>NA</v>
      </c>
      <c r="AS3290" s="1136" t="str">
        <f t="shared" si="418"/>
        <v>265/265/OFF</v>
      </c>
      <c r="AT3290" s="1136" t="str">
        <f t="shared" si="419"/>
        <v>1-5-1S83°Z+S</v>
      </c>
      <c r="AV3290" s="1136" t="str">
        <f t="shared" si="412"/>
        <v>114.10.30</v>
      </c>
      <c r="AW3290" s="1438">
        <f t="shared" si="413"/>
        <v>45960</v>
      </c>
    </row>
    <row r="3291" spans="1:49">
      <c r="A3291" s="1135" t="s">
        <v>16928</v>
      </c>
      <c r="B3291" s="1135" t="s">
        <v>471</v>
      </c>
      <c r="C3291" s="1135">
        <v>700</v>
      </c>
      <c r="D3291" s="1135">
        <v>1.75</v>
      </c>
      <c r="E3291" s="1135" t="s">
        <v>15202</v>
      </c>
      <c r="F3291" s="1135" t="s">
        <v>663</v>
      </c>
      <c r="G3291" s="1135">
        <v>5</v>
      </c>
      <c r="H3291" s="1135" t="s">
        <v>2353</v>
      </c>
      <c r="I3291" s="1135" t="s">
        <v>466</v>
      </c>
      <c r="J3291" s="1135">
        <v>2.2000000000000002</v>
      </c>
      <c r="K3291" s="1135" t="s">
        <v>15932</v>
      </c>
      <c r="L3291" s="1135" t="s">
        <v>6429</v>
      </c>
      <c r="M3291" s="1135">
        <v>149.5</v>
      </c>
      <c r="N3291" s="1135" t="s">
        <v>1039</v>
      </c>
      <c r="O3291" s="1135">
        <v>3.7375000000000003</v>
      </c>
      <c r="P3291" s="1135">
        <v>2.99</v>
      </c>
      <c r="Q3291" s="1135">
        <v>4</v>
      </c>
      <c r="R3291" s="1135">
        <v>21</v>
      </c>
      <c r="T3291" s="1135">
        <v>37</v>
      </c>
      <c r="U3291" s="1135">
        <v>3.7</v>
      </c>
      <c r="V3291" s="1135" t="s">
        <v>663</v>
      </c>
      <c r="W3291" s="1135">
        <v>110</v>
      </c>
      <c r="X3291" s="1135">
        <v>40</v>
      </c>
      <c r="Y3291" s="1135">
        <v>2.2000000000000002</v>
      </c>
      <c r="Z3291" s="1135" t="s">
        <v>663</v>
      </c>
      <c r="AA3291" s="1135" t="s">
        <v>16929</v>
      </c>
      <c r="AH3291" s="1135" t="s">
        <v>630</v>
      </c>
      <c r="AI3291" s="1135">
        <v>91.68</v>
      </c>
      <c r="AJ3291" s="1135">
        <v>-0.23</v>
      </c>
      <c r="AK3291" s="1135">
        <v>1.22</v>
      </c>
      <c r="AM3291" s="1136" t="s">
        <v>17128</v>
      </c>
      <c r="AN3291" s="1136" t="s">
        <v>17129</v>
      </c>
      <c r="AO3291" s="1136">
        <f t="shared" si="414"/>
        <v>700</v>
      </c>
      <c r="AP3291" s="1136">
        <f t="shared" si="415"/>
        <v>1.75</v>
      </c>
      <c r="AQ3291" s="1136" t="str">
        <f t="shared" si="416"/>
        <v>1-4-1S83°Z+S</v>
      </c>
      <c r="AR3291" s="1136" t="str">
        <f t="shared" si="417"/>
        <v>NA</v>
      </c>
      <c r="AS3291" s="1136" t="str">
        <f t="shared" si="418"/>
        <v>275/275/OFF</v>
      </c>
      <c r="AT3291" s="1136" t="str">
        <f t="shared" si="419"/>
        <v>1-4-1S83°Z+S</v>
      </c>
      <c r="AV3291" s="1136" t="str">
        <f t="shared" si="412"/>
        <v>114.11.5</v>
      </c>
      <c r="AW3291" s="1438">
        <f t="shared" si="413"/>
        <v>45966</v>
      </c>
    </row>
    <row r="3292" spans="1:49">
      <c r="A3292" s="1135" t="s">
        <v>16930</v>
      </c>
      <c r="B3292" s="1135" t="s">
        <v>471</v>
      </c>
      <c r="C3292" s="1135">
        <v>700</v>
      </c>
      <c r="D3292" s="1135">
        <v>1.75</v>
      </c>
      <c r="E3292" s="1135" t="s">
        <v>15202</v>
      </c>
      <c r="F3292" s="1135" t="s">
        <v>663</v>
      </c>
      <c r="G3292" s="1135">
        <v>5</v>
      </c>
      <c r="H3292" s="1135" t="s">
        <v>2353</v>
      </c>
      <c r="I3292" s="1135" t="s">
        <v>466</v>
      </c>
      <c r="J3292" s="1135">
        <v>2.2000000000000002</v>
      </c>
      <c r="K3292" s="1135" t="s">
        <v>15932</v>
      </c>
      <c r="L3292" s="1135" t="s">
        <v>6429</v>
      </c>
      <c r="M3292" s="1135">
        <v>149.5</v>
      </c>
      <c r="N3292" s="1135" t="s">
        <v>1039</v>
      </c>
      <c r="O3292" s="1135">
        <v>3.7375000000000003</v>
      </c>
      <c r="P3292" s="1135">
        <v>2.99</v>
      </c>
      <c r="Q3292" s="1135">
        <v>4</v>
      </c>
      <c r="R3292" s="1135">
        <v>21</v>
      </c>
      <c r="T3292" s="1135">
        <v>37</v>
      </c>
      <c r="U3292" s="1135">
        <v>3.7</v>
      </c>
      <c r="V3292" s="1135" t="s">
        <v>663</v>
      </c>
      <c r="W3292" s="1135">
        <v>110</v>
      </c>
      <c r="X3292" s="1135">
        <v>40</v>
      </c>
      <c r="Y3292" s="1135">
        <v>2.2000000000000002</v>
      </c>
      <c r="Z3292" s="1135" t="s">
        <v>663</v>
      </c>
      <c r="AA3292" s="1135" t="s">
        <v>16931</v>
      </c>
      <c r="AH3292" s="1135" t="s">
        <v>812</v>
      </c>
      <c r="AI3292" s="1135">
        <v>92</v>
      </c>
      <c r="AJ3292" s="1135">
        <v>-0.56000000000000005</v>
      </c>
      <c r="AK3292" s="1135">
        <v>1.48</v>
      </c>
      <c r="AM3292" s="1136" t="s">
        <v>16506</v>
      </c>
      <c r="AN3292" s="1136" t="s">
        <v>17130</v>
      </c>
      <c r="AO3292" s="1136">
        <f t="shared" si="414"/>
        <v>700</v>
      </c>
      <c r="AP3292" s="1136">
        <f t="shared" si="415"/>
        <v>1.75</v>
      </c>
      <c r="AQ3292" s="1136" t="str">
        <f t="shared" si="416"/>
        <v>1-4-1S83°Z+S</v>
      </c>
      <c r="AR3292" s="1136" t="str">
        <f t="shared" si="417"/>
        <v>NA</v>
      </c>
      <c r="AS3292" s="1136" t="str">
        <f t="shared" si="418"/>
        <v>275/275/OFF</v>
      </c>
      <c r="AT3292" s="1136" t="str">
        <f t="shared" si="419"/>
        <v>1-4-1S83°Z+S</v>
      </c>
      <c r="AV3292" s="1136" t="str">
        <f t="shared" si="412"/>
        <v>114.11.6</v>
      </c>
      <c r="AW3292" s="1438">
        <f t="shared" si="413"/>
        <v>45967</v>
      </c>
    </row>
    <row r="3293" spans="1:49">
      <c r="A3293" s="1135" t="s">
        <v>16932</v>
      </c>
      <c r="B3293" s="1135" t="s">
        <v>417</v>
      </c>
      <c r="C3293" s="1135">
        <v>670</v>
      </c>
      <c r="D3293" s="1135">
        <v>1.77</v>
      </c>
      <c r="E3293" s="1135" t="s">
        <v>15188</v>
      </c>
      <c r="F3293" s="1135" t="s">
        <v>1078</v>
      </c>
      <c r="G3293" s="1135">
        <v>5</v>
      </c>
      <c r="H3293" s="1135" t="s">
        <v>6654</v>
      </c>
      <c r="I3293" s="1135" t="s">
        <v>126</v>
      </c>
      <c r="J3293" s="1135">
        <v>0.8</v>
      </c>
      <c r="K3293" s="1135" t="s">
        <v>16922</v>
      </c>
      <c r="L3293" s="1135" t="s">
        <v>6385</v>
      </c>
      <c r="M3293" s="1135">
        <v>151.5</v>
      </c>
      <c r="N3293" s="1135" t="s">
        <v>1039</v>
      </c>
      <c r="O3293" s="1135">
        <v>3.7875000000000001</v>
      </c>
      <c r="P3293" s="1135">
        <v>3.0300000000000002</v>
      </c>
      <c r="Q3293" s="1135">
        <v>3.5</v>
      </c>
      <c r="R3293" s="1135">
        <v>19.100000000000001</v>
      </c>
      <c r="T3293" s="1135">
        <v>23.7</v>
      </c>
      <c r="U3293" s="1135">
        <v>3.2</v>
      </c>
      <c r="V3293" s="1135" t="s">
        <v>663</v>
      </c>
      <c r="W3293" s="1135">
        <v>35</v>
      </c>
      <c r="X3293" s="1135">
        <v>10</v>
      </c>
      <c r="Y3293" s="1135">
        <v>1</v>
      </c>
      <c r="Z3293" s="1135">
        <v>6</v>
      </c>
      <c r="AA3293" s="1135" t="s">
        <v>16933</v>
      </c>
      <c r="AH3293" s="1135" t="s">
        <v>629</v>
      </c>
      <c r="AI3293" s="1135">
        <v>91.19</v>
      </c>
      <c r="AJ3293" s="1135">
        <v>-0.28000000000000003</v>
      </c>
      <c r="AK3293" s="1135">
        <v>2.0499999999999998</v>
      </c>
      <c r="AM3293" s="1136" t="s">
        <v>17131</v>
      </c>
      <c r="AN3293" s="1136" t="s">
        <v>17132</v>
      </c>
      <c r="AO3293" s="1136">
        <f t="shared" si="414"/>
        <v>670</v>
      </c>
      <c r="AP3293" s="1136">
        <f t="shared" si="415"/>
        <v>1.77</v>
      </c>
      <c r="AQ3293" s="1136" t="str">
        <f t="shared" si="416"/>
        <v>1-5-1S91°</v>
      </c>
      <c r="AR3293" s="1136" t="str">
        <f t="shared" si="417"/>
        <v>30</v>
      </c>
      <c r="AS3293" s="1136" t="str">
        <f t="shared" si="418"/>
        <v>350/310/155</v>
      </c>
      <c r="AT3293" s="1136" t="str">
        <f t="shared" si="419"/>
        <v>1-5-1S91°</v>
      </c>
      <c r="AV3293" s="1136" t="str">
        <f t="shared" si="412"/>
        <v>114.11.13</v>
      </c>
      <c r="AW3293" s="1438">
        <f t="shared" si="413"/>
        <v>45974</v>
      </c>
    </row>
    <row r="3294" spans="1:49">
      <c r="A3294" s="1135" t="s">
        <v>16934</v>
      </c>
      <c r="B3294" s="1135" t="s">
        <v>471</v>
      </c>
      <c r="C3294" s="1135">
        <v>700</v>
      </c>
      <c r="D3294" s="1135">
        <v>1.75</v>
      </c>
      <c r="E3294" s="1135" t="s">
        <v>15202</v>
      </c>
      <c r="F3294" s="1135" t="s">
        <v>663</v>
      </c>
      <c r="G3294" s="1135">
        <v>5</v>
      </c>
      <c r="H3294" s="1135" t="s">
        <v>2353</v>
      </c>
      <c r="I3294" s="1135" t="s">
        <v>466</v>
      </c>
      <c r="J3294" s="1135">
        <v>2.2000000000000002</v>
      </c>
      <c r="K3294" s="1135" t="s">
        <v>15932</v>
      </c>
      <c r="L3294" s="1135" t="s">
        <v>6429</v>
      </c>
      <c r="M3294" s="1135">
        <v>149.5</v>
      </c>
      <c r="N3294" s="1135" t="s">
        <v>1039</v>
      </c>
      <c r="O3294" s="1135">
        <v>3.7375000000000003</v>
      </c>
      <c r="P3294" s="1135">
        <v>2.99</v>
      </c>
      <c r="Q3294" s="1135">
        <v>4</v>
      </c>
      <c r="R3294" s="1135">
        <v>21</v>
      </c>
      <c r="T3294" s="1135">
        <v>37</v>
      </c>
      <c r="U3294" s="1135">
        <v>3.7</v>
      </c>
      <c r="V3294" s="1135" t="s">
        <v>663</v>
      </c>
      <c r="W3294" s="1135">
        <v>110</v>
      </c>
      <c r="X3294" s="1135">
        <v>40</v>
      </c>
      <c r="Y3294" s="1135">
        <v>2.2000000000000002</v>
      </c>
      <c r="Z3294" s="1135" t="s">
        <v>663</v>
      </c>
      <c r="AA3294" s="1135" t="s">
        <v>16935</v>
      </c>
      <c r="AH3294" s="1135" t="s">
        <v>3307</v>
      </c>
      <c r="AI3294" s="1135">
        <v>91.46</v>
      </c>
      <c r="AJ3294" s="1135">
        <v>-0.61</v>
      </c>
      <c r="AK3294" s="1135">
        <v>1.56</v>
      </c>
      <c r="AM3294" s="1136" t="s">
        <v>16511</v>
      </c>
      <c r="AN3294" s="1136" t="s">
        <v>17133</v>
      </c>
      <c r="AO3294" s="1136">
        <f t="shared" si="414"/>
        <v>700</v>
      </c>
      <c r="AP3294" s="1136">
        <f t="shared" si="415"/>
        <v>1.75</v>
      </c>
      <c r="AQ3294" s="1136" t="str">
        <f t="shared" si="416"/>
        <v>1-4-1S83°Z+S</v>
      </c>
      <c r="AR3294" s="1136" t="str">
        <f t="shared" si="417"/>
        <v>NA</v>
      </c>
      <c r="AS3294" s="1136" t="str">
        <f t="shared" si="418"/>
        <v>275/275/OFF</v>
      </c>
      <c r="AT3294" s="1136" t="str">
        <f t="shared" si="419"/>
        <v>1-4-1S83°Z+S</v>
      </c>
      <c r="AV3294" s="1136" t="str">
        <f t="shared" si="412"/>
        <v>114.11.19</v>
      </c>
      <c r="AW3294" s="1438">
        <f t="shared" si="413"/>
        <v>45980</v>
      </c>
    </row>
    <row r="3295" spans="1:49">
      <c r="A3295" s="1135" t="s">
        <v>16936</v>
      </c>
      <c r="B3295" s="1135" t="s">
        <v>210</v>
      </c>
      <c r="C3295" s="1135">
        <v>700</v>
      </c>
      <c r="D3295" s="1135">
        <v>1.7649999999999999</v>
      </c>
      <c r="E3295" s="1135" t="s">
        <v>15188</v>
      </c>
      <c r="F3295" s="1135" t="s">
        <v>4107</v>
      </c>
      <c r="G3295" s="1135">
        <v>5</v>
      </c>
      <c r="H3295" s="1135" t="s">
        <v>16937</v>
      </c>
      <c r="I3295" s="1135" t="s">
        <v>126</v>
      </c>
      <c r="J3295" s="1135">
        <v>1.7</v>
      </c>
      <c r="K3295" s="1135" t="s">
        <v>16938</v>
      </c>
      <c r="L3295" s="1135" t="s">
        <v>6385</v>
      </c>
      <c r="M3295" s="1135">
        <v>152.19999999999999</v>
      </c>
      <c r="N3295" s="1135" t="s">
        <v>1039</v>
      </c>
      <c r="O3295" s="1135">
        <v>3.8049999999999997</v>
      </c>
      <c r="P3295" s="1135">
        <v>3.044</v>
      </c>
      <c r="Q3295" s="1135">
        <v>4</v>
      </c>
      <c r="R3295" s="1135">
        <v>19</v>
      </c>
      <c r="T3295" s="1135">
        <v>16</v>
      </c>
      <c r="U3295" s="1135">
        <v>4</v>
      </c>
      <c r="V3295" s="1135" t="s">
        <v>663</v>
      </c>
      <c r="W3295" s="1135">
        <v>95</v>
      </c>
      <c r="X3295" s="1135">
        <v>20</v>
      </c>
      <c r="Y3295" s="1135">
        <v>1.5</v>
      </c>
      <c r="Z3295" s="1135">
        <v>5</v>
      </c>
      <c r="AA3295" s="1135" t="s">
        <v>16767</v>
      </c>
      <c r="AH3295" s="1135" t="s">
        <v>1264</v>
      </c>
      <c r="AI3295" s="1135">
        <v>91.55</v>
      </c>
      <c r="AJ3295" s="1135">
        <v>-0.15</v>
      </c>
      <c r="AK3295" s="1135">
        <v>1.17</v>
      </c>
      <c r="AM3295" s="1136" t="s">
        <v>17134</v>
      </c>
      <c r="AN3295" s="1136" t="s">
        <v>17135</v>
      </c>
      <c r="AO3295" s="1136">
        <f t="shared" si="414"/>
        <v>700</v>
      </c>
      <c r="AP3295" s="1136">
        <f t="shared" si="415"/>
        <v>1.7649999999999999</v>
      </c>
      <c r="AQ3295" s="1136" t="str">
        <f t="shared" si="416"/>
        <v>1-5-1S91°</v>
      </c>
      <c r="AR3295" s="1136" t="str">
        <f t="shared" si="417"/>
        <v>30.3</v>
      </c>
      <c r="AS3295" s="1136" t="str">
        <f t="shared" si="418"/>
        <v>320/280/160</v>
      </c>
      <c r="AT3295" s="1136" t="str">
        <f t="shared" si="419"/>
        <v>1-5-1S91°</v>
      </c>
      <c r="AV3295" s="1136" t="str">
        <f t="shared" si="412"/>
        <v>114.11.20</v>
      </c>
      <c r="AW3295" s="1438">
        <f t="shared" si="413"/>
        <v>45981</v>
      </c>
    </row>
    <row r="3296" spans="1:49">
      <c r="A3296" s="1135" t="s">
        <v>16939</v>
      </c>
      <c r="B3296" s="1135" t="s">
        <v>783</v>
      </c>
      <c r="C3296" s="1135">
        <v>500</v>
      </c>
      <c r="D3296" s="1135">
        <v>1.77</v>
      </c>
      <c r="E3296" s="1135" t="s">
        <v>15205</v>
      </c>
      <c r="F3296" s="1135" t="s">
        <v>1069</v>
      </c>
      <c r="G3296" s="1135">
        <v>4</v>
      </c>
      <c r="H3296" s="1135" t="s">
        <v>6860</v>
      </c>
      <c r="I3296" s="1135" t="s">
        <v>126</v>
      </c>
      <c r="J3296" s="1135">
        <v>3</v>
      </c>
      <c r="K3296" s="1135" t="s">
        <v>16940</v>
      </c>
      <c r="L3296" s="1135" t="s">
        <v>6212</v>
      </c>
      <c r="M3296" s="1135">
        <v>148.5</v>
      </c>
      <c r="N3296" s="1135" t="s">
        <v>1039</v>
      </c>
      <c r="O3296" s="1135">
        <v>3.7125000000000004</v>
      </c>
      <c r="P3296" s="1135">
        <v>2.97</v>
      </c>
      <c r="Q3296" s="1135">
        <v>3.5</v>
      </c>
      <c r="R3296" s="1135">
        <v>21.5</v>
      </c>
      <c r="T3296" s="1135">
        <v>30</v>
      </c>
      <c r="U3296" s="1135">
        <v>3.6</v>
      </c>
      <c r="V3296" s="1135" t="s">
        <v>663</v>
      </c>
      <c r="W3296" s="1135">
        <v>120</v>
      </c>
      <c r="X3296" s="1135">
        <v>70</v>
      </c>
      <c r="Y3296" s="1135">
        <v>1.8</v>
      </c>
      <c r="Z3296" s="1135">
        <v>6.5</v>
      </c>
      <c r="AA3296" s="1135" t="s">
        <v>16941</v>
      </c>
      <c r="AH3296" s="1135" t="s">
        <v>489</v>
      </c>
      <c r="AI3296" s="1135">
        <v>12.92</v>
      </c>
      <c r="AJ3296" s="1135">
        <v>0</v>
      </c>
      <c r="AK3296" s="1135">
        <v>0.56999999999999995</v>
      </c>
      <c r="AM3296" s="1136" t="s">
        <v>17136</v>
      </c>
      <c r="AN3296" s="1136" t="s">
        <v>17137</v>
      </c>
      <c r="AO3296" s="1136">
        <f t="shared" si="414"/>
        <v>500</v>
      </c>
      <c r="AP3296" s="1136">
        <f t="shared" si="415"/>
        <v>1.77</v>
      </c>
      <c r="AQ3296" s="1136" t="str">
        <f t="shared" si="416"/>
        <v>1-5-1S91</v>
      </c>
      <c r="AR3296" s="1136" t="str">
        <f t="shared" si="417"/>
        <v>31.5</v>
      </c>
      <c r="AS3296" s="1136" t="str">
        <f t="shared" si="418"/>
        <v>325/325/OFF</v>
      </c>
      <c r="AT3296" s="1136" t="str">
        <f t="shared" si="419"/>
        <v>1-5-1S91</v>
      </c>
      <c r="AV3296" s="1136" t="str">
        <f t="shared" si="412"/>
        <v>114.11.24</v>
      </c>
      <c r="AW3296" s="1438">
        <f t="shared" si="413"/>
        <v>45985</v>
      </c>
    </row>
    <row r="3297" spans="1:49">
      <c r="A3297" s="1135" t="s">
        <v>16942</v>
      </c>
      <c r="B3297" s="1135" t="s">
        <v>737</v>
      </c>
      <c r="C3297" s="1135">
        <v>700</v>
      </c>
      <c r="D3297" s="1135">
        <v>1.78</v>
      </c>
      <c r="E3297" s="1135" t="s">
        <v>15203</v>
      </c>
      <c r="F3297" s="1135" t="s">
        <v>663</v>
      </c>
      <c r="G3297" s="1135" t="s">
        <v>6959</v>
      </c>
      <c r="H3297" s="1135" t="s">
        <v>8380</v>
      </c>
      <c r="I3297" s="1135" t="s">
        <v>7351</v>
      </c>
      <c r="J3297" s="1135">
        <v>3.7</v>
      </c>
      <c r="K3297" s="1135" t="s">
        <v>16943</v>
      </c>
      <c r="L3297" s="1135" t="s">
        <v>6385</v>
      </c>
      <c r="M3297" s="1135">
        <v>300.8</v>
      </c>
      <c r="N3297" s="1135" t="s">
        <v>1039</v>
      </c>
      <c r="O3297" s="1135">
        <v>7.5200000000000005</v>
      </c>
      <c r="P3297" s="1135">
        <v>6.016</v>
      </c>
      <c r="Q3297" s="1135">
        <v>4</v>
      </c>
      <c r="R3297" s="1135">
        <v>17</v>
      </c>
      <c r="T3297" s="1135">
        <v>31.4</v>
      </c>
      <c r="U3297" s="1135">
        <v>3.6</v>
      </c>
      <c r="V3297" s="1135" t="s">
        <v>663</v>
      </c>
      <c r="W3297" s="1135">
        <v>65</v>
      </c>
      <c r="X3297" s="1135">
        <v>10</v>
      </c>
      <c r="Y3297" s="1135">
        <v>1.5</v>
      </c>
      <c r="Z3297" s="1135" t="s">
        <v>663</v>
      </c>
      <c r="AA3297" s="1135" t="s">
        <v>16944</v>
      </c>
      <c r="AH3297" s="1135" t="s">
        <v>662</v>
      </c>
      <c r="AI3297" s="1135">
        <v>91.76</v>
      </c>
      <c r="AJ3297" s="1135">
        <v>-0.11</v>
      </c>
      <c r="AK3297" s="1135">
        <v>1.35</v>
      </c>
      <c r="AM3297" s="1136" t="s">
        <v>17138</v>
      </c>
      <c r="AN3297" s="1136" t="s">
        <v>17139</v>
      </c>
      <c r="AO3297" s="1136">
        <f t="shared" si="414"/>
        <v>700</v>
      </c>
      <c r="AP3297" s="1136">
        <f t="shared" si="415"/>
        <v>1.78</v>
      </c>
      <c r="AQ3297" s="1136" t="str">
        <f t="shared" si="416"/>
        <v>1-5-1S85°Z+S</v>
      </c>
      <c r="AR3297" s="1136" t="str">
        <f t="shared" si="417"/>
        <v>NA</v>
      </c>
      <c r="AS3297" s="1136" t="str">
        <f t="shared" si="418"/>
        <v>198/OFF</v>
      </c>
      <c r="AT3297" s="1136" t="str">
        <f t="shared" si="419"/>
        <v>1-5-1S85°Z+S</v>
      </c>
      <c r="AV3297" s="1136" t="str">
        <f t="shared" si="412"/>
        <v>112.10.1</v>
      </c>
      <c r="AW3297" s="1438">
        <f t="shared" si="413"/>
        <v>45200</v>
      </c>
    </row>
    <row r="3298" spans="1:49">
      <c r="A3298" s="1135" t="s">
        <v>16945</v>
      </c>
      <c r="B3298" s="1135" t="s">
        <v>682</v>
      </c>
      <c r="C3298" s="1135">
        <v>600</v>
      </c>
      <c r="D3298" s="1135">
        <v>1.84</v>
      </c>
      <c r="E3298" s="1135" t="s">
        <v>15203</v>
      </c>
      <c r="F3298" s="1135" t="s">
        <v>663</v>
      </c>
      <c r="G3298" s="1135">
        <v>5.5</v>
      </c>
      <c r="H3298" s="1135" t="s">
        <v>3858</v>
      </c>
      <c r="I3298" s="1135" t="s">
        <v>8007</v>
      </c>
      <c r="K3298" s="1135" t="s">
        <v>16946</v>
      </c>
      <c r="L3298" s="1135" t="s">
        <v>6332</v>
      </c>
      <c r="M3298" s="1135">
        <v>296</v>
      </c>
      <c r="N3298" s="1135" t="s">
        <v>1039</v>
      </c>
      <c r="O3298" s="1135">
        <v>7.4</v>
      </c>
      <c r="P3298" s="1135">
        <v>5.92</v>
      </c>
      <c r="Q3298" s="1135">
        <v>3</v>
      </c>
      <c r="R3298" s="1135">
        <v>17</v>
      </c>
      <c r="T3298" s="1135">
        <v>10.5</v>
      </c>
      <c r="U3298" s="1135">
        <v>6.1</v>
      </c>
      <c r="V3298" s="1135" t="s">
        <v>663</v>
      </c>
      <c r="W3298" s="1135">
        <v>110</v>
      </c>
      <c r="X3298" s="1135">
        <v>90</v>
      </c>
      <c r="Y3298" s="1135">
        <v>1.1000000000000001</v>
      </c>
      <c r="Z3298" s="1135" t="s">
        <v>663</v>
      </c>
      <c r="AA3298" s="1135" t="s">
        <v>16947</v>
      </c>
      <c r="AB3298" s="1135" t="s">
        <v>16948</v>
      </c>
      <c r="AH3298" s="1135" t="s">
        <v>812</v>
      </c>
      <c r="AI3298" s="1135">
        <v>91.66</v>
      </c>
      <c r="AJ3298" s="1135">
        <v>-1.54</v>
      </c>
      <c r="AK3298" s="1135">
        <v>5.85</v>
      </c>
      <c r="AM3298" s="1136" t="s">
        <v>17140</v>
      </c>
      <c r="AN3298" s="1136" t="s">
        <v>17141</v>
      </c>
      <c r="AO3298" s="1136">
        <f t="shared" si="414"/>
        <v>600</v>
      </c>
      <c r="AP3298" s="1136">
        <f t="shared" si="415"/>
        <v>1.84</v>
      </c>
      <c r="AQ3298" s="1136" t="str">
        <f t="shared" si="416"/>
        <v>1-5-1S85°Z+S</v>
      </c>
      <c r="AR3298" s="1136" t="str">
        <f t="shared" si="417"/>
        <v>NA</v>
      </c>
      <c r="AS3298" s="1136" t="str">
        <f t="shared" si="418"/>
        <v>167/160</v>
      </c>
      <c r="AT3298" s="1136" t="str">
        <f t="shared" si="419"/>
        <v>1-5-1S85°Z+S</v>
      </c>
      <c r="AV3298" s="1136" t="str">
        <f t="shared" si="412"/>
        <v>114.10.14</v>
      </c>
      <c r="AW3298" s="1438">
        <f t="shared" si="413"/>
        <v>45944</v>
      </c>
    </row>
    <row r="3299" spans="1:49">
      <c r="A3299" s="1135" t="s">
        <v>16949</v>
      </c>
      <c r="B3299" s="1135" t="s">
        <v>7355</v>
      </c>
      <c r="C3299" s="1135">
        <v>650</v>
      </c>
      <c r="D3299" s="1135">
        <v>1.77</v>
      </c>
      <c r="E3299" s="1135" t="s">
        <v>15216</v>
      </c>
      <c r="F3299" s="1135" t="s">
        <v>1563</v>
      </c>
      <c r="G3299" s="1135">
        <v>4</v>
      </c>
      <c r="H3299" s="1135" t="s">
        <v>15970</v>
      </c>
      <c r="I3299" s="1135" t="s">
        <v>7012</v>
      </c>
      <c r="K3299" s="1135" t="s">
        <v>16950</v>
      </c>
      <c r="L3299" s="1135" t="s">
        <v>7358</v>
      </c>
      <c r="M3299" s="1135">
        <v>303</v>
      </c>
      <c r="N3299" s="1135" t="s">
        <v>1039</v>
      </c>
      <c r="O3299" s="1135">
        <v>7.5750000000000002</v>
      </c>
      <c r="P3299" s="1135">
        <v>6.0600000000000005</v>
      </c>
      <c r="Q3299" s="1135">
        <v>3.5</v>
      </c>
      <c r="R3299" s="1135">
        <v>24</v>
      </c>
      <c r="T3299" s="1135">
        <v>16</v>
      </c>
      <c r="U3299" s="1135">
        <v>3</v>
      </c>
      <c r="V3299" s="1135" t="s">
        <v>663</v>
      </c>
      <c r="W3299" s="1135">
        <v>90</v>
      </c>
      <c r="X3299" s="1135">
        <v>10</v>
      </c>
      <c r="Y3299" s="1135">
        <v>1.5</v>
      </c>
      <c r="Z3299" s="1135" t="s">
        <v>663</v>
      </c>
      <c r="AA3299" s="1135" t="s">
        <v>16909</v>
      </c>
      <c r="AH3299" s="1135" t="s">
        <v>459</v>
      </c>
      <c r="AI3299" s="1135">
        <v>62.24</v>
      </c>
      <c r="AJ3299" s="1135">
        <v>4.07</v>
      </c>
      <c r="AK3299" s="1135">
        <v>14.57</v>
      </c>
      <c r="AM3299" s="1136" t="s">
        <v>17142</v>
      </c>
      <c r="AN3299" s="1136" t="s">
        <v>17143</v>
      </c>
      <c r="AO3299" s="1136">
        <f t="shared" si="414"/>
        <v>650</v>
      </c>
      <c r="AP3299" s="1136">
        <f t="shared" si="415"/>
        <v>1.77</v>
      </c>
      <c r="AQ3299" s="1136" t="str">
        <f t="shared" si="416"/>
        <v>1-5-1S91°Z+S</v>
      </c>
      <c r="AR3299" s="1136" t="str">
        <f t="shared" si="417"/>
        <v>30.5</v>
      </c>
      <c r="AS3299" s="1136" t="str">
        <f t="shared" si="418"/>
        <v>308/308/190</v>
      </c>
      <c r="AT3299" s="1136" t="str">
        <f t="shared" si="419"/>
        <v>1-5-1S91°Z+S</v>
      </c>
      <c r="AV3299" s="1136" t="str">
        <f t="shared" si="412"/>
        <v>114.10.9</v>
      </c>
      <c r="AW3299" s="1438">
        <f t="shared" si="413"/>
        <v>45939</v>
      </c>
    </row>
    <row r="3300" spans="1:49">
      <c r="A3300" s="1135" t="s">
        <v>16951</v>
      </c>
      <c r="B3300" s="1135" t="s">
        <v>7034</v>
      </c>
      <c r="C3300" s="1135">
        <v>500</v>
      </c>
      <c r="D3300" s="1135">
        <v>1.79</v>
      </c>
      <c r="E3300" s="1135" t="s">
        <v>15216</v>
      </c>
      <c r="F3300" s="1135" t="s">
        <v>1078</v>
      </c>
      <c r="G3300" s="1135">
        <v>5</v>
      </c>
      <c r="H3300" s="1135" t="s">
        <v>1049</v>
      </c>
      <c r="I3300" s="1135" t="s">
        <v>7199</v>
      </c>
      <c r="J3300" s="1135">
        <v>1</v>
      </c>
      <c r="K3300" s="1135" t="s">
        <v>16075</v>
      </c>
      <c r="L3300" s="1135" t="s">
        <v>5046</v>
      </c>
      <c r="M3300" s="1135">
        <v>308.39999999999998</v>
      </c>
      <c r="N3300" s="1135" t="s">
        <v>1039</v>
      </c>
      <c r="O3300" s="1135">
        <v>7.71</v>
      </c>
      <c r="P3300" s="1135">
        <v>6.1679999999999993</v>
      </c>
      <c r="Q3300" s="1135">
        <v>2.8</v>
      </c>
      <c r="R3300" s="1135">
        <v>29</v>
      </c>
      <c r="T3300" s="1135">
        <v>14.5</v>
      </c>
      <c r="U3300" s="1135">
        <v>5</v>
      </c>
      <c r="V3300" s="1135" t="s">
        <v>663</v>
      </c>
      <c r="W3300" s="1135" t="s">
        <v>7084</v>
      </c>
      <c r="X3300" s="1135">
        <v>10</v>
      </c>
      <c r="Y3300" s="1135">
        <v>1.7</v>
      </c>
      <c r="Z3300" s="1135" t="s">
        <v>663</v>
      </c>
      <c r="AA3300" s="1135" t="s">
        <v>16829</v>
      </c>
      <c r="AB3300" s="1135" t="s">
        <v>16952</v>
      </c>
      <c r="AH3300" s="1135" t="s">
        <v>959</v>
      </c>
      <c r="AI3300" s="1135">
        <v>15.06</v>
      </c>
      <c r="AJ3300" s="1135">
        <v>-7.0000000000000007E-2</v>
      </c>
      <c r="AK3300" s="1135">
        <v>0.88</v>
      </c>
      <c r="AM3300" s="1136" t="s">
        <v>17144</v>
      </c>
      <c r="AN3300" s="1136" t="s">
        <v>17145</v>
      </c>
      <c r="AO3300" s="1136">
        <f t="shared" si="414"/>
        <v>500</v>
      </c>
      <c r="AP3300" s="1136">
        <f t="shared" si="415"/>
        <v>1.79</v>
      </c>
      <c r="AQ3300" s="1136" t="str">
        <f t="shared" si="416"/>
        <v>1-5-1S91°Z+S</v>
      </c>
      <c r="AR3300" s="1136" t="str">
        <f t="shared" si="417"/>
        <v>30</v>
      </c>
      <c r="AS3300" s="1136" t="str">
        <f t="shared" si="418"/>
        <v>260/260/OFF</v>
      </c>
      <c r="AT3300" s="1136" t="str">
        <f t="shared" si="419"/>
        <v>1-5-1S91°Z+S</v>
      </c>
      <c r="AV3300" s="1136" t="str">
        <f t="shared" si="412"/>
        <v>114.10.7</v>
      </c>
      <c r="AW3300" s="1438">
        <f t="shared" si="413"/>
        <v>45937</v>
      </c>
    </row>
    <row r="3301" spans="1:49">
      <c r="A3301" s="1135" t="s">
        <v>16953</v>
      </c>
      <c r="B3301" s="1135" t="s">
        <v>473</v>
      </c>
      <c r="C3301" s="1135">
        <v>650</v>
      </c>
      <c r="D3301" s="1135">
        <v>1.7949999999999999</v>
      </c>
      <c r="E3301" s="1135" t="s">
        <v>15203</v>
      </c>
      <c r="F3301" s="1135" t="s">
        <v>663</v>
      </c>
      <c r="G3301" s="1135" t="s">
        <v>6959</v>
      </c>
      <c r="H3301" s="1135" t="s">
        <v>7957</v>
      </c>
      <c r="I3301" s="1135" t="s">
        <v>7031</v>
      </c>
      <c r="J3301" s="1135">
        <v>3.7</v>
      </c>
      <c r="K3301" s="1135" t="s">
        <v>16954</v>
      </c>
      <c r="L3301" s="1135" t="s">
        <v>4760</v>
      </c>
      <c r="M3301" s="1135">
        <v>295.10000000000002</v>
      </c>
      <c r="N3301" s="1135" t="s">
        <v>1039</v>
      </c>
      <c r="O3301" s="1135">
        <v>7.3775000000000013</v>
      </c>
      <c r="P3301" s="1135">
        <v>5.9020000000000001</v>
      </c>
      <c r="Q3301" s="1135">
        <v>4</v>
      </c>
      <c r="R3301" s="1135">
        <v>17.399999999999999</v>
      </c>
      <c r="T3301" s="1135">
        <v>31</v>
      </c>
      <c r="U3301" s="1135">
        <v>3.5</v>
      </c>
      <c r="V3301" s="1135" t="s">
        <v>663</v>
      </c>
      <c r="W3301" s="1135" t="s">
        <v>6974</v>
      </c>
      <c r="X3301" s="1135">
        <v>40</v>
      </c>
      <c r="Y3301" s="1135">
        <v>1</v>
      </c>
      <c r="Z3301" s="1135" t="s">
        <v>663</v>
      </c>
      <c r="AA3301" s="1135" t="s">
        <v>16955</v>
      </c>
      <c r="AH3301" s="1135" t="s">
        <v>924</v>
      </c>
      <c r="AI3301" s="1135">
        <v>94.89</v>
      </c>
      <c r="AJ3301" s="1135">
        <v>-0.59</v>
      </c>
      <c r="AK3301" s="1135">
        <v>2.57</v>
      </c>
      <c r="AM3301" s="1136" t="s">
        <v>16489</v>
      </c>
      <c r="AN3301" s="1136" t="s">
        <v>17146</v>
      </c>
      <c r="AO3301" s="1136">
        <f t="shared" si="414"/>
        <v>650</v>
      </c>
      <c r="AP3301" s="1136">
        <f t="shared" si="415"/>
        <v>1.7949999999999999</v>
      </c>
      <c r="AQ3301" s="1136" t="str">
        <f t="shared" si="416"/>
        <v>1-5-1S85°Z+S</v>
      </c>
      <c r="AR3301" s="1136" t="str">
        <f t="shared" si="417"/>
        <v>NA</v>
      </c>
      <c r="AS3301" s="1136" t="str">
        <f t="shared" si="418"/>
        <v>204/OFF</v>
      </c>
      <c r="AT3301" s="1136" t="str">
        <f t="shared" si="419"/>
        <v>1-5-1S85°Z+S</v>
      </c>
      <c r="AV3301" s="1136" t="str">
        <f t="shared" si="412"/>
        <v>114.10.10</v>
      </c>
      <c r="AW3301" s="1438">
        <f t="shared" si="413"/>
        <v>45940</v>
      </c>
    </row>
    <row r="3302" spans="1:49">
      <c r="A3302" s="1135" t="s">
        <v>16956</v>
      </c>
      <c r="B3302" s="1135" t="s">
        <v>889</v>
      </c>
      <c r="C3302" s="1135">
        <v>500</v>
      </c>
      <c r="D3302" s="1135">
        <v>1.75</v>
      </c>
      <c r="E3302" s="1135" t="s">
        <v>15203</v>
      </c>
      <c r="F3302" s="1135" t="s">
        <v>663</v>
      </c>
      <c r="G3302" s="1135">
        <v>5</v>
      </c>
      <c r="H3302" s="1135" t="s">
        <v>4870</v>
      </c>
      <c r="I3302" s="1135" t="s">
        <v>7244</v>
      </c>
      <c r="K3302" s="1135" t="s">
        <v>16957</v>
      </c>
      <c r="L3302" s="1135" t="s">
        <v>7518</v>
      </c>
      <c r="M3302" s="1135">
        <v>295</v>
      </c>
      <c r="N3302" s="1135" t="s">
        <v>1039</v>
      </c>
      <c r="O3302" s="1135">
        <v>7.375</v>
      </c>
      <c r="P3302" s="1135">
        <v>5.9</v>
      </c>
      <c r="Q3302" s="1135">
        <v>4</v>
      </c>
      <c r="R3302" s="1135">
        <v>19</v>
      </c>
      <c r="T3302" s="1135">
        <v>27.8</v>
      </c>
      <c r="U3302" s="1135">
        <v>3.9</v>
      </c>
      <c r="V3302" s="1135" t="s">
        <v>663</v>
      </c>
      <c r="W3302" s="1135">
        <v>125</v>
      </c>
      <c r="X3302" s="1135">
        <v>90</v>
      </c>
      <c r="Y3302" s="1135">
        <v>1.5</v>
      </c>
      <c r="Z3302" s="1135" t="s">
        <v>663</v>
      </c>
      <c r="AA3302" s="1135" t="s">
        <v>16958</v>
      </c>
      <c r="AH3302" s="1135" t="s">
        <v>749</v>
      </c>
      <c r="AI3302" s="1135">
        <v>94.79</v>
      </c>
      <c r="AJ3302" s="1135">
        <v>-1.03</v>
      </c>
      <c r="AK3302" s="1135">
        <v>2.94</v>
      </c>
      <c r="AM3302" s="1136" t="s">
        <v>17147</v>
      </c>
      <c r="AN3302" s="1136" t="s">
        <v>17148</v>
      </c>
      <c r="AO3302" s="1136">
        <f t="shared" si="414"/>
        <v>500</v>
      </c>
      <c r="AP3302" s="1136">
        <f t="shared" si="415"/>
        <v>1.75</v>
      </c>
      <c r="AQ3302" s="1136" t="str">
        <f t="shared" si="416"/>
        <v>1-5-1S85°Z+S</v>
      </c>
      <c r="AR3302" s="1136" t="str">
        <f t="shared" si="417"/>
        <v>NA</v>
      </c>
      <c r="AS3302" s="1136" t="str">
        <f t="shared" si="418"/>
        <v>178/OFF</v>
      </c>
      <c r="AT3302" s="1136" t="str">
        <f t="shared" si="419"/>
        <v>1-5-1S85°Z+S</v>
      </c>
      <c r="AV3302" s="1136" t="str">
        <f t="shared" si="412"/>
        <v>114.10.21</v>
      </c>
      <c r="AW3302" s="1438">
        <f t="shared" si="413"/>
        <v>45951</v>
      </c>
    </row>
    <row r="3303" spans="1:49">
      <c r="A3303" s="1135" t="s">
        <v>16959</v>
      </c>
      <c r="B3303" s="1135" t="s">
        <v>7208</v>
      </c>
      <c r="C3303" s="1135">
        <v>600</v>
      </c>
      <c r="D3303" s="1135">
        <v>1.77</v>
      </c>
      <c r="E3303" s="1135" t="s">
        <v>15216</v>
      </c>
      <c r="F3303" s="1135" t="s">
        <v>2328</v>
      </c>
      <c r="G3303" s="1135">
        <v>5</v>
      </c>
      <c r="H3303" s="1135" t="s">
        <v>1887</v>
      </c>
      <c r="I3303" s="1135" t="s">
        <v>7682</v>
      </c>
      <c r="J3303" s="1135">
        <v>3</v>
      </c>
      <c r="K3303" s="1135" t="s">
        <v>16960</v>
      </c>
      <c r="L3303" s="1135" t="s">
        <v>4948</v>
      </c>
      <c r="M3303" s="1135">
        <v>300.7</v>
      </c>
      <c r="N3303" s="1135" t="s">
        <v>1039</v>
      </c>
      <c r="O3303" s="1135">
        <v>7.5175000000000001</v>
      </c>
      <c r="P3303" s="1135">
        <v>6.0140000000000002</v>
      </c>
      <c r="Q3303" s="1135">
        <v>3</v>
      </c>
      <c r="R3303" s="1135">
        <v>30.5</v>
      </c>
      <c r="T3303" s="1135">
        <v>14.7</v>
      </c>
      <c r="U3303" s="1135">
        <v>6.1</v>
      </c>
      <c r="V3303" s="1135" t="s">
        <v>663</v>
      </c>
      <c r="W3303" s="1135">
        <v>115</v>
      </c>
      <c r="X3303" s="1135">
        <v>45</v>
      </c>
      <c r="Y3303" s="1135">
        <v>1.5</v>
      </c>
      <c r="Z3303" s="1135" t="s">
        <v>663</v>
      </c>
      <c r="AA3303" s="1135" t="s">
        <v>16961</v>
      </c>
      <c r="AH3303" s="1135" t="s">
        <v>977</v>
      </c>
      <c r="AI3303" s="1135">
        <v>93.18</v>
      </c>
      <c r="AJ3303" s="1135">
        <v>-1.2</v>
      </c>
      <c r="AK3303" s="1135">
        <v>5.73</v>
      </c>
      <c r="AM3303" s="1136" t="s">
        <v>17149</v>
      </c>
      <c r="AN3303" s="1136" t="s">
        <v>17150</v>
      </c>
      <c r="AO3303" s="1136">
        <f t="shared" si="414"/>
        <v>600</v>
      </c>
      <c r="AP3303" s="1136">
        <f t="shared" si="415"/>
        <v>1.77</v>
      </c>
      <c r="AQ3303" s="1136" t="str">
        <f t="shared" si="416"/>
        <v>1-5-1S91°Z+S</v>
      </c>
      <c r="AR3303" s="1136" t="str">
        <f t="shared" si="417"/>
        <v>33.5</v>
      </c>
      <c r="AS3303" s="1136" t="str">
        <f t="shared" si="418"/>
        <v>270/270/OFF</v>
      </c>
      <c r="AT3303" s="1136" t="str">
        <f t="shared" si="419"/>
        <v>1-5-1S91°Z+S</v>
      </c>
      <c r="AV3303" s="1136" t="str">
        <f t="shared" si="412"/>
        <v>114.10.23</v>
      </c>
      <c r="AW3303" s="1438">
        <f t="shared" si="413"/>
        <v>45953</v>
      </c>
    </row>
    <row r="3304" spans="1:49">
      <c r="A3304" s="1135" t="s">
        <v>16962</v>
      </c>
      <c r="B3304" s="1135" t="s">
        <v>473</v>
      </c>
      <c r="C3304" s="1135">
        <v>700</v>
      </c>
      <c r="D3304" s="1135">
        <v>1.78</v>
      </c>
      <c r="E3304" s="1135" t="s">
        <v>15203</v>
      </c>
      <c r="F3304" s="1135" t="s">
        <v>663</v>
      </c>
      <c r="G3304" s="1135" t="s">
        <v>6959</v>
      </c>
      <c r="H3304" s="1135" t="s">
        <v>8380</v>
      </c>
      <c r="I3304" s="1135" t="s">
        <v>7351</v>
      </c>
      <c r="J3304" s="1135">
        <v>3.7</v>
      </c>
      <c r="K3304" s="1135" t="s">
        <v>16230</v>
      </c>
      <c r="L3304" s="1135" t="s">
        <v>6385</v>
      </c>
      <c r="M3304" s="1135">
        <v>300.8</v>
      </c>
      <c r="N3304" s="1135" t="s">
        <v>1039</v>
      </c>
      <c r="O3304" s="1135">
        <v>7.5200000000000005</v>
      </c>
      <c r="P3304" s="1135">
        <v>6.016</v>
      </c>
      <c r="Q3304" s="1135">
        <v>4</v>
      </c>
      <c r="R3304" s="1135">
        <v>17</v>
      </c>
      <c r="T3304" s="1135">
        <v>31.4</v>
      </c>
      <c r="U3304" s="1135">
        <v>3.6</v>
      </c>
      <c r="V3304" s="1135" t="s">
        <v>663</v>
      </c>
      <c r="W3304" s="1135">
        <v>65</v>
      </c>
      <c r="X3304" s="1135">
        <v>10</v>
      </c>
      <c r="Y3304" s="1135">
        <v>1.5</v>
      </c>
      <c r="Z3304" s="1135" t="s">
        <v>663</v>
      </c>
      <c r="AA3304" s="1135" t="s">
        <v>6470</v>
      </c>
      <c r="AH3304" s="1135" t="s">
        <v>811</v>
      </c>
      <c r="AI3304" s="1135">
        <v>91.76</v>
      </c>
      <c r="AJ3304" s="1135">
        <v>-0.17</v>
      </c>
      <c r="AK3304" s="1135">
        <v>1.96</v>
      </c>
      <c r="AM3304" s="1136" t="s">
        <v>17151</v>
      </c>
      <c r="AN3304" s="1136" t="s">
        <v>17152</v>
      </c>
      <c r="AO3304" s="1136">
        <f t="shared" si="414"/>
        <v>700</v>
      </c>
      <c r="AP3304" s="1136">
        <f t="shared" si="415"/>
        <v>1.78</v>
      </c>
      <c r="AQ3304" s="1136" t="str">
        <f t="shared" si="416"/>
        <v>1-5-1S85°Z+S</v>
      </c>
      <c r="AR3304" s="1136" t="str">
        <f t="shared" si="417"/>
        <v>NA</v>
      </c>
      <c r="AS3304" s="1136" t="str">
        <f t="shared" si="418"/>
        <v>198/OFF</v>
      </c>
      <c r="AT3304" s="1136" t="str">
        <f t="shared" si="419"/>
        <v>1-5-1S85°Z+S</v>
      </c>
      <c r="AV3304" s="1136" t="str">
        <f t="shared" si="412"/>
        <v>112.11.7</v>
      </c>
      <c r="AW3304" s="1438">
        <f t="shared" si="413"/>
        <v>45237</v>
      </c>
    </row>
    <row r="3305" spans="1:49">
      <c r="A3305" s="1135" t="s">
        <v>16963</v>
      </c>
      <c r="B3305" s="1135" t="s">
        <v>473</v>
      </c>
      <c r="C3305" s="1135">
        <v>670</v>
      </c>
      <c r="D3305" s="1135">
        <v>1.7949999999999999</v>
      </c>
      <c r="E3305" s="1135" t="s">
        <v>15203</v>
      </c>
      <c r="F3305" s="1135" t="s">
        <v>663</v>
      </c>
      <c r="G3305" s="1135" t="s">
        <v>6959</v>
      </c>
      <c r="H3305" s="1135" t="s">
        <v>7957</v>
      </c>
      <c r="I3305" s="1135" t="s">
        <v>7061</v>
      </c>
      <c r="J3305" s="1135">
        <v>3.7</v>
      </c>
      <c r="K3305" s="1135" t="s">
        <v>16964</v>
      </c>
      <c r="L3305" s="1135" t="s">
        <v>4760</v>
      </c>
      <c r="M3305" s="1135">
        <v>295.10000000000002</v>
      </c>
      <c r="N3305" s="1135" t="s">
        <v>1039</v>
      </c>
      <c r="O3305" s="1135">
        <v>7.3775000000000013</v>
      </c>
      <c r="P3305" s="1135">
        <v>5.9020000000000001</v>
      </c>
      <c r="Q3305" s="1135">
        <v>4</v>
      </c>
      <c r="R3305" s="1135">
        <v>17.399999999999999</v>
      </c>
      <c r="T3305" s="1135">
        <v>31</v>
      </c>
      <c r="U3305" s="1135">
        <v>3.5</v>
      </c>
      <c r="V3305" s="1135" t="s">
        <v>663</v>
      </c>
      <c r="W3305" s="1135" t="s">
        <v>6974</v>
      </c>
      <c r="X3305" s="1135">
        <v>40</v>
      </c>
      <c r="Y3305" s="1135">
        <v>1</v>
      </c>
      <c r="Z3305" s="1135" t="s">
        <v>663</v>
      </c>
      <c r="AA3305" s="1135" t="s">
        <v>16941</v>
      </c>
      <c r="AH3305" s="1135" t="s">
        <v>666</v>
      </c>
      <c r="AI3305" s="1135">
        <v>94.9</v>
      </c>
      <c r="AJ3305" s="1135">
        <v>-0.49</v>
      </c>
      <c r="AK3305" s="1135">
        <v>2.4300000000000002</v>
      </c>
      <c r="AM3305" s="1136" t="s">
        <v>16513</v>
      </c>
      <c r="AN3305" s="1136" t="s">
        <v>17153</v>
      </c>
      <c r="AO3305" s="1136">
        <f t="shared" si="414"/>
        <v>670</v>
      </c>
      <c r="AP3305" s="1136">
        <f t="shared" si="415"/>
        <v>1.7949999999999999</v>
      </c>
      <c r="AQ3305" s="1136" t="str">
        <f t="shared" si="416"/>
        <v>1-5-1S85°Z+S</v>
      </c>
      <c r="AR3305" s="1136" t="str">
        <f t="shared" si="417"/>
        <v>NA</v>
      </c>
      <c r="AS3305" s="1136" t="str">
        <f t="shared" si="418"/>
        <v>204/OFF</v>
      </c>
      <c r="AT3305" s="1136" t="str">
        <f t="shared" si="419"/>
        <v>1-5-1S85°Z+S</v>
      </c>
      <c r="AV3305" s="1136" t="str">
        <f t="shared" si="412"/>
        <v>114.11.24</v>
      </c>
      <c r="AW3305" s="1438">
        <f t="shared" si="413"/>
        <v>45985</v>
      </c>
    </row>
    <row r="3306" spans="1:49">
      <c r="A3306" s="1135" t="s">
        <v>16965</v>
      </c>
      <c r="B3306" s="1135" t="s">
        <v>473</v>
      </c>
      <c r="C3306" s="1135">
        <v>700</v>
      </c>
      <c r="D3306" s="1135">
        <v>1.78</v>
      </c>
      <c r="E3306" s="1135" t="s">
        <v>15203</v>
      </c>
      <c r="F3306" s="1135" t="s">
        <v>663</v>
      </c>
      <c r="G3306" s="1135" t="s">
        <v>6959</v>
      </c>
      <c r="H3306" s="1135" t="s">
        <v>8380</v>
      </c>
      <c r="I3306" s="1135" t="s">
        <v>7351</v>
      </c>
      <c r="J3306" s="1135">
        <v>3.7</v>
      </c>
      <c r="K3306" s="1135" t="s">
        <v>16230</v>
      </c>
      <c r="L3306" s="1135" t="s">
        <v>6385</v>
      </c>
      <c r="M3306" s="1135">
        <v>300.8</v>
      </c>
      <c r="N3306" s="1135" t="s">
        <v>1039</v>
      </c>
      <c r="O3306" s="1135">
        <v>7.5200000000000005</v>
      </c>
      <c r="P3306" s="1135">
        <v>6.016</v>
      </c>
      <c r="Q3306" s="1135">
        <v>4</v>
      </c>
      <c r="R3306" s="1135">
        <v>17</v>
      </c>
      <c r="T3306" s="1135">
        <v>31.4</v>
      </c>
      <c r="U3306" s="1135">
        <v>3.6</v>
      </c>
      <c r="V3306" s="1135" t="s">
        <v>663</v>
      </c>
      <c r="W3306" s="1135">
        <v>65</v>
      </c>
      <c r="X3306" s="1135">
        <v>10</v>
      </c>
      <c r="Y3306" s="1135">
        <v>1.5</v>
      </c>
      <c r="Z3306" s="1135" t="s">
        <v>663</v>
      </c>
      <c r="AA3306" s="1135" t="s">
        <v>3943</v>
      </c>
      <c r="AH3306" s="1135" t="s">
        <v>833</v>
      </c>
      <c r="AI3306" s="1135">
        <v>91.82</v>
      </c>
      <c r="AJ3306" s="1135">
        <v>-0.44</v>
      </c>
      <c r="AK3306" s="1135">
        <v>1.8</v>
      </c>
      <c r="AM3306" s="1136" t="s">
        <v>16533</v>
      </c>
      <c r="AN3306" s="1136" t="s">
        <v>17154</v>
      </c>
      <c r="AO3306" s="1136">
        <f t="shared" si="414"/>
        <v>700</v>
      </c>
      <c r="AP3306" s="1136">
        <f t="shared" si="415"/>
        <v>1.78</v>
      </c>
      <c r="AQ3306" s="1136" t="str">
        <f t="shared" si="416"/>
        <v>1-5-1S85°Z+S</v>
      </c>
      <c r="AR3306" s="1136" t="str">
        <f t="shared" si="417"/>
        <v>NA</v>
      </c>
      <c r="AS3306" s="1136" t="str">
        <f t="shared" si="418"/>
        <v>198/OFF</v>
      </c>
      <c r="AT3306" s="1136" t="str">
        <f t="shared" si="419"/>
        <v>1-5-1S85°Z+S</v>
      </c>
      <c r="AV3306" s="1136" t="str">
        <f t="shared" si="412"/>
        <v>112.12.5</v>
      </c>
      <c r="AW3306" s="1438">
        <f t="shared" si="413"/>
        <v>45265</v>
      </c>
    </row>
    <row r="3307" spans="1:49">
      <c r="A3307" s="1135" t="s">
        <v>16966</v>
      </c>
      <c r="B3307" s="1135" t="s">
        <v>473</v>
      </c>
      <c r="C3307" s="1135">
        <v>600</v>
      </c>
      <c r="D3307" s="1135">
        <v>1.77</v>
      </c>
      <c r="E3307" s="1135">
        <v>102.5</v>
      </c>
      <c r="F3307" s="1135" t="s">
        <v>4164</v>
      </c>
      <c r="G3307" s="1135">
        <v>5.5</v>
      </c>
      <c r="H3307" s="1135" t="s">
        <v>7770</v>
      </c>
      <c r="I3307" s="1135" t="s">
        <v>16967</v>
      </c>
      <c r="J3307" s="1135">
        <v>3.7</v>
      </c>
      <c r="K3307" s="1135" t="s">
        <v>16968</v>
      </c>
      <c r="L3307" s="1135" t="s">
        <v>4760</v>
      </c>
      <c r="M3307" s="1135">
        <v>295.10000000000002</v>
      </c>
      <c r="N3307" s="1135" t="s">
        <v>1039</v>
      </c>
      <c r="O3307" s="1135">
        <v>7.3775000000000013</v>
      </c>
      <c r="P3307" s="1135">
        <v>5.9020000000000001</v>
      </c>
      <c r="Q3307" s="1135">
        <v>4</v>
      </c>
      <c r="R3307" s="1135">
        <v>20</v>
      </c>
      <c r="T3307" s="1135">
        <v>31</v>
      </c>
      <c r="U3307" s="1135">
        <v>3.5</v>
      </c>
      <c r="V3307" s="1135" t="s">
        <v>663</v>
      </c>
      <c r="W3307" s="1135">
        <v>100</v>
      </c>
      <c r="X3307" s="1135">
        <v>40</v>
      </c>
      <c r="Y3307" s="1135">
        <v>1</v>
      </c>
      <c r="Z3307" s="1135" t="s">
        <v>663</v>
      </c>
      <c r="AA3307" s="1135" t="s">
        <v>16969</v>
      </c>
      <c r="AH3307" s="1135" t="s">
        <v>789</v>
      </c>
      <c r="AI3307" s="1135">
        <v>94.61</v>
      </c>
      <c r="AJ3307" s="1135">
        <v>-0.41</v>
      </c>
      <c r="AK3307" s="1135">
        <v>2.41</v>
      </c>
      <c r="AM3307" s="1136" t="s">
        <v>17155</v>
      </c>
      <c r="AN3307" s="1136" t="s">
        <v>17156</v>
      </c>
      <c r="AO3307" s="1136">
        <f t="shared" si="414"/>
        <v>600</v>
      </c>
      <c r="AP3307" s="1136">
        <f t="shared" si="415"/>
        <v>1.77</v>
      </c>
      <c r="AQ3307" s="1136">
        <f t="shared" si="416"/>
        <v>102.5</v>
      </c>
      <c r="AR3307" s="1136" t="str">
        <f t="shared" si="417"/>
        <v>15.5</v>
      </c>
      <c r="AS3307" s="1136" t="str">
        <f t="shared" si="418"/>
        <v>500/460/OFF</v>
      </c>
      <c r="AT3307" s="1136">
        <f t="shared" si="419"/>
        <v>102.5</v>
      </c>
      <c r="AV3307" s="1136" t="str">
        <f t="shared" si="412"/>
        <v>114.12.8</v>
      </c>
      <c r="AW3307" s="1438">
        <f t="shared" si="413"/>
        <v>45999</v>
      </c>
    </row>
    <row r="3308" spans="1:49">
      <c r="A3308" s="1135" t="s">
        <v>16970</v>
      </c>
      <c r="B3308" s="1135" t="s">
        <v>473</v>
      </c>
      <c r="C3308" s="1135">
        <v>600</v>
      </c>
      <c r="D3308" s="1135">
        <v>1.77</v>
      </c>
      <c r="E3308" s="1135">
        <v>102.5</v>
      </c>
      <c r="F3308" s="1135" t="s">
        <v>4164</v>
      </c>
      <c r="G3308" s="1135">
        <v>5.5</v>
      </c>
      <c r="H3308" s="1135" t="s">
        <v>7736</v>
      </c>
      <c r="I3308" s="1135" t="s">
        <v>15523</v>
      </c>
      <c r="J3308" s="1135">
        <v>3.7</v>
      </c>
      <c r="K3308" s="1135" t="s">
        <v>16971</v>
      </c>
      <c r="L3308" s="1135" t="s">
        <v>4760</v>
      </c>
      <c r="M3308" s="1135">
        <v>295.10000000000002</v>
      </c>
      <c r="N3308" s="1135" t="s">
        <v>1039</v>
      </c>
      <c r="O3308" s="1135">
        <v>7.3775000000000013</v>
      </c>
      <c r="P3308" s="1135">
        <v>5.9020000000000001</v>
      </c>
      <c r="Q3308" s="1135">
        <v>4</v>
      </c>
      <c r="R3308" s="1135">
        <v>20</v>
      </c>
      <c r="T3308" s="1135">
        <v>31</v>
      </c>
      <c r="U3308" s="1135">
        <v>3.5</v>
      </c>
      <c r="V3308" s="1135" t="s">
        <v>663</v>
      </c>
      <c r="W3308" s="1135">
        <v>100</v>
      </c>
      <c r="X3308" s="1135">
        <v>40</v>
      </c>
      <c r="Y3308" s="1135">
        <v>1</v>
      </c>
      <c r="Z3308" s="1135" t="s">
        <v>663</v>
      </c>
      <c r="AA3308" s="1135" t="s">
        <v>16859</v>
      </c>
      <c r="AH3308" s="1135" t="s">
        <v>1060</v>
      </c>
      <c r="AI3308" s="1135">
        <v>94.94</v>
      </c>
      <c r="AJ3308" s="1135">
        <v>-0.96</v>
      </c>
      <c r="AK3308" s="1135">
        <v>2.41</v>
      </c>
      <c r="AM3308" s="1136" t="s">
        <v>16537</v>
      </c>
      <c r="AN3308" s="1136" t="s">
        <v>17157</v>
      </c>
      <c r="AO3308" s="1136">
        <f t="shared" si="414"/>
        <v>600</v>
      </c>
      <c r="AP3308" s="1136">
        <f t="shared" si="415"/>
        <v>1.77</v>
      </c>
      <c r="AQ3308" s="1136">
        <f t="shared" si="416"/>
        <v>102.5</v>
      </c>
      <c r="AR3308" s="1136" t="str">
        <f t="shared" si="417"/>
        <v>15.5</v>
      </c>
      <c r="AS3308" s="1136" t="str">
        <f t="shared" si="418"/>
        <v>499/459/OFF</v>
      </c>
      <c r="AT3308" s="1136">
        <f t="shared" si="419"/>
        <v>102.5</v>
      </c>
      <c r="AV3308" s="1136" t="str">
        <f t="shared" si="412"/>
        <v>114.12.9</v>
      </c>
      <c r="AW3308" s="1438">
        <f t="shared" si="413"/>
        <v>46000</v>
      </c>
    </row>
    <row r="3309" spans="1:49">
      <c r="A3309" s="1135" t="s">
        <v>16972</v>
      </c>
      <c r="B3309" s="1135" t="s">
        <v>473</v>
      </c>
      <c r="C3309" s="1135">
        <v>650</v>
      </c>
      <c r="D3309" s="1135">
        <v>1.8049999999999999</v>
      </c>
      <c r="E3309" s="1135" t="s">
        <v>15203</v>
      </c>
      <c r="F3309" s="1135" t="s">
        <v>663</v>
      </c>
      <c r="G3309" s="1135" t="s">
        <v>6959</v>
      </c>
      <c r="H3309" s="1135" t="s">
        <v>8078</v>
      </c>
      <c r="I3309" s="1135" t="s">
        <v>7031</v>
      </c>
      <c r="J3309" s="1135">
        <v>3.7</v>
      </c>
      <c r="K3309" s="1135" t="s">
        <v>16973</v>
      </c>
      <c r="L3309" s="1135" t="s">
        <v>4760</v>
      </c>
      <c r="M3309" s="1135">
        <v>295.10000000000002</v>
      </c>
      <c r="N3309" s="1135" t="s">
        <v>1039</v>
      </c>
      <c r="O3309" s="1135">
        <v>7.3775000000000013</v>
      </c>
      <c r="P3309" s="1135">
        <v>5.9020000000000001</v>
      </c>
      <c r="Q3309" s="1135">
        <v>4</v>
      </c>
      <c r="R3309" s="1135">
        <v>17.399999999999999</v>
      </c>
      <c r="T3309" s="1135">
        <v>31</v>
      </c>
      <c r="U3309" s="1135">
        <v>3.5</v>
      </c>
      <c r="V3309" s="1135" t="s">
        <v>663</v>
      </c>
      <c r="W3309" s="1135" t="s">
        <v>6974</v>
      </c>
      <c r="X3309" s="1135">
        <v>40</v>
      </c>
      <c r="Y3309" s="1135">
        <v>1</v>
      </c>
      <c r="Z3309" s="1135" t="s">
        <v>663</v>
      </c>
      <c r="AA3309" s="1135" t="s">
        <v>16836</v>
      </c>
      <c r="AH3309" s="1135" t="s">
        <v>1511</v>
      </c>
      <c r="AI3309" s="1135">
        <v>94.83</v>
      </c>
      <c r="AJ3309" s="1135">
        <v>-0.97</v>
      </c>
      <c r="AK3309" s="1135">
        <v>2.17</v>
      </c>
      <c r="AM3309" s="1136" t="s">
        <v>16539</v>
      </c>
      <c r="AN3309" s="1136" t="s">
        <v>17158</v>
      </c>
      <c r="AO3309" s="1136">
        <f t="shared" si="414"/>
        <v>650</v>
      </c>
      <c r="AP3309" s="1136">
        <f t="shared" si="415"/>
        <v>1.8049999999999999</v>
      </c>
      <c r="AQ3309" s="1136" t="str">
        <f t="shared" si="416"/>
        <v>1-5-1S85°Z+S</v>
      </c>
      <c r="AR3309" s="1136" t="str">
        <f t="shared" si="417"/>
        <v>NA</v>
      </c>
      <c r="AS3309" s="1136" t="str">
        <f t="shared" si="418"/>
        <v>201/OFF</v>
      </c>
      <c r="AT3309" s="1136" t="str">
        <f t="shared" si="419"/>
        <v>1-5-1S85°Z+S</v>
      </c>
      <c r="AV3309" s="1136" t="str">
        <f t="shared" si="412"/>
        <v>114.12.10</v>
      </c>
      <c r="AW3309" s="1438">
        <f t="shared" si="413"/>
        <v>46001</v>
      </c>
    </row>
    <row r="3310" spans="1:49">
      <c r="A3310" s="1135" t="s">
        <v>16974</v>
      </c>
      <c r="B3310" s="1135" t="s">
        <v>473</v>
      </c>
      <c r="C3310" s="1135">
        <v>600</v>
      </c>
      <c r="D3310" s="1135">
        <v>1.7649999999999999</v>
      </c>
      <c r="E3310" s="1135">
        <v>102.5</v>
      </c>
      <c r="F3310" s="1135" t="s">
        <v>4164</v>
      </c>
      <c r="G3310" s="1135">
        <v>5.5</v>
      </c>
      <c r="H3310" s="1135" t="s">
        <v>7217</v>
      </c>
      <c r="I3310" s="1135" t="s">
        <v>16975</v>
      </c>
      <c r="J3310" s="1135">
        <v>3.7</v>
      </c>
      <c r="K3310" s="1135" t="s">
        <v>16976</v>
      </c>
      <c r="L3310" s="1135" t="s">
        <v>4760</v>
      </c>
      <c r="M3310" s="1135">
        <v>295.10000000000002</v>
      </c>
      <c r="N3310" s="1135" t="s">
        <v>1039</v>
      </c>
      <c r="O3310" s="1135">
        <v>7.3775000000000013</v>
      </c>
      <c r="P3310" s="1135">
        <v>5.9020000000000001</v>
      </c>
      <c r="Q3310" s="1135">
        <v>4</v>
      </c>
      <c r="R3310" s="1135">
        <v>20</v>
      </c>
      <c r="T3310" s="1135">
        <v>31</v>
      </c>
      <c r="U3310" s="1135">
        <v>3.5</v>
      </c>
      <c r="V3310" s="1135" t="s">
        <v>663</v>
      </c>
      <c r="W3310" s="1135">
        <v>100</v>
      </c>
      <c r="X3310" s="1135">
        <v>40</v>
      </c>
      <c r="Y3310" s="1135">
        <v>1</v>
      </c>
      <c r="Z3310" s="1135" t="s">
        <v>663</v>
      </c>
      <c r="AA3310" s="1135" t="s">
        <v>16794</v>
      </c>
      <c r="AH3310" s="1135" t="s">
        <v>1052</v>
      </c>
      <c r="AI3310" s="1135">
        <v>95.1</v>
      </c>
      <c r="AJ3310" s="1135">
        <v>-1.27</v>
      </c>
      <c r="AK3310" s="1135">
        <v>2.4700000000000002</v>
      </c>
      <c r="AM3310" s="1136" t="s">
        <v>17159</v>
      </c>
      <c r="AN3310" s="1136" t="s">
        <v>17160</v>
      </c>
      <c r="AO3310" s="1136">
        <f t="shared" si="414"/>
        <v>600</v>
      </c>
      <c r="AP3310" s="1136">
        <f t="shared" si="415"/>
        <v>1.7649999999999999</v>
      </c>
      <c r="AQ3310" s="1136">
        <f t="shared" si="416"/>
        <v>102.5</v>
      </c>
      <c r="AR3310" s="1136" t="str">
        <f t="shared" si="417"/>
        <v>15.5</v>
      </c>
      <c r="AS3310" s="1136" t="str">
        <f t="shared" si="418"/>
        <v>495/455/OFF</v>
      </c>
      <c r="AT3310" s="1136">
        <f t="shared" si="419"/>
        <v>102.5</v>
      </c>
      <c r="AV3310" s="1136" t="str">
        <f t="shared" si="412"/>
        <v>114.12.15</v>
      </c>
      <c r="AW3310" s="1438">
        <f t="shared" si="413"/>
        <v>46006</v>
      </c>
    </row>
    <row r="3311" spans="1:49">
      <c r="A3311" s="1135" t="s">
        <v>16977</v>
      </c>
      <c r="B3311" s="1135" t="s">
        <v>869</v>
      </c>
      <c r="C3311" s="1135">
        <v>600</v>
      </c>
      <c r="D3311" s="1135">
        <v>1.78</v>
      </c>
      <c r="E3311" s="1135" t="s">
        <v>15216</v>
      </c>
      <c r="F3311" s="1135" t="s">
        <v>1563</v>
      </c>
      <c r="G3311" s="1135">
        <v>4</v>
      </c>
      <c r="H3311" s="1135" t="s">
        <v>6996</v>
      </c>
      <c r="I3311" s="1135" t="s">
        <v>7012</v>
      </c>
      <c r="K3311" s="1135" t="s">
        <v>16978</v>
      </c>
      <c r="L3311" s="1135" t="s">
        <v>7925</v>
      </c>
      <c r="M3311" s="1135">
        <v>303</v>
      </c>
      <c r="N3311" s="1135" t="s">
        <v>1039</v>
      </c>
      <c r="O3311" s="1135">
        <v>7.5750000000000002</v>
      </c>
      <c r="P3311" s="1135">
        <v>6.0600000000000005</v>
      </c>
      <c r="Q3311" s="1135">
        <v>3.5</v>
      </c>
      <c r="R3311" s="1135">
        <v>24</v>
      </c>
      <c r="T3311" s="1135">
        <v>16</v>
      </c>
      <c r="U3311" s="1135">
        <v>3</v>
      </c>
      <c r="V3311" s="1135" t="s">
        <v>663</v>
      </c>
      <c r="W3311" s="1135">
        <v>90</v>
      </c>
      <c r="X3311" s="1135">
        <v>10</v>
      </c>
      <c r="Y3311" s="1135">
        <v>1.5</v>
      </c>
      <c r="Z3311" s="1135" t="s">
        <v>663</v>
      </c>
      <c r="AA3311" s="1135" t="s">
        <v>16794</v>
      </c>
      <c r="AH3311" s="1135" t="s">
        <v>489</v>
      </c>
      <c r="AI3311" s="1135">
        <v>56.89</v>
      </c>
      <c r="AJ3311" s="1135">
        <v>1.28</v>
      </c>
      <c r="AK3311" s="1135">
        <v>4.43</v>
      </c>
      <c r="AM3311" s="1136" t="s">
        <v>16546</v>
      </c>
      <c r="AN3311" s="1136" t="s">
        <v>17161</v>
      </c>
      <c r="AO3311" s="1136">
        <f t="shared" si="414"/>
        <v>600</v>
      </c>
      <c r="AP3311" s="1136">
        <f t="shared" si="415"/>
        <v>1.78</v>
      </c>
      <c r="AQ3311" s="1136" t="str">
        <f t="shared" si="416"/>
        <v>1-5-1S91°Z+S</v>
      </c>
      <c r="AR3311" s="1136" t="str">
        <f t="shared" si="417"/>
        <v>30.5</v>
      </c>
      <c r="AS3311" s="1136" t="str">
        <f t="shared" si="418"/>
        <v>310/310/190</v>
      </c>
      <c r="AT3311" s="1136" t="str">
        <f t="shared" si="419"/>
        <v>1-5-1S91°Z+S</v>
      </c>
      <c r="AV3311" s="1136" t="str">
        <f t="shared" si="412"/>
        <v>114.12.15</v>
      </c>
      <c r="AW3311" s="1438">
        <f t="shared" si="413"/>
        <v>46006</v>
      </c>
    </row>
    <row r="3312" spans="1:49">
      <c r="A3312" s="1135" t="s">
        <v>16979</v>
      </c>
      <c r="B3312" s="1135" t="s">
        <v>473</v>
      </c>
      <c r="C3312" s="1135">
        <v>650</v>
      </c>
      <c r="D3312" s="1135">
        <v>1.7949999999999999</v>
      </c>
      <c r="E3312" s="1135" t="s">
        <v>15203</v>
      </c>
      <c r="F3312" s="1135" t="s">
        <v>663</v>
      </c>
      <c r="G3312" s="1135" t="s">
        <v>6959</v>
      </c>
      <c r="H3312" s="1135" t="s">
        <v>8078</v>
      </c>
      <c r="I3312" s="1135" t="s">
        <v>7031</v>
      </c>
      <c r="J3312" s="1135">
        <v>3.7</v>
      </c>
      <c r="K3312" s="1135" t="s">
        <v>16980</v>
      </c>
      <c r="L3312" s="1135" t="s">
        <v>4760</v>
      </c>
      <c r="M3312" s="1135">
        <v>295.10000000000002</v>
      </c>
      <c r="N3312" s="1135" t="s">
        <v>1039</v>
      </c>
      <c r="O3312" s="1135">
        <v>7.3775000000000013</v>
      </c>
      <c r="P3312" s="1135">
        <v>5.9020000000000001</v>
      </c>
      <c r="Q3312" s="1135">
        <v>4</v>
      </c>
      <c r="R3312" s="1135">
        <v>17.399999999999999</v>
      </c>
      <c r="T3312" s="1135">
        <v>31</v>
      </c>
      <c r="U3312" s="1135">
        <v>3.5</v>
      </c>
      <c r="V3312" s="1135" t="s">
        <v>663</v>
      </c>
      <c r="W3312" s="1135" t="s">
        <v>6974</v>
      </c>
      <c r="X3312" s="1135">
        <v>40</v>
      </c>
      <c r="Y3312" s="1135">
        <v>1</v>
      </c>
      <c r="Z3312" s="1135" t="s">
        <v>663</v>
      </c>
      <c r="AA3312" s="1135" t="s">
        <v>16807</v>
      </c>
      <c r="AH3312" s="1135" t="s">
        <v>700</v>
      </c>
      <c r="AI3312" s="1135">
        <v>94.79</v>
      </c>
      <c r="AJ3312" s="1135">
        <v>-1.06</v>
      </c>
      <c r="AK3312" s="1135">
        <v>2.61</v>
      </c>
      <c r="AM3312" s="1136" t="s">
        <v>16557</v>
      </c>
      <c r="AN3312" s="1136" t="s">
        <v>17162</v>
      </c>
      <c r="AO3312" s="1136">
        <f t="shared" si="414"/>
        <v>650</v>
      </c>
      <c r="AP3312" s="1136">
        <f t="shared" si="415"/>
        <v>1.7949999999999999</v>
      </c>
      <c r="AQ3312" s="1136" t="str">
        <f t="shared" si="416"/>
        <v>1-5-1S85°Z+S</v>
      </c>
      <c r="AR3312" s="1136" t="str">
        <f t="shared" si="417"/>
        <v>NA</v>
      </c>
      <c r="AS3312" s="1136" t="str">
        <f t="shared" si="418"/>
        <v>201/OFF</v>
      </c>
      <c r="AT3312" s="1136" t="str">
        <f t="shared" si="419"/>
        <v>1-5-1S85°Z+S</v>
      </c>
      <c r="AV3312" s="1136" t="str">
        <f t="shared" si="412"/>
        <v>114.12.18</v>
      </c>
      <c r="AW3312" s="1438">
        <f t="shared" si="413"/>
        <v>46009</v>
      </c>
    </row>
    <row r="3313" spans="1:49">
      <c r="A3313" s="1135" t="s">
        <v>16981</v>
      </c>
      <c r="B3313" s="1135" t="s">
        <v>737</v>
      </c>
      <c r="C3313" s="1135">
        <v>650</v>
      </c>
      <c r="D3313" s="1135">
        <v>1.8</v>
      </c>
      <c r="E3313" s="1135" t="s">
        <v>15203</v>
      </c>
      <c r="F3313" s="1135" t="s">
        <v>663</v>
      </c>
      <c r="G3313" s="1135" t="s">
        <v>6959</v>
      </c>
      <c r="H3313" s="1135" t="s">
        <v>7957</v>
      </c>
      <c r="I3313" s="1135" t="s">
        <v>7061</v>
      </c>
      <c r="J3313" s="1135">
        <v>3.7</v>
      </c>
      <c r="K3313" s="1135" t="s">
        <v>16982</v>
      </c>
      <c r="L3313" s="1135" t="s">
        <v>6385</v>
      </c>
      <c r="M3313" s="1135">
        <v>295.10000000000002</v>
      </c>
      <c r="N3313" s="1135" t="s">
        <v>1039</v>
      </c>
      <c r="O3313" s="1135">
        <v>7.3775000000000013</v>
      </c>
      <c r="P3313" s="1135">
        <v>5.9020000000000001</v>
      </c>
      <c r="Q3313" s="1135">
        <v>4</v>
      </c>
      <c r="R3313" s="1135">
        <v>17.399999999999999</v>
      </c>
      <c r="T3313" s="1135">
        <v>31</v>
      </c>
      <c r="U3313" s="1135">
        <v>3.5</v>
      </c>
      <c r="V3313" s="1135" t="s">
        <v>663</v>
      </c>
      <c r="W3313" s="1135" t="s">
        <v>6974</v>
      </c>
      <c r="X3313" s="1135">
        <v>40</v>
      </c>
      <c r="Y3313" s="1135">
        <v>1</v>
      </c>
      <c r="Z3313" s="1135" t="s">
        <v>663</v>
      </c>
      <c r="AA3313" s="1135" t="s">
        <v>16866</v>
      </c>
      <c r="AH3313" s="1135" t="s">
        <v>662</v>
      </c>
      <c r="AI3313" s="1135">
        <v>91.34</v>
      </c>
      <c r="AJ3313" s="1135">
        <v>-0.52</v>
      </c>
      <c r="AK3313" s="1135">
        <v>1.77</v>
      </c>
      <c r="AM3313" s="1136" t="s">
        <v>16566</v>
      </c>
      <c r="AN3313" s="1136" t="s">
        <v>17163</v>
      </c>
      <c r="AO3313" s="1136">
        <f t="shared" si="414"/>
        <v>650</v>
      </c>
      <c r="AP3313" s="1136">
        <f t="shared" si="415"/>
        <v>1.8</v>
      </c>
      <c r="AQ3313" s="1136" t="str">
        <f t="shared" si="416"/>
        <v>1-5-1S85°Z+S</v>
      </c>
      <c r="AR3313" s="1136" t="str">
        <f t="shared" si="417"/>
        <v>NA</v>
      </c>
      <c r="AS3313" s="1136" t="str">
        <f t="shared" si="418"/>
        <v>204/OFF</v>
      </c>
      <c r="AT3313" s="1136" t="str">
        <f t="shared" si="419"/>
        <v>1-5-1S85°Z+S</v>
      </c>
      <c r="AV3313" s="1136" t="str">
        <f t="shared" si="412"/>
        <v>114.12.29</v>
      </c>
      <c r="AW3313" s="1438">
        <f t="shared" si="413"/>
        <v>46020</v>
      </c>
    </row>
    <row r="3314" spans="1:49">
      <c r="A3314" s="1135" t="s">
        <v>8150</v>
      </c>
      <c r="B3314" s="1135" t="s">
        <v>8151</v>
      </c>
      <c r="C3314" s="1135">
        <v>600</v>
      </c>
      <c r="D3314" s="1135">
        <v>1.8</v>
      </c>
      <c r="E3314" s="1135" t="s">
        <v>15210</v>
      </c>
      <c r="F3314" s="1135" t="s">
        <v>2328</v>
      </c>
      <c r="G3314" s="1135">
        <v>5</v>
      </c>
      <c r="H3314" s="1135" t="s">
        <v>7046</v>
      </c>
      <c r="I3314" s="1135" t="s">
        <v>7244</v>
      </c>
      <c r="K3314" s="1135" t="s">
        <v>8152</v>
      </c>
      <c r="L3314" s="1135" t="s">
        <v>8153</v>
      </c>
      <c r="M3314" s="1135">
        <v>303</v>
      </c>
      <c r="N3314" s="1135" t="s">
        <v>1039</v>
      </c>
      <c r="O3314" s="1135">
        <v>7.5750000000000002</v>
      </c>
      <c r="P3314" s="1135">
        <v>6.0600000000000005</v>
      </c>
      <c r="Q3314" s="1135">
        <v>3.5</v>
      </c>
      <c r="R3314" s="1135">
        <v>21</v>
      </c>
      <c r="T3314" s="1135">
        <v>24</v>
      </c>
      <c r="U3314" s="1135">
        <v>3.4</v>
      </c>
      <c r="V3314" s="1135" t="s">
        <v>663</v>
      </c>
      <c r="W3314" s="1135">
        <v>115</v>
      </c>
      <c r="X3314" s="1135">
        <v>85</v>
      </c>
      <c r="Y3314" s="1135">
        <v>1.2</v>
      </c>
      <c r="Z3314" s="1135" t="s">
        <v>663</v>
      </c>
      <c r="AA3314" s="1135" t="s">
        <v>8134</v>
      </c>
      <c r="AH3314" s="1135" t="s">
        <v>1052</v>
      </c>
      <c r="AM3314" s="1136" t="s">
        <v>14294</v>
      </c>
      <c r="AN3314" s="1136" t="s">
        <v>17164</v>
      </c>
      <c r="AO3314" s="1136">
        <f t="shared" si="414"/>
        <v>600</v>
      </c>
      <c r="AP3314" s="1136">
        <f t="shared" si="415"/>
        <v>1.8</v>
      </c>
      <c r="AQ3314" s="1136" t="str">
        <f t="shared" si="416"/>
        <v>1-5-1S83°Z+S</v>
      </c>
      <c r="AR3314" s="1136" t="str">
        <f t="shared" si="417"/>
        <v>33.5</v>
      </c>
      <c r="AS3314" s="1136" t="str">
        <f t="shared" si="418"/>
        <v>340/340/140</v>
      </c>
      <c r="AT3314" s="1136" t="str">
        <f t="shared" si="419"/>
        <v>1-5-1S83°Z+S</v>
      </c>
      <c r="AV3314" s="1136" t="str">
        <f t="shared" si="412"/>
        <v>111.5.17</v>
      </c>
      <c r="AW3314" s="1438">
        <f t="shared" si="413"/>
        <v>44698</v>
      </c>
    </row>
    <row r="3315" spans="1:49">
      <c r="A3315" s="1135" t="s">
        <v>8154</v>
      </c>
      <c r="B3315" s="1135" t="s">
        <v>7162</v>
      </c>
      <c r="C3315" s="1135">
        <v>500</v>
      </c>
      <c r="D3315" s="1135">
        <v>1.79</v>
      </c>
      <c r="E3315" s="1135" t="s">
        <v>15206</v>
      </c>
      <c r="F3315" s="1135" t="s">
        <v>1069</v>
      </c>
      <c r="G3315" s="1135">
        <v>5</v>
      </c>
      <c r="H3315" s="1135" t="s">
        <v>2970</v>
      </c>
      <c r="I3315" s="1135" t="s">
        <v>7003</v>
      </c>
      <c r="K3315" s="1135" t="s">
        <v>8155</v>
      </c>
      <c r="L3315" s="1135" t="s">
        <v>5131</v>
      </c>
      <c r="M3315" s="1135">
        <v>293.2</v>
      </c>
      <c r="N3315" s="1135" t="s">
        <v>1039</v>
      </c>
      <c r="O3315" s="1135">
        <v>7.33</v>
      </c>
      <c r="P3315" s="1135">
        <v>5.8639999999999999</v>
      </c>
      <c r="Q3315" s="1135">
        <v>3.5</v>
      </c>
      <c r="R3315" s="1135">
        <v>21</v>
      </c>
      <c r="T3315" s="1135">
        <v>25</v>
      </c>
      <c r="U3315" s="1135">
        <v>4.2</v>
      </c>
      <c r="V3315" s="1135" t="s">
        <v>663</v>
      </c>
      <c r="W3315" s="1135">
        <v>110</v>
      </c>
      <c r="X3315" s="1135">
        <v>20</v>
      </c>
      <c r="Y3315" s="1135">
        <v>1.6</v>
      </c>
      <c r="Z3315" s="1135" t="s">
        <v>663</v>
      </c>
      <c r="AA3315" s="1135" t="s">
        <v>1591</v>
      </c>
      <c r="AH3315" s="1135" t="s">
        <v>629</v>
      </c>
      <c r="AM3315" s="1136" t="s">
        <v>14295</v>
      </c>
      <c r="AN3315" s="1136" t="s">
        <v>17165</v>
      </c>
      <c r="AO3315" s="1136">
        <f t="shared" si="414"/>
        <v>500</v>
      </c>
      <c r="AP3315" s="1136">
        <f t="shared" si="415"/>
        <v>1.79</v>
      </c>
      <c r="AQ3315" s="1136" t="str">
        <f t="shared" si="416"/>
        <v>1-5-1S87°Z+S</v>
      </c>
      <c r="AR3315" s="1136" t="str">
        <f t="shared" si="417"/>
        <v>31.5</v>
      </c>
      <c r="AS3315" s="1136" t="str">
        <f t="shared" si="418"/>
        <v>290/290/OFF</v>
      </c>
      <c r="AT3315" s="1136" t="str">
        <f t="shared" si="419"/>
        <v>1-5-1S87°Z+S</v>
      </c>
      <c r="AV3315" s="1136" t="str">
        <f t="shared" si="412"/>
        <v>111.5.31</v>
      </c>
      <c r="AW3315" s="1438">
        <f t="shared" si="413"/>
        <v>44712</v>
      </c>
    </row>
    <row r="3316" spans="1:49">
      <c r="A3316" s="1135" t="s">
        <v>8156</v>
      </c>
      <c r="B3316" s="1135" t="s">
        <v>804</v>
      </c>
      <c r="C3316" s="1135">
        <v>600</v>
      </c>
      <c r="D3316" s="1135">
        <v>1.8</v>
      </c>
      <c r="E3316" s="1135" t="s">
        <v>15210</v>
      </c>
      <c r="F3316" s="1135" t="s">
        <v>2328</v>
      </c>
      <c r="G3316" s="1135">
        <v>4</v>
      </c>
      <c r="H3316" s="1135" t="s">
        <v>6996</v>
      </c>
      <c r="I3316" s="1135" t="s">
        <v>6997</v>
      </c>
      <c r="K3316" s="1135" t="s">
        <v>8157</v>
      </c>
      <c r="L3316" s="1135" t="s">
        <v>7027</v>
      </c>
      <c r="M3316" s="1135">
        <v>302</v>
      </c>
      <c r="N3316" s="1135" t="s">
        <v>1039</v>
      </c>
      <c r="O3316" s="1135">
        <v>7.5500000000000007</v>
      </c>
      <c r="P3316" s="1135">
        <v>6.04</v>
      </c>
      <c r="Q3316" s="1135">
        <v>3.5</v>
      </c>
      <c r="R3316" s="1135">
        <v>27.3</v>
      </c>
      <c r="T3316" s="1135">
        <v>13.3</v>
      </c>
      <c r="U3316" s="1135">
        <v>2.2999999999999998</v>
      </c>
      <c r="V3316" s="1135" t="s">
        <v>663</v>
      </c>
      <c r="W3316" s="1135" t="s">
        <v>5041</v>
      </c>
      <c r="X3316" s="1135">
        <v>10</v>
      </c>
      <c r="Y3316" s="1135">
        <v>1.6</v>
      </c>
      <c r="Z3316" s="1135" t="s">
        <v>663</v>
      </c>
      <c r="AA3316" s="1135" t="s">
        <v>1591</v>
      </c>
      <c r="AH3316" s="1135" t="s">
        <v>699</v>
      </c>
      <c r="AM3316" s="1136" t="s">
        <v>14297</v>
      </c>
      <c r="AN3316" s="1136" t="s">
        <v>17166</v>
      </c>
      <c r="AO3316" s="1136">
        <f t="shared" si="414"/>
        <v>600</v>
      </c>
      <c r="AP3316" s="1136">
        <f t="shared" si="415"/>
        <v>1.8</v>
      </c>
      <c r="AQ3316" s="1136" t="str">
        <f t="shared" si="416"/>
        <v>1-5-1S83°Z+S</v>
      </c>
      <c r="AR3316" s="1136" t="str">
        <f t="shared" si="417"/>
        <v>33.5</v>
      </c>
      <c r="AS3316" s="1136" t="str">
        <f t="shared" si="418"/>
        <v>310/310/190</v>
      </c>
      <c r="AT3316" s="1136" t="str">
        <f t="shared" si="419"/>
        <v>1-5-1S83°Z+S</v>
      </c>
      <c r="AV3316" s="1136" t="str">
        <f t="shared" si="412"/>
        <v>111.5.31</v>
      </c>
      <c r="AW3316" s="1438">
        <f t="shared" si="413"/>
        <v>44712</v>
      </c>
    </row>
    <row r="3317" spans="1:49">
      <c r="A3317" s="1135" t="s">
        <v>8158</v>
      </c>
      <c r="B3317" s="1135" t="s">
        <v>7174</v>
      </c>
      <c r="C3317" s="1135">
        <v>600</v>
      </c>
      <c r="D3317" s="1135">
        <v>1.8</v>
      </c>
      <c r="E3317" s="1135" t="s">
        <v>15210</v>
      </c>
      <c r="F3317" s="1135" t="s">
        <v>2328</v>
      </c>
      <c r="G3317" s="1135">
        <v>3.5</v>
      </c>
      <c r="H3317" s="1135" t="s">
        <v>7046</v>
      </c>
      <c r="I3317" s="1135" t="s">
        <v>7047</v>
      </c>
      <c r="K3317" s="1135" t="s">
        <v>7175</v>
      </c>
      <c r="L3317" s="1135" t="s">
        <v>7176</v>
      </c>
      <c r="M3317" s="1135">
        <v>303</v>
      </c>
      <c r="N3317" s="1135" t="s">
        <v>1039</v>
      </c>
      <c r="O3317" s="1135">
        <v>7.5750000000000002</v>
      </c>
      <c r="P3317" s="1135">
        <v>6.0600000000000005</v>
      </c>
      <c r="Q3317" s="1135">
        <v>3.5</v>
      </c>
      <c r="R3317" s="1135">
        <v>22</v>
      </c>
      <c r="T3317" s="1135">
        <v>23</v>
      </c>
      <c r="U3317" s="1135">
        <v>3.2</v>
      </c>
      <c r="V3317" s="1135" t="s">
        <v>663</v>
      </c>
      <c r="W3317" s="1135">
        <v>115</v>
      </c>
      <c r="X3317" s="1135">
        <v>85</v>
      </c>
      <c r="Y3317" s="1135">
        <v>1.2</v>
      </c>
      <c r="Z3317" s="1135" t="s">
        <v>663</v>
      </c>
      <c r="AA3317" s="1135" t="s">
        <v>1591</v>
      </c>
      <c r="AH3317" s="1135" t="s">
        <v>474</v>
      </c>
      <c r="AM3317" s="1136" t="s">
        <v>14299</v>
      </c>
      <c r="AN3317" s="1136" t="s">
        <v>17167</v>
      </c>
      <c r="AO3317" s="1136">
        <f t="shared" si="414"/>
        <v>600</v>
      </c>
      <c r="AP3317" s="1136">
        <f t="shared" si="415"/>
        <v>1.8</v>
      </c>
      <c r="AQ3317" s="1136" t="str">
        <f t="shared" si="416"/>
        <v>1-5-1S83°Z+S</v>
      </c>
      <c r="AR3317" s="1136" t="str">
        <f t="shared" si="417"/>
        <v>33.5</v>
      </c>
      <c r="AS3317" s="1136" t="str">
        <f t="shared" si="418"/>
        <v>340/340/140</v>
      </c>
      <c r="AT3317" s="1136" t="str">
        <f t="shared" si="419"/>
        <v>1-5-1S83°Z+S</v>
      </c>
      <c r="AV3317" s="1136" t="str">
        <f t="shared" si="412"/>
        <v>111.5.31</v>
      </c>
      <c r="AW3317" s="1438">
        <f t="shared" si="413"/>
        <v>44712</v>
      </c>
    </row>
    <row r="3318" spans="1:49">
      <c r="A3318" s="1135" t="s">
        <v>8159</v>
      </c>
      <c r="B3318" s="1135" t="s">
        <v>7162</v>
      </c>
      <c r="C3318" s="1135">
        <v>500</v>
      </c>
      <c r="D3318" s="1135">
        <v>1.79</v>
      </c>
      <c r="E3318" s="1135" t="s">
        <v>15206</v>
      </c>
      <c r="F3318" s="1135" t="s">
        <v>1069</v>
      </c>
      <c r="G3318" s="1135">
        <v>5</v>
      </c>
      <c r="H3318" s="1135" t="s">
        <v>2970</v>
      </c>
      <c r="I3318" s="1135" t="s">
        <v>7003</v>
      </c>
      <c r="K3318" s="1135" t="s">
        <v>8160</v>
      </c>
      <c r="L3318" s="1135" t="s">
        <v>5131</v>
      </c>
      <c r="M3318" s="1135">
        <v>293.2</v>
      </c>
      <c r="N3318" s="1135" t="s">
        <v>1039</v>
      </c>
      <c r="O3318" s="1135">
        <v>7.33</v>
      </c>
      <c r="P3318" s="1135">
        <v>5.8639999999999999</v>
      </c>
      <c r="Q3318" s="1135">
        <v>3.5</v>
      </c>
      <c r="R3318" s="1135">
        <v>21</v>
      </c>
      <c r="T3318" s="1135">
        <v>25</v>
      </c>
      <c r="U3318" s="1135">
        <v>4.2</v>
      </c>
      <c r="V3318" s="1135" t="s">
        <v>663</v>
      </c>
      <c r="W3318" s="1135">
        <v>110</v>
      </c>
      <c r="X3318" s="1135">
        <v>20</v>
      </c>
      <c r="Y3318" s="1135">
        <v>1.6</v>
      </c>
      <c r="Z3318" s="1135" t="s">
        <v>663</v>
      </c>
      <c r="AA3318" s="1135" t="s">
        <v>8161</v>
      </c>
      <c r="AH3318" s="1135" t="s">
        <v>789</v>
      </c>
      <c r="AM3318" s="1136" t="s">
        <v>14301</v>
      </c>
      <c r="AN3318" s="1136" t="s">
        <v>17168</v>
      </c>
      <c r="AO3318" s="1136">
        <f t="shared" si="414"/>
        <v>500</v>
      </c>
      <c r="AP3318" s="1136">
        <f t="shared" si="415"/>
        <v>1.79</v>
      </c>
      <c r="AQ3318" s="1136" t="str">
        <f t="shared" si="416"/>
        <v>1-5-1S87°Z+S</v>
      </c>
      <c r="AR3318" s="1136" t="str">
        <f t="shared" si="417"/>
        <v>31.5</v>
      </c>
      <c r="AS3318" s="1136" t="str">
        <f t="shared" si="418"/>
        <v>290/290/OFF</v>
      </c>
      <c r="AT3318" s="1136" t="str">
        <f t="shared" si="419"/>
        <v>1-5-1S87°Z+S</v>
      </c>
      <c r="AV3318" s="1136" t="str">
        <f t="shared" si="412"/>
        <v>111.6.2</v>
      </c>
      <c r="AW3318" s="1438">
        <f t="shared" si="413"/>
        <v>44714</v>
      </c>
    </row>
    <row r="3319" spans="1:49">
      <c r="A3319" s="1135" t="s">
        <v>8162</v>
      </c>
      <c r="B3319" s="1135" t="s">
        <v>7687</v>
      </c>
      <c r="C3319" s="1135">
        <v>500</v>
      </c>
      <c r="D3319" s="1135">
        <v>1.75</v>
      </c>
      <c r="E3319" s="1135">
        <v>102.5</v>
      </c>
      <c r="F3319" s="1135" t="s">
        <v>4164</v>
      </c>
      <c r="G3319" s="1135" t="s">
        <v>6959</v>
      </c>
      <c r="H3319" s="1135" t="s">
        <v>8122</v>
      </c>
      <c r="I3319" s="1135" t="s">
        <v>7082</v>
      </c>
      <c r="J3319" s="1135">
        <v>3.7</v>
      </c>
      <c r="K3319" s="1135" t="s">
        <v>8163</v>
      </c>
      <c r="L3319" s="1135" t="s">
        <v>5246</v>
      </c>
      <c r="M3319" s="1135">
        <v>300.8</v>
      </c>
      <c r="N3319" s="1135" t="s">
        <v>1039</v>
      </c>
      <c r="O3319" s="1135">
        <v>7.5200000000000005</v>
      </c>
      <c r="P3319" s="1135">
        <v>6.016</v>
      </c>
      <c r="Q3319" s="1135">
        <v>4</v>
      </c>
      <c r="R3319" s="1135">
        <v>17</v>
      </c>
      <c r="T3319" s="1135">
        <v>31.4</v>
      </c>
      <c r="U3319" s="1135">
        <v>3.6</v>
      </c>
      <c r="V3319" s="1135" t="s">
        <v>663</v>
      </c>
      <c r="W3319" s="1135">
        <v>65</v>
      </c>
      <c r="X3319" s="1135">
        <v>10</v>
      </c>
      <c r="Y3319" s="1135">
        <v>1.5</v>
      </c>
      <c r="Z3319" s="1135" t="s">
        <v>663</v>
      </c>
      <c r="AA3319" s="1135" t="s">
        <v>2312</v>
      </c>
      <c r="AH3319" s="1135" t="s">
        <v>1737</v>
      </c>
      <c r="AM3319" s="1136" t="s">
        <v>14303</v>
      </c>
      <c r="AN3319" s="1136" t="s">
        <v>17169</v>
      </c>
      <c r="AO3319" s="1136">
        <f t="shared" si="414"/>
        <v>500</v>
      </c>
      <c r="AP3319" s="1136">
        <f t="shared" si="415"/>
        <v>1.75</v>
      </c>
      <c r="AQ3319" s="1136">
        <f t="shared" si="416"/>
        <v>102.5</v>
      </c>
      <c r="AR3319" s="1136" t="str">
        <f t="shared" si="417"/>
        <v>15.5</v>
      </c>
      <c r="AS3319" s="1136" t="str">
        <f t="shared" si="418"/>
        <v>460/420/OFF</v>
      </c>
      <c r="AT3319" s="1136">
        <f t="shared" si="419"/>
        <v>102.5</v>
      </c>
      <c r="AV3319" s="1136" t="str">
        <f t="shared" si="412"/>
        <v>111.6.6</v>
      </c>
      <c r="AW3319" s="1438">
        <f t="shared" si="413"/>
        <v>44718</v>
      </c>
    </row>
    <row r="3320" spans="1:49">
      <c r="A3320" s="1135" t="s">
        <v>8164</v>
      </c>
      <c r="B3320" s="1135" t="s">
        <v>7857</v>
      </c>
      <c r="C3320" s="1135">
        <v>600</v>
      </c>
      <c r="D3320" s="1135">
        <v>1.76</v>
      </c>
      <c r="E3320" s="1135" t="s">
        <v>15210</v>
      </c>
      <c r="F3320" s="1135" t="s">
        <v>2328</v>
      </c>
      <c r="G3320" s="1135">
        <v>5</v>
      </c>
      <c r="H3320" s="1135" t="s">
        <v>7046</v>
      </c>
      <c r="I3320" s="1135" t="s">
        <v>7244</v>
      </c>
      <c r="J3320" s="1135">
        <v>3</v>
      </c>
      <c r="K3320" s="1135" t="s">
        <v>8165</v>
      </c>
      <c r="L3320" s="1135" t="s">
        <v>7859</v>
      </c>
      <c r="M3320" s="1135">
        <v>310</v>
      </c>
      <c r="N3320" s="1135" t="s">
        <v>1039</v>
      </c>
      <c r="O3320" s="1135">
        <v>7.75</v>
      </c>
      <c r="P3320" s="1135">
        <v>6.2</v>
      </c>
      <c r="Q3320" s="1135">
        <v>3.5</v>
      </c>
      <c r="R3320" s="1135">
        <v>22</v>
      </c>
      <c r="T3320" s="1135">
        <v>22</v>
      </c>
      <c r="U3320" s="1135">
        <v>3.5</v>
      </c>
      <c r="V3320" s="1135" t="s">
        <v>663</v>
      </c>
      <c r="W3320" s="1135">
        <v>110</v>
      </c>
      <c r="X3320" s="1135">
        <v>85</v>
      </c>
      <c r="Y3320" s="1135">
        <v>1</v>
      </c>
      <c r="Z3320" s="1135" t="s">
        <v>663</v>
      </c>
      <c r="AA3320" s="1135" t="s">
        <v>8166</v>
      </c>
      <c r="AH3320" s="1135" t="s">
        <v>977</v>
      </c>
      <c r="AM3320" s="1136" t="s">
        <v>14305</v>
      </c>
      <c r="AN3320" s="1136" t="s">
        <v>17170</v>
      </c>
      <c r="AO3320" s="1136">
        <f t="shared" si="414"/>
        <v>600</v>
      </c>
      <c r="AP3320" s="1136">
        <f t="shared" si="415"/>
        <v>1.76</v>
      </c>
      <c r="AQ3320" s="1136" t="str">
        <f t="shared" si="416"/>
        <v>1-5-1S83°Z+S</v>
      </c>
      <c r="AR3320" s="1136" t="str">
        <f t="shared" si="417"/>
        <v>33.5</v>
      </c>
      <c r="AS3320" s="1136" t="str">
        <f t="shared" si="418"/>
        <v>340/340/140</v>
      </c>
      <c r="AT3320" s="1136" t="str">
        <f t="shared" si="419"/>
        <v>1-5-1S83°Z+S</v>
      </c>
      <c r="AV3320" s="1136" t="str">
        <f t="shared" si="412"/>
        <v>111.6.7</v>
      </c>
      <c r="AW3320" s="1438">
        <f t="shared" si="413"/>
        <v>44719</v>
      </c>
    </row>
    <row r="3321" spans="1:49">
      <c r="A3321" s="1135" t="s">
        <v>8167</v>
      </c>
      <c r="B3321" s="1135" t="s">
        <v>7988</v>
      </c>
      <c r="C3321" s="1135">
        <v>500</v>
      </c>
      <c r="D3321" s="1135">
        <v>1.79</v>
      </c>
      <c r="E3321" s="1135" t="s">
        <v>15210</v>
      </c>
      <c r="F3321" s="1135" t="s">
        <v>2328</v>
      </c>
      <c r="G3321" s="1135">
        <v>5</v>
      </c>
      <c r="H3321" s="1135" t="s">
        <v>1900</v>
      </c>
      <c r="I3321" s="1135" t="s">
        <v>7189</v>
      </c>
      <c r="J3321" s="1135">
        <v>3</v>
      </c>
      <c r="K3321" s="1135" t="s">
        <v>8168</v>
      </c>
      <c r="L3321" s="1135" t="s">
        <v>7990</v>
      </c>
      <c r="M3321" s="1135">
        <v>300.8</v>
      </c>
      <c r="N3321" s="1135" t="s">
        <v>1039</v>
      </c>
      <c r="O3321" s="1135">
        <v>7.5200000000000005</v>
      </c>
      <c r="P3321" s="1135">
        <v>6.016</v>
      </c>
      <c r="Q3321" s="1135">
        <v>3.5</v>
      </c>
      <c r="R3321" s="1135">
        <v>21</v>
      </c>
      <c r="T3321" s="1135">
        <v>25</v>
      </c>
      <c r="U3321" s="1135">
        <v>4.2</v>
      </c>
      <c r="V3321" s="1135" t="s">
        <v>663</v>
      </c>
      <c r="W3321" s="1135">
        <v>110</v>
      </c>
      <c r="X3321" s="1135">
        <v>20</v>
      </c>
      <c r="Y3321" s="1135">
        <v>1.2</v>
      </c>
      <c r="Z3321" s="1135" t="s">
        <v>663</v>
      </c>
      <c r="AA3321" s="1135" t="s">
        <v>2315</v>
      </c>
      <c r="AH3321" s="1135" t="s">
        <v>459</v>
      </c>
      <c r="AM3321" s="1136" t="s">
        <v>14307</v>
      </c>
      <c r="AN3321" s="1136" t="s">
        <v>17171</v>
      </c>
      <c r="AO3321" s="1136">
        <f t="shared" si="414"/>
        <v>500</v>
      </c>
      <c r="AP3321" s="1136">
        <f t="shared" si="415"/>
        <v>1.79</v>
      </c>
      <c r="AQ3321" s="1136" t="str">
        <f t="shared" si="416"/>
        <v>1-5-1S83°Z+S</v>
      </c>
      <c r="AR3321" s="1136" t="str">
        <f t="shared" si="417"/>
        <v>33.5</v>
      </c>
      <c r="AS3321" s="1136" t="str">
        <f t="shared" si="418"/>
        <v>280/280/OFF</v>
      </c>
      <c r="AT3321" s="1136" t="str">
        <f t="shared" si="419"/>
        <v>1-5-1S83°Z+S</v>
      </c>
      <c r="AV3321" s="1136" t="str">
        <f t="shared" si="412"/>
        <v>111.6.9</v>
      </c>
      <c r="AW3321" s="1438">
        <f t="shared" si="413"/>
        <v>44721</v>
      </c>
    </row>
    <row r="3322" spans="1:49">
      <c r="A3322" s="1135" t="s">
        <v>8169</v>
      </c>
      <c r="B3322" s="1135" t="s">
        <v>737</v>
      </c>
      <c r="C3322" s="1135">
        <v>550</v>
      </c>
      <c r="D3322" s="1135">
        <v>1.7669999999999999</v>
      </c>
      <c r="E3322" s="1135" t="s">
        <v>15215</v>
      </c>
      <c r="F3322" s="1135" t="s">
        <v>663</v>
      </c>
      <c r="G3322" s="1135">
        <v>5</v>
      </c>
      <c r="H3322" s="1135" t="s">
        <v>8170</v>
      </c>
      <c r="I3322" s="1135" t="s">
        <v>8171</v>
      </c>
      <c r="J3322" s="1135">
        <v>3.7</v>
      </c>
      <c r="K3322" s="1135" t="s">
        <v>8125</v>
      </c>
      <c r="L3322" s="1135" t="s">
        <v>4760</v>
      </c>
      <c r="M3322" s="1135">
        <v>298.8</v>
      </c>
      <c r="N3322" s="1135" t="s">
        <v>1039</v>
      </c>
      <c r="O3322" s="1135">
        <v>7.4700000000000006</v>
      </c>
      <c r="P3322" s="1135">
        <v>5.976</v>
      </c>
      <c r="Q3322" s="1135">
        <v>4</v>
      </c>
      <c r="R3322" s="1135">
        <v>20.5</v>
      </c>
      <c r="T3322" s="1135">
        <v>21</v>
      </c>
      <c r="U3322" s="1135">
        <v>3.5</v>
      </c>
      <c r="V3322" s="1135" t="s">
        <v>663</v>
      </c>
      <c r="W3322" s="1135">
        <v>30</v>
      </c>
      <c r="X3322" s="1135">
        <v>10</v>
      </c>
      <c r="Y3322" s="1135">
        <v>1.2</v>
      </c>
      <c r="Z3322" s="1135" t="s">
        <v>663</v>
      </c>
      <c r="AA3322" s="1135" t="s">
        <v>5727</v>
      </c>
      <c r="AH3322" s="1135" t="s">
        <v>833</v>
      </c>
      <c r="AM3322" s="1136" t="s">
        <v>14308</v>
      </c>
      <c r="AN3322" s="1136" t="s">
        <v>17172</v>
      </c>
      <c r="AO3322" s="1136">
        <f t="shared" si="414"/>
        <v>550</v>
      </c>
      <c r="AP3322" s="1136">
        <f t="shared" si="415"/>
        <v>1.7669999999999999</v>
      </c>
      <c r="AQ3322" s="1136" t="str">
        <f t="shared" si="416"/>
        <v>1-5-1S85°S+Z</v>
      </c>
      <c r="AR3322" s="1136" t="str">
        <f t="shared" si="417"/>
        <v>NA</v>
      </c>
      <c r="AS3322" s="1136" t="str">
        <f t="shared" si="418"/>
        <v>172/165</v>
      </c>
      <c r="AT3322" s="1136" t="str">
        <f t="shared" si="419"/>
        <v>1-5-1S85°S+Z</v>
      </c>
      <c r="AV3322" s="1136" t="str">
        <f t="shared" si="412"/>
        <v>111.6.13</v>
      </c>
      <c r="AW3322" s="1438">
        <f t="shared" si="413"/>
        <v>44725</v>
      </c>
    </row>
    <row r="3323" spans="1:49">
      <c r="A3323" s="1135" t="s">
        <v>8172</v>
      </c>
      <c r="B3323" s="1135" t="s">
        <v>8137</v>
      </c>
      <c r="C3323" s="1135">
        <v>550</v>
      </c>
      <c r="D3323" s="1135">
        <v>1.83</v>
      </c>
      <c r="E3323" s="1135" t="s">
        <v>15216</v>
      </c>
      <c r="F3323" s="1135" t="s">
        <v>2328</v>
      </c>
      <c r="G3323" s="1135">
        <v>5</v>
      </c>
      <c r="H3323" s="1135" t="s">
        <v>2802</v>
      </c>
      <c r="I3323" s="1135" t="s">
        <v>7741</v>
      </c>
      <c r="J3323" s="1135">
        <v>3.2</v>
      </c>
      <c r="K3323" s="1135" t="s">
        <v>8173</v>
      </c>
      <c r="L3323" s="1135" t="s">
        <v>5650</v>
      </c>
      <c r="M3323" s="1135">
        <v>293</v>
      </c>
      <c r="N3323" s="1135" t="s">
        <v>1039</v>
      </c>
      <c r="O3323" s="1135">
        <v>7.3250000000000002</v>
      </c>
      <c r="P3323" s="1135">
        <v>5.86</v>
      </c>
      <c r="Q3323" s="1135">
        <v>4</v>
      </c>
      <c r="R3323" s="1135">
        <v>23.4</v>
      </c>
      <c r="T3323" s="1135">
        <v>27</v>
      </c>
      <c r="U3323" s="1135">
        <v>3.5</v>
      </c>
      <c r="V3323" s="1135" t="s">
        <v>663</v>
      </c>
      <c r="W3323" s="1135">
        <v>60</v>
      </c>
      <c r="X3323" s="1135">
        <v>10</v>
      </c>
      <c r="Y3323" s="1135">
        <v>1.2</v>
      </c>
      <c r="Z3323" s="1135" t="s">
        <v>663</v>
      </c>
      <c r="AA3323" s="1135" t="s">
        <v>5722</v>
      </c>
      <c r="AH3323" s="1135" t="s">
        <v>634</v>
      </c>
      <c r="AM3323" s="1136" t="s">
        <v>14310</v>
      </c>
      <c r="AN3323" s="1136" t="s">
        <v>17173</v>
      </c>
      <c r="AO3323" s="1136">
        <f t="shared" si="414"/>
        <v>550</v>
      </c>
      <c r="AP3323" s="1136">
        <f t="shared" si="415"/>
        <v>1.83</v>
      </c>
      <c r="AQ3323" s="1136" t="str">
        <f t="shared" si="416"/>
        <v>1-5-1S91°Z+S</v>
      </c>
      <c r="AR3323" s="1136" t="str">
        <f t="shared" si="417"/>
        <v>33.5</v>
      </c>
      <c r="AS3323" s="1136" t="str">
        <f t="shared" si="418"/>
        <v>295/295/OFF</v>
      </c>
      <c r="AT3323" s="1136" t="str">
        <f t="shared" si="419"/>
        <v>1-5-1S91°Z+S</v>
      </c>
      <c r="AV3323" s="1136" t="str">
        <f t="shared" si="412"/>
        <v>111.6.15</v>
      </c>
      <c r="AW3323" s="1438">
        <f t="shared" si="413"/>
        <v>44727</v>
      </c>
    </row>
    <row r="3324" spans="1:49">
      <c r="A3324" s="1135" t="s">
        <v>16983</v>
      </c>
      <c r="B3324" s="1135" t="s">
        <v>682</v>
      </c>
      <c r="C3324" s="1135">
        <v>600</v>
      </c>
      <c r="D3324" s="1135">
        <v>1.84</v>
      </c>
      <c r="E3324" s="1135" t="s">
        <v>15203</v>
      </c>
      <c r="F3324" s="1135" t="s">
        <v>663</v>
      </c>
      <c r="G3324" s="1135">
        <v>5.5</v>
      </c>
      <c r="H3324" s="1135" t="s">
        <v>3858</v>
      </c>
      <c r="I3324" s="1135" t="s">
        <v>8007</v>
      </c>
      <c r="K3324" s="1135" t="s">
        <v>16984</v>
      </c>
      <c r="L3324" s="1135" t="s">
        <v>6332</v>
      </c>
      <c r="M3324" s="1135">
        <v>296</v>
      </c>
      <c r="N3324" s="1135" t="s">
        <v>1039</v>
      </c>
      <c r="O3324" s="1135">
        <v>7.4</v>
      </c>
      <c r="P3324" s="1135">
        <v>5.92</v>
      </c>
      <c r="Q3324" s="1135">
        <v>3</v>
      </c>
      <c r="R3324" s="1135">
        <v>17</v>
      </c>
      <c r="T3324" s="1135">
        <v>10.5</v>
      </c>
      <c r="U3324" s="1135">
        <v>6.1</v>
      </c>
      <c r="V3324" s="1135" t="s">
        <v>663</v>
      </c>
      <c r="W3324" s="1135">
        <v>110</v>
      </c>
      <c r="X3324" s="1135">
        <v>90</v>
      </c>
      <c r="Y3324" s="1135">
        <v>1.1000000000000001</v>
      </c>
      <c r="Z3324" s="1135" t="s">
        <v>663</v>
      </c>
      <c r="AA3324" s="1135" t="s">
        <v>16740</v>
      </c>
      <c r="AB3324" s="1135" t="s">
        <v>16985</v>
      </c>
      <c r="AH3324" s="1135" t="s">
        <v>661</v>
      </c>
      <c r="AI3324" s="1135">
        <v>91.81</v>
      </c>
      <c r="AJ3324" s="1135">
        <v>-1.58</v>
      </c>
      <c r="AK3324" s="1135">
        <v>6.27</v>
      </c>
      <c r="AM3324" s="1136" t="s">
        <v>16565</v>
      </c>
      <c r="AN3324" s="1136" t="s">
        <v>17174</v>
      </c>
      <c r="AO3324" s="1136">
        <f t="shared" si="414"/>
        <v>600</v>
      </c>
      <c r="AP3324" s="1136">
        <f t="shared" si="415"/>
        <v>1.84</v>
      </c>
      <c r="AQ3324" s="1136" t="str">
        <f t="shared" si="416"/>
        <v>1-5-1S85°Z+S</v>
      </c>
      <c r="AR3324" s="1136" t="str">
        <f t="shared" si="417"/>
        <v>NA</v>
      </c>
      <c r="AS3324" s="1136" t="str">
        <f t="shared" si="418"/>
        <v>167/160</v>
      </c>
      <c r="AT3324" s="1136" t="str">
        <f t="shared" si="419"/>
        <v>1-5-1S85°Z+S</v>
      </c>
      <c r="AV3324" s="1136" t="str">
        <f t="shared" si="412"/>
        <v>114.12.26</v>
      </c>
      <c r="AW3324" s="1438">
        <f t="shared" si="413"/>
        <v>46017</v>
      </c>
    </row>
    <row r="3325" spans="1:49">
      <c r="A3325" s="1135" t="s">
        <v>16986</v>
      </c>
      <c r="B3325" s="1135" t="s">
        <v>7355</v>
      </c>
      <c r="C3325" s="1135">
        <v>650</v>
      </c>
      <c r="D3325" s="1135">
        <v>1.77</v>
      </c>
      <c r="E3325" s="1135" t="s">
        <v>15216</v>
      </c>
      <c r="F3325" s="1135" t="s">
        <v>1563</v>
      </c>
      <c r="G3325" s="1135">
        <v>4</v>
      </c>
      <c r="H3325" s="1135" t="s">
        <v>15970</v>
      </c>
      <c r="I3325" s="1135" t="s">
        <v>7012</v>
      </c>
      <c r="K3325" s="1135" t="s">
        <v>16987</v>
      </c>
      <c r="L3325" s="1135" t="s">
        <v>7358</v>
      </c>
      <c r="M3325" s="1135">
        <v>303</v>
      </c>
      <c r="N3325" s="1135" t="s">
        <v>1039</v>
      </c>
      <c r="O3325" s="1135">
        <v>7.5750000000000002</v>
      </c>
      <c r="P3325" s="1135">
        <v>6.0600000000000005</v>
      </c>
      <c r="Q3325" s="1135">
        <v>3.5</v>
      </c>
      <c r="R3325" s="1135">
        <v>24</v>
      </c>
      <c r="T3325" s="1135">
        <v>16</v>
      </c>
      <c r="U3325" s="1135">
        <v>3</v>
      </c>
      <c r="V3325" s="1135" t="s">
        <v>663</v>
      </c>
      <c r="W3325" s="1135">
        <v>90</v>
      </c>
      <c r="X3325" s="1135">
        <v>10</v>
      </c>
      <c r="Y3325" s="1135">
        <v>1.5</v>
      </c>
      <c r="Z3325" s="1135" t="s">
        <v>663</v>
      </c>
      <c r="AA3325" s="1135" t="s">
        <v>16988</v>
      </c>
      <c r="AH3325" s="1135" t="s">
        <v>459</v>
      </c>
      <c r="AI3325" s="1135">
        <v>61.65</v>
      </c>
      <c r="AJ3325" s="1135">
        <v>3.6</v>
      </c>
      <c r="AK3325" s="1135">
        <v>15.02</v>
      </c>
      <c r="AM3325" s="1136" t="s">
        <v>16575</v>
      </c>
      <c r="AN3325" s="1136" t="s">
        <v>17175</v>
      </c>
      <c r="AO3325" s="1136">
        <f t="shared" si="414"/>
        <v>650</v>
      </c>
      <c r="AP3325" s="1136">
        <f t="shared" si="415"/>
        <v>1.77</v>
      </c>
      <c r="AQ3325" s="1136" t="str">
        <f t="shared" si="416"/>
        <v>1-5-1S91°Z+S</v>
      </c>
      <c r="AR3325" s="1136" t="str">
        <f t="shared" si="417"/>
        <v>30.5</v>
      </c>
      <c r="AS3325" s="1136" t="str">
        <f t="shared" si="418"/>
        <v>308/308/190</v>
      </c>
      <c r="AT3325" s="1136" t="str">
        <f t="shared" si="419"/>
        <v>1-5-1S91°Z+S</v>
      </c>
      <c r="AV3325" s="1136" t="str">
        <f t="shared" si="412"/>
        <v>114.12.30</v>
      </c>
      <c r="AW3325" s="1438">
        <f t="shared" si="413"/>
        <v>46021</v>
      </c>
    </row>
    <row r="3326" spans="1:49">
      <c r="A3326" s="1135" t="s">
        <v>16989</v>
      </c>
      <c r="B3326" s="1135" t="s">
        <v>737</v>
      </c>
      <c r="C3326" s="1135">
        <v>700</v>
      </c>
      <c r="D3326" s="1135">
        <v>1.8</v>
      </c>
      <c r="E3326" s="1135" t="s">
        <v>15203</v>
      </c>
      <c r="F3326" s="1135" t="s">
        <v>663</v>
      </c>
      <c r="G3326" s="1135" t="s">
        <v>6959</v>
      </c>
      <c r="H3326" s="1135" t="s">
        <v>16990</v>
      </c>
      <c r="I3326" s="1135" t="s">
        <v>7958</v>
      </c>
      <c r="J3326" s="1135">
        <v>3.7</v>
      </c>
      <c r="K3326" s="1135" t="s">
        <v>16991</v>
      </c>
      <c r="L3326" s="1135" t="s">
        <v>4760</v>
      </c>
      <c r="M3326" s="1135">
        <v>295.10000000000002</v>
      </c>
      <c r="N3326" s="1135" t="s">
        <v>1039</v>
      </c>
      <c r="O3326" s="1135">
        <v>7.3775000000000013</v>
      </c>
      <c r="P3326" s="1135">
        <v>5.9020000000000001</v>
      </c>
      <c r="Q3326" s="1135">
        <v>4</v>
      </c>
      <c r="R3326" s="1135">
        <v>17.399999999999999</v>
      </c>
      <c r="T3326" s="1135">
        <v>31</v>
      </c>
      <c r="U3326" s="1135">
        <v>3.5</v>
      </c>
      <c r="V3326" s="1135" t="s">
        <v>663</v>
      </c>
      <c r="W3326" s="1135" t="s">
        <v>6974</v>
      </c>
      <c r="X3326" s="1135">
        <v>40</v>
      </c>
      <c r="Y3326" s="1135">
        <v>1</v>
      </c>
      <c r="Z3326" s="1135" t="s">
        <v>663</v>
      </c>
      <c r="AA3326" s="1135" t="s">
        <v>16846</v>
      </c>
      <c r="AH3326" s="1135" t="s">
        <v>811</v>
      </c>
      <c r="AI3326" s="1135">
        <v>92.06</v>
      </c>
      <c r="AJ3326" s="1135">
        <v>-0.59</v>
      </c>
      <c r="AK3326" s="1135">
        <v>1.88</v>
      </c>
      <c r="AM3326" s="1136" t="s">
        <v>17176</v>
      </c>
      <c r="AN3326" s="1136" t="s">
        <v>17177</v>
      </c>
      <c r="AO3326" s="1136">
        <f t="shared" si="414"/>
        <v>700</v>
      </c>
      <c r="AP3326" s="1136">
        <f t="shared" si="415"/>
        <v>1.8</v>
      </c>
      <c r="AQ3326" s="1136" t="str">
        <f t="shared" si="416"/>
        <v>1-5-1S85°Z+S</v>
      </c>
      <c r="AR3326" s="1136" t="str">
        <f t="shared" si="417"/>
        <v>NA</v>
      </c>
      <c r="AS3326" s="1136" t="str">
        <f t="shared" si="418"/>
        <v>210/OFF</v>
      </c>
      <c r="AT3326" s="1136" t="str">
        <f t="shared" si="419"/>
        <v>1-5-1S85°Z+S</v>
      </c>
      <c r="AV3326" s="1136" t="str">
        <f t="shared" si="412"/>
        <v>115.1.14</v>
      </c>
      <c r="AW3326" s="1438">
        <f t="shared" si="413"/>
        <v>46036</v>
      </c>
    </row>
    <row r="3327" spans="1:49">
      <c r="A3327" s="1135" t="s">
        <v>16992</v>
      </c>
      <c r="B3327" s="1135" t="s">
        <v>473</v>
      </c>
      <c r="C3327" s="1135">
        <v>670</v>
      </c>
      <c r="D3327" s="1135">
        <v>1.7949999999999999</v>
      </c>
      <c r="E3327" s="1135" t="s">
        <v>15203</v>
      </c>
      <c r="F3327" s="1135" t="s">
        <v>663</v>
      </c>
      <c r="G3327" s="1135" t="s">
        <v>6959</v>
      </c>
      <c r="H3327" s="1135" t="s">
        <v>7957</v>
      </c>
      <c r="I3327" s="1135" t="s">
        <v>7061</v>
      </c>
      <c r="J3327" s="1135">
        <v>3.7</v>
      </c>
      <c r="K3327" s="1135" t="s">
        <v>16993</v>
      </c>
      <c r="L3327" s="1135" t="s">
        <v>4760</v>
      </c>
      <c r="M3327" s="1135">
        <v>295.10000000000002</v>
      </c>
      <c r="N3327" s="1135" t="s">
        <v>1039</v>
      </c>
      <c r="O3327" s="1135">
        <v>7.3775000000000013</v>
      </c>
      <c r="P3327" s="1135">
        <v>5.9020000000000001</v>
      </c>
      <c r="Q3327" s="1135">
        <v>4</v>
      </c>
      <c r="R3327" s="1135">
        <v>17.399999999999999</v>
      </c>
      <c r="T3327" s="1135">
        <v>31</v>
      </c>
      <c r="U3327" s="1135">
        <v>3.5</v>
      </c>
      <c r="V3327" s="1135" t="s">
        <v>663</v>
      </c>
      <c r="W3327" s="1135" t="s">
        <v>6974</v>
      </c>
      <c r="X3327" s="1135">
        <v>40</v>
      </c>
      <c r="Y3327" s="1135">
        <v>1</v>
      </c>
      <c r="Z3327" s="1135" t="s">
        <v>663</v>
      </c>
      <c r="AA3327" s="1135" t="s">
        <v>16994</v>
      </c>
      <c r="AH3327" s="1135" t="s">
        <v>661</v>
      </c>
      <c r="AI3327" s="1135">
        <v>94.99</v>
      </c>
      <c r="AJ3327" s="1135">
        <v>-0.95</v>
      </c>
      <c r="AK3327" s="1135">
        <v>2.29</v>
      </c>
      <c r="AM3327" s="1136" t="s">
        <v>16599</v>
      </c>
      <c r="AN3327" s="1136" t="s">
        <v>17178</v>
      </c>
      <c r="AO3327" s="1136">
        <f t="shared" si="414"/>
        <v>670</v>
      </c>
      <c r="AP3327" s="1136">
        <f t="shared" si="415"/>
        <v>1.7949999999999999</v>
      </c>
      <c r="AQ3327" s="1136" t="str">
        <f t="shared" si="416"/>
        <v>1-5-1S85°Z+S</v>
      </c>
      <c r="AR3327" s="1136" t="str">
        <f t="shared" si="417"/>
        <v>NA</v>
      </c>
      <c r="AS3327" s="1136" t="str">
        <f t="shared" si="418"/>
        <v>204/OFF</v>
      </c>
      <c r="AT3327" s="1136" t="str">
        <f t="shared" si="419"/>
        <v>1-5-1S85°Z+S</v>
      </c>
      <c r="AV3327" s="1136" t="str">
        <f t="shared" si="412"/>
        <v>115.1.16</v>
      </c>
      <c r="AW3327" s="1438">
        <f t="shared" si="413"/>
        <v>46038</v>
      </c>
    </row>
    <row r="3328" spans="1:49">
      <c r="A3328" s="1135" t="s">
        <v>16995</v>
      </c>
      <c r="B3328" s="1135" t="s">
        <v>740</v>
      </c>
      <c r="C3328" s="1135">
        <v>650</v>
      </c>
      <c r="D3328" s="1135">
        <v>1.7849999999999999</v>
      </c>
      <c r="E3328" s="1135" t="s">
        <v>15216</v>
      </c>
      <c r="F3328" s="1135" t="s">
        <v>1048</v>
      </c>
      <c r="G3328" s="1135">
        <v>4</v>
      </c>
      <c r="H3328" s="1135" t="s">
        <v>6996</v>
      </c>
      <c r="I3328" s="1135" t="s">
        <v>7095</v>
      </c>
      <c r="K3328" s="1135" t="s">
        <v>16996</v>
      </c>
      <c r="L3328" s="1135" t="s">
        <v>7875</v>
      </c>
      <c r="M3328" s="1135">
        <v>303</v>
      </c>
      <c r="N3328" s="1135" t="s">
        <v>1039</v>
      </c>
      <c r="O3328" s="1135">
        <v>7.5750000000000002</v>
      </c>
      <c r="P3328" s="1135">
        <v>6.0600000000000005</v>
      </c>
      <c r="Q3328" s="1135">
        <v>3.5</v>
      </c>
      <c r="R3328" s="1135">
        <v>24</v>
      </c>
      <c r="T3328" s="1135">
        <v>16</v>
      </c>
      <c r="U3328" s="1135">
        <v>3</v>
      </c>
      <c r="V3328" s="1135" t="s">
        <v>663</v>
      </c>
      <c r="W3328" s="1135">
        <v>90</v>
      </c>
      <c r="X3328" s="1135">
        <v>10</v>
      </c>
      <c r="Y3328" s="1135">
        <v>1.5</v>
      </c>
      <c r="Z3328" s="1135" t="s">
        <v>663</v>
      </c>
      <c r="AA3328" s="1135" t="s">
        <v>16882</v>
      </c>
      <c r="AH3328" s="1135" t="s">
        <v>666</v>
      </c>
      <c r="AI3328" s="1135">
        <v>92.33</v>
      </c>
      <c r="AJ3328" s="1135">
        <v>-0.35</v>
      </c>
      <c r="AK3328" s="1135">
        <v>1.94</v>
      </c>
      <c r="AM3328" s="1136" t="s">
        <v>17179</v>
      </c>
      <c r="AN3328" s="1136" t="s">
        <v>17180</v>
      </c>
      <c r="AO3328" s="1136">
        <f t="shared" si="414"/>
        <v>650</v>
      </c>
      <c r="AP3328" s="1136">
        <f t="shared" si="415"/>
        <v>1.7849999999999999</v>
      </c>
      <c r="AQ3328" s="1136" t="str">
        <f t="shared" si="416"/>
        <v>1-5-1S91°Z+S</v>
      </c>
      <c r="AR3328" s="1136" t="str">
        <f t="shared" si="417"/>
        <v>31</v>
      </c>
      <c r="AS3328" s="1136" t="str">
        <f t="shared" si="418"/>
        <v>310/310/190</v>
      </c>
      <c r="AT3328" s="1136" t="str">
        <f t="shared" si="419"/>
        <v>1-5-1S91°Z+S</v>
      </c>
      <c r="AV3328" s="1136" t="str">
        <f t="shared" si="412"/>
        <v>115.1.21</v>
      </c>
      <c r="AW3328" s="1438">
        <f t="shared" si="413"/>
        <v>46043</v>
      </c>
    </row>
    <row r="3329" spans="1:49">
      <c r="A3329" s="1135" t="s">
        <v>16997</v>
      </c>
      <c r="B3329" s="1135" t="s">
        <v>737</v>
      </c>
      <c r="C3329" s="1135">
        <v>700</v>
      </c>
      <c r="D3329" s="1135">
        <v>1.8</v>
      </c>
      <c r="E3329" s="1135" t="s">
        <v>15203</v>
      </c>
      <c r="F3329" s="1135" t="s">
        <v>663</v>
      </c>
      <c r="G3329" s="1135" t="s">
        <v>6959</v>
      </c>
      <c r="H3329" s="1135" t="s">
        <v>16990</v>
      </c>
      <c r="I3329" s="1135" t="s">
        <v>7958</v>
      </c>
      <c r="J3329" s="1135">
        <v>3.7</v>
      </c>
      <c r="K3329" s="1135" t="s">
        <v>16998</v>
      </c>
      <c r="L3329" s="1135" t="s">
        <v>4760</v>
      </c>
      <c r="M3329" s="1135">
        <v>295.10000000000002</v>
      </c>
      <c r="N3329" s="1135" t="s">
        <v>1039</v>
      </c>
      <c r="O3329" s="1135">
        <v>7.3775000000000013</v>
      </c>
      <c r="P3329" s="1135">
        <v>5.9020000000000001</v>
      </c>
      <c r="Q3329" s="1135">
        <v>4</v>
      </c>
      <c r="R3329" s="1135">
        <v>17.399999999999999</v>
      </c>
      <c r="T3329" s="1135">
        <v>31</v>
      </c>
      <c r="U3329" s="1135">
        <v>3.5</v>
      </c>
      <c r="V3329" s="1135" t="s">
        <v>663</v>
      </c>
      <c r="W3329" s="1135" t="s">
        <v>6974</v>
      </c>
      <c r="X3329" s="1135">
        <v>40</v>
      </c>
      <c r="Y3329" s="1135">
        <v>1</v>
      </c>
      <c r="Z3329" s="1135" t="s">
        <v>663</v>
      </c>
      <c r="AA3329" s="1135" t="s">
        <v>16999</v>
      </c>
      <c r="AH3329" s="1135" t="s">
        <v>625</v>
      </c>
      <c r="AI3329" s="1135">
        <v>92.33</v>
      </c>
      <c r="AJ3329" s="1135">
        <v>-0.35</v>
      </c>
      <c r="AK3329" s="1135">
        <v>1.94</v>
      </c>
      <c r="AM3329" s="1136" t="s">
        <v>16694</v>
      </c>
      <c r="AN3329" s="1136" t="s">
        <v>17181</v>
      </c>
      <c r="AO3329" s="1136">
        <f t="shared" si="414"/>
        <v>700</v>
      </c>
      <c r="AP3329" s="1136">
        <f t="shared" si="415"/>
        <v>1.8</v>
      </c>
      <c r="AQ3329" s="1136" t="str">
        <f t="shared" si="416"/>
        <v>1-5-1S85°Z+S</v>
      </c>
      <c r="AR3329" s="1136" t="str">
        <f t="shared" si="417"/>
        <v>NA</v>
      </c>
      <c r="AS3329" s="1136" t="str">
        <f t="shared" si="418"/>
        <v>210/OFF</v>
      </c>
      <c r="AT3329" s="1136" t="str">
        <f t="shared" si="419"/>
        <v>1-5-1S85°Z+S</v>
      </c>
      <c r="AV3329" s="1136" t="str">
        <f t="shared" si="412"/>
        <v>115.2.2</v>
      </c>
      <c r="AW3329" s="1438">
        <f t="shared" si="413"/>
        <v>46055</v>
      </c>
    </row>
    <row r="3330" spans="1:49">
      <c r="A3330" s="1135" t="s">
        <v>17000</v>
      </c>
      <c r="B3330" s="1135" t="s">
        <v>7807</v>
      </c>
      <c r="C3330" s="1135">
        <v>700</v>
      </c>
      <c r="D3330" s="1135">
        <v>1.7949999999999999</v>
      </c>
      <c r="E3330" s="1135" t="s">
        <v>15203</v>
      </c>
      <c r="F3330" s="1135" t="s">
        <v>663</v>
      </c>
      <c r="G3330" s="1135" t="s">
        <v>6959</v>
      </c>
      <c r="H3330" s="1135" t="s">
        <v>8081</v>
      </c>
      <c r="I3330" s="1135" t="s">
        <v>7061</v>
      </c>
      <c r="J3330" s="1135">
        <v>3.7</v>
      </c>
      <c r="K3330" s="1135" t="s">
        <v>16980</v>
      </c>
      <c r="L3330" s="1135" t="s">
        <v>4760</v>
      </c>
      <c r="M3330" s="1135">
        <v>295.10000000000002</v>
      </c>
      <c r="N3330" s="1135" t="s">
        <v>1039</v>
      </c>
      <c r="O3330" s="1135">
        <v>7.3775000000000013</v>
      </c>
      <c r="P3330" s="1135">
        <v>5.9020000000000001</v>
      </c>
      <c r="Q3330" s="1135">
        <v>4</v>
      </c>
      <c r="R3330" s="1135">
        <v>17.399999999999999</v>
      </c>
      <c r="T3330" s="1135">
        <v>31</v>
      </c>
      <c r="U3330" s="1135">
        <v>3.5</v>
      </c>
      <c r="V3330" s="1135" t="s">
        <v>663</v>
      </c>
      <c r="W3330" s="1135" t="s">
        <v>6974</v>
      </c>
      <c r="X3330" s="1135" t="s">
        <v>17001</v>
      </c>
      <c r="Y3330" s="1135">
        <v>1</v>
      </c>
      <c r="Z3330" s="1135" t="s">
        <v>663</v>
      </c>
      <c r="AA3330" s="1135" t="s">
        <v>16852</v>
      </c>
      <c r="AH3330" s="1135" t="s">
        <v>749</v>
      </c>
      <c r="AI3330" s="1135">
        <v>94.91</v>
      </c>
      <c r="AJ3330" s="1135">
        <v>-0.94</v>
      </c>
      <c r="AK3330" s="1135">
        <v>2.27</v>
      </c>
      <c r="AM3330" s="1136" t="s">
        <v>16700</v>
      </c>
      <c r="AN3330" s="1136" t="s">
        <v>17182</v>
      </c>
      <c r="AO3330" s="1136">
        <f t="shared" si="414"/>
        <v>700</v>
      </c>
      <c r="AP3330" s="1136">
        <f t="shared" si="415"/>
        <v>1.7949999999999999</v>
      </c>
      <c r="AQ3330" s="1136" t="str">
        <f t="shared" si="416"/>
        <v>1-5-1S85°Z+S</v>
      </c>
      <c r="AR3330" s="1136" t="str">
        <f t="shared" si="417"/>
        <v>NA</v>
      </c>
      <c r="AS3330" s="1136" t="str">
        <f t="shared" si="418"/>
        <v>206/OFF</v>
      </c>
      <c r="AT3330" s="1136" t="str">
        <f t="shared" si="419"/>
        <v>1-5-1S85°Z+S</v>
      </c>
      <c r="AV3330" s="1136" t="str">
        <f t="shared" ref="AV3330:AV3347" si="420">AA3330</f>
        <v>115.2.5</v>
      </c>
      <c r="AW3330" s="1438">
        <f t="shared" si="413"/>
        <v>46058</v>
      </c>
    </row>
    <row r="3331" spans="1:49">
      <c r="A3331" s="1135" t="s">
        <v>17002</v>
      </c>
      <c r="B3331" s="1135" t="s">
        <v>804</v>
      </c>
      <c r="C3331" s="1135">
        <v>600</v>
      </c>
      <c r="D3331" s="1135">
        <v>1.79</v>
      </c>
      <c r="E3331" s="1135" t="s">
        <v>15216</v>
      </c>
      <c r="F3331" s="1135" t="s">
        <v>1563</v>
      </c>
      <c r="G3331" s="1135">
        <v>4</v>
      </c>
      <c r="H3331" s="1135" t="s">
        <v>6996</v>
      </c>
      <c r="I3331" s="1135" t="s">
        <v>7012</v>
      </c>
      <c r="K3331" s="1135" t="s">
        <v>17003</v>
      </c>
      <c r="L3331" s="1135" t="s">
        <v>7936</v>
      </c>
      <c r="M3331" s="1135">
        <v>303</v>
      </c>
      <c r="N3331" s="1135" t="s">
        <v>1039</v>
      </c>
      <c r="O3331" s="1135">
        <v>7.5750000000000002</v>
      </c>
      <c r="P3331" s="1135">
        <v>6.0600000000000005</v>
      </c>
      <c r="Q3331" s="1135">
        <v>3.5</v>
      </c>
      <c r="R3331" s="1135">
        <v>24</v>
      </c>
      <c r="T3331" s="1135">
        <v>16</v>
      </c>
      <c r="U3331" s="1135">
        <v>3</v>
      </c>
      <c r="V3331" s="1135" t="s">
        <v>663</v>
      </c>
      <c r="W3331" s="1135">
        <v>90</v>
      </c>
      <c r="X3331" s="1135">
        <v>10</v>
      </c>
      <c r="Y3331" s="1135">
        <v>1.5</v>
      </c>
      <c r="Z3331" s="1135" t="s">
        <v>663</v>
      </c>
      <c r="AA3331" s="1135" t="s">
        <v>16849</v>
      </c>
      <c r="AH3331" s="1135" t="s">
        <v>864</v>
      </c>
      <c r="AI3331" s="1135">
        <v>58.74</v>
      </c>
      <c r="AJ3331" s="1135">
        <v>1.21</v>
      </c>
      <c r="AK3331" s="1135">
        <v>10.14</v>
      </c>
      <c r="AM3331" s="1136" t="s">
        <v>16697</v>
      </c>
      <c r="AN3331" s="1136" t="s">
        <v>17183</v>
      </c>
      <c r="AO3331" s="1136">
        <f t="shared" si="414"/>
        <v>600</v>
      </c>
      <c r="AP3331" s="1136">
        <f t="shared" si="415"/>
        <v>1.79</v>
      </c>
      <c r="AQ3331" s="1136" t="str">
        <f t="shared" si="416"/>
        <v>1-5-1S91°Z+S</v>
      </c>
      <c r="AR3331" s="1136" t="str">
        <f t="shared" si="417"/>
        <v>30.5</v>
      </c>
      <c r="AS3331" s="1136" t="str">
        <f t="shared" si="418"/>
        <v>310/310/190</v>
      </c>
      <c r="AT3331" s="1136" t="str">
        <f t="shared" si="419"/>
        <v>1-5-1S91°Z+S</v>
      </c>
      <c r="AV3331" s="1136" t="str">
        <f t="shared" si="420"/>
        <v>115.2.4</v>
      </c>
      <c r="AW3331" s="1438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35" t="s">
        <v>17004</v>
      </c>
      <c r="B3332" s="1135" t="s">
        <v>16702</v>
      </c>
      <c r="C3332" s="1135">
        <v>600</v>
      </c>
      <c r="D3332" s="1135">
        <v>1.75</v>
      </c>
      <c r="E3332" s="1135" t="s">
        <v>15210</v>
      </c>
      <c r="F3332" s="1135" t="s">
        <v>2261</v>
      </c>
      <c r="G3332" s="1135">
        <v>5</v>
      </c>
      <c r="H3332" s="1135" t="s">
        <v>8430</v>
      </c>
      <c r="I3332" s="1135" t="s">
        <v>7244</v>
      </c>
      <c r="J3332" s="1135">
        <v>3.7</v>
      </c>
      <c r="K3332" s="1135" t="s">
        <v>17005</v>
      </c>
      <c r="L3332" s="1135" t="s">
        <v>17006</v>
      </c>
      <c r="M3332" s="1135">
        <v>310</v>
      </c>
      <c r="N3332" s="1135" t="s">
        <v>1039</v>
      </c>
      <c r="O3332" s="1135">
        <v>7.75</v>
      </c>
      <c r="P3332" s="1135">
        <v>6.2</v>
      </c>
      <c r="Q3332" s="1135">
        <v>3.5</v>
      </c>
      <c r="R3332" s="1135">
        <v>24</v>
      </c>
      <c r="T3332" s="1135">
        <v>28</v>
      </c>
      <c r="U3332" s="1135">
        <v>3.5</v>
      </c>
      <c r="V3332" s="1135" t="s">
        <v>663</v>
      </c>
      <c r="W3332" s="1135">
        <v>110</v>
      </c>
      <c r="X3332" s="1135">
        <v>80</v>
      </c>
      <c r="Y3332" s="1135">
        <v>1.5</v>
      </c>
      <c r="Z3332" s="1135" t="s">
        <v>663</v>
      </c>
      <c r="AA3332" s="1135" t="s">
        <v>16852</v>
      </c>
      <c r="AH3332" s="1135" t="s">
        <v>973</v>
      </c>
      <c r="AI3332" s="1135">
        <v>92.09</v>
      </c>
      <c r="AJ3332" s="1135">
        <v>0.02</v>
      </c>
      <c r="AK3332" s="1135">
        <v>2.83</v>
      </c>
      <c r="AM3332" s="1136" t="s">
        <v>16701</v>
      </c>
      <c r="AN3332" s="1136" t="s">
        <v>17184</v>
      </c>
      <c r="AO3332" s="1136">
        <f t="shared" si="414"/>
        <v>600</v>
      </c>
      <c r="AP3332" s="1136">
        <f t="shared" si="415"/>
        <v>1.75</v>
      </c>
      <c r="AQ3332" s="1136" t="str">
        <f t="shared" si="416"/>
        <v>1-5-1S83°Z+S</v>
      </c>
      <c r="AR3332" s="1136" t="str">
        <f t="shared" si="417"/>
        <v>33</v>
      </c>
      <c r="AS3332" s="1136" t="str">
        <f t="shared" si="418"/>
        <v>350/350/OFF</v>
      </c>
      <c r="AT3332" s="1136" t="str">
        <f t="shared" si="419"/>
        <v>1-5-1S83°Z+S</v>
      </c>
      <c r="AV3332" s="1136" t="str">
        <f t="shared" si="420"/>
        <v>115.2.5</v>
      </c>
      <c r="AW3332" s="1438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35" t="s">
        <v>17007</v>
      </c>
      <c r="B3333" s="1135" t="s">
        <v>8607</v>
      </c>
      <c r="C3333" s="1135">
        <v>600</v>
      </c>
      <c r="D3333" s="1135">
        <v>1.76</v>
      </c>
      <c r="E3333" s="1135" t="s">
        <v>17207</v>
      </c>
      <c r="F3333" s="1135" t="s">
        <v>663</v>
      </c>
      <c r="G3333" s="1135">
        <v>5</v>
      </c>
      <c r="H3333" s="1135" t="s">
        <v>15994</v>
      </c>
      <c r="I3333" s="1135" t="s">
        <v>477</v>
      </c>
      <c r="J3333" s="1135">
        <v>1.3</v>
      </c>
      <c r="K3333" s="1135" t="s">
        <v>17008</v>
      </c>
      <c r="L3333" s="1135" t="s">
        <v>8665</v>
      </c>
      <c r="M3333" s="1135">
        <v>326.39999999999998</v>
      </c>
      <c r="N3333" s="1135" t="s">
        <v>1039</v>
      </c>
      <c r="O3333" s="1135">
        <v>8.16</v>
      </c>
      <c r="P3333" s="1135">
        <v>6.5279999999999996</v>
      </c>
      <c r="Q3333" s="1135">
        <v>3</v>
      </c>
      <c r="R3333" s="1135">
        <v>21</v>
      </c>
      <c r="T3333" s="1135">
        <v>14.4</v>
      </c>
      <c r="U3333" s="1135">
        <v>3.6</v>
      </c>
      <c r="V3333" s="1135" t="s">
        <v>663</v>
      </c>
      <c r="W3333" s="1135">
        <v>50</v>
      </c>
      <c r="X3333" s="1135">
        <v>10</v>
      </c>
      <c r="Y3333" s="1135">
        <v>1</v>
      </c>
      <c r="Z3333" s="1135" t="s">
        <v>663</v>
      </c>
      <c r="AA3333" s="1135" t="s">
        <v>16906</v>
      </c>
      <c r="AB3333" s="1135" t="s">
        <v>17009</v>
      </c>
      <c r="AH3333" s="1135" t="s">
        <v>625</v>
      </c>
      <c r="AI3333" s="1135">
        <v>91.33</v>
      </c>
      <c r="AJ3333" s="1135">
        <v>-1.72</v>
      </c>
      <c r="AK3333" s="1135">
        <v>6.54</v>
      </c>
      <c r="AM3333" s="1136" t="s">
        <v>17185</v>
      </c>
      <c r="AN3333" s="1136" t="s">
        <v>17186</v>
      </c>
      <c r="AO3333" s="1136">
        <f t="shared" si="414"/>
        <v>600</v>
      </c>
      <c r="AP3333" s="1136">
        <f t="shared" si="415"/>
        <v>1.76</v>
      </c>
      <c r="AQ3333" s="1136" t="str">
        <f t="shared" si="416"/>
        <v>1-5-1S+ZS85°</v>
      </c>
      <c r="AR3333" s="1136" t="str">
        <f t="shared" si="417"/>
        <v>NA</v>
      </c>
      <c r="AS3333" s="1136" t="str">
        <f t="shared" si="418"/>
        <v>181/162</v>
      </c>
      <c r="AT3333" s="1136" t="str">
        <f t="shared" si="419"/>
        <v>1-5-1S+ZS85°</v>
      </c>
      <c r="AV3333" s="1136" t="str">
        <f t="shared" si="420"/>
        <v>114.9.25</v>
      </c>
      <c r="AW3333" s="1438">
        <f t="shared" si="422"/>
        <v>45925</v>
      </c>
    </row>
    <row r="3334" spans="1:49">
      <c r="A3334" s="1135" t="s">
        <v>17010</v>
      </c>
      <c r="B3334" s="1135" t="s">
        <v>671</v>
      </c>
      <c r="C3334" s="1135">
        <v>550</v>
      </c>
      <c r="D3334" s="1135">
        <v>1.68</v>
      </c>
      <c r="E3334" s="1135" t="s">
        <v>17208</v>
      </c>
      <c r="F3334" s="1135" t="s">
        <v>663</v>
      </c>
      <c r="G3334" s="1135">
        <v>5.5</v>
      </c>
      <c r="H3334" s="1135" t="s">
        <v>5826</v>
      </c>
      <c r="I3334" s="1135" t="s">
        <v>657</v>
      </c>
      <c r="J3334" s="1135">
        <v>3.2</v>
      </c>
      <c r="K3334" s="1135" t="s">
        <v>16001</v>
      </c>
      <c r="L3334" s="1135" t="s">
        <v>9054</v>
      </c>
      <c r="M3334" s="1135">
        <v>427.4</v>
      </c>
      <c r="N3334" s="1135" t="s">
        <v>1039</v>
      </c>
      <c r="O3334" s="1135">
        <v>10.685</v>
      </c>
      <c r="P3334" s="1135">
        <v>8.548</v>
      </c>
      <c r="Q3334" s="1135">
        <v>3.5</v>
      </c>
      <c r="R3334" s="1135">
        <v>24</v>
      </c>
      <c r="T3334" s="1135">
        <v>14.9</v>
      </c>
      <c r="U3334" s="1135">
        <v>4.2</v>
      </c>
      <c r="V3334" s="1135" t="s">
        <v>663</v>
      </c>
      <c r="W3334" s="1135">
        <v>120</v>
      </c>
      <c r="X3334" s="1135">
        <v>90</v>
      </c>
      <c r="Y3334" s="1135">
        <v>1</v>
      </c>
      <c r="Z3334" s="1135" t="s">
        <v>663</v>
      </c>
      <c r="AA3334" s="1135" t="s">
        <v>17011</v>
      </c>
      <c r="AH3334" s="1135" t="s">
        <v>1280</v>
      </c>
      <c r="AI3334" s="1135">
        <v>87.49</v>
      </c>
      <c r="AJ3334" s="1135">
        <v>0.91</v>
      </c>
      <c r="AK3334" s="1135">
        <v>0.43</v>
      </c>
      <c r="AM3334" s="1136" t="s">
        <v>17187</v>
      </c>
      <c r="AN3334" s="1136" t="s">
        <v>17188</v>
      </c>
      <c r="AO3334" s="1136">
        <f t="shared" si="414"/>
        <v>550</v>
      </c>
      <c r="AP3334" s="1136">
        <f t="shared" si="415"/>
        <v>1.68</v>
      </c>
      <c r="AQ3334" s="1136" t="str">
        <f t="shared" si="416"/>
        <v>1-5-1Z+SS85°</v>
      </c>
      <c r="AR3334" s="1136" t="str">
        <f t="shared" si="417"/>
        <v>NA</v>
      </c>
      <c r="AS3334" s="1136" t="str">
        <f t="shared" si="418"/>
        <v>183/170</v>
      </c>
      <c r="AT3334" s="1136" t="str">
        <f t="shared" si="419"/>
        <v>1-5-1Z+SS85°</v>
      </c>
      <c r="AV3334" s="1136" t="str">
        <f t="shared" si="420"/>
        <v>114.10.1</v>
      </c>
      <c r="AW3334" s="1438">
        <f t="shared" si="422"/>
        <v>45931</v>
      </c>
    </row>
    <row r="3335" spans="1:49">
      <c r="A3335" s="1135" t="s">
        <v>17012</v>
      </c>
      <c r="B3335" s="1135" t="s">
        <v>16723</v>
      </c>
      <c r="C3335" s="1135">
        <v>600</v>
      </c>
      <c r="D3335" s="1135">
        <v>1.7490000000000001</v>
      </c>
      <c r="E3335" s="1135" t="s">
        <v>17209</v>
      </c>
      <c r="F3335" s="1135" t="s">
        <v>2328</v>
      </c>
      <c r="G3335" s="1135">
        <v>5</v>
      </c>
      <c r="H3335" s="1135" t="s">
        <v>6074</v>
      </c>
      <c r="I3335" s="1135" t="s">
        <v>657</v>
      </c>
      <c r="J3335" s="1135">
        <v>3</v>
      </c>
      <c r="K3335" s="1135" t="s">
        <v>17013</v>
      </c>
      <c r="L3335" s="1135" t="s">
        <v>16753</v>
      </c>
      <c r="M3335" s="1135">
        <v>450</v>
      </c>
      <c r="N3335" s="1135" t="s">
        <v>1039</v>
      </c>
      <c r="O3335" s="1135">
        <v>11.25</v>
      </c>
      <c r="P3335" s="1135">
        <v>9</v>
      </c>
      <c r="Q3335" s="1135">
        <v>3.5</v>
      </c>
      <c r="R3335" s="1135">
        <v>27.8</v>
      </c>
      <c r="T3335" s="1135">
        <v>18</v>
      </c>
      <c r="U3335" s="1135">
        <v>4</v>
      </c>
      <c r="V3335" s="1135" t="s">
        <v>663</v>
      </c>
      <c r="W3335" s="1135">
        <v>110</v>
      </c>
      <c r="X3335" s="1135">
        <v>70</v>
      </c>
      <c r="Y3335" s="1135">
        <v>1.2</v>
      </c>
      <c r="Z3335" s="1135" t="s">
        <v>663</v>
      </c>
      <c r="AA3335" s="1135" t="s">
        <v>16829</v>
      </c>
      <c r="AH3335" s="1135" t="s">
        <v>1237</v>
      </c>
      <c r="AI3335" s="1135">
        <v>15.28</v>
      </c>
      <c r="AJ3335" s="1135">
        <v>0.18</v>
      </c>
      <c r="AK3335" s="1135">
        <v>0.45</v>
      </c>
      <c r="AM3335" s="1136" t="s">
        <v>17189</v>
      </c>
      <c r="AN3335" s="1136" t="s">
        <v>17190</v>
      </c>
      <c r="AO3335" s="1136">
        <f t="shared" si="414"/>
        <v>600</v>
      </c>
      <c r="AP3335" s="1136">
        <f t="shared" si="415"/>
        <v>1.7490000000000001</v>
      </c>
      <c r="AQ3335" s="1136" t="str">
        <f t="shared" si="416"/>
        <v>1-5-1Z+SS83°</v>
      </c>
      <c r="AR3335" s="1136" t="str">
        <f t="shared" si="417"/>
        <v>33.5</v>
      </c>
      <c r="AS3335" s="1136" t="str">
        <f t="shared" si="418"/>
        <v>360/360/OFF</v>
      </c>
      <c r="AT3335" s="1136" t="str">
        <f t="shared" si="419"/>
        <v>1-5-1Z+SS83°</v>
      </c>
      <c r="AV3335" s="1136" t="str">
        <f t="shared" si="420"/>
        <v>114.10.7</v>
      </c>
      <c r="AW3335" s="1438">
        <f t="shared" si="422"/>
        <v>45937</v>
      </c>
    </row>
    <row r="3336" spans="1:49">
      <c r="A3336" s="1135" t="s">
        <v>17014</v>
      </c>
      <c r="B3336" s="1135" t="s">
        <v>8532</v>
      </c>
      <c r="C3336" s="1135">
        <v>600</v>
      </c>
      <c r="D3336" s="1135">
        <v>1.7450000000000001</v>
      </c>
      <c r="E3336" s="1135" t="s">
        <v>15188</v>
      </c>
      <c r="F3336" s="1135" t="s">
        <v>1048</v>
      </c>
      <c r="G3336" s="1135">
        <v>5</v>
      </c>
      <c r="H3336" s="1135" t="s">
        <v>17015</v>
      </c>
      <c r="I3336" s="1135" t="s">
        <v>466</v>
      </c>
      <c r="J3336" s="1135">
        <v>2.2999999999999998</v>
      </c>
      <c r="K3336" s="1135" t="s">
        <v>17016</v>
      </c>
      <c r="L3336" s="1135" t="s">
        <v>8665</v>
      </c>
      <c r="M3336" s="1135">
        <v>166.5</v>
      </c>
      <c r="N3336" s="1135" t="s">
        <v>1039</v>
      </c>
      <c r="O3336" s="1135">
        <v>4.1625000000000005</v>
      </c>
      <c r="P3336" s="1135">
        <v>3.33</v>
      </c>
      <c r="Q3336" s="1135">
        <v>3</v>
      </c>
      <c r="R3336" s="1135">
        <v>23.8</v>
      </c>
      <c r="T3336" s="1135">
        <v>11.2</v>
      </c>
      <c r="U3336" s="1135">
        <v>3.5</v>
      </c>
      <c r="V3336" s="1135" t="s">
        <v>663</v>
      </c>
      <c r="W3336" s="1135">
        <v>105</v>
      </c>
      <c r="X3336" s="1135">
        <v>50</v>
      </c>
      <c r="Y3336" s="1135">
        <v>1.4</v>
      </c>
      <c r="Z3336" s="1135">
        <v>5</v>
      </c>
      <c r="AA3336" s="1135" t="s">
        <v>17017</v>
      </c>
      <c r="AB3336" s="1135" t="s">
        <v>17018</v>
      </c>
      <c r="AH3336" s="1135" t="s">
        <v>811</v>
      </c>
      <c r="AI3336" s="1135">
        <v>90.84</v>
      </c>
      <c r="AJ3336" s="1135">
        <v>-1.43</v>
      </c>
      <c r="AK3336" s="1135">
        <v>5.49</v>
      </c>
      <c r="AM3336" s="1136" t="s">
        <v>17191</v>
      </c>
      <c r="AN3336" s="1136" t="s">
        <v>17192</v>
      </c>
      <c r="AO3336" s="1136">
        <f t="shared" si="414"/>
        <v>600</v>
      </c>
      <c r="AP3336" s="1136">
        <f t="shared" si="415"/>
        <v>1.7450000000000001</v>
      </c>
      <c r="AQ3336" s="1136" t="str">
        <f t="shared" si="416"/>
        <v>1-5-1S91°</v>
      </c>
      <c r="AR3336" s="1136" t="str">
        <f t="shared" si="417"/>
        <v>31</v>
      </c>
      <c r="AS3336" s="1136" t="str">
        <f t="shared" si="418"/>
        <v>317/317/160</v>
      </c>
      <c r="AT3336" s="1136" t="str">
        <f t="shared" si="419"/>
        <v>1-5-1S91°</v>
      </c>
      <c r="AV3336" s="1136" t="str">
        <f t="shared" si="420"/>
        <v>114.10.16</v>
      </c>
      <c r="AW3336" s="1438">
        <f t="shared" si="422"/>
        <v>45946</v>
      </c>
    </row>
    <row r="3337" spans="1:49">
      <c r="A3337" s="1135" t="s">
        <v>17019</v>
      </c>
      <c r="B3337" s="1135" t="s">
        <v>8618</v>
      </c>
      <c r="C3337" s="1135">
        <v>500</v>
      </c>
      <c r="D3337" s="1135">
        <v>1.84</v>
      </c>
      <c r="E3337" s="1135" t="s">
        <v>17207</v>
      </c>
      <c r="F3337" s="1135" t="s">
        <v>663</v>
      </c>
      <c r="G3337" s="1135">
        <v>5</v>
      </c>
      <c r="H3337" s="1135" t="s">
        <v>2229</v>
      </c>
      <c r="I3337" s="1135" t="s">
        <v>466</v>
      </c>
      <c r="J3337" s="1135">
        <v>1.2</v>
      </c>
      <c r="K3337" s="1135" t="s">
        <v>16739</v>
      </c>
      <c r="L3337" s="1135" t="s">
        <v>8621</v>
      </c>
      <c r="M3337" s="1135">
        <v>421.5</v>
      </c>
      <c r="N3337" s="1135" t="s">
        <v>1039</v>
      </c>
      <c r="O3337" s="1135">
        <v>10.537500000000001</v>
      </c>
      <c r="P3337" s="1135">
        <v>8.43</v>
      </c>
      <c r="Q3337" s="1135">
        <v>3</v>
      </c>
      <c r="R3337" s="1135">
        <v>19.100000000000001</v>
      </c>
      <c r="T3337" s="1135">
        <v>12.2</v>
      </c>
      <c r="U3337" s="1135">
        <v>5.8</v>
      </c>
      <c r="V3337" s="1135" t="s">
        <v>663</v>
      </c>
      <c r="W3337" s="1135">
        <v>35</v>
      </c>
      <c r="X3337" s="1135">
        <v>10</v>
      </c>
      <c r="Y3337" s="1135">
        <v>1.2</v>
      </c>
      <c r="Z3337" s="1135" t="s">
        <v>663</v>
      </c>
      <c r="AA3337" s="1135" t="s">
        <v>17020</v>
      </c>
      <c r="AB3337" s="1135" t="s">
        <v>17021</v>
      </c>
      <c r="AH3337" s="1135" t="s">
        <v>1511</v>
      </c>
      <c r="AI3337" s="1135">
        <v>91.33</v>
      </c>
      <c r="AJ3337" s="1135">
        <v>-1.58</v>
      </c>
      <c r="AK3337" s="1135">
        <v>5.98</v>
      </c>
      <c r="AM3337" s="1136" t="s">
        <v>17193</v>
      </c>
      <c r="AN3337" s="1136" t="s">
        <v>17194</v>
      </c>
      <c r="AO3337" s="1136">
        <f t="shared" si="414"/>
        <v>500</v>
      </c>
      <c r="AP3337" s="1136">
        <f t="shared" si="415"/>
        <v>1.84</v>
      </c>
      <c r="AQ3337" s="1136" t="str">
        <f t="shared" si="416"/>
        <v>1-5-1S+ZS85°</v>
      </c>
      <c r="AR3337" s="1136" t="str">
        <f t="shared" si="417"/>
        <v>NA</v>
      </c>
      <c r="AS3337" s="1136" t="str">
        <f t="shared" si="418"/>
        <v>165/160</v>
      </c>
      <c r="AT3337" s="1136" t="str">
        <f t="shared" si="419"/>
        <v>1-5-1S+ZS85°</v>
      </c>
      <c r="AV3337" s="1136" t="str">
        <f t="shared" si="420"/>
        <v>114.10.27</v>
      </c>
      <c r="AW3337" s="1438">
        <f t="shared" si="422"/>
        <v>45957</v>
      </c>
    </row>
    <row r="3338" spans="1:49">
      <c r="A3338" s="1135" t="s">
        <v>17022</v>
      </c>
      <c r="B3338" s="1135" t="s">
        <v>8688</v>
      </c>
      <c r="C3338" s="1135">
        <v>600</v>
      </c>
      <c r="D3338" s="1135">
        <v>1.69</v>
      </c>
      <c r="E3338" s="1135" t="s">
        <v>15188</v>
      </c>
      <c r="F3338" s="1135" t="s">
        <v>1078</v>
      </c>
      <c r="G3338" s="1135">
        <v>5</v>
      </c>
      <c r="H3338" s="1135" t="s">
        <v>2634</v>
      </c>
      <c r="I3338" s="1135" t="s">
        <v>657</v>
      </c>
      <c r="J3338" s="1135">
        <v>2.9</v>
      </c>
      <c r="K3338" s="1135" t="s">
        <v>17023</v>
      </c>
      <c r="L3338" s="1135" t="s">
        <v>9031</v>
      </c>
      <c r="M3338" s="1135">
        <v>225</v>
      </c>
      <c r="N3338" s="1135" t="s">
        <v>1039</v>
      </c>
      <c r="O3338" s="1135">
        <v>5.625</v>
      </c>
      <c r="P3338" s="1135">
        <v>4.5</v>
      </c>
      <c r="Q3338" s="1135">
        <v>2.5</v>
      </c>
      <c r="R3338" s="1135">
        <v>28</v>
      </c>
      <c r="T3338" s="1135">
        <v>13.1</v>
      </c>
      <c r="U3338" s="1135">
        <v>6.1</v>
      </c>
      <c r="V3338" s="1135" t="s">
        <v>663</v>
      </c>
      <c r="W3338" s="1135">
        <v>100</v>
      </c>
      <c r="X3338" s="1135">
        <v>80</v>
      </c>
      <c r="Y3338" s="1135">
        <v>1.8</v>
      </c>
      <c r="Z3338" s="1135">
        <v>7.5</v>
      </c>
      <c r="AA3338" s="1135" t="s">
        <v>16958</v>
      </c>
      <c r="AH3338" s="1135" t="s">
        <v>1280</v>
      </c>
      <c r="AI3338" s="1135">
        <v>92.59</v>
      </c>
      <c r="AJ3338" s="1135">
        <v>-1.2</v>
      </c>
      <c r="AK3338" s="1135">
        <v>5.36</v>
      </c>
      <c r="AM3338" s="1136" t="s">
        <v>17195</v>
      </c>
      <c r="AN3338" s="1136" t="s">
        <v>17196</v>
      </c>
      <c r="AO3338" s="1136">
        <f t="shared" si="414"/>
        <v>600</v>
      </c>
      <c r="AP3338" s="1136">
        <f t="shared" si="415"/>
        <v>1.69</v>
      </c>
      <c r="AQ3338" s="1136" t="str">
        <f t="shared" si="416"/>
        <v>1-5-1S91°</v>
      </c>
      <c r="AR3338" s="1136" t="str">
        <f t="shared" si="417"/>
        <v>30</v>
      </c>
      <c r="AS3338" s="1136" t="str">
        <f t="shared" si="418"/>
        <v>300/300/OFF</v>
      </c>
      <c r="AT3338" s="1136" t="str">
        <f t="shared" si="419"/>
        <v>1-5-1S91°</v>
      </c>
      <c r="AV3338" s="1136" t="str">
        <f t="shared" si="420"/>
        <v>114.10.21</v>
      </c>
      <c r="AW3338" s="1438">
        <f t="shared" si="422"/>
        <v>45951</v>
      </c>
    </row>
    <row r="3339" spans="1:49">
      <c r="A3339" s="1135" t="s">
        <v>17024</v>
      </c>
      <c r="B3339" s="1135" t="s">
        <v>671</v>
      </c>
      <c r="C3339" s="1135">
        <v>550</v>
      </c>
      <c r="D3339" s="1135">
        <v>1.68</v>
      </c>
      <c r="E3339" s="1135" t="s">
        <v>17208</v>
      </c>
      <c r="F3339" s="1135" t="s">
        <v>663</v>
      </c>
      <c r="G3339" s="1135">
        <v>5.5</v>
      </c>
      <c r="H3339" s="1135" t="s">
        <v>9127</v>
      </c>
      <c r="I3339" s="1135" t="s">
        <v>657</v>
      </c>
      <c r="J3339" s="1135">
        <v>3.3</v>
      </c>
      <c r="K3339" s="1135" t="s">
        <v>17025</v>
      </c>
      <c r="L3339" s="1135" t="s">
        <v>9054</v>
      </c>
      <c r="M3339" s="1135">
        <v>427.4</v>
      </c>
      <c r="N3339" s="1135" t="s">
        <v>1039</v>
      </c>
      <c r="O3339" s="1135">
        <v>10.685</v>
      </c>
      <c r="P3339" s="1135">
        <v>8.548</v>
      </c>
      <c r="Q3339" s="1135">
        <v>3.5</v>
      </c>
      <c r="R3339" s="1135">
        <v>24</v>
      </c>
      <c r="T3339" s="1135">
        <v>14.9</v>
      </c>
      <c r="U3339" s="1135">
        <v>4.2</v>
      </c>
      <c r="V3339" s="1135" t="s">
        <v>663</v>
      </c>
      <c r="W3339" s="1135">
        <v>120</v>
      </c>
      <c r="X3339" s="1135">
        <v>90</v>
      </c>
      <c r="Y3339" s="1135">
        <v>1</v>
      </c>
      <c r="Z3339" s="1135" t="s">
        <v>663</v>
      </c>
      <c r="AA3339" s="1135" t="s">
        <v>16935</v>
      </c>
      <c r="AH3339" s="1135" t="s">
        <v>814</v>
      </c>
      <c r="AI3339" s="1135">
        <v>91.18</v>
      </c>
      <c r="AJ3339" s="1135">
        <v>-0.38</v>
      </c>
      <c r="AK3339" s="1135">
        <v>1.38</v>
      </c>
      <c r="AM3339" s="1136" t="s">
        <v>17197</v>
      </c>
      <c r="AN3339" s="1136" t="s">
        <v>17198</v>
      </c>
      <c r="AO3339" s="1136">
        <f t="shared" ref="AO3339:AO3347" si="423">C3339</f>
        <v>550</v>
      </c>
      <c r="AP3339" s="1136">
        <f t="shared" ref="AP3339:AP3347" si="424">D3339</f>
        <v>1.68</v>
      </c>
      <c r="AQ3339" s="1136" t="str">
        <f t="shared" ref="AQ3339:AQ3347" si="425">E3339</f>
        <v>1-5-1Z+SS85°</v>
      </c>
      <c r="AR3339" s="1136" t="str">
        <f t="shared" ref="AR3339:AR3347" si="426">F3339</f>
        <v>NA</v>
      </c>
      <c r="AS3339" s="1136" t="str">
        <f t="shared" ref="AS3339:AS3347" si="427">H3339</f>
        <v>180/170</v>
      </c>
      <c r="AT3339" s="1136" t="str">
        <f t="shared" ref="AT3339:AT3347" si="428">E3339</f>
        <v>1-5-1Z+SS85°</v>
      </c>
      <c r="AV3339" s="1136" t="str">
        <f t="shared" si="420"/>
        <v>114.11.19</v>
      </c>
      <c r="AW3339" s="1438">
        <f t="shared" si="422"/>
        <v>45980</v>
      </c>
    </row>
    <row r="3340" spans="1:49">
      <c r="A3340" s="1135" t="s">
        <v>17026</v>
      </c>
      <c r="B3340" s="1135" t="s">
        <v>8532</v>
      </c>
      <c r="C3340" s="1135">
        <v>600</v>
      </c>
      <c r="D3340" s="1135">
        <v>1.7450000000000001</v>
      </c>
      <c r="E3340" s="1135" t="s">
        <v>15188</v>
      </c>
      <c r="F3340" s="1135" t="s">
        <v>1048</v>
      </c>
      <c r="G3340" s="1135">
        <v>5</v>
      </c>
      <c r="H3340" s="1135" t="s">
        <v>17015</v>
      </c>
      <c r="I3340" s="1135" t="s">
        <v>466</v>
      </c>
      <c r="J3340" s="1135">
        <v>2.2000000000000002</v>
      </c>
      <c r="K3340" s="1135" t="s">
        <v>17027</v>
      </c>
      <c r="L3340" s="1135" t="s">
        <v>8665</v>
      </c>
      <c r="M3340" s="1135">
        <v>166.5</v>
      </c>
      <c r="N3340" s="1135" t="s">
        <v>1039</v>
      </c>
      <c r="O3340" s="1135">
        <v>4.1625000000000005</v>
      </c>
      <c r="P3340" s="1135">
        <v>3.33</v>
      </c>
      <c r="Q3340" s="1135">
        <v>3</v>
      </c>
      <c r="R3340" s="1135">
        <v>23.8</v>
      </c>
      <c r="T3340" s="1135">
        <v>11.2</v>
      </c>
      <c r="U3340" s="1135">
        <v>3.5</v>
      </c>
      <c r="V3340" s="1135" t="s">
        <v>663</v>
      </c>
      <c r="W3340" s="1135">
        <v>105</v>
      </c>
      <c r="X3340" s="1135">
        <v>50</v>
      </c>
      <c r="Y3340" s="1135">
        <v>1.4</v>
      </c>
      <c r="Z3340" s="1135">
        <v>5</v>
      </c>
      <c r="AA3340" s="1135" t="s">
        <v>17017</v>
      </c>
      <c r="AB3340" s="1135" t="s">
        <v>6623</v>
      </c>
      <c r="AH3340" s="1135" t="s">
        <v>944</v>
      </c>
      <c r="AI3340" s="1135">
        <v>91.42</v>
      </c>
      <c r="AJ3340" s="1135">
        <v>-1.25</v>
      </c>
      <c r="AK3340" s="1135">
        <v>5.94</v>
      </c>
      <c r="AM3340" s="1136" t="s">
        <v>16547</v>
      </c>
      <c r="AN3340" s="1136" t="s">
        <v>17199</v>
      </c>
      <c r="AO3340" s="1136">
        <f t="shared" si="423"/>
        <v>600</v>
      </c>
      <c r="AP3340" s="1136">
        <f t="shared" si="424"/>
        <v>1.7450000000000001</v>
      </c>
      <c r="AQ3340" s="1136" t="str">
        <f t="shared" si="425"/>
        <v>1-5-1S91°</v>
      </c>
      <c r="AR3340" s="1136" t="str">
        <f t="shared" si="426"/>
        <v>31</v>
      </c>
      <c r="AS3340" s="1136" t="str">
        <f t="shared" si="427"/>
        <v>317/317/160</v>
      </c>
      <c r="AT3340" s="1136" t="str">
        <f t="shared" si="428"/>
        <v>1-5-1S91°</v>
      </c>
      <c r="AV3340" s="1136" t="str">
        <f t="shared" si="420"/>
        <v>114.10.16</v>
      </c>
      <c r="AW3340" s="1438">
        <f t="shared" si="422"/>
        <v>45946</v>
      </c>
    </row>
    <row r="3341" spans="1:49">
      <c r="A3341" s="1135" t="s">
        <v>17028</v>
      </c>
      <c r="B3341" s="1135" t="s">
        <v>8607</v>
      </c>
      <c r="C3341" s="1135">
        <v>550</v>
      </c>
      <c r="D3341" s="1135">
        <v>1.7649999999999999</v>
      </c>
      <c r="E3341" s="1135" t="s">
        <v>17207</v>
      </c>
      <c r="F3341" s="1135" t="s">
        <v>663</v>
      </c>
      <c r="G3341" s="1135">
        <v>5</v>
      </c>
      <c r="H3341" s="1135" t="s">
        <v>8230</v>
      </c>
      <c r="I3341" s="1135" t="s">
        <v>477</v>
      </c>
      <c r="J3341" s="1135">
        <v>1.2</v>
      </c>
      <c r="K3341" s="1135" t="s">
        <v>17008</v>
      </c>
      <c r="L3341" s="1135" t="s">
        <v>8665</v>
      </c>
      <c r="M3341" s="1135">
        <v>326.39999999999998</v>
      </c>
      <c r="N3341" s="1135" t="s">
        <v>1039</v>
      </c>
      <c r="O3341" s="1135">
        <v>8.16</v>
      </c>
      <c r="P3341" s="1135">
        <v>6.5279999999999996</v>
      </c>
      <c r="Q3341" s="1135">
        <v>3</v>
      </c>
      <c r="R3341" s="1135">
        <v>21</v>
      </c>
      <c r="T3341" s="1135">
        <v>14.4</v>
      </c>
      <c r="U3341" s="1135">
        <v>3.6</v>
      </c>
      <c r="V3341" s="1135" t="s">
        <v>663</v>
      </c>
      <c r="W3341" s="1135">
        <v>50</v>
      </c>
      <c r="X3341" s="1135">
        <v>10</v>
      </c>
      <c r="Y3341" s="1135">
        <v>1</v>
      </c>
      <c r="Z3341" s="1135" t="s">
        <v>663</v>
      </c>
      <c r="AA3341" s="1135" t="s">
        <v>17029</v>
      </c>
      <c r="AB3341" s="1135" t="s">
        <v>17030</v>
      </c>
      <c r="AH3341" s="1135" t="s">
        <v>811</v>
      </c>
      <c r="AI3341" s="1135">
        <v>91.87</v>
      </c>
      <c r="AJ3341" s="1135">
        <v>-1.85</v>
      </c>
      <c r="AK3341" s="1135">
        <v>6.47</v>
      </c>
      <c r="AM3341" s="1136" t="s">
        <v>17200</v>
      </c>
      <c r="AN3341" s="1136" t="s">
        <v>17201</v>
      </c>
      <c r="AO3341" s="1136">
        <f t="shared" si="423"/>
        <v>550</v>
      </c>
      <c r="AP3341" s="1136">
        <f t="shared" si="424"/>
        <v>1.7649999999999999</v>
      </c>
      <c r="AQ3341" s="1136" t="str">
        <f t="shared" si="425"/>
        <v>1-5-1S+ZS85°</v>
      </c>
      <c r="AR3341" s="1136" t="str">
        <f t="shared" si="426"/>
        <v>NA</v>
      </c>
      <c r="AS3341" s="1136" t="str">
        <f t="shared" si="427"/>
        <v>178/165</v>
      </c>
      <c r="AT3341" s="1136" t="str">
        <f t="shared" si="428"/>
        <v>1-5-1S+ZS85°</v>
      </c>
      <c r="AV3341" s="1136" t="str">
        <f t="shared" si="420"/>
        <v>114.12.19</v>
      </c>
      <c r="AW3341" s="1438">
        <f t="shared" si="422"/>
        <v>46010</v>
      </c>
    </row>
    <row r="3342" spans="1:49">
      <c r="A3342" s="1135" t="s">
        <v>17031</v>
      </c>
      <c r="B3342" s="1135" t="s">
        <v>8607</v>
      </c>
      <c r="C3342" s="1135">
        <v>550</v>
      </c>
      <c r="D3342" s="1135">
        <v>1.7649999999999999</v>
      </c>
      <c r="E3342" s="1135" t="s">
        <v>17207</v>
      </c>
      <c r="F3342" s="1135" t="s">
        <v>663</v>
      </c>
      <c r="G3342" s="1135">
        <v>5</v>
      </c>
      <c r="H3342" s="1135" t="s">
        <v>8230</v>
      </c>
      <c r="I3342" s="1135" t="s">
        <v>477</v>
      </c>
      <c r="J3342" s="1135">
        <v>1.2</v>
      </c>
      <c r="K3342" s="1135" t="s">
        <v>17032</v>
      </c>
      <c r="L3342" s="1135" t="s">
        <v>8665</v>
      </c>
      <c r="M3342" s="1135">
        <v>326.39999999999998</v>
      </c>
      <c r="N3342" s="1135" t="s">
        <v>1039</v>
      </c>
      <c r="O3342" s="1135">
        <v>8.16</v>
      </c>
      <c r="P3342" s="1135">
        <v>6.5279999999999996</v>
      </c>
      <c r="Q3342" s="1135">
        <v>3</v>
      </c>
      <c r="R3342" s="1135">
        <v>21</v>
      </c>
      <c r="T3342" s="1135">
        <v>14.4</v>
      </c>
      <c r="U3342" s="1135">
        <v>3.6</v>
      </c>
      <c r="V3342" s="1135" t="s">
        <v>663</v>
      </c>
      <c r="W3342" s="1135">
        <v>50</v>
      </c>
      <c r="X3342" s="1135">
        <v>10</v>
      </c>
      <c r="Y3342" s="1135">
        <v>1</v>
      </c>
      <c r="Z3342" s="1135" t="s">
        <v>663</v>
      </c>
      <c r="AA3342" s="1135" t="s">
        <v>16809</v>
      </c>
      <c r="AB3342" s="1135" t="s">
        <v>17033</v>
      </c>
      <c r="AH3342" s="1135" t="s">
        <v>735</v>
      </c>
      <c r="AI3342" s="1135">
        <v>91.49</v>
      </c>
      <c r="AJ3342" s="1135">
        <v>-1.5</v>
      </c>
      <c r="AK3342" s="1135">
        <v>6.31</v>
      </c>
      <c r="AM3342" s="1136" t="s">
        <v>17202</v>
      </c>
      <c r="AN3342" s="1136" t="s">
        <v>17203</v>
      </c>
      <c r="AO3342" s="1136">
        <f t="shared" si="423"/>
        <v>550</v>
      </c>
      <c r="AP3342" s="1136">
        <f t="shared" si="424"/>
        <v>1.7649999999999999</v>
      </c>
      <c r="AQ3342" s="1136" t="str">
        <f t="shared" si="425"/>
        <v>1-5-1S+ZS85°</v>
      </c>
      <c r="AR3342" s="1136" t="str">
        <f t="shared" si="426"/>
        <v>NA</v>
      </c>
      <c r="AS3342" s="1136" t="str">
        <f t="shared" si="427"/>
        <v>178/165</v>
      </c>
      <c r="AT3342" s="1136" t="str">
        <f t="shared" si="428"/>
        <v>1-5-1S+ZS85°</v>
      </c>
      <c r="AV3342" s="1136" t="str">
        <f t="shared" si="420"/>
        <v>114.12.22</v>
      </c>
      <c r="AW3342" s="1438">
        <f t="shared" si="422"/>
        <v>46013</v>
      </c>
    </row>
    <row r="3343" spans="1:49">
      <c r="A3343" s="1135" t="s">
        <v>16737</v>
      </c>
      <c r="B3343" s="1135" t="s">
        <v>16738</v>
      </c>
      <c r="C3343" s="1135">
        <v>500</v>
      </c>
      <c r="D3343" s="1135">
        <v>1.84</v>
      </c>
      <c r="E3343" s="1135" t="s">
        <v>17207</v>
      </c>
      <c r="F3343" s="1135" t="s">
        <v>663</v>
      </c>
      <c r="G3343" s="1135">
        <v>5</v>
      </c>
      <c r="H3343" s="1135" t="s">
        <v>2229</v>
      </c>
      <c r="I3343" s="1135" t="s">
        <v>657</v>
      </c>
      <c r="J3343" s="1135">
        <v>3.3</v>
      </c>
      <c r="K3343" s="1135" t="s">
        <v>16739</v>
      </c>
      <c r="L3343" s="1135" t="s">
        <v>8621</v>
      </c>
      <c r="M3343" s="1135">
        <v>430.5</v>
      </c>
      <c r="N3343" s="1135" t="s">
        <v>1039</v>
      </c>
      <c r="O3343" s="1135">
        <v>10.762500000000001</v>
      </c>
      <c r="P3343" s="1135">
        <v>8.61</v>
      </c>
      <c r="Q3343" s="1135">
        <v>3</v>
      </c>
      <c r="R3343" s="1135">
        <v>24.8</v>
      </c>
      <c r="T3343" s="1135">
        <v>8.5</v>
      </c>
      <c r="U3343" s="1135">
        <v>6.3</v>
      </c>
      <c r="V3343" s="1135" t="s">
        <v>663</v>
      </c>
      <c r="W3343" s="1135">
        <v>110</v>
      </c>
      <c r="X3343" s="1135">
        <v>90</v>
      </c>
      <c r="Y3343" s="1135">
        <v>1.2</v>
      </c>
      <c r="Z3343" s="1135" t="s">
        <v>663</v>
      </c>
      <c r="AA3343" s="1135" t="s">
        <v>16740</v>
      </c>
      <c r="AB3343" s="1135" t="s">
        <v>16741</v>
      </c>
      <c r="AH3343" s="1135" t="s">
        <v>3161</v>
      </c>
      <c r="AI3343" s="1135">
        <v>91.32</v>
      </c>
      <c r="AJ3343" s="1135">
        <v>-1.48</v>
      </c>
      <c r="AK3343" s="1135">
        <v>6.01</v>
      </c>
      <c r="AM3343" s="1136" t="s">
        <v>16755</v>
      </c>
      <c r="AN3343" s="1136" t="s">
        <v>16756</v>
      </c>
      <c r="AO3343" s="1136">
        <f t="shared" si="423"/>
        <v>500</v>
      </c>
      <c r="AP3343" s="1136">
        <f t="shared" si="424"/>
        <v>1.84</v>
      </c>
      <c r="AQ3343" s="1136" t="str">
        <f t="shared" si="425"/>
        <v>1-5-1S+ZS85°</v>
      </c>
      <c r="AR3343" s="1136" t="str">
        <f t="shared" si="426"/>
        <v>NA</v>
      </c>
      <c r="AS3343" s="1136" t="str">
        <f t="shared" si="427"/>
        <v>165/160</v>
      </c>
      <c r="AT3343" s="1136" t="str">
        <f t="shared" si="428"/>
        <v>1-5-1S+ZS85°</v>
      </c>
      <c r="AV3343" s="1136" t="str">
        <f t="shared" si="420"/>
        <v>114.12.26</v>
      </c>
      <c r="AW3343" s="1438">
        <f t="shared" si="422"/>
        <v>46017</v>
      </c>
    </row>
    <row r="3344" spans="1:49">
      <c r="A3344" s="1135" t="s">
        <v>16742</v>
      </c>
      <c r="B3344" s="1135" t="s">
        <v>9078</v>
      </c>
      <c r="C3344" s="1135">
        <v>500</v>
      </c>
      <c r="D3344" s="1135">
        <v>1.66</v>
      </c>
      <c r="E3344" s="1135" t="s">
        <v>17210</v>
      </c>
      <c r="F3344" s="1135" t="s">
        <v>663</v>
      </c>
      <c r="G3344" s="1135">
        <v>2</v>
      </c>
      <c r="H3344" s="1135" t="s">
        <v>6971</v>
      </c>
      <c r="I3344" s="1135" t="s">
        <v>1036</v>
      </c>
      <c r="J3344" s="1135">
        <v>0.6</v>
      </c>
      <c r="K3344" s="1135" t="s">
        <v>16743</v>
      </c>
      <c r="L3344" s="1135" t="s">
        <v>4156</v>
      </c>
      <c r="M3344" s="1135">
        <v>62</v>
      </c>
      <c r="N3344" s="1135" t="s">
        <v>1039</v>
      </c>
      <c r="O3344" s="1135">
        <v>1.55</v>
      </c>
      <c r="P3344" s="1135">
        <v>1.55</v>
      </c>
      <c r="Q3344" s="1135">
        <v>3.5</v>
      </c>
      <c r="R3344" s="1135">
        <v>16</v>
      </c>
      <c r="T3344" s="1135">
        <v>23</v>
      </c>
      <c r="U3344" s="1135">
        <v>3</v>
      </c>
      <c r="V3344" s="1135" t="s">
        <v>663</v>
      </c>
      <c r="W3344" s="1135">
        <v>125</v>
      </c>
      <c r="X3344" s="1135">
        <v>80</v>
      </c>
      <c r="Y3344" s="1135">
        <v>2</v>
      </c>
      <c r="Z3344" s="1135">
        <v>3</v>
      </c>
      <c r="AA3344" s="1135" t="s">
        <v>16744</v>
      </c>
      <c r="AH3344" s="1135" t="s">
        <v>1147</v>
      </c>
      <c r="AI3344" s="1135">
        <v>93.9</v>
      </c>
      <c r="AJ3344" s="1135">
        <v>-0.23</v>
      </c>
      <c r="AK3344" s="1135">
        <v>0.72</v>
      </c>
      <c r="AM3344" s="1136" t="s">
        <v>16695</v>
      </c>
      <c r="AN3344" s="1136" t="s">
        <v>16757</v>
      </c>
      <c r="AO3344" s="1136">
        <f t="shared" si="423"/>
        <v>500</v>
      </c>
      <c r="AP3344" s="1136">
        <f t="shared" si="424"/>
        <v>1.66</v>
      </c>
      <c r="AQ3344" s="1136" t="str">
        <f t="shared" si="425"/>
        <v>1-6-1ZS85°</v>
      </c>
      <c r="AR3344" s="1136" t="str">
        <f t="shared" si="426"/>
        <v>NA</v>
      </c>
      <c r="AS3344" s="1136" t="str">
        <f t="shared" si="427"/>
        <v>200/OFF</v>
      </c>
      <c r="AT3344" s="1136" t="str">
        <f t="shared" si="428"/>
        <v>1-6-1ZS85°</v>
      </c>
      <c r="AV3344" s="1136" t="str">
        <f t="shared" si="420"/>
        <v>115.2.3</v>
      </c>
      <c r="AW3344" s="1438">
        <f t="shared" si="422"/>
        <v>46056</v>
      </c>
    </row>
    <row r="3345" spans="1:49">
      <c r="A3345" s="1135" t="s">
        <v>16745</v>
      </c>
      <c r="B3345" s="1135" t="s">
        <v>9052</v>
      </c>
      <c r="C3345" s="1135">
        <v>550</v>
      </c>
      <c r="D3345" s="1135">
        <v>1.68</v>
      </c>
      <c r="E3345" s="1135" t="s">
        <v>17208</v>
      </c>
      <c r="F3345" s="1135" t="s">
        <v>663</v>
      </c>
      <c r="G3345" s="1135">
        <v>5.5</v>
      </c>
      <c r="H3345" s="1135" t="s">
        <v>5826</v>
      </c>
      <c r="I3345" s="1135" t="s">
        <v>657</v>
      </c>
      <c r="J3345" s="1135">
        <v>3.2</v>
      </c>
      <c r="K3345" s="1135" t="s">
        <v>16001</v>
      </c>
      <c r="L3345" s="1135" t="s">
        <v>9054</v>
      </c>
      <c r="M3345" s="1135">
        <v>427.4</v>
      </c>
      <c r="N3345" s="1135" t="s">
        <v>1039</v>
      </c>
      <c r="O3345" s="1135">
        <v>10.685</v>
      </c>
      <c r="P3345" s="1135">
        <v>8.548</v>
      </c>
      <c r="Q3345" s="1135">
        <v>3.5</v>
      </c>
      <c r="R3345" s="1135">
        <v>24</v>
      </c>
      <c r="T3345" s="1135">
        <v>14.9</v>
      </c>
      <c r="U3345" s="1135">
        <v>4.2</v>
      </c>
      <c r="V3345" s="1135" t="s">
        <v>663</v>
      </c>
      <c r="W3345" s="1135">
        <v>120</v>
      </c>
      <c r="X3345" s="1135" t="s">
        <v>16746</v>
      </c>
      <c r="Y3345" s="1135">
        <v>1</v>
      </c>
      <c r="Z3345" s="1135" t="s">
        <v>663</v>
      </c>
      <c r="AA3345" s="1135" t="s">
        <v>16747</v>
      </c>
      <c r="AH3345" s="1135" t="s">
        <v>1042</v>
      </c>
      <c r="AI3345" s="1135">
        <v>91.14</v>
      </c>
      <c r="AJ3345" s="1135">
        <v>-0.34</v>
      </c>
      <c r="AK3345" s="1135">
        <v>1.51</v>
      </c>
      <c r="AM3345" s="1136" t="s">
        <v>16758</v>
      </c>
      <c r="AN3345" s="1136" t="s">
        <v>16759</v>
      </c>
      <c r="AO3345" s="1136">
        <f t="shared" si="423"/>
        <v>550</v>
      </c>
      <c r="AP3345" s="1136">
        <f t="shared" si="424"/>
        <v>1.68</v>
      </c>
      <c r="AQ3345" s="1136" t="str">
        <f t="shared" si="425"/>
        <v>1-5-1Z+SS85°</v>
      </c>
      <c r="AR3345" s="1136" t="str">
        <f t="shared" si="426"/>
        <v>NA</v>
      </c>
      <c r="AS3345" s="1136" t="str">
        <f t="shared" si="427"/>
        <v>183/170</v>
      </c>
      <c r="AT3345" s="1136" t="str">
        <f t="shared" si="428"/>
        <v>1-5-1Z+SS85°</v>
      </c>
      <c r="AV3345" s="1136" t="str">
        <f t="shared" si="420"/>
        <v>115.2.6</v>
      </c>
      <c r="AW3345" s="1438">
        <f t="shared" si="422"/>
        <v>46059</v>
      </c>
    </row>
    <row r="3346" spans="1:49">
      <c r="A3346" s="1135" t="s">
        <v>16748</v>
      </c>
      <c r="B3346" s="1135" t="s">
        <v>9052</v>
      </c>
      <c r="C3346" s="1135">
        <v>550</v>
      </c>
      <c r="D3346" s="1135">
        <v>1.68</v>
      </c>
      <c r="E3346" s="1135" t="s">
        <v>17208</v>
      </c>
      <c r="F3346" s="1135" t="s">
        <v>663</v>
      </c>
      <c r="G3346" s="1135">
        <v>5.5</v>
      </c>
      <c r="H3346" s="1135" t="s">
        <v>5826</v>
      </c>
      <c r="I3346" s="1135" t="s">
        <v>657</v>
      </c>
      <c r="J3346" s="1135">
        <v>3.2</v>
      </c>
      <c r="K3346" s="1135" t="s">
        <v>16749</v>
      </c>
      <c r="L3346" s="1135" t="s">
        <v>8654</v>
      </c>
      <c r="M3346" s="1135">
        <v>427.4</v>
      </c>
      <c r="N3346" s="1135" t="s">
        <v>1039</v>
      </c>
      <c r="O3346" s="1135">
        <v>10.685</v>
      </c>
      <c r="P3346" s="1135">
        <v>8.548</v>
      </c>
      <c r="Q3346" s="1135">
        <v>3.5</v>
      </c>
      <c r="R3346" s="1135">
        <v>24</v>
      </c>
      <c r="T3346" s="1135">
        <v>14.9</v>
      </c>
      <c r="U3346" s="1135">
        <v>4.2</v>
      </c>
      <c r="V3346" s="1135" t="s">
        <v>663</v>
      </c>
      <c r="W3346" s="1135">
        <v>120</v>
      </c>
      <c r="X3346" s="1135" t="s">
        <v>16746</v>
      </c>
      <c r="Y3346" s="1135">
        <v>1</v>
      </c>
      <c r="Z3346" s="1135" t="s">
        <v>663</v>
      </c>
      <c r="AA3346" s="1135" t="s">
        <v>16750</v>
      </c>
      <c r="AH3346" s="1135" t="s">
        <v>1117</v>
      </c>
      <c r="AI3346" s="1135">
        <v>90.76</v>
      </c>
      <c r="AJ3346" s="1135">
        <v>-0.94</v>
      </c>
      <c r="AK3346" s="1135">
        <v>1.6</v>
      </c>
      <c r="AM3346" s="1136" t="s">
        <v>16708</v>
      </c>
      <c r="AN3346" s="1136" t="s">
        <v>16760</v>
      </c>
      <c r="AO3346" s="1136">
        <f t="shared" si="423"/>
        <v>550</v>
      </c>
      <c r="AP3346" s="1136">
        <f t="shared" si="424"/>
        <v>1.68</v>
      </c>
      <c r="AQ3346" s="1136" t="str">
        <f t="shared" si="425"/>
        <v>1-5-1Z+SS85°</v>
      </c>
      <c r="AR3346" s="1136" t="str">
        <f t="shared" si="426"/>
        <v>NA</v>
      </c>
      <c r="AS3346" s="1136" t="str">
        <f t="shared" si="427"/>
        <v>183/170</v>
      </c>
      <c r="AT3346" s="1136" t="str">
        <f t="shared" si="428"/>
        <v>1-5-1Z+SS85°</v>
      </c>
      <c r="AV3346" s="1136" t="str">
        <f t="shared" si="420"/>
        <v>115.2.23</v>
      </c>
      <c r="AW3346" s="1438">
        <f t="shared" si="422"/>
        <v>46076</v>
      </c>
    </row>
    <row r="3347" spans="1:49">
      <c r="A3347" s="1135" t="s">
        <v>16751</v>
      </c>
      <c r="B3347" s="1135" t="s">
        <v>16723</v>
      </c>
      <c r="C3347" s="1135">
        <v>500</v>
      </c>
      <c r="D3347" s="1135">
        <v>1.68</v>
      </c>
      <c r="E3347" s="1135" t="s">
        <v>17211</v>
      </c>
      <c r="F3347" s="1135" t="s">
        <v>1069</v>
      </c>
      <c r="G3347" s="1135">
        <v>5</v>
      </c>
      <c r="H3347" s="1135" t="s">
        <v>8430</v>
      </c>
      <c r="I3347" s="1135" t="s">
        <v>657</v>
      </c>
      <c r="J3347" s="1135">
        <v>3</v>
      </c>
      <c r="K3347" s="1135" t="s">
        <v>16752</v>
      </c>
      <c r="L3347" s="1135" t="s">
        <v>16753</v>
      </c>
      <c r="M3347" s="1135">
        <v>450</v>
      </c>
      <c r="N3347" s="1135" t="s">
        <v>1039</v>
      </c>
      <c r="O3347" s="1135">
        <v>11.25</v>
      </c>
      <c r="P3347" s="1135">
        <v>9</v>
      </c>
      <c r="Q3347" s="1135">
        <v>3.5</v>
      </c>
      <c r="R3347" s="1135">
        <v>27.8</v>
      </c>
      <c r="T3347" s="1135">
        <v>18</v>
      </c>
      <c r="U3347" s="1135">
        <v>4</v>
      </c>
      <c r="V3347" s="1135" t="s">
        <v>663</v>
      </c>
      <c r="W3347" s="1135">
        <v>110</v>
      </c>
      <c r="X3347" s="1135">
        <v>70</v>
      </c>
      <c r="Y3347" s="1135">
        <v>1.2</v>
      </c>
      <c r="Z3347" s="1135" t="s">
        <v>663</v>
      </c>
      <c r="AA3347" s="1135" t="s">
        <v>16754</v>
      </c>
      <c r="AH3347" s="1135" t="s">
        <v>1280</v>
      </c>
      <c r="AI3347" s="1135">
        <v>15.06</v>
      </c>
      <c r="AJ3347" s="1135">
        <v>-7.0000000000000007E-2</v>
      </c>
      <c r="AK3347" s="1135">
        <v>0.16</v>
      </c>
      <c r="AM3347" s="1136" t="s">
        <v>16721</v>
      </c>
      <c r="AN3347" s="1136" t="s">
        <v>16761</v>
      </c>
      <c r="AO3347" s="1136">
        <f t="shared" si="423"/>
        <v>500</v>
      </c>
      <c r="AP3347" s="1136">
        <f t="shared" si="424"/>
        <v>1.68</v>
      </c>
      <c r="AQ3347" s="1136" t="str">
        <f t="shared" si="425"/>
        <v>1-5-1Z+SS91°</v>
      </c>
      <c r="AR3347" s="1136" t="str">
        <f t="shared" si="426"/>
        <v>31.5</v>
      </c>
      <c r="AS3347" s="1136" t="str">
        <f t="shared" si="427"/>
        <v>350/350/OFF</v>
      </c>
      <c r="AT3347" s="1136" t="str">
        <f t="shared" si="428"/>
        <v>1-5-1Z+SS91°</v>
      </c>
      <c r="AV3347" s="1136" t="str">
        <f t="shared" si="420"/>
        <v>115.3.3</v>
      </c>
      <c r="AW3347" s="1438">
        <f t="shared" si="422"/>
        <v>46084</v>
      </c>
    </row>
    <row r="3348" spans="1:49">
      <c r="A3348" s="1135" t="s">
        <v>17213</v>
      </c>
      <c r="B3348" s="1135" t="s">
        <v>3844</v>
      </c>
      <c r="C3348" s="1135">
        <v>700</v>
      </c>
      <c r="D3348" s="1135">
        <v>1.7949999999999999</v>
      </c>
      <c r="E3348" s="1135" t="s">
        <v>17214</v>
      </c>
      <c r="F3348" s="1135" t="s">
        <v>1563</v>
      </c>
      <c r="G3348" s="1135" t="s">
        <v>1861</v>
      </c>
      <c r="H3348" s="1135" t="s">
        <v>2153</v>
      </c>
      <c r="I3348" s="1135" t="s">
        <v>126</v>
      </c>
      <c r="J3348" s="1135">
        <v>0.5</v>
      </c>
      <c r="K3348" s="1135" t="s">
        <v>15896</v>
      </c>
      <c r="L3348" s="1135" t="s">
        <v>2062</v>
      </c>
      <c r="M3348" s="1135">
        <v>74.5</v>
      </c>
      <c r="N3348" s="1135" t="s">
        <v>1039</v>
      </c>
      <c r="O3348" s="1135">
        <v>1.8625</v>
      </c>
      <c r="P3348" s="1135">
        <v>1.49</v>
      </c>
      <c r="Q3348" s="1135">
        <v>4</v>
      </c>
      <c r="R3348" s="1135">
        <v>22</v>
      </c>
      <c r="T3348" s="1135">
        <v>19.5</v>
      </c>
      <c r="U3348" s="1135">
        <v>2.2999999999999998</v>
      </c>
      <c r="V3348" s="1135" t="s">
        <v>663</v>
      </c>
      <c r="W3348" s="1135">
        <v>40</v>
      </c>
      <c r="X3348" s="1135">
        <v>10</v>
      </c>
      <c r="Y3348" s="1135">
        <v>1.2</v>
      </c>
      <c r="Z3348" s="1135">
        <v>4</v>
      </c>
      <c r="AA3348" s="1135" t="s">
        <v>17215</v>
      </c>
      <c r="AH3348" s="1135" t="s">
        <v>944</v>
      </c>
      <c r="AM3348" s="1136" t="s">
        <v>16733</v>
      </c>
      <c r="AN3348" s="1136" t="s">
        <v>17227</v>
      </c>
      <c r="AO3348" s="1136">
        <f t="shared" ref="AO3348:AO3352" si="429">C3348</f>
        <v>700</v>
      </c>
      <c r="AP3348" s="1136">
        <f t="shared" ref="AP3348:AP3352" si="430">D3348</f>
        <v>1.7949999999999999</v>
      </c>
      <c r="AQ3348" s="1136" t="str">
        <f t="shared" ref="AQ3348:AQ3352" si="431">E3348</f>
        <v>1-4-1  S83°</v>
      </c>
      <c r="AR3348" s="1136" t="str">
        <f t="shared" ref="AR3348:AR3352" si="432">F3348</f>
        <v>30.5</v>
      </c>
      <c r="AS3348" s="1136" t="str">
        <f t="shared" ref="AS3348:AS3352" si="433">H3348</f>
        <v>295/295/160</v>
      </c>
      <c r="AT3348" s="1136" t="str">
        <f t="shared" ref="AT3348:AT3352" si="434">E3348</f>
        <v>1-4-1  S83°</v>
      </c>
      <c r="AV3348" s="1136" t="str">
        <f t="shared" ref="AV3348:AV3352" si="435">AA3348</f>
        <v>115.3.6</v>
      </c>
      <c r="AW3348" s="1438">
        <f t="shared" si="422"/>
        <v>46087</v>
      </c>
    </row>
    <row r="3349" spans="1:49">
      <c r="A3349" s="1135" t="s">
        <v>17216</v>
      </c>
      <c r="B3349" s="1135" t="s">
        <v>1877</v>
      </c>
      <c r="C3349" s="1135">
        <v>500</v>
      </c>
      <c r="D3349" s="1135">
        <v>1.675</v>
      </c>
      <c r="E3349" s="1135" t="s">
        <v>17217</v>
      </c>
      <c r="F3349" s="1135" t="s">
        <v>2095</v>
      </c>
      <c r="G3349" s="1135" t="s">
        <v>1878</v>
      </c>
      <c r="H3349" s="1135" t="s">
        <v>2389</v>
      </c>
      <c r="I3349" s="1135" t="s">
        <v>126</v>
      </c>
      <c r="J3349" s="1135">
        <v>0.3</v>
      </c>
      <c r="K3349" s="1135" t="s">
        <v>16823</v>
      </c>
      <c r="L3349" s="1135" t="s">
        <v>1881</v>
      </c>
      <c r="M3349" s="1135">
        <v>76.099999999999994</v>
      </c>
      <c r="N3349" s="1135" t="s">
        <v>1039</v>
      </c>
      <c r="O3349" s="1135">
        <v>1.9024999999999999</v>
      </c>
      <c r="P3349" s="1135">
        <v>1.522</v>
      </c>
      <c r="Q3349" s="1135">
        <v>3.5</v>
      </c>
      <c r="R3349" s="1135">
        <v>21</v>
      </c>
      <c r="T3349" s="1135">
        <v>13</v>
      </c>
      <c r="U3349" s="1135">
        <v>4</v>
      </c>
      <c r="V3349" s="1135" t="s">
        <v>663</v>
      </c>
      <c r="W3349" s="1135">
        <v>30</v>
      </c>
      <c r="X3349" s="1135">
        <v>10</v>
      </c>
      <c r="Y3349" s="1135">
        <v>2.5</v>
      </c>
      <c r="Z3349" s="1135">
        <v>2</v>
      </c>
      <c r="AA3349" s="1135" t="s">
        <v>17218</v>
      </c>
      <c r="AH3349" s="1135" t="s">
        <v>1088</v>
      </c>
      <c r="AM3349" s="1136" t="s">
        <v>16736</v>
      </c>
      <c r="AN3349" s="1136" t="s">
        <v>17228</v>
      </c>
      <c r="AO3349" s="1136">
        <f t="shared" si="429"/>
        <v>500</v>
      </c>
      <c r="AP3349" s="1136">
        <f t="shared" si="430"/>
        <v>1.675</v>
      </c>
      <c r="AQ3349" s="1136" t="str">
        <f t="shared" si="431"/>
        <v>1-4-1  S87°</v>
      </c>
      <c r="AR3349" s="1136" t="str">
        <f t="shared" si="432"/>
        <v>29.9</v>
      </c>
      <c r="AS3349" s="1136" t="str">
        <f t="shared" si="433"/>
        <v>205/205/OFF</v>
      </c>
      <c r="AT3349" s="1136" t="str">
        <f t="shared" si="434"/>
        <v>1-4-1  S87°</v>
      </c>
      <c r="AV3349" s="1136" t="str">
        <f t="shared" si="435"/>
        <v>115.3.9</v>
      </c>
      <c r="AW3349" s="1438">
        <f t="shared" si="422"/>
        <v>46090</v>
      </c>
    </row>
    <row r="3350" spans="1:49">
      <c r="A3350" s="1135" t="s">
        <v>17219</v>
      </c>
      <c r="B3350" s="1135" t="s">
        <v>455</v>
      </c>
      <c r="C3350" s="1135">
        <v>800</v>
      </c>
      <c r="D3350" s="1135">
        <v>1.72</v>
      </c>
      <c r="E3350" s="1135" t="s">
        <v>17214</v>
      </c>
      <c r="F3350" s="1135" t="s">
        <v>1867</v>
      </c>
      <c r="G3350" s="1135" t="s">
        <v>1861</v>
      </c>
      <c r="H3350" s="1135" t="s">
        <v>1887</v>
      </c>
      <c r="I3350" s="1135" t="s">
        <v>126</v>
      </c>
      <c r="J3350" s="1135">
        <v>1.2</v>
      </c>
      <c r="K3350" s="1135" t="s">
        <v>17220</v>
      </c>
      <c r="L3350" s="1135" t="s">
        <v>1870</v>
      </c>
      <c r="M3350" s="1135">
        <v>74.8</v>
      </c>
      <c r="N3350" s="1135" t="s">
        <v>1039</v>
      </c>
      <c r="O3350" s="1135">
        <v>1.87</v>
      </c>
      <c r="P3350" s="1135">
        <v>1.496</v>
      </c>
      <c r="Q3350" s="1135">
        <v>4</v>
      </c>
      <c r="R3350" s="1135">
        <v>23</v>
      </c>
      <c r="T3350" s="1135">
        <v>18.600000000000001</v>
      </c>
      <c r="U3350" s="1135">
        <v>3.5</v>
      </c>
      <c r="V3350" s="1135" t="s">
        <v>663</v>
      </c>
      <c r="W3350" s="1135">
        <v>105</v>
      </c>
      <c r="X3350" s="1135">
        <v>80</v>
      </c>
      <c r="Y3350" s="1135">
        <v>2</v>
      </c>
      <c r="Z3350" s="1135">
        <v>4.5</v>
      </c>
      <c r="AA3350" s="1135" t="s">
        <v>17221</v>
      </c>
      <c r="AH3350" s="1135" t="s">
        <v>924</v>
      </c>
      <c r="AM3350" s="1136" t="s">
        <v>17204</v>
      </c>
      <c r="AN3350" s="1136" t="s">
        <v>17229</v>
      </c>
      <c r="AO3350" s="1136">
        <f t="shared" si="429"/>
        <v>800</v>
      </c>
      <c r="AP3350" s="1136">
        <f t="shared" si="430"/>
        <v>1.72</v>
      </c>
      <c r="AQ3350" s="1136" t="str">
        <f t="shared" si="431"/>
        <v>1-4-1  S83°</v>
      </c>
      <c r="AR3350" s="1136" t="str">
        <f t="shared" si="432"/>
        <v>30.2</v>
      </c>
      <c r="AS3350" s="1136" t="str">
        <f t="shared" si="433"/>
        <v>270/270/OFF</v>
      </c>
      <c r="AT3350" s="1136" t="str">
        <f t="shared" si="434"/>
        <v>1-4-1  S83°</v>
      </c>
      <c r="AV3350" s="1136" t="str">
        <f t="shared" si="435"/>
        <v>115.3.11</v>
      </c>
      <c r="AW3350" s="1438">
        <f t="shared" si="422"/>
        <v>46092</v>
      </c>
    </row>
    <row r="3351" spans="1:49">
      <c r="A3351" s="1135" t="s">
        <v>17223</v>
      </c>
      <c r="B3351" s="1135" t="s">
        <v>738</v>
      </c>
      <c r="C3351" s="1135">
        <v>680</v>
      </c>
      <c r="D3351" s="1135">
        <v>1.7050000000000001</v>
      </c>
      <c r="E3351" s="1135" t="s">
        <v>17222</v>
      </c>
      <c r="F3351" s="1135" t="s">
        <v>1991</v>
      </c>
      <c r="G3351" s="1135" t="s">
        <v>1034</v>
      </c>
      <c r="H3351" s="1135" t="s">
        <v>1421</v>
      </c>
      <c r="I3351" s="1135" t="s">
        <v>126</v>
      </c>
      <c r="J3351" s="1135">
        <v>1.2</v>
      </c>
      <c r="K3351" s="1135" t="s">
        <v>16851</v>
      </c>
      <c r="L3351" s="1135" t="s">
        <v>4642</v>
      </c>
      <c r="M3351" s="1135">
        <v>101.5</v>
      </c>
      <c r="N3351" s="1135" t="s">
        <v>1039</v>
      </c>
      <c r="O3351" s="1135">
        <v>2.5375000000000001</v>
      </c>
      <c r="P3351" s="1135">
        <v>2.0300000000000002</v>
      </c>
      <c r="Q3351" s="1135">
        <v>4</v>
      </c>
      <c r="R3351" s="1135">
        <v>23</v>
      </c>
      <c r="T3351" s="1135">
        <v>12</v>
      </c>
      <c r="U3351" s="1135">
        <v>4.5</v>
      </c>
      <c r="V3351" s="1135" t="s">
        <v>663</v>
      </c>
      <c r="W3351" s="1135">
        <v>125</v>
      </c>
      <c r="X3351" s="1135">
        <v>80</v>
      </c>
      <c r="Y3351" s="1135">
        <v>1.5</v>
      </c>
      <c r="Z3351" s="1135">
        <v>4</v>
      </c>
      <c r="AA3351" s="1135" t="s">
        <v>17221</v>
      </c>
      <c r="AH3351" s="1135" t="s">
        <v>3307</v>
      </c>
      <c r="AM3351" s="1136" t="s">
        <v>17205</v>
      </c>
      <c r="AN3351" s="1136" t="s">
        <v>17230</v>
      </c>
      <c r="AO3351" s="1136">
        <f t="shared" si="429"/>
        <v>680</v>
      </c>
      <c r="AP3351" s="1136">
        <f t="shared" si="430"/>
        <v>1.7050000000000001</v>
      </c>
      <c r="AQ3351" s="1136" t="str">
        <f t="shared" si="431"/>
        <v>1-5-1  S87°</v>
      </c>
      <c r="AR3351" s="1136" t="str">
        <f t="shared" si="432"/>
        <v>30.8</v>
      </c>
      <c r="AS3351" s="1136" t="str">
        <f t="shared" si="433"/>
        <v>232/232/OFF</v>
      </c>
      <c r="AT3351" s="1136" t="str">
        <f t="shared" si="434"/>
        <v>1-5-1  S87°</v>
      </c>
      <c r="AV3351" s="1136" t="str">
        <f t="shared" si="435"/>
        <v>115.3.11</v>
      </c>
      <c r="AW3351" s="1438">
        <f t="shared" si="422"/>
        <v>46092</v>
      </c>
    </row>
    <row r="3352" spans="1:49">
      <c r="A3352" s="1135" t="s">
        <v>17224</v>
      </c>
      <c r="B3352" s="1135" t="s">
        <v>779</v>
      </c>
      <c r="C3352" s="1135">
        <v>600</v>
      </c>
      <c r="D3352" s="1135">
        <v>1.65</v>
      </c>
      <c r="E3352" s="1135" t="s">
        <v>17225</v>
      </c>
      <c r="F3352" s="1135" t="s">
        <v>663</v>
      </c>
      <c r="G3352" s="1135">
        <v>4</v>
      </c>
      <c r="H3352" s="1135" t="s">
        <v>2420</v>
      </c>
      <c r="I3352" s="1135" t="s">
        <v>126</v>
      </c>
      <c r="J3352" s="1135">
        <v>1.5</v>
      </c>
      <c r="K3352" s="1135" t="s">
        <v>17226</v>
      </c>
      <c r="L3352" s="1135" t="s">
        <v>6836</v>
      </c>
      <c r="M3352" s="1135">
        <v>155</v>
      </c>
      <c r="N3352" s="1135" t="s">
        <v>1039</v>
      </c>
      <c r="O3352" s="1135">
        <v>3.875</v>
      </c>
      <c r="P3352" s="1135">
        <v>3.1</v>
      </c>
      <c r="Q3352" s="1135">
        <v>4</v>
      </c>
      <c r="R3352" s="1135">
        <v>25</v>
      </c>
      <c r="T3352" s="1135">
        <v>18</v>
      </c>
      <c r="U3352" s="1135">
        <v>3.8</v>
      </c>
      <c r="V3352" s="1135" t="s">
        <v>663</v>
      </c>
      <c r="W3352" s="1135">
        <v>135</v>
      </c>
      <c r="X3352" s="1135">
        <v>80</v>
      </c>
      <c r="Y3352" s="1135">
        <v>1.2</v>
      </c>
      <c r="Z3352" s="1135" t="s">
        <v>663</v>
      </c>
      <c r="AA3352" s="1135" t="s">
        <v>17215</v>
      </c>
      <c r="AH3352" s="1135" t="s">
        <v>842</v>
      </c>
      <c r="AM3352" s="1136" t="s">
        <v>16734</v>
      </c>
      <c r="AN3352" s="1136" t="s">
        <v>17231</v>
      </c>
      <c r="AO3352" s="1136">
        <f t="shared" si="429"/>
        <v>600</v>
      </c>
      <c r="AP3352" s="1136">
        <f t="shared" si="430"/>
        <v>1.65</v>
      </c>
      <c r="AQ3352" s="1136" t="str">
        <f t="shared" si="431"/>
        <v xml:space="preserve">1-5-1 S85° S+Z </v>
      </c>
      <c r="AR3352" s="1136" t="str">
        <f t="shared" si="432"/>
        <v>NA</v>
      </c>
      <c r="AS3352" s="1136" t="str">
        <f t="shared" si="433"/>
        <v>173/OFF</v>
      </c>
      <c r="AT3352" s="1136" t="str">
        <f t="shared" si="434"/>
        <v xml:space="preserve">1-5-1 S85° S+Z </v>
      </c>
      <c r="AV3352" s="1136" t="str">
        <f t="shared" si="435"/>
        <v>115.3.6</v>
      </c>
      <c r="AW3352" s="1438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3" bestFit="1" customWidth="1"/>
    <col min="2" max="2" width="15.125" style="863" bestFit="1" customWidth="1"/>
    <col min="3" max="3" width="2.125" style="863" customWidth="1"/>
    <col min="4" max="4" width="8.625" style="863" bestFit="1" customWidth="1"/>
    <col min="5" max="5" width="9.5" style="863" bestFit="1" customWidth="1"/>
    <col min="6" max="6" width="6.625" style="863" bestFit="1" customWidth="1"/>
    <col min="7" max="7" width="8.5" style="863" bestFit="1" customWidth="1"/>
    <col min="8" max="8" width="15.5" style="863" bestFit="1" customWidth="1"/>
    <col min="9" max="9" width="8.5" style="863" bestFit="1" customWidth="1"/>
    <col min="10" max="10" width="9.25" style="863" bestFit="1" customWidth="1"/>
    <col min="11" max="11" width="12.5" style="863" bestFit="1" customWidth="1"/>
    <col min="12" max="12" width="15.375" style="863" bestFit="1" customWidth="1"/>
    <col min="13" max="13" width="13.875" style="863" bestFit="1" customWidth="1"/>
    <col min="14" max="14" width="11.25" style="863" bestFit="1" customWidth="1"/>
    <col min="15" max="15" width="5.375" customWidth="1"/>
    <col min="17" max="17" width="10.125" customWidth="1"/>
    <col min="18" max="22" width="11.375" customWidth="1"/>
    <col min="23" max="23" width="4.125" style="908" customWidth="1"/>
    <col min="24" max="24" width="9.625" style="912" bestFit="1" customWidth="1"/>
    <col min="25" max="25" width="10.75" style="912" bestFit="1" customWidth="1"/>
    <col min="26" max="27" width="6.25" style="875" bestFit="1" customWidth="1"/>
    <col min="28" max="28" width="13.25" style="875" bestFit="1" customWidth="1"/>
    <col min="29" max="29" width="10.125" style="875" bestFit="1" customWidth="1"/>
    <col min="30" max="30" width="10.125" style="913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85" t="s">
        <v>16077</v>
      </c>
      <c r="B1" s="853" t="s">
        <v>750</v>
      </c>
      <c r="C1" s="853" t="s">
        <v>751</v>
      </c>
      <c r="D1" s="853" t="s">
        <v>752</v>
      </c>
      <c r="E1" s="853" t="s">
        <v>753</v>
      </c>
      <c r="F1" s="853" t="s">
        <v>754</v>
      </c>
      <c r="G1" s="853" t="s">
        <v>755</v>
      </c>
      <c r="H1" s="853" t="s">
        <v>756</v>
      </c>
      <c r="I1" s="854" t="s">
        <v>757</v>
      </c>
      <c r="J1" s="853" t="s">
        <v>758</v>
      </c>
      <c r="K1" s="853" t="s">
        <v>759</v>
      </c>
      <c r="L1" s="854" t="s">
        <v>760</v>
      </c>
      <c r="M1" s="854" t="s">
        <v>761</v>
      </c>
      <c r="N1" s="854" t="s">
        <v>762</v>
      </c>
      <c r="P1" s="855"/>
      <c r="Q1" s="856"/>
      <c r="R1" s="856"/>
      <c r="S1" s="856"/>
      <c r="T1" s="856"/>
      <c r="U1" s="856"/>
      <c r="V1" s="857"/>
      <c r="W1" s="858"/>
      <c r="X1" s="859" t="s">
        <v>763</v>
      </c>
      <c r="Y1" s="859" t="s">
        <v>764</v>
      </c>
      <c r="Z1" s="925" t="s">
        <v>613</v>
      </c>
      <c r="AA1" s="860" t="s">
        <v>765</v>
      </c>
      <c r="AB1" s="861" t="s">
        <v>766</v>
      </c>
      <c r="AC1" s="861" t="s">
        <v>767</v>
      </c>
      <c r="AD1" s="862" t="s">
        <v>768</v>
      </c>
      <c r="AE1" s="623" t="s">
        <v>769</v>
      </c>
      <c r="AF1" s="623" t="s">
        <v>770</v>
      </c>
      <c r="AG1" s="623" t="s">
        <v>771</v>
      </c>
      <c r="AH1" s="623" t="s">
        <v>768</v>
      </c>
      <c r="AI1" s="623" t="s">
        <v>769</v>
      </c>
      <c r="AJ1" s="623" t="s">
        <v>770</v>
      </c>
      <c r="AK1" s="623" t="s">
        <v>771</v>
      </c>
      <c r="AL1" s="623" t="s">
        <v>768</v>
      </c>
      <c r="AM1" s="1066" t="s">
        <v>831</v>
      </c>
    </row>
    <row r="2" spans="1:39" ht="19.5" thickTop="1" thickBot="1">
      <c r="B2" s="864"/>
      <c r="C2" s="864"/>
      <c r="D2" s="865"/>
      <c r="E2" s="866"/>
      <c r="F2" s="865"/>
      <c r="G2" s="865"/>
      <c r="H2" s="865"/>
      <c r="I2" s="865"/>
      <c r="J2" s="865"/>
      <c r="K2" s="865"/>
      <c r="L2" s="865"/>
      <c r="M2" s="865"/>
      <c r="N2" s="865"/>
      <c r="P2" s="867"/>
      <c r="Q2" s="868"/>
      <c r="R2" s="869"/>
      <c r="S2" s="870"/>
      <c r="T2" s="869"/>
      <c r="U2" s="871"/>
      <c r="V2" s="872"/>
      <c r="W2" s="873"/>
      <c r="X2" s="859">
        <f t="shared" ref="X2:Y33" si="0">U2*100</f>
        <v>0</v>
      </c>
      <c r="Y2" s="859">
        <f t="shared" si="0"/>
        <v>0</v>
      </c>
      <c r="Z2" s="874">
        <f>P2</f>
        <v>0</v>
      </c>
      <c r="AA2" s="874" t="str">
        <f>"2F"&amp;Q2</f>
        <v>2F</v>
      </c>
      <c r="AB2" s="875" t="str">
        <f t="shared" ref="AB2:AB65" si="1">X2&amp;"\"&amp;Y2</f>
        <v>0\0</v>
      </c>
      <c r="AC2" s="875">
        <f>T2</f>
        <v>0</v>
      </c>
      <c r="AD2" s="876" t="e">
        <f>VLOOKUP(AA2,AF:AH,3,0)*100</f>
        <v>#N/A</v>
      </c>
      <c r="AH2" s="877"/>
      <c r="AL2" s="877"/>
    </row>
    <row r="3" spans="1:39">
      <c r="B3" s="864"/>
      <c r="C3" s="864"/>
      <c r="D3" s="878"/>
      <c r="E3" s="878"/>
      <c r="F3" s="878"/>
      <c r="G3" s="878"/>
      <c r="H3" s="878"/>
      <c r="I3" s="878"/>
      <c r="J3" s="878"/>
      <c r="K3" s="878"/>
      <c r="L3" s="878"/>
      <c r="M3" s="878"/>
      <c r="N3" s="878"/>
      <c r="P3" s="867"/>
      <c r="Q3" s="868"/>
      <c r="R3" s="869"/>
      <c r="S3" s="870"/>
      <c r="T3" s="869"/>
      <c r="U3" s="871"/>
      <c r="V3" s="872"/>
      <c r="W3" s="873"/>
      <c r="X3" s="859">
        <f t="shared" si="0"/>
        <v>0</v>
      </c>
      <c r="Y3" s="859">
        <f t="shared" si="0"/>
        <v>0</v>
      </c>
      <c r="Z3" s="874">
        <f t="shared" ref="Z3:Z66" si="2">P3</f>
        <v>0</v>
      </c>
      <c r="AA3" s="874" t="str">
        <f t="shared" ref="AA3:AA66" si="3">"2F"&amp;Q3</f>
        <v>2F</v>
      </c>
      <c r="AB3" s="875" t="str">
        <f t="shared" si="1"/>
        <v>0\0</v>
      </c>
      <c r="AC3" s="875">
        <f t="shared" ref="AC3:AC66" si="4">T3</f>
        <v>0</v>
      </c>
      <c r="AD3" s="876" t="e">
        <f t="shared" ref="AD3:AD66" si="5">VLOOKUP(AA3,AF:AH,3,0)*100</f>
        <v>#N/A</v>
      </c>
      <c r="AH3" s="877"/>
      <c r="AL3" s="877"/>
    </row>
    <row r="4" spans="1:39">
      <c r="B4" s="864"/>
      <c r="C4" s="864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P4" s="867"/>
      <c r="Q4" s="868"/>
      <c r="R4" s="869"/>
      <c r="S4" s="870"/>
      <c r="T4" s="869"/>
      <c r="U4" s="871"/>
      <c r="V4" s="872"/>
      <c r="W4" s="873"/>
      <c r="X4" s="859">
        <f t="shared" si="0"/>
        <v>0</v>
      </c>
      <c r="Y4" s="859">
        <f t="shared" si="0"/>
        <v>0</v>
      </c>
      <c r="Z4" s="874">
        <f t="shared" si="2"/>
        <v>0</v>
      </c>
      <c r="AA4" s="874" t="str">
        <f t="shared" si="3"/>
        <v>2F</v>
      </c>
      <c r="AB4" s="875" t="str">
        <f t="shared" si="1"/>
        <v>0\0</v>
      </c>
      <c r="AC4" s="875">
        <f t="shared" si="4"/>
        <v>0</v>
      </c>
      <c r="AD4" s="876" t="e">
        <f t="shared" si="5"/>
        <v>#N/A</v>
      </c>
      <c r="AH4" s="877"/>
      <c r="AL4" s="877"/>
    </row>
    <row r="5" spans="1:39" ht="17.25" thickBot="1">
      <c r="B5" s="879"/>
      <c r="C5" s="879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P5" s="867"/>
      <c r="Q5" s="881"/>
      <c r="R5" s="869"/>
      <c r="S5" s="882"/>
      <c r="T5" s="869"/>
      <c r="U5" s="883"/>
      <c r="V5" s="884"/>
      <c r="W5" s="873"/>
      <c r="X5" s="859">
        <f t="shared" si="0"/>
        <v>0</v>
      </c>
      <c r="Y5" s="859">
        <f t="shared" si="0"/>
        <v>0</v>
      </c>
      <c r="Z5" s="874">
        <f t="shared" si="2"/>
        <v>0</v>
      </c>
      <c r="AA5" s="874" t="str">
        <f t="shared" si="3"/>
        <v>2F</v>
      </c>
      <c r="AB5" s="875" t="str">
        <f t="shared" si="1"/>
        <v>0\0</v>
      </c>
      <c r="AC5" s="875">
        <f t="shared" si="4"/>
        <v>0</v>
      </c>
      <c r="AD5" s="876" t="e">
        <f t="shared" si="5"/>
        <v>#N/A</v>
      </c>
      <c r="AH5" s="877"/>
      <c r="AL5" s="877"/>
    </row>
    <row r="6" spans="1:39" ht="19.5" thickTop="1" thickBot="1">
      <c r="B6" s="864"/>
      <c r="C6" s="864"/>
      <c r="D6" s="865"/>
      <c r="E6" s="866"/>
      <c r="F6" s="865"/>
      <c r="G6" s="865"/>
      <c r="H6" s="865"/>
      <c r="I6" s="865"/>
      <c r="J6" s="865"/>
      <c r="K6" s="865"/>
      <c r="L6" s="865"/>
      <c r="M6" s="865"/>
      <c r="N6" s="865"/>
      <c r="P6" s="867"/>
      <c r="Q6" s="868"/>
      <c r="R6" s="869"/>
      <c r="S6" s="870"/>
      <c r="T6" s="869"/>
      <c r="U6" s="871"/>
      <c r="V6" s="884"/>
      <c r="W6" s="873"/>
      <c r="X6" s="859">
        <f t="shared" si="0"/>
        <v>0</v>
      </c>
      <c r="Y6" s="859">
        <f t="shared" si="0"/>
        <v>0</v>
      </c>
      <c r="Z6" s="874">
        <f t="shared" si="2"/>
        <v>0</v>
      </c>
      <c r="AA6" s="874" t="str">
        <f t="shared" si="3"/>
        <v>2F</v>
      </c>
      <c r="AB6" s="875" t="str">
        <f t="shared" si="1"/>
        <v>0\0</v>
      </c>
      <c r="AC6" s="875">
        <f t="shared" si="4"/>
        <v>0</v>
      </c>
      <c r="AD6" s="876" t="e">
        <f t="shared" si="5"/>
        <v>#N/A</v>
      </c>
      <c r="AH6" s="877"/>
      <c r="AL6" s="877"/>
    </row>
    <row r="7" spans="1:39">
      <c r="B7" s="864"/>
      <c r="C7" s="864"/>
      <c r="D7" s="878"/>
      <c r="E7" s="878"/>
      <c r="F7" s="878"/>
      <c r="G7" s="878"/>
      <c r="H7" s="878"/>
      <c r="I7" s="878"/>
      <c r="J7" s="878"/>
      <c r="K7" s="878"/>
      <c r="L7" s="878"/>
      <c r="M7" s="878"/>
      <c r="N7" s="878"/>
      <c r="P7" s="867"/>
      <c r="Q7" s="881"/>
      <c r="R7" s="869"/>
      <c r="S7" s="882"/>
      <c r="T7" s="869"/>
      <c r="U7" s="883"/>
      <c r="V7" s="884"/>
      <c r="W7" s="873"/>
      <c r="X7" s="859">
        <f t="shared" si="0"/>
        <v>0</v>
      </c>
      <c r="Y7" s="859">
        <f t="shared" si="0"/>
        <v>0</v>
      </c>
      <c r="Z7" s="874">
        <f t="shared" si="2"/>
        <v>0</v>
      </c>
      <c r="AA7" s="874" t="str">
        <f t="shared" si="3"/>
        <v>2F</v>
      </c>
      <c r="AB7" s="875" t="str">
        <f t="shared" si="1"/>
        <v>0\0</v>
      </c>
      <c r="AC7" s="875">
        <f t="shared" si="4"/>
        <v>0</v>
      </c>
      <c r="AD7" s="876" t="e">
        <f t="shared" si="5"/>
        <v>#N/A</v>
      </c>
      <c r="AH7" s="877"/>
      <c r="AL7" s="877"/>
    </row>
    <row r="8" spans="1:39">
      <c r="B8" s="864"/>
      <c r="C8" s="864"/>
      <c r="D8" s="878"/>
      <c r="E8" s="878"/>
      <c r="F8" s="878"/>
      <c r="G8" s="878"/>
      <c r="H8" s="878"/>
      <c r="I8" s="878"/>
      <c r="J8" s="878"/>
      <c r="K8" s="878"/>
      <c r="L8" s="878"/>
      <c r="M8" s="878"/>
      <c r="N8" s="878"/>
      <c r="P8" s="867"/>
      <c r="Q8" s="868"/>
      <c r="R8" s="869"/>
      <c r="S8" s="870"/>
      <c r="T8" s="869"/>
      <c r="U8" s="871"/>
      <c r="V8" s="884"/>
      <c r="W8" s="873"/>
      <c r="X8" s="859">
        <f t="shared" si="0"/>
        <v>0</v>
      </c>
      <c r="Y8" s="859">
        <f t="shared" si="0"/>
        <v>0</v>
      </c>
      <c r="Z8" s="874">
        <f t="shared" si="2"/>
        <v>0</v>
      </c>
      <c r="AA8" s="874" t="str">
        <f t="shared" si="3"/>
        <v>2F</v>
      </c>
      <c r="AB8" s="875" t="str">
        <f t="shared" si="1"/>
        <v>0\0</v>
      </c>
      <c r="AC8" s="875">
        <f t="shared" si="4"/>
        <v>0</v>
      </c>
      <c r="AD8" s="876" t="e">
        <f t="shared" si="5"/>
        <v>#N/A</v>
      </c>
      <c r="AH8" s="877"/>
      <c r="AL8" s="877"/>
    </row>
    <row r="9" spans="1:39" ht="17.25" thickBot="1">
      <c r="B9" s="879"/>
      <c r="C9" s="879"/>
      <c r="D9" s="880"/>
      <c r="E9" s="880"/>
      <c r="F9" s="880"/>
      <c r="G9" s="880"/>
      <c r="H9" s="880"/>
      <c r="I9" s="880"/>
      <c r="J9" s="880"/>
      <c r="K9" s="880"/>
      <c r="L9" s="880"/>
      <c r="M9" s="880"/>
      <c r="N9" s="880"/>
      <c r="P9" s="867"/>
      <c r="Q9" s="885"/>
      <c r="R9" s="869"/>
      <c r="S9" s="882"/>
      <c r="T9" s="869"/>
      <c r="U9" s="883"/>
      <c r="V9" s="884"/>
      <c r="W9" s="873"/>
      <c r="X9" s="859">
        <f t="shared" si="0"/>
        <v>0</v>
      </c>
      <c r="Y9" s="859">
        <f t="shared" si="0"/>
        <v>0</v>
      </c>
      <c r="Z9" s="874">
        <f t="shared" si="2"/>
        <v>0</v>
      </c>
      <c r="AA9" s="874" t="str">
        <f t="shared" si="3"/>
        <v>2F</v>
      </c>
      <c r="AB9" s="875" t="str">
        <f t="shared" si="1"/>
        <v>0\0</v>
      </c>
      <c r="AC9" s="875">
        <f t="shared" si="4"/>
        <v>0</v>
      </c>
      <c r="AD9" s="876" t="e">
        <f t="shared" si="5"/>
        <v>#N/A</v>
      </c>
      <c r="AH9" s="877"/>
      <c r="AL9" s="877"/>
    </row>
    <row r="10" spans="1:39" ht="19.5" thickTop="1" thickBot="1">
      <c r="B10" s="864"/>
      <c r="C10" s="864"/>
      <c r="D10" s="865"/>
      <c r="E10" s="866"/>
      <c r="F10" s="865"/>
      <c r="G10" s="865"/>
      <c r="H10" s="865"/>
      <c r="I10" s="865"/>
      <c r="J10" s="865"/>
      <c r="K10" s="865"/>
      <c r="L10" s="865"/>
      <c r="M10" s="865"/>
      <c r="N10" s="865"/>
      <c r="P10" s="867"/>
      <c r="Q10" s="885"/>
      <c r="R10" s="869"/>
      <c r="S10" s="882"/>
      <c r="T10" s="869"/>
      <c r="U10" s="883"/>
      <c r="V10" s="884"/>
      <c r="W10" s="873"/>
      <c r="X10" s="859">
        <f t="shared" si="0"/>
        <v>0</v>
      </c>
      <c r="Y10" s="859">
        <f t="shared" si="0"/>
        <v>0</v>
      </c>
      <c r="Z10" s="874">
        <f t="shared" si="2"/>
        <v>0</v>
      </c>
      <c r="AA10" s="874" t="str">
        <f t="shared" si="3"/>
        <v>2F</v>
      </c>
      <c r="AB10" s="875" t="str">
        <f t="shared" si="1"/>
        <v>0\0</v>
      </c>
      <c r="AC10" s="875">
        <f t="shared" si="4"/>
        <v>0</v>
      </c>
      <c r="AD10" s="876" t="e">
        <f t="shared" si="5"/>
        <v>#N/A</v>
      </c>
      <c r="AH10" s="877"/>
      <c r="AL10" s="877"/>
    </row>
    <row r="11" spans="1:39">
      <c r="B11" s="864"/>
      <c r="C11" s="864"/>
      <c r="D11" s="878"/>
      <c r="E11" s="878"/>
      <c r="F11" s="878"/>
      <c r="G11" s="878"/>
      <c r="H11" s="878"/>
      <c r="I11" s="878"/>
      <c r="J11" s="878"/>
      <c r="K11" s="878"/>
      <c r="L11" s="878"/>
      <c r="M11" s="878"/>
      <c r="N11" s="878"/>
      <c r="P11" s="867"/>
      <c r="Q11" s="885"/>
      <c r="R11" s="869"/>
      <c r="S11" s="882"/>
      <c r="T11" s="869"/>
      <c r="U11" s="883"/>
      <c r="V11" s="884"/>
      <c r="W11" s="873"/>
      <c r="X11" s="859">
        <f t="shared" si="0"/>
        <v>0</v>
      </c>
      <c r="Y11" s="859">
        <f t="shared" si="0"/>
        <v>0</v>
      </c>
      <c r="Z11" s="874">
        <f t="shared" si="2"/>
        <v>0</v>
      </c>
      <c r="AA11" s="874" t="str">
        <f t="shared" si="3"/>
        <v>2F</v>
      </c>
      <c r="AB11" s="875" t="str">
        <f t="shared" si="1"/>
        <v>0\0</v>
      </c>
      <c r="AC11" s="875">
        <f t="shared" si="4"/>
        <v>0</v>
      </c>
      <c r="AD11" s="876" t="e">
        <f t="shared" si="5"/>
        <v>#N/A</v>
      </c>
      <c r="AH11" s="877"/>
      <c r="AL11" s="877"/>
    </row>
    <row r="12" spans="1:39">
      <c r="B12" s="864"/>
      <c r="C12" s="864"/>
      <c r="D12" s="878"/>
      <c r="E12" s="878"/>
      <c r="F12" s="878"/>
      <c r="G12" s="878"/>
      <c r="H12" s="878"/>
      <c r="I12" s="878"/>
      <c r="J12" s="878"/>
      <c r="K12" s="878"/>
      <c r="L12" s="878"/>
      <c r="M12" s="878"/>
      <c r="N12" s="878"/>
      <c r="P12" s="867"/>
      <c r="Q12" s="868"/>
      <c r="R12" s="869"/>
      <c r="S12" s="870"/>
      <c r="T12" s="869"/>
      <c r="U12" s="886"/>
      <c r="V12" s="884"/>
      <c r="W12" s="873"/>
      <c r="X12" s="859">
        <f t="shared" si="0"/>
        <v>0</v>
      </c>
      <c r="Y12" s="859">
        <f t="shared" si="0"/>
        <v>0</v>
      </c>
      <c r="Z12" s="874">
        <f t="shared" si="2"/>
        <v>0</v>
      </c>
      <c r="AA12" s="874" t="str">
        <f t="shared" si="3"/>
        <v>2F</v>
      </c>
      <c r="AB12" s="875" t="str">
        <f t="shared" si="1"/>
        <v>0\0</v>
      </c>
      <c r="AC12" s="875">
        <f t="shared" si="4"/>
        <v>0</v>
      </c>
      <c r="AD12" s="876" t="e">
        <f t="shared" si="5"/>
        <v>#N/A</v>
      </c>
      <c r="AH12" s="877"/>
      <c r="AL12" s="877"/>
    </row>
    <row r="13" spans="1:39" ht="17.25" thickBot="1">
      <c r="B13" s="879"/>
      <c r="C13" s="879"/>
      <c r="D13" s="880"/>
      <c r="E13" s="880"/>
      <c r="F13" s="880"/>
      <c r="G13" s="880"/>
      <c r="H13" s="880"/>
      <c r="I13" s="880"/>
      <c r="J13" s="880"/>
      <c r="K13" s="880"/>
      <c r="L13" s="880"/>
      <c r="M13" s="880"/>
      <c r="N13" s="880"/>
      <c r="P13" s="867"/>
      <c r="Q13" s="868"/>
      <c r="R13" s="869"/>
      <c r="S13" s="870"/>
      <c r="T13" s="869"/>
      <c r="U13" s="871"/>
      <c r="V13" s="884"/>
      <c r="W13" s="873"/>
      <c r="X13" s="859">
        <f t="shared" si="0"/>
        <v>0</v>
      </c>
      <c r="Y13" s="859">
        <f t="shared" si="0"/>
        <v>0</v>
      </c>
      <c r="Z13" s="874">
        <f t="shared" si="2"/>
        <v>0</v>
      </c>
      <c r="AA13" s="874" t="str">
        <f t="shared" si="3"/>
        <v>2F</v>
      </c>
      <c r="AB13" s="875" t="str">
        <f t="shared" si="1"/>
        <v>0\0</v>
      </c>
      <c r="AC13" s="875">
        <f t="shared" si="4"/>
        <v>0</v>
      </c>
      <c r="AD13" s="876" t="e">
        <f t="shared" si="5"/>
        <v>#N/A</v>
      </c>
      <c r="AH13" s="877"/>
      <c r="AL13" s="877"/>
    </row>
    <row r="14" spans="1:39" ht="19.5" thickTop="1" thickBot="1">
      <c r="B14" s="864"/>
      <c r="C14" s="864"/>
      <c r="D14" s="865"/>
      <c r="E14" s="866"/>
      <c r="F14" s="865"/>
      <c r="G14" s="865"/>
      <c r="H14" s="865"/>
      <c r="I14" s="865"/>
      <c r="J14" s="865"/>
      <c r="K14" s="865"/>
      <c r="L14" s="865"/>
      <c r="M14" s="865"/>
      <c r="N14" s="865"/>
      <c r="P14" s="867"/>
      <c r="Q14" s="868"/>
      <c r="R14" s="869"/>
      <c r="S14" s="870"/>
      <c r="T14" s="869"/>
      <c r="U14" s="871"/>
      <c r="V14" s="884"/>
      <c r="W14" s="873"/>
      <c r="X14" s="859">
        <f t="shared" si="0"/>
        <v>0</v>
      </c>
      <c r="Y14" s="859">
        <f t="shared" si="0"/>
        <v>0</v>
      </c>
      <c r="Z14" s="874">
        <f t="shared" si="2"/>
        <v>0</v>
      </c>
      <c r="AA14" s="874" t="str">
        <f t="shared" si="3"/>
        <v>2F</v>
      </c>
      <c r="AB14" s="875" t="str">
        <f t="shared" si="1"/>
        <v>0\0</v>
      </c>
      <c r="AC14" s="875">
        <f t="shared" si="4"/>
        <v>0</v>
      </c>
      <c r="AD14" s="876" t="e">
        <f t="shared" si="5"/>
        <v>#N/A</v>
      </c>
      <c r="AH14" s="877"/>
      <c r="AL14" s="877"/>
    </row>
    <row r="15" spans="1:39">
      <c r="B15" s="864"/>
      <c r="C15" s="864"/>
      <c r="D15" s="878"/>
      <c r="E15" s="878"/>
      <c r="F15" s="878"/>
      <c r="G15" s="878"/>
      <c r="H15" s="878"/>
      <c r="I15" s="878"/>
      <c r="J15" s="878"/>
      <c r="K15" s="878"/>
      <c r="L15" s="878"/>
      <c r="M15" s="878"/>
      <c r="N15" s="878"/>
      <c r="P15" s="867"/>
      <c r="Q15" s="881"/>
      <c r="R15" s="869"/>
      <c r="S15" s="882"/>
      <c r="T15" s="869"/>
      <c r="U15" s="883"/>
      <c r="V15" s="884"/>
      <c r="W15" s="873"/>
      <c r="X15" s="859">
        <f t="shared" si="0"/>
        <v>0</v>
      </c>
      <c r="Y15" s="859">
        <f t="shared" si="0"/>
        <v>0</v>
      </c>
      <c r="Z15" s="874">
        <f t="shared" si="2"/>
        <v>0</v>
      </c>
      <c r="AA15" s="874" t="str">
        <f t="shared" si="3"/>
        <v>2F</v>
      </c>
      <c r="AB15" s="875" t="str">
        <f t="shared" si="1"/>
        <v>0\0</v>
      </c>
      <c r="AC15" s="875">
        <f t="shared" si="4"/>
        <v>0</v>
      </c>
      <c r="AD15" s="876" t="e">
        <f t="shared" si="5"/>
        <v>#N/A</v>
      </c>
      <c r="AH15" s="877"/>
      <c r="AL15" s="877"/>
    </row>
    <row r="16" spans="1:39">
      <c r="B16" s="864"/>
      <c r="C16" s="864"/>
      <c r="D16" s="878"/>
      <c r="E16" s="878"/>
      <c r="F16" s="878"/>
      <c r="G16" s="878"/>
      <c r="H16" s="878"/>
      <c r="I16" s="878"/>
      <c r="J16" s="878"/>
      <c r="K16" s="878"/>
      <c r="L16" s="878"/>
      <c r="M16" s="878"/>
      <c r="N16" s="878"/>
      <c r="P16" s="867"/>
      <c r="Q16" s="881"/>
      <c r="R16" s="869"/>
      <c r="S16" s="882"/>
      <c r="T16" s="869"/>
      <c r="U16" s="883"/>
      <c r="V16" s="884"/>
      <c r="W16" s="873"/>
      <c r="X16" s="859">
        <f t="shared" si="0"/>
        <v>0</v>
      </c>
      <c r="Y16" s="859">
        <f t="shared" si="0"/>
        <v>0</v>
      </c>
      <c r="Z16" s="874">
        <f t="shared" si="2"/>
        <v>0</v>
      </c>
      <c r="AA16" s="874" t="str">
        <f t="shared" si="3"/>
        <v>2F</v>
      </c>
      <c r="AB16" s="875" t="str">
        <f t="shared" si="1"/>
        <v>0\0</v>
      </c>
      <c r="AC16" s="875">
        <f t="shared" si="4"/>
        <v>0</v>
      </c>
      <c r="AD16" s="876" t="e">
        <f t="shared" si="5"/>
        <v>#N/A</v>
      </c>
      <c r="AH16" s="877"/>
      <c r="AL16" s="877"/>
    </row>
    <row r="17" spans="2:38" ht="17.25" thickBot="1">
      <c r="B17" s="879"/>
      <c r="C17" s="879"/>
      <c r="D17" s="880"/>
      <c r="E17" s="880"/>
      <c r="F17" s="880"/>
      <c r="G17" s="880"/>
      <c r="H17" s="880"/>
      <c r="I17" s="880"/>
      <c r="J17" s="880"/>
      <c r="K17" s="880"/>
      <c r="L17" s="880"/>
      <c r="M17" s="880"/>
      <c r="N17" s="880"/>
      <c r="P17" s="867"/>
      <c r="Q17" s="881"/>
      <c r="R17" s="869"/>
      <c r="S17" s="882"/>
      <c r="T17" s="869"/>
      <c r="U17" s="883"/>
      <c r="V17" s="884"/>
      <c r="W17" s="873"/>
      <c r="X17" s="859">
        <f t="shared" si="0"/>
        <v>0</v>
      </c>
      <c r="Y17" s="859">
        <f t="shared" si="0"/>
        <v>0</v>
      </c>
      <c r="Z17" s="874">
        <f t="shared" si="2"/>
        <v>0</v>
      </c>
      <c r="AA17" s="874" t="str">
        <f t="shared" si="3"/>
        <v>2F</v>
      </c>
      <c r="AB17" s="875" t="str">
        <f t="shared" si="1"/>
        <v>0\0</v>
      </c>
      <c r="AC17" s="875">
        <f t="shared" si="4"/>
        <v>0</v>
      </c>
      <c r="AD17" s="876" t="e">
        <f t="shared" si="5"/>
        <v>#N/A</v>
      </c>
      <c r="AH17" s="877"/>
      <c r="AL17" s="877"/>
    </row>
    <row r="18" spans="2:38" ht="19.5" thickTop="1" thickBot="1">
      <c r="B18" s="864"/>
      <c r="C18" s="864"/>
      <c r="D18" s="865"/>
      <c r="E18" s="866"/>
      <c r="F18" s="865"/>
      <c r="G18" s="865"/>
      <c r="H18" s="865"/>
      <c r="I18" s="865"/>
      <c r="J18" s="865"/>
      <c r="K18" s="865"/>
      <c r="L18" s="865"/>
      <c r="M18" s="865"/>
      <c r="N18" s="865"/>
      <c r="P18" s="867"/>
      <c r="Q18" s="881"/>
      <c r="R18" s="869"/>
      <c r="S18" s="882"/>
      <c r="T18" s="869"/>
      <c r="U18" s="883"/>
      <c r="V18" s="884"/>
      <c r="W18" s="873"/>
      <c r="X18" s="859">
        <f t="shared" si="0"/>
        <v>0</v>
      </c>
      <c r="Y18" s="859">
        <f t="shared" si="0"/>
        <v>0</v>
      </c>
      <c r="Z18" s="874">
        <f t="shared" si="2"/>
        <v>0</v>
      </c>
      <c r="AA18" s="874" t="str">
        <f t="shared" si="3"/>
        <v>2F</v>
      </c>
      <c r="AB18" s="875" t="str">
        <f t="shared" si="1"/>
        <v>0\0</v>
      </c>
      <c r="AC18" s="875">
        <f t="shared" si="4"/>
        <v>0</v>
      </c>
      <c r="AD18" s="876" t="e">
        <f t="shared" si="5"/>
        <v>#N/A</v>
      </c>
      <c r="AH18" s="877"/>
      <c r="AL18" s="877"/>
    </row>
    <row r="19" spans="2:38">
      <c r="B19" s="864"/>
      <c r="C19" s="864"/>
      <c r="D19" s="878"/>
      <c r="E19" s="878"/>
      <c r="F19" s="878"/>
      <c r="G19" s="878"/>
      <c r="H19" s="878"/>
      <c r="I19" s="878"/>
      <c r="J19" s="878"/>
      <c r="K19" s="878"/>
      <c r="L19" s="878"/>
      <c r="M19" s="878"/>
      <c r="N19" s="878"/>
      <c r="P19" s="867"/>
      <c r="Q19" s="881"/>
      <c r="R19" s="869"/>
      <c r="S19" s="882"/>
      <c r="T19" s="869"/>
      <c r="U19" s="883"/>
      <c r="V19" s="884"/>
      <c r="W19" s="873"/>
      <c r="X19" s="859">
        <f t="shared" si="0"/>
        <v>0</v>
      </c>
      <c r="Y19" s="859">
        <f t="shared" si="0"/>
        <v>0</v>
      </c>
      <c r="Z19" s="874">
        <f t="shared" si="2"/>
        <v>0</v>
      </c>
      <c r="AA19" s="874" t="str">
        <f t="shared" si="3"/>
        <v>2F</v>
      </c>
      <c r="AB19" s="875" t="str">
        <f t="shared" si="1"/>
        <v>0\0</v>
      </c>
      <c r="AC19" s="875">
        <f t="shared" si="4"/>
        <v>0</v>
      </c>
      <c r="AD19" s="876" t="e">
        <f t="shared" si="5"/>
        <v>#N/A</v>
      </c>
      <c r="AH19" s="877"/>
      <c r="AL19" s="877"/>
    </row>
    <row r="20" spans="2:38">
      <c r="B20" s="864"/>
      <c r="C20" s="864"/>
      <c r="D20" s="878"/>
      <c r="E20" s="878"/>
      <c r="F20" s="878"/>
      <c r="G20" s="878"/>
      <c r="H20" s="878"/>
      <c r="I20" s="878"/>
      <c r="J20" s="878"/>
      <c r="K20" s="878"/>
      <c r="L20" s="878"/>
      <c r="M20" s="878"/>
      <c r="N20" s="878"/>
      <c r="P20" s="867"/>
      <c r="Q20" s="868"/>
      <c r="R20" s="869"/>
      <c r="S20" s="870"/>
      <c r="T20" s="869"/>
      <c r="U20" s="886"/>
      <c r="V20" s="884"/>
      <c r="W20" s="873"/>
      <c r="X20" s="859">
        <f t="shared" si="0"/>
        <v>0</v>
      </c>
      <c r="Y20" s="859">
        <f t="shared" si="0"/>
        <v>0</v>
      </c>
      <c r="Z20" s="874">
        <f t="shared" si="2"/>
        <v>0</v>
      </c>
      <c r="AA20" s="874" t="str">
        <f t="shared" si="3"/>
        <v>2F</v>
      </c>
      <c r="AB20" s="875" t="str">
        <f t="shared" si="1"/>
        <v>0\0</v>
      </c>
      <c r="AC20" s="875">
        <f t="shared" si="4"/>
        <v>0</v>
      </c>
      <c r="AD20" s="876" t="e">
        <f t="shared" si="5"/>
        <v>#N/A</v>
      </c>
      <c r="AH20" s="877"/>
      <c r="AL20" s="877"/>
    </row>
    <row r="21" spans="2:38" ht="17.25" thickBot="1">
      <c r="B21" s="879"/>
      <c r="C21" s="879"/>
      <c r="D21" s="880"/>
      <c r="E21" s="880"/>
      <c r="F21" s="880"/>
      <c r="G21" s="880"/>
      <c r="H21" s="880"/>
      <c r="I21" s="880"/>
      <c r="J21" s="880"/>
      <c r="K21" s="880"/>
      <c r="L21" s="880"/>
      <c r="M21" s="880"/>
      <c r="N21" s="880"/>
      <c r="P21" s="867"/>
      <c r="Q21" s="868"/>
      <c r="R21" s="869"/>
      <c r="S21" s="870"/>
      <c r="T21" s="869"/>
      <c r="U21" s="886"/>
      <c r="V21" s="884"/>
      <c r="W21" s="873"/>
      <c r="X21" s="859">
        <f t="shared" si="0"/>
        <v>0</v>
      </c>
      <c r="Y21" s="859">
        <f t="shared" si="0"/>
        <v>0</v>
      </c>
      <c r="Z21" s="874">
        <f t="shared" si="2"/>
        <v>0</v>
      </c>
      <c r="AA21" s="874" t="str">
        <f t="shared" si="3"/>
        <v>2F</v>
      </c>
      <c r="AB21" s="875" t="str">
        <f t="shared" si="1"/>
        <v>0\0</v>
      </c>
      <c r="AC21" s="875">
        <f t="shared" si="4"/>
        <v>0</v>
      </c>
      <c r="AD21" s="876" t="e">
        <f t="shared" si="5"/>
        <v>#N/A</v>
      </c>
      <c r="AH21" s="877"/>
      <c r="AL21" s="877"/>
    </row>
    <row r="22" spans="2:38" ht="19.5" thickTop="1" thickBot="1">
      <c r="B22" s="864"/>
      <c r="C22" s="864"/>
      <c r="D22" s="865"/>
      <c r="E22" s="866"/>
      <c r="F22" s="865"/>
      <c r="G22" s="865"/>
      <c r="H22" s="865"/>
      <c r="I22" s="865"/>
      <c r="J22" s="865"/>
      <c r="K22" s="865"/>
      <c r="L22" s="865"/>
      <c r="M22" s="865"/>
      <c r="N22" s="865"/>
      <c r="P22" s="867"/>
      <c r="Q22" s="868"/>
      <c r="R22" s="869"/>
      <c r="S22" s="870"/>
      <c r="T22" s="869"/>
      <c r="U22" s="886"/>
      <c r="V22" s="884"/>
      <c r="W22" s="873"/>
      <c r="X22" s="859">
        <f t="shared" si="0"/>
        <v>0</v>
      </c>
      <c r="Y22" s="859">
        <f t="shared" si="0"/>
        <v>0</v>
      </c>
      <c r="Z22" s="874">
        <f t="shared" si="2"/>
        <v>0</v>
      </c>
      <c r="AA22" s="874" t="str">
        <f t="shared" si="3"/>
        <v>2F</v>
      </c>
      <c r="AB22" s="875" t="str">
        <f t="shared" si="1"/>
        <v>0\0</v>
      </c>
      <c r="AC22" s="875">
        <f t="shared" si="4"/>
        <v>0</v>
      </c>
      <c r="AD22" s="876" t="e">
        <f t="shared" si="5"/>
        <v>#N/A</v>
      </c>
      <c r="AH22" s="877"/>
      <c r="AL22" s="877"/>
    </row>
    <row r="23" spans="2:38">
      <c r="B23" s="864"/>
      <c r="C23" s="864"/>
      <c r="D23" s="878"/>
      <c r="E23" s="878"/>
      <c r="F23" s="878"/>
      <c r="G23" s="878"/>
      <c r="H23" s="878"/>
      <c r="I23" s="878"/>
      <c r="J23" s="878"/>
      <c r="K23" s="878"/>
      <c r="L23" s="878"/>
      <c r="M23" s="878"/>
      <c r="N23" s="878"/>
      <c r="P23" s="867"/>
      <c r="Q23" s="868"/>
      <c r="R23" s="869"/>
      <c r="S23" s="870"/>
      <c r="T23" s="869"/>
      <c r="U23" s="871"/>
      <c r="V23" s="884"/>
      <c r="W23" s="873"/>
      <c r="X23" s="859">
        <f t="shared" si="0"/>
        <v>0</v>
      </c>
      <c r="Y23" s="859">
        <f t="shared" si="0"/>
        <v>0</v>
      </c>
      <c r="Z23" s="874">
        <f t="shared" si="2"/>
        <v>0</v>
      </c>
      <c r="AA23" s="874" t="str">
        <f t="shared" si="3"/>
        <v>2F</v>
      </c>
      <c r="AB23" s="875" t="str">
        <f t="shared" si="1"/>
        <v>0\0</v>
      </c>
      <c r="AC23" s="875">
        <f t="shared" si="4"/>
        <v>0</v>
      </c>
      <c r="AD23" s="876" t="e">
        <f t="shared" si="5"/>
        <v>#N/A</v>
      </c>
      <c r="AH23" s="877"/>
      <c r="AL23" s="877"/>
    </row>
    <row r="24" spans="2:38">
      <c r="B24" s="864"/>
      <c r="C24" s="864"/>
      <c r="D24" s="878"/>
      <c r="E24" s="878"/>
      <c r="F24" s="878"/>
      <c r="G24" s="878"/>
      <c r="H24" s="878"/>
      <c r="I24" s="878"/>
      <c r="J24" s="878"/>
      <c r="K24" s="878"/>
      <c r="L24" s="878"/>
      <c r="M24" s="878"/>
      <c r="N24" s="878"/>
      <c r="P24" s="867"/>
      <c r="Q24" s="868"/>
      <c r="R24" s="869"/>
      <c r="S24" s="882"/>
      <c r="T24" s="869"/>
      <c r="U24" s="871"/>
      <c r="V24" s="884"/>
      <c r="W24" s="873"/>
      <c r="X24" s="859">
        <f t="shared" si="0"/>
        <v>0</v>
      </c>
      <c r="Y24" s="859">
        <f t="shared" si="0"/>
        <v>0</v>
      </c>
      <c r="Z24" s="874">
        <f t="shared" si="2"/>
        <v>0</v>
      </c>
      <c r="AA24" s="874" t="str">
        <f t="shared" si="3"/>
        <v>2F</v>
      </c>
      <c r="AB24" s="875" t="str">
        <f t="shared" si="1"/>
        <v>0\0</v>
      </c>
      <c r="AC24" s="875">
        <f t="shared" si="4"/>
        <v>0</v>
      </c>
      <c r="AD24" s="876" t="e">
        <f t="shared" si="5"/>
        <v>#N/A</v>
      </c>
      <c r="AH24" s="877"/>
      <c r="AL24" s="877"/>
    </row>
    <row r="25" spans="2:38" ht="17.25" thickBot="1">
      <c r="B25" s="879"/>
      <c r="C25" s="879"/>
      <c r="D25" s="880"/>
      <c r="E25" s="880"/>
      <c r="F25" s="880"/>
      <c r="G25" s="880"/>
      <c r="H25" s="880"/>
      <c r="I25" s="880"/>
      <c r="J25" s="880"/>
      <c r="K25" s="880"/>
      <c r="L25" s="880"/>
      <c r="M25" s="880"/>
      <c r="N25" s="880"/>
      <c r="P25" s="867"/>
      <c r="Q25" s="868"/>
      <c r="R25" s="869"/>
      <c r="S25" s="882"/>
      <c r="T25" s="869"/>
      <c r="U25" s="871"/>
      <c r="V25" s="884"/>
      <c r="W25" s="873"/>
      <c r="X25" s="859">
        <f t="shared" si="0"/>
        <v>0</v>
      </c>
      <c r="Y25" s="859">
        <f t="shared" si="0"/>
        <v>0</v>
      </c>
      <c r="Z25" s="874">
        <f t="shared" si="2"/>
        <v>0</v>
      </c>
      <c r="AA25" s="874" t="str">
        <f t="shared" si="3"/>
        <v>2F</v>
      </c>
      <c r="AB25" s="875" t="str">
        <f t="shared" si="1"/>
        <v>0\0</v>
      </c>
      <c r="AC25" s="875">
        <f t="shared" si="4"/>
        <v>0</v>
      </c>
      <c r="AD25" s="876" t="e">
        <f t="shared" si="5"/>
        <v>#N/A</v>
      </c>
      <c r="AH25" s="877"/>
      <c r="AL25" s="877"/>
    </row>
    <row r="26" spans="2:38" ht="19.5" thickTop="1" thickBot="1">
      <c r="B26" s="864"/>
      <c r="C26" s="864"/>
      <c r="D26" s="865"/>
      <c r="E26" s="866"/>
      <c r="F26" s="865"/>
      <c r="G26" s="865"/>
      <c r="H26" s="865"/>
      <c r="I26" s="865"/>
      <c r="J26" s="865"/>
      <c r="K26" s="865"/>
      <c r="L26" s="865"/>
      <c r="M26" s="865"/>
      <c r="N26" s="865"/>
      <c r="P26" s="887"/>
      <c r="Q26" s="868"/>
      <c r="R26" s="869"/>
      <c r="S26" s="870"/>
      <c r="T26" s="869"/>
      <c r="U26" s="886"/>
      <c r="V26" s="884"/>
      <c r="W26" s="873"/>
      <c r="X26" s="859">
        <f t="shared" si="0"/>
        <v>0</v>
      </c>
      <c r="Y26" s="859">
        <f t="shared" si="0"/>
        <v>0</v>
      </c>
      <c r="Z26" s="874">
        <f t="shared" si="2"/>
        <v>0</v>
      </c>
      <c r="AA26" s="874" t="str">
        <f t="shared" si="3"/>
        <v>2F</v>
      </c>
      <c r="AB26" s="875" t="str">
        <f t="shared" si="1"/>
        <v>0\0</v>
      </c>
      <c r="AC26" s="875">
        <f t="shared" si="4"/>
        <v>0</v>
      </c>
      <c r="AD26" s="876" t="e">
        <f t="shared" si="5"/>
        <v>#N/A</v>
      </c>
      <c r="AH26" s="877"/>
      <c r="AL26" s="877"/>
    </row>
    <row r="27" spans="2:38">
      <c r="B27" s="864"/>
      <c r="C27" s="864"/>
      <c r="D27" s="878"/>
      <c r="E27" s="878"/>
      <c r="F27" s="878"/>
      <c r="G27" s="878"/>
      <c r="H27" s="878"/>
      <c r="I27" s="878"/>
      <c r="J27" s="878"/>
      <c r="K27" s="878"/>
      <c r="L27" s="878"/>
      <c r="M27" s="878"/>
      <c r="N27" s="878"/>
      <c r="P27" s="887"/>
      <c r="Q27" s="868"/>
      <c r="R27" s="869"/>
      <c r="S27" s="870"/>
      <c r="T27" s="869"/>
      <c r="U27" s="886"/>
      <c r="V27" s="884"/>
      <c r="W27" s="873"/>
      <c r="X27" s="859">
        <f t="shared" si="0"/>
        <v>0</v>
      </c>
      <c r="Y27" s="859">
        <f t="shared" si="0"/>
        <v>0</v>
      </c>
      <c r="Z27" s="874">
        <f t="shared" si="2"/>
        <v>0</v>
      </c>
      <c r="AA27" s="874" t="str">
        <f t="shared" si="3"/>
        <v>2F</v>
      </c>
      <c r="AB27" s="875" t="str">
        <f t="shared" si="1"/>
        <v>0\0</v>
      </c>
      <c r="AC27" s="875">
        <f t="shared" si="4"/>
        <v>0</v>
      </c>
      <c r="AD27" s="876" t="e">
        <f t="shared" si="5"/>
        <v>#N/A</v>
      </c>
      <c r="AH27" s="877"/>
      <c r="AL27" s="877"/>
    </row>
    <row r="28" spans="2:38">
      <c r="B28" s="864"/>
      <c r="C28" s="864"/>
      <c r="D28" s="878"/>
      <c r="E28" s="878"/>
      <c r="F28" s="878"/>
      <c r="G28" s="878"/>
      <c r="H28" s="878"/>
      <c r="I28" s="878"/>
      <c r="J28" s="878"/>
      <c r="K28" s="878"/>
      <c r="L28" s="878"/>
      <c r="M28" s="878"/>
      <c r="N28" s="878"/>
      <c r="P28" s="887"/>
      <c r="Q28" s="868"/>
      <c r="R28" s="869"/>
      <c r="S28" s="870"/>
      <c r="T28" s="869"/>
      <c r="U28" s="886"/>
      <c r="V28" s="884"/>
      <c r="W28" s="873"/>
      <c r="X28" s="859">
        <f t="shared" si="0"/>
        <v>0</v>
      </c>
      <c r="Y28" s="859">
        <f t="shared" si="0"/>
        <v>0</v>
      </c>
      <c r="Z28" s="874">
        <f t="shared" si="2"/>
        <v>0</v>
      </c>
      <c r="AA28" s="874" t="str">
        <f t="shared" si="3"/>
        <v>2F</v>
      </c>
      <c r="AB28" s="875" t="str">
        <f t="shared" si="1"/>
        <v>0\0</v>
      </c>
      <c r="AC28" s="875">
        <f t="shared" si="4"/>
        <v>0</v>
      </c>
      <c r="AD28" s="876" t="e">
        <f t="shared" si="5"/>
        <v>#N/A</v>
      </c>
      <c r="AH28" s="877"/>
      <c r="AL28" s="877"/>
    </row>
    <row r="29" spans="2:38" ht="17.25" thickBot="1">
      <c r="B29" s="879"/>
      <c r="C29" s="879"/>
      <c r="D29" s="880"/>
      <c r="E29" s="880"/>
      <c r="F29" s="880"/>
      <c r="G29" s="880"/>
      <c r="H29" s="880"/>
      <c r="I29" s="880"/>
      <c r="J29" s="880"/>
      <c r="K29" s="880"/>
      <c r="L29" s="880"/>
      <c r="M29" s="880"/>
      <c r="N29" s="880"/>
      <c r="P29" s="867"/>
      <c r="Q29" s="868"/>
      <c r="R29" s="869"/>
      <c r="S29" s="870"/>
      <c r="T29" s="869"/>
      <c r="U29" s="871"/>
      <c r="V29" s="884"/>
      <c r="W29" s="873"/>
      <c r="X29" s="859">
        <f t="shared" si="0"/>
        <v>0</v>
      </c>
      <c r="Y29" s="859">
        <f t="shared" si="0"/>
        <v>0</v>
      </c>
      <c r="Z29" s="874">
        <f t="shared" si="2"/>
        <v>0</v>
      </c>
      <c r="AA29" s="874" t="str">
        <f t="shared" si="3"/>
        <v>2F</v>
      </c>
      <c r="AB29" s="875" t="str">
        <f t="shared" si="1"/>
        <v>0\0</v>
      </c>
      <c r="AC29" s="875">
        <f t="shared" si="4"/>
        <v>0</v>
      </c>
      <c r="AD29" s="876" t="e">
        <f t="shared" si="5"/>
        <v>#N/A</v>
      </c>
      <c r="AH29" s="877"/>
      <c r="AL29" s="877"/>
    </row>
    <row r="30" spans="2:38" ht="19.5" thickTop="1" thickBot="1">
      <c r="B30" s="864"/>
      <c r="C30" s="864"/>
      <c r="D30" s="865"/>
      <c r="E30" s="866"/>
      <c r="F30" s="865"/>
      <c r="G30" s="865"/>
      <c r="H30" s="865"/>
      <c r="I30" s="865"/>
      <c r="J30" s="865"/>
      <c r="K30" s="865"/>
      <c r="L30" s="865"/>
      <c r="M30" s="865"/>
      <c r="N30" s="865"/>
      <c r="P30" s="867"/>
      <c r="Q30" s="868"/>
      <c r="R30" s="869"/>
      <c r="S30" s="870"/>
      <c r="T30" s="869"/>
      <c r="U30" s="871"/>
      <c r="V30" s="884"/>
      <c r="W30" s="873"/>
      <c r="X30" s="859">
        <f t="shared" si="0"/>
        <v>0</v>
      </c>
      <c r="Y30" s="859">
        <f t="shared" si="0"/>
        <v>0</v>
      </c>
      <c r="Z30" s="874">
        <f t="shared" si="2"/>
        <v>0</v>
      </c>
      <c r="AA30" s="874" t="str">
        <f t="shared" si="3"/>
        <v>2F</v>
      </c>
      <c r="AB30" s="875" t="str">
        <f t="shared" si="1"/>
        <v>0\0</v>
      </c>
      <c r="AC30" s="875">
        <f t="shared" si="4"/>
        <v>0</v>
      </c>
      <c r="AD30" s="876" t="e">
        <f t="shared" si="5"/>
        <v>#N/A</v>
      </c>
      <c r="AH30" s="877"/>
      <c r="AL30" s="877"/>
    </row>
    <row r="31" spans="2:38">
      <c r="B31" s="864"/>
      <c r="C31" s="864"/>
      <c r="D31" s="878"/>
      <c r="E31" s="878"/>
      <c r="F31" s="878"/>
      <c r="G31" s="878"/>
      <c r="H31" s="878"/>
      <c r="I31" s="878"/>
      <c r="J31" s="878"/>
      <c r="K31" s="878"/>
      <c r="L31" s="878"/>
      <c r="M31" s="878"/>
      <c r="N31" s="878"/>
      <c r="P31" s="867"/>
      <c r="Q31" s="868"/>
      <c r="R31" s="869"/>
      <c r="S31" s="870"/>
      <c r="T31" s="869"/>
      <c r="U31" s="871"/>
      <c r="V31" s="884"/>
      <c r="W31" s="873"/>
      <c r="X31" s="859">
        <f t="shared" si="0"/>
        <v>0</v>
      </c>
      <c r="Y31" s="859">
        <f t="shared" si="0"/>
        <v>0</v>
      </c>
      <c r="Z31" s="874">
        <f t="shared" si="2"/>
        <v>0</v>
      </c>
      <c r="AA31" s="874" t="str">
        <f t="shared" si="3"/>
        <v>2F</v>
      </c>
      <c r="AB31" s="875" t="str">
        <f t="shared" si="1"/>
        <v>0\0</v>
      </c>
      <c r="AC31" s="875">
        <f t="shared" si="4"/>
        <v>0</v>
      </c>
      <c r="AD31" s="876" t="e">
        <f t="shared" si="5"/>
        <v>#N/A</v>
      </c>
      <c r="AH31" s="877"/>
      <c r="AL31" s="877"/>
    </row>
    <row r="32" spans="2:38">
      <c r="B32" s="864"/>
      <c r="C32" s="864"/>
      <c r="D32" s="878"/>
      <c r="E32" s="878"/>
      <c r="F32" s="878"/>
      <c r="G32" s="878"/>
      <c r="H32" s="878"/>
      <c r="I32" s="878"/>
      <c r="J32" s="878"/>
      <c r="K32" s="878"/>
      <c r="L32" s="878"/>
      <c r="M32" s="878"/>
      <c r="N32" s="878"/>
      <c r="P32" s="867"/>
      <c r="Q32" s="868"/>
      <c r="R32" s="869"/>
      <c r="S32" s="870"/>
      <c r="T32" s="869"/>
      <c r="U32" s="871"/>
      <c r="V32" s="884"/>
      <c r="W32" s="873"/>
      <c r="X32" s="859">
        <f t="shared" si="0"/>
        <v>0</v>
      </c>
      <c r="Y32" s="859">
        <f t="shared" si="0"/>
        <v>0</v>
      </c>
      <c r="Z32" s="874">
        <f t="shared" si="2"/>
        <v>0</v>
      </c>
      <c r="AA32" s="874" t="str">
        <f t="shared" si="3"/>
        <v>2F</v>
      </c>
      <c r="AB32" s="875" t="str">
        <f t="shared" si="1"/>
        <v>0\0</v>
      </c>
      <c r="AC32" s="875">
        <f t="shared" si="4"/>
        <v>0</v>
      </c>
      <c r="AD32" s="876" t="e">
        <f t="shared" si="5"/>
        <v>#N/A</v>
      </c>
      <c r="AH32" s="877"/>
      <c r="AL32" s="877"/>
    </row>
    <row r="33" spans="2:38" ht="17.25" thickBot="1">
      <c r="B33" s="879"/>
      <c r="C33" s="879"/>
      <c r="D33" s="880"/>
      <c r="E33" s="880"/>
      <c r="F33" s="880"/>
      <c r="G33" s="880"/>
      <c r="H33" s="880"/>
      <c r="I33" s="880"/>
      <c r="J33" s="880"/>
      <c r="K33" s="880"/>
      <c r="L33" s="880"/>
      <c r="M33" s="880"/>
      <c r="N33" s="880"/>
      <c r="P33" s="867"/>
      <c r="Q33" s="868"/>
      <c r="R33" s="869"/>
      <c r="S33" s="870"/>
      <c r="T33" s="869"/>
      <c r="U33" s="871"/>
      <c r="V33" s="884"/>
      <c r="W33" s="873"/>
      <c r="X33" s="859">
        <f t="shared" si="0"/>
        <v>0</v>
      </c>
      <c r="Y33" s="859">
        <f t="shared" si="0"/>
        <v>0</v>
      </c>
      <c r="Z33" s="874">
        <f t="shared" si="2"/>
        <v>0</v>
      </c>
      <c r="AA33" s="874" t="str">
        <f t="shared" si="3"/>
        <v>2F</v>
      </c>
      <c r="AB33" s="875" t="str">
        <f t="shared" si="1"/>
        <v>0\0</v>
      </c>
      <c r="AC33" s="875">
        <f t="shared" si="4"/>
        <v>0</v>
      </c>
      <c r="AD33" s="876" t="e">
        <f t="shared" si="5"/>
        <v>#N/A</v>
      </c>
      <c r="AH33" s="877"/>
      <c r="AL33" s="877"/>
    </row>
    <row r="34" spans="2:38" ht="19.5" thickTop="1" thickBot="1">
      <c r="B34" s="864"/>
      <c r="C34" s="864"/>
      <c r="D34" s="865"/>
      <c r="E34" s="866"/>
      <c r="F34" s="865"/>
      <c r="G34" s="865"/>
      <c r="H34" s="865"/>
      <c r="I34" s="865"/>
      <c r="J34" s="865"/>
      <c r="K34" s="865"/>
      <c r="L34" s="865"/>
      <c r="M34" s="865"/>
      <c r="N34" s="865"/>
      <c r="P34" s="867"/>
      <c r="Q34" s="868"/>
      <c r="R34" s="869"/>
      <c r="S34" s="870"/>
      <c r="T34" s="869"/>
      <c r="U34" s="871"/>
      <c r="V34" s="884"/>
      <c r="W34" s="873"/>
      <c r="X34" s="859">
        <f t="shared" ref="X34:Y65" si="6">U34*100</f>
        <v>0</v>
      </c>
      <c r="Y34" s="859">
        <f t="shared" si="6"/>
        <v>0</v>
      </c>
      <c r="Z34" s="874">
        <f t="shared" si="2"/>
        <v>0</v>
      </c>
      <c r="AA34" s="874" t="str">
        <f t="shared" si="3"/>
        <v>2F</v>
      </c>
      <c r="AB34" s="875" t="str">
        <f t="shared" si="1"/>
        <v>0\0</v>
      </c>
      <c r="AC34" s="875">
        <f t="shared" si="4"/>
        <v>0</v>
      </c>
      <c r="AD34" s="876" t="e">
        <f t="shared" si="5"/>
        <v>#N/A</v>
      </c>
      <c r="AH34" s="877"/>
      <c r="AL34" s="877"/>
    </row>
    <row r="35" spans="2:38">
      <c r="B35" s="864"/>
      <c r="C35" s="864"/>
      <c r="D35" s="878"/>
      <c r="E35" s="878"/>
      <c r="F35" s="878"/>
      <c r="G35" s="878"/>
      <c r="H35" s="878"/>
      <c r="I35" s="878"/>
      <c r="J35" s="878"/>
      <c r="K35" s="878"/>
      <c r="L35" s="878"/>
      <c r="M35" s="878"/>
      <c r="N35" s="878"/>
      <c r="P35" s="867"/>
      <c r="Q35" s="868"/>
      <c r="R35" s="869"/>
      <c r="S35" s="870"/>
      <c r="T35" s="869"/>
      <c r="U35" s="871"/>
      <c r="V35" s="884"/>
      <c r="W35" s="873"/>
      <c r="X35" s="859">
        <f t="shared" si="6"/>
        <v>0</v>
      </c>
      <c r="Y35" s="859">
        <f t="shared" si="6"/>
        <v>0</v>
      </c>
      <c r="Z35" s="874">
        <f t="shared" si="2"/>
        <v>0</v>
      </c>
      <c r="AA35" s="874" t="str">
        <f t="shared" si="3"/>
        <v>2F</v>
      </c>
      <c r="AB35" s="875" t="str">
        <f t="shared" si="1"/>
        <v>0\0</v>
      </c>
      <c r="AC35" s="875">
        <f t="shared" si="4"/>
        <v>0</v>
      </c>
      <c r="AD35" s="876" t="e">
        <f t="shared" si="5"/>
        <v>#N/A</v>
      </c>
      <c r="AH35" s="877"/>
      <c r="AL35" s="877"/>
    </row>
    <row r="36" spans="2:38">
      <c r="B36" s="864"/>
      <c r="C36" s="864"/>
      <c r="D36" s="878"/>
      <c r="E36" s="878"/>
      <c r="F36" s="878"/>
      <c r="G36" s="878"/>
      <c r="H36" s="878"/>
      <c r="I36" s="878"/>
      <c r="J36" s="878"/>
      <c r="K36" s="878"/>
      <c r="L36" s="878"/>
      <c r="M36" s="878"/>
      <c r="N36" s="878"/>
      <c r="P36" s="867"/>
      <c r="Q36" s="868"/>
      <c r="R36" s="869"/>
      <c r="S36" s="870"/>
      <c r="T36" s="869"/>
      <c r="U36" s="871"/>
      <c r="V36" s="884"/>
      <c r="W36" s="873"/>
      <c r="X36" s="859">
        <f t="shared" si="6"/>
        <v>0</v>
      </c>
      <c r="Y36" s="859">
        <f t="shared" si="6"/>
        <v>0</v>
      </c>
      <c r="Z36" s="874">
        <f t="shared" si="2"/>
        <v>0</v>
      </c>
      <c r="AA36" s="874" t="str">
        <f t="shared" si="3"/>
        <v>2F</v>
      </c>
      <c r="AB36" s="875" t="str">
        <f t="shared" si="1"/>
        <v>0\0</v>
      </c>
      <c r="AC36" s="875">
        <f t="shared" si="4"/>
        <v>0</v>
      </c>
      <c r="AD36" s="876" t="e">
        <f t="shared" si="5"/>
        <v>#N/A</v>
      </c>
      <c r="AH36" s="877"/>
      <c r="AL36" s="877"/>
    </row>
    <row r="37" spans="2:38" ht="17.25" thickBot="1">
      <c r="B37" s="879"/>
      <c r="C37" s="879"/>
      <c r="D37" s="880"/>
      <c r="E37" s="880"/>
      <c r="F37" s="880"/>
      <c r="G37" s="880"/>
      <c r="H37" s="880"/>
      <c r="I37" s="880"/>
      <c r="J37" s="880"/>
      <c r="K37" s="880"/>
      <c r="L37" s="880"/>
      <c r="M37" s="880"/>
      <c r="N37" s="880"/>
      <c r="P37" s="867"/>
      <c r="Q37" s="868"/>
      <c r="R37" s="869"/>
      <c r="S37" s="870"/>
      <c r="T37" s="869"/>
      <c r="U37" s="871"/>
      <c r="V37" s="884"/>
      <c r="W37" s="873"/>
      <c r="X37" s="859">
        <f t="shared" si="6"/>
        <v>0</v>
      </c>
      <c r="Y37" s="859">
        <f t="shared" si="6"/>
        <v>0</v>
      </c>
      <c r="Z37" s="874">
        <f t="shared" si="2"/>
        <v>0</v>
      </c>
      <c r="AA37" s="874" t="str">
        <f t="shared" si="3"/>
        <v>2F</v>
      </c>
      <c r="AB37" s="875" t="str">
        <f t="shared" si="1"/>
        <v>0\0</v>
      </c>
      <c r="AC37" s="875">
        <f t="shared" si="4"/>
        <v>0</v>
      </c>
      <c r="AD37" s="876" t="e">
        <f t="shared" si="5"/>
        <v>#N/A</v>
      </c>
      <c r="AH37" s="877"/>
      <c r="AL37" s="877"/>
    </row>
    <row r="38" spans="2:38" ht="19.5" thickTop="1" thickBot="1">
      <c r="B38" s="864"/>
      <c r="C38" s="864"/>
      <c r="D38" s="865"/>
      <c r="E38" s="866"/>
      <c r="F38" s="865"/>
      <c r="G38" s="865"/>
      <c r="H38" s="865"/>
      <c r="I38" s="865"/>
      <c r="J38" s="865"/>
      <c r="K38" s="865"/>
      <c r="L38" s="865"/>
      <c r="M38" s="865"/>
      <c r="N38" s="865"/>
      <c r="P38" s="867"/>
      <c r="Q38" s="868"/>
      <c r="R38" s="869"/>
      <c r="S38" s="870"/>
      <c r="T38" s="869"/>
      <c r="U38" s="871"/>
      <c r="V38" s="884"/>
      <c r="W38" s="873"/>
      <c r="X38" s="859">
        <f t="shared" si="6"/>
        <v>0</v>
      </c>
      <c r="Y38" s="859">
        <f t="shared" si="6"/>
        <v>0</v>
      </c>
      <c r="Z38" s="874">
        <f t="shared" si="2"/>
        <v>0</v>
      </c>
      <c r="AA38" s="874" t="str">
        <f t="shared" si="3"/>
        <v>2F</v>
      </c>
      <c r="AB38" s="875" t="str">
        <f t="shared" si="1"/>
        <v>0\0</v>
      </c>
      <c r="AC38" s="875">
        <f t="shared" si="4"/>
        <v>0</v>
      </c>
      <c r="AD38" s="876" t="e">
        <f t="shared" si="5"/>
        <v>#N/A</v>
      </c>
      <c r="AH38" s="877"/>
      <c r="AL38" s="877"/>
    </row>
    <row r="39" spans="2:38">
      <c r="B39" s="864"/>
      <c r="C39" s="864"/>
      <c r="D39" s="878"/>
      <c r="E39" s="878"/>
      <c r="F39" s="878"/>
      <c r="G39" s="878"/>
      <c r="H39" s="878"/>
      <c r="I39" s="878"/>
      <c r="J39" s="878"/>
      <c r="K39" s="878"/>
      <c r="L39" s="878"/>
      <c r="M39" s="878"/>
      <c r="N39" s="878"/>
      <c r="P39" s="867"/>
      <c r="Q39" s="868"/>
      <c r="R39" s="869"/>
      <c r="S39" s="870"/>
      <c r="T39" s="869"/>
      <c r="U39" s="871"/>
      <c r="V39" s="884"/>
      <c r="W39" s="873"/>
      <c r="X39" s="859">
        <f t="shared" si="6"/>
        <v>0</v>
      </c>
      <c r="Y39" s="859">
        <f t="shared" si="6"/>
        <v>0</v>
      </c>
      <c r="Z39" s="874">
        <f t="shared" si="2"/>
        <v>0</v>
      </c>
      <c r="AA39" s="874" t="str">
        <f t="shared" si="3"/>
        <v>2F</v>
      </c>
      <c r="AB39" s="875" t="str">
        <f t="shared" si="1"/>
        <v>0\0</v>
      </c>
      <c r="AC39" s="875">
        <f t="shared" si="4"/>
        <v>0</v>
      </c>
      <c r="AD39" s="876" t="e">
        <f t="shared" si="5"/>
        <v>#N/A</v>
      </c>
      <c r="AH39" s="877"/>
      <c r="AL39" s="877"/>
    </row>
    <row r="40" spans="2:38">
      <c r="B40" s="864"/>
      <c r="C40" s="864"/>
      <c r="D40" s="878"/>
      <c r="E40" s="878"/>
      <c r="F40" s="878"/>
      <c r="G40" s="878"/>
      <c r="H40" s="878"/>
      <c r="I40" s="878"/>
      <c r="J40" s="878"/>
      <c r="K40" s="878"/>
      <c r="L40" s="878"/>
      <c r="M40" s="878"/>
      <c r="N40" s="878"/>
      <c r="P40" s="867"/>
      <c r="Q40" s="868"/>
      <c r="R40" s="869"/>
      <c r="S40" s="870"/>
      <c r="T40" s="869"/>
      <c r="U40" s="871"/>
      <c r="V40" s="884"/>
      <c r="W40" s="873"/>
      <c r="X40" s="859">
        <f t="shared" si="6"/>
        <v>0</v>
      </c>
      <c r="Y40" s="859">
        <f t="shared" si="6"/>
        <v>0</v>
      </c>
      <c r="Z40" s="874">
        <f t="shared" si="2"/>
        <v>0</v>
      </c>
      <c r="AA40" s="874" t="str">
        <f t="shared" si="3"/>
        <v>2F</v>
      </c>
      <c r="AB40" s="875" t="str">
        <f t="shared" si="1"/>
        <v>0\0</v>
      </c>
      <c r="AC40" s="875">
        <f t="shared" si="4"/>
        <v>0</v>
      </c>
      <c r="AD40" s="876" t="e">
        <f t="shared" si="5"/>
        <v>#N/A</v>
      </c>
      <c r="AH40" s="877"/>
      <c r="AL40" s="877"/>
    </row>
    <row r="41" spans="2:38" ht="17.25" thickBot="1">
      <c r="B41" s="879"/>
      <c r="C41" s="879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P41" s="867"/>
      <c r="Q41" s="868"/>
      <c r="R41" s="869"/>
      <c r="S41" s="870"/>
      <c r="T41" s="869"/>
      <c r="U41" s="871"/>
      <c r="V41" s="884"/>
      <c r="W41" s="873"/>
      <c r="X41" s="859">
        <f t="shared" si="6"/>
        <v>0</v>
      </c>
      <c r="Y41" s="859">
        <f t="shared" si="6"/>
        <v>0</v>
      </c>
      <c r="Z41" s="874">
        <f t="shared" si="2"/>
        <v>0</v>
      </c>
      <c r="AA41" s="874" t="str">
        <f t="shared" si="3"/>
        <v>2F</v>
      </c>
      <c r="AB41" s="875" t="str">
        <f t="shared" si="1"/>
        <v>0\0</v>
      </c>
      <c r="AC41" s="875">
        <f t="shared" si="4"/>
        <v>0</v>
      </c>
      <c r="AD41" s="876" t="e">
        <f t="shared" si="5"/>
        <v>#N/A</v>
      </c>
      <c r="AH41" s="877"/>
      <c r="AL41" s="877"/>
    </row>
    <row r="42" spans="2:38" ht="19.5" thickTop="1" thickBot="1">
      <c r="B42" s="864"/>
      <c r="C42" s="864"/>
      <c r="D42" s="865"/>
      <c r="E42" s="866"/>
      <c r="F42" s="865"/>
      <c r="G42" s="865"/>
      <c r="H42" s="865"/>
      <c r="I42" s="865"/>
      <c r="J42" s="865"/>
      <c r="K42" s="865"/>
      <c r="L42" s="865"/>
      <c r="M42" s="865"/>
      <c r="N42" s="865"/>
      <c r="P42" s="867"/>
      <c r="Q42" s="885"/>
      <c r="R42" s="869"/>
      <c r="S42" s="882"/>
      <c r="T42" s="869"/>
      <c r="U42" s="871"/>
      <c r="V42" s="884"/>
      <c r="W42" s="873"/>
      <c r="X42" s="859">
        <f t="shared" si="6"/>
        <v>0</v>
      </c>
      <c r="Y42" s="859">
        <f t="shared" si="6"/>
        <v>0</v>
      </c>
      <c r="Z42" s="874">
        <f t="shared" si="2"/>
        <v>0</v>
      </c>
      <c r="AA42" s="874" t="str">
        <f t="shared" si="3"/>
        <v>2F</v>
      </c>
      <c r="AB42" s="875" t="str">
        <f t="shared" si="1"/>
        <v>0\0</v>
      </c>
      <c r="AC42" s="875">
        <f t="shared" si="4"/>
        <v>0</v>
      </c>
      <c r="AD42" s="876" t="e">
        <f t="shared" si="5"/>
        <v>#N/A</v>
      </c>
      <c r="AH42" s="877"/>
      <c r="AL42" s="877"/>
    </row>
    <row r="43" spans="2:38">
      <c r="B43" s="864"/>
      <c r="C43" s="864"/>
      <c r="D43" s="878"/>
      <c r="E43" s="878"/>
      <c r="F43" s="878"/>
      <c r="G43" s="878"/>
      <c r="H43" s="878"/>
      <c r="I43" s="878"/>
      <c r="J43" s="878"/>
      <c r="K43" s="878"/>
      <c r="L43" s="878"/>
      <c r="M43" s="878"/>
      <c r="N43" s="878"/>
      <c r="P43" s="867"/>
      <c r="Q43" s="885"/>
      <c r="R43" s="869"/>
      <c r="S43" s="882"/>
      <c r="T43" s="869"/>
      <c r="U43" s="871"/>
      <c r="V43" s="884"/>
      <c r="W43" s="873"/>
      <c r="X43" s="859">
        <f t="shared" si="6"/>
        <v>0</v>
      </c>
      <c r="Y43" s="859">
        <f t="shared" si="6"/>
        <v>0</v>
      </c>
      <c r="Z43" s="874">
        <f t="shared" si="2"/>
        <v>0</v>
      </c>
      <c r="AA43" s="874" t="str">
        <f t="shared" si="3"/>
        <v>2F</v>
      </c>
      <c r="AB43" s="875" t="str">
        <f t="shared" si="1"/>
        <v>0\0</v>
      </c>
      <c r="AC43" s="875">
        <f t="shared" si="4"/>
        <v>0</v>
      </c>
      <c r="AD43" s="876" t="e">
        <f t="shared" si="5"/>
        <v>#N/A</v>
      </c>
      <c r="AH43" s="877"/>
      <c r="AL43" s="877"/>
    </row>
    <row r="44" spans="2:38">
      <c r="B44" s="864"/>
      <c r="C44" s="864"/>
      <c r="D44" s="878"/>
      <c r="E44" s="878"/>
      <c r="F44" s="878"/>
      <c r="G44" s="878"/>
      <c r="H44" s="878"/>
      <c r="I44" s="878"/>
      <c r="J44" s="878"/>
      <c r="K44" s="878"/>
      <c r="L44" s="878"/>
      <c r="M44" s="878"/>
      <c r="N44" s="878"/>
      <c r="P44" s="867"/>
      <c r="Q44" s="885"/>
      <c r="R44" s="869"/>
      <c r="S44" s="882"/>
      <c r="T44" s="869"/>
      <c r="U44" s="871"/>
      <c r="V44" s="884"/>
      <c r="W44" s="873"/>
      <c r="X44" s="859">
        <f t="shared" si="6"/>
        <v>0</v>
      </c>
      <c r="Y44" s="859">
        <f t="shared" si="6"/>
        <v>0</v>
      </c>
      <c r="Z44" s="874">
        <f t="shared" si="2"/>
        <v>0</v>
      </c>
      <c r="AA44" s="874" t="str">
        <f t="shared" si="3"/>
        <v>2F</v>
      </c>
      <c r="AB44" s="875" t="str">
        <f t="shared" si="1"/>
        <v>0\0</v>
      </c>
      <c r="AC44" s="875">
        <f t="shared" si="4"/>
        <v>0</v>
      </c>
      <c r="AD44" s="876" t="e">
        <f t="shared" si="5"/>
        <v>#N/A</v>
      </c>
      <c r="AH44" s="877"/>
      <c r="AL44" s="877"/>
    </row>
    <row r="45" spans="2:38" ht="17.25" thickBot="1">
      <c r="B45" s="879"/>
      <c r="C45" s="879"/>
      <c r="D45" s="880"/>
      <c r="E45" s="880"/>
      <c r="F45" s="880"/>
      <c r="G45" s="880"/>
      <c r="H45" s="880"/>
      <c r="I45" s="880"/>
      <c r="J45" s="880"/>
      <c r="K45" s="880"/>
      <c r="L45" s="880"/>
      <c r="M45" s="880"/>
      <c r="N45" s="880"/>
      <c r="P45" s="867"/>
      <c r="Q45" s="885"/>
      <c r="R45" s="869"/>
      <c r="S45" s="882"/>
      <c r="T45" s="869"/>
      <c r="U45" s="871"/>
      <c r="V45" s="884"/>
      <c r="W45" s="873"/>
      <c r="X45" s="859">
        <f t="shared" si="6"/>
        <v>0</v>
      </c>
      <c r="Y45" s="859">
        <f t="shared" si="6"/>
        <v>0</v>
      </c>
      <c r="Z45" s="874">
        <f t="shared" si="2"/>
        <v>0</v>
      </c>
      <c r="AA45" s="874" t="str">
        <f t="shared" si="3"/>
        <v>2F</v>
      </c>
      <c r="AB45" s="875" t="str">
        <f t="shared" si="1"/>
        <v>0\0</v>
      </c>
      <c r="AC45" s="875">
        <f t="shared" si="4"/>
        <v>0</v>
      </c>
      <c r="AD45" s="876" t="e">
        <f t="shared" si="5"/>
        <v>#N/A</v>
      </c>
      <c r="AH45" s="877"/>
      <c r="AL45" s="877"/>
    </row>
    <row r="46" spans="2:38" ht="19.5" thickTop="1" thickBot="1">
      <c r="B46" s="864"/>
      <c r="C46" s="864"/>
      <c r="D46" s="865"/>
      <c r="E46" s="866"/>
      <c r="F46" s="865"/>
      <c r="G46" s="865"/>
      <c r="H46" s="865"/>
      <c r="I46" s="865"/>
      <c r="J46" s="865"/>
      <c r="K46" s="865"/>
      <c r="L46" s="865"/>
      <c r="M46" s="865"/>
      <c r="N46" s="865"/>
      <c r="P46" s="867"/>
      <c r="Q46" s="885"/>
      <c r="R46" s="869"/>
      <c r="S46" s="882"/>
      <c r="T46" s="869"/>
      <c r="U46" s="871"/>
      <c r="V46" s="884"/>
      <c r="W46" s="873"/>
      <c r="X46" s="859">
        <f t="shared" si="6"/>
        <v>0</v>
      </c>
      <c r="Y46" s="859">
        <f t="shared" si="6"/>
        <v>0</v>
      </c>
      <c r="Z46" s="874">
        <f t="shared" si="2"/>
        <v>0</v>
      </c>
      <c r="AA46" s="874" t="str">
        <f t="shared" si="3"/>
        <v>2F</v>
      </c>
      <c r="AB46" s="875" t="str">
        <f t="shared" si="1"/>
        <v>0\0</v>
      </c>
      <c r="AC46" s="875">
        <f t="shared" si="4"/>
        <v>0</v>
      </c>
      <c r="AD46" s="876" t="e">
        <f t="shared" si="5"/>
        <v>#N/A</v>
      </c>
      <c r="AH46" s="877"/>
      <c r="AL46" s="877"/>
    </row>
    <row r="47" spans="2:38">
      <c r="B47" s="864"/>
      <c r="C47" s="864"/>
      <c r="D47" s="878"/>
      <c r="E47" s="878"/>
      <c r="F47" s="878"/>
      <c r="G47" s="878"/>
      <c r="H47" s="878"/>
      <c r="I47" s="878"/>
      <c r="J47" s="878"/>
      <c r="K47" s="878"/>
      <c r="L47" s="878"/>
      <c r="M47" s="878"/>
      <c r="N47" s="878"/>
      <c r="P47" s="867"/>
      <c r="Q47" s="881"/>
      <c r="R47" s="869"/>
      <c r="S47" s="882"/>
      <c r="T47" s="888"/>
      <c r="U47" s="886"/>
      <c r="V47" s="889"/>
      <c r="W47" s="873"/>
      <c r="X47" s="859">
        <f t="shared" si="6"/>
        <v>0</v>
      </c>
      <c r="Y47" s="859">
        <f t="shared" si="6"/>
        <v>0</v>
      </c>
      <c r="Z47" s="874">
        <f t="shared" si="2"/>
        <v>0</v>
      </c>
      <c r="AA47" s="874" t="str">
        <f t="shared" si="3"/>
        <v>2F</v>
      </c>
      <c r="AB47" s="875" t="str">
        <f t="shared" si="1"/>
        <v>0\0</v>
      </c>
      <c r="AC47" s="875">
        <f t="shared" si="4"/>
        <v>0</v>
      </c>
      <c r="AD47" s="876" t="e">
        <f t="shared" si="5"/>
        <v>#N/A</v>
      </c>
      <c r="AH47" s="877"/>
      <c r="AL47" s="877"/>
    </row>
    <row r="48" spans="2:38">
      <c r="B48" s="864"/>
      <c r="C48" s="864"/>
      <c r="D48" s="878"/>
      <c r="E48" s="878"/>
      <c r="F48" s="878"/>
      <c r="G48" s="878"/>
      <c r="H48" s="878"/>
      <c r="I48" s="878"/>
      <c r="J48" s="878"/>
      <c r="K48" s="878"/>
      <c r="L48" s="878"/>
      <c r="M48" s="878"/>
      <c r="N48" s="878"/>
      <c r="P48" s="867"/>
      <c r="Q48" s="916"/>
      <c r="R48" s="888"/>
      <c r="S48" s="917"/>
      <c r="T48" s="888"/>
      <c r="U48" s="918"/>
      <c r="V48" s="919"/>
      <c r="W48" s="873"/>
      <c r="X48" s="859">
        <f t="shared" si="6"/>
        <v>0</v>
      </c>
      <c r="Y48" s="859">
        <f t="shared" si="6"/>
        <v>0</v>
      </c>
      <c r="Z48" s="874">
        <f t="shared" si="2"/>
        <v>0</v>
      </c>
      <c r="AA48" s="874" t="str">
        <f t="shared" si="3"/>
        <v>2F</v>
      </c>
      <c r="AB48" s="875" t="str">
        <f t="shared" si="1"/>
        <v>0\0</v>
      </c>
      <c r="AC48" s="875">
        <f t="shared" si="4"/>
        <v>0</v>
      </c>
      <c r="AD48" s="876" t="e">
        <f t="shared" si="5"/>
        <v>#N/A</v>
      </c>
      <c r="AH48" s="877"/>
      <c r="AL48" s="877"/>
    </row>
    <row r="49" spans="2:38" ht="17.25" thickBot="1">
      <c r="B49" s="879"/>
      <c r="C49" s="879"/>
      <c r="D49" s="880"/>
      <c r="E49" s="880"/>
      <c r="F49" s="880"/>
      <c r="G49" s="880"/>
      <c r="H49" s="880"/>
      <c r="I49" s="880"/>
      <c r="J49" s="880"/>
      <c r="K49" s="880"/>
      <c r="L49" s="880"/>
      <c r="M49" s="880"/>
      <c r="N49" s="880"/>
      <c r="P49" s="867"/>
      <c r="Q49" s="920"/>
      <c r="R49" s="888"/>
      <c r="S49" s="917"/>
      <c r="T49" s="888"/>
      <c r="U49" s="918"/>
      <c r="V49" s="919"/>
      <c r="W49" s="873"/>
      <c r="X49" s="859">
        <f t="shared" si="6"/>
        <v>0</v>
      </c>
      <c r="Y49" s="859">
        <f t="shared" si="6"/>
        <v>0</v>
      </c>
      <c r="Z49" s="874">
        <f t="shared" si="2"/>
        <v>0</v>
      </c>
      <c r="AA49" s="874" t="str">
        <f t="shared" si="3"/>
        <v>2F</v>
      </c>
      <c r="AB49" s="875" t="str">
        <f t="shared" si="1"/>
        <v>0\0</v>
      </c>
      <c r="AC49" s="875">
        <f t="shared" si="4"/>
        <v>0</v>
      </c>
      <c r="AD49" s="876" t="e">
        <f t="shared" si="5"/>
        <v>#N/A</v>
      </c>
      <c r="AH49" s="877"/>
      <c r="AL49" s="877"/>
    </row>
    <row r="50" spans="2:38" ht="19.5" thickTop="1" thickBot="1">
      <c r="B50" s="864"/>
      <c r="C50" s="864"/>
      <c r="D50" s="865"/>
      <c r="E50" s="866"/>
      <c r="F50" s="865"/>
      <c r="G50" s="865"/>
      <c r="H50" s="865"/>
      <c r="I50" s="865"/>
      <c r="J50" s="865"/>
      <c r="K50" s="865"/>
      <c r="L50" s="865"/>
      <c r="M50" s="865"/>
      <c r="N50" s="865"/>
      <c r="P50" s="867"/>
      <c r="Q50" s="920"/>
      <c r="R50" s="888"/>
      <c r="S50" s="921"/>
      <c r="T50" s="888"/>
      <c r="U50" s="918"/>
      <c r="V50" s="919"/>
      <c r="W50" s="873"/>
      <c r="X50" s="859">
        <f t="shared" si="6"/>
        <v>0</v>
      </c>
      <c r="Y50" s="859">
        <f t="shared" si="6"/>
        <v>0</v>
      </c>
      <c r="Z50" s="874">
        <f t="shared" si="2"/>
        <v>0</v>
      </c>
      <c r="AA50" s="874" t="str">
        <f t="shared" si="3"/>
        <v>2F</v>
      </c>
      <c r="AB50" s="875" t="str">
        <f t="shared" si="1"/>
        <v>0\0</v>
      </c>
      <c r="AC50" s="875">
        <f t="shared" si="4"/>
        <v>0</v>
      </c>
      <c r="AD50" s="876" t="e">
        <f t="shared" si="5"/>
        <v>#N/A</v>
      </c>
      <c r="AH50" s="877"/>
      <c r="AL50" s="877"/>
    </row>
    <row r="51" spans="2:38">
      <c r="B51" s="864"/>
      <c r="C51" s="864"/>
      <c r="D51" s="878"/>
      <c r="E51" s="878"/>
      <c r="F51" s="878"/>
      <c r="G51" s="878"/>
      <c r="H51" s="878"/>
      <c r="I51" s="878"/>
      <c r="J51" s="878"/>
      <c r="K51" s="878"/>
      <c r="L51" s="878"/>
      <c r="M51" s="878"/>
      <c r="N51" s="878"/>
      <c r="P51" s="867"/>
      <c r="Q51" s="920"/>
      <c r="R51" s="888"/>
      <c r="S51" s="921"/>
      <c r="T51" s="888"/>
      <c r="U51" s="918"/>
      <c r="V51" s="919"/>
      <c r="W51" s="873"/>
      <c r="X51" s="859">
        <f t="shared" si="6"/>
        <v>0</v>
      </c>
      <c r="Y51" s="859">
        <f t="shared" si="6"/>
        <v>0</v>
      </c>
      <c r="Z51" s="874">
        <f t="shared" si="2"/>
        <v>0</v>
      </c>
      <c r="AA51" s="874" t="str">
        <f t="shared" si="3"/>
        <v>2F</v>
      </c>
      <c r="AB51" s="875" t="str">
        <f t="shared" si="1"/>
        <v>0\0</v>
      </c>
      <c r="AC51" s="875">
        <f t="shared" si="4"/>
        <v>0</v>
      </c>
      <c r="AD51" s="876" t="e">
        <f t="shared" si="5"/>
        <v>#N/A</v>
      </c>
      <c r="AH51" s="877"/>
      <c r="AL51" s="877"/>
    </row>
    <row r="52" spans="2:38">
      <c r="B52" s="864"/>
      <c r="C52" s="864"/>
      <c r="D52" s="878"/>
      <c r="E52" s="878"/>
      <c r="F52" s="878"/>
      <c r="G52" s="878"/>
      <c r="H52" s="878"/>
      <c r="I52" s="878"/>
      <c r="J52" s="878"/>
      <c r="K52" s="878"/>
      <c r="L52" s="878"/>
      <c r="M52" s="878"/>
      <c r="N52" s="878"/>
      <c r="P52" s="867"/>
      <c r="Q52" s="920"/>
      <c r="R52" s="888"/>
      <c r="S52" s="921"/>
      <c r="T52" s="888"/>
      <c r="U52" s="918"/>
      <c r="V52" s="919"/>
      <c r="W52" s="873"/>
      <c r="X52" s="859">
        <f t="shared" si="6"/>
        <v>0</v>
      </c>
      <c r="Y52" s="859">
        <f t="shared" si="6"/>
        <v>0</v>
      </c>
      <c r="Z52" s="874">
        <f t="shared" si="2"/>
        <v>0</v>
      </c>
      <c r="AA52" s="874" t="str">
        <f t="shared" si="3"/>
        <v>2F</v>
      </c>
      <c r="AB52" s="875" t="str">
        <f t="shared" si="1"/>
        <v>0\0</v>
      </c>
      <c r="AC52" s="875">
        <f t="shared" si="4"/>
        <v>0</v>
      </c>
      <c r="AD52" s="876" t="e">
        <f t="shared" si="5"/>
        <v>#N/A</v>
      </c>
      <c r="AH52" s="877"/>
      <c r="AL52" s="877"/>
    </row>
    <row r="53" spans="2:38" ht="17.25" thickBot="1">
      <c r="B53" s="879"/>
      <c r="C53" s="879"/>
      <c r="D53" s="880"/>
      <c r="E53" s="880"/>
      <c r="F53" s="880"/>
      <c r="G53" s="880"/>
      <c r="H53" s="880"/>
      <c r="I53" s="880"/>
      <c r="J53" s="880"/>
      <c r="K53" s="880"/>
      <c r="L53" s="880"/>
      <c r="M53" s="880"/>
      <c r="N53" s="880"/>
      <c r="P53" s="867"/>
      <c r="Q53" s="920"/>
      <c r="R53" s="888"/>
      <c r="S53" s="921"/>
      <c r="T53" s="888"/>
      <c r="U53" s="918"/>
      <c r="V53" s="919"/>
      <c r="W53" s="873"/>
      <c r="X53" s="859">
        <f t="shared" si="6"/>
        <v>0</v>
      </c>
      <c r="Y53" s="859">
        <f t="shared" si="6"/>
        <v>0</v>
      </c>
      <c r="Z53" s="874">
        <f t="shared" si="2"/>
        <v>0</v>
      </c>
      <c r="AA53" s="874" t="str">
        <f t="shared" si="3"/>
        <v>2F</v>
      </c>
      <c r="AB53" s="875" t="str">
        <f t="shared" si="1"/>
        <v>0\0</v>
      </c>
      <c r="AC53" s="875">
        <f t="shared" si="4"/>
        <v>0</v>
      </c>
      <c r="AD53" s="876" t="e">
        <f t="shared" si="5"/>
        <v>#N/A</v>
      </c>
      <c r="AH53" s="877"/>
      <c r="AL53" s="877"/>
    </row>
    <row r="54" spans="2:38" ht="19.5" thickTop="1" thickBot="1">
      <c r="B54" s="864"/>
      <c r="C54" s="864"/>
      <c r="D54" s="865"/>
      <c r="E54" s="866"/>
      <c r="F54" s="865"/>
      <c r="G54" s="865"/>
      <c r="H54" s="865"/>
      <c r="I54" s="865"/>
      <c r="J54" s="865"/>
      <c r="K54" s="865"/>
      <c r="L54" s="865"/>
      <c r="M54" s="865"/>
      <c r="N54" s="865"/>
      <c r="P54" s="867"/>
      <c r="Q54" s="920"/>
      <c r="R54" s="888"/>
      <c r="S54" s="921"/>
      <c r="T54" s="888"/>
      <c r="U54" s="918"/>
      <c r="V54" s="919"/>
      <c r="W54" s="873"/>
      <c r="X54" s="859">
        <f t="shared" si="6"/>
        <v>0</v>
      </c>
      <c r="Y54" s="859">
        <f t="shared" si="6"/>
        <v>0</v>
      </c>
      <c r="Z54" s="874">
        <f t="shared" si="2"/>
        <v>0</v>
      </c>
      <c r="AA54" s="874" t="str">
        <f t="shared" si="3"/>
        <v>2F</v>
      </c>
      <c r="AB54" s="875" t="str">
        <f t="shared" si="1"/>
        <v>0\0</v>
      </c>
      <c r="AC54" s="875">
        <f t="shared" si="4"/>
        <v>0</v>
      </c>
      <c r="AD54" s="876" t="e">
        <f t="shared" si="5"/>
        <v>#N/A</v>
      </c>
      <c r="AH54" s="877"/>
      <c r="AL54" s="877"/>
    </row>
    <row r="55" spans="2:38">
      <c r="B55" s="864"/>
      <c r="C55" s="864"/>
      <c r="D55" s="878"/>
      <c r="E55" s="878"/>
      <c r="F55" s="878"/>
      <c r="G55" s="878"/>
      <c r="H55" s="878"/>
      <c r="I55" s="878"/>
      <c r="J55" s="878"/>
      <c r="K55" s="878"/>
      <c r="L55" s="878"/>
      <c r="M55" s="878"/>
      <c r="N55" s="878"/>
      <c r="P55" s="867"/>
      <c r="Q55" s="920"/>
      <c r="R55" s="888"/>
      <c r="S55" s="921"/>
      <c r="T55" s="888"/>
      <c r="U55" s="918"/>
      <c r="V55" s="919"/>
      <c r="W55" s="873"/>
      <c r="X55" s="859">
        <f t="shared" si="6"/>
        <v>0</v>
      </c>
      <c r="Y55" s="859">
        <f t="shared" si="6"/>
        <v>0</v>
      </c>
      <c r="Z55" s="874">
        <f t="shared" si="2"/>
        <v>0</v>
      </c>
      <c r="AA55" s="874" t="str">
        <f t="shared" si="3"/>
        <v>2F</v>
      </c>
      <c r="AB55" s="875" t="str">
        <f t="shared" si="1"/>
        <v>0\0</v>
      </c>
      <c r="AC55" s="875">
        <f t="shared" si="4"/>
        <v>0</v>
      </c>
      <c r="AD55" s="876" t="e">
        <f t="shared" si="5"/>
        <v>#N/A</v>
      </c>
      <c r="AH55" s="877"/>
      <c r="AL55" s="877"/>
    </row>
    <row r="56" spans="2:38">
      <c r="B56" s="864"/>
      <c r="C56" s="864"/>
      <c r="D56" s="878"/>
      <c r="E56" s="878"/>
      <c r="F56" s="878"/>
      <c r="G56" s="878"/>
      <c r="H56" s="878"/>
      <c r="I56" s="878"/>
      <c r="J56" s="878"/>
      <c r="K56" s="878"/>
      <c r="L56" s="878"/>
      <c r="M56" s="878"/>
      <c r="N56" s="878"/>
      <c r="P56" s="867"/>
      <c r="Q56" s="922"/>
      <c r="R56" s="888"/>
      <c r="S56" s="923"/>
      <c r="T56" s="888"/>
      <c r="U56" s="918"/>
      <c r="V56" s="919"/>
      <c r="W56" s="873"/>
      <c r="X56" s="859">
        <f t="shared" si="6"/>
        <v>0</v>
      </c>
      <c r="Y56" s="859">
        <f t="shared" si="6"/>
        <v>0</v>
      </c>
      <c r="Z56" s="874">
        <f t="shared" si="2"/>
        <v>0</v>
      </c>
      <c r="AA56" s="874" t="str">
        <f t="shared" si="3"/>
        <v>2F</v>
      </c>
      <c r="AB56" s="875" t="str">
        <f t="shared" si="1"/>
        <v>0\0</v>
      </c>
      <c r="AC56" s="875">
        <f t="shared" si="4"/>
        <v>0</v>
      </c>
      <c r="AD56" s="876" t="e">
        <f t="shared" si="5"/>
        <v>#N/A</v>
      </c>
      <c r="AH56" s="877"/>
      <c r="AL56" s="877"/>
    </row>
    <row r="57" spans="2:38" ht="17.25" thickBot="1">
      <c r="B57" s="879"/>
      <c r="C57" s="879"/>
      <c r="D57" s="880"/>
      <c r="E57" s="880"/>
      <c r="F57" s="880"/>
      <c r="G57" s="880"/>
      <c r="H57" s="880"/>
      <c r="I57" s="880"/>
      <c r="J57" s="880"/>
      <c r="K57" s="880"/>
      <c r="L57" s="880"/>
      <c r="M57" s="880"/>
      <c r="N57" s="880"/>
      <c r="P57" s="867"/>
      <c r="Q57" s="922"/>
      <c r="R57" s="888"/>
      <c r="S57" s="923"/>
      <c r="T57" s="888"/>
      <c r="U57" s="918"/>
      <c r="V57" s="919"/>
      <c r="W57" s="873"/>
      <c r="X57" s="859">
        <f t="shared" si="6"/>
        <v>0</v>
      </c>
      <c r="Y57" s="859">
        <f t="shared" si="6"/>
        <v>0</v>
      </c>
      <c r="Z57" s="874">
        <f t="shared" si="2"/>
        <v>0</v>
      </c>
      <c r="AA57" s="874" t="str">
        <f t="shared" si="3"/>
        <v>2F</v>
      </c>
      <c r="AB57" s="875" t="str">
        <f t="shared" si="1"/>
        <v>0\0</v>
      </c>
      <c r="AC57" s="875">
        <f t="shared" si="4"/>
        <v>0</v>
      </c>
      <c r="AD57" s="876" t="e">
        <f t="shared" si="5"/>
        <v>#N/A</v>
      </c>
      <c r="AH57" s="877"/>
      <c r="AL57" s="877"/>
    </row>
    <row r="58" spans="2:38" ht="19.5" thickTop="1" thickBot="1">
      <c r="B58" s="864"/>
      <c r="C58" s="864"/>
      <c r="D58" s="865"/>
      <c r="E58" s="866"/>
      <c r="F58" s="865"/>
      <c r="G58" s="865"/>
      <c r="H58" s="865"/>
      <c r="I58" s="865"/>
      <c r="J58" s="865"/>
      <c r="K58" s="865"/>
      <c r="L58" s="865"/>
      <c r="M58" s="865"/>
      <c r="N58" s="865"/>
      <c r="P58" s="867"/>
      <c r="Q58" s="922"/>
      <c r="R58" s="888"/>
      <c r="S58" s="923"/>
      <c r="T58" s="888"/>
      <c r="U58" s="918"/>
      <c r="V58" s="919"/>
      <c r="W58" s="873"/>
      <c r="X58" s="859">
        <f t="shared" si="6"/>
        <v>0</v>
      </c>
      <c r="Y58" s="859">
        <f t="shared" si="6"/>
        <v>0</v>
      </c>
      <c r="Z58" s="874">
        <f t="shared" si="2"/>
        <v>0</v>
      </c>
      <c r="AA58" s="874" t="str">
        <f t="shared" si="3"/>
        <v>2F</v>
      </c>
      <c r="AB58" s="875" t="str">
        <f t="shared" si="1"/>
        <v>0\0</v>
      </c>
      <c r="AC58" s="875">
        <f t="shared" si="4"/>
        <v>0</v>
      </c>
      <c r="AD58" s="876" t="e">
        <f t="shared" si="5"/>
        <v>#N/A</v>
      </c>
      <c r="AH58" s="877"/>
      <c r="AL58" s="877"/>
    </row>
    <row r="59" spans="2:38">
      <c r="B59" s="864"/>
      <c r="C59" s="864"/>
      <c r="D59" s="878"/>
      <c r="E59" s="878"/>
      <c r="F59" s="878"/>
      <c r="G59" s="878"/>
      <c r="H59" s="878"/>
      <c r="I59" s="878"/>
      <c r="J59" s="878"/>
      <c r="K59" s="878"/>
      <c r="L59" s="878"/>
      <c r="M59" s="878"/>
      <c r="N59" s="878"/>
      <c r="P59" s="867"/>
      <c r="Q59" s="881"/>
      <c r="R59" s="869"/>
      <c r="S59" s="882"/>
      <c r="T59" s="888"/>
      <c r="U59" s="871"/>
      <c r="V59" s="884"/>
      <c r="W59" s="873"/>
      <c r="X59" s="859">
        <f t="shared" si="6"/>
        <v>0</v>
      </c>
      <c r="Y59" s="859">
        <f t="shared" si="6"/>
        <v>0</v>
      </c>
      <c r="Z59" s="874">
        <f t="shared" si="2"/>
        <v>0</v>
      </c>
      <c r="AA59" s="874" t="str">
        <f t="shared" si="3"/>
        <v>2F</v>
      </c>
      <c r="AB59" s="875" t="str">
        <f t="shared" si="1"/>
        <v>0\0</v>
      </c>
      <c r="AC59" s="875">
        <f t="shared" si="4"/>
        <v>0</v>
      </c>
      <c r="AD59" s="876" t="e">
        <f t="shared" si="5"/>
        <v>#N/A</v>
      </c>
      <c r="AH59" s="877"/>
      <c r="AL59" s="877"/>
    </row>
    <row r="60" spans="2:38">
      <c r="B60" s="864"/>
      <c r="C60" s="864"/>
      <c r="D60" s="878"/>
      <c r="E60" s="878"/>
      <c r="F60" s="878"/>
      <c r="G60" s="878"/>
      <c r="H60" s="878"/>
      <c r="I60" s="878"/>
      <c r="J60" s="878"/>
      <c r="K60" s="878"/>
      <c r="L60" s="878"/>
      <c r="M60" s="878"/>
      <c r="N60" s="878"/>
      <c r="P60" s="867"/>
      <c r="Q60" s="885"/>
      <c r="R60" s="869"/>
      <c r="S60" s="882"/>
      <c r="T60" s="888"/>
      <c r="U60" s="871"/>
      <c r="V60" s="884"/>
      <c r="W60" s="873"/>
      <c r="X60" s="859">
        <f t="shared" si="6"/>
        <v>0</v>
      </c>
      <c r="Y60" s="859">
        <f t="shared" si="6"/>
        <v>0</v>
      </c>
      <c r="Z60" s="874">
        <f t="shared" si="2"/>
        <v>0</v>
      </c>
      <c r="AA60" s="874" t="str">
        <f t="shared" si="3"/>
        <v>2F</v>
      </c>
      <c r="AB60" s="875" t="str">
        <f t="shared" si="1"/>
        <v>0\0</v>
      </c>
      <c r="AC60" s="875">
        <f t="shared" si="4"/>
        <v>0</v>
      </c>
      <c r="AD60" s="876" t="e">
        <f t="shared" si="5"/>
        <v>#N/A</v>
      </c>
      <c r="AH60" s="877"/>
      <c r="AL60" s="877"/>
    </row>
    <row r="61" spans="2:38" ht="17.25" thickBot="1">
      <c r="B61" s="879"/>
      <c r="C61" s="879"/>
      <c r="D61" s="880"/>
      <c r="E61" s="880"/>
      <c r="F61" s="880"/>
      <c r="G61" s="880"/>
      <c r="H61" s="880"/>
      <c r="I61" s="880"/>
      <c r="J61" s="880"/>
      <c r="K61" s="880"/>
      <c r="L61" s="880"/>
      <c r="M61" s="880"/>
      <c r="N61" s="880"/>
      <c r="P61" s="867"/>
      <c r="Q61" s="881"/>
      <c r="R61" s="869"/>
      <c r="S61" s="882"/>
      <c r="T61" s="888"/>
      <c r="U61" s="886"/>
      <c r="V61" s="889"/>
      <c r="W61" s="873"/>
      <c r="X61" s="859">
        <f t="shared" si="6"/>
        <v>0</v>
      </c>
      <c r="Y61" s="859">
        <f t="shared" si="6"/>
        <v>0</v>
      </c>
      <c r="Z61" s="874">
        <f t="shared" si="2"/>
        <v>0</v>
      </c>
      <c r="AA61" s="874" t="str">
        <f t="shared" si="3"/>
        <v>2F</v>
      </c>
      <c r="AB61" s="875" t="str">
        <f t="shared" si="1"/>
        <v>0\0</v>
      </c>
      <c r="AC61" s="875">
        <f t="shared" si="4"/>
        <v>0</v>
      </c>
      <c r="AD61" s="876" t="e">
        <f t="shared" si="5"/>
        <v>#N/A</v>
      </c>
      <c r="AH61" s="877"/>
      <c r="AL61" s="877"/>
    </row>
    <row r="62" spans="2:38" ht="19.5" thickTop="1" thickBot="1">
      <c r="B62" s="864"/>
      <c r="C62" s="864"/>
      <c r="D62" s="865"/>
      <c r="E62" s="866"/>
      <c r="F62" s="865"/>
      <c r="G62" s="865"/>
      <c r="H62" s="865"/>
      <c r="I62" s="865"/>
      <c r="J62" s="865"/>
      <c r="K62" s="865"/>
      <c r="L62" s="865"/>
      <c r="M62" s="865"/>
      <c r="N62" s="865"/>
      <c r="P62" s="867"/>
      <c r="Q62" s="885"/>
      <c r="R62" s="869"/>
      <c r="S62" s="882"/>
      <c r="T62" s="888"/>
      <c r="U62" s="871"/>
      <c r="V62" s="884"/>
      <c r="W62" s="873"/>
      <c r="X62" s="859">
        <f t="shared" si="6"/>
        <v>0</v>
      </c>
      <c r="Y62" s="859">
        <f t="shared" si="6"/>
        <v>0</v>
      </c>
      <c r="Z62" s="874">
        <f t="shared" si="2"/>
        <v>0</v>
      </c>
      <c r="AA62" s="874" t="str">
        <f t="shared" si="3"/>
        <v>2F</v>
      </c>
      <c r="AB62" s="875" t="str">
        <f t="shared" si="1"/>
        <v>0\0</v>
      </c>
      <c r="AC62" s="875">
        <f t="shared" si="4"/>
        <v>0</v>
      </c>
      <c r="AD62" s="876" t="e">
        <f t="shared" si="5"/>
        <v>#N/A</v>
      </c>
      <c r="AH62" s="877"/>
      <c r="AL62" s="877"/>
    </row>
    <row r="63" spans="2:38">
      <c r="B63" s="864"/>
      <c r="C63" s="864"/>
      <c r="D63" s="878"/>
      <c r="E63" s="878"/>
      <c r="F63" s="878"/>
      <c r="G63" s="878"/>
      <c r="H63" s="878"/>
      <c r="I63" s="878"/>
      <c r="J63" s="878"/>
      <c r="K63" s="878"/>
      <c r="L63" s="878"/>
      <c r="M63" s="878"/>
      <c r="N63" s="878"/>
      <c r="P63" s="867"/>
      <c r="Q63" s="881"/>
      <c r="R63" s="869"/>
      <c r="S63" s="882"/>
      <c r="T63" s="888"/>
      <c r="U63" s="886"/>
      <c r="V63" s="889"/>
      <c r="W63" s="873"/>
      <c r="X63" s="859">
        <f t="shared" si="6"/>
        <v>0</v>
      </c>
      <c r="Y63" s="859">
        <f t="shared" si="6"/>
        <v>0</v>
      </c>
      <c r="Z63" s="874">
        <f t="shared" si="2"/>
        <v>0</v>
      </c>
      <c r="AA63" s="874" t="str">
        <f t="shared" si="3"/>
        <v>2F</v>
      </c>
      <c r="AB63" s="875" t="str">
        <f t="shared" si="1"/>
        <v>0\0</v>
      </c>
      <c r="AC63" s="875">
        <f t="shared" si="4"/>
        <v>0</v>
      </c>
      <c r="AD63" s="876" t="e">
        <f t="shared" si="5"/>
        <v>#N/A</v>
      </c>
      <c r="AH63" s="877"/>
      <c r="AL63" s="877"/>
    </row>
    <row r="64" spans="2:38">
      <c r="B64" s="864"/>
      <c r="C64" s="864"/>
      <c r="D64" s="878"/>
      <c r="E64" s="878"/>
      <c r="F64" s="878"/>
      <c r="G64" s="878"/>
      <c r="H64" s="878"/>
      <c r="I64" s="878"/>
      <c r="J64" s="878"/>
      <c r="K64" s="878"/>
      <c r="L64" s="878"/>
      <c r="M64" s="878"/>
      <c r="N64" s="878"/>
      <c r="P64" s="867"/>
      <c r="Q64" s="881"/>
      <c r="R64" s="869"/>
      <c r="S64" s="882"/>
      <c r="T64" s="888"/>
      <c r="U64" s="886"/>
      <c r="V64" s="889"/>
      <c r="W64" s="873"/>
      <c r="X64" s="859">
        <f t="shared" si="6"/>
        <v>0</v>
      </c>
      <c r="Y64" s="859">
        <f t="shared" si="6"/>
        <v>0</v>
      </c>
      <c r="Z64" s="874">
        <f t="shared" si="2"/>
        <v>0</v>
      </c>
      <c r="AA64" s="874" t="str">
        <f t="shared" si="3"/>
        <v>2F</v>
      </c>
      <c r="AB64" s="875" t="str">
        <f t="shared" si="1"/>
        <v>0\0</v>
      </c>
      <c r="AC64" s="875">
        <f t="shared" si="4"/>
        <v>0</v>
      </c>
      <c r="AD64" s="876" t="e">
        <f t="shared" si="5"/>
        <v>#N/A</v>
      </c>
      <c r="AH64" s="877"/>
      <c r="AL64" s="877"/>
    </row>
    <row r="65" spans="2:38" ht="17.25" thickBot="1">
      <c r="B65" s="879"/>
      <c r="C65" s="879"/>
      <c r="D65" s="880"/>
      <c r="E65" s="880"/>
      <c r="F65" s="880"/>
      <c r="G65" s="880"/>
      <c r="H65" s="880"/>
      <c r="I65" s="880"/>
      <c r="J65" s="880"/>
      <c r="K65" s="880"/>
      <c r="L65" s="880"/>
      <c r="M65" s="880"/>
      <c r="N65" s="880"/>
      <c r="P65" s="867"/>
      <c r="Q65" s="881"/>
      <c r="R65" s="869"/>
      <c r="S65" s="882"/>
      <c r="T65" s="888"/>
      <c r="U65" s="886"/>
      <c r="V65" s="889"/>
      <c r="W65" s="873"/>
      <c r="X65" s="859">
        <f t="shared" si="6"/>
        <v>0</v>
      </c>
      <c r="Y65" s="859">
        <f t="shared" si="6"/>
        <v>0</v>
      </c>
      <c r="Z65" s="874">
        <f t="shared" si="2"/>
        <v>0</v>
      </c>
      <c r="AA65" s="874" t="str">
        <f t="shared" si="3"/>
        <v>2F</v>
      </c>
      <c r="AB65" s="875" t="str">
        <f t="shared" si="1"/>
        <v>0\0</v>
      </c>
      <c r="AC65" s="875">
        <f t="shared" si="4"/>
        <v>0</v>
      </c>
      <c r="AD65" s="876" t="e">
        <f t="shared" si="5"/>
        <v>#N/A</v>
      </c>
      <c r="AH65" s="877"/>
      <c r="AL65" s="877"/>
    </row>
    <row r="66" spans="2:38" ht="19.5" thickTop="1" thickBot="1">
      <c r="B66" s="864"/>
      <c r="C66" s="864"/>
      <c r="D66" s="865"/>
      <c r="E66" s="866"/>
      <c r="F66" s="865"/>
      <c r="G66" s="865"/>
      <c r="H66" s="865"/>
      <c r="I66" s="865"/>
      <c r="J66" s="865"/>
      <c r="K66" s="865"/>
      <c r="L66" s="865"/>
      <c r="M66" s="865"/>
      <c r="N66" s="865"/>
      <c r="P66" s="867"/>
      <c r="Q66" s="885"/>
      <c r="R66" s="869"/>
      <c r="S66" s="882"/>
      <c r="T66" s="888"/>
      <c r="U66" s="886"/>
      <c r="V66" s="889"/>
      <c r="W66" s="873"/>
      <c r="X66" s="859">
        <f t="shared" ref="X66:Y86" si="7">U66*100</f>
        <v>0</v>
      </c>
      <c r="Y66" s="859">
        <f t="shared" si="7"/>
        <v>0</v>
      </c>
      <c r="Z66" s="874">
        <f t="shared" si="2"/>
        <v>0</v>
      </c>
      <c r="AA66" s="874" t="str">
        <f t="shared" si="3"/>
        <v>2F</v>
      </c>
      <c r="AB66" s="875" t="str">
        <f t="shared" ref="AB66:AB84" si="8">X66&amp;"\"&amp;Y66</f>
        <v>0\0</v>
      </c>
      <c r="AC66" s="875">
        <f t="shared" si="4"/>
        <v>0</v>
      </c>
      <c r="AD66" s="876" t="e">
        <f t="shared" si="5"/>
        <v>#N/A</v>
      </c>
      <c r="AH66" s="877"/>
    </row>
    <row r="67" spans="2:38">
      <c r="B67" s="864"/>
      <c r="C67" s="864"/>
      <c r="D67" s="878"/>
      <c r="E67" s="878"/>
      <c r="F67" s="878"/>
      <c r="G67" s="878"/>
      <c r="H67" s="878"/>
      <c r="I67" s="878"/>
      <c r="J67" s="878"/>
      <c r="K67" s="878"/>
      <c r="L67" s="878"/>
      <c r="M67" s="878"/>
      <c r="N67" s="878"/>
      <c r="P67" s="867"/>
      <c r="Q67" s="885"/>
      <c r="R67" s="869"/>
      <c r="S67" s="882"/>
      <c r="T67" s="888"/>
      <c r="U67" s="886"/>
      <c r="V67" s="889"/>
      <c r="W67" s="873"/>
      <c r="X67" s="859">
        <f t="shared" si="7"/>
        <v>0</v>
      </c>
      <c r="Y67" s="859">
        <f t="shared" si="7"/>
        <v>0</v>
      </c>
      <c r="Z67" s="874">
        <f t="shared" ref="Z67:Z84" si="9">P67</f>
        <v>0</v>
      </c>
      <c r="AA67" s="874" t="str">
        <f t="shared" ref="AA67:AA77" si="10">"2F"&amp;Q67</f>
        <v>2F</v>
      </c>
      <c r="AB67" s="875" t="str">
        <f t="shared" si="8"/>
        <v>0\0</v>
      </c>
      <c r="AC67" s="875">
        <f t="shared" ref="AC67:AC84" si="11">T67</f>
        <v>0</v>
      </c>
      <c r="AD67" s="876" t="e">
        <f t="shared" ref="AD67:AD84" si="12">VLOOKUP(AA67,AF:AH,3,0)*100</f>
        <v>#N/A</v>
      </c>
      <c r="AH67" s="877"/>
    </row>
    <row r="68" spans="2:38">
      <c r="B68" s="864"/>
      <c r="C68" s="864"/>
      <c r="D68" s="878"/>
      <c r="E68" s="878"/>
      <c r="F68" s="878"/>
      <c r="G68" s="878"/>
      <c r="H68" s="878"/>
      <c r="I68" s="878"/>
      <c r="J68" s="878"/>
      <c r="K68" s="878"/>
      <c r="L68" s="878"/>
      <c r="M68" s="878"/>
      <c r="N68" s="878"/>
      <c r="P68" s="867"/>
      <c r="Q68" s="885"/>
      <c r="R68" s="869"/>
      <c r="S68" s="882"/>
      <c r="T68" s="888"/>
      <c r="U68" s="886"/>
      <c r="V68" s="889"/>
      <c r="W68" s="873"/>
      <c r="X68" s="859">
        <f t="shared" si="7"/>
        <v>0</v>
      </c>
      <c r="Y68" s="859">
        <f t="shared" si="7"/>
        <v>0</v>
      </c>
      <c r="Z68" s="874">
        <f t="shared" si="9"/>
        <v>0</v>
      </c>
      <c r="AA68" s="874" t="str">
        <f t="shared" si="10"/>
        <v>2F</v>
      </c>
      <c r="AB68" s="875" t="str">
        <f t="shared" si="8"/>
        <v>0\0</v>
      </c>
      <c r="AC68" s="875">
        <f t="shared" si="11"/>
        <v>0</v>
      </c>
      <c r="AD68" s="876" t="e">
        <f t="shared" si="12"/>
        <v>#N/A</v>
      </c>
      <c r="AH68" s="877"/>
    </row>
    <row r="69" spans="2:38" ht="17.25" thickBot="1">
      <c r="B69" s="879"/>
      <c r="C69" s="879"/>
      <c r="D69" s="880"/>
      <c r="E69" s="880"/>
      <c r="F69" s="880"/>
      <c r="G69" s="880"/>
      <c r="H69" s="880"/>
      <c r="I69" s="880"/>
      <c r="J69" s="880"/>
      <c r="K69" s="880"/>
      <c r="L69" s="880"/>
      <c r="M69" s="880"/>
      <c r="N69" s="880"/>
      <c r="P69" s="867"/>
      <c r="Q69" s="885"/>
      <c r="R69" s="869"/>
      <c r="S69" s="882"/>
      <c r="T69" s="888"/>
      <c r="U69" s="886"/>
      <c r="V69" s="889"/>
      <c r="W69" s="873"/>
      <c r="X69" s="859">
        <f t="shared" si="7"/>
        <v>0</v>
      </c>
      <c r="Y69" s="859">
        <f t="shared" si="7"/>
        <v>0</v>
      </c>
      <c r="Z69" s="874">
        <f t="shared" si="9"/>
        <v>0</v>
      </c>
      <c r="AA69" s="874" t="str">
        <f t="shared" si="10"/>
        <v>2F</v>
      </c>
      <c r="AB69" s="875" t="str">
        <f t="shared" si="8"/>
        <v>0\0</v>
      </c>
      <c r="AC69" s="875">
        <f t="shared" si="11"/>
        <v>0</v>
      </c>
      <c r="AD69" s="876" t="e">
        <f t="shared" si="12"/>
        <v>#N/A</v>
      </c>
      <c r="AH69" s="877"/>
    </row>
    <row r="70" spans="2:38" ht="19.5" thickTop="1" thickBot="1">
      <c r="B70" s="864"/>
      <c r="C70" s="864"/>
      <c r="D70" s="865"/>
      <c r="E70" s="866"/>
      <c r="F70" s="865"/>
      <c r="G70" s="865"/>
      <c r="H70" s="865"/>
      <c r="I70" s="865"/>
      <c r="J70" s="865"/>
      <c r="K70" s="865"/>
      <c r="L70" s="865"/>
      <c r="M70" s="865"/>
      <c r="N70" s="865"/>
      <c r="P70" s="867"/>
      <c r="Q70" s="881"/>
      <c r="R70" s="869"/>
      <c r="S70" s="882"/>
      <c r="T70" s="888"/>
      <c r="U70" s="871"/>
      <c r="V70" s="884"/>
      <c r="W70" s="873"/>
      <c r="X70" s="859">
        <f t="shared" si="7"/>
        <v>0</v>
      </c>
      <c r="Y70" s="859">
        <f t="shared" si="7"/>
        <v>0</v>
      </c>
      <c r="Z70" s="874">
        <f t="shared" si="9"/>
        <v>0</v>
      </c>
      <c r="AA70" s="874" t="str">
        <f t="shared" si="10"/>
        <v>2F</v>
      </c>
      <c r="AB70" s="875" t="str">
        <f t="shared" si="8"/>
        <v>0\0</v>
      </c>
      <c r="AC70" s="875">
        <f t="shared" si="11"/>
        <v>0</v>
      </c>
      <c r="AD70" s="876" t="e">
        <f t="shared" si="12"/>
        <v>#N/A</v>
      </c>
      <c r="AH70" s="877"/>
    </row>
    <row r="71" spans="2:38" ht="17.25" thickBot="1">
      <c r="B71" s="864"/>
      <c r="C71" s="864"/>
      <c r="D71" s="878"/>
      <c r="E71" s="878"/>
      <c r="F71" s="878"/>
      <c r="G71" s="878"/>
      <c r="H71" s="878"/>
      <c r="I71" s="878"/>
      <c r="J71" s="878"/>
      <c r="K71" s="878"/>
      <c r="L71" s="878"/>
      <c r="M71" s="878"/>
      <c r="N71" s="878"/>
      <c r="P71" s="890"/>
      <c r="Q71" s="891"/>
      <c r="R71" s="892"/>
      <c r="S71" s="893"/>
      <c r="T71" s="892"/>
      <c r="U71" s="894"/>
      <c r="V71" s="895"/>
      <c r="W71" s="873"/>
      <c r="X71" s="859">
        <f t="shared" si="7"/>
        <v>0</v>
      </c>
      <c r="Y71" s="859">
        <f t="shared" si="7"/>
        <v>0</v>
      </c>
      <c r="Z71" s="874">
        <f t="shared" si="9"/>
        <v>0</v>
      </c>
      <c r="AA71" s="874" t="str">
        <f t="shared" si="10"/>
        <v>2F</v>
      </c>
      <c r="AB71" s="875" t="str">
        <f t="shared" si="8"/>
        <v>0\0</v>
      </c>
      <c r="AC71" s="875">
        <f t="shared" si="11"/>
        <v>0</v>
      </c>
      <c r="AD71" s="876" t="e">
        <f t="shared" si="12"/>
        <v>#N/A</v>
      </c>
      <c r="AH71" s="877"/>
    </row>
    <row r="72" spans="2:38" ht="17.25" thickTop="1">
      <c r="B72" s="864"/>
      <c r="C72" s="864"/>
      <c r="D72" s="878"/>
      <c r="E72" s="878"/>
      <c r="F72" s="878"/>
      <c r="G72" s="878"/>
      <c r="H72" s="878"/>
      <c r="I72" s="878"/>
      <c r="J72" s="878"/>
      <c r="K72" s="878"/>
      <c r="L72" s="878"/>
      <c r="M72" s="878"/>
      <c r="N72" s="878"/>
      <c r="P72" s="896"/>
      <c r="Q72" s="896"/>
      <c r="R72" s="897"/>
      <c r="S72" s="896"/>
      <c r="T72" s="897"/>
      <c r="U72" s="898"/>
      <c r="V72" s="898"/>
      <c r="W72" s="873"/>
      <c r="X72" s="859">
        <f t="shared" si="7"/>
        <v>0</v>
      </c>
      <c r="Y72" s="859">
        <f t="shared" si="7"/>
        <v>0</v>
      </c>
      <c r="Z72" s="874">
        <f t="shared" si="9"/>
        <v>0</v>
      </c>
      <c r="AA72" s="874" t="str">
        <f t="shared" si="10"/>
        <v>2F</v>
      </c>
      <c r="AB72" s="875" t="str">
        <f t="shared" si="8"/>
        <v>0\0</v>
      </c>
      <c r="AC72" s="875">
        <f t="shared" si="11"/>
        <v>0</v>
      </c>
      <c r="AD72" s="876" t="e">
        <f t="shared" si="12"/>
        <v>#N/A</v>
      </c>
      <c r="AH72" s="877"/>
    </row>
    <row r="73" spans="2:38" ht="17.25" thickBot="1">
      <c r="B73" s="879"/>
      <c r="C73" s="879"/>
      <c r="D73" s="880"/>
      <c r="E73" s="880"/>
      <c r="F73" s="880"/>
      <c r="G73" s="880"/>
      <c r="H73" s="880"/>
      <c r="I73" s="880"/>
      <c r="J73" s="880"/>
      <c r="K73" s="880"/>
      <c r="L73" s="880"/>
      <c r="M73" s="880"/>
      <c r="N73" s="880"/>
      <c r="P73" s="899"/>
      <c r="Q73" s="899"/>
      <c r="R73" s="900"/>
      <c r="S73" s="899"/>
      <c r="T73" s="900"/>
      <c r="U73" s="901"/>
      <c r="V73" s="901"/>
      <c r="W73" s="873"/>
      <c r="X73" s="859">
        <f t="shared" si="7"/>
        <v>0</v>
      </c>
      <c r="Y73" s="859">
        <f t="shared" si="7"/>
        <v>0</v>
      </c>
      <c r="Z73" s="874">
        <f t="shared" si="9"/>
        <v>0</v>
      </c>
      <c r="AA73" s="874" t="str">
        <f t="shared" si="10"/>
        <v>2F</v>
      </c>
      <c r="AB73" s="875" t="str">
        <f t="shared" si="8"/>
        <v>0\0</v>
      </c>
      <c r="AC73" s="875">
        <f t="shared" si="11"/>
        <v>0</v>
      </c>
      <c r="AD73" s="876" t="e">
        <f t="shared" si="12"/>
        <v>#N/A</v>
      </c>
      <c r="AH73" s="877"/>
    </row>
    <row r="74" spans="2:38" ht="19.5" thickTop="1" thickBot="1">
      <c r="B74" s="864"/>
      <c r="C74" s="864"/>
      <c r="D74" s="865"/>
      <c r="E74" s="866"/>
      <c r="F74" s="865"/>
      <c r="G74" s="865"/>
      <c r="H74" s="865"/>
      <c r="I74" s="865"/>
      <c r="J74" s="865"/>
      <c r="K74" s="865"/>
      <c r="L74" s="865"/>
      <c r="M74" s="865"/>
      <c r="N74" s="865"/>
      <c r="P74" s="902"/>
      <c r="Q74" s="903"/>
      <c r="R74" s="904"/>
      <c r="S74" s="905"/>
      <c r="T74" s="906"/>
      <c r="U74" s="907"/>
      <c r="V74" s="907"/>
      <c r="W74" s="873"/>
      <c r="X74" s="859">
        <f t="shared" si="7"/>
        <v>0</v>
      </c>
      <c r="Y74" s="859">
        <f t="shared" si="7"/>
        <v>0</v>
      </c>
      <c r="Z74" s="874">
        <f t="shared" si="9"/>
        <v>0</v>
      </c>
      <c r="AA74" s="874" t="str">
        <f t="shared" si="10"/>
        <v>2F</v>
      </c>
      <c r="AB74" s="875" t="str">
        <f t="shared" si="8"/>
        <v>0\0</v>
      </c>
      <c r="AC74" s="875">
        <f t="shared" si="11"/>
        <v>0</v>
      </c>
      <c r="AD74" s="876" t="e">
        <f t="shared" si="12"/>
        <v>#N/A</v>
      </c>
      <c r="AH74" s="877"/>
    </row>
    <row r="75" spans="2:38">
      <c r="B75" s="864"/>
      <c r="C75" s="864"/>
      <c r="D75" s="878"/>
      <c r="E75" s="878"/>
      <c r="F75" s="878"/>
      <c r="G75" s="878"/>
      <c r="H75" s="878"/>
      <c r="I75" s="878"/>
      <c r="J75" s="878"/>
      <c r="K75" s="878"/>
      <c r="L75" s="878"/>
      <c r="M75" s="878"/>
      <c r="N75" s="878"/>
      <c r="P75" s="902"/>
      <c r="Q75" s="903"/>
      <c r="R75" s="904"/>
      <c r="S75" s="905"/>
      <c r="T75" s="906"/>
      <c r="U75" s="907"/>
      <c r="V75" s="907"/>
      <c r="W75" s="873"/>
      <c r="X75" s="859">
        <f t="shared" si="7"/>
        <v>0</v>
      </c>
      <c r="Y75" s="859">
        <f t="shared" si="7"/>
        <v>0</v>
      </c>
      <c r="Z75" s="874">
        <f t="shared" si="9"/>
        <v>0</v>
      </c>
      <c r="AA75" s="874" t="str">
        <f t="shared" si="10"/>
        <v>2F</v>
      </c>
      <c r="AB75" s="875" t="str">
        <f t="shared" si="8"/>
        <v>0\0</v>
      </c>
      <c r="AC75" s="875">
        <f t="shared" si="11"/>
        <v>0</v>
      </c>
      <c r="AD75" s="876" t="e">
        <f t="shared" si="12"/>
        <v>#N/A</v>
      </c>
      <c r="AH75" s="877"/>
    </row>
    <row r="76" spans="2:38">
      <c r="B76" s="864"/>
      <c r="C76" s="864"/>
      <c r="D76" s="878"/>
      <c r="E76" s="878"/>
      <c r="F76" s="878"/>
      <c r="G76" s="878"/>
      <c r="H76" s="878"/>
      <c r="I76" s="878"/>
      <c r="J76" s="878"/>
      <c r="K76" s="878"/>
      <c r="L76" s="878"/>
      <c r="M76" s="878"/>
      <c r="N76" s="878"/>
      <c r="P76" s="902"/>
      <c r="Q76" s="903"/>
      <c r="R76" s="904"/>
      <c r="S76" s="905"/>
      <c r="T76" s="906"/>
      <c r="U76" s="907"/>
      <c r="V76" s="907"/>
      <c r="W76" s="873"/>
      <c r="X76" s="859">
        <f t="shared" si="7"/>
        <v>0</v>
      </c>
      <c r="Y76" s="859">
        <f t="shared" si="7"/>
        <v>0</v>
      </c>
      <c r="Z76" s="874">
        <f t="shared" si="9"/>
        <v>0</v>
      </c>
      <c r="AA76" s="874" t="str">
        <f t="shared" si="10"/>
        <v>2F</v>
      </c>
      <c r="AB76" s="875" t="str">
        <f t="shared" si="8"/>
        <v>0\0</v>
      </c>
      <c r="AC76" s="875">
        <f t="shared" si="11"/>
        <v>0</v>
      </c>
      <c r="AD76" s="876" t="e">
        <f t="shared" si="12"/>
        <v>#N/A</v>
      </c>
      <c r="AH76" s="877"/>
    </row>
    <row r="77" spans="2:38" ht="17.25" thickBot="1">
      <c r="B77" s="879"/>
      <c r="C77" s="879"/>
      <c r="D77" s="880"/>
      <c r="E77" s="880"/>
      <c r="F77" s="880"/>
      <c r="G77" s="880"/>
      <c r="H77" s="880"/>
      <c r="I77" s="880"/>
      <c r="J77" s="880"/>
      <c r="K77" s="880"/>
      <c r="L77" s="880"/>
      <c r="M77" s="880"/>
      <c r="N77" s="880"/>
      <c r="P77" s="902"/>
      <c r="Q77" s="903"/>
      <c r="R77" s="904"/>
      <c r="S77" s="905"/>
      <c r="T77" s="906"/>
      <c r="U77" s="907"/>
      <c r="V77" s="907"/>
      <c r="W77" s="873"/>
      <c r="X77" s="859">
        <f t="shared" si="7"/>
        <v>0</v>
      </c>
      <c r="Y77" s="859">
        <f t="shared" si="7"/>
        <v>0</v>
      </c>
      <c r="Z77" s="874">
        <f t="shared" si="9"/>
        <v>0</v>
      </c>
      <c r="AA77" s="874" t="str">
        <f t="shared" si="10"/>
        <v>2F</v>
      </c>
      <c r="AB77" s="875" t="str">
        <f t="shared" si="8"/>
        <v>0\0</v>
      </c>
      <c r="AC77" s="875">
        <f t="shared" si="11"/>
        <v>0</v>
      </c>
      <c r="AD77" s="876" t="e">
        <f t="shared" si="12"/>
        <v>#N/A</v>
      </c>
      <c r="AH77" s="877"/>
    </row>
    <row r="78" spans="2:38" ht="19.5" thickTop="1" thickBot="1">
      <c r="B78" s="864"/>
      <c r="C78" s="864"/>
      <c r="D78" s="865"/>
      <c r="E78" s="866"/>
      <c r="F78" s="865"/>
      <c r="G78" s="865"/>
      <c r="H78" s="865"/>
      <c r="I78" s="865"/>
      <c r="J78" s="865"/>
      <c r="K78" s="865"/>
      <c r="L78" s="865"/>
      <c r="M78" s="865"/>
      <c r="N78" s="865"/>
      <c r="P78" s="902"/>
      <c r="Q78" s="874"/>
      <c r="R78" s="906"/>
      <c r="S78" s="905"/>
      <c r="T78" s="906"/>
      <c r="U78" s="907"/>
      <c r="V78" s="901"/>
      <c r="X78" s="859">
        <f t="shared" si="7"/>
        <v>0</v>
      </c>
      <c r="Y78" s="859">
        <f t="shared" si="7"/>
        <v>0</v>
      </c>
      <c r="Z78" s="874">
        <f t="shared" si="9"/>
        <v>0</v>
      </c>
      <c r="AA78" s="874" t="str">
        <f>"2F"&amp;Q78</f>
        <v>2F</v>
      </c>
      <c r="AB78" s="875" t="str">
        <f t="shared" si="8"/>
        <v>0\0</v>
      </c>
      <c r="AC78" s="875">
        <f t="shared" si="11"/>
        <v>0</v>
      </c>
      <c r="AD78" s="876" t="e">
        <f t="shared" si="12"/>
        <v>#N/A</v>
      </c>
      <c r="AH78" s="877"/>
    </row>
    <row r="79" spans="2:38">
      <c r="B79" s="864"/>
      <c r="C79" s="864"/>
      <c r="D79" s="878"/>
      <c r="E79" s="878"/>
      <c r="F79" s="878"/>
      <c r="G79" s="878"/>
      <c r="H79" s="878"/>
      <c r="I79" s="878"/>
      <c r="J79" s="878"/>
      <c r="K79" s="878"/>
      <c r="L79" s="878"/>
      <c r="M79" s="878"/>
      <c r="N79" s="878"/>
      <c r="P79" s="902"/>
      <c r="Q79" s="903"/>
      <c r="R79" s="904"/>
      <c r="S79" s="905"/>
      <c r="T79" s="906"/>
      <c r="U79" s="907"/>
      <c r="V79" s="907"/>
      <c r="X79" s="859">
        <f t="shared" si="7"/>
        <v>0</v>
      </c>
      <c r="Y79" s="859">
        <f t="shared" si="7"/>
        <v>0</v>
      </c>
      <c r="Z79" s="874">
        <f t="shared" si="9"/>
        <v>0</v>
      </c>
      <c r="AA79" s="874" t="str">
        <f t="shared" ref="AA79:AA84" si="13">"2F"&amp;Q79</f>
        <v>2F</v>
      </c>
      <c r="AB79" s="875" t="str">
        <f t="shared" si="8"/>
        <v>0\0</v>
      </c>
      <c r="AC79" s="875">
        <f t="shared" si="11"/>
        <v>0</v>
      </c>
      <c r="AD79" s="876" t="e">
        <f t="shared" si="12"/>
        <v>#N/A</v>
      </c>
      <c r="AH79" s="877"/>
    </row>
    <row r="80" spans="2:38">
      <c r="B80" s="864"/>
      <c r="C80" s="864"/>
      <c r="D80" s="878"/>
      <c r="E80" s="878"/>
      <c r="F80" s="878"/>
      <c r="G80" s="878"/>
      <c r="H80" s="878"/>
      <c r="I80" s="878"/>
      <c r="J80" s="878"/>
      <c r="K80" s="878"/>
      <c r="L80" s="878"/>
      <c r="M80" s="878"/>
      <c r="N80" s="878"/>
      <c r="P80" s="902"/>
      <c r="Q80" s="909"/>
      <c r="R80" s="904"/>
      <c r="S80" s="905"/>
      <c r="T80" s="906"/>
      <c r="U80" s="907"/>
      <c r="V80" s="907"/>
      <c r="X80" s="859">
        <f t="shared" si="7"/>
        <v>0</v>
      </c>
      <c r="Y80" s="859">
        <f t="shared" si="7"/>
        <v>0</v>
      </c>
      <c r="Z80" s="874">
        <f t="shared" si="9"/>
        <v>0</v>
      </c>
      <c r="AA80" s="874" t="str">
        <f t="shared" si="13"/>
        <v>2F</v>
      </c>
      <c r="AB80" s="875" t="str">
        <f t="shared" si="8"/>
        <v>0\0</v>
      </c>
      <c r="AC80" s="875">
        <f t="shared" si="11"/>
        <v>0</v>
      </c>
      <c r="AD80" s="876" t="e">
        <f t="shared" si="12"/>
        <v>#N/A</v>
      </c>
      <c r="AH80" s="877"/>
    </row>
    <row r="81" spans="2:34" ht="17.25" thickBot="1">
      <c r="B81" s="879"/>
      <c r="C81" s="879"/>
      <c r="D81" s="880"/>
      <c r="E81" s="880"/>
      <c r="F81" s="880"/>
      <c r="G81" s="880"/>
      <c r="H81" s="880"/>
      <c r="I81" s="880"/>
      <c r="J81" s="880"/>
      <c r="K81" s="880"/>
      <c r="L81" s="880"/>
      <c r="M81" s="880"/>
      <c r="N81" s="880"/>
      <c r="P81" s="902"/>
      <c r="Q81" s="909"/>
      <c r="R81" s="904"/>
      <c r="S81" s="905"/>
      <c r="T81" s="906"/>
      <c r="U81" s="907"/>
      <c r="V81" s="907"/>
      <c r="X81" s="859">
        <f t="shared" si="7"/>
        <v>0</v>
      </c>
      <c r="Y81" s="859">
        <f t="shared" si="7"/>
        <v>0</v>
      </c>
      <c r="Z81" s="874">
        <f t="shared" si="9"/>
        <v>0</v>
      </c>
      <c r="AA81" s="874" t="str">
        <f t="shared" si="13"/>
        <v>2F</v>
      </c>
      <c r="AB81" s="875" t="str">
        <f t="shared" si="8"/>
        <v>0\0</v>
      </c>
      <c r="AC81" s="875">
        <f t="shared" si="11"/>
        <v>0</v>
      </c>
      <c r="AD81" s="876" t="e">
        <f t="shared" si="12"/>
        <v>#N/A</v>
      </c>
      <c r="AH81" s="877"/>
    </row>
    <row r="82" spans="2:34" ht="19.5" thickTop="1" thickBot="1">
      <c r="B82" s="864"/>
      <c r="C82" s="864"/>
      <c r="D82" s="865"/>
      <c r="E82" s="866"/>
      <c r="F82" s="865"/>
      <c r="G82" s="865"/>
      <c r="H82" s="865"/>
      <c r="I82" s="865"/>
      <c r="J82" s="865"/>
      <c r="K82" s="865"/>
      <c r="L82" s="865"/>
      <c r="M82" s="865"/>
      <c r="N82" s="865"/>
      <c r="P82" s="902"/>
      <c r="Q82" s="903"/>
      <c r="R82" s="904"/>
      <c r="S82" s="905"/>
      <c r="T82" s="906"/>
      <c r="U82" s="910"/>
      <c r="V82" s="910"/>
      <c r="X82" s="859">
        <f t="shared" si="7"/>
        <v>0</v>
      </c>
      <c r="Y82" s="859">
        <f t="shared" si="7"/>
        <v>0</v>
      </c>
      <c r="Z82" s="874">
        <f t="shared" si="9"/>
        <v>0</v>
      </c>
      <c r="AA82" s="874" t="str">
        <f t="shared" si="13"/>
        <v>2F</v>
      </c>
      <c r="AB82" s="875" t="str">
        <f t="shared" si="8"/>
        <v>0\0</v>
      </c>
      <c r="AC82" s="875">
        <f t="shared" si="11"/>
        <v>0</v>
      </c>
      <c r="AD82" s="876" t="e">
        <f t="shared" si="12"/>
        <v>#N/A</v>
      </c>
      <c r="AH82" s="877"/>
    </row>
    <row r="83" spans="2:34">
      <c r="B83" s="864"/>
      <c r="C83" s="864"/>
      <c r="D83" s="878"/>
      <c r="E83" s="878"/>
      <c r="F83" s="878"/>
      <c r="G83" s="878"/>
      <c r="H83" s="878"/>
      <c r="I83" s="878"/>
      <c r="J83" s="878"/>
      <c r="K83" s="878"/>
      <c r="L83" s="878"/>
      <c r="M83" s="878"/>
      <c r="N83" s="878"/>
      <c r="P83" s="902"/>
      <c r="Q83" s="903"/>
      <c r="R83" s="904"/>
      <c r="S83" s="905"/>
      <c r="T83" s="906"/>
      <c r="U83" s="910"/>
      <c r="V83" s="910"/>
      <c r="X83" s="859">
        <f t="shared" si="7"/>
        <v>0</v>
      </c>
      <c r="Y83" s="859">
        <f t="shared" si="7"/>
        <v>0</v>
      </c>
      <c r="Z83" s="874">
        <f t="shared" si="9"/>
        <v>0</v>
      </c>
      <c r="AA83" s="874" t="str">
        <f t="shared" si="13"/>
        <v>2F</v>
      </c>
      <c r="AB83" s="875" t="str">
        <f t="shared" si="8"/>
        <v>0\0</v>
      </c>
      <c r="AC83" s="875">
        <f t="shared" si="11"/>
        <v>0</v>
      </c>
      <c r="AD83" s="876" t="e">
        <f t="shared" si="12"/>
        <v>#N/A</v>
      </c>
      <c r="AH83" s="877"/>
    </row>
    <row r="84" spans="2:34">
      <c r="B84" s="864"/>
      <c r="C84" s="864"/>
      <c r="D84" s="878"/>
      <c r="E84" s="878"/>
      <c r="F84" s="878"/>
      <c r="G84" s="878"/>
      <c r="H84" s="878"/>
      <c r="I84" s="878"/>
      <c r="J84" s="878"/>
      <c r="K84" s="878"/>
      <c r="L84" s="878"/>
      <c r="M84" s="878"/>
      <c r="N84" s="878"/>
      <c r="P84" s="902"/>
      <c r="Q84" s="903"/>
      <c r="R84" s="904"/>
      <c r="S84" s="905"/>
      <c r="T84" s="906"/>
      <c r="U84" s="910"/>
      <c r="V84" s="910"/>
      <c r="X84" s="859">
        <f t="shared" si="7"/>
        <v>0</v>
      </c>
      <c r="Y84" s="859">
        <f t="shared" si="7"/>
        <v>0</v>
      </c>
      <c r="Z84" s="874">
        <f t="shared" si="9"/>
        <v>0</v>
      </c>
      <c r="AA84" s="874" t="str">
        <f t="shared" si="13"/>
        <v>2F</v>
      </c>
      <c r="AB84" s="875" t="str">
        <f t="shared" si="8"/>
        <v>0\0</v>
      </c>
      <c r="AC84" s="875">
        <f t="shared" si="11"/>
        <v>0</v>
      </c>
      <c r="AD84" s="876" t="e">
        <f t="shared" si="12"/>
        <v>#N/A</v>
      </c>
      <c r="AH84" s="877"/>
    </row>
    <row r="85" spans="2:34" ht="17.25" thickBot="1">
      <c r="B85" s="879"/>
      <c r="C85" s="879"/>
      <c r="D85" s="880"/>
      <c r="E85" s="880"/>
      <c r="F85" s="880"/>
      <c r="G85" s="880"/>
      <c r="H85" s="880"/>
      <c r="I85" s="880"/>
      <c r="J85" s="880"/>
      <c r="K85" s="880"/>
      <c r="L85" s="880"/>
      <c r="M85" s="880"/>
      <c r="N85" s="880"/>
      <c r="P85" s="902"/>
      <c r="Q85" s="874"/>
      <c r="R85" s="906"/>
      <c r="S85" s="911"/>
      <c r="T85" s="906"/>
      <c r="U85" s="907"/>
      <c r="V85" s="901"/>
      <c r="X85" s="859">
        <f t="shared" si="7"/>
        <v>0</v>
      </c>
      <c r="Y85" s="859">
        <f t="shared" si="7"/>
        <v>0</v>
      </c>
      <c r="AD85" s="876"/>
      <c r="AH85" s="877"/>
    </row>
    <row r="86" spans="2:34" ht="19.5" thickTop="1" thickBot="1">
      <c r="B86" s="864"/>
      <c r="C86" s="864"/>
      <c r="D86" s="865"/>
      <c r="E86" s="866"/>
      <c r="F86" s="865"/>
      <c r="G86" s="865"/>
      <c r="H86" s="865"/>
      <c r="I86" s="865"/>
      <c r="J86" s="865"/>
      <c r="K86" s="865"/>
      <c r="L86" s="865"/>
      <c r="M86" s="865"/>
      <c r="N86" s="865"/>
      <c r="P86" s="899"/>
      <c r="Q86" s="899"/>
      <c r="R86" s="900"/>
      <c r="S86" s="899"/>
      <c r="T86" s="900"/>
      <c r="U86" s="901"/>
      <c r="V86" s="901"/>
      <c r="X86" s="859">
        <f t="shared" si="7"/>
        <v>0</v>
      </c>
      <c r="Y86" s="859">
        <f t="shared" si="7"/>
        <v>0</v>
      </c>
      <c r="AD86" s="876"/>
      <c r="AH86" s="877"/>
    </row>
    <row r="87" spans="2:34">
      <c r="B87" s="864"/>
      <c r="C87" s="864"/>
      <c r="D87" s="878"/>
      <c r="E87" s="878"/>
      <c r="F87" s="878"/>
      <c r="G87" s="878"/>
      <c r="H87" s="878"/>
      <c r="I87" s="878"/>
      <c r="J87" s="878"/>
      <c r="K87" s="878"/>
      <c r="L87" s="878"/>
      <c r="M87" s="878"/>
      <c r="N87" s="878"/>
      <c r="AD87" s="876"/>
      <c r="AH87" s="877"/>
    </row>
    <row r="88" spans="2:34">
      <c r="B88" s="864"/>
      <c r="C88" s="864"/>
      <c r="D88" s="878"/>
      <c r="E88" s="878"/>
      <c r="F88" s="878"/>
      <c r="G88" s="878"/>
      <c r="H88" s="878"/>
      <c r="I88" s="878"/>
      <c r="J88" s="878"/>
      <c r="K88" s="878"/>
      <c r="L88" s="878"/>
      <c r="M88" s="878"/>
      <c r="N88" s="878"/>
      <c r="AD88" s="876"/>
      <c r="AH88" s="877"/>
    </row>
    <row r="89" spans="2:34" ht="17.25" thickBot="1">
      <c r="B89" s="879"/>
      <c r="C89" s="879"/>
      <c r="D89" s="880"/>
      <c r="E89" s="880"/>
      <c r="F89" s="880"/>
      <c r="G89" s="880"/>
      <c r="H89" s="880"/>
      <c r="I89" s="880"/>
      <c r="J89" s="880"/>
      <c r="K89" s="880"/>
      <c r="L89" s="880"/>
      <c r="M89" s="880"/>
      <c r="N89" s="880"/>
      <c r="AD89" s="876"/>
      <c r="AH89" s="877"/>
    </row>
    <row r="90" spans="2:34" ht="19.5" thickTop="1" thickBot="1">
      <c r="B90" s="864"/>
      <c r="C90" s="864"/>
      <c r="D90" s="865"/>
      <c r="E90" s="866"/>
      <c r="F90" s="865"/>
      <c r="G90" s="865"/>
      <c r="H90" s="865"/>
      <c r="I90" s="865"/>
      <c r="J90" s="865"/>
      <c r="K90" s="865"/>
      <c r="L90" s="865"/>
      <c r="M90" s="865"/>
      <c r="N90" s="865"/>
      <c r="AD90" s="876"/>
      <c r="AH90" s="877"/>
    </row>
    <row r="91" spans="2:34">
      <c r="B91" s="864"/>
      <c r="C91" s="864"/>
      <c r="D91" s="878"/>
      <c r="E91" s="878"/>
      <c r="F91" s="878"/>
      <c r="G91" s="878"/>
      <c r="H91" s="878"/>
      <c r="I91" s="878"/>
      <c r="J91" s="878"/>
      <c r="K91" s="878"/>
      <c r="L91" s="878"/>
      <c r="M91" s="878"/>
      <c r="N91" s="878"/>
      <c r="AD91" s="876"/>
    </row>
    <row r="92" spans="2:34">
      <c r="B92" s="864"/>
      <c r="C92" s="864"/>
      <c r="D92" s="878"/>
      <c r="E92" s="878"/>
      <c r="F92" s="878"/>
      <c r="G92" s="878"/>
      <c r="H92" s="878"/>
      <c r="I92" s="878"/>
      <c r="J92" s="878"/>
      <c r="K92" s="878"/>
      <c r="L92" s="878"/>
      <c r="M92" s="878"/>
      <c r="N92" s="878"/>
      <c r="AD92" s="876"/>
    </row>
    <row r="93" spans="2:34" ht="17.25" thickBot="1">
      <c r="B93" s="879"/>
      <c r="C93" s="879"/>
      <c r="D93" s="880"/>
      <c r="E93" s="880"/>
      <c r="F93" s="880"/>
      <c r="G93" s="880"/>
      <c r="H93" s="880"/>
      <c r="I93" s="880"/>
      <c r="J93" s="880"/>
      <c r="K93" s="880"/>
      <c r="L93" s="880"/>
      <c r="M93" s="880"/>
      <c r="N93" s="880"/>
      <c r="AD93" s="876"/>
    </row>
    <row r="94" spans="2:34" ht="19.5" thickTop="1" thickBot="1">
      <c r="B94" s="864"/>
      <c r="C94" s="864"/>
      <c r="D94" s="865"/>
      <c r="E94" s="866"/>
      <c r="F94" s="865"/>
      <c r="G94" s="865"/>
      <c r="H94" s="865"/>
      <c r="I94" s="865"/>
      <c r="J94" s="865"/>
      <c r="K94" s="865"/>
      <c r="L94" s="865"/>
      <c r="M94" s="865"/>
      <c r="N94" s="865"/>
      <c r="AD94" s="876"/>
    </row>
    <row r="95" spans="2:34">
      <c r="B95" s="864"/>
      <c r="C95" s="864"/>
      <c r="D95" s="878"/>
      <c r="E95" s="878"/>
      <c r="F95" s="878"/>
      <c r="G95" s="878"/>
      <c r="H95" s="878"/>
      <c r="I95" s="878"/>
      <c r="J95" s="878"/>
      <c r="K95" s="878"/>
      <c r="L95" s="878"/>
      <c r="M95" s="878"/>
      <c r="N95" s="878"/>
      <c r="AD95" s="876"/>
    </row>
    <row r="96" spans="2:34">
      <c r="B96" s="864"/>
      <c r="C96" s="864"/>
      <c r="D96" s="878"/>
      <c r="E96" s="878"/>
      <c r="F96" s="878"/>
      <c r="G96" s="878"/>
      <c r="H96" s="878"/>
      <c r="I96" s="878"/>
      <c r="J96" s="878"/>
      <c r="K96" s="878"/>
      <c r="L96" s="878"/>
      <c r="M96" s="878"/>
      <c r="N96" s="878"/>
      <c r="AD96" s="876"/>
    </row>
    <row r="97" spans="2:30" ht="17.25" thickBot="1">
      <c r="B97" s="879"/>
      <c r="C97" s="879"/>
      <c r="D97" s="880"/>
      <c r="E97" s="880"/>
      <c r="F97" s="880"/>
      <c r="G97" s="880"/>
      <c r="H97" s="880"/>
      <c r="I97" s="880"/>
      <c r="J97" s="880"/>
      <c r="K97" s="880"/>
      <c r="L97" s="880"/>
      <c r="M97" s="880"/>
      <c r="N97" s="880"/>
      <c r="AD97" s="876"/>
    </row>
    <row r="98" spans="2:30" ht="19.5" thickTop="1" thickBot="1">
      <c r="B98" s="864"/>
      <c r="C98" s="864"/>
      <c r="D98" s="865"/>
      <c r="E98" s="866"/>
      <c r="F98" s="865"/>
      <c r="G98" s="865"/>
      <c r="H98" s="865"/>
      <c r="I98" s="865"/>
      <c r="J98" s="865"/>
      <c r="K98" s="865"/>
      <c r="L98" s="865"/>
      <c r="M98" s="865"/>
      <c r="N98" s="865"/>
      <c r="AD98" s="876"/>
    </row>
    <row r="99" spans="2:30">
      <c r="B99" s="864"/>
      <c r="C99" s="864"/>
      <c r="D99" s="878"/>
      <c r="E99" s="878"/>
      <c r="F99" s="878"/>
      <c r="G99" s="878"/>
      <c r="H99" s="878"/>
      <c r="I99" s="878"/>
      <c r="J99" s="878"/>
      <c r="K99" s="878"/>
      <c r="L99" s="878"/>
      <c r="M99" s="878"/>
      <c r="N99" s="878"/>
      <c r="AD99" s="876"/>
    </row>
    <row r="100" spans="2:30">
      <c r="B100" s="864"/>
      <c r="C100" s="864"/>
      <c r="D100" s="878"/>
      <c r="E100" s="878"/>
      <c r="F100" s="878"/>
      <c r="G100" s="878"/>
      <c r="H100" s="878"/>
      <c r="I100" s="878"/>
      <c r="J100" s="878"/>
      <c r="K100" s="878"/>
      <c r="L100" s="878"/>
      <c r="M100" s="878"/>
      <c r="N100" s="878"/>
      <c r="AD100" s="876"/>
    </row>
    <row r="101" spans="2:30" ht="17.25" thickBot="1">
      <c r="B101" s="879"/>
      <c r="C101" s="879"/>
      <c r="D101" s="880"/>
      <c r="E101" s="880"/>
      <c r="F101" s="880"/>
      <c r="G101" s="880"/>
      <c r="H101" s="880"/>
      <c r="I101" s="880"/>
      <c r="J101" s="880"/>
      <c r="K101" s="880"/>
      <c r="L101" s="880"/>
      <c r="M101" s="880"/>
      <c r="N101" s="880"/>
      <c r="AD101" s="876"/>
    </row>
    <row r="102" spans="2:30" ht="19.5" thickTop="1" thickBot="1">
      <c r="B102" s="864"/>
      <c r="C102" s="864"/>
      <c r="D102" s="865"/>
      <c r="E102" s="866"/>
      <c r="F102" s="865"/>
      <c r="G102" s="865"/>
      <c r="H102" s="865"/>
      <c r="I102" s="865"/>
      <c r="J102" s="865"/>
      <c r="K102" s="865"/>
      <c r="L102" s="865"/>
      <c r="M102" s="865"/>
      <c r="N102" s="865"/>
      <c r="AD102" s="876"/>
    </row>
    <row r="103" spans="2:30">
      <c r="B103" s="864"/>
      <c r="C103" s="864"/>
      <c r="D103" s="878"/>
      <c r="E103" s="878"/>
      <c r="F103" s="878"/>
      <c r="G103" s="878"/>
      <c r="H103" s="878"/>
      <c r="I103" s="878"/>
      <c r="J103" s="878"/>
      <c r="K103" s="878"/>
      <c r="L103" s="878"/>
      <c r="M103" s="878"/>
      <c r="N103" s="878"/>
      <c r="AD103" s="876"/>
    </row>
    <row r="104" spans="2:30">
      <c r="B104" s="864"/>
      <c r="C104" s="864"/>
      <c r="D104" s="878"/>
      <c r="E104" s="878"/>
      <c r="F104" s="878"/>
      <c r="G104" s="878"/>
      <c r="H104" s="878"/>
      <c r="I104" s="878"/>
      <c r="J104" s="878"/>
      <c r="K104" s="878"/>
      <c r="L104" s="878"/>
      <c r="M104" s="878"/>
      <c r="N104" s="878"/>
      <c r="AD104" s="876"/>
    </row>
    <row r="105" spans="2:30" ht="17.25" thickBot="1">
      <c r="B105" s="879"/>
      <c r="C105" s="879"/>
      <c r="D105" s="880"/>
      <c r="E105" s="880"/>
      <c r="F105" s="880"/>
      <c r="G105" s="880"/>
      <c r="H105" s="880"/>
      <c r="I105" s="880"/>
      <c r="J105" s="880"/>
      <c r="K105" s="880"/>
      <c r="L105" s="880"/>
      <c r="M105" s="880"/>
      <c r="N105" s="880"/>
      <c r="AD105" s="876"/>
    </row>
    <row r="106" spans="2:30" ht="19.5" thickTop="1" thickBot="1">
      <c r="B106" s="864"/>
      <c r="C106" s="864"/>
      <c r="D106" s="865"/>
      <c r="E106" s="866"/>
      <c r="F106" s="865"/>
      <c r="G106" s="865"/>
      <c r="H106" s="865"/>
      <c r="I106" s="865"/>
      <c r="J106" s="865"/>
      <c r="K106" s="865"/>
      <c r="L106" s="865"/>
      <c r="M106" s="865"/>
      <c r="N106" s="865"/>
      <c r="AD106" s="876"/>
    </row>
    <row r="107" spans="2:30">
      <c r="B107" s="864"/>
      <c r="C107" s="864"/>
      <c r="D107" s="878"/>
      <c r="E107" s="878"/>
      <c r="F107" s="878"/>
      <c r="G107" s="878"/>
      <c r="H107" s="878"/>
      <c r="I107" s="878"/>
      <c r="J107" s="878"/>
      <c r="K107" s="878"/>
      <c r="L107" s="878"/>
      <c r="M107" s="878"/>
      <c r="N107" s="878"/>
      <c r="AD107" s="876"/>
    </row>
    <row r="108" spans="2:30">
      <c r="B108" s="864"/>
      <c r="C108" s="864"/>
      <c r="D108" s="878"/>
      <c r="E108" s="878"/>
      <c r="F108" s="878"/>
      <c r="G108" s="878"/>
      <c r="H108" s="878"/>
      <c r="I108" s="878"/>
      <c r="J108" s="878"/>
      <c r="K108" s="878"/>
      <c r="L108" s="878"/>
      <c r="M108" s="878"/>
      <c r="N108" s="878"/>
      <c r="AD108" s="876"/>
    </row>
    <row r="109" spans="2:30" ht="17.25" thickBot="1">
      <c r="B109" s="879"/>
      <c r="C109" s="879"/>
      <c r="D109" s="880"/>
      <c r="E109" s="880"/>
      <c r="F109" s="880"/>
      <c r="G109" s="880"/>
      <c r="H109" s="880"/>
      <c r="I109" s="880"/>
      <c r="J109" s="880"/>
      <c r="K109" s="880"/>
      <c r="L109" s="880"/>
      <c r="M109" s="880"/>
      <c r="N109" s="880"/>
      <c r="AD109" s="876"/>
    </row>
    <row r="110" spans="2:30" ht="19.5" thickTop="1" thickBot="1">
      <c r="B110" s="864"/>
      <c r="C110" s="864"/>
      <c r="D110" s="865"/>
      <c r="E110" s="866"/>
      <c r="F110" s="865"/>
      <c r="G110" s="865"/>
      <c r="H110" s="865"/>
      <c r="I110" s="865"/>
      <c r="J110" s="865"/>
      <c r="K110" s="865"/>
      <c r="L110" s="865"/>
      <c r="M110" s="865"/>
      <c r="N110" s="865"/>
    </row>
    <row r="111" spans="2:30">
      <c r="B111" s="864"/>
      <c r="C111" s="864"/>
      <c r="D111" s="878"/>
      <c r="E111" s="878"/>
      <c r="F111" s="878"/>
      <c r="G111" s="878"/>
      <c r="H111" s="878"/>
      <c r="I111" s="878"/>
      <c r="J111" s="878"/>
      <c r="K111" s="878"/>
      <c r="L111" s="878"/>
      <c r="M111" s="878"/>
      <c r="N111" s="878"/>
    </row>
    <row r="112" spans="2:30">
      <c r="B112" s="864"/>
      <c r="C112" s="864"/>
      <c r="D112" s="878"/>
      <c r="E112" s="878"/>
      <c r="F112" s="878"/>
      <c r="G112" s="878"/>
      <c r="H112" s="878"/>
      <c r="I112" s="878"/>
      <c r="J112" s="878"/>
      <c r="K112" s="878"/>
      <c r="L112" s="878"/>
      <c r="M112" s="878"/>
      <c r="N112" s="878"/>
    </row>
    <row r="113" spans="2:14" ht="17.25" thickBot="1">
      <c r="B113" s="879"/>
      <c r="C113" s="879"/>
      <c r="D113" s="880"/>
      <c r="E113" s="880"/>
      <c r="F113" s="880"/>
      <c r="G113" s="880"/>
      <c r="H113" s="880"/>
      <c r="I113" s="880"/>
      <c r="J113" s="880"/>
      <c r="K113" s="880"/>
      <c r="L113" s="880"/>
      <c r="M113" s="880"/>
      <c r="N113" s="880"/>
    </row>
    <row r="114" spans="2:14" ht="19.5" thickTop="1" thickBot="1">
      <c r="B114" s="864"/>
      <c r="C114" s="864"/>
      <c r="D114" s="865"/>
      <c r="E114" s="866"/>
      <c r="F114" s="865"/>
      <c r="G114" s="865"/>
      <c r="H114" s="865"/>
      <c r="I114" s="865"/>
      <c r="J114" s="865"/>
      <c r="K114" s="865"/>
      <c r="L114" s="865"/>
      <c r="M114" s="865"/>
      <c r="N114" s="865"/>
    </row>
    <row r="115" spans="2:14">
      <c r="B115" s="864"/>
      <c r="C115" s="864"/>
      <c r="D115" s="878"/>
      <c r="E115" s="878"/>
      <c r="F115" s="878"/>
      <c r="G115" s="878"/>
      <c r="H115" s="878"/>
      <c r="I115" s="878"/>
      <c r="J115" s="878"/>
      <c r="K115" s="878"/>
      <c r="L115" s="878"/>
      <c r="M115" s="878"/>
      <c r="N115" s="878"/>
    </row>
    <row r="116" spans="2:14">
      <c r="B116" s="864"/>
      <c r="C116" s="864"/>
      <c r="D116" s="878"/>
      <c r="E116" s="878"/>
      <c r="F116" s="878"/>
      <c r="G116" s="878"/>
      <c r="H116" s="878"/>
      <c r="I116" s="878"/>
      <c r="J116" s="878"/>
      <c r="K116" s="878"/>
      <c r="L116" s="878"/>
      <c r="M116" s="878"/>
      <c r="N116" s="878"/>
    </row>
    <row r="117" spans="2:14" ht="17.25" thickBot="1">
      <c r="B117" s="879"/>
      <c r="C117" s="879"/>
      <c r="D117" s="880"/>
      <c r="E117" s="880"/>
      <c r="F117" s="880"/>
      <c r="G117" s="880"/>
      <c r="H117" s="880"/>
      <c r="I117" s="880"/>
      <c r="J117" s="880"/>
      <c r="K117" s="880"/>
      <c r="L117" s="880"/>
      <c r="M117" s="880"/>
      <c r="N117" s="880"/>
    </row>
    <row r="118" spans="2:14" ht="19.5" thickTop="1" thickBot="1">
      <c r="B118" s="864"/>
      <c r="C118" s="864"/>
      <c r="D118" s="865"/>
      <c r="E118" s="866"/>
      <c r="F118" s="865"/>
      <c r="G118" s="865"/>
      <c r="H118" s="865"/>
      <c r="I118" s="865"/>
      <c r="J118" s="865"/>
      <c r="K118" s="865"/>
      <c r="L118" s="865"/>
      <c r="M118" s="865"/>
      <c r="N118" s="865"/>
    </row>
    <row r="119" spans="2:14">
      <c r="B119" s="864"/>
      <c r="C119" s="864"/>
      <c r="D119" s="878"/>
      <c r="E119" s="878"/>
      <c r="F119" s="878"/>
      <c r="G119" s="878"/>
      <c r="H119" s="878"/>
      <c r="I119" s="878"/>
      <c r="J119" s="878"/>
      <c r="K119" s="878"/>
      <c r="L119" s="878"/>
      <c r="M119" s="878"/>
      <c r="N119" s="878"/>
    </row>
    <row r="120" spans="2:14">
      <c r="B120" s="864"/>
      <c r="C120" s="864"/>
      <c r="D120" s="878"/>
      <c r="E120" s="878"/>
      <c r="F120" s="878"/>
      <c r="G120" s="878"/>
      <c r="H120" s="878"/>
      <c r="I120" s="878"/>
      <c r="J120" s="878"/>
      <c r="K120" s="878"/>
      <c r="L120" s="878"/>
      <c r="M120" s="878"/>
      <c r="N120" s="878"/>
    </row>
    <row r="121" spans="2:14" ht="17.25" thickBot="1">
      <c r="B121" s="879"/>
      <c r="C121" s="879"/>
      <c r="D121" s="880"/>
      <c r="E121" s="880"/>
      <c r="F121" s="880"/>
      <c r="G121" s="880"/>
      <c r="H121" s="880"/>
      <c r="I121" s="880"/>
      <c r="J121" s="880"/>
      <c r="K121" s="880"/>
      <c r="L121" s="880"/>
      <c r="M121" s="880"/>
      <c r="N121" s="880"/>
    </row>
    <row r="122" spans="2:14" ht="19.5" thickTop="1" thickBot="1">
      <c r="B122" s="864"/>
      <c r="C122" s="864"/>
      <c r="D122" s="865"/>
      <c r="E122" s="866"/>
      <c r="F122" s="865"/>
      <c r="G122" s="865"/>
      <c r="H122" s="865"/>
      <c r="I122" s="865"/>
      <c r="J122" s="865"/>
      <c r="K122" s="865"/>
      <c r="L122" s="865"/>
      <c r="M122" s="865"/>
      <c r="N122" s="865"/>
    </row>
    <row r="123" spans="2:14">
      <c r="B123" s="864"/>
      <c r="C123" s="864"/>
      <c r="D123" s="878"/>
      <c r="E123" s="878"/>
      <c r="F123" s="878"/>
      <c r="G123" s="878"/>
      <c r="H123" s="878"/>
      <c r="I123" s="878"/>
      <c r="J123" s="878"/>
      <c r="K123" s="878"/>
      <c r="L123" s="878"/>
      <c r="M123" s="878"/>
      <c r="N123" s="878"/>
    </row>
    <row r="124" spans="2:14">
      <c r="B124" s="864"/>
      <c r="C124" s="864"/>
      <c r="D124" s="878"/>
      <c r="E124" s="878"/>
      <c r="F124" s="878"/>
      <c r="G124" s="878"/>
      <c r="H124" s="878"/>
      <c r="I124" s="878"/>
      <c r="J124" s="878"/>
      <c r="K124" s="878"/>
      <c r="L124" s="878"/>
      <c r="M124" s="878"/>
      <c r="N124" s="878"/>
    </row>
    <row r="125" spans="2:14" ht="17.25" thickBot="1">
      <c r="B125" s="879"/>
      <c r="C125" s="879"/>
      <c r="D125" s="880"/>
      <c r="E125" s="880"/>
      <c r="F125" s="880"/>
      <c r="G125" s="880"/>
      <c r="H125" s="880"/>
      <c r="I125" s="880"/>
      <c r="J125" s="880"/>
      <c r="K125" s="880"/>
      <c r="L125" s="880"/>
      <c r="M125" s="880"/>
      <c r="N125" s="880"/>
    </row>
    <row r="126" spans="2:14" ht="19.5" thickTop="1" thickBot="1">
      <c r="B126" s="864"/>
      <c r="C126" s="864"/>
      <c r="D126" s="865"/>
      <c r="E126" s="866"/>
      <c r="F126" s="865"/>
      <c r="G126" s="865"/>
      <c r="H126" s="865"/>
      <c r="I126" s="865"/>
      <c r="J126" s="865"/>
      <c r="K126" s="865"/>
      <c r="L126" s="865"/>
      <c r="M126" s="865"/>
      <c r="N126" s="865"/>
    </row>
    <row r="127" spans="2:14">
      <c r="B127" s="864"/>
      <c r="C127" s="864"/>
      <c r="D127" s="878"/>
      <c r="E127" s="878"/>
      <c r="F127" s="878"/>
      <c r="G127" s="878"/>
      <c r="H127" s="878"/>
      <c r="I127" s="878"/>
      <c r="J127" s="878"/>
      <c r="K127" s="878"/>
      <c r="L127" s="878"/>
      <c r="M127" s="878"/>
      <c r="N127" s="878"/>
    </row>
    <row r="128" spans="2:14">
      <c r="B128" s="864"/>
      <c r="C128" s="864"/>
      <c r="D128" s="878"/>
      <c r="E128" s="878"/>
      <c r="F128" s="878"/>
      <c r="G128" s="878"/>
      <c r="H128" s="878"/>
      <c r="I128" s="878"/>
      <c r="J128" s="878"/>
      <c r="K128" s="878"/>
      <c r="L128" s="878"/>
      <c r="M128" s="878"/>
      <c r="N128" s="878"/>
    </row>
    <row r="129" spans="2:14" ht="17.25" thickBot="1">
      <c r="B129" s="879"/>
      <c r="C129" s="879"/>
      <c r="D129" s="880"/>
      <c r="E129" s="880"/>
      <c r="F129" s="880"/>
      <c r="G129" s="880"/>
      <c r="H129" s="880"/>
      <c r="I129" s="880"/>
      <c r="J129" s="880"/>
      <c r="K129" s="880"/>
      <c r="L129" s="880"/>
      <c r="M129" s="880"/>
      <c r="N129" s="880"/>
    </row>
    <row r="130" spans="2:14" ht="19.5" thickTop="1" thickBot="1">
      <c r="B130" s="864"/>
      <c r="C130" s="864"/>
      <c r="D130" s="865"/>
      <c r="E130" s="866"/>
      <c r="F130" s="865"/>
      <c r="G130" s="865"/>
      <c r="H130" s="865"/>
      <c r="I130" s="865"/>
      <c r="J130" s="865"/>
      <c r="K130" s="865"/>
      <c r="L130" s="865"/>
      <c r="M130" s="865"/>
      <c r="N130" s="865"/>
    </row>
    <row r="131" spans="2:14">
      <c r="B131" s="864"/>
      <c r="C131" s="864"/>
      <c r="D131" s="878"/>
      <c r="E131" s="878"/>
      <c r="F131" s="878"/>
      <c r="G131" s="878"/>
      <c r="H131" s="878"/>
      <c r="I131" s="878"/>
      <c r="J131" s="878"/>
      <c r="K131" s="878"/>
      <c r="L131" s="878"/>
      <c r="M131" s="878"/>
      <c r="N131" s="878"/>
    </row>
    <row r="132" spans="2:14">
      <c r="B132" s="864"/>
      <c r="C132" s="864"/>
      <c r="D132" s="878"/>
      <c r="E132" s="878"/>
      <c r="F132" s="878"/>
      <c r="G132" s="878"/>
      <c r="H132" s="878"/>
      <c r="I132" s="878"/>
      <c r="J132" s="878"/>
      <c r="K132" s="878"/>
      <c r="L132" s="878"/>
      <c r="M132" s="878"/>
      <c r="N132" s="878"/>
    </row>
    <row r="133" spans="2:14" ht="17.25" thickBot="1">
      <c r="B133" s="879"/>
      <c r="C133" s="879"/>
      <c r="D133" s="880"/>
      <c r="E133" s="880"/>
      <c r="F133" s="880"/>
      <c r="G133" s="880"/>
      <c r="H133" s="880"/>
      <c r="I133" s="880"/>
      <c r="J133" s="880"/>
      <c r="K133" s="880"/>
      <c r="L133" s="880"/>
      <c r="M133" s="880"/>
      <c r="N133" s="880"/>
    </row>
    <row r="134" spans="2:14" ht="19.5" thickTop="1" thickBot="1">
      <c r="B134" s="864"/>
      <c r="C134" s="864"/>
      <c r="D134" s="865"/>
      <c r="E134" s="866"/>
      <c r="F134" s="865"/>
      <c r="G134" s="865"/>
      <c r="H134" s="865"/>
      <c r="I134" s="865"/>
      <c r="J134" s="865"/>
      <c r="K134" s="865"/>
      <c r="L134" s="865"/>
      <c r="M134" s="865"/>
      <c r="N134" s="865"/>
    </row>
    <row r="135" spans="2:14">
      <c r="B135" s="864"/>
      <c r="C135" s="864"/>
      <c r="D135" s="878"/>
      <c r="E135" s="878"/>
      <c r="F135" s="878"/>
      <c r="G135" s="878"/>
      <c r="H135" s="878"/>
      <c r="I135" s="878"/>
      <c r="J135" s="878"/>
      <c r="K135" s="878"/>
      <c r="L135" s="878"/>
      <c r="M135" s="878"/>
      <c r="N135" s="878"/>
    </row>
    <row r="136" spans="2:14">
      <c r="B136" s="864"/>
      <c r="C136" s="864"/>
      <c r="D136" s="878"/>
      <c r="E136" s="878"/>
      <c r="F136" s="878"/>
      <c r="G136" s="878"/>
      <c r="H136" s="878"/>
      <c r="I136" s="878"/>
      <c r="J136" s="878"/>
      <c r="K136" s="878"/>
      <c r="L136" s="878"/>
      <c r="M136" s="878"/>
      <c r="N136" s="878"/>
    </row>
    <row r="137" spans="2:14" ht="17.25" thickBot="1">
      <c r="B137" s="879"/>
      <c r="C137" s="879"/>
      <c r="D137" s="880"/>
      <c r="E137" s="880"/>
      <c r="F137" s="880"/>
      <c r="G137" s="880"/>
      <c r="H137" s="880"/>
      <c r="I137" s="880"/>
      <c r="J137" s="880"/>
      <c r="K137" s="880"/>
      <c r="L137" s="880"/>
      <c r="M137" s="880"/>
      <c r="N137" s="880"/>
    </row>
    <row r="138" spans="2:14" ht="19.5" thickTop="1" thickBot="1">
      <c r="B138" s="864"/>
      <c r="C138" s="864"/>
      <c r="D138" s="865"/>
      <c r="E138" s="866"/>
      <c r="F138" s="865"/>
      <c r="G138" s="865"/>
      <c r="H138" s="865"/>
      <c r="I138" s="865"/>
      <c r="J138" s="865"/>
      <c r="K138" s="865"/>
      <c r="L138" s="865"/>
      <c r="M138" s="865"/>
      <c r="N138" s="865"/>
    </row>
    <row r="139" spans="2:14">
      <c r="B139" s="864"/>
      <c r="C139" s="864"/>
      <c r="D139" s="878"/>
      <c r="E139" s="878"/>
      <c r="F139" s="878"/>
      <c r="G139" s="878"/>
      <c r="H139" s="878"/>
      <c r="I139" s="878"/>
      <c r="J139" s="878"/>
      <c r="K139" s="878"/>
      <c r="L139" s="878"/>
      <c r="M139" s="878"/>
      <c r="N139" s="878"/>
    </row>
    <row r="140" spans="2:14">
      <c r="B140" s="864"/>
      <c r="C140" s="864"/>
      <c r="D140" s="878"/>
      <c r="E140" s="878"/>
      <c r="F140" s="878"/>
      <c r="G140" s="878"/>
      <c r="H140" s="878"/>
      <c r="I140" s="878"/>
      <c r="J140" s="878"/>
      <c r="K140" s="878"/>
      <c r="L140" s="878"/>
      <c r="M140" s="878"/>
      <c r="N140" s="878"/>
    </row>
    <row r="141" spans="2:14" ht="17.25" thickBot="1">
      <c r="B141" s="879"/>
      <c r="C141" s="879"/>
      <c r="D141" s="880"/>
      <c r="E141" s="880"/>
      <c r="F141" s="880"/>
      <c r="G141" s="880"/>
      <c r="H141" s="880"/>
      <c r="I141" s="880"/>
      <c r="J141" s="880"/>
      <c r="K141" s="880"/>
      <c r="L141" s="880"/>
      <c r="M141" s="880"/>
      <c r="N141" s="880"/>
    </row>
    <row r="142" spans="2:14" ht="19.5" thickTop="1" thickBot="1">
      <c r="B142" s="864"/>
      <c r="C142" s="864"/>
      <c r="D142" s="865"/>
      <c r="E142" s="866"/>
      <c r="F142" s="865"/>
      <c r="G142" s="865"/>
      <c r="H142" s="865"/>
      <c r="I142" s="865"/>
      <c r="J142" s="865"/>
      <c r="K142" s="865"/>
      <c r="L142" s="865"/>
      <c r="M142" s="865"/>
      <c r="N142" s="865"/>
    </row>
    <row r="143" spans="2:14">
      <c r="B143" s="864"/>
      <c r="C143" s="864"/>
      <c r="D143" s="878"/>
      <c r="E143" s="878"/>
      <c r="F143" s="878"/>
      <c r="G143" s="878"/>
      <c r="H143" s="878"/>
      <c r="I143" s="878"/>
      <c r="J143" s="878"/>
      <c r="K143" s="878"/>
      <c r="L143" s="878"/>
      <c r="M143" s="878"/>
      <c r="N143" s="878"/>
    </row>
    <row r="144" spans="2:14">
      <c r="B144" s="864"/>
      <c r="C144" s="864"/>
      <c r="D144" s="878"/>
      <c r="E144" s="878"/>
      <c r="F144" s="878"/>
      <c r="G144" s="878"/>
      <c r="H144" s="878"/>
      <c r="I144" s="878"/>
      <c r="J144" s="878"/>
      <c r="K144" s="878"/>
      <c r="L144" s="878"/>
      <c r="M144" s="878"/>
      <c r="N144" s="878"/>
    </row>
    <row r="145" spans="2:14" ht="17.25" thickBot="1">
      <c r="B145" s="879"/>
      <c r="C145" s="879"/>
      <c r="D145" s="880"/>
      <c r="E145" s="880"/>
      <c r="F145" s="880"/>
      <c r="G145" s="880"/>
      <c r="H145" s="880"/>
      <c r="I145" s="880"/>
      <c r="J145" s="880"/>
      <c r="K145" s="880"/>
      <c r="L145" s="880"/>
      <c r="M145" s="880"/>
      <c r="N145" s="880"/>
    </row>
    <row r="146" spans="2:14" ht="19.5" thickTop="1" thickBot="1">
      <c r="B146" s="864"/>
      <c r="C146" s="864"/>
      <c r="D146" s="865"/>
      <c r="E146" s="866"/>
      <c r="F146" s="865"/>
      <c r="G146" s="865"/>
      <c r="H146" s="865"/>
      <c r="I146" s="865"/>
      <c r="J146" s="865"/>
      <c r="K146" s="865"/>
      <c r="L146" s="865"/>
      <c r="M146" s="865"/>
      <c r="N146" s="865"/>
    </row>
    <row r="147" spans="2:14">
      <c r="B147" s="864"/>
      <c r="C147" s="864"/>
      <c r="D147" s="878"/>
      <c r="E147" s="878"/>
      <c r="F147" s="878"/>
      <c r="G147" s="878"/>
      <c r="H147" s="878"/>
      <c r="I147" s="878"/>
      <c r="J147" s="878"/>
      <c r="K147" s="878"/>
      <c r="L147" s="878"/>
      <c r="M147" s="878"/>
      <c r="N147" s="878"/>
    </row>
    <row r="148" spans="2:14">
      <c r="B148" s="864"/>
      <c r="C148" s="864"/>
      <c r="D148" s="878"/>
      <c r="E148" s="878"/>
      <c r="F148" s="878"/>
      <c r="G148" s="878"/>
      <c r="H148" s="878"/>
      <c r="I148" s="878"/>
      <c r="J148" s="878"/>
      <c r="K148" s="878"/>
      <c r="L148" s="878"/>
      <c r="M148" s="878"/>
      <c r="N148" s="878"/>
    </row>
    <row r="149" spans="2:14" ht="17.25" thickBot="1">
      <c r="B149" s="879"/>
      <c r="C149" s="879"/>
      <c r="D149" s="880"/>
      <c r="E149" s="880"/>
      <c r="F149" s="880"/>
      <c r="G149" s="880"/>
      <c r="H149" s="880"/>
      <c r="I149" s="880"/>
      <c r="J149" s="880"/>
      <c r="K149" s="880"/>
      <c r="L149" s="880"/>
      <c r="M149" s="880"/>
      <c r="N149" s="880"/>
    </row>
    <row r="150" spans="2:14" ht="19.5" thickTop="1" thickBot="1">
      <c r="B150" s="864"/>
      <c r="C150" s="864"/>
      <c r="D150" s="865"/>
      <c r="E150" s="866"/>
      <c r="F150" s="865"/>
      <c r="G150" s="865"/>
      <c r="H150" s="865"/>
      <c r="I150" s="865"/>
      <c r="J150" s="865"/>
      <c r="K150" s="865"/>
      <c r="L150" s="865"/>
      <c r="M150" s="865"/>
      <c r="N150" s="865"/>
    </row>
    <row r="151" spans="2:14">
      <c r="B151" s="864"/>
      <c r="C151" s="864"/>
      <c r="D151" s="878"/>
      <c r="E151" s="878"/>
      <c r="F151" s="878"/>
      <c r="G151" s="878"/>
      <c r="H151" s="878"/>
      <c r="I151" s="878"/>
      <c r="J151" s="878"/>
      <c r="K151" s="878"/>
      <c r="L151" s="878"/>
      <c r="M151" s="878"/>
      <c r="N151" s="878"/>
    </row>
    <row r="152" spans="2:14">
      <c r="B152" s="864"/>
      <c r="C152" s="864"/>
      <c r="D152" s="878"/>
      <c r="E152" s="878"/>
      <c r="F152" s="878"/>
      <c r="G152" s="878"/>
      <c r="H152" s="878"/>
      <c r="I152" s="878"/>
      <c r="J152" s="878"/>
      <c r="K152" s="878"/>
      <c r="L152" s="878"/>
      <c r="M152" s="878"/>
      <c r="N152" s="878"/>
    </row>
    <row r="153" spans="2:14" ht="17.25" thickBot="1">
      <c r="B153" s="879"/>
      <c r="C153" s="879"/>
      <c r="D153" s="880"/>
      <c r="E153" s="880"/>
      <c r="F153" s="880"/>
      <c r="G153" s="880"/>
      <c r="H153" s="880"/>
      <c r="I153" s="880"/>
      <c r="J153" s="880"/>
      <c r="K153" s="880"/>
      <c r="L153" s="880"/>
      <c r="M153" s="880"/>
      <c r="N153" s="880"/>
    </row>
    <row r="154" spans="2:14" ht="19.5" thickTop="1" thickBot="1">
      <c r="B154" s="864"/>
      <c r="C154" s="864"/>
      <c r="D154" s="865"/>
      <c r="E154" s="866"/>
      <c r="F154" s="865"/>
      <c r="G154" s="865"/>
      <c r="H154" s="865"/>
      <c r="I154" s="865"/>
      <c r="J154" s="865"/>
      <c r="K154" s="865"/>
      <c r="L154" s="865"/>
      <c r="M154" s="865"/>
      <c r="N154" s="865"/>
    </row>
    <row r="155" spans="2:14">
      <c r="B155" s="864"/>
      <c r="C155" s="864"/>
      <c r="D155" s="878"/>
      <c r="E155" s="878"/>
      <c r="F155" s="878"/>
      <c r="G155" s="878"/>
      <c r="H155" s="878"/>
      <c r="I155" s="878"/>
      <c r="J155" s="878"/>
      <c r="K155" s="878"/>
      <c r="L155" s="878"/>
      <c r="M155" s="878"/>
      <c r="N155" s="878"/>
    </row>
    <row r="156" spans="2:14">
      <c r="B156" s="864"/>
      <c r="C156" s="864"/>
      <c r="D156" s="878"/>
      <c r="E156" s="878"/>
      <c r="F156" s="878"/>
      <c r="G156" s="878"/>
      <c r="H156" s="878"/>
      <c r="I156" s="878"/>
      <c r="J156" s="878"/>
      <c r="K156" s="878"/>
      <c r="L156" s="878"/>
      <c r="M156" s="878"/>
      <c r="N156" s="878"/>
    </row>
    <row r="157" spans="2:14" ht="17.25" thickBot="1">
      <c r="B157" s="879"/>
      <c r="C157" s="879"/>
      <c r="D157" s="880"/>
      <c r="E157" s="880"/>
      <c r="F157" s="880"/>
      <c r="G157" s="880"/>
      <c r="H157" s="880"/>
      <c r="I157" s="880"/>
      <c r="J157" s="880"/>
      <c r="K157" s="880"/>
      <c r="L157" s="880"/>
      <c r="M157" s="880"/>
      <c r="N157" s="880"/>
    </row>
    <row r="158" spans="2:14" ht="19.5" thickTop="1" thickBot="1">
      <c r="B158" s="864"/>
      <c r="C158" s="864"/>
      <c r="D158" s="865"/>
      <c r="E158" s="866"/>
      <c r="F158" s="865"/>
      <c r="G158" s="865"/>
      <c r="H158" s="865"/>
      <c r="I158" s="865"/>
      <c r="J158" s="865"/>
      <c r="K158" s="865"/>
      <c r="L158" s="865"/>
      <c r="M158" s="865"/>
      <c r="N158" s="865"/>
    </row>
    <row r="159" spans="2:14">
      <c r="B159" s="864"/>
      <c r="C159" s="864"/>
      <c r="D159" s="878"/>
      <c r="E159" s="878"/>
      <c r="F159" s="878"/>
      <c r="G159" s="878"/>
      <c r="H159" s="878"/>
      <c r="I159" s="878"/>
      <c r="J159" s="878"/>
      <c r="K159" s="878"/>
      <c r="L159" s="878"/>
      <c r="M159" s="878"/>
      <c r="N159" s="878"/>
    </row>
    <row r="160" spans="2:14">
      <c r="B160" s="864"/>
      <c r="C160" s="864"/>
      <c r="D160" s="878"/>
      <c r="E160" s="878"/>
      <c r="F160" s="878"/>
      <c r="G160" s="878"/>
      <c r="H160" s="878"/>
      <c r="I160" s="878"/>
      <c r="J160" s="878"/>
      <c r="K160" s="878"/>
      <c r="L160" s="878"/>
      <c r="M160" s="878"/>
      <c r="N160" s="878"/>
    </row>
    <row r="161" spans="2:14" ht="17.25" thickBot="1">
      <c r="B161" s="879"/>
      <c r="C161" s="879"/>
      <c r="D161" s="880"/>
      <c r="E161" s="880"/>
      <c r="F161" s="880"/>
      <c r="G161" s="880"/>
      <c r="H161" s="880"/>
      <c r="I161" s="880"/>
      <c r="J161" s="880"/>
      <c r="K161" s="880"/>
      <c r="L161" s="880"/>
      <c r="M161" s="880"/>
      <c r="N161" s="880"/>
    </row>
    <row r="162" spans="2:14" ht="19.5" thickTop="1" thickBot="1">
      <c r="B162" s="864"/>
      <c r="C162" s="864"/>
      <c r="D162" s="865"/>
      <c r="E162" s="866"/>
      <c r="F162" s="865"/>
      <c r="G162" s="865"/>
      <c r="H162" s="865"/>
      <c r="I162" s="865"/>
      <c r="J162" s="865"/>
      <c r="K162" s="865"/>
      <c r="L162" s="865"/>
      <c r="M162" s="865"/>
      <c r="N162" s="865"/>
    </row>
    <row r="163" spans="2:14">
      <c r="B163" s="864"/>
      <c r="C163" s="864"/>
      <c r="D163" s="878"/>
      <c r="E163" s="878"/>
      <c r="F163" s="878"/>
      <c r="G163" s="878"/>
      <c r="H163" s="878"/>
      <c r="I163" s="878"/>
      <c r="J163" s="878"/>
      <c r="K163" s="878"/>
      <c r="L163" s="878"/>
      <c r="M163" s="878"/>
      <c r="N163" s="878"/>
    </row>
    <row r="164" spans="2:14">
      <c r="B164" s="864"/>
      <c r="C164" s="864"/>
      <c r="D164" s="878"/>
      <c r="E164" s="878"/>
      <c r="F164" s="878"/>
      <c r="G164" s="878"/>
      <c r="H164" s="878"/>
      <c r="I164" s="878"/>
      <c r="J164" s="878"/>
      <c r="K164" s="878"/>
      <c r="L164" s="878"/>
      <c r="M164" s="878"/>
      <c r="N164" s="878"/>
    </row>
    <row r="165" spans="2:14" ht="17.25" thickBot="1">
      <c r="B165" s="879"/>
      <c r="C165" s="879"/>
      <c r="D165" s="880"/>
      <c r="E165" s="880"/>
      <c r="F165" s="880"/>
      <c r="G165" s="880"/>
      <c r="H165" s="880"/>
      <c r="I165" s="880"/>
      <c r="J165" s="880"/>
      <c r="K165" s="880"/>
      <c r="L165" s="880"/>
      <c r="M165" s="880"/>
      <c r="N165" s="880"/>
    </row>
    <row r="166" spans="2:14" ht="19.5" thickTop="1" thickBot="1">
      <c r="B166" s="864"/>
      <c r="C166" s="864"/>
      <c r="D166" s="865"/>
      <c r="E166" s="866"/>
      <c r="F166" s="865"/>
      <c r="G166" s="865"/>
      <c r="H166" s="865"/>
      <c r="I166" s="865"/>
      <c r="J166" s="865"/>
      <c r="K166" s="865"/>
      <c r="L166" s="865"/>
      <c r="M166" s="865"/>
      <c r="N166" s="865"/>
    </row>
    <row r="167" spans="2:14">
      <c r="B167" s="864"/>
      <c r="C167" s="864"/>
      <c r="D167" s="878"/>
      <c r="E167" s="878"/>
      <c r="F167" s="878"/>
      <c r="G167" s="878"/>
      <c r="H167" s="878"/>
      <c r="I167" s="878"/>
      <c r="J167" s="878"/>
      <c r="K167" s="878"/>
      <c r="L167" s="878"/>
      <c r="M167" s="878"/>
      <c r="N167" s="878"/>
    </row>
    <row r="168" spans="2:14">
      <c r="B168" s="864"/>
      <c r="C168" s="864"/>
      <c r="D168" s="878"/>
      <c r="E168" s="878"/>
      <c r="F168" s="878"/>
      <c r="G168" s="878"/>
      <c r="H168" s="878"/>
      <c r="I168" s="878"/>
      <c r="J168" s="878"/>
      <c r="K168" s="878"/>
      <c r="L168" s="878"/>
      <c r="M168" s="878"/>
      <c r="N168" s="878"/>
    </row>
    <row r="169" spans="2:14" ht="17.25" thickBot="1">
      <c r="B169" s="879"/>
      <c r="C169" s="879"/>
      <c r="D169" s="880"/>
      <c r="E169" s="880"/>
      <c r="F169" s="880"/>
      <c r="G169" s="880"/>
      <c r="H169" s="880"/>
      <c r="I169" s="880"/>
      <c r="J169" s="880"/>
      <c r="K169" s="880"/>
      <c r="L169" s="880"/>
      <c r="M169" s="880"/>
      <c r="N169" s="880"/>
    </row>
    <row r="170" spans="2:14" ht="19.5" thickTop="1" thickBot="1">
      <c r="B170" s="864"/>
      <c r="C170" s="864"/>
      <c r="D170" s="865"/>
      <c r="E170" s="866"/>
      <c r="F170" s="865"/>
      <c r="G170" s="865"/>
      <c r="H170" s="865"/>
      <c r="I170" s="865"/>
      <c r="J170" s="865"/>
      <c r="K170" s="865"/>
      <c r="L170" s="865"/>
      <c r="M170" s="865"/>
      <c r="N170" s="865"/>
    </row>
    <row r="171" spans="2:14">
      <c r="B171" s="864"/>
      <c r="C171" s="864"/>
      <c r="D171" s="878"/>
      <c r="E171" s="878"/>
      <c r="F171" s="878"/>
      <c r="G171" s="878"/>
      <c r="H171" s="878"/>
      <c r="I171" s="878"/>
      <c r="J171" s="878"/>
      <c r="K171" s="878"/>
      <c r="L171" s="878"/>
      <c r="M171" s="878"/>
      <c r="N171" s="878"/>
    </row>
    <row r="172" spans="2:14">
      <c r="B172" s="864"/>
      <c r="C172" s="864"/>
      <c r="D172" s="878"/>
      <c r="E172" s="878"/>
      <c r="F172" s="878"/>
      <c r="G172" s="878"/>
      <c r="H172" s="878"/>
      <c r="I172" s="878"/>
      <c r="J172" s="878"/>
      <c r="K172" s="878"/>
      <c r="L172" s="878"/>
      <c r="M172" s="878"/>
      <c r="N172" s="878"/>
    </row>
    <row r="173" spans="2:14" ht="17.25" thickBot="1">
      <c r="B173" s="879"/>
      <c r="C173" s="879"/>
      <c r="D173" s="880"/>
      <c r="E173" s="880"/>
      <c r="F173" s="880"/>
      <c r="G173" s="880"/>
      <c r="H173" s="880"/>
      <c r="I173" s="880"/>
      <c r="J173" s="880"/>
      <c r="K173" s="880"/>
      <c r="L173" s="880"/>
      <c r="M173" s="880"/>
      <c r="N173" s="880"/>
    </row>
    <row r="174" spans="2:14" ht="19.5" thickTop="1" thickBot="1">
      <c r="B174" s="864"/>
      <c r="C174" s="864"/>
      <c r="D174" s="865"/>
      <c r="E174" s="866"/>
      <c r="F174" s="865"/>
      <c r="G174" s="865"/>
      <c r="H174" s="865"/>
      <c r="I174" s="865"/>
      <c r="J174" s="865"/>
      <c r="K174" s="865"/>
      <c r="L174" s="865"/>
      <c r="M174" s="865"/>
      <c r="N174" s="865"/>
    </row>
    <row r="175" spans="2:14">
      <c r="B175" s="864"/>
      <c r="C175" s="864"/>
      <c r="D175" s="878"/>
      <c r="E175" s="878"/>
      <c r="F175" s="878"/>
      <c r="G175" s="878"/>
      <c r="H175" s="878"/>
      <c r="I175" s="878"/>
      <c r="J175" s="878"/>
      <c r="K175" s="878"/>
      <c r="L175" s="878"/>
      <c r="M175" s="878"/>
      <c r="N175" s="878"/>
    </row>
    <row r="176" spans="2:14">
      <c r="B176" s="864"/>
      <c r="C176" s="864"/>
      <c r="D176" s="878"/>
      <c r="E176" s="878"/>
      <c r="F176" s="878"/>
      <c r="G176" s="878"/>
      <c r="H176" s="878"/>
      <c r="I176" s="878"/>
      <c r="J176" s="878"/>
      <c r="K176" s="878"/>
      <c r="L176" s="878"/>
      <c r="M176" s="878"/>
      <c r="N176" s="878"/>
    </row>
    <row r="177" spans="2:14" ht="17.25" thickBot="1">
      <c r="B177" s="879"/>
      <c r="C177" s="879"/>
      <c r="D177" s="880"/>
      <c r="E177" s="880"/>
      <c r="F177" s="880"/>
      <c r="G177" s="880"/>
      <c r="H177" s="880"/>
      <c r="I177" s="880"/>
      <c r="J177" s="880"/>
      <c r="K177" s="880"/>
      <c r="L177" s="880"/>
      <c r="M177" s="880"/>
      <c r="N177" s="880"/>
    </row>
    <row r="178" spans="2:14" ht="19.5" thickTop="1" thickBot="1">
      <c r="B178" s="864"/>
      <c r="C178" s="864"/>
      <c r="D178" s="865"/>
      <c r="E178" s="866"/>
      <c r="F178" s="865"/>
      <c r="G178" s="865"/>
      <c r="H178" s="865"/>
      <c r="I178" s="865"/>
      <c r="J178" s="865"/>
      <c r="K178" s="865"/>
      <c r="L178" s="865"/>
      <c r="M178" s="865"/>
      <c r="N178" s="865"/>
    </row>
    <row r="179" spans="2:14">
      <c r="B179" s="864"/>
      <c r="C179" s="864"/>
      <c r="D179" s="878"/>
      <c r="E179" s="878"/>
      <c r="F179" s="878"/>
      <c r="G179" s="878"/>
      <c r="H179" s="878"/>
      <c r="I179" s="878"/>
      <c r="J179" s="878"/>
      <c r="K179" s="878"/>
      <c r="L179" s="878"/>
      <c r="M179" s="878"/>
      <c r="N179" s="878"/>
    </row>
    <row r="180" spans="2:14">
      <c r="B180" s="864"/>
      <c r="C180" s="864"/>
      <c r="D180" s="878"/>
      <c r="E180" s="878"/>
      <c r="F180" s="878"/>
      <c r="G180" s="878"/>
      <c r="H180" s="878"/>
      <c r="I180" s="878"/>
      <c r="J180" s="878"/>
      <c r="K180" s="878"/>
      <c r="L180" s="878"/>
      <c r="M180" s="878"/>
      <c r="N180" s="878"/>
    </row>
    <row r="181" spans="2:14" ht="17.25" thickBot="1">
      <c r="B181" s="879"/>
      <c r="C181" s="879"/>
      <c r="D181" s="880"/>
      <c r="E181" s="880"/>
      <c r="F181" s="880"/>
      <c r="G181" s="880"/>
      <c r="H181" s="880"/>
      <c r="I181" s="880"/>
      <c r="J181" s="880"/>
      <c r="K181" s="880"/>
      <c r="L181" s="880"/>
      <c r="M181" s="880"/>
      <c r="N181" s="880"/>
    </row>
    <row r="182" spans="2:14" ht="19.5" thickTop="1" thickBot="1">
      <c r="B182" s="864"/>
      <c r="C182" s="864"/>
      <c r="D182" s="865"/>
      <c r="E182" s="866"/>
      <c r="F182" s="865"/>
      <c r="G182" s="865"/>
      <c r="H182" s="865"/>
      <c r="I182" s="865"/>
      <c r="J182" s="865"/>
      <c r="K182" s="865"/>
      <c r="L182" s="865"/>
      <c r="M182" s="865"/>
      <c r="N182" s="865"/>
    </row>
    <row r="183" spans="2:14">
      <c r="B183" s="864"/>
      <c r="C183" s="864"/>
      <c r="D183" s="878"/>
      <c r="E183" s="878"/>
      <c r="F183" s="878"/>
      <c r="G183" s="878"/>
      <c r="H183" s="878"/>
      <c r="I183" s="878"/>
      <c r="J183" s="878"/>
      <c r="K183" s="878"/>
      <c r="L183" s="878"/>
      <c r="M183" s="878"/>
      <c r="N183" s="878"/>
    </row>
    <row r="184" spans="2:14">
      <c r="B184" s="864"/>
      <c r="C184" s="864"/>
      <c r="D184" s="878"/>
      <c r="E184" s="878"/>
      <c r="F184" s="878"/>
      <c r="G184" s="878"/>
      <c r="H184" s="878"/>
      <c r="I184" s="878"/>
      <c r="J184" s="878"/>
      <c r="K184" s="878"/>
      <c r="L184" s="878"/>
      <c r="M184" s="878"/>
      <c r="N184" s="878"/>
    </row>
    <row r="185" spans="2:14" ht="17.25" thickBot="1">
      <c r="B185" s="879"/>
      <c r="C185" s="879"/>
      <c r="D185" s="880"/>
      <c r="E185" s="880"/>
      <c r="F185" s="880"/>
      <c r="G185" s="880"/>
      <c r="H185" s="880"/>
      <c r="I185" s="880"/>
      <c r="J185" s="880"/>
      <c r="K185" s="880"/>
      <c r="L185" s="880"/>
      <c r="M185" s="880"/>
      <c r="N185" s="880"/>
    </row>
    <row r="186" spans="2:14" ht="19.5" thickTop="1" thickBot="1">
      <c r="B186" s="864"/>
      <c r="C186" s="864"/>
      <c r="D186" s="865"/>
      <c r="E186" s="866"/>
      <c r="F186" s="865"/>
      <c r="G186" s="865"/>
      <c r="H186" s="865"/>
      <c r="I186" s="865"/>
      <c r="J186" s="865"/>
      <c r="K186" s="865"/>
      <c r="L186" s="865"/>
      <c r="M186" s="865"/>
      <c r="N186" s="865"/>
    </row>
    <row r="187" spans="2:14">
      <c r="B187" s="864"/>
      <c r="C187" s="864"/>
      <c r="D187" s="878"/>
      <c r="E187" s="878"/>
      <c r="F187" s="878"/>
      <c r="G187" s="878"/>
      <c r="H187" s="878"/>
      <c r="I187" s="878"/>
      <c r="J187" s="878"/>
      <c r="K187" s="878"/>
      <c r="L187" s="878"/>
      <c r="M187" s="878"/>
      <c r="N187" s="878"/>
    </row>
    <row r="188" spans="2:14">
      <c r="B188" s="864"/>
      <c r="C188" s="864"/>
      <c r="D188" s="878"/>
      <c r="E188" s="878"/>
      <c r="F188" s="878"/>
      <c r="G188" s="878"/>
      <c r="H188" s="878"/>
      <c r="I188" s="878"/>
      <c r="J188" s="878"/>
      <c r="K188" s="878"/>
      <c r="L188" s="878"/>
      <c r="M188" s="878"/>
      <c r="N188" s="878"/>
    </row>
    <row r="189" spans="2:14" ht="17.25" thickBot="1">
      <c r="B189" s="879"/>
      <c r="C189" s="879"/>
      <c r="D189" s="880"/>
      <c r="E189" s="880"/>
      <c r="F189" s="880"/>
      <c r="G189" s="880"/>
      <c r="H189" s="880"/>
      <c r="I189" s="880"/>
      <c r="J189" s="880"/>
      <c r="K189" s="880"/>
      <c r="L189" s="880"/>
      <c r="M189" s="880"/>
      <c r="N189" s="880"/>
    </row>
    <row r="190" spans="2:14" ht="19.5" thickTop="1" thickBot="1">
      <c r="B190" s="864"/>
      <c r="C190" s="864"/>
      <c r="D190" s="914"/>
      <c r="E190" s="866"/>
      <c r="F190" s="865"/>
      <c r="G190" s="865"/>
      <c r="H190" s="865"/>
      <c r="I190" s="865"/>
      <c r="J190" s="865"/>
      <c r="K190" s="865"/>
      <c r="L190" s="865"/>
      <c r="M190" s="865"/>
      <c r="N190" s="865"/>
    </row>
    <row r="191" spans="2:14">
      <c r="B191" s="864"/>
      <c r="C191" s="864"/>
      <c r="D191" s="878"/>
      <c r="E191" s="878"/>
      <c r="F191" s="878"/>
      <c r="G191" s="878"/>
      <c r="H191" s="878"/>
      <c r="I191" s="878"/>
      <c r="J191" s="878"/>
      <c r="K191" s="878"/>
      <c r="L191" s="878"/>
      <c r="M191" s="878"/>
      <c r="N191" s="878"/>
    </row>
    <row r="192" spans="2:14">
      <c r="B192" s="864"/>
      <c r="C192" s="864"/>
      <c r="D192" s="878"/>
      <c r="E192" s="878"/>
      <c r="F192" s="878"/>
      <c r="G192" s="878"/>
      <c r="H192" s="878"/>
      <c r="I192" s="878"/>
      <c r="J192" s="878"/>
      <c r="K192" s="878"/>
      <c r="L192" s="878"/>
      <c r="M192" s="878"/>
      <c r="N192" s="878"/>
    </row>
    <row r="193" spans="2:14" ht="17.25" thickBot="1">
      <c r="B193" s="879"/>
      <c r="C193" s="879"/>
      <c r="D193" s="880"/>
      <c r="E193" s="880"/>
      <c r="F193" s="880"/>
      <c r="G193" s="880"/>
      <c r="H193" s="880"/>
      <c r="I193" s="880"/>
      <c r="J193" s="880"/>
      <c r="K193" s="880"/>
      <c r="L193" s="880"/>
      <c r="M193" s="880"/>
      <c r="N193" s="880"/>
    </row>
    <row r="194" spans="2:14" ht="19.5" thickTop="1" thickBot="1">
      <c r="B194" s="864"/>
      <c r="C194" s="864"/>
      <c r="D194" s="865"/>
      <c r="E194" s="866"/>
      <c r="F194" s="865"/>
      <c r="G194" s="865"/>
      <c r="H194" s="865"/>
      <c r="I194" s="865"/>
      <c r="J194" s="865"/>
      <c r="K194" s="865"/>
      <c r="L194" s="865"/>
      <c r="M194" s="865"/>
      <c r="N194" s="865"/>
    </row>
    <row r="195" spans="2:14">
      <c r="B195" s="864"/>
      <c r="C195" s="864"/>
      <c r="D195" s="878"/>
      <c r="E195" s="878"/>
      <c r="F195" s="878"/>
      <c r="G195" s="878"/>
      <c r="H195" s="878"/>
      <c r="I195" s="878"/>
      <c r="J195" s="878"/>
      <c r="K195" s="878"/>
      <c r="L195" s="878"/>
      <c r="M195" s="878"/>
      <c r="N195" s="878"/>
    </row>
    <row r="196" spans="2:14">
      <c r="B196" s="864"/>
      <c r="C196" s="864"/>
      <c r="D196" s="878"/>
      <c r="E196" s="878"/>
      <c r="F196" s="878"/>
      <c r="G196" s="878"/>
      <c r="H196" s="878"/>
      <c r="I196" s="878"/>
      <c r="J196" s="878"/>
      <c r="K196" s="878"/>
      <c r="L196" s="878"/>
      <c r="M196" s="878"/>
      <c r="N196" s="878"/>
    </row>
    <row r="197" spans="2:14" ht="17.25" thickBot="1">
      <c r="B197" s="879"/>
      <c r="C197" s="879"/>
      <c r="D197" s="880"/>
      <c r="E197" s="880"/>
      <c r="F197" s="880"/>
      <c r="G197" s="880"/>
      <c r="H197" s="880"/>
      <c r="I197" s="880"/>
      <c r="J197" s="880"/>
      <c r="K197" s="880"/>
      <c r="L197" s="880"/>
      <c r="M197" s="880"/>
      <c r="N197" s="880"/>
    </row>
    <row r="198" spans="2:14" ht="19.5" thickTop="1" thickBot="1">
      <c r="B198" s="864"/>
      <c r="C198" s="864"/>
      <c r="D198" s="865"/>
      <c r="E198" s="866"/>
      <c r="F198" s="865"/>
      <c r="G198" s="865"/>
      <c r="H198" s="865"/>
      <c r="I198" s="865"/>
      <c r="J198" s="865"/>
      <c r="K198" s="865"/>
      <c r="L198" s="865"/>
      <c r="M198" s="865"/>
      <c r="N198" s="865"/>
    </row>
    <row r="199" spans="2:14">
      <c r="B199" s="864"/>
      <c r="C199" s="864"/>
      <c r="D199" s="878"/>
      <c r="E199" s="878"/>
      <c r="F199" s="878"/>
      <c r="G199" s="878"/>
      <c r="H199" s="878"/>
      <c r="I199" s="878"/>
      <c r="J199" s="878"/>
      <c r="K199" s="878"/>
      <c r="L199" s="878"/>
      <c r="M199" s="878"/>
      <c r="N199" s="878"/>
    </row>
    <row r="200" spans="2:14">
      <c r="B200" s="864"/>
      <c r="C200" s="864"/>
      <c r="D200" s="878"/>
      <c r="E200" s="878"/>
      <c r="F200" s="878"/>
      <c r="G200" s="878"/>
      <c r="H200" s="878"/>
      <c r="I200" s="878"/>
      <c r="J200" s="878"/>
      <c r="K200" s="878"/>
      <c r="L200" s="878"/>
      <c r="M200" s="878"/>
      <c r="N200" s="878"/>
    </row>
    <row r="201" spans="2:14" ht="17.25" thickBot="1">
      <c r="B201" s="879"/>
      <c r="C201" s="879"/>
      <c r="D201" s="880"/>
      <c r="E201" s="880"/>
      <c r="F201" s="880"/>
      <c r="G201" s="880"/>
      <c r="H201" s="880"/>
      <c r="I201" s="880"/>
      <c r="J201" s="880"/>
      <c r="K201" s="880"/>
      <c r="L201" s="880"/>
      <c r="M201" s="880"/>
      <c r="N201" s="880"/>
    </row>
    <row r="202" spans="2:14" ht="19.5" thickTop="1" thickBot="1">
      <c r="B202" s="864"/>
      <c r="C202" s="864"/>
      <c r="D202" s="865"/>
      <c r="E202" s="866"/>
      <c r="F202" s="865"/>
      <c r="G202" s="865"/>
      <c r="H202" s="865"/>
      <c r="I202" s="865"/>
      <c r="J202" s="865"/>
      <c r="K202" s="865"/>
      <c r="L202" s="865"/>
      <c r="M202" s="865"/>
      <c r="N202" s="865"/>
    </row>
    <row r="203" spans="2:14">
      <c r="B203" s="864"/>
      <c r="C203" s="864"/>
      <c r="D203" s="878"/>
      <c r="E203" s="878"/>
      <c r="F203" s="878"/>
      <c r="G203" s="878"/>
      <c r="H203" s="878"/>
      <c r="I203" s="878"/>
      <c r="J203" s="878"/>
      <c r="K203" s="878"/>
      <c r="L203" s="878"/>
      <c r="M203" s="878"/>
      <c r="N203" s="878"/>
    </row>
    <row r="204" spans="2:14">
      <c r="B204" s="864"/>
      <c r="C204" s="864"/>
      <c r="D204" s="878"/>
      <c r="E204" s="878"/>
      <c r="F204" s="878"/>
      <c r="G204" s="878"/>
      <c r="H204" s="878"/>
      <c r="I204" s="878"/>
      <c r="J204" s="878"/>
      <c r="K204" s="878"/>
      <c r="L204" s="878"/>
      <c r="M204" s="878"/>
      <c r="N204" s="878"/>
    </row>
    <row r="205" spans="2:14" ht="17.25" thickBot="1">
      <c r="B205" s="879"/>
      <c r="C205" s="879"/>
      <c r="D205" s="880"/>
      <c r="E205" s="880"/>
      <c r="F205" s="880"/>
      <c r="G205" s="880"/>
      <c r="H205" s="880"/>
      <c r="I205" s="880"/>
      <c r="J205" s="880"/>
      <c r="K205" s="880"/>
      <c r="L205" s="880"/>
      <c r="M205" s="880"/>
      <c r="N205" s="880"/>
    </row>
    <row r="206" spans="2:14" ht="19.5" thickTop="1" thickBot="1">
      <c r="B206" s="864"/>
      <c r="C206" s="864"/>
      <c r="D206" s="865"/>
      <c r="E206" s="866"/>
      <c r="F206" s="865"/>
      <c r="G206" s="865"/>
      <c r="H206" s="865"/>
      <c r="I206" s="865"/>
      <c r="J206" s="865"/>
      <c r="K206" s="865"/>
      <c r="L206" s="865"/>
      <c r="M206" s="865"/>
      <c r="N206" s="865"/>
    </row>
    <row r="207" spans="2:14">
      <c r="B207" s="864"/>
      <c r="C207" s="864"/>
      <c r="D207" s="878"/>
      <c r="E207" s="878"/>
      <c r="F207" s="878"/>
      <c r="G207" s="878"/>
      <c r="H207" s="878"/>
      <c r="I207" s="878"/>
      <c r="J207" s="878"/>
      <c r="K207" s="878"/>
      <c r="L207" s="878"/>
      <c r="M207" s="878"/>
      <c r="N207" s="878"/>
    </row>
    <row r="208" spans="2:14">
      <c r="B208" s="864"/>
      <c r="C208" s="864"/>
      <c r="D208" s="878"/>
      <c r="E208" s="878"/>
      <c r="F208" s="878"/>
      <c r="G208" s="878"/>
      <c r="H208" s="878"/>
      <c r="I208" s="878"/>
      <c r="J208" s="878"/>
      <c r="K208" s="878"/>
      <c r="L208" s="878"/>
      <c r="M208" s="878"/>
      <c r="N208" s="878"/>
    </row>
    <row r="209" spans="2:14" ht="17.25" thickBot="1">
      <c r="B209" s="879"/>
      <c r="C209" s="879"/>
      <c r="D209" s="880"/>
      <c r="E209" s="880"/>
      <c r="F209" s="880"/>
      <c r="G209" s="880"/>
      <c r="H209" s="880"/>
      <c r="I209" s="880"/>
      <c r="J209" s="880"/>
      <c r="K209" s="880"/>
      <c r="L209" s="880"/>
      <c r="M209" s="880"/>
      <c r="N209" s="880"/>
    </row>
    <row r="210" spans="2:14" ht="19.5" thickTop="1" thickBot="1">
      <c r="B210" s="864"/>
      <c r="C210" s="864"/>
      <c r="D210" s="865"/>
      <c r="E210" s="866"/>
      <c r="F210" s="865"/>
      <c r="G210" s="865"/>
      <c r="H210" s="865"/>
      <c r="I210" s="865"/>
      <c r="J210" s="865"/>
      <c r="K210" s="865"/>
      <c r="L210" s="865"/>
      <c r="M210" s="865"/>
      <c r="N210" s="865"/>
    </row>
    <row r="211" spans="2:14">
      <c r="B211" s="864"/>
      <c r="C211" s="864"/>
      <c r="D211" s="878"/>
      <c r="E211" s="878"/>
      <c r="F211" s="878"/>
      <c r="G211" s="878"/>
      <c r="H211" s="878"/>
      <c r="I211" s="878"/>
      <c r="J211" s="878"/>
      <c r="K211" s="878"/>
      <c r="L211" s="878"/>
      <c r="M211" s="878"/>
      <c r="N211" s="878"/>
    </row>
    <row r="212" spans="2:14">
      <c r="B212" s="864"/>
      <c r="C212" s="864"/>
      <c r="D212" s="878"/>
      <c r="E212" s="878"/>
      <c r="F212" s="878"/>
      <c r="G212" s="878"/>
      <c r="H212" s="878"/>
      <c r="I212" s="878"/>
      <c r="J212" s="878"/>
      <c r="K212" s="878"/>
      <c r="L212" s="878"/>
      <c r="M212" s="878"/>
      <c r="N212" s="878"/>
    </row>
    <row r="213" spans="2:14" ht="17.25" thickBot="1">
      <c r="B213" s="879"/>
      <c r="C213" s="879"/>
      <c r="D213" s="880"/>
      <c r="E213" s="880"/>
      <c r="F213" s="880"/>
      <c r="G213" s="880"/>
      <c r="H213" s="880"/>
      <c r="I213" s="880"/>
      <c r="J213" s="880"/>
      <c r="K213" s="880"/>
      <c r="L213" s="880"/>
      <c r="M213" s="880"/>
      <c r="N213" s="880"/>
    </row>
    <row r="214" spans="2:14" ht="19.5" thickTop="1" thickBot="1">
      <c r="B214" s="864"/>
      <c r="C214" s="864"/>
      <c r="D214" s="865"/>
      <c r="E214" s="866"/>
      <c r="F214" s="865"/>
      <c r="G214" s="865"/>
      <c r="H214" s="865"/>
      <c r="I214" s="865"/>
      <c r="J214" s="865"/>
      <c r="K214" s="865"/>
      <c r="L214" s="865"/>
      <c r="M214" s="865"/>
      <c r="N214" s="865"/>
    </row>
    <row r="215" spans="2:14">
      <c r="B215" s="864"/>
      <c r="C215" s="864"/>
      <c r="D215" s="878"/>
      <c r="E215" s="878"/>
      <c r="F215" s="878"/>
      <c r="G215" s="878"/>
      <c r="H215" s="878"/>
      <c r="I215" s="878"/>
      <c r="J215" s="878"/>
      <c r="K215" s="878"/>
      <c r="L215" s="878"/>
      <c r="M215" s="878"/>
      <c r="N215" s="878"/>
    </row>
    <row r="216" spans="2:14">
      <c r="B216" s="864"/>
      <c r="C216" s="864"/>
      <c r="D216" s="878"/>
      <c r="E216" s="878"/>
      <c r="F216" s="878"/>
      <c r="G216" s="878"/>
      <c r="H216" s="878"/>
      <c r="I216" s="878"/>
      <c r="J216" s="878"/>
      <c r="K216" s="878"/>
      <c r="L216" s="878"/>
      <c r="M216" s="878"/>
      <c r="N216" s="878"/>
    </row>
    <row r="217" spans="2:14" ht="17.25" thickBot="1">
      <c r="B217" s="879"/>
      <c r="C217" s="879"/>
      <c r="D217" s="880"/>
      <c r="E217" s="880"/>
      <c r="F217" s="880"/>
      <c r="G217" s="880"/>
      <c r="H217" s="880"/>
      <c r="I217" s="880"/>
      <c r="J217" s="880"/>
      <c r="K217" s="880"/>
      <c r="L217" s="880"/>
      <c r="M217" s="880"/>
      <c r="N217" s="880"/>
    </row>
    <row r="218" spans="2:14" ht="19.5" thickTop="1" thickBot="1">
      <c r="B218" s="915"/>
      <c r="C218" s="864"/>
      <c r="D218" s="865"/>
      <c r="E218" s="866"/>
      <c r="F218" s="865"/>
      <c r="G218" s="865"/>
      <c r="H218" s="865"/>
      <c r="I218" s="865"/>
      <c r="J218" s="865"/>
      <c r="K218" s="865"/>
      <c r="L218" s="865"/>
      <c r="M218" s="865"/>
      <c r="N218" s="865"/>
    </row>
    <row r="219" spans="2:14">
      <c r="B219" s="864"/>
      <c r="C219" s="864"/>
      <c r="D219" s="878"/>
      <c r="E219" s="878"/>
      <c r="F219" s="878"/>
      <c r="G219" s="878"/>
      <c r="H219" s="878"/>
      <c r="I219" s="878"/>
      <c r="J219" s="878"/>
      <c r="K219" s="878"/>
      <c r="L219" s="878"/>
      <c r="M219" s="878"/>
      <c r="N219" s="878"/>
    </row>
    <row r="220" spans="2:14">
      <c r="B220" s="864"/>
      <c r="C220" s="864"/>
      <c r="D220" s="878"/>
      <c r="E220" s="878"/>
      <c r="F220" s="878"/>
      <c r="G220" s="878"/>
      <c r="H220" s="878"/>
      <c r="I220" s="878"/>
      <c r="J220" s="878"/>
      <c r="K220" s="878"/>
      <c r="L220" s="878"/>
      <c r="M220" s="878"/>
      <c r="N220" s="878"/>
    </row>
    <row r="221" spans="2:14" ht="17.25" thickBot="1">
      <c r="B221" s="879"/>
      <c r="C221" s="879"/>
      <c r="D221" s="880"/>
      <c r="E221" s="880"/>
      <c r="F221" s="880"/>
      <c r="G221" s="880"/>
      <c r="H221" s="880"/>
      <c r="I221" s="880"/>
      <c r="J221" s="880"/>
      <c r="K221" s="880"/>
      <c r="L221" s="880"/>
      <c r="M221" s="880"/>
      <c r="N221" s="880"/>
    </row>
    <row r="222" spans="2:14" ht="19.5" thickTop="1" thickBot="1">
      <c r="B222" s="864"/>
      <c r="C222" s="864"/>
      <c r="D222" s="865"/>
      <c r="E222" s="866"/>
      <c r="F222" s="865"/>
      <c r="G222" s="865"/>
      <c r="H222" s="865"/>
      <c r="I222" s="865"/>
      <c r="J222" s="865"/>
      <c r="K222" s="865"/>
      <c r="L222" s="865"/>
      <c r="M222" s="865"/>
      <c r="N222" s="865"/>
    </row>
    <row r="223" spans="2:14">
      <c r="B223" s="864"/>
      <c r="C223" s="864"/>
      <c r="D223" s="878"/>
      <c r="E223" s="878"/>
      <c r="F223" s="878"/>
      <c r="G223" s="878"/>
      <c r="H223" s="878"/>
      <c r="I223" s="878"/>
      <c r="J223" s="878"/>
      <c r="K223" s="878"/>
      <c r="L223" s="878"/>
      <c r="M223" s="878"/>
      <c r="N223" s="878"/>
    </row>
    <row r="224" spans="2:14">
      <c r="B224" s="864"/>
      <c r="C224" s="864"/>
      <c r="D224" s="878"/>
      <c r="E224" s="878"/>
      <c r="F224" s="878"/>
      <c r="G224" s="878"/>
      <c r="H224" s="878"/>
      <c r="I224" s="878"/>
      <c r="J224" s="878"/>
      <c r="K224" s="878"/>
      <c r="L224" s="878"/>
      <c r="M224" s="878"/>
      <c r="N224" s="878"/>
    </row>
    <row r="225" spans="2:14" ht="17.25" thickBot="1">
      <c r="B225" s="879"/>
      <c r="C225" s="879"/>
      <c r="D225" s="880"/>
      <c r="E225" s="880"/>
      <c r="F225" s="880"/>
      <c r="G225" s="880"/>
      <c r="H225" s="880"/>
      <c r="I225" s="880"/>
      <c r="J225" s="880"/>
      <c r="K225" s="880"/>
      <c r="L225" s="880"/>
      <c r="M225" s="880"/>
      <c r="N225" s="880"/>
    </row>
    <row r="226" spans="2:14" ht="19.5" thickTop="1" thickBot="1">
      <c r="B226" s="864"/>
      <c r="C226" s="864"/>
      <c r="D226" s="865"/>
      <c r="E226" s="866"/>
      <c r="F226" s="865"/>
      <c r="G226" s="865"/>
      <c r="H226" s="865"/>
      <c r="I226" s="865"/>
      <c r="J226" s="865"/>
      <c r="K226" s="865"/>
      <c r="L226" s="865"/>
      <c r="M226" s="865"/>
      <c r="N226" s="865"/>
    </row>
    <row r="227" spans="2:14">
      <c r="B227" s="864"/>
      <c r="C227" s="864"/>
      <c r="D227" s="878"/>
      <c r="E227" s="878"/>
      <c r="F227" s="878"/>
      <c r="G227" s="878"/>
      <c r="H227" s="878"/>
      <c r="I227" s="878"/>
      <c r="J227" s="878"/>
      <c r="K227" s="878"/>
      <c r="L227" s="878"/>
      <c r="M227" s="878"/>
      <c r="N227" s="878"/>
    </row>
    <row r="228" spans="2:14">
      <c r="B228" s="864"/>
      <c r="C228" s="864"/>
      <c r="D228" s="878"/>
      <c r="E228" s="878"/>
      <c r="F228" s="878"/>
      <c r="G228" s="878"/>
      <c r="H228" s="878"/>
      <c r="I228" s="878"/>
      <c r="J228" s="878"/>
      <c r="K228" s="878"/>
      <c r="L228" s="878"/>
      <c r="M228" s="878"/>
      <c r="N228" s="878"/>
    </row>
    <row r="229" spans="2:14" ht="17.25" thickBot="1">
      <c r="B229" s="879"/>
      <c r="C229" s="879"/>
      <c r="D229" s="880"/>
      <c r="E229" s="880"/>
      <c r="F229" s="880"/>
      <c r="G229" s="880"/>
      <c r="H229" s="880"/>
      <c r="I229" s="880"/>
      <c r="J229" s="880"/>
      <c r="K229" s="880"/>
      <c r="L229" s="880"/>
      <c r="M229" s="880"/>
      <c r="N229" s="880"/>
    </row>
    <row r="230" spans="2:14" ht="19.5" thickTop="1" thickBot="1">
      <c r="B230" s="864"/>
      <c r="C230" s="864"/>
      <c r="D230" s="865"/>
      <c r="E230" s="866"/>
      <c r="F230" s="865"/>
      <c r="G230" s="865"/>
      <c r="H230" s="865"/>
      <c r="I230" s="865"/>
      <c r="J230" s="865"/>
      <c r="K230" s="865"/>
      <c r="L230" s="865"/>
      <c r="M230" s="865"/>
      <c r="N230" s="865"/>
    </row>
    <row r="231" spans="2:14">
      <c r="B231" s="864"/>
      <c r="C231" s="864"/>
      <c r="D231" s="878"/>
      <c r="E231" s="878"/>
      <c r="F231" s="878"/>
      <c r="G231" s="878"/>
      <c r="H231" s="878"/>
      <c r="I231" s="878"/>
      <c r="J231" s="878"/>
      <c r="K231" s="878"/>
      <c r="L231" s="878"/>
      <c r="M231" s="878"/>
      <c r="N231" s="878"/>
    </row>
    <row r="232" spans="2:14">
      <c r="B232" s="864"/>
      <c r="C232" s="864"/>
      <c r="D232" s="878"/>
      <c r="E232" s="878"/>
      <c r="F232" s="878"/>
      <c r="G232" s="878"/>
      <c r="H232" s="878"/>
      <c r="I232" s="878"/>
      <c r="J232" s="878"/>
      <c r="K232" s="878"/>
      <c r="L232" s="878"/>
      <c r="M232" s="878"/>
      <c r="N232" s="878"/>
    </row>
    <row r="233" spans="2:14" ht="17.25" thickBot="1">
      <c r="B233" s="879"/>
      <c r="C233" s="879"/>
      <c r="D233" s="880"/>
      <c r="E233" s="880"/>
      <c r="F233" s="880"/>
      <c r="G233" s="880"/>
      <c r="H233" s="880"/>
      <c r="I233" s="880"/>
      <c r="J233" s="880"/>
      <c r="K233" s="880"/>
      <c r="L233" s="880"/>
      <c r="M233" s="880"/>
      <c r="N233" s="880"/>
    </row>
    <row r="234" spans="2:14" ht="19.5" thickTop="1" thickBot="1">
      <c r="B234" s="915"/>
      <c r="C234" s="864"/>
      <c r="D234" s="865"/>
      <c r="E234" s="866"/>
      <c r="F234" s="865"/>
      <c r="G234" s="865"/>
      <c r="H234" s="865"/>
      <c r="I234" s="865"/>
      <c r="J234" s="865"/>
      <c r="K234" s="865"/>
      <c r="L234" s="865"/>
      <c r="M234" s="865"/>
      <c r="N234" s="865"/>
    </row>
    <row r="235" spans="2:14">
      <c r="B235" s="864"/>
      <c r="C235" s="864"/>
      <c r="D235" s="878"/>
      <c r="E235" s="878"/>
      <c r="F235" s="878"/>
      <c r="G235" s="878"/>
      <c r="H235" s="878"/>
      <c r="I235" s="878"/>
      <c r="J235" s="878"/>
      <c r="K235" s="878"/>
      <c r="L235" s="878"/>
      <c r="M235" s="878"/>
      <c r="N235" s="878"/>
    </row>
    <row r="236" spans="2:14">
      <c r="B236" s="864"/>
      <c r="C236" s="864"/>
      <c r="D236" s="878"/>
      <c r="E236" s="878"/>
      <c r="F236" s="878"/>
      <c r="G236" s="878"/>
      <c r="H236" s="878"/>
      <c r="I236" s="878"/>
      <c r="J236" s="878"/>
      <c r="K236" s="878"/>
      <c r="L236" s="878"/>
      <c r="M236" s="878"/>
      <c r="N236" s="878"/>
    </row>
    <row r="237" spans="2:14" ht="17.25" thickBot="1">
      <c r="B237" s="879"/>
      <c r="C237" s="879"/>
      <c r="D237" s="880"/>
      <c r="E237" s="880"/>
      <c r="F237" s="880"/>
      <c r="G237" s="880"/>
      <c r="H237" s="880"/>
      <c r="I237" s="880"/>
      <c r="J237" s="880"/>
      <c r="K237" s="880"/>
      <c r="L237" s="880"/>
      <c r="M237" s="880"/>
      <c r="N237" s="880"/>
    </row>
    <row r="238" spans="2:14" ht="19.5" thickTop="1" thickBot="1">
      <c r="B238" s="864"/>
      <c r="C238" s="864"/>
      <c r="D238" s="865"/>
      <c r="E238" s="866"/>
      <c r="F238" s="865"/>
      <c r="G238" s="865"/>
      <c r="H238" s="865"/>
      <c r="I238" s="865"/>
      <c r="J238" s="865"/>
      <c r="K238" s="865"/>
      <c r="L238" s="865"/>
      <c r="M238" s="865"/>
      <c r="N238" s="865"/>
    </row>
    <row r="239" spans="2:14">
      <c r="B239" s="864"/>
      <c r="C239" s="864"/>
      <c r="D239" s="878"/>
      <c r="E239" s="878"/>
      <c r="F239" s="878"/>
      <c r="G239" s="878"/>
      <c r="H239" s="878"/>
      <c r="I239" s="878"/>
      <c r="J239" s="878"/>
      <c r="K239" s="878"/>
      <c r="L239" s="878"/>
      <c r="M239" s="878"/>
      <c r="N239" s="878"/>
    </row>
    <row r="240" spans="2:14">
      <c r="B240" s="864"/>
      <c r="C240" s="864"/>
      <c r="D240" s="878"/>
      <c r="E240" s="878"/>
      <c r="F240" s="878"/>
      <c r="G240" s="878"/>
      <c r="H240" s="878"/>
      <c r="I240" s="878"/>
      <c r="J240" s="878"/>
      <c r="K240" s="878"/>
      <c r="L240" s="878"/>
      <c r="M240" s="878"/>
      <c r="N240" s="878"/>
    </row>
    <row r="241" spans="2:14" ht="17.25" thickBot="1">
      <c r="B241" s="879"/>
      <c r="C241" s="879"/>
      <c r="D241" s="880"/>
      <c r="E241" s="880"/>
      <c r="F241" s="880"/>
      <c r="G241" s="880"/>
      <c r="H241" s="880"/>
      <c r="I241" s="880"/>
      <c r="J241" s="880"/>
      <c r="K241" s="880"/>
      <c r="L241" s="880"/>
      <c r="M241" s="880"/>
      <c r="N241" s="880"/>
    </row>
    <row r="242" spans="2:14" ht="19.5" thickTop="1" thickBot="1">
      <c r="B242" s="864"/>
      <c r="C242" s="864"/>
      <c r="D242" s="865"/>
      <c r="E242" s="866"/>
      <c r="F242" s="865"/>
      <c r="G242" s="865"/>
      <c r="H242" s="865"/>
      <c r="I242" s="865"/>
      <c r="J242" s="865"/>
      <c r="K242" s="865"/>
      <c r="L242" s="865"/>
      <c r="M242" s="865"/>
      <c r="N242" s="865"/>
    </row>
    <row r="243" spans="2:14">
      <c r="B243" s="864"/>
      <c r="C243" s="864"/>
      <c r="D243" s="878"/>
      <c r="E243" s="878"/>
      <c r="F243" s="878"/>
      <c r="G243" s="878"/>
      <c r="H243" s="878"/>
      <c r="I243" s="878"/>
      <c r="J243" s="878"/>
      <c r="K243" s="878"/>
      <c r="L243" s="878"/>
      <c r="M243" s="878"/>
      <c r="N243" s="878"/>
    </row>
    <row r="244" spans="2:14">
      <c r="B244" s="864"/>
      <c r="C244" s="864"/>
      <c r="D244" s="878"/>
      <c r="E244" s="878"/>
      <c r="F244" s="878"/>
      <c r="G244" s="878"/>
      <c r="H244" s="878"/>
      <c r="I244" s="878"/>
      <c r="J244" s="878"/>
      <c r="K244" s="878"/>
      <c r="L244" s="878"/>
      <c r="M244" s="878"/>
      <c r="N244" s="878"/>
    </row>
    <row r="245" spans="2:14" ht="17.25" thickBot="1">
      <c r="B245" s="879"/>
      <c r="C245" s="879"/>
      <c r="D245" s="880"/>
      <c r="E245" s="880"/>
      <c r="F245" s="880"/>
      <c r="G245" s="880"/>
      <c r="H245" s="880"/>
      <c r="I245" s="880"/>
      <c r="J245" s="880"/>
      <c r="K245" s="880"/>
      <c r="L245" s="880"/>
      <c r="M245" s="880"/>
      <c r="N245" s="880"/>
    </row>
    <row r="246" spans="2:14" ht="19.5" thickTop="1" thickBot="1">
      <c r="B246" s="864"/>
      <c r="C246" s="864"/>
      <c r="D246" s="865"/>
      <c r="E246" s="866"/>
      <c r="F246" s="865"/>
      <c r="G246" s="865"/>
      <c r="H246" s="865"/>
      <c r="I246" s="865"/>
      <c r="J246" s="865"/>
      <c r="K246" s="865"/>
      <c r="L246" s="865"/>
      <c r="M246" s="865"/>
      <c r="N246" s="865"/>
    </row>
    <row r="247" spans="2:14">
      <c r="B247" s="864"/>
      <c r="C247" s="864"/>
      <c r="D247" s="878"/>
      <c r="E247" s="878"/>
      <c r="F247" s="878"/>
      <c r="G247" s="878"/>
      <c r="H247" s="878"/>
      <c r="I247" s="878"/>
      <c r="J247" s="878"/>
      <c r="K247" s="878"/>
      <c r="L247" s="878"/>
      <c r="M247" s="878"/>
      <c r="N247" s="878"/>
    </row>
    <row r="248" spans="2:14">
      <c r="B248" s="864"/>
      <c r="C248" s="864"/>
      <c r="D248" s="878"/>
      <c r="E248" s="878"/>
      <c r="F248" s="878"/>
      <c r="G248" s="878"/>
      <c r="H248" s="878"/>
      <c r="I248" s="878"/>
      <c r="J248" s="878"/>
      <c r="K248" s="878"/>
      <c r="L248" s="878"/>
      <c r="M248" s="878"/>
      <c r="N248" s="878"/>
    </row>
    <row r="249" spans="2:14" ht="17.25" thickBot="1">
      <c r="B249" s="879"/>
      <c r="C249" s="879"/>
      <c r="D249" s="880"/>
      <c r="E249" s="880"/>
      <c r="F249" s="880"/>
      <c r="G249" s="880"/>
      <c r="H249" s="880"/>
      <c r="I249" s="880"/>
      <c r="J249" s="880"/>
      <c r="K249" s="880"/>
      <c r="L249" s="880"/>
      <c r="M249" s="880"/>
      <c r="N249" s="880"/>
    </row>
    <row r="250" spans="2:14" ht="19.5" thickTop="1" thickBot="1">
      <c r="B250" s="864"/>
      <c r="C250" s="864"/>
      <c r="D250" s="865"/>
      <c r="E250" s="866"/>
      <c r="F250" s="865"/>
      <c r="G250" s="865"/>
      <c r="H250" s="865"/>
      <c r="I250" s="865"/>
      <c r="J250" s="865"/>
      <c r="K250" s="865"/>
      <c r="L250" s="865"/>
      <c r="M250" s="865"/>
      <c r="N250" s="865"/>
    </row>
    <row r="251" spans="2:14">
      <c r="B251" s="864"/>
      <c r="C251" s="864"/>
      <c r="D251" s="878"/>
      <c r="E251" s="878"/>
      <c r="F251" s="878"/>
      <c r="G251" s="878"/>
      <c r="H251" s="878"/>
      <c r="I251" s="878"/>
      <c r="J251" s="878"/>
      <c r="K251" s="878"/>
      <c r="L251" s="878"/>
      <c r="M251" s="878"/>
      <c r="N251" s="878"/>
    </row>
    <row r="252" spans="2:14">
      <c r="B252" s="864"/>
      <c r="C252" s="864"/>
      <c r="D252" s="878"/>
      <c r="E252" s="878"/>
      <c r="F252" s="878"/>
      <c r="G252" s="878"/>
      <c r="H252" s="878"/>
      <c r="I252" s="878"/>
      <c r="J252" s="878"/>
      <c r="K252" s="878"/>
      <c r="L252" s="878"/>
      <c r="M252" s="878"/>
      <c r="N252" s="878"/>
    </row>
    <row r="253" spans="2:14" ht="17.25" thickBot="1">
      <c r="B253" s="879"/>
      <c r="C253" s="879"/>
      <c r="D253" s="880"/>
      <c r="E253" s="880"/>
      <c r="F253" s="880"/>
      <c r="G253" s="880"/>
      <c r="H253" s="880"/>
      <c r="I253" s="880"/>
      <c r="J253" s="880"/>
      <c r="K253" s="880"/>
      <c r="L253" s="880"/>
      <c r="M253" s="880"/>
      <c r="N253" s="880"/>
    </row>
    <row r="254" spans="2:14" ht="19.5" thickTop="1" thickBot="1">
      <c r="B254" s="864"/>
      <c r="C254" s="864"/>
      <c r="D254" s="865"/>
      <c r="E254" s="866"/>
      <c r="F254" s="865"/>
      <c r="G254" s="865"/>
      <c r="H254" s="865"/>
      <c r="I254" s="865"/>
      <c r="J254" s="865"/>
      <c r="K254" s="865"/>
      <c r="L254" s="865"/>
      <c r="M254" s="865"/>
      <c r="N254" s="865"/>
    </row>
    <row r="255" spans="2:14">
      <c r="B255" s="864"/>
      <c r="C255" s="864"/>
      <c r="D255" s="878"/>
      <c r="E255" s="878"/>
      <c r="F255" s="878"/>
      <c r="G255" s="878"/>
      <c r="H255" s="878"/>
      <c r="I255" s="878"/>
      <c r="J255" s="878"/>
      <c r="K255" s="878"/>
      <c r="L255" s="878"/>
      <c r="M255" s="878"/>
      <c r="N255" s="878"/>
    </row>
    <row r="256" spans="2:14">
      <c r="B256" s="864"/>
      <c r="C256" s="864"/>
      <c r="D256" s="878"/>
      <c r="E256" s="878"/>
      <c r="F256" s="878"/>
      <c r="G256" s="878"/>
      <c r="H256" s="878"/>
      <c r="I256" s="878"/>
      <c r="J256" s="878"/>
      <c r="K256" s="878"/>
      <c r="L256" s="878"/>
      <c r="M256" s="878"/>
      <c r="N256" s="878"/>
    </row>
    <row r="257" spans="2:14" ht="17.25" thickBot="1">
      <c r="B257" s="879"/>
      <c r="C257" s="879"/>
      <c r="D257" s="880"/>
      <c r="E257" s="880"/>
      <c r="F257" s="880"/>
      <c r="G257" s="880"/>
      <c r="H257" s="880"/>
      <c r="I257" s="880"/>
      <c r="J257" s="880"/>
      <c r="K257" s="880"/>
      <c r="L257" s="880"/>
      <c r="M257" s="880"/>
      <c r="N257" s="880"/>
    </row>
    <row r="258" spans="2:14" ht="19.5" thickTop="1" thickBot="1">
      <c r="B258" s="864"/>
      <c r="C258" s="864"/>
      <c r="D258" s="865"/>
      <c r="E258" s="866"/>
      <c r="F258" s="865"/>
      <c r="G258" s="865"/>
      <c r="H258" s="865"/>
      <c r="I258" s="865"/>
      <c r="J258" s="865"/>
      <c r="K258" s="865"/>
      <c r="L258" s="865"/>
      <c r="M258" s="865"/>
      <c r="N258" s="865"/>
    </row>
    <row r="259" spans="2:14">
      <c r="B259" s="864"/>
      <c r="C259" s="864"/>
      <c r="D259" s="878"/>
      <c r="E259" s="878"/>
      <c r="F259" s="878"/>
      <c r="G259" s="878"/>
      <c r="H259" s="878"/>
      <c r="I259" s="878"/>
      <c r="J259" s="878"/>
      <c r="K259" s="878"/>
      <c r="L259" s="878"/>
      <c r="M259" s="878"/>
      <c r="N259" s="878"/>
    </row>
    <row r="260" spans="2:14">
      <c r="B260" s="864"/>
      <c r="C260" s="864"/>
      <c r="D260" s="878"/>
      <c r="E260" s="878"/>
      <c r="F260" s="878"/>
      <c r="G260" s="878"/>
      <c r="H260" s="878"/>
      <c r="I260" s="878"/>
      <c r="J260" s="878"/>
      <c r="K260" s="878"/>
      <c r="L260" s="878"/>
      <c r="M260" s="878"/>
      <c r="N260" s="878"/>
    </row>
    <row r="261" spans="2:14" ht="17.25" thickBot="1">
      <c r="B261" s="879"/>
      <c r="C261" s="879"/>
      <c r="D261" s="880"/>
      <c r="E261" s="880"/>
      <c r="F261" s="880"/>
      <c r="G261" s="880"/>
      <c r="H261" s="880"/>
      <c r="I261" s="880"/>
      <c r="J261" s="880"/>
      <c r="K261" s="880"/>
      <c r="L261" s="880"/>
      <c r="M261" s="880"/>
      <c r="N261" s="880"/>
    </row>
    <row r="262" spans="2:14" ht="19.5" thickTop="1" thickBot="1">
      <c r="B262" s="864"/>
      <c r="C262" s="864"/>
      <c r="D262" s="865"/>
      <c r="E262" s="866"/>
      <c r="F262" s="865"/>
      <c r="G262" s="865"/>
      <c r="H262" s="865"/>
      <c r="I262" s="865"/>
      <c r="J262" s="865"/>
      <c r="K262" s="865"/>
      <c r="L262" s="865"/>
      <c r="M262" s="865"/>
      <c r="N262" s="865"/>
    </row>
    <row r="263" spans="2:14">
      <c r="B263" s="864"/>
      <c r="C263" s="864"/>
      <c r="D263" s="878"/>
      <c r="E263" s="878"/>
      <c r="F263" s="878"/>
      <c r="G263" s="878"/>
      <c r="H263" s="878"/>
      <c r="I263" s="878"/>
      <c r="J263" s="878"/>
      <c r="K263" s="878"/>
      <c r="L263" s="878"/>
      <c r="M263" s="878"/>
      <c r="N263" s="878"/>
    </row>
    <row r="264" spans="2:14">
      <c r="B264" s="864"/>
      <c r="C264" s="864"/>
      <c r="D264" s="878"/>
      <c r="E264" s="878"/>
      <c r="F264" s="878"/>
      <c r="G264" s="878"/>
      <c r="H264" s="878"/>
      <c r="I264" s="878"/>
      <c r="J264" s="878"/>
      <c r="K264" s="878"/>
      <c r="L264" s="878"/>
      <c r="M264" s="878"/>
      <c r="N264" s="878"/>
    </row>
    <row r="265" spans="2:14" ht="17.25" thickBot="1">
      <c r="B265" s="879"/>
      <c r="C265" s="879"/>
      <c r="D265" s="880"/>
      <c r="E265" s="880"/>
      <c r="F265" s="880"/>
      <c r="G265" s="880"/>
      <c r="H265" s="880"/>
      <c r="I265" s="880"/>
      <c r="J265" s="880"/>
      <c r="K265" s="880"/>
      <c r="L265" s="880"/>
      <c r="M265" s="880"/>
      <c r="N265" s="880"/>
    </row>
    <row r="266" spans="2:14" ht="19.5" thickTop="1" thickBot="1">
      <c r="B266" s="864"/>
      <c r="C266" s="864"/>
      <c r="D266" s="865"/>
      <c r="E266" s="866"/>
      <c r="F266" s="865"/>
      <c r="G266" s="865"/>
      <c r="H266" s="865"/>
      <c r="I266" s="865"/>
      <c r="J266" s="865"/>
      <c r="K266" s="865"/>
      <c r="L266" s="865"/>
      <c r="M266" s="865"/>
      <c r="N266" s="865"/>
    </row>
    <row r="267" spans="2:14">
      <c r="B267" s="864"/>
      <c r="C267" s="864"/>
      <c r="D267" s="878"/>
      <c r="E267" s="878"/>
      <c r="F267" s="878"/>
      <c r="G267" s="878"/>
      <c r="H267" s="878"/>
      <c r="I267" s="878"/>
      <c r="J267" s="878"/>
      <c r="K267" s="878"/>
      <c r="L267" s="878"/>
      <c r="M267" s="878"/>
      <c r="N267" s="878"/>
    </row>
    <row r="268" spans="2:14">
      <c r="B268" s="864"/>
      <c r="C268" s="864"/>
      <c r="D268" s="878"/>
      <c r="E268" s="878"/>
      <c r="F268" s="878"/>
      <c r="G268" s="878"/>
      <c r="H268" s="878"/>
      <c r="I268" s="878"/>
      <c r="J268" s="878"/>
      <c r="K268" s="878"/>
      <c r="L268" s="878"/>
      <c r="M268" s="878"/>
      <c r="N268" s="878"/>
    </row>
    <row r="269" spans="2:14" ht="17.25" thickBot="1">
      <c r="B269" s="879"/>
      <c r="C269" s="879"/>
      <c r="D269" s="880"/>
      <c r="E269" s="880"/>
      <c r="F269" s="880"/>
      <c r="G269" s="880"/>
      <c r="H269" s="880"/>
      <c r="I269" s="880"/>
      <c r="J269" s="880"/>
      <c r="K269" s="880"/>
      <c r="L269" s="880"/>
      <c r="M269" s="880"/>
      <c r="N269" s="880"/>
    </row>
    <row r="270" spans="2:14" ht="19.5" thickTop="1" thickBot="1">
      <c r="B270" s="864"/>
      <c r="C270" s="864"/>
      <c r="D270" s="865"/>
      <c r="E270" s="866"/>
      <c r="F270" s="865"/>
      <c r="G270" s="865"/>
      <c r="H270" s="865"/>
      <c r="I270" s="865"/>
      <c r="J270" s="865"/>
      <c r="K270" s="865"/>
      <c r="L270" s="865"/>
      <c r="M270" s="865"/>
      <c r="N270" s="865"/>
    </row>
    <row r="271" spans="2:14">
      <c r="B271" s="864"/>
      <c r="C271" s="864"/>
      <c r="D271" s="878"/>
      <c r="E271" s="878"/>
      <c r="F271" s="878"/>
      <c r="G271" s="878"/>
      <c r="H271" s="878"/>
      <c r="I271" s="878"/>
      <c r="J271" s="878"/>
      <c r="K271" s="878"/>
      <c r="L271" s="878"/>
      <c r="M271" s="878"/>
      <c r="N271" s="878"/>
    </row>
    <row r="272" spans="2:14">
      <c r="B272" s="864"/>
      <c r="C272" s="864"/>
      <c r="D272" s="878"/>
      <c r="E272" s="878"/>
      <c r="F272" s="878"/>
      <c r="G272" s="878"/>
      <c r="H272" s="878"/>
      <c r="I272" s="878"/>
      <c r="J272" s="878"/>
      <c r="K272" s="878"/>
      <c r="L272" s="878"/>
      <c r="M272" s="878"/>
      <c r="N272" s="878"/>
    </row>
    <row r="273" spans="2:14" ht="17.25" thickBot="1">
      <c r="B273" s="879"/>
      <c r="C273" s="879"/>
      <c r="D273" s="880"/>
      <c r="E273" s="880"/>
      <c r="F273" s="880"/>
      <c r="G273" s="880"/>
      <c r="H273" s="880"/>
      <c r="I273" s="880"/>
      <c r="J273" s="880"/>
      <c r="K273" s="880"/>
      <c r="L273" s="880"/>
      <c r="M273" s="880"/>
      <c r="N273" s="880"/>
    </row>
    <row r="274" spans="2:14" ht="19.5" thickTop="1" thickBot="1">
      <c r="B274" s="864"/>
      <c r="C274" s="864"/>
      <c r="D274" s="865"/>
      <c r="E274" s="866"/>
      <c r="F274" s="865"/>
      <c r="G274" s="865"/>
      <c r="H274" s="865"/>
      <c r="I274" s="865"/>
      <c r="J274" s="865"/>
      <c r="K274" s="865"/>
      <c r="L274" s="865"/>
      <c r="M274" s="865"/>
      <c r="N274" s="865"/>
    </row>
    <row r="275" spans="2:14">
      <c r="B275" s="864"/>
      <c r="C275" s="864"/>
      <c r="D275" s="878"/>
      <c r="E275" s="878"/>
      <c r="F275" s="878"/>
      <c r="G275" s="878"/>
      <c r="H275" s="878"/>
      <c r="I275" s="878"/>
      <c r="J275" s="878"/>
      <c r="K275" s="878"/>
      <c r="L275" s="878"/>
      <c r="M275" s="878"/>
      <c r="N275" s="878"/>
    </row>
    <row r="276" spans="2:14">
      <c r="B276" s="864"/>
      <c r="C276" s="864"/>
      <c r="D276" s="878"/>
      <c r="E276" s="878"/>
      <c r="F276" s="878"/>
      <c r="G276" s="878"/>
      <c r="H276" s="878"/>
      <c r="I276" s="878"/>
      <c r="J276" s="878"/>
      <c r="K276" s="878"/>
      <c r="L276" s="878"/>
      <c r="M276" s="878"/>
      <c r="N276" s="878"/>
    </row>
    <row r="277" spans="2:14" ht="17.25" thickBot="1">
      <c r="B277" s="879"/>
      <c r="C277" s="879"/>
      <c r="D277" s="880"/>
      <c r="E277" s="880"/>
      <c r="F277" s="880"/>
      <c r="G277" s="880"/>
      <c r="H277" s="880"/>
      <c r="I277" s="880"/>
      <c r="J277" s="880"/>
      <c r="K277" s="880"/>
      <c r="L277" s="880"/>
      <c r="M277" s="880"/>
      <c r="N277" s="880"/>
    </row>
    <row r="278" spans="2:14" ht="19.5" thickTop="1" thickBot="1">
      <c r="D278" s="865"/>
      <c r="E278" s="866"/>
      <c r="F278" s="865"/>
      <c r="G278" s="865"/>
      <c r="H278" s="865"/>
      <c r="I278" s="865"/>
      <c r="J278" s="865"/>
      <c r="K278" s="865"/>
      <c r="L278" s="865"/>
      <c r="M278" s="865"/>
      <c r="N278" s="865"/>
    </row>
    <row r="281" spans="2:14" ht="17.25" thickBot="1">
      <c r="B281" s="879"/>
      <c r="C281" s="879"/>
      <c r="D281" s="880"/>
      <c r="E281" s="880"/>
      <c r="F281" s="880"/>
      <c r="G281" s="880"/>
      <c r="H281" s="880"/>
      <c r="I281" s="880"/>
      <c r="J281" s="880"/>
      <c r="K281" s="880"/>
      <c r="L281" s="880"/>
      <c r="M281" s="880"/>
      <c r="N281" s="880"/>
    </row>
    <row r="282" spans="2:14" ht="19.5" thickTop="1" thickBot="1">
      <c r="D282" s="865"/>
      <c r="E282" s="866"/>
      <c r="F282" s="865"/>
      <c r="G282" s="865"/>
      <c r="H282" s="865"/>
      <c r="I282" s="865"/>
      <c r="J282" s="865"/>
      <c r="K282" s="865"/>
      <c r="L282" s="865"/>
      <c r="M282" s="865"/>
      <c r="N282" s="865"/>
    </row>
    <row r="285" spans="2:14" ht="17.25" thickBot="1">
      <c r="B285" s="879"/>
      <c r="C285" s="879"/>
      <c r="D285" s="880"/>
      <c r="E285" s="880"/>
      <c r="F285" s="880"/>
      <c r="G285" s="880"/>
      <c r="H285" s="880"/>
      <c r="I285" s="880"/>
      <c r="J285" s="880"/>
      <c r="K285" s="880"/>
      <c r="L285" s="880"/>
      <c r="M285" s="880"/>
      <c r="N285" s="880"/>
    </row>
    <row r="286" spans="2:14" ht="19.5" thickTop="1" thickBot="1">
      <c r="D286" s="865"/>
      <c r="E286" s="866"/>
      <c r="F286" s="865"/>
      <c r="G286" s="865"/>
      <c r="H286" s="865"/>
      <c r="I286" s="865"/>
      <c r="J286" s="865"/>
      <c r="K286" s="865"/>
      <c r="L286" s="865"/>
      <c r="M286" s="865"/>
      <c r="N286" s="865"/>
    </row>
    <row r="289" spans="2:14" ht="17.25" thickBot="1">
      <c r="B289" s="879"/>
      <c r="C289" s="879"/>
      <c r="D289" s="880"/>
      <c r="E289" s="880"/>
      <c r="F289" s="880"/>
      <c r="G289" s="880"/>
      <c r="H289" s="880"/>
      <c r="I289" s="880"/>
      <c r="J289" s="880"/>
      <c r="K289" s="880"/>
      <c r="L289" s="880"/>
      <c r="M289" s="880"/>
      <c r="N289" s="880"/>
    </row>
    <row r="290" spans="2:14" ht="19.5" thickTop="1" thickBot="1">
      <c r="D290" s="865"/>
      <c r="E290" s="866"/>
      <c r="F290" s="865"/>
      <c r="G290" s="865"/>
      <c r="H290" s="865"/>
      <c r="I290" s="865"/>
      <c r="J290" s="865"/>
      <c r="K290" s="865"/>
      <c r="L290" s="865"/>
      <c r="M290" s="865"/>
      <c r="N290" s="865"/>
    </row>
    <row r="293" spans="2:14" ht="17.25" thickBot="1">
      <c r="B293" s="879"/>
      <c r="C293" s="879"/>
      <c r="D293" s="880"/>
      <c r="E293" s="880"/>
      <c r="F293" s="880"/>
      <c r="G293" s="880"/>
      <c r="H293" s="880"/>
      <c r="I293" s="880"/>
      <c r="J293" s="880"/>
      <c r="K293" s="880"/>
      <c r="L293" s="880"/>
      <c r="M293" s="880"/>
      <c r="N293" s="880"/>
    </row>
    <row r="294" spans="2:14" ht="19.5" thickTop="1" thickBot="1">
      <c r="D294" s="865"/>
      <c r="E294" s="866"/>
      <c r="F294" s="865"/>
      <c r="G294" s="865"/>
      <c r="H294" s="865"/>
      <c r="I294" s="865"/>
      <c r="J294" s="865"/>
      <c r="K294" s="865"/>
      <c r="L294" s="865"/>
      <c r="M294" s="865"/>
      <c r="N294" s="865"/>
    </row>
    <row r="297" spans="2:14" ht="17.25" thickBot="1">
      <c r="B297" s="879"/>
      <c r="C297" s="879"/>
      <c r="D297" s="880"/>
      <c r="E297" s="880"/>
      <c r="F297" s="880"/>
      <c r="G297" s="880"/>
      <c r="H297" s="880"/>
      <c r="I297" s="880"/>
      <c r="J297" s="880"/>
      <c r="K297" s="880"/>
      <c r="L297" s="880"/>
      <c r="M297" s="880"/>
      <c r="N297" s="880"/>
    </row>
    <row r="298" spans="2:14" ht="19.5" thickTop="1" thickBot="1">
      <c r="D298" s="865"/>
      <c r="E298" s="866"/>
      <c r="F298" s="865"/>
      <c r="G298" s="865"/>
      <c r="H298" s="865"/>
      <c r="I298" s="865"/>
      <c r="J298" s="865"/>
      <c r="K298" s="865"/>
      <c r="L298" s="865"/>
      <c r="M298" s="865"/>
      <c r="N298" s="865"/>
    </row>
    <row r="301" spans="2:14" ht="17.25" thickBot="1">
      <c r="B301" s="879"/>
      <c r="C301" s="879"/>
      <c r="D301" s="880"/>
      <c r="E301" s="880"/>
      <c r="F301" s="880"/>
      <c r="G301" s="880"/>
      <c r="H301" s="880"/>
      <c r="I301" s="880"/>
      <c r="J301" s="880"/>
      <c r="K301" s="880"/>
      <c r="L301" s="880"/>
      <c r="M301" s="880"/>
      <c r="N301" s="880"/>
    </row>
    <row r="302" spans="2:14" ht="19.5" thickTop="1" thickBot="1">
      <c r="D302" s="865"/>
      <c r="E302" s="866"/>
      <c r="F302" s="865"/>
      <c r="G302" s="865"/>
      <c r="H302" s="865"/>
      <c r="I302" s="865"/>
      <c r="J302" s="865"/>
      <c r="K302" s="865"/>
      <c r="L302" s="865"/>
      <c r="M302" s="865"/>
      <c r="N302" s="865"/>
    </row>
    <row r="305" spans="2:14" ht="17.25" thickBot="1">
      <c r="B305" s="879"/>
      <c r="C305" s="879"/>
      <c r="D305" s="880"/>
      <c r="E305" s="880"/>
      <c r="F305" s="880"/>
      <c r="G305" s="880"/>
      <c r="H305" s="880"/>
      <c r="I305" s="880"/>
      <c r="J305" s="880"/>
      <c r="K305" s="880"/>
      <c r="L305" s="880"/>
      <c r="M305" s="880"/>
      <c r="N305" s="880"/>
    </row>
    <row r="306" spans="2:14" ht="19.5" thickTop="1" thickBot="1">
      <c r="D306" s="865"/>
      <c r="E306" s="866"/>
      <c r="F306" s="865"/>
      <c r="G306" s="865"/>
      <c r="H306" s="865"/>
      <c r="I306" s="865"/>
      <c r="J306" s="865"/>
      <c r="K306" s="865"/>
      <c r="L306" s="865"/>
      <c r="M306" s="865"/>
      <c r="N306" s="865"/>
    </row>
    <row r="309" spans="2:14" ht="17.25" thickBot="1">
      <c r="B309" s="879"/>
      <c r="C309" s="879"/>
      <c r="D309" s="880"/>
      <c r="E309" s="880"/>
      <c r="F309" s="880"/>
      <c r="G309" s="880"/>
      <c r="H309" s="880"/>
      <c r="I309" s="880"/>
      <c r="J309" s="880"/>
      <c r="K309" s="880"/>
      <c r="L309" s="880"/>
      <c r="M309" s="880"/>
      <c r="N309" s="880"/>
    </row>
    <row r="310" spans="2:14" ht="19.5" thickTop="1" thickBot="1">
      <c r="D310" s="865"/>
      <c r="E310" s="866"/>
      <c r="F310" s="865"/>
      <c r="G310" s="865"/>
      <c r="H310" s="865"/>
      <c r="I310" s="865"/>
      <c r="J310" s="865"/>
      <c r="K310" s="865"/>
      <c r="L310" s="865"/>
      <c r="M310" s="865"/>
      <c r="N310" s="865"/>
    </row>
    <row r="313" spans="2:14" ht="17.25" thickBot="1">
      <c r="B313" s="879"/>
      <c r="C313" s="879"/>
      <c r="D313" s="880"/>
      <c r="E313" s="880"/>
      <c r="F313" s="880"/>
      <c r="G313" s="880"/>
      <c r="H313" s="880"/>
      <c r="I313" s="880"/>
      <c r="J313" s="880"/>
      <c r="K313" s="880"/>
      <c r="L313" s="880"/>
      <c r="M313" s="880"/>
      <c r="N313" s="880"/>
    </row>
    <row r="314" spans="2:14" ht="19.5" thickTop="1" thickBot="1">
      <c r="D314" s="865"/>
      <c r="E314" s="866"/>
      <c r="F314" s="865"/>
      <c r="G314" s="865"/>
      <c r="H314" s="865"/>
      <c r="I314" s="865"/>
      <c r="J314" s="865"/>
      <c r="K314" s="865"/>
      <c r="L314" s="865"/>
      <c r="M314" s="865"/>
      <c r="N314" s="865"/>
    </row>
    <row r="317" spans="2:14" ht="17.25" thickBot="1">
      <c r="B317" s="879"/>
      <c r="C317" s="879"/>
      <c r="D317" s="880"/>
      <c r="E317" s="880"/>
      <c r="F317" s="880"/>
      <c r="G317" s="880"/>
      <c r="H317" s="880"/>
      <c r="I317" s="880"/>
      <c r="J317" s="880"/>
      <c r="K317" s="880"/>
      <c r="L317" s="880"/>
      <c r="M317" s="880"/>
      <c r="N317" s="880"/>
    </row>
    <row r="318" spans="2:14" ht="19.5" thickTop="1" thickBot="1">
      <c r="D318" s="865"/>
      <c r="E318" s="866"/>
      <c r="F318" s="865"/>
      <c r="G318" s="865"/>
      <c r="H318" s="865"/>
      <c r="I318" s="865"/>
      <c r="J318" s="865"/>
      <c r="K318" s="865"/>
      <c r="L318" s="865"/>
      <c r="M318" s="865"/>
      <c r="N318" s="865"/>
    </row>
    <row r="321" spans="2:14" ht="17.25" thickBot="1">
      <c r="B321" s="879"/>
      <c r="C321" s="879"/>
      <c r="D321" s="880"/>
      <c r="E321" s="880"/>
      <c r="F321" s="880"/>
      <c r="G321" s="880"/>
      <c r="H321" s="880"/>
      <c r="I321" s="880"/>
      <c r="J321" s="880"/>
      <c r="K321" s="880"/>
      <c r="L321" s="880"/>
      <c r="M321" s="880"/>
      <c r="N321" s="880"/>
    </row>
    <row r="322" spans="2:14" ht="19.5" thickTop="1" thickBot="1">
      <c r="D322" s="865"/>
      <c r="E322" s="866"/>
      <c r="F322" s="865"/>
      <c r="G322" s="865"/>
      <c r="H322" s="865"/>
      <c r="I322" s="865"/>
      <c r="J322" s="865"/>
      <c r="K322" s="865"/>
      <c r="L322" s="865"/>
      <c r="M322" s="865"/>
      <c r="N322" s="865"/>
    </row>
    <row r="325" spans="2:14" ht="17.25" thickBot="1">
      <c r="B325" s="879"/>
      <c r="C325" s="879"/>
      <c r="D325" s="880"/>
      <c r="E325" s="880"/>
      <c r="F325" s="880"/>
      <c r="G325" s="880"/>
      <c r="H325" s="880"/>
      <c r="I325" s="880"/>
      <c r="J325" s="880"/>
      <c r="K325" s="880"/>
      <c r="L325" s="880"/>
      <c r="M325" s="880"/>
      <c r="N325" s="880"/>
    </row>
    <row r="326" spans="2:14" ht="19.5" thickTop="1" thickBot="1">
      <c r="D326" s="865"/>
      <c r="E326" s="866"/>
      <c r="F326" s="865"/>
      <c r="G326" s="865"/>
      <c r="H326" s="865"/>
      <c r="I326" s="865"/>
      <c r="J326" s="865"/>
      <c r="K326" s="865"/>
      <c r="L326" s="865"/>
      <c r="M326" s="865"/>
      <c r="N326" s="865"/>
    </row>
    <row r="329" spans="2:14" ht="17.25" thickBot="1">
      <c r="B329" s="879"/>
      <c r="C329" s="879"/>
      <c r="D329" s="880"/>
      <c r="E329" s="880"/>
      <c r="F329" s="880"/>
      <c r="G329" s="880"/>
      <c r="H329" s="880"/>
      <c r="I329" s="880"/>
      <c r="J329" s="880"/>
      <c r="K329" s="880"/>
      <c r="L329" s="880"/>
      <c r="M329" s="880"/>
      <c r="N329" s="880"/>
    </row>
    <row r="330" spans="2:14" ht="19.5" thickTop="1" thickBot="1">
      <c r="D330" s="865"/>
      <c r="E330" s="866"/>
      <c r="F330" s="865"/>
      <c r="G330" s="865"/>
      <c r="H330" s="865"/>
      <c r="I330" s="865"/>
      <c r="J330" s="865"/>
      <c r="K330" s="865"/>
      <c r="L330" s="865"/>
      <c r="M330" s="865"/>
      <c r="N330" s="865"/>
    </row>
    <row r="333" spans="2:14" ht="17.25" thickBot="1">
      <c r="B333" s="879"/>
      <c r="C333" s="879"/>
      <c r="D333" s="880"/>
      <c r="E333" s="880"/>
      <c r="F333" s="880"/>
      <c r="G333" s="880"/>
      <c r="H333" s="880"/>
      <c r="I333" s="880"/>
      <c r="J333" s="880"/>
      <c r="K333" s="880"/>
      <c r="L333" s="880"/>
      <c r="M333" s="880"/>
      <c r="N333" s="880"/>
    </row>
    <row r="334" spans="2:14" ht="19.5" thickTop="1" thickBot="1">
      <c r="D334" s="865"/>
      <c r="E334" s="866"/>
      <c r="F334" s="865"/>
      <c r="G334" s="865"/>
      <c r="H334" s="865"/>
      <c r="I334" s="865"/>
      <c r="J334" s="865"/>
      <c r="K334" s="865"/>
      <c r="L334" s="865"/>
      <c r="M334" s="865"/>
      <c r="N334" s="865"/>
    </row>
    <row r="337" spans="2:14" ht="17.25" thickBot="1">
      <c r="B337" s="879"/>
      <c r="C337" s="879"/>
      <c r="D337" s="880"/>
      <c r="E337" s="880"/>
      <c r="F337" s="880"/>
      <c r="G337" s="880"/>
      <c r="H337" s="880"/>
      <c r="I337" s="880"/>
      <c r="J337" s="880"/>
      <c r="K337" s="880"/>
      <c r="L337" s="880"/>
      <c r="M337" s="880"/>
      <c r="N337" s="880"/>
    </row>
    <row r="338" spans="2:14" ht="19.5" thickTop="1" thickBot="1">
      <c r="D338" s="865"/>
      <c r="E338" s="866"/>
      <c r="F338" s="865"/>
      <c r="G338" s="865"/>
      <c r="H338" s="865"/>
      <c r="I338" s="865"/>
      <c r="J338" s="865"/>
      <c r="K338" s="865"/>
      <c r="L338" s="865"/>
      <c r="M338" s="865"/>
      <c r="N338" s="865"/>
    </row>
    <row r="341" spans="2:14" ht="17.25" thickBot="1">
      <c r="B341" s="879"/>
      <c r="C341" s="879"/>
      <c r="D341" s="880"/>
      <c r="E341" s="880"/>
      <c r="F341" s="880"/>
      <c r="G341" s="880"/>
      <c r="H341" s="880"/>
      <c r="I341" s="880"/>
      <c r="J341" s="880"/>
      <c r="K341" s="880"/>
      <c r="L341" s="880"/>
      <c r="M341" s="880"/>
      <c r="N341" s="880"/>
    </row>
    <row r="342" spans="2:14" ht="19.5" thickTop="1" thickBot="1">
      <c r="D342" s="865"/>
      <c r="E342" s="866"/>
      <c r="F342" s="865"/>
      <c r="G342" s="865"/>
      <c r="H342" s="865"/>
      <c r="I342" s="865"/>
      <c r="J342" s="865"/>
      <c r="K342" s="865"/>
      <c r="L342" s="865"/>
      <c r="M342" s="865"/>
      <c r="N342" s="865"/>
    </row>
    <row r="345" spans="2:14" ht="17.25" thickBot="1">
      <c r="B345" s="879"/>
      <c r="C345" s="879"/>
      <c r="D345" s="880"/>
      <c r="E345" s="880"/>
      <c r="F345" s="880"/>
      <c r="G345" s="880"/>
      <c r="H345" s="880"/>
      <c r="I345" s="880"/>
      <c r="J345" s="880"/>
      <c r="K345" s="880"/>
      <c r="L345" s="880"/>
      <c r="M345" s="880"/>
      <c r="N345" s="880"/>
    </row>
    <row r="346" spans="2:14" ht="19.5" thickTop="1" thickBot="1">
      <c r="D346" s="865"/>
      <c r="E346" s="866"/>
      <c r="F346" s="865"/>
      <c r="G346" s="865"/>
      <c r="H346" s="865"/>
      <c r="I346" s="865"/>
      <c r="J346" s="865"/>
      <c r="K346" s="865"/>
      <c r="L346" s="865"/>
      <c r="M346" s="865"/>
      <c r="N346" s="865"/>
    </row>
    <row r="349" spans="2:14" ht="17.25" thickBot="1">
      <c r="B349" s="879"/>
      <c r="C349" s="879"/>
      <c r="D349" s="880"/>
      <c r="E349" s="880"/>
      <c r="F349" s="880"/>
      <c r="G349" s="880"/>
      <c r="H349" s="880"/>
      <c r="I349" s="880"/>
      <c r="J349" s="880"/>
      <c r="K349" s="880"/>
      <c r="L349" s="880"/>
      <c r="M349" s="880"/>
      <c r="N349" s="880"/>
    </row>
    <row r="350" spans="2:14" ht="19.5" thickTop="1" thickBot="1">
      <c r="D350" s="865"/>
      <c r="E350" s="866"/>
      <c r="F350" s="865"/>
      <c r="G350" s="865"/>
      <c r="H350" s="865"/>
      <c r="I350" s="865"/>
      <c r="J350" s="865"/>
      <c r="K350" s="865"/>
      <c r="L350" s="865"/>
      <c r="M350" s="865"/>
      <c r="N350" s="865"/>
    </row>
    <row r="353" spans="2:14" ht="17.25" thickBot="1">
      <c r="B353" s="879"/>
      <c r="C353" s="879"/>
      <c r="D353" s="880"/>
      <c r="E353" s="880"/>
      <c r="F353" s="880"/>
      <c r="G353" s="880"/>
      <c r="H353" s="880"/>
      <c r="I353" s="880"/>
      <c r="J353" s="880"/>
      <c r="K353" s="880"/>
      <c r="L353" s="880"/>
      <c r="M353" s="880"/>
      <c r="N353" s="880"/>
    </row>
    <row r="354" spans="2:14" ht="19.5" thickTop="1" thickBot="1">
      <c r="D354" s="865"/>
      <c r="E354" s="866"/>
      <c r="F354" s="865"/>
      <c r="G354" s="865"/>
      <c r="H354" s="865"/>
      <c r="I354" s="865"/>
      <c r="J354" s="865"/>
      <c r="K354" s="865"/>
      <c r="L354" s="865"/>
      <c r="M354" s="865"/>
      <c r="N354" s="865"/>
    </row>
    <row r="357" spans="2:14" ht="17.25" thickBot="1">
      <c r="B357" s="879"/>
      <c r="C357" s="879"/>
      <c r="D357" s="880"/>
      <c r="E357" s="880"/>
      <c r="F357" s="880"/>
      <c r="G357" s="880"/>
      <c r="H357" s="880"/>
      <c r="I357" s="880"/>
      <c r="J357" s="880"/>
      <c r="K357" s="880"/>
      <c r="L357" s="880"/>
      <c r="M357" s="880"/>
      <c r="N357" s="880"/>
    </row>
    <row r="358" spans="2:14" ht="19.5" thickTop="1" thickBot="1">
      <c r="D358" s="865"/>
      <c r="E358" s="866"/>
      <c r="F358" s="865"/>
      <c r="G358" s="865"/>
      <c r="H358" s="865"/>
      <c r="I358" s="865"/>
      <c r="J358" s="865"/>
      <c r="K358" s="865"/>
      <c r="L358" s="865"/>
      <c r="M358" s="865"/>
      <c r="N358" s="865"/>
    </row>
    <row r="361" spans="2:14" ht="17.25" thickBot="1">
      <c r="B361" s="879"/>
      <c r="C361" s="879"/>
      <c r="D361" s="880"/>
      <c r="E361" s="880"/>
      <c r="F361" s="880"/>
      <c r="G361" s="880"/>
      <c r="H361" s="880"/>
      <c r="I361" s="880"/>
      <c r="J361" s="880"/>
      <c r="K361" s="880"/>
      <c r="L361" s="880"/>
      <c r="M361" s="880"/>
      <c r="N361" s="880"/>
    </row>
    <row r="362" spans="2:14" ht="19.5" thickTop="1" thickBot="1">
      <c r="D362" s="865"/>
      <c r="E362" s="866"/>
      <c r="F362" s="865"/>
      <c r="G362" s="865"/>
      <c r="H362" s="865"/>
      <c r="I362" s="865"/>
      <c r="J362" s="865"/>
      <c r="K362" s="865"/>
      <c r="L362" s="865"/>
      <c r="M362" s="865"/>
      <c r="N362" s="865"/>
    </row>
    <row r="365" spans="2:14" ht="17.25" thickBot="1">
      <c r="B365" s="879"/>
      <c r="C365" s="879"/>
      <c r="D365" s="880"/>
      <c r="E365" s="880"/>
      <c r="F365" s="880"/>
      <c r="G365" s="880"/>
      <c r="H365" s="880"/>
      <c r="I365" s="880"/>
      <c r="J365" s="880"/>
      <c r="K365" s="880"/>
      <c r="L365" s="880"/>
      <c r="M365" s="880"/>
      <c r="N365" s="880"/>
    </row>
    <row r="366" spans="2:14" ht="19.5" thickTop="1" thickBot="1">
      <c r="D366" s="865"/>
      <c r="E366" s="866"/>
      <c r="F366" s="865"/>
      <c r="G366" s="865"/>
      <c r="H366" s="865"/>
      <c r="I366" s="865"/>
      <c r="J366" s="865"/>
      <c r="K366" s="865"/>
      <c r="L366" s="865"/>
      <c r="M366" s="865"/>
      <c r="N366" s="865"/>
    </row>
    <row r="369" spans="2:14" ht="17.25" thickBot="1">
      <c r="B369" s="879"/>
      <c r="C369" s="879"/>
      <c r="D369" s="880"/>
      <c r="E369" s="880"/>
      <c r="F369" s="880"/>
      <c r="G369" s="880"/>
      <c r="H369" s="880"/>
      <c r="I369" s="880"/>
      <c r="J369" s="880"/>
      <c r="K369" s="880"/>
      <c r="L369" s="880"/>
      <c r="M369" s="880"/>
      <c r="N369" s="880"/>
    </row>
    <row r="370" spans="2:14" ht="19.5" thickTop="1" thickBot="1">
      <c r="D370" s="865"/>
      <c r="E370" s="866"/>
      <c r="F370" s="865"/>
      <c r="G370" s="865"/>
      <c r="H370" s="865"/>
      <c r="I370" s="865"/>
      <c r="J370" s="865"/>
      <c r="K370" s="865"/>
      <c r="L370" s="865"/>
      <c r="M370" s="865"/>
      <c r="N370" s="865"/>
    </row>
    <row r="373" spans="2:14" ht="17.25" thickBot="1">
      <c r="B373" s="879"/>
      <c r="C373" s="879"/>
      <c r="D373" s="880"/>
      <c r="E373" s="880"/>
      <c r="F373" s="880"/>
      <c r="G373" s="880"/>
      <c r="H373" s="880"/>
      <c r="I373" s="880"/>
      <c r="J373" s="880"/>
      <c r="K373" s="880"/>
      <c r="L373" s="880"/>
      <c r="M373" s="880"/>
      <c r="N373" s="880"/>
    </row>
    <row r="374" spans="2:14" ht="19.5" thickTop="1" thickBot="1">
      <c r="D374" s="865"/>
      <c r="E374" s="866"/>
      <c r="F374" s="865"/>
      <c r="G374" s="865"/>
      <c r="H374" s="865"/>
      <c r="I374" s="865"/>
      <c r="J374" s="865"/>
      <c r="K374" s="865"/>
      <c r="L374" s="865"/>
      <c r="M374" s="865"/>
      <c r="N374" s="865"/>
    </row>
    <row r="377" spans="2:14" ht="17.25" thickBot="1">
      <c r="B377" s="879"/>
      <c r="C377" s="879"/>
      <c r="D377" s="880"/>
      <c r="E377" s="880"/>
      <c r="F377" s="880"/>
      <c r="G377" s="880"/>
      <c r="H377" s="880"/>
      <c r="I377" s="880"/>
      <c r="J377" s="880"/>
      <c r="K377" s="880"/>
      <c r="L377" s="880"/>
      <c r="M377" s="880"/>
      <c r="N377" s="880"/>
    </row>
    <row r="378" spans="2:14" ht="19.5" thickTop="1" thickBot="1">
      <c r="D378" s="865"/>
      <c r="E378" s="866"/>
      <c r="F378" s="865"/>
      <c r="G378" s="865"/>
      <c r="H378" s="865"/>
      <c r="I378" s="865"/>
      <c r="J378" s="865"/>
      <c r="K378" s="865"/>
      <c r="L378" s="865"/>
      <c r="M378" s="865"/>
      <c r="N378" s="865"/>
    </row>
    <row r="381" spans="2:14" ht="17.25" thickBot="1">
      <c r="B381" s="879"/>
      <c r="C381" s="879"/>
      <c r="D381" s="880"/>
      <c r="E381" s="880"/>
      <c r="F381" s="880"/>
      <c r="G381" s="880"/>
      <c r="H381" s="880"/>
      <c r="I381" s="880"/>
      <c r="J381" s="880"/>
      <c r="K381" s="880"/>
      <c r="L381" s="880"/>
      <c r="M381" s="880"/>
      <c r="N381" s="880"/>
    </row>
    <row r="382" spans="2:14" ht="19.5" thickTop="1" thickBot="1">
      <c r="D382" s="865"/>
      <c r="E382" s="866"/>
      <c r="F382" s="865"/>
      <c r="G382" s="865"/>
      <c r="H382" s="865"/>
      <c r="I382" s="865"/>
      <c r="J382" s="865"/>
      <c r="K382" s="865"/>
      <c r="L382" s="865"/>
      <c r="M382" s="865"/>
      <c r="N382" s="865"/>
    </row>
    <row r="385" spans="2:14" ht="17.25" thickBot="1">
      <c r="B385" s="879"/>
      <c r="C385" s="879"/>
      <c r="D385" s="880"/>
      <c r="E385" s="880"/>
      <c r="F385" s="880"/>
      <c r="G385" s="880"/>
      <c r="H385" s="880"/>
      <c r="I385" s="880"/>
      <c r="J385" s="880"/>
      <c r="K385" s="880"/>
      <c r="L385" s="880"/>
      <c r="M385" s="880"/>
      <c r="N385" s="880"/>
    </row>
    <row r="386" spans="2:14" ht="19.5" thickTop="1" thickBot="1">
      <c r="D386" s="865"/>
      <c r="E386" s="866"/>
      <c r="F386" s="865"/>
      <c r="G386" s="865"/>
      <c r="H386" s="865"/>
      <c r="I386" s="865"/>
      <c r="J386" s="865"/>
      <c r="K386" s="865"/>
      <c r="L386" s="865"/>
      <c r="M386" s="865"/>
      <c r="N386" s="865"/>
    </row>
    <row r="389" spans="2:14" ht="17.25" thickBot="1">
      <c r="B389" s="879"/>
      <c r="C389" s="879"/>
      <c r="D389" s="880"/>
      <c r="E389" s="880"/>
      <c r="F389" s="880"/>
      <c r="G389" s="880"/>
      <c r="H389" s="880"/>
      <c r="I389" s="880"/>
      <c r="J389" s="880"/>
      <c r="K389" s="880"/>
      <c r="L389" s="880"/>
      <c r="M389" s="880"/>
      <c r="N389" s="880"/>
    </row>
    <row r="390" spans="2:14" ht="19.5" thickTop="1" thickBot="1">
      <c r="D390" s="865"/>
      <c r="E390" s="866"/>
      <c r="F390" s="865"/>
      <c r="G390" s="865"/>
      <c r="H390" s="865"/>
      <c r="I390" s="865"/>
      <c r="J390" s="865"/>
      <c r="K390" s="865"/>
      <c r="L390" s="865"/>
      <c r="M390" s="865"/>
      <c r="N390" s="865"/>
    </row>
    <row r="393" spans="2:14" ht="17.25" thickBot="1">
      <c r="B393" s="879"/>
      <c r="C393" s="879"/>
      <c r="D393" s="880"/>
      <c r="E393" s="880"/>
      <c r="F393" s="880"/>
      <c r="G393" s="880"/>
      <c r="H393" s="880"/>
      <c r="I393" s="880"/>
      <c r="J393" s="880"/>
      <c r="K393" s="880"/>
      <c r="L393" s="880"/>
      <c r="M393" s="880"/>
      <c r="N393" s="880"/>
    </row>
    <row r="394" spans="2:14" ht="19.5" thickTop="1" thickBot="1">
      <c r="D394" s="865"/>
      <c r="E394" s="866"/>
      <c r="F394" s="865"/>
      <c r="G394" s="865"/>
      <c r="H394" s="865"/>
      <c r="I394" s="865"/>
      <c r="J394" s="865"/>
      <c r="K394" s="865"/>
      <c r="L394" s="865"/>
      <c r="M394" s="865"/>
      <c r="N394" s="865"/>
    </row>
    <row r="397" spans="2:14" ht="17.25" thickBot="1">
      <c r="B397" s="879"/>
      <c r="C397" s="879"/>
      <c r="D397" s="880"/>
      <c r="E397" s="880"/>
      <c r="F397" s="880"/>
      <c r="G397" s="880"/>
      <c r="H397" s="880"/>
      <c r="I397" s="880"/>
      <c r="J397" s="880"/>
      <c r="K397" s="880"/>
      <c r="L397" s="880"/>
      <c r="M397" s="880"/>
      <c r="N397" s="880"/>
    </row>
    <row r="398" spans="2:14" ht="19.5" thickTop="1" thickBot="1">
      <c r="D398" s="865"/>
      <c r="E398" s="866"/>
      <c r="F398" s="865"/>
      <c r="G398" s="865"/>
      <c r="H398" s="865"/>
      <c r="I398" s="865"/>
      <c r="J398" s="865"/>
      <c r="K398" s="865"/>
      <c r="L398" s="865"/>
      <c r="M398" s="865"/>
      <c r="N398" s="865"/>
    </row>
    <row r="401" spans="2:14" ht="17.25" thickBot="1">
      <c r="B401" s="879"/>
      <c r="C401" s="879"/>
      <c r="D401" s="880"/>
      <c r="E401" s="880"/>
      <c r="F401" s="880"/>
      <c r="G401" s="880"/>
      <c r="H401" s="880"/>
      <c r="I401" s="880"/>
      <c r="J401" s="880"/>
      <c r="K401" s="880"/>
      <c r="L401" s="880"/>
      <c r="M401" s="880"/>
      <c r="N401" s="880"/>
    </row>
    <row r="402" spans="2:14" ht="19.5" thickTop="1" thickBot="1">
      <c r="D402" s="865"/>
      <c r="E402" s="866"/>
      <c r="F402" s="865"/>
      <c r="G402" s="865"/>
      <c r="H402" s="865"/>
      <c r="I402" s="865"/>
      <c r="J402" s="865"/>
      <c r="K402" s="865"/>
      <c r="L402" s="865"/>
      <c r="M402" s="865"/>
      <c r="N402" s="865"/>
    </row>
    <row r="405" spans="2:14" ht="17.25" thickBot="1">
      <c r="B405" s="879"/>
      <c r="C405" s="879"/>
      <c r="D405" s="880"/>
      <c r="E405" s="880"/>
      <c r="F405" s="880"/>
      <c r="G405" s="880"/>
      <c r="H405" s="880"/>
      <c r="I405" s="880"/>
      <c r="J405" s="880"/>
      <c r="K405" s="880"/>
      <c r="L405" s="880"/>
      <c r="M405" s="880"/>
      <c r="N405" s="880"/>
    </row>
    <row r="406" spans="2:14" ht="19.5" thickTop="1" thickBot="1">
      <c r="D406" s="865"/>
      <c r="E406" s="866"/>
      <c r="F406" s="865"/>
      <c r="G406" s="865"/>
      <c r="H406" s="865"/>
      <c r="I406" s="865"/>
      <c r="J406" s="865"/>
      <c r="K406" s="865"/>
      <c r="L406" s="865"/>
      <c r="M406" s="865"/>
      <c r="N406" s="865"/>
    </row>
    <row r="409" spans="2:14" ht="17.25" thickBot="1">
      <c r="B409" s="879"/>
      <c r="C409" s="879"/>
      <c r="D409" s="880"/>
      <c r="E409" s="880"/>
      <c r="F409" s="880"/>
      <c r="G409" s="880"/>
      <c r="H409" s="880"/>
      <c r="I409" s="880"/>
      <c r="J409" s="880"/>
      <c r="K409" s="880"/>
      <c r="L409" s="880"/>
      <c r="M409" s="880"/>
      <c r="N409" s="880"/>
    </row>
    <row r="410" spans="2:14" ht="19.5" thickTop="1" thickBot="1">
      <c r="D410" s="865"/>
      <c r="E410" s="866"/>
      <c r="F410" s="865"/>
      <c r="G410" s="865"/>
      <c r="H410" s="865"/>
      <c r="I410" s="865"/>
      <c r="J410" s="865"/>
      <c r="K410" s="865"/>
      <c r="L410" s="865"/>
      <c r="M410" s="865"/>
      <c r="N410" s="865"/>
    </row>
    <row r="413" spans="2:14" ht="17.25" thickBot="1">
      <c r="B413" s="879"/>
      <c r="C413" s="879"/>
      <c r="D413" s="880"/>
      <c r="E413" s="880"/>
      <c r="F413" s="880"/>
      <c r="G413" s="880"/>
      <c r="H413" s="880"/>
      <c r="I413" s="880"/>
      <c r="J413" s="880"/>
      <c r="K413" s="880"/>
      <c r="L413" s="880"/>
      <c r="M413" s="880"/>
      <c r="N413" s="880"/>
    </row>
    <row r="414" spans="2:14" ht="19.5" thickTop="1" thickBot="1">
      <c r="D414" s="865"/>
      <c r="E414" s="866"/>
      <c r="F414" s="865"/>
      <c r="G414" s="865"/>
      <c r="H414" s="865"/>
      <c r="I414" s="865"/>
      <c r="J414" s="865"/>
      <c r="K414" s="865"/>
      <c r="L414" s="865"/>
      <c r="M414" s="865"/>
      <c r="N414" s="865"/>
    </row>
    <row r="417" spans="2:14" ht="17.25" thickBot="1">
      <c r="B417" s="879"/>
      <c r="C417" s="879"/>
      <c r="D417" s="880"/>
      <c r="E417" s="880"/>
      <c r="F417" s="880"/>
      <c r="G417" s="880"/>
      <c r="H417" s="880"/>
      <c r="I417" s="880"/>
      <c r="J417" s="880"/>
      <c r="K417" s="880"/>
      <c r="L417" s="880"/>
      <c r="M417" s="880"/>
      <c r="N417" s="880"/>
    </row>
    <row r="418" spans="2:14" ht="19.5" thickTop="1" thickBot="1">
      <c r="D418" s="865"/>
      <c r="E418" s="866"/>
      <c r="F418" s="865"/>
      <c r="G418" s="865"/>
      <c r="H418" s="865"/>
      <c r="I418" s="865"/>
      <c r="J418" s="865"/>
      <c r="K418" s="865"/>
      <c r="L418" s="865"/>
      <c r="M418" s="865"/>
      <c r="N418" s="865"/>
    </row>
    <row r="421" spans="2:14" ht="17.25" thickBot="1">
      <c r="B421" s="879"/>
      <c r="C421" s="879"/>
      <c r="D421" s="880"/>
      <c r="E421" s="880"/>
      <c r="F421" s="880"/>
      <c r="G421" s="880"/>
      <c r="H421" s="880"/>
      <c r="I421" s="880"/>
      <c r="J421" s="880"/>
      <c r="K421" s="880"/>
      <c r="L421" s="880"/>
      <c r="M421" s="880"/>
      <c r="N421" s="880"/>
    </row>
    <row r="422" spans="2:14" ht="19.5" thickTop="1" thickBot="1">
      <c r="D422" s="865"/>
      <c r="E422" s="866"/>
      <c r="F422" s="865"/>
      <c r="G422" s="865"/>
      <c r="H422" s="865"/>
      <c r="I422" s="865"/>
      <c r="J422" s="865"/>
      <c r="K422" s="865"/>
      <c r="L422" s="865"/>
      <c r="M422" s="865"/>
      <c r="N422" s="865"/>
    </row>
    <row r="425" spans="2:14" ht="17.25" thickBot="1">
      <c r="B425" s="879"/>
      <c r="C425" s="879"/>
      <c r="D425" s="880"/>
      <c r="E425" s="880"/>
      <c r="F425" s="880"/>
      <c r="G425" s="880"/>
      <c r="H425" s="880"/>
      <c r="I425" s="880"/>
      <c r="J425" s="880"/>
      <c r="K425" s="880"/>
      <c r="L425" s="880"/>
      <c r="M425" s="880"/>
      <c r="N425" s="880"/>
    </row>
    <row r="426" spans="2:14" ht="19.5" thickTop="1" thickBot="1">
      <c r="D426" s="865"/>
      <c r="E426" s="866"/>
      <c r="F426" s="865"/>
      <c r="G426" s="865"/>
      <c r="H426" s="865"/>
      <c r="I426" s="865"/>
      <c r="J426" s="865"/>
      <c r="K426" s="865"/>
      <c r="L426" s="865"/>
      <c r="M426" s="865"/>
      <c r="N426" s="865"/>
    </row>
    <row r="429" spans="2:14" ht="17.25" thickBot="1">
      <c r="B429" s="879"/>
      <c r="C429" s="879"/>
      <c r="D429" s="880"/>
      <c r="E429" s="880"/>
      <c r="F429" s="880"/>
      <c r="G429" s="880"/>
      <c r="H429" s="880"/>
      <c r="I429" s="880"/>
      <c r="J429" s="880"/>
      <c r="K429" s="880"/>
      <c r="L429" s="880"/>
      <c r="M429" s="880"/>
      <c r="N429" s="880"/>
    </row>
    <row r="430" spans="2:14" ht="19.5" thickTop="1" thickBot="1">
      <c r="D430" s="865"/>
      <c r="E430" s="866"/>
      <c r="F430" s="865"/>
      <c r="G430" s="865"/>
      <c r="H430" s="865"/>
      <c r="I430" s="865"/>
      <c r="J430" s="865"/>
      <c r="K430" s="865"/>
      <c r="L430" s="865"/>
      <c r="M430" s="865"/>
      <c r="N430" s="865"/>
    </row>
    <row r="433" spans="2:14" ht="17.25" thickBot="1">
      <c r="B433" s="879"/>
      <c r="C433" s="879"/>
      <c r="D433" s="880"/>
      <c r="E433" s="880"/>
      <c r="F433" s="880"/>
      <c r="G433" s="880"/>
      <c r="H433" s="880"/>
      <c r="I433" s="880"/>
      <c r="J433" s="880"/>
      <c r="K433" s="880"/>
      <c r="L433" s="880"/>
      <c r="M433" s="880"/>
      <c r="N433" s="880"/>
    </row>
    <row r="434" spans="2:14" ht="19.5" thickTop="1" thickBot="1">
      <c r="D434" s="865"/>
      <c r="E434" s="866"/>
      <c r="F434" s="865"/>
      <c r="G434" s="865"/>
      <c r="H434" s="865"/>
      <c r="I434" s="865"/>
      <c r="J434" s="865"/>
      <c r="K434" s="865"/>
      <c r="L434" s="865"/>
      <c r="M434" s="865"/>
      <c r="N434" s="865"/>
    </row>
    <row r="437" spans="2:14" ht="17.25" thickBot="1">
      <c r="B437" s="879"/>
      <c r="C437" s="879"/>
      <c r="D437" s="880"/>
      <c r="E437" s="880"/>
      <c r="F437" s="880"/>
      <c r="G437" s="880"/>
      <c r="H437" s="880"/>
      <c r="I437" s="880"/>
      <c r="J437" s="880"/>
      <c r="K437" s="880"/>
      <c r="L437" s="880"/>
      <c r="M437" s="880"/>
      <c r="N437" s="880"/>
    </row>
    <row r="438" spans="2:14" ht="19.5" thickTop="1" thickBot="1">
      <c r="D438" s="865"/>
      <c r="E438" s="866"/>
      <c r="F438" s="865"/>
      <c r="G438" s="865"/>
      <c r="H438" s="865"/>
      <c r="I438" s="865"/>
      <c r="J438" s="865"/>
      <c r="K438" s="865"/>
      <c r="L438" s="865"/>
      <c r="M438" s="865"/>
      <c r="N438" s="865"/>
    </row>
    <row r="441" spans="2:14">
      <c r="B441" s="879"/>
      <c r="C441" s="879"/>
      <c r="D441" s="880"/>
      <c r="E441" s="880"/>
      <c r="F441" s="880"/>
      <c r="G441" s="880"/>
      <c r="H441" s="880"/>
      <c r="I441" s="880"/>
      <c r="J441" s="880"/>
      <c r="K441" s="880"/>
      <c r="L441" s="880"/>
      <c r="M441" s="880"/>
      <c r="N441" s="880"/>
    </row>
  </sheetData>
  <phoneticPr fontId="11" type="noConversion"/>
  <conditionalFormatting sqref="U2:U71">
    <cfRule type="cellIs" dxfId="11310" priority="1" stopIfTrue="1" operator="greaterThanOrEqual">
      <formula>5</formula>
    </cfRule>
  </conditionalFormatting>
  <conditionalFormatting sqref="U74:U85">
    <cfRule type="cellIs" dxfId="11309" priority="141" stopIfTrue="1" operator="greaterThanOrEqual">
      <formula>5</formula>
    </cfRule>
  </conditionalFormatting>
  <conditionalFormatting sqref="V2:V71">
    <cfRule type="cellIs" dxfId="11308" priority="2" stopIfTrue="1" operator="lessThanOrEqual">
      <formula>70</formula>
    </cfRule>
  </conditionalFormatting>
  <conditionalFormatting sqref="V74:V85">
    <cfRule type="cellIs" dxfId="11307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160"/>
  <sheetViews>
    <sheetView zoomScale="90" zoomScaleNormal="90" workbookViewId="0">
      <pane ySplit="15" topLeftCell="A219" activePane="bottomLeft" state="frozen"/>
      <selection activeCell="A3108" sqref="A3108"/>
      <selection pane="bottomLeft" sqref="A1:V1048576"/>
    </sheetView>
  </sheetViews>
  <sheetFormatPr defaultRowHeight="16.5"/>
  <cols>
    <col min="1" max="1" width="9.375" style="988" customWidth="1"/>
    <col min="2" max="2" width="8.5" style="318" customWidth="1"/>
    <col min="3" max="3" width="6.125" style="318" bestFit="1" customWidth="1"/>
    <col min="4" max="4" width="7" style="998" customWidth="1"/>
    <col min="5" max="5" width="16.75" style="987" bestFit="1" customWidth="1"/>
    <col min="6" max="6" width="18.5" style="987" customWidth="1"/>
    <col min="7" max="7" width="5.875" style="987" customWidth="1"/>
    <col min="8" max="8" width="10.25" style="318" customWidth="1"/>
    <col min="9" max="9" width="6.5" style="318" bestFit="1" customWidth="1"/>
    <col min="10" max="10" width="9" style="318"/>
    <col min="11" max="11" width="13.5" style="987" customWidth="1"/>
    <col min="12" max="12" width="9" style="998"/>
    <col min="13" max="13" width="9" style="1001"/>
    <col min="14" max="14" width="8.125" style="1002" customWidth="1"/>
    <col min="15" max="15" width="11.125" style="1002" customWidth="1"/>
    <col min="16" max="17" width="6.875" style="1002" customWidth="1"/>
    <col min="18" max="18" width="6.875" style="318" customWidth="1"/>
    <col min="19" max="19" width="5.5" style="1302" customWidth="1"/>
    <col min="20" max="20" width="5.5" style="1228" customWidth="1"/>
    <col min="21" max="21" width="10.125" style="1228" customWidth="1"/>
    <col min="22" max="22" width="5.5" style="1228" customWidth="1"/>
    <col min="23" max="23" width="16" style="1250" customWidth="1"/>
    <col min="24" max="25" width="10.625" style="1250" customWidth="1"/>
    <col min="26" max="27" width="8.625" style="1250" customWidth="1"/>
  </cols>
  <sheetData>
    <row r="1" spans="1:27" ht="32.25" thickBot="1">
      <c r="A1" s="959" t="s">
        <v>39</v>
      </c>
      <c r="B1" s="960" t="s">
        <v>893</v>
      </c>
      <c r="C1" s="960" t="s">
        <v>56</v>
      </c>
      <c r="D1" s="960"/>
      <c r="E1" s="961" t="s">
        <v>41</v>
      </c>
      <c r="F1" s="961" t="s">
        <v>42</v>
      </c>
      <c r="G1" s="961" t="s">
        <v>43</v>
      </c>
      <c r="H1" s="960" t="s">
        <v>64</v>
      </c>
      <c r="I1" s="960" t="s">
        <v>894</v>
      </c>
      <c r="J1" s="960" t="s">
        <v>63</v>
      </c>
      <c r="K1" s="962" t="s">
        <v>895</v>
      </c>
      <c r="L1" s="963" t="s">
        <v>84</v>
      </c>
      <c r="M1" s="964" t="s">
        <v>896</v>
      </c>
      <c r="N1" s="965" t="s">
        <v>897</v>
      </c>
      <c r="O1" s="965" t="s">
        <v>898</v>
      </c>
      <c r="P1" s="965" t="s">
        <v>899</v>
      </c>
      <c r="Q1" s="1299" t="s">
        <v>16326</v>
      </c>
      <c r="R1" s="965" t="s">
        <v>15586</v>
      </c>
      <c r="S1" s="1300" t="s">
        <v>15775</v>
      </c>
      <c r="T1" s="1226" t="s">
        <v>15776</v>
      </c>
      <c r="U1" s="1226" t="s">
        <v>15777</v>
      </c>
      <c r="V1" s="1226" t="s">
        <v>15778</v>
      </c>
      <c r="W1" s="1247"/>
      <c r="X1" s="1248"/>
      <c r="Y1" s="1248"/>
      <c r="Z1" s="1249" t="s">
        <v>15835</v>
      </c>
      <c r="AA1" s="1249" t="s">
        <v>15450</v>
      </c>
    </row>
    <row r="2" spans="1:27" ht="17.25" thickBot="1">
      <c r="A2" s="966" t="s">
        <v>901</v>
      </c>
      <c r="B2" s="967" t="s">
        <v>902</v>
      </c>
      <c r="C2" s="968"/>
      <c r="D2" s="969"/>
      <c r="E2" s="969"/>
      <c r="F2" s="969"/>
      <c r="G2" s="969"/>
      <c r="H2" s="970"/>
      <c r="I2" s="971"/>
      <c r="J2" s="970"/>
      <c r="K2" s="972"/>
      <c r="L2" s="973"/>
      <c r="M2" s="974"/>
      <c r="N2" s="975"/>
      <c r="O2" s="975"/>
      <c r="P2" s="975"/>
      <c r="Q2" s="975"/>
      <c r="R2" s="975"/>
      <c r="S2" s="1301"/>
      <c r="T2" s="1227"/>
      <c r="U2" s="1227"/>
      <c r="V2" s="1227"/>
      <c r="Z2" s="1251">
        <v>20</v>
      </c>
      <c r="AA2" s="1251">
        <v>700</v>
      </c>
    </row>
    <row r="3" spans="1:27" ht="17.25" thickBot="1">
      <c r="A3" s="976" t="s">
        <v>15179</v>
      </c>
      <c r="B3" s="977">
        <v>0.3347222222222222</v>
      </c>
      <c r="C3" s="978">
        <f t="shared" ref="C3:C66" si="0">IF(ISERROR((24*60)/D3),"",((24*60)/D3))</f>
        <v>2.9875518672199171</v>
      </c>
      <c r="D3" s="979">
        <f t="shared" ref="D3:D66" si="1">MINUTE(B3)+HOUR(B3)*60</f>
        <v>482</v>
      </c>
      <c r="E3" s="980" t="s">
        <v>859</v>
      </c>
      <c r="F3" s="980" t="s">
        <v>15587</v>
      </c>
      <c r="G3" s="980">
        <v>650</v>
      </c>
      <c r="H3" s="981" t="s">
        <v>279</v>
      </c>
      <c r="I3" s="982">
        <v>1.6</v>
      </c>
      <c r="J3" s="981" t="s">
        <v>251</v>
      </c>
      <c r="K3" s="980" t="s">
        <v>905</v>
      </c>
      <c r="L3" s="983">
        <v>5</v>
      </c>
      <c r="M3" s="984">
        <v>45779</v>
      </c>
      <c r="N3" s="985" t="s">
        <v>1000</v>
      </c>
      <c r="O3" s="985" t="s">
        <v>953</v>
      </c>
      <c r="P3" s="985">
        <v>1.7649999999999999</v>
      </c>
      <c r="Q3" s="985">
        <v>1.74</v>
      </c>
      <c r="Z3" s="1251">
        <v>30</v>
      </c>
      <c r="AA3" s="1251">
        <v>700</v>
      </c>
    </row>
    <row r="4" spans="1:27" ht="17.25" thickBot="1">
      <c r="A4" s="976" t="s">
        <v>15588</v>
      </c>
      <c r="B4" s="977">
        <v>0.36319444444444443</v>
      </c>
      <c r="C4" s="978">
        <f t="shared" si="0"/>
        <v>2.7533460803059273</v>
      </c>
      <c r="D4" s="979">
        <f t="shared" si="1"/>
        <v>523</v>
      </c>
      <c r="E4" s="980" t="s">
        <v>903</v>
      </c>
      <c r="F4" s="980" t="s">
        <v>15589</v>
      </c>
      <c r="G4" s="980">
        <v>600</v>
      </c>
      <c r="H4" s="981" t="s">
        <v>279</v>
      </c>
      <c r="I4" s="981">
        <v>1.7</v>
      </c>
      <c r="J4" s="981" t="s">
        <v>251</v>
      </c>
      <c r="K4" s="980" t="s">
        <v>15392</v>
      </c>
      <c r="L4" s="983">
        <v>5</v>
      </c>
      <c r="M4" s="984">
        <v>45796</v>
      </c>
      <c r="N4" s="985" t="s">
        <v>490</v>
      </c>
      <c r="O4" s="985" t="s">
        <v>946</v>
      </c>
      <c r="P4" s="985">
        <v>1.7949999999999999</v>
      </c>
      <c r="Q4" s="985">
        <v>1.72</v>
      </c>
      <c r="R4" s="318">
        <v>0.9</v>
      </c>
      <c r="Z4" s="1251">
        <v>35</v>
      </c>
      <c r="AA4" s="1251">
        <v>700</v>
      </c>
    </row>
    <row r="5" spans="1:27" ht="17.25" thickBot="1">
      <c r="A5" s="976" t="s">
        <v>15590</v>
      </c>
      <c r="B5" s="977">
        <v>0.3347222222222222</v>
      </c>
      <c r="C5" s="978">
        <f t="shared" si="0"/>
        <v>2.9875518672199171</v>
      </c>
      <c r="D5" s="979">
        <f t="shared" si="1"/>
        <v>482</v>
      </c>
      <c r="E5" s="980" t="s">
        <v>859</v>
      </c>
      <c r="F5" s="980" t="s">
        <v>15591</v>
      </c>
      <c r="G5" s="980">
        <v>650</v>
      </c>
      <c r="H5" s="981" t="s">
        <v>279</v>
      </c>
      <c r="I5" s="981">
        <v>1.6</v>
      </c>
      <c r="J5" s="981" t="s">
        <v>252</v>
      </c>
      <c r="K5" s="980" t="s">
        <v>927</v>
      </c>
      <c r="L5" s="983">
        <v>5</v>
      </c>
      <c r="M5" s="984">
        <v>45800</v>
      </c>
      <c r="N5" s="985" t="s">
        <v>1000</v>
      </c>
      <c r="O5" s="985" t="s">
        <v>906</v>
      </c>
      <c r="P5" s="985">
        <v>1.7649999999999999</v>
      </c>
      <c r="Q5" s="985">
        <v>1.7</v>
      </c>
      <c r="R5" s="318">
        <v>0.6</v>
      </c>
      <c r="Z5" s="1251">
        <v>40</v>
      </c>
      <c r="AA5" s="1251">
        <v>700</v>
      </c>
    </row>
    <row r="6" spans="1:27" ht="17.25" thickBot="1">
      <c r="A6" s="976" t="s">
        <v>15592</v>
      </c>
      <c r="B6" s="977">
        <v>0.3354166666666667</v>
      </c>
      <c r="C6" s="978">
        <f t="shared" si="0"/>
        <v>2.981366459627329</v>
      </c>
      <c r="D6" s="979">
        <f t="shared" si="1"/>
        <v>483</v>
      </c>
      <c r="E6" s="980" t="s">
        <v>471</v>
      </c>
      <c r="F6" s="980" t="s">
        <v>15593</v>
      </c>
      <c r="G6" s="980">
        <v>650</v>
      </c>
      <c r="H6" s="981" t="s">
        <v>279</v>
      </c>
      <c r="I6" s="981">
        <v>1.7</v>
      </c>
      <c r="J6" s="981" t="s">
        <v>252</v>
      </c>
      <c r="K6" s="980" t="s">
        <v>625</v>
      </c>
      <c r="L6" s="983">
        <v>5</v>
      </c>
      <c r="M6" s="984">
        <v>45805</v>
      </c>
      <c r="N6" s="985" t="s">
        <v>922</v>
      </c>
      <c r="O6" s="985" t="s">
        <v>944</v>
      </c>
      <c r="P6" s="985">
        <v>1.79</v>
      </c>
      <c r="Q6" s="985">
        <v>1.7549999999999999</v>
      </c>
      <c r="R6" s="318">
        <v>0.95</v>
      </c>
      <c r="Z6" s="1251">
        <v>50</v>
      </c>
      <c r="AA6" s="1251">
        <v>1100</v>
      </c>
    </row>
    <row r="7" spans="1:27" ht="17.25" thickBot="1">
      <c r="A7" s="976" t="s">
        <v>15594</v>
      </c>
      <c r="B7" s="977">
        <v>0.33819444444444446</v>
      </c>
      <c r="C7" s="978">
        <f t="shared" si="0"/>
        <v>2.9568788501026693</v>
      </c>
      <c r="D7" s="979">
        <f t="shared" si="1"/>
        <v>487</v>
      </c>
      <c r="E7" s="980" t="s">
        <v>997</v>
      </c>
      <c r="F7" s="980" t="s">
        <v>15591</v>
      </c>
      <c r="G7" s="980">
        <v>640</v>
      </c>
      <c r="H7" s="981" t="s">
        <v>279</v>
      </c>
      <c r="I7" s="981">
        <v>1.6</v>
      </c>
      <c r="J7" s="981" t="s">
        <v>252</v>
      </c>
      <c r="K7" s="980" t="s">
        <v>795</v>
      </c>
      <c r="L7" s="983">
        <v>5</v>
      </c>
      <c r="M7" s="984">
        <v>45803</v>
      </c>
      <c r="N7" s="985" t="s">
        <v>1000</v>
      </c>
      <c r="O7" s="985" t="s">
        <v>906</v>
      </c>
      <c r="P7" s="985">
        <v>1.7649999999999999</v>
      </c>
      <c r="Q7" s="985">
        <v>1.6870000000000001</v>
      </c>
      <c r="R7" s="318">
        <v>0.6</v>
      </c>
      <c r="Z7" s="1251">
        <v>51</v>
      </c>
      <c r="AA7" s="1251">
        <v>770</v>
      </c>
    </row>
    <row r="8" spans="1:27" ht="17.25" thickBot="1">
      <c r="A8" s="976" t="s">
        <v>15608</v>
      </c>
      <c r="B8" s="977">
        <v>0.39374999999999999</v>
      </c>
      <c r="C8" s="978">
        <f t="shared" si="0"/>
        <v>2.5396825396825395</v>
      </c>
      <c r="D8" s="979">
        <f t="shared" si="1"/>
        <v>567</v>
      </c>
      <c r="E8" s="980" t="s">
        <v>471</v>
      </c>
      <c r="F8" s="980" t="s">
        <v>15609</v>
      </c>
      <c r="G8" s="980">
        <v>550</v>
      </c>
      <c r="H8" s="981" t="s">
        <v>279</v>
      </c>
      <c r="I8" s="981">
        <v>1.4</v>
      </c>
      <c r="J8" s="981" t="s">
        <v>251</v>
      </c>
      <c r="K8" s="980" t="s">
        <v>888</v>
      </c>
      <c r="L8" s="983">
        <v>5</v>
      </c>
      <c r="M8" s="984">
        <v>45839</v>
      </c>
      <c r="N8" s="985" t="s">
        <v>16327</v>
      </c>
      <c r="O8" s="985" t="s">
        <v>921</v>
      </c>
      <c r="P8" s="985">
        <v>1.7849999999999999</v>
      </c>
      <c r="Q8" s="985">
        <v>1.86</v>
      </c>
      <c r="R8" s="318">
        <v>0.85</v>
      </c>
      <c r="Z8" s="1251">
        <v>75</v>
      </c>
      <c r="AA8" s="1251">
        <v>1060</v>
      </c>
    </row>
    <row r="9" spans="1:27" ht="17.25" thickBot="1">
      <c r="A9" s="976" t="s">
        <v>15579</v>
      </c>
      <c r="B9" s="977">
        <v>0.33749999999999997</v>
      </c>
      <c r="C9" s="978">
        <f t="shared" si="0"/>
        <v>2.9629629629629628</v>
      </c>
      <c r="D9" s="979">
        <f t="shared" si="1"/>
        <v>486</v>
      </c>
      <c r="E9" s="980" t="s">
        <v>904</v>
      </c>
      <c r="F9" s="980" t="s">
        <v>15610</v>
      </c>
      <c r="G9" s="980">
        <v>500</v>
      </c>
      <c r="H9" s="981" t="s">
        <v>158</v>
      </c>
      <c r="I9" s="981">
        <v>1.3</v>
      </c>
      <c r="J9" s="981" t="s">
        <v>251</v>
      </c>
      <c r="K9" s="980" t="s">
        <v>876</v>
      </c>
      <c r="L9" s="983">
        <v>4</v>
      </c>
      <c r="M9" s="984">
        <v>45828</v>
      </c>
      <c r="N9" s="985" t="s">
        <v>15391</v>
      </c>
      <c r="O9" s="985" t="s">
        <v>958</v>
      </c>
      <c r="P9" s="985">
        <v>1.65</v>
      </c>
      <c r="Q9" s="985">
        <v>1.68</v>
      </c>
      <c r="R9" s="318">
        <v>0.35</v>
      </c>
      <c r="Z9" s="1251">
        <v>100</v>
      </c>
      <c r="AA9" s="1251">
        <v>900</v>
      </c>
    </row>
    <row r="10" spans="1:27" ht="17.25" thickBot="1">
      <c r="A10" s="976" t="s">
        <v>15694</v>
      </c>
      <c r="B10" s="977">
        <v>0.33888888888888885</v>
      </c>
      <c r="C10" s="978">
        <f t="shared" si="0"/>
        <v>2.9508196721311477</v>
      </c>
      <c r="D10" s="979">
        <f t="shared" si="1"/>
        <v>488</v>
      </c>
      <c r="E10" s="980" t="s">
        <v>5099</v>
      </c>
      <c r="F10" s="980" t="s">
        <v>15781</v>
      </c>
      <c r="G10" s="980">
        <v>500</v>
      </c>
      <c r="H10" s="981" t="s">
        <v>158</v>
      </c>
      <c r="I10" s="981">
        <v>1.8</v>
      </c>
      <c r="J10" s="981" t="s">
        <v>252</v>
      </c>
      <c r="K10" s="980" t="s">
        <v>1580</v>
      </c>
      <c r="L10" s="983">
        <v>4</v>
      </c>
      <c r="M10" s="984">
        <v>45848</v>
      </c>
      <c r="N10" s="985" t="s">
        <v>1000</v>
      </c>
      <c r="O10" s="985" t="s">
        <v>15782</v>
      </c>
      <c r="P10" s="985">
        <v>1.71</v>
      </c>
      <c r="Q10" s="985">
        <v>1.7</v>
      </c>
      <c r="R10" s="318">
        <v>0.4</v>
      </c>
      <c r="Z10" s="1251">
        <v>150</v>
      </c>
      <c r="AA10" s="1251">
        <v>1060</v>
      </c>
    </row>
    <row r="11" spans="1:27" ht="17.25" thickBot="1">
      <c r="A11" s="976" t="s">
        <v>15863</v>
      </c>
      <c r="B11" s="977">
        <v>0.25972222222222224</v>
      </c>
      <c r="C11" s="978">
        <f t="shared" si="0"/>
        <v>3.8502673796791442</v>
      </c>
      <c r="D11" s="979">
        <f t="shared" si="1"/>
        <v>374</v>
      </c>
      <c r="E11" s="980" t="s">
        <v>779</v>
      </c>
      <c r="F11" s="980" t="s">
        <v>16328</v>
      </c>
      <c r="G11" s="980">
        <v>530</v>
      </c>
      <c r="H11" s="981" t="s">
        <v>158</v>
      </c>
      <c r="I11" s="981">
        <v>1.3</v>
      </c>
      <c r="J11" s="981" t="s">
        <v>251</v>
      </c>
      <c r="K11" s="980" t="s">
        <v>811</v>
      </c>
      <c r="L11" s="983">
        <v>4</v>
      </c>
      <c r="M11" s="984">
        <v>45870</v>
      </c>
      <c r="N11" s="985" t="s">
        <v>490</v>
      </c>
      <c r="O11" s="985" t="s">
        <v>15613</v>
      </c>
      <c r="P11" s="985">
        <v>1.65</v>
      </c>
      <c r="Q11" s="985">
        <v>1.68</v>
      </c>
      <c r="R11" s="318">
        <v>0.35</v>
      </c>
      <c r="Z11" s="1252">
        <v>165</v>
      </c>
      <c r="AA11" s="1252">
        <v>1060</v>
      </c>
    </row>
    <row r="12" spans="1:27" ht="17.25" thickBot="1">
      <c r="A12" s="976" t="s">
        <v>16329</v>
      </c>
      <c r="B12" s="977">
        <v>0.37152777777777773</v>
      </c>
      <c r="C12" s="978">
        <f t="shared" si="0"/>
        <v>2.6915887850467288</v>
      </c>
      <c r="D12" s="979">
        <f t="shared" si="1"/>
        <v>535</v>
      </c>
      <c r="E12" s="980" t="s">
        <v>903</v>
      </c>
      <c r="F12" s="980" t="s">
        <v>16330</v>
      </c>
      <c r="G12" s="980">
        <v>590</v>
      </c>
      <c r="H12" s="981" t="s">
        <v>279</v>
      </c>
      <c r="I12" s="981">
        <v>1.5</v>
      </c>
      <c r="J12" s="981" t="s">
        <v>251</v>
      </c>
      <c r="K12" s="980" t="s">
        <v>911</v>
      </c>
      <c r="L12" s="983">
        <v>5</v>
      </c>
      <c r="M12" s="984">
        <v>45883</v>
      </c>
      <c r="N12" s="985" t="s">
        <v>16331</v>
      </c>
      <c r="O12" s="985" t="s">
        <v>957</v>
      </c>
      <c r="P12" s="985">
        <v>1.7849999999999999</v>
      </c>
      <c r="Q12" s="985">
        <v>1.68</v>
      </c>
      <c r="R12" s="318">
        <v>0.95</v>
      </c>
      <c r="Z12" s="1251">
        <v>300</v>
      </c>
      <c r="AA12" s="1251">
        <v>1125</v>
      </c>
    </row>
    <row r="13" spans="1:27" ht="17.25" thickBot="1">
      <c r="A13" s="976" t="s">
        <v>16332</v>
      </c>
      <c r="B13" s="977">
        <v>0.30555555555555552</v>
      </c>
      <c r="C13" s="978">
        <f t="shared" si="0"/>
        <v>3.2727272727272729</v>
      </c>
      <c r="D13" s="979">
        <f t="shared" si="1"/>
        <v>440</v>
      </c>
      <c r="E13" s="980" t="s">
        <v>16333</v>
      </c>
      <c r="F13" s="980" t="s">
        <v>16334</v>
      </c>
      <c r="G13" s="980">
        <v>680</v>
      </c>
      <c r="H13" s="981" t="s">
        <v>158</v>
      </c>
      <c r="I13" s="982">
        <v>1.5</v>
      </c>
      <c r="J13" s="981" t="s">
        <v>251</v>
      </c>
      <c r="K13" s="980" t="s">
        <v>625</v>
      </c>
      <c r="L13" s="983">
        <v>5</v>
      </c>
      <c r="M13" s="984">
        <v>45896</v>
      </c>
      <c r="N13" s="985" t="s">
        <v>15714</v>
      </c>
      <c r="O13" s="985" t="s">
        <v>923</v>
      </c>
      <c r="P13" s="985">
        <v>1.7</v>
      </c>
      <c r="Q13" s="985">
        <v>1.67</v>
      </c>
      <c r="R13" s="318">
        <v>0.75</v>
      </c>
      <c r="Z13" s="1252">
        <v>450</v>
      </c>
      <c r="AA13" s="1252">
        <v>700</v>
      </c>
    </row>
    <row r="14" spans="1:27">
      <c r="A14" s="976" t="s">
        <v>15595</v>
      </c>
      <c r="B14" s="977">
        <v>0.19583333333333333</v>
      </c>
      <c r="C14" s="978">
        <f t="shared" si="0"/>
        <v>5.1063829787234045</v>
      </c>
      <c r="D14" s="979">
        <f t="shared" si="1"/>
        <v>282</v>
      </c>
      <c r="E14" s="980" t="s">
        <v>473</v>
      </c>
      <c r="F14" s="980" t="s">
        <v>15596</v>
      </c>
      <c r="G14" s="980">
        <v>600</v>
      </c>
      <c r="H14" s="318" t="s">
        <v>635</v>
      </c>
      <c r="I14" s="981">
        <v>2.1</v>
      </c>
      <c r="J14" s="981" t="s">
        <v>251</v>
      </c>
      <c r="K14" s="980" t="s">
        <v>863</v>
      </c>
      <c r="L14" s="983">
        <v>5.5</v>
      </c>
      <c r="M14" s="984">
        <v>45777</v>
      </c>
      <c r="N14" s="985" t="s">
        <v>16335</v>
      </c>
      <c r="O14" s="985" t="s">
        <v>15597</v>
      </c>
      <c r="P14" s="985">
        <v>1.72</v>
      </c>
      <c r="Q14" s="985">
        <v>1.55</v>
      </c>
      <c r="R14" s="318">
        <v>0.7</v>
      </c>
    </row>
    <row r="15" spans="1:27">
      <c r="A15" s="976" t="s">
        <v>15178</v>
      </c>
      <c r="B15" s="977">
        <v>0.21249999999999999</v>
      </c>
      <c r="C15" s="978">
        <f t="shared" si="0"/>
        <v>4.7058823529411766</v>
      </c>
      <c r="D15" s="979">
        <f t="shared" si="1"/>
        <v>306</v>
      </c>
      <c r="E15" s="980" t="s">
        <v>7308</v>
      </c>
      <c r="F15" s="980" t="s">
        <v>15598</v>
      </c>
      <c r="G15" s="980">
        <v>500</v>
      </c>
      <c r="H15" s="981" t="s">
        <v>279</v>
      </c>
      <c r="I15" s="981">
        <v>3.5</v>
      </c>
      <c r="J15" s="981" t="s">
        <v>252</v>
      </c>
      <c r="K15" s="980" t="s">
        <v>913</v>
      </c>
      <c r="L15" s="983">
        <v>5</v>
      </c>
      <c r="M15" s="984">
        <v>45779</v>
      </c>
      <c r="N15" s="985" t="s">
        <v>636</v>
      </c>
      <c r="O15" s="985" t="s">
        <v>944</v>
      </c>
      <c r="P15" s="985">
        <v>1.76</v>
      </c>
      <c r="Q15" s="985">
        <v>2.04</v>
      </c>
    </row>
    <row r="16" spans="1:27">
      <c r="A16" s="976" t="s">
        <v>15599</v>
      </c>
      <c r="B16" s="977">
        <v>0.17916666666666667</v>
      </c>
      <c r="C16" s="978">
        <f t="shared" si="0"/>
        <v>5.5813953488372094</v>
      </c>
      <c r="D16" s="979">
        <f t="shared" si="1"/>
        <v>258</v>
      </c>
      <c r="E16" s="980" t="s">
        <v>907</v>
      </c>
      <c r="F16" s="980" t="s">
        <v>15600</v>
      </c>
      <c r="G16" s="980">
        <v>670</v>
      </c>
      <c r="H16" s="981" t="s">
        <v>279</v>
      </c>
      <c r="I16" s="982">
        <v>2.8</v>
      </c>
      <c r="J16" s="981" t="s">
        <v>252</v>
      </c>
      <c r="K16" s="980" t="s">
        <v>470</v>
      </c>
      <c r="L16" s="983">
        <v>5.5</v>
      </c>
      <c r="M16" s="984">
        <v>45804</v>
      </c>
      <c r="N16" s="985" t="s">
        <v>15460</v>
      </c>
      <c r="O16" s="985" t="s">
        <v>923</v>
      </c>
      <c r="P16" s="985">
        <v>1.8</v>
      </c>
      <c r="Q16" s="985">
        <v>1.9</v>
      </c>
      <c r="R16" s="318">
        <v>0.8</v>
      </c>
    </row>
    <row r="17" spans="1:18">
      <c r="A17" s="976" t="s">
        <v>15601</v>
      </c>
      <c r="B17" s="977">
        <v>0.19722222222222222</v>
      </c>
      <c r="C17" s="978">
        <f t="shared" si="0"/>
        <v>5.070422535211268</v>
      </c>
      <c r="D17" s="979">
        <f t="shared" si="1"/>
        <v>284</v>
      </c>
      <c r="E17" s="980" t="s">
        <v>907</v>
      </c>
      <c r="F17" s="980" t="s">
        <v>15600</v>
      </c>
      <c r="G17" s="980">
        <v>600</v>
      </c>
      <c r="H17" s="318" t="s">
        <v>861</v>
      </c>
      <c r="I17" s="982">
        <v>2.9</v>
      </c>
      <c r="J17" s="981" t="s">
        <v>251</v>
      </c>
      <c r="K17" s="980" t="s">
        <v>488</v>
      </c>
      <c r="L17" s="983">
        <v>5.5</v>
      </c>
      <c r="M17" s="984">
        <v>45803</v>
      </c>
      <c r="N17" s="985" t="s">
        <v>15146</v>
      </c>
      <c r="O17" s="985" t="s">
        <v>957</v>
      </c>
      <c r="P17" s="985">
        <v>1.7549999999999999</v>
      </c>
      <c r="Q17" s="985"/>
      <c r="R17" s="318">
        <v>0.6</v>
      </c>
    </row>
    <row r="18" spans="1:18">
      <c r="A18" s="976" t="s">
        <v>15568</v>
      </c>
      <c r="B18" s="977">
        <v>0.18472222222222223</v>
      </c>
      <c r="C18" s="978">
        <f t="shared" si="0"/>
        <v>5.4135338345864659</v>
      </c>
      <c r="D18" s="979">
        <f t="shared" si="1"/>
        <v>266</v>
      </c>
      <c r="E18" s="980" t="s">
        <v>907</v>
      </c>
      <c r="F18" s="980" t="s">
        <v>15605</v>
      </c>
      <c r="G18" s="980">
        <v>650</v>
      </c>
      <c r="H18" s="318" t="s">
        <v>279</v>
      </c>
      <c r="I18" s="982">
        <v>2.7</v>
      </c>
      <c r="J18" s="981" t="s">
        <v>251</v>
      </c>
      <c r="K18" s="980" t="s">
        <v>661</v>
      </c>
      <c r="L18" s="983">
        <v>5.5</v>
      </c>
      <c r="M18" s="984">
        <v>45814</v>
      </c>
      <c r="N18" s="985" t="s">
        <v>780</v>
      </c>
      <c r="O18" s="985" t="s">
        <v>950</v>
      </c>
      <c r="P18" s="985">
        <v>1.8049999999999999</v>
      </c>
      <c r="Q18" s="985" t="s">
        <v>15779</v>
      </c>
      <c r="R18" s="318">
        <v>0.8</v>
      </c>
    </row>
    <row r="19" spans="1:18">
      <c r="A19" s="976" t="s">
        <v>15569</v>
      </c>
      <c r="B19" s="977">
        <v>0.19722222222222222</v>
      </c>
      <c r="C19" s="978">
        <f t="shared" si="0"/>
        <v>5.070422535211268</v>
      </c>
      <c r="D19" s="979">
        <f t="shared" si="1"/>
        <v>284</v>
      </c>
      <c r="E19" s="980" t="s">
        <v>907</v>
      </c>
      <c r="F19" s="980" t="s">
        <v>15605</v>
      </c>
      <c r="G19" s="980">
        <v>600</v>
      </c>
      <c r="H19" s="318" t="s">
        <v>635</v>
      </c>
      <c r="I19" s="982">
        <v>2.2000000000000002</v>
      </c>
      <c r="J19" s="981" t="s">
        <v>251</v>
      </c>
      <c r="K19" s="980" t="s">
        <v>1470</v>
      </c>
      <c r="L19" s="983">
        <v>5.5</v>
      </c>
      <c r="M19" s="984">
        <v>45814</v>
      </c>
      <c r="N19" s="985" t="s">
        <v>611</v>
      </c>
      <c r="O19" s="985" t="s">
        <v>950</v>
      </c>
      <c r="P19" s="985">
        <v>1.77</v>
      </c>
      <c r="Q19" s="985"/>
      <c r="R19" s="318">
        <v>0.6</v>
      </c>
    </row>
    <row r="20" spans="1:18">
      <c r="A20" s="976" t="s">
        <v>15571</v>
      </c>
      <c r="B20" s="977">
        <v>0.16388888888888889</v>
      </c>
      <c r="C20" s="978">
        <f t="shared" si="0"/>
        <v>6.101694915254237</v>
      </c>
      <c r="D20" s="979">
        <f t="shared" si="1"/>
        <v>236</v>
      </c>
      <c r="E20" s="980" t="s">
        <v>15112</v>
      </c>
      <c r="F20" s="980" t="s">
        <v>15606</v>
      </c>
      <c r="G20" s="980">
        <v>650</v>
      </c>
      <c r="H20" s="318" t="s">
        <v>279</v>
      </c>
      <c r="I20" s="982">
        <v>1</v>
      </c>
      <c r="J20" s="981" t="s">
        <v>251</v>
      </c>
      <c r="K20" s="980" t="s">
        <v>887</v>
      </c>
      <c r="L20" s="983">
        <v>5</v>
      </c>
      <c r="M20" s="984">
        <v>45819</v>
      </c>
      <c r="N20" s="985" t="s">
        <v>917</v>
      </c>
      <c r="O20" s="985" t="s">
        <v>970</v>
      </c>
      <c r="P20" s="985">
        <v>1.76</v>
      </c>
      <c r="Q20" s="985">
        <v>1.81</v>
      </c>
      <c r="R20" s="318">
        <v>0.8</v>
      </c>
    </row>
    <row r="21" spans="1:18">
      <c r="A21" s="976" t="s">
        <v>15574</v>
      </c>
      <c r="B21" s="977">
        <v>0.17847222222222223</v>
      </c>
      <c r="C21" s="978">
        <f t="shared" si="0"/>
        <v>5.6031128404669257</v>
      </c>
      <c r="D21" s="979">
        <f t="shared" si="1"/>
        <v>257</v>
      </c>
      <c r="E21" s="980" t="s">
        <v>907</v>
      </c>
      <c r="F21" s="980" t="s">
        <v>15607</v>
      </c>
      <c r="G21" s="980">
        <v>670</v>
      </c>
      <c r="H21" s="318" t="s">
        <v>279</v>
      </c>
      <c r="I21" s="982">
        <v>2.8</v>
      </c>
      <c r="J21" s="981" t="s">
        <v>252</v>
      </c>
      <c r="K21" s="980" t="s">
        <v>919</v>
      </c>
      <c r="L21" s="983">
        <v>5.5</v>
      </c>
      <c r="M21" s="984">
        <v>45825</v>
      </c>
      <c r="N21" s="985" t="s">
        <v>15460</v>
      </c>
      <c r="O21" s="985" t="s">
        <v>928</v>
      </c>
      <c r="P21" s="985">
        <v>1.79</v>
      </c>
      <c r="Q21" s="985">
        <v>1.76</v>
      </c>
      <c r="R21" s="318">
        <v>0.8</v>
      </c>
    </row>
    <row r="22" spans="1:18">
      <c r="A22" s="976" t="s">
        <v>15695</v>
      </c>
      <c r="B22" s="977">
        <v>0.20416666666666669</v>
      </c>
      <c r="C22" s="978">
        <f t="shared" si="0"/>
        <v>4.8979591836734695</v>
      </c>
      <c r="D22" s="979">
        <f t="shared" si="1"/>
        <v>294</v>
      </c>
      <c r="E22" s="980" t="s">
        <v>910</v>
      </c>
      <c r="F22" s="980" t="s">
        <v>15780</v>
      </c>
      <c r="G22" s="980">
        <v>600</v>
      </c>
      <c r="H22" s="981" t="s">
        <v>279</v>
      </c>
      <c r="I22" s="982">
        <v>3.7</v>
      </c>
      <c r="J22" s="981" t="s">
        <v>252</v>
      </c>
      <c r="K22" s="980" t="s">
        <v>811</v>
      </c>
      <c r="L22" s="983">
        <v>5.5</v>
      </c>
      <c r="M22" s="984">
        <v>45848</v>
      </c>
      <c r="N22" s="985" t="s">
        <v>860</v>
      </c>
      <c r="O22" s="985" t="s">
        <v>942</v>
      </c>
      <c r="P22" s="985">
        <v>1.84</v>
      </c>
      <c r="Q22" s="985">
        <v>1.86</v>
      </c>
      <c r="R22" s="318">
        <v>0.85</v>
      </c>
    </row>
    <row r="23" spans="1:18">
      <c r="A23" s="976" t="s">
        <v>15783</v>
      </c>
      <c r="B23" s="977">
        <v>0.17291666666666669</v>
      </c>
      <c r="C23" s="978">
        <f t="shared" si="0"/>
        <v>5.7831325301204819</v>
      </c>
      <c r="D23" s="979">
        <f t="shared" si="1"/>
        <v>249</v>
      </c>
      <c r="E23" s="980" t="s">
        <v>909</v>
      </c>
      <c r="F23" s="987" t="s">
        <v>15646</v>
      </c>
      <c r="G23" s="980">
        <v>550</v>
      </c>
      <c r="H23" s="981" t="s">
        <v>279</v>
      </c>
      <c r="I23" s="981">
        <v>3.6</v>
      </c>
      <c r="J23" s="981" t="s">
        <v>252</v>
      </c>
      <c r="K23" s="980" t="s">
        <v>625</v>
      </c>
      <c r="L23" s="983">
        <v>4.5</v>
      </c>
      <c r="M23" s="984">
        <v>45849</v>
      </c>
      <c r="N23" s="985" t="s">
        <v>636</v>
      </c>
      <c r="O23" s="985" t="s">
        <v>15614</v>
      </c>
      <c r="P23" s="985">
        <v>1.76</v>
      </c>
      <c r="Q23" s="985">
        <v>1.93</v>
      </c>
      <c r="R23" s="318">
        <v>0.75</v>
      </c>
    </row>
    <row r="24" spans="1:18">
      <c r="A24" s="976" t="s">
        <v>15784</v>
      </c>
      <c r="B24" s="977">
        <v>0.16458333333333333</v>
      </c>
      <c r="C24" s="978">
        <f t="shared" si="0"/>
        <v>6.075949367088608</v>
      </c>
      <c r="D24" s="979">
        <f t="shared" si="1"/>
        <v>237</v>
      </c>
      <c r="E24" s="980" t="s">
        <v>15112</v>
      </c>
      <c r="F24" s="980" t="s">
        <v>15785</v>
      </c>
      <c r="G24" s="980">
        <v>650</v>
      </c>
      <c r="H24" s="981" t="s">
        <v>279</v>
      </c>
      <c r="I24" s="981">
        <v>1</v>
      </c>
      <c r="J24" s="981" t="s">
        <v>252</v>
      </c>
      <c r="K24" s="980" t="s">
        <v>905</v>
      </c>
      <c r="L24" s="983">
        <v>5</v>
      </c>
      <c r="M24" s="984">
        <v>45854</v>
      </c>
      <c r="N24" s="985" t="s">
        <v>15714</v>
      </c>
      <c r="O24" s="985" t="s">
        <v>957</v>
      </c>
      <c r="P24" s="985">
        <v>1.76</v>
      </c>
      <c r="Q24" s="985">
        <v>1.86</v>
      </c>
      <c r="R24" s="318">
        <v>0.8</v>
      </c>
    </row>
    <row r="25" spans="1:18">
      <c r="A25" s="976" t="s">
        <v>15717</v>
      </c>
      <c r="B25" s="977">
        <v>0.18194444444444444</v>
      </c>
      <c r="C25" s="978">
        <f t="shared" si="0"/>
        <v>5.4961832061068705</v>
      </c>
      <c r="D25" s="979">
        <f t="shared" si="1"/>
        <v>262</v>
      </c>
      <c r="E25" s="980" t="s">
        <v>910</v>
      </c>
      <c r="F25" s="980" t="s">
        <v>15780</v>
      </c>
      <c r="G25" s="980">
        <v>600</v>
      </c>
      <c r="H25" s="981" t="s">
        <v>861</v>
      </c>
      <c r="I25" s="981">
        <v>1.7</v>
      </c>
      <c r="J25" s="981" t="s">
        <v>252</v>
      </c>
      <c r="K25" s="980" t="s">
        <v>923</v>
      </c>
      <c r="L25" s="983">
        <v>5</v>
      </c>
      <c r="M25" s="984">
        <v>45860</v>
      </c>
      <c r="N25" s="985" t="s">
        <v>860</v>
      </c>
      <c r="O25" s="985" t="s">
        <v>942</v>
      </c>
      <c r="P25" s="985">
        <v>1.8049999999999999</v>
      </c>
      <c r="Q25" s="985">
        <v>1.83</v>
      </c>
      <c r="R25" s="318">
        <v>0.85</v>
      </c>
    </row>
    <row r="26" spans="1:18">
      <c r="A26" s="976" t="s">
        <v>15786</v>
      </c>
      <c r="B26" s="977">
        <v>0.16388888888888889</v>
      </c>
      <c r="C26" s="978">
        <f t="shared" si="0"/>
        <v>6.101694915254237</v>
      </c>
      <c r="D26" s="979">
        <f t="shared" si="1"/>
        <v>236</v>
      </c>
      <c r="E26" s="980" t="s">
        <v>15112</v>
      </c>
      <c r="F26" s="980" t="s">
        <v>15785</v>
      </c>
      <c r="G26" s="980">
        <v>650</v>
      </c>
      <c r="H26" s="981" t="s">
        <v>279</v>
      </c>
      <c r="I26" s="982">
        <v>1</v>
      </c>
      <c r="J26" s="981" t="s">
        <v>252</v>
      </c>
      <c r="K26" s="980" t="s">
        <v>15787</v>
      </c>
      <c r="L26" s="983">
        <v>5</v>
      </c>
      <c r="M26" s="984">
        <v>45860</v>
      </c>
      <c r="N26" s="985" t="s">
        <v>917</v>
      </c>
      <c r="O26" s="985" t="s">
        <v>957</v>
      </c>
      <c r="P26" s="985">
        <v>1.76</v>
      </c>
      <c r="Q26" s="985">
        <v>1.97</v>
      </c>
      <c r="R26" s="318">
        <v>0.7</v>
      </c>
    </row>
    <row r="27" spans="1:18">
      <c r="A27" s="976" t="s">
        <v>16336</v>
      </c>
      <c r="B27" s="977">
        <v>0.18333333333333335</v>
      </c>
      <c r="C27" s="978">
        <f t="shared" si="0"/>
        <v>5.4545454545454541</v>
      </c>
      <c r="D27" s="979">
        <f t="shared" si="1"/>
        <v>264</v>
      </c>
      <c r="E27" s="980" t="s">
        <v>16337</v>
      </c>
      <c r="F27" s="980" t="s">
        <v>16338</v>
      </c>
      <c r="G27" s="980">
        <v>600</v>
      </c>
      <c r="H27" s="981" t="s">
        <v>279</v>
      </c>
      <c r="I27" s="981">
        <v>1.3</v>
      </c>
      <c r="J27" s="981" t="s">
        <v>252</v>
      </c>
      <c r="K27" s="980" t="s">
        <v>662</v>
      </c>
      <c r="L27" s="983">
        <v>5</v>
      </c>
      <c r="M27" s="984">
        <v>45881</v>
      </c>
      <c r="N27" s="985" t="s">
        <v>860</v>
      </c>
      <c r="O27" s="985" t="s">
        <v>16339</v>
      </c>
      <c r="P27" s="985">
        <v>1.81</v>
      </c>
      <c r="Q27" s="985">
        <v>1.78</v>
      </c>
      <c r="R27" s="318">
        <v>0.95</v>
      </c>
    </row>
    <row r="28" spans="1:18">
      <c r="A28" s="976" t="s">
        <v>16340</v>
      </c>
      <c r="B28" s="977">
        <v>0.24444444444444446</v>
      </c>
      <c r="C28" s="978">
        <f t="shared" si="0"/>
        <v>4.0909090909090908</v>
      </c>
      <c r="D28" s="979">
        <f t="shared" si="1"/>
        <v>352</v>
      </c>
      <c r="E28" s="980" t="s">
        <v>16341</v>
      </c>
      <c r="F28" s="980" t="s">
        <v>16342</v>
      </c>
      <c r="G28" s="980">
        <v>500</v>
      </c>
      <c r="H28" s="981" t="s">
        <v>635</v>
      </c>
      <c r="I28" s="981">
        <v>2</v>
      </c>
      <c r="J28" s="981" t="s">
        <v>252</v>
      </c>
      <c r="K28" s="980" t="s">
        <v>16343</v>
      </c>
      <c r="L28" s="983">
        <v>5.5</v>
      </c>
      <c r="M28" s="984">
        <v>45894</v>
      </c>
      <c r="N28" s="985" t="s">
        <v>860</v>
      </c>
      <c r="O28" s="985" t="s">
        <v>946</v>
      </c>
      <c r="P28" s="985">
        <v>1.75</v>
      </c>
      <c r="Q28" s="985">
        <v>1.82</v>
      </c>
      <c r="R28" s="318">
        <v>0.8</v>
      </c>
    </row>
    <row r="29" spans="1:18">
      <c r="A29" s="976" t="s">
        <v>16081</v>
      </c>
      <c r="B29" s="977">
        <v>0.18194444444444444</v>
      </c>
      <c r="C29" s="978">
        <f t="shared" si="0"/>
        <v>5.4961832061068705</v>
      </c>
      <c r="D29" s="979">
        <f t="shared" si="1"/>
        <v>262</v>
      </c>
      <c r="E29" s="980" t="s">
        <v>682</v>
      </c>
      <c r="F29" s="980" t="s">
        <v>16344</v>
      </c>
      <c r="G29" s="980">
        <v>600</v>
      </c>
      <c r="H29" s="981" t="s">
        <v>861</v>
      </c>
      <c r="I29" s="981">
        <v>1.7</v>
      </c>
      <c r="J29" s="981" t="s">
        <v>252</v>
      </c>
      <c r="K29" s="980" t="s">
        <v>887</v>
      </c>
      <c r="L29" s="983">
        <v>5</v>
      </c>
      <c r="M29" s="984">
        <v>45897</v>
      </c>
      <c r="N29" s="985" t="s">
        <v>917</v>
      </c>
      <c r="O29" s="985" t="s">
        <v>747</v>
      </c>
      <c r="P29" s="985">
        <v>1.8049999999999999</v>
      </c>
      <c r="Q29" s="985">
        <v>1.87</v>
      </c>
      <c r="R29" s="318">
        <v>0.85</v>
      </c>
    </row>
    <row r="30" spans="1:18">
      <c r="A30" s="976" t="s">
        <v>15602</v>
      </c>
      <c r="B30" s="977">
        <v>0.15416666666666667</v>
      </c>
      <c r="C30" s="978">
        <f t="shared" si="0"/>
        <v>6.4864864864864868</v>
      </c>
      <c r="D30" s="979">
        <f t="shared" si="1"/>
        <v>222</v>
      </c>
      <c r="E30" s="980" t="s">
        <v>671</v>
      </c>
      <c r="F30" s="980" t="s">
        <v>15603</v>
      </c>
      <c r="G30" s="980">
        <v>550</v>
      </c>
      <c r="H30" s="981" t="s">
        <v>635</v>
      </c>
      <c r="I30" s="982">
        <v>3.4</v>
      </c>
      <c r="J30" s="981" t="s">
        <v>252</v>
      </c>
      <c r="K30" s="980" t="s">
        <v>833</v>
      </c>
      <c r="L30" s="983">
        <v>5.5</v>
      </c>
      <c r="M30" s="984">
        <v>45793</v>
      </c>
      <c r="N30" s="985" t="s">
        <v>636</v>
      </c>
      <c r="O30" s="985" t="s">
        <v>951</v>
      </c>
      <c r="P30" s="985">
        <v>1.675</v>
      </c>
      <c r="Q30" s="985">
        <v>1.98</v>
      </c>
      <c r="R30" s="318">
        <v>0.95</v>
      </c>
    </row>
    <row r="31" spans="1:18">
      <c r="A31" s="976" t="s">
        <v>15567</v>
      </c>
      <c r="B31" s="977">
        <v>0.74652777777777779</v>
      </c>
      <c r="C31" s="978">
        <f t="shared" si="0"/>
        <v>1.3395348837209302</v>
      </c>
      <c r="D31" s="979">
        <f t="shared" si="1"/>
        <v>1075</v>
      </c>
      <c r="E31" s="980" t="s">
        <v>15604</v>
      </c>
      <c r="F31" s="980" t="s">
        <v>15385</v>
      </c>
      <c r="G31" s="980">
        <v>550</v>
      </c>
      <c r="H31" s="981" t="s">
        <v>426</v>
      </c>
      <c r="I31" s="982">
        <v>1.1000000000000001</v>
      </c>
      <c r="J31" s="981" t="s">
        <v>251</v>
      </c>
      <c r="K31" s="980" t="s">
        <v>491</v>
      </c>
      <c r="L31" s="983">
        <v>2</v>
      </c>
      <c r="M31" s="984">
        <v>45804</v>
      </c>
      <c r="N31" s="985" t="s">
        <v>15386</v>
      </c>
      <c r="O31" s="985" t="s">
        <v>914</v>
      </c>
      <c r="P31" s="985">
        <v>1.71</v>
      </c>
      <c r="Q31" s="985">
        <v>1.88</v>
      </c>
      <c r="R31" s="318">
        <v>0.2</v>
      </c>
    </row>
    <row r="32" spans="1:18">
      <c r="A32" s="976" t="s">
        <v>15581</v>
      </c>
      <c r="B32" s="977">
        <v>0.15208333333333332</v>
      </c>
      <c r="C32" s="978">
        <f t="shared" si="0"/>
        <v>6.5753424657534243</v>
      </c>
      <c r="D32" s="979">
        <f t="shared" si="1"/>
        <v>219</v>
      </c>
      <c r="E32" s="980" t="s">
        <v>925</v>
      </c>
      <c r="F32" s="980" t="s">
        <v>15611</v>
      </c>
      <c r="G32" s="987">
        <v>550</v>
      </c>
      <c r="H32" s="981" t="s">
        <v>635</v>
      </c>
      <c r="I32" s="318">
        <v>3.2</v>
      </c>
      <c r="J32" s="981" t="s">
        <v>252</v>
      </c>
      <c r="K32" s="980" t="s">
        <v>805</v>
      </c>
      <c r="L32" s="983">
        <v>5.5</v>
      </c>
      <c r="M32" s="984">
        <v>45831</v>
      </c>
      <c r="N32" s="985" t="s">
        <v>860</v>
      </c>
      <c r="O32" s="985" t="s">
        <v>956</v>
      </c>
      <c r="P32" s="985">
        <v>1.68</v>
      </c>
      <c r="Q32" s="985">
        <v>1.97</v>
      </c>
    </row>
    <row r="33" spans="1:21">
      <c r="A33" s="976" t="s">
        <v>15727</v>
      </c>
      <c r="B33" s="977">
        <v>0.16597222222222222</v>
      </c>
      <c r="C33" s="978">
        <f t="shared" si="0"/>
        <v>6.02510460251046</v>
      </c>
      <c r="D33" s="979">
        <f t="shared" si="1"/>
        <v>239</v>
      </c>
      <c r="E33" s="980" t="s">
        <v>8607</v>
      </c>
      <c r="F33" s="980" t="s">
        <v>15788</v>
      </c>
      <c r="G33" s="980">
        <v>600</v>
      </c>
      <c r="H33" s="981" t="s">
        <v>861</v>
      </c>
      <c r="I33" s="981">
        <v>1.3</v>
      </c>
      <c r="J33" s="981" t="s">
        <v>252</v>
      </c>
      <c r="K33" s="980" t="s">
        <v>15728</v>
      </c>
      <c r="L33" s="983">
        <v>5</v>
      </c>
      <c r="M33" s="984">
        <v>45862</v>
      </c>
      <c r="N33" s="985" t="s">
        <v>1000</v>
      </c>
      <c r="O33" s="985" t="s">
        <v>947</v>
      </c>
      <c r="P33" s="985">
        <v>1.76</v>
      </c>
      <c r="Q33" s="985">
        <v>1.9</v>
      </c>
      <c r="R33" s="318">
        <v>0.85</v>
      </c>
    </row>
    <row r="34" spans="1:21">
      <c r="A34" s="976" t="s">
        <v>15789</v>
      </c>
      <c r="B34" s="977">
        <v>0.15069444444444444</v>
      </c>
      <c r="C34" s="978">
        <f t="shared" si="0"/>
        <v>6.6359447004608292</v>
      </c>
      <c r="D34" s="979">
        <f t="shared" si="1"/>
        <v>217</v>
      </c>
      <c r="E34" s="980" t="s">
        <v>15790</v>
      </c>
      <c r="F34" s="980" t="s">
        <v>15791</v>
      </c>
      <c r="G34" s="980">
        <v>500</v>
      </c>
      <c r="H34" s="318" t="s">
        <v>279</v>
      </c>
      <c r="I34" s="981">
        <v>1.2</v>
      </c>
      <c r="J34" s="981" t="s">
        <v>252</v>
      </c>
      <c r="K34" s="980" t="s">
        <v>913</v>
      </c>
      <c r="L34" s="983">
        <v>5</v>
      </c>
      <c r="M34" s="984">
        <v>45866</v>
      </c>
      <c r="N34" s="985" t="s">
        <v>1000</v>
      </c>
      <c r="O34" s="985" t="s">
        <v>15792</v>
      </c>
      <c r="P34" s="985">
        <v>1.84</v>
      </c>
      <c r="Q34" s="985">
        <v>2.0099999999999998</v>
      </c>
      <c r="R34" s="318">
        <v>0.8</v>
      </c>
    </row>
    <row r="35" spans="1:21">
      <c r="A35" s="976" t="s">
        <v>15774</v>
      </c>
      <c r="B35" s="977">
        <v>0.15069444444444444</v>
      </c>
      <c r="C35" s="978">
        <f t="shared" si="0"/>
        <v>6.6359447004608292</v>
      </c>
      <c r="D35" s="979">
        <f t="shared" si="1"/>
        <v>217</v>
      </c>
      <c r="E35" s="980" t="s">
        <v>925</v>
      </c>
      <c r="F35" s="980" t="s">
        <v>15793</v>
      </c>
      <c r="G35" s="980">
        <v>550</v>
      </c>
      <c r="H35" s="981" t="s">
        <v>635</v>
      </c>
      <c r="I35" s="981">
        <v>3.2</v>
      </c>
      <c r="J35" s="981" t="s">
        <v>252</v>
      </c>
      <c r="K35" s="980" t="s">
        <v>16345</v>
      </c>
      <c r="L35" s="983">
        <v>5.5</v>
      </c>
      <c r="M35" s="984">
        <v>45868</v>
      </c>
      <c r="N35" s="985" t="s">
        <v>860</v>
      </c>
      <c r="O35" s="985" t="s">
        <v>15794</v>
      </c>
      <c r="P35" s="985">
        <v>1.68</v>
      </c>
      <c r="Q35" s="985">
        <v>2.02</v>
      </c>
      <c r="R35" s="318">
        <v>0.95</v>
      </c>
    </row>
    <row r="36" spans="1:21">
      <c r="A36" s="976" t="s">
        <v>16290</v>
      </c>
      <c r="B36" s="977">
        <v>0.15208333333333332</v>
      </c>
      <c r="C36" s="978">
        <f t="shared" si="0"/>
        <v>6.5753424657534243</v>
      </c>
      <c r="D36" s="979">
        <f t="shared" si="1"/>
        <v>219</v>
      </c>
      <c r="E36" s="980" t="s">
        <v>925</v>
      </c>
      <c r="F36" s="980" t="s">
        <v>15793</v>
      </c>
      <c r="G36" s="980">
        <v>550</v>
      </c>
      <c r="H36" s="981" t="s">
        <v>635</v>
      </c>
      <c r="I36" s="982">
        <v>3.2</v>
      </c>
      <c r="J36" s="981" t="s">
        <v>252</v>
      </c>
      <c r="K36" s="980" t="s">
        <v>662</v>
      </c>
      <c r="L36" s="983">
        <v>5.5</v>
      </c>
      <c r="M36" s="984">
        <v>45902</v>
      </c>
      <c r="N36" s="985" t="s">
        <v>860</v>
      </c>
      <c r="O36" s="985" t="s">
        <v>15794</v>
      </c>
      <c r="P36" s="985">
        <v>1.68</v>
      </c>
      <c r="Q36" s="985">
        <v>1.88</v>
      </c>
      <c r="R36" s="318">
        <v>1</v>
      </c>
      <c r="U36" s="1302"/>
    </row>
    <row r="37" spans="1:21">
      <c r="A37" s="976" t="s">
        <v>16301</v>
      </c>
      <c r="B37" s="977">
        <v>0.24513888888888888</v>
      </c>
      <c r="C37" s="978">
        <f t="shared" si="0"/>
        <v>4.0793201133144477</v>
      </c>
      <c r="D37" s="979">
        <f t="shared" si="1"/>
        <v>353</v>
      </c>
      <c r="E37" s="980" t="s">
        <v>904</v>
      </c>
      <c r="F37" s="980" t="s">
        <v>16328</v>
      </c>
      <c r="G37" s="980">
        <v>690</v>
      </c>
      <c r="H37" s="981" t="s">
        <v>158</v>
      </c>
      <c r="I37" s="981">
        <v>1.8</v>
      </c>
      <c r="J37" s="981" t="s">
        <v>251</v>
      </c>
      <c r="K37" s="980" t="s">
        <v>805</v>
      </c>
      <c r="L37" s="983">
        <v>4</v>
      </c>
      <c r="M37" s="984">
        <v>45905</v>
      </c>
      <c r="N37" s="985" t="s">
        <v>490</v>
      </c>
      <c r="O37" s="985" t="s">
        <v>15613</v>
      </c>
      <c r="P37" s="985">
        <v>1.665</v>
      </c>
      <c r="Q37" s="985" t="s">
        <v>16346</v>
      </c>
      <c r="R37" s="318">
        <v>0.5</v>
      </c>
      <c r="U37" s="1302"/>
    </row>
    <row r="38" spans="1:21">
      <c r="A38" s="976" t="s">
        <v>16111</v>
      </c>
      <c r="B38" s="977">
        <v>0.24097222222222223</v>
      </c>
      <c r="C38" s="978">
        <f t="shared" si="0"/>
        <v>4.1498559077809798</v>
      </c>
      <c r="D38" s="979">
        <f t="shared" si="1"/>
        <v>347</v>
      </c>
      <c r="E38" s="980" t="s">
        <v>779</v>
      </c>
      <c r="F38" s="980" t="s">
        <v>16347</v>
      </c>
      <c r="G38" s="980">
        <v>700</v>
      </c>
      <c r="H38" s="981" t="s">
        <v>158</v>
      </c>
      <c r="I38" s="981">
        <v>1.9</v>
      </c>
      <c r="J38" s="981" t="s">
        <v>251</v>
      </c>
      <c r="K38" s="980" t="s">
        <v>905</v>
      </c>
      <c r="L38" s="983">
        <v>4</v>
      </c>
      <c r="M38" s="984">
        <v>45910</v>
      </c>
      <c r="N38" s="985" t="s">
        <v>917</v>
      </c>
      <c r="O38" s="985" t="s">
        <v>921</v>
      </c>
      <c r="P38" s="985">
        <v>1.66</v>
      </c>
      <c r="Q38" s="985">
        <v>1.79</v>
      </c>
      <c r="R38" s="318">
        <v>0.5</v>
      </c>
    </row>
    <row r="39" spans="1:21">
      <c r="A39" s="976" t="s">
        <v>16306</v>
      </c>
      <c r="B39" s="977">
        <v>0.19722222222222222</v>
      </c>
      <c r="C39" s="978">
        <f t="shared" si="0"/>
        <v>5.070422535211268</v>
      </c>
      <c r="D39" s="979">
        <f t="shared" si="1"/>
        <v>284</v>
      </c>
      <c r="E39" s="980" t="s">
        <v>907</v>
      </c>
      <c r="F39" s="980" t="s">
        <v>15607</v>
      </c>
      <c r="G39" s="980">
        <v>600</v>
      </c>
      <c r="H39" s="981" t="s">
        <v>861</v>
      </c>
      <c r="I39" s="986">
        <v>3</v>
      </c>
      <c r="J39" s="981" t="s">
        <v>251</v>
      </c>
      <c r="K39" s="980" t="s">
        <v>16348</v>
      </c>
      <c r="L39" s="983">
        <v>5.5</v>
      </c>
      <c r="M39" s="984">
        <v>45912</v>
      </c>
      <c r="N39" s="985" t="s">
        <v>16113</v>
      </c>
      <c r="O39" s="985" t="s">
        <v>928</v>
      </c>
      <c r="P39" s="985">
        <v>1.77</v>
      </c>
      <c r="Q39" s="985">
        <v>1.68</v>
      </c>
      <c r="R39" s="318">
        <v>0.7</v>
      </c>
    </row>
    <row r="40" spans="1:21">
      <c r="A40" s="976" t="s">
        <v>16313</v>
      </c>
      <c r="B40" s="977">
        <v>0.21180555555555555</v>
      </c>
      <c r="C40" s="978">
        <f t="shared" si="0"/>
        <v>4.721311475409836</v>
      </c>
      <c r="D40" s="979">
        <f t="shared" si="1"/>
        <v>305</v>
      </c>
      <c r="E40" s="980" t="s">
        <v>16349</v>
      </c>
      <c r="F40" s="980" t="s">
        <v>16350</v>
      </c>
      <c r="G40" s="980">
        <v>610</v>
      </c>
      <c r="H40" s="981" t="s">
        <v>158</v>
      </c>
      <c r="I40" s="982">
        <v>2</v>
      </c>
      <c r="J40" s="981" t="s">
        <v>251</v>
      </c>
      <c r="K40" s="980" t="s">
        <v>16139</v>
      </c>
      <c r="L40" s="983">
        <v>4</v>
      </c>
      <c r="M40" s="984">
        <v>45916</v>
      </c>
      <c r="N40" s="985" t="s">
        <v>15714</v>
      </c>
      <c r="O40" s="985" t="s">
        <v>16351</v>
      </c>
      <c r="P40" s="985">
        <v>1.74</v>
      </c>
      <c r="Q40" s="985">
        <v>1.82</v>
      </c>
      <c r="R40" s="318">
        <v>0.65</v>
      </c>
    </row>
    <row r="41" spans="1:21" hidden="1">
      <c r="A41" s="976" t="s">
        <v>16314</v>
      </c>
      <c r="B41" s="977">
        <v>0.1986111111111111</v>
      </c>
      <c r="C41" s="978">
        <f t="shared" si="0"/>
        <v>5.034965034965035</v>
      </c>
      <c r="D41" s="979">
        <f t="shared" si="1"/>
        <v>286</v>
      </c>
      <c r="E41" s="980" t="s">
        <v>16352</v>
      </c>
      <c r="F41" s="980" t="s">
        <v>16353</v>
      </c>
      <c r="G41" s="980">
        <v>600</v>
      </c>
      <c r="H41" s="981" t="s">
        <v>635</v>
      </c>
      <c r="I41" s="981">
        <v>1.7</v>
      </c>
      <c r="J41" s="981" t="s">
        <v>252</v>
      </c>
      <c r="K41" s="980" t="s">
        <v>812</v>
      </c>
      <c r="L41" s="983">
        <v>5.5</v>
      </c>
      <c r="M41" s="984">
        <v>45916</v>
      </c>
      <c r="N41" s="985" t="s">
        <v>860</v>
      </c>
      <c r="O41" s="985" t="s">
        <v>16354</v>
      </c>
      <c r="P41" s="985">
        <v>1.77</v>
      </c>
      <c r="Q41" s="985">
        <v>1.67</v>
      </c>
      <c r="R41" s="318">
        <v>0.8</v>
      </c>
    </row>
    <row r="42" spans="1:21" hidden="1">
      <c r="A42" s="976" t="s">
        <v>16316</v>
      </c>
      <c r="B42" s="977">
        <v>0.19722222222222222</v>
      </c>
      <c r="C42" s="978">
        <f t="shared" si="0"/>
        <v>5.070422535211268</v>
      </c>
      <c r="D42" s="979">
        <f t="shared" si="1"/>
        <v>284</v>
      </c>
      <c r="E42" s="980" t="s">
        <v>907</v>
      </c>
      <c r="F42" s="980" t="s">
        <v>16355</v>
      </c>
      <c r="G42" s="980">
        <v>600</v>
      </c>
      <c r="H42" s="981" t="s">
        <v>861</v>
      </c>
      <c r="I42" s="982">
        <v>2.9</v>
      </c>
      <c r="J42" s="981" t="s">
        <v>251</v>
      </c>
      <c r="K42" s="980" t="s">
        <v>929</v>
      </c>
      <c r="L42" s="983">
        <v>5.5</v>
      </c>
      <c r="M42" s="984">
        <v>45917</v>
      </c>
      <c r="N42" s="985" t="s">
        <v>15146</v>
      </c>
      <c r="O42" s="985" t="s">
        <v>15614</v>
      </c>
      <c r="P42" s="985">
        <v>1.7649999999999999</v>
      </c>
      <c r="Q42" s="985">
        <v>1.72</v>
      </c>
      <c r="R42" s="318">
        <v>0.6</v>
      </c>
    </row>
    <row r="43" spans="1:21" hidden="1">
      <c r="A43" s="976" t="s">
        <v>16324</v>
      </c>
      <c r="B43" s="977">
        <v>0.16458333333333333</v>
      </c>
      <c r="C43" s="978">
        <f t="shared" si="0"/>
        <v>6.075949367088608</v>
      </c>
      <c r="D43" s="979">
        <f t="shared" si="1"/>
        <v>237</v>
      </c>
      <c r="E43" s="980" t="s">
        <v>8607</v>
      </c>
      <c r="F43" s="980" t="s">
        <v>16356</v>
      </c>
      <c r="G43" s="980">
        <v>600</v>
      </c>
      <c r="H43" s="318" t="s">
        <v>861</v>
      </c>
      <c r="I43" s="981">
        <v>1.3</v>
      </c>
      <c r="J43" s="981" t="s">
        <v>252</v>
      </c>
      <c r="K43" s="980" t="s">
        <v>625</v>
      </c>
      <c r="L43" s="983">
        <v>5</v>
      </c>
      <c r="M43" s="984">
        <v>45925</v>
      </c>
      <c r="N43" s="985" t="s">
        <v>860</v>
      </c>
      <c r="O43" s="985" t="s">
        <v>16357</v>
      </c>
      <c r="P43" s="985">
        <v>1.76</v>
      </c>
      <c r="Q43" s="985">
        <v>1.89</v>
      </c>
      <c r="R43" s="318">
        <v>0.85</v>
      </c>
    </row>
    <row r="44" spans="1:21" hidden="1">
      <c r="A44" s="976"/>
      <c r="B44" s="977"/>
      <c r="C44" s="978" t="str">
        <f t="shared" si="0"/>
        <v/>
      </c>
      <c r="D44" s="979">
        <f t="shared" si="1"/>
        <v>0</v>
      </c>
      <c r="E44" s="980"/>
      <c r="F44" s="980"/>
      <c r="G44" s="980"/>
      <c r="H44" s="981"/>
      <c r="I44" s="982"/>
      <c r="J44" s="981"/>
      <c r="K44" s="980"/>
      <c r="L44" s="983"/>
      <c r="M44" s="984"/>
      <c r="N44" s="985"/>
      <c r="O44" s="985"/>
      <c r="P44" s="985"/>
      <c r="Q44" s="985"/>
    </row>
    <row r="45" spans="1:21" hidden="1">
      <c r="A45" s="976"/>
      <c r="B45" s="977"/>
      <c r="C45" s="978" t="str">
        <f t="shared" si="0"/>
        <v/>
      </c>
      <c r="D45" s="979">
        <f t="shared" si="1"/>
        <v>0</v>
      </c>
      <c r="E45" s="980"/>
      <c r="F45" s="980"/>
      <c r="G45" s="980"/>
      <c r="H45" s="981"/>
      <c r="I45" s="982"/>
      <c r="J45" s="981"/>
      <c r="K45" s="980"/>
      <c r="L45" s="983"/>
      <c r="M45" s="984"/>
      <c r="N45" s="985"/>
      <c r="O45" s="985"/>
      <c r="P45" s="985"/>
      <c r="Q45" s="985"/>
    </row>
    <row r="46" spans="1:21" hidden="1">
      <c r="A46" s="976"/>
      <c r="B46" s="977"/>
      <c r="C46" s="978" t="str">
        <f t="shared" si="0"/>
        <v/>
      </c>
      <c r="D46" s="979">
        <f t="shared" si="1"/>
        <v>0</v>
      </c>
      <c r="E46" s="980"/>
      <c r="F46" s="980"/>
      <c r="G46" s="980"/>
      <c r="H46" s="981"/>
      <c r="I46" s="982"/>
      <c r="J46" s="981"/>
      <c r="K46" s="980"/>
      <c r="L46" s="983"/>
      <c r="M46" s="984"/>
      <c r="N46" s="985"/>
      <c r="O46" s="985"/>
      <c r="P46" s="985"/>
      <c r="Q46" s="985"/>
    </row>
    <row r="47" spans="1:21" hidden="1">
      <c r="A47" s="976"/>
      <c r="B47" s="977"/>
      <c r="C47" s="978" t="str">
        <f t="shared" si="0"/>
        <v/>
      </c>
      <c r="D47" s="979">
        <f t="shared" si="1"/>
        <v>0</v>
      </c>
      <c r="E47" s="980"/>
      <c r="F47" s="980"/>
      <c r="G47" s="980"/>
      <c r="I47" s="982"/>
      <c r="J47" s="981"/>
      <c r="K47" s="980"/>
      <c r="L47" s="983"/>
      <c r="M47" s="984"/>
      <c r="N47" s="985"/>
      <c r="O47" s="985"/>
      <c r="P47" s="985"/>
      <c r="Q47" s="985"/>
    </row>
    <row r="48" spans="1:21" hidden="1">
      <c r="A48" s="976"/>
      <c r="B48" s="977"/>
      <c r="C48" s="978" t="str">
        <f t="shared" si="0"/>
        <v/>
      </c>
      <c r="D48" s="979">
        <f t="shared" si="1"/>
        <v>0</v>
      </c>
      <c r="E48" s="980"/>
      <c r="F48" s="980"/>
      <c r="G48" s="980"/>
      <c r="H48" s="981"/>
      <c r="I48" s="982"/>
      <c r="J48" s="981"/>
      <c r="K48" s="980"/>
      <c r="L48" s="983"/>
      <c r="M48" s="984"/>
      <c r="N48" s="985"/>
      <c r="O48" s="985"/>
      <c r="P48" s="985"/>
      <c r="Q48" s="985"/>
    </row>
    <row r="49" spans="1:17" hidden="1">
      <c r="A49" s="976"/>
      <c r="B49" s="977"/>
      <c r="C49" s="978" t="str">
        <f t="shared" si="0"/>
        <v/>
      </c>
      <c r="D49" s="979">
        <f t="shared" si="1"/>
        <v>0</v>
      </c>
      <c r="E49" s="980"/>
      <c r="F49" s="980"/>
      <c r="J49" s="981"/>
      <c r="K49" s="980"/>
      <c r="L49" s="983"/>
      <c r="M49" s="984"/>
      <c r="N49" s="985"/>
      <c r="O49" s="985"/>
      <c r="P49" s="985"/>
      <c r="Q49" s="985"/>
    </row>
    <row r="50" spans="1:17" hidden="1">
      <c r="A50" s="976"/>
      <c r="B50" s="977"/>
      <c r="C50" s="978" t="str">
        <f t="shared" si="0"/>
        <v/>
      </c>
      <c r="D50" s="979">
        <f t="shared" si="1"/>
        <v>0</v>
      </c>
      <c r="E50" s="980"/>
      <c r="F50" s="980"/>
      <c r="G50" s="980"/>
      <c r="H50" s="981"/>
      <c r="I50" s="981"/>
      <c r="J50" s="981"/>
      <c r="K50" s="980"/>
      <c r="L50" s="983"/>
      <c r="M50" s="984"/>
      <c r="N50" s="985"/>
      <c r="O50" s="985"/>
      <c r="P50" s="985"/>
      <c r="Q50" s="985"/>
    </row>
    <row r="51" spans="1:17" hidden="1">
      <c r="A51" s="976"/>
      <c r="B51" s="977"/>
      <c r="C51" s="978" t="str">
        <f t="shared" si="0"/>
        <v/>
      </c>
      <c r="D51" s="979">
        <f t="shared" si="1"/>
        <v>0</v>
      </c>
      <c r="E51" s="980"/>
      <c r="F51" s="980"/>
      <c r="G51" s="980"/>
      <c r="H51" s="981"/>
      <c r="J51" s="981"/>
      <c r="K51" s="980"/>
      <c r="L51" s="983"/>
      <c r="M51" s="984"/>
      <c r="N51" s="985"/>
      <c r="O51" s="985"/>
      <c r="P51" s="985"/>
      <c r="Q51" s="985"/>
    </row>
    <row r="52" spans="1:17" hidden="1">
      <c r="A52" s="976"/>
      <c r="B52" s="977"/>
      <c r="C52" s="978" t="str">
        <f t="shared" si="0"/>
        <v/>
      </c>
      <c r="D52" s="979">
        <f t="shared" si="1"/>
        <v>0</v>
      </c>
      <c r="E52" s="980"/>
      <c r="F52" s="980"/>
      <c r="G52" s="980"/>
      <c r="H52" s="981"/>
      <c r="I52" s="982"/>
      <c r="J52" s="981"/>
      <c r="K52" s="980"/>
      <c r="L52" s="983"/>
      <c r="M52" s="984"/>
      <c r="N52" s="985"/>
      <c r="O52" s="985"/>
      <c r="P52" s="985"/>
      <c r="Q52" s="985"/>
    </row>
    <row r="53" spans="1:17" hidden="1">
      <c r="A53" s="976"/>
      <c r="B53" s="977"/>
      <c r="C53" s="978" t="str">
        <f t="shared" si="0"/>
        <v/>
      </c>
      <c r="D53" s="979">
        <f t="shared" si="1"/>
        <v>0</v>
      </c>
      <c r="E53" s="980"/>
      <c r="F53" s="980"/>
      <c r="G53" s="980"/>
      <c r="H53" s="981"/>
      <c r="I53" s="981"/>
      <c r="J53" s="981"/>
      <c r="K53" s="980"/>
      <c r="L53" s="983"/>
      <c r="M53" s="984"/>
      <c r="N53" s="985"/>
      <c r="O53" s="985"/>
      <c r="P53" s="985"/>
      <c r="Q53" s="985"/>
    </row>
    <row r="54" spans="1:17" hidden="1">
      <c r="A54" s="976"/>
      <c r="B54" s="977"/>
      <c r="C54" s="978" t="str">
        <f t="shared" si="0"/>
        <v/>
      </c>
      <c r="D54" s="979">
        <f t="shared" si="1"/>
        <v>0</v>
      </c>
      <c r="E54" s="980"/>
      <c r="F54" s="980"/>
      <c r="G54" s="980"/>
      <c r="H54" s="981"/>
      <c r="I54" s="982"/>
      <c r="J54" s="981"/>
      <c r="K54" s="980"/>
      <c r="L54" s="983"/>
      <c r="M54" s="984"/>
      <c r="N54" s="985"/>
      <c r="O54" s="985"/>
      <c r="P54" s="985"/>
      <c r="Q54" s="985"/>
    </row>
    <row r="55" spans="1:17" hidden="1">
      <c r="A55" s="976"/>
      <c r="B55" s="977"/>
      <c r="C55" s="978" t="str">
        <f t="shared" si="0"/>
        <v/>
      </c>
      <c r="D55" s="979">
        <f t="shared" si="1"/>
        <v>0</v>
      </c>
      <c r="E55" s="980"/>
      <c r="F55" s="980"/>
      <c r="G55" s="980"/>
      <c r="H55" s="981"/>
      <c r="I55" s="981"/>
      <c r="J55" s="981"/>
      <c r="K55" s="980"/>
      <c r="L55" s="983"/>
      <c r="M55" s="984"/>
      <c r="N55" s="985"/>
      <c r="O55" s="985"/>
      <c r="P55" s="985"/>
      <c r="Q55" s="985"/>
    </row>
    <row r="56" spans="1:17" hidden="1">
      <c r="A56" s="976"/>
      <c r="B56" s="977"/>
      <c r="C56" s="978" t="str">
        <f t="shared" si="0"/>
        <v/>
      </c>
      <c r="D56" s="979">
        <f t="shared" si="1"/>
        <v>0</v>
      </c>
      <c r="E56" s="980"/>
      <c r="F56" s="980"/>
      <c r="G56" s="980"/>
      <c r="H56" s="981"/>
      <c r="I56" s="982"/>
      <c r="J56" s="981"/>
      <c r="K56" s="980"/>
      <c r="L56" s="983"/>
      <c r="M56" s="984"/>
      <c r="N56" s="985"/>
      <c r="O56" s="985"/>
      <c r="P56" s="985"/>
      <c r="Q56" s="985"/>
    </row>
    <row r="57" spans="1:17" hidden="1">
      <c r="A57" s="976"/>
      <c r="B57" s="977"/>
      <c r="C57" s="978" t="str">
        <f t="shared" si="0"/>
        <v/>
      </c>
      <c r="D57" s="979">
        <f t="shared" si="1"/>
        <v>0</v>
      </c>
      <c r="E57" s="980"/>
      <c r="F57" s="980"/>
      <c r="G57" s="980"/>
      <c r="H57" s="981"/>
      <c r="I57" s="982"/>
      <c r="J57" s="981"/>
      <c r="K57" s="980"/>
      <c r="L57" s="983"/>
      <c r="M57" s="984"/>
      <c r="N57" s="985"/>
      <c r="O57" s="985"/>
      <c r="P57" s="985"/>
      <c r="Q57" s="985"/>
    </row>
    <row r="58" spans="1:17" hidden="1">
      <c r="A58" s="976"/>
      <c r="B58" s="977"/>
      <c r="C58" s="978" t="str">
        <f t="shared" si="0"/>
        <v/>
      </c>
      <c r="D58" s="979">
        <f t="shared" si="1"/>
        <v>0</v>
      </c>
      <c r="E58" s="980"/>
      <c r="F58" s="980"/>
      <c r="G58" s="980"/>
      <c r="H58" s="981"/>
      <c r="I58" s="981"/>
      <c r="J58" s="981"/>
      <c r="K58" s="980"/>
      <c r="L58" s="983"/>
      <c r="M58" s="984"/>
      <c r="N58" s="985"/>
      <c r="O58" s="985"/>
      <c r="P58" s="985"/>
      <c r="Q58" s="985"/>
    </row>
    <row r="59" spans="1:17" hidden="1">
      <c r="A59" s="976"/>
      <c r="B59" s="977"/>
      <c r="C59" s="978" t="str">
        <f t="shared" si="0"/>
        <v/>
      </c>
      <c r="D59" s="979">
        <f t="shared" si="1"/>
        <v>0</v>
      </c>
      <c r="E59" s="980"/>
      <c r="F59" s="980"/>
      <c r="G59" s="980"/>
      <c r="H59" s="981"/>
      <c r="I59" s="981"/>
      <c r="J59" s="981"/>
      <c r="K59" s="980"/>
      <c r="L59" s="983"/>
      <c r="M59" s="984"/>
      <c r="N59" s="985"/>
      <c r="O59" s="985"/>
      <c r="P59" s="985"/>
      <c r="Q59" s="985"/>
    </row>
    <row r="60" spans="1:17" hidden="1">
      <c r="A60" s="976"/>
      <c r="B60" s="977"/>
      <c r="C60" s="978" t="str">
        <f t="shared" si="0"/>
        <v/>
      </c>
      <c r="D60" s="979">
        <f t="shared" si="1"/>
        <v>0</v>
      </c>
      <c r="E60" s="980"/>
      <c r="F60" s="980"/>
      <c r="G60" s="980"/>
      <c r="H60" s="981"/>
      <c r="I60" s="981"/>
      <c r="J60" s="981"/>
      <c r="K60" s="980"/>
      <c r="L60" s="983"/>
      <c r="M60" s="984"/>
      <c r="N60" s="985"/>
      <c r="O60" s="985"/>
      <c r="P60" s="985"/>
      <c r="Q60" s="985"/>
    </row>
    <row r="61" spans="1:17" hidden="1">
      <c r="A61" s="976"/>
      <c r="B61" s="977"/>
      <c r="C61" s="978" t="str">
        <f t="shared" si="0"/>
        <v/>
      </c>
      <c r="D61" s="979">
        <f t="shared" si="1"/>
        <v>0</v>
      </c>
      <c r="E61" s="980"/>
      <c r="F61" s="980"/>
      <c r="G61" s="980"/>
      <c r="H61" s="981"/>
      <c r="I61" s="982"/>
      <c r="J61" s="981"/>
      <c r="K61" s="980"/>
      <c r="L61" s="983"/>
      <c r="M61" s="984"/>
      <c r="N61" s="985"/>
      <c r="O61" s="985"/>
      <c r="P61" s="985"/>
      <c r="Q61" s="985"/>
    </row>
    <row r="62" spans="1:17" hidden="1">
      <c r="A62" s="976"/>
      <c r="B62" s="977"/>
      <c r="C62" s="978" t="str">
        <f t="shared" si="0"/>
        <v/>
      </c>
      <c r="D62" s="979">
        <f t="shared" si="1"/>
        <v>0</v>
      </c>
      <c r="E62" s="980"/>
      <c r="F62" s="980"/>
      <c r="G62" s="980"/>
      <c r="H62" s="981"/>
      <c r="I62" s="982"/>
      <c r="J62" s="981"/>
      <c r="K62" s="980"/>
      <c r="L62" s="983"/>
      <c r="M62" s="984"/>
      <c r="N62" s="985"/>
      <c r="O62" s="985"/>
      <c r="P62" s="985"/>
      <c r="Q62" s="985"/>
    </row>
    <row r="63" spans="1:17" hidden="1">
      <c r="A63" s="976"/>
      <c r="B63" s="977"/>
      <c r="C63" s="978" t="str">
        <f t="shared" si="0"/>
        <v/>
      </c>
      <c r="D63" s="979">
        <f t="shared" si="1"/>
        <v>0</v>
      </c>
      <c r="E63" s="980"/>
      <c r="F63" s="980"/>
      <c r="G63" s="980"/>
      <c r="H63" s="981"/>
      <c r="I63" s="981"/>
      <c r="J63" s="981"/>
      <c r="K63" s="980"/>
      <c r="L63" s="983"/>
      <c r="M63" s="984"/>
      <c r="N63" s="985"/>
      <c r="O63" s="985"/>
      <c r="P63" s="985"/>
      <c r="Q63" s="985"/>
    </row>
    <row r="64" spans="1:17" hidden="1">
      <c r="A64" s="976"/>
      <c r="B64" s="977"/>
      <c r="C64" s="978" t="str">
        <f t="shared" si="0"/>
        <v/>
      </c>
      <c r="D64" s="979">
        <f t="shared" si="1"/>
        <v>0</v>
      </c>
      <c r="E64" s="980"/>
      <c r="F64" s="980"/>
      <c r="G64" s="980"/>
      <c r="H64" s="981"/>
      <c r="I64" s="982"/>
      <c r="J64" s="981"/>
      <c r="K64" s="980"/>
      <c r="L64" s="983"/>
      <c r="M64" s="984"/>
      <c r="N64" s="985"/>
      <c r="O64" s="985"/>
      <c r="P64" s="985"/>
      <c r="Q64" s="985"/>
    </row>
    <row r="65" spans="1:17" hidden="1">
      <c r="A65" s="976"/>
      <c r="B65" s="977"/>
      <c r="C65" s="978" t="str">
        <f t="shared" si="0"/>
        <v/>
      </c>
      <c r="D65" s="979">
        <f t="shared" si="1"/>
        <v>0</v>
      </c>
      <c r="E65" s="980"/>
      <c r="F65" s="980"/>
      <c r="G65" s="980"/>
      <c r="H65" s="981"/>
      <c r="I65" s="982"/>
      <c r="J65" s="981"/>
      <c r="K65" s="980"/>
      <c r="L65" s="983"/>
      <c r="M65" s="984"/>
      <c r="N65" s="985"/>
      <c r="O65" s="985"/>
      <c r="P65" s="985"/>
      <c r="Q65" s="985"/>
    </row>
    <row r="66" spans="1:17" hidden="1">
      <c r="A66" s="976"/>
      <c r="B66" s="977"/>
      <c r="C66" s="978" t="str">
        <f t="shared" si="0"/>
        <v/>
      </c>
      <c r="D66" s="979">
        <f t="shared" si="1"/>
        <v>0</v>
      </c>
      <c r="E66" s="980"/>
      <c r="F66" s="980"/>
      <c r="G66" s="980"/>
      <c r="H66" s="981"/>
      <c r="I66" s="982"/>
      <c r="J66" s="981"/>
      <c r="K66" s="980"/>
      <c r="L66" s="983"/>
      <c r="M66" s="984"/>
      <c r="N66" s="985"/>
      <c r="O66" s="985"/>
      <c r="P66" s="985"/>
      <c r="Q66" s="985"/>
    </row>
    <row r="67" spans="1:17" hidden="1">
      <c r="A67" s="976"/>
      <c r="B67" s="977"/>
      <c r="C67" s="978" t="str">
        <f t="shared" ref="C67:C130" si="2">IF(ISERROR((24*60)/D67),"",((24*60)/D67))</f>
        <v/>
      </c>
      <c r="D67" s="979">
        <f t="shared" ref="D67:D130" si="3">MINUTE(B67)+HOUR(B67)*60</f>
        <v>0</v>
      </c>
      <c r="E67" s="980"/>
      <c r="F67" s="980"/>
      <c r="G67" s="980"/>
      <c r="H67" s="981"/>
      <c r="I67" s="982"/>
      <c r="J67" s="981"/>
      <c r="K67" s="980"/>
      <c r="L67" s="983"/>
      <c r="M67" s="984"/>
      <c r="N67" s="985"/>
      <c r="O67" s="985"/>
      <c r="P67" s="985"/>
      <c r="Q67" s="985"/>
    </row>
    <row r="68" spans="1:17" hidden="1">
      <c r="A68" s="976"/>
      <c r="B68" s="977"/>
      <c r="C68" s="978" t="str">
        <f t="shared" si="2"/>
        <v/>
      </c>
      <c r="D68" s="979">
        <f t="shared" si="3"/>
        <v>0</v>
      </c>
      <c r="E68" s="980"/>
      <c r="F68" s="980"/>
      <c r="G68" s="980"/>
      <c r="H68" s="981"/>
      <c r="I68" s="981"/>
      <c r="J68" s="981"/>
      <c r="K68" s="980"/>
      <c r="L68" s="983"/>
      <c r="M68" s="984"/>
      <c r="N68" s="985"/>
      <c r="O68" s="985"/>
      <c r="P68" s="985"/>
      <c r="Q68" s="985"/>
    </row>
    <row r="69" spans="1:17" hidden="1">
      <c r="A69" s="976"/>
      <c r="B69" s="977"/>
      <c r="C69" s="978" t="str">
        <f t="shared" si="2"/>
        <v/>
      </c>
      <c r="D69" s="979">
        <f t="shared" si="3"/>
        <v>0</v>
      </c>
      <c r="F69" s="980"/>
      <c r="G69" s="980"/>
      <c r="I69" s="986"/>
      <c r="J69" s="981"/>
      <c r="K69" s="980"/>
      <c r="L69" s="983"/>
      <c r="M69" s="984"/>
      <c r="N69" s="985"/>
      <c r="O69" s="985"/>
      <c r="P69" s="985"/>
      <c r="Q69" s="985"/>
    </row>
    <row r="70" spans="1:17" hidden="1">
      <c r="A70" s="976"/>
      <c r="B70" s="977"/>
      <c r="C70" s="978" t="str">
        <f t="shared" si="2"/>
        <v/>
      </c>
      <c r="D70" s="979">
        <f t="shared" si="3"/>
        <v>0</v>
      </c>
      <c r="E70" s="980"/>
      <c r="F70" s="980"/>
      <c r="G70" s="980"/>
      <c r="H70" s="981"/>
      <c r="I70" s="981"/>
      <c r="J70" s="981"/>
      <c r="K70" s="980"/>
      <c r="L70" s="983"/>
      <c r="M70" s="984"/>
      <c r="N70" s="985"/>
      <c r="O70" s="985"/>
      <c r="P70" s="985"/>
      <c r="Q70" s="985"/>
    </row>
    <row r="71" spans="1:17" hidden="1">
      <c r="A71" s="976"/>
      <c r="B71" s="977"/>
      <c r="C71" s="978" t="str">
        <f t="shared" si="2"/>
        <v/>
      </c>
      <c r="D71" s="979">
        <f t="shared" si="3"/>
        <v>0</v>
      </c>
      <c r="E71" s="980"/>
      <c r="F71" s="980"/>
      <c r="G71" s="980"/>
      <c r="H71" s="981"/>
      <c r="I71" s="982"/>
      <c r="J71" s="981"/>
      <c r="K71" s="980"/>
      <c r="L71" s="983"/>
      <c r="M71" s="984"/>
      <c r="N71" s="985"/>
      <c r="O71" s="985"/>
      <c r="P71" s="985"/>
      <c r="Q71" s="985"/>
    </row>
    <row r="72" spans="1:17" hidden="1">
      <c r="A72" s="976"/>
      <c r="B72" s="977"/>
      <c r="C72" s="978" t="str">
        <f t="shared" si="2"/>
        <v/>
      </c>
      <c r="D72" s="979">
        <f t="shared" si="3"/>
        <v>0</v>
      </c>
      <c r="E72" s="980"/>
      <c r="F72" s="980"/>
      <c r="G72" s="980"/>
      <c r="H72" s="981"/>
      <c r="I72" s="981"/>
      <c r="J72" s="981"/>
      <c r="K72" s="980"/>
      <c r="L72" s="983"/>
      <c r="M72" s="984"/>
      <c r="N72" s="985"/>
      <c r="O72" s="985"/>
      <c r="P72" s="985"/>
      <c r="Q72" s="985"/>
    </row>
    <row r="73" spans="1:17" hidden="1">
      <c r="A73" s="976"/>
      <c r="B73" s="977"/>
      <c r="C73" s="978" t="str">
        <f t="shared" si="2"/>
        <v/>
      </c>
      <c r="D73" s="979">
        <f t="shared" si="3"/>
        <v>0</v>
      </c>
      <c r="E73" s="980"/>
      <c r="F73" s="980"/>
      <c r="G73" s="980"/>
      <c r="H73" s="981"/>
      <c r="I73" s="982"/>
      <c r="J73" s="981"/>
      <c r="K73" s="980"/>
      <c r="L73" s="983"/>
      <c r="M73" s="984"/>
      <c r="N73" s="985"/>
      <c r="O73" s="985"/>
      <c r="P73" s="985"/>
      <c r="Q73" s="985"/>
    </row>
    <row r="74" spans="1:17" hidden="1">
      <c r="A74" s="976"/>
      <c r="B74" s="977"/>
      <c r="C74" s="978" t="str">
        <f t="shared" si="2"/>
        <v/>
      </c>
      <c r="D74" s="979">
        <f t="shared" si="3"/>
        <v>0</v>
      </c>
      <c r="E74" s="980"/>
      <c r="F74" s="980"/>
      <c r="G74" s="980"/>
      <c r="H74" s="981"/>
      <c r="I74" s="982"/>
      <c r="J74" s="981"/>
      <c r="K74" s="980"/>
      <c r="L74" s="983"/>
      <c r="M74" s="984"/>
      <c r="N74" s="985"/>
      <c r="O74" s="985"/>
      <c r="P74" s="985"/>
      <c r="Q74" s="985"/>
    </row>
    <row r="75" spans="1:17" hidden="1">
      <c r="A75" s="976"/>
      <c r="B75" s="977"/>
      <c r="C75" s="978" t="str">
        <f t="shared" si="2"/>
        <v/>
      </c>
      <c r="D75" s="979">
        <f t="shared" si="3"/>
        <v>0</v>
      </c>
      <c r="E75" s="980"/>
      <c r="F75" s="980"/>
      <c r="H75" s="981"/>
      <c r="I75" s="981"/>
      <c r="J75" s="981"/>
      <c r="K75" s="980"/>
      <c r="L75" s="983"/>
      <c r="M75" s="984"/>
      <c r="N75" s="985"/>
      <c r="O75" s="985"/>
      <c r="P75" s="985"/>
      <c r="Q75" s="985"/>
    </row>
    <row r="76" spans="1:17" hidden="1">
      <c r="A76" s="976"/>
      <c r="B76" s="977"/>
      <c r="C76" s="978" t="str">
        <f t="shared" si="2"/>
        <v/>
      </c>
      <c r="D76" s="979">
        <f t="shared" si="3"/>
        <v>0</v>
      </c>
      <c r="E76" s="980"/>
      <c r="F76" s="980"/>
      <c r="G76" s="980"/>
      <c r="H76" s="981"/>
      <c r="I76" s="981"/>
      <c r="J76" s="981"/>
      <c r="K76" s="980"/>
      <c r="L76" s="983"/>
      <c r="M76" s="984"/>
      <c r="N76" s="985"/>
      <c r="O76" s="985"/>
      <c r="P76" s="985"/>
      <c r="Q76" s="985"/>
    </row>
    <row r="77" spans="1:17" hidden="1">
      <c r="A77" s="976"/>
      <c r="B77" s="977"/>
      <c r="C77" s="978" t="str">
        <f t="shared" si="2"/>
        <v/>
      </c>
      <c r="D77" s="979">
        <f t="shared" si="3"/>
        <v>0</v>
      </c>
      <c r="E77" s="980"/>
      <c r="F77" s="980"/>
      <c r="G77" s="980"/>
      <c r="H77" s="981"/>
      <c r="I77" s="981"/>
      <c r="J77" s="981"/>
      <c r="K77" s="980"/>
      <c r="L77" s="983"/>
      <c r="M77" s="984"/>
      <c r="N77" s="985"/>
      <c r="O77" s="985"/>
      <c r="P77" s="985"/>
      <c r="Q77" s="985"/>
    </row>
    <row r="78" spans="1:17" hidden="1">
      <c r="A78" s="976"/>
      <c r="B78" s="977"/>
      <c r="C78" s="978" t="str">
        <f t="shared" si="2"/>
        <v/>
      </c>
      <c r="D78" s="979">
        <f t="shared" si="3"/>
        <v>0</v>
      </c>
      <c r="E78" s="980"/>
      <c r="F78" s="980"/>
      <c r="G78" s="980"/>
      <c r="H78" s="981"/>
      <c r="I78" s="982"/>
      <c r="J78" s="981"/>
      <c r="K78" s="980"/>
      <c r="L78" s="983"/>
      <c r="M78" s="984"/>
      <c r="N78" s="985"/>
      <c r="O78" s="985"/>
      <c r="P78" s="985"/>
      <c r="Q78" s="985"/>
    </row>
    <row r="79" spans="1:17" hidden="1">
      <c r="A79" s="976"/>
      <c r="B79" s="977"/>
      <c r="C79" s="978" t="str">
        <f t="shared" si="2"/>
        <v/>
      </c>
      <c r="D79" s="979">
        <f t="shared" si="3"/>
        <v>0</v>
      </c>
      <c r="E79" s="980"/>
      <c r="F79" s="980"/>
      <c r="G79" s="980"/>
      <c r="H79" s="981"/>
      <c r="I79" s="982"/>
      <c r="J79" s="981"/>
      <c r="K79" s="980"/>
      <c r="L79" s="983"/>
      <c r="M79" s="984"/>
      <c r="N79" s="985"/>
      <c r="O79" s="985"/>
      <c r="P79" s="985"/>
      <c r="Q79" s="985"/>
    </row>
    <row r="80" spans="1:17" hidden="1">
      <c r="A80" s="976"/>
      <c r="B80" s="977"/>
      <c r="C80" s="978" t="str">
        <f t="shared" si="2"/>
        <v/>
      </c>
      <c r="D80" s="979">
        <f t="shared" si="3"/>
        <v>0</v>
      </c>
      <c r="E80" s="980"/>
      <c r="F80" s="980"/>
      <c r="G80" s="980"/>
      <c r="H80" s="981"/>
      <c r="I80" s="982"/>
      <c r="J80" s="981"/>
      <c r="K80" s="980"/>
      <c r="L80" s="983"/>
      <c r="M80" s="984"/>
      <c r="N80" s="985"/>
      <c r="O80" s="985"/>
      <c r="P80" s="985"/>
      <c r="Q80" s="985"/>
    </row>
    <row r="81" spans="1:17" hidden="1">
      <c r="A81" s="976"/>
      <c r="B81" s="977"/>
      <c r="C81" s="978" t="str">
        <f t="shared" si="2"/>
        <v/>
      </c>
      <c r="D81" s="979">
        <f t="shared" si="3"/>
        <v>0</v>
      </c>
      <c r="E81" s="980"/>
      <c r="F81" s="980"/>
      <c r="J81" s="981"/>
      <c r="K81" s="980"/>
      <c r="L81" s="983"/>
      <c r="M81" s="984"/>
      <c r="N81" s="985"/>
      <c r="O81" s="985"/>
      <c r="P81" s="985"/>
      <c r="Q81" s="985"/>
    </row>
    <row r="82" spans="1:17" hidden="1">
      <c r="A82" s="976"/>
      <c r="B82" s="977"/>
      <c r="C82" s="978" t="str">
        <f t="shared" si="2"/>
        <v/>
      </c>
      <c r="D82" s="979">
        <f t="shared" si="3"/>
        <v>0</v>
      </c>
      <c r="E82" s="980"/>
      <c r="F82" s="980"/>
      <c r="G82" s="980"/>
      <c r="H82" s="981"/>
      <c r="I82" s="982"/>
      <c r="J82" s="981"/>
      <c r="K82" s="980"/>
      <c r="L82" s="983"/>
      <c r="M82" s="984"/>
      <c r="N82" s="985"/>
      <c r="O82" s="985"/>
      <c r="P82" s="985"/>
      <c r="Q82" s="985"/>
    </row>
    <row r="83" spans="1:17" hidden="1">
      <c r="A83" s="976"/>
      <c r="B83" s="977"/>
      <c r="C83" s="978" t="str">
        <f t="shared" si="2"/>
        <v/>
      </c>
      <c r="D83" s="979">
        <f t="shared" si="3"/>
        <v>0</v>
      </c>
      <c r="E83" s="980"/>
      <c r="F83" s="980"/>
      <c r="G83" s="980"/>
      <c r="H83" s="981"/>
      <c r="I83" s="982"/>
      <c r="J83" s="981"/>
      <c r="K83" s="980"/>
      <c r="L83" s="983"/>
      <c r="M83" s="984"/>
      <c r="N83" s="985"/>
      <c r="O83" s="985"/>
      <c r="P83" s="985"/>
      <c r="Q83" s="985"/>
    </row>
    <row r="84" spans="1:17" hidden="1">
      <c r="A84" s="976"/>
      <c r="B84" s="977"/>
      <c r="C84" s="978" t="str">
        <f t="shared" si="2"/>
        <v/>
      </c>
      <c r="D84" s="979">
        <f t="shared" si="3"/>
        <v>0</v>
      </c>
      <c r="E84" s="980"/>
      <c r="F84" s="980"/>
      <c r="G84" s="980"/>
      <c r="H84" s="981"/>
      <c r="I84" s="982"/>
      <c r="J84" s="981"/>
      <c r="K84" s="980"/>
      <c r="L84" s="983"/>
      <c r="M84" s="984"/>
      <c r="N84" s="985"/>
      <c r="O84" s="985"/>
      <c r="P84" s="985"/>
      <c r="Q84" s="985"/>
    </row>
    <row r="85" spans="1:17" hidden="1">
      <c r="A85" s="976"/>
      <c r="B85" s="977"/>
      <c r="C85" s="978" t="str">
        <f t="shared" si="2"/>
        <v/>
      </c>
      <c r="D85" s="979">
        <f t="shared" si="3"/>
        <v>0</v>
      </c>
      <c r="E85" s="980"/>
      <c r="F85" s="980"/>
      <c r="G85" s="980"/>
      <c r="H85" s="981"/>
      <c r="I85" s="982"/>
      <c r="J85" s="981"/>
      <c r="K85" s="980"/>
      <c r="L85" s="983"/>
      <c r="M85" s="984"/>
      <c r="N85" s="985"/>
      <c r="O85" s="985"/>
      <c r="P85" s="985"/>
      <c r="Q85" s="985"/>
    </row>
    <row r="86" spans="1:17" hidden="1">
      <c r="A86" s="976"/>
      <c r="B86" s="977"/>
      <c r="C86" s="978" t="str">
        <f t="shared" si="2"/>
        <v/>
      </c>
      <c r="D86" s="979">
        <f t="shared" si="3"/>
        <v>0</v>
      </c>
      <c r="E86" s="980"/>
      <c r="F86" s="980"/>
      <c r="J86" s="981"/>
      <c r="K86" s="980"/>
      <c r="L86" s="983"/>
      <c r="M86" s="984"/>
      <c r="N86" s="985"/>
      <c r="O86" s="985"/>
      <c r="P86" s="985"/>
      <c r="Q86" s="985"/>
    </row>
    <row r="87" spans="1:17" hidden="1">
      <c r="A87" s="976"/>
      <c r="B87" s="977"/>
      <c r="C87" s="978" t="str">
        <f t="shared" si="2"/>
        <v/>
      </c>
      <c r="D87" s="979">
        <f t="shared" si="3"/>
        <v>0</v>
      </c>
      <c r="E87" s="980"/>
      <c r="F87" s="980"/>
      <c r="G87" s="980"/>
      <c r="H87" s="981"/>
      <c r="I87" s="982"/>
      <c r="J87" s="981"/>
      <c r="K87" s="980"/>
      <c r="L87" s="983"/>
      <c r="M87" s="984"/>
      <c r="N87" s="985"/>
      <c r="O87" s="985"/>
      <c r="P87" s="985"/>
      <c r="Q87" s="985"/>
    </row>
    <row r="88" spans="1:17" hidden="1">
      <c r="A88" s="976"/>
      <c r="B88" s="977"/>
      <c r="C88" s="978" t="str">
        <f t="shared" si="2"/>
        <v/>
      </c>
      <c r="D88" s="979">
        <f t="shared" si="3"/>
        <v>0</v>
      </c>
      <c r="E88" s="980"/>
      <c r="F88" s="980"/>
      <c r="G88" s="980"/>
      <c r="H88" s="981"/>
      <c r="I88" s="981"/>
      <c r="J88" s="981"/>
      <c r="K88" s="980"/>
      <c r="L88" s="983"/>
      <c r="M88" s="984"/>
      <c r="N88" s="985"/>
      <c r="O88" s="985"/>
      <c r="P88" s="985"/>
      <c r="Q88" s="985"/>
    </row>
    <row r="89" spans="1:17" hidden="1">
      <c r="A89" s="976"/>
      <c r="B89" s="977"/>
      <c r="C89" s="978" t="str">
        <f t="shared" si="2"/>
        <v/>
      </c>
      <c r="D89" s="979">
        <f t="shared" si="3"/>
        <v>0</v>
      </c>
      <c r="E89" s="980"/>
      <c r="F89" s="980"/>
      <c r="H89" s="981"/>
      <c r="J89" s="981"/>
      <c r="K89" s="980"/>
      <c r="L89" s="983"/>
      <c r="M89" s="984"/>
      <c r="N89" s="985"/>
      <c r="O89" s="985"/>
      <c r="P89" s="985"/>
      <c r="Q89" s="985"/>
    </row>
    <row r="90" spans="1:17" hidden="1">
      <c r="A90" s="976"/>
      <c r="B90" s="977"/>
      <c r="C90" s="978" t="str">
        <f t="shared" si="2"/>
        <v/>
      </c>
      <c r="D90" s="979">
        <f t="shared" si="3"/>
        <v>0</v>
      </c>
      <c r="E90" s="980"/>
      <c r="F90" s="980"/>
      <c r="G90" s="980"/>
      <c r="H90" s="981"/>
      <c r="I90" s="982"/>
      <c r="J90" s="981"/>
      <c r="K90" s="980"/>
      <c r="L90" s="983"/>
      <c r="M90" s="984"/>
      <c r="N90" s="985"/>
      <c r="O90" s="985"/>
      <c r="P90" s="985"/>
      <c r="Q90" s="985"/>
    </row>
    <row r="91" spans="1:17" hidden="1">
      <c r="B91" s="977"/>
      <c r="C91" s="978" t="str">
        <f t="shared" si="2"/>
        <v/>
      </c>
      <c r="D91" s="979">
        <f t="shared" si="3"/>
        <v>0</v>
      </c>
      <c r="F91" s="980"/>
      <c r="J91" s="981"/>
      <c r="K91" s="980"/>
      <c r="L91" s="983"/>
      <c r="M91" s="984"/>
      <c r="N91" s="985"/>
      <c r="O91" s="985"/>
      <c r="P91" s="985"/>
      <c r="Q91" s="985"/>
    </row>
    <row r="92" spans="1:17" hidden="1">
      <c r="B92" s="977"/>
      <c r="C92" s="978" t="str">
        <f t="shared" si="2"/>
        <v/>
      </c>
      <c r="D92" s="979">
        <f t="shared" si="3"/>
        <v>0</v>
      </c>
      <c r="F92" s="980"/>
      <c r="J92" s="981"/>
      <c r="K92" s="980"/>
      <c r="L92" s="983"/>
      <c r="M92" s="984"/>
      <c r="N92" s="985"/>
      <c r="O92" s="985"/>
      <c r="P92" s="985"/>
      <c r="Q92" s="985"/>
    </row>
    <row r="93" spans="1:17" hidden="1">
      <c r="A93" s="976"/>
      <c r="B93" s="977"/>
      <c r="C93" s="978" t="str">
        <f t="shared" si="2"/>
        <v/>
      </c>
      <c r="D93" s="979">
        <f t="shared" si="3"/>
        <v>0</v>
      </c>
      <c r="E93" s="980"/>
      <c r="F93" s="980"/>
      <c r="G93" s="980"/>
      <c r="H93" s="981"/>
      <c r="I93" s="982"/>
      <c r="J93" s="981"/>
      <c r="K93" s="980"/>
      <c r="L93" s="983"/>
      <c r="M93" s="984"/>
      <c r="N93" s="985"/>
      <c r="O93" s="985"/>
      <c r="P93" s="985"/>
      <c r="Q93" s="985"/>
    </row>
    <row r="94" spans="1:17" hidden="1">
      <c r="A94" s="976"/>
      <c r="B94" s="977"/>
      <c r="C94" s="978" t="str">
        <f t="shared" si="2"/>
        <v/>
      </c>
      <c r="D94" s="979">
        <f t="shared" si="3"/>
        <v>0</v>
      </c>
      <c r="E94" s="980"/>
      <c r="F94" s="980"/>
      <c r="G94" s="980"/>
      <c r="H94" s="981"/>
      <c r="I94" s="981"/>
      <c r="J94" s="981"/>
      <c r="K94" s="980"/>
      <c r="L94" s="983"/>
      <c r="M94" s="984"/>
      <c r="N94" s="985"/>
      <c r="O94" s="985"/>
      <c r="P94" s="985"/>
      <c r="Q94" s="985"/>
    </row>
    <row r="95" spans="1:17" hidden="1">
      <c r="A95" s="976"/>
      <c r="B95" s="977"/>
      <c r="C95" s="978" t="str">
        <f t="shared" si="2"/>
        <v/>
      </c>
      <c r="D95" s="979">
        <f t="shared" si="3"/>
        <v>0</v>
      </c>
      <c r="E95" s="980"/>
      <c r="F95" s="980"/>
      <c r="G95" s="980"/>
      <c r="H95" s="981"/>
      <c r="I95" s="981"/>
      <c r="J95" s="981"/>
      <c r="K95" s="980"/>
      <c r="L95" s="983"/>
      <c r="M95" s="984"/>
      <c r="N95" s="985"/>
      <c r="O95" s="985"/>
      <c r="P95" s="985"/>
      <c r="Q95" s="985"/>
    </row>
    <row r="96" spans="1:17" hidden="1">
      <c r="B96" s="977"/>
      <c r="C96" s="978" t="str">
        <f t="shared" si="2"/>
        <v/>
      </c>
      <c r="D96" s="979">
        <f t="shared" si="3"/>
        <v>0</v>
      </c>
      <c r="F96" s="980"/>
      <c r="J96" s="981"/>
      <c r="K96" s="980"/>
      <c r="L96" s="983"/>
      <c r="M96" s="984"/>
      <c r="N96" s="985"/>
      <c r="O96" s="985"/>
      <c r="P96" s="985"/>
      <c r="Q96" s="985"/>
    </row>
    <row r="97" spans="1:17" hidden="1">
      <c r="A97" s="976"/>
      <c r="B97" s="977"/>
      <c r="C97" s="978" t="str">
        <f t="shared" si="2"/>
        <v/>
      </c>
      <c r="D97" s="979">
        <f t="shared" si="3"/>
        <v>0</v>
      </c>
      <c r="E97" s="980"/>
      <c r="F97" s="980"/>
      <c r="G97" s="980"/>
      <c r="I97" s="982"/>
      <c r="J97" s="981"/>
      <c r="K97" s="980"/>
      <c r="L97" s="983"/>
      <c r="M97" s="984"/>
      <c r="N97" s="985"/>
      <c r="O97" s="985"/>
      <c r="P97" s="985"/>
      <c r="Q97" s="985"/>
    </row>
    <row r="98" spans="1:17" hidden="1">
      <c r="A98" s="976"/>
      <c r="B98" s="977"/>
      <c r="C98" s="978" t="str">
        <f t="shared" si="2"/>
        <v/>
      </c>
      <c r="D98" s="979">
        <f t="shared" si="3"/>
        <v>0</v>
      </c>
      <c r="E98" s="980"/>
      <c r="F98" s="980"/>
      <c r="G98" s="980"/>
      <c r="H98" s="981"/>
      <c r="I98" s="982"/>
      <c r="J98" s="981"/>
      <c r="K98" s="980"/>
      <c r="L98" s="983"/>
      <c r="M98" s="984"/>
      <c r="N98" s="985"/>
      <c r="O98" s="985"/>
      <c r="P98" s="985"/>
      <c r="Q98" s="985"/>
    </row>
    <row r="99" spans="1:17" hidden="1">
      <c r="A99" s="976"/>
      <c r="B99" s="977"/>
      <c r="C99" s="978" t="str">
        <f t="shared" si="2"/>
        <v/>
      </c>
      <c r="D99" s="979">
        <f t="shared" si="3"/>
        <v>0</v>
      </c>
      <c r="E99" s="980"/>
      <c r="F99" s="980"/>
      <c r="J99" s="981"/>
      <c r="K99" s="980"/>
      <c r="L99" s="983"/>
      <c r="M99" s="984"/>
      <c r="N99" s="985"/>
      <c r="O99" s="985"/>
      <c r="P99" s="985"/>
      <c r="Q99" s="985"/>
    </row>
    <row r="100" spans="1:17" hidden="1">
      <c r="A100" s="976"/>
      <c r="B100" s="977"/>
      <c r="C100" s="978" t="str">
        <f t="shared" si="2"/>
        <v/>
      </c>
      <c r="D100" s="979">
        <f t="shared" si="3"/>
        <v>0</v>
      </c>
      <c r="E100" s="980"/>
      <c r="F100" s="980"/>
      <c r="G100" s="980"/>
      <c r="I100" s="981"/>
      <c r="J100" s="981"/>
      <c r="K100" s="980"/>
      <c r="L100" s="983"/>
      <c r="M100" s="984"/>
      <c r="N100" s="985"/>
      <c r="O100" s="985"/>
      <c r="P100" s="985"/>
      <c r="Q100" s="985"/>
    </row>
    <row r="101" spans="1:17" hidden="1">
      <c r="A101" s="976"/>
      <c r="B101" s="977"/>
      <c r="C101" s="978" t="str">
        <f t="shared" si="2"/>
        <v/>
      </c>
      <c r="D101" s="979">
        <f t="shared" si="3"/>
        <v>0</v>
      </c>
      <c r="E101" s="980"/>
      <c r="F101" s="980"/>
      <c r="G101" s="980"/>
      <c r="H101" s="981"/>
      <c r="I101" s="981"/>
      <c r="J101" s="981"/>
      <c r="K101" s="980"/>
      <c r="L101" s="983"/>
      <c r="M101" s="984"/>
      <c r="N101" s="985"/>
      <c r="O101" s="985"/>
      <c r="P101" s="985"/>
      <c r="Q101" s="985"/>
    </row>
    <row r="102" spans="1:17" hidden="1">
      <c r="A102" s="976"/>
      <c r="B102" s="977"/>
      <c r="C102" s="978" t="str">
        <f t="shared" si="2"/>
        <v/>
      </c>
      <c r="D102" s="979">
        <f t="shared" si="3"/>
        <v>0</v>
      </c>
      <c r="E102" s="980"/>
      <c r="G102" s="980"/>
      <c r="H102" s="981"/>
      <c r="I102" s="981"/>
      <c r="J102" s="981"/>
      <c r="K102" s="980"/>
      <c r="L102" s="983"/>
      <c r="M102" s="984"/>
      <c r="N102" s="985"/>
      <c r="O102" s="985"/>
      <c r="P102" s="985"/>
      <c r="Q102" s="985"/>
    </row>
    <row r="103" spans="1:17" hidden="1">
      <c r="A103" s="976"/>
      <c r="B103" s="977"/>
      <c r="C103" s="978" t="str">
        <f t="shared" si="2"/>
        <v/>
      </c>
      <c r="D103" s="979">
        <f t="shared" si="3"/>
        <v>0</v>
      </c>
      <c r="E103" s="980"/>
      <c r="F103" s="980"/>
      <c r="G103" s="980"/>
      <c r="H103" s="981"/>
      <c r="I103" s="981"/>
      <c r="J103" s="981"/>
      <c r="K103" s="980"/>
      <c r="L103" s="983"/>
      <c r="M103" s="984"/>
      <c r="N103" s="985"/>
      <c r="O103" s="985"/>
      <c r="P103" s="985"/>
      <c r="Q103" s="985"/>
    </row>
    <row r="104" spans="1:17" hidden="1">
      <c r="A104" s="976"/>
      <c r="B104" s="977"/>
      <c r="C104" s="978" t="str">
        <f t="shared" si="2"/>
        <v/>
      </c>
      <c r="D104" s="979">
        <f t="shared" si="3"/>
        <v>0</v>
      </c>
      <c r="E104" s="980"/>
      <c r="F104" s="980"/>
      <c r="G104" s="980"/>
      <c r="H104" s="981"/>
      <c r="I104" s="981"/>
      <c r="J104" s="981"/>
      <c r="K104" s="980"/>
      <c r="L104" s="983"/>
      <c r="M104" s="984"/>
      <c r="N104" s="985"/>
      <c r="O104" s="985"/>
      <c r="P104" s="985"/>
      <c r="Q104" s="985"/>
    </row>
    <row r="105" spans="1:17" hidden="1">
      <c r="A105" s="976"/>
      <c r="B105" s="977"/>
      <c r="C105" s="978" t="str">
        <f t="shared" si="2"/>
        <v/>
      </c>
      <c r="D105" s="979">
        <f t="shared" si="3"/>
        <v>0</v>
      </c>
      <c r="E105" s="980"/>
      <c r="F105" s="980"/>
      <c r="G105" s="980"/>
      <c r="H105" s="981"/>
      <c r="I105" s="981"/>
      <c r="J105" s="981"/>
      <c r="K105" s="980"/>
      <c r="L105" s="983"/>
      <c r="M105" s="984"/>
      <c r="N105" s="985"/>
      <c r="O105" s="985"/>
      <c r="P105" s="985"/>
      <c r="Q105" s="985"/>
    </row>
    <row r="106" spans="1:17" hidden="1">
      <c r="A106" s="976"/>
      <c r="B106" s="977"/>
      <c r="C106" s="978" t="str">
        <f t="shared" si="2"/>
        <v/>
      </c>
      <c r="D106" s="979">
        <f t="shared" si="3"/>
        <v>0</v>
      </c>
      <c r="J106" s="981"/>
      <c r="K106" s="980"/>
      <c r="L106" s="983"/>
      <c r="M106" s="984"/>
      <c r="N106" s="985"/>
      <c r="O106" s="985"/>
      <c r="P106" s="985"/>
      <c r="Q106" s="985"/>
    </row>
    <row r="107" spans="1:17" hidden="1">
      <c r="A107" s="976"/>
      <c r="B107" s="977"/>
      <c r="C107" s="978" t="str">
        <f t="shared" si="2"/>
        <v/>
      </c>
      <c r="D107" s="979">
        <f t="shared" si="3"/>
        <v>0</v>
      </c>
      <c r="E107" s="980"/>
      <c r="F107" s="980"/>
      <c r="G107" s="980"/>
      <c r="H107" s="981"/>
      <c r="I107" s="982"/>
      <c r="J107" s="981"/>
      <c r="K107" s="980"/>
      <c r="L107" s="983"/>
      <c r="M107" s="984"/>
      <c r="N107" s="985"/>
      <c r="O107" s="985"/>
      <c r="P107" s="985"/>
      <c r="Q107" s="985"/>
    </row>
    <row r="108" spans="1:17" hidden="1">
      <c r="A108" s="976"/>
      <c r="B108" s="977"/>
      <c r="C108" s="978" t="str">
        <f t="shared" si="2"/>
        <v/>
      </c>
      <c r="D108" s="979">
        <f t="shared" si="3"/>
        <v>0</v>
      </c>
      <c r="E108" s="980"/>
      <c r="F108" s="980"/>
      <c r="J108" s="981"/>
      <c r="K108" s="980"/>
      <c r="L108" s="983"/>
      <c r="M108" s="984"/>
      <c r="N108" s="985"/>
      <c r="O108" s="985"/>
      <c r="P108" s="985"/>
      <c r="Q108" s="985"/>
    </row>
    <row r="109" spans="1:17" hidden="1">
      <c r="A109" s="976"/>
      <c r="B109" s="977"/>
      <c r="C109" s="978" t="str">
        <f t="shared" si="2"/>
        <v/>
      </c>
      <c r="D109" s="979">
        <f t="shared" si="3"/>
        <v>0</v>
      </c>
      <c r="E109" s="980"/>
      <c r="F109" s="980"/>
      <c r="G109" s="980"/>
      <c r="H109" s="981"/>
      <c r="I109" s="981"/>
      <c r="J109" s="981"/>
      <c r="K109" s="980"/>
      <c r="L109" s="983"/>
      <c r="M109" s="984"/>
      <c r="N109" s="985"/>
      <c r="O109" s="985"/>
      <c r="P109" s="985"/>
      <c r="Q109" s="985"/>
    </row>
    <row r="110" spans="1:17" hidden="1">
      <c r="A110" s="976"/>
      <c r="B110" s="977"/>
      <c r="C110" s="978" t="str">
        <f t="shared" si="2"/>
        <v/>
      </c>
      <c r="D110" s="979">
        <f t="shared" si="3"/>
        <v>0</v>
      </c>
      <c r="E110" s="980"/>
      <c r="F110" s="980"/>
      <c r="G110" s="980"/>
      <c r="H110" s="981"/>
      <c r="I110" s="981"/>
      <c r="J110" s="981"/>
      <c r="K110" s="980"/>
      <c r="L110" s="983"/>
      <c r="M110" s="984"/>
      <c r="N110" s="985"/>
      <c r="O110" s="985"/>
      <c r="P110" s="985"/>
      <c r="Q110" s="985"/>
    </row>
    <row r="111" spans="1:17" hidden="1">
      <c r="A111" s="976"/>
      <c r="B111" s="977"/>
      <c r="C111" s="978" t="str">
        <f t="shared" si="2"/>
        <v/>
      </c>
      <c r="D111" s="979">
        <f t="shared" si="3"/>
        <v>0</v>
      </c>
      <c r="E111" s="980"/>
      <c r="F111" s="980"/>
      <c r="G111" s="980"/>
      <c r="H111" s="981"/>
      <c r="I111" s="982"/>
      <c r="J111" s="981"/>
      <c r="K111" s="980"/>
      <c r="L111" s="983"/>
      <c r="M111" s="984"/>
      <c r="N111" s="985"/>
      <c r="O111" s="985"/>
      <c r="P111" s="985"/>
      <c r="Q111" s="985"/>
    </row>
    <row r="112" spans="1:17" hidden="1">
      <c r="A112" s="976"/>
      <c r="B112" s="977"/>
      <c r="C112" s="978" t="str">
        <f t="shared" si="2"/>
        <v/>
      </c>
      <c r="D112" s="979">
        <f t="shared" si="3"/>
        <v>0</v>
      </c>
      <c r="E112" s="980"/>
      <c r="F112" s="980"/>
      <c r="G112" s="980"/>
      <c r="H112" s="981"/>
      <c r="I112" s="982"/>
      <c r="J112" s="981"/>
      <c r="K112" s="980"/>
      <c r="L112" s="983"/>
      <c r="M112" s="984"/>
      <c r="N112" s="985"/>
      <c r="O112" s="985"/>
      <c r="P112" s="985"/>
      <c r="Q112" s="985"/>
    </row>
    <row r="113" spans="1:17" hidden="1">
      <c r="A113" s="976"/>
      <c r="B113" s="977"/>
      <c r="C113" s="978" t="str">
        <f t="shared" si="2"/>
        <v/>
      </c>
      <c r="D113" s="979">
        <f t="shared" si="3"/>
        <v>0</v>
      </c>
      <c r="E113" s="980"/>
      <c r="F113" s="980"/>
      <c r="G113" s="980"/>
      <c r="H113" s="981"/>
      <c r="I113" s="981"/>
      <c r="J113" s="981"/>
      <c r="K113" s="980"/>
      <c r="L113" s="983"/>
      <c r="M113" s="984"/>
      <c r="N113" s="985"/>
      <c r="O113" s="985"/>
      <c r="P113" s="985"/>
      <c r="Q113" s="985"/>
    </row>
    <row r="114" spans="1:17" hidden="1">
      <c r="A114" s="976"/>
      <c r="B114" s="977"/>
      <c r="C114" s="978" t="str">
        <f t="shared" si="2"/>
        <v/>
      </c>
      <c r="D114" s="979">
        <f t="shared" si="3"/>
        <v>0</v>
      </c>
      <c r="E114" s="980"/>
      <c r="F114" s="980"/>
      <c r="G114" s="980"/>
      <c r="H114" s="981"/>
      <c r="I114" s="982"/>
      <c r="J114" s="981"/>
      <c r="K114" s="980"/>
      <c r="L114" s="983"/>
      <c r="M114" s="984"/>
      <c r="N114" s="985"/>
      <c r="O114" s="985"/>
      <c r="P114" s="985"/>
      <c r="Q114" s="985"/>
    </row>
    <row r="115" spans="1:17" hidden="1">
      <c r="A115" s="976"/>
      <c r="B115" s="977"/>
      <c r="C115" s="978" t="str">
        <f t="shared" si="2"/>
        <v/>
      </c>
      <c r="D115" s="979">
        <f t="shared" si="3"/>
        <v>0</v>
      </c>
      <c r="E115" s="980"/>
      <c r="F115" s="980"/>
      <c r="G115" s="980"/>
      <c r="H115" s="981"/>
      <c r="I115" s="981"/>
      <c r="J115" s="981"/>
      <c r="K115" s="980"/>
      <c r="L115" s="983"/>
      <c r="M115" s="984"/>
      <c r="N115" s="985"/>
      <c r="O115" s="985"/>
      <c r="P115" s="985"/>
      <c r="Q115" s="985"/>
    </row>
    <row r="116" spans="1:17" hidden="1">
      <c r="A116" s="976"/>
      <c r="B116" s="977"/>
      <c r="C116" s="978" t="str">
        <f t="shared" si="2"/>
        <v/>
      </c>
      <c r="D116" s="979">
        <f t="shared" si="3"/>
        <v>0</v>
      </c>
      <c r="E116" s="980"/>
      <c r="F116" s="980"/>
      <c r="G116" s="980"/>
      <c r="H116" s="981"/>
      <c r="I116" s="982"/>
      <c r="J116" s="981"/>
      <c r="K116" s="980"/>
      <c r="L116" s="983"/>
      <c r="M116" s="984"/>
      <c r="N116" s="985"/>
      <c r="O116" s="985"/>
      <c r="P116" s="985"/>
      <c r="Q116" s="985"/>
    </row>
    <row r="117" spans="1:17" hidden="1">
      <c r="A117" s="976"/>
      <c r="B117" s="977"/>
      <c r="C117" s="978" t="str">
        <f t="shared" si="2"/>
        <v/>
      </c>
      <c r="D117" s="979">
        <f t="shared" si="3"/>
        <v>0</v>
      </c>
      <c r="E117" s="980"/>
      <c r="F117" s="980"/>
      <c r="G117" s="980"/>
      <c r="H117" s="981"/>
      <c r="I117" s="982"/>
      <c r="J117" s="981"/>
      <c r="K117" s="980"/>
      <c r="L117" s="983"/>
      <c r="M117" s="984"/>
      <c r="N117" s="985"/>
      <c r="O117" s="985"/>
      <c r="P117" s="985"/>
      <c r="Q117" s="985"/>
    </row>
    <row r="118" spans="1:17" hidden="1">
      <c r="A118" s="976"/>
      <c r="B118" s="977"/>
      <c r="C118" s="978" t="str">
        <f t="shared" si="2"/>
        <v/>
      </c>
      <c r="D118" s="979">
        <f t="shared" si="3"/>
        <v>0</v>
      </c>
      <c r="E118" s="980"/>
      <c r="F118" s="980"/>
      <c r="G118" s="980"/>
      <c r="H118" s="981"/>
      <c r="I118" s="982"/>
      <c r="J118" s="981"/>
      <c r="K118" s="980"/>
      <c r="L118" s="983"/>
      <c r="M118" s="984"/>
      <c r="N118" s="985"/>
      <c r="O118" s="985"/>
      <c r="P118" s="985"/>
      <c r="Q118" s="985"/>
    </row>
    <row r="119" spans="1:17" hidden="1">
      <c r="A119" s="976"/>
      <c r="B119" s="977"/>
      <c r="C119" s="978" t="str">
        <f t="shared" si="2"/>
        <v/>
      </c>
      <c r="D119" s="979">
        <f t="shared" si="3"/>
        <v>0</v>
      </c>
      <c r="E119" s="980"/>
      <c r="F119" s="980"/>
      <c r="G119" s="980"/>
      <c r="H119" s="981"/>
      <c r="I119" s="981"/>
      <c r="J119" s="981"/>
      <c r="K119" s="980"/>
      <c r="L119" s="983"/>
      <c r="M119" s="984"/>
      <c r="N119" s="985"/>
      <c r="O119" s="985"/>
      <c r="P119" s="985"/>
      <c r="Q119" s="985"/>
    </row>
    <row r="120" spans="1:17" hidden="1">
      <c r="A120" s="976"/>
      <c r="B120" s="977"/>
      <c r="C120" s="978" t="str">
        <f t="shared" si="2"/>
        <v/>
      </c>
      <c r="D120" s="979">
        <f t="shared" si="3"/>
        <v>0</v>
      </c>
      <c r="E120" s="980"/>
      <c r="F120" s="980"/>
      <c r="J120" s="981"/>
      <c r="K120" s="980"/>
      <c r="L120" s="983"/>
      <c r="M120" s="984"/>
      <c r="N120" s="985"/>
      <c r="O120" s="985"/>
      <c r="P120" s="985"/>
      <c r="Q120" s="985"/>
    </row>
    <row r="121" spans="1:17" hidden="1">
      <c r="A121" s="976"/>
      <c r="B121" s="977"/>
      <c r="C121" s="978" t="str">
        <f t="shared" si="2"/>
        <v/>
      </c>
      <c r="D121" s="979">
        <f t="shared" si="3"/>
        <v>0</v>
      </c>
      <c r="E121" s="980"/>
      <c r="F121" s="980"/>
      <c r="G121" s="980"/>
      <c r="H121" s="981"/>
      <c r="I121" s="981"/>
      <c r="J121" s="981"/>
      <c r="K121" s="980"/>
      <c r="L121" s="983"/>
      <c r="M121" s="984"/>
      <c r="N121" s="985"/>
      <c r="O121" s="985"/>
      <c r="P121" s="985"/>
      <c r="Q121" s="985"/>
    </row>
    <row r="122" spans="1:17" hidden="1">
      <c r="A122" s="976"/>
      <c r="B122" s="977"/>
      <c r="C122" s="978" t="str">
        <f t="shared" si="2"/>
        <v/>
      </c>
      <c r="D122" s="979">
        <f t="shared" si="3"/>
        <v>0</v>
      </c>
      <c r="E122" s="980"/>
      <c r="F122" s="980"/>
      <c r="G122" s="980"/>
      <c r="H122" s="981"/>
      <c r="I122" s="981"/>
      <c r="J122" s="981"/>
      <c r="K122" s="980"/>
      <c r="L122" s="983"/>
      <c r="M122" s="984"/>
      <c r="N122" s="985"/>
      <c r="O122" s="985"/>
      <c r="P122" s="985"/>
      <c r="Q122" s="985"/>
    </row>
    <row r="123" spans="1:17" hidden="1">
      <c r="A123" s="976"/>
      <c r="B123" s="977"/>
      <c r="C123" s="978" t="str">
        <f t="shared" si="2"/>
        <v/>
      </c>
      <c r="D123" s="979">
        <f t="shared" si="3"/>
        <v>0</v>
      </c>
      <c r="E123" s="980"/>
      <c r="F123" s="980"/>
      <c r="G123" s="980"/>
      <c r="H123" s="981"/>
      <c r="I123" s="981"/>
      <c r="J123" s="981"/>
      <c r="K123" s="980"/>
      <c r="L123" s="983"/>
      <c r="M123" s="984"/>
      <c r="N123" s="985"/>
      <c r="O123" s="985"/>
      <c r="P123" s="985"/>
      <c r="Q123" s="985"/>
    </row>
    <row r="124" spans="1:17" hidden="1">
      <c r="A124" s="976"/>
      <c r="B124" s="977"/>
      <c r="C124" s="978" t="str">
        <f t="shared" si="2"/>
        <v/>
      </c>
      <c r="D124" s="979">
        <f t="shared" si="3"/>
        <v>0</v>
      </c>
      <c r="E124" s="980"/>
      <c r="F124" s="980"/>
      <c r="G124" s="980"/>
      <c r="I124" s="982"/>
      <c r="J124" s="981"/>
      <c r="K124" s="980"/>
      <c r="L124" s="983"/>
      <c r="M124" s="984"/>
      <c r="N124" s="985"/>
      <c r="O124" s="985"/>
      <c r="P124" s="985"/>
      <c r="Q124" s="985"/>
    </row>
    <row r="125" spans="1:17" hidden="1">
      <c r="A125" s="976"/>
      <c r="B125" s="977"/>
      <c r="C125" s="978" t="str">
        <f t="shared" si="2"/>
        <v/>
      </c>
      <c r="D125" s="979">
        <f t="shared" si="3"/>
        <v>0</v>
      </c>
      <c r="E125" s="980"/>
      <c r="F125" s="980"/>
      <c r="G125" s="980"/>
      <c r="H125" s="981"/>
      <c r="I125" s="981"/>
      <c r="J125" s="981"/>
      <c r="K125" s="980"/>
      <c r="L125" s="983"/>
      <c r="M125" s="984"/>
      <c r="N125" s="985"/>
      <c r="O125" s="985"/>
      <c r="P125" s="985"/>
      <c r="Q125" s="985"/>
    </row>
    <row r="126" spans="1:17" hidden="1">
      <c r="A126" s="976"/>
      <c r="B126" s="977"/>
      <c r="C126" s="978" t="str">
        <f t="shared" si="2"/>
        <v/>
      </c>
      <c r="D126" s="979">
        <f t="shared" si="3"/>
        <v>0</v>
      </c>
      <c r="E126" s="980"/>
      <c r="F126" s="980"/>
      <c r="J126" s="981"/>
      <c r="K126" s="980"/>
      <c r="L126" s="983"/>
      <c r="M126" s="984"/>
      <c r="N126" s="985"/>
      <c r="O126" s="985"/>
      <c r="P126" s="985"/>
      <c r="Q126" s="985"/>
    </row>
    <row r="127" spans="1:17" hidden="1">
      <c r="A127" s="976"/>
      <c r="B127" s="977"/>
      <c r="C127" s="978" t="str">
        <f t="shared" si="2"/>
        <v/>
      </c>
      <c r="D127" s="979">
        <f t="shared" si="3"/>
        <v>0</v>
      </c>
      <c r="E127" s="980"/>
      <c r="F127" s="980"/>
      <c r="J127" s="981"/>
      <c r="K127" s="980"/>
      <c r="L127" s="983"/>
      <c r="M127" s="984"/>
      <c r="N127" s="985"/>
      <c r="O127" s="985"/>
      <c r="P127" s="985"/>
      <c r="Q127" s="985"/>
    </row>
    <row r="128" spans="1:17" hidden="1">
      <c r="B128" s="977"/>
      <c r="C128" s="978" t="str">
        <f t="shared" si="2"/>
        <v/>
      </c>
      <c r="D128" s="979">
        <f t="shared" si="3"/>
        <v>0</v>
      </c>
      <c r="E128" s="980"/>
      <c r="F128" s="980"/>
      <c r="G128" s="980"/>
      <c r="I128" s="981"/>
      <c r="J128" s="981"/>
      <c r="K128" s="980"/>
      <c r="L128" s="983"/>
      <c r="M128" s="984"/>
      <c r="N128" s="985"/>
      <c r="O128" s="985"/>
      <c r="P128" s="985"/>
      <c r="Q128" s="985"/>
    </row>
    <row r="129" spans="1:17" hidden="1">
      <c r="A129" s="976"/>
      <c r="B129" s="977"/>
      <c r="C129" s="978" t="str">
        <f t="shared" si="2"/>
        <v/>
      </c>
      <c r="D129" s="979">
        <f t="shared" si="3"/>
        <v>0</v>
      </c>
      <c r="E129" s="980"/>
      <c r="F129" s="980"/>
      <c r="G129" s="980"/>
      <c r="H129" s="981"/>
      <c r="I129" s="981"/>
      <c r="J129" s="981"/>
      <c r="K129" s="980"/>
      <c r="L129" s="983"/>
      <c r="M129" s="984"/>
      <c r="N129" s="985"/>
      <c r="O129" s="985"/>
      <c r="P129" s="985"/>
      <c r="Q129" s="985"/>
    </row>
    <row r="130" spans="1:17" hidden="1">
      <c r="A130" s="976"/>
      <c r="B130" s="977"/>
      <c r="C130" s="978" t="str">
        <f t="shared" si="2"/>
        <v/>
      </c>
      <c r="D130" s="979">
        <f t="shared" si="3"/>
        <v>0</v>
      </c>
      <c r="E130" s="980"/>
      <c r="F130" s="980"/>
      <c r="G130" s="980"/>
      <c r="H130" s="981"/>
      <c r="I130" s="981"/>
      <c r="J130" s="981"/>
      <c r="K130" s="980"/>
      <c r="L130" s="983"/>
      <c r="M130" s="984"/>
      <c r="N130" s="985"/>
      <c r="O130" s="985"/>
      <c r="P130" s="985"/>
      <c r="Q130" s="985"/>
    </row>
    <row r="131" spans="1:17" hidden="1">
      <c r="A131" s="976"/>
      <c r="B131" s="977"/>
      <c r="C131" s="978" t="str">
        <f t="shared" ref="C131:C158" si="4">IF(ISERROR((24*60)/D131),"",((24*60)/D131))</f>
        <v/>
      </c>
      <c r="D131" s="979">
        <f t="shared" ref="D131:D158" si="5">MINUTE(B131)+HOUR(B131)*60</f>
        <v>0</v>
      </c>
      <c r="E131" s="980"/>
      <c r="F131" s="980"/>
      <c r="J131" s="981"/>
      <c r="K131" s="980"/>
      <c r="L131" s="983"/>
      <c r="M131" s="984"/>
      <c r="N131" s="985"/>
      <c r="O131" s="985"/>
      <c r="P131" s="985"/>
      <c r="Q131" s="985"/>
    </row>
    <row r="132" spans="1:17" hidden="1">
      <c r="A132" s="976"/>
      <c r="B132" s="977"/>
      <c r="C132" s="978" t="str">
        <f t="shared" si="4"/>
        <v/>
      </c>
      <c r="D132" s="979">
        <f t="shared" si="5"/>
        <v>0</v>
      </c>
      <c r="E132" s="980"/>
      <c r="F132" s="980"/>
      <c r="G132" s="980"/>
      <c r="H132" s="981"/>
      <c r="I132" s="982"/>
      <c r="J132" s="981"/>
      <c r="K132" s="980"/>
      <c r="L132" s="983"/>
      <c r="M132" s="984"/>
      <c r="N132" s="985"/>
      <c r="O132" s="985"/>
      <c r="P132" s="985"/>
      <c r="Q132" s="985"/>
    </row>
    <row r="133" spans="1:17" hidden="1">
      <c r="A133" s="976"/>
      <c r="B133" s="977"/>
      <c r="C133" s="978" t="str">
        <f t="shared" si="4"/>
        <v/>
      </c>
      <c r="D133" s="979">
        <f t="shared" si="5"/>
        <v>0</v>
      </c>
      <c r="E133" s="980"/>
      <c r="F133" s="980"/>
      <c r="G133" s="980"/>
      <c r="H133" s="981"/>
      <c r="I133" s="982"/>
      <c r="J133" s="981"/>
      <c r="K133" s="980"/>
      <c r="L133" s="983"/>
      <c r="M133" s="984"/>
      <c r="N133" s="985"/>
      <c r="O133" s="985"/>
      <c r="P133" s="985"/>
      <c r="Q133" s="985"/>
    </row>
    <row r="134" spans="1:17" hidden="1">
      <c r="A134" s="976"/>
      <c r="B134" s="977"/>
      <c r="C134" s="978" t="str">
        <f t="shared" si="4"/>
        <v/>
      </c>
      <c r="D134" s="979">
        <f t="shared" si="5"/>
        <v>0</v>
      </c>
      <c r="E134" s="980"/>
      <c r="F134" s="980"/>
      <c r="G134" s="980"/>
      <c r="H134" s="981"/>
      <c r="I134" s="982"/>
      <c r="J134" s="981"/>
      <c r="K134" s="980"/>
      <c r="L134" s="983"/>
      <c r="M134" s="984"/>
      <c r="N134" s="985"/>
      <c r="O134" s="985"/>
      <c r="P134" s="985"/>
      <c r="Q134" s="985"/>
    </row>
    <row r="135" spans="1:17" hidden="1">
      <c r="A135" s="976"/>
      <c r="B135" s="977"/>
      <c r="C135" s="978" t="str">
        <f t="shared" si="4"/>
        <v/>
      </c>
      <c r="D135" s="979">
        <f t="shared" si="5"/>
        <v>0</v>
      </c>
      <c r="E135" s="980"/>
      <c r="F135" s="980"/>
      <c r="G135" s="980"/>
      <c r="H135" s="981"/>
      <c r="I135" s="981"/>
      <c r="J135" s="981"/>
      <c r="K135" s="980"/>
      <c r="L135" s="983"/>
      <c r="M135" s="984"/>
      <c r="N135" s="985"/>
      <c r="O135" s="985"/>
      <c r="P135" s="985"/>
      <c r="Q135" s="985"/>
    </row>
    <row r="136" spans="1:17" hidden="1">
      <c r="A136" s="976"/>
      <c r="B136" s="977"/>
      <c r="C136" s="978" t="str">
        <f t="shared" si="4"/>
        <v/>
      </c>
      <c r="D136" s="979">
        <f t="shared" si="5"/>
        <v>0</v>
      </c>
      <c r="E136" s="980"/>
      <c r="F136" s="980"/>
      <c r="G136" s="980"/>
      <c r="H136" s="981"/>
      <c r="I136" s="981"/>
      <c r="J136" s="981"/>
      <c r="K136" s="980"/>
      <c r="L136" s="983"/>
      <c r="M136" s="984"/>
      <c r="N136" s="985"/>
      <c r="O136" s="985"/>
      <c r="P136" s="985"/>
      <c r="Q136" s="985"/>
    </row>
    <row r="137" spans="1:17" hidden="1">
      <c r="A137" s="976"/>
      <c r="B137" s="977"/>
      <c r="C137" s="978" t="str">
        <f t="shared" si="4"/>
        <v/>
      </c>
      <c r="D137" s="979">
        <f t="shared" si="5"/>
        <v>0</v>
      </c>
      <c r="E137" s="980"/>
      <c r="F137" s="980"/>
      <c r="G137" s="980"/>
      <c r="H137" s="981"/>
      <c r="I137" s="981"/>
      <c r="J137" s="981"/>
      <c r="K137" s="980"/>
      <c r="L137" s="983"/>
      <c r="M137" s="984"/>
      <c r="N137" s="985"/>
      <c r="O137" s="985"/>
      <c r="P137" s="985"/>
      <c r="Q137" s="985"/>
    </row>
    <row r="138" spans="1:17" hidden="1">
      <c r="A138" s="976"/>
      <c r="B138" s="977"/>
      <c r="C138" s="978" t="str">
        <f t="shared" si="4"/>
        <v/>
      </c>
      <c r="D138" s="979">
        <f t="shared" si="5"/>
        <v>0</v>
      </c>
      <c r="E138" s="980"/>
      <c r="F138" s="980"/>
      <c r="G138" s="980"/>
      <c r="H138" s="981"/>
      <c r="I138" s="982"/>
      <c r="J138" s="981"/>
      <c r="K138" s="980"/>
      <c r="L138" s="983"/>
      <c r="M138" s="984"/>
      <c r="N138" s="985"/>
      <c r="O138" s="985"/>
      <c r="P138" s="985"/>
      <c r="Q138" s="985"/>
    </row>
    <row r="139" spans="1:17" hidden="1">
      <c r="A139" s="976"/>
      <c r="B139" s="977"/>
      <c r="C139" s="978" t="str">
        <f t="shared" si="4"/>
        <v/>
      </c>
      <c r="D139" s="979">
        <f t="shared" si="5"/>
        <v>0</v>
      </c>
      <c r="E139" s="980"/>
      <c r="F139" s="980"/>
      <c r="G139" s="980"/>
      <c r="H139" s="981"/>
      <c r="I139" s="981"/>
      <c r="J139" s="981"/>
      <c r="K139" s="980"/>
      <c r="L139" s="983"/>
      <c r="M139" s="984"/>
      <c r="N139" s="985"/>
      <c r="O139" s="985"/>
      <c r="P139" s="985"/>
      <c r="Q139" s="985"/>
    </row>
    <row r="140" spans="1:17" hidden="1">
      <c r="A140" s="976"/>
      <c r="B140" s="977"/>
      <c r="C140" s="978" t="str">
        <f t="shared" si="4"/>
        <v/>
      </c>
      <c r="D140" s="979">
        <f t="shared" si="5"/>
        <v>0</v>
      </c>
      <c r="E140" s="980"/>
      <c r="F140" s="980"/>
      <c r="G140" s="980"/>
      <c r="H140" s="981"/>
      <c r="I140" s="981"/>
      <c r="J140" s="981"/>
      <c r="K140" s="980"/>
      <c r="L140" s="983"/>
      <c r="M140" s="984"/>
      <c r="N140" s="985"/>
      <c r="O140" s="985"/>
      <c r="P140" s="985"/>
      <c r="Q140" s="985"/>
    </row>
    <row r="141" spans="1:17" hidden="1">
      <c r="A141" s="976"/>
      <c r="B141" s="977"/>
      <c r="C141" s="978" t="str">
        <f t="shared" si="4"/>
        <v/>
      </c>
      <c r="D141" s="979">
        <f t="shared" si="5"/>
        <v>0</v>
      </c>
      <c r="E141" s="980"/>
      <c r="F141" s="980"/>
      <c r="G141" s="980"/>
      <c r="I141" s="982"/>
      <c r="J141" s="981"/>
      <c r="K141" s="980"/>
      <c r="L141" s="983"/>
      <c r="M141" s="984"/>
      <c r="N141" s="985"/>
      <c r="O141" s="985"/>
      <c r="P141" s="985"/>
      <c r="Q141" s="985"/>
    </row>
    <row r="142" spans="1:17" hidden="1">
      <c r="A142" s="976"/>
      <c r="B142" s="977"/>
      <c r="C142" s="978" t="str">
        <f t="shared" si="4"/>
        <v/>
      </c>
      <c r="D142" s="979">
        <f t="shared" si="5"/>
        <v>0</v>
      </c>
      <c r="E142" s="980"/>
      <c r="F142" s="980"/>
      <c r="G142" s="980"/>
      <c r="H142" s="981"/>
      <c r="I142" s="981"/>
      <c r="J142" s="981"/>
      <c r="K142" s="980"/>
      <c r="L142" s="983"/>
      <c r="M142" s="984"/>
      <c r="N142" s="985"/>
      <c r="O142" s="985"/>
      <c r="P142" s="985"/>
      <c r="Q142" s="985"/>
    </row>
    <row r="143" spans="1:17" hidden="1">
      <c r="A143" s="976"/>
      <c r="B143" s="977"/>
      <c r="C143" s="978" t="str">
        <f t="shared" si="4"/>
        <v/>
      </c>
      <c r="D143" s="979">
        <f t="shared" si="5"/>
        <v>0</v>
      </c>
      <c r="E143" s="980"/>
      <c r="F143" s="980"/>
      <c r="G143" s="980"/>
      <c r="H143" s="981"/>
      <c r="I143" s="981"/>
      <c r="J143" s="981"/>
      <c r="K143" s="980"/>
      <c r="L143" s="983"/>
      <c r="M143" s="984"/>
      <c r="N143" s="985"/>
      <c r="O143" s="985"/>
      <c r="P143" s="985"/>
      <c r="Q143" s="985"/>
    </row>
    <row r="144" spans="1:17" hidden="1">
      <c r="A144" s="976"/>
      <c r="B144" s="977"/>
      <c r="C144" s="978" t="str">
        <f t="shared" si="4"/>
        <v/>
      </c>
      <c r="D144" s="979">
        <f t="shared" si="5"/>
        <v>0</v>
      </c>
      <c r="E144" s="980"/>
      <c r="F144" s="980"/>
      <c r="G144" s="980"/>
      <c r="H144" s="981"/>
      <c r="I144" s="981"/>
      <c r="J144" s="981"/>
      <c r="K144" s="980"/>
      <c r="L144" s="983"/>
      <c r="M144" s="984"/>
      <c r="N144" s="985"/>
      <c r="O144" s="985"/>
      <c r="P144" s="985"/>
      <c r="Q144" s="985"/>
    </row>
    <row r="145" spans="1:22" hidden="1">
      <c r="A145" s="976"/>
      <c r="B145" s="977"/>
      <c r="C145" s="978" t="str">
        <f t="shared" si="4"/>
        <v/>
      </c>
      <c r="D145" s="979">
        <f t="shared" si="5"/>
        <v>0</v>
      </c>
      <c r="E145" s="980"/>
      <c r="F145" s="980"/>
      <c r="G145" s="980"/>
      <c r="H145" s="981"/>
      <c r="I145" s="982"/>
      <c r="J145" s="981"/>
      <c r="K145" s="980"/>
      <c r="L145" s="983"/>
      <c r="M145" s="984"/>
      <c r="N145" s="985"/>
      <c r="O145" s="985"/>
      <c r="P145" s="985"/>
      <c r="Q145" s="985"/>
    </row>
    <row r="146" spans="1:22" hidden="1">
      <c r="A146" s="976"/>
      <c r="B146" s="977"/>
      <c r="C146" s="978" t="str">
        <f t="shared" si="4"/>
        <v/>
      </c>
      <c r="D146" s="979">
        <f t="shared" si="5"/>
        <v>0</v>
      </c>
      <c r="E146" s="980"/>
      <c r="F146" s="980"/>
      <c r="G146" s="980"/>
      <c r="H146" s="981"/>
      <c r="I146" s="982"/>
      <c r="J146" s="981"/>
      <c r="K146" s="980"/>
      <c r="L146" s="983"/>
      <c r="M146" s="984"/>
      <c r="N146" s="985"/>
      <c r="O146" s="985"/>
      <c r="P146" s="985"/>
      <c r="Q146" s="985"/>
    </row>
    <row r="147" spans="1:22" hidden="1">
      <c r="A147" s="976"/>
      <c r="B147" s="977"/>
      <c r="C147" s="978" t="str">
        <f t="shared" si="4"/>
        <v/>
      </c>
      <c r="D147" s="979">
        <f t="shared" si="5"/>
        <v>0</v>
      </c>
      <c r="J147" s="981"/>
      <c r="K147" s="980"/>
      <c r="L147" s="983"/>
      <c r="M147" s="984"/>
      <c r="N147" s="985"/>
      <c r="O147" s="985"/>
      <c r="P147" s="985"/>
      <c r="Q147" s="985"/>
    </row>
    <row r="148" spans="1:22" hidden="1">
      <c r="A148" s="976"/>
      <c r="B148" s="977"/>
      <c r="C148" s="978" t="str">
        <f t="shared" si="4"/>
        <v/>
      </c>
      <c r="D148" s="979">
        <f t="shared" si="5"/>
        <v>0</v>
      </c>
      <c r="E148" s="980"/>
      <c r="F148" s="980"/>
      <c r="G148" s="980"/>
      <c r="H148" s="981"/>
      <c r="I148" s="982"/>
      <c r="J148" s="981"/>
      <c r="K148" s="980"/>
      <c r="L148" s="983"/>
      <c r="M148" s="984"/>
      <c r="N148" s="985"/>
      <c r="O148" s="985"/>
      <c r="P148" s="985"/>
      <c r="Q148" s="985"/>
    </row>
    <row r="149" spans="1:22" hidden="1">
      <c r="A149" s="976"/>
      <c r="B149" s="977"/>
      <c r="C149" s="978" t="str">
        <f t="shared" si="4"/>
        <v/>
      </c>
      <c r="D149" s="979">
        <f t="shared" si="5"/>
        <v>0</v>
      </c>
      <c r="E149" s="980"/>
      <c r="F149" s="980"/>
      <c r="G149" s="980"/>
      <c r="H149" s="981"/>
      <c r="I149" s="982"/>
      <c r="J149" s="981"/>
      <c r="K149" s="980"/>
      <c r="L149" s="983"/>
      <c r="M149" s="984"/>
      <c r="N149" s="985"/>
      <c r="O149" s="985"/>
      <c r="P149" s="985"/>
      <c r="Q149" s="985"/>
    </row>
    <row r="150" spans="1:22" hidden="1">
      <c r="A150" s="976"/>
      <c r="B150" s="977"/>
      <c r="C150" s="978" t="str">
        <f t="shared" si="4"/>
        <v/>
      </c>
      <c r="D150" s="979">
        <f t="shared" si="5"/>
        <v>0</v>
      </c>
      <c r="E150" s="980"/>
      <c r="F150" s="980"/>
      <c r="G150" s="980"/>
      <c r="I150" s="982"/>
      <c r="J150" s="981"/>
      <c r="K150" s="980"/>
      <c r="L150" s="983"/>
      <c r="M150" s="984"/>
      <c r="N150" s="985"/>
      <c r="O150" s="985"/>
      <c r="P150" s="985"/>
      <c r="Q150" s="985"/>
    </row>
    <row r="151" spans="1:22" hidden="1">
      <c r="A151" s="976"/>
      <c r="B151" s="977"/>
      <c r="C151" s="978" t="str">
        <f t="shared" si="4"/>
        <v/>
      </c>
      <c r="D151" s="979">
        <f t="shared" si="5"/>
        <v>0</v>
      </c>
      <c r="E151" s="980"/>
      <c r="F151" s="980"/>
      <c r="G151" s="980"/>
      <c r="H151" s="981"/>
      <c r="I151" s="981"/>
      <c r="J151" s="981"/>
      <c r="K151" s="980"/>
      <c r="L151" s="983"/>
      <c r="M151" s="984"/>
      <c r="N151" s="985"/>
      <c r="O151" s="985"/>
      <c r="P151" s="985"/>
      <c r="Q151" s="985"/>
    </row>
    <row r="152" spans="1:22" hidden="1">
      <c r="A152" s="976"/>
      <c r="B152" s="977"/>
      <c r="C152" s="978" t="str">
        <f t="shared" si="4"/>
        <v/>
      </c>
      <c r="D152" s="979">
        <f t="shared" si="5"/>
        <v>0</v>
      </c>
      <c r="E152" s="980"/>
      <c r="F152" s="980"/>
      <c r="G152" s="980"/>
      <c r="H152" s="981"/>
      <c r="I152" s="982"/>
      <c r="J152" s="981"/>
      <c r="K152" s="980"/>
      <c r="L152" s="983"/>
      <c r="M152" s="984"/>
      <c r="N152" s="985"/>
      <c r="O152" s="985"/>
      <c r="P152" s="985"/>
      <c r="Q152" s="985"/>
    </row>
    <row r="153" spans="1:22" hidden="1">
      <c r="A153" s="976"/>
      <c r="B153" s="977"/>
      <c r="C153" s="978" t="str">
        <f t="shared" si="4"/>
        <v/>
      </c>
      <c r="D153" s="979">
        <f t="shared" si="5"/>
        <v>0</v>
      </c>
      <c r="E153" s="980"/>
      <c r="F153" s="980"/>
      <c r="J153" s="981"/>
      <c r="K153" s="980"/>
      <c r="L153" s="983"/>
      <c r="M153" s="984"/>
      <c r="N153" s="985"/>
      <c r="O153" s="985"/>
      <c r="P153" s="985"/>
      <c r="Q153" s="985"/>
    </row>
    <row r="154" spans="1:22" hidden="1">
      <c r="A154" s="976"/>
      <c r="B154" s="977"/>
      <c r="C154" s="978" t="str">
        <f t="shared" si="4"/>
        <v/>
      </c>
      <c r="D154" s="979">
        <f t="shared" si="5"/>
        <v>0</v>
      </c>
      <c r="E154" s="980"/>
      <c r="F154" s="980"/>
      <c r="G154" s="980"/>
      <c r="H154" s="981"/>
      <c r="I154" s="982"/>
      <c r="J154" s="981"/>
      <c r="K154" s="980"/>
      <c r="L154" s="983"/>
      <c r="M154" s="984"/>
      <c r="N154" s="985"/>
      <c r="O154" s="985"/>
      <c r="P154" s="985"/>
      <c r="Q154" s="985"/>
    </row>
    <row r="155" spans="1:22" hidden="1">
      <c r="A155" s="976"/>
      <c r="B155" s="977"/>
      <c r="C155" s="978" t="str">
        <f t="shared" si="4"/>
        <v/>
      </c>
      <c r="D155" s="979">
        <f t="shared" si="5"/>
        <v>0</v>
      </c>
      <c r="E155" s="980"/>
      <c r="F155" s="980"/>
      <c r="G155" s="980"/>
      <c r="H155" s="981"/>
      <c r="I155" s="982"/>
      <c r="J155" s="981"/>
      <c r="K155" s="980"/>
      <c r="L155" s="983"/>
      <c r="M155" s="984"/>
      <c r="N155" s="985"/>
      <c r="O155" s="985"/>
      <c r="P155" s="985"/>
      <c r="Q155" s="985"/>
    </row>
    <row r="156" spans="1:22" hidden="1">
      <c r="A156" s="976"/>
      <c r="B156" s="977"/>
      <c r="C156" s="978" t="str">
        <f t="shared" si="4"/>
        <v/>
      </c>
      <c r="D156" s="979">
        <f t="shared" si="5"/>
        <v>0</v>
      </c>
      <c r="E156" s="980"/>
      <c r="F156" s="980"/>
      <c r="G156" s="980"/>
      <c r="H156" s="981"/>
      <c r="I156" s="982"/>
      <c r="J156" s="981"/>
      <c r="K156" s="980"/>
      <c r="L156" s="983"/>
      <c r="M156" s="984"/>
      <c r="N156" s="985"/>
      <c r="O156" s="985"/>
      <c r="P156" s="985"/>
      <c r="Q156" s="985"/>
    </row>
    <row r="157" spans="1:22" hidden="1">
      <c r="A157" s="976"/>
      <c r="B157" s="977"/>
      <c r="C157" s="978" t="str">
        <f t="shared" si="4"/>
        <v/>
      </c>
      <c r="D157" s="979">
        <f t="shared" si="5"/>
        <v>0</v>
      </c>
      <c r="E157" s="980"/>
      <c r="F157" s="980"/>
      <c r="G157" s="980"/>
      <c r="H157" s="981"/>
      <c r="I157" s="982"/>
      <c r="J157" s="981"/>
      <c r="K157" s="980"/>
      <c r="L157" s="983"/>
      <c r="M157" s="984"/>
      <c r="N157" s="985"/>
      <c r="O157" s="985"/>
      <c r="P157" s="985"/>
      <c r="Q157" s="985"/>
    </row>
    <row r="158" spans="1:22" hidden="1">
      <c r="A158" s="976"/>
      <c r="B158" s="977"/>
      <c r="C158" s="978" t="str">
        <f t="shared" si="4"/>
        <v/>
      </c>
      <c r="D158" s="979">
        <f t="shared" si="5"/>
        <v>0</v>
      </c>
      <c r="E158" s="980"/>
      <c r="F158" s="980"/>
      <c r="G158" s="980"/>
      <c r="H158" s="981"/>
      <c r="I158" s="982"/>
      <c r="J158" s="981"/>
      <c r="K158" s="980"/>
      <c r="L158" s="983"/>
      <c r="M158" s="984"/>
      <c r="N158" s="985"/>
      <c r="O158" s="985"/>
      <c r="P158" s="985"/>
      <c r="Q158" s="985"/>
    </row>
    <row r="159" spans="1:22" ht="31.5" hidden="1">
      <c r="A159" s="959" t="s">
        <v>39</v>
      </c>
      <c r="B159" s="960" t="s">
        <v>893</v>
      </c>
      <c r="C159" s="960" t="s">
        <v>56</v>
      </c>
      <c r="D159" s="960"/>
      <c r="E159" s="961" t="s">
        <v>41</v>
      </c>
      <c r="F159" s="961" t="s">
        <v>42</v>
      </c>
      <c r="G159" s="961" t="s">
        <v>43</v>
      </c>
      <c r="H159" s="960" t="s">
        <v>64</v>
      </c>
      <c r="I159" s="960" t="s">
        <v>894</v>
      </c>
      <c r="J159" s="960" t="s">
        <v>63</v>
      </c>
      <c r="K159" s="962" t="s">
        <v>895</v>
      </c>
      <c r="L159" s="963" t="s">
        <v>84</v>
      </c>
      <c r="M159" s="964" t="s">
        <v>896</v>
      </c>
      <c r="N159" s="965" t="s">
        <v>897</v>
      </c>
      <c r="O159" s="965" t="s">
        <v>898</v>
      </c>
      <c r="P159" s="965" t="s">
        <v>899</v>
      </c>
      <c r="Q159" s="965" t="s">
        <v>900</v>
      </c>
      <c r="R159" s="965" t="s">
        <v>15586</v>
      </c>
      <c r="S159" s="1300" t="s">
        <v>15775</v>
      </c>
      <c r="T159" s="1226" t="s">
        <v>15776</v>
      </c>
      <c r="U159" s="1226" t="s">
        <v>15777</v>
      </c>
      <c r="V159" s="1226" t="s">
        <v>15778</v>
      </c>
    </row>
    <row r="160" spans="1:22">
      <c r="A160" s="989" t="s">
        <v>930</v>
      </c>
      <c r="B160" s="990"/>
      <c r="C160" s="991" t="str">
        <f t="shared" ref="C160:C223" si="6">IF(ISERROR((24*60)/B160),"",((24*60)/B160))</f>
        <v/>
      </c>
      <c r="D160" s="992"/>
      <c r="E160" s="993"/>
      <c r="F160" s="993"/>
      <c r="G160" s="993"/>
      <c r="H160" s="990"/>
      <c r="I160" s="994"/>
      <c r="J160" s="990"/>
      <c r="K160" s="993"/>
      <c r="L160" s="995"/>
      <c r="M160" s="996"/>
      <c r="N160" s="997"/>
      <c r="O160" s="997"/>
      <c r="P160" s="997"/>
      <c r="Q160" s="997"/>
    </row>
    <row r="161" spans="1:22">
      <c r="A161" s="976" t="s">
        <v>15474</v>
      </c>
      <c r="B161" s="981">
        <v>891</v>
      </c>
      <c r="C161" s="978">
        <f t="shared" si="6"/>
        <v>1.6161616161616161</v>
      </c>
      <c r="D161" s="999"/>
      <c r="E161" s="980" t="s">
        <v>1877</v>
      </c>
      <c r="F161" s="980" t="s">
        <v>15634</v>
      </c>
      <c r="G161" s="980">
        <v>500</v>
      </c>
      <c r="H161" s="318" t="s">
        <v>158</v>
      </c>
      <c r="I161" s="981">
        <v>0.25</v>
      </c>
      <c r="J161" s="981" t="s">
        <v>937</v>
      </c>
      <c r="K161" s="980" t="s">
        <v>977</v>
      </c>
      <c r="L161" s="983">
        <v>3.7</v>
      </c>
      <c r="M161" s="984">
        <v>45817</v>
      </c>
      <c r="N161" s="985" t="s">
        <v>709</v>
      </c>
      <c r="O161" s="985" t="s">
        <v>15635</v>
      </c>
      <c r="P161" s="985">
        <v>1.67</v>
      </c>
      <c r="Q161" s="985">
        <v>1.85</v>
      </c>
      <c r="R161" s="318">
        <v>7.5</v>
      </c>
    </row>
    <row r="162" spans="1:22">
      <c r="A162" s="976" t="s">
        <v>15575</v>
      </c>
      <c r="B162" s="981">
        <v>825</v>
      </c>
      <c r="C162" s="978">
        <f t="shared" si="6"/>
        <v>1.7454545454545454</v>
      </c>
      <c r="D162" s="999"/>
      <c r="E162" s="980" t="s">
        <v>939</v>
      </c>
      <c r="F162" s="980" t="s">
        <v>15638</v>
      </c>
      <c r="G162" s="980">
        <v>600</v>
      </c>
      <c r="H162" s="318" t="s">
        <v>158</v>
      </c>
      <c r="I162" s="318">
        <v>1.6</v>
      </c>
      <c r="J162" s="981" t="s">
        <v>937</v>
      </c>
      <c r="K162" s="980" t="s">
        <v>834</v>
      </c>
      <c r="L162" s="983">
        <v>4</v>
      </c>
      <c r="M162" s="984">
        <v>45827</v>
      </c>
      <c r="N162" s="985" t="s">
        <v>734</v>
      </c>
      <c r="O162" s="985"/>
      <c r="P162" s="985">
        <v>1.76</v>
      </c>
      <c r="Q162" s="985">
        <v>1.73</v>
      </c>
      <c r="R162" s="318">
        <v>12</v>
      </c>
    </row>
    <row r="163" spans="1:22">
      <c r="A163" s="988" t="s">
        <v>15573</v>
      </c>
      <c r="B163" s="318">
        <v>953</v>
      </c>
      <c r="C163" s="978">
        <f t="shared" si="6"/>
        <v>1.5110178384050368</v>
      </c>
      <c r="E163" s="987" t="s">
        <v>15636</v>
      </c>
      <c r="F163" s="987" t="s">
        <v>15637</v>
      </c>
      <c r="G163" s="987">
        <v>650</v>
      </c>
      <c r="H163" s="318" t="s">
        <v>158</v>
      </c>
      <c r="I163" s="318">
        <v>1.2</v>
      </c>
      <c r="J163" s="981" t="s">
        <v>937</v>
      </c>
      <c r="K163" s="980" t="s">
        <v>15484</v>
      </c>
      <c r="L163" s="983">
        <v>5</v>
      </c>
      <c r="M163" s="984">
        <v>45824</v>
      </c>
      <c r="N163" s="985" t="s">
        <v>777</v>
      </c>
      <c r="O163" s="985" t="s">
        <v>938</v>
      </c>
      <c r="P163" s="985">
        <v>1.71</v>
      </c>
      <c r="Q163" s="985">
        <v>1.71</v>
      </c>
      <c r="R163" s="318">
        <v>14</v>
      </c>
    </row>
    <row r="164" spans="1:22">
      <c r="A164" s="988" t="s">
        <v>15576</v>
      </c>
      <c r="B164" s="318">
        <v>950</v>
      </c>
      <c r="C164" s="978">
        <f t="shared" si="6"/>
        <v>1.5157894736842106</v>
      </c>
      <c r="E164" s="987" t="s">
        <v>15639</v>
      </c>
      <c r="F164" s="987" t="s">
        <v>15640</v>
      </c>
      <c r="G164" s="987">
        <v>650</v>
      </c>
      <c r="H164" s="318" t="s">
        <v>158</v>
      </c>
      <c r="I164" s="318">
        <v>0.9</v>
      </c>
      <c r="J164" s="981" t="s">
        <v>937</v>
      </c>
      <c r="K164" s="980" t="s">
        <v>959</v>
      </c>
      <c r="L164" s="983">
        <v>5</v>
      </c>
      <c r="M164" s="984">
        <v>45827</v>
      </c>
      <c r="N164" s="985" t="s">
        <v>669</v>
      </c>
      <c r="O164" s="985" t="s">
        <v>953</v>
      </c>
      <c r="P164" s="985">
        <v>1.73</v>
      </c>
      <c r="Q164" s="985" t="s">
        <v>15795</v>
      </c>
      <c r="R164" s="318">
        <v>8</v>
      </c>
    </row>
    <row r="165" spans="1:22">
      <c r="A165" s="976" t="s">
        <v>15577</v>
      </c>
      <c r="B165" s="981">
        <v>508</v>
      </c>
      <c r="C165" s="978">
        <f t="shared" si="6"/>
        <v>2.8346456692913384</v>
      </c>
      <c r="D165" s="999"/>
      <c r="E165" s="980" t="s">
        <v>943</v>
      </c>
      <c r="F165" s="980" t="s">
        <v>15641</v>
      </c>
      <c r="G165" s="980">
        <v>500</v>
      </c>
      <c r="H165" s="318" t="s">
        <v>158</v>
      </c>
      <c r="I165" s="981">
        <v>1.6</v>
      </c>
      <c r="J165" s="981" t="s">
        <v>252</v>
      </c>
      <c r="K165" s="980" t="s">
        <v>630</v>
      </c>
      <c r="L165" s="983">
        <v>2</v>
      </c>
      <c r="M165" s="984">
        <v>45827</v>
      </c>
      <c r="N165" s="985" t="s">
        <v>15642</v>
      </c>
      <c r="O165" s="985" t="s">
        <v>15643</v>
      </c>
      <c r="P165" s="985">
        <v>1.84</v>
      </c>
      <c r="Q165" s="985">
        <v>1.9</v>
      </c>
      <c r="R165" s="318">
        <v>6</v>
      </c>
    </row>
    <row r="166" spans="1:22">
      <c r="A166" s="976" t="s">
        <v>15578</v>
      </c>
      <c r="B166" s="981">
        <v>503</v>
      </c>
      <c r="C166" s="978">
        <f t="shared" si="6"/>
        <v>2.8628230616302188</v>
      </c>
      <c r="D166" s="999"/>
      <c r="E166" s="987" t="s">
        <v>943</v>
      </c>
      <c r="F166" s="987" t="s">
        <v>15644</v>
      </c>
      <c r="G166" s="987">
        <v>500</v>
      </c>
      <c r="H166" s="318" t="s">
        <v>158</v>
      </c>
      <c r="I166" s="318">
        <v>1.5</v>
      </c>
      <c r="J166" s="981" t="s">
        <v>252</v>
      </c>
      <c r="K166" s="980" t="s">
        <v>843</v>
      </c>
      <c r="L166" s="983">
        <v>2</v>
      </c>
      <c r="M166" s="984">
        <v>45827</v>
      </c>
      <c r="N166" s="985" t="s">
        <v>955</v>
      </c>
      <c r="O166" s="985" t="s">
        <v>946</v>
      </c>
      <c r="P166" s="985">
        <v>1.82</v>
      </c>
      <c r="Q166" s="985">
        <v>1.77</v>
      </c>
      <c r="R166" s="318">
        <v>7</v>
      </c>
    </row>
    <row r="167" spans="1:22">
      <c r="A167" s="976" t="s">
        <v>15580</v>
      </c>
      <c r="B167" s="981">
        <v>840</v>
      </c>
      <c r="C167" s="978">
        <f t="shared" si="6"/>
        <v>1.7142857142857142</v>
      </c>
      <c r="D167" s="999"/>
      <c r="E167" s="980" t="s">
        <v>945</v>
      </c>
      <c r="F167" s="980" t="s">
        <v>15583</v>
      </c>
      <c r="G167" s="980">
        <v>750</v>
      </c>
      <c r="H167" s="318" t="s">
        <v>158</v>
      </c>
      <c r="I167" s="318">
        <v>1.8</v>
      </c>
      <c r="J167" s="981" t="s">
        <v>937</v>
      </c>
      <c r="K167" s="980" t="s">
        <v>941</v>
      </c>
      <c r="L167" s="983">
        <v>5</v>
      </c>
      <c r="M167" s="984">
        <v>45831</v>
      </c>
      <c r="N167" s="985" t="s">
        <v>461</v>
      </c>
      <c r="O167" s="985" t="s">
        <v>978</v>
      </c>
      <c r="P167" s="985">
        <v>1.7849999999999999</v>
      </c>
      <c r="Q167" s="985">
        <v>1.81</v>
      </c>
      <c r="R167" s="318">
        <v>12</v>
      </c>
    </row>
    <row r="168" spans="1:22">
      <c r="A168" s="988" t="s">
        <v>15686</v>
      </c>
      <c r="B168" s="318">
        <v>891</v>
      </c>
      <c r="C168" s="978">
        <f t="shared" si="6"/>
        <v>1.6161616161616161</v>
      </c>
      <c r="E168" s="987" t="s">
        <v>1877</v>
      </c>
      <c r="F168" s="987" t="s">
        <v>15797</v>
      </c>
      <c r="G168" s="987">
        <v>500</v>
      </c>
      <c r="H168" s="318" t="s">
        <v>158</v>
      </c>
      <c r="I168" s="318">
        <v>0.25</v>
      </c>
      <c r="J168" s="981" t="s">
        <v>937</v>
      </c>
      <c r="K168" s="980" t="s">
        <v>489</v>
      </c>
      <c r="L168" s="983">
        <v>3.7</v>
      </c>
      <c r="M168" s="984">
        <v>45842</v>
      </c>
      <c r="N168" s="985" t="s">
        <v>793</v>
      </c>
      <c r="O168" s="985" t="s">
        <v>15798</v>
      </c>
      <c r="P168" s="985">
        <v>1.67</v>
      </c>
      <c r="Q168" s="985" t="s">
        <v>15799</v>
      </c>
      <c r="R168" s="318">
        <v>8.5</v>
      </c>
    </row>
    <row r="169" spans="1:22">
      <c r="A169" s="988" t="s">
        <v>15687</v>
      </c>
      <c r="B169" s="318">
        <v>811</v>
      </c>
      <c r="C169" s="978">
        <f t="shared" si="6"/>
        <v>1.7755856966707768</v>
      </c>
      <c r="E169" s="987" t="s">
        <v>425</v>
      </c>
      <c r="F169" s="980" t="s">
        <v>15688</v>
      </c>
      <c r="G169" s="987">
        <v>780</v>
      </c>
      <c r="H169" s="318" t="s">
        <v>158</v>
      </c>
      <c r="I169" s="318">
        <v>1.8</v>
      </c>
      <c r="J169" s="981" t="s">
        <v>937</v>
      </c>
      <c r="K169" s="980" t="s">
        <v>950</v>
      </c>
      <c r="L169" s="983">
        <v>5</v>
      </c>
      <c r="M169" s="984">
        <v>45842</v>
      </c>
      <c r="N169" s="985" t="s">
        <v>774</v>
      </c>
      <c r="O169" s="985" t="s">
        <v>15800</v>
      </c>
      <c r="P169" s="985">
        <v>1.78</v>
      </c>
      <c r="Q169" s="985" t="s">
        <v>15801</v>
      </c>
      <c r="R169" s="318">
        <v>13</v>
      </c>
    </row>
    <row r="170" spans="1:22">
      <c r="A170" s="988" t="s">
        <v>15692</v>
      </c>
      <c r="B170" s="981">
        <v>1037</v>
      </c>
      <c r="C170" s="978">
        <f t="shared" si="6"/>
        <v>1.3886210221793636</v>
      </c>
      <c r="D170" s="999"/>
      <c r="E170" s="980" t="s">
        <v>478</v>
      </c>
      <c r="F170" s="987" t="s">
        <v>15690</v>
      </c>
      <c r="G170" s="980">
        <v>600</v>
      </c>
      <c r="H170" s="318" t="s">
        <v>158</v>
      </c>
      <c r="I170" s="981">
        <v>0.8</v>
      </c>
      <c r="J170" s="981" t="s">
        <v>937</v>
      </c>
      <c r="K170" s="980" t="s">
        <v>975</v>
      </c>
      <c r="L170" s="983">
        <v>5</v>
      </c>
      <c r="M170" s="984">
        <v>45849</v>
      </c>
      <c r="N170" s="985" t="s">
        <v>463</v>
      </c>
      <c r="O170" s="985" t="s">
        <v>970</v>
      </c>
      <c r="P170" s="985">
        <v>1.7</v>
      </c>
      <c r="Q170" s="985">
        <v>1.9</v>
      </c>
      <c r="R170" s="318">
        <v>11</v>
      </c>
      <c r="S170" s="1302">
        <v>-3.5</v>
      </c>
      <c r="T170" s="1228">
        <v>-5.6</v>
      </c>
      <c r="U170" s="1230" t="s">
        <v>15802</v>
      </c>
      <c r="V170" s="1228" t="s">
        <v>15803</v>
      </c>
    </row>
    <row r="171" spans="1:22">
      <c r="A171" s="976" t="s">
        <v>15693</v>
      </c>
      <c r="B171" s="981">
        <v>1037</v>
      </c>
      <c r="C171" s="978">
        <f t="shared" si="6"/>
        <v>1.3886210221793636</v>
      </c>
      <c r="E171" s="980" t="s">
        <v>478</v>
      </c>
      <c r="F171" s="987" t="s">
        <v>15690</v>
      </c>
      <c r="G171" s="980">
        <v>600</v>
      </c>
      <c r="H171" s="318" t="s">
        <v>158</v>
      </c>
      <c r="I171" s="981">
        <v>0.8</v>
      </c>
      <c r="J171" s="981" t="s">
        <v>937</v>
      </c>
      <c r="K171" s="980" t="s">
        <v>15804</v>
      </c>
      <c r="L171" s="983">
        <v>5</v>
      </c>
      <c r="M171" s="984">
        <v>45852</v>
      </c>
      <c r="N171" s="985" t="s">
        <v>703</v>
      </c>
      <c r="O171" s="985" t="s">
        <v>970</v>
      </c>
      <c r="P171" s="985">
        <v>1.7</v>
      </c>
      <c r="Q171" s="985">
        <v>1.95</v>
      </c>
      <c r="R171" s="318">
        <v>11.5</v>
      </c>
    </row>
    <row r="172" spans="1:22">
      <c r="A172" s="976" t="s">
        <v>15689</v>
      </c>
      <c r="B172" s="981">
        <v>831</v>
      </c>
      <c r="C172" s="978">
        <f t="shared" si="6"/>
        <v>1.7328519855595668</v>
      </c>
      <c r="D172" s="999"/>
      <c r="E172" s="980" t="s">
        <v>1985</v>
      </c>
      <c r="F172" s="980" t="s">
        <v>15690</v>
      </c>
      <c r="G172" s="980">
        <v>600</v>
      </c>
      <c r="H172" s="318" t="s">
        <v>158</v>
      </c>
      <c r="I172" s="986">
        <v>0.8</v>
      </c>
      <c r="J172" s="981" t="s">
        <v>937</v>
      </c>
      <c r="K172" s="980" t="s">
        <v>789</v>
      </c>
      <c r="L172" s="983">
        <v>4</v>
      </c>
      <c r="M172" s="984">
        <v>45847</v>
      </c>
      <c r="N172" s="985" t="s">
        <v>632</v>
      </c>
      <c r="O172" s="985" t="s">
        <v>970</v>
      </c>
      <c r="P172" s="985">
        <v>1.7</v>
      </c>
      <c r="Q172" s="985">
        <v>1.9</v>
      </c>
      <c r="R172" s="318">
        <v>11</v>
      </c>
    </row>
    <row r="173" spans="1:22">
      <c r="A173" s="988" t="s">
        <v>15698</v>
      </c>
      <c r="B173" s="318">
        <v>1099</v>
      </c>
      <c r="C173" s="978">
        <f t="shared" si="6"/>
        <v>1.3102820746132848</v>
      </c>
      <c r="E173" s="987" t="s">
        <v>2223</v>
      </c>
      <c r="F173" s="987" t="s">
        <v>15712</v>
      </c>
      <c r="G173" s="987">
        <v>550</v>
      </c>
      <c r="H173" s="318" t="s">
        <v>158</v>
      </c>
      <c r="I173" s="318">
        <v>1</v>
      </c>
      <c r="J173" s="981" t="s">
        <v>937</v>
      </c>
      <c r="K173" s="980" t="s">
        <v>961</v>
      </c>
      <c r="L173" s="983">
        <v>5</v>
      </c>
      <c r="M173" s="984">
        <v>45854</v>
      </c>
      <c r="N173" s="985" t="s">
        <v>964</v>
      </c>
      <c r="O173" s="985" t="s">
        <v>957</v>
      </c>
      <c r="P173" s="985">
        <v>1.73</v>
      </c>
      <c r="Q173" s="985">
        <v>1.85</v>
      </c>
      <c r="R173" s="318">
        <v>11.5</v>
      </c>
    </row>
    <row r="174" spans="1:22">
      <c r="A174" s="988" t="s">
        <v>15814</v>
      </c>
      <c r="B174" s="318">
        <v>823</v>
      </c>
      <c r="C174" s="978">
        <f t="shared" si="6"/>
        <v>1.7496962332928312</v>
      </c>
      <c r="E174" s="987" t="s">
        <v>939</v>
      </c>
      <c r="F174" s="987" t="s">
        <v>15815</v>
      </c>
      <c r="G174" s="987">
        <v>600</v>
      </c>
      <c r="H174" s="318" t="s">
        <v>158</v>
      </c>
      <c r="I174" s="318">
        <v>1.6</v>
      </c>
      <c r="J174" s="981" t="s">
        <v>937</v>
      </c>
      <c r="K174" s="980" t="s">
        <v>834</v>
      </c>
      <c r="L174" s="983">
        <v>4</v>
      </c>
      <c r="M174" s="984">
        <v>45856</v>
      </c>
      <c r="N174" s="985" t="s">
        <v>709</v>
      </c>
      <c r="O174" s="985" t="s">
        <v>935</v>
      </c>
      <c r="P174" s="985">
        <v>1.76</v>
      </c>
      <c r="Q174" s="985">
        <v>1.63</v>
      </c>
      <c r="R174" s="318">
        <v>12</v>
      </c>
      <c r="S174" s="1302" t="s">
        <v>15816</v>
      </c>
      <c r="T174" s="1228" t="s">
        <v>15817</v>
      </c>
      <c r="U174" s="1228" t="s">
        <v>15818</v>
      </c>
      <c r="V174" s="1228" t="s">
        <v>15803</v>
      </c>
    </row>
    <row r="175" spans="1:22">
      <c r="A175" s="976" t="s">
        <v>15723</v>
      </c>
      <c r="B175" s="981">
        <v>478</v>
      </c>
      <c r="C175" s="978">
        <f t="shared" si="6"/>
        <v>3.01255230125523</v>
      </c>
      <c r="D175" s="999"/>
      <c r="E175" s="980" t="s">
        <v>1936</v>
      </c>
      <c r="F175" s="980" t="s">
        <v>15823</v>
      </c>
      <c r="G175" s="980">
        <v>500</v>
      </c>
      <c r="H175" s="318" t="s">
        <v>158</v>
      </c>
      <c r="I175" s="986">
        <v>0.8</v>
      </c>
      <c r="J175" s="981" t="s">
        <v>937</v>
      </c>
      <c r="K175" s="980" t="s">
        <v>999</v>
      </c>
      <c r="L175" s="983">
        <v>2</v>
      </c>
      <c r="M175" s="984">
        <v>45863</v>
      </c>
      <c r="N175" s="985" t="s">
        <v>609</v>
      </c>
      <c r="O175" s="985" t="s">
        <v>998</v>
      </c>
      <c r="P175" s="985">
        <v>1.68</v>
      </c>
      <c r="Q175" s="985">
        <v>1.74</v>
      </c>
      <c r="R175" s="318">
        <v>8.5</v>
      </c>
    </row>
    <row r="176" spans="1:22">
      <c r="A176" s="976" t="s">
        <v>15772</v>
      </c>
      <c r="B176" s="981">
        <v>946</v>
      </c>
      <c r="C176" s="978">
        <f t="shared" si="6"/>
        <v>1.522198731501057</v>
      </c>
      <c r="E176" s="980" t="s">
        <v>455</v>
      </c>
      <c r="F176" s="987" t="s">
        <v>948</v>
      </c>
      <c r="G176" s="980">
        <v>650</v>
      </c>
      <c r="H176" s="318" t="s">
        <v>158</v>
      </c>
      <c r="I176" s="986">
        <v>1.1000000000000001</v>
      </c>
      <c r="J176" s="981" t="s">
        <v>937</v>
      </c>
      <c r="K176" s="980" t="s">
        <v>977</v>
      </c>
      <c r="L176" s="983">
        <v>5</v>
      </c>
      <c r="M176" s="984">
        <v>45867</v>
      </c>
      <c r="N176" s="985" t="s">
        <v>461</v>
      </c>
      <c r="O176" s="985" t="s">
        <v>949</v>
      </c>
      <c r="P176" s="985">
        <v>1.7150000000000001</v>
      </c>
      <c r="Q176" s="985">
        <v>1.82</v>
      </c>
      <c r="R176" s="318">
        <v>12.5</v>
      </c>
      <c r="S176" s="1302" t="s">
        <v>15831</v>
      </c>
      <c r="T176" s="1228" t="s">
        <v>15832</v>
      </c>
      <c r="U176" s="1228" t="s">
        <v>15833</v>
      </c>
      <c r="V176" s="1228" t="s">
        <v>15803</v>
      </c>
    </row>
    <row r="177" spans="1:22">
      <c r="A177" s="988" t="s">
        <v>15864</v>
      </c>
      <c r="B177" s="318">
        <v>958</v>
      </c>
      <c r="C177" s="978">
        <f t="shared" si="6"/>
        <v>1.5031315240083507</v>
      </c>
      <c r="E177" s="987" t="s">
        <v>455</v>
      </c>
      <c r="F177" s="987" t="s">
        <v>15615</v>
      </c>
      <c r="G177" s="987">
        <v>650</v>
      </c>
      <c r="H177" s="318" t="s">
        <v>158</v>
      </c>
      <c r="I177" s="318">
        <v>0.8</v>
      </c>
      <c r="J177" s="981" t="s">
        <v>937</v>
      </c>
      <c r="K177" s="980" t="s">
        <v>976</v>
      </c>
      <c r="L177" s="983">
        <v>5</v>
      </c>
      <c r="M177" s="984">
        <v>45870</v>
      </c>
      <c r="N177" s="985" t="s">
        <v>703</v>
      </c>
      <c r="O177" s="985" t="s">
        <v>951</v>
      </c>
      <c r="P177" s="985">
        <v>1.72</v>
      </c>
      <c r="Q177" s="985">
        <v>1.86</v>
      </c>
      <c r="R177" s="318">
        <v>11</v>
      </c>
      <c r="S177" s="1302" t="s">
        <v>16358</v>
      </c>
      <c r="T177" s="1228" t="s">
        <v>16359</v>
      </c>
      <c r="U177" s="1228" t="s">
        <v>16360</v>
      </c>
      <c r="V177" s="1228" t="s">
        <v>15803</v>
      </c>
    </row>
    <row r="178" spans="1:22">
      <c r="A178" s="988" t="s">
        <v>15874</v>
      </c>
      <c r="B178" s="318">
        <v>865</v>
      </c>
      <c r="C178" s="978">
        <f t="shared" si="6"/>
        <v>1.6647398843930636</v>
      </c>
      <c r="E178" s="987" t="s">
        <v>884</v>
      </c>
      <c r="F178" s="980" t="s">
        <v>16361</v>
      </c>
      <c r="G178" s="987">
        <v>550</v>
      </c>
      <c r="H178" s="318" t="s">
        <v>426</v>
      </c>
      <c r="I178" s="318">
        <v>1.1000000000000001</v>
      </c>
      <c r="J178" s="981" t="s">
        <v>937</v>
      </c>
      <c r="K178" s="980" t="s">
        <v>15821</v>
      </c>
      <c r="L178" s="983">
        <v>4</v>
      </c>
      <c r="M178" s="984">
        <v>45880</v>
      </c>
      <c r="N178" s="985" t="s">
        <v>632</v>
      </c>
      <c r="O178" s="985" t="s">
        <v>16362</v>
      </c>
      <c r="P178" s="985">
        <v>1.68</v>
      </c>
      <c r="Q178" s="985">
        <v>1.68</v>
      </c>
      <c r="R178" s="318">
        <v>8</v>
      </c>
      <c r="S178" s="1302" t="s">
        <v>16363</v>
      </c>
      <c r="T178" s="1228" t="s">
        <v>16364</v>
      </c>
      <c r="U178" s="1228" t="s">
        <v>16365</v>
      </c>
      <c r="V178" s="1228" t="s">
        <v>15803</v>
      </c>
    </row>
    <row r="179" spans="1:22">
      <c r="A179" s="988" t="s">
        <v>16366</v>
      </c>
      <c r="B179" s="981">
        <v>843</v>
      </c>
      <c r="C179" s="978">
        <f t="shared" si="6"/>
        <v>1.708185053380783</v>
      </c>
      <c r="D179" s="999"/>
      <c r="E179" s="987" t="s">
        <v>871</v>
      </c>
      <c r="F179" s="980" t="s">
        <v>16367</v>
      </c>
      <c r="G179" s="980">
        <v>730</v>
      </c>
      <c r="H179" s="318" t="s">
        <v>158</v>
      </c>
      <c r="I179" s="981">
        <v>0.9</v>
      </c>
      <c r="J179" s="981" t="s">
        <v>937</v>
      </c>
      <c r="K179" s="980" t="s">
        <v>472</v>
      </c>
      <c r="L179" s="983">
        <v>5</v>
      </c>
      <c r="M179" s="984">
        <v>45884</v>
      </c>
      <c r="N179" s="985" t="s">
        <v>777</v>
      </c>
      <c r="O179" s="985" t="s">
        <v>942</v>
      </c>
      <c r="P179" s="985">
        <v>1.71</v>
      </c>
      <c r="Q179" s="985">
        <v>1.85</v>
      </c>
      <c r="R179" s="318">
        <v>13</v>
      </c>
      <c r="S179" s="1302" t="s">
        <v>16358</v>
      </c>
      <c r="T179" s="1228" t="s">
        <v>16359</v>
      </c>
      <c r="U179" s="1228" t="s">
        <v>16358</v>
      </c>
      <c r="V179" s="1228" t="s">
        <v>15803</v>
      </c>
    </row>
    <row r="180" spans="1:22">
      <c r="A180" s="988" t="s">
        <v>16368</v>
      </c>
      <c r="B180" s="318">
        <v>951</v>
      </c>
      <c r="C180" s="978">
        <f t="shared" si="6"/>
        <v>1.5141955835962144</v>
      </c>
      <c r="E180" s="987" t="s">
        <v>871</v>
      </c>
      <c r="F180" s="980" t="s">
        <v>948</v>
      </c>
      <c r="G180" s="987">
        <v>650</v>
      </c>
      <c r="H180" s="318" t="s">
        <v>158</v>
      </c>
      <c r="I180" s="318">
        <v>1.1000000000000001</v>
      </c>
      <c r="J180" s="981" t="s">
        <v>937</v>
      </c>
      <c r="K180" s="980" t="s">
        <v>488</v>
      </c>
      <c r="L180" s="983">
        <v>5</v>
      </c>
      <c r="M180" s="984">
        <v>45887</v>
      </c>
      <c r="N180" s="985" t="s">
        <v>16369</v>
      </c>
      <c r="O180" s="985" t="s">
        <v>949</v>
      </c>
      <c r="P180" s="985">
        <v>1.71</v>
      </c>
      <c r="Q180" s="985">
        <v>1.95</v>
      </c>
      <c r="R180" s="318">
        <v>11</v>
      </c>
      <c r="S180" s="1302" t="s">
        <v>15831</v>
      </c>
      <c r="T180" s="1228" t="s">
        <v>15832</v>
      </c>
      <c r="U180" s="1228" t="s">
        <v>16370</v>
      </c>
      <c r="V180" s="1228" t="s">
        <v>15803</v>
      </c>
    </row>
    <row r="181" spans="1:22">
      <c r="A181" s="976" t="s">
        <v>16371</v>
      </c>
      <c r="B181" s="981">
        <v>564</v>
      </c>
      <c r="C181" s="978">
        <f t="shared" si="6"/>
        <v>2.5531914893617023</v>
      </c>
      <c r="D181" s="999"/>
      <c r="E181" s="980" t="s">
        <v>16372</v>
      </c>
      <c r="F181" s="987" t="s">
        <v>16373</v>
      </c>
      <c r="G181" s="980">
        <v>450</v>
      </c>
      <c r="H181" s="318" t="s">
        <v>16080</v>
      </c>
      <c r="I181" s="986">
        <v>1.2</v>
      </c>
      <c r="J181" s="981" t="s">
        <v>937</v>
      </c>
      <c r="K181" s="980" t="s">
        <v>812</v>
      </c>
      <c r="L181" s="983">
        <v>2</v>
      </c>
      <c r="M181" s="984">
        <v>45896</v>
      </c>
      <c r="N181" s="985" t="s">
        <v>15466</v>
      </c>
      <c r="O181" s="985" t="s">
        <v>1002</v>
      </c>
      <c r="P181" s="985">
        <v>1.79</v>
      </c>
      <c r="Q181" s="985">
        <v>1.9</v>
      </c>
      <c r="R181" s="318">
        <v>8</v>
      </c>
      <c r="S181" s="1302" t="s">
        <v>16363</v>
      </c>
      <c r="T181" s="1228" t="s">
        <v>16374</v>
      </c>
      <c r="U181" s="1228" t="s">
        <v>15816</v>
      </c>
      <c r="V181" s="1228" t="s">
        <v>15803</v>
      </c>
    </row>
    <row r="182" spans="1:22">
      <c r="A182" s="988" t="s">
        <v>16375</v>
      </c>
      <c r="B182" s="318">
        <v>852</v>
      </c>
      <c r="C182" s="978">
        <f t="shared" si="6"/>
        <v>1.6901408450704225</v>
      </c>
      <c r="D182" s="999"/>
      <c r="E182" s="987" t="s">
        <v>16376</v>
      </c>
      <c r="F182" s="987" t="s">
        <v>16377</v>
      </c>
      <c r="G182" s="987">
        <v>650</v>
      </c>
      <c r="H182" s="318" t="s">
        <v>158</v>
      </c>
      <c r="I182" s="318">
        <v>0.8</v>
      </c>
      <c r="J182" s="981" t="s">
        <v>937</v>
      </c>
      <c r="K182" s="980" t="s">
        <v>16053</v>
      </c>
      <c r="L182" s="983">
        <v>4.5</v>
      </c>
      <c r="M182" s="984">
        <v>45891</v>
      </c>
      <c r="N182" s="985" t="s">
        <v>669</v>
      </c>
      <c r="O182" s="985" t="s">
        <v>15614</v>
      </c>
      <c r="P182" s="985">
        <v>1.73</v>
      </c>
      <c r="Q182" s="985">
        <v>1.9</v>
      </c>
      <c r="R182" s="318">
        <v>10.5</v>
      </c>
      <c r="S182" s="1302" t="s">
        <v>16378</v>
      </c>
      <c r="T182" s="1228" t="s">
        <v>16379</v>
      </c>
      <c r="U182" s="1228" t="s">
        <v>16380</v>
      </c>
      <c r="V182" s="1228" t="s">
        <v>15803</v>
      </c>
    </row>
    <row r="183" spans="1:22">
      <c r="A183" s="988" t="s">
        <v>16084</v>
      </c>
      <c r="B183" s="318">
        <v>762</v>
      </c>
      <c r="C183" s="978">
        <f t="shared" si="6"/>
        <v>1.889763779527559</v>
      </c>
      <c r="E183" s="987" t="s">
        <v>1985</v>
      </c>
      <c r="F183" s="980" t="s">
        <v>16086</v>
      </c>
      <c r="G183" s="987">
        <v>650</v>
      </c>
      <c r="H183" s="318" t="s">
        <v>158</v>
      </c>
      <c r="I183" s="318">
        <v>0.7</v>
      </c>
      <c r="J183" s="981" t="s">
        <v>937</v>
      </c>
      <c r="K183" s="980" t="s">
        <v>959</v>
      </c>
      <c r="L183" s="983">
        <v>4</v>
      </c>
      <c r="M183" s="984">
        <v>45898</v>
      </c>
      <c r="N183" s="985" t="s">
        <v>632</v>
      </c>
      <c r="O183" s="985" t="s">
        <v>915</v>
      </c>
      <c r="P183" s="985">
        <v>1.7</v>
      </c>
      <c r="Q183" s="985">
        <v>1.86</v>
      </c>
      <c r="R183" s="318">
        <v>11</v>
      </c>
      <c r="S183" s="1302" t="s">
        <v>16380</v>
      </c>
      <c r="T183" s="1228" t="s">
        <v>15817</v>
      </c>
      <c r="U183" s="1228" t="s">
        <v>16381</v>
      </c>
      <c r="V183" s="1228" t="s">
        <v>15803</v>
      </c>
    </row>
    <row r="184" spans="1:22">
      <c r="A184" s="976" t="s">
        <v>16082</v>
      </c>
      <c r="B184" s="981">
        <v>890</v>
      </c>
      <c r="C184" s="978">
        <f t="shared" si="6"/>
        <v>1.6179775280898876</v>
      </c>
      <c r="E184" s="980" t="s">
        <v>455</v>
      </c>
      <c r="F184" s="980" t="s">
        <v>16304</v>
      </c>
      <c r="G184" s="980">
        <v>690</v>
      </c>
      <c r="H184" s="318" t="s">
        <v>158</v>
      </c>
      <c r="I184" s="986">
        <v>1.1000000000000001</v>
      </c>
      <c r="J184" s="981" t="s">
        <v>937</v>
      </c>
      <c r="K184" s="980" t="s">
        <v>749</v>
      </c>
      <c r="L184" s="983">
        <v>5</v>
      </c>
      <c r="M184" s="984">
        <v>45897</v>
      </c>
      <c r="N184" s="985" t="s">
        <v>16083</v>
      </c>
      <c r="O184" s="985" t="s">
        <v>923</v>
      </c>
      <c r="P184" s="985">
        <v>1.73</v>
      </c>
      <c r="Q184" s="985">
        <v>1.99</v>
      </c>
      <c r="R184" s="318">
        <v>12.5</v>
      </c>
      <c r="S184" s="1302" t="s">
        <v>15831</v>
      </c>
      <c r="T184" s="1228" t="s">
        <v>15832</v>
      </c>
      <c r="U184" s="1228" t="s">
        <v>16382</v>
      </c>
      <c r="V184" s="1228" t="s">
        <v>15803</v>
      </c>
    </row>
    <row r="185" spans="1:22">
      <c r="A185" s="988" t="s">
        <v>16089</v>
      </c>
      <c r="B185" s="318">
        <v>950</v>
      </c>
      <c r="C185" s="978">
        <f t="shared" si="6"/>
        <v>1.5157894736842106</v>
      </c>
      <c r="E185" s="987" t="s">
        <v>1909</v>
      </c>
      <c r="F185" s="980" t="s">
        <v>16090</v>
      </c>
      <c r="G185" s="987">
        <v>650</v>
      </c>
      <c r="H185" s="318" t="s">
        <v>158</v>
      </c>
      <c r="I185" s="981">
        <v>0.9</v>
      </c>
      <c r="J185" s="981" t="s">
        <v>937</v>
      </c>
      <c r="K185" s="980" t="s">
        <v>961</v>
      </c>
      <c r="L185" s="983">
        <v>5</v>
      </c>
      <c r="M185" s="984">
        <v>45898</v>
      </c>
      <c r="N185" s="985" t="s">
        <v>16091</v>
      </c>
      <c r="O185" s="985" t="s">
        <v>15798</v>
      </c>
      <c r="P185" s="985">
        <v>1.73</v>
      </c>
      <c r="Q185" s="985">
        <v>1.85</v>
      </c>
      <c r="R185" s="318">
        <v>7.5</v>
      </c>
      <c r="S185" s="1302" t="s">
        <v>16383</v>
      </c>
      <c r="T185" s="1228" t="s">
        <v>16384</v>
      </c>
      <c r="U185" s="1228" t="s">
        <v>16385</v>
      </c>
      <c r="V185" s="1228" t="s">
        <v>15803</v>
      </c>
    </row>
    <row r="186" spans="1:22">
      <c r="A186" s="988" t="s">
        <v>16085</v>
      </c>
      <c r="B186" s="318">
        <v>1037</v>
      </c>
      <c r="C186" s="978">
        <f t="shared" si="6"/>
        <v>1.3886210221793636</v>
      </c>
      <c r="E186" s="987" t="s">
        <v>478</v>
      </c>
      <c r="F186" s="980" t="s">
        <v>16386</v>
      </c>
      <c r="G186" s="987">
        <v>600</v>
      </c>
      <c r="H186" s="318" t="s">
        <v>158</v>
      </c>
      <c r="I186" s="318">
        <v>0.8</v>
      </c>
      <c r="J186" s="981" t="s">
        <v>937</v>
      </c>
      <c r="K186" s="980" t="s">
        <v>459</v>
      </c>
      <c r="L186" s="983">
        <v>5</v>
      </c>
      <c r="M186" s="984">
        <v>45897</v>
      </c>
      <c r="N186" s="985" t="s">
        <v>793</v>
      </c>
      <c r="O186" s="985" t="s">
        <v>915</v>
      </c>
      <c r="P186" s="985">
        <v>1.7</v>
      </c>
      <c r="Q186" s="985">
        <v>1.94</v>
      </c>
      <c r="R186" s="318">
        <v>11</v>
      </c>
      <c r="S186" s="1302" t="s">
        <v>16387</v>
      </c>
      <c r="T186" s="1228" t="s">
        <v>15817</v>
      </c>
      <c r="U186" s="1228" t="s">
        <v>16388</v>
      </c>
      <c r="V186" s="1228" t="s">
        <v>15803</v>
      </c>
    </row>
    <row r="187" spans="1:22">
      <c r="A187" s="976" t="s">
        <v>15582</v>
      </c>
      <c r="B187" s="981">
        <v>612</v>
      </c>
      <c r="C187" s="978">
        <f t="shared" si="6"/>
        <v>2.3529411764705883</v>
      </c>
      <c r="D187" s="999"/>
      <c r="E187" s="980" t="s">
        <v>952</v>
      </c>
      <c r="F187" s="980" t="s">
        <v>15584</v>
      </c>
      <c r="G187" s="980">
        <v>600</v>
      </c>
      <c r="H187" s="318" t="s">
        <v>158</v>
      </c>
      <c r="I187" s="318">
        <v>1.1000000000000001</v>
      </c>
      <c r="J187" s="981" t="s">
        <v>937</v>
      </c>
      <c r="K187" s="980" t="s">
        <v>633</v>
      </c>
      <c r="L187" s="983">
        <v>4</v>
      </c>
      <c r="M187" s="984">
        <v>45832</v>
      </c>
      <c r="N187" s="985" t="s">
        <v>802</v>
      </c>
      <c r="O187" s="985" t="s">
        <v>935</v>
      </c>
      <c r="P187" s="985">
        <v>1.7</v>
      </c>
      <c r="Q187" s="985">
        <v>1.68</v>
      </c>
      <c r="R187" s="318">
        <v>8.5</v>
      </c>
    </row>
    <row r="188" spans="1:22">
      <c r="A188" s="976" t="s">
        <v>15826</v>
      </c>
      <c r="B188" s="981">
        <v>612</v>
      </c>
      <c r="C188" s="978">
        <f t="shared" si="6"/>
        <v>2.3529411764705883</v>
      </c>
      <c r="E188" s="980" t="s">
        <v>952</v>
      </c>
      <c r="F188" s="980" t="s">
        <v>15827</v>
      </c>
      <c r="G188" s="980">
        <v>600</v>
      </c>
      <c r="H188" s="318" t="s">
        <v>158</v>
      </c>
      <c r="I188" s="318">
        <v>1</v>
      </c>
      <c r="J188" s="981" t="s">
        <v>937</v>
      </c>
      <c r="K188" s="980" t="s">
        <v>480</v>
      </c>
      <c r="L188" s="983">
        <v>4</v>
      </c>
      <c r="M188" s="984">
        <v>45866</v>
      </c>
      <c r="N188" s="985" t="s">
        <v>676</v>
      </c>
      <c r="O188" s="985" t="s">
        <v>923</v>
      </c>
      <c r="P188" s="985">
        <v>1.6950000000000001</v>
      </c>
      <c r="Q188" s="985">
        <v>1.6</v>
      </c>
      <c r="R188" s="318">
        <v>8</v>
      </c>
    </row>
    <row r="189" spans="1:22">
      <c r="A189" s="976" t="s">
        <v>15724</v>
      </c>
      <c r="B189" s="981">
        <v>690</v>
      </c>
      <c r="C189" s="978">
        <f t="shared" si="6"/>
        <v>2.0869565217391304</v>
      </c>
      <c r="D189" s="999"/>
      <c r="E189" s="980" t="s">
        <v>299</v>
      </c>
      <c r="F189" s="980" t="s">
        <v>15725</v>
      </c>
      <c r="G189" s="980">
        <v>650</v>
      </c>
      <c r="H189" s="318" t="s">
        <v>426</v>
      </c>
      <c r="I189" s="986">
        <v>2.4</v>
      </c>
      <c r="J189" s="981" t="s">
        <v>937</v>
      </c>
      <c r="K189" s="980" t="s">
        <v>833</v>
      </c>
      <c r="L189" s="983">
        <v>5</v>
      </c>
      <c r="M189" s="984">
        <v>45863</v>
      </c>
      <c r="N189" s="985" t="s">
        <v>15768</v>
      </c>
      <c r="O189" s="985" t="s">
        <v>935</v>
      </c>
      <c r="P189" s="985">
        <v>1.7549999999999999</v>
      </c>
      <c r="Q189" s="985">
        <v>1.6</v>
      </c>
      <c r="R189" s="318">
        <v>12.5</v>
      </c>
    </row>
    <row r="190" spans="1:22">
      <c r="A190" s="988" t="s">
        <v>15770</v>
      </c>
      <c r="B190" s="318">
        <v>612</v>
      </c>
      <c r="C190" s="978">
        <f t="shared" si="6"/>
        <v>2.3529411764705883</v>
      </c>
      <c r="E190" s="987" t="s">
        <v>738</v>
      </c>
      <c r="F190" s="980" t="s">
        <v>15827</v>
      </c>
      <c r="G190" s="987">
        <v>600</v>
      </c>
      <c r="H190" s="318" t="s">
        <v>158</v>
      </c>
      <c r="I190" s="318">
        <v>1.1000000000000001</v>
      </c>
      <c r="J190" s="981" t="s">
        <v>937</v>
      </c>
      <c r="K190" s="980" t="s">
        <v>474</v>
      </c>
      <c r="L190" s="983">
        <v>4</v>
      </c>
      <c r="M190" s="984">
        <v>45867</v>
      </c>
      <c r="N190" s="985" t="s">
        <v>802</v>
      </c>
      <c r="O190" s="985" t="s">
        <v>923</v>
      </c>
      <c r="P190" s="985">
        <v>1.7</v>
      </c>
      <c r="Q190" s="985">
        <v>1.61</v>
      </c>
      <c r="R190" s="318">
        <v>8.5</v>
      </c>
      <c r="S190" s="1302" t="s">
        <v>15828</v>
      </c>
      <c r="T190" s="1228" t="s">
        <v>15829</v>
      </c>
      <c r="U190" s="1228" t="s">
        <v>15830</v>
      </c>
      <c r="V190" s="1228" t="s">
        <v>15803</v>
      </c>
    </row>
    <row r="191" spans="1:22">
      <c r="A191" s="988" t="s">
        <v>16389</v>
      </c>
      <c r="B191" s="981">
        <v>690</v>
      </c>
      <c r="C191" s="978">
        <f t="shared" si="6"/>
        <v>2.0869565217391304</v>
      </c>
      <c r="E191" s="980" t="s">
        <v>16390</v>
      </c>
      <c r="F191" s="987" t="s">
        <v>16391</v>
      </c>
      <c r="G191" s="980">
        <v>650</v>
      </c>
      <c r="H191" s="318" t="s">
        <v>426</v>
      </c>
      <c r="I191" s="318">
        <v>2.2999999999999998</v>
      </c>
      <c r="J191" s="981" t="s">
        <v>937</v>
      </c>
      <c r="K191" s="980" t="s">
        <v>629</v>
      </c>
      <c r="L191" s="983">
        <v>5</v>
      </c>
      <c r="M191" s="984">
        <v>45874</v>
      </c>
      <c r="N191" s="985" t="s">
        <v>15721</v>
      </c>
      <c r="O191" s="985" t="s">
        <v>926</v>
      </c>
      <c r="P191" s="985">
        <v>1.7549999999999999</v>
      </c>
      <c r="Q191" s="985">
        <v>1.82</v>
      </c>
      <c r="R191" s="318">
        <v>12.5</v>
      </c>
      <c r="S191" s="1302" t="s">
        <v>16380</v>
      </c>
      <c r="T191" s="1228" t="s">
        <v>16392</v>
      </c>
      <c r="U191" s="1228" t="s">
        <v>16393</v>
      </c>
      <c r="V191" s="1228" t="s">
        <v>15803</v>
      </c>
    </row>
    <row r="192" spans="1:22">
      <c r="A192" s="976" t="s">
        <v>16394</v>
      </c>
      <c r="B192" s="981">
        <v>588</v>
      </c>
      <c r="C192" s="978">
        <f t="shared" si="6"/>
        <v>2.4489795918367347</v>
      </c>
      <c r="D192" s="999"/>
      <c r="E192" s="980" t="s">
        <v>952</v>
      </c>
      <c r="F192" s="980" t="s">
        <v>16395</v>
      </c>
      <c r="G192" s="980">
        <v>620</v>
      </c>
      <c r="H192" s="318" t="s">
        <v>158</v>
      </c>
      <c r="I192" s="986">
        <v>1.1000000000000001</v>
      </c>
      <c r="J192" s="981" t="s">
        <v>937</v>
      </c>
      <c r="K192" s="980" t="s">
        <v>941</v>
      </c>
      <c r="L192" s="983">
        <v>4</v>
      </c>
      <c r="M192" s="984">
        <v>45875</v>
      </c>
      <c r="N192" s="985" t="s">
        <v>610</v>
      </c>
      <c r="O192" s="985" t="s">
        <v>936</v>
      </c>
      <c r="P192" s="985">
        <v>1.7</v>
      </c>
      <c r="Q192" s="985">
        <v>1.62</v>
      </c>
      <c r="R192" s="318">
        <v>8.5</v>
      </c>
      <c r="S192" s="1302">
        <v>-6.3</v>
      </c>
      <c r="T192" s="1228" t="s">
        <v>16396</v>
      </c>
      <c r="U192" s="1228" t="s">
        <v>16397</v>
      </c>
      <c r="V192" s="1228" t="s">
        <v>15803</v>
      </c>
    </row>
    <row r="193" spans="1:22">
      <c r="A193" s="988" t="s">
        <v>16398</v>
      </c>
      <c r="B193" s="318">
        <v>609</v>
      </c>
      <c r="C193" s="978">
        <f t="shared" si="6"/>
        <v>2.3645320197044337</v>
      </c>
      <c r="E193" s="987" t="s">
        <v>952</v>
      </c>
      <c r="F193" s="987" t="s">
        <v>16395</v>
      </c>
      <c r="G193" s="987">
        <v>600</v>
      </c>
      <c r="H193" s="318" t="s">
        <v>158</v>
      </c>
      <c r="I193" s="318">
        <v>1</v>
      </c>
      <c r="J193" s="981" t="s">
        <v>937</v>
      </c>
      <c r="K193" s="980" t="s">
        <v>924</v>
      </c>
      <c r="L193" s="983">
        <v>4</v>
      </c>
      <c r="M193" s="984">
        <v>45876</v>
      </c>
      <c r="N193" s="985" t="s">
        <v>676</v>
      </c>
      <c r="O193" s="985" t="s">
        <v>936</v>
      </c>
      <c r="P193" s="985">
        <v>1.7050000000000001</v>
      </c>
      <c r="Q193" s="985">
        <v>1.6</v>
      </c>
      <c r="R193" s="318">
        <v>7.5</v>
      </c>
      <c r="S193" s="1302" t="s">
        <v>15828</v>
      </c>
      <c r="T193" s="1228" t="s">
        <v>15829</v>
      </c>
      <c r="U193" s="1228" t="s">
        <v>16399</v>
      </c>
      <c r="V193" s="1228" t="s">
        <v>15803</v>
      </c>
    </row>
    <row r="194" spans="1:22">
      <c r="A194" s="976" t="s">
        <v>15177</v>
      </c>
      <c r="B194" s="318">
        <v>449</v>
      </c>
      <c r="C194" s="978">
        <f t="shared" si="6"/>
        <v>3.2071269487750556</v>
      </c>
      <c r="E194" s="987" t="s">
        <v>829</v>
      </c>
      <c r="F194" s="987" t="s">
        <v>15616</v>
      </c>
      <c r="G194" s="987">
        <v>690</v>
      </c>
      <c r="H194" s="318" t="s">
        <v>158</v>
      </c>
      <c r="I194" s="318">
        <v>0.9</v>
      </c>
      <c r="J194" s="981" t="s">
        <v>937</v>
      </c>
      <c r="K194" s="980" t="s">
        <v>15617</v>
      </c>
      <c r="L194" s="983">
        <v>5</v>
      </c>
      <c r="M194" s="984">
        <v>45779</v>
      </c>
      <c r="N194" s="985" t="s">
        <v>462</v>
      </c>
      <c r="O194" s="985" t="s">
        <v>998</v>
      </c>
      <c r="P194" s="985">
        <v>1.77</v>
      </c>
      <c r="Q194" s="985">
        <v>1.74</v>
      </c>
    </row>
    <row r="195" spans="1:22">
      <c r="A195" s="988" t="s">
        <v>15618</v>
      </c>
      <c r="B195" s="318">
        <v>482</v>
      </c>
      <c r="C195" s="978">
        <f t="shared" si="6"/>
        <v>2.9875518672199171</v>
      </c>
      <c r="E195" s="987" t="s">
        <v>904</v>
      </c>
      <c r="F195" s="980" t="s">
        <v>15619</v>
      </c>
      <c r="G195" s="987">
        <v>500</v>
      </c>
      <c r="H195" s="318" t="s">
        <v>158</v>
      </c>
      <c r="I195" s="982">
        <v>2</v>
      </c>
      <c r="J195" s="981" t="s">
        <v>937</v>
      </c>
      <c r="K195" s="980" t="s">
        <v>629</v>
      </c>
      <c r="L195" s="983">
        <v>4</v>
      </c>
      <c r="M195" s="984">
        <v>45783</v>
      </c>
      <c r="N195" s="985" t="s">
        <v>659</v>
      </c>
      <c r="O195" s="985" t="s">
        <v>15613</v>
      </c>
      <c r="P195" s="985">
        <v>1.655</v>
      </c>
      <c r="Q195" s="985">
        <v>1.95</v>
      </c>
      <c r="R195" s="318">
        <v>13</v>
      </c>
    </row>
    <row r="196" spans="1:22">
      <c r="A196" s="976" t="s">
        <v>15377</v>
      </c>
      <c r="B196" s="981">
        <v>516</v>
      </c>
      <c r="C196" s="978">
        <f t="shared" si="6"/>
        <v>2.7906976744186047</v>
      </c>
      <c r="E196" s="980" t="s">
        <v>628</v>
      </c>
      <c r="F196" s="980" t="s">
        <v>841</v>
      </c>
      <c r="G196" s="980">
        <v>600</v>
      </c>
      <c r="H196" s="318" t="s">
        <v>158</v>
      </c>
      <c r="I196" s="986">
        <v>2.7</v>
      </c>
      <c r="J196" s="981" t="s">
        <v>937</v>
      </c>
      <c r="K196" s="980" t="s">
        <v>879</v>
      </c>
      <c r="L196" s="983">
        <v>5</v>
      </c>
      <c r="M196" s="984">
        <v>45786</v>
      </c>
      <c r="N196" s="985" t="s">
        <v>680</v>
      </c>
      <c r="O196" s="985" t="s">
        <v>953</v>
      </c>
      <c r="P196" s="985">
        <v>1.75</v>
      </c>
      <c r="Q196" s="985">
        <v>2.04</v>
      </c>
      <c r="R196" s="318">
        <v>18</v>
      </c>
    </row>
    <row r="197" spans="1:22">
      <c r="A197" s="988" t="s">
        <v>15620</v>
      </c>
      <c r="B197" s="318">
        <v>514</v>
      </c>
      <c r="C197" s="978">
        <f t="shared" si="6"/>
        <v>2.8015564202334629</v>
      </c>
      <c r="E197" s="987" t="s">
        <v>954</v>
      </c>
      <c r="F197" s="980" t="s">
        <v>15621</v>
      </c>
      <c r="G197" s="987">
        <v>600</v>
      </c>
      <c r="H197" s="318" t="s">
        <v>158</v>
      </c>
      <c r="I197" s="318">
        <v>2.7</v>
      </c>
      <c r="J197" s="981" t="s">
        <v>252</v>
      </c>
      <c r="K197" s="980" t="s">
        <v>630</v>
      </c>
      <c r="L197" s="983">
        <v>5</v>
      </c>
      <c r="M197" s="984">
        <v>45796</v>
      </c>
      <c r="N197" s="985" t="s">
        <v>680</v>
      </c>
      <c r="O197" s="985" t="s">
        <v>15622</v>
      </c>
      <c r="P197" s="985">
        <v>1.74</v>
      </c>
      <c r="Q197" s="985">
        <v>2.0099999999999998</v>
      </c>
      <c r="R197" s="318">
        <v>18</v>
      </c>
    </row>
    <row r="198" spans="1:22">
      <c r="A198" s="976" t="s">
        <v>15542</v>
      </c>
      <c r="B198" s="981">
        <v>472</v>
      </c>
      <c r="C198" s="978">
        <f t="shared" si="6"/>
        <v>3.0508474576271185</v>
      </c>
      <c r="E198" s="987" t="s">
        <v>210</v>
      </c>
      <c r="F198" s="987" t="s">
        <v>15623</v>
      </c>
      <c r="G198" s="980">
        <v>650</v>
      </c>
      <c r="H198" s="318" t="s">
        <v>158</v>
      </c>
      <c r="I198" s="986">
        <v>3</v>
      </c>
      <c r="J198" s="981" t="s">
        <v>937</v>
      </c>
      <c r="K198" s="980" t="s">
        <v>661</v>
      </c>
      <c r="L198" s="983">
        <v>5</v>
      </c>
      <c r="M198" s="984">
        <v>45800</v>
      </c>
      <c r="N198" s="985" t="s">
        <v>15624</v>
      </c>
      <c r="O198" s="985" t="s">
        <v>923</v>
      </c>
      <c r="P198" s="985">
        <v>1.76</v>
      </c>
      <c r="Q198" s="985">
        <v>1.76</v>
      </c>
      <c r="R198" s="318">
        <v>16.5</v>
      </c>
    </row>
    <row r="199" spans="1:22">
      <c r="A199" s="976" t="s">
        <v>15566</v>
      </c>
      <c r="B199" s="981">
        <v>469</v>
      </c>
      <c r="C199" s="978">
        <f t="shared" si="6"/>
        <v>3.0703624733475481</v>
      </c>
      <c r="D199" s="999"/>
      <c r="E199" s="980" t="s">
        <v>818</v>
      </c>
      <c r="F199" s="987" t="s">
        <v>15633</v>
      </c>
      <c r="G199" s="980">
        <v>650</v>
      </c>
      <c r="H199" s="981" t="s">
        <v>158</v>
      </c>
      <c r="I199" s="318">
        <v>1.9</v>
      </c>
      <c r="J199" s="981" t="s">
        <v>937</v>
      </c>
      <c r="K199" s="980" t="s">
        <v>924</v>
      </c>
      <c r="L199" s="983">
        <v>5</v>
      </c>
      <c r="M199" s="984">
        <v>45810</v>
      </c>
      <c r="N199" s="985" t="s">
        <v>702</v>
      </c>
      <c r="O199" s="985" t="s">
        <v>915</v>
      </c>
      <c r="P199" s="985">
        <v>1.76</v>
      </c>
      <c r="Q199" s="985">
        <v>1.63</v>
      </c>
      <c r="R199" s="318">
        <v>18</v>
      </c>
    </row>
    <row r="200" spans="1:22">
      <c r="A200" s="976" t="s">
        <v>15572</v>
      </c>
      <c r="B200" s="981">
        <v>504</v>
      </c>
      <c r="C200" s="978">
        <f t="shared" si="6"/>
        <v>2.8571428571428572</v>
      </c>
      <c r="E200" s="980" t="s">
        <v>783</v>
      </c>
      <c r="F200" s="980" t="s">
        <v>15481</v>
      </c>
      <c r="G200" s="980">
        <v>500</v>
      </c>
      <c r="H200" s="318" t="s">
        <v>158</v>
      </c>
      <c r="I200" s="981">
        <v>3</v>
      </c>
      <c r="J200" s="981" t="s">
        <v>937</v>
      </c>
      <c r="K200" s="980" t="s">
        <v>747</v>
      </c>
      <c r="L200" s="983">
        <v>4</v>
      </c>
      <c r="M200" s="984">
        <v>45821</v>
      </c>
      <c r="N200" s="985" t="s">
        <v>847</v>
      </c>
      <c r="O200" s="985" t="s">
        <v>951</v>
      </c>
      <c r="P200" s="985">
        <v>1.77</v>
      </c>
      <c r="Q200" s="985">
        <v>1.9</v>
      </c>
      <c r="R200" s="318">
        <v>12</v>
      </c>
    </row>
    <row r="201" spans="1:22">
      <c r="A201" s="976" t="s">
        <v>15558</v>
      </c>
      <c r="B201" s="981">
        <v>509</v>
      </c>
      <c r="C201" s="978">
        <f t="shared" si="6"/>
        <v>2.8290766208251474</v>
      </c>
      <c r="D201" s="999"/>
      <c r="E201" s="980" t="s">
        <v>628</v>
      </c>
      <c r="F201" s="987" t="s">
        <v>15645</v>
      </c>
      <c r="G201" s="980">
        <v>600</v>
      </c>
      <c r="H201" s="318" t="s">
        <v>158</v>
      </c>
      <c r="I201" s="982">
        <v>2.7</v>
      </c>
      <c r="J201" s="981" t="s">
        <v>937</v>
      </c>
      <c r="K201" s="980" t="s">
        <v>1231</v>
      </c>
      <c r="L201" s="983">
        <v>5</v>
      </c>
      <c r="M201" s="984">
        <v>45828</v>
      </c>
      <c r="N201" s="985" t="s">
        <v>680</v>
      </c>
      <c r="O201" s="985" t="s">
        <v>1001</v>
      </c>
      <c r="P201" s="985">
        <v>1.74</v>
      </c>
      <c r="Q201" s="985">
        <v>2.06</v>
      </c>
      <c r="R201" s="318">
        <v>18</v>
      </c>
    </row>
    <row r="202" spans="1:22">
      <c r="A202" s="988" t="s">
        <v>15805</v>
      </c>
      <c r="B202" s="318">
        <v>516</v>
      </c>
      <c r="C202" s="978">
        <f t="shared" si="6"/>
        <v>2.7906976744186047</v>
      </c>
      <c r="D202" s="999"/>
      <c r="E202" s="987" t="s">
        <v>960</v>
      </c>
      <c r="F202" s="987" t="s">
        <v>15806</v>
      </c>
      <c r="G202" s="987">
        <v>600</v>
      </c>
      <c r="H202" s="318" t="s">
        <v>279</v>
      </c>
      <c r="I202" s="318">
        <v>4</v>
      </c>
      <c r="J202" s="981" t="s">
        <v>252</v>
      </c>
      <c r="K202" s="980" t="s">
        <v>470</v>
      </c>
      <c r="L202" s="983">
        <v>5</v>
      </c>
      <c r="M202" s="984">
        <v>45849</v>
      </c>
      <c r="N202" s="985" t="s">
        <v>702</v>
      </c>
      <c r="O202" s="985" t="s">
        <v>942</v>
      </c>
      <c r="P202" s="985">
        <v>1.79</v>
      </c>
      <c r="Q202" s="985">
        <v>1.8</v>
      </c>
      <c r="R202" s="318">
        <v>18</v>
      </c>
    </row>
    <row r="203" spans="1:22">
      <c r="A203" s="988" t="s">
        <v>15811</v>
      </c>
      <c r="B203" s="318">
        <v>605</v>
      </c>
      <c r="C203" s="978">
        <f t="shared" si="6"/>
        <v>2.3801652892561984</v>
      </c>
      <c r="E203" s="987" t="s">
        <v>15812</v>
      </c>
      <c r="F203" s="987" t="s">
        <v>15813</v>
      </c>
      <c r="G203" s="987">
        <v>500</v>
      </c>
      <c r="H203" s="318" t="s">
        <v>158</v>
      </c>
      <c r="I203" s="318">
        <v>0.6</v>
      </c>
      <c r="J203" s="981" t="s">
        <v>937</v>
      </c>
      <c r="K203" s="980" t="s">
        <v>480</v>
      </c>
      <c r="L203" s="983">
        <v>5</v>
      </c>
      <c r="M203" s="984">
        <v>45853</v>
      </c>
      <c r="N203" s="985" t="s">
        <v>847</v>
      </c>
      <c r="O203" s="985" t="s">
        <v>946</v>
      </c>
      <c r="P203" s="985">
        <v>1.74</v>
      </c>
      <c r="Q203" s="985">
        <v>1.78</v>
      </c>
      <c r="R203" s="318">
        <v>15</v>
      </c>
    </row>
    <row r="204" spans="1:22">
      <c r="A204" s="988" t="s">
        <v>15718</v>
      </c>
      <c r="B204" s="318">
        <v>509</v>
      </c>
      <c r="C204" s="978">
        <f t="shared" si="6"/>
        <v>2.8290766208251474</v>
      </c>
      <c r="D204" s="999"/>
      <c r="E204" s="987" t="s">
        <v>628</v>
      </c>
      <c r="F204" s="987" t="s">
        <v>15720</v>
      </c>
      <c r="G204" s="987">
        <v>600</v>
      </c>
      <c r="H204" s="318" t="s">
        <v>158</v>
      </c>
      <c r="I204" s="318">
        <v>2.7</v>
      </c>
      <c r="J204" s="981" t="s">
        <v>937</v>
      </c>
      <c r="K204" s="980" t="s">
        <v>842</v>
      </c>
      <c r="L204" s="983">
        <v>5</v>
      </c>
      <c r="M204" s="984">
        <v>45865</v>
      </c>
      <c r="N204" s="985" t="s">
        <v>15721</v>
      </c>
      <c r="O204" s="985" t="s">
        <v>912</v>
      </c>
      <c r="P204" s="985">
        <v>1.7350000000000001</v>
      </c>
      <c r="Q204" s="985">
        <v>1.7</v>
      </c>
      <c r="R204" s="318">
        <v>17.5</v>
      </c>
    </row>
    <row r="205" spans="1:22">
      <c r="A205" s="976" t="s">
        <v>15722</v>
      </c>
      <c r="B205" s="318">
        <v>471</v>
      </c>
      <c r="C205" s="978">
        <f t="shared" si="6"/>
        <v>3.0573248407643314</v>
      </c>
      <c r="E205" s="987" t="s">
        <v>210</v>
      </c>
      <c r="F205" s="980" t="s">
        <v>15633</v>
      </c>
      <c r="G205" s="987">
        <v>650</v>
      </c>
      <c r="H205" s="318" t="s">
        <v>158</v>
      </c>
      <c r="I205" s="318">
        <v>3</v>
      </c>
      <c r="J205" s="981" t="s">
        <v>937</v>
      </c>
      <c r="K205" s="980" t="s">
        <v>633</v>
      </c>
      <c r="L205" s="983">
        <v>5</v>
      </c>
      <c r="M205" s="984">
        <v>45862</v>
      </c>
      <c r="N205" s="985" t="s">
        <v>680</v>
      </c>
      <c r="O205" s="985" t="s">
        <v>915</v>
      </c>
      <c r="P205" s="985">
        <v>1.76</v>
      </c>
      <c r="Q205" s="985">
        <v>1.72</v>
      </c>
      <c r="R205" s="318">
        <v>16.5</v>
      </c>
    </row>
    <row r="206" spans="1:22">
      <c r="A206" s="976" t="s">
        <v>15824</v>
      </c>
      <c r="B206" s="981">
        <v>482</v>
      </c>
      <c r="C206" s="978">
        <f t="shared" si="6"/>
        <v>2.9875518672199171</v>
      </c>
      <c r="D206" s="999"/>
      <c r="E206" s="980" t="s">
        <v>904</v>
      </c>
      <c r="F206" s="980" t="s">
        <v>15610</v>
      </c>
      <c r="G206" s="980">
        <v>500</v>
      </c>
      <c r="H206" s="318" t="s">
        <v>158</v>
      </c>
      <c r="I206" s="981">
        <v>1.8</v>
      </c>
      <c r="J206" s="981" t="s">
        <v>937</v>
      </c>
      <c r="K206" s="980" t="s">
        <v>812</v>
      </c>
      <c r="L206" s="983">
        <v>4</v>
      </c>
      <c r="M206" s="984">
        <v>45866</v>
      </c>
      <c r="N206" s="985" t="s">
        <v>659</v>
      </c>
      <c r="O206" s="985" t="s">
        <v>958</v>
      </c>
      <c r="P206" s="985">
        <v>1.655</v>
      </c>
      <c r="Q206" s="985" t="s">
        <v>15825</v>
      </c>
      <c r="R206" s="318">
        <v>14</v>
      </c>
    </row>
    <row r="207" spans="1:22">
      <c r="A207" s="976" t="s">
        <v>16400</v>
      </c>
      <c r="B207" s="981">
        <v>440</v>
      </c>
      <c r="C207" s="978">
        <f t="shared" si="6"/>
        <v>3.2727272727272729</v>
      </c>
      <c r="D207" s="999"/>
      <c r="E207" s="987" t="s">
        <v>903</v>
      </c>
      <c r="F207" s="980" t="s">
        <v>16330</v>
      </c>
      <c r="G207" s="980">
        <v>710</v>
      </c>
      <c r="H207" s="318" t="s">
        <v>279</v>
      </c>
      <c r="I207" s="986">
        <v>2</v>
      </c>
      <c r="J207" s="981" t="s">
        <v>937</v>
      </c>
      <c r="K207" s="980" t="s">
        <v>951</v>
      </c>
      <c r="L207" s="983">
        <v>5</v>
      </c>
      <c r="M207" s="984">
        <v>45874</v>
      </c>
      <c r="N207" s="985" t="s">
        <v>460</v>
      </c>
      <c r="O207" s="985" t="s">
        <v>957</v>
      </c>
      <c r="P207" s="985">
        <v>1.76</v>
      </c>
      <c r="Q207" s="985">
        <v>1.9</v>
      </c>
      <c r="R207" s="318">
        <v>18</v>
      </c>
      <c r="S207" s="1302" t="s">
        <v>16358</v>
      </c>
      <c r="T207" s="1228" t="s">
        <v>15830</v>
      </c>
      <c r="U207" s="1228" t="s">
        <v>16393</v>
      </c>
      <c r="V207" s="1228" t="s">
        <v>15803</v>
      </c>
    </row>
    <row r="208" spans="1:22">
      <c r="A208" s="988" t="s">
        <v>16401</v>
      </c>
      <c r="B208" s="318">
        <v>457</v>
      </c>
      <c r="C208" s="978">
        <f t="shared" si="6"/>
        <v>3.1509846827133479</v>
      </c>
      <c r="E208" s="987" t="s">
        <v>904</v>
      </c>
      <c r="F208" s="980" t="s">
        <v>16402</v>
      </c>
      <c r="G208" s="987">
        <v>530</v>
      </c>
      <c r="H208" s="318" t="s">
        <v>158</v>
      </c>
      <c r="I208" s="318">
        <v>1.8</v>
      </c>
      <c r="J208" s="981" t="s">
        <v>937</v>
      </c>
      <c r="K208" s="980" t="s">
        <v>16403</v>
      </c>
      <c r="L208" s="983">
        <v>4</v>
      </c>
      <c r="M208" s="984">
        <v>45877</v>
      </c>
      <c r="N208" s="985" t="s">
        <v>659</v>
      </c>
      <c r="O208" s="985" t="s">
        <v>906</v>
      </c>
      <c r="P208" s="985">
        <v>1.655</v>
      </c>
      <c r="Q208" s="985">
        <v>1.95</v>
      </c>
      <c r="R208" s="318">
        <v>14</v>
      </c>
      <c r="S208" s="1302" t="s">
        <v>16404</v>
      </c>
      <c r="T208" s="1228" t="s">
        <v>15830</v>
      </c>
      <c r="U208" s="1228" t="s">
        <v>16405</v>
      </c>
      <c r="V208" s="1228" t="s">
        <v>15803</v>
      </c>
    </row>
    <row r="209" spans="1:22">
      <c r="A209" s="976" t="s">
        <v>16406</v>
      </c>
      <c r="B209" s="981">
        <v>442</v>
      </c>
      <c r="C209" s="978">
        <f t="shared" si="6"/>
        <v>3.2579185520361991</v>
      </c>
      <c r="E209" s="980" t="s">
        <v>954</v>
      </c>
      <c r="F209" s="987" t="s">
        <v>16407</v>
      </c>
      <c r="G209" s="980">
        <v>700</v>
      </c>
      <c r="H209" s="318" t="s">
        <v>158</v>
      </c>
      <c r="I209" s="986">
        <v>2.9</v>
      </c>
      <c r="J209" s="981" t="s">
        <v>937</v>
      </c>
      <c r="K209" s="980" t="s">
        <v>843</v>
      </c>
      <c r="L209" s="983">
        <v>5</v>
      </c>
      <c r="M209" s="984">
        <v>45887</v>
      </c>
      <c r="N209" s="985" t="s">
        <v>15768</v>
      </c>
      <c r="O209" s="985" t="s">
        <v>912</v>
      </c>
      <c r="P209" s="985">
        <v>1.7350000000000001</v>
      </c>
      <c r="Q209" s="985">
        <v>1.72</v>
      </c>
      <c r="R209" s="318">
        <v>17.5</v>
      </c>
      <c r="S209" s="1302" t="s">
        <v>16408</v>
      </c>
      <c r="T209" s="1228" t="s">
        <v>16409</v>
      </c>
      <c r="U209" s="1228" t="s">
        <v>16404</v>
      </c>
      <c r="V209" s="1228" t="s">
        <v>15803</v>
      </c>
    </row>
    <row r="210" spans="1:22">
      <c r="A210" s="988" t="s">
        <v>16410</v>
      </c>
      <c r="B210" s="981">
        <v>456</v>
      </c>
      <c r="C210" s="978">
        <f t="shared" si="6"/>
        <v>3.1578947368421053</v>
      </c>
      <c r="D210" s="999"/>
      <c r="E210" s="980" t="s">
        <v>16411</v>
      </c>
      <c r="F210" s="987" t="s">
        <v>16412</v>
      </c>
      <c r="G210" s="980">
        <v>550</v>
      </c>
      <c r="H210" s="318" t="s">
        <v>664</v>
      </c>
      <c r="I210" s="982"/>
      <c r="J210" s="981" t="s">
        <v>937</v>
      </c>
      <c r="K210" s="980" t="s">
        <v>480</v>
      </c>
      <c r="L210" s="983">
        <v>4</v>
      </c>
      <c r="M210" s="984">
        <v>45890</v>
      </c>
      <c r="N210" s="985" t="s">
        <v>847</v>
      </c>
      <c r="O210" s="985" t="s">
        <v>15614</v>
      </c>
      <c r="P210" s="985">
        <v>1.79</v>
      </c>
      <c r="Q210" s="985">
        <v>1.9</v>
      </c>
      <c r="R210" s="318">
        <v>27</v>
      </c>
      <c r="S210" s="1302" t="s">
        <v>16413</v>
      </c>
      <c r="T210" s="1228" t="s">
        <v>16414</v>
      </c>
      <c r="U210" s="1228" t="s">
        <v>16415</v>
      </c>
      <c r="V210" s="1228" t="s">
        <v>15803</v>
      </c>
    </row>
    <row r="211" spans="1:22">
      <c r="A211" s="976" t="s">
        <v>15625</v>
      </c>
      <c r="B211" s="981">
        <v>193</v>
      </c>
      <c r="C211" s="978">
        <f t="shared" si="6"/>
        <v>7.4611398963730569</v>
      </c>
      <c r="E211" s="980" t="s">
        <v>15626</v>
      </c>
      <c r="F211" s="987" t="s">
        <v>15627</v>
      </c>
      <c r="G211" s="980">
        <v>650</v>
      </c>
      <c r="H211" s="318" t="s">
        <v>635</v>
      </c>
      <c r="I211" s="318">
        <v>1.7</v>
      </c>
      <c r="J211" s="981" t="s">
        <v>937</v>
      </c>
      <c r="K211" s="980" t="s">
        <v>888</v>
      </c>
      <c r="L211" s="983">
        <v>4</v>
      </c>
      <c r="M211" s="984">
        <v>45803</v>
      </c>
      <c r="N211" s="985" t="s">
        <v>964</v>
      </c>
      <c r="O211" s="985" t="s">
        <v>938</v>
      </c>
      <c r="P211" s="985">
        <v>1.7849999999999999</v>
      </c>
      <c r="Q211" s="985">
        <v>1.85</v>
      </c>
      <c r="R211" s="318">
        <v>33</v>
      </c>
    </row>
    <row r="212" spans="1:22">
      <c r="A212" s="976" t="s">
        <v>15570</v>
      </c>
      <c r="B212" s="981">
        <v>287</v>
      </c>
      <c r="C212" s="978">
        <f t="shared" si="6"/>
        <v>5.0174216027874561</v>
      </c>
      <c r="D212" s="999"/>
      <c r="E212" s="980" t="s">
        <v>907</v>
      </c>
      <c r="F212" s="987" t="s">
        <v>15628</v>
      </c>
      <c r="G212" s="980">
        <v>600</v>
      </c>
      <c r="H212" s="981" t="s">
        <v>635</v>
      </c>
      <c r="I212" s="986">
        <v>2.1</v>
      </c>
      <c r="J212" s="981" t="s">
        <v>937</v>
      </c>
      <c r="K212" s="980" t="s">
        <v>480</v>
      </c>
      <c r="L212" s="983">
        <v>5.5</v>
      </c>
      <c r="M212" s="984">
        <v>45804</v>
      </c>
      <c r="N212" s="985" t="s">
        <v>463</v>
      </c>
      <c r="O212" s="985" t="s">
        <v>923</v>
      </c>
      <c r="P212" s="985">
        <v>1.81</v>
      </c>
      <c r="Q212" s="985">
        <v>1.72</v>
      </c>
      <c r="R212" s="318">
        <v>21</v>
      </c>
    </row>
    <row r="213" spans="1:22">
      <c r="A213" s="988" t="s">
        <v>15449</v>
      </c>
      <c r="B213" s="318">
        <v>288</v>
      </c>
      <c r="C213" s="978">
        <f t="shared" si="6"/>
        <v>5</v>
      </c>
      <c r="E213" s="987" t="s">
        <v>473</v>
      </c>
      <c r="F213" s="987" t="s">
        <v>15606</v>
      </c>
      <c r="G213" s="987">
        <v>600</v>
      </c>
      <c r="H213" s="318" t="s">
        <v>279</v>
      </c>
      <c r="I213" s="318">
        <v>2.9</v>
      </c>
      <c r="J213" s="981" t="s">
        <v>937</v>
      </c>
      <c r="K213" s="980" t="s">
        <v>951</v>
      </c>
      <c r="L213" s="983">
        <v>5.5</v>
      </c>
      <c r="M213" s="984">
        <v>45805</v>
      </c>
      <c r="N213" s="985" t="s">
        <v>462</v>
      </c>
      <c r="O213" s="985" t="s">
        <v>970</v>
      </c>
      <c r="P213" s="985">
        <v>1.81</v>
      </c>
      <c r="Q213" s="985">
        <v>1.62</v>
      </c>
      <c r="R213" s="318">
        <v>21</v>
      </c>
    </row>
    <row r="214" spans="1:22">
      <c r="A214" s="988" t="s">
        <v>15560</v>
      </c>
      <c r="B214" s="318">
        <v>250</v>
      </c>
      <c r="C214" s="978">
        <f t="shared" si="6"/>
        <v>5.76</v>
      </c>
      <c r="E214" s="987" t="s">
        <v>7308</v>
      </c>
      <c r="F214" s="987" t="s">
        <v>15598</v>
      </c>
      <c r="G214" s="987">
        <v>550</v>
      </c>
      <c r="H214" s="318" t="s">
        <v>279</v>
      </c>
      <c r="I214" s="318">
        <v>4.3</v>
      </c>
      <c r="J214" s="981" t="s">
        <v>252</v>
      </c>
      <c r="K214" s="980" t="s">
        <v>472</v>
      </c>
      <c r="L214" s="983">
        <v>4.5</v>
      </c>
      <c r="M214" s="984">
        <v>45828</v>
      </c>
      <c r="N214" s="985" t="s">
        <v>460</v>
      </c>
      <c r="O214" s="985" t="s">
        <v>15796</v>
      </c>
      <c r="P214" s="985">
        <v>1.74</v>
      </c>
      <c r="Q214" s="985">
        <v>1.88</v>
      </c>
      <c r="R214" s="318">
        <v>18</v>
      </c>
    </row>
    <row r="215" spans="1:22">
      <c r="A215" s="988" t="s">
        <v>15585</v>
      </c>
      <c r="B215" s="318">
        <v>245</v>
      </c>
      <c r="C215" s="978">
        <f t="shared" si="6"/>
        <v>5.8775510204081636</v>
      </c>
      <c r="D215" s="999"/>
      <c r="E215" s="987" t="s">
        <v>909</v>
      </c>
      <c r="F215" s="987" t="s">
        <v>15646</v>
      </c>
      <c r="G215" s="987">
        <v>550</v>
      </c>
      <c r="H215" s="318" t="s">
        <v>279</v>
      </c>
      <c r="I215" s="318">
        <v>4.3</v>
      </c>
      <c r="J215" s="981" t="s">
        <v>252</v>
      </c>
      <c r="K215" s="980" t="s">
        <v>488</v>
      </c>
      <c r="L215" s="983">
        <v>4.5</v>
      </c>
      <c r="M215" s="984">
        <v>45835</v>
      </c>
      <c r="N215" s="985" t="s">
        <v>460</v>
      </c>
      <c r="O215" s="985" t="s">
        <v>15614</v>
      </c>
      <c r="P215" s="985">
        <v>1.74</v>
      </c>
      <c r="Q215" s="985">
        <v>1.82</v>
      </c>
      <c r="R215" s="318">
        <v>17</v>
      </c>
    </row>
    <row r="216" spans="1:22">
      <c r="A216" s="988" t="s">
        <v>15807</v>
      </c>
      <c r="B216" s="981">
        <v>297</v>
      </c>
      <c r="C216" s="978">
        <f t="shared" si="6"/>
        <v>4.8484848484848486</v>
      </c>
      <c r="E216" s="987" t="s">
        <v>15808</v>
      </c>
      <c r="F216" s="987" t="s">
        <v>15809</v>
      </c>
      <c r="G216" s="987">
        <v>500</v>
      </c>
      <c r="H216" s="318" t="s">
        <v>279</v>
      </c>
      <c r="I216" s="986">
        <v>1.6</v>
      </c>
      <c r="J216" s="981" t="s">
        <v>937</v>
      </c>
      <c r="K216" s="1204" t="s">
        <v>942</v>
      </c>
      <c r="L216" s="983">
        <v>5</v>
      </c>
      <c r="M216" s="984">
        <v>45849</v>
      </c>
      <c r="N216" s="985" t="s">
        <v>785</v>
      </c>
      <c r="O216" s="985" t="s">
        <v>946</v>
      </c>
      <c r="P216" s="985">
        <v>1.73</v>
      </c>
      <c r="Q216" s="985">
        <v>1.9</v>
      </c>
      <c r="R216" s="318">
        <v>24</v>
      </c>
    </row>
    <row r="217" spans="1:22">
      <c r="A217" s="988" t="s">
        <v>15711</v>
      </c>
      <c r="B217" s="318">
        <v>192</v>
      </c>
      <c r="C217" s="978">
        <f t="shared" si="6"/>
        <v>7.5</v>
      </c>
      <c r="E217" s="987" t="s">
        <v>7355</v>
      </c>
      <c r="F217" s="980" t="s">
        <v>15810</v>
      </c>
      <c r="G217" s="987">
        <v>650</v>
      </c>
      <c r="H217" s="981" t="s">
        <v>635</v>
      </c>
      <c r="I217" s="318">
        <v>1.6</v>
      </c>
      <c r="J217" s="981" t="s">
        <v>937</v>
      </c>
      <c r="K217" s="980" t="s">
        <v>1576</v>
      </c>
      <c r="L217" s="983">
        <v>4</v>
      </c>
      <c r="M217" s="984">
        <v>45854</v>
      </c>
      <c r="N217" s="985" t="s">
        <v>967</v>
      </c>
      <c r="O217" s="985" t="s">
        <v>957</v>
      </c>
      <c r="P217" s="985">
        <v>1.78</v>
      </c>
      <c r="Q217" s="985">
        <v>1.8</v>
      </c>
      <c r="R217" s="318">
        <v>31.5</v>
      </c>
    </row>
    <row r="218" spans="1:22">
      <c r="A218" s="976" t="s">
        <v>15719</v>
      </c>
      <c r="B218" s="981">
        <v>248</v>
      </c>
      <c r="C218" s="978">
        <f t="shared" si="6"/>
        <v>5.806451612903226</v>
      </c>
      <c r="E218" s="980" t="s">
        <v>473</v>
      </c>
      <c r="F218" s="980" t="s">
        <v>15819</v>
      </c>
      <c r="G218" s="980">
        <v>640</v>
      </c>
      <c r="H218" s="318" t="s">
        <v>279</v>
      </c>
      <c r="I218" s="986">
        <v>3</v>
      </c>
      <c r="J218" s="981" t="s">
        <v>937</v>
      </c>
      <c r="K218" s="980" t="s">
        <v>634</v>
      </c>
      <c r="L218" s="983">
        <v>5</v>
      </c>
      <c r="M218" s="984">
        <v>45862</v>
      </c>
      <c r="N218" s="985" t="s">
        <v>462</v>
      </c>
      <c r="O218" s="985" t="s">
        <v>914</v>
      </c>
      <c r="P218" s="985">
        <v>1.81</v>
      </c>
      <c r="Q218" s="985" t="s">
        <v>15836</v>
      </c>
      <c r="R218" s="318">
        <v>21</v>
      </c>
      <c r="S218" s="1302" t="s">
        <v>15816</v>
      </c>
      <c r="T218" s="1228" t="s">
        <v>15837</v>
      </c>
      <c r="U218" s="1228" t="s">
        <v>15838</v>
      </c>
      <c r="V218" s="1228" t="s">
        <v>15803</v>
      </c>
    </row>
    <row r="219" spans="1:22">
      <c r="A219" s="988" t="s">
        <v>15726</v>
      </c>
      <c r="B219" s="318">
        <v>214</v>
      </c>
      <c r="C219" s="978">
        <f t="shared" si="6"/>
        <v>6.7289719626168223</v>
      </c>
      <c r="E219" s="987" t="s">
        <v>869</v>
      </c>
      <c r="F219" s="980" t="s">
        <v>15820</v>
      </c>
      <c r="G219" s="987">
        <v>600</v>
      </c>
      <c r="H219" s="318" t="s">
        <v>635</v>
      </c>
      <c r="I219" s="318">
        <v>1.6</v>
      </c>
      <c r="J219" s="981" t="s">
        <v>252</v>
      </c>
      <c r="K219" s="980" t="s">
        <v>15821</v>
      </c>
      <c r="L219" s="983">
        <v>4</v>
      </c>
      <c r="M219" s="984">
        <v>45862</v>
      </c>
      <c r="N219" s="985" t="s">
        <v>15822</v>
      </c>
      <c r="O219" s="985" t="s">
        <v>928</v>
      </c>
      <c r="P219" s="985">
        <v>1.82</v>
      </c>
      <c r="Q219" s="985">
        <v>1.95</v>
      </c>
      <c r="R219" s="318">
        <v>12</v>
      </c>
    </row>
    <row r="220" spans="1:22">
      <c r="A220" s="988" t="s">
        <v>16416</v>
      </c>
      <c r="B220" s="318">
        <v>209</v>
      </c>
      <c r="C220" s="978">
        <f t="shared" si="6"/>
        <v>6.8899521531100483</v>
      </c>
      <c r="E220" s="987" t="s">
        <v>16417</v>
      </c>
      <c r="F220" s="980" t="s">
        <v>16418</v>
      </c>
      <c r="G220" s="987">
        <v>600</v>
      </c>
      <c r="H220" s="318" t="s">
        <v>635</v>
      </c>
      <c r="I220" s="318">
        <v>1.7</v>
      </c>
      <c r="J220" s="981" t="s">
        <v>937</v>
      </c>
      <c r="K220" s="980" t="s">
        <v>16343</v>
      </c>
      <c r="L220" s="983">
        <v>4</v>
      </c>
      <c r="M220" s="984">
        <v>45875</v>
      </c>
      <c r="N220" s="985" t="s">
        <v>964</v>
      </c>
      <c r="O220" s="985" t="s">
        <v>923</v>
      </c>
      <c r="P220" s="985">
        <v>1.79</v>
      </c>
      <c r="Q220" s="985">
        <v>1.85</v>
      </c>
      <c r="R220" s="318">
        <v>32.5</v>
      </c>
      <c r="S220" s="1302" t="s">
        <v>16419</v>
      </c>
      <c r="T220" s="1228" t="s">
        <v>16414</v>
      </c>
      <c r="U220" s="1228" t="s">
        <v>16420</v>
      </c>
      <c r="V220" s="1228" t="s">
        <v>15803</v>
      </c>
    </row>
    <row r="221" spans="1:22">
      <c r="A221" s="976" t="s">
        <v>15872</v>
      </c>
      <c r="B221" s="318">
        <v>206</v>
      </c>
      <c r="C221" s="978">
        <f t="shared" si="6"/>
        <v>6.9902912621359219</v>
      </c>
      <c r="E221" s="987" t="s">
        <v>869</v>
      </c>
      <c r="F221" s="980" t="s">
        <v>15820</v>
      </c>
      <c r="G221" s="987">
        <v>600</v>
      </c>
      <c r="H221" s="318" t="s">
        <v>635</v>
      </c>
      <c r="I221" s="318">
        <v>1.6</v>
      </c>
      <c r="J221" s="981" t="s">
        <v>252</v>
      </c>
      <c r="K221" s="980" t="s">
        <v>474</v>
      </c>
      <c r="L221" s="983">
        <v>4</v>
      </c>
      <c r="M221" s="984">
        <v>45881</v>
      </c>
      <c r="N221" s="985" t="s">
        <v>16421</v>
      </c>
      <c r="O221" s="985" t="s">
        <v>928</v>
      </c>
      <c r="P221" s="985">
        <v>1.82</v>
      </c>
      <c r="Q221" s="985">
        <v>2.14</v>
      </c>
      <c r="R221" s="318">
        <v>12</v>
      </c>
      <c r="S221" s="1302" t="s">
        <v>16404</v>
      </c>
      <c r="T221" s="1228" t="s">
        <v>16414</v>
      </c>
      <c r="U221" s="1228" t="s">
        <v>16422</v>
      </c>
    </row>
    <row r="222" spans="1:22">
      <c r="A222" s="988" t="s">
        <v>16423</v>
      </c>
      <c r="B222" s="318">
        <v>207</v>
      </c>
      <c r="C222" s="978">
        <f t="shared" si="6"/>
        <v>6.9565217391304346</v>
      </c>
      <c r="D222" s="999"/>
      <c r="E222" s="987" t="s">
        <v>16424</v>
      </c>
      <c r="F222" s="980" t="s">
        <v>15820</v>
      </c>
      <c r="G222" s="987">
        <v>600</v>
      </c>
      <c r="H222" s="318" t="s">
        <v>635</v>
      </c>
      <c r="I222" s="318">
        <v>1.6</v>
      </c>
      <c r="J222" s="981" t="s">
        <v>252</v>
      </c>
      <c r="K222" s="980" t="s">
        <v>16152</v>
      </c>
      <c r="L222" s="983">
        <v>4</v>
      </c>
      <c r="M222" s="984">
        <v>45890</v>
      </c>
      <c r="N222" s="985" t="s">
        <v>16421</v>
      </c>
      <c r="O222" s="985" t="s">
        <v>928</v>
      </c>
      <c r="P222" s="985">
        <v>1.82</v>
      </c>
      <c r="Q222" s="985">
        <v>2.2000000000000002</v>
      </c>
      <c r="R222" s="318">
        <v>12</v>
      </c>
      <c r="S222" s="1302" t="s">
        <v>16404</v>
      </c>
      <c r="T222" s="1228" t="s">
        <v>16414</v>
      </c>
      <c r="U222" s="1228" t="s">
        <v>16425</v>
      </c>
    </row>
    <row r="223" spans="1:22">
      <c r="A223" s="988" t="s">
        <v>16426</v>
      </c>
      <c r="B223" s="981">
        <v>251</v>
      </c>
      <c r="C223" s="978">
        <f t="shared" si="6"/>
        <v>5.7370517928286855</v>
      </c>
      <c r="D223" s="999"/>
      <c r="E223" s="980" t="s">
        <v>16427</v>
      </c>
      <c r="F223" s="980" t="s">
        <v>16428</v>
      </c>
      <c r="G223" s="980">
        <v>600</v>
      </c>
      <c r="H223" s="318" t="s">
        <v>635</v>
      </c>
      <c r="I223" s="986">
        <v>1.6</v>
      </c>
      <c r="J223" s="981" t="s">
        <v>252</v>
      </c>
      <c r="K223" s="980" t="s">
        <v>1332</v>
      </c>
      <c r="L223" s="983">
        <v>5</v>
      </c>
      <c r="M223" s="984">
        <v>45889</v>
      </c>
      <c r="N223" s="985" t="s">
        <v>16429</v>
      </c>
      <c r="O223" s="985" t="s">
        <v>953</v>
      </c>
      <c r="P223" s="985">
        <v>1.76</v>
      </c>
      <c r="Q223" s="985">
        <v>1.67</v>
      </c>
      <c r="R223" s="318">
        <v>10</v>
      </c>
      <c r="S223" s="1302" t="s">
        <v>16363</v>
      </c>
      <c r="T223" s="1228" t="s">
        <v>16404</v>
      </c>
      <c r="U223" s="1228" t="s">
        <v>16430</v>
      </c>
    </row>
    <row r="224" spans="1:22">
      <c r="A224" s="988" t="s">
        <v>16431</v>
      </c>
      <c r="B224" s="318">
        <v>299</v>
      </c>
      <c r="C224" s="978">
        <f t="shared" ref="C224:C287" si="7">IF(ISERROR((24*60)/B224),"",((24*60)/B224))</f>
        <v>4.816053511705686</v>
      </c>
      <c r="E224" s="987" t="s">
        <v>15808</v>
      </c>
      <c r="F224" s="980" t="s">
        <v>16432</v>
      </c>
      <c r="G224" s="987">
        <v>500</v>
      </c>
      <c r="H224" s="318" t="s">
        <v>279</v>
      </c>
      <c r="I224" s="318">
        <v>1.6</v>
      </c>
      <c r="J224" s="981" t="s">
        <v>937</v>
      </c>
      <c r="K224" s="980" t="s">
        <v>491</v>
      </c>
      <c r="L224" s="983">
        <v>5</v>
      </c>
      <c r="M224" s="984">
        <v>45890</v>
      </c>
      <c r="N224" s="985" t="s">
        <v>785</v>
      </c>
      <c r="O224" s="985" t="s">
        <v>16433</v>
      </c>
      <c r="P224" s="985">
        <v>1.7849999999999999</v>
      </c>
      <c r="Q224" s="985">
        <v>1.9</v>
      </c>
      <c r="R224" s="318">
        <v>25</v>
      </c>
      <c r="S224" s="1302" t="s">
        <v>16434</v>
      </c>
      <c r="T224" s="1228" t="s">
        <v>16435</v>
      </c>
      <c r="U224" s="1228" t="s">
        <v>16436</v>
      </c>
      <c r="V224" s="1228" t="s">
        <v>15803</v>
      </c>
    </row>
    <row r="225" spans="1:22">
      <c r="A225" s="988" t="s">
        <v>15629</v>
      </c>
      <c r="B225" s="318">
        <v>341</v>
      </c>
      <c r="C225" s="978">
        <f t="shared" si="7"/>
        <v>4.2228739002932549</v>
      </c>
      <c r="E225" s="987" t="s">
        <v>15630</v>
      </c>
      <c r="F225" s="980" t="s">
        <v>15631</v>
      </c>
      <c r="G225" s="987">
        <v>600</v>
      </c>
      <c r="H225" s="981" t="s">
        <v>635</v>
      </c>
      <c r="I225" s="318">
        <v>3</v>
      </c>
      <c r="J225" s="981" t="s">
        <v>937</v>
      </c>
      <c r="K225" s="1204" t="s">
        <v>942</v>
      </c>
      <c r="L225" s="983">
        <v>5</v>
      </c>
      <c r="M225" s="984">
        <v>45799</v>
      </c>
      <c r="N225" s="985" t="s">
        <v>15438</v>
      </c>
      <c r="O225" s="985" t="s">
        <v>15632</v>
      </c>
      <c r="P225" s="985">
        <v>1.71</v>
      </c>
      <c r="Q225" s="985">
        <v>1.77</v>
      </c>
      <c r="R225" s="318">
        <v>28</v>
      </c>
    </row>
    <row r="226" spans="1:22">
      <c r="A226" s="976" t="s">
        <v>15873</v>
      </c>
      <c r="B226" s="981">
        <v>810</v>
      </c>
      <c r="C226" s="978">
        <f t="shared" si="7"/>
        <v>1.7777777777777777</v>
      </c>
      <c r="D226" s="999"/>
      <c r="E226" s="980" t="s">
        <v>16437</v>
      </c>
      <c r="F226" s="980" t="s">
        <v>16438</v>
      </c>
      <c r="G226" s="980">
        <v>500</v>
      </c>
      <c r="H226" s="318" t="s">
        <v>158</v>
      </c>
      <c r="I226" s="318">
        <v>1.3</v>
      </c>
      <c r="J226" s="981" t="s">
        <v>252</v>
      </c>
      <c r="K226" s="980" t="s">
        <v>16439</v>
      </c>
      <c r="L226" s="983">
        <v>2</v>
      </c>
      <c r="M226" s="984">
        <v>45880</v>
      </c>
      <c r="N226" s="985" t="s">
        <v>955</v>
      </c>
      <c r="O226" s="985" t="s">
        <v>16440</v>
      </c>
      <c r="P226" s="985">
        <v>1.7649999999999999</v>
      </c>
      <c r="Q226" s="985">
        <v>1.84</v>
      </c>
      <c r="R226" s="318">
        <v>5</v>
      </c>
      <c r="S226" s="1302" t="s">
        <v>16441</v>
      </c>
      <c r="T226" s="1228" t="s">
        <v>16442</v>
      </c>
      <c r="U226" s="1228" t="s">
        <v>16443</v>
      </c>
    </row>
    <row r="227" spans="1:22">
      <c r="A227" s="988" t="s">
        <v>16087</v>
      </c>
      <c r="B227" s="318">
        <v>1010</v>
      </c>
      <c r="C227" s="978">
        <f t="shared" si="7"/>
        <v>1.4257425742574257</v>
      </c>
      <c r="E227" s="987" t="s">
        <v>8488</v>
      </c>
      <c r="F227" s="980" t="s">
        <v>16444</v>
      </c>
      <c r="G227" s="987">
        <v>600</v>
      </c>
      <c r="H227" s="318" t="s">
        <v>16080</v>
      </c>
      <c r="I227" s="318">
        <v>2.5</v>
      </c>
      <c r="J227" s="981" t="s">
        <v>937</v>
      </c>
      <c r="K227" s="980" t="s">
        <v>1576</v>
      </c>
      <c r="L227" s="983">
        <v>2</v>
      </c>
      <c r="M227" s="984">
        <v>45897</v>
      </c>
      <c r="N227" s="985" t="s">
        <v>16088</v>
      </c>
      <c r="O227" s="985" t="s">
        <v>1001</v>
      </c>
      <c r="P227" s="985">
        <v>1.76</v>
      </c>
      <c r="Q227" s="985">
        <v>1.88</v>
      </c>
      <c r="R227" s="318">
        <v>7</v>
      </c>
      <c r="S227" s="1302" t="s">
        <v>16445</v>
      </c>
      <c r="T227" s="1228" t="s">
        <v>16388</v>
      </c>
      <c r="U227" s="1228" t="s">
        <v>16445</v>
      </c>
      <c r="V227" s="1228" t="s">
        <v>15803</v>
      </c>
    </row>
    <row r="228" spans="1:22">
      <c r="A228" s="976" t="s">
        <v>16264</v>
      </c>
      <c r="B228" s="318">
        <v>323</v>
      </c>
      <c r="C228" s="978">
        <f t="shared" si="7"/>
        <v>4.458204334365325</v>
      </c>
      <c r="E228" s="987" t="s">
        <v>16446</v>
      </c>
      <c r="F228" s="980" t="s">
        <v>16447</v>
      </c>
      <c r="G228" s="987">
        <v>500</v>
      </c>
      <c r="H228" s="318" t="s">
        <v>635</v>
      </c>
      <c r="I228" s="318">
        <v>3.4</v>
      </c>
      <c r="J228" s="981" t="s">
        <v>252</v>
      </c>
      <c r="K228" s="980" t="s">
        <v>474</v>
      </c>
      <c r="L228" s="983">
        <v>5</v>
      </c>
      <c r="M228" s="984">
        <v>45901</v>
      </c>
      <c r="N228" s="985" t="s">
        <v>785</v>
      </c>
      <c r="O228" s="985" t="s">
        <v>935</v>
      </c>
      <c r="P228" s="985">
        <v>1.8049999999999999</v>
      </c>
      <c r="Q228" s="985">
        <v>1.88</v>
      </c>
      <c r="R228" s="318">
        <v>15</v>
      </c>
      <c r="S228" s="1302" t="s">
        <v>16448</v>
      </c>
      <c r="T228" s="1228" t="s">
        <v>16392</v>
      </c>
      <c r="U228" s="1228" t="s">
        <v>15828</v>
      </c>
      <c r="V228" s="1228" t="s">
        <v>15803</v>
      </c>
    </row>
    <row r="229" spans="1:22">
      <c r="A229" s="976" t="s">
        <v>16299</v>
      </c>
      <c r="B229" s="981">
        <v>831</v>
      </c>
      <c r="C229" s="978">
        <f t="shared" si="7"/>
        <v>1.7328519855595668</v>
      </c>
      <c r="D229" s="999"/>
      <c r="E229" s="980" t="s">
        <v>871</v>
      </c>
      <c r="F229" s="980" t="s">
        <v>16449</v>
      </c>
      <c r="G229" s="980">
        <v>750</v>
      </c>
      <c r="H229" s="318" t="s">
        <v>158</v>
      </c>
      <c r="I229" s="982">
        <v>1</v>
      </c>
      <c r="J229" s="981" t="s">
        <v>937</v>
      </c>
      <c r="K229" s="980" t="s">
        <v>833</v>
      </c>
      <c r="L229" s="983">
        <v>5</v>
      </c>
      <c r="M229" s="984">
        <v>45904</v>
      </c>
      <c r="N229" s="985" t="s">
        <v>703</v>
      </c>
      <c r="O229" s="985" t="s">
        <v>16450</v>
      </c>
      <c r="P229" s="985">
        <v>1.71</v>
      </c>
      <c r="Q229" s="985">
        <v>1.81</v>
      </c>
      <c r="R229" s="318">
        <v>12</v>
      </c>
      <c r="S229" s="1302" t="s">
        <v>16358</v>
      </c>
      <c r="T229" s="1228" t="s">
        <v>16359</v>
      </c>
      <c r="U229" s="1228" t="s">
        <v>16451</v>
      </c>
      <c r="V229" s="1228" t="s">
        <v>15803</v>
      </c>
    </row>
    <row r="230" spans="1:22">
      <c r="A230" s="976" t="s">
        <v>16302</v>
      </c>
      <c r="B230" s="981">
        <v>890</v>
      </c>
      <c r="C230" s="978">
        <f t="shared" si="7"/>
        <v>1.6179775280898876</v>
      </c>
      <c r="D230" s="999"/>
      <c r="E230" s="980" t="s">
        <v>871</v>
      </c>
      <c r="F230" s="980" t="s">
        <v>16304</v>
      </c>
      <c r="G230" s="980">
        <v>700</v>
      </c>
      <c r="H230" s="318" t="s">
        <v>158</v>
      </c>
      <c r="I230" s="982">
        <v>1</v>
      </c>
      <c r="J230" s="981" t="s">
        <v>937</v>
      </c>
      <c r="K230" s="980" t="s">
        <v>879</v>
      </c>
      <c r="L230" s="983">
        <v>5</v>
      </c>
      <c r="M230" s="984">
        <v>45905</v>
      </c>
      <c r="N230" s="985" t="s">
        <v>777</v>
      </c>
      <c r="O230" s="985" t="s">
        <v>923</v>
      </c>
      <c r="P230" s="985">
        <v>1.76</v>
      </c>
      <c r="Q230" s="985">
        <v>1.78</v>
      </c>
      <c r="R230" s="318">
        <v>11.5</v>
      </c>
      <c r="S230" s="1302" t="s">
        <v>16358</v>
      </c>
      <c r="T230" s="1228" t="s">
        <v>16359</v>
      </c>
      <c r="U230" s="1228" t="s">
        <v>16393</v>
      </c>
      <c r="V230" s="1228" t="s">
        <v>15803</v>
      </c>
    </row>
    <row r="231" spans="1:22">
      <c r="A231" s="976" t="s">
        <v>16452</v>
      </c>
      <c r="B231" s="981">
        <v>932</v>
      </c>
      <c r="C231" s="978">
        <f t="shared" si="7"/>
        <v>1.5450643776824033</v>
      </c>
      <c r="D231" s="999"/>
      <c r="E231" s="980" t="s">
        <v>15639</v>
      </c>
      <c r="F231" s="980" t="s">
        <v>16453</v>
      </c>
      <c r="G231" s="980">
        <v>660</v>
      </c>
      <c r="H231" s="981" t="s">
        <v>158</v>
      </c>
      <c r="I231" s="986">
        <v>0.9</v>
      </c>
      <c r="J231" s="981" t="s">
        <v>937</v>
      </c>
      <c r="K231" s="980" t="s">
        <v>1088</v>
      </c>
      <c r="L231" s="983">
        <v>5</v>
      </c>
      <c r="M231" s="984">
        <v>45905</v>
      </c>
      <c r="N231" s="985" t="s">
        <v>16454</v>
      </c>
      <c r="O231" s="985" t="s">
        <v>15798</v>
      </c>
      <c r="P231" s="985">
        <v>1.73</v>
      </c>
      <c r="Q231" s="985">
        <v>1.83</v>
      </c>
      <c r="R231" s="318">
        <v>7.5</v>
      </c>
      <c r="S231" s="1302" t="s">
        <v>16383</v>
      </c>
      <c r="T231" s="1228" t="s">
        <v>16384</v>
      </c>
      <c r="U231" s="1228" t="s">
        <v>16385</v>
      </c>
      <c r="V231" s="1228" t="s">
        <v>15803</v>
      </c>
    </row>
    <row r="232" spans="1:22">
      <c r="A232" s="988" t="s">
        <v>16455</v>
      </c>
      <c r="B232" s="318">
        <v>1031</v>
      </c>
      <c r="C232" s="978">
        <f t="shared" si="7"/>
        <v>1.396702230843841</v>
      </c>
      <c r="E232" s="987" t="s">
        <v>16456</v>
      </c>
      <c r="F232" s="987" t="s">
        <v>16386</v>
      </c>
      <c r="G232" s="987">
        <v>600</v>
      </c>
      <c r="H232" s="981" t="s">
        <v>158</v>
      </c>
      <c r="I232" s="318">
        <v>0.8</v>
      </c>
      <c r="J232" s="981" t="s">
        <v>937</v>
      </c>
      <c r="K232" s="980" t="s">
        <v>459</v>
      </c>
      <c r="L232" s="983">
        <v>5</v>
      </c>
      <c r="M232" s="984">
        <v>45905</v>
      </c>
      <c r="N232" s="985" t="s">
        <v>793</v>
      </c>
      <c r="O232" s="985" t="s">
        <v>915</v>
      </c>
      <c r="P232" s="985">
        <v>1.7</v>
      </c>
      <c r="Q232" s="985">
        <v>2</v>
      </c>
      <c r="R232" s="318">
        <v>11</v>
      </c>
      <c r="S232" s="1302" t="s">
        <v>16387</v>
      </c>
      <c r="T232" s="1228" t="s">
        <v>15817</v>
      </c>
      <c r="U232" s="1228" t="s">
        <v>16457</v>
      </c>
      <c r="V232" s="1228" t="s">
        <v>15803</v>
      </c>
    </row>
    <row r="233" spans="1:22">
      <c r="A233" s="976" t="s">
        <v>16106</v>
      </c>
      <c r="B233" s="981">
        <v>514</v>
      </c>
      <c r="C233" s="978">
        <f t="shared" si="7"/>
        <v>2.8015564202334629</v>
      </c>
      <c r="E233" s="980" t="s">
        <v>878</v>
      </c>
      <c r="F233" s="980" t="s">
        <v>16107</v>
      </c>
      <c r="G233" s="980">
        <v>600</v>
      </c>
      <c r="H233" s="318" t="s">
        <v>279</v>
      </c>
      <c r="I233" s="986">
        <v>4</v>
      </c>
      <c r="J233" s="981" t="s">
        <v>252</v>
      </c>
      <c r="K233" s="980" t="s">
        <v>16458</v>
      </c>
      <c r="L233" s="983">
        <v>5</v>
      </c>
      <c r="M233" s="984">
        <v>45908</v>
      </c>
      <c r="N233" s="985" t="s">
        <v>16088</v>
      </c>
      <c r="O233" s="985" t="s">
        <v>747</v>
      </c>
      <c r="P233" s="985">
        <v>1.79</v>
      </c>
      <c r="Q233" s="985">
        <v>1.8</v>
      </c>
      <c r="R233" s="318">
        <v>18</v>
      </c>
      <c r="S233" s="1302" t="s">
        <v>15816</v>
      </c>
      <c r="T233" s="1228" t="s">
        <v>16459</v>
      </c>
      <c r="U233" s="1228" t="s">
        <v>15817</v>
      </c>
      <c r="V233" s="1228" t="s">
        <v>16460</v>
      </c>
    </row>
    <row r="234" spans="1:22">
      <c r="A234" s="988" t="s">
        <v>16108</v>
      </c>
      <c r="B234" s="318">
        <v>1078</v>
      </c>
      <c r="C234" s="978">
        <f t="shared" si="7"/>
        <v>1.3358070500927643</v>
      </c>
      <c r="E234" s="987" t="s">
        <v>15129</v>
      </c>
      <c r="F234" s="987" t="s">
        <v>16109</v>
      </c>
      <c r="G234" s="987">
        <v>550</v>
      </c>
      <c r="H234" s="318" t="s">
        <v>158</v>
      </c>
      <c r="I234" s="318">
        <v>0.7</v>
      </c>
      <c r="J234" s="981" t="s">
        <v>937</v>
      </c>
      <c r="K234" s="980" t="s">
        <v>784</v>
      </c>
      <c r="L234" s="983">
        <v>5</v>
      </c>
      <c r="M234" s="984">
        <v>45908</v>
      </c>
      <c r="N234" s="985" t="s">
        <v>774</v>
      </c>
      <c r="O234" s="985" t="s">
        <v>906</v>
      </c>
      <c r="P234" s="985">
        <v>1.63</v>
      </c>
      <c r="Q234" s="985">
        <v>1.87</v>
      </c>
      <c r="R234" s="318">
        <v>8</v>
      </c>
      <c r="S234" s="1302" t="s">
        <v>16404</v>
      </c>
      <c r="T234" s="1228" t="s">
        <v>16459</v>
      </c>
      <c r="U234" s="1228" t="s">
        <v>16461</v>
      </c>
      <c r="V234" s="1228" t="s">
        <v>15803</v>
      </c>
    </row>
    <row r="235" spans="1:22">
      <c r="A235" s="988" t="s">
        <v>16110</v>
      </c>
      <c r="B235" s="318">
        <v>813</v>
      </c>
      <c r="C235" s="978">
        <f t="shared" si="7"/>
        <v>1.7712177121771218</v>
      </c>
      <c r="D235" s="999"/>
      <c r="E235" s="987" t="s">
        <v>455</v>
      </c>
      <c r="F235" s="987" t="s">
        <v>16101</v>
      </c>
      <c r="G235" s="987">
        <v>760</v>
      </c>
      <c r="H235" s="318" t="s">
        <v>158</v>
      </c>
      <c r="I235" s="318">
        <v>1.1000000000000001</v>
      </c>
      <c r="J235" s="981" t="s">
        <v>252</v>
      </c>
      <c r="K235" s="980" t="s">
        <v>747</v>
      </c>
      <c r="L235" s="983">
        <v>5</v>
      </c>
      <c r="M235" s="984">
        <v>45909</v>
      </c>
      <c r="N235" s="985" t="s">
        <v>15466</v>
      </c>
      <c r="O235" s="985" t="s">
        <v>16450</v>
      </c>
      <c r="P235" s="985">
        <v>1.71</v>
      </c>
      <c r="Q235" s="985">
        <v>1.76</v>
      </c>
      <c r="R235" s="318">
        <v>12</v>
      </c>
      <c r="S235" s="1302" t="s">
        <v>16358</v>
      </c>
      <c r="T235" s="1228" t="s">
        <v>16359</v>
      </c>
      <c r="U235" s="1228" t="s">
        <v>16393</v>
      </c>
      <c r="V235" s="1228" t="s">
        <v>15803</v>
      </c>
    </row>
    <row r="236" spans="1:22">
      <c r="A236" s="988" t="s">
        <v>16308</v>
      </c>
      <c r="B236" s="318">
        <v>873</v>
      </c>
      <c r="C236" s="978">
        <f t="shared" si="7"/>
        <v>1.6494845360824741</v>
      </c>
      <c r="E236" s="987" t="s">
        <v>455</v>
      </c>
      <c r="F236" s="980" t="s">
        <v>16304</v>
      </c>
      <c r="G236" s="987">
        <v>700</v>
      </c>
      <c r="H236" s="318" t="s">
        <v>158</v>
      </c>
      <c r="I236" s="318">
        <v>1.2</v>
      </c>
      <c r="J236" s="981" t="s">
        <v>937</v>
      </c>
      <c r="K236" s="980" t="s">
        <v>472</v>
      </c>
      <c r="L236" s="983">
        <v>5</v>
      </c>
      <c r="M236" s="984">
        <v>45915</v>
      </c>
      <c r="N236" s="985" t="s">
        <v>461</v>
      </c>
      <c r="O236" s="985" t="s">
        <v>923</v>
      </c>
      <c r="P236" s="985">
        <v>1.73</v>
      </c>
      <c r="Q236" s="985">
        <v>2</v>
      </c>
      <c r="R236" s="318">
        <v>12.5</v>
      </c>
      <c r="S236" s="1302" t="s">
        <v>15831</v>
      </c>
      <c r="T236" s="1228" t="s">
        <v>15832</v>
      </c>
      <c r="U236" s="1228" t="s">
        <v>16382</v>
      </c>
      <c r="V236" s="1228" t="s">
        <v>15803</v>
      </c>
    </row>
    <row r="237" spans="1:22">
      <c r="A237" s="988" t="s">
        <v>16311</v>
      </c>
      <c r="B237" s="318">
        <v>754</v>
      </c>
      <c r="C237" s="978">
        <f t="shared" si="7"/>
        <v>1.909814323607427</v>
      </c>
      <c r="E237" s="987" t="s">
        <v>16462</v>
      </c>
      <c r="F237" s="980" t="s">
        <v>16312</v>
      </c>
      <c r="G237" s="987">
        <v>500</v>
      </c>
      <c r="H237" s="318" t="s">
        <v>426</v>
      </c>
      <c r="I237" s="318">
        <v>1.2</v>
      </c>
      <c r="J237" s="981" t="s">
        <v>937</v>
      </c>
      <c r="K237" s="980" t="s">
        <v>633</v>
      </c>
      <c r="L237" s="983">
        <v>2</v>
      </c>
      <c r="M237" s="984">
        <v>45915</v>
      </c>
      <c r="N237" s="985" t="s">
        <v>793</v>
      </c>
      <c r="O237" s="985" t="s">
        <v>15798</v>
      </c>
      <c r="P237" s="985">
        <v>1.7</v>
      </c>
      <c r="Q237" s="985">
        <v>1.66</v>
      </c>
      <c r="R237" s="318">
        <v>6.5</v>
      </c>
      <c r="S237" s="1302" t="s">
        <v>16463</v>
      </c>
      <c r="T237" s="1228" t="s">
        <v>16464</v>
      </c>
      <c r="U237" s="1228" t="s">
        <v>16404</v>
      </c>
      <c r="V237" s="1228" t="s">
        <v>15803</v>
      </c>
    </row>
    <row r="238" spans="1:22">
      <c r="A238" s="976" t="s">
        <v>16317</v>
      </c>
      <c r="B238" s="981">
        <v>561</v>
      </c>
      <c r="C238" s="978">
        <f t="shared" si="7"/>
        <v>2.5668449197860963</v>
      </c>
      <c r="E238" s="987" t="s">
        <v>952</v>
      </c>
      <c r="F238" s="980" t="s">
        <v>16465</v>
      </c>
      <c r="G238" s="980">
        <v>650</v>
      </c>
      <c r="H238" s="318" t="s">
        <v>158</v>
      </c>
      <c r="I238" s="318">
        <v>1.1000000000000001</v>
      </c>
      <c r="J238" s="981" t="s">
        <v>937</v>
      </c>
      <c r="K238" s="980" t="s">
        <v>489</v>
      </c>
      <c r="L238" s="983">
        <v>4</v>
      </c>
      <c r="M238" s="984">
        <v>45917</v>
      </c>
      <c r="N238" s="985" t="s">
        <v>610</v>
      </c>
      <c r="O238" s="985" t="s">
        <v>16466</v>
      </c>
      <c r="P238" s="985">
        <v>1.7</v>
      </c>
      <c r="Q238" s="985" t="s">
        <v>16467</v>
      </c>
      <c r="R238" s="318">
        <v>8.5</v>
      </c>
      <c r="S238" s="1302" t="s">
        <v>15828</v>
      </c>
      <c r="T238" s="1228" t="s">
        <v>15829</v>
      </c>
      <c r="U238" s="1228" t="s">
        <v>16468</v>
      </c>
      <c r="V238" s="1228" t="s">
        <v>15803</v>
      </c>
    </row>
    <row r="239" spans="1:22">
      <c r="A239" s="976" t="s">
        <v>16315</v>
      </c>
      <c r="B239" s="981">
        <v>790</v>
      </c>
      <c r="C239" s="978">
        <f t="shared" si="7"/>
        <v>1.8227848101265822</v>
      </c>
      <c r="D239" s="999"/>
      <c r="E239" s="987" t="s">
        <v>455</v>
      </c>
      <c r="F239" s="987" t="s">
        <v>16101</v>
      </c>
      <c r="G239" s="980">
        <v>780</v>
      </c>
      <c r="H239" s="318" t="s">
        <v>158</v>
      </c>
      <c r="I239" s="318">
        <v>1.1000000000000001</v>
      </c>
      <c r="J239" s="981" t="s">
        <v>937</v>
      </c>
      <c r="K239" s="980" t="s">
        <v>876</v>
      </c>
      <c r="L239" s="983">
        <v>5</v>
      </c>
      <c r="M239" s="984">
        <v>45917</v>
      </c>
      <c r="N239" s="985" t="s">
        <v>669</v>
      </c>
      <c r="O239" s="985" t="s">
        <v>16450</v>
      </c>
      <c r="P239" s="985">
        <v>1.71</v>
      </c>
      <c r="Q239" s="985">
        <v>1.82</v>
      </c>
      <c r="R239" s="318">
        <v>12</v>
      </c>
      <c r="S239" s="1302" t="s">
        <v>16358</v>
      </c>
      <c r="T239" s="1228" t="s">
        <v>16469</v>
      </c>
      <c r="U239" s="1228" t="s">
        <v>16470</v>
      </c>
      <c r="V239" s="1228" t="s">
        <v>15803</v>
      </c>
    </row>
    <row r="240" spans="1:22">
      <c r="A240" s="976" t="s">
        <v>16318</v>
      </c>
      <c r="B240" s="981">
        <v>243</v>
      </c>
      <c r="C240" s="978">
        <f t="shared" si="7"/>
        <v>5.9259259259259256</v>
      </c>
      <c r="D240" s="999"/>
      <c r="E240" s="980" t="s">
        <v>907</v>
      </c>
      <c r="F240" s="980" t="s">
        <v>16471</v>
      </c>
      <c r="G240" s="980">
        <v>650</v>
      </c>
      <c r="H240" s="318" t="s">
        <v>279</v>
      </c>
      <c r="I240" s="318">
        <v>3.1</v>
      </c>
      <c r="J240" s="981" t="s">
        <v>937</v>
      </c>
      <c r="K240" s="980" t="s">
        <v>976</v>
      </c>
      <c r="L240" s="983">
        <v>5</v>
      </c>
      <c r="M240" s="984">
        <v>45918</v>
      </c>
      <c r="N240" s="985" t="s">
        <v>462</v>
      </c>
      <c r="O240" s="985" t="s">
        <v>16339</v>
      </c>
      <c r="P240" s="985">
        <v>1.81</v>
      </c>
      <c r="Q240" s="985">
        <v>1.65</v>
      </c>
      <c r="R240" s="318">
        <v>21</v>
      </c>
      <c r="S240" s="1302" t="s">
        <v>15816</v>
      </c>
      <c r="T240" s="1228" t="s">
        <v>15837</v>
      </c>
      <c r="U240" s="1228" t="s">
        <v>16472</v>
      </c>
      <c r="V240" s="1228" t="s">
        <v>15803</v>
      </c>
    </row>
    <row r="241" spans="1:22">
      <c r="A241" s="988" t="s">
        <v>16319</v>
      </c>
      <c r="B241" s="318">
        <v>562</v>
      </c>
      <c r="C241" s="978">
        <f t="shared" si="7"/>
        <v>2.5622775800711746</v>
      </c>
      <c r="D241" s="999"/>
      <c r="E241" s="987" t="s">
        <v>952</v>
      </c>
      <c r="F241" s="980" t="s">
        <v>16465</v>
      </c>
      <c r="G241" s="987">
        <v>650</v>
      </c>
      <c r="H241" s="318" t="s">
        <v>158</v>
      </c>
      <c r="I241" s="318">
        <v>1.1000000000000001</v>
      </c>
      <c r="J241" s="981" t="s">
        <v>937</v>
      </c>
      <c r="K241" s="980" t="s">
        <v>887</v>
      </c>
      <c r="L241" s="983">
        <v>4</v>
      </c>
      <c r="M241" s="984">
        <v>45918</v>
      </c>
      <c r="N241" s="985" t="s">
        <v>16147</v>
      </c>
      <c r="O241" s="985" t="s">
        <v>16466</v>
      </c>
      <c r="P241" s="985">
        <v>1.7050000000000001</v>
      </c>
      <c r="Q241" s="985">
        <v>1.64</v>
      </c>
      <c r="R241" s="318">
        <v>8</v>
      </c>
      <c r="S241" s="1302" t="s">
        <v>15828</v>
      </c>
      <c r="T241" s="1228" t="s">
        <v>15829</v>
      </c>
      <c r="U241" s="1228" t="s">
        <v>16399</v>
      </c>
      <c r="V241" s="1228" t="s">
        <v>15803</v>
      </c>
    </row>
    <row r="242" spans="1:22">
      <c r="A242" s="988" t="s">
        <v>16149</v>
      </c>
      <c r="B242" s="981">
        <v>648</v>
      </c>
      <c r="C242" s="978">
        <f t="shared" si="7"/>
        <v>2.2222222222222223</v>
      </c>
      <c r="D242" s="999"/>
      <c r="E242" s="980" t="s">
        <v>299</v>
      </c>
      <c r="F242" s="987" t="s">
        <v>16150</v>
      </c>
      <c r="G242" s="980">
        <v>700</v>
      </c>
      <c r="H242" s="318" t="s">
        <v>158</v>
      </c>
      <c r="I242" s="986">
        <v>2</v>
      </c>
      <c r="J242" s="981" t="s">
        <v>937</v>
      </c>
      <c r="K242" s="980" t="s">
        <v>944</v>
      </c>
      <c r="L242" s="983">
        <v>5</v>
      </c>
      <c r="M242" s="984">
        <v>45919</v>
      </c>
      <c r="N242" s="985" t="s">
        <v>15721</v>
      </c>
      <c r="O242" s="985" t="s">
        <v>978</v>
      </c>
      <c r="P242" s="985">
        <v>1.75</v>
      </c>
      <c r="Q242" s="985">
        <v>1.7</v>
      </c>
      <c r="R242" s="318">
        <v>13</v>
      </c>
      <c r="S242" s="1302" t="s">
        <v>16363</v>
      </c>
      <c r="T242" s="1228" t="s">
        <v>16473</v>
      </c>
      <c r="U242" s="1228" t="s">
        <v>16474</v>
      </c>
      <c r="V242" s="1228" t="s">
        <v>15803</v>
      </c>
    </row>
    <row r="243" spans="1:22">
      <c r="A243" s="976" t="s">
        <v>16148</v>
      </c>
      <c r="B243" s="981">
        <v>208</v>
      </c>
      <c r="C243" s="978">
        <f t="shared" si="7"/>
        <v>6.9230769230769234</v>
      </c>
      <c r="E243" s="980" t="s">
        <v>869</v>
      </c>
      <c r="F243" s="980" t="s">
        <v>16475</v>
      </c>
      <c r="G243" s="980">
        <v>600</v>
      </c>
      <c r="H243" s="318" t="s">
        <v>635</v>
      </c>
      <c r="I243" s="986">
        <v>1.7</v>
      </c>
      <c r="J243" s="981" t="s">
        <v>937</v>
      </c>
      <c r="K243" s="980" t="s">
        <v>863</v>
      </c>
      <c r="L243" s="983">
        <v>4</v>
      </c>
      <c r="M243" s="984">
        <v>45919</v>
      </c>
      <c r="N243" s="985" t="s">
        <v>777</v>
      </c>
      <c r="O243" s="985" t="s">
        <v>923</v>
      </c>
      <c r="P243" s="985">
        <v>1.79</v>
      </c>
      <c r="Q243" s="985">
        <v>1.78</v>
      </c>
      <c r="R243" s="318">
        <v>33</v>
      </c>
      <c r="S243" s="1302" t="s">
        <v>16419</v>
      </c>
      <c r="T243" s="1228" t="s">
        <v>16414</v>
      </c>
      <c r="U243" s="1228" t="s">
        <v>15817</v>
      </c>
      <c r="V243" s="1228" t="s">
        <v>15803</v>
      </c>
    </row>
    <row r="244" spans="1:22">
      <c r="A244" s="988" t="s">
        <v>16321</v>
      </c>
      <c r="B244" s="318">
        <v>828</v>
      </c>
      <c r="C244" s="978">
        <f t="shared" si="7"/>
        <v>1.7391304347826086</v>
      </c>
      <c r="E244" s="987" t="s">
        <v>871</v>
      </c>
      <c r="F244" s="987" t="s">
        <v>16476</v>
      </c>
      <c r="G244" s="987">
        <v>750</v>
      </c>
      <c r="H244" s="318" t="s">
        <v>158</v>
      </c>
      <c r="I244" s="318">
        <v>1.1000000000000001</v>
      </c>
      <c r="J244" s="981" t="s">
        <v>937</v>
      </c>
      <c r="K244" s="980" t="s">
        <v>16152</v>
      </c>
      <c r="L244" s="983">
        <v>5</v>
      </c>
      <c r="M244" s="984">
        <v>45922</v>
      </c>
      <c r="N244" s="985" t="s">
        <v>774</v>
      </c>
      <c r="O244" s="985" t="s">
        <v>998</v>
      </c>
      <c r="P244" s="985">
        <v>1.71</v>
      </c>
      <c r="Q244" s="985">
        <v>1.82</v>
      </c>
      <c r="R244" s="318">
        <v>14</v>
      </c>
      <c r="S244" s="1302" t="s">
        <v>15831</v>
      </c>
      <c r="T244" s="1228" t="s">
        <v>15832</v>
      </c>
      <c r="U244" s="1228" t="s">
        <v>16477</v>
      </c>
      <c r="V244" s="1228" t="s">
        <v>15803</v>
      </c>
    </row>
    <row r="245" spans="1:22">
      <c r="A245" s="988" t="s">
        <v>16322</v>
      </c>
      <c r="B245" s="318">
        <v>762</v>
      </c>
      <c r="C245" s="978">
        <f t="shared" si="7"/>
        <v>1.889763779527559</v>
      </c>
      <c r="E245" s="987" t="s">
        <v>16478</v>
      </c>
      <c r="F245" s="987" t="s">
        <v>16479</v>
      </c>
      <c r="G245" s="987">
        <v>650</v>
      </c>
      <c r="H245" s="318" t="s">
        <v>158</v>
      </c>
      <c r="I245" s="318">
        <v>0.7</v>
      </c>
      <c r="J245" s="981" t="s">
        <v>937</v>
      </c>
      <c r="K245" s="980" t="s">
        <v>630</v>
      </c>
      <c r="L245" s="983">
        <v>4</v>
      </c>
      <c r="M245" s="984">
        <v>45925</v>
      </c>
      <c r="N245" s="985" t="s">
        <v>632</v>
      </c>
      <c r="O245" s="985" t="s">
        <v>16433</v>
      </c>
      <c r="P245" s="985">
        <v>1.7</v>
      </c>
      <c r="Q245" s="985">
        <v>1.88</v>
      </c>
      <c r="R245" s="318">
        <v>11</v>
      </c>
      <c r="S245" s="1302" t="s">
        <v>16380</v>
      </c>
      <c r="T245" s="1228" t="s">
        <v>15817</v>
      </c>
      <c r="U245" s="1228" t="s">
        <v>16381</v>
      </c>
      <c r="V245" s="1228" t="s">
        <v>15803</v>
      </c>
    </row>
    <row r="246" spans="1:22">
      <c r="A246" s="988" t="s">
        <v>16323</v>
      </c>
      <c r="B246" s="318">
        <v>471</v>
      </c>
      <c r="C246" s="978">
        <f t="shared" si="7"/>
        <v>3.0573248407643314</v>
      </c>
      <c r="E246" s="987" t="s">
        <v>818</v>
      </c>
      <c r="F246" s="980" t="s">
        <v>16480</v>
      </c>
      <c r="G246" s="987">
        <v>650</v>
      </c>
      <c r="H246" s="318" t="s">
        <v>158</v>
      </c>
      <c r="I246" s="318">
        <v>3</v>
      </c>
      <c r="J246" s="981" t="s">
        <v>937</v>
      </c>
      <c r="K246" s="980" t="s">
        <v>879</v>
      </c>
      <c r="L246" s="983">
        <v>5</v>
      </c>
      <c r="M246" s="984">
        <v>45925</v>
      </c>
      <c r="N246" s="985" t="s">
        <v>15612</v>
      </c>
      <c r="O246" s="985" t="s">
        <v>16362</v>
      </c>
      <c r="P246" s="985">
        <v>1.76</v>
      </c>
      <c r="Q246" s="985">
        <v>1.68</v>
      </c>
      <c r="R246" s="318">
        <v>16.5</v>
      </c>
      <c r="S246" s="1302" t="s">
        <v>16481</v>
      </c>
      <c r="T246" s="1228" t="s">
        <v>16381</v>
      </c>
      <c r="U246" s="1228" t="s">
        <v>16393</v>
      </c>
      <c r="V246" s="1228" t="s">
        <v>15803</v>
      </c>
    </row>
    <row r="247" spans="1:22">
      <c r="A247" s="988" t="s">
        <v>16325</v>
      </c>
      <c r="B247" s="318">
        <v>823</v>
      </c>
      <c r="C247" s="978">
        <f t="shared" si="7"/>
        <v>1.7496962332928312</v>
      </c>
      <c r="E247" s="987" t="s">
        <v>939</v>
      </c>
      <c r="F247" s="980" t="s">
        <v>16482</v>
      </c>
      <c r="G247" s="987">
        <v>600</v>
      </c>
      <c r="H247" s="318" t="s">
        <v>158</v>
      </c>
      <c r="I247" s="318">
        <v>1.6</v>
      </c>
      <c r="J247" s="981" t="s">
        <v>937</v>
      </c>
      <c r="K247" s="980" t="s">
        <v>480</v>
      </c>
      <c r="L247" s="983">
        <v>4</v>
      </c>
      <c r="M247" s="984">
        <v>45930</v>
      </c>
      <c r="N247" s="985" t="s">
        <v>460</v>
      </c>
      <c r="O247" s="985" t="s">
        <v>16483</v>
      </c>
      <c r="P247" s="985">
        <v>1.77</v>
      </c>
      <c r="Q247" s="985">
        <v>1.76</v>
      </c>
      <c r="R247" s="318">
        <v>15</v>
      </c>
      <c r="S247" s="1302" t="s">
        <v>15816</v>
      </c>
      <c r="T247" s="1228" t="s">
        <v>15817</v>
      </c>
      <c r="U247" s="1228" t="s">
        <v>15818</v>
      </c>
      <c r="V247" s="1228" t="s">
        <v>15803</v>
      </c>
    </row>
    <row r="248" spans="1:22">
      <c r="C248" s="978" t="str">
        <f t="shared" si="7"/>
        <v/>
      </c>
      <c r="J248" s="981"/>
      <c r="K248" s="1204"/>
      <c r="L248" s="983"/>
      <c r="M248" s="984"/>
      <c r="N248" s="985"/>
      <c r="O248" s="985"/>
      <c r="P248" s="985"/>
      <c r="Q248" s="985"/>
    </row>
    <row r="249" spans="1:22">
      <c r="C249" s="978" t="str">
        <f t="shared" si="7"/>
        <v/>
      </c>
      <c r="F249" s="980"/>
      <c r="J249" s="981"/>
      <c r="K249" s="980"/>
      <c r="L249" s="983"/>
      <c r="M249" s="984"/>
      <c r="N249" s="985"/>
      <c r="O249" s="985"/>
      <c r="P249" s="985"/>
      <c r="Q249" s="985"/>
    </row>
    <row r="250" spans="1:22">
      <c r="A250" s="976"/>
      <c r="B250" s="981"/>
      <c r="C250" s="978" t="str">
        <f t="shared" si="7"/>
        <v/>
      </c>
      <c r="E250" s="980"/>
      <c r="F250" s="980"/>
      <c r="G250" s="980"/>
      <c r="J250" s="981"/>
      <c r="K250" s="980"/>
      <c r="L250" s="983"/>
      <c r="M250" s="984"/>
      <c r="N250" s="985"/>
      <c r="O250" s="985"/>
      <c r="P250" s="985"/>
      <c r="Q250" s="985"/>
    </row>
    <row r="251" spans="1:22">
      <c r="C251" s="978" t="str">
        <f t="shared" si="7"/>
        <v/>
      </c>
      <c r="J251" s="981"/>
      <c r="K251" s="980"/>
      <c r="L251" s="983"/>
      <c r="M251" s="984"/>
      <c r="N251" s="985"/>
      <c r="O251" s="985"/>
      <c r="P251" s="985"/>
      <c r="Q251" s="985"/>
      <c r="R251" s="985"/>
      <c r="S251" s="1303"/>
      <c r="T251" s="1229"/>
      <c r="U251" s="1229"/>
      <c r="V251" s="1229"/>
    </row>
    <row r="252" spans="1:22">
      <c r="A252" s="976"/>
      <c r="B252" s="981"/>
      <c r="C252" s="978" t="str">
        <f t="shared" si="7"/>
        <v/>
      </c>
      <c r="D252" s="999"/>
      <c r="E252" s="980"/>
      <c r="F252" s="980"/>
      <c r="G252" s="980"/>
      <c r="I252" s="986"/>
      <c r="J252" s="981"/>
      <c r="K252" s="980"/>
      <c r="L252" s="983"/>
      <c r="M252" s="984"/>
      <c r="N252" s="985"/>
      <c r="O252" s="985"/>
      <c r="P252" s="985"/>
      <c r="Q252" s="985"/>
      <c r="R252" s="985"/>
      <c r="S252" s="1303"/>
      <c r="T252" s="1229"/>
      <c r="U252" s="1229"/>
      <c r="V252" s="1229"/>
    </row>
    <row r="253" spans="1:22">
      <c r="C253" s="978" t="str">
        <f t="shared" si="7"/>
        <v/>
      </c>
      <c r="F253" s="980"/>
      <c r="J253" s="981"/>
      <c r="K253" s="980"/>
      <c r="L253" s="983"/>
      <c r="M253" s="984"/>
      <c r="N253" s="985"/>
      <c r="O253" s="985"/>
      <c r="P253" s="985"/>
      <c r="Q253" s="985"/>
      <c r="R253" s="985"/>
      <c r="S253" s="1303"/>
      <c r="T253" s="1229"/>
      <c r="U253" s="1229"/>
      <c r="V253" s="1229"/>
    </row>
    <row r="254" spans="1:22">
      <c r="C254" s="978" t="str">
        <f t="shared" si="7"/>
        <v/>
      </c>
      <c r="J254" s="981"/>
      <c r="K254" s="980"/>
      <c r="L254" s="983"/>
      <c r="M254" s="984"/>
      <c r="N254" s="985"/>
      <c r="O254" s="985"/>
      <c r="P254" s="985"/>
      <c r="Q254" s="985"/>
    </row>
    <row r="255" spans="1:22">
      <c r="A255" s="976"/>
      <c r="C255" s="978" t="str">
        <f t="shared" si="7"/>
        <v/>
      </c>
      <c r="J255" s="981"/>
      <c r="K255" s="980"/>
      <c r="L255" s="983"/>
      <c r="M255" s="984"/>
      <c r="N255" s="985"/>
      <c r="O255" s="985"/>
      <c r="P255" s="985"/>
      <c r="Q255" s="985"/>
    </row>
    <row r="256" spans="1:22">
      <c r="A256" s="976"/>
      <c r="B256" s="981"/>
      <c r="C256" s="978" t="str">
        <f t="shared" si="7"/>
        <v/>
      </c>
      <c r="D256" s="999"/>
      <c r="E256" s="980"/>
      <c r="F256" s="980"/>
      <c r="G256" s="980"/>
      <c r="I256" s="981"/>
      <c r="J256" s="981"/>
      <c r="K256" s="980"/>
      <c r="L256" s="983"/>
      <c r="M256" s="984"/>
      <c r="N256" s="985"/>
      <c r="O256" s="985"/>
      <c r="P256" s="985"/>
      <c r="Q256" s="985"/>
    </row>
    <row r="257" spans="1:17">
      <c r="A257" s="976"/>
      <c r="B257" s="981"/>
      <c r="C257" s="978" t="str">
        <f t="shared" si="7"/>
        <v/>
      </c>
      <c r="D257" s="999"/>
      <c r="E257" s="980"/>
      <c r="F257" s="980"/>
      <c r="G257" s="980"/>
      <c r="J257" s="981"/>
      <c r="K257" s="980"/>
      <c r="L257" s="983"/>
      <c r="M257" s="984"/>
      <c r="N257" s="985"/>
      <c r="O257" s="985"/>
      <c r="P257" s="985"/>
      <c r="Q257" s="985"/>
    </row>
    <row r="258" spans="1:17">
      <c r="C258" s="978" t="str">
        <f t="shared" si="7"/>
        <v/>
      </c>
      <c r="D258" s="999"/>
      <c r="J258" s="981"/>
      <c r="K258" s="980"/>
      <c r="L258" s="983"/>
      <c r="M258" s="984"/>
      <c r="N258" s="985"/>
      <c r="O258" s="985"/>
      <c r="P258" s="985"/>
      <c r="Q258" s="985"/>
    </row>
    <row r="259" spans="1:17">
      <c r="A259" s="976"/>
      <c r="B259" s="981"/>
      <c r="C259" s="978" t="str">
        <f t="shared" si="7"/>
        <v/>
      </c>
      <c r="D259" s="999"/>
      <c r="E259" s="980"/>
      <c r="F259" s="980"/>
      <c r="G259" s="980"/>
      <c r="J259" s="981"/>
      <c r="K259" s="980"/>
      <c r="L259" s="983"/>
      <c r="M259" s="984"/>
      <c r="N259" s="985"/>
      <c r="O259" s="985"/>
      <c r="P259" s="985"/>
      <c r="Q259" s="985"/>
    </row>
    <row r="260" spans="1:17">
      <c r="C260" s="978" t="str">
        <f t="shared" si="7"/>
        <v/>
      </c>
      <c r="J260" s="981"/>
      <c r="K260" s="980"/>
      <c r="L260" s="983"/>
      <c r="M260" s="984"/>
      <c r="N260" s="985"/>
      <c r="O260" s="985"/>
      <c r="P260" s="985"/>
      <c r="Q260" s="985"/>
    </row>
    <row r="261" spans="1:17">
      <c r="B261" s="981"/>
      <c r="C261" s="978" t="str">
        <f t="shared" si="7"/>
        <v/>
      </c>
      <c r="D261" s="999"/>
      <c r="E261" s="980"/>
      <c r="G261" s="980"/>
      <c r="I261" s="986"/>
      <c r="J261" s="981"/>
      <c r="K261" s="980"/>
      <c r="L261" s="983"/>
      <c r="M261" s="984"/>
      <c r="N261" s="985"/>
      <c r="O261" s="985"/>
      <c r="P261" s="985"/>
      <c r="Q261" s="985"/>
    </row>
    <row r="262" spans="1:17">
      <c r="C262" s="978" t="str">
        <f t="shared" si="7"/>
        <v/>
      </c>
      <c r="H262" s="981"/>
      <c r="J262" s="981"/>
      <c r="K262" s="980"/>
      <c r="L262" s="983"/>
      <c r="M262" s="984"/>
      <c r="N262" s="985"/>
      <c r="O262" s="985"/>
      <c r="P262" s="985"/>
      <c r="Q262" s="985"/>
    </row>
    <row r="263" spans="1:17">
      <c r="A263" s="976"/>
      <c r="B263" s="981"/>
      <c r="C263" s="978" t="str">
        <f t="shared" si="7"/>
        <v/>
      </c>
      <c r="E263" s="980"/>
      <c r="F263" s="980"/>
      <c r="G263" s="980"/>
      <c r="H263" s="981"/>
      <c r="I263" s="986"/>
      <c r="J263" s="981"/>
      <c r="K263" s="980"/>
      <c r="L263" s="983"/>
      <c r="M263" s="984"/>
      <c r="N263" s="985"/>
      <c r="O263" s="985"/>
      <c r="P263" s="985"/>
      <c r="Q263" s="985"/>
    </row>
    <row r="264" spans="1:17">
      <c r="A264" s="976"/>
      <c r="B264" s="981"/>
      <c r="C264" s="978" t="str">
        <f t="shared" si="7"/>
        <v/>
      </c>
      <c r="D264" s="999"/>
      <c r="E264" s="980"/>
      <c r="F264" s="980"/>
      <c r="G264" s="980"/>
      <c r="J264" s="981"/>
      <c r="K264" s="980"/>
      <c r="L264" s="983"/>
      <c r="M264" s="984"/>
      <c r="N264" s="985"/>
      <c r="O264" s="985"/>
      <c r="P264" s="985"/>
      <c r="Q264" s="985"/>
    </row>
    <row r="265" spans="1:17">
      <c r="C265" s="978" t="str">
        <f t="shared" si="7"/>
        <v/>
      </c>
      <c r="J265" s="981"/>
      <c r="K265" s="980"/>
      <c r="L265" s="983"/>
      <c r="M265" s="984"/>
      <c r="N265" s="985"/>
      <c r="O265" s="985"/>
      <c r="P265" s="985"/>
      <c r="Q265" s="985"/>
    </row>
    <row r="266" spans="1:17">
      <c r="A266" s="976"/>
      <c r="B266" s="981"/>
      <c r="C266" s="978" t="str">
        <f t="shared" si="7"/>
        <v/>
      </c>
      <c r="D266" s="999"/>
      <c r="E266" s="980"/>
      <c r="F266" s="980"/>
      <c r="G266" s="980"/>
      <c r="I266" s="981"/>
      <c r="J266" s="981"/>
      <c r="K266" s="980"/>
      <c r="L266" s="983"/>
      <c r="M266" s="984"/>
      <c r="N266" s="985"/>
      <c r="O266" s="985"/>
      <c r="P266" s="985"/>
      <c r="Q266" s="985"/>
    </row>
    <row r="267" spans="1:17">
      <c r="C267" s="978" t="str">
        <f t="shared" si="7"/>
        <v/>
      </c>
      <c r="J267" s="981"/>
      <c r="K267" s="980"/>
      <c r="L267" s="983"/>
      <c r="M267" s="984"/>
      <c r="N267" s="985"/>
      <c r="O267" s="985"/>
      <c r="P267" s="985"/>
      <c r="Q267" s="985"/>
    </row>
    <row r="268" spans="1:17">
      <c r="C268" s="978" t="str">
        <f t="shared" si="7"/>
        <v/>
      </c>
      <c r="F268" s="980"/>
      <c r="J268" s="981"/>
      <c r="K268" s="980"/>
      <c r="L268" s="983"/>
      <c r="M268" s="984"/>
      <c r="N268" s="985"/>
      <c r="O268" s="985"/>
      <c r="P268" s="985"/>
      <c r="Q268" s="985"/>
    </row>
    <row r="269" spans="1:17">
      <c r="C269" s="978" t="str">
        <f t="shared" si="7"/>
        <v/>
      </c>
      <c r="D269" s="999"/>
      <c r="J269" s="981"/>
      <c r="K269" s="980"/>
      <c r="L269" s="983"/>
      <c r="M269" s="984"/>
      <c r="N269" s="985"/>
      <c r="O269" s="985"/>
      <c r="P269" s="985"/>
      <c r="Q269" s="985"/>
    </row>
    <row r="270" spans="1:17">
      <c r="C270" s="978" t="str">
        <f t="shared" si="7"/>
        <v/>
      </c>
      <c r="D270" s="999"/>
      <c r="J270" s="981"/>
      <c r="K270" s="980"/>
      <c r="L270" s="983"/>
      <c r="M270" s="984"/>
      <c r="N270" s="985"/>
      <c r="O270" s="985"/>
      <c r="P270" s="985"/>
      <c r="Q270" s="985"/>
    </row>
    <row r="271" spans="1:17">
      <c r="A271" s="976"/>
      <c r="B271" s="981"/>
      <c r="C271" s="978" t="str">
        <f t="shared" si="7"/>
        <v/>
      </c>
      <c r="D271" s="999"/>
      <c r="E271" s="980"/>
      <c r="F271" s="980"/>
      <c r="G271" s="980"/>
      <c r="I271" s="986"/>
      <c r="J271" s="981"/>
      <c r="K271" s="980"/>
      <c r="L271" s="983"/>
      <c r="M271" s="984"/>
      <c r="N271" s="985"/>
      <c r="O271" s="985"/>
      <c r="P271" s="985"/>
      <c r="Q271" s="985"/>
    </row>
    <row r="272" spans="1:17">
      <c r="A272" s="976"/>
      <c r="B272" s="981"/>
      <c r="C272" s="978" t="str">
        <f t="shared" si="7"/>
        <v/>
      </c>
      <c r="D272" s="999"/>
      <c r="E272" s="980"/>
      <c r="F272" s="980"/>
      <c r="G272" s="980"/>
      <c r="I272" s="986"/>
      <c r="J272" s="981"/>
      <c r="K272" s="980"/>
      <c r="L272" s="983"/>
      <c r="M272" s="984"/>
      <c r="N272" s="985"/>
      <c r="O272" s="985"/>
      <c r="P272" s="985"/>
      <c r="Q272" s="985"/>
    </row>
    <row r="273" spans="1:22">
      <c r="A273" s="976"/>
      <c r="B273" s="981"/>
      <c r="C273" s="978" t="str">
        <f t="shared" si="7"/>
        <v/>
      </c>
      <c r="E273" s="980"/>
      <c r="F273" s="980"/>
      <c r="G273" s="980"/>
      <c r="I273" s="986"/>
      <c r="J273" s="981"/>
      <c r="K273" s="980"/>
      <c r="L273" s="983"/>
      <c r="M273" s="984"/>
      <c r="N273" s="985"/>
      <c r="O273" s="985"/>
      <c r="P273" s="985"/>
      <c r="Q273" s="985"/>
    </row>
    <row r="274" spans="1:22">
      <c r="C274" s="978" t="str">
        <f t="shared" si="7"/>
        <v/>
      </c>
      <c r="J274" s="981"/>
      <c r="K274" s="1204"/>
      <c r="L274" s="983"/>
      <c r="M274" s="984"/>
      <c r="N274" s="985"/>
      <c r="O274" s="985"/>
      <c r="P274" s="985"/>
      <c r="Q274" s="985"/>
    </row>
    <row r="275" spans="1:22">
      <c r="C275" s="978" t="str">
        <f t="shared" si="7"/>
        <v/>
      </c>
      <c r="D275" s="999"/>
      <c r="F275" s="980"/>
      <c r="J275" s="981"/>
      <c r="K275" s="1204"/>
      <c r="L275" s="983"/>
      <c r="M275" s="984"/>
      <c r="N275" s="985"/>
      <c r="O275" s="985"/>
      <c r="P275" s="985"/>
      <c r="Q275" s="985"/>
    </row>
    <row r="276" spans="1:22">
      <c r="C276" s="978" t="str">
        <f t="shared" si="7"/>
        <v/>
      </c>
      <c r="J276" s="981"/>
      <c r="K276" s="999"/>
      <c r="L276" s="983"/>
      <c r="M276" s="984"/>
      <c r="N276" s="985"/>
      <c r="O276" s="985"/>
      <c r="P276" s="985"/>
      <c r="Q276" s="985"/>
    </row>
    <row r="277" spans="1:22">
      <c r="C277" s="978" t="str">
        <f t="shared" si="7"/>
        <v/>
      </c>
      <c r="J277" s="981"/>
      <c r="K277" s="980"/>
      <c r="L277" s="983"/>
      <c r="M277" s="984"/>
      <c r="N277" s="985"/>
      <c r="O277" s="985"/>
      <c r="P277" s="985"/>
      <c r="Q277" s="985"/>
    </row>
    <row r="278" spans="1:22">
      <c r="C278" s="978" t="str">
        <f t="shared" si="7"/>
        <v/>
      </c>
      <c r="F278" s="980"/>
      <c r="J278" s="981"/>
      <c r="K278" s="980"/>
      <c r="L278" s="983"/>
      <c r="M278" s="984"/>
      <c r="N278" s="985"/>
      <c r="O278" s="985"/>
      <c r="P278" s="985"/>
      <c r="Q278" s="985"/>
      <c r="R278" s="985"/>
      <c r="S278" s="1303"/>
      <c r="T278" s="1229"/>
      <c r="U278" s="1229"/>
      <c r="V278" s="1229"/>
    </row>
    <row r="279" spans="1:22">
      <c r="A279" s="976"/>
      <c r="C279" s="978" t="str">
        <f t="shared" si="7"/>
        <v/>
      </c>
      <c r="E279" s="980"/>
      <c r="F279" s="980"/>
      <c r="J279" s="981"/>
      <c r="K279" s="980"/>
      <c r="L279" s="983"/>
      <c r="M279" s="984"/>
      <c r="N279" s="985"/>
      <c r="O279" s="985"/>
      <c r="P279" s="985"/>
      <c r="Q279" s="985"/>
    </row>
    <row r="280" spans="1:22">
      <c r="A280" s="976"/>
      <c r="B280" s="981"/>
      <c r="C280" s="978" t="str">
        <f t="shared" si="7"/>
        <v/>
      </c>
      <c r="F280" s="980"/>
      <c r="G280" s="980"/>
      <c r="J280" s="981"/>
      <c r="K280" s="980"/>
      <c r="L280" s="983"/>
      <c r="M280" s="984"/>
      <c r="N280" s="985"/>
      <c r="O280" s="985"/>
      <c r="P280" s="985"/>
      <c r="Q280" s="985"/>
    </row>
    <row r="281" spans="1:22">
      <c r="A281" s="976"/>
      <c r="B281" s="981"/>
      <c r="C281" s="978" t="str">
        <f t="shared" si="7"/>
        <v/>
      </c>
      <c r="D281" s="999"/>
      <c r="E281" s="980"/>
      <c r="F281" s="980"/>
      <c r="G281" s="980"/>
      <c r="I281" s="982"/>
      <c r="J281" s="981"/>
      <c r="K281" s="980"/>
      <c r="L281" s="983"/>
      <c r="M281" s="984"/>
      <c r="N281" s="985"/>
      <c r="O281" s="985"/>
      <c r="P281" s="985"/>
      <c r="Q281" s="985"/>
    </row>
    <row r="282" spans="1:22">
      <c r="A282" s="976"/>
      <c r="B282" s="981"/>
      <c r="C282" s="978" t="str">
        <f t="shared" si="7"/>
        <v/>
      </c>
      <c r="D282" s="999"/>
      <c r="E282" s="980"/>
      <c r="F282" s="980"/>
      <c r="G282" s="980"/>
      <c r="J282" s="981"/>
      <c r="K282" s="980"/>
      <c r="L282" s="983"/>
      <c r="M282" s="984"/>
      <c r="N282" s="985"/>
      <c r="O282" s="985"/>
      <c r="P282" s="985"/>
      <c r="Q282" s="985"/>
    </row>
    <row r="283" spans="1:22">
      <c r="C283" s="978" t="str">
        <f t="shared" si="7"/>
        <v/>
      </c>
      <c r="D283" s="999"/>
      <c r="F283" s="980"/>
      <c r="J283" s="981"/>
      <c r="K283" s="980"/>
      <c r="L283" s="983"/>
      <c r="M283" s="984"/>
      <c r="N283" s="985"/>
      <c r="O283" s="985"/>
      <c r="P283" s="985"/>
      <c r="Q283" s="985"/>
    </row>
    <row r="284" spans="1:22">
      <c r="C284" s="978" t="str">
        <f t="shared" si="7"/>
        <v/>
      </c>
      <c r="F284" s="980"/>
      <c r="J284" s="981"/>
      <c r="K284" s="980"/>
      <c r="L284" s="983"/>
      <c r="M284" s="984"/>
      <c r="N284" s="985"/>
      <c r="O284" s="985"/>
      <c r="P284" s="985"/>
      <c r="Q284" s="985"/>
    </row>
    <row r="285" spans="1:22">
      <c r="A285" s="976"/>
      <c r="B285" s="981"/>
      <c r="C285" s="978" t="str">
        <f t="shared" si="7"/>
        <v/>
      </c>
      <c r="D285" s="999"/>
      <c r="E285" s="980"/>
      <c r="F285" s="980"/>
      <c r="I285" s="981"/>
      <c r="J285" s="981"/>
      <c r="K285" s="980"/>
      <c r="L285" s="983"/>
      <c r="M285" s="984"/>
      <c r="N285" s="985"/>
      <c r="O285" s="985"/>
      <c r="P285" s="985"/>
      <c r="Q285" s="985"/>
    </row>
    <row r="286" spans="1:22">
      <c r="C286" s="978" t="str">
        <f t="shared" si="7"/>
        <v/>
      </c>
      <c r="F286" s="980"/>
      <c r="J286" s="981"/>
      <c r="K286" s="980"/>
      <c r="L286" s="983"/>
      <c r="M286" s="984"/>
      <c r="N286" s="985"/>
      <c r="O286" s="985"/>
      <c r="P286" s="985"/>
      <c r="Q286" s="985"/>
    </row>
    <row r="287" spans="1:22">
      <c r="C287" s="978" t="str">
        <f t="shared" si="7"/>
        <v/>
      </c>
      <c r="F287" s="980"/>
      <c r="J287" s="981"/>
      <c r="K287" s="980"/>
      <c r="L287" s="983"/>
      <c r="M287" s="984"/>
      <c r="N287" s="985"/>
      <c r="O287" s="985"/>
      <c r="P287" s="985"/>
      <c r="Q287" s="985"/>
    </row>
    <row r="288" spans="1:22">
      <c r="C288" s="978" t="str">
        <f t="shared" ref="C288:C293" si="8">IF(ISERROR((24*60)/B288),"",((24*60)/B288))</f>
        <v/>
      </c>
      <c r="D288" s="999"/>
      <c r="F288" s="980"/>
      <c r="J288" s="981"/>
      <c r="K288" s="980"/>
      <c r="L288" s="983"/>
      <c r="M288" s="984"/>
      <c r="N288" s="985"/>
      <c r="O288" s="985"/>
      <c r="P288" s="985"/>
      <c r="Q288" s="985"/>
    </row>
    <row r="289" spans="1:22">
      <c r="C289" s="978" t="str">
        <f t="shared" si="8"/>
        <v/>
      </c>
      <c r="J289" s="981"/>
      <c r="K289" s="980"/>
      <c r="L289" s="983"/>
      <c r="M289" s="984"/>
      <c r="N289" s="985"/>
      <c r="O289" s="985"/>
      <c r="P289" s="985"/>
      <c r="Q289" s="985"/>
      <c r="R289" s="985"/>
      <c r="S289" s="1303"/>
      <c r="T289" s="1229"/>
      <c r="U289" s="1229"/>
      <c r="V289" s="1229"/>
    </row>
    <row r="290" spans="1:22">
      <c r="A290" s="976"/>
      <c r="B290" s="981"/>
      <c r="C290" s="978" t="str">
        <f t="shared" si="8"/>
        <v/>
      </c>
      <c r="D290" s="999"/>
      <c r="E290" s="980"/>
      <c r="G290" s="980"/>
      <c r="J290" s="981"/>
      <c r="K290" s="980"/>
      <c r="L290" s="983"/>
      <c r="M290" s="984"/>
      <c r="N290" s="985"/>
      <c r="O290" s="985"/>
      <c r="P290" s="985"/>
      <c r="Q290" s="985"/>
    </row>
    <row r="291" spans="1:22">
      <c r="C291" s="978" t="str">
        <f t="shared" si="8"/>
        <v/>
      </c>
      <c r="J291" s="981"/>
      <c r="K291" s="980"/>
      <c r="L291" s="983"/>
      <c r="M291" s="984"/>
      <c r="N291" s="985"/>
      <c r="O291" s="985"/>
      <c r="P291" s="985"/>
      <c r="Q291" s="985"/>
    </row>
    <row r="292" spans="1:22">
      <c r="A292" s="976"/>
      <c r="B292" s="981"/>
      <c r="C292" s="978" t="str">
        <f t="shared" si="8"/>
        <v/>
      </c>
      <c r="E292" s="980"/>
      <c r="F292" s="980"/>
      <c r="G292" s="980"/>
      <c r="H292" s="981"/>
      <c r="I292" s="982"/>
      <c r="J292" s="981"/>
      <c r="K292" s="980"/>
      <c r="L292" s="983"/>
      <c r="M292" s="984"/>
      <c r="N292" s="985"/>
      <c r="O292" s="985"/>
      <c r="P292" s="985"/>
      <c r="Q292" s="985"/>
    </row>
    <row r="293" spans="1:22">
      <c r="A293" s="976"/>
      <c r="B293" s="981"/>
      <c r="C293" s="978" t="str">
        <f t="shared" si="8"/>
        <v/>
      </c>
      <c r="D293" s="999"/>
      <c r="E293" s="980"/>
      <c r="F293" s="980"/>
      <c r="G293" s="980"/>
      <c r="I293" s="986"/>
      <c r="J293" s="981"/>
      <c r="K293" s="980"/>
      <c r="L293" s="983"/>
      <c r="M293" s="984"/>
      <c r="N293" s="985"/>
      <c r="O293" s="985"/>
      <c r="P293" s="985"/>
      <c r="Q293" s="985"/>
    </row>
    <row r="294" spans="1:22">
      <c r="A294" s="976"/>
      <c r="B294" s="981"/>
      <c r="C294" s="978" t="str">
        <f t="shared" ref="C294:C347" si="9">IF(ISERROR((24*60)/B294),"",((24*60)/B294))</f>
        <v/>
      </c>
      <c r="D294" s="999"/>
      <c r="I294" s="982"/>
      <c r="J294" s="981"/>
      <c r="K294" s="980"/>
      <c r="L294" s="983"/>
      <c r="M294" s="984"/>
      <c r="N294" s="985"/>
      <c r="O294" s="985"/>
      <c r="P294" s="985"/>
      <c r="Q294" s="985"/>
    </row>
    <row r="295" spans="1:22">
      <c r="B295" s="981"/>
      <c r="C295" s="978" t="str">
        <f t="shared" si="9"/>
        <v/>
      </c>
      <c r="D295" s="999"/>
      <c r="E295" s="980"/>
      <c r="F295" s="980"/>
      <c r="I295" s="986"/>
      <c r="J295" s="981"/>
      <c r="K295" s="980"/>
      <c r="L295" s="983"/>
      <c r="M295" s="984"/>
      <c r="N295" s="985"/>
      <c r="O295" s="985"/>
      <c r="P295" s="985"/>
      <c r="Q295" s="985"/>
    </row>
    <row r="296" spans="1:22">
      <c r="A296" s="976"/>
      <c r="B296" s="981"/>
      <c r="C296" s="978" t="str">
        <f t="shared" si="9"/>
        <v/>
      </c>
      <c r="D296" s="999"/>
      <c r="E296" s="980"/>
      <c r="F296" s="980"/>
      <c r="G296" s="980"/>
      <c r="J296" s="981"/>
      <c r="K296" s="980"/>
      <c r="L296" s="983"/>
      <c r="M296" s="984"/>
      <c r="N296" s="985"/>
      <c r="O296" s="985"/>
      <c r="P296" s="985"/>
      <c r="Q296" s="985"/>
    </row>
    <row r="297" spans="1:22">
      <c r="C297" s="978" t="str">
        <f t="shared" si="9"/>
        <v/>
      </c>
      <c r="D297" s="999"/>
      <c r="J297" s="981"/>
      <c r="K297" s="980"/>
      <c r="L297" s="983"/>
      <c r="M297" s="984"/>
      <c r="N297" s="985"/>
      <c r="O297" s="985"/>
      <c r="P297" s="985"/>
      <c r="Q297" s="985"/>
    </row>
    <row r="298" spans="1:22">
      <c r="A298" s="976"/>
      <c r="B298" s="981"/>
      <c r="C298" s="978" t="str">
        <f t="shared" si="9"/>
        <v/>
      </c>
      <c r="G298" s="980"/>
      <c r="I298" s="986"/>
      <c r="J298" s="981"/>
      <c r="K298" s="980"/>
      <c r="L298" s="983"/>
      <c r="M298" s="984"/>
      <c r="N298" s="985"/>
      <c r="O298" s="985"/>
      <c r="P298" s="985"/>
      <c r="Q298" s="985"/>
    </row>
    <row r="299" spans="1:22">
      <c r="A299" s="976"/>
      <c r="B299" s="981"/>
      <c r="C299" s="978" t="str">
        <f t="shared" si="9"/>
        <v/>
      </c>
      <c r="E299" s="980"/>
      <c r="G299" s="980"/>
      <c r="I299" s="981"/>
      <c r="J299" s="981"/>
      <c r="K299" s="980"/>
      <c r="L299" s="983"/>
      <c r="M299" s="984"/>
      <c r="N299" s="985"/>
      <c r="O299" s="985"/>
      <c r="P299" s="985"/>
      <c r="Q299" s="985"/>
    </row>
    <row r="300" spans="1:22">
      <c r="C300" s="978" t="str">
        <f t="shared" si="9"/>
        <v/>
      </c>
      <c r="F300" s="980"/>
      <c r="J300" s="981"/>
      <c r="K300" s="980"/>
      <c r="L300" s="983"/>
      <c r="M300" s="984"/>
      <c r="N300" s="985"/>
      <c r="O300" s="985"/>
      <c r="P300" s="985"/>
      <c r="Q300" s="985"/>
    </row>
    <row r="301" spans="1:22">
      <c r="A301" s="976"/>
      <c r="B301" s="981"/>
      <c r="C301" s="978" t="str">
        <f t="shared" si="9"/>
        <v/>
      </c>
      <c r="E301" s="980"/>
      <c r="F301" s="980"/>
      <c r="G301" s="980"/>
      <c r="J301" s="981"/>
      <c r="K301" s="980"/>
      <c r="L301" s="983"/>
      <c r="M301" s="984"/>
      <c r="N301" s="985"/>
      <c r="O301" s="985"/>
      <c r="P301" s="985"/>
      <c r="Q301" s="985"/>
    </row>
    <row r="302" spans="1:22">
      <c r="A302" s="976"/>
      <c r="B302" s="981"/>
      <c r="C302" s="978" t="str">
        <f t="shared" si="9"/>
        <v/>
      </c>
      <c r="D302" s="999"/>
      <c r="E302" s="980"/>
      <c r="F302" s="980"/>
      <c r="G302" s="980"/>
      <c r="J302" s="981"/>
      <c r="K302" s="980"/>
      <c r="L302" s="983"/>
      <c r="M302" s="984"/>
      <c r="N302" s="985"/>
      <c r="O302" s="985"/>
      <c r="P302" s="985"/>
      <c r="Q302" s="985"/>
    </row>
    <row r="303" spans="1:22">
      <c r="A303" s="976"/>
      <c r="B303" s="981"/>
      <c r="C303" s="978" t="str">
        <f t="shared" si="9"/>
        <v/>
      </c>
      <c r="D303" s="999"/>
      <c r="E303" s="980"/>
      <c r="F303" s="980"/>
      <c r="G303" s="980"/>
      <c r="I303" s="986"/>
      <c r="J303" s="981"/>
      <c r="K303" s="980"/>
      <c r="L303" s="983"/>
      <c r="M303" s="984"/>
      <c r="N303" s="985"/>
      <c r="O303" s="985"/>
      <c r="P303" s="985"/>
      <c r="Q303" s="985"/>
    </row>
    <row r="304" spans="1:22">
      <c r="A304" s="976"/>
      <c r="B304" s="981"/>
      <c r="C304" s="978" t="str">
        <f t="shared" si="9"/>
        <v/>
      </c>
      <c r="E304" s="980"/>
      <c r="F304" s="980"/>
      <c r="G304" s="980"/>
      <c r="I304" s="986"/>
      <c r="J304" s="981"/>
      <c r="K304" s="980"/>
      <c r="L304" s="983"/>
      <c r="M304" s="984"/>
      <c r="N304" s="985"/>
      <c r="O304" s="985"/>
      <c r="P304" s="985"/>
      <c r="Q304" s="985"/>
    </row>
    <row r="305" spans="1:17">
      <c r="A305" s="976"/>
      <c r="C305" s="978" t="str">
        <f t="shared" si="9"/>
        <v/>
      </c>
      <c r="F305" s="980"/>
      <c r="J305" s="981"/>
      <c r="K305" s="980"/>
      <c r="L305" s="983"/>
      <c r="M305" s="984"/>
      <c r="N305" s="985"/>
      <c r="O305" s="985"/>
      <c r="P305" s="985"/>
      <c r="Q305" s="985"/>
    </row>
    <row r="306" spans="1:17">
      <c r="A306" s="976"/>
      <c r="B306" s="981"/>
      <c r="C306" s="978" t="str">
        <f t="shared" si="9"/>
        <v/>
      </c>
      <c r="D306" s="999"/>
      <c r="E306" s="980"/>
      <c r="F306" s="980"/>
      <c r="G306" s="980"/>
      <c r="I306" s="982"/>
      <c r="J306" s="981"/>
      <c r="K306" s="980"/>
      <c r="L306" s="983"/>
      <c r="M306" s="984"/>
      <c r="N306" s="985"/>
      <c r="O306" s="985"/>
      <c r="P306" s="985"/>
      <c r="Q306" s="985"/>
    </row>
    <row r="307" spans="1:17">
      <c r="A307" s="976"/>
      <c r="B307" s="981"/>
      <c r="C307" s="978" t="str">
        <f t="shared" si="9"/>
        <v/>
      </c>
      <c r="E307" s="980"/>
      <c r="F307" s="980"/>
      <c r="G307" s="980"/>
      <c r="I307" s="986"/>
      <c r="J307" s="981"/>
      <c r="K307" s="980"/>
      <c r="L307" s="983"/>
      <c r="M307" s="984"/>
      <c r="N307" s="985"/>
      <c r="O307" s="985"/>
      <c r="P307" s="985"/>
      <c r="Q307" s="985"/>
    </row>
    <row r="308" spans="1:17">
      <c r="A308" s="976"/>
      <c r="C308" s="978" t="str">
        <f t="shared" si="9"/>
        <v/>
      </c>
      <c r="F308" s="980"/>
      <c r="J308" s="981"/>
      <c r="K308" s="980"/>
      <c r="L308" s="983"/>
      <c r="M308" s="984"/>
      <c r="N308" s="985"/>
      <c r="O308" s="985"/>
      <c r="P308" s="985"/>
      <c r="Q308" s="985"/>
    </row>
    <row r="309" spans="1:17">
      <c r="C309" s="978" t="str">
        <f t="shared" si="9"/>
        <v/>
      </c>
      <c r="F309" s="980"/>
      <c r="I309" s="981"/>
      <c r="J309" s="981"/>
      <c r="K309" s="980"/>
      <c r="L309" s="983"/>
      <c r="M309" s="984"/>
      <c r="N309" s="985"/>
      <c r="O309" s="985"/>
      <c r="P309" s="985"/>
      <c r="Q309" s="985"/>
    </row>
    <row r="310" spans="1:17">
      <c r="C310" s="978" t="str">
        <f t="shared" si="9"/>
        <v/>
      </c>
      <c r="J310" s="981"/>
      <c r="K310" s="980"/>
      <c r="L310" s="983"/>
      <c r="M310" s="984"/>
      <c r="N310" s="985"/>
      <c r="O310" s="985"/>
      <c r="P310" s="985"/>
      <c r="Q310" s="985"/>
    </row>
    <row r="311" spans="1:17">
      <c r="A311" s="976"/>
      <c r="B311" s="981"/>
      <c r="C311" s="978" t="str">
        <f t="shared" si="9"/>
        <v/>
      </c>
      <c r="E311" s="980"/>
      <c r="F311" s="980"/>
      <c r="G311" s="980"/>
      <c r="I311" s="986"/>
      <c r="J311" s="981"/>
      <c r="K311" s="980"/>
      <c r="L311" s="983"/>
      <c r="M311" s="984"/>
      <c r="N311" s="985"/>
      <c r="O311" s="985"/>
      <c r="P311" s="985"/>
      <c r="Q311" s="985"/>
    </row>
    <row r="312" spans="1:17">
      <c r="A312" s="976"/>
      <c r="B312" s="981"/>
      <c r="C312" s="978" t="str">
        <f t="shared" si="9"/>
        <v/>
      </c>
      <c r="D312" s="999"/>
      <c r="E312" s="980"/>
      <c r="F312" s="980"/>
      <c r="G312" s="980"/>
      <c r="I312" s="986"/>
      <c r="J312" s="981"/>
      <c r="K312" s="980"/>
      <c r="L312" s="983"/>
      <c r="M312" s="984"/>
      <c r="N312" s="985"/>
      <c r="O312" s="985"/>
      <c r="P312" s="985"/>
      <c r="Q312" s="985"/>
    </row>
    <row r="313" spans="1:17">
      <c r="C313" s="978" t="str">
        <f t="shared" si="9"/>
        <v/>
      </c>
      <c r="D313" s="999"/>
      <c r="J313" s="981"/>
      <c r="K313" s="980"/>
      <c r="L313" s="983"/>
      <c r="M313" s="984"/>
      <c r="N313" s="985"/>
      <c r="O313" s="985"/>
      <c r="P313" s="985"/>
      <c r="Q313" s="985"/>
    </row>
    <row r="314" spans="1:17">
      <c r="A314" s="976"/>
      <c r="C314" s="978" t="str">
        <f t="shared" si="9"/>
        <v/>
      </c>
      <c r="D314" s="999"/>
      <c r="J314" s="981"/>
      <c r="K314" s="980"/>
      <c r="L314" s="983"/>
      <c r="M314" s="984"/>
      <c r="N314" s="985"/>
      <c r="O314" s="985"/>
      <c r="P314" s="985"/>
      <c r="Q314" s="985"/>
    </row>
    <row r="315" spans="1:17">
      <c r="C315" s="978" t="str">
        <f t="shared" si="9"/>
        <v/>
      </c>
      <c r="F315" s="980"/>
      <c r="J315" s="981"/>
      <c r="K315" s="980"/>
      <c r="L315" s="983"/>
      <c r="M315" s="984"/>
      <c r="N315" s="985"/>
      <c r="O315" s="985"/>
      <c r="P315" s="985"/>
      <c r="Q315" s="985"/>
    </row>
    <row r="316" spans="1:17">
      <c r="C316" s="978" t="str">
        <f t="shared" si="9"/>
        <v/>
      </c>
      <c r="J316" s="981"/>
      <c r="K316" s="980"/>
      <c r="L316" s="983"/>
      <c r="M316" s="984"/>
      <c r="N316" s="985"/>
      <c r="O316" s="985"/>
      <c r="P316" s="985"/>
      <c r="Q316" s="985"/>
    </row>
    <row r="317" spans="1:17">
      <c r="A317" s="976"/>
      <c r="B317" s="981"/>
      <c r="C317" s="978" t="str">
        <f t="shared" si="9"/>
        <v/>
      </c>
      <c r="E317" s="980"/>
      <c r="G317" s="980"/>
      <c r="H317" s="981"/>
      <c r="I317" s="981"/>
      <c r="J317" s="981"/>
      <c r="K317" s="980"/>
      <c r="L317" s="983"/>
      <c r="M317" s="984"/>
      <c r="N317" s="985"/>
      <c r="O317" s="985"/>
      <c r="P317" s="985"/>
      <c r="Q317" s="985"/>
    </row>
    <row r="318" spans="1:17">
      <c r="C318" s="978" t="str">
        <f t="shared" si="9"/>
        <v/>
      </c>
      <c r="J318" s="981"/>
      <c r="K318" s="980"/>
      <c r="L318" s="983"/>
      <c r="M318" s="984"/>
      <c r="N318" s="985"/>
      <c r="O318" s="985"/>
      <c r="P318" s="985"/>
      <c r="Q318" s="985"/>
    </row>
    <row r="319" spans="1:17">
      <c r="C319" s="978" t="str">
        <f t="shared" si="9"/>
        <v/>
      </c>
      <c r="J319" s="981"/>
      <c r="K319" s="980"/>
      <c r="L319" s="983"/>
      <c r="M319" s="984"/>
      <c r="N319" s="985"/>
      <c r="O319" s="985"/>
      <c r="P319" s="985"/>
      <c r="Q319" s="985"/>
    </row>
    <row r="320" spans="1:17">
      <c r="A320" s="976"/>
      <c r="B320" s="981"/>
      <c r="C320" s="978" t="str">
        <f t="shared" si="9"/>
        <v/>
      </c>
      <c r="D320" s="999"/>
      <c r="E320" s="980"/>
      <c r="F320" s="980"/>
      <c r="G320" s="980"/>
      <c r="J320" s="981"/>
      <c r="K320" s="980"/>
      <c r="L320" s="983"/>
      <c r="M320" s="984"/>
      <c r="N320" s="985"/>
      <c r="O320" s="985"/>
      <c r="P320" s="985"/>
      <c r="Q320" s="985"/>
    </row>
    <row r="321" spans="1:17">
      <c r="A321" s="976"/>
      <c r="C321" s="978" t="str">
        <f t="shared" si="9"/>
        <v/>
      </c>
      <c r="E321" s="1000"/>
      <c r="J321" s="981"/>
      <c r="K321" s="980"/>
      <c r="L321" s="983"/>
      <c r="M321" s="984"/>
      <c r="N321" s="985"/>
      <c r="O321" s="985"/>
      <c r="P321" s="985"/>
      <c r="Q321" s="985"/>
    </row>
    <row r="322" spans="1:17">
      <c r="C322" s="978" t="str">
        <f t="shared" si="9"/>
        <v/>
      </c>
      <c r="D322" s="999"/>
      <c r="J322" s="981"/>
      <c r="K322" s="980"/>
      <c r="L322" s="983"/>
      <c r="M322" s="984"/>
      <c r="N322" s="985"/>
      <c r="O322" s="985"/>
      <c r="P322" s="985"/>
      <c r="Q322" s="985"/>
    </row>
    <row r="323" spans="1:17">
      <c r="A323" s="976"/>
      <c r="B323" s="981"/>
      <c r="C323" s="978" t="str">
        <f t="shared" si="9"/>
        <v/>
      </c>
      <c r="D323" s="999"/>
      <c r="E323" s="980"/>
      <c r="F323" s="980"/>
      <c r="G323" s="980"/>
      <c r="H323" s="981"/>
      <c r="J323" s="981"/>
      <c r="K323" s="980"/>
      <c r="L323" s="983"/>
      <c r="M323" s="984"/>
      <c r="N323" s="985"/>
      <c r="O323" s="985"/>
      <c r="P323" s="985"/>
      <c r="Q323" s="985"/>
    </row>
    <row r="324" spans="1:17">
      <c r="A324" s="976"/>
      <c r="B324" s="981"/>
      <c r="C324" s="978" t="str">
        <f t="shared" si="9"/>
        <v/>
      </c>
      <c r="D324" s="999"/>
      <c r="E324" s="980"/>
      <c r="F324" s="980"/>
      <c r="G324" s="980"/>
      <c r="J324" s="981"/>
      <c r="K324" s="980"/>
      <c r="L324" s="983"/>
      <c r="M324" s="984"/>
      <c r="N324" s="985"/>
      <c r="O324" s="985"/>
      <c r="P324" s="985"/>
      <c r="Q324" s="985"/>
    </row>
    <row r="325" spans="1:17">
      <c r="A325" s="976"/>
      <c r="B325" s="981"/>
      <c r="C325" s="978" t="str">
        <f t="shared" si="9"/>
        <v/>
      </c>
      <c r="D325" s="999"/>
      <c r="E325" s="980"/>
      <c r="F325" s="980"/>
      <c r="G325" s="980"/>
      <c r="J325" s="981"/>
      <c r="K325" s="980"/>
      <c r="L325" s="983"/>
      <c r="M325" s="984"/>
      <c r="N325" s="985"/>
      <c r="O325" s="985"/>
      <c r="P325" s="985"/>
      <c r="Q325" s="985"/>
    </row>
    <row r="326" spans="1:17">
      <c r="C326" s="978" t="str">
        <f t="shared" si="9"/>
        <v/>
      </c>
      <c r="J326" s="981"/>
      <c r="K326" s="980"/>
      <c r="L326" s="983"/>
      <c r="M326" s="984"/>
      <c r="N326" s="985"/>
      <c r="O326" s="985"/>
      <c r="P326" s="985"/>
      <c r="Q326" s="985"/>
    </row>
    <row r="327" spans="1:17">
      <c r="A327" s="976"/>
      <c r="B327" s="981"/>
      <c r="C327" s="978" t="str">
        <f t="shared" si="9"/>
        <v/>
      </c>
      <c r="D327" s="999"/>
      <c r="E327" s="980"/>
      <c r="F327" s="980"/>
      <c r="G327" s="980"/>
      <c r="I327" s="986"/>
      <c r="J327" s="981"/>
      <c r="K327" s="980"/>
      <c r="L327" s="983"/>
      <c r="M327" s="984"/>
      <c r="N327" s="985"/>
      <c r="O327" s="985"/>
      <c r="P327" s="985"/>
      <c r="Q327" s="985"/>
    </row>
    <row r="328" spans="1:17">
      <c r="A328" s="976"/>
      <c r="B328" s="981"/>
      <c r="C328" s="978" t="str">
        <f t="shared" si="9"/>
        <v/>
      </c>
      <c r="D328" s="999"/>
      <c r="E328" s="980"/>
      <c r="F328" s="980"/>
      <c r="G328" s="980"/>
      <c r="J328" s="981"/>
      <c r="K328" s="980"/>
      <c r="L328" s="983"/>
      <c r="M328" s="984"/>
      <c r="N328" s="985"/>
      <c r="O328" s="985"/>
      <c r="P328" s="985"/>
      <c r="Q328" s="985"/>
    </row>
    <row r="329" spans="1:17">
      <c r="C329" s="978" t="str">
        <f t="shared" si="9"/>
        <v/>
      </c>
      <c r="F329" s="980"/>
      <c r="J329" s="981"/>
      <c r="K329" s="980"/>
      <c r="L329" s="983"/>
      <c r="M329" s="984"/>
      <c r="N329" s="985"/>
      <c r="O329" s="985"/>
      <c r="P329" s="985"/>
      <c r="Q329" s="985"/>
    </row>
    <row r="330" spans="1:17">
      <c r="C330" s="978" t="str">
        <f t="shared" si="9"/>
        <v/>
      </c>
      <c r="F330" s="980"/>
      <c r="J330" s="981"/>
      <c r="K330" s="980"/>
      <c r="L330" s="983"/>
      <c r="M330" s="984"/>
      <c r="N330" s="985"/>
      <c r="O330" s="985"/>
      <c r="P330" s="985"/>
      <c r="Q330" s="985"/>
    </row>
    <row r="331" spans="1:17">
      <c r="A331" s="976"/>
      <c r="B331" s="981"/>
      <c r="C331" s="978" t="str">
        <f t="shared" si="9"/>
        <v/>
      </c>
      <c r="D331" s="999"/>
      <c r="E331" s="980"/>
      <c r="F331" s="980"/>
      <c r="G331" s="980"/>
      <c r="I331" s="986"/>
      <c r="J331" s="981"/>
      <c r="K331" s="980"/>
      <c r="L331" s="983"/>
      <c r="M331" s="984"/>
      <c r="N331" s="985"/>
      <c r="O331" s="985"/>
      <c r="P331" s="985"/>
      <c r="Q331" s="985"/>
    </row>
    <row r="332" spans="1:17">
      <c r="C332" s="978" t="str">
        <f t="shared" si="9"/>
        <v/>
      </c>
      <c r="J332" s="981"/>
      <c r="K332" s="980"/>
      <c r="L332" s="983"/>
      <c r="M332" s="984"/>
      <c r="N332" s="985"/>
      <c r="O332" s="985"/>
      <c r="P332" s="985"/>
      <c r="Q332" s="985"/>
    </row>
    <row r="333" spans="1:17">
      <c r="C333" s="978" t="str">
        <f t="shared" si="9"/>
        <v/>
      </c>
      <c r="F333" s="980"/>
      <c r="H333" s="981"/>
      <c r="J333" s="981"/>
      <c r="K333" s="980"/>
      <c r="L333" s="983"/>
      <c r="M333" s="984"/>
      <c r="N333" s="985"/>
      <c r="O333" s="985"/>
      <c r="P333" s="985"/>
      <c r="Q333" s="985"/>
    </row>
    <row r="334" spans="1:17">
      <c r="C334" s="978" t="str">
        <f t="shared" si="9"/>
        <v/>
      </c>
      <c r="F334" s="980"/>
      <c r="H334" s="981"/>
      <c r="J334" s="981"/>
      <c r="K334" s="980"/>
      <c r="L334" s="983"/>
      <c r="M334" s="984"/>
      <c r="N334" s="985"/>
      <c r="O334" s="985"/>
      <c r="P334" s="985"/>
      <c r="Q334" s="985"/>
    </row>
    <row r="335" spans="1:17">
      <c r="C335" s="978" t="str">
        <f t="shared" si="9"/>
        <v/>
      </c>
      <c r="F335" s="980"/>
      <c r="J335" s="981"/>
      <c r="K335" s="980"/>
      <c r="L335" s="983"/>
      <c r="M335" s="984"/>
      <c r="N335" s="985"/>
      <c r="O335" s="985"/>
      <c r="P335" s="985"/>
      <c r="Q335" s="985"/>
    </row>
    <row r="336" spans="1:17">
      <c r="A336" s="976"/>
      <c r="B336" s="981"/>
      <c r="C336" s="978" t="str">
        <f t="shared" si="9"/>
        <v/>
      </c>
      <c r="D336" s="999"/>
      <c r="E336" s="980"/>
      <c r="F336" s="980"/>
      <c r="G336" s="980"/>
      <c r="I336" s="986"/>
      <c r="J336" s="981"/>
      <c r="K336" s="980"/>
      <c r="L336" s="983"/>
      <c r="M336" s="984"/>
      <c r="N336" s="985"/>
      <c r="O336" s="985"/>
      <c r="P336" s="985"/>
      <c r="Q336" s="985"/>
    </row>
    <row r="337" spans="1:17">
      <c r="A337" s="976"/>
      <c r="C337" s="978" t="str">
        <f t="shared" si="9"/>
        <v/>
      </c>
      <c r="E337" s="980"/>
      <c r="F337" s="980"/>
      <c r="G337" s="980"/>
      <c r="I337" s="981"/>
      <c r="J337" s="981"/>
      <c r="K337" s="980"/>
      <c r="L337" s="983"/>
      <c r="M337" s="984"/>
      <c r="N337" s="985"/>
      <c r="O337" s="985"/>
      <c r="P337" s="985"/>
      <c r="Q337" s="985"/>
    </row>
    <row r="338" spans="1:17">
      <c r="A338" s="976"/>
      <c r="C338" s="978" t="str">
        <f t="shared" si="9"/>
        <v/>
      </c>
      <c r="D338" s="999"/>
      <c r="J338" s="981"/>
      <c r="K338" s="980"/>
      <c r="L338" s="983"/>
      <c r="M338" s="984"/>
      <c r="N338" s="985"/>
      <c r="O338" s="985"/>
      <c r="P338" s="985"/>
      <c r="Q338" s="985"/>
    </row>
    <row r="339" spans="1:17">
      <c r="C339" s="978" t="str">
        <f t="shared" si="9"/>
        <v/>
      </c>
      <c r="J339" s="981"/>
      <c r="K339" s="980"/>
      <c r="L339" s="983"/>
      <c r="M339" s="984"/>
      <c r="N339" s="985"/>
      <c r="O339" s="985"/>
      <c r="P339" s="985"/>
      <c r="Q339" s="985"/>
    </row>
    <row r="340" spans="1:17">
      <c r="B340" s="981"/>
      <c r="C340" s="978" t="str">
        <f t="shared" si="9"/>
        <v/>
      </c>
      <c r="D340" s="999"/>
      <c r="E340" s="980"/>
      <c r="F340" s="980"/>
      <c r="G340" s="980"/>
      <c r="I340" s="981"/>
      <c r="J340" s="981"/>
      <c r="K340" s="980"/>
      <c r="L340" s="983"/>
      <c r="M340" s="984"/>
      <c r="N340" s="985"/>
      <c r="O340" s="985"/>
      <c r="P340" s="985"/>
      <c r="Q340" s="985"/>
    </row>
    <row r="341" spans="1:17">
      <c r="C341" s="978" t="str">
        <f t="shared" si="9"/>
        <v/>
      </c>
      <c r="D341" s="999"/>
      <c r="J341" s="981"/>
      <c r="K341" s="980"/>
      <c r="L341" s="983"/>
      <c r="M341" s="984"/>
      <c r="N341" s="985"/>
      <c r="O341" s="985"/>
      <c r="P341" s="985"/>
      <c r="Q341" s="985"/>
    </row>
    <row r="342" spans="1:17">
      <c r="A342" s="976"/>
      <c r="B342" s="981"/>
      <c r="C342" s="978" t="str">
        <f t="shared" si="9"/>
        <v/>
      </c>
      <c r="D342" s="999"/>
      <c r="E342" s="980"/>
      <c r="F342" s="980"/>
      <c r="G342" s="980"/>
      <c r="J342" s="981"/>
      <c r="K342" s="980"/>
      <c r="L342" s="983"/>
      <c r="M342" s="984"/>
      <c r="N342" s="985"/>
      <c r="O342" s="985"/>
      <c r="P342" s="985"/>
      <c r="Q342" s="985"/>
    </row>
    <row r="343" spans="1:17">
      <c r="C343" s="978" t="str">
        <f t="shared" si="9"/>
        <v/>
      </c>
      <c r="J343" s="981"/>
      <c r="K343" s="980"/>
      <c r="L343" s="983"/>
      <c r="M343" s="984"/>
      <c r="N343" s="985"/>
      <c r="O343" s="985"/>
      <c r="P343" s="985"/>
      <c r="Q343" s="985"/>
    </row>
    <row r="344" spans="1:17">
      <c r="C344" s="978" t="str">
        <f t="shared" si="9"/>
        <v/>
      </c>
      <c r="J344" s="981"/>
      <c r="K344" s="980"/>
      <c r="L344" s="983"/>
      <c r="M344" s="984"/>
      <c r="N344" s="985"/>
      <c r="O344" s="985"/>
      <c r="P344" s="985"/>
      <c r="Q344" s="985"/>
    </row>
    <row r="345" spans="1:17">
      <c r="A345" s="976"/>
      <c r="B345" s="981"/>
      <c r="C345" s="978" t="str">
        <f t="shared" si="9"/>
        <v/>
      </c>
      <c r="E345" s="980"/>
      <c r="G345" s="980"/>
      <c r="I345" s="981"/>
      <c r="J345" s="981"/>
      <c r="K345" s="980"/>
      <c r="L345" s="983"/>
      <c r="M345" s="984"/>
      <c r="N345" s="985"/>
      <c r="O345" s="985"/>
      <c r="P345" s="985"/>
      <c r="Q345" s="985"/>
    </row>
    <row r="346" spans="1:17">
      <c r="C346" s="978" t="str">
        <f t="shared" si="9"/>
        <v/>
      </c>
      <c r="J346" s="981"/>
      <c r="K346" s="980"/>
      <c r="L346" s="983"/>
      <c r="M346" s="984"/>
      <c r="N346" s="985"/>
      <c r="O346" s="985"/>
      <c r="P346" s="985"/>
      <c r="Q346" s="985"/>
    </row>
    <row r="347" spans="1:17">
      <c r="C347" s="978" t="str">
        <f t="shared" si="9"/>
        <v/>
      </c>
      <c r="F347" s="980"/>
      <c r="H347" s="981"/>
      <c r="J347" s="981"/>
      <c r="K347" s="980"/>
      <c r="L347" s="983"/>
      <c r="M347" s="984"/>
      <c r="N347" s="985"/>
      <c r="O347" s="985"/>
      <c r="P347" s="985"/>
      <c r="Q347" s="985"/>
    </row>
    <row r="348" spans="1:17">
      <c r="C348" s="978" t="str">
        <f>IF(ISERROR((24*60)/B348),"",((24*60)/B348))</f>
        <v/>
      </c>
      <c r="F348" s="980"/>
      <c r="J348" s="981"/>
      <c r="K348" s="980"/>
      <c r="L348" s="983"/>
      <c r="M348" s="984"/>
      <c r="N348" s="985"/>
      <c r="O348" s="985"/>
      <c r="P348" s="985"/>
      <c r="Q348" s="985"/>
    </row>
    <row r="349" spans="1:17">
      <c r="C349" s="978" t="str">
        <f>IF(ISERROR((24*60)/B349),"",((24*60)/B349))</f>
        <v/>
      </c>
      <c r="F349" s="980"/>
      <c r="J349" s="981"/>
      <c r="K349" s="980"/>
      <c r="L349" s="983"/>
      <c r="M349" s="984"/>
      <c r="N349" s="985"/>
      <c r="O349" s="985"/>
      <c r="P349" s="985"/>
      <c r="Q349" s="985"/>
    </row>
    <row r="350" spans="1:17">
      <c r="A350" s="976"/>
      <c r="B350" s="981"/>
      <c r="C350" s="978" t="str">
        <f>IF(ISERROR((24*60)/B350),"",((24*60)/B350))</f>
        <v/>
      </c>
      <c r="E350" s="980"/>
      <c r="F350" s="980"/>
      <c r="G350" s="980"/>
      <c r="J350" s="981"/>
      <c r="K350" s="980"/>
      <c r="L350" s="983"/>
      <c r="M350" s="984"/>
      <c r="N350" s="985"/>
      <c r="O350" s="985"/>
      <c r="P350" s="985"/>
      <c r="Q350" s="985"/>
    </row>
    <row r="351" spans="1:17">
      <c r="A351" s="976"/>
      <c r="B351" s="981"/>
      <c r="C351" s="978" t="str">
        <f>IF(ISERROR((24*60)/B351),"",((24*60)/B351))</f>
        <v/>
      </c>
      <c r="E351" s="980"/>
      <c r="F351" s="980"/>
      <c r="G351" s="980"/>
      <c r="I351" s="986"/>
      <c r="J351" s="981"/>
      <c r="K351" s="980"/>
      <c r="L351" s="983"/>
      <c r="M351" s="984"/>
      <c r="N351" s="985"/>
      <c r="O351" s="985"/>
      <c r="P351" s="985"/>
      <c r="Q351" s="985"/>
    </row>
    <row r="352" spans="1:17">
      <c r="A352" s="976"/>
      <c r="B352" s="981"/>
      <c r="C352" s="978" t="str">
        <f>IF(ISERROR((24*60)/B352),"",((24*60)/B352))</f>
        <v/>
      </c>
      <c r="D352" s="999"/>
      <c r="F352" s="980"/>
      <c r="G352" s="980"/>
      <c r="J352" s="981"/>
      <c r="K352" s="980"/>
      <c r="L352" s="983"/>
      <c r="M352" s="984"/>
      <c r="N352" s="985"/>
      <c r="O352" s="985"/>
      <c r="P352" s="985"/>
      <c r="Q352" s="985"/>
    </row>
    <row r="353" spans="1:17">
      <c r="C353" s="978" t="str">
        <f t="shared" ref="C353:C416" si="10">IF(ISERROR((24*60)/B353),"",((24*60)/B353))</f>
        <v/>
      </c>
      <c r="F353" s="980"/>
      <c r="J353" s="981"/>
      <c r="K353" s="980"/>
      <c r="L353" s="983"/>
      <c r="M353" s="984"/>
      <c r="N353" s="985"/>
      <c r="O353" s="985"/>
      <c r="P353" s="985"/>
      <c r="Q353" s="985"/>
    </row>
    <row r="354" spans="1:17">
      <c r="A354" s="976"/>
      <c r="B354" s="981"/>
      <c r="C354" s="978" t="str">
        <f t="shared" si="10"/>
        <v/>
      </c>
      <c r="D354" s="999"/>
      <c r="E354" s="980"/>
      <c r="F354" s="980"/>
      <c r="G354" s="980"/>
      <c r="J354" s="981"/>
      <c r="K354" s="980"/>
      <c r="L354" s="983"/>
      <c r="M354" s="984"/>
      <c r="N354" s="985"/>
      <c r="O354" s="985"/>
      <c r="P354" s="985"/>
      <c r="Q354" s="985"/>
    </row>
    <row r="355" spans="1:17">
      <c r="A355" s="976"/>
      <c r="C355" s="978" t="str">
        <f t="shared" si="10"/>
        <v/>
      </c>
      <c r="F355" s="980"/>
      <c r="J355" s="981"/>
      <c r="K355" s="980"/>
      <c r="L355" s="983"/>
      <c r="M355" s="984"/>
      <c r="N355" s="985"/>
      <c r="O355" s="985"/>
      <c r="P355" s="985"/>
      <c r="Q355" s="985"/>
    </row>
    <row r="356" spans="1:17">
      <c r="C356" s="978" t="str">
        <f t="shared" si="10"/>
        <v/>
      </c>
      <c r="J356" s="981"/>
      <c r="K356" s="980"/>
      <c r="L356" s="983"/>
      <c r="M356" s="984"/>
      <c r="N356" s="985"/>
      <c r="O356" s="985"/>
      <c r="P356" s="985"/>
      <c r="Q356" s="985"/>
    </row>
    <row r="357" spans="1:17">
      <c r="A357" s="976"/>
      <c r="B357" s="981"/>
      <c r="C357" s="978" t="str">
        <f t="shared" si="10"/>
        <v/>
      </c>
      <c r="D357" s="999"/>
      <c r="E357" s="980"/>
      <c r="G357" s="980"/>
      <c r="I357" s="986"/>
      <c r="J357" s="981"/>
      <c r="K357" s="980"/>
      <c r="L357" s="983"/>
      <c r="M357" s="984"/>
      <c r="N357" s="985"/>
      <c r="O357" s="985"/>
      <c r="P357" s="985"/>
      <c r="Q357" s="985"/>
    </row>
    <row r="358" spans="1:17">
      <c r="C358" s="978" t="str">
        <f t="shared" si="10"/>
        <v/>
      </c>
      <c r="F358" s="980"/>
      <c r="H358" s="981"/>
      <c r="J358" s="981"/>
      <c r="K358" s="980"/>
      <c r="L358" s="983"/>
      <c r="M358" s="984"/>
      <c r="N358" s="985"/>
      <c r="O358" s="985"/>
      <c r="P358" s="985"/>
      <c r="Q358" s="985"/>
    </row>
    <row r="359" spans="1:17">
      <c r="C359" s="978" t="str">
        <f t="shared" si="10"/>
        <v/>
      </c>
      <c r="F359" s="980"/>
      <c r="H359" s="981"/>
      <c r="J359" s="981"/>
      <c r="K359" s="980"/>
      <c r="L359" s="983"/>
      <c r="M359" s="984"/>
      <c r="N359" s="985"/>
      <c r="O359" s="985"/>
      <c r="P359" s="985"/>
      <c r="Q359" s="985"/>
    </row>
    <row r="360" spans="1:17">
      <c r="A360" s="976"/>
      <c r="B360" s="981"/>
      <c r="C360" s="978" t="str">
        <f t="shared" si="10"/>
        <v/>
      </c>
      <c r="D360" s="999"/>
      <c r="E360" s="980"/>
      <c r="F360" s="980"/>
      <c r="G360" s="980"/>
      <c r="I360" s="986"/>
      <c r="J360" s="981"/>
      <c r="K360" s="980"/>
      <c r="L360" s="983"/>
      <c r="M360" s="984"/>
      <c r="N360" s="985"/>
      <c r="O360" s="985"/>
      <c r="P360" s="985"/>
      <c r="Q360" s="985"/>
    </row>
    <row r="361" spans="1:17">
      <c r="C361" s="978" t="str">
        <f t="shared" si="10"/>
        <v/>
      </c>
      <c r="J361" s="981"/>
      <c r="K361" s="980"/>
      <c r="L361" s="983"/>
      <c r="M361" s="984"/>
      <c r="N361" s="985"/>
      <c r="O361" s="985"/>
      <c r="P361" s="985"/>
      <c r="Q361" s="985"/>
    </row>
    <row r="362" spans="1:17">
      <c r="A362" s="976"/>
      <c r="B362" s="981"/>
      <c r="C362" s="978" t="str">
        <f t="shared" si="10"/>
        <v/>
      </c>
      <c r="E362" s="980"/>
      <c r="G362" s="980"/>
      <c r="I362" s="986"/>
      <c r="J362" s="981"/>
      <c r="K362" s="980"/>
      <c r="L362" s="983"/>
      <c r="M362" s="984"/>
      <c r="N362" s="985"/>
      <c r="O362" s="985"/>
      <c r="P362" s="985"/>
      <c r="Q362" s="985"/>
    </row>
    <row r="363" spans="1:17">
      <c r="A363" s="976"/>
      <c r="C363" s="978" t="str">
        <f t="shared" si="10"/>
        <v/>
      </c>
      <c r="D363" s="999"/>
      <c r="J363" s="981"/>
      <c r="K363" s="980"/>
      <c r="L363" s="983"/>
      <c r="M363" s="984"/>
      <c r="N363" s="985"/>
      <c r="O363" s="985"/>
      <c r="P363" s="985"/>
      <c r="Q363" s="985"/>
    </row>
    <row r="364" spans="1:17">
      <c r="A364" s="976"/>
      <c r="B364" s="981"/>
      <c r="C364" s="978" t="str">
        <f t="shared" si="10"/>
        <v/>
      </c>
      <c r="D364" s="999"/>
      <c r="E364" s="980"/>
      <c r="F364" s="980"/>
      <c r="G364" s="980"/>
      <c r="I364" s="982"/>
      <c r="J364" s="981"/>
      <c r="K364" s="980"/>
      <c r="L364" s="983"/>
      <c r="M364" s="984"/>
      <c r="N364" s="985"/>
      <c r="O364" s="985"/>
      <c r="P364" s="985"/>
      <c r="Q364" s="985"/>
    </row>
    <row r="365" spans="1:17">
      <c r="A365" s="976"/>
      <c r="B365" s="981"/>
      <c r="C365" s="978" t="str">
        <f t="shared" si="10"/>
        <v/>
      </c>
      <c r="D365" s="999"/>
      <c r="E365" s="980"/>
      <c r="F365" s="980"/>
      <c r="G365" s="980"/>
      <c r="J365" s="981"/>
      <c r="K365" s="980"/>
      <c r="L365" s="983"/>
      <c r="M365" s="984"/>
      <c r="N365" s="985"/>
      <c r="O365" s="985"/>
      <c r="P365" s="985"/>
      <c r="Q365" s="985"/>
    </row>
    <row r="366" spans="1:17">
      <c r="C366" s="978" t="str">
        <f t="shared" si="10"/>
        <v/>
      </c>
      <c r="F366" s="980"/>
      <c r="J366" s="981"/>
      <c r="K366" s="980"/>
      <c r="L366" s="983"/>
      <c r="M366" s="984"/>
      <c r="N366" s="985"/>
      <c r="O366" s="985"/>
      <c r="P366" s="985"/>
      <c r="Q366" s="985"/>
    </row>
    <row r="367" spans="1:17">
      <c r="C367" s="978" t="str">
        <f t="shared" si="10"/>
        <v/>
      </c>
      <c r="F367" s="980"/>
      <c r="J367" s="981"/>
      <c r="K367" s="980"/>
      <c r="L367" s="983"/>
      <c r="M367" s="984"/>
      <c r="N367" s="985"/>
      <c r="O367" s="985"/>
      <c r="P367" s="985"/>
      <c r="Q367" s="985"/>
    </row>
    <row r="368" spans="1:17">
      <c r="C368" s="978" t="str">
        <f t="shared" si="10"/>
        <v/>
      </c>
      <c r="F368" s="980"/>
      <c r="J368" s="981"/>
      <c r="K368" s="980"/>
      <c r="L368" s="983"/>
      <c r="M368" s="984"/>
      <c r="N368" s="985"/>
      <c r="O368" s="985"/>
      <c r="P368" s="985"/>
      <c r="Q368" s="985"/>
    </row>
    <row r="369" spans="1:17">
      <c r="A369" s="976"/>
      <c r="B369" s="981"/>
      <c r="C369" s="978" t="str">
        <f t="shared" si="10"/>
        <v/>
      </c>
      <c r="D369" s="999"/>
      <c r="E369" s="980"/>
      <c r="F369" s="980"/>
      <c r="G369" s="980"/>
      <c r="J369" s="981"/>
      <c r="K369" s="980"/>
      <c r="L369" s="983"/>
      <c r="M369" s="984"/>
      <c r="N369" s="985"/>
      <c r="O369" s="985"/>
      <c r="P369" s="985"/>
      <c r="Q369" s="985"/>
    </row>
    <row r="370" spans="1:17">
      <c r="C370" s="978" t="str">
        <f t="shared" si="10"/>
        <v/>
      </c>
      <c r="J370" s="981"/>
      <c r="K370" s="980"/>
      <c r="L370" s="983"/>
      <c r="M370" s="984"/>
      <c r="N370" s="985"/>
      <c r="O370" s="985"/>
      <c r="P370" s="985"/>
      <c r="Q370" s="985"/>
    </row>
    <row r="371" spans="1:17">
      <c r="C371" s="978" t="str">
        <f t="shared" si="10"/>
        <v/>
      </c>
      <c r="D371" s="999"/>
      <c r="J371" s="981"/>
      <c r="K371" s="980"/>
      <c r="L371" s="983"/>
      <c r="M371" s="984"/>
      <c r="N371" s="985"/>
      <c r="O371" s="985"/>
      <c r="P371" s="985"/>
      <c r="Q371" s="985"/>
    </row>
    <row r="372" spans="1:17">
      <c r="C372" s="978" t="str">
        <f t="shared" si="10"/>
        <v/>
      </c>
      <c r="D372" s="999"/>
      <c r="F372" s="980"/>
      <c r="J372" s="981"/>
      <c r="K372" s="980"/>
      <c r="L372" s="983"/>
      <c r="M372" s="984"/>
      <c r="N372" s="985"/>
      <c r="O372" s="985"/>
      <c r="P372" s="985"/>
      <c r="Q372" s="985"/>
    </row>
    <row r="373" spans="1:17">
      <c r="C373" s="978" t="str">
        <f t="shared" si="10"/>
        <v/>
      </c>
      <c r="J373" s="981"/>
      <c r="K373" s="980"/>
      <c r="L373" s="983"/>
      <c r="M373" s="984"/>
      <c r="N373" s="985"/>
      <c r="O373" s="985"/>
      <c r="P373" s="985"/>
      <c r="Q373" s="985"/>
    </row>
    <row r="374" spans="1:17">
      <c r="C374" s="978" t="str">
        <f t="shared" si="10"/>
        <v/>
      </c>
      <c r="J374" s="981"/>
      <c r="K374" s="980"/>
      <c r="L374" s="983"/>
      <c r="M374" s="984"/>
      <c r="N374" s="985"/>
      <c r="O374" s="985"/>
      <c r="P374" s="985"/>
      <c r="Q374" s="985"/>
    </row>
    <row r="375" spans="1:17">
      <c r="C375" s="978" t="str">
        <f t="shared" si="10"/>
        <v/>
      </c>
      <c r="J375" s="981"/>
      <c r="K375" s="980"/>
      <c r="L375" s="983"/>
      <c r="M375" s="984"/>
      <c r="N375" s="985"/>
      <c r="O375" s="985"/>
      <c r="P375" s="985"/>
      <c r="Q375" s="985"/>
    </row>
    <row r="376" spans="1:17">
      <c r="C376" s="978" t="str">
        <f t="shared" si="10"/>
        <v/>
      </c>
      <c r="F376" s="980"/>
      <c r="J376" s="981"/>
      <c r="K376" s="980"/>
      <c r="L376" s="983"/>
      <c r="M376" s="984"/>
      <c r="N376" s="985"/>
      <c r="O376" s="985"/>
      <c r="P376" s="985"/>
      <c r="Q376" s="985"/>
    </row>
    <row r="377" spans="1:17">
      <c r="A377" s="976"/>
      <c r="B377" s="981"/>
      <c r="C377" s="978" t="str">
        <f t="shared" si="10"/>
        <v/>
      </c>
      <c r="D377" s="999"/>
      <c r="E377" s="980"/>
      <c r="F377" s="980"/>
      <c r="G377" s="980"/>
      <c r="I377" s="986"/>
      <c r="J377" s="981"/>
      <c r="K377" s="980"/>
      <c r="L377" s="983"/>
      <c r="M377" s="984"/>
      <c r="N377" s="985"/>
      <c r="O377" s="985"/>
      <c r="P377" s="985"/>
      <c r="Q377" s="985"/>
    </row>
    <row r="378" spans="1:17">
      <c r="C378" s="978" t="str">
        <f t="shared" si="10"/>
        <v/>
      </c>
      <c r="J378" s="981"/>
      <c r="K378" s="980"/>
      <c r="L378" s="983"/>
      <c r="M378" s="984"/>
      <c r="N378" s="985"/>
      <c r="O378" s="985"/>
      <c r="P378" s="985"/>
      <c r="Q378" s="985"/>
    </row>
    <row r="379" spans="1:17">
      <c r="C379" s="978" t="str">
        <f t="shared" si="10"/>
        <v/>
      </c>
      <c r="H379" s="981"/>
      <c r="J379" s="981"/>
      <c r="K379" s="980"/>
      <c r="L379" s="983"/>
      <c r="M379" s="984"/>
      <c r="N379" s="985"/>
      <c r="O379" s="985"/>
      <c r="P379" s="985"/>
      <c r="Q379" s="985"/>
    </row>
    <row r="380" spans="1:17">
      <c r="A380" s="976"/>
      <c r="C380" s="978" t="str">
        <f t="shared" si="10"/>
        <v/>
      </c>
      <c r="E380" s="980"/>
      <c r="F380" s="980"/>
      <c r="G380" s="980"/>
      <c r="H380" s="981"/>
      <c r="I380" s="981"/>
      <c r="J380" s="981"/>
      <c r="K380" s="980"/>
      <c r="L380" s="983"/>
      <c r="M380" s="984"/>
      <c r="N380" s="985"/>
      <c r="O380" s="985"/>
      <c r="P380" s="985"/>
      <c r="Q380" s="985"/>
    </row>
    <row r="381" spans="1:17">
      <c r="A381" s="976"/>
      <c r="B381" s="981"/>
      <c r="C381" s="978" t="str">
        <f t="shared" si="10"/>
        <v/>
      </c>
      <c r="D381" s="999"/>
      <c r="E381" s="980"/>
      <c r="F381" s="980"/>
      <c r="G381" s="980"/>
      <c r="I381" s="986"/>
      <c r="J381" s="981"/>
      <c r="K381" s="980"/>
      <c r="L381" s="983"/>
      <c r="M381" s="984"/>
      <c r="N381" s="985"/>
      <c r="O381" s="985"/>
      <c r="P381" s="985"/>
      <c r="Q381" s="985"/>
    </row>
    <row r="382" spans="1:17">
      <c r="A382" s="976"/>
      <c r="B382" s="981"/>
      <c r="C382" s="978" t="str">
        <f t="shared" si="10"/>
        <v/>
      </c>
      <c r="D382" s="999"/>
      <c r="E382" s="980"/>
      <c r="F382" s="980"/>
      <c r="G382" s="980"/>
      <c r="I382" s="982"/>
      <c r="J382" s="981"/>
      <c r="K382" s="980"/>
      <c r="L382" s="983"/>
      <c r="M382" s="984"/>
      <c r="N382" s="985"/>
      <c r="O382" s="985"/>
      <c r="P382" s="985"/>
      <c r="Q382" s="985"/>
    </row>
    <row r="383" spans="1:17">
      <c r="A383" s="976"/>
      <c r="B383" s="981"/>
      <c r="C383" s="978" t="str">
        <f t="shared" si="10"/>
        <v/>
      </c>
      <c r="D383" s="999"/>
      <c r="E383" s="980"/>
      <c r="F383" s="980"/>
      <c r="G383" s="980"/>
      <c r="I383" s="986"/>
      <c r="J383" s="981"/>
      <c r="K383" s="980"/>
      <c r="L383" s="983"/>
      <c r="M383" s="984"/>
      <c r="N383" s="985"/>
      <c r="O383" s="985"/>
      <c r="P383" s="985"/>
      <c r="Q383" s="985"/>
    </row>
    <row r="384" spans="1:17">
      <c r="A384" s="976"/>
      <c r="C384" s="978" t="str">
        <f t="shared" si="10"/>
        <v/>
      </c>
      <c r="F384" s="980"/>
      <c r="J384" s="981"/>
      <c r="K384" s="980"/>
      <c r="L384" s="983"/>
      <c r="M384" s="984"/>
      <c r="N384" s="985"/>
      <c r="O384" s="985"/>
      <c r="P384" s="985"/>
      <c r="Q384" s="985"/>
    </row>
    <row r="385" spans="1:17">
      <c r="A385" s="976"/>
      <c r="B385" s="981"/>
      <c r="C385" s="978" t="str">
        <f t="shared" si="10"/>
        <v/>
      </c>
      <c r="D385" s="999"/>
      <c r="E385" s="980"/>
      <c r="F385" s="980"/>
      <c r="G385" s="980"/>
      <c r="I385" s="986"/>
      <c r="J385" s="981"/>
      <c r="K385" s="980"/>
      <c r="L385" s="983"/>
      <c r="M385" s="984"/>
      <c r="N385" s="985"/>
      <c r="O385" s="985"/>
      <c r="P385" s="985"/>
      <c r="Q385" s="985"/>
    </row>
    <row r="386" spans="1:17">
      <c r="A386" s="976"/>
      <c r="B386" s="981"/>
      <c r="C386" s="978" t="str">
        <f t="shared" si="10"/>
        <v/>
      </c>
      <c r="D386" s="999"/>
      <c r="E386" s="980"/>
      <c r="F386" s="980"/>
      <c r="G386" s="980"/>
      <c r="J386" s="981"/>
      <c r="K386" s="980"/>
      <c r="L386" s="983"/>
      <c r="M386" s="984"/>
      <c r="N386" s="985"/>
      <c r="O386" s="985"/>
      <c r="P386" s="985"/>
      <c r="Q386" s="985"/>
    </row>
    <row r="387" spans="1:17">
      <c r="A387" s="976"/>
      <c r="B387" s="981"/>
      <c r="C387" s="978" t="str">
        <f t="shared" si="10"/>
        <v/>
      </c>
      <c r="D387" s="999"/>
      <c r="E387" s="980"/>
      <c r="F387" s="980"/>
      <c r="G387" s="980"/>
      <c r="I387" s="986"/>
      <c r="J387" s="981"/>
      <c r="K387" s="980"/>
      <c r="L387" s="983"/>
      <c r="M387" s="984"/>
      <c r="N387" s="985"/>
      <c r="O387" s="985"/>
      <c r="P387" s="985"/>
      <c r="Q387" s="985"/>
    </row>
    <row r="388" spans="1:17">
      <c r="C388" s="978" t="str">
        <f t="shared" si="10"/>
        <v/>
      </c>
      <c r="J388" s="981"/>
      <c r="K388" s="980"/>
      <c r="L388" s="983"/>
      <c r="M388" s="984"/>
      <c r="N388" s="985"/>
      <c r="O388" s="985"/>
      <c r="P388" s="985"/>
      <c r="Q388" s="985"/>
    </row>
    <row r="389" spans="1:17">
      <c r="A389" s="976"/>
      <c r="B389" s="981"/>
      <c r="C389" s="978" t="str">
        <f t="shared" si="10"/>
        <v/>
      </c>
      <c r="D389" s="999"/>
      <c r="E389" s="980"/>
      <c r="F389" s="980"/>
      <c r="G389" s="980"/>
      <c r="J389" s="981"/>
      <c r="K389" s="980"/>
      <c r="L389" s="983"/>
      <c r="M389" s="984"/>
      <c r="N389" s="985"/>
      <c r="O389" s="985"/>
      <c r="P389" s="985"/>
      <c r="Q389" s="985"/>
    </row>
    <row r="390" spans="1:17">
      <c r="A390" s="976"/>
      <c r="C390" s="978" t="str">
        <f t="shared" si="10"/>
        <v/>
      </c>
      <c r="J390" s="981"/>
      <c r="K390" s="980"/>
      <c r="L390" s="983"/>
      <c r="M390" s="984"/>
      <c r="N390" s="985"/>
      <c r="O390" s="985"/>
      <c r="P390" s="985"/>
      <c r="Q390" s="985"/>
    </row>
    <row r="391" spans="1:17">
      <c r="A391" s="976"/>
      <c r="B391" s="981"/>
      <c r="C391" s="978" t="str">
        <f t="shared" si="10"/>
        <v/>
      </c>
      <c r="D391" s="999"/>
      <c r="E391" s="980"/>
      <c r="F391" s="980"/>
      <c r="G391" s="980"/>
      <c r="J391" s="981"/>
      <c r="K391" s="980"/>
      <c r="L391" s="983"/>
      <c r="M391" s="984"/>
      <c r="N391" s="985"/>
      <c r="O391" s="985"/>
      <c r="P391" s="985"/>
      <c r="Q391" s="985"/>
    </row>
    <row r="392" spans="1:17">
      <c r="C392" s="978" t="str">
        <f t="shared" si="10"/>
        <v/>
      </c>
      <c r="F392" s="980"/>
      <c r="J392" s="981"/>
      <c r="K392" s="980"/>
      <c r="L392" s="983"/>
      <c r="M392" s="984"/>
      <c r="N392" s="985"/>
      <c r="O392" s="985"/>
      <c r="P392" s="985"/>
      <c r="Q392" s="985"/>
    </row>
    <row r="393" spans="1:17">
      <c r="A393" s="976"/>
      <c r="B393" s="981"/>
      <c r="C393" s="978" t="str">
        <f t="shared" si="10"/>
        <v/>
      </c>
      <c r="D393" s="999"/>
      <c r="E393" s="980"/>
      <c r="F393" s="980"/>
      <c r="G393" s="980"/>
      <c r="J393" s="981"/>
      <c r="K393" s="980"/>
      <c r="L393" s="983"/>
      <c r="M393" s="984"/>
      <c r="N393" s="985"/>
      <c r="O393" s="985"/>
      <c r="P393" s="985"/>
      <c r="Q393" s="985"/>
    </row>
    <row r="394" spans="1:17">
      <c r="A394" s="976"/>
      <c r="B394" s="981"/>
      <c r="C394" s="978" t="str">
        <f t="shared" si="10"/>
        <v/>
      </c>
      <c r="D394" s="999"/>
      <c r="E394" s="980"/>
      <c r="F394" s="980"/>
      <c r="G394" s="980"/>
      <c r="J394" s="981"/>
      <c r="K394" s="980"/>
      <c r="L394" s="983"/>
      <c r="M394" s="984"/>
      <c r="N394" s="985"/>
      <c r="O394" s="985"/>
      <c r="P394" s="985"/>
      <c r="Q394" s="985"/>
    </row>
    <row r="395" spans="1:17">
      <c r="C395" s="978" t="str">
        <f t="shared" si="10"/>
        <v/>
      </c>
      <c r="J395" s="981"/>
      <c r="K395" s="980"/>
      <c r="L395" s="983"/>
      <c r="M395" s="984"/>
      <c r="N395" s="985"/>
      <c r="O395" s="985"/>
      <c r="P395" s="985"/>
      <c r="Q395" s="985"/>
    </row>
    <row r="396" spans="1:17">
      <c r="A396" s="976"/>
      <c r="C396" s="978" t="str">
        <f t="shared" si="10"/>
        <v/>
      </c>
      <c r="J396" s="981"/>
      <c r="K396" s="980"/>
      <c r="L396" s="983"/>
      <c r="M396" s="984"/>
      <c r="N396" s="985"/>
      <c r="O396" s="985"/>
      <c r="P396" s="985"/>
      <c r="Q396" s="985"/>
    </row>
    <row r="397" spans="1:17">
      <c r="A397" s="976"/>
      <c r="B397" s="981"/>
      <c r="C397" s="978" t="str">
        <f t="shared" si="10"/>
        <v/>
      </c>
      <c r="D397" s="999"/>
      <c r="E397" s="980"/>
      <c r="F397" s="980"/>
      <c r="G397" s="980"/>
      <c r="I397" s="986"/>
      <c r="J397" s="981"/>
      <c r="K397" s="980"/>
      <c r="L397" s="983"/>
      <c r="M397" s="984"/>
      <c r="N397" s="985"/>
      <c r="O397" s="985"/>
      <c r="P397" s="985"/>
      <c r="Q397" s="985"/>
    </row>
    <row r="398" spans="1:17">
      <c r="C398" s="978" t="str">
        <f t="shared" si="10"/>
        <v/>
      </c>
      <c r="I398" s="986"/>
      <c r="J398" s="981"/>
      <c r="K398" s="980"/>
      <c r="L398" s="983"/>
      <c r="M398" s="984"/>
      <c r="N398" s="985"/>
      <c r="O398" s="985"/>
      <c r="P398" s="985"/>
      <c r="Q398" s="985"/>
    </row>
    <row r="399" spans="1:17">
      <c r="C399" s="978" t="str">
        <f t="shared" si="10"/>
        <v/>
      </c>
      <c r="J399" s="981"/>
      <c r="K399" s="980"/>
      <c r="L399" s="983"/>
      <c r="M399" s="984"/>
      <c r="N399" s="985"/>
      <c r="O399" s="985"/>
      <c r="P399" s="985"/>
      <c r="Q399" s="985"/>
    </row>
    <row r="400" spans="1:17">
      <c r="A400" s="976"/>
      <c r="B400" s="981"/>
      <c r="C400" s="978" t="str">
        <f t="shared" si="10"/>
        <v/>
      </c>
      <c r="D400" s="999"/>
      <c r="E400" s="980"/>
      <c r="F400" s="980"/>
      <c r="G400" s="980"/>
      <c r="I400" s="986"/>
      <c r="J400" s="981"/>
      <c r="K400" s="980"/>
      <c r="L400" s="983"/>
      <c r="M400" s="984"/>
      <c r="N400" s="985"/>
      <c r="O400" s="985"/>
      <c r="P400" s="985"/>
      <c r="Q400" s="985"/>
    </row>
    <row r="401" spans="1:17">
      <c r="C401" s="978" t="str">
        <f t="shared" si="10"/>
        <v/>
      </c>
      <c r="J401" s="981"/>
      <c r="K401" s="980"/>
      <c r="L401" s="983"/>
      <c r="M401" s="984"/>
      <c r="N401" s="985"/>
      <c r="O401" s="985"/>
      <c r="P401" s="985"/>
      <c r="Q401" s="985"/>
    </row>
    <row r="402" spans="1:17">
      <c r="C402" s="978" t="str">
        <f t="shared" si="10"/>
        <v/>
      </c>
      <c r="J402" s="981"/>
      <c r="K402" s="980"/>
      <c r="L402" s="983"/>
      <c r="M402" s="984"/>
      <c r="N402" s="985"/>
      <c r="O402" s="985"/>
      <c r="P402" s="985"/>
      <c r="Q402" s="985"/>
    </row>
    <row r="403" spans="1:17">
      <c r="A403" s="976"/>
      <c r="B403" s="981"/>
      <c r="C403" s="978" t="str">
        <f t="shared" si="10"/>
        <v/>
      </c>
      <c r="D403" s="999"/>
      <c r="E403" s="980"/>
      <c r="F403" s="980"/>
      <c r="G403" s="980"/>
      <c r="I403" s="981"/>
      <c r="J403" s="981"/>
      <c r="K403" s="980"/>
      <c r="L403" s="983"/>
      <c r="M403" s="984"/>
      <c r="N403" s="985"/>
      <c r="O403" s="985"/>
      <c r="P403" s="985"/>
      <c r="Q403" s="985"/>
    </row>
    <row r="404" spans="1:17">
      <c r="C404" s="978" t="str">
        <f t="shared" si="10"/>
        <v/>
      </c>
      <c r="J404" s="981"/>
      <c r="K404" s="980"/>
      <c r="L404" s="983"/>
      <c r="M404" s="984"/>
      <c r="N404" s="985"/>
      <c r="O404" s="985"/>
      <c r="P404" s="985"/>
      <c r="Q404" s="985"/>
    </row>
    <row r="405" spans="1:17">
      <c r="A405" s="976"/>
      <c r="B405" s="981"/>
      <c r="C405" s="978" t="str">
        <f t="shared" si="10"/>
        <v/>
      </c>
      <c r="D405" s="999"/>
      <c r="E405" s="980"/>
      <c r="F405" s="980"/>
      <c r="G405" s="980"/>
      <c r="H405" s="981"/>
      <c r="I405" s="981"/>
      <c r="J405" s="981"/>
      <c r="K405" s="980"/>
      <c r="L405" s="983"/>
      <c r="M405" s="984"/>
      <c r="N405" s="985"/>
      <c r="O405" s="985"/>
      <c r="P405" s="985"/>
      <c r="Q405" s="985"/>
    </row>
    <row r="406" spans="1:17">
      <c r="C406" s="978" t="str">
        <f t="shared" si="10"/>
        <v/>
      </c>
      <c r="F406" s="980"/>
      <c r="J406" s="981"/>
      <c r="K406" s="980"/>
      <c r="L406" s="983"/>
      <c r="M406" s="984"/>
      <c r="N406" s="985"/>
      <c r="O406" s="985"/>
      <c r="P406" s="985"/>
      <c r="Q406" s="985"/>
    </row>
    <row r="407" spans="1:17">
      <c r="C407" s="978" t="str">
        <f t="shared" si="10"/>
        <v/>
      </c>
      <c r="J407" s="981"/>
      <c r="K407" s="980"/>
      <c r="L407" s="983"/>
      <c r="M407" s="984"/>
      <c r="N407" s="985"/>
      <c r="O407" s="985"/>
      <c r="P407" s="985"/>
      <c r="Q407" s="985"/>
    </row>
    <row r="408" spans="1:17">
      <c r="A408" s="976"/>
      <c r="B408" s="981"/>
      <c r="C408" s="978" t="str">
        <f t="shared" si="10"/>
        <v/>
      </c>
      <c r="D408" s="999"/>
      <c r="E408" s="980"/>
      <c r="F408" s="980"/>
      <c r="G408" s="980"/>
      <c r="I408" s="986"/>
      <c r="J408" s="981"/>
      <c r="K408" s="980"/>
      <c r="L408" s="983"/>
      <c r="M408" s="984"/>
      <c r="N408" s="985"/>
      <c r="O408" s="985"/>
      <c r="P408" s="985"/>
      <c r="Q408" s="985"/>
    </row>
    <row r="409" spans="1:17">
      <c r="A409" s="976"/>
      <c r="B409" s="981"/>
      <c r="C409" s="978" t="str">
        <f t="shared" si="10"/>
        <v/>
      </c>
      <c r="D409" s="999"/>
      <c r="E409" s="980"/>
      <c r="G409" s="980"/>
      <c r="J409" s="981"/>
      <c r="K409" s="980"/>
      <c r="L409" s="983"/>
      <c r="M409" s="984"/>
      <c r="N409" s="985"/>
      <c r="O409" s="985"/>
      <c r="P409" s="985"/>
      <c r="Q409" s="985"/>
    </row>
    <row r="410" spans="1:17">
      <c r="A410" s="976"/>
      <c r="B410" s="981"/>
      <c r="C410" s="978" t="str">
        <f t="shared" si="10"/>
        <v/>
      </c>
      <c r="D410" s="999"/>
      <c r="E410" s="980"/>
      <c r="F410" s="980"/>
      <c r="G410" s="980"/>
      <c r="H410" s="981"/>
      <c r="I410" s="986"/>
      <c r="J410" s="981"/>
      <c r="K410" s="980"/>
      <c r="L410" s="983"/>
      <c r="M410" s="984"/>
      <c r="N410" s="985"/>
      <c r="O410" s="985"/>
      <c r="P410" s="985"/>
      <c r="Q410" s="985"/>
    </row>
    <row r="411" spans="1:17">
      <c r="A411" s="976"/>
      <c r="C411" s="978" t="str">
        <f t="shared" si="10"/>
        <v/>
      </c>
      <c r="E411" s="980"/>
      <c r="F411" s="980"/>
      <c r="H411" s="981"/>
      <c r="I411" s="981"/>
      <c r="J411" s="981"/>
      <c r="K411" s="980"/>
      <c r="L411" s="983"/>
      <c r="M411" s="984"/>
      <c r="N411" s="985"/>
      <c r="O411" s="985"/>
      <c r="P411" s="985"/>
      <c r="Q411" s="985"/>
    </row>
    <row r="412" spans="1:17">
      <c r="A412" s="976"/>
      <c r="B412" s="981"/>
      <c r="C412" s="978" t="str">
        <f t="shared" si="10"/>
        <v/>
      </c>
      <c r="D412" s="999"/>
      <c r="E412" s="980"/>
      <c r="F412" s="980"/>
      <c r="G412" s="980"/>
      <c r="I412" s="981"/>
      <c r="J412" s="981"/>
      <c r="K412" s="980"/>
      <c r="L412" s="983"/>
      <c r="M412" s="984"/>
      <c r="N412" s="985"/>
      <c r="O412" s="985"/>
      <c r="P412" s="985"/>
      <c r="Q412" s="985"/>
    </row>
    <row r="413" spans="1:17">
      <c r="C413" s="978" t="str">
        <f t="shared" si="10"/>
        <v/>
      </c>
      <c r="F413" s="980"/>
      <c r="J413" s="981"/>
      <c r="K413" s="980"/>
      <c r="L413" s="983"/>
      <c r="M413" s="984"/>
      <c r="N413" s="985"/>
      <c r="O413" s="985"/>
      <c r="P413" s="985"/>
      <c r="Q413" s="985"/>
    </row>
    <row r="414" spans="1:17">
      <c r="A414" s="976"/>
      <c r="C414" s="978" t="str">
        <f t="shared" si="10"/>
        <v/>
      </c>
      <c r="E414" s="980"/>
      <c r="J414" s="981"/>
      <c r="K414" s="980"/>
      <c r="L414" s="983"/>
      <c r="M414" s="984"/>
      <c r="N414" s="985"/>
      <c r="O414" s="985"/>
      <c r="P414" s="985"/>
      <c r="Q414" s="985"/>
    </row>
    <row r="415" spans="1:17">
      <c r="A415" s="976"/>
      <c r="B415" s="981"/>
      <c r="C415" s="978" t="str">
        <f t="shared" si="10"/>
        <v/>
      </c>
      <c r="D415" s="999"/>
      <c r="E415" s="980"/>
      <c r="F415" s="980"/>
      <c r="G415" s="980"/>
      <c r="H415" s="981"/>
      <c r="I415" s="986"/>
      <c r="J415" s="981"/>
      <c r="K415" s="980"/>
      <c r="L415" s="983"/>
      <c r="M415" s="984"/>
      <c r="N415" s="985"/>
      <c r="O415" s="985"/>
      <c r="P415" s="985"/>
      <c r="Q415" s="985"/>
    </row>
    <row r="416" spans="1:17">
      <c r="B416" s="981"/>
      <c r="C416" s="978" t="str">
        <f t="shared" si="10"/>
        <v/>
      </c>
      <c r="D416" s="999"/>
      <c r="E416" s="980"/>
      <c r="F416" s="980"/>
      <c r="G416" s="980"/>
      <c r="J416" s="981"/>
      <c r="K416" s="980"/>
      <c r="L416" s="983"/>
      <c r="M416" s="984"/>
      <c r="N416" s="985"/>
      <c r="O416" s="985"/>
      <c r="P416" s="985"/>
      <c r="Q416" s="985"/>
    </row>
    <row r="417" spans="1:17">
      <c r="A417" s="976"/>
      <c r="B417" s="981"/>
      <c r="C417" s="978" t="str">
        <f t="shared" ref="C417:C480" si="11">IF(ISERROR((24*60)/B417),"",((24*60)/B417))</f>
        <v/>
      </c>
      <c r="D417" s="999"/>
      <c r="E417" s="980"/>
      <c r="F417" s="980"/>
      <c r="G417" s="980"/>
      <c r="J417" s="981"/>
      <c r="K417" s="980"/>
      <c r="L417" s="983"/>
      <c r="M417" s="984"/>
      <c r="N417" s="985"/>
      <c r="O417" s="985"/>
      <c r="P417" s="985"/>
      <c r="Q417" s="985"/>
    </row>
    <row r="418" spans="1:17">
      <c r="A418" s="976"/>
      <c r="B418" s="981"/>
      <c r="C418" s="978" t="str">
        <f t="shared" si="11"/>
        <v/>
      </c>
      <c r="D418" s="999"/>
      <c r="E418" s="980"/>
      <c r="F418" s="980"/>
      <c r="G418" s="980"/>
      <c r="I418" s="986"/>
      <c r="J418" s="981"/>
      <c r="K418" s="980"/>
      <c r="L418" s="983"/>
      <c r="M418" s="984"/>
      <c r="N418" s="985"/>
      <c r="O418" s="985"/>
      <c r="P418" s="985"/>
      <c r="Q418" s="985"/>
    </row>
    <row r="419" spans="1:17">
      <c r="A419" s="976"/>
      <c r="B419" s="981"/>
      <c r="C419" s="978" t="str">
        <f t="shared" si="11"/>
        <v/>
      </c>
      <c r="D419" s="999"/>
      <c r="E419" s="980"/>
      <c r="F419" s="980"/>
      <c r="G419" s="980"/>
      <c r="I419" s="986"/>
      <c r="J419" s="981"/>
      <c r="K419" s="980"/>
      <c r="L419" s="983"/>
      <c r="M419" s="984"/>
      <c r="N419" s="985"/>
      <c r="O419" s="985"/>
      <c r="P419" s="985"/>
      <c r="Q419" s="985"/>
    </row>
    <row r="420" spans="1:17">
      <c r="C420" s="978" t="str">
        <f t="shared" si="11"/>
        <v/>
      </c>
      <c r="J420" s="981"/>
      <c r="K420" s="980"/>
      <c r="L420" s="983"/>
      <c r="M420" s="984"/>
      <c r="N420" s="985"/>
      <c r="O420" s="985"/>
      <c r="P420" s="985"/>
      <c r="Q420" s="985"/>
    </row>
    <row r="421" spans="1:17">
      <c r="C421" s="978" t="str">
        <f t="shared" si="11"/>
        <v/>
      </c>
      <c r="J421" s="981"/>
      <c r="K421" s="980"/>
      <c r="L421" s="983"/>
      <c r="M421" s="984"/>
      <c r="N421" s="985"/>
      <c r="O421" s="985"/>
      <c r="P421" s="985"/>
      <c r="Q421" s="985"/>
    </row>
    <row r="422" spans="1:17">
      <c r="A422" s="976"/>
      <c r="B422" s="981"/>
      <c r="C422" s="978" t="str">
        <f t="shared" si="11"/>
        <v/>
      </c>
      <c r="D422" s="999"/>
      <c r="E422" s="980"/>
      <c r="F422" s="980"/>
      <c r="G422" s="980"/>
      <c r="J422" s="981"/>
      <c r="K422" s="980"/>
      <c r="L422" s="983"/>
      <c r="M422" s="984"/>
      <c r="N422" s="985"/>
      <c r="O422" s="985"/>
      <c r="P422" s="985"/>
      <c r="Q422" s="985"/>
    </row>
    <row r="423" spans="1:17">
      <c r="A423" s="976"/>
      <c r="B423" s="981"/>
      <c r="C423" s="978" t="str">
        <f t="shared" si="11"/>
        <v/>
      </c>
      <c r="D423" s="999"/>
      <c r="E423" s="980"/>
      <c r="G423" s="980"/>
      <c r="I423" s="986"/>
      <c r="J423" s="981"/>
      <c r="K423" s="980"/>
      <c r="L423" s="983"/>
      <c r="M423" s="984"/>
      <c r="N423" s="985"/>
      <c r="O423" s="985"/>
      <c r="P423" s="985"/>
      <c r="Q423" s="985"/>
    </row>
    <row r="424" spans="1:17">
      <c r="A424" s="976"/>
      <c r="B424" s="981"/>
      <c r="C424" s="978" t="str">
        <f t="shared" si="11"/>
        <v/>
      </c>
      <c r="D424" s="999"/>
      <c r="E424" s="980"/>
      <c r="F424" s="980"/>
      <c r="G424" s="980"/>
      <c r="J424" s="981"/>
      <c r="K424" s="980"/>
      <c r="L424" s="983"/>
      <c r="M424" s="984"/>
      <c r="N424" s="985"/>
      <c r="O424" s="985"/>
      <c r="P424" s="985"/>
      <c r="Q424" s="985"/>
    </row>
    <row r="425" spans="1:17">
      <c r="C425" s="978" t="str">
        <f t="shared" si="11"/>
        <v/>
      </c>
      <c r="J425" s="981"/>
      <c r="K425" s="980"/>
      <c r="L425" s="983"/>
      <c r="M425" s="984"/>
      <c r="N425" s="985"/>
      <c r="O425" s="985"/>
      <c r="P425" s="985"/>
      <c r="Q425" s="985"/>
    </row>
    <row r="426" spans="1:17">
      <c r="A426" s="976"/>
      <c r="B426" s="981"/>
      <c r="C426" s="978" t="str">
        <f t="shared" si="11"/>
        <v/>
      </c>
      <c r="D426" s="999"/>
      <c r="E426" s="980"/>
      <c r="F426" s="980"/>
      <c r="G426" s="980"/>
      <c r="H426" s="981"/>
      <c r="I426" s="982"/>
      <c r="J426" s="981"/>
      <c r="K426" s="980"/>
      <c r="L426" s="983"/>
      <c r="M426" s="984"/>
      <c r="N426" s="985"/>
      <c r="O426" s="985"/>
      <c r="P426" s="985"/>
      <c r="Q426" s="985"/>
    </row>
    <row r="427" spans="1:17">
      <c r="C427" s="978" t="str">
        <f t="shared" si="11"/>
        <v/>
      </c>
      <c r="F427" s="980"/>
      <c r="G427" s="980"/>
      <c r="I427" s="986"/>
      <c r="J427" s="981"/>
      <c r="K427" s="980"/>
      <c r="L427" s="983"/>
      <c r="M427" s="984"/>
      <c r="N427" s="985"/>
      <c r="O427" s="985"/>
      <c r="P427" s="985"/>
      <c r="Q427" s="985"/>
    </row>
    <row r="428" spans="1:17">
      <c r="C428" s="978" t="str">
        <f t="shared" si="11"/>
        <v/>
      </c>
      <c r="J428" s="981"/>
      <c r="K428" s="980"/>
      <c r="L428" s="983"/>
      <c r="M428" s="984"/>
      <c r="N428" s="985"/>
      <c r="O428" s="985"/>
      <c r="P428" s="985"/>
      <c r="Q428" s="985"/>
    </row>
    <row r="429" spans="1:17">
      <c r="C429" s="978" t="str">
        <f t="shared" si="11"/>
        <v/>
      </c>
      <c r="J429" s="981"/>
      <c r="K429" s="980"/>
      <c r="L429" s="983"/>
      <c r="M429" s="984"/>
      <c r="N429" s="985"/>
      <c r="O429" s="985"/>
      <c r="P429" s="985"/>
      <c r="Q429" s="985"/>
    </row>
    <row r="430" spans="1:17">
      <c r="C430" s="978" t="str">
        <f t="shared" si="11"/>
        <v/>
      </c>
      <c r="J430" s="981"/>
      <c r="K430" s="980"/>
      <c r="L430" s="983"/>
      <c r="M430" s="984"/>
      <c r="N430" s="985"/>
      <c r="O430" s="985"/>
      <c r="P430" s="985"/>
      <c r="Q430" s="985"/>
    </row>
    <row r="431" spans="1:17">
      <c r="A431" s="976"/>
      <c r="B431" s="981"/>
      <c r="C431" s="978" t="str">
        <f t="shared" si="11"/>
        <v/>
      </c>
      <c r="D431" s="999"/>
      <c r="E431" s="980"/>
      <c r="F431" s="980"/>
      <c r="G431" s="980"/>
      <c r="J431" s="981"/>
      <c r="K431" s="980"/>
      <c r="L431" s="983"/>
      <c r="M431" s="984"/>
      <c r="N431" s="985"/>
      <c r="O431" s="985"/>
      <c r="P431" s="985"/>
      <c r="Q431" s="985"/>
    </row>
    <row r="432" spans="1:17">
      <c r="A432" s="976"/>
      <c r="B432" s="981"/>
      <c r="C432" s="978" t="str">
        <f t="shared" si="11"/>
        <v/>
      </c>
      <c r="D432" s="999"/>
      <c r="E432" s="980"/>
      <c r="F432" s="980"/>
      <c r="G432" s="980"/>
      <c r="J432" s="981"/>
      <c r="K432" s="980"/>
      <c r="L432" s="983"/>
      <c r="M432" s="984"/>
      <c r="N432" s="985"/>
      <c r="O432" s="985"/>
      <c r="P432" s="985"/>
      <c r="Q432" s="985"/>
    </row>
    <row r="433" spans="1:17">
      <c r="C433" s="978" t="str">
        <f t="shared" si="11"/>
        <v/>
      </c>
      <c r="J433" s="981"/>
      <c r="K433" s="980"/>
      <c r="L433" s="983"/>
      <c r="M433" s="984"/>
      <c r="N433" s="985"/>
      <c r="O433" s="985"/>
      <c r="P433" s="985"/>
      <c r="Q433" s="985"/>
    </row>
    <row r="434" spans="1:17">
      <c r="C434" s="978" t="str">
        <f t="shared" si="11"/>
        <v/>
      </c>
      <c r="J434" s="981"/>
      <c r="K434" s="980"/>
      <c r="L434" s="983"/>
      <c r="M434" s="984"/>
      <c r="N434" s="985"/>
      <c r="O434" s="985"/>
      <c r="P434" s="985"/>
      <c r="Q434" s="985"/>
    </row>
    <row r="435" spans="1:17">
      <c r="A435" s="976"/>
      <c r="C435" s="978" t="str">
        <f t="shared" si="11"/>
        <v/>
      </c>
      <c r="E435" s="980"/>
      <c r="F435" s="980"/>
      <c r="G435" s="980"/>
      <c r="H435" s="981"/>
      <c r="I435" s="981"/>
      <c r="J435" s="981"/>
      <c r="K435" s="980"/>
      <c r="L435" s="983"/>
      <c r="M435" s="984"/>
      <c r="N435" s="985"/>
      <c r="O435" s="985"/>
      <c r="P435" s="985"/>
      <c r="Q435" s="985"/>
    </row>
    <row r="436" spans="1:17">
      <c r="C436" s="978" t="str">
        <f t="shared" si="11"/>
        <v/>
      </c>
      <c r="J436" s="981"/>
      <c r="K436" s="980"/>
      <c r="L436" s="983"/>
      <c r="M436" s="984"/>
      <c r="N436" s="985"/>
      <c r="O436" s="985"/>
      <c r="P436" s="985"/>
      <c r="Q436" s="985"/>
    </row>
    <row r="437" spans="1:17">
      <c r="C437" s="978" t="str">
        <f t="shared" si="11"/>
        <v/>
      </c>
      <c r="H437" s="981"/>
      <c r="J437" s="981"/>
      <c r="K437" s="980"/>
      <c r="L437" s="983"/>
      <c r="M437" s="984"/>
      <c r="N437" s="985"/>
      <c r="O437" s="985"/>
      <c r="P437" s="985"/>
      <c r="Q437" s="985"/>
    </row>
    <row r="438" spans="1:17">
      <c r="C438" s="978" t="str">
        <f t="shared" si="11"/>
        <v/>
      </c>
      <c r="J438" s="981"/>
      <c r="K438" s="980"/>
      <c r="L438" s="983"/>
      <c r="M438" s="984"/>
      <c r="N438" s="985"/>
      <c r="O438" s="985"/>
      <c r="P438" s="985"/>
      <c r="Q438" s="985"/>
    </row>
    <row r="439" spans="1:17">
      <c r="A439" s="976"/>
      <c r="B439" s="981"/>
      <c r="C439" s="978" t="str">
        <f t="shared" si="11"/>
        <v/>
      </c>
      <c r="D439" s="999"/>
      <c r="E439" s="980"/>
      <c r="G439" s="980"/>
      <c r="J439" s="981"/>
      <c r="K439" s="980"/>
      <c r="L439" s="983"/>
      <c r="M439" s="984"/>
      <c r="N439" s="985"/>
      <c r="O439" s="985"/>
      <c r="P439" s="985"/>
      <c r="Q439" s="985"/>
    </row>
    <row r="440" spans="1:17">
      <c r="C440" s="978" t="str">
        <f t="shared" si="11"/>
        <v/>
      </c>
      <c r="F440" s="980"/>
      <c r="J440" s="981"/>
      <c r="K440" s="980"/>
      <c r="L440" s="983"/>
      <c r="M440" s="984"/>
      <c r="N440" s="985"/>
      <c r="O440" s="985"/>
      <c r="P440" s="985"/>
      <c r="Q440" s="985"/>
    </row>
    <row r="441" spans="1:17">
      <c r="C441" s="978" t="str">
        <f t="shared" si="11"/>
        <v/>
      </c>
      <c r="J441" s="981"/>
      <c r="K441" s="980"/>
      <c r="L441" s="983"/>
      <c r="M441" s="984"/>
      <c r="N441" s="985"/>
      <c r="O441" s="985"/>
      <c r="P441" s="985"/>
      <c r="Q441" s="985"/>
    </row>
    <row r="442" spans="1:17">
      <c r="C442" s="978" t="str">
        <f t="shared" si="11"/>
        <v/>
      </c>
      <c r="J442" s="981"/>
      <c r="K442" s="980"/>
      <c r="L442" s="983"/>
      <c r="M442" s="984"/>
      <c r="N442" s="985"/>
      <c r="O442" s="985"/>
      <c r="P442" s="985"/>
      <c r="Q442" s="985"/>
    </row>
    <row r="443" spans="1:17">
      <c r="C443" s="978" t="str">
        <f t="shared" si="11"/>
        <v/>
      </c>
      <c r="J443" s="981"/>
      <c r="K443" s="980"/>
      <c r="L443" s="983"/>
      <c r="M443" s="984"/>
      <c r="N443" s="985"/>
      <c r="O443" s="985"/>
      <c r="P443" s="985"/>
      <c r="Q443" s="985"/>
    </row>
    <row r="444" spans="1:17">
      <c r="A444" s="976"/>
      <c r="B444" s="981"/>
      <c r="C444" s="978" t="str">
        <f t="shared" si="11"/>
        <v/>
      </c>
      <c r="D444" s="999"/>
      <c r="E444" s="980"/>
      <c r="F444" s="980"/>
      <c r="G444" s="980"/>
      <c r="H444" s="981"/>
      <c r="I444" s="982"/>
      <c r="J444" s="981"/>
      <c r="K444" s="980"/>
      <c r="L444" s="983"/>
      <c r="M444" s="984"/>
      <c r="N444" s="985"/>
      <c r="O444" s="985"/>
      <c r="P444" s="985"/>
      <c r="Q444" s="985"/>
    </row>
    <row r="445" spans="1:17">
      <c r="C445" s="978" t="str">
        <f t="shared" si="11"/>
        <v/>
      </c>
      <c r="F445" s="980"/>
      <c r="J445" s="981"/>
      <c r="K445" s="980"/>
      <c r="L445" s="983"/>
      <c r="M445" s="984"/>
      <c r="N445" s="985"/>
      <c r="O445" s="985"/>
      <c r="P445" s="985"/>
      <c r="Q445" s="985"/>
    </row>
    <row r="446" spans="1:17">
      <c r="C446" s="978" t="str">
        <f t="shared" si="11"/>
        <v/>
      </c>
      <c r="F446" s="980"/>
      <c r="J446" s="981"/>
      <c r="K446" s="980"/>
      <c r="L446" s="983"/>
      <c r="M446" s="984"/>
      <c r="N446" s="985"/>
      <c r="O446" s="985"/>
      <c r="P446" s="985"/>
      <c r="Q446" s="985"/>
    </row>
    <row r="447" spans="1:17">
      <c r="A447" s="976"/>
      <c r="C447" s="978" t="str">
        <f t="shared" si="11"/>
        <v/>
      </c>
      <c r="F447" s="980"/>
      <c r="J447" s="981"/>
      <c r="K447" s="980"/>
      <c r="L447" s="983"/>
      <c r="M447" s="984"/>
      <c r="N447" s="985"/>
      <c r="O447" s="985"/>
      <c r="P447" s="985"/>
      <c r="Q447" s="985"/>
    </row>
    <row r="448" spans="1:17">
      <c r="A448" s="976"/>
      <c r="B448" s="981"/>
      <c r="C448" s="978" t="str">
        <f t="shared" si="11"/>
        <v/>
      </c>
      <c r="D448" s="999"/>
      <c r="E448" s="980"/>
      <c r="F448" s="980"/>
      <c r="G448" s="980"/>
      <c r="J448" s="981"/>
      <c r="K448" s="980"/>
      <c r="L448" s="983"/>
      <c r="M448" s="984"/>
      <c r="N448" s="985"/>
      <c r="O448" s="985"/>
      <c r="P448" s="985"/>
      <c r="Q448" s="985"/>
    </row>
    <row r="449" spans="1:17">
      <c r="C449" s="978" t="str">
        <f t="shared" si="11"/>
        <v/>
      </c>
      <c r="J449" s="981"/>
      <c r="K449" s="980"/>
      <c r="L449" s="983"/>
      <c r="M449" s="984"/>
      <c r="N449" s="985"/>
      <c r="O449" s="985"/>
      <c r="P449" s="985"/>
      <c r="Q449" s="985"/>
    </row>
    <row r="450" spans="1:17">
      <c r="A450" s="976"/>
      <c r="B450" s="981"/>
      <c r="C450" s="978" t="str">
        <f t="shared" si="11"/>
        <v/>
      </c>
      <c r="D450" s="999"/>
      <c r="E450" s="980"/>
      <c r="F450" s="980"/>
      <c r="G450" s="980"/>
      <c r="J450" s="981"/>
      <c r="K450" s="980"/>
      <c r="L450" s="983"/>
      <c r="M450" s="984"/>
      <c r="N450" s="985"/>
      <c r="O450" s="985"/>
      <c r="P450" s="985"/>
      <c r="Q450" s="985"/>
    </row>
    <row r="451" spans="1:17">
      <c r="A451" s="976"/>
      <c r="B451" s="981"/>
      <c r="C451" s="978" t="str">
        <f t="shared" si="11"/>
        <v/>
      </c>
      <c r="D451" s="999"/>
      <c r="E451" s="980"/>
      <c r="F451" s="980"/>
      <c r="G451" s="980"/>
      <c r="I451" s="986"/>
      <c r="J451" s="981"/>
      <c r="K451" s="980"/>
      <c r="L451" s="983"/>
      <c r="M451" s="984"/>
      <c r="N451" s="985"/>
      <c r="O451" s="985"/>
      <c r="P451" s="985"/>
      <c r="Q451" s="985"/>
    </row>
    <row r="452" spans="1:17">
      <c r="C452" s="978" t="str">
        <f t="shared" si="11"/>
        <v/>
      </c>
      <c r="J452" s="981"/>
      <c r="K452" s="980"/>
      <c r="L452" s="983"/>
      <c r="M452" s="984"/>
      <c r="N452" s="985"/>
      <c r="O452" s="985"/>
      <c r="P452" s="985"/>
      <c r="Q452" s="985"/>
    </row>
    <row r="453" spans="1:17">
      <c r="C453" s="978" t="str">
        <f t="shared" si="11"/>
        <v/>
      </c>
      <c r="J453" s="981"/>
      <c r="K453" s="980"/>
      <c r="L453" s="983"/>
      <c r="M453" s="984"/>
      <c r="N453" s="985"/>
      <c r="O453" s="985"/>
      <c r="P453" s="985"/>
      <c r="Q453" s="985"/>
    </row>
    <row r="454" spans="1:17">
      <c r="C454" s="978" t="str">
        <f t="shared" si="11"/>
        <v/>
      </c>
      <c r="H454" s="981"/>
      <c r="J454" s="981"/>
      <c r="K454" s="980"/>
      <c r="L454" s="983"/>
      <c r="M454" s="984"/>
      <c r="N454" s="985"/>
      <c r="O454" s="985"/>
      <c r="P454" s="985"/>
      <c r="Q454" s="985"/>
    </row>
    <row r="455" spans="1:17">
      <c r="C455" s="978" t="str">
        <f t="shared" si="11"/>
        <v/>
      </c>
      <c r="J455" s="981"/>
      <c r="K455" s="980"/>
      <c r="L455" s="983"/>
      <c r="M455" s="984"/>
      <c r="N455" s="985"/>
      <c r="O455" s="985"/>
      <c r="P455" s="985"/>
      <c r="Q455" s="985"/>
    </row>
    <row r="456" spans="1:17">
      <c r="C456" s="978" t="str">
        <f t="shared" si="11"/>
        <v/>
      </c>
      <c r="J456" s="981"/>
      <c r="K456" s="980"/>
      <c r="L456" s="983"/>
      <c r="M456" s="984"/>
      <c r="N456" s="985"/>
      <c r="O456" s="985"/>
      <c r="P456" s="985"/>
      <c r="Q456" s="985"/>
    </row>
    <row r="457" spans="1:17">
      <c r="A457" s="976"/>
      <c r="B457" s="981"/>
      <c r="C457" s="978" t="str">
        <f t="shared" si="11"/>
        <v/>
      </c>
      <c r="D457" s="999"/>
      <c r="E457" s="980"/>
      <c r="G457" s="980"/>
      <c r="J457" s="981"/>
      <c r="K457" s="980"/>
      <c r="L457" s="983"/>
      <c r="M457" s="984"/>
      <c r="N457" s="985"/>
      <c r="O457" s="985"/>
      <c r="P457" s="985"/>
      <c r="Q457" s="985"/>
    </row>
    <row r="458" spans="1:17">
      <c r="C458" s="978" t="str">
        <f t="shared" si="11"/>
        <v/>
      </c>
      <c r="F458" s="980"/>
      <c r="J458" s="981"/>
      <c r="K458" s="980"/>
      <c r="L458" s="983"/>
      <c r="M458" s="984"/>
      <c r="N458" s="985"/>
      <c r="O458" s="985"/>
      <c r="P458" s="985"/>
      <c r="Q458" s="985"/>
    </row>
    <row r="459" spans="1:17">
      <c r="C459" s="978" t="str">
        <f t="shared" si="11"/>
        <v/>
      </c>
      <c r="J459" s="981"/>
      <c r="K459" s="980"/>
      <c r="L459" s="983"/>
      <c r="M459" s="984"/>
      <c r="N459" s="985"/>
      <c r="O459" s="985"/>
      <c r="P459" s="985"/>
      <c r="Q459" s="985"/>
    </row>
    <row r="460" spans="1:17">
      <c r="A460" s="976"/>
      <c r="B460" s="981"/>
      <c r="C460" s="978" t="str">
        <f t="shared" si="11"/>
        <v/>
      </c>
      <c r="D460" s="999"/>
      <c r="E460" s="980"/>
      <c r="F460" s="980"/>
      <c r="G460" s="980"/>
      <c r="I460" s="986"/>
      <c r="J460" s="981"/>
      <c r="K460" s="980"/>
      <c r="L460" s="983"/>
      <c r="M460" s="984"/>
      <c r="N460" s="985"/>
      <c r="O460" s="985"/>
      <c r="P460" s="985"/>
      <c r="Q460" s="985"/>
    </row>
    <row r="461" spans="1:17">
      <c r="A461" s="976"/>
      <c r="B461" s="981"/>
      <c r="C461" s="978" t="str">
        <f t="shared" si="11"/>
        <v/>
      </c>
      <c r="D461" s="999"/>
      <c r="E461" s="980"/>
      <c r="F461" s="980"/>
      <c r="G461" s="980"/>
      <c r="J461" s="981"/>
      <c r="K461" s="980"/>
      <c r="L461" s="983"/>
      <c r="M461" s="984"/>
      <c r="N461" s="985"/>
      <c r="O461" s="985"/>
      <c r="P461" s="985"/>
      <c r="Q461" s="985"/>
    </row>
    <row r="462" spans="1:17">
      <c r="C462" s="978" t="str">
        <f t="shared" si="11"/>
        <v/>
      </c>
      <c r="F462" s="980"/>
      <c r="J462" s="981"/>
      <c r="K462" s="980"/>
      <c r="L462" s="983"/>
      <c r="M462" s="984"/>
      <c r="N462" s="985"/>
      <c r="O462" s="985"/>
      <c r="P462" s="985"/>
      <c r="Q462" s="985"/>
    </row>
    <row r="463" spans="1:17">
      <c r="C463" s="978" t="str">
        <f t="shared" si="11"/>
        <v/>
      </c>
      <c r="F463" s="980"/>
      <c r="J463" s="981"/>
      <c r="K463" s="980"/>
      <c r="L463" s="983"/>
      <c r="M463" s="984"/>
      <c r="N463" s="985"/>
      <c r="O463" s="985"/>
      <c r="P463" s="985"/>
      <c r="Q463" s="985"/>
    </row>
    <row r="464" spans="1:17">
      <c r="A464" s="976"/>
      <c r="B464" s="981"/>
      <c r="C464" s="978" t="str">
        <f t="shared" si="11"/>
        <v/>
      </c>
      <c r="D464" s="999"/>
      <c r="E464" s="980"/>
      <c r="F464" s="980"/>
      <c r="G464" s="980"/>
      <c r="J464" s="981"/>
      <c r="K464" s="980"/>
      <c r="L464" s="983"/>
      <c r="M464" s="984"/>
      <c r="N464" s="985"/>
      <c r="O464" s="985"/>
      <c r="P464" s="985"/>
      <c r="Q464" s="985"/>
    </row>
    <row r="465" spans="1:17">
      <c r="C465" s="978" t="str">
        <f t="shared" si="11"/>
        <v/>
      </c>
      <c r="F465" s="980"/>
      <c r="J465" s="981"/>
      <c r="K465" s="980"/>
      <c r="L465" s="983"/>
      <c r="M465" s="984"/>
      <c r="N465" s="985"/>
      <c r="O465" s="985"/>
      <c r="P465" s="985"/>
      <c r="Q465" s="985"/>
    </row>
    <row r="466" spans="1:17">
      <c r="C466" s="978" t="str">
        <f t="shared" si="11"/>
        <v/>
      </c>
      <c r="J466" s="981"/>
      <c r="K466" s="980"/>
      <c r="L466" s="983"/>
      <c r="M466" s="984"/>
      <c r="N466" s="985"/>
      <c r="O466" s="985"/>
      <c r="P466" s="985"/>
      <c r="Q466" s="985"/>
    </row>
    <row r="467" spans="1:17">
      <c r="A467" s="976"/>
      <c r="B467" s="981"/>
      <c r="C467" s="978" t="str">
        <f t="shared" si="11"/>
        <v/>
      </c>
      <c r="D467" s="999"/>
      <c r="E467" s="980"/>
      <c r="F467" s="980"/>
      <c r="G467" s="980"/>
      <c r="H467" s="981"/>
      <c r="I467" s="981"/>
      <c r="J467" s="981"/>
      <c r="K467" s="980"/>
      <c r="L467" s="983"/>
      <c r="M467" s="984"/>
      <c r="N467" s="985"/>
      <c r="O467" s="985"/>
      <c r="P467" s="985"/>
      <c r="Q467" s="985"/>
    </row>
    <row r="468" spans="1:17">
      <c r="A468" s="976"/>
      <c r="B468" s="981"/>
      <c r="C468" s="978" t="str">
        <f t="shared" si="11"/>
        <v/>
      </c>
      <c r="D468" s="999"/>
      <c r="E468" s="980"/>
      <c r="F468" s="980"/>
      <c r="G468" s="980"/>
      <c r="J468" s="981"/>
      <c r="K468" s="980"/>
      <c r="L468" s="983"/>
      <c r="M468" s="984"/>
      <c r="N468" s="985"/>
      <c r="O468" s="985"/>
      <c r="P468" s="985"/>
      <c r="Q468" s="985"/>
    </row>
    <row r="469" spans="1:17">
      <c r="C469" s="978" t="str">
        <f t="shared" si="11"/>
        <v/>
      </c>
      <c r="J469" s="981"/>
      <c r="K469" s="980"/>
      <c r="L469" s="983"/>
      <c r="M469" s="984"/>
      <c r="N469" s="985"/>
      <c r="O469" s="985"/>
      <c r="P469" s="985"/>
      <c r="Q469" s="985"/>
    </row>
    <row r="470" spans="1:17">
      <c r="A470" s="976"/>
      <c r="B470" s="981"/>
      <c r="C470" s="978" t="str">
        <f t="shared" si="11"/>
        <v/>
      </c>
      <c r="D470" s="999"/>
      <c r="E470" s="980"/>
      <c r="F470" s="980"/>
      <c r="G470" s="980"/>
      <c r="I470" s="986"/>
      <c r="J470" s="981"/>
      <c r="K470" s="980"/>
      <c r="L470" s="983"/>
      <c r="M470" s="984"/>
      <c r="N470" s="985"/>
      <c r="O470" s="985"/>
      <c r="P470" s="985"/>
      <c r="Q470" s="985"/>
    </row>
    <row r="471" spans="1:17">
      <c r="A471" s="976"/>
      <c r="B471" s="981"/>
      <c r="C471" s="978" t="str">
        <f t="shared" si="11"/>
        <v/>
      </c>
      <c r="D471" s="999"/>
      <c r="E471" s="980"/>
      <c r="F471" s="980"/>
      <c r="G471" s="980"/>
      <c r="I471" s="986"/>
      <c r="J471" s="981"/>
      <c r="K471" s="980"/>
      <c r="L471" s="983"/>
      <c r="M471" s="984"/>
      <c r="N471" s="985"/>
      <c r="O471" s="985"/>
      <c r="P471" s="985"/>
      <c r="Q471" s="985"/>
    </row>
    <row r="472" spans="1:17">
      <c r="A472" s="976"/>
      <c r="B472" s="981"/>
      <c r="C472" s="978" t="str">
        <f t="shared" si="11"/>
        <v/>
      </c>
      <c r="D472" s="999"/>
      <c r="F472" s="980"/>
      <c r="J472" s="981"/>
      <c r="K472" s="980"/>
      <c r="L472" s="983"/>
      <c r="M472" s="984"/>
      <c r="N472" s="985"/>
      <c r="O472" s="985"/>
      <c r="P472" s="985"/>
      <c r="Q472" s="985"/>
    </row>
    <row r="473" spans="1:17">
      <c r="C473" s="978" t="str">
        <f t="shared" si="11"/>
        <v/>
      </c>
      <c r="D473" s="999"/>
      <c r="J473" s="981"/>
      <c r="K473" s="980"/>
      <c r="L473" s="983"/>
      <c r="M473" s="984"/>
      <c r="N473" s="985"/>
      <c r="O473" s="985"/>
      <c r="P473" s="985"/>
      <c r="Q473" s="985"/>
    </row>
    <row r="474" spans="1:17">
      <c r="C474" s="978" t="str">
        <f t="shared" si="11"/>
        <v/>
      </c>
      <c r="J474" s="981"/>
      <c r="K474" s="980"/>
      <c r="L474" s="983"/>
      <c r="M474" s="984"/>
      <c r="N474" s="985"/>
      <c r="O474" s="985"/>
      <c r="P474" s="985"/>
      <c r="Q474" s="985"/>
    </row>
    <row r="475" spans="1:17">
      <c r="C475" s="978" t="str">
        <f t="shared" si="11"/>
        <v/>
      </c>
      <c r="F475" s="980"/>
      <c r="J475" s="981"/>
      <c r="K475" s="980"/>
      <c r="L475" s="983"/>
      <c r="M475" s="984"/>
      <c r="N475" s="985"/>
      <c r="O475" s="985"/>
      <c r="P475" s="985"/>
      <c r="Q475" s="985"/>
    </row>
    <row r="476" spans="1:17">
      <c r="A476" s="976"/>
      <c r="B476" s="981"/>
      <c r="C476" s="978" t="str">
        <f t="shared" si="11"/>
        <v/>
      </c>
      <c r="D476" s="999"/>
      <c r="E476" s="980"/>
      <c r="F476" s="980"/>
      <c r="G476" s="980"/>
      <c r="I476" s="986"/>
      <c r="J476" s="981"/>
      <c r="K476" s="980"/>
      <c r="L476" s="983"/>
      <c r="M476" s="984"/>
      <c r="N476" s="985"/>
      <c r="O476" s="985"/>
      <c r="P476" s="985"/>
      <c r="Q476" s="985"/>
    </row>
    <row r="477" spans="1:17">
      <c r="C477" s="978" t="str">
        <f t="shared" si="11"/>
        <v/>
      </c>
      <c r="J477" s="981"/>
      <c r="K477" s="980"/>
      <c r="L477" s="983"/>
      <c r="M477" s="984"/>
      <c r="N477" s="985"/>
      <c r="O477" s="985"/>
      <c r="P477" s="985"/>
      <c r="Q477" s="985"/>
    </row>
    <row r="478" spans="1:17">
      <c r="C478" s="978" t="str">
        <f t="shared" si="11"/>
        <v/>
      </c>
      <c r="F478" s="980"/>
      <c r="J478" s="981"/>
      <c r="K478" s="980"/>
      <c r="L478" s="983"/>
      <c r="M478" s="984"/>
      <c r="N478" s="985"/>
      <c r="O478" s="985"/>
      <c r="P478" s="985"/>
      <c r="Q478" s="985"/>
    </row>
    <row r="479" spans="1:17">
      <c r="A479" s="976"/>
      <c r="B479" s="981"/>
      <c r="C479" s="978" t="str">
        <f t="shared" si="11"/>
        <v/>
      </c>
      <c r="D479" s="999"/>
      <c r="E479" s="980"/>
      <c r="F479" s="980"/>
      <c r="G479" s="980"/>
      <c r="I479" s="986"/>
      <c r="J479" s="981"/>
      <c r="K479" s="980"/>
      <c r="L479" s="983"/>
      <c r="M479" s="984"/>
      <c r="N479" s="985"/>
      <c r="O479" s="985"/>
      <c r="P479" s="985"/>
      <c r="Q479" s="985"/>
    </row>
    <row r="480" spans="1:17">
      <c r="C480" s="978" t="str">
        <f t="shared" si="11"/>
        <v/>
      </c>
      <c r="J480" s="981"/>
      <c r="K480" s="980"/>
      <c r="L480" s="983"/>
      <c r="M480" s="984"/>
      <c r="N480" s="985"/>
      <c r="O480" s="985"/>
      <c r="P480" s="985"/>
      <c r="Q480" s="985"/>
    </row>
    <row r="481" spans="1:17">
      <c r="C481" s="978" t="str">
        <f t="shared" ref="C481:C544" si="12">IF(ISERROR((24*60)/B481),"",((24*60)/B481))</f>
        <v/>
      </c>
      <c r="J481" s="981"/>
      <c r="K481" s="980"/>
      <c r="L481" s="983"/>
      <c r="M481" s="984"/>
      <c r="N481" s="985"/>
      <c r="O481" s="985"/>
      <c r="P481" s="985"/>
      <c r="Q481" s="985"/>
    </row>
    <row r="482" spans="1:17">
      <c r="A482" s="976"/>
      <c r="B482" s="981"/>
      <c r="C482" s="978" t="str">
        <f t="shared" si="12"/>
        <v/>
      </c>
      <c r="D482" s="999"/>
      <c r="E482" s="980"/>
      <c r="F482" s="980"/>
      <c r="G482" s="980"/>
      <c r="I482" s="982"/>
      <c r="J482" s="981"/>
      <c r="K482" s="980"/>
      <c r="L482" s="983"/>
      <c r="M482" s="984"/>
      <c r="N482" s="985"/>
      <c r="O482" s="985"/>
      <c r="P482" s="985"/>
      <c r="Q482" s="985"/>
    </row>
    <row r="483" spans="1:17">
      <c r="C483" s="978" t="str">
        <f t="shared" si="12"/>
        <v/>
      </c>
      <c r="F483" s="980"/>
      <c r="J483" s="981"/>
      <c r="K483" s="980"/>
      <c r="L483" s="983"/>
      <c r="M483" s="984"/>
      <c r="N483" s="985"/>
      <c r="O483" s="985"/>
      <c r="P483" s="985"/>
      <c r="Q483" s="985"/>
    </row>
    <row r="484" spans="1:17">
      <c r="C484" s="978" t="str">
        <f t="shared" si="12"/>
        <v/>
      </c>
      <c r="F484" s="980"/>
      <c r="J484" s="981"/>
      <c r="K484" s="980"/>
      <c r="L484" s="983"/>
      <c r="M484" s="984"/>
      <c r="N484" s="985"/>
      <c r="O484" s="985"/>
      <c r="P484" s="985"/>
      <c r="Q484" s="985"/>
    </row>
    <row r="485" spans="1:17">
      <c r="A485" s="976"/>
      <c r="B485" s="981"/>
      <c r="C485" s="978" t="str">
        <f t="shared" si="12"/>
        <v/>
      </c>
      <c r="D485" s="999"/>
      <c r="E485" s="980"/>
      <c r="F485" s="980"/>
      <c r="G485" s="980"/>
      <c r="J485" s="981"/>
      <c r="K485" s="980"/>
      <c r="L485" s="983"/>
      <c r="M485" s="984"/>
      <c r="N485" s="985"/>
      <c r="O485" s="985"/>
      <c r="P485" s="985"/>
      <c r="Q485" s="985"/>
    </row>
    <row r="486" spans="1:17">
      <c r="C486" s="978" t="str">
        <f t="shared" si="12"/>
        <v/>
      </c>
      <c r="J486" s="981"/>
      <c r="K486" s="980"/>
      <c r="L486" s="983"/>
      <c r="M486" s="984"/>
      <c r="N486" s="985"/>
      <c r="O486" s="985"/>
      <c r="P486" s="985"/>
      <c r="Q486" s="985"/>
    </row>
    <row r="487" spans="1:17">
      <c r="A487" s="976"/>
      <c r="B487" s="981"/>
      <c r="C487" s="978" t="str">
        <f t="shared" si="12"/>
        <v/>
      </c>
      <c r="D487" s="999"/>
      <c r="E487" s="980"/>
      <c r="G487" s="980"/>
      <c r="J487" s="981"/>
      <c r="K487" s="980"/>
      <c r="L487" s="983"/>
      <c r="M487" s="984"/>
      <c r="N487" s="985"/>
      <c r="O487" s="985"/>
      <c r="P487" s="985"/>
      <c r="Q487" s="985"/>
    </row>
    <row r="488" spans="1:17">
      <c r="A488" s="976"/>
      <c r="B488" s="981"/>
      <c r="C488" s="978" t="str">
        <f t="shared" si="12"/>
        <v/>
      </c>
      <c r="D488" s="999"/>
      <c r="E488" s="980"/>
      <c r="F488" s="980"/>
      <c r="G488" s="980"/>
      <c r="I488" s="986"/>
      <c r="J488" s="981"/>
      <c r="K488" s="980"/>
      <c r="L488" s="983"/>
      <c r="M488" s="984"/>
      <c r="N488" s="985"/>
      <c r="O488" s="985"/>
      <c r="P488" s="985"/>
      <c r="Q488" s="985"/>
    </row>
    <row r="489" spans="1:17">
      <c r="A489" s="976"/>
      <c r="B489" s="981"/>
      <c r="C489" s="978" t="str">
        <f t="shared" si="12"/>
        <v/>
      </c>
      <c r="D489" s="999"/>
      <c r="E489" s="980"/>
      <c r="F489" s="980"/>
      <c r="G489" s="980"/>
      <c r="I489" s="982"/>
      <c r="J489" s="981"/>
      <c r="K489" s="980"/>
      <c r="L489" s="983"/>
      <c r="M489" s="984"/>
      <c r="N489" s="985"/>
      <c r="O489" s="985"/>
      <c r="P489" s="985"/>
      <c r="Q489" s="985"/>
    </row>
    <row r="490" spans="1:17">
      <c r="C490" s="978" t="str">
        <f t="shared" si="12"/>
        <v/>
      </c>
      <c r="F490" s="980"/>
      <c r="J490" s="981"/>
      <c r="K490" s="980"/>
      <c r="L490" s="983"/>
      <c r="M490" s="984"/>
      <c r="N490" s="985"/>
      <c r="O490" s="985"/>
      <c r="P490" s="985"/>
      <c r="Q490" s="985"/>
    </row>
    <row r="491" spans="1:17">
      <c r="A491" s="976"/>
      <c r="B491" s="981"/>
      <c r="C491" s="978" t="str">
        <f t="shared" si="12"/>
        <v/>
      </c>
      <c r="D491" s="999"/>
      <c r="E491" s="980"/>
      <c r="F491" s="980"/>
      <c r="G491" s="980"/>
      <c r="H491" s="981"/>
      <c r="I491" s="982"/>
      <c r="J491" s="981"/>
      <c r="K491" s="980"/>
      <c r="L491" s="983"/>
      <c r="M491" s="984"/>
      <c r="N491" s="985"/>
      <c r="O491" s="985"/>
      <c r="P491" s="985"/>
      <c r="Q491" s="985"/>
    </row>
    <row r="492" spans="1:17">
      <c r="A492" s="976"/>
      <c r="B492" s="981"/>
      <c r="C492" s="978" t="str">
        <f t="shared" si="12"/>
        <v/>
      </c>
      <c r="D492" s="999"/>
      <c r="E492" s="980"/>
      <c r="F492" s="980"/>
      <c r="G492" s="980"/>
      <c r="I492" s="982"/>
      <c r="J492" s="981"/>
      <c r="K492" s="980"/>
      <c r="L492" s="983"/>
      <c r="M492" s="984"/>
      <c r="N492" s="985"/>
      <c r="O492" s="985"/>
      <c r="P492" s="985"/>
      <c r="Q492" s="985"/>
    </row>
    <row r="493" spans="1:17">
      <c r="C493" s="978" t="str">
        <f t="shared" si="12"/>
        <v/>
      </c>
      <c r="J493" s="981"/>
      <c r="K493" s="980"/>
      <c r="L493" s="983"/>
      <c r="M493" s="984"/>
      <c r="N493" s="985"/>
      <c r="O493" s="985"/>
      <c r="P493" s="985"/>
      <c r="Q493" s="985"/>
    </row>
    <row r="494" spans="1:17">
      <c r="A494" s="976"/>
      <c r="B494" s="981"/>
      <c r="C494" s="978" t="str">
        <f t="shared" si="12"/>
        <v/>
      </c>
      <c r="D494" s="999"/>
      <c r="E494" s="980"/>
      <c r="F494" s="980"/>
      <c r="G494" s="980"/>
      <c r="J494" s="981"/>
      <c r="K494" s="980"/>
      <c r="L494" s="983"/>
      <c r="M494" s="984"/>
      <c r="N494" s="985"/>
      <c r="O494" s="985"/>
      <c r="P494" s="985"/>
      <c r="Q494" s="985"/>
    </row>
    <row r="495" spans="1:17">
      <c r="A495" s="976"/>
      <c r="B495" s="981"/>
      <c r="C495" s="978" t="str">
        <f t="shared" si="12"/>
        <v/>
      </c>
      <c r="D495" s="999"/>
      <c r="E495" s="980"/>
      <c r="F495" s="980"/>
      <c r="G495" s="980"/>
      <c r="J495" s="981"/>
      <c r="K495" s="980"/>
      <c r="L495" s="983"/>
      <c r="M495" s="984"/>
      <c r="N495" s="985"/>
      <c r="O495" s="985"/>
      <c r="P495" s="985"/>
      <c r="Q495" s="985"/>
    </row>
    <row r="496" spans="1:17">
      <c r="C496" s="978" t="str">
        <f t="shared" si="12"/>
        <v/>
      </c>
      <c r="H496" s="981"/>
      <c r="J496" s="981"/>
      <c r="K496" s="980"/>
      <c r="L496" s="983"/>
      <c r="M496" s="984"/>
      <c r="N496" s="985"/>
      <c r="O496" s="985"/>
      <c r="P496" s="985"/>
      <c r="Q496" s="985"/>
    </row>
    <row r="497" spans="1:17">
      <c r="C497" s="978" t="str">
        <f t="shared" si="12"/>
        <v/>
      </c>
      <c r="J497" s="981"/>
      <c r="K497" s="980"/>
      <c r="L497" s="983"/>
      <c r="M497" s="984"/>
      <c r="N497" s="985"/>
      <c r="O497" s="985"/>
      <c r="P497" s="985"/>
      <c r="Q497" s="985"/>
    </row>
    <row r="498" spans="1:17">
      <c r="A498" s="976"/>
      <c r="B498" s="981"/>
      <c r="C498" s="978" t="str">
        <f t="shared" si="12"/>
        <v/>
      </c>
      <c r="D498" s="999"/>
      <c r="E498" s="980"/>
      <c r="F498" s="980"/>
      <c r="G498" s="980"/>
      <c r="I498" s="986"/>
      <c r="J498" s="981"/>
      <c r="K498" s="980"/>
      <c r="L498" s="983"/>
      <c r="M498" s="984"/>
      <c r="N498" s="985"/>
      <c r="O498" s="985"/>
      <c r="P498" s="985"/>
      <c r="Q498" s="985"/>
    </row>
    <row r="499" spans="1:17">
      <c r="C499" s="978" t="str">
        <f t="shared" si="12"/>
        <v/>
      </c>
      <c r="J499" s="981"/>
      <c r="K499" s="980"/>
      <c r="L499" s="983"/>
      <c r="M499" s="984"/>
      <c r="N499" s="985"/>
      <c r="O499" s="985"/>
      <c r="P499" s="985"/>
      <c r="Q499" s="985"/>
    </row>
    <row r="500" spans="1:17">
      <c r="C500" s="978" t="str">
        <f t="shared" si="12"/>
        <v/>
      </c>
      <c r="J500" s="981"/>
      <c r="K500" s="980"/>
      <c r="L500" s="983"/>
      <c r="M500" s="984"/>
      <c r="N500" s="985"/>
      <c r="O500" s="985"/>
      <c r="P500" s="985"/>
      <c r="Q500" s="985"/>
    </row>
    <row r="501" spans="1:17">
      <c r="A501" s="976"/>
      <c r="B501" s="981"/>
      <c r="C501" s="978" t="str">
        <f t="shared" si="12"/>
        <v/>
      </c>
      <c r="D501" s="999"/>
      <c r="E501" s="980"/>
      <c r="F501" s="980"/>
      <c r="G501" s="980"/>
      <c r="H501" s="981"/>
      <c r="I501" s="982"/>
      <c r="J501" s="981"/>
      <c r="K501" s="980"/>
      <c r="L501" s="983"/>
      <c r="M501" s="984"/>
      <c r="N501" s="985"/>
      <c r="O501" s="985"/>
      <c r="P501" s="985"/>
      <c r="Q501" s="985"/>
    </row>
    <row r="502" spans="1:17">
      <c r="A502" s="976"/>
      <c r="B502" s="981"/>
      <c r="C502" s="978" t="str">
        <f t="shared" si="12"/>
        <v/>
      </c>
      <c r="D502" s="999"/>
      <c r="E502" s="980"/>
      <c r="F502" s="980"/>
      <c r="G502" s="980"/>
      <c r="I502" s="981"/>
      <c r="J502" s="981"/>
      <c r="K502" s="980"/>
      <c r="L502" s="983"/>
      <c r="M502" s="984"/>
      <c r="N502" s="985"/>
      <c r="O502" s="985"/>
      <c r="P502" s="985"/>
      <c r="Q502" s="985"/>
    </row>
    <row r="503" spans="1:17">
      <c r="A503" s="976"/>
      <c r="C503" s="978" t="str">
        <f t="shared" si="12"/>
        <v/>
      </c>
      <c r="E503" s="980"/>
      <c r="F503" s="980"/>
      <c r="J503" s="981"/>
      <c r="K503" s="980"/>
      <c r="L503" s="983"/>
      <c r="M503" s="984"/>
      <c r="N503" s="985"/>
      <c r="O503" s="985"/>
      <c r="P503" s="985"/>
      <c r="Q503" s="985"/>
    </row>
    <row r="504" spans="1:17">
      <c r="C504" s="978" t="str">
        <f t="shared" si="12"/>
        <v/>
      </c>
      <c r="F504" s="980"/>
      <c r="J504" s="981"/>
      <c r="K504" s="980"/>
      <c r="L504" s="983"/>
      <c r="M504" s="984"/>
      <c r="N504" s="985"/>
      <c r="O504" s="985"/>
      <c r="P504" s="985"/>
      <c r="Q504" s="985"/>
    </row>
    <row r="505" spans="1:17">
      <c r="C505" s="978" t="str">
        <f t="shared" si="12"/>
        <v/>
      </c>
      <c r="J505" s="981"/>
      <c r="K505" s="980"/>
      <c r="L505" s="983"/>
      <c r="M505" s="984"/>
      <c r="N505" s="985"/>
      <c r="O505" s="985"/>
      <c r="P505" s="985"/>
      <c r="Q505" s="985"/>
    </row>
    <row r="506" spans="1:17">
      <c r="C506" s="978" t="str">
        <f t="shared" si="12"/>
        <v/>
      </c>
      <c r="J506" s="981"/>
      <c r="K506" s="980"/>
      <c r="L506" s="983"/>
      <c r="M506" s="984"/>
      <c r="N506" s="985"/>
      <c r="O506" s="985"/>
      <c r="P506" s="985"/>
      <c r="Q506" s="985"/>
    </row>
    <row r="507" spans="1:17">
      <c r="A507" s="976"/>
      <c r="B507" s="981"/>
      <c r="C507" s="978" t="str">
        <f t="shared" si="12"/>
        <v/>
      </c>
      <c r="D507" s="999"/>
      <c r="E507" s="980"/>
      <c r="F507" s="980"/>
      <c r="G507" s="980"/>
      <c r="J507" s="981"/>
      <c r="K507" s="980"/>
      <c r="L507" s="983"/>
      <c r="M507" s="984"/>
      <c r="N507" s="985"/>
      <c r="O507" s="985"/>
      <c r="P507" s="985"/>
      <c r="Q507" s="985"/>
    </row>
    <row r="508" spans="1:17">
      <c r="C508" s="978" t="str">
        <f t="shared" si="12"/>
        <v/>
      </c>
      <c r="J508" s="981"/>
      <c r="K508" s="980"/>
      <c r="L508" s="983"/>
      <c r="M508" s="984"/>
      <c r="N508" s="985"/>
      <c r="O508" s="985"/>
      <c r="P508" s="985"/>
      <c r="Q508" s="985"/>
    </row>
    <row r="509" spans="1:17">
      <c r="C509" s="978" t="str">
        <f t="shared" si="12"/>
        <v/>
      </c>
      <c r="J509" s="981"/>
      <c r="K509" s="980"/>
      <c r="L509" s="983"/>
      <c r="M509" s="984"/>
      <c r="N509" s="985"/>
      <c r="O509" s="985"/>
      <c r="P509" s="985"/>
      <c r="Q509" s="985"/>
    </row>
    <row r="510" spans="1:17">
      <c r="C510" s="978" t="str">
        <f t="shared" si="12"/>
        <v/>
      </c>
      <c r="J510" s="981"/>
      <c r="K510" s="980"/>
      <c r="L510" s="983"/>
      <c r="M510" s="984"/>
      <c r="N510" s="985"/>
      <c r="O510" s="985"/>
      <c r="P510" s="985"/>
      <c r="Q510" s="985"/>
    </row>
    <row r="511" spans="1:17">
      <c r="C511" s="978" t="str">
        <f t="shared" si="12"/>
        <v/>
      </c>
      <c r="J511" s="981"/>
      <c r="K511" s="980"/>
      <c r="L511" s="983"/>
      <c r="M511" s="984"/>
      <c r="N511" s="985"/>
      <c r="O511" s="985"/>
      <c r="P511" s="985"/>
      <c r="Q511" s="985"/>
    </row>
    <row r="512" spans="1:17">
      <c r="C512" s="978" t="str">
        <f t="shared" si="12"/>
        <v/>
      </c>
      <c r="J512" s="981"/>
      <c r="K512" s="980"/>
      <c r="L512" s="983"/>
      <c r="M512" s="984"/>
      <c r="N512" s="985"/>
      <c r="O512" s="985"/>
      <c r="P512" s="985"/>
      <c r="Q512" s="985"/>
    </row>
    <row r="513" spans="1:17">
      <c r="C513" s="978" t="str">
        <f t="shared" si="12"/>
        <v/>
      </c>
      <c r="F513" s="980"/>
      <c r="J513" s="981"/>
      <c r="K513" s="980"/>
      <c r="L513" s="983"/>
      <c r="M513" s="984"/>
      <c r="N513" s="985"/>
      <c r="O513" s="985"/>
      <c r="P513" s="985"/>
      <c r="Q513" s="985"/>
    </row>
    <row r="514" spans="1:17">
      <c r="B514" s="981"/>
      <c r="C514" s="978" t="str">
        <f t="shared" si="12"/>
        <v/>
      </c>
      <c r="D514" s="999"/>
      <c r="E514" s="980"/>
      <c r="F514" s="980"/>
      <c r="G514" s="980"/>
      <c r="I514" s="981"/>
      <c r="J514" s="981"/>
      <c r="K514" s="980"/>
      <c r="L514" s="983"/>
      <c r="M514" s="984"/>
      <c r="N514" s="985"/>
      <c r="O514" s="985"/>
      <c r="P514" s="985"/>
      <c r="Q514" s="985"/>
    </row>
    <row r="515" spans="1:17">
      <c r="B515" s="981"/>
      <c r="C515" s="978" t="str">
        <f t="shared" si="12"/>
        <v/>
      </c>
      <c r="D515" s="999"/>
      <c r="E515" s="980"/>
      <c r="F515" s="980"/>
      <c r="G515" s="980"/>
      <c r="I515" s="986"/>
      <c r="J515" s="981"/>
      <c r="K515" s="980"/>
      <c r="L515" s="983"/>
      <c r="M515" s="984"/>
      <c r="N515" s="985"/>
      <c r="O515" s="985"/>
      <c r="P515" s="985"/>
      <c r="Q515" s="985"/>
    </row>
    <row r="516" spans="1:17">
      <c r="C516" s="978" t="str">
        <f t="shared" si="12"/>
        <v/>
      </c>
      <c r="J516" s="981"/>
      <c r="K516" s="980"/>
      <c r="L516" s="983"/>
      <c r="M516" s="984"/>
      <c r="N516" s="985"/>
      <c r="O516" s="985"/>
      <c r="P516" s="985"/>
      <c r="Q516" s="985"/>
    </row>
    <row r="517" spans="1:17">
      <c r="A517" s="976"/>
      <c r="B517" s="981"/>
      <c r="C517" s="978" t="str">
        <f t="shared" si="12"/>
        <v/>
      </c>
      <c r="D517" s="999"/>
      <c r="E517" s="980"/>
      <c r="F517" s="980"/>
      <c r="G517" s="980"/>
      <c r="I517" s="986"/>
      <c r="J517" s="981"/>
      <c r="K517" s="980"/>
      <c r="L517" s="983"/>
      <c r="M517" s="984"/>
      <c r="N517" s="985"/>
      <c r="O517" s="985"/>
      <c r="P517" s="985"/>
      <c r="Q517" s="985"/>
    </row>
    <row r="518" spans="1:17">
      <c r="C518" s="978" t="str">
        <f t="shared" si="12"/>
        <v/>
      </c>
      <c r="F518" s="980"/>
      <c r="J518" s="981"/>
      <c r="K518" s="980"/>
      <c r="L518" s="983"/>
      <c r="M518" s="984"/>
      <c r="N518" s="985"/>
      <c r="O518" s="985"/>
      <c r="P518" s="985"/>
      <c r="Q518" s="985"/>
    </row>
    <row r="519" spans="1:17">
      <c r="C519" s="978" t="str">
        <f t="shared" si="12"/>
        <v/>
      </c>
      <c r="J519" s="981"/>
      <c r="K519" s="980"/>
      <c r="L519" s="983"/>
      <c r="M519" s="984"/>
      <c r="N519" s="985"/>
      <c r="O519" s="985"/>
      <c r="P519" s="985"/>
      <c r="Q519" s="985"/>
    </row>
    <row r="520" spans="1:17">
      <c r="A520" s="976"/>
      <c r="B520" s="981"/>
      <c r="C520" s="978" t="str">
        <f t="shared" si="12"/>
        <v/>
      </c>
      <c r="D520" s="999"/>
      <c r="E520" s="980"/>
      <c r="F520" s="980"/>
      <c r="G520" s="980"/>
      <c r="I520" s="986"/>
      <c r="J520" s="981"/>
      <c r="K520" s="980"/>
      <c r="L520" s="983"/>
      <c r="M520" s="984"/>
      <c r="N520" s="985"/>
      <c r="O520" s="985"/>
      <c r="P520" s="985"/>
      <c r="Q520" s="985"/>
    </row>
    <row r="521" spans="1:17">
      <c r="A521" s="976"/>
      <c r="B521" s="981"/>
      <c r="C521" s="978" t="str">
        <f t="shared" si="12"/>
        <v/>
      </c>
      <c r="D521" s="999"/>
      <c r="E521" s="980"/>
      <c r="F521" s="980"/>
      <c r="G521" s="980"/>
      <c r="I521" s="986"/>
      <c r="J521" s="981"/>
      <c r="K521" s="980"/>
      <c r="L521" s="983"/>
      <c r="M521" s="984"/>
      <c r="N521" s="985"/>
      <c r="O521" s="985"/>
      <c r="P521" s="985"/>
      <c r="Q521" s="985"/>
    </row>
    <row r="522" spans="1:17">
      <c r="A522" s="976"/>
      <c r="B522" s="981"/>
      <c r="C522" s="978" t="str">
        <f t="shared" si="12"/>
        <v/>
      </c>
      <c r="D522" s="999"/>
      <c r="E522" s="980"/>
      <c r="F522" s="980"/>
      <c r="G522" s="980"/>
      <c r="J522" s="981"/>
      <c r="K522" s="980"/>
      <c r="L522" s="983"/>
      <c r="M522" s="984"/>
      <c r="N522" s="985"/>
      <c r="O522" s="985"/>
      <c r="P522" s="985"/>
      <c r="Q522" s="985"/>
    </row>
    <row r="523" spans="1:17">
      <c r="C523" s="978" t="str">
        <f t="shared" si="12"/>
        <v/>
      </c>
      <c r="J523" s="981"/>
      <c r="K523" s="980"/>
      <c r="L523" s="983"/>
      <c r="M523" s="984"/>
      <c r="N523" s="985"/>
      <c r="O523" s="985"/>
      <c r="P523" s="985"/>
      <c r="Q523" s="985"/>
    </row>
    <row r="524" spans="1:17">
      <c r="C524" s="978" t="str">
        <f t="shared" si="12"/>
        <v/>
      </c>
      <c r="K524" s="980"/>
      <c r="L524" s="983"/>
      <c r="M524" s="984"/>
      <c r="N524" s="985"/>
      <c r="O524" s="985"/>
      <c r="P524" s="985"/>
      <c r="Q524" s="985"/>
    </row>
    <row r="525" spans="1:17">
      <c r="C525" s="978" t="str">
        <f t="shared" si="12"/>
        <v/>
      </c>
      <c r="J525" s="981"/>
      <c r="K525" s="980"/>
      <c r="L525" s="983"/>
      <c r="M525" s="984"/>
      <c r="N525" s="985"/>
      <c r="O525" s="985"/>
      <c r="P525" s="985"/>
      <c r="Q525" s="985"/>
    </row>
    <row r="526" spans="1:17">
      <c r="A526" s="976"/>
      <c r="B526" s="981"/>
      <c r="C526" s="978" t="str">
        <f t="shared" si="12"/>
        <v/>
      </c>
      <c r="D526" s="999"/>
      <c r="E526" s="980"/>
      <c r="F526" s="980"/>
      <c r="G526" s="980"/>
      <c r="H526" s="981"/>
      <c r="J526" s="981"/>
      <c r="K526" s="980"/>
      <c r="L526" s="983"/>
      <c r="M526" s="984"/>
      <c r="N526" s="985"/>
      <c r="O526" s="985"/>
      <c r="P526" s="985"/>
      <c r="Q526" s="985"/>
    </row>
    <row r="527" spans="1:17">
      <c r="C527" s="978" t="str">
        <f t="shared" si="12"/>
        <v/>
      </c>
      <c r="F527" s="980"/>
      <c r="J527" s="981"/>
      <c r="K527" s="980"/>
      <c r="L527" s="983"/>
      <c r="M527" s="984"/>
      <c r="N527" s="985"/>
      <c r="O527" s="985"/>
      <c r="P527" s="985"/>
      <c r="Q527" s="985"/>
    </row>
    <row r="528" spans="1:17">
      <c r="C528" s="978" t="str">
        <f t="shared" si="12"/>
        <v/>
      </c>
      <c r="F528" s="980"/>
      <c r="J528" s="981"/>
      <c r="K528" s="980"/>
      <c r="L528" s="983"/>
      <c r="M528" s="984"/>
      <c r="N528" s="985"/>
      <c r="O528" s="985"/>
      <c r="P528" s="985"/>
      <c r="Q528" s="985"/>
    </row>
    <row r="529" spans="1:17">
      <c r="A529" s="976"/>
      <c r="B529" s="981"/>
      <c r="C529" s="978" t="str">
        <f t="shared" si="12"/>
        <v/>
      </c>
      <c r="D529" s="999"/>
      <c r="E529" s="980"/>
      <c r="F529" s="980"/>
      <c r="G529" s="980"/>
      <c r="I529" s="986"/>
      <c r="J529" s="981"/>
      <c r="K529" s="980"/>
      <c r="L529" s="983"/>
      <c r="M529" s="984"/>
      <c r="N529" s="985"/>
      <c r="O529" s="985"/>
      <c r="P529" s="985"/>
      <c r="Q529" s="985"/>
    </row>
    <row r="530" spans="1:17">
      <c r="A530" s="976"/>
      <c r="B530" s="981"/>
      <c r="C530" s="978" t="str">
        <f t="shared" si="12"/>
        <v/>
      </c>
      <c r="D530" s="999"/>
      <c r="E530" s="980"/>
      <c r="F530" s="980"/>
      <c r="G530" s="980"/>
      <c r="J530" s="981"/>
      <c r="K530" s="980"/>
      <c r="L530" s="983"/>
      <c r="M530" s="984"/>
      <c r="N530" s="985"/>
      <c r="O530" s="985"/>
      <c r="P530" s="985"/>
      <c r="Q530" s="985"/>
    </row>
    <row r="531" spans="1:17">
      <c r="C531" s="978" t="str">
        <f t="shared" si="12"/>
        <v/>
      </c>
      <c r="J531" s="981"/>
      <c r="K531" s="980"/>
      <c r="L531" s="983"/>
      <c r="M531" s="984"/>
      <c r="N531" s="985"/>
      <c r="O531" s="985"/>
      <c r="P531" s="985"/>
      <c r="Q531" s="985"/>
    </row>
    <row r="532" spans="1:17">
      <c r="C532" s="978" t="str">
        <f t="shared" si="12"/>
        <v/>
      </c>
      <c r="J532" s="981"/>
      <c r="K532" s="980"/>
      <c r="L532" s="983"/>
      <c r="M532" s="984"/>
      <c r="N532" s="985"/>
      <c r="O532" s="985"/>
      <c r="P532" s="985"/>
      <c r="Q532" s="985"/>
    </row>
    <row r="533" spans="1:17">
      <c r="C533" s="978" t="str">
        <f t="shared" si="12"/>
        <v/>
      </c>
      <c r="J533" s="981"/>
      <c r="K533" s="980"/>
      <c r="L533" s="983"/>
      <c r="M533" s="984"/>
      <c r="N533" s="985"/>
      <c r="O533" s="985"/>
      <c r="P533" s="985"/>
      <c r="Q533" s="985"/>
    </row>
    <row r="534" spans="1:17">
      <c r="A534" s="976"/>
      <c r="B534" s="981"/>
      <c r="C534" s="978" t="str">
        <f t="shared" si="12"/>
        <v/>
      </c>
      <c r="D534" s="999"/>
      <c r="E534" s="980"/>
      <c r="F534" s="980"/>
      <c r="G534" s="980"/>
      <c r="J534" s="981"/>
      <c r="K534" s="980"/>
      <c r="L534" s="983"/>
      <c r="M534" s="984"/>
      <c r="N534" s="985"/>
      <c r="O534" s="985"/>
      <c r="P534" s="985"/>
      <c r="Q534" s="985"/>
    </row>
    <row r="535" spans="1:17">
      <c r="A535" s="976"/>
      <c r="B535" s="981"/>
      <c r="C535" s="978" t="str">
        <f t="shared" si="12"/>
        <v/>
      </c>
      <c r="D535" s="999"/>
      <c r="E535" s="980"/>
      <c r="F535" s="980"/>
      <c r="G535" s="980"/>
      <c r="J535" s="981"/>
      <c r="K535" s="980"/>
      <c r="L535" s="983"/>
      <c r="M535" s="984"/>
      <c r="N535" s="985"/>
      <c r="O535" s="985"/>
      <c r="P535" s="985"/>
      <c r="Q535" s="985"/>
    </row>
    <row r="536" spans="1:17">
      <c r="C536" s="978" t="str">
        <f t="shared" si="12"/>
        <v/>
      </c>
      <c r="F536" s="980"/>
      <c r="J536" s="981"/>
      <c r="K536" s="980"/>
      <c r="L536" s="983"/>
      <c r="M536" s="984"/>
      <c r="N536" s="985"/>
      <c r="O536" s="985"/>
      <c r="P536" s="985"/>
      <c r="Q536" s="985"/>
    </row>
    <row r="537" spans="1:17">
      <c r="C537" s="978" t="str">
        <f t="shared" si="12"/>
        <v/>
      </c>
      <c r="J537" s="981"/>
      <c r="K537" s="980"/>
      <c r="L537" s="983"/>
      <c r="M537" s="984"/>
      <c r="N537" s="985"/>
      <c r="O537" s="985"/>
      <c r="P537" s="985"/>
      <c r="Q537" s="985"/>
    </row>
    <row r="538" spans="1:17">
      <c r="A538" s="976"/>
      <c r="B538" s="981"/>
      <c r="C538" s="978" t="str">
        <f t="shared" si="12"/>
        <v/>
      </c>
      <c r="D538" s="999"/>
      <c r="E538" s="980"/>
      <c r="F538" s="980"/>
      <c r="G538" s="980"/>
      <c r="H538" s="981"/>
      <c r="I538" s="986"/>
      <c r="J538" s="981"/>
      <c r="K538" s="980"/>
      <c r="L538" s="983"/>
      <c r="M538" s="984"/>
      <c r="N538" s="985"/>
      <c r="O538" s="985"/>
      <c r="P538" s="985"/>
      <c r="Q538" s="985"/>
    </row>
    <row r="539" spans="1:17">
      <c r="A539" s="976"/>
      <c r="B539" s="981"/>
      <c r="C539" s="978" t="str">
        <f t="shared" si="12"/>
        <v/>
      </c>
      <c r="D539" s="999"/>
      <c r="E539" s="980"/>
      <c r="F539" s="980"/>
      <c r="G539" s="980"/>
      <c r="J539" s="981"/>
      <c r="K539" s="980"/>
      <c r="L539" s="983"/>
      <c r="M539" s="984"/>
      <c r="N539" s="985"/>
      <c r="O539" s="985"/>
      <c r="P539" s="985"/>
      <c r="Q539" s="985"/>
    </row>
    <row r="540" spans="1:17">
      <c r="C540" s="978" t="str">
        <f t="shared" si="12"/>
        <v/>
      </c>
      <c r="J540" s="981"/>
      <c r="K540" s="980"/>
      <c r="L540" s="983"/>
      <c r="M540" s="984"/>
      <c r="N540" s="985"/>
      <c r="O540" s="985"/>
      <c r="P540" s="985"/>
      <c r="Q540" s="985"/>
    </row>
    <row r="541" spans="1:17">
      <c r="C541" s="978" t="str">
        <f t="shared" si="12"/>
        <v/>
      </c>
      <c r="J541" s="981"/>
      <c r="K541" s="980"/>
      <c r="L541" s="983"/>
      <c r="M541" s="984"/>
      <c r="N541" s="985"/>
      <c r="O541" s="985"/>
      <c r="P541" s="985"/>
      <c r="Q541" s="985"/>
    </row>
    <row r="542" spans="1:17">
      <c r="A542" s="976"/>
      <c r="B542" s="981"/>
      <c r="C542" s="978" t="str">
        <f t="shared" si="12"/>
        <v/>
      </c>
      <c r="D542" s="999"/>
      <c r="E542" s="980"/>
      <c r="F542" s="980"/>
      <c r="G542" s="980"/>
      <c r="I542" s="981"/>
      <c r="J542" s="981"/>
      <c r="K542" s="980"/>
      <c r="L542" s="983"/>
      <c r="M542" s="984"/>
      <c r="N542" s="985"/>
      <c r="O542" s="985"/>
      <c r="P542" s="985"/>
      <c r="Q542" s="985"/>
    </row>
    <row r="543" spans="1:17">
      <c r="C543" s="978" t="str">
        <f t="shared" si="12"/>
        <v/>
      </c>
      <c r="F543" s="980"/>
      <c r="J543" s="981"/>
      <c r="K543" s="980"/>
      <c r="L543" s="983"/>
      <c r="M543" s="984"/>
      <c r="N543" s="985"/>
      <c r="O543" s="985"/>
      <c r="P543" s="985"/>
      <c r="Q543" s="985"/>
    </row>
    <row r="544" spans="1:17">
      <c r="C544" s="978" t="str">
        <f t="shared" si="12"/>
        <v/>
      </c>
      <c r="J544" s="981"/>
      <c r="K544" s="980"/>
      <c r="L544" s="983"/>
      <c r="M544" s="984"/>
      <c r="N544" s="985"/>
      <c r="O544" s="985"/>
      <c r="P544" s="985"/>
      <c r="Q544" s="985"/>
    </row>
    <row r="545" spans="1:17">
      <c r="C545" s="978" t="str">
        <f t="shared" ref="C545:C608" si="13">IF(ISERROR((24*60)/B545),"",((24*60)/B545))</f>
        <v/>
      </c>
      <c r="J545" s="981"/>
      <c r="K545" s="980"/>
      <c r="L545" s="983"/>
      <c r="M545" s="984"/>
      <c r="N545" s="985"/>
      <c r="O545" s="985"/>
      <c r="P545" s="985"/>
      <c r="Q545" s="985"/>
    </row>
    <row r="546" spans="1:17">
      <c r="C546" s="978" t="str">
        <f t="shared" si="13"/>
        <v/>
      </c>
      <c r="J546" s="981"/>
      <c r="K546" s="980"/>
      <c r="L546" s="983"/>
      <c r="M546" s="984"/>
      <c r="N546" s="985"/>
      <c r="O546" s="985"/>
      <c r="P546" s="985"/>
      <c r="Q546" s="985"/>
    </row>
    <row r="547" spans="1:17">
      <c r="C547" s="978" t="str">
        <f t="shared" si="13"/>
        <v/>
      </c>
      <c r="J547" s="981"/>
      <c r="K547" s="980"/>
      <c r="L547" s="983"/>
      <c r="M547" s="984"/>
      <c r="N547" s="985"/>
      <c r="O547" s="985"/>
      <c r="P547" s="985"/>
      <c r="Q547" s="985"/>
    </row>
    <row r="548" spans="1:17">
      <c r="C548" s="978" t="str">
        <f t="shared" si="13"/>
        <v/>
      </c>
      <c r="J548" s="981"/>
      <c r="K548" s="980"/>
      <c r="L548" s="983"/>
      <c r="M548" s="984"/>
      <c r="N548" s="985"/>
      <c r="O548" s="985"/>
      <c r="P548" s="985"/>
      <c r="Q548" s="985"/>
    </row>
    <row r="549" spans="1:17">
      <c r="C549" s="978" t="str">
        <f t="shared" si="13"/>
        <v/>
      </c>
      <c r="J549" s="981"/>
      <c r="K549" s="980"/>
      <c r="L549" s="983"/>
      <c r="M549" s="984"/>
      <c r="N549" s="985"/>
      <c r="O549" s="985"/>
      <c r="P549" s="985"/>
      <c r="Q549" s="985"/>
    </row>
    <row r="550" spans="1:17">
      <c r="C550" s="978" t="str">
        <f t="shared" si="13"/>
        <v/>
      </c>
      <c r="J550" s="981"/>
      <c r="K550" s="980"/>
      <c r="L550" s="983"/>
      <c r="M550" s="984"/>
      <c r="N550" s="985"/>
      <c r="O550" s="985"/>
      <c r="P550" s="985"/>
      <c r="Q550" s="985"/>
    </row>
    <row r="551" spans="1:17">
      <c r="A551" s="976"/>
      <c r="B551" s="981"/>
      <c r="C551" s="978" t="str">
        <f t="shared" si="13"/>
        <v/>
      </c>
      <c r="D551" s="999"/>
      <c r="E551" s="980"/>
      <c r="G551" s="980"/>
      <c r="I551" s="986"/>
      <c r="J551" s="981"/>
      <c r="K551" s="980"/>
      <c r="L551" s="983"/>
      <c r="M551" s="984"/>
      <c r="N551" s="985"/>
      <c r="O551" s="985"/>
      <c r="P551" s="985"/>
      <c r="Q551" s="985"/>
    </row>
    <row r="552" spans="1:17">
      <c r="C552" s="978" t="str">
        <f t="shared" si="13"/>
        <v/>
      </c>
      <c r="H552" s="981"/>
      <c r="J552" s="981"/>
      <c r="K552" s="980"/>
      <c r="L552" s="983"/>
      <c r="M552" s="984"/>
      <c r="N552" s="985"/>
      <c r="O552" s="985"/>
      <c r="P552" s="985"/>
      <c r="Q552" s="985"/>
    </row>
    <row r="553" spans="1:17">
      <c r="A553" s="976"/>
      <c r="B553" s="981"/>
      <c r="C553" s="978" t="str">
        <f t="shared" si="13"/>
        <v/>
      </c>
      <c r="D553" s="999"/>
      <c r="E553" s="980"/>
      <c r="F553" s="980"/>
      <c r="G553" s="980"/>
      <c r="J553" s="981"/>
      <c r="K553" s="980"/>
      <c r="L553" s="983"/>
      <c r="M553" s="984"/>
      <c r="N553" s="985"/>
      <c r="O553" s="985"/>
      <c r="P553" s="985"/>
      <c r="Q553" s="985"/>
    </row>
    <row r="554" spans="1:17">
      <c r="C554" s="978" t="str">
        <f t="shared" si="13"/>
        <v/>
      </c>
      <c r="J554" s="981"/>
      <c r="K554" s="980"/>
      <c r="L554" s="983"/>
      <c r="M554" s="984"/>
      <c r="N554" s="985"/>
      <c r="O554" s="985"/>
      <c r="P554" s="985"/>
      <c r="Q554" s="985"/>
    </row>
    <row r="555" spans="1:17">
      <c r="A555" s="976"/>
      <c r="B555" s="981"/>
      <c r="C555" s="978" t="str">
        <f t="shared" si="13"/>
        <v/>
      </c>
      <c r="D555" s="999"/>
      <c r="E555" s="980"/>
      <c r="F555" s="980"/>
      <c r="G555" s="980"/>
      <c r="I555" s="986"/>
      <c r="J555" s="981"/>
      <c r="K555" s="980"/>
      <c r="L555" s="983"/>
      <c r="M555" s="984"/>
      <c r="N555" s="985"/>
      <c r="O555" s="985"/>
      <c r="P555" s="985"/>
      <c r="Q555" s="985"/>
    </row>
    <row r="556" spans="1:17">
      <c r="C556" s="978" t="str">
        <f t="shared" si="13"/>
        <v/>
      </c>
      <c r="J556" s="981"/>
      <c r="K556" s="980"/>
      <c r="L556" s="983"/>
      <c r="M556" s="984"/>
      <c r="N556" s="985"/>
      <c r="O556" s="985"/>
      <c r="P556" s="985"/>
      <c r="Q556" s="985"/>
    </row>
    <row r="557" spans="1:17">
      <c r="C557" s="978" t="str">
        <f t="shared" si="13"/>
        <v/>
      </c>
      <c r="F557" s="980"/>
      <c r="J557" s="981"/>
      <c r="K557" s="980"/>
      <c r="L557" s="983"/>
      <c r="M557" s="984"/>
      <c r="N557" s="985"/>
      <c r="O557" s="985"/>
      <c r="P557" s="985"/>
      <c r="Q557" s="985"/>
    </row>
    <row r="558" spans="1:17">
      <c r="A558" s="976"/>
      <c r="B558" s="981"/>
      <c r="C558" s="978" t="str">
        <f t="shared" si="13"/>
        <v/>
      </c>
      <c r="D558" s="999"/>
      <c r="E558" s="980"/>
      <c r="F558" s="980"/>
      <c r="G558" s="980"/>
      <c r="J558" s="981"/>
      <c r="K558" s="980"/>
      <c r="L558" s="983"/>
      <c r="M558" s="984"/>
      <c r="N558" s="985"/>
      <c r="O558" s="985"/>
      <c r="P558" s="985"/>
      <c r="Q558" s="985"/>
    </row>
    <row r="559" spans="1:17">
      <c r="C559" s="978" t="str">
        <f t="shared" si="13"/>
        <v/>
      </c>
      <c r="J559" s="981"/>
      <c r="K559" s="980"/>
      <c r="L559" s="983"/>
      <c r="M559" s="984"/>
      <c r="N559" s="985"/>
      <c r="O559" s="985"/>
      <c r="P559" s="985"/>
      <c r="Q559" s="985"/>
    </row>
    <row r="560" spans="1:17">
      <c r="A560" s="976"/>
      <c r="B560" s="981"/>
      <c r="C560" s="978" t="str">
        <f t="shared" si="13"/>
        <v/>
      </c>
      <c r="D560" s="999"/>
      <c r="E560" s="980"/>
      <c r="F560" s="980"/>
      <c r="G560" s="980"/>
      <c r="J560" s="981"/>
      <c r="K560" s="980"/>
      <c r="L560" s="983"/>
      <c r="M560" s="984"/>
      <c r="N560" s="985"/>
      <c r="O560" s="985"/>
      <c r="P560" s="985"/>
      <c r="Q560" s="985"/>
    </row>
    <row r="561" spans="1:17">
      <c r="C561" s="978" t="str">
        <f t="shared" si="13"/>
        <v/>
      </c>
      <c r="D561" s="999"/>
      <c r="J561" s="981"/>
      <c r="K561" s="980"/>
      <c r="L561" s="983"/>
      <c r="M561" s="984"/>
      <c r="N561" s="985"/>
      <c r="O561" s="985"/>
      <c r="P561" s="985"/>
      <c r="Q561" s="985"/>
    </row>
    <row r="562" spans="1:17">
      <c r="A562" s="976"/>
      <c r="B562" s="981"/>
      <c r="C562" s="978" t="str">
        <f t="shared" si="13"/>
        <v/>
      </c>
      <c r="D562" s="999"/>
      <c r="E562" s="980"/>
      <c r="F562" s="980"/>
      <c r="G562" s="980"/>
      <c r="I562" s="986"/>
      <c r="J562" s="981"/>
      <c r="K562" s="980"/>
      <c r="L562" s="983"/>
      <c r="M562" s="984"/>
      <c r="N562" s="985"/>
      <c r="O562" s="985"/>
      <c r="P562" s="985"/>
      <c r="Q562" s="985"/>
    </row>
    <row r="563" spans="1:17">
      <c r="C563" s="978" t="str">
        <f t="shared" si="13"/>
        <v/>
      </c>
      <c r="H563" s="981"/>
      <c r="J563" s="981"/>
      <c r="K563" s="980"/>
      <c r="L563" s="983"/>
      <c r="M563" s="984"/>
      <c r="N563" s="985"/>
      <c r="O563" s="985"/>
      <c r="P563" s="985"/>
      <c r="Q563" s="985"/>
    </row>
    <row r="564" spans="1:17">
      <c r="C564" s="978" t="str">
        <f t="shared" si="13"/>
        <v/>
      </c>
      <c r="J564" s="981"/>
      <c r="K564" s="980"/>
      <c r="L564" s="983"/>
      <c r="M564" s="984"/>
      <c r="N564" s="985"/>
      <c r="O564" s="985"/>
      <c r="P564" s="985"/>
      <c r="Q564" s="985"/>
    </row>
    <row r="565" spans="1:17">
      <c r="C565" s="978" t="str">
        <f t="shared" si="13"/>
        <v/>
      </c>
      <c r="J565" s="981"/>
      <c r="K565" s="980"/>
      <c r="L565" s="983"/>
      <c r="M565" s="984"/>
      <c r="N565" s="985"/>
      <c r="O565" s="985"/>
      <c r="P565" s="985"/>
      <c r="Q565" s="985"/>
    </row>
    <row r="566" spans="1:17">
      <c r="C566" s="978" t="str">
        <f t="shared" si="13"/>
        <v/>
      </c>
      <c r="D566" s="999"/>
      <c r="J566" s="981"/>
      <c r="K566" s="980"/>
      <c r="L566" s="983"/>
      <c r="M566" s="984"/>
      <c r="N566" s="985"/>
      <c r="O566" s="985"/>
      <c r="P566" s="985"/>
      <c r="Q566" s="985"/>
    </row>
    <row r="567" spans="1:17">
      <c r="C567" s="978" t="str">
        <f t="shared" si="13"/>
        <v/>
      </c>
      <c r="H567" s="981"/>
      <c r="J567" s="981"/>
      <c r="K567" s="980"/>
      <c r="L567" s="983"/>
      <c r="M567" s="984"/>
      <c r="N567" s="985"/>
      <c r="O567" s="985"/>
      <c r="P567" s="985"/>
      <c r="Q567" s="985"/>
    </row>
    <row r="568" spans="1:17">
      <c r="A568" s="976"/>
      <c r="B568" s="981"/>
      <c r="C568" s="978" t="str">
        <f t="shared" si="13"/>
        <v/>
      </c>
      <c r="D568" s="999"/>
      <c r="E568" s="980"/>
      <c r="G568" s="980"/>
      <c r="I568" s="981"/>
      <c r="J568" s="981"/>
      <c r="K568" s="980"/>
      <c r="L568" s="983"/>
      <c r="M568" s="984"/>
      <c r="N568" s="985"/>
      <c r="O568" s="985"/>
      <c r="P568" s="985"/>
      <c r="Q568" s="985"/>
    </row>
    <row r="569" spans="1:17">
      <c r="A569" s="976"/>
      <c r="C569" s="978" t="str">
        <f t="shared" si="13"/>
        <v/>
      </c>
      <c r="E569" s="980"/>
      <c r="F569" s="980"/>
      <c r="G569" s="980"/>
      <c r="H569" s="981"/>
      <c r="I569" s="981"/>
      <c r="J569" s="981"/>
      <c r="K569" s="980"/>
      <c r="L569" s="983"/>
      <c r="M569" s="984"/>
      <c r="N569" s="985"/>
      <c r="O569" s="985"/>
      <c r="P569" s="985"/>
      <c r="Q569" s="985"/>
    </row>
    <row r="570" spans="1:17">
      <c r="C570" s="978" t="str">
        <f t="shared" si="13"/>
        <v/>
      </c>
      <c r="F570" s="980"/>
      <c r="J570" s="981"/>
      <c r="K570" s="980"/>
      <c r="L570" s="983"/>
      <c r="M570" s="984"/>
      <c r="N570" s="985"/>
      <c r="O570" s="985"/>
      <c r="P570" s="985"/>
      <c r="Q570" s="985"/>
    </row>
    <row r="571" spans="1:17">
      <c r="C571" s="978" t="str">
        <f t="shared" si="13"/>
        <v/>
      </c>
      <c r="J571" s="981"/>
      <c r="K571" s="980"/>
      <c r="L571" s="983"/>
      <c r="M571" s="984"/>
      <c r="N571" s="985"/>
      <c r="O571" s="985"/>
      <c r="P571" s="985"/>
      <c r="Q571" s="985"/>
    </row>
    <row r="572" spans="1:17">
      <c r="C572" s="978" t="str">
        <f t="shared" si="13"/>
        <v/>
      </c>
      <c r="J572" s="981"/>
      <c r="K572" s="980"/>
      <c r="L572" s="983"/>
      <c r="M572" s="984"/>
      <c r="N572" s="985"/>
      <c r="O572" s="985"/>
      <c r="P572" s="985"/>
      <c r="Q572" s="985"/>
    </row>
    <row r="573" spans="1:17">
      <c r="C573" s="978" t="str">
        <f t="shared" si="13"/>
        <v/>
      </c>
      <c r="J573" s="981"/>
      <c r="K573" s="980"/>
      <c r="L573" s="983"/>
      <c r="M573" s="984"/>
      <c r="N573" s="985"/>
      <c r="O573" s="985"/>
      <c r="P573" s="985"/>
      <c r="Q573" s="985"/>
    </row>
    <row r="574" spans="1:17">
      <c r="C574" s="978" t="str">
        <f t="shared" si="13"/>
        <v/>
      </c>
      <c r="J574" s="981"/>
      <c r="K574" s="980"/>
      <c r="L574" s="983"/>
      <c r="M574" s="984"/>
      <c r="N574" s="985"/>
      <c r="O574" s="985"/>
      <c r="P574" s="985"/>
      <c r="Q574" s="985"/>
    </row>
    <row r="575" spans="1:17">
      <c r="C575" s="978" t="str">
        <f t="shared" si="13"/>
        <v/>
      </c>
      <c r="J575" s="981"/>
      <c r="K575" s="980"/>
      <c r="L575" s="983"/>
      <c r="M575" s="984"/>
      <c r="N575" s="985"/>
      <c r="O575" s="985"/>
      <c r="P575" s="985"/>
      <c r="Q575" s="985"/>
    </row>
    <row r="576" spans="1:17">
      <c r="C576" s="978" t="str">
        <f t="shared" si="13"/>
        <v/>
      </c>
      <c r="J576" s="981"/>
      <c r="K576" s="980"/>
      <c r="L576" s="983"/>
      <c r="M576" s="984"/>
      <c r="N576" s="985"/>
      <c r="O576" s="985"/>
      <c r="P576" s="985"/>
      <c r="Q576" s="985"/>
    </row>
    <row r="577" spans="1:17">
      <c r="A577" s="976"/>
      <c r="B577" s="981"/>
      <c r="C577" s="978" t="str">
        <f t="shared" si="13"/>
        <v/>
      </c>
      <c r="D577" s="999"/>
      <c r="E577" s="980"/>
      <c r="F577" s="980"/>
      <c r="G577" s="980"/>
      <c r="J577" s="981"/>
      <c r="K577" s="980"/>
      <c r="L577" s="983"/>
      <c r="M577" s="984"/>
      <c r="N577" s="985"/>
      <c r="O577" s="985"/>
      <c r="P577" s="985"/>
      <c r="Q577" s="985"/>
    </row>
    <row r="578" spans="1:17">
      <c r="A578" s="976"/>
      <c r="B578" s="981"/>
      <c r="C578" s="978" t="str">
        <f t="shared" si="13"/>
        <v/>
      </c>
      <c r="D578" s="999"/>
      <c r="E578" s="980"/>
      <c r="F578" s="980"/>
      <c r="G578" s="980"/>
      <c r="I578" s="986"/>
      <c r="J578" s="981"/>
      <c r="K578" s="980"/>
      <c r="L578" s="983"/>
      <c r="M578" s="984"/>
      <c r="N578" s="985"/>
      <c r="O578" s="985"/>
      <c r="P578" s="985"/>
      <c r="Q578" s="985"/>
    </row>
    <row r="579" spans="1:17">
      <c r="C579" s="978" t="str">
        <f t="shared" si="13"/>
        <v/>
      </c>
      <c r="F579" s="980"/>
      <c r="H579" s="981"/>
      <c r="J579" s="981"/>
      <c r="K579" s="980"/>
      <c r="L579" s="983"/>
      <c r="M579" s="984"/>
      <c r="N579" s="985"/>
      <c r="O579" s="985"/>
      <c r="P579" s="985"/>
      <c r="Q579" s="985"/>
    </row>
    <row r="580" spans="1:17">
      <c r="A580" s="976"/>
      <c r="B580" s="981"/>
      <c r="C580" s="978" t="str">
        <f t="shared" si="13"/>
        <v/>
      </c>
      <c r="D580" s="999"/>
      <c r="E580" s="980"/>
      <c r="F580" s="980"/>
      <c r="G580" s="980"/>
      <c r="J580" s="981"/>
      <c r="K580" s="980"/>
      <c r="L580" s="983"/>
      <c r="M580" s="984"/>
      <c r="N580" s="985"/>
      <c r="O580" s="985"/>
      <c r="P580" s="985"/>
      <c r="Q580" s="985"/>
    </row>
    <row r="581" spans="1:17">
      <c r="C581" s="978" t="str">
        <f t="shared" si="13"/>
        <v/>
      </c>
      <c r="J581" s="981"/>
      <c r="K581" s="980"/>
      <c r="L581" s="983"/>
      <c r="M581" s="984"/>
      <c r="N581" s="985"/>
      <c r="O581" s="985"/>
      <c r="P581" s="985"/>
      <c r="Q581" s="985"/>
    </row>
    <row r="582" spans="1:17">
      <c r="A582" s="976"/>
      <c r="B582" s="981"/>
      <c r="C582" s="978" t="str">
        <f t="shared" si="13"/>
        <v/>
      </c>
      <c r="D582" s="999"/>
      <c r="E582" s="980"/>
      <c r="F582" s="980"/>
      <c r="G582" s="980"/>
      <c r="H582" s="981"/>
      <c r="I582" s="982"/>
      <c r="J582" s="981"/>
      <c r="K582" s="980"/>
      <c r="L582" s="983"/>
      <c r="M582" s="984"/>
      <c r="N582" s="985"/>
      <c r="O582" s="985"/>
      <c r="P582" s="985"/>
      <c r="Q582" s="985"/>
    </row>
    <row r="583" spans="1:17">
      <c r="A583" s="976"/>
      <c r="B583" s="981"/>
      <c r="C583" s="978" t="str">
        <f t="shared" si="13"/>
        <v/>
      </c>
      <c r="D583" s="999"/>
      <c r="E583" s="980"/>
      <c r="F583" s="980"/>
      <c r="G583" s="980"/>
      <c r="H583" s="981"/>
      <c r="I583" s="981"/>
      <c r="J583" s="981"/>
      <c r="K583" s="980"/>
      <c r="L583" s="983"/>
      <c r="M583" s="984"/>
      <c r="N583" s="985"/>
      <c r="O583" s="985"/>
      <c r="P583" s="985"/>
      <c r="Q583" s="985"/>
    </row>
    <row r="584" spans="1:17">
      <c r="C584" s="978" t="str">
        <f t="shared" si="13"/>
        <v/>
      </c>
      <c r="J584" s="981"/>
      <c r="K584" s="980"/>
      <c r="L584" s="983"/>
      <c r="M584" s="984"/>
      <c r="N584" s="985"/>
      <c r="O584" s="985"/>
      <c r="P584" s="985"/>
      <c r="Q584" s="985"/>
    </row>
    <row r="585" spans="1:17">
      <c r="A585" s="976"/>
      <c r="B585" s="981"/>
      <c r="C585" s="978" t="str">
        <f t="shared" si="13"/>
        <v/>
      </c>
      <c r="D585" s="999"/>
      <c r="E585" s="980"/>
      <c r="F585" s="980"/>
      <c r="G585" s="980"/>
      <c r="J585" s="981"/>
      <c r="K585" s="980"/>
      <c r="L585" s="983"/>
      <c r="M585" s="984"/>
      <c r="N585" s="985"/>
      <c r="O585" s="985"/>
      <c r="P585" s="985"/>
      <c r="Q585" s="985"/>
    </row>
    <row r="586" spans="1:17">
      <c r="A586" s="976"/>
      <c r="C586" s="978" t="str">
        <f t="shared" si="13"/>
        <v/>
      </c>
      <c r="F586" s="980"/>
      <c r="H586" s="981"/>
      <c r="I586" s="981"/>
      <c r="J586" s="981"/>
      <c r="K586" s="980"/>
      <c r="L586" s="983"/>
      <c r="M586" s="984"/>
      <c r="N586" s="985"/>
      <c r="O586" s="985"/>
      <c r="P586" s="985"/>
      <c r="Q586" s="985"/>
    </row>
    <row r="587" spans="1:17">
      <c r="A587" s="976"/>
      <c r="B587" s="981"/>
      <c r="C587" s="978" t="str">
        <f t="shared" si="13"/>
        <v/>
      </c>
      <c r="D587" s="999"/>
      <c r="E587" s="980"/>
      <c r="F587" s="980"/>
      <c r="G587" s="980"/>
      <c r="J587" s="981"/>
      <c r="K587" s="980"/>
      <c r="L587" s="983"/>
      <c r="M587" s="984"/>
      <c r="N587" s="985"/>
      <c r="O587" s="985"/>
      <c r="P587" s="985"/>
      <c r="Q587" s="985"/>
    </row>
    <row r="588" spans="1:17">
      <c r="A588" s="976"/>
      <c r="B588" s="981"/>
      <c r="C588" s="978" t="str">
        <f t="shared" si="13"/>
        <v/>
      </c>
      <c r="D588" s="999"/>
      <c r="E588" s="980"/>
      <c r="F588" s="980"/>
      <c r="G588" s="980"/>
      <c r="I588" s="981"/>
      <c r="J588" s="981"/>
      <c r="K588" s="980"/>
      <c r="L588" s="983"/>
      <c r="M588" s="984"/>
      <c r="N588" s="985"/>
      <c r="O588" s="985"/>
      <c r="P588" s="985"/>
      <c r="Q588" s="985"/>
    </row>
    <row r="589" spans="1:17">
      <c r="C589" s="978" t="str">
        <f t="shared" si="13"/>
        <v/>
      </c>
      <c r="J589" s="981"/>
      <c r="K589" s="980"/>
      <c r="L589" s="983"/>
      <c r="M589" s="984"/>
      <c r="N589" s="985"/>
      <c r="O589" s="985"/>
      <c r="P589" s="985"/>
      <c r="Q589" s="985"/>
    </row>
    <row r="590" spans="1:17">
      <c r="A590" s="976"/>
      <c r="B590" s="981"/>
      <c r="C590" s="978" t="str">
        <f t="shared" si="13"/>
        <v/>
      </c>
      <c r="D590" s="999"/>
      <c r="E590" s="980"/>
      <c r="F590" s="980"/>
      <c r="G590" s="980"/>
      <c r="I590" s="986"/>
      <c r="J590" s="981"/>
      <c r="K590" s="980"/>
      <c r="L590" s="983"/>
      <c r="M590" s="984"/>
      <c r="N590" s="985"/>
      <c r="O590" s="985"/>
      <c r="P590" s="985"/>
      <c r="Q590" s="985"/>
    </row>
    <row r="591" spans="1:17">
      <c r="C591" s="978" t="str">
        <f t="shared" si="13"/>
        <v/>
      </c>
      <c r="J591" s="981"/>
      <c r="K591" s="980"/>
      <c r="L591" s="983"/>
      <c r="M591" s="984"/>
      <c r="N591" s="985"/>
      <c r="O591" s="985"/>
      <c r="P591" s="985"/>
      <c r="Q591" s="985"/>
    </row>
    <row r="592" spans="1:17">
      <c r="C592" s="978" t="str">
        <f t="shared" si="13"/>
        <v/>
      </c>
      <c r="J592" s="981"/>
      <c r="K592" s="980"/>
      <c r="L592" s="983"/>
      <c r="M592" s="984"/>
      <c r="N592" s="985"/>
      <c r="O592" s="985"/>
      <c r="P592" s="985"/>
      <c r="Q592" s="985"/>
    </row>
    <row r="593" spans="1:17">
      <c r="C593" s="978" t="str">
        <f t="shared" si="13"/>
        <v/>
      </c>
      <c r="J593" s="981"/>
      <c r="K593" s="980"/>
      <c r="L593" s="983"/>
      <c r="M593" s="984"/>
      <c r="N593" s="985"/>
      <c r="O593" s="985"/>
      <c r="P593" s="985"/>
      <c r="Q593" s="985"/>
    </row>
    <row r="594" spans="1:17">
      <c r="A594" s="976"/>
      <c r="B594" s="981"/>
      <c r="C594" s="978" t="str">
        <f t="shared" si="13"/>
        <v/>
      </c>
      <c r="D594" s="999"/>
      <c r="E594" s="980"/>
      <c r="F594" s="980"/>
      <c r="G594" s="980"/>
      <c r="I594" s="986"/>
      <c r="J594" s="981"/>
      <c r="K594" s="980"/>
      <c r="L594" s="983"/>
      <c r="M594" s="984"/>
      <c r="N594" s="985"/>
      <c r="O594" s="985"/>
      <c r="P594" s="985"/>
      <c r="Q594" s="985"/>
    </row>
    <row r="595" spans="1:17">
      <c r="A595" s="976"/>
      <c r="B595" s="981"/>
      <c r="C595" s="978" t="str">
        <f t="shared" si="13"/>
        <v/>
      </c>
      <c r="D595" s="999"/>
      <c r="E595" s="980"/>
      <c r="F595" s="980"/>
      <c r="G595" s="980"/>
      <c r="I595" s="986"/>
      <c r="J595" s="981"/>
      <c r="K595" s="980"/>
      <c r="L595" s="983"/>
      <c r="M595" s="984"/>
      <c r="N595" s="985"/>
      <c r="O595" s="985"/>
      <c r="P595" s="985"/>
      <c r="Q595" s="985"/>
    </row>
    <row r="596" spans="1:17">
      <c r="C596" s="978" t="str">
        <f t="shared" si="13"/>
        <v/>
      </c>
      <c r="J596" s="981"/>
      <c r="K596" s="980"/>
      <c r="L596" s="983"/>
      <c r="M596" s="984"/>
      <c r="N596" s="985"/>
      <c r="O596" s="985"/>
      <c r="P596" s="985"/>
      <c r="Q596" s="985"/>
    </row>
    <row r="597" spans="1:17">
      <c r="A597" s="976"/>
      <c r="B597" s="981"/>
      <c r="C597" s="978" t="str">
        <f t="shared" si="13"/>
        <v/>
      </c>
      <c r="D597" s="999"/>
      <c r="E597" s="980"/>
      <c r="G597" s="980"/>
      <c r="J597" s="981"/>
      <c r="K597" s="980"/>
      <c r="L597" s="983"/>
      <c r="M597" s="984"/>
      <c r="N597" s="985"/>
      <c r="O597" s="985"/>
      <c r="P597" s="985"/>
      <c r="Q597" s="985"/>
    </row>
    <row r="598" spans="1:17">
      <c r="A598" s="976"/>
      <c r="B598" s="981"/>
      <c r="C598" s="978" t="str">
        <f t="shared" si="13"/>
        <v/>
      </c>
      <c r="D598" s="999"/>
      <c r="E598" s="980"/>
      <c r="G598" s="980"/>
      <c r="J598" s="981"/>
      <c r="K598" s="980"/>
      <c r="L598" s="983"/>
      <c r="M598" s="984"/>
      <c r="N598" s="985"/>
      <c r="O598" s="985"/>
      <c r="P598" s="985"/>
      <c r="Q598" s="985"/>
    </row>
    <row r="599" spans="1:17">
      <c r="A599" s="976"/>
      <c r="C599" s="978" t="str">
        <f t="shared" si="13"/>
        <v/>
      </c>
      <c r="J599" s="981"/>
      <c r="K599" s="980"/>
      <c r="L599" s="983"/>
      <c r="M599" s="984"/>
      <c r="N599" s="985"/>
      <c r="O599" s="985"/>
      <c r="P599" s="985"/>
      <c r="Q599" s="985"/>
    </row>
    <row r="600" spans="1:17">
      <c r="C600" s="978" t="str">
        <f t="shared" si="13"/>
        <v/>
      </c>
      <c r="F600" s="980"/>
      <c r="H600" s="981"/>
      <c r="J600" s="981"/>
      <c r="K600" s="980"/>
      <c r="L600" s="983"/>
      <c r="M600" s="984"/>
      <c r="N600" s="985"/>
      <c r="O600" s="985"/>
      <c r="P600" s="985"/>
      <c r="Q600" s="985"/>
    </row>
    <row r="601" spans="1:17">
      <c r="C601" s="978" t="str">
        <f t="shared" si="13"/>
        <v/>
      </c>
      <c r="J601" s="981"/>
      <c r="K601" s="980"/>
      <c r="L601" s="983"/>
      <c r="M601" s="984"/>
      <c r="N601" s="985"/>
      <c r="O601" s="985"/>
      <c r="P601" s="985"/>
      <c r="Q601" s="985"/>
    </row>
    <row r="602" spans="1:17">
      <c r="B602" s="981"/>
      <c r="C602" s="978" t="str">
        <f t="shared" si="13"/>
        <v/>
      </c>
      <c r="D602" s="999"/>
      <c r="G602" s="980"/>
      <c r="J602" s="981"/>
      <c r="K602" s="980"/>
      <c r="L602" s="983"/>
      <c r="M602" s="984"/>
      <c r="N602" s="985"/>
      <c r="O602" s="985"/>
      <c r="P602" s="985"/>
      <c r="Q602" s="985"/>
    </row>
    <row r="603" spans="1:17">
      <c r="A603" s="976"/>
      <c r="B603" s="981"/>
      <c r="C603" s="978" t="str">
        <f t="shared" si="13"/>
        <v/>
      </c>
      <c r="D603" s="999"/>
      <c r="E603" s="980"/>
      <c r="F603" s="980"/>
      <c r="G603" s="980"/>
      <c r="I603" s="986"/>
      <c r="J603" s="981"/>
      <c r="K603" s="980"/>
      <c r="L603" s="983"/>
      <c r="M603" s="984"/>
      <c r="N603" s="985"/>
      <c r="O603" s="985"/>
      <c r="P603" s="985"/>
      <c r="Q603" s="985"/>
    </row>
    <row r="604" spans="1:17">
      <c r="C604" s="978" t="str">
        <f t="shared" si="13"/>
        <v/>
      </c>
      <c r="J604" s="981"/>
      <c r="K604" s="980"/>
      <c r="L604" s="983"/>
      <c r="M604" s="984"/>
      <c r="N604" s="985"/>
      <c r="O604" s="985"/>
      <c r="P604" s="985"/>
      <c r="Q604" s="985"/>
    </row>
    <row r="605" spans="1:17">
      <c r="A605" s="976"/>
      <c r="B605" s="981"/>
      <c r="C605" s="978" t="str">
        <f t="shared" si="13"/>
        <v/>
      </c>
      <c r="D605" s="999"/>
      <c r="F605" s="980"/>
      <c r="G605" s="980"/>
      <c r="I605" s="986"/>
      <c r="J605" s="981"/>
      <c r="K605" s="980"/>
      <c r="L605" s="983"/>
      <c r="M605" s="984"/>
      <c r="N605" s="985"/>
      <c r="O605" s="985"/>
      <c r="P605" s="985"/>
      <c r="Q605" s="985"/>
    </row>
    <row r="606" spans="1:17">
      <c r="A606" s="976"/>
      <c r="B606" s="981"/>
      <c r="C606" s="978" t="str">
        <f t="shared" si="13"/>
        <v/>
      </c>
      <c r="D606" s="999"/>
      <c r="E606" s="980"/>
      <c r="F606" s="980"/>
      <c r="G606" s="980"/>
      <c r="J606" s="981"/>
      <c r="K606" s="980"/>
      <c r="L606" s="983"/>
      <c r="M606" s="984"/>
      <c r="N606" s="985"/>
      <c r="O606" s="985"/>
      <c r="P606" s="985"/>
      <c r="Q606" s="985"/>
    </row>
    <row r="607" spans="1:17">
      <c r="C607" s="978" t="str">
        <f t="shared" si="13"/>
        <v/>
      </c>
      <c r="J607" s="981"/>
      <c r="K607" s="980"/>
      <c r="L607" s="983"/>
      <c r="M607" s="984"/>
      <c r="N607" s="985"/>
      <c r="O607" s="985"/>
      <c r="P607" s="985"/>
      <c r="Q607" s="985"/>
    </row>
    <row r="608" spans="1:17">
      <c r="C608" s="978" t="str">
        <f t="shared" si="13"/>
        <v/>
      </c>
      <c r="J608" s="981"/>
      <c r="K608" s="980"/>
      <c r="L608" s="983"/>
      <c r="M608" s="984"/>
      <c r="N608" s="985"/>
      <c r="O608" s="985"/>
      <c r="P608" s="985"/>
      <c r="Q608" s="985"/>
    </row>
    <row r="609" spans="1:17">
      <c r="C609" s="978" t="str">
        <f t="shared" ref="C609:C667" si="14">IF(ISERROR((24*60)/B609),"",((24*60)/B609))</f>
        <v/>
      </c>
      <c r="J609" s="981"/>
      <c r="K609" s="980"/>
      <c r="L609" s="983"/>
      <c r="M609" s="984"/>
      <c r="N609" s="985"/>
      <c r="O609" s="985"/>
      <c r="P609" s="985"/>
      <c r="Q609" s="985"/>
    </row>
    <row r="610" spans="1:17">
      <c r="C610" s="978" t="str">
        <f t="shared" si="14"/>
        <v/>
      </c>
      <c r="J610" s="981"/>
      <c r="K610" s="980"/>
      <c r="L610" s="983"/>
      <c r="M610" s="984"/>
      <c r="N610" s="985"/>
      <c r="O610" s="985"/>
      <c r="P610" s="985"/>
      <c r="Q610" s="985"/>
    </row>
    <row r="611" spans="1:17">
      <c r="A611" s="976"/>
      <c r="B611" s="981"/>
      <c r="C611" s="978" t="str">
        <f t="shared" si="14"/>
        <v/>
      </c>
      <c r="D611" s="999"/>
      <c r="E611" s="980"/>
      <c r="F611" s="980"/>
      <c r="G611" s="980"/>
      <c r="I611" s="986"/>
      <c r="J611" s="981"/>
      <c r="K611" s="980"/>
      <c r="L611" s="983"/>
      <c r="M611" s="984"/>
      <c r="N611" s="985"/>
      <c r="O611" s="985"/>
      <c r="P611" s="985"/>
      <c r="Q611" s="985"/>
    </row>
    <row r="612" spans="1:17">
      <c r="C612" s="978" t="str">
        <f t="shared" si="14"/>
        <v/>
      </c>
      <c r="F612" s="980"/>
      <c r="J612" s="981"/>
      <c r="K612" s="980"/>
      <c r="L612" s="983"/>
      <c r="M612" s="984"/>
      <c r="N612" s="985"/>
      <c r="O612" s="985"/>
      <c r="P612" s="985"/>
      <c r="Q612" s="985"/>
    </row>
    <row r="613" spans="1:17">
      <c r="A613" s="976"/>
      <c r="B613" s="981"/>
      <c r="C613" s="978" t="str">
        <f t="shared" si="14"/>
        <v/>
      </c>
      <c r="D613" s="999"/>
      <c r="E613" s="980"/>
      <c r="F613" s="980"/>
      <c r="G613" s="980"/>
      <c r="H613" s="981"/>
      <c r="I613" s="982"/>
      <c r="J613" s="981"/>
      <c r="K613" s="980"/>
      <c r="L613" s="983"/>
      <c r="M613" s="984"/>
      <c r="N613" s="985"/>
      <c r="O613" s="985"/>
      <c r="P613" s="985"/>
      <c r="Q613" s="985"/>
    </row>
    <row r="614" spans="1:17">
      <c r="A614" s="976"/>
      <c r="B614" s="981"/>
      <c r="C614" s="978" t="str">
        <f t="shared" si="14"/>
        <v/>
      </c>
      <c r="D614" s="999"/>
      <c r="E614" s="980"/>
      <c r="G614" s="980"/>
      <c r="J614" s="981"/>
      <c r="K614" s="980"/>
      <c r="L614" s="983"/>
      <c r="M614" s="984"/>
      <c r="N614" s="985"/>
      <c r="O614" s="985"/>
      <c r="P614" s="985"/>
      <c r="Q614" s="985"/>
    </row>
    <row r="615" spans="1:17">
      <c r="A615" s="976"/>
      <c r="B615" s="981"/>
      <c r="C615" s="978" t="str">
        <f t="shared" si="14"/>
        <v/>
      </c>
      <c r="D615" s="999"/>
      <c r="E615" s="980"/>
      <c r="F615" s="980"/>
      <c r="G615" s="980"/>
      <c r="H615" s="981"/>
      <c r="I615" s="982"/>
      <c r="J615" s="981"/>
      <c r="K615" s="980"/>
      <c r="L615" s="983"/>
      <c r="M615" s="984"/>
      <c r="N615" s="985"/>
      <c r="O615" s="985"/>
      <c r="P615" s="985"/>
      <c r="Q615" s="985"/>
    </row>
    <row r="616" spans="1:17">
      <c r="A616" s="976"/>
      <c r="B616" s="981"/>
      <c r="C616" s="978" t="str">
        <f t="shared" si="14"/>
        <v/>
      </c>
      <c r="D616" s="999"/>
      <c r="E616" s="980"/>
      <c r="F616" s="980"/>
      <c r="G616" s="980"/>
      <c r="J616" s="981"/>
      <c r="K616" s="980"/>
      <c r="L616" s="983"/>
      <c r="M616" s="984"/>
      <c r="N616" s="985"/>
      <c r="O616" s="985"/>
      <c r="P616" s="985"/>
      <c r="Q616" s="985"/>
    </row>
    <row r="617" spans="1:17">
      <c r="A617" s="976"/>
      <c r="B617" s="981"/>
      <c r="C617" s="978" t="str">
        <f t="shared" si="14"/>
        <v/>
      </c>
      <c r="D617" s="999"/>
      <c r="E617" s="980"/>
      <c r="F617" s="980"/>
      <c r="G617" s="980"/>
      <c r="H617" s="981"/>
      <c r="J617" s="981"/>
      <c r="K617" s="980"/>
      <c r="L617" s="983"/>
      <c r="M617" s="984"/>
      <c r="N617" s="985"/>
      <c r="O617" s="985"/>
      <c r="P617" s="985"/>
      <c r="Q617" s="985"/>
    </row>
    <row r="618" spans="1:17">
      <c r="A618" s="976"/>
      <c r="B618" s="981"/>
      <c r="C618" s="978" t="str">
        <f t="shared" si="14"/>
        <v/>
      </c>
      <c r="D618" s="999"/>
      <c r="E618" s="980"/>
      <c r="F618" s="980"/>
      <c r="G618" s="980"/>
      <c r="I618" s="986"/>
      <c r="J618" s="981"/>
      <c r="K618" s="980"/>
      <c r="L618" s="983"/>
      <c r="M618" s="984"/>
      <c r="N618" s="985"/>
      <c r="O618" s="985"/>
      <c r="P618" s="985"/>
      <c r="Q618" s="985"/>
    </row>
    <row r="619" spans="1:17">
      <c r="A619" s="976"/>
      <c r="B619" s="981"/>
      <c r="C619" s="978" t="str">
        <f t="shared" si="14"/>
        <v/>
      </c>
      <c r="D619" s="999"/>
      <c r="E619" s="980"/>
      <c r="F619" s="980"/>
      <c r="G619" s="980"/>
      <c r="J619" s="981"/>
      <c r="K619" s="980"/>
      <c r="L619" s="983"/>
      <c r="M619" s="984"/>
      <c r="N619" s="985"/>
      <c r="O619" s="985"/>
      <c r="P619" s="985"/>
      <c r="Q619" s="985"/>
    </row>
    <row r="620" spans="1:17">
      <c r="C620" s="978" t="str">
        <f t="shared" si="14"/>
        <v/>
      </c>
      <c r="F620" s="980"/>
      <c r="J620" s="981"/>
      <c r="K620" s="980"/>
      <c r="L620" s="983"/>
      <c r="M620" s="984"/>
      <c r="N620" s="985"/>
      <c r="O620" s="985"/>
      <c r="P620" s="985"/>
      <c r="Q620" s="985"/>
    </row>
    <row r="621" spans="1:17">
      <c r="C621" s="978" t="str">
        <f t="shared" si="14"/>
        <v/>
      </c>
      <c r="J621" s="981"/>
      <c r="K621" s="980"/>
      <c r="L621" s="983"/>
      <c r="M621" s="984"/>
      <c r="N621" s="985"/>
      <c r="O621" s="985"/>
      <c r="P621" s="985"/>
      <c r="Q621" s="985"/>
    </row>
    <row r="622" spans="1:17">
      <c r="C622" s="978" t="str">
        <f t="shared" si="14"/>
        <v/>
      </c>
      <c r="J622" s="981"/>
      <c r="K622" s="980"/>
      <c r="L622" s="983"/>
      <c r="M622" s="984"/>
      <c r="N622" s="985"/>
      <c r="O622" s="985"/>
      <c r="P622" s="985"/>
      <c r="Q622" s="985"/>
    </row>
    <row r="623" spans="1:17">
      <c r="C623" s="978" t="str">
        <f t="shared" si="14"/>
        <v/>
      </c>
      <c r="J623" s="981"/>
      <c r="K623" s="980"/>
      <c r="L623" s="983"/>
      <c r="M623" s="984"/>
      <c r="N623" s="985"/>
      <c r="O623" s="985"/>
      <c r="P623" s="985"/>
      <c r="Q623" s="985"/>
    </row>
    <row r="624" spans="1:17">
      <c r="A624" s="976"/>
      <c r="B624" s="981"/>
      <c r="C624" s="978" t="str">
        <f t="shared" si="14"/>
        <v/>
      </c>
      <c r="D624" s="999"/>
      <c r="E624" s="980"/>
      <c r="F624" s="980"/>
      <c r="G624" s="980"/>
      <c r="I624" s="986"/>
      <c r="J624" s="981"/>
      <c r="K624" s="980"/>
      <c r="L624" s="983"/>
      <c r="M624" s="984"/>
      <c r="N624" s="985"/>
      <c r="O624" s="985"/>
      <c r="P624" s="985"/>
      <c r="Q624" s="985"/>
    </row>
    <row r="625" spans="1:17">
      <c r="C625" s="978" t="str">
        <f t="shared" si="14"/>
        <v/>
      </c>
      <c r="F625" s="980"/>
      <c r="J625" s="981"/>
      <c r="K625" s="980"/>
      <c r="L625" s="983"/>
      <c r="M625" s="984"/>
      <c r="N625" s="985"/>
      <c r="O625" s="985"/>
      <c r="P625" s="985"/>
      <c r="Q625" s="985"/>
    </row>
    <row r="626" spans="1:17">
      <c r="A626" s="976"/>
      <c r="B626" s="981"/>
      <c r="C626" s="978" t="str">
        <f t="shared" si="14"/>
        <v/>
      </c>
      <c r="D626" s="999"/>
      <c r="E626" s="980"/>
      <c r="F626" s="980"/>
      <c r="G626" s="980"/>
      <c r="J626" s="981"/>
      <c r="K626" s="980"/>
      <c r="L626" s="983"/>
      <c r="M626" s="984"/>
      <c r="N626" s="985"/>
      <c r="O626" s="985"/>
      <c r="P626" s="985"/>
      <c r="Q626" s="985"/>
    </row>
    <row r="627" spans="1:17">
      <c r="A627" s="976"/>
      <c r="B627" s="981"/>
      <c r="C627" s="978" t="str">
        <f t="shared" si="14"/>
        <v/>
      </c>
      <c r="D627" s="999"/>
      <c r="E627" s="980"/>
      <c r="F627" s="980"/>
      <c r="G627" s="980"/>
      <c r="I627" s="986"/>
      <c r="J627" s="981"/>
      <c r="K627" s="980"/>
      <c r="L627" s="983"/>
      <c r="M627" s="984"/>
      <c r="N627" s="985"/>
      <c r="O627" s="985"/>
      <c r="P627" s="985"/>
      <c r="Q627" s="985"/>
    </row>
    <row r="628" spans="1:17">
      <c r="C628" s="978" t="str">
        <f t="shared" si="14"/>
        <v/>
      </c>
      <c r="J628" s="981"/>
      <c r="K628" s="980"/>
      <c r="L628" s="983"/>
      <c r="M628" s="984"/>
      <c r="N628" s="985"/>
      <c r="O628" s="985"/>
      <c r="P628" s="985"/>
      <c r="Q628" s="985"/>
    </row>
    <row r="629" spans="1:17">
      <c r="A629" s="976"/>
      <c r="B629" s="981"/>
      <c r="C629" s="978" t="str">
        <f t="shared" si="14"/>
        <v/>
      </c>
      <c r="D629" s="999"/>
      <c r="E629" s="980"/>
      <c r="F629" s="980"/>
      <c r="G629" s="980"/>
      <c r="J629" s="981"/>
      <c r="K629" s="980"/>
      <c r="L629" s="983"/>
      <c r="M629" s="984"/>
      <c r="N629" s="985"/>
      <c r="O629" s="985"/>
      <c r="P629" s="985"/>
      <c r="Q629" s="985"/>
    </row>
    <row r="630" spans="1:17">
      <c r="C630" s="978" t="str">
        <f t="shared" si="14"/>
        <v/>
      </c>
      <c r="J630" s="981"/>
      <c r="K630" s="980"/>
      <c r="L630" s="983"/>
      <c r="M630" s="984"/>
      <c r="N630" s="985"/>
      <c r="O630" s="985"/>
      <c r="P630" s="985"/>
      <c r="Q630" s="985"/>
    </row>
    <row r="631" spans="1:17">
      <c r="A631" s="976"/>
      <c r="B631" s="981"/>
      <c r="C631" s="978" t="str">
        <f t="shared" si="14"/>
        <v/>
      </c>
      <c r="D631" s="999"/>
      <c r="E631" s="980"/>
      <c r="G631" s="980"/>
      <c r="J631" s="981"/>
      <c r="K631" s="980"/>
      <c r="L631" s="983"/>
      <c r="M631" s="984"/>
      <c r="N631" s="985"/>
      <c r="O631" s="985"/>
      <c r="P631" s="985"/>
      <c r="Q631" s="985"/>
    </row>
    <row r="632" spans="1:17">
      <c r="A632" s="976"/>
      <c r="C632" s="978" t="str">
        <f t="shared" si="14"/>
        <v/>
      </c>
      <c r="J632" s="981"/>
      <c r="K632" s="980"/>
      <c r="L632" s="983"/>
      <c r="M632" s="984"/>
      <c r="N632" s="985"/>
      <c r="O632" s="985"/>
      <c r="P632" s="985"/>
      <c r="Q632" s="985"/>
    </row>
    <row r="633" spans="1:17">
      <c r="C633" s="978" t="str">
        <f t="shared" si="14"/>
        <v/>
      </c>
      <c r="J633" s="981"/>
      <c r="K633" s="980"/>
      <c r="L633" s="983"/>
      <c r="M633" s="984"/>
      <c r="N633" s="985"/>
      <c r="O633" s="985"/>
      <c r="P633" s="985"/>
      <c r="Q633" s="985"/>
    </row>
    <row r="634" spans="1:17">
      <c r="A634" s="976"/>
      <c r="B634" s="981"/>
      <c r="C634" s="978" t="str">
        <f t="shared" si="14"/>
        <v/>
      </c>
      <c r="D634" s="999"/>
      <c r="E634" s="980"/>
      <c r="F634" s="980"/>
      <c r="G634" s="980"/>
      <c r="I634" s="986"/>
      <c r="J634" s="981"/>
      <c r="K634" s="980"/>
      <c r="L634" s="983"/>
      <c r="M634" s="984"/>
      <c r="N634" s="985"/>
      <c r="O634" s="985"/>
      <c r="P634" s="985"/>
      <c r="Q634" s="985"/>
    </row>
    <row r="635" spans="1:17">
      <c r="A635" s="976"/>
      <c r="B635" s="981"/>
      <c r="C635" s="978" t="str">
        <f t="shared" si="14"/>
        <v/>
      </c>
      <c r="D635" s="999"/>
      <c r="E635" s="980"/>
      <c r="F635" s="980"/>
      <c r="G635" s="980"/>
      <c r="J635" s="981"/>
      <c r="K635" s="980"/>
      <c r="L635" s="983"/>
      <c r="M635" s="984"/>
      <c r="N635" s="985"/>
      <c r="O635" s="985"/>
      <c r="P635" s="985"/>
      <c r="Q635" s="985"/>
    </row>
    <row r="636" spans="1:17">
      <c r="A636" s="976"/>
      <c r="B636" s="981"/>
      <c r="C636" s="978" t="str">
        <f t="shared" si="14"/>
        <v/>
      </c>
      <c r="D636" s="999"/>
      <c r="E636" s="980"/>
      <c r="F636" s="980"/>
      <c r="G636" s="980"/>
      <c r="I636" s="986"/>
      <c r="J636" s="981"/>
      <c r="K636" s="980"/>
      <c r="L636" s="983"/>
      <c r="M636" s="984"/>
      <c r="N636" s="985"/>
      <c r="O636" s="985"/>
      <c r="P636" s="985"/>
      <c r="Q636" s="985"/>
    </row>
    <row r="637" spans="1:17">
      <c r="A637" s="976"/>
      <c r="B637" s="981"/>
      <c r="C637" s="978" t="str">
        <f t="shared" si="14"/>
        <v/>
      </c>
      <c r="D637" s="999"/>
      <c r="E637" s="980"/>
      <c r="F637" s="980"/>
      <c r="G637" s="980"/>
      <c r="J637" s="981"/>
      <c r="K637" s="980"/>
      <c r="L637" s="983"/>
      <c r="M637" s="984"/>
      <c r="N637" s="985"/>
      <c r="O637" s="985"/>
      <c r="P637" s="985"/>
      <c r="Q637" s="985"/>
    </row>
    <row r="638" spans="1:17">
      <c r="A638" s="976"/>
      <c r="B638" s="981"/>
      <c r="C638" s="978" t="str">
        <f t="shared" si="14"/>
        <v/>
      </c>
      <c r="D638" s="999"/>
      <c r="E638" s="980"/>
      <c r="F638" s="980"/>
      <c r="G638" s="980"/>
      <c r="H638" s="981"/>
      <c r="I638" s="981"/>
      <c r="J638" s="981"/>
      <c r="K638" s="980"/>
      <c r="L638" s="983"/>
      <c r="M638" s="984"/>
      <c r="N638" s="985"/>
      <c r="O638" s="985"/>
      <c r="P638" s="985"/>
      <c r="Q638" s="985"/>
    </row>
    <row r="639" spans="1:17">
      <c r="C639" s="978" t="str">
        <f t="shared" si="14"/>
        <v/>
      </c>
      <c r="J639" s="981"/>
      <c r="K639" s="980"/>
      <c r="L639" s="983"/>
      <c r="M639" s="984"/>
      <c r="N639" s="985"/>
      <c r="O639" s="985"/>
      <c r="P639" s="985"/>
      <c r="Q639" s="985"/>
    </row>
    <row r="640" spans="1:17">
      <c r="C640" s="978" t="str">
        <f t="shared" si="14"/>
        <v/>
      </c>
      <c r="J640" s="981"/>
      <c r="K640" s="980"/>
      <c r="L640" s="983"/>
      <c r="M640" s="984"/>
      <c r="N640" s="985"/>
      <c r="O640" s="985"/>
      <c r="P640" s="985"/>
      <c r="Q640" s="985"/>
    </row>
    <row r="641" spans="1:17">
      <c r="B641" s="981"/>
      <c r="C641" s="978" t="str">
        <f t="shared" si="14"/>
        <v/>
      </c>
      <c r="D641" s="999"/>
      <c r="E641" s="980"/>
      <c r="F641" s="980"/>
      <c r="G641" s="980"/>
      <c r="J641" s="981"/>
      <c r="K641" s="980"/>
      <c r="L641" s="983"/>
      <c r="M641" s="984"/>
      <c r="N641" s="985"/>
      <c r="O641" s="985"/>
      <c r="P641" s="985"/>
      <c r="Q641" s="985"/>
    </row>
    <row r="642" spans="1:17">
      <c r="A642" s="976"/>
      <c r="B642" s="981"/>
      <c r="C642" s="978" t="str">
        <f t="shared" si="14"/>
        <v/>
      </c>
      <c r="D642" s="999"/>
      <c r="E642" s="980"/>
      <c r="F642" s="980"/>
      <c r="G642" s="980"/>
      <c r="H642" s="981"/>
      <c r="I642" s="982"/>
      <c r="J642" s="981"/>
      <c r="K642" s="980"/>
      <c r="L642" s="983"/>
      <c r="M642" s="984"/>
      <c r="N642" s="985"/>
      <c r="O642" s="985"/>
      <c r="P642" s="985"/>
      <c r="Q642" s="985"/>
    </row>
    <row r="643" spans="1:17">
      <c r="A643" s="976"/>
      <c r="B643" s="981"/>
      <c r="C643" s="978" t="str">
        <f t="shared" si="14"/>
        <v/>
      </c>
      <c r="D643" s="999"/>
      <c r="E643" s="980"/>
      <c r="F643" s="980"/>
      <c r="G643" s="980"/>
      <c r="I643" s="982"/>
      <c r="J643" s="981"/>
      <c r="K643" s="980"/>
      <c r="L643" s="983"/>
      <c r="M643" s="984"/>
      <c r="N643" s="985"/>
      <c r="O643" s="985"/>
      <c r="P643" s="985"/>
      <c r="Q643" s="985"/>
    </row>
    <row r="644" spans="1:17">
      <c r="A644" s="976"/>
      <c r="B644" s="981"/>
      <c r="C644" s="978" t="str">
        <f t="shared" si="14"/>
        <v/>
      </c>
      <c r="D644" s="999"/>
      <c r="E644" s="980"/>
      <c r="F644" s="980"/>
      <c r="G644" s="980"/>
      <c r="J644" s="981"/>
      <c r="K644" s="980"/>
      <c r="L644" s="983"/>
      <c r="M644" s="984"/>
      <c r="N644" s="985"/>
      <c r="O644" s="985"/>
      <c r="P644" s="985"/>
      <c r="Q644" s="985"/>
    </row>
    <row r="645" spans="1:17">
      <c r="C645" s="978" t="str">
        <f t="shared" si="14"/>
        <v/>
      </c>
      <c r="J645" s="981"/>
      <c r="K645" s="980"/>
      <c r="L645" s="983"/>
      <c r="M645" s="984"/>
      <c r="N645" s="985"/>
      <c r="O645" s="985"/>
      <c r="P645" s="985"/>
      <c r="Q645" s="985"/>
    </row>
    <row r="646" spans="1:17">
      <c r="C646" s="978" t="str">
        <f t="shared" si="14"/>
        <v/>
      </c>
      <c r="J646" s="981"/>
      <c r="K646" s="980"/>
      <c r="L646" s="983"/>
      <c r="M646" s="984"/>
      <c r="N646" s="985"/>
      <c r="O646" s="985"/>
      <c r="P646" s="985"/>
      <c r="Q646" s="985"/>
    </row>
    <row r="647" spans="1:17">
      <c r="A647" s="976"/>
      <c r="B647" s="981"/>
      <c r="C647" s="978" t="str">
        <f t="shared" si="14"/>
        <v/>
      </c>
      <c r="D647" s="999"/>
      <c r="E647" s="980"/>
      <c r="F647" s="980"/>
      <c r="G647" s="980"/>
      <c r="J647" s="981"/>
      <c r="K647" s="980"/>
      <c r="L647" s="983"/>
      <c r="M647" s="984"/>
      <c r="N647" s="985"/>
      <c r="O647" s="985"/>
      <c r="P647" s="985"/>
      <c r="Q647" s="985"/>
    </row>
    <row r="648" spans="1:17">
      <c r="C648" s="978" t="str">
        <f t="shared" si="14"/>
        <v/>
      </c>
      <c r="H648" s="981"/>
      <c r="J648" s="981"/>
      <c r="K648" s="980"/>
      <c r="L648" s="983"/>
      <c r="M648" s="984"/>
      <c r="N648" s="985"/>
      <c r="O648" s="985"/>
      <c r="P648" s="985"/>
      <c r="Q648" s="985"/>
    </row>
    <row r="649" spans="1:17">
      <c r="A649" s="976"/>
      <c r="B649" s="981"/>
      <c r="C649" s="978" t="str">
        <f t="shared" si="14"/>
        <v/>
      </c>
      <c r="D649" s="999"/>
      <c r="E649" s="980"/>
      <c r="F649" s="980"/>
      <c r="G649" s="980"/>
      <c r="I649" s="986"/>
      <c r="J649" s="981"/>
      <c r="K649" s="980"/>
      <c r="L649" s="983"/>
      <c r="M649" s="984"/>
      <c r="N649" s="985"/>
      <c r="O649" s="985"/>
      <c r="P649" s="985"/>
      <c r="Q649" s="985"/>
    </row>
    <row r="650" spans="1:17">
      <c r="A650" s="976"/>
      <c r="B650" s="981"/>
      <c r="C650" s="978" t="str">
        <f t="shared" si="14"/>
        <v/>
      </c>
      <c r="D650" s="999"/>
      <c r="E650" s="980"/>
      <c r="F650" s="980"/>
      <c r="G650" s="980"/>
      <c r="J650" s="981"/>
      <c r="K650" s="980"/>
      <c r="L650" s="983"/>
      <c r="M650" s="984"/>
      <c r="N650" s="985"/>
      <c r="O650" s="985"/>
      <c r="P650" s="985"/>
      <c r="Q650" s="985"/>
    </row>
    <row r="651" spans="1:17">
      <c r="C651" s="978" t="str">
        <f t="shared" si="14"/>
        <v/>
      </c>
      <c r="J651" s="981"/>
      <c r="K651" s="980"/>
      <c r="L651" s="983"/>
      <c r="M651" s="984"/>
      <c r="N651" s="985"/>
      <c r="O651" s="985"/>
      <c r="P651" s="985"/>
      <c r="Q651" s="985"/>
    </row>
    <row r="652" spans="1:17">
      <c r="A652" s="976"/>
      <c r="B652" s="981"/>
      <c r="C652" s="978" t="str">
        <f t="shared" si="14"/>
        <v/>
      </c>
      <c r="D652" s="999"/>
      <c r="E652" s="980"/>
      <c r="F652" s="980"/>
      <c r="G652" s="980"/>
      <c r="J652" s="981"/>
      <c r="K652" s="980"/>
      <c r="L652" s="983"/>
      <c r="M652" s="984"/>
      <c r="N652" s="985"/>
      <c r="O652" s="985"/>
      <c r="P652" s="985"/>
      <c r="Q652" s="985"/>
    </row>
    <row r="653" spans="1:17">
      <c r="C653" s="978" t="str">
        <f t="shared" si="14"/>
        <v/>
      </c>
      <c r="J653" s="981"/>
      <c r="K653" s="980"/>
      <c r="L653" s="983"/>
      <c r="M653" s="984"/>
      <c r="N653" s="985"/>
      <c r="O653" s="985"/>
      <c r="P653" s="985"/>
      <c r="Q653" s="985"/>
    </row>
    <row r="654" spans="1:17">
      <c r="C654" s="978" t="str">
        <f t="shared" si="14"/>
        <v/>
      </c>
      <c r="J654" s="981"/>
      <c r="K654" s="980"/>
      <c r="L654" s="983"/>
      <c r="M654" s="984"/>
      <c r="N654" s="985"/>
      <c r="O654" s="985"/>
      <c r="P654" s="985"/>
      <c r="Q654" s="985"/>
    </row>
    <row r="655" spans="1:17">
      <c r="C655" s="978" t="str">
        <f t="shared" si="14"/>
        <v/>
      </c>
      <c r="K655" s="980"/>
      <c r="L655" s="983"/>
      <c r="M655" s="984"/>
      <c r="N655" s="985"/>
      <c r="O655" s="985"/>
      <c r="P655" s="985"/>
      <c r="Q655" s="985"/>
    </row>
    <row r="656" spans="1:17">
      <c r="A656" s="976"/>
      <c r="B656" s="981"/>
      <c r="C656" s="978" t="str">
        <f t="shared" si="14"/>
        <v/>
      </c>
      <c r="D656" s="999"/>
      <c r="E656" s="980"/>
      <c r="F656" s="980"/>
      <c r="G656" s="980"/>
      <c r="H656" s="981"/>
      <c r="I656" s="982"/>
      <c r="J656" s="981"/>
      <c r="K656" s="980"/>
      <c r="L656" s="983"/>
      <c r="M656" s="984"/>
      <c r="N656" s="985"/>
      <c r="O656" s="985"/>
      <c r="P656" s="985"/>
      <c r="Q656" s="985"/>
    </row>
    <row r="657" spans="1:17">
      <c r="C657" s="978" t="str">
        <f t="shared" si="14"/>
        <v/>
      </c>
      <c r="H657" s="981"/>
      <c r="J657" s="981"/>
      <c r="K657" s="980"/>
      <c r="L657" s="983"/>
      <c r="M657" s="984"/>
      <c r="N657" s="985"/>
      <c r="O657" s="985"/>
      <c r="P657" s="985"/>
      <c r="Q657" s="985"/>
    </row>
    <row r="658" spans="1:17">
      <c r="C658" s="978" t="str">
        <f t="shared" si="14"/>
        <v/>
      </c>
      <c r="J658" s="981"/>
      <c r="K658" s="980"/>
      <c r="L658" s="983"/>
      <c r="M658" s="984"/>
      <c r="N658" s="985"/>
      <c r="O658" s="985"/>
      <c r="P658" s="985"/>
      <c r="Q658" s="985"/>
    </row>
    <row r="659" spans="1:17">
      <c r="A659" s="976"/>
      <c r="B659" s="981"/>
      <c r="C659" s="978" t="str">
        <f t="shared" si="14"/>
        <v/>
      </c>
      <c r="D659" s="999"/>
      <c r="E659" s="980"/>
      <c r="F659" s="980"/>
      <c r="G659" s="980"/>
      <c r="J659" s="981"/>
      <c r="K659" s="980"/>
      <c r="L659" s="983"/>
      <c r="M659" s="984"/>
      <c r="N659" s="985"/>
      <c r="O659" s="985"/>
      <c r="P659" s="985"/>
      <c r="Q659" s="985"/>
    </row>
    <row r="660" spans="1:17">
      <c r="C660" s="978" t="str">
        <f t="shared" si="14"/>
        <v/>
      </c>
      <c r="J660" s="981"/>
      <c r="K660" s="980"/>
      <c r="L660" s="983"/>
      <c r="M660" s="984"/>
      <c r="N660" s="985"/>
      <c r="O660" s="985"/>
      <c r="P660" s="985"/>
      <c r="Q660" s="985"/>
    </row>
    <row r="661" spans="1:17">
      <c r="C661" s="978" t="str">
        <f t="shared" si="14"/>
        <v/>
      </c>
      <c r="J661" s="981"/>
      <c r="K661" s="980"/>
      <c r="L661" s="983"/>
      <c r="M661" s="984"/>
      <c r="N661" s="985"/>
      <c r="O661" s="985"/>
      <c r="P661" s="985"/>
      <c r="Q661" s="985"/>
    </row>
    <row r="662" spans="1:17">
      <c r="A662" s="976"/>
      <c r="B662" s="981"/>
      <c r="C662" s="978" t="str">
        <f t="shared" si="14"/>
        <v/>
      </c>
      <c r="D662" s="999"/>
      <c r="E662" s="980"/>
      <c r="F662" s="980"/>
      <c r="G662" s="980"/>
      <c r="I662" s="986"/>
      <c r="J662" s="981"/>
      <c r="K662" s="980"/>
      <c r="L662" s="983"/>
      <c r="M662" s="984"/>
      <c r="N662" s="985"/>
      <c r="O662" s="985"/>
      <c r="P662" s="985"/>
      <c r="Q662" s="985"/>
    </row>
    <row r="663" spans="1:17">
      <c r="A663" s="976"/>
      <c r="B663" s="981"/>
      <c r="C663" s="978" t="str">
        <f t="shared" si="14"/>
        <v/>
      </c>
      <c r="D663" s="999"/>
      <c r="E663" s="980"/>
      <c r="F663" s="980"/>
      <c r="G663" s="980"/>
      <c r="J663" s="981"/>
      <c r="K663" s="980"/>
      <c r="L663" s="983"/>
      <c r="M663" s="984"/>
      <c r="N663" s="985"/>
      <c r="O663" s="985"/>
      <c r="P663" s="985"/>
      <c r="Q663" s="985"/>
    </row>
    <row r="664" spans="1:17">
      <c r="A664" s="976"/>
      <c r="B664" s="981"/>
      <c r="C664" s="978" t="str">
        <f t="shared" si="14"/>
        <v/>
      </c>
      <c r="D664" s="999"/>
      <c r="E664" s="980"/>
      <c r="F664" s="980"/>
      <c r="G664" s="980"/>
      <c r="I664" s="986"/>
      <c r="J664" s="981"/>
      <c r="K664" s="980"/>
      <c r="L664" s="983"/>
      <c r="M664" s="984"/>
      <c r="N664" s="985"/>
      <c r="O664" s="985"/>
      <c r="P664" s="985"/>
      <c r="Q664" s="985"/>
    </row>
    <row r="665" spans="1:17">
      <c r="C665" s="978" t="str">
        <f t="shared" si="14"/>
        <v/>
      </c>
      <c r="J665" s="981"/>
      <c r="K665" s="980"/>
      <c r="L665" s="983"/>
      <c r="M665" s="984"/>
      <c r="N665" s="985"/>
      <c r="O665" s="985"/>
      <c r="P665" s="985"/>
      <c r="Q665" s="985"/>
    </row>
    <row r="666" spans="1:17">
      <c r="A666" s="976"/>
      <c r="B666" s="981"/>
      <c r="C666" s="978" t="str">
        <f t="shared" si="14"/>
        <v/>
      </c>
      <c r="D666" s="999"/>
      <c r="E666" s="980"/>
      <c r="G666" s="980"/>
      <c r="J666" s="981"/>
      <c r="K666" s="980"/>
      <c r="L666" s="983"/>
      <c r="M666" s="984"/>
      <c r="N666" s="985"/>
      <c r="O666" s="985"/>
      <c r="P666" s="985"/>
      <c r="Q666" s="985"/>
    </row>
    <row r="667" spans="1:17">
      <c r="C667" s="978" t="str">
        <f t="shared" si="14"/>
        <v/>
      </c>
      <c r="F667" s="980"/>
      <c r="J667" s="981"/>
      <c r="K667" s="980"/>
      <c r="L667" s="983"/>
      <c r="M667" s="984"/>
      <c r="N667" s="985"/>
      <c r="O667" s="985"/>
      <c r="P667" s="985"/>
      <c r="Q667" s="985"/>
    </row>
    <row r="668" spans="1:17">
      <c r="A668" s="976"/>
      <c r="B668" s="981"/>
      <c r="C668" s="978" t="str">
        <f>IF(ISERROR((24*60)/B668),"",((24*60)/B668))</f>
        <v/>
      </c>
      <c r="D668" s="999"/>
      <c r="E668" s="980"/>
      <c r="F668" s="980"/>
      <c r="G668" s="980"/>
      <c r="I668" s="986"/>
      <c r="J668" s="981"/>
      <c r="K668" s="980"/>
      <c r="L668" s="983"/>
      <c r="M668" s="984"/>
      <c r="N668" s="985"/>
      <c r="O668" s="985"/>
      <c r="P668" s="985"/>
      <c r="Q668" s="985"/>
    </row>
    <row r="669" spans="1:17">
      <c r="A669" s="976"/>
      <c r="B669" s="981"/>
      <c r="C669" s="978" t="str">
        <f>IF(ISERROR((24*60)/B669),"",((24*60)/B669))</f>
        <v/>
      </c>
      <c r="D669" s="999"/>
      <c r="E669" s="980"/>
      <c r="F669" s="980"/>
      <c r="G669" s="980"/>
      <c r="J669" s="981"/>
      <c r="K669" s="980"/>
      <c r="L669" s="983"/>
      <c r="M669" s="984"/>
      <c r="N669" s="985"/>
      <c r="O669" s="985"/>
      <c r="P669" s="985"/>
      <c r="Q669" s="985"/>
    </row>
    <row r="670" spans="1:17">
      <c r="A670" s="976"/>
      <c r="B670" s="981"/>
      <c r="C670" s="978" t="str">
        <f>IF(ISERROR((24*60)/B670),"",((24*60)/B670))</f>
        <v/>
      </c>
      <c r="D670" s="999"/>
      <c r="E670" s="980"/>
      <c r="F670" s="980"/>
      <c r="G670" s="980"/>
      <c r="J670" s="981"/>
      <c r="K670" s="980"/>
      <c r="L670" s="983"/>
      <c r="M670" s="984"/>
      <c r="N670" s="985"/>
      <c r="O670" s="985"/>
      <c r="P670" s="985"/>
      <c r="Q670" s="985"/>
    </row>
    <row r="671" spans="1:17">
      <c r="A671" s="976"/>
      <c r="C671" s="978" t="str">
        <f>IF(ISERROR((24*60)/B671),"",((24*60)/B671))</f>
        <v/>
      </c>
      <c r="E671" s="980"/>
      <c r="F671" s="980"/>
      <c r="G671" s="980"/>
      <c r="H671" s="981"/>
      <c r="I671" s="982"/>
      <c r="J671" s="981"/>
      <c r="K671" s="980"/>
      <c r="L671" s="983"/>
      <c r="M671" s="984"/>
      <c r="N671" s="985"/>
      <c r="O671" s="985"/>
      <c r="P671" s="985"/>
      <c r="Q671" s="985"/>
    </row>
    <row r="672" spans="1:17">
      <c r="C672" s="978" t="str">
        <f t="shared" ref="C672:C735" si="15">IF(ISERROR((24*60)/B672),"",((24*60)/B672))</f>
        <v/>
      </c>
      <c r="F672" s="980"/>
      <c r="J672" s="981"/>
      <c r="K672" s="980"/>
      <c r="L672" s="983"/>
      <c r="M672" s="984"/>
      <c r="N672" s="985"/>
      <c r="O672" s="985"/>
      <c r="P672" s="985"/>
      <c r="Q672" s="985"/>
    </row>
    <row r="673" spans="1:17">
      <c r="A673" s="976"/>
      <c r="B673" s="981"/>
      <c r="C673" s="978" t="str">
        <f t="shared" si="15"/>
        <v/>
      </c>
      <c r="D673" s="999"/>
      <c r="E673" s="980"/>
      <c r="F673" s="980"/>
      <c r="G673" s="980"/>
      <c r="H673" s="981"/>
      <c r="I673" s="981"/>
      <c r="J673" s="981"/>
      <c r="K673" s="980"/>
      <c r="L673" s="983"/>
      <c r="M673" s="984"/>
      <c r="N673" s="985"/>
      <c r="O673" s="985"/>
      <c r="P673" s="985"/>
      <c r="Q673" s="985"/>
    </row>
    <row r="674" spans="1:17">
      <c r="C674" s="978" t="str">
        <f t="shared" si="15"/>
        <v/>
      </c>
      <c r="J674" s="981"/>
      <c r="K674" s="980"/>
      <c r="L674" s="983"/>
      <c r="M674" s="984"/>
      <c r="N674" s="985"/>
      <c r="O674" s="985"/>
      <c r="P674" s="985"/>
      <c r="Q674" s="985"/>
    </row>
    <row r="675" spans="1:17">
      <c r="A675" s="976"/>
      <c r="B675" s="981"/>
      <c r="C675" s="978" t="str">
        <f t="shared" si="15"/>
        <v/>
      </c>
      <c r="D675" s="999"/>
      <c r="E675" s="980"/>
      <c r="F675" s="980"/>
      <c r="G675" s="980"/>
      <c r="I675" s="986"/>
      <c r="J675" s="981"/>
      <c r="K675" s="980"/>
      <c r="L675" s="983"/>
      <c r="M675" s="984"/>
      <c r="N675" s="985"/>
      <c r="O675" s="985"/>
      <c r="P675" s="985"/>
      <c r="Q675" s="985"/>
    </row>
    <row r="676" spans="1:17">
      <c r="A676" s="976"/>
      <c r="B676" s="981"/>
      <c r="C676" s="978" t="str">
        <f t="shared" si="15"/>
        <v/>
      </c>
      <c r="D676" s="999"/>
      <c r="E676" s="980"/>
      <c r="F676" s="980"/>
      <c r="G676" s="980"/>
      <c r="I676" s="986"/>
      <c r="J676" s="981"/>
      <c r="K676" s="980"/>
      <c r="L676" s="983"/>
      <c r="M676" s="984"/>
      <c r="N676" s="985"/>
      <c r="O676" s="985"/>
      <c r="P676" s="985"/>
      <c r="Q676" s="985"/>
    </row>
    <row r="677" spans="1:17">
      <c r="C677" s="978" t="str">
        <f t="shared" si="15"/>
        <v/>
      </c>
      <c r="H677" s="981"/>
      <c r="J677" s="981"/>
      <c r="K677" s="980"/>
      <c r="L677" s="983"/>
      <c r="M677" s="984"/>
      <c r="N677" s="985"/>
      <c r="O677" s="985"/>
      <c r="P677" s="985"/>
      <c r="Q677" s="985"/>
    </row>
    <row r="678" spans="1:17">
      <c r="A678" s="976"/>
      <c r="B678" s="981"/>
      <c r="C678" s="978" t="str">
        <f t="shared" si="15"/>
        <v/>
      </c>
      <c r="D678" s="999"/>
      <c r="E678" s="980"/>
      <c r="F678" s="980"/>
      <c r="G678" s="980"/>
      <c r="I678" s="986"/>
      <c r="J678" s="981"/>
      <c r="K678" s="980"/>
      <c r="L678" s="983"/>
      <c r="M678" s="984"/>
      <c r="N678" s="985"/>
      <c r="O678" s="985"/>
      <c r="P678" s="985"/>
      <c r="Q678" s="985"/>
    </row>
    <row r="679" spans="1:17">
      <c r="A679" s="976"/>
      <c r="B679" s="981"/>
      <c r="C679" s="978" t="str">
        <f t="shared" si="15"/>
        <v/>
      </c>
      <c r="D679" s="999"/>
      <c r="H679" s="981"/>
      <c r="I679" s="982"/>
      <c r="J679" s="981"/>
      <c r="K679" s="980"/>
      <c r="L679" s="983"/>
      <c r="M679" s="984"/>
      <c r="N679" s="985"/>
      <c r="O679" s="985"/>
      <c r="P679" s="985"/>
      <c r="Q679" s="985"/>
    </row>
    <row r="680" spans="1:17">
      <c r="A680" s="976"/>
      <c r="B680" s="981"/>
      <c r="C680" s="978" t="str">
        <f t="shared" si="15"/>
        <v/>
      </c>
      <c r="D680" s="999"/>
      <c r="E680" s="980"/>
      <c r="F680" s="980"/>
      <c r="G680" s="980"/>
      <c r="I680" s="986"/>
      <c r="J680" s="981"/>
      <c r="K680" s="980"/>
      <c r="L680" s="983"/>
      <c r="M680" s="984"/>
      <c r="N680" s="985"/>
      <c r="O680" s="985"/>
      <c r="P680" s="985"/>
      <c r="Q680" s="985"/>
    </row>
    <row r="681" spans="1:17">
      <c r="C681" s="978" t="str">
        <f t="shared" si="15"/>
        <v/>
      </c>
      <c r="J681" s="981"/>
      <c r="K681" s="980"/>
      <c r="L681" s="983"/>
      <c r="M681" s="984"/>
      <c r="N681" s="985"/>
      <c r="O681" s="985"/>
      <c r="P681" s="985"/>
      <c r="Q681" s="985"/>
    </row>
    <row r="682" spans="1:17">
      <c r="A682" s="976"/>
      <c r="B682" s="981"/>
      <c r="C682" s="978" t="str">
        <f t="shared" si="15"/>
        <v/>
      </c>
      <c r="D682" s="999"/>
      <c r="E682" s="980"/>
      <c r="F682" s="980"/>
      <c r="G682" s="980"/>
      <c r="H682" s="981"/>
      <c r="J682" s="981"/>
      <c r="K682" s="980"/>
      <c r="L682" s="983"/>
      <c r="M682" s="984"/>
      <c r="N682" s="985"/>
      <c r="O682" s="985"/>
      <c r="P682" s="985"/>
      <c r="Q682" s="985"/>
    </row>
    <row r="683" spans="1:17">
      <c r="C683" s="978" t="str">
        <f t="shared" si="15"/>
        <v/>
      </c>
      <c r="F683" s="980"/>
      <c r="J683" s="981"/>
      <c r="K683" s="980"/>
      <c r="L683" s="983"/>
      <c r="M683" s="984"/>
      <c r="N683" s="985"/>
      <c r="O683" s="985"/>
      <c r="P683" s="985"/>
      <c r="Q683" s="985"/>
    </row>
    <row r="684" spans="1:17">
      <c r="A684" s="976"/>
      <c r="B684" s="981"/>
      <c r="C684" s="978" t="str">
        <f t="shared" si="15"/>
        <v/>
      </c>
      <c r="D684" s="999"/>
      <c r="E684" s="980"/>
      <c r="F684" s="980"/>
      <c r="G684" s="980"/>
      <c r="I684" s="986"/>
      <c r="J684" s="981"/>
      <c r="K684" s="980"/>
      <c r="L684" s="983"/>
      <c r="M684" s="984"/>
      <c r="N684" s="985"/>
      <c r="O684" s="985"/>
      <c r="P684" s="985"/>
      <c r="Q684" s="985"/>
    </row>
    <row r="685" spans="1:17">
      <c r="C685" s="978" t="str">
        <f t="shared" si="15"/>
        <v/>
      </c>
      <c r="J685" s="981"/>
      <c r="K685" s="980"/>
      <c r="L685" s="983"/>
      <c r="M685" s="984"/>
      <c r="N685" s="985"/>
      <c r="O685" s="985"/>
      <c r="P685" s="985"/>
      <c r="Q685" s="985"/>
    </row>
    <row r="686" spans="1:17">
      <c r="C686" s="978" t="str">
        <f t="shared" si="15"/>
        <v/>
      </c>
      <c r="F686" s="980"/>
      <c r="J686" s="981"/>
      <c r="K686" s="980"/>
      <c r="L686" s="983"/>
      <c r="M686" s="984"/>
      <c r="N686" s="985"/>
      <c r="O686" s="985"/>
      <c r="P686" s="985"/>
      <c r="Q686" s="985"/>
    </row>
    <row r="687" spans="1:17">
      <c r="A687" s="976"/>
      <c r="B687" s="981"/>
      <c r="C687" s="978" t="str">
        <f t="shared" si="15"/>
        <v/>
      </c>
      <c r="D687" s="999"/>
      <c r="E687" s="980"/>
      <c r="G687" s="980"/>
      <c r="I687" s="986"/>
      <c r="J687" s="981"/>
      <c r="K687" s="980"/>
      <c r="L687" s="983"/>
      <c r="M687" s="984"/>
      <c r="N687" s="985"/>
      <c r="O687" s="985"/>
      <c r="P687" s="985"/>
      <c r="Q687" s="985"/>
    </row>
    <row r="688" spans="1:17">
      <c r="C688" s="978" t="str">
        <f t="shared" si="15"/>
        <v/>
      </c>
      <c r="J688" s="981"/>
      <c r="K688" s="980"/>
      <c r="L688" s="983"/>
      <c r="M688" s="984"/>
      <c r="N688" s="985"/>
      <c r="O688" s="985"/>
      <c r="P688" s="985"/>
      <c r="Q688" s="985"/>
    </row>
    <row r="689" spans="1:17">
      <c r="C689" s="978" t="str">
        <f t="shared" si="15"/>
        <v/>
      </c>
      <c r="J689" s="981"/>
      <c r="K689" s="980"/>
      <c r="L689" s="983"/>
      <c r="M689" s="984"/>
      <c r="N689" s="985"/>
      <c r="O689" s="985"/>
      <c r="P689" s="985"/>
      <c r="Q689" s="985"/>
    </row>
    <row r="690" spans="1:17">
      <c r="C690" s="978" t="str">
        <f t="shared" si="15"/>
        <v/>
      </c>
      <c r="J690" s="981"/>
      <c r="K690" s="980"/>
      <c r="L690" s="983"/>
      <c r="M690" s="984"/>
      <c r="N690" s="985"/>
      <c r="O690" s="985"/>
      <c r="P690" s="985"/>
      <c r="Q690" s="985"/>
    </row>
    <row r="691" spans="1:17">
      <c r="C691" s="978" t="str">
        <f t="shared" si="15"/>
        <v/>
      </c>
      <c r="J691" s="981"/>
      <c r="K691" s="980"/>
      <c r="L691" s="983"/>
      <c r="M691" s="984"/>
      <c r="N691" s="985"/>
      <c r="O691" s="985"/>
      <c r="P691" s="985"/>
      <c r="Q691" s="985"/>
    </row>
    <row r="692" spans="1:17">
      <c r="C692" s="978" t="str">
        <f t="shared" si="15"/>
        <v/>
      </c>
      <c r="J692" s="981"/>
      <c r="K692" s="980"/>
      <c r="L692" s="983"/>
      <c r="M692" s="984"/>
      <c r="N692" s="985"/>
      <c r="O692" s="985"/>
      <c r="P692" s="985"/>
      <c r="Q692" s="985"/>
    </row>
    <row r="693" spans="1:17">
      <c r="C693" s="978" t="str">
        <f t="shared" si="15"/>
        <v/>
      </c>
      <c r="J693" s="981"/>
      <c r="K693" s="980"/>
      <c r="L693" s="983"/>
      <c r="M693" s="984"/>
      <c r="N693" s="985"/>
      <c r="O693" s="985"/>
      <c r="P693" s="985"/>
      <c r="Q693" s="985"/>
    </row>
    <row r="694" spans="1:17">
      <c r="A694" s="976"/>
      <c r="B694" s="981"/>
      <c r="C694" s="978" t="str">
        <f t="shared" si="15"/>
        <v/>
      </c>
      <c r="D694" s="999"/>
      <c r="E694" s="980"/>
      <c r="F694" s="980"/>
      <c r="G694" s="980"/>
      <c r="I694" s="986"/>
      <c r="J694" s="981"/>
      <c r="K694" s="980"/>
      <c r="L694" s="983"/>
      <c r="M694" s="984"/>
      <c r="N694" s="985"/>
      <c r="O694" s="985"/>
      <c r="P694" s="985"/>
      <c r="Q694" s="985"/>
    </row>
    <row r="695" spans="1:17">
      <c r="A695" s="976"/>
      <c r="B695" s="981"/>
      <c r="C695" s="978" t="str">
        <f t="shared" si="15"/>
        <v/>
      </c>
      <c r="D695" s="999"/>
      <c r="E695" s="980"/>
      <c r="G695" s="980"/>
      <c r="J695" s="981"/>
      <c r="K695" s="980"/>
      <c r="L695" s="983"/>
      <c r="M695" s="984"/>
      <c r="N695" s="985"/>
      <c r="O695" s="985"/>
      <c r="P695" s="985"/>
      <c r="Q695" s="985"/>
    </row>
    <row r="696" spans="1:17">
      <c r="A696" s="976"/>
      <c r="B696" s="981"/>
      <c r="C696" s="978" t="str">
        <f t="shared" si="15"/>
        <v/>
      </c>
      <c r="D696" s="999"/>
      <c r="E696" s="980"/>
      <c r="F696" s="980"/>
      <c r="G696" s="980"/>
      <c r="H696" s="981"/>
      <c r="I696" s="986"/>
      <c r="J696" s="981"/>
      <c r="K696" s="980"/>
      <c r="L696" s="983"/>
      <c r="M696" s="984"/>
      <c r="N696" s="985"/>
      <c r="O696" s="985"/>
      <c r="P696" s="985"/>
      <c r="Q696" s="985"/>
    </row>
    <row r="697" spans="1:17">
      <c r="C697" s="978" t="str">
        <f t="shared" si="15"/>
        <v/>
      </c>
      <c r="F697" s="980"/>
      <c r="J697" s="981"/>
      <c r="K697" s="980"/>
      <c r="L697" s="983"/>
      <c r="M697" s="984"/>
      <c r="N697" s="985"/>
      <c r="O697" s="985"/>
      <c r="P697" s="985"/>
      <c r="Q697" s="985"/>
    </row>
    <row r="698" spans="1:17">
      <c r="A698" s="976"/>
      <c r="B698" s="981"/>
      <c r="C698" s="978" t="str">
        <f t="shared" si="15"/>
        <v/>
      </c>
      <c r="D698" s="999"/>
      <c r="E698" s="980"/>
      <c r="F698" s="980"/>
      <c r="G698" s="980"/>
      <c r="J698" s="981"/>
      <c r="K698" s="980"/>
      <c r="L698" s="983"/>
      <c r="M698" s="984"/>
      <c r="N698" s="985"/>
      <c r="O698" s="985"/>
      <c r="P698" s="985"/>
      <c r="Q698" s="985"/>
    </row>
    <row r="699" spans="1:17">
      <c r="A699" s="976"/>
      <c r="B699" s="981"/>
      <c r="C699" s="978" t="str">
        <f t="shared" si="15"/>
        <v/>
      </c>
      <c r="D699" s="999"/>
      <c r="E699" s="980"/>
      <c r="F699" s="980"/>
      <c r="G699" s="980"/>
      <c r="I699" s="986"/>
      <c r="J699" s="981"/>
      <c r="K699" s="980"/>
      <c r="L699" s="983"/>
      <c r="M699" s="984"/>
      <c r="N699" s="985"/>
      <c r="O699" s="985"/>
      <c r="P699" s="985"/>
      <c r="Q699" s="985"/>
    </row>
    <row r="700" spans="1:17">
      <c r="A700" s="976"/>
      <c r="B700" s="981"/>
      <c r="C700" s="978" t="str">
        <f t="shared" si="15"/>
        <v/>
      </c>
      <c r="D700" s="999"/>
      <c r="E700" s="980"/>
      <c r="F700" s="980"/>
      <c r="G700" s="980"/>
      <c r="I700" s="986"/>
      <c r="J700" s="981"/>
      <c r="K700" s="980"/>
      <c r="L700" s="983"/>
      <c r="M700" s="984"/>
      <c r="N700" s="985"/>
      <c r="O700" s="985"/>
      <c r="P700" s="985"/>
      <c r="Q700" s="985"/>
    </row>
    <row r="701" spans="1:17">
      <c r="A701" s="976"/>
      <c r="B701" s="981"/>
      <c r="C701" s="978" t="str">
        <f t="shared" si="15"/>
        <v/>
      </c>
      <c r="D701" s="999"/>
      <c r="E701" s="980"/>
      <c r="G701" s="980"/>
      <c r="J701" s="981"/>
      <c r="K701" s="980"/>
      <c r="L701" s="983"/>
      <c r="M701" s="984"/>
      <c r="N701" s="985"/>
      <c r="O701" s="985"/>
      <c r="P701" s="985"/>
      <c r="Q701" s="985"/>
    </row>
    <row r="702" spans="1:17">
      <c r="A702" s="976"/>
      <c r="B702" s="981"/>
      <c r="C702" s="978" t="str">
        <f t="shared" si="15"/>
        <v/>
      </c>
      <c r="D702" s="999"/>
      <c r="E702" s="980"/>
      <c r="F702" s="980"/>
      <c r="G702" s="980"/>
      <c r="I702" s="986"/>
      <c r="J702" s="981"/>
      <c r="K702" s="980"/>
      <c r="L702" s="983"/>
      <c r="M702" s="984"/>
      <c r="N702" s="985"/>
      <c r="O702" s="985"/>
      <c r="P702" s="985"/>
      <c r="Q702" s="985"/>
    </row>
    <row r="703" spans="1:17">
      <c r="C703" s="978" t="str">
        <f t="shared" si="15"/>
        <v/>
      </c>
      <c r="J703" s="981"/>
      <c r="K703" s="980"/>
      <c r="L703" s="983"/>
      <c r="M703" s="984"/>
      <c r="N703" s="985"/>
      <c r="O703" s="985"/>
      <c r="P703" s="985"/>
      <c r="Q703" s="985"/>
    </row>
    <row r="704" spans="1:17">
      <c r="A704" s="976"/>
      <c r="B704" s="981"/>
      <c r="C704" s="978" t="str">
        <f t="shared" si="15"/>
        <v/>
      </c>
      <c r="D704" s="999"/>
      <c r="E704" s="980"/>
      <c r="F704" s="980"/>
      <c r="G704" s="980"/>
      <c r="I704" s="986"/>
      <c r="J704" s="981"/>
      <c r="K704" s="980"/>
      <c r="L704" s="983"/>
      <c r="M704" s="984"/>
      <c r="N704" s="985"/>
      <c r="O704" s="985"/>
      <c r="P704" s="985"/>
      <c r="Q704" s="985"/>
    </row>
    <row r="705" spans="1:17">
      <c r="A705" s="976"/>
      <c r="B705" s="981"/>
      <c r="C705" s="978" t="str">
        <f t="shared" si="15"/>
        <v/>
      </c>
      <c r="D705" s="999"/>
      <c r="E705" s="980"/>
      <c r="F705" s="980"/>
      <c r="G705" s="980"/>
      <c r="I705" s="986"/>
      <c r="J705" s="981"/>
      <c r="K705" s="980"/>
      <c r="L705" s="983"/>
      <c r="M705" s="984"/>
      <c r="N705" s="985"/>
      <c r="O705" s="985"/>
      <c r="P705" s="985"/>
      <c r="Q705" s="985"/>
    </row>
    <row r="706" spans="1:17">
      <c r="C706" s="978" t="str">
        <f t="shared" si="15"/>
        <v/>
      </c>
      <c r="J706" s="981"/>
      <c r="K706" s="980"/>
      <c r="L706" s="983"/>
      <c r="M706" s="984"/>
      <c r="N706" s="985"/>
      <c r="O706" s="985"/>
      <c r="P706" s="985"/>
      <c r="Q706" s="985"/>
    </row>
    <row r="707" spans="1:17">
      <c r="A707" s="976"/>
      <c r="B707" s="981"/>
      <c r="C707" s="978" t="str">
        <f t="shared" si="15"/>
        <v/>
      </c>
      <c r="D707" s="999"/>
      <c r="E707" s="980"/>
      <c r="F707" s="980"/>
      <c r="G707" s="980"/>
      <c r="J707" s="981"/>
      <c r="K707" s="980"/>
      <c r="L707" s="983"/>
      <c r="M707" s="984"/>
      <c r="N707" s="985"/>
      <c r="O707" s="985"/>
      <c r="P707" s="985"/>
      <c r="Q707" s="985"/>
    </row>
    <row r="708" spans="1:17">
      <c r="C708" s="978" t="str">
        <f t="shared" si="15"/>
        <v/>
      </c>
      <c r="J708" s="981"/>
      <c r="K708" s="980"/>
      <c r="L708" s="983"/>
      <c r="M708" s="984"/>
      <c r="N708" s="985"/>
      <c r="O708" s="985"/>
      <c r="P708" s="985"/>
      <c r="Q708" s="985"/>
    </row>
    <row r="709" spans="1:17">
      <c r="A709" s="976"/>
      <c r="B709" s="981"/>
      <c r="C709" s="978" t="str">
        <f t="shared" si="15"/>
        <v/>
      </c>
      <c r="D709" s="999"/>
      <c r="E709" s="980"/>
      <c r="G709" s="980"/>
      <c r="J709" s="981"/>
      <c r="K709" s="980"/>
      <c r="L709" s="983"/>
      <c r="M709" s="984"/>
      <c r="N709" s="985"/>
      <c r="O709" s="985"/>
      <c r="P709" s="985"/>
      <c r="Q709" s="985"/>
    </row>
    <row r="710" spans="1:17">
      <c r="A710" s="976"/>
      <c r="B710" s="981"/>
      <c r="C710" s="978" t="str">
        <f t="shared" si="15"/>
        <v/>
      </c>
      <c r="D710" s="999"/>
      <c r="E710" s="980"/>
      <c r="F710" s="980"/>
      <c r="G710" s="980"/>
      <c r="H710" s="981"/>
      <c r="J710" s="981"/>
      <c r="K710" s="980"/>
      <c r="L710" s="983"/>
      <c r="M710" s="984"/>
      <c r="N710" s="985"/>
      <c r="O710" s="985"/>
      <c r="P710" s="985"/>
      <c r="Q710" s="985"/>
    </row>
    <row r="711" spans="1:17">
      <c r="A711" s="976"/>
      <c r="B711" s="981"/>
      <c r="C711" s="978" t="str">
        <f t="shared" si="15"/>
        <v/>
      </c>
      <c r="D711" s="999"/>
      <c r="E711" s="980"/>
      <c r="F711" s="980"/>
      <c r="G711" s="980"/>
      <c r="J711" s="981"/>
      <c r="K711" s="980"/>
      <c r="L711" s="983"/>
      <c r="M711" s="984"/>
      <c r="N711" s="985"/>
      <c r="O711" s="985"/>
      <c r="P711" s="985"/>
      <c r="Q711" s="985"/>
    </row>
    <row r="712" spans="1:17">
      <c r="C712" s="978" t="str">
        <f t="shared" si="15"/>
        <v/>
      </c>
      <c r="J712" s="981"/>
      <c r="K712" s="980"/>
      <c r="L712" s="983"/>
      <c r="M712" s="984"/>
      <c r="N712" s="985"/>
      <c r="O712" s="985"/>
      <c r="P712" s="985"/>
      <c r="Q712" s="985"/>
    </row>
    <row r="713" spans="1:17">
      <c r="C713" s="978" t="str">
        <f t="shared" si="15"/>
        <v/>
      </c>
      <c r="J713" s="981"/>
      <c r="K713" s="980"/>
      <c r="L713" s="983"/>
      <c r="M713" s="984"/>
      <c r="N713" s="985"/>
      <c r="O713" s="985"/>
      <c r="P713" s="985"/>
      <c r="Q713" s="985"/>
    </row>
    <row r="714" spans="1:17">
      <c r="C714" s="978" t="str">
        <f t="shared" si="15"/>
        <v/>
      </c>
      <c r="J714" s="981"/>
      <c r="K714" s="980"/>
      <c r="L714" s="983"/>
      <c r="M714" s="984"/>
      <c r="N714" s="985"/>
      <c r="O714" s="985"/>
      <c r="P714" s="985"/>
      <c r="Q714" s="985"/>
    </row>
    <row r="715" spans="1:17">
      <c r="C715" s="978" t="str">
        <f t="shared" si="15"/>
        <v/>
      </c>
      <c r="J715" s="981"/>
      <c r="K715" s="980"/>
      <c r="L715" s="983"/>
      <c r="M715" s="984"/>
      <c r="N715" s="985"/>
      <c r="O715" s="985"/>
      <c r="P715" s="985"/>
      <c r="Q715" s="985"/>
    </row>
    <row r="716" spans="1:17">
      <c r="C716" s="978" t="str">
        <f t="shared" si="15"/>
        <v/>
      </c>
      <c r="F716" s="980"/>
      <c r="J716" s="981"/>
      <c r="K716" s="980"/>
      <c r="L716" s="983"/>
      <c r="M716" s="984"/>
      <c r="N716" s="985"/>
      <c r="O716" s="985"/>
      <c r="P716" s="985"/>
      <c r="Q716" s="985"/>
    </row>
    <row r="717" spans="1:17">
      <c r="C717" s="978" t="str">
        <f t="shared" si="15"/>
        <v/>
      </c>
      <c r="J717" s="981"/>
      <c r="K717" s="980"/>
      <c r="L717" s="983"/>
      <c r="M717" s="984"/>
      <c r="N717" s="985"/>
      <c r="O717" s="985"/>
      <c r="P717" s="985"/>
      <c r="Q717" s="985"/>
    </row>
    <row r="718" spans="1:17">
      <c r="A718" s="976"/>
      <c r="B718" s="981"/>
      <c r="C718" s="978" t="str">
        <f t="shared" si="15"/>
        <v/>
      </c>
      <c r="D718" s="999"/>
      <c r="E718" s="980"/>
      <c r="F718" s="980"/>
      <c r="G718" s="980"/>
      <c r="I718" s="986"/>
      <c r="J718" s="981"/>
      <c r="K718" s="980"/>
      <c r="L718" s="983"/>
      <c r="M718" s="984"/>
      <c r="N718" s="985"/>
      <c r="O718" s="985"/>
      <c r="P718" s="985"/>
      <c r="Q718" s="985"/>
    </row>
    <row r="719" spans="1:17">
      <c r="C719" s="978" t="str">
        <f t="shared" si="15"/>
        <v/>
      </c>
      <c r="J719" s="981"/>
      <c r="K719" s="980"/>
      <c r="L719" s="983"/>
      <c r="M719" s="984"/>
      <c r="N719" s="985"/>
      <c r="O719" s="985"/>
      <c r="P719" s="985"/>
      <c r="Q719" s="985"/>
    </row>
    <row r="720" spans="1:17">
      <c r="C720" s="978" t="str">
        <f t="shared" si="15"/>
        <v/>
      </c>
      <c r="J720" s="981"/>
      <c r="K720" s="980"/>
      <c r="L720" s="983"/>
      <c r="M720" s="984"/>
      <c r="N720" s="985"/>
      <c r="O720" s="985"/>
      <c r="P720" s="985"/>
      <c r="Q720" s="985"/>
    </row>
    <row r="721" spans="1:17">
      <c r="C721" s="978" t="str">
        <f t="shared" si="15"/>
        <v/>
      </c>
      <c r="J721" s="981"/>
      <c r="K721" s="980"/>
      <c r="L721" s="983"/>
      <c r="M721" s="984"/>
      <c r="N721" s="985"/>
      <c r="O721" s="985"/>
      <c r="P721" s="985"/>
      <c r="Q721" s="985"/>
    </row>
    <row r="722" spans="1:17">
      <c r="A722" s="976"/>
      <c r="B722" s="981"/>
      <c r="C722" s="978" t="str">
        <f t="shared" si="15"/>
        <v/>
      </c>
      <c r="D722" s="999"/>
      <c r="E722" s="980"/>
      <c r="G722" s="980"/>
      <c r="J722" s="981"/>
      <c r="K722" s="980"/>
      <c r="L722" s="983"/>
      <c r="M722" s="984"/>
      <c r="N722" s="985"/>
      <c r="O722" s="985"/>
      <c r="P722" s="985"/>
      <c r="Q722" s="985"/>
    </row>
    <row r="723" spans="1:17">
      <c r="A723" s="976"/>
      <c r="B723" s="981"/>
      <c r="C723" s="978" t="str">
        <f t="shared" si="15"/>
        <v/>
      </c>
      <c r="D723" s="999"/>
      <c r="E723" s="980"/>
      <c r="F723" s="980"/>
      <c r="G723" s="980"/>
      <c r="J723" s="981"/>
      <c r="K723" s="980"/>
      <c r="L723" s="983"/>
      <c r="M723" s="984"/>
      <c r="N723" s="985"/>
      <c r="O723" s="985"/>
      <c r="P723" s="985"/>
      <c r="Q723" s="985"/>
    </row>
    <row r="724" spans="1:17">
      <c r="A724" s="976"/>
      <c r="B724" s="981"/>
      <c r="C724" s="978" t="str">
        <f t="shared" si="15"/>
        <v/>
      </c>
      <c r="D724" s="999"/>
      <c r="E724" s="980"/>
      <c r="F724" s="980"/>
      <c r="G724" s="980"/>
      <c r="H724" s="981"/>
      <c r="I724" s="981"/>
      <c r="J724" s="981"/>
      <c r="K724" s="980"/>
      <c r="L724" s="983"/>
      <c r="M724" s="984"/>
      <c r="N724" s="985"/>
      <c r="O724" s="985"/>
      <c r="P724" s="985"/>
      <c r="Q724" s="985"/>
    </row>
    <row r="725" spans="1:17">
      <c r="C725" s="978" t="str">
        <f t="shared" si="15"/>
        <v/>
      </c>
      <c r="J725" s="981"/>
      <c r="K725" s="980"/>
      <c r="L725" s="983"/>
      <c r="M725" s="984"/>
      <c r="N725" s="985"/>
      <c r="O725" s="985"/>
      <c r="P725" s="985"/>
      <c r="Q725" s="985"/>
    </row>
    <row r="726" spans="1:17">
      <c r="A726" s="976"/>
      <c r="B726" s="981"/>
      <c r="C726" s="978" t="str">
        <f t="shared" si="15"/>
        <v/>
      </c>
      <c r="D726" s="999"/>
      <c r="E726" s="980"/>
      <c r="F726" s="980"/>
      <c r="G726" s="980"/>
      <c r="I726" s="986"/>
      <c r="J726" s="981"/>
      <c r="K726" s="980"/>
      <c r="L726" s="983"/>
      <c r="M726" s="984"/>
      <c r="N726" s="985"/>
      <c r="O726" s="985"/>
      <c r="P726" s="985"/>
      <c r="Q726" s="985"/>
    </row>
    <row r="727" spans="1:17">
      <c r="A727" s="976"/>
      <c r="B727" s="981"/>
      <c r="C727" s="978" t="str">
        <f t="shared" si="15"/>
        <v/>
      </c>
      <c r="D727" s="999"/>
      <c r="E727" s="980"/>
      <c r="F727" s="980"/>
      <c r="G727" s="980"/>
      <c r="J727" s="981"/>
      <c r="K727" s="980"/>
      <c r="L727" s="983"/>
      <c r="M727" s="984"/>
      <c r="N727" s="985"/>
      <c r="O727" s="985"/>
      <c r="P727" s="985"/>
      <c r="Q727" s="985"/>
    </row>
    <row r="728" spans="1:17">
      <c r="C728" s="978" t="str">
        <f t="shared" si="15"/>
        <v/>
      </c>
      <c r="J728" s="981"/>
      <c r="K728" s="980"/>
      <c r="L728" s="983"/>
      <c r="M728" s="984"/>
      <c r="N728" s="985"/>
      <c r="O728" s="985"/>
      <c r="P728" s="985"/>
      <c r="Q728" s="985"/>
    </row>
    <row r="729" spans="1:17">
      <c r="C729" s="978" t="str">
        <f t="shared" si="15"/>
        <v/>
      </c>
      <c r="J729" s="981"/>
      <c r="K729" s="980"/>
      <c r="L729" s="983"/>
      <c r="M729" s="984"/>
      <c r="N729" s="985"/>
      <c r="O729" s="985"/>
      <c r="P729" s="985"/>
      <c r="Q729" s="985"/>
    </row>
    <row r="730" spans="1:17">
      <c r="C730" s="978" t="str">
        <f t="shared" si="15"/>
        <v/>
      </c>
      <c r="J730" s="981"/>
      <c r="K730" s="980"/>
      <c r="L730" s="983"/>
      <c r="M730" s="984"/>
      <c r="N730" s="985"/>
      <c r="O730" s="985"/>
      <c r="P730" s="985"/>
      <c r="Q730" s="985"/>
    </row>
    <row r="731" spans="1:17">
      <c r="C731" s="978" t="str">
        <f t="shared" si="15"/>
        <v/>
      </c>
      <c r="F731" s="980"/>
      <c r="J731" s="981"/>
      <c r="K731" s="980"/>
      <c r="L731" s="983"/>
      <c r="M731" s="984"/>
      <c r="N731" s="985"/>
      <c r="O731" s="985"/>
      <c r="P731" s="985"/>
      <c r="Q731" s="985"/>
    </row>
    <row r="732" spans="1:17">
      <c r="A732" s="976"/>
      <c r="B732" s="981"/>
      <c r="C732" s="978" t="str">
        <f t="shared" si="15"/>
        <v/>
      </c>
      <c r="D732" s="999"/>
      <c r="E732" s="980"/>
      <c r="F732" s="980"/>
      <c r="G732" s="980"/>
      <c r="J732" s="981"/>
      <c r="K732" s="980"/>
      <c r="L732" s="983"/>
      <c r="M732" s="984"/>
      <c r="N732" s="985"/>
      <c r="O732" s="985"/>
      <c r="P732" s="985"/>
      <c r="Q732" s="985"/>
    </row>
    <row r="733" spans="1:17">
      <c r="A733" s="976"/>
      <c r="B733" s="981"/>
      <c r="C733" s="978" t="str">
        <f t="shared" si="15"/>
        <v/>
      </c>
      <c r="D733" s="999"/>
      <c r="E733" s="980"/>
      <c r="F733" s="980"/>
      <c r="G733" s="980"/>
      <c r="I733" s="986"/>
      <c r="J733" s="981"/>
      <c r="K733" s="980"/>
      <c r="L733" s="983"/>
      <c r="M733" s="984"/>
      <c r="N733" s="985"/>
      <c r="O733" s="985"/>
      <c r="P733" s="985"/>
      <c r="Q733" s="985"/>
    </row>
    <row r="734" spans="1:17">
      <c r="A734" s="976"/>
      <c r="B734" s="981"/>
      <c r="C734" s="978" t="str">
        <f t="shared" si="15"/>
        <v/>
      </c>
      <c r="D734" s="999"/>
      <c r="E734" s="980"/>
      <c r="F734" s="980"/>
      <c r="G734" s="980"/>
      <c r="I734" s="986"/>
      <c r="J734" s="981"/>
      <c r="K734" s="980"/>
      <c r="L734" s="983"/>
      <c r="M734" s="984"/>
      <c r="N734" s="985"/>
      <c r="O734" s="985"/>
      <c r="P734" s="985"/>
      <c r="Q734" s="985"/>
    </row>
    <row r="735" spans="1:17">
      <c r="A735" s="976"/>
      <c r="B735" s="981"/>
      <c r="C735" s="978" t="str">
        <f t="shared" si="15"/>
        <v/>
      </c>
      <c r="D735" s="999"/>
      <c r="E735" s="980"/>
      <c r="F735" s="980"/>
      <c r="G735" s="980"/>
      <c r="H735" s="981"/>
      <c r="I735" s="986"/>
      <c r="J735" s="981"/>
      <c r="K735" s="980"/>
      <c r="L735" s="983"/>
      <c r="M735" s="984"/>
      <c r="N735" s="985"/>
      <c r="O735" s="985"/>
      <c r="P735" s="985"/>
      <c r="Q735" s="985"/>
    </row>
    <row r="736" spans="1:17">
      <c r="C736" s="978" t="str">
        <f t="shared" ref="C736:C799" si="16">IF(ISERROR((24*60)/B736),"",((24*60)/B736))</f>
        <v/>
      </c>
      <c r="J736" s="981"/>
      <c r="K736" s="980"/>
      <c r="L736" s="983"/>
      <c r="M736" s="984"/>
      <c r="N736" s="985"/>
      <c r="O736" s="985"/>
      <c r="P736" s="985"/>
      <c r="Q736" s="985"/>
    </row>
    <row r="737" spans="1:17">
      <c r="A737" s="976"/>
      <c r="B737" s="981"/>
      <c r="C737" s="978" t="str">
        <f t="shared" si="16"/>
        <v/>
      </c>
      <c r="D737" s="999"/>
      <c r="E737" s="980"/>
      <c r="F737" s="980"/>
      <c r="G737" s="980"/>
      <c r="J737" s="981"/>
      <c r="K737" s="980"/>
      <c r="L737" s="983"/>
      <c r="M737" s="984"/>
      <c r="N737" s="985"/>
      <c r="O737" s="985"/>
      <c r="P737" s="985"/>
      <c r="Q737" s="985"/>
    </row>
    <row r="738" spans="1:17">
      <c r="C738" s="978" t="str">
        <f t="shared" si="16"/>
        <v/>
      </c>
      <c r="J738" s="981"/>
      <c r="K738" s="980"/>
      <c r="L738" s="983"/>
      <c r="M738" s="984"/>
      <c r="N738" s="985"/>
      <c r="O738" s="985"/>
      <c r="P738" s="985"/>
      <c r="Q738" s="985"/>
    </row>
    <row r="739" spans="1:17">
      <c r="C739" s="978" t="str">
        <f t="shared" si="16"/>
        <v/>
      </c>
      <c r="J739" s="981"/>
      <c r="K739" s="980"/>
      <c r="L739" s="983"/>
      <c r="M739" s="984"/>
      <c r="N739" s="985"/>
      <c r="O739" s="985"/>
      <c r="P739" s="985"/>
      <c r="Q739" s="985"/>
    </row>
    <row r="740" spans="1:17">
      <c r="C740" s="978" t="str">
        <f t="shared" si="16"/>
        <v/>
      </c>
      <c r="K740" s="980"/>
      <c r="L740" s="983"/>
      <c r="M740" s="984"/>
      <c r="N740" s="985"/>
      <c r="O740" s="985"/>
      <c r="P740" s="985"/>
      <c r="Q740" s="985"/>
    </row>
    <row r="741" spans="1:17">
      <c r="C741" s="978" t="str">
        <f t="shared" si="16"/>
        <v/>
      </c>
      <c r="K741" s="980"/>
      <c r="L741" s="983"/>
      <c r="M741" s="984"/>
      <c r="N741" s="985"/>
      <c r="O741" s="985"/>
      <c r="P741" s="985"/>
      <c r="Q741" s="985"/>
    </row>
    <row r="742" spans="1:17">
      <c r="C742" s="978" t="str">
        <f t="shared" si="16"/>
        <v/>
      </c>
      <c r="K742" s="980"/>
      <c r="L742" s="983"/>
      <c r="M742" s="984"/>
      <c r="N742" s="985"/>
      <c r="O742" s="985"/>
      <c r="P742" s="985"/>
      <c r="Q742" s="985"/>
    </row>
    <row r="743" spans="1:17">
      <c r="C743" s="978" t="str">
        <f t="shared" si="16"/>
        <v/>
      </c>
      <c r="K743" s="980"/>
      <c r="L743" s="983"/>
      <c r="M743" s="984"/>
      <c r="N743" s="985"/>
      <c r="O743" s="985"/>
      <c r="P743" s="985"/>
      <c r="Q743" s="985"/>
    </row>
    <row r="744" spans="1:17">
      <c r="C744" s="978" t="str">
        <f t="shared" si="16"/>
        <v/>
      </c>
      <c r="K744" s="980"/>
      <c r="L744" s="983"/>
      <c r="M744" s="984"/>
      <c r="N744" s="985"/>
      <c r="O744" s="985"/>
      <c r="P744" s="985"/>
      <c r="Q744" s="985"/>
    </row>
    <row r="745" spans="1:17">
      <c r="C745" s="978" t="str">
        <f t="shared" si="16"/>
        <v/>
      </c>
      <c r="K745" s="980"/>
      <c r="L745" s="983"/>
      <c r="M745" s="984"/>
      <c r="N745" s="985"/>
      <c r="O745" s="985"/>
      <c r="P745" s="985"/>
      <c r="Q745" s="985"/>
    </row>
    <row r="746" spans="1:17">
      <c r="C746" s="978" t="str">
        <f t="shared" si="16"/>
        <v/>
      </c>
      <c r="K746" s="980"/>
      <c r="L746" s="983"/>
      <c r="M746" s="984"/>
      <c r="N746" s="985"/>
      <c r="O746" s="985"/>
      <c r="P746" s="985"/>
      <c r="Q746" s="985"/>
    </row>
    <row r="747" spans="1:17">
      <c r="C747" s="978" t="str">
        <f t="shared" si="16"/>
        <v/>
      </c>
      <c r="K747" s="980"/>
      <c r="L747" s="983"/>
      <c r="M747" s="984"/>
      <c r="N747" s="985"/>
      <c r="O747" s="985"/>
      <c r="P747" s="985"/>
      <c r="Q747" s="985"/>
    </row>
    <row r="748" spans="1:17">
      <c r="C748" s="978" t="str">
        <f t="shared" si="16"/>
        <v/>
      </c>
      <c r="K748" s="980"/>
      <c r="L748" s="983"/>
      <c r="M748" s="984"/>
      <c r="N748" s="985"/>
      <c r="O748" s="985"/>
      <c r="P748" s="985"/>
      <c r="Q748" s="985"/>
    </row>
    <row r="749" spans="1:17">
      <c r="C749" s="978" t="str">
        <f t="shared" si="16"/>
        <v/>
      </c>
      <c r="K749" s="980"/>
      <c r="L749" s="983"/>
      <c r="M749" s="984"/>
      <c r="N749" s="985"/>
      <c r="O749" s="985"/>
      <c r="P749" s="985"/>
      <c r="Q749" s="985"/>
    </row>
    <row r="750" spans="1:17">
      <c r="C750" s="978" t="str">
        <f t="shared" si="16"/>
        <v/>
      </c>
      <c r="K750" s="980"/>
      <c r="L750" s="983"/>
      <c r="M750" s="984"/>
      <c r="N750" s="985"/>
      <c r="O750" s="985"/>
      <c r="P750" s="985"/>
      <c r="Q750" s="985"/>
    </row>
    <row r="751" spans="1:17">
      <c r="C751" s="978" t="str">
        <f t="shared" si="16"/>
        <v/>
      </c>
      <c r="K751" s="980"/>
      <c r="L751" s="983"/>
      <c r="M751" s="984"/>
      <c r="N751" s="985"/>
      <c r="O751" s="985"/>
      <c r="P751" s="985"/>
      <c r="Q751" s="985"/>
    </row>
    <row r="752" spans="1:17">
      <c r="C752" s="978" t="str">
        <f t="shared" si="16"/>
        <v/>
      </c>
      <c r="K752" s="980"/>
      <c r="L752" s="983"/>
      <c r="M752" s="984"/>
      <c r="N752" s="985"/>
      <c r="O752" s="985"/>
      <c r="P752" s="985"/>
      <c r="Q752" s="985"/>
    </row>
    <row r="753" spans="3:17">
      <c r="C753" s="978" t="str">
        <f t="shared" si="16"/>
        <v/>
      </c>
      <c r="K753" s="980"/>
      <c r="L753" s="983"/>
      <c r="M753" s="984"/>
      <c r="N753" s="985"/>
      <c r="O753" s="985"/>
      <c r="P753" s="985"/>
      <c r="Q753" s="985"/>
    </row>
    <row r="754" spans="3:17">
      <c r="C754" s="978" t="str">
        <f t="shared" si="16"/>
        <v/>
      </c>
      <c r="K754" s="980"/>
      <c r="L754" s="983"/>
      <c r="M754" s="984"/>
      <c r="N754" s="985"/>
      <c r="O754" s="985"/>
      <c r="P754" s="985"/>
      <c r="Q754" s="985"/>
    </row>
    <row r="755" spans="3:17">
      <c r="C755" s="978" t="str">
        <f t="shared" si="16"/>
        <v/>
      </c>
      <c r="K755" s="980"/>
      <c r="L755" s="983"/>
      <c r="M755" s="984"/>
      <c r="N755" s="985"/>
      <c r="O755" s="985"/>
      <c r="P755" s="985"/>
      <c r="Q755" s="985"/>
    </row>
    <row r="756" spans="3:17">
      <c r="C756" s="978" t="str">
        <f t="shared" si="16"/>
        <v/>
      </c>
      <c r="K756" s="980"/>
      <c r="L756" s="983"/>
      <c r="M756" s="984"/>
      <c r="N756" s="985"/>
      <c r="O756" s="985"/>
      <c r="P756" s="985"/>
      <c r="Q756" s="985"/>
    </row>
    <row r="757" spans="3:17">
      <c r="C757" s="978" t="str">
        <f t="shared" si="16"/>
        <v/>
      </c>
      <c r="K757" s="980"/>
      <c r="L757" s="983"/>
      <c r="M757" s="984"/>
      <c r="N757" s="985"/>
      <c r="O757" s="985"/>
      <c r="P757" s="985"/>
      <c r="Q757" s="985"/>
    </row>
    <row r="758" spans="3:17">
      <c r="C758" s="978" t="str">
        <f t="shared" si="16"/>
        <v/>
      </c>
      <c r="K758" s="980"/>
      <c r="L758" s="983"/>
      <c r="M758" s="984"/>
      <c r="N758" s="985"/>
      <c r="O758" s="985"/>
      <c r="P758" s="985"/>
      <c r="Q758" s="985"/>
    </row>
    <row r="759" spans="3:17">
      <c r="C759" s="978" t="str">
        <f t="shared" si="16"/>
        <v/>
      </c>
      <c r="K759" s="980"/>
      <c r="M759" s="984"/>
      <c r="N759" s="985"/>
      <c r="O759" s="985"/>
      <c r="P759" s="985"/>
      <c r="Q759" s="985"/>
    </row>
    <row r="760" spans="3:17">
      <c r="C760" s="978" t="str">
        <f t="shared" si="16"/>
        <v/>
      </c>
      <c r="K760" s="980"/>
      <c r="M760" s="984"/>
      <c r="N760" s="985"/>
      <c r="O760" s="985"/>
      <c r="P760" s="985"/>
      <c r="Q760" s="985"/>
    </row>
    <row r="761" spans="3:17">
      <c r="C761" s="978" t="str">
        <f t="shared" si="16"/>
        <v/>
      </c>
      <c r="K761" s="980"/>
      <c r="M761" s="984"/>
      <c r="N761" s="985"/>
      <c r="O761" s="985"/>
      <c r="P761" s="985"/>
      <c r="Q761" s="985"/>
    </row>
    <row r="762" spans="3:17">
      <c r="C762" s="978" t="str">
        <f t="shared" si="16"/>
        <v/>
      </c>
      <c r="K762" s="980"/>
      <c r="M762" s="984"/>
      <c r="N762" s="985"/>
      <c r="O762" s="985"/>
      <c r="P762" s="985"/>
      <c r="Q762" s="985"/>
    </row>
    <row r="763" spans="3:17">
      <c r="C763" s="978" t="str">
        <f t="shared" si="16"/>
        <v/>
      </c>
      <c r="K763" s="980"/>
      <c r="M763" s="984"/>
      <c r="N763" s="985"/>
      <c r="O763" s="985"/>
      <c r="P763" s="985"/>
      <c r="Q763" s="985"/>
    </row>
    <row r="764" spans="3:17">
      <c r="C764" s="978" t="str">
        <f t="shared" si="16"/>
        <v/>
      </c>
      <c r="K764" s="980"/>
      <c r="M764" s="984"/>
      <c r="N764" s="985"/>
      <c r="O764" s="985"/>
      <c r="P764" s="985"/>
      <c r="Q764" s="985"/>
    </row>
    <row r="765" spans="3:17">
      <c r="C765" s="978" t="str">
        <f t="shared" si="16"/>
        <v/>
      </c>
      <c r="K765" s="980"/>
      <c r="M765" s="984"/>
      <c r="N765" s="985"/>
      <c r="O765" s="985"/>
      <c r="P765" s="985"/>
      <c r="Q765" s="985"/>
    </row>
    <row r="766" spans="3:17">
      <c r="C766" s="978" t="str">
        <f t="shared" si="16"/>
        <v/>
      </c>
      <c r="K766" s="980"/>
      <c r="M766" s="984"/>
      <c r="N766" s="985"/>
      <c r="O766" s="985"/>
      <c r="P766" s="985"/>
      <c r="Q766" s="985"/>
    </row>
    <row r="767" spans="3:17">
      <c r="C767" s="978" t="str">
        <f t="shared" si="16"/>
        <v/>
      </c>
      <c r="K767" s="980"/>
      <c r="M767" s="984"/>
      <c r="N767" s="985"/>
      <c r="O767" s="985"/>
      <c r="P767" s="985"/>
      <c r="Q767" s="985"/>
    </row>
    <row r="768" spans="3:17">
      <c r="C768" s="978" t="str">
        <f t="shared" si="16"/>
        <v/>
      </c>
      <c r="K768" s="980"/>
      <c r="M768" s="984"/>
      <c r="N768" s="985"/>
      <c r="O768" s="985"/>
      <c r="P768" s="985"/>
      <c r="Q768" s="985"/>
    </row>
    <row r="769" spans="3:17">
      <c r="C769" s="978" t="str">
        <f t="shared" si="16"/>
        <v/>
      </c>
      <c r="K769" s="980"/>
      <c r="M769" s="984"/>
      <c r="N769" s="985"/>
      <c r="O769" s="985"/>
      <c r="P769" s="985"/>
      <c r="Q769" s="985"/>
    </row>
    <row r="770" spans="3:17">
      <c r="C770" s="978" t="str">
        <f t="shared" si="16"/>
        <v/>
      </c>
      <c r="K770" s="980"/>
      <c r="M770" s="984"/>
      <c r="N770" s="985"/>
      <c r="O770" s="985"/>
      <c r="P770" s="985"/>
      <c r="Q770" s="985"/>
    </row>
    <row r="771" spans="3:17">
      <c r="C771" s="978" t="str">
        <f t="shared" si="16"/>
        <v/>
      </c>
      <c r="K771" s="980"/>
      <c r="M771" s="984"/>
      <c r="N771" s="985"/>
      <c r="O771" s="985"/>
      <c r="P771" s="985"/>
      <c r="Q771" s="985"/>
    </row>
    <row r="772" spans="3:17">
      <c r="C772" s="978" t="str">
        <f t="shared" si="16"/>
        <v/>
      </c>
      <c r="K772" s="980"/>
      <c r="M772" s="984"/>
      <c r="N772" s="985"/>
      <c r="O772" s="985"/>
      <c r="P772" s="985"/>
      <c r="Q772" s="985"/>
    </row>
    <row r="773" spans="3:17">
      <c r="C773" s="978" t="str">
        <f t="shared" si="16"/>
        <v/>
      </c>
      <c r="K773" s="980"/>
      <c r="M773" s="984"/>
      <c r="N773" s="985"/>
      <c r="O773" s="985"/>
      <c r="P773" s="985"/>
      <c r="Q773" s="985"/>
    </row>
    <row r="774" spans="3:17">
      <c r="C774" s="978" t="str">
        <f t="shared" si="16"/>
        <v/>
      </c>
      <c r="K774" s="980"/>
      <c r="M774" s="984"/>
      <c r="N774" s="985"/>
      <c r="O774" s="985"/>
      <c r="P774" s="985"/>
      <c r="Q774" s="985"/>
    </row>
    <row r="775" spans="3:17">
      <c r="C775" s="978" t="str">
        <f t="shared" si="16"/>
        <v/>
      </c>
      <c r="K775" s="980"/>
      <c r="M775" s="984"/>
      <c r="N775" s="985"/>
      <c r="O775" s="985"/>
      <c r="P775" s="985"/>
      <c r="Q775" s="985"/>
    </row>
    <row r="776" spans="3:17">
      <c r="C776" s="978" t="str">
        <f t="shared" si="16"/>
        <v/>
      </c>
      <c r="K776" s="980"/>
      <c r="M776" s="984"/>
      <c r="N776" s="985"/>
      <c r="O776" s="985"/>
      <c r="P776" s="985"/>
      <c r="Q776" s="985"/>
    </row>
    <row r="777" spans="3:17">
      <c r="C777" s="978" t="str">
        <f t="shared" si="16"/>
        <v/>
      </c>
      <c r="K777" s="980"/>
      <c r="M777" s="984"/>
      <c r="N777" s="985"/>
      <c r="O777" s="985"/>
      <c r="P777" s="985"/>
      <c r="Q777" s="985"/>
    </row>
    <row r="778" spans="3:17">
      <c r="C778" s="978" t="str">
        <f t="shared" si="16"/>
        <v/>
      </c>
      <c r="K778" s="980"/>
      <c r="M778" s="984"/>
      <c r="N778" s="985"/>
      <c r="O778" s="985"/>
      <c r="P778" s="985"/>
      <c r="Q778" s="985"/>
    </row>
    <row r="779" spans="3:17">
      <c r="C779" s="978" t="str">
        <f t="shared" si="16"/>
        <v/>
      </c>
      <c r="K779" s="980"/>
      <c r="M779" s="984"/>
      <c r="N779" s="985"/>
      <c r="O779" s="985"/>
      <c r="P779" s="985"/>
      <c r="Q779" s="985"/>
    </row>
    <row r="780" spans="3:17">
      <c r="C780" s="978" t="str">
        <f t="shared" si="16"/>
        <v/>
      </c>
      <c r="K780" s="980"/>
      <c r="M780" s="984"/>
      <c r="N780" s="985"/>
      <c r="O780" s="985"/>
      <c r="P780" s="985"/>
      <c r="Q780" s="985"/>
    </row>
    <row r="781" spans="3:17">
      <c r="C781" s="978" t="str">
        <f t="shared" si="16"/>
        <v/>
      </c>
      <c r="K781" s="980"/>
      <c r="M781" s="984"/>
      <c r="N781" s="985"/>
      <c r="O781" s="985"/>
      <c r="P781" s="985"/>
      <c r="Q781" s="985"/>
    </row>
    <row r="782" spans="3:17">
      <c r="C782" s="978" t="str">
        <f t="shared" si="16"/>
        <v/>
      </c>
      <c r="K782" s="980"/>
      <c r="M782" s="984"/>
      <c r="N782" s="985"/>
      <c r="O782" s="985"/>
      <c r="P782" s="985"/>
      <c r="Q782" s="985"/>
    </row>
    <row r="783" spans="3:17">
      <c r="C783" s="978" t="str">
        <f t="shared" si="16"/>
        <v/>
      </c>
      <c r="K783" s="980"/>
      <c r="M783" s="984"/>
      <c r="N783" s="985"/>
      <c r="O783" s="985"/>
      <c r="P783" s="985"/>
      <c r="Q783" s="985"/>
    </row>
    <row r="784" spans="3:17">
      <c r="C784" s="978" t="str">
        <f t="shared" si="16"/>
        <v/>
      </c>
      <c r="K784" s="980"/>
      <c r="M784" s="984"/>
      <c r="N784" s="985"/>
      <c r="O784" s="985"/>
      <c r="P784" s="985"/>
      <c r="Q784" s="985"/>
    </row>
    <row r="785" spans="3:17">
      <c r="C785" s="978" t="str">
        <f t="shared" si="16"/>
        <v/>
      </c>
      <c r="K785" s="980"/>
      <c r="M785" s="984"/>
      <c r="N785" s="985"/>
      <c r="O785" s="985"/>
      <c r="P785" s="985"/>
      <c r="Q785" s="985"/>
    </row>
    <row r="786" spans="3:17">
      <c r="C786" s="978" t="str">
        <f t="shared" si="16"/>
        <v/>
      </c>
      <c r="K786" s="980"/>
      <c r="M786" s="984"/>
      <c r="N786" s="985"/>
      <c r="O786" s="985"/>
      <c r="P786" s="985"/>
      <c r="Q786" s="985"/>
    </row>
    <row r="787" spans="3:17">
      <c r="C787" s="978" t="str">
        <f t="shared" si="16"/>
        <v/>
      </c>
      <c r="K787" s="980"/>
      <c r="M787" s="984"/>
      <c r="N787" s="985"/>
      <c r="O787" s="985"/>
      <c r="P787" s="985"/>
      <c r="Q787" s="985"/>
    </row>
    <row r="788" spans="3:17">
      <c r="C788" s="978" t="str">
        <f t="shared" si="16"/>
        <v/>
      </c>
      <c r="K788" s="980"/>
      <c r="M788" s="984"/>
      <c r="N788" s="985"/>
      <c r="O788" s="985"/>
      <c r="P788" s="985"/>
      <c r="Q788" s="985"/>
    </row>
    <row r="789" spans="3:17">
      <c r="C789" s="978" t="str">
        <f t="shared" si="16"/>
        <v/>
      </c>
      <c r="K789" s="980"/>
      <c r="M789" s="984"/>
      <c r="N789" s="985"/>
      <c r="O789" s="985"/>
      <c r="P789" s="985"/>
      <c r="Q789" s="985"/>
    </row>
    <row r="790" spans="3:17">
      <c r="C790" s="978" t="str">
        <f t="shared" si="16"/>
        <v/>
      </c>
      <c r="K790" s="980"/>
      <c r="M790" s="984"/>
      <c r="N790" s="985"/>
      <c r="O790" s="985"/>
      <c r="P790" s="985"/>
      <c r="Q790" s="985"/>
    </row>
    <row r="791" spans="3:17">
      <c r="C791" s="978" t="str">
        <f t="shared" si="16"/>
        <v/>
      </c>
      <c r="K791" s="980"/>
      <c r="M791" s="984"/>
      <c r="N791" s="985"/>
      <c r="O791" s="985"/>
      <c r="P791" s="985"/>
      <c r="Q791" s="985"/>
    </row>
    <row r="792" spans="3:17">
      <c r="C792" s="978" t="str">
        <f t="shared" si="16"/>
        <v/>
      </c>
      <c r="K792" s="980"/>
      <c r="M792" s="984"/>
      <c r="N792" s="985"/>
      <c r="O792" s="985"/>
      <c r="P792" s="985"/>
      <c r="Q792" s="985"/>
    </row>
    <row r="793" spans="3:17">
      <c r="C793" s="978" t="str">
        <f t="shared" si="16"/>
        <v/>
      </c>
      <c r="K793" s="980"/>
      <c r="M793" s="984"/>
      <c r="N793" s="985"/>
      <c r="O793" s="985"/>
      <c r="P793" s="985"/>
      <c r="Q793" s="985"/>
    </row>
    <row r="794" spans="3:17">
      <c r="C794" s="978" t="str">
        <f t="shared" si="16"/>
        <v/>
      </c>
      <c r="K794" s="980"/>
      <c r="M794" s="984"/>
      <c r="N794" s="985"/>
      <c r="O794" s="985"/>
      <c r="P794" s="985"/>
      <c r="Q794" s="985"/>
    </row>
    <row r="795" spans="3:17">
      <c r="C795" s="978" t="str">
        <f t="shared" si="16"/>
        <v/>
      </c>
      <c r="K795" s="980"/>
      <c r="M795" s="984"/>
      <c r="N795" s="985"/>
      <c r="O795" s="985"/>
      <c r="P795" s="985"/>
      <c r="Q795" s="985"/>
    </row>
    <row r="796" spans="3:17">
      <c r="C796" s="978" t="str">
        <f t="shared" si="16"/>
        <v/>
      </c>
      <c r="K796" s="980"/>
      <c r="M796" s="984"/>
      <c r="N796" s="985"/>
      <c r="O796" s="985"/>
      <c r="P796" s="985"/>
      <c r="Q796" s="985"/>
    </row>
    <row r="797" spans="3:17">
      <c r="C797" s="978" t="str">
        <f t="shared" si="16"/>
        <v/>
      </c>
      <c r="K797" s="980"/>
      <c r="M797" s="984"/>
      <c r="N797" s="985"/>
      <c r="O797" s="985"/>
      <c r="P797" s="985"/>
      <c r="Q797" s="985"/>
    </row>
    <row r="798" spans="3:17">
      <c r="C798" s="978" t="str">
        <f t="shared" si="16"/>
        <v/>
      </c>
      <c r="K798" s="980"/>
      <c r="M798" s="984"/>
      <c r="N798" s="985"/>
      <c r="O798" s="985"/>
      <c r="P798" s="985"/>
      <c r="Q798" s="985"/>
    </row>
    <row r="799" spans="3:17">
      <c r="C799" s="978" t="str">
        <f t="shared" si="16"/>
        <v/>
      </c>
      <c r="K799" s="980"/>
      <c r="M799" s="984"/>
      <c r="N799" s="985"/>
      <c r="O799" s="985"/>
      <c r="P799" s="985"/>
      <c r="Q799" s="985"/>
    </row>
    <row r="800" spans="3:17">
      <c r="C800" s="978" t="str">
        <f t="shared" ref="C800:C863" si="17">IF(ISERROR((24*60)/B800),"",((24*60)/B800))</f>
        <v/>
      </c>
      <c r="K800" s="980"/>
      <c r="M800" s="984"/>
      <c r="N800" s="985"/>
      <c r="O800" s="985"/>
      <c r="P800" s="985"/>
      <c r="Q800" s="985"/>
    </row>
    <row r="801" spans="3:17">
      <c r="C801" s="978" t="str">
        <f t="shared" si="17"/>
        <v/>
      </c>
      <c r="K801" s="980"/>
      <c r="M801" s="984"/>
      <c r="N801" s="985"/>
      <c r="O801" s="985"/>
      <c r="P801" s="985"/>
      <c r="Q801" s="985"/>
    </row>
    <row r="802" spans="3:17">
      <c r="C802" s="978" t="str">
        <f t="shared" si="17"/>
        <v/>
      </c>
      <c r="K802" s="980"/>
      <c r="M802" s="984"/>
      <c r="N802" s="985"/>
      <c r="O802" s="985"/>
      <c r="P802" s="985"/>
      <c r="Q802" s="985"/>
    </row>
    <row r="803" spans="3:17">
      <c r="C803" s="978" t="str">
        <f t="shared" si="17"/>
        <v/>
      </c>
      <c r="K803" s="980"/>
      <c r="M803" s="984"/>
      <c r="N803" s="985"/>
      <c r="O803" s="985"/>
      <c r="P803" s="985"/>
      <c r="Q803" s="985"/>
    </row>
    <row r="804" spans="3:17">
      <c r="C804" s="978" t="str">
        <f t="shared" si="17"/>
        <v/>
      </c>
      <c r="K804" s="980"/>
      <c r="M804" s="984"/>
      <c r="N804" s="985"/>
      <c r="O804" s="985"/>
      <c r="P804" s="985"/>
      <c r="Q804" s="985"/>
    </row>
    <row r="805" spans="3:17">
      <c r="C805" s="978" t="str">
        <f t="shared" si="17"/>
        <v/>
      </c>
      <c r="K805" s="980"/>
      <c r="M805" s="984"/>
      <c r="N805" s="985"/>
      <c r="O805" s="985"/>
      <c r="P805" s="985"/>
      <c r="Q805" s="985"/>
    </row>
    <row r="806" spans="3:17">
      <c r="C806" s="978" t="str">
        <f t="shared" si="17"/>
        <v/>
      </c>
      <c r="K806" s="980"/>
      <c r="M806" s="984"/>
      <c r="N806" s="985"/>
      <c r="O806" s="985"/>
      <c r="P806" s="985"/>
      <c r="Q806" s="985"/>
    </row>
    <row r="807" spans="3:17">
      <c r="C807" s="978" t="str">
        <f t="shared" si="17"/>
        <v/>
      </c>
      <c r="K807" s="980"/>
      <c r="M807" s="984"/>
      <c r="N807" s="985"/>
      <c r="O807" s="985"/>
      <c r="P807" s="985"/>
      <c r="Q807" s="985"/>
    </row>
    <row r="808" spans="3:17">
      <c r="C808" s="978" t="str">
        <f t="shared" si="17"/>
        <v/>
      </c>
      <c r="K808" s="980"/>
      <c r="M808" s="984"/>
      <c r="N808" s="985"/>
      <c r="O808" s="985"/>
      <c r="P808" s="985"/>
      <c r="Q808" s="985"/>
    </row>
    <row r="809" spans="3:17">
      <c r="C809" s="978" t="str">
        <f t="shared" si="17"/>
        <v/>
      </c>
      <c r="K809" s="980"/>
      <c r="M809" s="984"/>
      <c r="N809" s="985"/>
      <c r="O809" s="985"/>
      <c r="P809" s="985"/>
      <c r="Q809" s="985"/>
    </row>
    <row r="810" spans="3:17">
      <c r="C810" s="978" t="str">
        <f t="shared" si="17"/>
        <v/>
      </c>
      <c r="K810" s="980"/>
      <c r="M810" s="984"/>
      <c r="N810" s="985"/>
      <c r="O810" s="985"/>
      <c r="P810" s="985"/>
      <c r="Q810" s="985"/>
    </row>
    <row r="811" spans="3:17">
      <c r="C811" s="978" t="str">
        <f t="shared" si="17"/>
        <v/>
      </c>
      <c r="K811" s="980"/>
      <c r="M811" s="984"/>
      <c r="N811" s="985"/>
      <c r="O811" s="985"/>
      <c r="P811" s="985"/>
      <c r="Q811" s="985"/>
    </row>
    <row r="812" spans="3:17">
      <c r="C812" s="978" t="str">
        <f t="shared" si="17"/>
        <v/>
      </c>
      <c r="K812" s="980"/>
      <c r="M812" s="984"/>
      <c r="N812" s="985"/>
      <c r="O812" s="985"/>
      <c r="P812" s="985"/>
      <c r="Q812" s="985"/>
    </row>
    <row r="813" spans="3:17">
      <c r="C813" s="978" t="str">
        <f t="shared" si="17"/>
        <v/>
      </c>
      <c r="K813" s="980"/>
      <c r="M813" s="984"/>
      <c r="N813" s="985"/>
      <c r="O813" s="985"/>
      <c r="P813" s="985"/>
      <c r="Q813" s="985"/>
    </row>
    <row r="814" spans="3:17">
      <c r="C814" s="978" t="str">
        <f t="shared" si="17"/>
        <v/>
      </c>
      <c r="K814" s="980"/>
      <c r="M814" s="984"/>
      <c r="N814" s="985"/>
      <c r="O814" s="985"/>
      <c r="P814" s="985"/>
      <c r="Q814" s="985"/>
    </row>
    <row r="815" spans="3:17">
      <c r="C815" s="978" t="str">
        <f t="shared" si="17"/>
        <v/>
      </c>
      <c r="K815" s="980"/>
      <c r="M815" s="984"/>
      <c r="N815" s="985"/>
      <c r="O815" s="985"/>
      <c r="P815" s="985"/>
      <c r="Q815" s="985"/>
    </row>
    <row r="816" spans="3:17">
      <c r="C816" s="978" t="str">
        <f t="shared" si="17"/>
        <v/>
      </c>
      <c r="K816" s="980"/>
      <c r="M816" s="984"/>
      <c r="N816" s="985"/>
      <c r="O816" s="985"/>
      <c r="P816" s="985"/>
      <c r="Q816" s="985"/>
    </row>
    <row r="817" spans="3:17">
      <c r="C817" s="978" t="str">
        <f t="shared" si="17"/>
        <v/>
      </c>
      <c r="K817" s="980"/>
      <c r="M817" s="984"/>
      <c r="N817" s="985"/>
      <c r="O817" s="985"/>
      <c r="P817" s="985"/>
      <c r="Q817" s="985"/>
    </row>
    <row r="818" spans="3:17">
      <c r="C818" s="978" t="str">
        <f t="shared" si="17"/>
        <v/>
      </c>
      <c r="K818" s="980"/>
      <c r="M818" s="984"/>
      <c r="N818" s="985"/>
      <c r="O818" s="985"/>
      <c r="P818" s="985"/>
      <c r="Q818" s="985"/>
    </row>
    <row r="819" spans="3:17">
      <c r="C819" s="978" t="str">
        <f t="shared" si="17"/>
        <v/>
      </c>
      <c r="K819" s="980"/>
      <c r="M819" s="984"/>
      <c r="N819" s="985"/>
      <c r="O819" s="985"/>
      <c r="P819" s="985"/>
      <c r="Q819" s="985"/>
    </row>
    <row r="820" spans="3:17">
      <c r="C820" s="978" t="str">
        <f t="shared" si="17"/>
        <v/>
      </c>
      <c r="K820" s="980"/>
      <c r="M820" s="984"/>
      <c r="N820" s="985"/>
      <c r="O820" s="985"/>
      <c r="P820" s="985"/>
      <c r="Q820" s="985"/>
    </row>
    <row r="821" spans="3:17">
      <c r="C821" s="978" t="str">
        <f t="shared" si="17"/>
        <v/>
      </c>
      <c r="K821" s="980"/>
      <c r="M821" s="984"/>
      <c r="N821" s="985"/>
      <c r="O821" s="985"/>
      <c r="P821" s="985"/>
      <c r="Q821" s="985"/>
    </row>
    <row r="822" spans="3:17">
      <c r="C822" s="978" t="str">
        <f t="shared" si="17"/>
        <v/>
      </c>
      <c r="K822" s="980"/>
      <c r="M822" s="984"/>
      <c r="N822" s="985"/>
      <c r="O822" s="985"/>
      <c r="P822" s="985"/>
      <c r="Q822" s="985"/>
    </row>
    <row r="823" spans="3:17">
      <c r="C823" s="978" t="str">
        <f t="shared" si="17"/>
        <v/>
      </c>
      <c r="K823" s="980"/>
      <c r="M823" s="984"/>
      <c r="N823" s="985"/>
      <c r="O823" s="985"/>
      <c r="P823" s="985"/>
      <c r="Q823" s="985"/>
    </row>
    <row r="824" spans="3:17">
      <c r="C824" s="978" t="str">
        <f t="shared" si="17"/>
        <v/>
      </c>
      <c r="K824" s="980"/>
      <c r="M824" s="984"/>
      <c r="N824" s="985"/>
      <c r="O824" s="985"/>
      <c r="P824" s="985"/>
      <c r="Q824" s="985"/>
    </row>
    <row r="825" spans="3:17">
      <c r="C825" s="978" t="str">
        <f t="shared" si="17"/>
        <v/>
      </c>
      <c r="K825" s="980"/>
      <c r="M825" s="984"/>
      <c r="N825" s="985"/>
      <c r="O825" s="985"/>
      <c r="P825" s="985"/>
      <c r="Q825" s="985"/>
    </row>
    <row r="826" spans="3:17">
      <c r="C826" s="978" t="str">
        <f t="shared" si="17"/>
        <v/>
      </c>
      <c r="K826" s="980"/>
      <c r="M826" s="984"/>
      <c r="N826" s="985"/>
      <c r="O826" s="985"/>
      <c r="P826" s="985"/>
      <c r="Q826" s="985"/>
    </row>
    <row r="827" spans="3:17">
      <c r="C827" s="978" t="str">
        <f t="shared" si="17"/>
        <v/>
      </c>
      <c r="K827" s="980"/>
      <c r="M827" s="984"/>
      <c r="N827" s="985"/>
      <c r="O827" s="985"/>
      <c r="P827" s="985"/>
      <c r="Q827" s="985"/>
    </row>
    <row r="828" spans="3:17">
      <c r="C828" s="978" t="str">
        <f t="shared" si="17"/>
        <v/>
      </c>
      <c r="K828" s="980"/>
      <c r="M828" s="984"/>
      <c r="N828" s="985"/>
      <c r="O828" s="985"/>
      <c r="P828" s="985"/>
      <c r="Q828" s="985"/>
    </row>
    <row r="829" spans="3:17">
      <c r="C829" s="978" t="str">
        <f t="shared" si="17"/>
        <v/>
      </c>
      <c r="K829" s="980"/>
      <c r="M829" s="984"/>
      <c r="N829" s="985"/>
      <c r="O829" s="985"/>
      <c r="P829" s="985"/>
      <c r="Q829" s="985"/>
    </row>
    <row r="830" spans="3:17">
      <c r="C830" s="978" t="str">
        <f t="shared" si="17"/>
        <v/>
      </c>
      <c r="K830" s="980"/>
      <c r="M830" s="984"/>
      <c r="N830" s="985"/>
      <c r="O830" s="985"/>
      <c r="P830" s="985"/>
      <c r="Q830" s="985"/>
    </row>
    <row r="831" spans="3:17">
      <c r="C831" s="978" t="str">
        <f t="shared" si="17"/>
        <v/>
      </c>
      <c r="K831" s="980"/>
      <c r="M831" s="984"/>
      <c r="N831" s="985"/>
      <c r="O831" s="985"/>
      <c r="P831" s="985"/>
      <c r="Q831" s="985"/>
    </row>
    <row r="832" spans="3:17">
      <c r="C832" s="978" t="str">
        <f t="shared" si="17"/>
        <v/>
      </c>
      <c r="K832" s="980"/>
      <c r="M832" s="984"/>
      <c r="N832" s="985"/>
      <c r="O832" s="985"/>
      <c r="P832" s="985"/>
      <c r="Q832" s="985"/>
    </row>
    <row r="833" spans="3:17">
      <c r="C833" s="978" t="str">
        <f t="shared" si="17"/>
        <v/>
      </c>
      <c r="K833" s="980"/>
      <c r="M833" s="984"/>
      <c r="N833" s="985"/>
      <c r="O833" s="985"/>
      <c r="P833" s="985"/>
      <c r="Q833" s="985"/>
    </row>
    <row r="834" spans="3:17">
      <c r="C834" s="978" t="str">
        <f t="shared" si="17"/>
        <v/>
      </c>
      <c r="K834" s="980"/>
      <c r="M834" s="984"/>
      <c r="N834" s="985"/>
      <c r="O834" s="985"/>
      <c r="P834" s="985"/>
      <c r="Q834" s="985"/>
    </row>
    <row r="835" spans="3:17">
      <c r="C835" s="978" t="str">
        <f t="shared" si="17"/>
        <v/>
      </c>
      <c r="K835" s="980"/>
      <c r="M835" s="984"/>
      <c r="N835" s="985"/>
      <c r="O835" s="985"/>
      <c r="P835" s="985"/>
      <c r="Q835" s="985"/>
    </row>
    <row r="836" spans="3:17">
      <c r="C836" s="978" t="str">
        <f t="shared" si="17"/>
        <v/>
      </c>
      <c r="K836" s="980"/>
      <c r="M836" s="984"/>
      <c r="N836" s="985"/>
      <c r="O836" s="985"/>
      <c r="P836" s="985"/>
      <c r="Q836" s="985"/>
    </row>
    <row r="837" spans="3:17">
      <c r="C837" s="978" t="str">
        <f t="shared" si="17"/>
        <v/>
      </c>
      <c r="K837" s="980"/>
      <c r="M837" s="984"/>
      <c r="N837" s="985"/>
      <c r="O837" s="985"/>
      <c r="P837" s="985"/>
      <c r="Q837" s="985"/>
    </row>
    <row r="838" spans="3:17">
      <c r="C838" s="978" t="str">
        <f t="shared" si="17"/>
        <v/>
      </c>
      <c r="K838" s="980"/>
      <c r="M838" s="984"/>
      <c r="N838" s="985"/>
      <c r="O838" s="985"/>
      <c r="P838" s="985"/>
      <c r="Q838" s="985"/>
    </row>
    <row r="839" spans="3:17">
      <c r="C839" s="978" t="str">
        <f t="shared" si="17"/>
        <v/>
      </c>
      <c r="K839" s="980"/>
      <c r="M839" s="984"/>
      <c r="N839" s="985"/>
      <c r="O839" s="985"/>
      <c r="P839" s="985"/>
      <c r="Q839" s="985"/>
    </row>
    <row r="840" spans="3:17">
      <c r="C840" s="978" t="str">
        <f t="shared" si="17"/>
        <v/>
      </c>
      <c r="K840" s="980"/>
      <c r="M840" s="984"/>
      <c r="N840" s="985"/>
      <c r="O840" s="985"/>
      <c r="P840" s="985"/>
      <c r="Q840" s="985"/>
    </row>
    <row r="841" spans="3:17">
      <c r="C841" s="978" t="str">
        <f t="shared" si="17"/>
        <v/>
      </c>
      <c r="K841" s="980"/>
      <c r="M841" s="984"/>
      <c r="N841" s="985"/>
      <c r="O841" s="985"/>
      <c r="P841" s="985"/>
      <c r="Q841" s="985"/>
    </row>
    <row r="842" spans="3:17">
      <c r="C842" s="978" t="str">
        <f t="shared" si="17"/>
        <v/>
      </c>
      <c r="K842" s="980"/>
      <c r="M842" s="984"/>
      <c r="N842" s="985"/>
      <c r="O842" s="985"/>
      <c r="P842" s="985"/>
      <c r="Q842" s="985"/>
    </row>
    <row r="843" spans="3:17">
      <c r="C843" s="978" t="str">
        <f t="shared" si="17"/>
        <v/>
      </c>
      <c r="K843" s="980"/>
      <c r="M843" s="984"/>
      <c r="N843" s="985"/>
      <c r="O843" s="985"/>
      <c r="P843" s="985"/>
      <c r="Q843" s="985"/>
    </row>
    <row r="844" spans="3:17">
      <c r="C844" s="978" t="str">
        <f t="shared" si="17"/>
        <v/>
      </c>
      <c r="K844" s="980"/>
      <c r="M844" s="984"/>
      <c r="N844" s="985"/>
      <c r="O844" s="985"/>
      <c r="P844" s="985"/>
      <c r="Q844" s="985"/>
    </row>
    <row r="845" spans="3:17">
      <c r="C845" s="978" t="str">
        <f t="shared" si="17"/>
        <v/>
      </c>
      <c r="K845" s="980"/>
      <c r="M845" s="984"/>
      <c r="N845" s="985"/>
      <c r="O845" s="985"/>
      <c r="P845" s="985"/>
      <c r="Q845" s="985"/>
    </row>
    <row r="846" spans="3:17">
      <c r="C846" s="978" t="str">
        <f t="shared" si="17"/>
        <v/>
      </c>
      <c r="K846" s="980"/>
      <c r="M846" s="984"/>
      <c r="N846" s="985"/>
      <c r="O846" s="985"/>
      <c r="P846" s="985"/>
      <c r="Q846" s="985"/>
    </row>
    <row r="847" spans="3:17">
      <c r="C847" s="978" t="str">
        <f t="shared" si="17"/>
        <v/>
      </c>
      <c r="K847" s="980"/>
      <c r="M847" s="984"/>
      <c r="N847" s="985"/>
      <c r="O847" s="985"/>
      <c r="P847" s="985"/>
      <c r="Q847" s="985"/>
    </row>
    <row r="848" spans="3:17">
      <c r="C848" s="978" t="str">
        <f t="shared" si="17"/>
        <v/>
      </c>
      <c r="K848" s="980"/>
      <c r="M848" s="984"/>
      <c r="N848" s="985"/>
      <c r="O848" s="985"/>
      <c r="P848" s="985"/>
      <c r="Q848" s="985"/>
    </row>
    <row r="849" spans="3:17">
      <c r="C849" s="978" t="str">
        <f t="shared" si="17"/>
        <v/>
      </c>
      <c r="K849" s="980"/>
      <c r="M849" s="984"/>
      <c r="N849" s="985"/>
      <c r="O849" s="985"/>
      <c r="P849" s="985"/>
      <c r="Q849" s="985"/>
    </row>
    <row r="850" spans="3:17">
      <c r="C850" s="978" t="str">
        <f t="shared" si="17"/>
        <v/>
      </c>
      <c r="K850" s="980"/>
      <c r="M850" s="984"/>
      <c r="N850" s="985"/>
      <c r="O850" s="985"/>
      <c r="P850" s="985"/>
      <c r="Q850" s="985"/>
    </row>
    <row r="851" spans="3:17">
      <c r="C851" s="978" t="str">
        <f t="shared" si="17"/>
        <v/>
      </c>
      <c r="K851" s="980"/>
      <c r="M851" s="984"/>
      <c r="N851" s="985"/>
      <c r="O851" s="985"/>
      <c r="P851" s="985"/>
      <c r="Q851" s="985"/>
    </row>
    <row r="852" spans="3:17">
      <c r="C852" s="978" t="str">
        <f t="shared" si="17"/>
        <v/>
      </c>
      <c r="K852" s="980"/>
      <c r="M852" s="984"/>
      <c r="N852" s="985"/>
      <c r="O852" s="985"/>
      <c r="P852" s="985"/>
      <c r="Q852" s="985"/>
    </row>
    <row r="853" spans="3:17">
      <c r="C853" s="978" t="str">
        <f t="shared" si="17"/>
        <v/>
      </c>
      <c r="K853" s="980"/>
      <c r="M853" s="984"/>
      <c r="N853" s="985"/>
      <c r="O853" s="985"/>
      <c r="P853" s="985"/>
      <c r="Q853" s="985"/>
    </row>
    <row r="854" spans="3:17">
      <c r="C854" s="978" t="str">
        <f t="shared" si="17"/>
        <v/>
      </c>
      <c r="K854" s="980"/>
      <c r="M854" s="984"/>
      <c r="N854" s="985"/>
      <c r="O854" s="985"/>
      <c r="P854" s="985"/>
      <c r="Q854" s="985"/>
    </row>
    <row r="855" spans="3:17">
      <c r="C855" s="978" t="str">
        <f t="shared" si="17"/>
        <v/>
      </c>
      <c r="K855" s="980"/>
      <c r="M855" s="984"/>
      <c r="N855" s="985"/>
      <c r="O855" s="985"/>
      <c r="P855" s="985"/>
      <c r="Q855" s="985"/>
    </row>
    <row r="856" spans="3:17">
      <c r="C856" s="978" t="str">
        <f t="shared" si="17"/>
        <v/>
      </c>
      <c r="K856" s="980"/>
      <c r="M856" s="984"/>
      <c r="N856" s="985"/>
      <c r="O856" s="985"/>
      <c r="P856" s="985"/>
      <c r="Q856" s="985"/>
    </row>
    <row r="857" spans="3:17">
      <c r="C857" s="978" t="str">
        <f t="shared" si="17"/>
        <v/>
      </c>
      <c r="K857" s="980"/>
      <c r="M857" s="984"/>
      <c r="N857" s="985"/>
      <c r="O857" s="985"/>
      <c r="P857" s="985"/>
      <c r="Q857" s="985"/>
    </row>
    <row r="858" spans="3:17">
      <c r="C858" s="978" t="str">
        <f t="shared" si="17"/>
        <v/>
      </c>
      <c r="K858" s="980"/>
      <c r="M858" s="984"/>
      <c r="N858" s="985"/>
      <c r="O858" s="985"/>
      <c r="P858" s="985"/>
      <c r="Q858" s="985"/>
    </row>
    <row r="859" spans="3:17">
      <c r="C859" s="978" t="str">
        <f t="shared" si="17"/>
        <v/>
      </c>
      <c r="K859" s="980"/>
      <c r="M859" s="984"/>
      <c r="N859" s="985"/>
      <c r="O859" s="985"/>
      <c r="P859" s="985"/>
      <c r="Q859" s="985"/>
    </row>
    <row r="860" spans="3:17">
      <c r="C860" s="978" t="str">
        <f t="shared" si="17"/>
        <v/>
      </c>
      <c r="K860" s="980"/>
      <c r="M860" s="984"/>
      <c r="N860" s="985"/>
      <c r="O860" s="985"/>
      <c r="P860" s="985"/>
      <c r="Q860" s="985"/>
    </row>
    <row r="861" spans="3:17">
      <c r="C861" s="978" t="str">
        <f t="shared" si="17"/>
        <v/>
      </c>
      <c r="K861" s="980"/>
      <c r="M861" s="984"/>
      <c r="N861" s="985"/>
      <c r="O861" s="985"/>
      <c r="P861" s="985"/>
      <c r="Q861" s="985"/>
    </row>
    <row r="862" spans="3:17">
      <c r="C862" s="978" t="str">
        <f t="shared" si="17"/>
        <v/>
      </c>
      <c r="K862" s="980"/>
      <c r="M862" s="984"/>
      <c r="N862" s="985"/>
      <c r="O862" s="985"/>
      <c r="P862" s="985"/>
      <c r="Q862" s="985"/>
    </row>
    <row r="863" spans="3:17">
      <c r="C863" s="978" t="str">
        <f t="shared" si="17"/>
        <v/>
      </c>
      <c r="K863" s="980"/>
      <c r="M863" s="984"/>
      <c r="N863" s="985"/>
      <c r="O863" s="985"/>
      <c r="P863" s="985"/>
      <c r="Q863" s="985"/>
    </row>
    <row r="864" spans="3:17">
      <c r="C864" s="978" t="str">
        <f t="shared" ref="C864:C927" si="18">IF(ISERROR((24*60)/B864),"",((24*60)/B864))</f>
        <v/>
      </c>
      <c r="K864" s="980"/>
      <c r="M864" s="984"/>
      <c r="N864" s="985"/>
      <c r="O864" s="985"/>
      <c r="P864" s="985"/>
      <c r="Q864" s="985"/>
    </row>
    <row r="865" spans="3:17">
      <c r="C865" s="978" t="str">
        <f t="shared" si="18"/>
        <v/>
      </c>
      <c r="K865" s="980"/>
      <c r="M865" s="984"/>
      <c r="N865" s="985"/>
      <c r="O865" s="985"/>
      <c r="P865" s="985"/>
      <c r="Q865" s="985"/>
    </row>
    <row r="866" spans="3:17">
      <c r="C866" s="978" t="str">
        <f t="shared" si="18"/>
        <v/>
      </c>
      <c r="K866" s="980"/>
      <c r="M866" s="984"/>
      <c r="N866" s="985"/>
      <c r="O866" s="985"/>
      <c r="P866" s="985"/>
      <c r="Q866" s="985"/>
    </row>
    <row r="867" spans="3:17">
      <c r="C867" s="978" t="str">
        <f t="shared" si="18"/>
        <v/>
      </c>
      <c r="K867" s="980"/>
      <c r="M867" s="984"/>
      <c r="N867" s="985"/>
      <c r="O867" s="985"/>
      <c r="P867" s="985"/>
      <c r="Q867" s="985"/>
    </row>
    <row r="868" spans="3:17">
      <c r="C868" s="978" t="str">
        <f t="shared" si="18"/>
        <v/>
      </c>
      <c r="K868" s="980"/>
      <c r="M868" s="984"/>
      <c r="N868" s="985"/>
      <c r="O868" s="985"/>
      <c r="P868" s="985"/>
      <c r="Q868" s="985"/>
    </row>
    <row r="869" spans="3:17">
      <c r="C869" s="978" t="str">
        <f t="shared" si="18"/>
        <v/>
      </c>
      <c r="K869" s="980"/>
      <c r="M869" s="984"/>
      <c r="N869" s="985"/>
      <c r="O869" s="985"/>
      <c r="P869" s="985"/>
      <c r="Q869" s="985"/>
    </row>
    <row r="870" spans="3:17">
      <c r="C870" s="978" t="str">
        <f t="shared" si="18"/>
        <v/>
      </c>
      <c r="K870" s="980"/>
      <c r="M870" s="984"/>
      <c r="N870" s="985"/>
      <c r="O870" s="985"/>
      <c r="P870" s="985"/>
      <c r="Q870" s="985"/>
    </row>
    <row r="871" spans="3:17">
      <c r="C871" s="978" t="str">
        <f t="shared" si="18"/>
        <v/>
      </c>
      <c r="K871" s="980"/>
      <c r="M871" s="984"/>
      <c r="N871" s="985"/>
      <c r="O871" s="985"/>
      <c r="P871" s="985"/>
      <c r="Q871" s="985"/>
    </row>
    <row r="872" spans="3:17">
      <c r="C872" s="978" t="str">
        <f t="shared" si="18"/>
        <v/>
      </c>
      <c r="K872" s="980"/>
      <c r="M872" s="984"/>
      <c r="N872" s="985"/>
      <c r="O872" s="985"/>
      <c r="P872" s="985"/>
      <c r="Q872" s="985"/>
    </row>
    <row r="873" spans="3:17">
      <c r="C873" s="978" t="str">
        <f t="shared" si="18"/>
        <v/>
      </c>
      <c r="K873" s="980"/>
      <c r="M873" s="984"/>
      <c r="N873" s="985"/>
      <c r="O873" s="985"/>
      <c r="P873" s="985"/>
      <c r="Q873" s="985"/>
    </row>
    <row r="874" spans="3:17">
      <c r="C874" s="978" t="str">
        <f t="shared" si="18"/>
        <v/>
      </c>
      <c r="K874" s="980"/>
      <c r="M874" s="984"/>
      <c r="N874" s="985"/>
      <c r="O874" s="985"/>
      <c r="P874" s="985"/>
      <c r="Q874" s="985"/>
    </row>
    <row r="875" spans="3:17">
      <c r="C875" s="978" t="str">
        <f t="shared" si="18"/>
        <v/>
      </c>
      <c r="K875" s="980"/>
      <c r="M875" s="984"/>
      <c r="N875" s="985"/>
      <c r="O875" s="985"/>
      <c r="P875" s="985"/>
      <c r="Q875" s="985"/>
    </row>
    <row r="876" spans="3:17">
      <c r="C876" s="978" t="str">
        <f t="shared" si="18"/>
        <v/>
      </c>
      <c r="K876" s="980"/>
      <c r="M876" s="984"/>
      <c r="N876" s="985"/>
      <c r="O876" s="985"/>
      <c r="P876" s="985"/>
      <c r="Q876" s="985"/>
    </row>
    <row r="877" spans="3:17">
      <c r="C877" s="978" t="str">
        <f t="shared" si="18"/>
        <v/>
      </c>
      <c r="K877" s="980"/>
      <c r="M877" s="984"/>
      <c r="N877" s="985"/>
      <c r="O877" s="985"/>
      <c r="P877" s="985"/>
      <c r="Q877" s="985"/>
    </row>
    <row r="878" spans="3:17">
      <c r="C878" s="978" t="str">
        <f t="shared" si="18"/>
        <v/>
      </c>
      <c r="K878" s="980"/>
      <c r="M878" s="984"/>
      <c r="N878" s="985"/>
      <c r="O878" s="985"/>
      <c r="P878" s="985"/>
      <c r="Q878" s="985"/>
    </row>
    <row r="879" spans="3:17">
      <c r="C879" s="978" t="str">
        <f t="shared" si="18"/>
        <v/>
      </c>
      <c r="K879" s="980"/>
      <c r="M879" s="984"/>
      <c r="N879" s="985"/>
      <c r="O879" s="985"/>
      <c r="P879" s="985"/>
      <c r="Q879" s="985"/>
    </row>
    <row r="880" spans="3:17">
      <c r="C880" s="978" t="str">
        <f t="shared" si="18"/>
        <v/>
      </c>
      <c r="K880" s="980"/>
      <c r="M880" s="984"/>
      <c r="N880" s="985"/>
      <c r="O880" s="985"/>
      <c r="P880" s="985"/>
      <c r="Q880" s="985"/>
    </row>
    <row r="881" spans="3:17">
      <c r="C881" s="978" t="str">
        <f t="shared" si="18"/>
        <v/>
      </c>
      <c r="K881" s="980"/>
      <c r="M881" s="984"/>
      <c r="N881" s="985"/>
      <c r="O881" s="985"/>
      <c r="P881" s="985"/>
      <c r="Q881" s="985"/>
    </row>
    <row r="882" spans="3:17">
      <c r="C882" s="978" t="str">
        <f t="shared" si="18"/>
        <v/>
      </c>
      <c r="K882" s="980"/>
      <c r="M882" s="984"/>
      <c r="N882" s="985"/>
      <c r="O882" s="985"/>
      <c r="P882" s="985"/>
      <c r="Q882" s="985"/>
    </row>
    <row r="883" spans="3:17">
      <c r="C883" s="978" t="str">
        <f t="shared" si="18"/>
        <v/>
      </c>
      <c r="K883" s="980"/>
      <c r="M883" s="984"/>
      <c r="N883" s="985"/>
      <c r="O883" s="985"/>
      <c r="P883" s="985"/>
      <c r="Q883" s="985"/>
    </row>
    <row r="884" spans="3:17">
      <c r="C884" s="978" t="str">
        <f t="shared" si="18"/>
        <v/>
      </c>
      <c r="K884" s="980"/>
      <c r="M884" s="984"/>
      <c r="N884" s="985"/>
      <c r="O884" s="985"/>
      <c r="P884" s="985"/>
      <c r="Q884" s="985"/>
    </row>
    <row r="885" spans="3:17">
      <c r="C885" s="978" t="str">
        <f t="shared" si="18"/>
        <v/>
      </c>
      <c r="K885" s="980"/>
      <c r="M885" s="984"/>
      <c r="N885" s="985"/>
      <c r="O885" s="985"/>
      <c r="P885" s="985"/>
      <c r="Q885" s="985"/>
    </row>
    <row r="886" spans="3:17">
      <c r="C886" s="978" t="str">
        <f t="shared" si="18"/>
        <v/>
      </c>
      <c r="K886" s="980"/>
      <c r="M886" s="984"/>
      <c r="N886" s="985"/>
      <c r="O886" s="985"/>
      <c r="P886" s="985"/>
      <c r="Q886" s="985"/>
    </row>
    <row r="887" spans="3:17">
      <c r="C887" s="978" t="str">
        <f t="shared" si="18"/>
        <v/>
      </c>
      <c r="K887" s="980"/>
      <c r="M887" s="984"/>
      <c r="N887" s="985"/>
      <c r="O887" s="985"/>
      <c r="P887" s="985"/>
      <c r="Q887" s="985"/>
    </row>
    <row r="888" spans="3:17">
      <c r="C888" s="978" t="str">
        <f t="shared" si="18"/>
        <v/>
      </c>
      <c r="K888" s="980"/>
      <c r="M888" s="984"/>
      <c r="N888" s="985"/>
      <c r="O888" s="985"/>
      <c r="P888" s="985"/>
      <c r="Q888" s="985"/>
    </row>
    <row r="889" spans="3:17">
      <c r="C889" s="978" t="str">
        <f t="shared" si="18"/>
        <v/>
      </c>
      <c r="K889" s="980"/>
      <c r="M889" s="984"/>
      <c r="N889" s="985"/>
      <c r="O889" s="985"/>
      <c r="P889" s="985"/>
      <c r="Q889" s="985"/>
    </row>
    <row r="890" spans="3:17">
      <c r="C890" s="978" t="str">
        <f t="shared" si="18"/>
        <v/>
      </c>
      <c r="K890" s="980"/>
      <c r="M890" s="984"/>
      <c r="N890" s="985"/>
      <c r="O890" s="985"/>
      <c r="P890" s="985"/>
      <c r="Q890" s="985"/>
    </row>
    <row r="891" spans="3:17">
      <c r="C891" s="978" t="str">
        <f t="shared" si="18"/>
        <v/>
      </c>
      <c r="K891" s="980"/>
      <c r="M891" s="984"/>
      <c r="N891" s="985"/>
      <c r="O891" s="985"/>
      <c r="P891" s="985"/>
      <c r="Q891" s="985"/>
    </row>
    <row r="892" spans="3:17">
      <c r="C892" s="978" t="str">
        <f t="shared" si="18"/>
        <v/>
      </c>
      <c r="K892" s="980"/>
      <c r="M892" s="984"/>
      <c r="N892" s="985"/>
      <c r="O892" s="985"/>
      <c r="P892" s="985"/>
      <c r="Q892" s="985"/>
    </row>
    <row r="893" spans="3:17">
      <c r="C893" s="978" t="str">
        <f t="shared" si="18"/>
        <v/>
      </c>
      <c r="K893" s="980"/>
      <c r="M893" s="984"/>
      <c r="N893" s="985"/>
      <c r="O893" s="985"/>
      <c r="P893" s="985"/>
      <c r="Q893" s="985"/>
    </row>
    <row r="894" spans="3:17">
      <c r="C894" s="978" t="str">
        <f t="shared" si="18"/>
        <v/>
      </c>
      <c r="K894" s="980"/>
      <c r="M894" s="984"/>
      <c r="N894" s="985"/>
      <c r="O894" s="985"/>
      <c r="P894" s="985"/>
      <c r="Q894" s="985"/>
    </row>
    <row r="895" spans="3:17">
      <c r="C895" s="978" t="str">
        <f t="shared" si="18"/>
        <v/>
      </c>
      <c r="K895" s="980"/>
      <c r="M895" s="984"/>
      <c r="N895" s="985"/>
      <c r="O895" s="985"/>
      <c r="P895" s="985"/>
      <c r="Q895" s="985"/>
    </row>
    <row r="896" spans="3:17">
      <c r="C896" s="978" t="str">
        <f t="shared" si="18"/>
        <v/>
      </c>
      <c r="K896" s="980"/>
      <c r="M896" s="984"/>
      <c r="N896" s="985"/>
      <c r="O896" s="985"/>
      <c r="P896" s="985"/>
      <c r="Q896" s="985"/>
    </row>
    <row r="897" spans="3:17">
      <c r="C897" s="978" t="str">
        <f t="shared" si="18"/>
        <v/>
      </c>
      <c r="K897" s="980"/>
      <c r="M897" s="984"/>
      <c r="N897" s="985"/>
      <c r="O897" s="985"/>
      <c r="P897" s="985"/>
      <c r="Q897" s="985"/>
    </row>
    <row r="898" spans="3:17">
      <c r="C898" s="978" t="str">
        <f t="shared" si="18"/>
        <v/>
      </c>
      <c r="K898" s="980"/>
      <c r="M898" s="984"/>
      <c r="N898" s="985"/>
      <c r="O898" s="985"/>
      <c r="P898" s="985"/>
      <c r="Q898" s="985"/>
    </row>
    <row r="899" spans="3:17">
      <c r="C899" s="978" t="str">
        <f t="shared" si="18"/>
        <v/>
      </c>
      <c r="K899" s="980"/>
      <c r="M899" s="984"/>
      <c r="N899" s="985"/>
      <c r="O899" s="985"/>
      <c r="P899" s="985"/>
      <c r="Q899" s="985"/>
    </row>
    <row r="900" spans="3:17">
      <c r="C900" s="978" t="str">
        <f t="shared" si="18"/>
        <v/>
      </c>
      <c r="K900" s="980"/>
      <c r="M900" s="984"/>
      <c r="N900" s="985"/>
      <c r="O900" s="985"/>
      <c r="P900" s="985"/>
      <c r="Q900" s="985"/>
    </row>
    <row r="901" spans="3:17">
      <c r="C901" s="978" t="str">
        <f t="shared" si="18"/>
        <v/>
      </c>
      <c r="K901" s="980"/>
      <c r="M901" s="984"/>
      <c r="N901" s="985"/>
      <c r="O901" s="985"/>
      <c r="P901" s="985"/>
      <c r="Q901" s="985"/>
    </row>
    <row r="902" spans="3:17">
      <c r="C902" s="978" t="str">
        <f t="shared" si="18"/>
        <v/>
      </c>
      <c r="K902" s="980"/>
      <c r="M902" s="984"/>
      <c r="N902" s="985"/>
      <c r="O902" s="985"/>
      <c r="P902" s="985"/>
      <c r="Q902" s="985"/>
    </row>
    <row r="903" spans="3:17">
      <c r="C903" s="978" t="str">
        <f t="shared" si="18"/>
        <v/>
      </c>
      <c r="K903" s="980"/>
      <c r="M903" s="984"/>
      <c r="N903" s="985"/>
      <c r="O903" s="985"/>
      <c r="P903" s="985"/>
      <c r="Q903" s="985"/>
    </row>
    <row r="904" spans="3:17">
      <c r="C904" s="978" t="str">
        <f t="shared" si="18"/>
        <v/>
      </c>
      <c r="K904" s="980"/>
      <c r="M904" s="984"/>
      <c r="N904" s="985"/>
      <c r="O904" s="985"/>
      <c r="P904" s="985"/>
      <c r="Q904" s="985"/>
    </row>
    <row r="905" spans="3:17">
      <c r="C905" s="978" t="str">
        <f t="shared" si="18"/>
        <v/>
      </c>
      <c r="K905" s="980"/>
      <c r="M905" s="984"/>
      <c r="N905" s="985"/>
      <c r="O905" s="985"/>
      <c r="P905" s="985"/>
      <c r="Q905" s="985"/>
    </row>
    <row r="906" spans="3:17">
      <c r="C906" s="978" t="str">
        <f t="shared" si="18"/>
        <v/>
      </c>
      <c r="K906" s="980"/>
      <c r="M906" s="984"/>
      <c r="N906" s="985"/>
      <c r="O906" s="985"/>
      <c r="P906" s="985"/>
      <c r="Q906" s="985"/>
    </row>
    <row r="907" spans="3:17">
      <c r="C907" s="978" t="str">
        <f t="shared" si="18"/>
        <v/>
      </c>
      <c r="K907" s="980"/>
      <c r="M907" s="984"/>
      <c r="N907" s="985"/>
      <c r="O907" s="985"/>
      <c r="P907" s="985"/>
      <c r="Q907" s="985"/>
    </row>
    <row r="908" spans="3:17">
      <c r="C908" s="978" t="str">
        <f t="shared" si="18"/>
        <v/>
      </c>
      <c r="K908" s="980"/>
      <c r="M908" s="984"/>
      <c r="N908" s="985"/>
      <c r="O908" s="985"/>
      <c r="P908" s="985"/>
      <c r="Q908" s="985"/>
    </row>
    <row r="909" spans="3:17">
      <c r="C909" s="978" t="str">
        <f t="shared" si="18"/>
        <v/>
      </c>
      <c r="K909" s="980"/>
      <c r="M909" s="984"/>
      <c r="N909" s="985"/>
      <c r="O909" s="985"/>
      <c r="P909" s="985"/>
      <c r="Q909" s="985"/>
    </row>
    <row r="910" spans="3:17">
      <c r="C910" s="978" t="str">
        <f t="shared" si="18"/>
        <v/>
      </c>
      <c r="K910" s="980"/>
      <c r="M910" s="984"/>
      <c r="N910" s="985"/>
      <c r="O910" s="985"/>
      <c r="P910" s="985"/>
      <c r="Q910" s="985"/>
    </row>
    <row r="911" spans="3:17">
      <c r="C911" s="978" t="str">
        <f t="shared" si="18"/>
        <v/>
      </c>
      <c r="K911" s="980"/>
      <c r="M911" s="984"/>
      <c r="N911" s="985"/>
      <c r="O911" s="985"/>
      <c r="P911" s="985"/>
      <c r="Q911" s="985"/>
    </row>
    <row r="912" spans="3:17">
      <c r="C912" s="978" t="str">
        <f t="shared" si="18"/>
        <v/>
      </c>
      <c r="K912" s="980"/>
      <c r="M912" s="984"/>
      <c r="N912" s="985"/>
      <c r="O912" s="985"/>
      <c r="P912" s="985"/>
      <c r="Q912" s="985"/>
    </row>
    <row r="913" spans="3:17">
      <c r="C913" s="978" t="str">
        <f t="shared" si="18"/>
        <v/>
      </c>
      <c r="K913" s="980"/>
      <c r="M913" s="984"/>
      <c r="N913" s="985"/>
      <c r="O913" s="985"/>
      <c r="P913" s="985"/>
      <c r="Q913" s="985"/>
    </row>
    <row r="914" spans="3:17">
      <c r="C914" s="978" t="str">
        <f t="shared" si="18"/>
        <v/>
      </c>
      <c r="K914" s="980"/>
      <c r="M914" s="984"/>
      <c r="N914" s="985"/>
      <c r="O914" s="985"/>
      <c r="P914" s="985"/>
      <c r="Q914" s="985"/>
    </row>
    <row r="915" spans="3:17">
      <c r="C915" s="978" t="str">
        <f t="shared" si="18"/>
        <v/>
      </c>
      <c r="K915" s="980"/>
      <c r="M915" s="984"/>
      <c r="N915" s="985"/>
      <c r="O915" s="985"/>
      <c r="P915" s="985"/>
      <c r="Q915" s="985"/>
    </row>
    <row r="916" spans="3:17">
      <c r="C916" s="978" t="str">
        <f t="shared" si="18"/>
        <v/>
      </c>
      <c r="K916" s="980"/>
      <c r="M916" s="984"/>
      <c r="N916" s="985"/>
      <c r="O916" s="985"/>
      <c r="P916" s="985"/>
      <c r="Q916" s="985"/>
    </row>
    <row r="917" spans="3:17">
      <c r="C917" s="978" t="str">
        <f t="shared" si="18"/>
        <v/>
      </c>
      <c r="K917" s="980"/>
      <c r="M917" s="984"/>
      <c r="N917" s="985"/>
      <c r="O917" s="985"/>
      <c r="P917" s="985"/>
      <c r="Q917" s="985"/>
    </row>
    <row r="918" spans="3:17">
      <c r="C918" s="978" t="str">
        <f t="shared" si="18"/>
        <v/>
      </c>
      <c r="K918" s="980"/>
      <c r="M918" s="984"/>
      <c r="N918" s="985"/>
      <c r="O918" s="985"/>
      <c r="P918" s="985"/>
      <c r="Q918" s="985"/>
    </row>
    <row r="919" spans="3:17">
      <c r="C919" s="978" t="str">
        <f t="shared" si="18"/>
        <v/>
      </c>
      <c r="K919" s="980"/>
      <c r="M919" s="984"/>
      <c r="N919" s="985"/>
      <c r="O919" s="985"/>
      <c r="P919" s="985"/>
      <c r="Q919" s="985"/>
    </row>
    <row r="920" spans="3:17">
      <c r="C920" s="978" t="str">
        <f t="shared" si="18"/>
        <v/>
      </c>
      <c r="K920" s="980"/>
      <c r="M920" s="984"/>
      <c r="N920" s="985"/>
      <c r="O920" s="985"/>
      <c r="P920" s="985"/>
      <c r="Q920" s="985"/>
    </row>
    <row r="921" spans="3:17">
      <c r="C921" s="978" t="str">
        <f t="shared" si="18"/>
        <v/>
      </c>
      <c r="K921" s="980"/>
      <c r="M921" s="984"/>
      <c r="N921" s="985"/>
      <c r="O921" s="985"/>
      <c r="P921" s="985"/>
      <c r="Q921" s="985"/>
    </row>
    <row r="922" spans="3:17">
      <c r="C922" s="978" t="str">
        <f t="shared" si="18"/>
        <v/>
      </c>
      <c r="K922" s="980"/>
      <c r="M922" s="984"/>
      <c r="N922" s="985"/>
      <c r="O922" s="985"/>
      <c r="P922" s="985"/>
      <c r="Q922" s="985"/>
    </row>
    <row r="923" spans="3:17">
      <c r="C923" s="978" t="str">
        <f t="shared" si="18"/>
        <v/>
      </c>
      <c r="K923" s="980"/>
      <c r="M923" s="984"/>
      <c r="N923" s="985"/>
      <c r="O923" s="985"/>
      <c r="P923" s="985"/>
      <c r="Q923" s="985"/>
    </row>
    <row r="924" spans="3:17">
      <c r="C924" s="978" t="str">
        <f t="shared" si="18"/>
        <v/>
      </c>
      <c r="K924" s="980"/>
      <c r="M924" s="984"/>
      <c r="N924" s="985"/>
      <c r="O924" s="985"/>
      <c r="P924" s="985"/>
      <c r="Q924" s="985"/>
    </row>
    <row r="925" spans="3:17">
      <c r="C925" s="978" t="str">
        <f t="shared" si="18"/>
        <v/>
      </c>
      <c r="K925" s="980"/>
      <c r="M925" s="984"/>
      <c r="N925" s="985"/>
      <c r="O925" s="985"/>
      <c r="P925" s="985"/>
      <c r="Q925" s="985"/>
    </row>
    <row r="926" spans="3:17">
      <c r="C926" s="978" t="str">
        <f t="shared" si="18"/>
        <v/>
      </c>
      <c r="K926" s="980"/>
      <c r="M926" s="984"/>
      <c r="N926" s="985"/>
      <c r="O926" s="985"/>
      <c r="P926" s="985"/>
      <c r="Q926" s="985"/>
    </row>
    <row r="927" spans="3:17">
      <c r="C927" s="978" t="str">
        <f t="shared" si="18"/>
        <v/>
      </c>
      <c r="K927" s="980"/>
      <c r="M927" s="984"/>
      <c r="N927" s="985"/>
      <c r="O927" s="985"/>
      <c r="P927" s="985"/>
      <c r="Q927" s="985"/>
    </row>
    <row r="928" spans="3:17">
      <c r="C928" s="978" t="str">
        <f t="shared" ref="C928:C991" si="19">IF(ISERROR((24*60)/B928),"",((24*60)/B928))</f>
        <v/>
      </c>
      <c r="K928" s="980"/>
      <c r="M928" s="984"/>
      <c r="N928" s="985"/>
      <c r="O928" s="985"/>
      <c r="P928" s="985"/>
      <c r="Q928" s="985"/>
    </row>
    <row r="929" spans="3:17">
      <c r="C929" s="978" t="str">
        <f t="shared" si="19"/>
        <v/>
      </c>
      <c r="K929" s="980"/>
      <c r="M929" s="984"/>
      <c r="N929" s="985"/>
      <c r="O929" s="985"/>
      <c r="P929" s="985"/>
      <c r="Q929" s="985"/>
    </row>
    <row r="930" spans="3:17">
      <c r="C930" s="978" t="str">
        <f t="shared" si="19"/>
        <v/>
      </c>
      <c r="K930" s="980"/>
      <c r="M930" s="984"/>
      <c r="N930" s="985"/>
      <c r="O930" s="985"/>
      <c r="P930" s="985"/>
      <c r="Q930" s="985"/>
    </row>
    <row r="931" spans="3:17">
      <c r="C931" s="978" t="str">
        <f t="shared" si="19"/>
        <v/>
      </c>
      <c r="K931" s="980"/>
      <c r="M931" s="984"/>
      <c r="N931" s="985"/>
      <c r="O931" s="985"/>
      <c r="P931" s="985"/>
      <c r="Q931" s="985"/>
    </row>
    <row r="932" spans="3:17">
      <c r="C932" s="978" t="str">
        <f t="shared" si="19"/>
        <v/>
      </c>
      <c r="K932" s="980"/>
      <c r="M932" s="984"/>
      <c r="N932" s="985"/>
      <c r="O932" s="985"/>
      <c r="P932" s="985"/>
      <c r="Q932" s="985"/>
    </row>
    <row r="933" spans="3:17">
      <c r="C933" s="978" t="str">
        <f t="shared" si="19"/>
        <v/>
      </c>
      <c r="K933" s="980"/>
      <c r="M933" s="984"/>
      <c r="N933" s="985"/>
      <c r="O933" s="985"/>
      <c r="P933" s="985"/>
      <c r="Q933" s="985"/>
    </row>
    <row r="934" spans="3:17">
      <c r="C934" s="978" t="str">
        <f t="shared" si="19"/>
        <v/>
      </c>
      <c r="K934" s="980"/>
      <c r="M934" s="984"/>
      <c r="N934" s="985"/>
      <c r="O934" s="985"/>
      <c r="P934" s="985"/>
      <c r="Q934" s="985"/>
    </row>
    <row r="935" spans="3:17">
      <c r="C935" s="978" t="str">
        <f t="shared" si="19"/>
        <v/>
      </c>
      <c r="K935" s="980"/>
      <c r="M935" s="984"/>
      <c r="N935" s="985"/>
      <c r="O935" s="985"/>
      <c r="P935" s="985"/>
      <c r="Q935" s="985"/>
    </row>
    <row r="936" spans="3:17">
      <c r="C936" s="978" t="str">
        <f t="shared" si="19"/>
        <v/>
      </c>
      <c r="K936" s="980"/>
      <c r="M936" s="984"/>
      <c r="N936" s="985"/>
      <c r="O936" s="985"/>
      <c r="P936" s="985"/>
      <c r="Q936" s="985"/>
    </row>
    <row r="937" spans="3:17">
      <c r="C937" s="978" t="str">
        <f t="shared" si="19"/>
        <v/>
      </c>
      <c r="K937" s="980"/>
      <c r="M937" s="984"/>
      <c r="N937" s="985"/>
      <c r="O937" s="985"/>
      <c r="P937" s="985"/>
      <c r="Q937" s="985"/>
    </row>
    <row r="938" spans="3:17">
      <c r="C938" s="978" t="str">
        <f t="shared" si="19"/>
        <v/>
      </c>
      <c r="K938" s="980"/>
      <c r="M938" s="984"/>
      <c r="N938" s="985"/>
      <c r="O938" s="985"/>
      <c r="P938" s="985"/>
      <c r="Q938" s="985"/>
    </row>
    <row r="939" spans="3:17">
      <c r="C939" s="978" t="str">
        <f t="shared" si="19"/>
        <v/>
      </c>
      <c r="K939" s="980"/>
      <c r="M939" s="984"/>
      <c r="N939" s="985"/>
      <c r="O939" s="985"/>
      <c r="P939" s="985"/>
      <c r="Q939" s="985"/>
    </row>
    <row r="940" spans="3:17">
      <c r="C940" s="978" t="str">
        <f t="shared" si="19"/>
        <v/>
      </c>
      <c r="K940" s="980"/>
      <c r="M940" s="984"/>
      <c r="N940" s="985"/>
      <c r="O940" s="985"/>
      <c r="P940" s="985"/>
      <c r="Q940" s="985"/>
    </row>
    <row r="941" spans="3:17">
      <c r="C941" s="978" t="str">
        <f t="shared" si="19"/>
        <v/>
      </c>
      <c r="K941" s="980"/>
      <c r="M941" s="984"/>
      <c r="N941" s="985"/>
      <c r="O941" s="985"/>
      <c r="P941" s="985"/>
      <c r="Q941" s="985"/>
    </row>
    <row r="942" spans="3:17">
      <c r="C942" s="978" t="str">
        <f t="shared" si="19"/>
        <v/>
      </c>
      <c r="K942" s="980"/>
      <c r="M942" s="984"/>
      <c r="N942" s="985"/>
      <c r="O942" s="985"/>
      <c r="P942" s="985"/>
      <c r="Q942" s="985"/>
    </row>
    <row r="943" spans="3:17">
      <c r="C943" s="978" t="str">
        <f t="shared" si="19"/>
        <v/>
      </c>
      <c r="K943" s="980"/>
      <c r="M943" s="984"/>
      <c r="N943" s="985"/>
      <c r="O943" s="985"/>
      <c r="P943" s="985"/>
      <c r="Q943" s="985"/>
    </row>
    <row r="944" spans="3:17">
      <c r="C944" s="978" t="str">
        <f t="shared" si="19"/>
        <v/>
      </c>
      <c r="K944" s="980"/>
      <c r="M944" s="984"/>
      <c r="N944" s="985"/>
      <c r="O944" s="985"/>
      <c r="P944" s="985"/>
      <c r="Q944" s="985"/>
    </row>
    <row r="945" spans="3:17">
      <c r="C945" s="978" t="str">
        <f t="shared" si="19"/>
        <v/>
      </c>
      <c r="K945" s="980"/>
      <c r="M945" s="984"/>
      <c r="N945" s="985"/>
      <c r="O945" s="985"/>
      <c r="P945" s="985"/>
      <c r="Q945" s="985"/>
    </row>
    <row r="946" spans="3:17">
      <c r="C946" s="978" t="str">
        <f t="shared" si="19"/>
        <v/>
      </c>
      <c r="K946" s="980"/>
      <c r="M946" s="984"/>
      <c r="N946" s="985"/>
      <c r="O946" s="985"/>
      <c r="P946" s="985"/>
      <c r="Q946" s="985"/>
    </row>
    <row r="947" spans="3:17">
      <c r="C947" s="978" t="str">
        <f t="shared" si="19"/>
        <v/>
      </c>
      <c r="K947" s="980"/>
      <c r="M947" s="984"/>
      <c r="N947" s="985"/>
      <c r="O947" s="985"/>
      <c r="P947" s="985"/>
      <c r="Q947" s="985"/>
    </row>
    <row r="948" spans="3:17">
      <c r="C948" s="978" t="str">
        <f t="shared" si="19"/>
        <v/>
      </c>
      <c r="K948" s="980"/>
      <c r="M948" s="984"/>
      <c r="N948" s="985"/>
      <c r="O948" s="985"/>
      <c r="P948" s="985"/>
      <c r="Q948" s="985"/>
    </row>
    <row r="949" spans="3:17">
      <c r="C949" s="978" t="str">
        <f t="shared" si="19"/>
        <v/>
      </c>
      <c r="K949" s="980"/>
      <c r="M949" s="984"/>
      <c r="N949" s="985"/>
      <c r="O949" s="985"/>
      <c r="P949" s="985"/>
      <c r="Q949" s="985"/>
    </row>
    <row r="950" spans="3:17">
      <c r="C950" s="978" t="str">
        <f t="shared" si="19"/>
        <v/>
      </c>
      <c r="K950" s="980"/>
      <c r="M950" s="984"/>
      <c r="N950" s="985"/>
      <c r="O950" s="985"/>
      <c r="P950" s="985"/>
      <c r="Q950" s="985"/>
    </row>
    <row r="951" spans="3:17">
      <c r="C951" s="978" t="str">
        <f t="shared" si="19"/>
        <v/>
      </c>
      <c r="K951" s="980"/>
      <c r="M951" s="984"/>
      <c r="N951" s="985"/>
      <c r="O951" s="985"/>
      <c r="P951" s="985"/>
      <c r="Q951" s="985"/>
    </row>
    <row r="952" spans="3:17">
      <c r="C952" s="978" t="str">
        <f t="shared" si="19"/>
        <v/>
      </c>
      <c r="K952" s="980"/>
      <c r="M952" s="984"/>
      <c r="N952" s="985"/>
      <c r="O952" s="985"/>
      <c r="P952" s="985"/>
      <c r="Q952" s="985"/>
    </row>
    <row r="953" spans="3:17">
      <c r="C953" s="978" t="str">
        <f t="shared" si="19"/>
        <v/>
      </c>
      <c r="K953" s="980"/>
      <c r="M953" s="984"/>
      <c r="N953" s="985"/>
      <c r="O953" s="985"/>
      <c r="P953" s="985"/>
      <c r="Q953" s="985"/>
    </row>
    <row r="954" spans="3:17">
      <c r="C954" s="978" t="str">
        <f t="shared" si="19"/>
        <v/>
      </c>
      <c r="K954" s="980"/>
      <c r="M954" s="984"/>
      <c r="N954" s="985"/>
      <c r="O954" s="985"/>
      <c r="P954" s="985"/>
      <c r="Q954" s="985"/>
    </row>
    <row r="955" spans="3:17">
      <c r="C955" s="978" t="str">
        <f t="shared" si="19"/>
        <v/>
      </c>
      <c r="K955" s="980"/>
      <c r="M955" s="984"/>
      <c r="N955" s="985"/>
      <c r="O955" s="985"/>
      <c r="P955" s="985"/>
      <c r="Q955" s="985"/>
    </row>
    <row r="956" spans="3:17">
      <c r="C956" s="978" t="str">
        <f t="shared" si="19"/>
        <v/>
      </c>
      <c r="K956" s="980"/>
      <c r="M956" s="984"/>
      <c r="N956" s="985"/>
      <c r="O956" s="985"/>
      <c r="P956" s="985"/>
      <c r="Q956" s="985"/>
    </row>
    <row r="957" spans="3:17">
      <c r="C957" s="978" t="str">
        <f t="shared" si="19"/>
        <v/>
      </c>
      <c r="K957" s="980"/>
      <c r="M957" s="984"/>
      <c r="N957" s="985"/>
      <c r="O957" s="985"/>
      <c r="P957" s="985"/>
      <c r="Q957" s="985"/>
    </row>
    <row r="958" spans="3:17">
      <c r="C958" s="978" t="str">
        <f t="shared" si="19"/>
        <v/>
      </c>
      <c r="K958" s="980"/>
      <c r="M958" s="984"/>
      <c r="N958" s="985"/>
      <c r="O958" s="985"/>
      <c r="P958" s="985"/>
      <c r="Q958" s="985"/>
    </row>
    <row r="959" spans="3:17">
      <c r="C959" s="978" t="str">
        <f t="shared" si="19"/>
        <v/>
      </c>
      <c r="K959" s="980"/>
      <c r="M959" s="984"/>
      <c r="N959" s="985"/>
      <c r="O959" s="985"/>
      <c r="P959" s="985"/>
      <c r="Q959" s="985"/>
    </row>
    <row r="960" spans="3:17">
      <c r="C960" s="978" t="str">
        <f t="shared" si="19"/>
        <v/>
      </c>
      <c r="K960" s="980"/>
      <c r="M960" s="984"/>
      <c r="N960" s="985"/>
      <c r="O960" s="985"/>
      <c r="P960" s="985"/>
      <c r="Q960" s="985"/>
    </row>
    <row r="961" spans="3:17">
      <c r="C961" s="978" t="str">
        <f t="shared" si="19"/>
        <v/>
      </c>
      <c r="K961" s="980"/>
      <c r="M961" s="984"/>
      <c r="N961" s="985"/>
      <c r="O961" s="985"/>
      <c r="P961" s="985"/>
      <c r="Q961" s="985"/>
    </row>
    <row r="962" spans="3:17">
      <c r="C962" s="978" t="str">
        <f t="shared" si="19"/>
        <v/>
      </c>
      <c r="K962" s="980"/>
      <c r="M962" s="984"/>
      <c r="N962" s="985"/>
      <c r="O962" s="985"/>
      <c r="P962" s="985"/>
      <c r="Q962" s="985"/>
    </row>
    <row r="963" spans="3:17">
      <c r="C963" s="978" t="str">
        <f t="shared" si="19"/>
        <v/>
      </c>
      <c r="K963" s="980"/>
      <c r="M963" s="984"/>
      <c r="N963" s="985"/>
      <c r="O963" s="985"/>
      <c r="P963" s="985"/>
      <c r="Q963" s="985"/>
    </row>
    <row r="964" spans="3:17">
      <c r="C964" s="978" t="str">
        <f t="shared" si="19"/>
        <v/>
      </c>
      <c r="K964" s="980"/>
      <c r="M964" s="984"/>
      <c r="N964" s="985"/>
      <c r="O964" s="985"/>
      <c r="P964" s="985"/>
      <c r="Q964" s="985"/>
    </row>
    <row r="965" spans="3:17">
      <c r="C965" s="978" t="str">
        <f t="shared" si="19"/>
        <v/>
      </c>
      <c r="K965" s="980"/>
      <c r="M965" s="984"/>
      <c r="N965" s="985"/>
      <c r="O965" s="985"/>
      <c r="P965" s="985"/>
      <c r="Q965" s="985"/>
    </row>
    <row r="966" spans="3:17">
      <c r="C966" s="978" t="str">
        <f t="shared" si="19"/>
        <v/>
      </c>
      <c r="K966" s="980"/>
      <c r="M966" s="984"/>
      <c r="N966" s="985"/>
      <c r="O966" s="985"/>
      <c r="P966" s="985"/>
      <c r="Q966" s="985"/>
    </row>
    <row r="967" spans="3:17">
      <c r="C967" s="978" t="str">
        <f t="shared" si="19"/>
        <v/>
      </c>
      <c r="K967" s="980"/>
      <c r="M967" s="984"/>
      <c r="N967" s="985"/>
      <c r="O967" s="985"/>
      <c r="P967" s="985"/>
      <c r="Q967" s="985"/>
    </row>
    <row r="968" spans="3:17">
      <c r="C968" s="978" t="str">
        <f t="shared" si="19"/>
        <v/>
      </c>
      <c r="K968" s="980"/>
      <c r="M968" s="984"/>
      <c r="N968" s="985"/>
      <c r="O968" s="985"/>
      <c r="P968" s="985"/>
      <c r="Q968" s="985"/>
    </row>
    <row r="969" spans="3:17">
      <c r="C969" s="978" t="str">
        <f t="shared" si="19"/>
        <v/>
      </c>
      <c r="K969" s="980"/>
      <c r="M969" s="984"/>
      <c r="N969" s="985"/>
      <c r="O969" s="985"/>
      <c r="P969" s="985"/>
      <c r="Q969" s="985"/>
    </row>
    <row r="970" spans="3:17">
      <c r="C970" s="978" t="str">
        <f t="shared" si="19"/>
        <v/>
      </c>
      <c r="K970" s="980"/>
      <c r="M970" s="984"/>
      <c r="N970" s="985"/>
      <c r="O970" s="985"/>
      <c r="P970" s="985"/>
      <c r="Q970" s="985"/>
    </row>
    <row r="971" spans="3:17">
      <c r="C971" s="978" t="str">
        <f t="shared" si="19"/>
        <v/>
      </c>
      <c r="K971" s="980"/>
      <c r="M971" s="984"/>
      <c r="N971" s="985"/>
      <c r="O971" s="985"/>
      <c r="P971" s="985"/>
      <c r="Q971" s="985"/>
    </row>
    <row r="972" spans="3:17">
      <c r="C972" s="978" t="str">
        <f t="shared" si="19"/>
        <v/>
      </c>
      <c r="K972" s="980"/>
      <c r="M972" s="984"/>
      <c r="N972" s="985"/>
      <c r="O972" s="985"/>
      <c r="P972" s="985"/>
      <c r="Q972" s="985"/>
    </row>
    <row r="973" spans="3:17">
      <c r="C973" s="978" t="str">
        <f t="shared" si="19"/>
        <v/>
      </c>
      <c r="K973" s="980"/>
      <c r="M973" s="984"/>
      <c r="N973" s="985"/>
      <c r="O973" s="985"/>
      <c r="P973" s="985"/>
      <c r="Q973" s="985"/>
    </row>
    <row r="974" spans="3:17">
      <c r="C974" s="978" t="str">
        <f t="shared" si="19"/>
        <v/>
      </c>
      <c r="K974" s="980"/>
      <c r="M974" s="984"/>
      <c r="N974" s="985"/>
      <c r="O974" s="985"/>
      <c r="P974" s="985"/>
      <c r="Q974" s="985"/>
    </row>
    <row r="975" spans="3:17">
      <c r="C975" s="978" t="str">
        <f t="shared" si="19"/>
        <v/>
      </c>
      <c r="K975" s="980"/>
      <c r="M975" s="984"/>
      <c r="N975" s="985"/>
      <c r="O975" s="985"/>
      <c r="P975" s="985"/>
      <c r="Q975" s="985"/>
    </row>
    <row r="976" spans="3:17">
      <c r="C976" s="978" t="str">
        <f t="shared" si="19"/>
        <v/>
      </c>
      <c r="K976" s="980"/>
      <c r="M976" s="984"/>
      <c r="N976" s="985"/>
      <c r="O976" s="985"/>
      <c r="P976" s="985"/>
      <c r="Q976" s="985"/>
    </row>
    <row r="977" spans="3:17">
      <c r="C977" s="978" t="str">
        <f t="shared" si="19"/>
        <v/>
      </c>
      <c r="K977" s="980"/>
      <c r="M977" s="984"/>
      <c r="N977" s="985"/>
      <c r="O977" s="985"/>
      <c r="P977" s="985"/>
      <c r="Q977" s="985"/>
    </row>
    <row r="978" spans="3:17">
      <c r="C978" s="978" t="str">
        <f t="shared" si="19"/>
        <v/>
      </c>
      <c r="K978" s="980"/>
      <c r="M978" s="984"/>
      <c r="N978" s="985"/>
      <c r="O978" s="985"/>
      <c r="P978" s="985"/>
      <c r="Q978" s="985"/>
    </row>
    <row r="979" spans="3:17">
      <c r="C979" s="978" t="str">
        <f t="shared" si="19"/>
        <v/>
      </c>
      <c r="K979" s="980"/>
      <c r="M979" s="984"/>
      <c r="N979" s="985"/>
      <c r="O979" s="985"/>
      <c r="P979" s="985"/>
      <c r="Q979" s="985"/>
    </row>
    <row r="980" spans="3:17">
      <c r="C980" s="978" t="str">
        <f t="shared" si="19"/>
        <v/>
      </c>
      <c r="K980" s="980"/>
      <c r="M980" s="984"/>
      <c r="N980" s="985"/>
      <c r="O980" s="985"/>
      <c r="P980" s="985"/>
      <c r="Q980" s="985"/>
    </row>
    <row r="981" spans="3:17">
      <c r="C981" s="978" t="str">
        <f t="shared" si="19"/>
        <v/>
      </c>
      <c r="K981" s="980"/>
      <c r="M981" s="984"/>
      <c r="N981" s="985"/>
      <c r="O981" s="985"/>
      <c r="P981" s="985"/>
      <c r="Q981" s="985"/>
    </row>
    <row r="982" spans="3:17">
      <c r="C982" s="978" t="str">
        <f t="shared" si="19"/>
        <v/>
      </c>
      <c r="K982" s="980"/>
      <c r="M982" s="984"/>
      <c r="N982" s="985"/>
      <c r="O982" s="985"/>
      <c r="P982" s="985"/>
      <c r="Q982" s="985"/>
    </row>
    <row r="983" spans="3:17">
      <c r="C983" s="978" t="str">
        <f t="shared" si="19"/>
        <v/>
      </c>
      <c r="K983" s="980"/>
      <c r="M983" s="984"/>
      <c r="N983" s="985"/>
      <c r="O983" s="985"/>
      <c r="P983" s="985"/>
      <c r="Q983" s="985"/>
    </row>
    <row r="984" spans="3:17">
      <c r="C984" s="978" t="str">
        <f t="shared" si="19"/>
        <v/>
      </c>
      <c r="K984" s="980"/>
      <c r="M984" s="984"/>
      <c r="N984" s="985"/>
      <c r="O984" s="985"/>
      <c r="P984" s="985"/>
      <c r="Q984" s="985"/>
    </row>
    <row r="985" spans="3:17">
      <c r="C985" s="978" t="str">
        <f t="shared" si="19"/>
        <v/>
      </c>
      <c r="K985" s="980"/>
      <c r="M985" s="984"/>
      <c r="N985" s="985"/>
      <c r="O985" s="985"/>
      <c r="P985" s="985"/>
      <c r="Q985" s="985"/>
    </row>
    <row r="986" spans="3:17">
      <c r="C986" s="978" t="str">
        <f t="shared" si="19"/>
        <v/>
      </c>
      <c r="K986" s="980"/>
      <c r="M986" s="984"/>
      <c r="N986" s="985"/>
      <c r="O986" s="985"/>
      <c r="P986" s="985"/>
      <c r="Q986" s="985"/>
    </row>
    <row r="987" spans="3:17">
      <c r="C987" s="978" t="str">
        <f t="shared" si="19"/>
        <v/>
      </c>
      <c r="K987" s="980"/>
      <c r="M987" s="984"/>
      <c r="N987" s="985"/>
      <c r="O987" s="985"/>
      <c r="P987" s="985"/>
      <c r="Q987" s="985"/>
    </row>
    <row r="988" spans="3:17">
      <c r="C988" s="978" t="str">
        <f t="shared" si="19"/>
        <v/>
      </c>
      <c r="K988" s="980"/>
      <c r="M988" s="984"/>
      <c r="N988" s="985"/>
      <c r="O988" s="985"/>
      <c r="P988" s="985"/>
      <c r="Q988" s="985"/>
    </row>
    <row r="989" spans="3:17">
      <c r="C989" s="978" t="str">
        <f t="shared" si="19"/>
        <v/>
      </c>
      <c r="K989" s="980"/>
      <c r="M989" s="984"/>
      <c r="N989" s="985"/>
      <c r="O989" s="985"/>
      <c r="P989" s="985"/>
      <c r="Q989" s="985"/>
    </row>
    <row r="990" spans="3:17">
      <c r="C990" s="978" t="str">
        <f t="shared" si="19"/>
        <v/>
      </c>
      <c r="K990" s="980"/>
      <c r="M990" s="984"/>
      <c r="N990" s="985"/>
      <c r="O990" s="985"/>
      <c r="P990" s="985"/>
      <c r="Q990" s="985"/>
    </row>
    <row r="991" spans="3:17">
      <c r="C991" s="978" t="str">
        <f t="shared" si="19"/>
        <v/>
      </c>
      <c r="K991" s="980"/>
      <c r="M991" s="984"/>
      <c r="N991" s="985"/>
      <c r="O991" s="985"/>
      <c r="P991" s="985"/>
      <c r="Q991" s="985"/>
    </row>
    <row r="992" spans="3:17">
      <c r="C992" s="978" t="str">
        <f t="shared" ref="C992:C1055" si="20">IF(ISERROR((24*60)/B992),"",((24*60)/B992))</f>
        <v/>
      </c>
      <c r="K992" s="980"/>
      <c r="M992" s="984"/>
      <c r="N992" s="985"/>
      <c r="O992" s="985"/>
      <c r="P992" s="985"/>
      <c r="Q992" s="985"/>
    </row>
    <row r="993" spans="3:17">
      <c r="C993" s="978" t="str">
        <f t="shared" si="20"/>
        <v/>
      </c>
      <c r="K993" s="980"/>
      <c r="M993" s="984"/>
      <c r="N993" s="985"/>
      <c r="O993" s="985"/>
      <c r="P993" s="985"/>
      <c r="Q993" s="985"/>
    </row>
    <row r="994" spans="3:17">
      <c r="C994" s="978" t="str">
        <f t="shared" si="20"/>
        <v/>
      </c>
      <c r="K994" s="980"/>
      <c r="M994" s="984"/>
      <c r="N994" s="985"/>
      <c r="O994" s="985"/>
      <c r="P994" s="985"/>
      <c r="Q994" s="985"/>
    </row>
    <row r="995" spans="3:17">
      <c r="C995" s="978" t="str">
        <f t="shared" si="20"/>
        <v/>
      </c>
      <c r="K995" s="980"/>
      <c r="M995" s="984"/>
      <c r="N995" s="985"/>
      <c r="O995" s="985"/>
      <c r="P995" s="985"/>
      <c r="Q995" s="985"/>
    </row>
    <row r="996" spans="3:17">
      <c r="C996" s="978" t="str">
        <f t="shared" si="20"/>
        <v/>
      </c>
      <c r="K996" s="980"/>
      <c r="M996" s="984"/>
      <c r="N996" s="985"/>
      <c r="O996" s="985"/>
      <c r="P996" s="985"/>
      <c r="Q996" s="985"/>
    </row>
    <row r="997" spans="3:17">
      <c r="C997" s="978" t="str">
        <f t="shared" si="20"/>
        <v/>
      </c>
      <c r="K997" s="980"/>
      <c r="M997" s="984"/>
      <c r="N997" s="985"/>
      <c r="O997" s="985"/>
      <c r="P997" s="985"/>
      <c r="Q997" s="985"/>
    </row>
    <row r="998" spans="3:17">
      <c r="C998" s="978" t="str">
        <f t="shared" si="20"/>
        <v/>
      </c>
      <c r="K998" s="980"/>
      <c r="M998" s="984"/>
      <c r="N998" s="985"/>
      <c r="O998" s="985"/>
      <c r="P998" s="985"/>
      <c r="Q998" s="985"/>
    </row>
    <row r="999" spans="3:17">
      <c r="C999" s="978" t="str">
        <f t="shared" si="20"/>
        <v/>
      </c>
      <c r="K999" s="980"/>
      <c r="M999" s="984"/>
      <c r="N999" s="985"/>
      <c r="O999" s="985"/>
      <c r="P999" s="985"/>
      <c r="Q999" s="985"/>
    </row>
    <row r="1000" spans="3:17">
      <c r="C1000" s="978" t="str">
        <f t="shared" si="20"/>
        <v/>
      </c>
      <c r="K1000" s="980"/>
      <c r="M1000" s="984"/>
      <c r="N1000" s="985"/>
      <c r="O1000" s="985"/>
      <c r="P1000" s="985"/>
      <c r="Q1000" s="985"/>
    </row>
    <row r="1001" spans="3:17">
      <c r="C1001" s="978" t="str">
        <f t="shared" si="20"/>
        <v/>
      </c>
      <c r="K1001" s="980"/>
      <c r="M1001" s="984"/>
      <c r="N1001" s="985"/>
      <c r="O1001" s="985"/>
      <c r="P1001" s="985"/>
      <c r="Q1001" s="985"/>
    </row>
    <row r="1002" spans="3:17">
      <c r="C1002" s="978" t="str">
        <f t="shared" si="20"/>
        <v/>
      </c>
      <c r="K1002" s="980"/>
      <c r="M1002" s="984"/>
      <c r="N1002" s="985"/>
      <c r="O1002" s="985"/>
      <c r="P1002" s="985"/>
      <c r="Q1002" s="985"/>
    </row>
    <row r="1003" spans="3:17">
      <c r="C1003" s="978" t="str">
        <f t="shared" si="20"/>
        <v/>
      </c>
      <c r="K1003" s="980"/>
      <c r="M1003" s="984"/>
      <c r="N1003" s="985"/>
      <c r="O1003" s="985"/>
      <c r="P1003" s="985"/>
      <c r="Q1003" s="985"/>
    </row>
    <row r="1004" spans="3:17">
      <c r="C1004" s="978" t="str">
        <f t="shared" si="20"/>
        <v/>
      </c>
      <c r="K1004" s="980"/>
      <c r="M1004" s="984"/>
      <c r="N1004" s="985"/>
      <c r="O1004" s="985"/>
      <c r="P1004" s="985"/>
      <c r="Q1004" s="985"/>
    </row>
    <row r="1005" spans="3:17">
      <c r="C1005" s="978" t="str">
        <f t="shared" si="20"/>
        <v/>
      </c>
      <c r="K1005" s="980"/>
      <c r="M1005" s="984"/>
      <c r="N1005" s="985"/>
      <c r="O1005" s="985"/>
      <c r="P1005" s="985"/>
      <c r="Q1005" s="985"/>
    </row>
    <row r="1006" spans="3:17">
      <c r="C1006" s="978" t="str">
        <f t="shared" si="20"/>
        <v/>
      </c>
      <c r="K1006" s="980"/>
      <c r="M1006" s="984"/>
      <c r="N1006" s="985"/>
      <c r="O1006" s="985"/>
      <c r="P1006" s="985"/>
      <c r="Q1006" s="985"/>
    </row>
    <row r="1007" spans="3:17">
      <c r="C1007" s="978" t="str">
        <f t="shared" si="20"/>
        <v/>
      </c>
      <c r="K1007" s="980"/>
      <c r="M1007" s="984"/>
      <c r="N1007" s="985"/>
      <c r="O1007" s="985"/>
      <c r="P1007" s="985"/>
      <c r="Q1007" s="985"/>
    </row>
    <row r="1008" spans="3:17">
      <c r="C1008" s="978" t="str">
        <f t="shared" si="20"/>
        <v/>
      </c>
      <c r="K1008" s="980"/>
      <c r="M1008" s="984"/>
      <c r="N1008" s="985"/>
      <c r="O1008" s="985"/>
      <c r="P1008" s="985"/>
      <c r="Q1008" s="985"/>
    </row>
    <row r="1009" spans="3:17">
      <c r="C1009" s="978" t="str">
        <f t="shared" si="20"/>
        <v/>
      </c>
      <c r="K1009" s="980"/>
      <c r="M1009" s="984"/>
      <c r="N1009" s="985"/>
      <c r="O1009" s="985"/>
      <c r="P1009" s="985"/>
      <c r="Q1009" s="985"/>
    </row>
    <row r="1010" spans="3:17">
      <c r="C1010" s="978" t="str">
        <f t="shared" si="20"/>
        <v/>
      </c>
      <c r="K1010" s="980"/>
      <c r="M1010" s="984"/>
      <c r="N1010" s="985"/>
      <c r="O1010" s="985"/>
      <c r="P1010" s="985"/>
      <c r="Q1010" s="985"/>
    </row>
    <row r="1011" spans="3:17">
      <c r="C1011" s="978" t="str">
        <f t="shared" si="20"/>
        <v/>
      </c>
      <c r="K1011" s="980"/>
      <c r="M1011" s="984"/>
      <c r="N1011" s="985"/>
      <c r="O1011" s="985"/>
      <c r="P1011" s="985"/>
      <c r="Q1011" s="985"/>
    </row>
    <row r="1012" spans="3:17">
      <c r="C1012" s="978" t="str">
        <f t="shared" si="20"/>
        <v/>
      </c>
      <c r="K1012" s="980"/>
      <c r="M1012" s="984"/>
      <c r="N1012" s="985"/>
      <c r="O1012" s="985"/>
      <c r="P1012" s="985"/>
      <c r="Q1012" s="985"/>
    </row>
    <row r="1013" spans="3:17">
      <c r="C1013" s="978" t="str">
        <f t="shared" si="20"/>
        <v/>
      </c>
      <c r="K1013" s="980"/>
      <c r="M1013" s="984"/>
      <c r="N1013" s="985"/>
      <c r="O1013" s="985"/>
      <c r="P1013" s="985"/>
      <c r="Q1013" s="985"/>
    </row>
    <row r="1014" spans="3:17">
      <c r="C1014" s="978" t="str">
        <f t="shared" si="20"/>
        <v/>
      </c>
      <c r="K1014" s="980"/>
      <c r="M1014" s="984"/>
      <c r="N1014" s="985"/>
      <c r="O1014" s="985"/>
      <c r="P1014" s="985"/>
      <c r="Q1014" s="985"/>
    </row>
    <row r="1015" spans="3:17">
      <c r="C1015" s="978" t="str">
        <f t="shared" si="20"/>
        <v/>
      </c>
      <c r="K1015" s="980"/>
      <c r="M1015" s="984"/>
      <c r="N1015" s="985"/>
      <c r="O1015" s="985"/>
      <c r="P1015" s="985"/>
      <c r="Q1015" s="985"/>
    </row>
    <row r="1016" spans="3:17">
      <c r="C1016" s="978" t="str">
        <f t="shared" si="20"/>
        <v/>
      </c>
      <c r="K1016" s="980"/>
      <c r="M1016" s="984"/>
      <c r="N1016" s="985"/>
      <c r="O1016" s="985"/>
      <c r="P1016" s="985"/>
      <c r="Q1016" s="985"/>
    </row>
    <row r="1017" spans="3:17">
      <c r="C1017" s="978" t="str">
        <f t="shared" si="20"/>
        <v/>
      </c>
      <c r="K1017" s="980"/>
      <c r="M1017" s="984"/>
      <c r="N1017" s="985"/>
      <c r="O1017" s="985"/>
      <c r="P1017" s="985"/>
      <c r="Q1017" s="985"/>
    </row>
    <row r="1018" spans="3:17">
      <c r="C1018" s="978" t="str">
        <f t="shared" si="20"/>
        <v/>
      </c>
      <c r="K1018" s="980"/>
      <c r="M1018" s="984"/>
      <c r="N1018" s="985"/>
      <c r="O1018" s="985"/>
      <c r="P1018" s="985"/>
      <c r="Q1018" s="985"/>
    </row>
    <row r="1019" spans="3:17">
      <c r="C1019" s="978" t="str">
        <f t="shared" si="20"/>
        <v/>
      </c>
      <c r="K1019" s="980"/>
      <c r="M1019" s="984"/>
      <c r="N1019" s="985"/>
      <c r="O1019" s="985"/>
      <c r="P1019" s="985"/>
      <c r="Q1019" s="985"/>
    </row>
    <row r="1020" spans="3:17">
      <c r="C1020" s="978" t="str">
        <f t="shared" si="20"/>
        <v/>
      </c>
      <c r="K1020" s="980"/>
      <c r="M1020" s="984"/>
      <c r="N1020" s="985"/>
      <c r="O1020" s="985"/>
      <c r="P1020" s="985"/>
      <c r="Q1020" s="985"/>
    </row>
    <row r="1021" spans="3:17">
      <c r="C1021" s="978" t="str">
        <f t="shared" si="20"/>
        <v/>
      </c>
      <c r="K1021" s="980"/>
      <c r="M1021" s="984"/>
      <c r="N1021" s="985"/>
      <c r="O1021" s="985"/>
      <c r="P1021" s="985"/>
      <c r="Q1021" s="985"/>
    </row>
    <row r="1022" spans="3:17">
      <c r="C1022" s="978" t="str">
        <f t="shared" si="20"/>
        <v/>
      </c>
      <c r="K1022" s="980"/>
      <c r="M1022" s="984"/>
      <c r="N1022" s="985"/>
      <c r="O1022" s="985"/>
      <c r="P1022" s="985"/>
      <c r="Q1022" s="985"/>
    </row>
    <row r="1023" spans="3:17">
      <c r="C1023" s="978" t="str">
        <f t="shared" si="20"/>
        <v/>
      </c>
      <c r="K1023" s="980"/>
      <c r="M1023" s="984"/>
      <c r="N1023" s="985"/>
      <c r="O1023" s="985"/>
      <c r="P1023" s="985"/>
      <c r="Q1023" s="985"/>
    </row>
    <row r="1024" spans="3:17">
      <c r="C1024" s="978" t="str">
        <f t="shared" si="20"/>
        <v/>
      </c>
      <c r="K1024" s="980"/>
      <c r="M1024" s="984"/>
      <c r="N1024" s="985"/>
      <c r="O1024" s="985"/>
      <c r="P1024" s="985"/>
      <c r="Q1024" s="985"/>
    </row>
    <row r="1025" spans="3:17">
      <c r="C1025" s="978" t="str">
        <f t="shared" si="20"/>
        <v/>
      </c>
      <c r="K1025" s="980"/>
      <c r="M1025" s="984"/>
      <c r="N1025" s="985"/>
      <c r="O1025" s="985"/>
      <c r="P1025" s="985"/>
      <c r="Q1025" s="985"/>
    </row>
    <row r="1026" spans="3:17">
      <c r="C1026" s="978" t="str">
        <f t="shared" si="20"/>
        <v/>
      </c>
      <c r="K1026" s="980"/>
      <c r="M1026" s="984"/>
      <c r="N1026" s="985"/>
      <c r="O1026" s="985"/>
      <c r="P1026" s="985"/>
      <c r="Q1026" s="985"/>
    </row>
    <row r="1027" spans="3:17">
      <c r="C1027" s="978" t="str">
        <f t="shared" si="20"/>
        <v/>
      </c>
      <c r="K1027" s="980"/>
      <c r="M1027" s="984"/>
      <c r="N1027" s="985"/>
      <c r="O1027" s="985"/>
      <c r="P1027" s="985"/>
      <c r="Q1027" s="985"/>
    </row>
    <row r="1028" spans="3:17">
      <c r="C1028" s="978" t="str">
        <f t="shared" si="20"/>
        <v/>
      </c>
      <c r="K1028" s="980"/>
      <c r="M1028" s="984"/>
      <c r="N1028" s="985"/>
      <c r="O1028" s="985"/>
      <c r="P1028" s="985"/>
      <c r="Q1028" s="985"/>
    </row>
    <row r="1029" spans="3:17">
      <c r="C1029" s="978" t="str">
        <f t="shared" si="20"/>
        <v/>
      </c>
      <c r="K1029" s="980"/>
      <c r="M1029" s="984"/>
      <c r="N1029" s="985"/>
      <c r="O1029" s="985"/>
      <c r="P1029" s="985"/>
      <c r="Q1029" s="985"/>
    </row>
    <row r="1030" spans="3:17">
      <c r="C1030" s="978" t="str">
        <f t="shared" si="20"/>
        <v/>
      </c>
      <c r="K1030" s="980"/>
      <c r="M1030" s="984"/>
      <c r="N1030" s="985"/>
      <c r="O1030" s="985"/>
      <c r="P1030" s="985"/>
      <c r="Q1030" s="985"/>
    </row>
    <row r="1031" spans="3:17">
      <c r="C1031" s="978" t="str">
        <f t="shared" si="20"/>
        <v/>
      </c>
      <c r="K1031" s="980"/>
      <c r="M1031" s="984"/>
      <c r="N1031" s="985"/>
      <c r="O1031" s="985"/>
      <c r="P1031" s="985"/>
      <c r="Q1031" s="985"/>
    </row>
    <row r="1032" spans="3:17">
      <c r="C1032" s="978" t="str">
        <f t="shared" si="20"/>
        <v/>
      </c>
      <c r="K1032" s="980"/>
      <c r="M1032" s="984"/>
      <c r="N1032" s="985"/>
      <c r="O1032" s="985"/>
      <c r="P1032" s="985"/>
      <c r="Q1032" s="985"/>
    </row>
    <row r="1033" spans="3:17">
      <c r="C1033" s="978" t="str">
        <f t="shared" si="20"/>
        <v/>
      </c>
      <c r="K1033" s="980"/>
      <c r="M1033" s="984"/>
      <c r="N1033" s="985"/>
      <c r="O1033" s="985"/>
      <c r="P1033" s="985"/>
      <c r="Q1033" s="985"/>
    </row>
    <row r="1034" spans="3:17">
      <c r="C1034" s="978" t="str">
        <f t="shared" si="20"/>
        <v/>
      </c>
      <c r="K1034" s="980"/>
      <c r="M1034" s="984"/>
      <c r="N1034" s="985"/>
      <c r="O1034" s="985"/>
      <c r="P1034" s="985"/>
      <c r="Q1034" s="985"/>
    </row>
    <row r="1035" spans="3:17">
      <c r="C1035" s="978" t="str">
        <f t="shared" si="20"/>
        <v/>
      </c>
      <c r="K1035" s="980"/>
      <c r="M1035" s="984"/>
      <c r="N1035" s="985"/>
      <c r="O1035" s="985"/>
      <c r="P1035" s="985"/>
      <c r="Q1035" s="985"/>
    </row>
    <row r="1036" spans="3:17">
      <c r="C1036" s="978" t="str">
        <f t="shared" si="20"/>
        <v/>
      </c>
      <c r="K1036" s="980"/>
      <c r="M1036" s="984"/>
      <c r="N1036" s="985"/>
      <c r="O1036" s="985"/>
      <c r="P1036" s="985"/>
      <c r="Q1036" s="985"/>
    </row>
    <row r="1037" spans="3:17">
      <c r="C1037" s="978" t="str">
        <f t="shared" si="20"/>
        <v/>
      </c>
      <c r="K1037" s="980"/>
      <c r="M1037" s="984"/>
      <c r="N1037" s="985"/>
      <c r="O1037" s="985"/>
      <c r="P1037" s="985"/>
      <c r="Q1037" s="985"/>
    </row>
    <row r="1038" spans="3:17">
      <c r="C1038" s="978" t="str">
        <f t="shared" si="20"/>
        <v/>
      </c>
      <c r="K1038" s="980"/>
      <c r="M1038" s="984"/>
      <c r="N1038" s="985"/>
      <c r="O1038" s="985"/>
      <c r="P1038" s="985"/>
      <c r="Q1038" s="985"/>
    </row>
    <row r="1039" spans="3:17">
      <c r="C1039" s="978" t="str">
        <f t="shared" si="20"/>
        <v/>
      </c>
      <c r="K1039" s="980"/>
      <c r="M1039" s="984"/>
      <c r="N1039" s="985"/>
      <c r="O1039" s="985"/>
      <c r="P1039" s="985"/>
      <c r="Q1039" s="985"/>
    </row>
    <row r="1040" spans="3:17">
      <c r="C1040" s="978" t="str">
        <f t="shared" si="20"/>
        <v/>
      </c>
      <c r="K1040" s="980"/>
      <c r="M1040" s="984"/>
      <c r="N1040" s="985"/>
      <c r="O1040" s="985"/>
      <c r="P1040" s="985"/>
      <c r="Q1040" s="985"/>
    </row>
    <row r="1041" spans="3:17">
      <c r="C1041" s="978" t="str">
        <f t="shared" si="20"/>
        <v/>
      </c>
      <c r="K1041" s="980"/>
      <c r="M1041" s="984"/>
      <c r="N1041" s="985"/>
      <c r="O1041" s="985"/>
      <c r="P1041" s="985"/>
      <c r="Q1041" s="985"/>
    </row>
    <row r="1042" spans="3:17">
      <c r="C1042" s="978" t="str">
        <f t="shared" si="20"/>
        <v/>
      </c>
      <c r="K1042" s="980"/>
      <c r="M1042" s="984"/>
      <c r="N1042" s="985"/>
      <c r="O1042" s="985"/>
      <c r="P1042" s="985"/>
      <c r="Q1042" s="985"/>
    </row>
    <row r="1043" spans="3:17">
      <c r="C1043" s="978" t="str">
        <f t="shared" si="20"/>
        <v/>
      </c>
      <c r="K1043" s="980"/>
      <c r="M1043" s="984"/>
      <c r="N1043" s="985"/>
      <c r="O1043" s="985"/>
      <c r="P1043" s="985"/>
      <c r="Q1043" s="985"/>
    </row>
    <row r="1044" spans="3:17">
      <c r="C1044" s="978" t="str">
        <f t="shared" si="20"/>
        <v/>
      </c>
      <c r="K1044" s="980"/>
      <c r="M1044" s="984"/>
      <c r="N1044" s="985"/>
      <c r="O1044" s="985"/>
      <c r="P1044" s="985"/>
      <c r="Q1044" s="985"/>
    </row>
    <row r="1045" spans="3:17">
      <c r="C1045" s="978" t="str">
        <f t="shared" si="20"/>
        <v/>
      </c>
      <c r="K1045" s="980"/>
      <c r="M1045" s="984"/>
      <c r="N1045" s="985"/>
      <c r="O1045" s="985"/>
      <c r="P1045" s="985"/>
      <c r="Q1045" s="985"/>
    </row>
    <row r="1046" spans="3:17">
      <c r="C1046" s="978" t="str">
        <f t="shared" si="20"/>
        <v/>
      </c>
      <c r="K1046" s="980"/>
      <c r="M1046" s="984"/>
      <c r="N1046" s="985"/>
      <c r="O1046" s="985"/>
      <c r="P1046" s="985"/>
      <c r="Q1046" s="985"/>
    </row>
    <row r="1047" spans="3:17">
      <c r="C1047" s="978" t="str">
        <f t="shared" si="20"/>
        <v/>
      </c>
      <c r="K1047" s="980"/>
      <c r="M1047" s="984"/>
      <c r="N1047" s="985"/>
      <c r="O1047" s="985"/>
      <c r="P1047" s="985"/>
      <c r="Q1047" s="985"/>
    </row>
    <row r="1048" spans="3:17">
      <c r="C1048" s="978" t="str">
        <f t="shared" si="20"/>
        <v/>
      </c>
      <c r="K1048" s="980"/>
      <c r="M1048" s="984"/>
      <c r="N1048" s="985"/>
      <c r="O1048" s="985"/>
      <c r="P1048" s="985"/>
      <c r="Q1048" s="985"/>
    </row>
    <row r="1049" spans="3:17">
      <c r="C1049" s="978" t="str">
        <f t="shared" si="20"/>
        <v/>
      </c>
      <c r="K1049" s="980"/>
      <c r="M1049" s="984"/>
      <c r="N1049" s="985"/>
      <c r="O1049" s="985"/>
      <c r="P1049" s="985"/>
      <c r="Q1049" s="985"/>
    </row>
    <row r="1050" spans="3:17">
      <c r="C1050" s="978" t="str">
        <f t="shared" si="20"/>
        <v/>
      </c>
      <c r="K1050" s="980"/>
      <c r="M1050" s="984"/>
      <c r="N1050" s="985"/>
      <c r="O1050" s="985"/>
      <c r="P1050" s="985"/>
      <c r="Q1050" s="985"/>
    </row>
    <row r="1051" spans="3:17">
      <c r="C1051" s="978" t="str">
        <f t="shared" si="20"/>
        <v/>
      </c>
      <c r="K1051" s="980"/>
      <c r="M1051" s="984"/>
      <c r="N1051" s="985"/>
      <c r="O1051" s="985"/>
      <c r="P1051" s="985"/>
      <c r="Q1051" s="985"/>
    </row>
    <row r="1052" spans="3:17">
      <c r="C1052" s="978" t="str">
        <f t="shared" si="20"/>
        <v/>
      </c>
      <c r="K1052" s="980"/>
      <c r="M1052" s="984"/>
      <c r="N1052" s="985"/>
      <c r="O1052" s="985"/>
      <c r="P1052" s="985"/>
      <c r="Q1052" s="985"/>
    </row>
    <row r="1053" spans="3:17">
      <c r="C1053" s="978" t="str">
        <f t="shared" si="20"/>
        <v/>
      </c>
      <c r="K1053" s="980"/>
      <c r="M1053" s="984"/>
      <c r="N1053" s="985"/>
      <c r="O1053" s="985"/>
      <c r="P1053" s="985"/>
      <c r="Q1053" s="985"/>
    </row>
    <row r="1054" spans="3:17">
      <c r="C1054" s="978" t="str">
        <f t="shared" si="20"/>
        <v/>
      </c>
      <c r="K1054" s="980"/>
      <c r="M1054" s="984"/>
      <c r="N1054" s="985"/>
      <c r="O1054" s="985"/>
      <c r="P1054" s="985"/>
      <c r="Q1054" s="985"/>
    </row>
    <row r="1055" spans="3:17">
      <c r="C1055" s="978" t="str">
        <f t="shared" si="20"/>
        <v/>
      </c>
      <c r="K1055" s="980"/>
      <c r="M1055" s="984"/>
      <c r="N1055" s="985"/>
      <c r="O1055" s="985"/>
      <c r="P1055" s="985"/>
      <c r="Q1055" s="985"/>
    </row>
    <row r="1056" spans="3:17">
      <c r="C1056" s="978" t="str">
        <f t="shared" ref="C1056:C1119" si="21">IF(ISERROR((24*60)/B1056),"",((24*60)/B1056))</f>
        <v/>
      </c>
      <c r="K1056" s="980"/>
      <c r="M1056" s="984"/>
      <c r="N1056" s="985"/>
      <c r="O1056" s="985"/>
      <c r="P1056" s="985"/>
      <c r="Q1056" s="985"/>
    </row>
    <row r="1057" spans="3:17">
      <c r="C1057" s="978" t="str">
        <f t="shared" si="21"/>
        <v/>
      </c>
      <c r="K1057" s="980"/>
      <c r="M1057" s="984"/>
      <c r="N1057" s="985"/>
      <c r="O1057" s="985"/>
      <c r="P1057" s="985"/>
      <c r="Q1057" s="985"/>
    </row>
    <row r="1058" spans="3:17">
      <c r="C1058" s="978" t="str">
        <f t="shared" si="21"/>
        <v/>
      </c>
      <c r="K1058" s="980"/>
      <c r="M1058" s="984"/>
      <c r="N1058" s="985"/>
      <c r="O1058" s="985"/>
      <c r="P1058" s="985"/>
      <c r="Q1058" s="985"/>
    </row>
    <row r="1059" spans="3:17">
      <c r="C1059" s="978" t="str">
        <f t="shared" si="21"/>
        <v/>
      </c>
      <c r="K1059" s="980"/>
      <c r="M1059" s="984"/>
      <c r="N1059" s="985"/>
      <c r="O1059" s="985"/>
      <c r="P1059" s="985"/>
      <c r="Q1059" s="985"/>
    </row>
    <row r="1060" spans="3:17">
      <c r="C1060" s="978" t="str">
        <f t="shared" si="21"/>
        <v/>
      </c>
      <c r="K1060" s="980"/>
      <c r="M1060" s="984"/>
      <c r="N1060" s="985"/>
      <c r="O1060" s="985"/>
      <c r="P1060" s="985"/>
      <c r="Q1060" s="985"/>
    </row>
    <row r="1061" spans="3:17">
      <c r="C1061" s="978" t="str">
        <f t="shared" si="21"/>
        <v/>
      </c>
      <c r="K1061" s="980"/>
      <c r="M1061" s="984"/>
      <c r="N1061" s="985"/>
      <c r="O1061" s="985"/>
      <c r="P1061" s="985"/>
      <c r="Q1061" s="985"/>
    </row>
    <row r="1062" spans="3:17">
      <c r="C1062" s="978" t="str">
        <f t="shared" si="21"/>
        <v/>
      </c>
      <c r="K1062" s="980"/>
      <c r="M1062" s="984"/>
      <c r="N1062" s="985"/>
      <c r="O1062" s="985"/>
      <c r="P1062" s="985"/>
      <c r="Q1062" s="985"/>
    </row>
    <row r="1063" spans="3:17">
      <c r="C1063" s="978" t="str">
        <f t="shared" si="21"/>
        <v/>
      </c>
      <c r="K1063" s="980"/>
      <c r="M1063" s="984"/>
      <c r="N1063" s="985"/>
      <c r="O1063" s="985"/>
      <c r="P1063" s="985"/>
      <c r="Q1063" s="985"/>
    </row>
    <row r="1064" spans="3:17">
      <c r="C1064" s="978" t="str">
        <f t="shared" si="21"/>
        <v/>
      </c>
      <c r="K1064" s="980"/>
      <c r="M1064" s="984"/>
      <c r="N1064" s="985"/>
      <c r="O1064" s="985"/>
      <c r="P1064" s="985"/>
      <c r="Q1064" s="985"/>
    </row>
    <row r="1065" spans="3:17">
      <c r="C1065" s="978" t="str">
        <f t="shared" si="21"/>
        <v/>
      </c>
      <c r="K1065" s="980"/>
      <c r="M1065" s="984"/>
      <c r="N1065" s="985"/>
      <c r="O1065" s="985"/>
      <c r="P1065" s="985"/>
      <c r="Q1065" s="985"/>
    </row>
    <row r="1066" spans="3:17">
      <c r="C1066" s="978" t="str">
        <f t="shared" si="21"/>
        <v/>
      </c>
      <c r="K1066" s="980"/>
      <c r="M1066" s="984"/>
      <c r="N1066" s="985"/>
      <c r="O1066" s="985"/>
      <c r="P1066" s="985"/>
      <c r="Q1066" s="985"/>
    </row>
    <row r="1067" spans="3:17">
      <c r="C1067" s="978" t="str">
        <f t="shared" si="21"/>
        <v/>
      </c>
      <c r="K1067" s="980"/>
      <c r="M1067" s="984"/>
      <c r="N1067" s="985"/>
      <c r="O1067" s="985"/>
      <c r="P1067" s="985"/>
      <c r="Q1067" s="985"/>
    </row>
    <row r="1068" spans="3:17">
      <c r="C1068" s="978" t="str">
        <f t="shared" si="21"/>
        <v/>
      </c>
      <c r="K1068" s="980"/>
      <c r="M1068" s="984"/>
      <c r="N1068" s="985"/>
      <c r="O1068" s="985"/>
      <c r="P1068" s="985"/>
      <c r="Q1068" s="985"/>
    </row>
    <row r="1069" spans="3:17">
      <c r="C1069" s="978" t="str">
        <f t="shared" si="21"/>
        <v/>
      </c>
      <c r="K1069" s="980"/>
      <c r="M1069" s="984"/>
      <c r="N1069" s="985"/>
      <c r="O1069" s="985"/>
      <c r="P1069" s="985"/>
      <c r="Q1069" s="985"/>
    </row>
    <row r="1070" spans="3:17">
      <c r="C1070" s="978" t="str">
        <f t="shared" si="21"/>
        <v/>
      </c>
      <c r="K1070" s="980"/>
      <c r="M1070" s="984"/>
      <c r="N1070" s="985"/>
      <c r="O1070" s="985"/>
      <c r="P1070" s="985"/>
      <c r="Q1070" s="985"/>
    </row>
    <row r="1071" spans="3:17">
      <c r="C1071" s="978" t="str">
        <f t="shared" si="21"/>
        <v/>
      </c>
      <c r="K1071" s="980"/>
      <c r="M1071" s="984"/>
      <c r="N1071" s="985"/>
      <c r="O1071" s="985"/>
      <c r="P1071" s="985"/>
      <c r="Q1071" s="985"/>
    </row>
    <row r="1072" spans="3:17">
      <c r="C1072" s="978" t="str">
        <f t="shared" si="21"/>
        <v/>
      </c>
      <c r="K1072" s="980"/>
      <c r="M1072" s="984"/>
      <c r="N1072" s="985"/>
      <c r="O1072" s="985"/>
      <c r="P1072" s="985"/>
      <c r="Q1072" s="985"/>
    </row>
    <row r="1073" spans="3:17">
      <c r="C1073" s="978" t="str">
        <f t="shared" si="21"/>
        <v/>
      </c>
      <c r="K1073" s="980"/>
      <c r="M1073" s="984"/>
      <c r="N1073" s="985"/>
      <c r="O1073" s="985"/>
      <c r="P1073" s="985"/>
      <c r="Q1073" s="985"/>
    </row>
    <row r="1074" spans="3:17">
      <c r="C1074" s="978" t="str">
        <f t="shared" si="21"/>
        <v/>
      </c>
      <c r="K1074" s="980"/>
      <c r="M1074" s="984"/>
      <c r="N1074" s="985"/>
      <c r="O1074" s="985"/>
      <c r="P1074" s="985"/>
      <c r="Q1074" s="985"/>
    </row>
    <row r="1075" spans="3:17">
      <c r="C1075" s="978" t="str">
        <f t="shared" si="21"/>
        <v/>
      </c>
      <c r="K1075" s="980"/>
      <c r="M1075" s="984"/>
      <c r="N1075" s="985"/>
      <c r="O1075" s="985"/>
      <c r="P1075" s="985"/>
      <c r="Q1075" s="985"/>
    </row>
    <row r="1076" spans="3:17">
      <c r="C1076" s="978" t="str">
        <f t="shared" si="21"/>
        <v/>
      </c>
      <c r="K1076" s="980"/>
      <c r="M1076" s="984"/>
      <c r="N1076" s="985"/>
      <c r="O1076" s="985"/>
      <c r="P1076" s="985"/>
      <c r="Q1076" s="985"/>
    </row>
    <row r="1077" spans="3:17">
      <c r="C1077" s="978" t="str">
        <f t="shared" si="21"/>
        <v/>
      </c>
      <c r="K1077" s="980"/>
      <c r="M1077" s="984"/>
      <c r="N1077" s="985"/>
      <c r="O1077" s="985"/>
      <c r="P1077" s="985"/>
      <c r="Q1077" s="985"/>
    </row>
    <row r="1078" spans="3:17">
      <c r="C1078" s="978" t="str">
        <f t="shared" si="21"/>
        <v/>
      </c>
      <c r="K1078" s="980"/>
      <c r="M1078" s="984"/>
      <c r="N1078" s="985"/>
      <c r="O1078" s="985"/>
      <c r="P1078" s="985"/>
      <c r="Q1078" s="985"/>
    </row>
    <row r="1079" spans="3:17">
      <c r="C1079" s="978" t="str">
        <f t="shared" si="21"/>
        <v/>
      </c>
      <c r="K1079" s="980"/>
      <c r="M1079" s="984"/>
      <c r="N1079" s="985"/>
      <c r="O1079" s="985"/>
      <c r="P1079" s="985"/>
      <c r="Q1079" s="985"/>
    </row>
    <row r="1080" spans="3:17">
      <c r="C1080" s="978" t="str">
        <f t="shared" si="21"/>
        <v/>
      </c>
      <c r="K1080" s="980"/>
      <c r="M1080" s="984"/>
      <c r="N1080" s="985"/>
      <c r="O1080" s="985"/>
      <c r="P1080" s="985"/>
      <c r="Q1080" s="985"/>
    </row>
    <row r="1081" spans="3:17">
      <c r="C1081" s="978" t="str">
        <f t="shared" si="21"/>
        <v/>
      </c>
      <c r="K1081" s="980"/>
      <c r="M1081" s="984"/>
      <c r="N1081" s="985"/>
      <c r="O1081" s="985"/>
      <c r="P1081" s="985"/>
      <c r="Q1081" s="985"/>
    </row>
    <row r="1082" spans="3:17">
      <c r="C1082" s="978" t="str">
        <f t="shared" si="21"/>
        <v/>
      </c>
      <c r="K1082" s="980"/>
      <c r="M1082" s="984"/>
      <c r="N1082" s="985"/>
      <c r="O1082" s="985"/>
      <c r="P1082" s="985"/>
      <c r="Q1082" s="985"/>
    </row>
    <row r="1083" spans="3:17">
      <c r="C1083" s="978" t="str">
        <f t="shared" si="21"/>
        <v/>
      </c>
      <c r="K1083" s="980"/>
      <c r="M1083" s="984"/>
      <c r="N1083" s="985"/>
      <c r="O1083" s="985"/>
      <c r="P1083" s="985"/>
      <c r="Q1083" s="985"/>
    </row>
    <row r="1084" spans="3:17">
      <c r="C1084" s="978" t="str">
        <f t="shared" si="21"/>
        <v/>
      </c>
      <c r="K1084" s="980"/>
      <c r="M1084" s="984"/>
      <c r="N1084" s="985"/>
      <c r="O1084" s="985"/>
      <c r="P1084" s="985"/>
      <c r="Q1084" s="985"/>
    </row>
    <row r="1085" spans="3:17">
      <c r="C1085" s="978" t="str">
        <f t="shared" si="21"/>
        <v/>
      </c>
      <c r="K1085" s="980"/>
      <c r="M1085" s="984"/>
      <c r="N1085" s="985"/>
      <c r="O1085" s="985"/>
      <c r="P1085" s="985"/>
      <c r="Q1085" s="985"/>
    </row>
    <row r="1086" spans="3:17">
      <c r="C1086" s="978" t="str">
        <f t="shared" si="21"/>
        <v/>
      </c>
      <c r="K1086" s="980"/>
      <c r="M1086" s="984"/>
      <c r="N1086" s="985"/>
      <c r="O1086" s="985"/>
      <c r="P1086" s="985"/>
      <c r="Q1086" s="985"/>
    </row>
    <row r="1087" spans="3:17">
      <c r="C1087" s="978" t="str">
        <f t="shared" si="21"/>
        <v/>
      </c>
      <c r="K1087" s="980"/>
      <c r="M1087" s="984"/>
      <c r="N1087" s="985"/>
      <c r="O1087" s="985"/>
      <c r="P1087" s="985"/>
      <c r="Q1087" s="985"/>
    </row>
    <row r="1088" spans="3:17">
      <c r="C1088" s="978" t="str">
        <f t="shared" si="21"/>
        <v/>
      </c>
      <c r="K1088" s="980"/>
      <c r="M1088" s="984"/>
      <c r="N1088" s="985"/>
      <c r="O1088" s="985"/>
      <c r="P1088" s="985"/>
      <c r="Q1088" s="985"/>
    </row>
    <row r="1089" spans="3:17">
      <c r="C1089" s="978" t="str">
        <f t="shared" si="21"/>
        <v/>
      </c>
      <c r="K1089" s="980"/>
      <c r="M1089" s="984"/>
      <c r="N1089" s="985"/>
      <c r="O1089" s="985"/>
      <c r="P1089" s="985"/>
      <c r="Q1089" s="985"/>
    </row>
    <row r="1090" spans="3:17">
      <c r="C1090" s="978" t="str">
        <f t="shared" si="21"/>
        <v/>
      </c>
      <c r="K1090" s="980"/>
      <c r="M1090" s="984"/>
      <c r="N1090" s="985"/>
      <c r="O1090" s="985"/>
      <c r="P1090" s="985"/>
      <c r="Q1090" s="985"/>
    </row>
    <row r="1091" spans="3:17">
      <c r="C1091" s="978" t="str">
        <f t="shared" si="21"/>
        <v/>
      </c>
      <c r="K1091" s="980"/>
      <c r="M1091" s="984"/>
      <c r="N1091" s="985"/>
      <c r="O1091" s="985"/>
      <c r="P1091" s="985"/>
      <c r="Q1091" s="985"/>
    </row>
    <row r="1092" spans="3:17">
      <c r="C1092" s="978" t="str">
        <f t="shared" si="21"/>
        <v/>
      </c>
      <c r="K1092" s="980"/>
      <c r="M1092" s="984"/>
      <c r="N1092" s="985"/>
      <c r="O1092" s="985"/>
      <c r="P1092" s="985"/>
      <c r="Q1092" s="985"/>
    </row>
    <row r="1093" spans="3:17">
      <c r="C1093" s="978" t="str">
        <f t="shared" si="21"/>
        <v/>
      </c>
      <c r="K1093" s="980"/>
      <c r="M1093" s="984"/>
      <c r="N1093" s="985"/>
      <c r="O1093" s="985"/>
      <c r="P1093" s="985"/>
      <c r="Q1093" s="985"/>
    </row>
    <row r="1094" spans="3:17">
      <c r="C1094" s="978" t="str">
        <f t="shared" si="21"/>
        <v/>
      </c>
      <c r="K1094" s="980"/>
      <c r="M1094" s="984"/>
      <c r="N1094" s="985"/>
      <c r="O1094" s="985"/>
      <c r="P1094" s="985"/>
      <c r="Q1094" s="985"/>
    </row>
    <row r="1095" spans="3:17">
      <c r="C1095" s="978" t="str">
        <f t="shared" si="21"/>
        <v/>
      </c>
      <c r="K1095" s="980"/>
      <c r="M1095" s="984"/>
      <c r="N1095" s="985"/>
      <c r="O1095" s="985"/>
      <c r="P1095" s="985"/>
      <c r="Q1095" s="985"/>
    </row>
    <row r="1096" spans="3:17">
      <c r="C1096" s="978" t="str">
        <f t="shared" si="21"/>
        <v/>
      </c>
      <c r="K1096" s="980"/>
      <c r="M1096" s="984"/>
      <c r="N1096" s="985"/>
      <c r="O1096" s="985"/>
      <c r="P1096" s="985"/>
      <c r="Q1096" s="985"/>
    </row>
    <row r="1097" spans="3:17">
      <c r="C1097" s="978" t="str">
        <f t="shared" si="21"/>
        <v/>
      </c>
      <c r="K1097" s="980"/>
      <c r="M1097" s="984"/>
      <c r="N1097" s="985"/>
      <c r="O1097" s="985"/>
      <c r="P1097" s="985"/>
      <c r="Q1097" s="985"/>
    </row>
    <row r="1098" spans="3:17">
      <c r="C1098" s="978" t="str">
        <f t="shared" si="21"/>
        <v/>
      </c>
      <c r="K1098" s="980"/>
      <c r="M1098" s="984"/>
      <c r="N1098" s="985"/>
      <c r="O1098" s="985"/>
      <c r="P1098" s="985"/>
      <c r="Q1098" s="985"/>
    </row>
    <row r="1099" spans="3:17">
      <c r="C1099" s="978" t="str">
        <f t="shared" si="21"/>
        <v/>
      </c>
      <c r="K1099" s="980"/>
      <c r="M1099" s="984"/>
      <c r="N1099" s="985"/>
      <c r="O1099" s="985"/>
      <c r="P1099" s="985"/>
      <c r="Q1099" s="985"/>
    </row>
    <row r="1100" spans="3:17">
      <c r="C1100" s="978" t="str">
        <f t="shared" si="21"/>
        <v/>
      </c>
      <c r="K1100" s="980"/>
      <c r="M1100" s="984"/>
      <c r="N1100" s="985"/>
      <c r="O1100" s="985"/>
      <c r="P1100" s="985"/>
      <c r="Q1100" s="985"/>
    </row>
    <row r="1101" spans="3:17">
      <c r="C1101" s="978" t="str">
        <f t="shared" si="21"/>
        <v/>
      </c>
      <c r="K1101" s="980"/>
      <c r="M1101" s="984"/>
      <c r="N1101" s="985"/>
      <c r="O1101" s="985"/>
      <c r="P1101" s="985"/>
      <c r="Q1101" s="985"/>
    </row>
    <row r="1102" spans="3:17">
      <c r="C1102" s="978" t="str">
        <f t="shared" si="21"/>
        <v/>
      </c>
      <c r="K1102" s="980"/>
      <c r="M1102" s="984"/>
      <c r="N1102" s="985"/>
      <c r="O1102" s="985"/>
      <c r="P1102" s="985"/>
      <c r="Q1102" s="985"/>
    </row>
    <row r="1103" spans="3:17">
      <c r="C1103" s="978" t="str">
        <f t="shared" si="21"/>
        <v/>
      </c>
      <c r="K1103" s="980"/>
      <c r="M1103" s="984"/>
      <c r="N1103" s="985"/>
      <c r="O1103" s="985"/>
      <c r="P1103" s="985"/>
      <c r="Q1103" s="985"/>
    </row>
    <row r="1104" spans="3:17">
      <c r="C1104" s="978" t="str">
        <f t="shared" si="21"/>
        <v/>
      </c>
      <c r="K1104" s="980"/>
      <c r="M1104" s="984"/>
      <c r="N1104" s="985"/>
      <c r="O1104" s="985"/>
      <c r="P1104" s="985"/>
      <c r="Q1104" s="985"/>
    </row>
    <row r="1105" spans="3:17">
      <c r="C1105" s="978" t="str">
        <f t="shared" si="21"/>
        <v/>
      </c>
      <c r="K1105" s="980"/>
      <c r="M1105" s="984"/>
      <c r="N1105" s="985"/>
      <c r="O1105" s="985"/>
      <c r="P1105" s="985"/>
      <c r="Q1105" s="985"/>
    </row>
    <row r="1106" spans="3:17">
      <c r="C1106" s="978" t="str">
        <f t="shared" si="21"/>
        <v/>
      </c>
      <c r="K1106" s="980"/>
      <c r="M1106" s="984"/>
      <c r="N1106" s="985"/>
      <c r="O1106" s="985"/>
      <c r="P1106" s="985"/>
      <c r="Q1106" s="985"/>
    </row>
    <row r="1107" spans="3:17">
      <c r="C1107" s="978" t="str">
        <f t="shared" si="21"/>
        <v/>
      </c>
      <c r="K1107" s="980"/>
      <c r="M1107" s="984"/>
      <c r="N1107" s="985"/>
      <c r="O1107" s="985"/>
      <c r="P1107" s="985"/>
      <c r="Q1107" s="985"/>
    </row>
    <row r="1108" spans="3:17">
      <c r="C1108" s="978" t="str">
        <f t="shared" si="21"/>
        <v/>
      </c>
      <c r="K1108" s="980"/>
      <c r="M1108" s="984"/>
      <c r="N1108" s="985"/>
      <c r="O1108" s="985"/>
      <c r="P1108" s="985"/>
      <c r="Q1108" s="985"/>
    </row>
    <row r="1109" spans="3:17">
      <c r="C1109" s="978" t="str">
        <f t="shared" si="21"/>
        <v/>
      </c>
      <c r="K1109" s="980"/>
      <c r="M1109" s="984"/>
      <c r="N1109" s="985"/>
      <c r="O1109" s="985"/>
      <c r="P1109" s="985"/>
      <c r="Q1109" s="985"/>
    </row>
    <row r="1110" spans="3:17">
      <c r="C1110" s="978" t="str">
        <f t="shared" si="21"/>
        <v/>
      </c>
      <c r="K1110" s="980"/>
      <c r="M1110" s="984"/>
      <c r="N1110" s="985"/>
      <c r="O1110" s="985"/>
      <c r="P1110" s="985"/>
      <c r="Q1110" s="985"/>
    </row>
    <row r="1111" spans="3:17">
      <c r="C1111" s="978" t="str">
        <f t="shared" si="21"/>
        <v/>
      </c>
      <c r="K1111" s="980"/>
      <c r="M1111" s="984"/>
      <c r="N1111" s="985"/>
      <c r="O1111" s="985"/>
      <c r="P1111" s="985"/>
      <c r="Q1111" s="985"/>
    </row>
    <row r="1112" spans="3:17">
      <c r="C1112" s="978" t="str">
        <f t="shared" si="21"/>
        <v/>
      </c>
      <c r="K1112" s="980"/>
      <c r="M1112" s="984"/>
      <c r="N1112" s="985"/>
      <c r="O1112" s="985"/>
      <c r="P1112" s="985"/>
      <c r="Q1112" s="985"/>
    </row>
    <row r="1113" spans="3:17">
      <c r="C1113" s="978" t="str">
        <f t="shared" si="21"/>
        <v/>
      </c>
      <c r="K1113" s="980"/>
      <c r="M1113" s="984"/>
      <c r="N1113" s="985"/>
      <c r="O1113" s="985"/>
      <c r="P1113" s="985"/>
      <c r="Q1113" s="985"/>
    </row>
    <row r="1114" spans="3:17">
      <c r="C1114" s="978" t="str">
        <f t="shared" si="21"/>
        <v/>
      </c>
      <c r="K1114" s="980"/>
      <c r="M1114" s="984"/>
      <c r="N1114" s="985"/>
      <c r="O1114" s="985"/>
      <c r="P1114" s="985"/>
      <c r="Q1114" s="985"/>
    </row>
    <row r="1115" spans="3:17">
      <c r="C1115" s="978" t="str">
        <f t="shared" si="21"/>
        <v/>
      </c>
      <c r="K1115" s="980"/>
      <c r="M1115" s="984"/>
      <c r="N1115" s="985"/>
      <c r="O1115" s="985"/>
      <c r="P1115" s="985"/>
      <c r="Q1115" s="985"/>
    </row>
    <row r="1116" spans="3:17">
      <c r="C1116" s="978" t="str">
        <f t="shared" si="21"/>
        <v/>
      </c>
      <c r="K1116" s="980"/>
      <c r="M1116" s="984"/>
      <c r="N1116" s="985"/>
      <c r="O1116" s="985"/>
      <c r="P1116" s="985"/>
      <c r="Q1116" s="985"/>
    </row>
    <row r="1117" spans="3:17">
      <c r="C1117" s="978" t="str">
        <f t="shared" si="21"/>
        <v/>
      </c>
      <c r="K1117" s="980"/>
      <c r="M1117" s="984"/>
      <c r="N1117" s="985"/>
      <c r="O1117" s="985"/>
      <c r="P1117" s="985"/>
      <c r="Q1117" s="985"/>
    </row>
    <row r="1118" spans="3:17">
      <c r="C1118" s="978" t="str">
        <f t="shared" si="21"/>
        <v/>
      </c>
      <c r="K1118" s="980"/>
      <c r="M1118" s="984"/>
      <c r="N1118" s="985"/>
      <c r="O1118" s="985"/>
      <c r="P1118" s="985"/>
      <c r="Q1118" s="985"/>
    </row>
    <row r="1119" spans="3:17">
      <c r="C1119" s="978" t="str">
        <f t="shared" si="21"/>
        <v/>
      </c>
      <c r="K1119" s="980"/>
      <c r="M1119" s="984"/>
      <c r="N1119" s="985"/>
      <c r="O1119" s="985"/>
      <c r="P1119" s="985"/>
      <c r="Q1119" s="985"/>
    </row>
    <row r="1120" spans="3:17">
      <c r="C1120" s="978" t="str">
        <f t="shared" ref="C1120:C1160" si="22">IF(ISERROR((24*60)/B1120),"",((24*60)/B1120))</f>
        <v/>
      </c>
      <c r="K1120" s="980"/>
      <c r="M1120" s="984"/>
      <c r="N1120" s="985"/>
      <c r="O1120" s="985"/>
      <c r="P1120" s="985"/>
      <c r="Q1120" s="985"/>
    </row>
    <row r="1121" spans="3:17">
      <c r="C1121" s="978" t="str">
        <f t="shared" si="22"/>
        <v/>
      </c>
      <c r="K1121" s="980"/>
      <c r="M1121" s="984"/>
      <c r="N1121" s="985"/>
      <c r="O1121" s="985"/>
      <c r="P1121" s="985"/>
      <c r="Q1121" s="985"/>
    </row>
    <row r="1122" spans="3:17">
      <c r="C1122" s="978" t="str">
        <f t="shared" si="22"/>
        <v/>
      </c>
      <c r="K1122" s="980"/>
      <c r="M1122" s="984"/>
      <c r="N1122" s="985"/>
      <c r="O1122" s="985"/>
      <c r="P1122" s="985"/>
      <c r="Q1122" s="985"/>
    </row>
    <row r="1123" spans="3:17">
      <c r="C1123" s="978" t="str">
        <f t="shared" si="22"/>
        <v/>
      </c>
      <c r="K1123" s="980"/>
      <c r="M1123" s="984"/>
      <c r="N1123" s="985"/>
      <c r="O1123" s="985"/>
      <c r="P1123" s="985"/>
      <c r="Q1123" s="985"/>
    </row>
    <row r="1124" spans="3:17">
      <c r="C1124" s="978" t="str">
        <f t="shared" si="22"/>
        <v/>
      </c>
      <c r="K1124" s="980"/>
      <c r="M1124" s="984"/>
      <c r="N1124" s="985"/>
      <c r="O1124" s="985"/>
      <c r="P1124" s="985"/>
      <c r="Q1124" s="985"/>
    </row>
    <row r="1125" spans="3:17">
      <c r="C1125" s="978" t="str">
        <f t="shared" si="22"/>
        <v/>
      </c>
    </row>
    <row r="1126" spans="3:17">
      <c r="C1126" s="978" t="str">
        <f t="shared" si="22"/>
        <v/>
      </c>
    </row>
    <row r="1127" spans="3:17">
      <c r="C1127" s="978" t="str">
        <f t="shared" si="22"/>
        <v/>
      </c>
    </row>
    <row r="1128" spans="3:17">
      <c r="C1128" s="978" t="str">
        <f t="shared" si="22"/>
        <v/>
      </c>
    </row>
    <row r="1129" spans="3:17">
      <c r="C1129" s="978" t="str">
        <f t="shared" si="22"/>
        <v/>
      </c>
    </row>
    <row r="1130" spans="3:17">
      <c r="C1130" s="978" t="str">
        <f t="shared" si="22"/>
        <v/>
      </c>
    </row>
    <row r="1131" spans="3:17">
      <c r="C1131" s="978" t="str">
        <f t="shared" si="22"/>
        <v/>
      </c>
    </row>
    <row r="1132" spans="3:17">
      <c r="C1132" s="978" t="str">
        <f t="shared" si="22"/>
        <v/>
      </c>
    </row>
    <row r="1133" spans="3:17">
      <c r="C1133" s="978" t="str">
        <f t="shared" si="22"/>
        <v/>
      </c>
    </row>
    <row r="1134" spans="3:17">
      <c r="C1134" s="978" t="str">
        <f t="shared" si="22"/>
        <v/>
      </c>
    </row>
    <row r="1135" spans="3:17">
      <c r="C1135" s="978" t="str">
        <f t="shared" si="22"/>
        <v/>
      </c>
    </row>
    <row r="1136" spans="3:17">
      <c r="C1136" s="978" t="str">
        <f t="shared" si="22"/>
        <v/>
      </c>
    </row>
    <row r="1137" spans="3:3">
      <c r="C1137" s="978" t="str">
        <f t="shared" si="22"/>
        <v/>
      </c>
    </row>
    <row r="1138" spans="3:3">
      <c r="C1138" s="978" t="str">
        <f t="shared" si="22"/>
        <v/>
      </c>
    </row>
    <row r="1139" spans="3:3">
      <c r="C1139" s="978" t="str">
        <f t="shared" si="22"/>
        <v/>
      </c>
    </row>
    <row r="1140" spans="3:3">
      <c r="C1140" s="978" t="str">
        <f t="shared" si="22"/>
        <v/>
      </c>
    </row>
    <row r="1141" spans="3:3">
      <c r="C1141" s="978" t="str">
        <f t="shared" si="22"/>
        <v/>
      </c>
    </row>
    <row r="1142" spans="3:3">
      <c r="C1142" s="978" t="str">
        <f t="shared" si="22"/>
        <v/>
      </c>
    </row>
    <row r="1143" spans="3:3">
      <c r="C1143" s="978" t="str">
        <f t="shared" si="22"/>
        <v/>
      </c>
    </row>
    <row r="1144" spans="3:3">
      <c r="C1144" s="978" t="str">
        <f t="shared" si="22"/>
        <v/>
      </c>
    </row>
    <row r="1145" spans="3:3">
      <c r="C1145" s="978" t="str">
        <f t="shared" si="22"/>
        <v/>
      </c>
    </row>
    <row r="1146" spans="3:3">
      <c r="C1146" s="978" t="str">
        <f t="shared" si="22"/>
        <v/>
      </c>
    </row>
    <row r="1147" spans="3:3">
      <c r="C1147" s="978" t="str">
        <f t="shared" si="22"/>
        <v/>
      </c>
    </row>
    <row r="1148" spans="3:3">
      <c r="C1148" s="978" t="str">
        <f t="shared" si="22"/>
        <v/>
      </c>
    </row>
    <row r="1149" spans="3:3">
      <c r="C1149" s="978" t="str">
        <f t="shared" si="22"/>
        <v/>
      </c>
    </row>
    <row r="1150" spans="3:3">
      <c r="C1150" s="978" t="str">
        <f t="shared" si="22"/>
        <v/>
      </c>
    </row>
    <row r="1151" spans="3:3">
      <c r="C1151" s="978" t="str">
        <f t="shared" si="22"/>
        <v/>
      </c>
    </row>
    <row r="1152" spans="3:3">
      <c r="C1152" s="978" t="str">
        <f t="shared" si="22"/>
        <v/>
      </c>
    </row>
    <row r="1153" spans="3:3">
      <c r="C1153" s="978" t="str">
        <f t="shared" si="22"/>
        <v/>
      </c>
    </row>
    <row r="1154" spans="3:3">
      <c r="C1154" s="978" t="str">
        <f t="shared" si="22"/>
        <v/>
      </c>
    </row>
    <row r="1155" spans="3:3">
      <c r="C1155" s="978" t="str">
        <f t="shared" si="22"/>
        <v/>
      </c>
    </row>
    <row r="1156" spans="3:3">
      <c r="C1156" s="978" t="str">
        <f t="shared" si="22"/>
        <v/>
      </c>
    </row>
    <row r="1157" spans="3:3">
      <c r="C1157" s="978" t="str">
        <f t="shared" si="22"/>
        <v/>
      </c>
    </row>
    <row r="1158" spans="3:3">
      <c r="C1158" s="978" t="str">
        <f t="shared" si="22"/>
        <v/>
      </c>
    </row>
    <row r="1159" spans="3:3">
      <c r="C1159" s="978" t="str">
        <f t="shared" si="22"/>
        <v/>
      </c>
    </row>
    <row r="1160" spans="3:3">
      <c r="C1160" s="978" t="str">
        <f t="shared" si="22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3">
    <dataValidation type="list" allowBlank="1" showInputMessage="1" showErrorMessage="1" sqref="H160 H2" xr:uid="{88C43587-2B45-4594-9C08-FBCF81474F88}">
      <formula1>打結器</formula1>
    </dataValidation>
    <dataValidation type="list" allowBlank="1" showInputMessage="1" showErrorMessage="1" sqref="J160 J2" xr:uid="{B68F656E-910D-4E5D-8551-AFC05CAFECD7}">
      <formula1>高低壓</formula1>
    </dataValidation>
    <dataValidation type="list" allowBlank="1" showInputMessage="1" showErrorMessage="1" sqref="K2:K158 K160:K1124" xr:uid="{33A103F1-4049-432A-A60C-54F0DBFBE3B5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62"/>
  <sheetViews>
    <sheetView zoomScale="70" zoomScaleNormal="70" workbookViewId="0">
      <pane ySplit="1" topLeftCell="A1223" activePane="bottomLeft" state="frozen"/>
      <selection activeCell="A3108" sqref="A3108"/>
      <selection pane="bottomLeft" activeCell="AB1241" sqref="AB1241"/>
    </sheetView>
  </sheetViews>
  <sheetFormatPr defaultRowHeight="16.5"/>
  <cols>
    <col min="1" max="1" width="9.5" style="1029" bestFit="1" customWidth="1"/>
    <col min="2" max="2" width="5.5" style="1029" bestFit="1" customWidth="1"/>
    <col min="3" max="3" width="9" style="1029"/>
    <col min="4" max="4" width="3.25" style="1029" customWidth="1"/>
    <col min="5" max="5" width="18.5" style="1029" customWidth="1"/>
    <col min="6" max="6" width="24.25" style="1029" customWidth="1"/>
    <col min="7" max="7" width="6" style="1029" bestFit="1" customWidth="1"/>
    <col min="8" max="8" width="9" style="1029"/>
    <col min="9" max="9" width="5.25" style="1029" customWidth="1"/>
    <col min="10" max="25" width="5.75" style="1061" customWidth="1"/>
    <col min="26" max="26" width="7.625" style="1062" bestFit="1" customWidth="1"/>
    <col min="27" max="27" width="7.25" style="1063" customWidth="1"/>
    <col min="28" max="28" width="9" style="1061"/>
    <col min="29" max="29" width="10.625" style="1062" bestFit="1" customWidth="1"/>
    <col min="30" max="30" width="7.375" style="1062" customWidth="1"/>
    <col min="31" max="31" width="7.875" style="1062" customWidth="1"/>
    <col min="32" max="32" width="4.625" style="1061" customWidth="1"/>
    <col min="33" max="33" width="4.875" style="1061" customWidth="1"/>
    <col min="34" max="37" width="10.875" style="1029" customWidth="1"/>
    <col min="38" max="38" width="7.625" style="1061" customWidth="1"/>
    <col min="39" max="43" width="9" style="1029"/>
    <col min="44" max="44" width="11.125" style="1029" customWidth="1"/>
    <col min="45" max="45" width="6" style="1029" bestFit="1" customWidth="1"/>
    <col min="46" max="46" width="5" style="1029" bestFit="1" customWidth="1"/>
    <col min="47" max="47" width="6.25" style="1029" customWidth="1"/>
    <col min="48" max="48" width="9.5" style="1029" bestFit="1" customWidth="1"/>
  </cols>
  <sheetData>
    <row r="1" spans="1:48" ht="50.25" thickBot="1">
      <c r="A1" s="1003" t="s">
        <v>37</v>
      </c>
      <c r="B1" s="1003" t="s">
        <v>38</v>
      </c>
      <c r="C1" s="1003" t="s">
        <v>39</v>
      </c>
      <c r="D1" s="1004" t="s">
        <v>40</v>
      </c>
      <c r="E1" s="1005" t="s">
        <v>41</v>
      </c>
      <c r="F1" s="1006" t="s">
        <v>42</v>
      </c>
      <c r="G1" s="1006" t="s">
        <v>43</v>
      </c>
      <c r="H1" s="1006" t="s">
        <v>83</v>
      </c>
      <c r="I1" s="1007" t="s">
        <v>84</v>
      </c>
      <c r="J1" s="1003" t="s">
        <v>44</v>
      </c>
      <c r="K1" s="1003" t="s">
        <v>45</v>
      </c>
      <c r="L1" s="1003" t="s">
        <v>46</v>
      </c>
      <c r="M1" s="1003" t="s">
        <v>46</v>
      </c>
      <c r="N1" s="1008" t="s">
        <v>47</v>
      </c>
      <c r="O1" s="1003" t="s">
        <v>48</v>
      </c>
      <c r="P1" s="1003" t="s">
        <v>49</v>
      </c>
      <c r="Q1" s="1003" t="s">
        <v>49</v>
      </c>
      <c r="R1" s="1008" t="s">
        <v>16242</v>
      </c>
      <c r="S1" s="1003" t="s">
        <v>51</v>
      </c>
      <c r="T1" s="1003" t="s">
        <v>52</v>
      </c>
      <c r="U1" s="1003" t="s">
        <v>52</v>
      </c>
      <c r="V1" s="1008" t="s">
        <v>53</v>
      </c>
      <c r="W1" s="1003" t="s">
        <v>54</v>
      </c>
      <c r="X1" s="1003" t="s">
        <v>55</v>
      </c>
      <c r="Y1" s="1009" t="s">
        <v>55</v>
      </c>
      <c r="Z1" s="1010" t="s">
        <v>56</v>
      </c>
      <c r="AA1" s="1010" t="s">
        <v>57</v>
      </c>
      <c r="AB1" s="1197" t="s">
        <v>58</v>
      </c>
      <c r="AC1" s="1010" t="s">
        <v>59</v>
      </c>
      <c r="AD1" s="1010" t="s">
        <v>60</v>
      </c>
      <c r="AE1" s="1010" t="s">
        <v>85</v>
      </c>
      <c r="AF1" s="1011" t="s">
        <v>61</v>
      </c>
      <c r="AG1" s="1011" t="s">
        <v>62</v>
      </c>
      <c r="AH1" s="1012" t="s">
        <v>16243</v>
      </c>
      <c r="AI1" s="1013" t="s">
        <v>16244</v>
      </c>
      <c r="AJ1" s="1013" t="s">
        <v>16245</v>
      </c>
      <c r="AK1" s="1014" t="s">
        <v>16246</v>
      </c>
      <c r="AL1" s="1401" t="s">
        <v>16247</v>
      </c>
      <c r="AM1" s="1402" t="s">
        <v>16248</v>
      </c>
      <c r="AN1" s="1402" t="s">
        <v>16249</v>
      </c>
      <c r="AO1" s="1402" t="s">
        <v>16250</v>
      </c>
      <c r="AP1" s="1402" t="s">
        <v>16251</v>
      </c>
      <c r="AQ1" s="1402" t="s">
        <v>16252</v>
      </c>
      <c r="AR1" s="1014" t="s">
        <v>16253</v>
      </c>
      <c r="AS1" s="1006" t="s">
        <v>16254</v>
      </c>
      <c r="AT1" s="1006" t="s">
        <v>16255</v>
      </c>
      <c r="AU1" s="1006" t="s">
        <v>16256</v>
      </c>
      <c r="AV1" s="1006" t="s">
        <v>16257</v>
      </c>
    </row>
    <row r="2" spans="1:48">
      <c r="A2" s="1015">
        <v>46023</v>
      </c>
      <c r="B2" s="1016" t="s">
        <v>212</v>
      </c>
      <c r="C2" s="1016" t="s">
        <v>16558</v>
      </c>
      <c r="D2" s="1017"/>
      <c r="E2" s="1018" t="s">
        <v>1936</v>
      </c>
      <c r="F2" s="1019" t="s">
        <v>16560</v>
      </c>
      <c r="G2" s="1019">
        <v>500</v>
      </c>
      <c r="H2" s="1019" t="s">
        <v>911</v>
      </c>
      <c r="I2" s="1020">
        <v>2</v>
      </c>
      <c r="J2" s="1021">
        <v>27</v>
      </c>
      <c r="K2" s="1021">
        <v>0</v>
      </c>
      <c r="L2" s="1022">
        <v>8381</v>
      </c>
      <c r="M2" s="1022"/>
      <c r="N2" s="1023">
        <v>6</v>
      </c>
      <c r="O2" s="1021">
        <v>0</v>
      </c>
      <c r="P2" s="1022">
        <v>7885</v>
      </c>
      <c r="Q2" s="1022"/>
      <c r="R2" s="1023">
        <v>27</v>
      </c>
      <c r="S2" s="1021">
        <v>0</v>
      </c>
      <c r="T2" s="1022">
        <v>7943</v>
      </c>
      <c r="U2" s="1022"/>
      <c r="V2" s="1023">
        <v>19</v>
      </c>
      <c r="W2" s="1021">
        <v>0</v>
      </c>
      <c r="X2" s="1022">
        <v>8733</v>
      </c>
      <c r="Y2" s="1024"/>
      <c r="Z2" s="1025">
        <v>3</v>
      </c>
      <c r="AA2" s="1025">
        <v>52.666666666666664</v>
      </c>
      <c r="AB2" s="1198">
        <v>1</v>
      </c>
      <c r="AC2" s="1025">
        <v>82.355000000000004</v>
      </c>
      <c r="AD2" s="1025">
        <v>6.583333333333333</v>
      </c>
      <c r="AE2" s="1025">
        <v>6.583333333333333</v>
      </c>
      <c r="AF2" s="1026" t="s">
        <v>213</v>
      </c>
      <c r="AG2" s="1026">
        <v>2</v>
      </c>
      <c r="AH2" s="1027" t="s">
        <v>16286</v>
      </c>
      <c r="AI2" s="1059" t="s">
        <v>642</v>
      </c>
      <c r="AJ2" s="1238" t="s">
        <v>16260</v>
      </c>
      <c r="AK2" s="1239" t="s">
        <v>748</v>
      </c>
      <c r="AL2" s="1059">
        <v>52</v>
      </c>
      <c r="AM2" s="1403">
        <v>46006</v>
      </c>
      <c r="AN2" s="1403">
        <v>46007</v>
      </c>
      <c r="AO2" s="1403">
        <v>46008</v>
      </c>
      <c r="AP2" s="1403">
        <v>46009</v>
      </c>
      <c r="AQ2" s="1403"/>
      <c r="AR2" s="1028"/>
      <c r="AS2" s="1019" t="s">
        <v>16625</v>
      </c>
      <c r="AT2" s="1019" t="s">
        <v>16626</v>
      </c>
      <c r="AU2" s="1019" t="s">
        <v>16627</v>
      </c>
      <c r="AV2" s="1019">
        <v>0.53366040000000003</v>
      </c>
    </row>
    <row r="3" spans="1:48">
      <c r="A3" s="1030">
        <v>46023</v>
      </c>
      <c r="B3" s="1031" t="s">
        <v>212</v>
      </c>
      <c r="C3" s="1031" t="s">
        <v>16508</v>
      </c>
      <c r="D3" s="1032"/>
      <c r="E3" s="1033" t="s">
        <v>1936</v>
      </c>
      <c r="F3" s="1034" t="s">
        <v>16509</v>
      </c>
      <c r="G3" s="1034">
        <v>500</v>
      </c>
      <c r="H3" s="1034" t="s">
        <v>864</v>
      </c>
      <c r="I3" s="1035">
        <v>2</v>
      </c>
      <c r="J3" s="1036">
        <v>37</v>
      </c>
      <c r="K3" s="1036">
        <v>0</v>
      </c>
      <c r="L3" s="1037"/>
      <c r="M3" s="1037">
        <v>7183</v>
      </c>
      <c r="N3" s="1038">
        <v>28</v>
      </c>
      <c r="O3" s="1036">
        <v>0</v>
      </c>
      <c r="P3" s="1037"/>
      <c r="Q3" s="1037">
        <v>7683</v>
      </c>
      <c r="R3" s="1038">
        <v>31</v>
      </c>
      <c r="S3" s="1036">
        <v>0</v>
      </c>
      <c r="T3" s="1037">
        <v>7755</v>
      </c>
      <c r="U3" s="1037"/>
      <c r="V3" s="1038">
        <v>26</v>
      </c>
      <c r="W3" s="1036">
        <v>0</v>
      </c>
      <c r="X3" s="1037"/>
      <c r="Y3" s="1039">
        <v>7260</v>
      </c>
      <c r="Z3" s="1040">
        <v>3</v>
      </c>
      <c r="AA3" s="1040">
        <v>81.333333333333329</v>
      </c>
      <c r="AB3" s="1199">
        <v>1</v>
      </c>
      <c r="AC3" s="1040">
        <v>74.702500000000001</v>
      </c>
      <c r="AD3" s="1040">
        <v>10.166666666666666</v>
      </c>
      <c r="AE3" s="1040">
        <v>10.166666666666666</v>
      </c>
      <c r="AF3" s="1041" t="s">
        <v>213</v>
      </c>
      <c r="AG3" s="1041">
        <v>2</v>
      </c>
      <c r="AH3" s="1042" t="s">
        <v>16286</v>
      </c>
      <c r="AI3" s="1043" t="s">
        <v>642</v>
      </c>
      <c r="AJ3" s="1238" t="s">
        <v>748</v>
      </c>
      <c r="AK3" s="1239" t="s">
        <v>748</v>
      </c>
      <c r="AL3" s="1060">
        <v>52</v>
      </c>
      <c r="AM3" s="1404">
        <v>45999</v>
      </c>
      <c r="AN3" s="1404">
        <v>46000</v>
      </c>
      <c r="AO3" s="1404"/>
      <c r="AP3" s="1404"/>
      <c r="AQ3" s="1404"/>
      <c r="AR3" s="1044"/>
      <c r="AS3" s="1034" t="s">
        <v>16625</v>
      </c>
      <c r="AT3" s="1034" t="s">
        <v>16626</v>
      </c>
      <c r="AU3" s="1034" t="s">
        <v>16627</v>
      </c>
      <c r="AV3" s="1034">
        <v>0.48407220000000001</v>
      </c>
    </row>
    <row r="4" spans="1:48">
      <c r="A4" s="1030">
        <v>46023</v>
      </c>
      <c r="B4" s="1031" t="s">
        <v>214</v>
      </c>
      <c r="C4" s="1031" t="s">
        <v>16540</v>
      </c>
      <c r="D4" s="1032"/>
      <c r="E4" s="1033" t="s">
        <v>799</v>
      </c>
      <c r="F4" s="1034" t="s">
        <v>16542</v>
      </c>
      <c r="G4" s="1034">
        <v>700</v>
      </c>
      <c r="H4" s="1034" t="s">
        <v>973</v>
      </c>
      <c r="I4" s="1035">
        <v>5</v>
      </c>
      <c r="J4" s="1036">
        <v>7</v>
      </c>
      <c r="K4" s="1036">
        <v>0</v>
      </c>
      <c r="L4" s="1037">
        <v>9439</v>
      </c>
      <c r="M4" s="1037">
        <v>9676</v>
      </c>
      <c r="N4" s="1038">
        <v>7</v>
      </c>
      <c r="O4" s="1036">
        <v>0</v>
      </c>
      <c r="P4" s="1037">
        <v>9456</v>
      </c>
      <c r="Q4" s="1037">
        <v>9603</v>
      </c>
      <c r="R4" s="1038">
        <v>2</v>
      </c>
      <c r="S4" s="1036">
        <v>0</v>
      </c>
      <c r="T4" s="1037">
        <v>9541</v>
      </c>
      <c r="U4" s="1037">
        <v>9627</v>
      </c>
      <c r="V4" s="1038">
        <v>6</v>
      </c>
      <c r="W4" s="1036">
        <v>0</v>
      </c>
      <c r="X4" s="1037">
        <v>9557</v>
      </c>
      <c r="Y4" s="1039">
        <v>9679</v>
      </c>
      <c r="Z4" s="1040">
        <v>1.6197975253093364</v>
      </c>
      <c r="AA4" s="1040">
        <v>7.333333333333333</v>
      </c>
      <c r="AB4" s="1199">
        <v>1</v>
      </c>
      <c r="AC4" s="1040">
        <v>95.722499999999997</v>
      </c>
      <c r="AD4" s="1040">
        <v>0.91666666666666663</v>
      </c>
      <c r="AE4" s="1040">
        <v>0.91666666666666663</v>
      </c>
      <c r="AF4" s="1041" t="s">
        <v>213</v>
      </c>
      <c r="AG4" s="1041">
        <v>1</v>
      </c>
      <c r="AH4" s="1042" t="s">
        <v>16286</v>
      </c>
      <c r="AI4" s="1043" t="s">
        <v>642</v>
      </c>
      <c r="AJ4" s="1238" t="s">
        <v>748</v>
      </c>
      <c r="AK4" s="1405" t="s">
        <v>748</v>
      </c>
      <c r="AL4" s="1060">
        <v>53</v>
      </c>
      <c r="AM4" s="1404">
        <v>45885</v>
      </c>
      <c r="AN4" s="1404">
        <v>45886</v>
      </c>
      <c r="AO4" s="1404">
        <v>45887</v>
      </c>
      <c r="AP4" s="1404"/>
      <c r="AQ4" s="1404"/>
      <c r="AR4" s="1044"/>
      <c r="AS4" s="1034" t="s">
        <v>16625</v>
      </c>
      <c r="AT4" s="1034" t="s">
        <v>16628</v>
      </c>
      <c r="AU4" s="1034" t="s">
        <v>16627</v>
      </c>
      <c r="AV4" s="1034">
        <v>1.7367890400000001</v>
      </c>
    </row>
    <row r="5" spans="1:48">
      <c r="A5" s="1030">
        <v>46023</v>
      </c>
      <c r="B5" s="1031" t="s">
        <v>215</v>
      </c>
      <c r="C5" s="1031" t="s">
        <v>16554</v>
      </c>
      <c r="D5" s="1032" t="s">
        <v>646</v>
      </c>
      <c r="E5" s="1033" t="s">
        <v>471</v>
      </c>
      <c r="F5" s="1034" t="s">
        <v>16555</v>
      </c>
      <c r="G5" s="1034">
        <v>700</v>
      </c>
      <c r="H5" s="1034" t="s">
        <v>1088</v>
      </c>
      <c r="I5" s="1035">
        <v>5</v>
      </c>
      <c r="J5" s="1036">
        <v>32</v>
      </c>
      <c r="K5" s="1036">
        <v>0</v>
      </c>
      <c r="L5" s="1037">
        <v>8636</v>
      </c>
      <c r="M5" s="1037">
        <v>7520</v>
      </c>
      <c r="N5" s="1038">
        <v>24</v>
      </c>
      <c r="O5" s="1036">
        <v>0</v>
      </c>
      <c r="P5" s="1037">
        <v>8843</v>
      </c>
      <c r="Q5" s="1037">
        <v>8048</v>
      </c>
      <c r="R5" s="1038">
        <v>16</v>
      </c>
      <c r="S5" s="1036">
        <v>0</v>
      </c>
      <c r="T5" s="1037">
        <v>8908</v>
      </c>
      <c r="U5" s="1037">
        <v>7978</v>
      </c>
      <c r="V5" s="1038">
        <v>44</v>
      </c>
      <c r="W5" s="1036">
        <v>0</v>
      </c>
      <c r="X5" s="1037">
        <v>8938</v>
      </c>
      <c r="Y5" s="1039">
        <v>8086</v>
      </c>
      <c r="Z5" s="1040">
        <v>3.2432432432432434</v>
      </c>
      <c r="AA5" s="1040">
        <v>19.333333333333332</v>
      </c>
      <c r="AB5" s="1199">
        <v>1</v>
      </c>
      <c r="AC5" s="1040">
        <v>83.696250000000006</v>
      </c>
      <c r="AD5" s="1040">
        <v>2.4166666666666665</v>
      </c>
      <c r="AE5" s="1040">
        <v>2.4166666666666665</v>
      </c>
      <c r="AF5" s="1041" t="s">
        <v>213</v>
      </c>
      <c r="AG5" s="1041">
        <v>0.5</v>
      </c>
      <c r="AH5" s="1042" t="s">
        <v>16286</v>
      </c>
      <c r="AI5" s="1060" t="s">
        <v>642</v>
      </c>
      <c r="AJ5" s="1238" t="s">
        <v>748</v>
      </c>
      <c r="AK5" s="1200" t="s">
        <v>748</v>
      </c>
      <c r="AL5" s="1060">
        <v>53</v>
      </c>
      <c r="AM5" s="1404">
        <v>46008</v>
      </c>
      <c r="AN5" s="1404">
        <v>46009</v>
      </c>
      <c r="AO5" s="1404">
        <v>46010</v>
      </c>
      <c r="AP5" s="1404"/>
      <c r="AQ5" s="1404"/>
      <c r="AR5" s="1044"/>
      <c r="AS5" s="1034" t="s">
        <v>16629</v>
      </c>
      <c r="AT5" s="1034" t="s">
        <v>16628</v>
      </c>
      <c r="AU5" s="1034" t="s">
        <v>16627</v>
      </c>
      <c r="AV5" s="1034">
        <v>1.51858476</v>
      </c>
    </row>
    <row r="6" spans="1:48">
      <c r="A6" s="1030">
        <v>46023</v>
      </c>
      <c r="B6" s="1031" t="s">
        <v>216</v>
      </c>
      <c r="C6" s="1031" t="s">
        <v>16570</v>
      </c>
      <c r="D6" s="1032"/>
      <c r="E6" s="1033" t="s">
        <v>15134</v>
      </c>
      <c r="F6" s="1034" t="s">
        <v>16572</v>
      </c>
      <c r="G6" s="1034">
        <v>600</v>
      </c>
      <c r="H6" s="1034" t="s">
        <v>1470</v>
      </c>
      <c r="I6" s="1035">
        <v>5</v>
      </c>
      <c r="J6" s="1036">
        <v>35</v>
      </c>
      <c r="K6" s="1036">
        <v>0</v>
      </c>
      <c r="L6" s="1037">
        <v>7941</v>
      </c>
      <c r="M6" s="1037">
        <v>9176</v>
      </c>
      <c r="N6" s="1038">
        <v>6</v>
      </c>
      <c r="O6" s="1036">
        <v>1</v>
      </c>
      <c r="P6" s="1037">
        <v>9090</v>
      </c>
      <c r="Q6" s="1037">
        <v>9294</v>
      </c>
      <c r="R6" s="1038">
        <v>11</v>
      </c>
      <c r="S6" s="1036">
        <v>0</v>
      </c>
      <c r="T6" s="1037">
        <v>9011</v>
      </c>
      <c r="U6" s="1037">
        <v>9238</v>
      </c>
      <c r="V6" s="1038">
        <v>33</v>
      </c>
      <c r="W6" s="1036">
        <v>1</v>
      </c>
      <c r="X6" s="1037">
        <v>8821</v>
      </c>
      <c r="Y6" s="1039">
        <v>9216</v>
      </c>
      <c r="Z6" s="1040">
        <v>2.807017543859649</v>
      </c>
      <c r="AA6" s="1040">
        <v>28.333333333333332</v>
      </c>
      <c r="AB6" s="1199">
        <v>0.99657451923076923</v>
      </c>
      <c r="AC6" s="1040">
        <v>89.733750000000001</v>
      </c>
      <c r="AD6" s="1040">
        <v>3.5416666666666665</v>
      </c>
      <c r="AE6" s="1040">
        <v>3.4583333333333335</v>
      </c>
      <c r="AF6" s="1041" t="s">
        <v>213</v>
      </c>
      <c r="AG6" s="1041">
        <v>1</v>
      </c>
      <c r="AH6" s="1042" t="s">
        <v>16271</v>
      </c>
      <c r="AI6" s="1060" t="s">
        <v>648</v>
      </c>
      <c r="AJ6" s="1043" t="s">
        <v>16262</v>
      </c>
      <c r="AK6" s="1200" t="s">
        <v>647</v>
      </c>
      <c r="AL6" s="1060">
        <v>52</v>
      </c>
      <c r="AM6" s="1404">
        <v>46019</v>
      </c>
      <c r="AN6" s="1404">
        <v>46020</v>
      </c>
      <c r="AO6" s="1404"/>
      <c r="AP6" s="1404"/>
      <c r="AQ6" s="1404"/>
      <c r="AR6" s="1044"/>
      <c r="AS6" s="1034" t="s">
        <v>16625</v>
      </c>
      <c r="AT6" s="1034" t="s">
        <v>16628</v>
      </c>
      <c r="AU6" s="1034" t="s">
        <v>16630</v>
      </c>
      <c r="AV6" s="1034">
        <v>2.7910785600000003</v>
      </c>
    </row>
    <row r="7" spans="1:48">
      <c r="A7" s="1030">
        <v>46023</v>
      </c>
      <c r="B7" s="1031" t="s">
        <v>217</v>
      </c>
      <c r="C7" s="1031" t="s">
        <v>16110</v>
      </c>
      <c r="D7" s="1032"/>
      <c r="E7" s="1033" t="s">
        <v>455</v>
      </c>
      <c r="F7" s="1034" t="s">
        <v>16101</v>
      </c>
      <c r="G7" s="1034">
        <v>780</v>
      </c>
      <c r="H7" s="1034" t="s">
        <v>747</v>
      </c>
      <c r="I7" s="1035">
        <v>5</v>
      </c>
      <c r="J7" s="1036">
        <v>36</v>
      </c>
      <c r="K7" s="1036">
        <v>0</v>
      </c>
      <c r="L7" s="1037">
        <v>6845</v>
      </c>
      <c r="M7" s="1037"/>
      <c r="N7" s="1038">
        <v>7</v>
      </c>
      <c r="O7" s="1036">
        <v>0</v>
      </c>
      <c r="P7" s="1037">
        <v>7778</v>
      </c>
      <c r="Q7" s="1037"/>
      <c r="R7" s="1038">
        <v>9</v>
      </c>
      <c r="S7" s="1036">
        <v>0</v>
      </c>
      <c r="T7" s="1037">
        <v>7885</v>
      </c>
      <c r="U7" s="1037"/>
      <c r="V7" s="1038">
        <v>30</v>
      </c>
      <c r="W7" s="1036">
        <v>0</v>
      </c>
      <c r="X7" s="1037">
        <v>7101</v>
      </c>
      <c r="Y7" s="1039"/>
      <c r="Z7" s="1040">
        <v>1.815889029003783</v>
      </c>
      <c r="AA7" s="1040">
        <v>54.666666666666664</v>
      </c>
      <c r="AB7" s="1199">
        <v>1</v>
      </c>
      <c r="AC7" s="1040">
        <v>74.022499999999994</v>
      </c>
      <c r="AD7" s="1040">
        <v>6.833333333333333</v>
      </c>
      <c r="AE7" s="1040">
        <v>6.833333333333333</v>
      </c>
      <c r="AF7" s="1041" t="s">
        <v>213</v>
      </c>
      <c r="AG7" s="1041">
        <v>2</v>
      </c>
      <c r="AH7" s="1042" t="s">
        <v>16293</v>
      </c>
      <c r="AI7" s="1060" t="s">
        <v>644</v>
      </c>
      <c r="AJ7" s="1060" t="s">
        <v>16263</v>
      </c>
      <c r="AK7" s="1200" t="s">
        <v>667</v>
      </c>
      <c r="AL7" s="1060">
        <v>53</v>
      </c>
      <c r="AM7" s="1404">
        <v>45991</v>
      </c>
      <c r="AN7" s="1404">
        <v>45993</v>
      </c>
      <c r="AO7" s="1404"/>
      <c r="AP7" s="1404"/>
      <c r="AQ7" s="1404"/>
      <c r="AR7" s="1044"/>
      <c r="AS7" s="1034" t="s">
        <v>16625</v>
      </c>
      <c r="AT7" s="1034" t="s">
        <v>16626</v>
      </c>
      <c r="AU7" s="1034" t="s">
        <v>16627</v>
      </c>
      <c r="AV7" s="1034">
        <v>0.74827864799999999</v>
      </c>
    </row>
    <row r="8" spans="1:48">
      <c r="A8" s="1030">
        <v>46023</v>
      </c>
      <c r="B8" s="1031" t="s">
        <v>217</v>
      </c>
      <c r="C8" s="1031" t="s">
        <v>16547</v>
      </c>
      <c r="D8" s="1032"/>
      <c r="E8" s="1033" t="s">
        <v>8532</v>
      </c>
      <c r="F8" s="1034" t="s">
        <v>16551</v>
      </c>
      <c r="G8" s="1034">
        <v>600</v>
      </c>
      <c r="H8" s="1034" t="s">
        <v>944</v>
      </c>
      <c r="I8" s="1035">
        <v>5</v>
      </c>
      <c r="J8" s="1036">
        <v>8</v>
      </c>
      <c r="K8" s="1036">
        <v>0</v>
      </c>
      <c r="L8" s="1037"/>
      <c r="M8" s="1037">
        <v>8974</v>
      </c>
      <c r="N8" s="1038">
        <v>5</v>
      </c>
      <c r="O8" s="1036">
        <v>2</v>
      </c>
      <c r="P8" s="1037"/>
      <c r="Q8" s="1037">
        <v>8657</v>
      </c>
      <c r="R8" s="1038">
        <v>5</v>
      </c>
      <c r="S8" s="1036">
        <v>0</v>
      </c>
      <c r="T8" s="1037">
        <v>8738</v>
      </c>
      <c r="U8" s="1037"/>
      <c r="V8" s="1038">
        <v>5</v>
      </c>
      <c r="W8" s="1036">
        <v>0</v>
      </c>
      <c r="X8" s="1037"/>
      <c r="Y8" s="1039">
        <v>8433</v>
      </c>
      <c r="Z8" s="1040">
        <v>3.0638297872340425</v>
      </c>
      <c r="AA8" s="1040">
        <v>15.333333333333334</v>
      </c>
      <c r="AB8" s="1199">
        <v>0.99686164529914534</v>
      </c>
      <c r="AC8" s="1040">
        <v>87.004999999999995</v>
      </c>
      <c r="AD8" s="1040">
        <v>1.9166666666666667</v>
      </c>
      <c r="AE8" s="1040">
        <v>1.75</v>
      </c>
      <c r="AF8" s="1041" t="s">
        <v>213</v>
      </c>
      <c r="AG8" s="1041">
        <v>2</v>
      </c>
      <c r="AH8" s="1042" t="s">
        <v>16293</v>
      </c>
      <c r="AI8" s="1060" t="s">
        <v>644</v>
      </c>
      <c r="AJ8" s="1060" t="s">
        <v>16263</v>
      </c>
      <c r="AK8" s="1200" t="s">
        <v>667</v>
      </c>
      <c r="AL8" s="1060">
        <v>54</v>
      </c>
      <c r="AM8" s="1404">
        <v>46010</v>
      </c>
      <c r="AN8" s="1404">
        <v>46011</v>
      </c>
      <c r="AO8" s="1404"/>
      <c r="AP8" s="1404"/>
      <c r="AQ8" s="1404"/>
      <c r="AR8" s="1044"/>
      <c r="AS8" s="1034" t="s">
        <v>16625</v>
      </c>
      <c r="AT8" s="1034" t="s">
        <v>16626</v>
      </c>
      <c r="AU8" s="1034" t="s">
        <v>16631</v>
      </c>
      <c r="AV8" s="1034">
        <v>1.4884119359999999</v>
      </c>
    </row>
    <row r="9" spans="1:48">
      <c r="A9" s="1030">
        <v>46023</v>
      </c>
      <c r="B9" s="1031" t="s">
        <v>218</v>
      </c>
      <c r="C9" s="1031" t="s">
        <v>16506</v>
      </c>
      <c r="D9" s="1032" t="s">
        <v>646</v>
      </c>
      <c r="E9" s="1033" t="s">
        <v>471</v>
      </c>
      <c r="F9" s="1034" t="s">
        <v>15867</v>
      </c>
      <c r="G9" s="1034">
        <v>700</v>
      </c>
      <c r="H9" s="1034" t="s">
        <v>812</v>
      </c>
      <c r="I9" s="1035">
        <v>5</v>
      </c>
      <c r="J9" s="1036">
        <v>42</v>
      </c>
      <c r="K9" s="1036">
        <v>0</v>
      </c>
      <c r="L9" s="1037">
        <v>7839</v>
      </c>
      <c r="M9" s="1037">
        <v>7515</v>
      </c>
      <c r="N9" s="1038">
        <v>24</v>
      </c>
      <c r="O9" s="1036">
        <v>0</v>
      </c>
      <c r="P9" s="1037">
        <v>7232</v>
      </c>
      <c r="Q9" s="1037">
        <v>7433</v>
      </c>
      <c r="R9" s="1038">
        <v>26</v>
      </c>
      <c r="S9" s="1036">
        <v>0</v>
      </c>
      <c r="T9" s="1037">
        <v>7376</v>
      </c>
      <c r="U9" s="1037">
        <v>7132</v>
      </c>
      <c r="V9" s="1038">
        <v>58</v>
      </c>
      <c r="W9" s="1036">
        <v>0</v>
      </c>
      <c r="X9" s="1037">
        <v>6987</v>
      </c>
      <c r="Y9" s="1039">
        <v>7713</v>
      </c>
      <c r="Z9" s="1040">
        <v>3.2432432432432434</v>
      </c>
      <c r="AA9" s="1040">
        <v>25</v>
      </c>
      <c r="AB9" s="1199">
        <v>1</v>
      </c>
      <c r="AC9" s="1040">
        <v>74.033749999999998</v>
      </c>
      <c r="AD9" s="1040">
        <v>3.125</v>
      </c>
      <c r="AE9" s="1040">
        <v>3.125</v>
      </c>
      <c r="AF9" s="1041" t="s">
        <v>213</v>
      </c>
      <c r="AG9" s="1041">
        <v>0.5</v>
      </c>
      <c r="AH9" s="1042" t="s">
        <v>16293</v>
      </c>
      <c r="AI9" s="1060" t="s">
        <v>644</v>
      </c>
      <c r="AJ9" s="1060" t="s">
        <v>16263</v>
      </c>
      <c r="AK9" s="1239" t="s">
        <v>667</v>
      </c>
      <c r="AL9" s="1060">
        <v>50</v>
      </c>
      <c r="AM9" s="1404">
        <v>46014</v>
      </c>
      <c r="AN9" s="1404">
        <v>46015</v>
      </c>
      <c r="AO9" s="1404">
        <v>46016</v>
      </c>
      <c r="AP9" s="1404"/>
      <c r="AQ9" s="1404"/>
      <c r="AR9" s="1044"/>
      <c r="AS9" s="1034" t="s">
        <v>16629</v>
      </c>
      <c r="AT9" s="1034" t="s">
        <v>16628</v>
      </c>
      <c r="AU9" s="1034" t="s">
        <v>16627</v>
      </c>
      <c r="AV9" s="1034">
        <v>1.3432683599999999</v>
      </c>
    </row>
    <row r="10" spans="1:48">
      <c r="A10" s="1030">
        <v>46023</v>
      </c>
      <c r="B10" s="1031" t="s">
        <v>219</v>
      </c>
      <c r="C10" s="1031" t="s">
        <v>16496</v>
      </c>
      <c r="D10" s="1032"/>
      <c r="E10" s="1033" t="s">
        <v>1877</v>
      </c>
      <c r="F10" s="1034" t="s">
        <v>16497</v>
      </c>
      <c r="G10" s="1034">
        <v>500</v>
      </c>
      <c r="H10" s="1034" t="s">
        <v>1237</v>
      </c>
      <c r="I10" s="1035">
        <v>3.7</v>
      </c>
      <c r="J10" s="1036">
        <v>14</v>
      </c>
      <c r="K10" s="1036">
        <v>0</v>
      </c>
      <c r="L10" s="1037">
        <v>8783</v>
      </c>
      <c r="M10" s="1037">
        <v>8485</v>
      </c>
      <c r="N10" s="1038">
        <v>7</v>
      </c>
      <c r="O10" s="1036">
        <v>0</v>
      </c>
      <c r="P10" s="1037">
        <v>9094</v>
      </c>
      <c r="Q10" s="1037">
        <v>8516</v>
      </c>
      <c r="R10" s="1038">
        <v>4</v>
      </c>
      <c r="S10" s="1036">
        <v>0</v>
      </c>
      <c r="T10" s="1037">
        <v>9088</v>
      </c>
      <c r="U10" s="1037">
        <v>8401</v>
      </c>
      <c r="V10" s="1038">
        <v>20</v>
      </c>
      <c r="W10" s="1036">
        <v>0</v>
      </c>
      <c r="X10" s="1037">
        <v>9124</v>
      </c>
      <c r="Y10" s="1039">
        <v>8688</v>
      </c>
      <c r="Z10" s="1040">
        <v>1.5982241953385128</v>
      </c>
      <c r="AA10" s="1040">
        <v>15</v>
      </c>
      <c r="AB10" s="1199">
        <v>1</v>
      </c>
      <c r="AC10" s="1040">
        <v>87.723749999999995</v>
      </c>
      <c r="AD10" s="1040">
        <v>1.875</v>
      </c>
      <c r="AE10" s="1040">
        <v>1.875</v>
      </c>
      <c r="AF10" s="1041" t="s">
        <v>213</v>
      </c>
      <c r="AG10" s="1041">
        <v>1</v>
      </c>
      <c r="AH10" s="1042" t="s">
        <v>16286</v>
      </c>
      <c r="AI10" s="1060" t="s">
        <v>642</v>
      </c>
      <c r="AJ10" s="1238" t="s">
        <v>748</v>
      </c>
      <c r="AK10" s="1239" t="s">
        <v>748</v>
      </c>
      <c r="AL10" s="1060">
        <v>8</v>
      </c>
      <c r="AM10" s="1406">
        <v>45951</v>
      </c>
      <c r="AN10" s="1404">
        <v>45954</v>
      </c>
      <c r="AO10" s="1404">
        <v>45955</v>
      </c>
      <c r="AP10" s="1404">
        <v>45956</v>
      </c>
      <c r="AQ10" s="1404"/>
      <c r="AR10" s="1044"/>
      <c r="AS10" s="1034" t="s">
        <v>16625</v>
      </c>
      <c r="AT10" s="1034" t="s">
        <v>16628</v>
      </c>
      <c r="AU10" s="1034" t="s">
        <v>16627</v>
      </c>
      <c r="AV10" s="1034">
        <v>1.1368997999999999</v>
      </c>
    </row>
    <row r="11" spans="1:48">
      <c r="A11" s="1030">
        <v>46023</v>
      </c>
      <c r="B11" s="1031" t="s">
        <v>220</v>
      </c>
      <c r="C11" s="1031" t="s">
        <v>16515</v>
      </c>
      <c r="D11" s="1032"/>
      <c r="E11" s="1033" t="s">
        <v>478</v>
      </c>
      <c r="F11" s="1034" t="s">
        <v>16544</v>
      </c>
      <c r="G11" s="1034">
        <v>650</v>
      </c>
      <c r="H11" s="1034" t="s">
        <v>959</v>
      </c>
      <c r="I11" s="1035">
        <v>5</v>
      </c>
      <c r="J11" s="1036">
        <v>14</v>
      </c>
      <c r="K11" s="1036">
        <v>0</v>
      </c>
      <c r="L11" s="1037">
        <v>8716</v>
      </c>
      <c r="M11" s="1037">
        <v>8728</v>
      </c>
      <c r="N11" s="1038">
        <v>12</v>
      </c>
      <c r="O11" s="1036">
        <v>0</v>
      </c>
      <c r="P11" s="1037">
        <v>7963</v>
      </c>
      <c r="Q11" s="1037">
        <v>8315</v>
      </c>
      <c r="R11" s="1038">
        <v>5</v>
      </c>
      <c r="S11" s="1036">
        <v>0</v>
      </c>
      <c r="T11" s="1037">
        <v>8159</v>
      </c>
      <c r="U11" s="1037">
        <v>8207</v>
      </c>
      <c r="V11" s="1038">
        <v>25</v>
      </c>
      <c r="W11" s="1036">
        <v>0</v>
      </c>
      <c r="X11" s="1037">
        <v>8537</v>
      </c>
      <c r="Y11" s="1039">
        <v>8742</v>
      </c>
      <c r="Z11" s="1040">
        <v>1.5157894736842106</v>
      </c>
      <c r="AA11" s="1040">
        <v>18.666666666666668</v>
      </c>
      <c r="AB11" s="1199">
        <v>1</v>
      </c>
      <c r="AC11" s="1040">
        <v>84.208749999999995</v>
      </c>
      <c r="AD11" s="1040">
        <v>2.3333333333333335</v>
      </c>
      <c r="AE11" s="1040">
        <v>2.3333333333333335</v>
      </c>
      <c r="AF11" s="1041" t="s">
        <v>213</v>
      </c>
      <c r="AG11" s="1041">
        <v>1</v>
      </c>
      <c r="AH11" s="1042" t="s">
        <v>16286</v>
      </c>
      <c r="AI11" s="1060" t="s">
        <v>642</v>
      </c>
      <c r="AJ11" s="1238" t="s">
        <v>748</v>
      </c>
      <c r="AK11" s="1200" t="s">
        <v>748</v>
      </c>
      <c r="AL11" s="1060">
        <v>54</v>
      </c>
      <c r="AM11" s="1404">
        <v>46005</v>
      </c>
      <c r="AN11" s="1404">
        <v>46006</v>
      </c>
      <c r="AO11" s="1404">
        <v>46007</v>
      </c>
      <c r="AP11" s="1404"/>
      <c r="AQ11" s="1404"/>
      <c r="AR11" s="1044"/>
      <c r="AS11" s="1034" t="s">
        <v>16625</v>
      </c>
      <c r="AT11" s="1034" t="s">
        <v>16628</v>
      </c>
      <c r="AU11" s="1034" t="s">
        <v>16627</v>
      </c>
      <c r="AV11" s="1034">
        <v>1.4187490199999997</v>
      </c>
    </row>
    <row r="12" spans="1:48">
      <c r="A12" s="1030">
        <v>46023</v>
      </c>
      <c r="B12" s="1031" t="s">
        <v>221</v>
      </c>
      <c r="C12" s="1031" t="s">
        <v>645</v>
      </c>
      <c r="D12" s="1032"/>
      <c r="E12" s="1033" t="s">
        <v>420</v>
      </c>
      <c r="F12" s="1034" t="s">
        <v>420</v>
      </c>
      <c r="G12" s="1034" t="s">
        <v>420</v>
      </c>
      <c r="H12" s="1034" t="s">
        <v>420</v>
      </c>
      <c r="I12" s="1035" t="s">
        <v>420</v>
      </c>
      <c r="J12" s="1036"/>
      <c r="K12" s="1036"/>
      <c r="L12" s="1037" t="s">
        <v>645</v>
      </c>
      <c r="M12" s="1037"/>
      <c r="N12" s="1038"/>
      <c r="O12" s="1036"/>
      <c r="P12" s="1037" t="s">
        <v>645</v>
      </c>
      <c r="Q12" s="1037"/>
      <c r="R12" s="1038"/>
      <c r="S12" s="1036"/>
      <c r="T12" s="1037" t="s">
        <v>645</v>
      </c>
      <c r="U12" s="1037"/>
      <c r="V12" s="1038"/>
      <c r="W12" s="1036"/>
      <c r="X12" s="1037" t="s">
        <v>645</v>
      </c>
      <c r="Y12" s="1039"/>
      <c r="Z12" s="1040" t="s">
        <v>420</v>
      </c>
      <c r="AA12" s="1040" t="s">
        <v>645</v>
      </c>
      <c r="AB12" s="1199" t="s">
        <v>420</v>
      </c>
      <c r="AC12" s="1040" t="s">
        <v>420</v>
      </c>
      <c r="AD12" s="1040" t="s">
        <v>420</v>
      </c>
      <c r="AE12" s="1040" t="s">
        <v>420</v>
      </c>
      <c r="AF12" s="1041" t="s">
        <v>213</v>
      </c>
      <c r="AG12" s="1041">
        <v>1</v>
      </c>
      <c r="AH12" s="1042" t="s">
        <v>16271</v>
      </c>
      <c r="AI12" s="1060" t="s">
        <v>648</v>
      </c>
      <c r="AJ12" s="1043" t="s">
        <v>16262</v>
      </c>
      <c r="AK12" s="1200" t="s">
        <v>647</v>
      </c>
      <c r="AL12" s="1060"/>
      <c r="AM12" s="1404"/>
      <c r="AN12" s="1404"/>
      <c r="AO12" s="1404"/>
      <c r="AP12" s="1404"/>
      <c r="AQ12" s="1404"/>
      <c r="AR12" s="1044"/>
      <c r="AS12" s="1034" t="s">
        <v>16625</v>
      </c>
      <c r="AT12" s="1034" t="s">
        <v>16628</v>
      </c>
      <c r="AU12" s="1034" t="s">
        <v>420</v>
      </c>
      <c r="AV12" s="1034" t="s">
        <v>420</v>
      </c>
    </row>
    <row r="13" spans="1:48">
      <c r="A13" s="1030">
        <v>46023</v>
      </c>
      <c r="B13" s="1031" t="s">
        <v>222</v>
      </c>
      <c r="C13" s="1031" t="s">
        <v>16140</v>
      </c>
      <c r="D13" s="1032"/>
      <c r="E13" s="1033" t="s">
        <v>455</v>
      </c>
      <c r="F13" s="1034" t="s">
        <v>16101</v>
      </c>
      <c r="G13" s="1034">
        <v>800</v>
      </c>
      <c r="H13" s="1034" t="s">
        <v>876</v>
      </c>
      <c r="I13" s="1035">
        <v>5</v>
      </c>
      <c r="J13" s="1036">
        <v>25</v>
      </c>
      <c r="K13" s="1036">
        <v>2</v>
      </c>
      <c r="L13" s="1037">
        <v>9125</v>
      </c>
      <c r="M13" s="1037">
        <v>9146</v>
      </c>
      <c r="N13" s="1038">
        <v>6</v>
      </c>
      <c r="O13" s="1036">
        <v>0</v>
      </c>
      <c r="P13" s="1037">
        <v>9477</v>
      </c>
      <c r="Q13" s="1037">
        <v>9379</v>
      </c>
      <c r="R13" s="1038">
        <v>7</v>
      </c>
      <c r="S13" s="1036">
        <v>0</v>
      </c>
      <c r="T13" s="1037">
        <v>9483</v>
      </c>
      <c r="U13" s="1037">
        <v>9332</v>
      </c>
      <c r="V13" s="1038">
        <v>18</v>
      </c>
      <c r="W13" s="1036">
        <v>1</v>
      </c>
      <c r="X13" s="1037">
        <v>9414</v>
      </c>
      <c r="Y13" s="1039">
        <v>9250</v>
      </c>
      <c r="Z13" s="1040">
        <v>1.8701298701298701</v>
      </c>
      <c r="AA13" s="1040">
        <v>18.666666666666668</v>
      </c>
      <c r="AB13" s="1199">
        <v>0.99228766025641024</v>
      </c>
      <c r="AC13" s="1040">
        <v>93.257499999999993</v>
      </c>
      <c r="AD13" s="1040">
        <v>2.3333333333333335</v>
      </c>
      <c r="AE13" s="1040">
        <v>2.2083333333333335</v>
      </c>
      <c r="AF13" s="1041" t="s">
        <v>213</v>
      </c>
      <c r="AG13" s="1041">
        <v>1</v>
      </c>
      <c r="AH13" s="1042" t="s">
        <v>16271</v>
      </c>
      <c r="AI13" s="1060" t="s">
        <v>648</v>
      </c>
      <c r="AJ13" s="1043" t="s">
        <v>16262</v>
      </c>
      <c r="AK13" s="1239" t="s">
        <v>647</v>
      </c>
      <c r="AL13" s="1060">
        <v>53</v>
      </c>
      <c r="AM13" s="1404">
        <v>45991</v>
      </c>
      <c r="AN13" s="1404">
        <v>45993</v>
      </c>
      <c r="AO13" s="1404"/>
      <c r="AP13" s="1404"/>
      <c r="AQ13" s="1404"/>
      <c r="AR13" s="1044"/>
      <c r="AS13" s="1034" t="s">
        <v>16625</v>
      </c>
      <c r="AT13" s="1034" t="s">
        <v>16628</v>
      </c>
      <c r="AU13" s="1034" t="s">
        <v>16627</v>
      </c>
      <c r="AV13" s="1034">
        <v>1.9337875200000001</v>
      </c>
    </row>
    <row r="14" spans="1:48">
      <c r="A14" s="1030">
        <v>46023</v>
      </c>
      <c r="B14" s="1031" t="s">
        <v>223</v>
      </c>
      <c r="C14" s="1031" t="s">
        <v>16496</v>
      </c>
      <c r="D14" s="1032"/>
      <c r="E14" s="1033" t="s">
        <v>1877</v>
      </c>
      <c r="F14" s="1034" t="s">
        <v>16497</v>
      </c>
      <c r="G14" s="1034">
        <v>500</v>
      </c>
      <c r="H14" s="1034" t="s">
        <v>1237</v>
      </c>
      <c r="I14" s="1035">
        <v>3.7</v>
      </c>
      <c r="J14" s="1036">
        <v>15</v>
      </c>
      <c r="K14" s="1036">
        <v>5</v>
      </c>
      <c r="L14" s="1037">
        <v>8349</v>
      </c>
      <c r="M14" s="1037">
        <v>8742</v>
      </c>
      <c r="N14" s="1038">
        <v>6</v>
      </c>
      <c r="O14" s="1036">
        <v>2</v>
      </c>
      <c r="P14" s="1037">
        <v>8601</v>
      </c>
      <c r="Q14" s="1037">
        <v>8845</v>
      </c>
      <c r="R14" s="1038">
        <v>9</v>
      </c>
      <c r="S14" s="1036">
        <v>0</v>
      </c>
      <c r="T14" s="1037">
        <v>8617</v>
      </c>
      <c r="U14" s="1037">
        <v>8748</v>
      </c>
      <c r="V14" s="1038">
        <v>9</v>
      </c>
      <c r="W14" s="1036">
        <v>1</v>
      </c>
      <c r="X14" s="1037">
        <v>8558</v>
      </c>
      <c r="Y14" s="1039">
        <v>8962</v>
      </c>
      <c r="Z14" s="1040">
        <v>1.5982241953385128</v>
      </c>
      <c r="AA14" s="1040">
        <v>13</v>
      </c>
      <c r="AB14" s="1199">
        <v>0.97593482905982909</v>
      </c>
      <c r="AC14" s="1040">
        <v>86.777500000000003</v>
      </c>
      <c r="AD14" s="1040">
        <v>1.625</v>
      </c>
      <c r="AE14" s="1040">
        <v>1.2916666666666667</v>
      </c>
      <c r="AF14" s="1041" t="s">
        <v>213</v>
      </c>
      <c r="AG14" s="1041">
        <v>1</v>
      </c>
      <c r="AH14" s="1042" t="s">
        <v>16293</v>
      </c>
      <c r="AI14" s="1060" t="s">
        <v>644</v>
      </c>
      <c r="AJ14" s="1060" t="s">
        <v>16263</v>
      </c>
      <c r="AK14" s="1239" t="s">
        <v>667</v>
      </c>
      <c r="AL14" s="1060">
        <v>8</v>
      </c>
      <c r="AM14" s="1406">
        <v>45948</v>
      </c>
      <c r="AN14" s="1404">
        <v>45949</v>
      </c>
      <c r="AO14" s="1404">
        <v>45950</v>
      </c>
      <c r="AP14" s="1404"/>
      <c r="AQ14" s="1404"/>
      <c r="AR14" s="1044"/>
      <c r="AS14" s="1034" t="s">
        <v>16625</v>
      </c>
      <c r="AT14" s="1034" t="s">
        <v>16628</v>
      </c>
      <c r="AU14" s="1034" t="s">
        <v>16627</v>
      </c>
      <c r="AV14" s="1034">
        <v>1.1246364000000002</v>
      </c>
    </row>
    <row r="15" spans="1:48">
      <c r="A15" s="1030">
        <v>46023</v>
      </c>
      <c r="B15" s="1031" t="s">
        <v>224</v>
      </c>
      <c r="C15" s="1031" t="s">
        <v>16511</v>
      </c>
      <c r="D15" s="1032" t="s">
        <v>646</v>
      </c>
      <c r="E15" s="1033" t="s">
        <v>471</v>
      </c>
      <c r="F15" s="1034" t="s">
        <v>15867</v>
      </c>
      <c r="G15" s="1034">
        <v>700</v>
      </c>
      <c r="H15" s="1034" t="s">
        <v>879</v>
      </c>
      <c r="I15" s="1035">
        <v>5</v>
      </c>
      <c r="J15" s="1036">
        <v>38</v>
      </c>
      <c r="K15" s="1036">
        <v>0</v>
      </c>
      <c r="L15" s="1037">
        <v>7997</v>
      </c>
      <c r="M15" s="1037">
        <v>7984</v>
      </c>
      <c r="N15" s="1038">
        <v>20</v>
      </c>
      <c r="O15" s="1036">
        <v>0</v>
      </c>
      <c r="P15" s="1037">
        <v>8159</v>
      </c>
      <c r="Q15" s="1037">
        <v>7307</v>
      </c>
      <c r="R15" s="1038">
        <v>18</v>
      </c>
      <c r="S15" s="1036">
        <v>0</v>
      </c>
      <c r="T15" s="1037">
        <v>8201</v>
      </c>
      <c r="U15" s="1037">
        <v>7150</v>
      </c>
      <c r="V15" s="1038">
        <v>44</v>
      </c>
      <c r="W15" s="1036">
        <v>0</v>
      </c>
      <c r="X15" s="1037">
        <v>8351</v>
      </c>
      <c r="Y15" s="1039">
        <v>7663</v>
      </c>
      <c r="Z15" s="1040">
        <v>3.2727272727272729</v>
      </c>
      <c r="AA15" s="1040">
        <v>20</v>
      </c>
      <c r="AB15" s="1199">
        <v>1</v>
      </c>
      <c r="AC15" s="1040">
        <v>78.515000000000001</v>
      </c>
      <c r="AD15" s="1040">
        <v>2.5</v>
      </c>
      <c r="AE15" s="1040">
        <v>2.5</v>
      </c>
      <c r="AF15" s="1041" t="s">
        <v>213</v>
      </c>
      <c r="AG15" s="1041">
        <v>0.5</v>
      </c>
      <c r="AH15" s="1042" t="s">
        <v>16293</v>
      </c>
      <c r="AI15" s="1060" t="s">
        <v>644</v>
      </c>
      <c r="AJ15" s="1060" t="s">
        <v>16263</v>
      </c>
      <c r="AK15" s="1200" t="s">
        <v>667</v>
      </c>
      <c r="AL15" s="1060">
        <v>50</v>
      </c>
      <c r="AM15" s="1404">
        <v>46012</v>
      </c>
      <c r="AN15" s="1404">
        <v>46013</v>
      </c>
      <c r="AO15" s="1404">
        <v>46014</v>
      </c>
      <c r="AP15" s="1404">
        <v>46015</v>
      </c>
      <c r="AQ15" s="1404"/>
      <c r="AR15" s="1044"/>
      <c r="AS15" s="1034" t="s">
        <v>16629</v>
      </c>
      <c r="AT15" s="1034" t="s">
        <v>16628</v>
      </c>
      <c r="AU15" s="1034" t="s">
        <v>16627</v>
      </c>
      <c r="AV15" s="1034">
        <v>1.42457616</v>
      </c>
    </row>
    <row r="16" spans="1:48">
      <c r="A16" s="1030">
        <v>46023</v>
      </c>
      <c r="B16" s="1031" t="s">
        <v>225</v>
      </c>
      <c r="C16" s="1031" t="s">
        <v>16491</v>
      </c>
      <c r="D16" s="1032"/>
      <c r="E16" s="1033" t="s">
        <v>210</v>
      </c>
      <c r="F16" s="1034" t="s">
        <v>16492</v>
      </c>
      <c r="G16" s="1034">
        <v>650</v>
      </c>
      <c r="H16" s="1034" t="s">
        <v>474</v>
      </c>
      <c r="I16" s="1035">
        <v>5</v>
      </c>
      <c r="J16" s="1036">
        <v>61</v>
      </c>
      <c r="K16" s="1036">
        <v>4</v>
      </c>
      <c r="L16" s="1037">
        <v>8742</v>
      </c>
      <c r="M16" s="1037">
        <v>7526</v>
      </c>
      <c r="N16" s="1038">
        <v>16</v>
      </c>
      <c r="O16" s="1036">
        <v>2</v>
      </c>
      <c r="P16" s="1037">
        <v>9014</v>
      </c>
      <c r="Q16" s="1037">
        <v>8590</v>
      </c>
      <c r="R16" s="1038">
        <v>15</v>
      </c>
      <c r="S16" s="1036">
        <v>1</v>
      </c>
      <c r="T16" s="1037">
        <v>8901</v>
      </c>
      <c r="U16" s="1037">
        <v>8385</v>
      </c>
      <c r="V16" s="1038">
        <v>26</v>
      </c>
      <c r="W16" s="1036">
        <v>3</v>
      </c>
      <c r="X16" s="1037">
        <v>8822</v>
      </c>
      <c r="Y16" s="1039">
        <v>7939</v>
      </c>
      <c r="Z16" s="1040">
        <v>3.0573248407643314</v>
      </c>
      <c r="AA16" s="1040">
        <v>39.333333333333336</v>
      </c>
      <c r="AB16" s="1199">
        <v>0.98427483974358976</v>
      </c>
      <c r="AC16" s="1040">
        <v>84.898750000000007</v>
      </c>
      <c r="AD16" s="1040">
        <v>4.916666666666667</v>
      </c>
      <c r="AE16" s="1040">
        <v>4.5</v>
      </c>
      <c r="AF16" s="1041" t="s">
        <v>213</v>
      </c>
      <c r="AG16" s="1041">
        <v>1</v>
      </c>
      <c r="AH16" s="1042" t="s">
        <v>16273</v>
      </c>
      <c r="AI16" s="1060" t="s">
        <v>650</v>
      </c>
      <c r="AJ16" s="1060" t="s">
        <v>16288</v>
      </c>
      <c r="AK16" s="1200" t="s">
        <v>862</v>
      </c>
      <c r="AL16" s="1060">
        <v>50</v>
      </c>
      <c r="AM16" s="1404">
        <v>46010</v>
      </c>
      <c r="AN16" s="1404">
        <v>46011</v>
      </c>
      <c r="AO16" s="1404">
        <v>46012</v>
      </c>
      <c r="AP16" s="1404">
        <v>46014</v>
      </c>
      <c r="AQ16" s="1404"/>
      <c r="AR16" s="1044"/>
      <c r="AS16" s="1034" t="s">
        <v>16625</v>
      </c>
      <c r="AT16" s="1034" t="s">
        <v>16628</v>
      </c>
      <c r="AU16" s="1034" t="s">
        <v>16630</v>
      </c>
      <c r="AV16" s="1034">
        <v>2.8607482800000001</v>
      </c>
    </row>
    <row r="17" spans="1:48">
      <c r="A17" s="1030">
        <v>46023</v>
      </c>
      <c r="B17" s="1031" t="s">
        <v>226</v>
      </c>
      <c r="C17" s="1031" t="s">
        <v>16512</v>
      </c>
      <c r="D17" s="1032"/>
      <c r="E17" s="1033" t="s">
        <v>1823</v>
      </c>
      <c r="F17" s="1034" t="s">
        <v>16485</v>
      </c>
      <c r="G17" s="1034">
        <v>800</v>
      </c>
      <c r="H17" s="1034" t="s">
        <v>488</v>
      </c>
      <c r="I17" s="1035">
        <v>5</v>
      </c>
      <c r="J17" s="1036">
        <v>37</v>
      </c>
      <c r="K17" s="1036">
        <v>7</v>
      </c>
      <c r="L17" s="1037">
        <v>7753</v>
      </c>
      <c r="M17" s="1037">
        <v>8884</v>
      </c>
      <c r="N17" s="1038">
        <v>22</v>
      </c>
      <c r="O17" s="1036">
        <v>12</v>
      </c>
      <c r="P17" s="1037">
        <v>8271</v>
      </c>
      <c r="Q17" s="1037">
        <v>8934</v>
      </c>
      <c r="R17" s="1038">
        <v>5</v>
      </c>
      <c r="S17" s="1036">
        <v>1</v>
      </c>
      <c r="T17" s="1037">
        <v>8646</v>
      </c>
      <c r="U17" s="1037">
        <v>8971</v>
      </c>
      <c r="V17" s="1038">
        <v>10</v>
      </c>
      <c r="W17" s="1036">
        <v>2</v>
      </c>
      <c r="X17" s="1037">
        <v>8826</v>
      </c>
      <c r="Y17" s="1039">
        <v>8839</v>
      </c>
      <c r="Z17" s="1040">
        <v>1.8701298701298701</v>
      </c>
      <c r="AA17" s="1040">
        <v>24.666666666666668</v>
      </c>
      <c r="AB17" s="1199">
        <v>0.94344284188034189</v>
      </c>
      <c r="AC17" s="1040">
        <v>86.405000000000001</v>
      </c>
      <c r="AD17" s="1040">
        <v>3.0833333333333335</v>
      </c>
      <c r="AE17" s="1040">
        <v>2.1666666666666665</v>
      </c>
      <c r="AF17" s="1041" t="s">
        <v>213</v>
      </c>
      <c r="AG17" s="1041">
        <v>1</v>
      </c>
      <c r="AH17" s="1042" t="s">
        <v>16273</v>
      </c>
      <c r="AI17" s="1060" t="s">
        <v>650</v>
      </c>
      <c r="AJ17" s="1060" t="s">
        <v>16288</v>
      </c>
      <c r="AK17" s="1200" t="s">
        <v>862</v>
      </c>
      <c r="AL17" s="1060">
        <v>57</v>
      </c>
      <c r="AM17" s="1404">
        <v>45989</v>
      </c>
      <c r="AN17" s="1404">
        <v>45990</v>
      </c>
      <c r="AO17" s="1404">
        <v>45991</v>
      </c>
      <c r="AP17" s="1404">
        <v>45993</v>
      </c>
      <c r="AQ17" s="1404">
        <v>45995</v>
      </c>
      <c r="AR17" s="1044"/>
      <c r="AS17" s="1034" t="s">
        <v>16625</v>
      </c>
      <c r="AT17" s="1034" t="s">
        <v>16628</v>
      </c>
      <c r="AU17" s="1034" t="s">
        <v>16627</v>
      </c>
      <c r="AV17" s="1034">
        <v>1.7916940800000001</v>
      </c>
    </row>
    <row r="18" spans="1:48">
      <c r="A18" s="1030">
        <v>46023</v>
      </c>
      <c r="B18" s="1031" t="s">
        <v>227</v>
      </c>
      <c r="C18" s="1031" t="s">
        <v>16548</v>
      </c>
      <c r="D18" s="1032"/>
      <c r="E18" s="1033" t="s">
        <v>299</v>
      </c>
      <c r="F18" s="1034" t="s">
        <v>16150</v>
      </c>
      <c r="G18" s="1034">
        <v>700</v>
      </c>
      <c r="H18" s="1034" t="s">
        <v>784</v>
      </c>
      <c r="I18" s="1035">
        <v>5</v>
      </c>
      <c r="J18" s="1036">
        <v>38</v>
      </c>
      <c r="K18" s="1036">
        <v>3</v>
      </c>
      <c r="L18" s="1037">
        <v>8705</v>
      </c>
      <c r="M18" s="1037">
        <v>8289</v>
      </c>
      <c r="N18" s="1038">
        <v>5</v>
      </c>
      <c r="O18" s="1036">
        <v>0</v>
      </c>
      <c r="P18" s="1037">
        <v>9370</v>
      </c>
      <c r="Q18" s="1037">
        <v>8901</v>
      </c>
      <c r="R18" s="1038">
        <v>12</v>
      </c>
      <c r="S18" s="1036">
        <v>1</v>
      </c>
      <c r="T18" s="1037">
        <v>9388</v>
      </c>
      <c r="U18" s="1037">
        <v>8882</v>
      </c>
      <c r="V18" s="1038">
        <v>18</v>
      </c>
      <c r="W18" s="1036">
        <v>2</v>
      </c>
      <c r="X18" s="1037">
        <v>9164</v>
      </c>
      <c r="Y18" s="1039">
        <v>8803</v>
      </c>
      <c r="Z18" s="1040">
        <v>2.2464898595943836</v>
      </c>
      <c r="AA18" s="1040">
        <v>24.333333333333332</v>
      </c>
      <c r="AB18" s="1199">
        <v>0.98715945512820513</v>
      </c>
      <c r="AC18" s="1040">
        <v>89.377499999999998</v>
      </c>
      <c r="AD18" s="1040">
        <v>3.0416666666666665</v>
      </c>
      <c r="AE18" s="1040">
        <v>2.7916666666666665</v>
      </c>
      <c r="AF18" s="1041" t="s">
        <v>213</v>
      </c>
      <c r="AG18" s="1041">
        <v>1</v>
      </c>
      <c r="AH18" s="1042" t="s">
        <v>16273</v>
      </c>
      <c r="AI18" s="1060" t="s">
        <v>650</v>
      </c>
      <c r="AJ18" s="1043" t="s">
        <v>16262</v>
      </c>
      <c r="AK18" s="1200" t="s">
        <v>647</v>
      </c>
      <c r="AL18" s="1060">
        <v>53</v>
      </c>
      <c r="AM18" s="1404">
        <v>45906</v>
      </c>
      <c r="AN18" s="1404">
        <v>45908</v>
      </c>
      <c r="AO18" s="1404">
        <v>45909</v>
      </c>
      <c r="AP18" s="1404">
        <v>45911</v>
      </c>
      <c r="AQ18" s="1404"/>
      <c r="AR18" s="1044"/>
      <c r="AS18" s="1034" t="s">
        <v>16625</v>
      </c>
      <c r="AT18" s="1034" t="s">
        <v>16628</v>
      </c>
      <c r="AU18" s="1034" t="s">
        <v>16632</v>
      </c>
      <c r="AV18" s="1034">
        <v>2.1622204799999998</v>
      </c>
    </row>
    <row r="19" spans="1:48">
      <c r="A19" s="1030">
        <v>46023</v>
      </c>
      <c r="B19" s="1031" t="s">
        <v>228</v>
      </c>
      <c r="C19" s="1031" t="s">
        <v>16541</v>
      </c>
      <c r="D19" s="1032"/>
      <c r="E19" s="1033" t="s">
        <v>1877</v>
      </c>
      <c r="F19" s="1034" t="s">
        <v>16543</v>
      </c>
      <c r="G19" s="1034">
        <v>500</v>
      </c>
      <c r="H19" s="1034" t="s">
        <v>16545</v>
      </c>
      <c r="I19" s="1035">
        <v>3.7</v>
      </c>
      <c r="J19" s="1036"/>
      <c r="K19" s="1036"/>
      <c r="L19" s="1037" t="s">
        <v>16268</v>
      </c>
      <c r="M19" s="1037"/>
      <c r="N19" s="1038"/>
      <c r="O19" s="1036"/>
      <c r="P19" s="1037" t="s">
        <v>16268</v>
      </c>
      <c r="Q19" s="1037"/>
      <c r="R19" s="1038"/>
      <c r="S19" s="1036"/>
      <c r="T19" s="1037" t="s">
        <v>16268</v>
      </c>
      <c r="U19" s="1037"/>
      <c r="V19" s="1038"/>
      <c r="W19" s="1036"/>
      <c r="X19" s="1037" t="s">
        <v>16268</v>
      </c>
      <c r="Y19" s="1039"/>
      <c r="Z19" s="1040">
        <v>1.6216216216216217</v>
      </c>
      <c r="AA19" s="1040" t="s">
        <v>127</v>
      </c>
      <c r="AB19" s="1199" t="s">
        <v>420</v>
      </c>
      <c r="AC19" s="1040" t="s">
        <v>420</v>
      </c>
      <c r="AD19" s="1040" t="s">
        <v>420</v>
      </c>
      <c r="AE19" s="1040" t="s">
        <v>420</v>
      </c>
      <c r="AF19" s="1041" t="s">
        <v>213</v>
      </c>
      <c r="AG19" s="1041">
        <v>2</v>
      </c>
      <c r="AH19" s="1042" t="s">
        <v>16271</v>
      </c>
      <c r="AI19" s="1060" t="s">
        <v>648</v>
      </c>
      <c r="AJ19" s="1043" t="s">
        <v>16262</v>
      </c>
      <c r="AK19" s="1407" t="s">
        <v>647</v>
      </c>
      <c r="AL19" s="1408">
        <v>58</v>
      </c>
      <c r="AM19" s="1404">
        <v>45999</v>
      </c>
      <c r="AN19" s="1404">
        <v>46002</v>
      </c>
      <c r="AO19" s="1404">
        <v>46004</v>
      </c>
      <c r="AP19" s="1404"/>
      <c r="AQ19" s="1404"/>
      <c r="AR19" s="1044"/>
      <c r="AS19" s="1034" t="s">
        <v>16625</v>
      </c>
      <c r="AT19" s="1034" t="s">
        <v>16626</v>
      </c>
      <c r="AU19" s="1034" t="s">
        <v>16627</v>
      </c>
      <c r="AV19" s="1034" t="s">
        <v>420</v>
      </c>
    </row>
    <row r="20" spans="1:48">
      <c r="A20" s="1030">
        <v>46023</v>
      </c>
      <c r="B20" s="1031" t="s">
        <v>228</v>
      </c>
      <c r="C20" s="1031" t="s">
        <v>16577</v>
      </c>
      <c r="D20" s="1032"/>
      <c r="E20" s="1033" t="s">
        <v>1877</v>
      </c>
      <c r="F20" s="1034" t="s">
        <v>16497</v>
      </c>
      <c r="G20" s="1034">
        <v>500</v>
      </c>
      <c r="H20" s="1034" t="s">
        <v>634</v>
      </c>
      <c r="I20" s="1035">
        <v>3.7</v>
      </c>
      <c r="J20" s="1036">
        <v>15</v>
      </c>
      <c r="K20" s="1036">
        <v>7</v>
      </c>
      <c r="L20" s="1037"/>
      <c r="M20" s="1037">
        <v>9271</v>
      </c>
      <c r="N20" s="1038">
        <v>3</v>
      </c>
      <c r="O20" s="1036">
        <v>2</v>
      </c>
      <c r="P20" s="1037"/>
      <c r="Q20" s="1037">
        <v>9556</v>
      </c>
      <c r="R20" s="1038">
        <v>1</v>
      </c>
      <c r="S20" s="1036">
        <v>0</v>
      </c>
      <c r="T20" s="1037">
        <v>9578</v>
      </c>
      <c r="U20" s="1037"/>
      <c r="V20" s="1038">
        <v>5</v>
      </c>
      <c r="W20" s="1036">
        <v>0</v>
      </c>
      <c r="X20" s="1037"/>
      <c r="Y20" s="1039">
        <v>9560</v>
      </c>
      <c r="Z20" s="1040">
        <v>1.6089385474860336</v>
      </c>
      <c r="AA20" s="1040">
        <v>16</v>
      </c>
      <c r="AB20" s="1199">
        <v>0.97310697115384615</v>
      </c>
      <c r="AC20" s="1040">
        <v>94.912499999999994</v>
      </c>
      <c r="AD20" s="1040">
        <v>2</v>
      </c>
      <c r="AE20" s="1040">
        <v>1.25</v>
      </c>
      <c r="AF20" s="1041" t="s">
        <v>213</v>
      </c>
      <c r="AG20" s="1041">
        <v>2</v>
      </c>
      <c r="AH20" s="1042" t="s">
        <v>16271</v>
      </c>
      <c r="AI20" s="1060" t="s">
        <v>648</v>
      </c>
      <c r="AJ20" s="1043" t="s">
        <v>16262</v>
      </c>
      <c r="AK20" s="1200" t="s">
        <v>647</v>
      </c>
      <c r="AL20" s="1203">
        <v>8</v>
      </c>
      <c r="AM20" s="1404">
        <v>45947</v>
      </c>
      <c r="AN20" s="1404">
        <v>45954</v>
      </c>
      <c r="AO20" s="1404">
        <v>45955</v>
      </c>
      <c r="AP20" s="1404"/>
      <c r="AQ20" s="1404"/>
      <c r="AR20" s="1044" t="s">
        <v>16638</v>
      </c>
      <c r="AS20" s="1034" t="s">
        <v>16625</v>
      </c>
      <c r="AT20" s="1034" t="s">
        <v>16626</v>
      </c>
      <c r="AU20" s="1034" t="s">
        <v>16627</v>
      </c>
      <c r="AV20" s="1034">
        <v>0.61503300000000005</v>
      </c>
    </row>
    <row r="21" spans="1:48">
      <c r="A21" s="1030">
        <v>46023</v>
      </c>
      <c r="B21" s="1031" t="s">
        <v>229</v>
      </c>
      <c r="C21" s="1031" t="s">
        <v>16571</v>
      </c>
      <c r="D21" s="1032"/>
      <c r="E21" s="1033" t="s">
        <v>829</v>
      </c>
      <c r="F21" s="1034" t="s">
        <v>16573</v>
      </c>
      <c r="G21" s="1034">
        <v>670</v>
      </c>
      <c r="H21" s="1034" t="s">
        <v>699</v>
      </c>
      <c r="I21" s="1035">
        <v>5</v>
      </c>
      <c r="J21" s="1036">
        <v>14</v>
      </c>
      <c r="K21" s="1036">
        <v>6</v>
      </c>
      <c r="L21" s="1037" t="s">
        <v>16295</v>
      </c>
      <c r="M21" s="1037">
        <v>8785</v>
      </c>
      <c r="N21" s="1038">
        <v>12</v>
      </c>
      <c r="O21" s="1036">
        <v>0</v>
      </c>
      <c r="P21" s="1037">
        <v>9134</v>
      </c>
      <c r="Q21" s="1037">
        <v>9019</v>
      </c>
      <c r="R21" s="1038">
        <v>26</v>
      </c>
      <c r="S21" s="1036">
        <v>4</v>
      </c>
      <c r="T21" s="1037">
        <v>9038</v>
      </c>
      <c r="U21" s="1037">
        <v>8858</v>
      </c>
      <c r="V21" s="1038">
        <v>20</v>
      </c>
      <c r="W21" s="1036">
        <v>4</v>
      </c>
      <c r="X21" s="1037">
        <v>9162</v>
      </c>
      <c r="Y21" s="1039">
        <v>8791</v>
      </c>
      <c r="Z21" s="1040">
        <v>3.1236442516268981</v>
      </c>
      <c r="AA21" s="1040">
        <v>24</v>
      </c>
      <c r="AB21" s="1199">
        <v>0.97845219017094021</v>
      </c>
      <c r="AC21" s="1040">
        <v>89.695714285714288</v>
      </c>
      <c r="AD21" s="1040">
        <v>3</v>
      </c>
      <c r="AE21" s="1040">
        <v>2.4166666666666665</v>
      </c>
      <c r="AF21" s="1041" t="s">
        <v>213</v>
      </c>
      <c r="AG21" s="1041">
        <v>1</v>
      </c>
      <c r="AH21" s="1042" t="s">
        <v>16271</v>
      </c>
      <c r="AI21" s="1060" t="s">
        <v>648</v>
      </c>
      <c r="AJ21" s="1043" t="s">
        <v>16262</v>
      </c>
      <c r="AK21" s="1200" t="s">
        <v>647</v>
      </c>
      <c r="AL21" s="1060">
        <v>51</v>
      </c>
      <c r="AM21" s="1404">
        <v>46017</v>
      </c>
      <c r="AN21" s="1404">
        <v>46018</v>
      </c>
      <c r="AO21" s="1404"/>
      <c r="AP21" s="1404"/>
      <c r="AQ21" s="1404"/>
      <c r="AR21" s="1044"/>
      <c r="AS21" s="1034" t="s">
        <v>16625</v>
      </c>
      <c r="AT21" s="1034" t="s">
        <v>16628</v>
      </c>
      <c r="AU21" s="1034" t="s">
        <v>16630</v>
      </c>
      <c r="AV21" s="1034">
        <v>3.1153833051428572</v>
      </c>
    </row>
    <row r="22" spans="1:48">
      <c r="A22" s="1030">
        <v>46023</v>
      </c>
      <c r="B22" s="1031" t="s">
        <v>230</v>
      </c>
      <c r="C22" s="1031" t="s">
        <v>16546</v>
      </c>
      <c r="D22" s="1032"/>
      <c r="E22" s="1033" t="s">
        <v>869</v>
      </c>
      <c r="F22" s="1034" t="s">
        <v>16550</v>
      </c>
      <c r="G22" s="1034">
        <v>600</v>
      </c>
      <c r="H22" s="1034" t="s">
        <v>489</v>
      </c>
      <c r="I22" s="1035">
        <v>4</v>
      </c>
      <c r="J22" s="1036"/>
      <c r="K22" s="1036"/>
      <c r="L22" s="1037" t="s">
        <v>16268</v>
      </c>
      <c r="M22" s="1037"/>
      <c r="N22" s="1038"/>
      <c r="O22" s="1036"/>
      <c r="P22" s="1037" t="s">
        <v>16268</v>
      </c>
      <c r="Q22" s="1037"/>
      <c r="R22" s="1038"/>
      <c r="S22" s="1036"/>
      <c r="T22" s="1037" t="s">
        <v>16268</v>
      </c>
      <c r="U22" s="1037"/>
      <c r="V22" s="1038"/>
      <c r="W22" s="1036"/>
      <c r="X22" s="1037" t="s">
        <v>16268</v>
      </c>
      <c r="Y22" s="1039"/>
      <c r="Z22" s="1040">
        <v>6.9230769230769234</v>
      </c>
      <c r="AA22" s="1040" t="s">
        <v>127</v>
      </c>
      <c r="AB22" s="1199" t="s">
        <v>420</v>
      </c>
      <c r="AC22" s="1040" t="s">
        <v>420</v>
      </c>
      <c r="AD22" s="1040" t="s">
        <v>420</v>
      </c>
      <c r="AE22" s="1040" t="s">
        <v>420</v>
      </c>
      <c r="AF22" s="1041" t="s">
        <v>213</v>
      </c>
      <c r="AG22" s="1041">
        <v>1</v>
      </c>
      <c r="AH22" s="1042" t="s">
        <v>16293</v>
      </c>
      <c r="AI22" s="1060" t="s">
        <v>644</v>
      </c>
      <c r="AJ22" s="1060" t="s">
        <v>16263</v>
      </c>
      <c r="AK22" s="1200" t="s">
        <v>667</v>
      </c>
      <c r="AL22" s="1060">
        <v>52</v>
      </c>
      <c r="AM22" s="1404">
        <v>46012</v>
      </c>
      <c r="AN22" s="1404">
        <v>46013</v>
      </c>
      <c r="AO22" s="1404">
        <v>46014</v>
      </c>
      <c r="AP22" s="1404"/>
      <c r="AQ22" s="1404"/>
      <c r="AR22" s="1044"/>
      <c r="AS22" s="1034" t="s">
        <v>16629</v>
      </c>
      <c r="AT22" s="1034" t="s">
        <v>16626</v>
      </c>
      <c r="AU22" s="1034" t="s">
        <v>16630</v>
      </c>
      <c r="AV22" s="1034" t="s">
        <v>420</v>
      </c>
    </row>
    <row r="23" spans="1:48">
      <c r="A23" s="1030">
        <v>46023</v>
      </c>
      <c r="B23" s="1031" t="s">
        <v>230</v>
      </c>
      <c r="C23" s="1031" t="s">
        <v>16575</v>
      </c>
      <c r="D23" s="1032"/>
      <c r="E23" s="1033" t="s">
        <v>7355</v>
      </c>
      <c r="F23" s="1034" t="s">
        <v>16576</v>
      </c>
      <c r="G23" s="1034">
        <v>650</v>
      </c>
      <c r="H23" s="1034" t="s">
        <v>459</v>
      </c>
      <c r="I23" s="1035">
        <v>4</v>
      </c>
      <c r="J23" s="1036">
        <v>18</v>
      </c>
      <c r="K23" s="1036">
        <v>0</v>
      </c>
      <c r="L23" s="1037"/>
      <c r="M23" s="1037">
        <v>7701</v>
      </c>
      <c r="N23" s="1038">
        <v>10</v>
      </c>
      <c r="O23" s="1036">
        <v>0</v>
      </c>
      <c r="P23" s="1037"/>
      <c r="Q23" s="1037">
        <v>7257</v>
      </c>
      <c r="R23" s="1038">
        <v>22</v>
      </c>
      <c r="S23" s="1036">
        <v>0</v>
      </c>
      <c r="T23" s="1037">
        <v>7321</v>
      </c>
      <c r="U23" s="1037"/>
      <c r="V23" s="1038">
        <v>34</v>
      </c>
      <c r="W23" s="1036">
        <v>0</v>
      </c>
      <c r="X23" s="1037"/>
      <c r="Y23" s="1039">
        <v>7259</v>
      </c>
      <c r="Z23" s="1040">
        <v>7.5</v>
      </c>
      <c r="AA23" s="1040">
        <v>28</v>
      </c>
      <c r="AB23" s="1199">
        <v>1</v>
      </c>
      <c r="AC23" s="1040">
        <v>73.844999999999999</v>
      </c>
      <c r="AD23" s="1040">
        <v>3.5</v>
      </c>
      <c r="AE23" s="1040">
        <v>3.5</v>
      </c>
      <c r="AF23" s="1041" t="s">
        <v>213</v>
      </c>
      <c r="AG23" s="1041">
        <v>1</v>
      </c>
      <c r="AH23" s="1042" t="s">
        <v>16293</v>
      </c>
      <c r="AI23" s="1060" t="s">
        <v>644</v>
      </c>
      <c r="AJ23" s="1060" t="s">
        <v>16263</v>
      </c>
      <c r="AK23" s="1200" t="s">
        <v>667</v>
      </c>
      <c r="AL23" s="1060">
        <v>52</v>
      </c>
      <c r="AM23" s="1404">
        <v>46018</v>
      </c>
      <c r="AN23" s="1404"/>
      <c r="AO23" s="1404"/>
      <c r="AP23" s="1404"/>
      <c r="AQ23" s="1404"/>
      <c r="AR23" s="1044"/>
      <c r="AS23" s="1034" t="s">
        <v>16629</v>
      </c>
      <c r="AT23" s="1034" t="s">
        <v>16626</v>
      </c>
      <c r="AU23" s="1034" t="s">
        <v>16630</v>
      </c>
      <c r="AV23" s="1034">
        <v>1.24414056</v>
      </c>
    </row>
    <row r="24" spans="1:48">
      <c r="A24" s="1030">
        <v>46023</v>
      </c>
      <c r="B24" s="1031" t="s">
        <v>231</v>
      </c>
      <c r="C24" s="1031" t="s">
        <v>16537</v>
      </c>
      <c r="D24" s="1032" t="s">
        <v>646</v>
      </c>
      <c r="E24" s="1033" t="s">
        <v>473</v>
      </c>
      <c r="F24" s="1034" t="s">
        <v>16538</v>
      </c>
      <c r="G24" s="1034">
        <v>600</v>
      </c>
      <c r="H24" s="1034" t="s">
        <v>16152</v>
      </c>
      <c r="I24" s="1035">
        <v>5.5</v>
      </c>
      <c r="J24" s="1036"/>
      <c r="K24" s="1036"/>
      <c r="L24" s="1037" t="s">
        <v>16269</v>
      </c>
      <c r="M24" s="1037" t="s">
        <v>16112</v>
      </c>
      <c r="N24" s="1038"/>
      <c r="O24" s="1036"/>
      <c r="P24" s="1037" t="s">
        <v>16270</v>
      </c>
      <c r="Q24" s="1037"/>
      <c r="R24" s="1038"/>
      <c r="S24" s="1036"/>
      <c r="T24" s="1037" t="s">
        <v>16270</v>
      </c>
      <c r="U24" s="1037" t="s">
        <v>16295</v>
      </c>
      <c r="V24" s="1038">
        <v>37</v>
      </c>
      <c r="W24" s="1036">
        <v>22</v>
      </c>
      <c r="X24" s="1037" t="s">
        <v>16270</v>
      </c>
      <c r="Y24" s="1039">
        <v>3390</v>
      </c>
      <c r="Z24" s="1040">
        <v>5.070422535211268</v>
      </c>
      <c r="AA24" s="1040" t="s">
        <v>420</v>
      </c>
      <c r="AB24" s="1199" t="s">
        <v>420</v>
      </c>
      <c r="AC24" s="1040">
        <v>33.9</v>
      </c>
      <c r="AD24" s="1040" t="s">
        <v>420</v>
      </c>
      <c r="AE24" s="1040" t="s">
        <v>420</v>
      </c>
      <c r="AF24" s="1041" t="s">
        <v>232</v>
      </c>
      <c r="AG24" s="1041">
        <v>1</v>
      </c>
      <c r="AH24" s="1042" t="s">
        <v>16273</v>
      </c>
      <c r="AI24" s="1060" t="s">
        <v>650</v>
      </c>
      <c r="AJ24" s="1043" t="s">
        <v>16310</v>
      </c>
      <c r="AK24" s="1200" t="s">
        <v>16134</v>
      </c>
      <c r="AL24" s="1060">
        <v>55</v>
      </c>
      <c r="AM24" s="1404">
        <v>46016</v>
      </c>
      <c r="AN24" s="1404">
        <v>46019</v>
      </c>
      <c r="AO24" s="1404">
        <v>46020</v>
      </c>
      <c r="AP24" s="1404">
        <v>46021</v>
      </c>
      <c r="AQ24" s="1404"/>
      <c r="AR24" s="1044"/>
      <c r="AS24" s="1034" t="s">
        <v>16629</v>
      </c>
      <c r="AT24" s="1034" t="s">
        <v>16628</v>
      </c>
      <c r="AU24" s="1034" t="s">
        <v>16630</v>
      </c>
      <c r="AV24" s="1034">
        <v>2.1088512000000001</v>
      </c>
    </row>
    <row r="25" spans="1:48">
      <c r="A25" s="1030">
        <v>46023</v>
      </c>
      <c r="B25" s="1031" t="s">
        <v>233</v>
      </c>
      <c r="C25" s="1031" t="s">
        <v>645</v>
      </c>
      <c r="D25" s="1032"/>
      <c r="E25" s="1033" t="s">
        <v>420</v>
      </c>
      <c r="F25" s="1034" t="s">
        <v>420</v>
      </c>
      <c r="G25" s="1034" t="s">
        <v>420</v>
      </c>
      <c r="H25" s="1034" t="s">
        <v>420</v>
      </c>
      <c r="I25" s="1035" t="s">
        <v>420</v>
      </c>
      <c r="J25" s="1036"/>
      <c r="K25" s="1036"/>
      <c r="L25" s="1037" t="s">
        <v>645</v>
      </c>
      <c r="M25" s="1037"/>
      <c r="N25" s="1038"/>
      <c r="O25" s="1036"/>
      <c r="P25" s="1037" t="s">
        <v>645</v>
      </c>
      <c r="Q25" s="1037"/>
      <c r="R25" s="1038"/>
      <c r="S25" s="1036"/>
      <c r="T25" s="1037" t="s">
        <v>645</v>
      </c>
      <c r="U25" s="1037"/>
      <c r="V25" s="1038"/>
      <c r="W25" s="1036"/>
      <c r="X25" s="1037" t="s">
        <v>645</v>
      </c>
      <c r="Y25" s="1039"/>
      <c r="Z25" s="1040" t="s">
        <v>420</v>
      </c>
      <c r="AA25" s="1040" t="s">
        <v>645</v>
      </c>
      <c r="AB25" s="1199" t="s">
        <v>420</v>
      </c>
      <c r="AC25" s="1040" t="s">
        <v>420</v>
      </c>
      <c r="AD25" s="1040" t="s">
        <v>420</v>
      </c>
      <c r="AE25" s="1040" t="s">
        <v>420</v>
      </c>
      <c r="AF25" s="1041" t="s">
        <v>232</v>
      </c>
      <c r="AG25" s="1041">
        <v>1</v>
      </c>
      <c r="AH25" s="1042" t="s">
        <v>16273</v>
      </c>
      <c r="AI25" s="1060" t="s">
        <v>650</v>
      </c>
      <c r="AJ25" s="1043" t="s">
        <v>16310</v>
      </c>
      <c r="AK25" s="1200" t="s">
        <v>16134</v>
      </c>
      <c r="AL25" s="1060"/>
      <c r="AM25" s="1404"/>
      <c r="AN25" s="1404"/>
      <c r="AO25" s="1404"/>
      <c r="AP25" s="1404"/>
      <c r="AQ25" s="1404"/>
      <c r="AR25" s="1044"/>
      <c r="AS25" s="1034" t="s">
        <v>16625</v>
      </c>
      <c r="AT25" s="1034" t="s">
        <v>16628</v>
      </c>
      <c r="AU25" s="1034" t="s">
        <v>420</v>
      </c>
      <c r="AV25" s="1034" t="s">
        <v>420</v>
      </c>
    </row>
    <row r="26" spans="1:48">
      <c r="A26" s="1030">
        <v>46023</v>
      </c>
      <c r="B26" s="1031" t="s">
        <v>234</v>
      </c>
      <c r="C26" s="1031" t="s">
        <v>645</v>
      </c>
      <c r="D26" s="1032"/>
      <c r="E26" s="1033" t="s">
        <v>420</v>
      </c>
      <c r="F26" s="1034" t="s">
        <v>420</v>
      </c>
      <c r="G26" s="1034" t="s">
        <v>420</v>
      </c>
      <c r="H26" s="1034" t="s">
        <v>420</v>
      </c>
      <c r="I26" s="1035" t="s">
        <v>420</v>
      </c>
      <c r="J26" s="1036"/>
      <c r="K26" s="1036"/>
      <c r="L26" s="1037" t="s">
        <v>645</v>
      </c>
      <c r="M26" s="1037"/>
      <c r="N26" s="1038"/>
      <c r="O26" s="1036"/>
      <c r="P26" s="1037" t="s">
        <v>645</v>
      </c>
      <c r="Q26" s="1037"/>
      <c r="R26" s="1038"/>
      <c r="S26" s="1036"/>
      <c r="T26" s="1037" t="s">
        <v>645</v>
      </c>
      <c r="U26" s="1037"/>
      <c r="V26" s="1038"/>
      <c r="W26" s="1036"/>
      <c r="X26" s="1037" t="s">
        <v>645</v>
      </c>
      <c r="Y26" s="1039"/>
      <c r="Z26" s="1040" t="s">
        <v>420</v>
      </c>
      <c r="AA26" s="1040" t="s">
        <v>645</v>
      </c>
      <c r="AB26" s="1199" t="s">
        <v>420</v>
      </c>
      <c r="AC26" s="1040" t="s">
        <v>420</v>
      </c>
      <c r="AD26" s="1040" t="s">
        <v>420</v>
      </c>
      <c r="AE26" s="1040" t="s">
        <v>420</v>
      </c>
      <c r="AF26" s="1041" t="s">
        <v>232</v>
      </c>
      <c r="AG26" s="1041">
        <v>1</v>
      </c>
      <c r="AH26" s="1042" t="s">
        <v>16273</v>
      </c>
      <c r="AI26" s="1043" t="s">
        <v>650</v>
      </c>
      <c r="AJ26" s="1043" t="s">
        <v>16310</v>
      </c>
      <c r="AK26" s="1200" t="s">
        <v>16134</v>
      </c>
      <c r="AL26" s="1060"/>
      <c r="AM26" s="1404"/>
      <c r="AN26" s="1404"/>
      <c r="AO26" s="1404"/>
      <c r="AP26" s="1404"/>
      <c r="AQ26" s="1404"/>
      <c r="AR26" s="1044"/>
      <c r="AS26" s="1034" t="s">
        <v>16625</v>
      </c>
      <c r="AT26" s="1034" t="s">
        <v>16628</v>
      </c>
      <c r="AU26" s="1034" t="s">
        <v>420</v>
      </c>
      <c r="AV26" s="1034" t="s">
        <v>420</v>
      </c>
    </row>
    <row r="27" spans="1:48">
      <c r="A27" s="1030">
        <v>46023</v>
      </c>
      <c r="B27" s="1031" t="s">
        <v>235</v>
      </c>
      <c r="C27" s="1031" t="s">
        <v>16489</v>
      </c>
      <c r="D27" s="1032" t="s">
        <v>646</v>
      </c>
      <c r="E27" s="1033" t="s">
        <v>737</v>
      </c>
      <c r="F27" s="1034" t="s">
        <v>16142</v>
      </c>
      <c r="G27" s="1034">
        <v>650</v>
      </c>
      <c r="H27" s="1034" t="s">
        <v>924</v>
      </c>
      <c r="I27" s="1035">
        <v>5.5</v>
      </c>
      <c r="J27" s="1036">
        <v>20</v>
      </c>
      <c r="K27" s="1036">
        <v>0</v>
      </c>
      <c r="L27" s="1037">
        <v>7690</v>
      </c>
      <c r="M27" s="1037"/>
      <c r="N27" s="1038">
        <v>16</v>
      </c>
      <c r="O27" s="1036">
        <v>0</v>
      </c>
      <c r="P27" s="1037">
        <v>8540</v>
      </c>
      <c r="Q27" s="1037"/>
      <c r="R27" s="1038">
        <v>13</v>
      </c>
      <c r="S27" s="1036">
        <v>0</v>
      </c>
      <c r="T27" s="1037">
        <v>8800</v>
      </c>
      <c r="U27" s="1037"/>
      <c r="V27" s="1038">
        <v>12</v>
      </c>
      <c r="W27" s="1036">
        <v>0</v>
      </c>
      <c r="X27" s="1037">
        <v>8610</v>
      </c>
      <c r="Y27" s="1039"/>
      <c r="Z27" s="1040">
        <v>5.4545454545454541</v>
      </c>
      <c r="AA27" s="1040">
        <v>40.666666666666664</v>
      </c>
      <c r="AB27" s="1199">
        <v>1</v>
      </c>
      <c r="AC27" s="1040">
        <v>84.1</v>
      </c>
      <c r="AD27" s="1040">
        <v>5.083333333333333</v>
      </c>
      <c r="AE27" s="1040">
        <v>5.083333333333333</v>
      </c>
      <c r="AF27" s="1041" t="s">
        <v>236</v>
      </c>
      <c r="AG27" s="1041">
        <v>2</v>
      </c>
      <c r="AH27" s="1042" t="s">
        <v>16639</v>
      </c>
      <c r="AI27" s="1060" t="s">
        <v>16585</v>
      </c>
      <c r="AJ27" s="1043" t="s">
        <v>16289</v>
      </c>
      <c r="AK27" s="1200" t="s">
        <v>668</v>
      </c>
      <c r="AL27" s="1060">
        <v>55</v>
      </c>
      <c r="AM27" s="1404">
        <v>46010</v>
      </c>
      <c r="AN27" s="1404">
        <v>46011</v>
      </c>
      <c r="AO27" s="1404">
        <v>46012</v>
      </c>
      <c r="AP27" s="1404"/>
      <c r="AQ27" s="1404"/>
      <c r="AR27" s="1044"/>
      <c r="AS27" s="1034" t="s">
        <v>16629</v>
      </c>
      <c r="AT27" s="1034" t="s">
        <v>16626</v>
      </c>
      <c r="AU27" s="1034" t="s">
        <v>16630</v>
      </c>
      <c r="AV27" s="1034">
        <v>2.8338335999999997</v>
      </c>
    </row>
    <row r="28" spans="1:48">
      <c r="A28" s="1030">
        <v>46023</v>
      </c>
      <c r="B28" s="1031" t="s">
        <v>235</v>
      </c>
      <c r="C28" s="1031" t="s">
        <v>16557</v>
      </c>
      <c r="D28" s="1032" t="s">
        <v>646</v>
      </c>
      <c r="E28" s="1033" t="s">
        <v>473</v>
      </c>
      <c r="F28" s="1034" t="s">
        <v>16549</v>
      </c>
      <c r="G28" s="1034">
        <v>650</v>
      </c>
      <c r="H28" s="1034" t="s">
        <v>700</v>
      </c>
      <c r="I28" s="1035">
        <v>5.5</v>
      </c>
      <c r="J28" s="1036">
        <v>23</v>
      </c>
      <c r="K28" s="1036">
        <v>0</v>
      </c>
      <c r="L28" s="1037"/>
      <c r="M28" s="1037">
        <v>9260</v>
      </c>
      <c r="N28" s="1038">
        <v>7</v>
      </c>
      <c r="O28" s="1036">
        <v>0</v>
      </c>
      <c r="P28" s="1037"/>
      <c r="Q28" s="1037">
        <v>9260</v>
      </c>
      <c r="R28" s="1038">
        <v>8</v>
      </c>
      <c r="S28" s="1036">
        <v>0</v>
      </c>
      <c r="T28" s="1037">
        <v>9170</v>
      </c>
      <c r="U28" s="1037"/>
      <c r="V28" s="1038">
        <v>19</v>
      </c>
      <c r="W28" s="1036">
        <v>0</v>
      </c>
      <c r="X28" s="1037"/>
      <c r="Y28" s="1039">
        <v>9170</v>
      </c>
      <c r="Z28" s="1040">
        <v>5.4752851711026613</v>
      </c>
      <c r="AA28" s="1040">
        <v>38</v>
      </c>
      <c r="AB28" s="1199">
        <v>1</v>
      </c>
      <c r="AC28" s="1040">
        <v>92.15</v>
      </c>
      <c r="AD28" s="1040">
        <v>4.75</v>
      </c>
      <c r="AE28" s="1040">
        <v>4.75</v>
      </c>
      <c r="AF28" s="1041" t="s">
        <v>236</v>
      </c>
      <c r="AG28" s="1041">
        <v>2</v>
      </c>
      <c r="AH28" s="1042" t="s">
        <v>16320</v>
      </c>
      <c r="AI28" s="1060" t="s">
        <v>16151</v>
      </c>
      <c r="AJ28" s="1043" t="s">
        <v>16289</v>
      </c>
      <c r="AK28" s="1200" t="s">
        <v>668</v>
      </c>
      <c r="AL28" s="1060">
        <v>55</v>
      </c>
      <c r="AM28" s="1404">
        <v>46008</v>
      </c>
      <c r="AN28" s="1404">
        <v>46009</v>
      </c>
      <c r="AO28" s="1404"/>
      <c r="AP28" s="1404"/>
      <c r="AQ28" s="1404"/>
      <c r="AR28" s="1044"/>
      <c r="AS28" s="1034" t="s">
        <v>16629</v>
      </c>
      <c r="AT28" s="1034" t="s">
        <v>16626</v>
      </c>
      <c r="AU28" s="1034" t="s">
        <v>16630</v>
      </c>
      <c r="AV28" s="1034">
        <v>3.1050864000000002</v>
      </c>
    </row>
    <row r="29" spans="1:48">
      <c r="A29" s="1030">
        <v>46023</v>
      </c>
      <c r="B29" s="1031" t="s">
        <v>237</v>
      </c>
      <c r="C29" s="1031" t="s">
        <v>16539</v>
      </c>
      <c r="D29" s="1032" t="s">
        <v>646</v>
      </c>
      <c r="E29" s="1033" t="s">
        <v>473</v>
      </c>
      <c r="F29" s="1034" t="s">
        <v>16538</v>
      </c>
      <c r="G29" s="1034">
        <v>650</v>
      </c>
      <c r="H29" s="1034" t="s">
        <v>15728</v>
      </c>
      <c r="I29" s="1035">
        <v>5.5</v>
      </c>
      <c r="J29" s="1036">
        <v>49</v>
      </c>
      <c r="K29" s="1036">
        <v>0</v>
      </c>
      <c r="L29" s="1037">
        <v>9540</v>
      </c>
      <c r="M29" s="1037">
        <v>9170</v>
      </c>
      <c r="N29" s="1038">
        <v>5</v>
      </c>
      <c r="O29" s="1036">
        <v>0</v>
      </c>
      <c r="P29" s="1037">
        <v>8520</v>
      </c>
      <c r="Q29" s="1037">
        <v>8520</v>
      </c>
      <c r="R29" s="1038">
        <v>15</v>
      </c>
      <c r="S29" s="1036">
        <v>0</v>
      </c>
      <c r="T29" s="1037">
        <v>7960</v>
      </c>
      <c r="U29" s="1037">
        <v>9260</v>
      </c>
      <c r="V29" s="1038">
        <v>37</v>
      </c>
      <c r="W29" s="1036">
        <v>0</v>
      </c>
      <c r="X29" s="1037">
        <v>8610</v>
      </c>
      <c r="Y29" s="1039">
        <v>8890</v>
      </c>
      <c r="Z29" s="1040">
        <v>5.4135338345864659</v>
      </c>
      <c r="AA29" s="1040">
        <v>35.333333333333336</v>
      </c>
      <c r="AB29" s="1199">
        <v>1</v>
      </c>
      <c r="AC29" s="1040">
        <v>88.087500000000006</v>
      </c>
      <c r="AD29" s="1040">
        <v>4.416666666666667</v>
      </c>
      <c r="AE29" s="1040">
        <v>4.416666666666667</v>
      </c>
      <c r="AF29" s="1041" t="s">
        <v>236</v>
      </c>
      <c r="AG29" s="1041">
        <v>1</v>
      </c>
      <c r="AH29" s="1042" t="s">
        <v>16320</v>
      </c>
      <c r="AI29" s="1060" t="s">
        <v>16151</v>
      </c>
      <c r="AJ29" s="1043" t="s">
        <v>16289</v>
      </c>
      <c r="AK29" s="1200" t="s">
        <v>668</v>
      </c>
      <c r="AL29" s="1060">
        <v>55</v>
      </c>
      <c r="AM29" s="1404">
        <v>46016</v>
      </c>
      <c r="AN29" s="1404">
        <v>46018</v>
      </c>
      <c r="AO29" s="1404">
        <v>46020</v>
      </c>
      <c r="AP29" s="1404">
        <v>46021</v>
      </c>
      <c r="AQ29" s="1404"/>
      <c r="AR29" s="1044"/>
      <c r="AS29" s="1034" t="s">
        <v>16629</v>
      </c>
      <c r="AT29" s="1034" t="s">
        <v>16628</v>
      </c>
      <c r="AU29" s="1034" t="s">
        <v>16630</v>
      </c>
      <c r="AV29" s="1034">
        <v>5.9363928000000001</v>
      </c>
    </row>
    <row r="30" spans="1:48">
      <c r="A30" s="1030">
        <v>46023</v>
      </c>
      <c r="B30" s="1031" t="s">
        <v>238</v>
      </c>
      <c r="C30" s="1031" t="s">
        <v>16565</v>
      </c>
      <c r="D30" s="1032"/>
      <c r="E30" s="1033" t="s">
        <v>682</v>
      </c>
      <c r="F30" s="1034" t="s">
        <v>16567</v>
      </c>
      <c r="G30" s="1034">
        <v>600</v>
      </c>
      <c r="H30" s="1034" t="s">
        <v>16568</v>
      </c>
      <c r="I30" s="1035">
        <v>5.5</v>
      </c>
      <c r="J30" s="1036">
        <v>22</v>
      </c>
      <c r="K30" s="1036">
        <v>2</v>
      </c>
      <c r="L30" s="1037">
        <v>9260</v>
      </c>
      <c r="M30" s="1037"/>
      <c r="N30" s="1038">
        <v>9</v>
      </c>
      <c r="O30" s="1036">
        <v>0</v>
      </c>
      <c r="P30" s="1037">
        <v>9350</v>
      </c>
      <c r="Q30" s="1037"/>
      <c r="R30" s="1038">
        <v>7</v>
      </c>
      <c r="S30" s="1036">
        <v>0</v>
      </c>
      <c r="T30" s="1037">
        <v>8700</v>
      </c>
      <c r="U30" s="1037"/>
      <c r="V30" s="1038">
        <v>15</v>
      </c>
      <c r="W30" s="1036">
        <v>0</v>
      </c>
      <c r="X30" s="1037">
        <v>8800</v>
      </c>
      <c r="Y30" s="1039"/>
      <c r="Z30" s="1040">
        <v>4.9484536082474229</v>
      </c>
      <c r="AA30" s="1040">
        <v>35.333333333333336</v>
      </c>
      <c r="AB30" s="1199">
        <v>0.99805689102564099</v>
      </c>
      <c r="AC30" s="1040">
        <v>90.275000000000006</v>
      </c>
      <c r="AD30" s="1040">
        <v>4.416666666666667</v>
      </c>
      <c r="AE30" s="1040">
        <v>4.25</v>
      </c>
      <c r="AF30" s="1041" t="s">
        <v>236</v>
      </c>
      <c r="AG30" s="1041">
        <v>2</v>
      </c>
      <c r="AH30" s="1042" t="s">
        <v>16298</v>
      </c>
      <c r="AI30" s="1060" t="s">
        <v>15435</v>
      </c>
      <c r="AJ30" s="1043" t="s">
        <v>16277</v>
      </c>
      <c r="AK30" s="1200" t="s">
        <v>868</v>
      </c>
      <c r="AL30" s="1060">
        <v>56</v>
      </c>
      <c r="AM30" s="1404">
        <v>45963</v>
      </c>
      <c r="AN30" s="1404">
        <v>45964</v>
      </c>
      <c r="AO30" s="1404"/>
      <c r="AP30" s="1404"/>
      <c r="AQ30" s="1404"/>
      <c r="AR30" s="1044"/>
      <c r="AS30" s="1034" t="s">
        <v>16629</v>
      </c>
      <c r="AT30" s="1034" t="s">
        <v>16626</v>
      </c>
      <c r="AU30" s="1034" t="s">
        <v>16630</v>
      </c>
      <c r="AV30" s="1034">
        <v>2.8079136000000005</v>
      </c>
    </row>
    <row r="31" spans="1:48">
      <c r="A31" s="1030">
        <v>46023</v>
      </c>
      <c r="B31" s="1031" t="s">
        <v>238</v>
      </c>
      <c r="C31" s="1031" t="s">
        <v>16494</v>
      </c>
      <c r="D31" s="1032"/>
      <c r="E31" s="1033" t="s">
        <v>16495</v>
      </c>
      <c r="F31" s="1034" t="s">
        <v>16493</v>
      </c>
      <c r="G31" s="1034">
        <v>600</v>
      </c>
      <c r="H31" s="1034" t="s">
        <v>625</v>
      </c>
      <c r="I31" s="1035">
        <v>5</v>
      </c>
      <c r="J31" s="1036"/>
      <c r="K31" s="1036"/>
      <c r="L31" s="1037" t="s">
        <v>16268</v>
      </c>
      <c r="M31" s="1037"/>
      <c r="N31" s="1038"/>
      <c r="O31" s="1036"/>
      <c r="P31" s="1037" t="s">
        <v>16268</v>
      </c>
      <c r="Q31" s="1037"/>
      <c r="R31" s="1038"/>
      <c r="S31" s="1036"/>
      <c r="T31" s="1037" t="s">
        <v>127</v>
      </c>
      <c r="U31" s="1037"/>
      <c r="V31" s="1038"/>
      <c r="W31" s="1036"/>
      <c r="X31" s="1037" t="s">
        <v>127</v>
      </c>
      <c r="Y31" s="1039"/>
      <c r="Z31" s="1040">
        <v>2.8180039138943247</v>
      </c>
      <c r="AA31" s="1040" t="s">
        <v>127</v>
      </c>
      <c r="AB31" s="1199" t="s">
        <v>420</v>
      </c>
      <c r="AC31" s="1040" t="s">
        <v>420</v>
      </c>
      <c r="AD31" s="1040" t="s">
        <v>420</v>
      </c>
      <c r="AE31" s="1040" t="s">
        <v>420</v>
      </c>
      <c r="AF31" s="1041" t="s">
        <v>236</v>
      </c>
      <c r="AG31" s="1041">
        <v>2</v>
      </c>
      <c r="AH31" s="1042" t="s">
        <v>16298</v>
      </c>
      <c r="AI31" s="1060" t="s">
        <v>15435</v>
      </c>
      <c r="AJ31" s="1043" t="s">
        <v>16277</v>
      </c>
      <c r="AK31" s="1200" t="s">
        <v>868</v>
      </c>
      <c r="AL31" s="1060">
        <v>50</v>
      </c>
      <c r="AM31" s="1404">
        <v>45958</v>
      </c>
      <c r="AN31" s="1404">
        <v>45959</v>
      </c>
      <c r="AO31" s="1404"/>
      <c r="AP31" s="1404"/>
      <c r="AQ31" s="1404"/>
      <c r="AR31" s="1044"/>
      <c r="AS31" s="1034" t="s">
        <v>16629</v>
      </c>
      <c r="AT31" s="1034" t="s">
        <v>16626</v>
      </c>
      <c r="AU31" s="1034" t="s">
        <v>16627</v>
      </c>
      <c r="AV31" s="1034" t="s">
        <v>420</v>
      </c>
    </row>
    <row r="32" spans="1:48">
      <c r="A32" s="1030">
        <v>46023</v>
      </c>
      <c r="B32" s="1031" t="s">
        <v>239</v>
      </c>
      <c r="C32" s="1031" t="s">
        <v>16513</v>
      </c>
      <c r="D32" s="1032" t="s">
        <v>646</v>
      </c>
      <c r="E32" s="1033" t="s">
        <v>473</v>
      </c>
      <c r="F32" s="1034" t="s">
        <v>16514</v>
      </c>
      <c r="G32" s="1034">
        <v>670</v>
      </c>
      <c r="H32" s="1034" t="s">
        <v>666</v>
      </c>
      <c r="I32" s="1035">
        <v>5.5</v>
      </c>
      <c r="J32" s="1036">
        <v>32</v>
      </c>
      <c r="K32" s="1036">
        <v>0</v>
      </c>
      <c r="L32" s="1037">
        <v>8240</v>
      </c>
      <c r="M32" s="1037">
        <v>8610</v>
      </c>
      <c r="N32" s="1038">
        <v>14</v>
      </c>
      <c r="O32" s="1036">
        <v>0</v>
      </c>
      <c r="P32" s="1037">
        <v>7960</v>
      </c>
      <c r="Q32" s="1037">
        <v>9170</v>
      </c>
      <c r="R32" s="1038">
        <v>15</v>
      </c>
      <c r="S32" s="1036">
        <v>0</v>
      </c>
      <c r="T32" s="1037">
        <v>8800</v>
      </c>
      <c r="U32" s="1037">
        <v>8890</v>
      </c>
      <c r="V32" s="1038">
        <v>43</v>
      </c>
      <c r="W32" s="1036">
        <v>0</v>
      </c>
      <c r="X32" s="1037">
        <v>8430</v>
      </c>
      <c r="Y32" s="1039">
        <v>9260</v>
      </c>
      <c r="Z32" s="1040">
        <v>5.5813953488372094</v>
      </c>
      <c r="AA32" s="1040">
        <v>34.666666666666664</v>
      </c>
      <c r="AB32" s="1199">
        <v>1</v>
      </c>
      <c r="AC32" s="1040">
        <v>86.7</v>
      </c>
      <c r="AD32" s="1040">
        <v>4.333333333333333</v>
      </c>
      <c r="AE32" s="1040">
        <v>4.333333333333333</v>
      </c>
      <c r="AF32" s="1041" t="s">
        <v>236</v>
      </c>
      <c r="AG32" s="1041">
        <v>1</v>
      </c>
      <c r="AH32" s="1042" t="s">
        <v>16320</v>
      </c>
      <c r="AI32" s="1060" t="s">
        <v>16151</v>
      </c>
      <c r="AJ32" s="1043" t="s">
        <v>16289</v>
      </c>
      <c r="AK32" s="1200" t="s">
        <v>668</v>
      </c>
      <c r="AL32" s="1060">
        <v>56</v>
      </c>
      <c r="AM32" s="1404">
        <v>46018</v>
      </c>
      <c r="AN32" s="1404">
        <v>46019</v>
      </c>
      <c r="AO32" s="1404">
        <v>46020</v>
      </c>
      <c r="AP32" s="1404">
        <v>46021</v>
      </c>
      <c r="AQ32" s="1404"/>
      <c r="AR32" s="1044"/>
      <c r="AS32" s="1034" t="s">
        <v>16629</v>
      </c>
      <c r="AT32" s="1034" t="s">
        <v>16628</v>
      </c>
      <c r="AU32" s="1034" t="s">
        <v>16630</v>
      </c>
      <c r="AV32" s="1034">
        <v>6.0226675199999997</v>
      </c>
    </row>
    <row r="33" spans="1:48">
      <c r="A33" s="1030">
        <v>46023</v>
      </c>
      <c r="B33" s="1031" t="s">
        <v>389</v>
      </c>
      <c r="C33" s="1031" t="s">
        <v>16566</v>
      </c>
      <c r="D33" s="1032"/>
      <c r="E33" s="1033" t="s">
        <v>737</v>
      </c>
      <c r="F33" s="1034" t="s">
        <v>16574</v>
      </c>
      <c r="G33" s="1034">
        <v>650</v>
      </c>
      <c r="H33" s="1034" t="s">
        <v>662</v>
      </c>
      <c r="I33" s="1035">
        <v>5.5</v>
      </c>
      <c r="J33" s="1036">
        <v>31</v>
      </c>
      <c r="K33" s="1036">
        <v>0</v>
      </c>
      <c r="L33" s="1037">
        <v>8430</v>
      </c>
      <c r="M33" s="1037"/>
      <c r="N33" s="1038">
        <v>20</v>
      </c>
      <c r="O33" s="1036">
        <v>0</v>
      </c>
      <c r="P33" s="1037">
        <v>8240</v>
      </c>
      <c r="Q33" s="1037"/>
      <c r="R33" s="1038">
        <v>13</v>
      </c>
      <c r="S33" s="1036">
        <v>0</v>
      </c>
      <c r="T33" s="1037">
        <v>8430</v>
      </c>
      <c r="U33" s="1037"/>
      <c r="V33" s="1038">
        <v>30</v>
      </c>
      <c r="W33" s="1036">
        <v>0</v>
      </c>
      <c r="X33" s="1037">
        <v>8610</v>
      </c>
      <c r="Y33" s="1039"/>
      <c r="Z33" s="1040">
        <v>5.4135338345864659</v>
      </c>
      <c r="AA33" s="1040">
        <v>62.666666666666664</v>
      </c>
      <c r="AB33" s="1199">
        <v>1</v>
      </c>
      <c r="AC33" s="1040">
        <v>84.275000000000006</v>
      </c>
      <c r="AD33" s="1040">
        <v>7.833333333333333</v>
      </c>
      <c r="AE33" s="1040">
        <v>7.833333333333333</v>
      </c>
      <c r="AF33" s="1041" t="s">
        <v>236</v>
      </c>
      <c r="AG33" s="1041">
        <v>2</v>
      </c>
      <c r="AH33" s="1042" t="s">
        <v>16298</v>
      </c>
      <c r="AI33" s="1060" t="s">
        <v>15435</v>
      </c>
      <c r="AJ33" s="1043" t="s">
        <v>16277</v>
      </c>
      <c r="AK33" s="1200" t="s">
        <v>868</v>
      </c>
      <c r="AL33" s="1060">
        <v>54</v>
      </c>
      <c r="AM33" s="1404">
        <v>45990</v>
      </c>
      <c r="AN33" s="1404">
        <v>45991</v>
      </c>
      <c r="AO33" s="1404">
        <v>45993</v>
      </c>
      <c r="AP33" s="1404">
        <v>45994</v>
      </c>
      <c r="AQ33" s="1404"/>
      <c r="AR33" s="1044"/>
      <c r="AS33" s="1034" t="s">
        <v>16629</v>
      </c>
      <c r="AT33" s="1034" t="s">
        <v>16626</v>
      </c>
      <c r="AU33" s="1034" t="s">
        <v>16630</v>
      </c>
      <c r="AV33" s="1034">
        <v>2.8397304000000005</v>
      </c>
    </row>
    <row r="34" spans="1:48">
      <c r="A34" s="1030">
        <v>46023</v>
      </c>
      <c r="B34" s="1031" t="s">
        <v>389</v>
      </c>
      <c r="C34" s="1031" t="s">
        <v>16533</v>
      </c>
      <c r="D34" s="1032"/>
      <c r="E34" s="1033" t="s">
        <v>473</v>
      </c>
      <c r="F34" s="1034" t="s">
        <v>16146</v>
      </c>
      <c r="G34" s="1034">
        <v>700</v>
      </c>
      <c r="H34" s="1034" t="s">
        <v>833</v>
      </c>
      <c r="I34" s="1035">
        <v>5.5</v>
      </c>
      <c r="J34" s="1036">
        <v>12</v>
      </c>
      <c r="K34" s="1036">
        <v>0</v>
      </c>
      <c r="L34" s="1037"/>
      <c r="M34" s="1037">
        <v>9570</v>
      </c>
      <c r="N34" s="1038">
        <v>6</v>
      </c>
      <c r="O34" s="1036">
        <v>0</v>
      </c>
      <c r="P34" s="1037"/>
      <c r="Q34" s="1037">
        <v>9810</v>
      </c>
      <c r="R34" s="1038">
        <v>10</v>
      </c>
      <c r="S34" s="1036">
        <v>0</v>
      </c>
      <c r="T34" s="1037">
        <v>9720</v>
      </c>
      <c r="U34" s="1037"/>
      <c r="V34" s="1038">
        <v>21</v>
      </c>
      <c r="W34" s="1036">
        <v>0</v>
      </c>
      <c r="X34" s="1037"/>
      <c r="Y34" s="1039">
        <v>9170</v>
      </c>
      <c r="Z34" s="1040">
        <v>5.9016393442622954</v>
      </c>
      <c r="AA34" s="1040">
        <v>32.666666666666664</v>
      </c>
      <c r="AB34" s="1199">
        <v>1</v>
      </c>
      <c r="AC34" s="1040">
        <v>95.674999999999997</v>
      </c>
      <c r="AD34" s="1040">
        <v>4.083333333333333</v>
      </c>
      <c r="AE34" s="1040">
        <v>4.083333333333333</v>
      </c>
      <c r="AF34" s="1041" t="s">
        <v>236</v>
      </c>
      <c r="AG34" s="1041">
        <v>2</v>
      </c>
      <c r="AH34" s="1042" t="s">
        <v>16298</v>
      </c>
      <c r="AI34" s="1060" t="s">
        <v>15435</v>
      </c>
      <c r="AJ34" s="1043" t="s">
        <v>16277</v>
      </c>
      <c r="AK34" s="1200" t="s">
        <v>868</v>
      </c>
      <c r="AL34" s="1060">
        <v>53</v>
      </c>
      <c r="AM34" s="1404">
        <v>46016</v>
      </c>
      <c r="AN34" s="1404">
        <v>46017</v>
      </c>
      <c r="AO34" s="1404">
        <v>46018</v>
      </c>
      <c r="AP34" s="1404"/>
      <c r="AQ34" s="1404"/>
      <c r="AR34" s="1044"/>
      <c r="AS34" s="1034" t="s">
        <v>16629</v>
      </c>
      <c r="AT34" s="1034" t="s">
        <v>16626</v>
      </c>
      <c r="AU34" s="1034" t="s">
        <v>16630</v>
      </c>
      <c r="AV34" s="1034">
        <v>3.4718544000000002</v>
      </c>
    </row>
    <row r="35" spans="1:48">
      <c r="A35" s="1030">
        <v>46023</v>
      </c>
      <c r="B35" s="1031" t="s">
        <v>418</v>
      </c>
      <c r="C35" s="1031" t="s">
        <v>16513</v>
      </c>
      <c r="D35" s="1032" t="s">
        <v>646</v>
      </c>
      <c r="E35" s="1033" t="s">
        <v>473</v>
      </c>
      <c r="F35" s="1034" t="s">
        <v>16514</v>
      </c>
      <c r="G35" s="1034">
        <v>670</v>
      </c>
      <c r="H35" s="1034" t="s">
        <v>666</v>
      </c>
      <c r="I35" s="1035">
        <v>5.5</v>
      </c>
      <c r="J35" s="1036">
        <v>22</v>
      </c>
      <c r="K35" s="1036">
        <v>0</v>
      </c>
      <c r="L35" s="1037">
        <v>9440</v>
      </c>
      <c r="M35" s="1037">
        <v>8700</v>
      </c>
      <c r="N35" s="1038">
        <v>12</v>
      </c>
      <c r="O35" s="1036">
        <v>0</v>
      </c>
      <c r="P35" s="1037">
        <v>9170</v>
      </c>
      <c r="Q35" s="1037">
        <v>9260</v>
      </c>
      <c r="R35" s="1038">
        <v>13</v>
      </c>
      <c r="S35" s="1036">
        <v>0</v>
      </c>
      <c r="T35" s="1037">
        <v>9630</v>
      </c>
      <c r="U35" s="1037">
        <v>8980</v>
      </c>
      <c r="V35" s="1038">
        <v>13</v>
      </c>
      <c r="W35" s="1036">
        <v>0</v>
      </c>
      <c r="X35" s="1037">
        <v>8890</v>
      </c>
      <c r="Y35" s="1039">
        <v>9260</v>
      </c>
      <c r="Z35" s="1040">
        <v>5.5813953488372094</v>
      </c>
      <c r="AA35" s="1040">
        <v>20</v>
      </c>
      <c r="AB35" s="1199">
        <v>1</v>
      </c>
      <c r="AC35" s="1040">
        <v>91.662499999999994</v>
      </c>
      <c r="AD35" s="1040">
        <v>2.5</v>
      </c>
      <c r="AE35" s="1040">
        <v>2.5</v>
      </c>
      <c r="AF35" s="1041" t="s">
        <v>236</v>
      </c>
      <c r="AG35" s="1041">
        <v>1</v>
      </c>
      <c r="AH35" s="1042" t="s">
        <v>16298</v>
      </c>
      <c r="AI35" s="1060" t="s">
        <v>15435</v>
      </c>
      <c r="AJ35" s="1043" t="s">
        <v>16277</v>
      </c>
      <c r="AK35" s="1200" t="s">
        <v>868</v>
      </c>
      <c r="AL35" s="1060">
        <v>56</v>
      </c>
      <c r="AM35" s="1404">
        <v>46019</v>
      </c>
      <c r="AN35" s="1404">
        <v>46020</v>
      </c>
      <c r="AO35" s="1404">
        <v>46021</v>
      </c>
      <c r="AP35" s="1404"/>
      <c r="AQ35" s="1404"/>
      <c r="AR35" s="1044"/>
      <c r="AS35" s="1034" t="s">
        <v>16629</v>
      </c>
      <c r="AT35" s="1034" t="s">
        <v>16628</v>
      </c>
      <c r="AU35" s="1034" t="s">
        <v>16630</v>
      </c>
      <c r="AV35" s="1034">
        <v>6.3673905599999996</v>
      </c>
    </row>
    <row r="36" spans="1:48">
      <c r="A36" s="1030">
        <v>46023</v>
      </c>
      <c r="B36" s="1031" t="s">
        <v>240</v>
      </c>
      <c r="C36" s="1031" t="s">
        <v>16563</v>
      </c>
      <c r="D36" s="1032"/>
      <c r="E36" s="1033" t="s">
        <v>631</v>
      </c>
      <c r="F36" s="1034" t="s">
        <v>16101</v>
      </c>
      <c r="G36" s="1034">
        <v>550</v>
      </c>
      <c r="H36" s="1034" t="s">
        <v>633</v>
      </c>
      <c r="I36" s="1035">
        <v>5</v>
      </c>
      <c r="J36" s="1036">
        <v>8</v>
      </c>
      <c r="K36" s="1036">
        <v>0</v>
      </c>
      <c r="L36" s="1037">
        <v>2093</v>
      </c>
      <c r="M36" s="1037"/>
      <c r="N36" s="1038">
        <v>9</v>
      </c>
      <c r="O36" s="1036">
        <v>0</v>
      </c>
      <c r="P36" s="1037">
        <v>1986</v>
      </c>
      <c r="Q36" s="1037"/>
      <c r="R36" s="1038">
        <v>4</v>
      </c>
      <c r="S36" s="1036">
        <v>0</v>
      </c>
      <c r="T36" s="1037">
        <v>1960</v>
      </c>
      <c r="U36" s="1037"/>
      <c r="V36" s="1038">
        <v>10</v>
      </c>
      <c r="W36" s="1036">
        <v>0</v>
      </c>
      <c r="X36" s="1037">
        <v>1417</v>
      </c>
      <c r="Y36" s="1039"/>
      <c r="Z36" s="1240">
        <v>1.2949640287769784</v>
      </c>
      <c r="AA36" s="1240">
        <v>31</v>
      </c>
      <c r="AB36" s="1241">
        <v>1</v>
      </c>
      <c r="AC36" s="1240"/>
      <c r="AD36" s="1240">
        <v>3.875</v>
      </c>
      <c r="AE36" s="1240">
        <v>1.2916666666666667</v>
      </c>
      <c r="AF36" s="1242" t="s">
        <v>241</v>
      </c>
      <c r="AG36" s="1242">
        <v>4</v>
      </c>
      <c r="AH36" s="1042" t="s">
        <v>16271</v>
      </c>
      <c r="AI36" s="1060" t="s">
        <v>648</v>
      </c>
      <c r="AJ36" s="1060" t="s">
        <v>16288</v>
      </c>
      <c r="AK36" s="1200" t="s">
        <v>862</v>
      </c>
      <c r="AL36" s="1060">
        <v>53</v>
      </c>
      <c r="AM36" s="1404">
        <v>45985</v>
      </c>
      <c r="AN36" s="1404">
        <v>45989</v>
      </c>
      <c r="AO36" s="1404">
        <v>45992</v>
      </c>
      <c r="AP36" s="1404">
        <v>45993</v>
      </c>
      <c r="AQ36" s="1404"/>
      <c r="AR36" s="1044"/>
      <c r="AS36" s="1034" t="s">
        <v>16625</v>
      </c>
      <c r="AT36" s="1034" t="s">
        <v>16633</v>
      </c>
      <c r="AU36" s="1034" t="s">
        <v>16627</v>
      </c>
      <c r="AV36" s="1034">
        <v>0</v>
      </c>
    </row>
    <row r="37" spans="1:48">
      <c r="A37" s="1030">
        <v>46023</v>
      </c>
      <c r="B37" s="1031" t="s">
        <v>240</v>
      </c>
      <c r="C37" s="1031" t="s">
        <v>16559</v>
      </c>
      <c r="D37" s="1032"/>
      <c r="E37" s="1033" t="s">
        <v>16561</v>
      </c>
      <c r="F37" s="1034" t="s">
        <v>16562</v>
      </c>
      <c r="G37" s="1034">
        <v>600</v>
      </c>
      <c r="H37" s="1034" t="s">
        <v>908</v>
      </c>
      <c r="I37" s="1035">
        <v>5</v>
      </c>
      <c r="J37" s="1036"/>
      <c r="K37" s="1036"/>
      <c r="L37" s="1037" t="s">
        <v>16268</v>
      </c>
      <c r="M37" s="1037"/>
      <c r="N37" s="1038"/>
      <c r="O37" s="1036"/>
      <c r="P37" s="1037" t="s">
        <v>16268</v>
      </c>
      <c r="Q37" s="1037"/>
      <c r="R37" s="1038"/>
      <c r="S37" s="1036"/>
      <c r="T37" s="1037" t="s">
        <v>16268</v>
      </c>
      <c r="U37" s="1037"/>
      <c r="V37" s="1038"/>
      <c r="W37" s="1036"/>
      <c r="X37" s="1037" t="s">
        <v>16270</v>
      </c>
      <c r="Y37" s="1039"/>
      <c r="Z37" s="1240">
        <v>2.7852998065764023</v>
      </c>
      <c r="AA37" s="1240" t="s">
        <v>127</v>
      </c>
      <c r="AB37" s="1241" t="s">
        <v>420</v>
      </c>
      <c r="AC37" s="1240"/>
      <c r="AD37" s="1240" t="s">
        <v>420</v>
      </c>
      <c r="AE37" s="1240" t="s">
        <v>420</v>
      </c>
      <c r="AF37" s="1242" t="s">
        <v>241</v>
      </c>
      <c r="AG37" s="1242">
        <v>2</v>
      </c>
      <c r="AH37" s="1042" t="s">
        <v>16271</v>
      </c>
      <c r="AI37" s="1060" t="s">
        <v>648</v>
      </c>
      <c r="AJ37" s="1060" t="s">
        <v>16288</v>
      </c>
      <c r="AK37" s="1200" t="s">
        <v>862</v>
      </c>
      <c r="AL37" s="1060"/>
      <c r="AM37" s="1404"/>
      <c r="AN37" s="1404"/>
      <c r="AO37" s="1404"/>
      <c r="AP37" s="1404"/>
      <c r="AQ37" s="1404"/>
      <c r="AR37" s="1044"/>
      <c r="AS37" s="1034" t="s">
        <v>16629</v>
      </c>
      <c r="AT37" s="1034" t="s">
        <v>16634</v>
      </c>
      <c r="AU37" s="1034" t="s">
        <v>16627</v>
      </c>
      <c r="AV37" s="1034">
        <v>0</v>
      </c>
    </row>
    <row r="38" spans="1:48">
      <c r="A38" s="1030">
        <v>46023</v>
      </c>
      <c r="B38" s="1031" t="s">
        <v>16640</v>
      </c>
      <c r="C38" s="1031" t="s">
        <v>386</v>
      </c>
      <c r="D38" s="1032"/>
      <c r="E38" s="1033" t="s">
        <v>420</v>
      </c>
      <c r="F38" s="1034" t="s">
        <v>420</v>
      </c>
      <c r="G38" s="1034" t="s">
        <v>420</v>
      </c>
      <c r="H38" s="1034" t="s">
        <v>420</v>
      </c>
      <c r="I38" s="1035" t="s">
        <v>420</v>
      </c>
      <c r="J38" s="1036"/>
      <c r="K38" s="1036"/>
      <c r="L38" s="1037" t="s">
        <v>16641</v>
      </c>
      <c r="M38" s="1037"/>
      <c r="N38" s="1038"/>
      <c r="O38" s="1036"/>
      <c r="P38" s="1037" t="s">
        <v>386</v>
      </c>
      <c r="Q38" s="1037"/>
      <c r="R38" s="1038"/>
      <c r="S38" s="1036"/>
      <c r="T38" s="1037" t="s">
        <v>386</v>
      </c>
      <c r="U38" s="1037"/>
      <c r="V38" s="1038"/>
      <c r="W38" s="1036"/>
      <c r="X38" s="1037" t="s">
        <v>386</v>
      </c>
      <c r="Y38" s="1039"/>
      <c r="Z38" s="1240" t="s">
        <v>420</v>
      </c>
      <c r="AA38" s="1240" t="s">
        <v>420</v>
      </c>
      <c r="AB38" s="1241" t="s">
        <v>420</v>
      </c>
      <c r="AC38" s="1240"/>
      <c r="AD38" s="1240" t="s">
        <v>420</v>
      </c>
      <c r="AE38" s="1240" t="s">
        <v>420</v>
      </c>
      <c r="AF38" s="1242" t="s">
        <v>241</v>
      </c>
      <c r="AG38" s="1242">
        <v>5</v>
      </c>
      <c r="AH38" s="1042" t="s">
        <v>16271</v>
      </c>
      <c r="AI38" s="1043" t="s">
        <v>648</v>
      </c>
      <c r="AJ38" s="1060" t="s">
        <v>16288</v>
      </c>
      <c r="AK38" s="1200" t="s">
        <v>862</v>
      </c>
      <c r="AL38" s="1060"/>
      <c r="AM38" s="1404"/>
      <c r="AN38" s="1404"/>
      <c r="AO38" s="1404"/>
      <c r="AP38" s="1404"/>
      <c r="AQ38" s="1404"/>
      <c r="AR38" s="1044"/>
      <c r="AS38" s="1034" t="s">
        <v>16625</v>
      </c>
      <c r="AT38" s="1034" t="s">
        <v>16635</v>
      </c>
      <c r="AU38" s="1034" t="s">
        <v>420</v>
      </c>
      <c r="AV38" s="1034" t="s">
        <v>420</v>
      </c>
    </row>
    <row r="39" spans="1:48">
      <c r="A39" s="1030">
        <v>46023</v>
      </c>
      <c r="B39" s="1031" t="s">
        <v>464</v>
      </c>
      <c r="C39" s="1045" t="s">
        <v>645</v>
      </c>
      <c r="D39" s="1032"/>
      <c r="E39" s="1033" t="s">
        <v>420</v>
      </c>
      <c r="F39" s="1034" t="s">
        <v>420</v>
      </c>
      <c r="G39" s="1034" t="s">
        <v>420</v>
      </c>
      <c r="H39" s="1034" t="s">
        <v>420</v>
      </c>
      <c r="I39" s="1035" t="s">
        <v>420</v>
      </c>
      <c r="J39" s="1036"/>
      <c r="K39" s="1036"/>
      <c r="L39" s="1037" t="s">
        <v>645</v>
      </c>
      <c r="M39" s="1037"/>
      <c r="N39" s="1038"/>
      <c r="O39" s="1036"/>
      <c r="P39" s="1037" t="s">
        <v>645</v>
      </c>
      <c r="Q39" s="1037"/>
      <c r="R39" s="1038"/>
      <c r="S39" s="1036"/>
      <c r="T39" s="1037" t="s">
        <v>645</v>
      </c>
      <c r="U39" s="1037"/>
      <c r="V39" s="1038"/>
      <c r="W39" s="1036"/>
      <c r="X39" s="1037" t="s">
        <v>645</v>
      </c>
      <c r="Y39" s="1039"/>
      <c r="Z39" s="1040" t="s">
        <v>420</v>
      </c>
      <c r="AA39" s="1040" t="s">
        <v>645</v>
      </c>
      <c r="AB39" s="1199" t="s">
        <v>420</v>
      </c>
      <c r="AC39" s="1040" t="s">
        <v>420</v>
      </c>
      <c r="AD39" s="1040" t="s">
        <v>420</v>
      </c>
      <c r="AE39" s="1040" t="s">
        <v>420</v>
      </c>
      <c r="AF39" s="1041" t="s">
        <v>243</v>
      </c>
      <c r="AG39" s="1041">
        <v>1</v>
      </c>
      <c r="AH39" s="1042" t="s">
        <v>654</v>
      </c>
      <c r="AI39" s="1043" t="s">
        <v>654</v>
      </c>
      <c r="AJ39" s="1043" t="s">
        <v>654</v>
      </c>
      <c r="AK39" s="1200" t="s">
        <v>654</v>
      </c>
      <c r="AL39" s="1060"/>
      <c r="AM39" s="1404"/>
      <c r="AN39" s="1404"/>
      <c r="AO39" s="1404"/>
      <c r="AP39" s="1404"/>
      <c r="AQ39" s="1404"/>
      <c r="AR39" s="1044"/>
      <c r="AS39" s="1034" t="s">
        <v>16625</v>
      </c>
      <c r="AT39" s="1034" t="s">
        <v>16628</v>
      </c>
      <c r="AU39" s="1034" t="s">
        <v>420</v>
      </c>
      <c r="AV39" s="1034" t="s">
        <v>420</v>
      </c>
    </row>
    <row r="40" spans="1:48">
      <c r="A40" s="1030">
        <v>46023</v>
      </c>
      <c r="B40" s="1031" t="s">
        <v>16279</v>
      </c>
      <c r="C40" s="1045" t="s">
        <v>645</v>
      </c>
      <c r="D40" s="1032"/>
      <c r="E40" s="1033" t="s">
        <v>420</v>
      </c>
      <c r="F40" s="1034" t="s">
        <v>420</v>
      </c>
      <c r="G40" s="1034" t="s">
        <v>420</v>
      </c>
      <c r="H40" s="1034" t="s">
        <v>420</v>
      </c>
      <c r="I40" s="1035" t="s">
        <v>420</v>
      </c>
      <c r="J40" s="1036"/>
      <c r="K40" s="1036"/>
      <c r="L40" s="1037" t="s">
        <v>645</v>
      </c>
      <c r="M40" s="1037"/>
      <c r="N40" s="1038"/>
      <c r="O40" s="1036"/>
      <c r="P40" s="1037" t="s">
        <v>645</v>
      </c>
      <c r="Q40" s="1037"/>
      <c r="R40" s="1038"/>
      <c r="S40" s="1036"/>
      <c r="T40" s="1037" t="s">
        <v>645</v>
      </c>
      <c r="U40" s="1037"/>
      <c r="V40" s="1038"/>
      <c r="W40" s="1036"/>
      <c r="X40" s="1037" t="s">
        <v>645</v>
      </c>
      <c r="Y40" s="1039"/>
      <c r="Z40" s="1040" t="s">
        <v>420</v>
      </c>
      <c r="AA40" s="1040" t="s">
        <v>645</v>
      </c>
      <c r="AB40" s="1199" t="s">
        <v>420</v>
      </c>
      <c r="AC40" s="1040" t="s">
        <v>420</v>
      </c>
      <c r="AD40" s="1040" t="s">
        <v>420</v>
      </c>
      <c r="AE40" s="1040" t="s">
        <v>420</v>
      </c>
      <c r="AF40" s="1041" t="s">
        <v>243</v>
      </c>
      <c r="AG40" s="1041">
        <v>1</v>
      </c>
      <c r="AH40" s="1042" t="s">
        <v>654</v>
      </c>
      <c r="AI40" s="1043" t="s">
        <v>654</v>
      </c>
      <c r="AJ40" s="1043" t="s">
        <v>654</v>
      </c>
      <c r="AK40" s="1200" t="s">
        <v>654</v>
      </c>
      <c r="AL40" s="1060"/>
      <c r="AM40" s="1404"/>
      <c r="AN40" s="1404"/>
      <c r="AO40" s="1404"/>
      <c r="AP40" s="1404"/>
      <c r="AQ40" s="1404"/>
      <c r="AR40" s="1044"/>
      <c r="AS40" s="1034" t="s">
        <v>16625</v>
      </c>
      <c r="AT40" s="1034" t="s">
        <v>16628</v>
      </c>
      <c r="AU40" s="1034" t="s">
        <v>420</v>
      </c>
      <c r="AV40" s="1034" t="s">
        <v>420</v>
      </c>
    </row>
    <row r="41" spans="1:48">
      <c r="A41" s="1030">
        <v>46023</v>
      </c>
      <c r="B41" s="1031" t="s">
        <v>16280</v>
      </c>
      <c r="C41" s="1045" t="s">
        <v>645</v>
      </c>
      <c r="D41" s="1032"/>
      <c r="E41" s="1033" t="s">
        <v>420</v>
      </c>
      <c r="F41" s="1034" t="s">
        <v>420</v>
      </c>
      <c r="G41" s="1034" t="s">
        <v>420</v>
      </c>
      <c r="H41" s="1034" t="s">
        <v>420</v>
      </c>
      <c r="I41" s="1035" t="s">
        <v>420</v>
      </c>
      <c r="J41" s="1036"/>
      <c r="K41" s="1036"/>
      <c r="L41" s="1037" t="s">
        <v>645</v>
      </c>
      <c r="M41" s="1037"/>
      <c r="N41" s="1038"/>
      <c r="O41" s="1036"/>
      <c r="P41" s="1037" t="s">
        <v>645</v>
      </c>
      <c r="Q41" s="1037"/>
      <c r="R41" s="1038"/>
      <c r="S41" s="1036"/>
      <c r="T41" s="1037" t="s">
        <v>645</v>
      </c>
      <c r="U41" s="1037"/>
      <c r="V41" s="1038"/>
      <c r="W41" s="1036"/>
      <c r="X41" s="1037" t="s">
        <v>645</v>
      </c>
      <c r="Y41" s="1039"/>
      <c r="Z41" s="1040" t="s">
        <v>420</v>
      </c>
      <c r="AA41" s="1040" t="s">
        <v>645</v>
      </c>
      <c r="AB41" s="1199" t="s">
        <v>420</v>
      </c>
      <c r="AC41" s="1040" t="s">
        <v>420</v>
      </c>
      <c r="AD41" s="1040" t="s">
        <v>420</v>
      </c>
      <c r="AE41" s="1040" t="s">
        <v>420</v>
      </c>
      <c r="AF41" s="1041" t="s">
        <v>243</v>
      </c>
      <c r="AG41" s="1041">
        <v>1</v>
      </c>
      <c r="AH41" s="1042" t="s">
        <v>654</v>
      </c>
      <c r="AI41" s="1043" t="s">
        <v>654</v>
      </c>
      <c r="AJ41" s="1043" t="s">
        <v>654</v>
      </c>
      <c r="AK41" s="1200" t="s">
        <v>654</v>
      </c>
      <c r="AL41" s="1060"/>
      <c r="AM41" s="1404"/>
      <c r="AN41" s="1404"/>
      <c r="AO41" s="1404"/>
      <c r="AP41" s="1404"/>
      <c r="AQ41" s="1404"/>
      <c r="AR41" s="1044"/>
      <c r="AS41" s="1034" t="s">
        <v>16625</v>
      </c>
      <c r="AT41" s="1034" t="s">
        <v>16628</v>
      </c>
      <c r="AU41" s="1034" t="s">
        <v>420</v>
      </c>
      <c r="AV41" s="1034" t="s">
        <v>420</v>
      </c>
    </row>
    <row r="42" spans="1:48">
      <c r="A42" s="1030">
        <v>46023</v>
      </c>
      <c r="B42" s="1031" t="s">
        <v>16281</v>
      </c>
      <c r="C42" s="1045" t="s">
        <v>645</v>
      </c>
      <c r="D42" s="1032"/>
      <c r="E42" s="1033" t="s">
        <v>420</v>
      </c>
      <c r="F42" s="1034" t="s">
        <v>420</v>
      </c>
      <c r="G42" s="1034" t="s">
        <v>420</v>
      </c>
      <c r="H42" s="1034" t="s">
        <v>420</v>
      </c>
      <c r="I42" s="1035" t="s">
        <v>420</v>
      </c>
      <c r="J42" s="1036"/>
      <c r="K42" s="1036"/>
      <c r="L42" s="1037" t="s">
        <v>645</v>
      </c>
      <c r="M42" s="1037"/>
      <c r="N42" s="1038"/>
      <c r="O42" s="1036"/>
      <c r="P42" s="1037" t="s">
        <v>645</v>
      </c>
      <c r="Q42" s="1037"/>
      <c r="R42" s="1038"/>
      <c r="S42" s="1036"/>
      <c r="T42" s="1037" t="s">
        <v>645</v>
      </c>
      <c r="U42" s="1037"/>
      <c r="V42" s="1038"/>
      <c r="W42" s="1036"/>
      <c r="X42" s="1037" t="s">
        <v>645</v>
      </c>
      <c r="Y42" s="1039"/>
      <c r="Z42" s="1040" t="s">
        <v>420</v>
      </c>
      <c r="AA42" s="1040" t="s">
        <v>645</v>
      </c>
      <c r="AB42" s="1199" t="s">
        <v>420</v>
      </c>
      <c r="AC42" s="1040" t="s">
        <v>420</v>
      </c>
      <c r="AD42" s="1040" t="s">
        <v>420</v>
      </c>
      <c r="AE42" s="1040" t="s">
        <v>420</v>
      </c>
      <c r="AF42" s="1041" t="s">
        <v>243</v>
      </c>
      <c r="AG42" s="1041">
        <v>1</v>
      </c>
      <c r="AH42" s="1042" t="s">
        <v>16278</v>
      </c>
      <c r="AI42" s="1043" t="s">
        <v>654</v>
      </c>
      <c r="AJ42" s="1043" t="s">
        <v>654</v>
      </c>
      <c r="AK42" s="1200" t="s">
        <v>654</v>
      </c>
      <c r="AL42" s="1060"/>
      <c r="AM42" s="1404"/>
      <c r="AN42" s="1404"/>
      <c r="AO42" s="1404"/>
      <c r="AP42" s="1404"/>
      <c r="AQ42" s="1404"/>
      <c r="AR42" s="1044"/>
      <c r="AS42" s="1034" t="s">
        <v>16625</v>
      </c>
      <c r="AT42" s="1034" t="s">
        <v>16628</v>
      </c>
      <c r="AU42" s="1034" t="s">
        <v>420</v>
      </c>
      <c r="AV42" s="1034" t="s">
        <v>420</v>
      </c>
    </row>
    <row r="43" spans="1:48">
      <c r="A43" s="1030">
        <v>46023</v>
      </c>
      <c r="B43" s="1031" t="s">
        <v>16282</v>
      </c>
      <c r="C43" s="1045" t="s">
        <v>645</v>
      </c>
      <c r="D43" s="1032"/>
      <c r="E43" s="1033" t="s">
        <v>420</v>
      </c>
      <c r="F43" s="1034" t="s">
        <v>420</v>
      </c>
      <c r="G43" s="1034" t="s">
        <v>420</v>
      </c>
      <c r="H43" s="1034" t="s">
        <v>420</v>
      </c>
      <c r="I43" s="1035" t="s">
        <v>420</v>
      </c>
      <c r="J43" s="1036"/>
      <c r="K43" s="1036"/>
      <c r="L43" s="1037" t="s">
        <v>645</v>
      </c>
      <c r="M43" s="1037"/>
      <c r="N43" s="1038"/>
      <c r="O43" s="1036"/>
      <c r="P43" s="1037" t="s">
        <v>645</v>
      </c>
      <c r="Q43" s="1037"/>
      <c r="R43" s="1038"/>
      <c r="S43" s="1036"/>
      <c r="T43" s="1037" t="s">
        <v>645</v>
      </c>
      <c r="U43" s="1037"/>
      <c r="V43" s="1038"/>
      <c r="W43" s="1036"/>
      <c r="X43" s="1037" t="s">
        <v>645</v>
      </c>
      <c r="Y43" s="1039"/>
      <c r="Z43" s="1040" t="s">
        <v>420</v>
      </c>
      <c r="AA43" s="1040" t="s">
        <v>645</v>
      </c>
      <c r="AB43" s="1199" t="s">
        <v>420</v>
      </c>
      <c r="AC43" s="1040" t="s">
        <v>420</v>
      </c>
      <c r="AD43" s="1040" t="s">
        <v>420</v>
      </c>
      <c r="AE43" s="1040" t="s">
        <v>420</v>
      </c>
      <c r="AF43" s="1041" t="s">
        <v>243</v>
      </c>
      <c r="AG43" s="1041">
        <v>1</v>
      </c>
      <c r="AH43" s="1042" t="s">
        <v>654</v>
      </c>
      <c r="AI43" s="1043" t="s">
        <v>654</v>
      </c>
      <c r="AJ43" s="1043" t="s">
        <v>654</v>
      </c>
      <c r="AK43" s="1200" t="s">
        <v>654</v>
      </c>
      <c r="AL43" s="1060"/>
      <c r="AM43" s="1404"/>
      <c r="AN43" s="1404"/>
      <c r="AO43" s="1404"/>
      <c r="AP43" s="1404"/>
      <c r="AQ43" s="1404"/>
      <c r="AR43" s="1044"/>
      <c r="AS43" s="1034" t="s">
        <v>16625</v>
      </c>
      <c r="AT43" s="1034" t="s">
        <v>16628</v>
      </c>
      <c r="AU43" s="1034" t="s">
        <v>420</v>
      </c>
      <c r="AV43" s="1034" t="s">
        <v>420</v>
      </c>
    </row>
    <row r="44" spans="1:48">
      <c r="A44" s="1030">
        <v>46023</v>
      </c>
      <c r="B44" s="1031" t="s">
        <v>16283</v>
      </c>
      <c r="C44" s="1045" t="s">
        <v>645</v>
      </c>
      <c r="D44" s="1032"/>
      <c r="E44" s="1033" t="s">
        <v>420</v>
      </c>
      <c r="F44" s="1034" t="s">
        <v>420</v>
      </c>
      <c r="G44" s="1034" t="s">
        <v>420</v>
      </c>
      <c r="H44" s="1034" t="s">
        <v>420</v>
      </c>
      <c r="I44" s="1035" t="s">
        <v>420</v>
      </c>
      <c r="J44" s="1036"/>
      <c r="K44" s="1036"/>
      <c r="L44" s="1037" t="s">
        <v>645</v>
      </c>
      <c r="M44" s="1037"/>
      <c r="N44" s="1038"/>
      <c r="O44" s="1036"/>
      <c r="P44" s="1037" t="s">
        <v>645</v>
      </c>
      <c r="Q44" s="1037"/>
      <c r="R44" s="1038"/>
      <c r="S44" s="1036"/>
      <c r="T44" s="1037" t="s">
        <v>645</v>
      </c>
      <c r="U44" s="1037"/>
      <c r="V44" s="1038"/>
      <c r="W44" s="1036"/>
      <c r="X44" s="1037" t="s">
        <v>645</v>
      </c>
      <c r="Y44" s="1039"/>
      <c r="Z44" s="1040" t="s">
        <v>420</v>
      </c>
      <c r="AA44" s="1040" t="s">
        <v>645</v>
      </c>
      <c r="AB44" s="1199" t="s">
        <v>420</v>
      </c>
      <c r="AC44" s="1040" t="s">
        <v>420</v>
      </c>
      <c r="AD44" s="1040" t="s">
        <v>420</v>
      </c>
      <c r="AE44" s="1040" t="s">
        <v>420</v>
      </c>
      <c r="AF44" s="1041" t="s">
        <v>243</v>
      </c>
      <c r="AG44" s="1041">
        <v>1</v>
      </c>
      <c r="AH44" s="1042" t="s">
        <v>654</v>
      </c>
      <c r="AI44" s="1043" t="s">
        <v>654</v>
      </c>
      <c r="AJ44" s="1043" t="s">
        <v>654</v>
      </c>
      <c r="AK44" s="1200" t="s">
        <v>654</v>
      </c>
      <c r="AL44" s="1060"/>
      <c r="AM44" s="1404"/>
      <c r="AN44" s="1404"/>
      <c r="AO44" s="1404"/>
      <c r="AP44" s="1404"/>
      <c r="AQ44" s="1404"/>
      <c r="AR44" s="1044"/>
      <c r="AS44" s="1034" t="s">
        <v>16625</v>
      </c>
      <c r="AT44" s="1034" t="s">
        <v>16628</v>
      </c>
      <c r="AU44" s="1034" t="s">
        <v>420</v>
      </c>
      <c r="AV44" s="1034" t="s">
        <v>420</v>
      </c>
    </row>
    <row r="45" spans="1:48">
      <c r="A45" s="1030">
        <v>46023</v>
      </c>
      <c r="B45" s="1031" t="s">
        <v>16284</v>
      </c>
      <c r="C45" s="1045" t="s">
        <v>645</v>
      </c>
      <c r="D45" s="1032"/>
      <c r="E45" s="1033" t="s">
        <v>420</v>
      </c>
      <c r="F45" s="1034" t="s">
        <v>420</v>
      </c>
      <c r="G45" s="1034" t="s">
        <v>420</v>
      </c>
      <c r="H45" s="1034" t="s">
        <v>420</v>
      </c>
      <c r="I45" s="1035" t="s">
        <v>420</v>
      </c>
      <c r="J45" s="1036"/>
      <c r="K45" s="1036"/>
      <c r="L45" s="1037" t="s">
        <v>645</v>
      </c>
      <c r="M45" s="1037"/>
      <c r="N45" s="1038"/>
      <c r="O45" s="1036"/>
      <c r="P45" s="1037" t="s">
        <v>645</v>
      </c>
      <c r="Q45" s="1037"/>
      <c r="R45" s="1038"/>
      <c r="S45" s="1036"/>
      <c r="T45" s="1037" t="s">
        <v>645</v>
      </c>
      <c r="U45" s="1037"/>
      <c r="V45" s="1038"/>
      <c r="W45" s="1036"/>
      <c r="X45" s="1037" t="s">
        <v>645</v>
      </c>
      <c r="Y45" s="1039"/>
      <c r="Z45" s="1040" t="s">
        <v>420</v>
      </c>
      <c r="AA45" s="1040" t="s">
        <v>645</v>
      </c>
      <c r="AB45" s="1199" t="s">
        <v>420</v>
      </c>
      <c r="AC45" s="1040" t="s">
        <v>420</v>
      </c>
      <c r="AD45" s="1040" t="s">
        <v>420</v>
      </c>
      <c r="AE45" s="1040" t="s">
        <v>420</v>
      </c>
      <c r="AF45" s="1041" t="s">
        <v>243</v>
      </c>
      <c r="AG45" s="1041">
        <v>1</v>
      </c>
      <c r="AH45" s="1042" t="s">
        <v>654</v>
      </c>
      <c r="AI45" s="1043" t="s">
        <v>654</v>
      </c>
      <c r="AJ45" s="1043" t="s">
        <v>654</v>
      </c>
      <c r="AK45" s="1200" t="s">
        <v>654</v>
      </c>
      <c r="AL45" s="1060"/>
      <c r="AM45" s="1404"/>
      <c r="AN45" s="1404"/>
      <c r="AO45" s="1404"/>
      <c r="AP45" s="1404"/>
      <c r="AQ45" s="1404"/>
      <c r="AR45" s="1044"/>
      <c r="AS45" s="1034" t="s">
        <v>16625</v>
      </c>
      <c r="AT45" s="1034" t="s">
        <v>16628</v>
      </c>
      <c r="AU45" s="1034" t="s">
        <v>420</v>
      </c>
      <c r="AV45" s="1034" t="s">
        <v>420</v>
      </c>
    </row>
    <row r="46" spans="1:48" ht="17.25" thickBot="1">
      <c r="A46" s="1046">
        <v>46023</v>
      </c>
      <c r="B46" s="1047" t="s">
        <v>16285</v>
      </c>
      <c r="C46" s="1048" t="s">
        <v>645</v>
      </c>
      <c r="D46" s="1049"/>
      <c r="E46" s="1243" t="s">
        <v>420</v>
      </c>
      <c r="F46" s="1050" t="s">
        <v>420</v>
      </c>
      <c r="G46" s="1050" t="s">
        <v>420</v>
      </c>
      <c r="H46" s="1050" t="s">
        <v>420</v>
      </c>
      <c r="I46" s="1244" t="s">
        <v>420</v>
      </c>
      <c r="J46" s="1051"/>
      <c r="K46" s="1051"/>
      <c r="L46" s="1052" t="s">
        <v>645</v>
      </c>
      <c r="M46" s="1052"/>
      <c r="N46" s="1053"/>
      <c r="O46" s="1051"/>
      <c r="P46" s="1052" t="s">
        <v>645</v>
      </c>
      <c r="Q46" s="1052"/>
      <c r="R46" s="1053"/>
      <c r="S46" s="1051"/>
      <c r="T46" s="1052" t="s">
        <v>645</v>
      </c>
      <c r="U46" s="1052"/>
      <c r="V46" s="1053"/>
      <c r="W46" s="1051"/>
      <c r="X46" s="1052" t="s">
        <v>645</v>
      </c>
      <c r="Y46" s="1054"/>
      <c r="Z46" s="1055" t="s">
        <v>420</v>
      </c>
      <c r="AA46" s="1055" t="s">
        <v>645</v>
      </c>
      <c r="AB46" s="1201" t="s">
        <v>420</v>
      </c>
      <c r="AC46" s="1055" t="s">
        <v>420</v>
      </c>
      <c r="AD46" s="1055" t="s">
        <v>420</v>
      </c>
      <c r="AE46" s="1055" t="s">
        <v>420</v>
      </c>
      <c r="AF46" s="1056" t="s">
        <v>243</v>
      </c>
      <c r="AG46" s="1056">
        <v>1</v>
      </c>
      <c r="AH46" s="1245" t="s">
        <v>654</v>
      </c>
      <c r="AI46" s="1057" t="s">
        <v>654</v>
      </c>
      <c r="AJ46" s="1057" t="s">
        <v>654</v>
      </c>
      <c r="AK46" s="1202" t="s">
        <v>654</v>
      </c>
      <c r="AL46" s="1246"/>
      <c r="AM46" s="1409"/>
      <c r="AN46" s="1409"/>
      <c r="AO46" s="1409"/>
      <c r="AP46" s="1409"/>
      <c r="AQ46" s="1409"/>
      <c r="AR46" s="1058"/>
      <c r="AS46" s="1050" t="s">
        <v>16625</v>
      </c>
      <c r="AT46" s="1050" t="s">
        <v>16628</v>
      </c>
      <c r="AU46" s="1050" t="s">
        <v>420</v>
      </c>
      <c r="AV46" s="1050" t="s">
        <v>420</v>
      </c>
    </row>
    <row r="47" spans="1:48">
      <c r="A47" s="1015">
        <v>46024</v>
      </c>
      <c r="B47" s="1016" t="s">
        <v>212</v>
      </c>
      <c r="C47" s="1016" t="s">
        <v>16558</v>
      </c>
      <c r="D47" s="1017"/>
      <c r="E47" s="1018" t="s">
        <v>1936</v>
      </c>
      <c r="F47" s="1019" t="s">
        <v>16560</v>
      </c>
      <c r="G47" s="1019">
        <v>500</v>
      </c>
      <c r="H47" s="1019" t="s">
        <v>911</v>
      </c>
      <c r="I47" s="1020">
        <v>2</v>
      </c>
      <c r="J47" s="1023">
        <v>7</v>
      </c>
      <c r="K47" s="1021">
        <v>0</v>
      </c>
      <c r="L47" s="1022">
        <v>8774</v>
      </c>
      <c r="M47" s="1024"/>
      <c r="N47" s="1023">
        <v>20</v>
      </c>
      <c r="O47" s="1021">
        <v>0</v>
      </c>
      <c r="P47" s="1022">
        <v>8793</v>
      </c>
      <c r="Q47" s="1024"/>
      <c r="R47" s="1023">
        <v>13</v>
      </c>
      <c r="S47" s="1021">
        <v>0</v>
      </c>
      <c r="T47" s="1022">
        <v>8789</v>
      </c>
      <c r="U47" s="1024"/>
      <c r="V47" s="1023">
        <v>22</v>
      </c>
      <c r="W47" s="1021">
        <v>0</v>
      </c>
      <c r="X47" s="1022">
        <v>8667</v>
      </c>
      <c r="Y47" s="1024"/>
      <c r="Z47" s="1025">
        <v>3</v>
      </c>
      <c r="AA47" s="1025">
        <v>41.333333333333336</v>
      </c>
      <c r="AB47" s="1198">
        <v>1</v>
      </c>
      <c r="AC47" s="1025">
        <v>87.557500000000005</v>
      </c>
      <c r="AD47" s="1025">
        <v>5.166666666666667</v>
      </c>
      <c r="AE47" s="1025">
        <v>5.166666666666667</v>
      </c>
      <c r="AF47" s="1026" t="s">
        <v>213</v>
      </c>
      <c r="AG47" s="1026">
        <v>2</v>
      </c>
      <c r="AH47" s="1027" t="s">
        <v>16286</v>
      </c>
      <c r="AI47" s="1059" t="s">
        <v>642</v>
      </c>
      <c r="AJ47" s="1238" t="s">
        <v>16262</v>
      </c>
      <c r="AK47" s="1239" t="s">
        <v>647</v>
      </c>
      <c r="AL47" s="1059">
        <v>52</v>
      </c>
      <c r="AM47" s="1403">
        <v>45994</v>
      </c>
      <c r="AN47" s="1403">
        <v>46006</v>
      </c>
      <c r="AO47" s="1403">
        <v>46007</v>
      </c>
      <c r="AP47" s="1403">
        <v>46009</v>
      </c>
      <c r="AQ47" s="1403"/>
      <c r="AR47" s="1028"/>
      <c r="AS47" s="1019" t="s">
        <v>16625</v>
      </c>
      <c r="AT47" s="1019" t="s">
        <v>16626</v>
      </c>
      <c r="AU47" s="1019" t="s">
        <v>16627</v>
      </c>
      <c r="AV47" s="1019">
        <v>0.5673726</v>
      </c>
    </row>
    <row r="48" spans="1:48">
      <c r="A48" s="1030">
        <v>46024</v>
      </c>
      <c r="B48" s="1031" t="s">
        <v>212</v>
      </c>
      <c r="C48" s="1031" t="s">
        <v>16508</v>
      </c>
      <c r="D48" s="1032"/>
      <c r="E48" s="1033" t="s">
        <v>1936</v>
      </c>
      <c r="F48" s="1034" t="s">
        <v>16509</v>
      </c>
      <c r="G48" s="1034">
        <v>500</v>
      </c>
      <c r="H48" s="1034" t="s">
        <v>864</v>
      </c>
      <c r="I48" s="1035">
        <v>2</v>
      </c>
      <c r="J48" s="1038">
        <v>24</v>
      </c>
      <c r="K48" s="1036">
        <v>0</v>
      </c>
      <c r="L48" s="1037"/>
      <c r="M48" s="1039">
        <v>7738</v>
      </c>
      <c r="N48" s="1038">
        <v>8</v>
      </c>
      <c r="O48" s="1036">
        <v>0</v>
      </c>
      <c r="P48" s="1037"/>
      <c r="Q48" s="1039">
        <v>8172</v>
      </c>
      <c r="R48" s="1038">
        <v>11</v>
      </c>
      <c r="S48" s="1036">
        <v>0</v>
      </c>
      <c r="T48" s="1037"/>
      <c r="U48" s="1039">
        <v>8076</v>
      </c>
      <c r="V48" s="1038">
        <v>24</v>
      </c>
      <c r="W48" s="1036">
        <v>0</v>
      </c>
      <c r="X48" s="1037"/>
      <c r="Y48" s="1039">
        <v>7706</v>
      </c>
      <c r="Z48" s="1040">
        <v>3</v>
      </c>
      <c r="AA48" s="1040">
        <v>44.666666666666664</v>
      </c>
      <c r="AB48" s="1199">
        <v>1</v>
      </c>
      <c r="AC48" s="1040">
        <v>79.23</v>
      </c>
      <c r="AD48" s="1040">
        <v>5.583333333333333</v>
      </c>
      <c r="AE48" s="1040">
        <v>5.583333333333333</v>
      </c>
      <c r="AF48" s="1041" t="s">
        <v>213</v>
      </c>
      <c r="AG48" s="1041">
        <v>2</v>
      </c>
      <c r="AH48" s="1042" t="s">
        <v>16286</v>
      </c>
      <c r="AI48" s="1043" t="s">
        <v>642</v>
      </c>
      <c r="AJ48" s="1238" t="s">
        <v>16262</v>
      </c>
      <c r="AK48" s="1239" t="s">
        <v>647</v>
      </c>
      <c r="AL48" s="1060">
        <v>52</v>
      </c>
      <c r="AM48" s="1404">
        <v>45997</v>
      </c>
      <c r="AN48" s="1404">
        <v>45998</v>
      </c>
      <c r="AO48" s="1404">
        <v>45999</v>
      </c>
      <c r="AP48" s="1404">
        <v>46000</v>
      </c>
      <c r="AQ48" s="1404"/>
      <c r="AR48" s="1044"/>
      <c r="AS48" s="1034" t="s">
        <v>16625</v>
      </c>
      <c r="AT48" s="1034" t="s">
        <v>16626</v>
      </c>
      <c r="AU48" s="1034" t="s">
        <v>16627</v>
      </c>
      <c r="AV48" s="1034">
        <v>0.51341039999999993</v>
      </c>
    </row>
    <row r="49" spans="1:48">
      <c r="A49" s="1030">
        <v>46024</v>
      </c>
      <c r="B49" s="1031" t="s">
        <v>214</v>
      </c>
      <c r="C49" s="1031" t="s">
        <v>16540</v>
      </c>
      <c r="D49" s="1032"/>
      <c r="E49" s="1033" t="s">
        <v>799</v>
      </c>
      <c r="F49" s="1034" t="s">
        <v>16542</v>
      </c>
      <c r="G49" s="1034">
        <v>700</v>
      </c>
      <c r="H49" s="1034" t="s">
        <v>973</v>
      </c>
      <c r="I49" s="1035">
        <v>5</v>
      </c>
      <c r="J49" s="1038">
        <v>3</v>
      </c>
      <c r="K49" s="1036">
        <v>0</v>
      </c>
      <c r="L49" s="1037">
        <v>9604</v>
      </c>
      <c r="M49" s="1039">
        <v>9709</v>
      </c>
      <c r="N49" s="1038">
        <v>7</v>
      </c>
      <c r="O49" s="1036">
        <v>0</v>
      </c>
      <c r="P49" s="1037">
        <v>9348</v>
      </c>
      <c r="Q49" s="1039">
        <v>9634</v>
      </c>
      <c r="R49" s="1038">
        <v>7</v>
      </c>
      <c r="S49" s="1036">
        <v>2</v>
      </c>
      <c r="T49" s="1037">
        <v>9298</v>
      </c>
      <c r="U49" s="1039">
        <v>9597</v>
      </c>
      <c r="V49" s="1038">
        <v>10</v>
      </c>
      <c r="W49" s="1036">
        <v>0</v>
      </c>
      <c r="X49" s="1037">
        <v>9178</v>
      </c>
      <c r="Y49" s="1039">
        <v>9522</v>
      </c>
      <c r="Z49" s="1040">
        <v>1.6197975253093364</v>
      </c>
      <c r="AA49" s="1040">
        <v>9</v>
      </c>
      <c r="AB49" s="1199">
        <v>0.99406383547008548</v>
      </c>
      <c r="AC49" s="1040">
        <v>94.862499999999997</v>
      </c>
      <c r="AD49" s="1040">
        <v>1.125</v>
      </c>
      <c r="AE49" s="1040">
        <v>1.0416666666666667</v>
      </c>
      <c r="AF49" s="1041" t="s">
        <v>213</v>
      </c>
      <c r="AG49" s="1041">
        <v>1</v>
      </c>
      <c r="AH49" s="1042" t="s">
        <v>16286</v>
      </c>
      <c r="AI49" s="1043" t="s">
        <v>642</v>
      </c>
      <c r="AJ49" s="1238" t="s">
        <v>16262</v>
      </c>
      <c r="AK49" s="1405" t="s">
        <v>647</v>
      </c>
      <c r="AL49" s="1060">
        <v>53</v>
      </c>
      <c r="AM49" s="1404">
        <v>45885</v>
      </c>
      <c r="AN49" s="1404">
        <v>45886</v>
      </c>
      <c r="AO49" s="1404">
        <v>45887</v>
      </c>
      <c r="AP49" s="1404"/>
      <c r="AQ49" s="1404"/>
      <c r="AR49" s="1044"/>
      <c r="AS49" s="1034" t="s">
        <v>16625</v>
      </c>
      <c r="AT49" s="1034" t="s">
        <v>16628</v>
      </c>
      <c r="AU49" s="1034" t="s">
        <v>16627</v>
      </c>
      <c r="AV49" s="1034">
        <v>1.7211851999999999</v>
      </c>
    </row>
    <row r="50" spans="1:48">
      <c r="A50" s="1030">
        <v>46024</v>
      </c>
      <c r="B50" s="1031" t="s">
        <v>215</v>
      </c>
      <c r="C50" s="1031" t="s">
        <v>16554</v>
      </c>
      <c r="D50" s="1032" t="s">
        <v>646</v>
      </c>
      <c r="E50" s="1033" t="s">
        <v>471</v>
      </c>
      <c r="F50" s="1034" t="s">
        <v>16555</v>
      </c>
      <c r="G50" s="1034">
        <v>700</v>
      </c>
      <c r="H50" s="1034" t="s">
        <v>1088</v>
      </c>
      <c r="I50" s="1035">
        <v>5</v>
      </c>
      <c r="J50" s="1038">
        <v>46</v>
      </c>
      <c r="K50" s="1036">
        <v>0</v>
      </c>
      <c r="L50" s="1037">
        <v>8756</v>
      </c>
      <c r="M50" s="1039">
        <v>8321</v>
      </c>
      <c r="N50" s="1038">
        <v>14</v>
      </c>
      <c r="O50" s="1036">
        <v>0</v>
      </c>
      <c r="P50" s="1037">
        <v>8900</v>
      </c>
      <c r="Q50" s="1039">
        <v>8094</v>
      </c>
      <c r="R50" s="1038">
        <v>18</v>
      </c>
      <c r="S50" s="1036">
        <v>0</v>
      </c>
      <c r="T50" s="1037">
        <v>8895</v>
      </c>
      <c r="U50" s="1039">
        <v>7972</v>
      </c>
      <c r="V50" s="1038">
        <v>36</v>
      </c>
      <c r="W50" s="1036">
        <v>0</v>
      </c>
      <c r="X50" s="1037">
        <v>8704</v>
      </c>
      <c r="Y50" s="1039">
        <v>7582</v>
      </c>
      <c r="Z50" s="1040">
        <v>3.2432432432432434</v>
      </c>
      <c r="AA50" s="1040">
        <v>19</v>
      </c>
      <c r="AB50" s="1199">
        <v>1</v>
      </c>
      <c r="AC50" s="1040">
        <v>84.03</v>
      </c>
      <c r="AD50" s="1040">
        <v>2.375</v>
      </c>
      <c r="AE50" s="1040">
        <v>2.375</v>
      </c>
      <c r="AF50" s="1041" t="s">
        <v>213</v>
      </c>
      <c r="AG50" s="1041">
        <v>0.5</v>
      </c>
      <c r="AH50" s="1042" t="s">
        <v>16286</v>
      </c>
      <c r="AI50" s="1060" t="s">
        <v>642</v>
      </c>
      <c r="AJ50" s="1238" t="s">
        <v>16262</v>
      </c>
      <c r="AK50" s="1200" t="s">
        <v>647</v>
      </c>
      <c r="AL50" s="1060">
        <v>53</v>
      </c>
      <c r="AM50" s="1404">
        <v>46004</v>
      </c>
      <c r="AN50" s="1404">
        <v>46007</v>
      </c>
      <c r="AO50" s="1404">
        <v>46009</v>
      </c>
      <c r="AP50" s="1404">
        <v>46010</v>
      </c>
      <c r="AQ50" s="1404"/>
      <c r="AR50" s="1044"/>
      <c r="AS50" s="1034" t="s">
        <v>16629</v>
      </c>
      <c r="AT50" s="1034" t="s">
        <v>16628</v>
      </c>
      <c r="AU50" s="1034" t="s">
        <v>16627</v>
      </c>
      <c r="AV50" s="1034">
        <v>1.52464032</v>
      </c>
    </row>
    <row r="51" spans="1:48">
      <c r="A51" s="1030">
        <v>46024</v>
      </c>
      <c r="B51" s="1031" t="s">
        <v>216</v>
      </c>
      <c r="C51" s="1031" t="s">
        <v>16570</v>
      </c>
      <c r="D51" s="1032"/>
      <c r="E51" s="1033" t="s">
        <v>15134</v>
      </c>
      <c r="F51" s="1034" t="s">
        <v>16572</v>
      </c>
      <c r="G51" s="1034">
        <v>600</v>
      </c>
      <c r="H51" s="1034" t="s">
        <v>1470</v>
      </c>
      <c r="I51" s="1035">
        <v>5</v>
      </c>
      <c r="J51" s="1038">
        <v>25</v>
      </c>
      <c r="K51" s="1036">
        <v>0</v>
      </c>
      <c r="L51" s="1037">
        <v>8745</v>
      </c>
      <c r="M51" s="1039">
        <v>9085</v>
      </c>
      <c r="N51" s="1038">
        <v>6</v>
      </c>
      <c r="O51" s="1036">
        <v>0</v>
      </c>
      <c r="P51" s="1037">
        <v>8823</v>
      </c>
      <c r="Q51" s="1039">
        <v>9231</v>
      </c>
      <c r="R51" s="1038">
        <v>28</v>
      </c>
      <c r="S51" s="1036">
        <v>1</v>
      </c>
      <c r="T51" s="1037">
        <v>8499</v>
      </c>
      <c r="U51" s="1039">
        <v>9225</v>
      </c>
      <c r="V51" s="1038">
        <v>35</v>
      </c>
      <c r="W51" s="1036">
        <v>4</v>
      </c>
      <c r="X51" s="1037">
        <v>8220</v>
      </c>
      <c r="Y51" s="1039">
        <v>9149</v>
      </c>
      <c r="Z51" s="1040">
        <v>2.807017543859649</v>
      </c>
      <c r="AA51" s="1040">
        <v>31.333333333333332</v>
      </c>
      <c r="AB51" s="1199">
        <v>0.99143629807692313</v>
      </c>
      <c r="AC51" s="1040">
        <v>88.721249999999998</v>
      </c>
      <c r="AD51" s="1040">
        <v>3.9166666666666665</v>
      </c>
      <c r="AE51" s="1040">
        <v>3.7083333333333335</v>
      </c>
      <c r="AF51" s="1041" t="s">
        <v>213</v>
      </c>
      <c r="AG51" s="1041">
        <v>1</v>
      </c>
      <c r="AH51" s="1042" t="s">
        <v>16286</v>
      </c>
      <c r="AI51" s="1060" t="s">
        <v>642</v>
      </c>
      <c r="AJ51" s="1043" t="s">
        <v>16287</v>
      </c>
      <c r="AK51" s="1200" t="s">
        <v>643</v>
      </c>
      <c r="AL51" s="1060">
        <v>52</v>
      </c>
      <c r="AM51" s="1404">
        <v>46020</v>
      </c>
      <c r="AN51" s="1404">
        <v>46021</v>
      </c>
      <c r="AO51" s="1404">
        <v>46022</v>
      </c>
      <c r="AP51" s="1404"/>
      <c r="AQ51" s="1404"/>
      <c r="AR51" s="1044"/>
      <c r="AS51" s="1034" t="s">
        <v>16625</v>
      </c>
      <c r="AT51" s="1034" t="s">
        <v>16628</v>
      </c>
      <c r="AU51" s="1034" t="s">
        <v>16630</v>
      </c>
      <c r="AV51" s="1034">
        <v>2.7595857599999998</v>
      </c>
    </row>
    <row r="52" spans="1:48">
      <c r="A52" s="1030">
        <v>46024</v>
      </c>
      <c r="B52" s="1031" t="s">
        <v>217</v>
      </c>
      <c r="C52" s="1031" t="s">
        <v>16110</v>
      </c>
      <c r="D52" s="1032"/>
      <c r="E52" s="1033" t="s">
        <v>455</v>
      </c>
      <c r="F52" s="1034" t="s">
        <v>16101</v>
      </c>
      <c r="G52" s="1034">
        <v>780</v>
      </c>
      <c r="H52" s="1034" t="s">
        <v>747</v>
      </c>
      <c r="I52" s="1035">
        <v>5</v>
      </c>
      <c r="J52" s="1038">
        <v>15</v>
      </c>
      <c r="K52" s="1036">
        <v>0</v>
      </c>
      <c r="L52" s="1037">
        <v>7352</v>
      </c>
      <c r="M52" s="1039"/>
      <c r="N52" s="1038">
        <v>20</v>
      </c>
      <c r="O52" s="1036">
        <v>0</v>
      </c>
      <c r="P52" s="1037">
        <v>7510</v>
      </c>
      <c r="Q52" s="1039"/>
      <c r="R52" s="1038">
        <v>3</v>
      </c>
      <c r="S52" s="1036">
        <v>0</v>
      </c>
      <c r="T52" s="1037">
        <v>7795</v>
      </c>
      <c r="U52" s="1039"/>
      <c r="V52" s="1038">
        <v>42</v>
      </c>
      <c r="W52" s="1036">
        <v>0</v>
      </c>
      <c r="X52" s="1037">
        <v>8040</v>
      </c>
      <c r="Y52" s="1039"/>
      <c r="Z52" s="1040">
        <v>1.815889029003783</v>
      </c>
      <c r="AA52" s="1040">
        <v>53.333333333333336</v>
      </c>
      <c r="AB52" s="1199">
        <v>1</v>
      </c>
      <c r="AC52" s="1040">
        <v>76.742500000000007</v>
      </c>
      <c r="AD52" s="1040">
        <v>6.666666666666667</v>
      </c>
      <c r="AE52" s="1040">
        <v>6.666666666666667</v>
      </c>
      <c r="AF52" s="1041" t="s">
        <v>213</v>
      </c>
      <c r="AG52" s="1041">
        <v>2</v>
      </c>
      <c r="AH52" s="1042" t="s">
        <v>16286</v>
      </c>
      <c r="AI52" s="1060" t="s">
        <v>642</v>
      </c>
      <c r="AJ52" s="1060" t="s">
        <v>16260</v>
      </c>
      <c r="AK52" s="1200" t="s">
        <v>748</v>
      </c>
      <c r="AL52" s="1060">
        <v>53</v>
      </c>
      <c r="AM52" s="1404">
        <v>45992</v>
      </c>
      <c r="AN52" s="1404">
        <v>45993</v>
      </c>
      <c r="AO52" s="1404"/>
      <c r="AP52" s="1404"/>
      <c r="AQ52" s="1404"/>
      <c r="AR52" s="1044"/>
      <c r="AS52" s="1034" t="s">
        <v>16625</v>
      </c>
      <c r="AT52" s="1034" t="s">
        <v>16626</v>
      </c>
      <c r="AU52" s="1034" t="s">
        <v>16627</v>
      </c>
      <c r="AV52" s="1034">
        <v>0.77577458399999999</v>
      </c>
    </row>
    <row r="53" spans="1:48">
      <c r="A53" s="1030">
        <v>46024</v>
      </c>
      <c r="B53" s="1031" t="s">
        <v>217</v>
      </c>
      <c r="C53" s="1031" t="s">
        <v>16547</v>
      </c>
      <c r="D53" s="1032"/>
      <c r="E53" s="1033" t="s">
        <v>8532</v>
      </c>
      <c r="F53" s="1034" t="s">
        <v>16551</v>
      </c>
      <c r="G53" s="1034">
        <v>600</v>
      </c>
      <c r="H53" s="1034" t="s">
        <v>944</v>
      </c>
      <c r="I53" s="1035">
        <v>5</v>
      </c>
      <c r="J53" s="1038"/>
      <c r="K53" s="1036"/>
      <c r="L53" s="1037" t="s">
        <v>127</v>
      </c>
      <c r="M53" s="1039"/>
      <c r="N53" s="1038"/>
      <c r="O53" s="1036"/>
      <c r="P53" s="1037"/>
      <c r="Q53" s="1039" t="s">
        <v>16268</v>
      </c>
      <c r="R53" s="1038"/>
      <c r="S53" s="1036"/>
      <c r="T53" s="1037"/>
      <c r="U53" s="1039" t="s">
        <v>127</v>
      </c>
      <c r="V53" s="1038"/>
      <c r="W53" s="1036"/>
      <c r="X53" s="1037"/>
      <c r="Y53" s="1039" t="s">
        <v>127</v>
      </c>
      <c r="Z53" s="1040">
        <v>3.0638297872340425</v>
      </c>
      <c r="AA53" s="1040" t="s">
        <v>127</v>
      </c>
      <c r="AB53" s="1199" t="s">
        <v>420</v>
      </c>
      <c r="AC53" s="1040" t="s">
        <v>420</v>
      </c>
      <c r="AD53" s="1040" t="s">
        <v>420</v>
      </c>
      <c r="AE53" s="1040" t="s">
        <v>420</v>
      </c>
      <c r="AF53" s="1041" t="s">
        <v>213</v>
      </c>
      <c r="AG53" s="1041">
        <v>2</v>
      </c>
      <c r="AH53" s="1042" t="s">
        <v>16259</v>
      </c>
      <c r="AI53" s="1060" t="s">
        <v>655</v>
      </c>
      <c r="AJ53" s="1060" t="s">
        <v>16260</v>
      </c>
      <c r="AK53" s="1200" t="s">
        <v>748</v>
      </c>
      <c r="AL53" s="1060">
        <v>54</v>
      </c>
      <c r="AM53" s="1404">
        <v>46006</v>
      </c>
      <c r="AN53" s="1404">
        <v>46007</v>
      </c>
      <c r="AO53" s="1404">
        <v>46008</v>
      </c>
      <c r="AP53" s="1404"/>
      <c r="AQ53" s="1404"/>
      <c r="AR53" s="1044"/>
      <c r="AS53" s="1034" t="s">
        <v>16625</v>
      </c>
      <c r="AT53" s="1034" t="s">
        <v>16626</v>
      </c>
      <c r="AU53" s="1034" t="s">
        <v>16631</v>
      </c>
      <c r="AV53" s="1034" t="s">
        <v>420</v>
      </c>
    </row>
    <row r="54" spans="1:48">
      <c r="A54" s="1030">
        <v>46024</v>
      </c>
      <c r="B54" s="1031" t="s">
        <v>218</v>
      </c>
      <c r="C54" s="1031" t="s">
        <v>16506</v>
      </c>
      <c r="D54" s="1032" t="s">
        <v>646</v>
      </c>
      <c r="E54" s="1033" t="s">
        <v>471</v>
      </c>
      <c r="F54" s="1034" t="s">
        <v>15867</v>
      </c>
      <c r="G54" s="1034">
        <v>700</v>
      </c>
      <c r="H54" s="1034" t="s">
        <v>812</v>
      </c>
      <c r="I54" s="1035">
        <v>5</v>
      </c>
      <c r="J54" s="1038">
        <v>48</v>
      </c>
      <c r="K54" s="1036">
        <v>0</v>
      </c>
      <c r="L54" s="1037">
        <v>6707</v>
      </c>
      <c r="M54" s="1039">
        <v>7563</v>
      </c>
      <c r="N54" s="1038">
        <v>44</v>
      </c>
      <c r="O54" s="1036">
        <v>0</v>
      </c>
      <c r="P54" s="1037">
        <v>5813</v>
      </c>
      <c r="Q54" s="1039">
        <v>5931</v>
      </c>
      <c r="R54" s="1038">
        <v>32</v>
      </c>
      <c r="S54" s="1036">
        <v>0</v>
      </c>
      <c r="T54" s="1037">
        <v>6118</v>
      </c>
      <c r="U54" s="1039">
        <v>6765</v>
      </c>
      <c r="V54" s="1038">
        <v>72</v>
      </c>
      <c r="W54" s="1036">
        <v>0</v>
      </c>
      <c r="X54" s="1037">
        <v>6520</v>
      </c>
      <c r="Y54" s="1039">
        <v>7466</v>
      </c>
      <c r="Z54" s="1040">
        <v>3.2432432432432434</v>
      </c>
      <c r="AA54" s="1040">
        <v>32.666666666666664</v>
      </c>
      <c r="AB54" s="1199">
        <v>1</v>
      </c>
      <c r="AC54" s="1040">
        <v>66.103750000000005</v>
      </c>
      <c r="AD54" s="1040">
        <v>4.083333333333333</v>
      </c>
      <c r="AE54" s="1040">
        <v>4.083333333333333</v>
      </c>
      <c r="AF54" s="1041" t="s">
        <v>213</v>
      </c>
      <c r="AG54" s="1041">
        <v>0.5</v>
      </c>
      <c r="AH54" s="1042" t="s">
        <v>16259</v>
      </c>
      <c r="AI54" s="1060" t="s">
        <v>655</v>
      </c>
      <c r="AJ54" s="1060" t="s">
        <v>16260</v>
      </c>
      <c r="AK54" s="1239" t="s">
        <v>748</v>
      </c>
      <c r="AL54" s="1060">
        <v>50</v>
      </c>
      <c r="AM54" s="1404">
        <v>46014</v>
      </c>
      <c r="AN54" s="1404">
        <v>46015</v>
      </c>
      <c r="AO54" s="1404">
        <v>46016</v>
      </c>
      <c r="AP54" s="1404"/>
      <c r="AQ54" s="1404"/>
      <c r="AR54" s="1044"/>
      <c r="AS54" s="1034" t="s">
        <v>16629</v>
      </c>
      <c r="AT54" s="1034" t="s">
        <v>16628</v>
      </c>
      <c r="AU54" s="1034" t="s">
        <v>16627</v>
      </c>
      <c r="AV54" s="1034">
        <v>1.1993864400000003</v>
      </c>
    </row>
    <row r="55" spans="1:48">
      <c r="A55" s="1030">
        <v>46024</v>
      </c>
      <c r="B55" s="1031" t="s">
        <v>219</v>
      </c>
      <c r="C55" s="1031" t="s">
        <v>16496</v>
      </c>
      <c r="D55" s="1032"/>
      <c r="E55" s="1033" t="s">
        <v>1877</v>
      </c>
      <c r="F55" s="1034" t="s">
        <v>16497</v>
      </c>
      <c r="G55" s="1034">
        <v>500</v>
      </c>
      <c r="H55" s="1034" t="s">
        <v>1237</v>
      </c>
      <c r="I55" s="1035">
        <v>3.7</v>
      </c>
      <c r="J55" s="1038">
        <v>16</v>
      </c>
      <c r="K55" s="1036">
        <v>0</v>
      </c>
      <c r="L55" s="1037">
        <v>8714</v>
      </c>
      <c r="M55" s="1039">
        <v>8624</v>
      </c>
      <c r="N55" s="1038">
        <v>5</v>
      </c>
      <c r="O55" s="1036">
        <v>0</v>
      </c>
      <c r="P55" s="1037">
        <v>9012</v>
      </c>
      <c r="Q55" s="1039">
        <v>8582</v>
      </c>
      <c r="R55" s="1038">
        <v>4</v>
      </c>
      <c r="S55" s="1036">
        <v>0</v>
      </c>
      <c r="T55" s="1037">
        <v>9020</v>
      </c>
      <c r="U55" s="1039">
        <v>8627</v>
      </c>
      <c r="V55" s="1038">
        <v>18</v>
      </c>
      <c r="W55" s="1036">
        <v>1</v>
      </c>
      <c r="X55" s="1037">
        <v>8927</v>
      </c>
      <c r="Y55" s="1039">
        <v>8479</v>
      </c>
      <c r="Z55" s="1040">
        <v>1.5982241953385128</v>
      </c>
      <c r="AA55" s="1040">
        <v>14.333333333333334</v>
      </c>
      <c r="AB55" s="1199">
        <v>0.99699185363247866</v>
      </c>
      <c r="AC55" s="1040">
        <v>87.481250000000003</v>
      </c>
      <c r="AD55" s="1040">
        <v>1.7916666666666667</v>
      </c>
      <c r="AE55" s="1040">
        <v>1.75</v>
      </c>
      <c r="AF55" s="1041" t="s">
        <v>213</v>
      </c>
      <c r="AG55" s="1041">
        <v>1</v>
      </c>
      <c r="AH55" s="1042" t="s">
        <v>16286</v>
      </c>
      <c r="AI55" s="1060" t="s">
        <v>642</v>
      </c>
      <c r="AJ55" s="1238" t="s">
        <v>16262</v>
      </c>
      <c r="AK55" s="1239" t="s">
        <v>647</v>
      </c>
      <c r="AL55" s="1060">
        <v>8</v>
      </c>
      <c r="AM55" s="1406">
        <v>45949</v>
      </c>
      <c r="AN55" s="1404">
        <v>45950</v>
      </c>
      <c r="AO55" s="1404">
        <v>45954</v>
      </c>
      <c r="AP55" s="1404">
        <v>45955</v>
      </c>
      <c r="AQ55" s="1404">
        <v>45957</v>
      </c>
      <c r="AR55" s="1044"/>
      <c r="AS55" s="1034" t="s">
        <v>16625</v>
      </c>
      <c r="AT55" s="1034" t="s">
        <v>16628</v>
      </c>
      <c r="AU55" s="1034" t="s">
        <v>16627</v>
      </c>
      <c r="AV55" s="1034">
        <v>1.1337570000000001</v>
      </c>
    </row>
    <row r="56" spans="1:48">
      <c r="A56" s="1030">
        <v>46024</v>
      </c>
      <c r="B56" s="1031" t="s">
        <v>220</v>
      </c>
      <c r="C56" s="1031" t="s">
        <v>16515</v>
      </c>
      <c r="D56" s="1032"/>
      <c r="E56" s="1033" t="s">
        <v>478</v>
      </c>
      <c r="F56" s="1034" t="s">
        <v>16544</v>
      </c>
      <c r="G56" s="1034">
        <v>650</v>
      </c>
      <c r="H56" s="1034" t="s">
        <v>959</v>
      </c>
      <c r="I56" s="1035">
        <v>5</v>
      </c>
      <c r="J56" s="1038">
        <v>17</v>
      </c>
      <c r="K56" s="1036">
        <v>1</v>
      </c>
      <c r="L56" s="1037">
        <v>8426</v>
      </c>
      <c r="M56" s="1039">
        <v>8698</v>
      </c>
      <c r="N56" s="1038">
        <v>2</v>
      </c>
      <c r="O56" s="1036">
        <v>0</v>
      </c>
      <c r="P56" s="1037">
        <v>8178</v>
      </c>
      <c r="Q56" s="1039">
        <v>8563</v>
      </c>
      <c r="R56" s="1038">
        <v>18</v>
      </c>
      <c r="S56" s="1036">
        <v>1</v>
      </c>
      <c r="T56" s="1037">
        <v>8187</v>
      </c>
      <c r="U56" s="1039">
        <v>8584</v>
      </c>
      <c r="V56" s="1038">
        <v>12</v>
      </c>
      <c r="W56" s="1036">
        <v>0</v>
      </c>
      <c r="X56" s="1037">
        <v>8538</v>
      </c>
      <c r="Y56" s="1039">
        <v>8852</v>
      </c>
      <c r="Z56" s="1040">
        <v>1.5157894736842106</v>
      </c>
      <c r="AA56" s="1040">
        <v>16.333333333333332</v>
      </c>
      <c r="AB56" s="1199">
        <v>0.99365651709401714</v>
      </c>
      <c r="AC56" s="1040">
        <v>85.032499999999999</v>
      </c>
      <c r="AD56" s="1040">
        <v>2.0416666666666665</v>
      </c>
      <c r="AE56" s="1040">
        <v>1.9583333333333333</v>
      </c>
      <c r="AF56" s="1041" t="s">
        <v>213</v>
      </c>
      <c r="AG56" s="1041">
        <v>1</v>
      </c>
      <c r="AH56" s="1042" t="s">
        <v>16273</v>
      </c>
      <c r="AI56" s="1060" t="s">
        <v>650</v>
      </c>
      <c r="AJ56" s="1238" t="s">
        <v>16262</v>
      </c>
      <c r="AK56" s="1200" t="s">
        <v>647</v>
      </c>
      <c r="AL56" s="1060">
        <v>54</v>
      </c>
      <c r="AM56" s="1404">
        <v>46005</v>
      </c>
      <c r="AN56" s="1404">
        <v>46006</v>
      </c>
      <c r="AO56" s="1404">
        <v>46007</v>
      </c>
      <c r="AP56" s="1404"/>
      <c r="AQ56" s="1404"/>
      <c r="AR56" s="1044"/>
      <c r="AS56" s="1034" t="s">
        <v>16625</v>
      </c>
      <c r="AT56" s="1034" t="s">
        <v>16628</v>
      </c>
      <c r="AU56" s="1034" t="s">
        <v>16627</v>
      </c>
      <c r="AV56" s="1034">
        <v>1.4326275599999998</v>
      </c>
    </row>
    <row r="57" spans="1:48">
      <c r="A57" s="1030">
        <v>46024</v>
      </c>
      <c r="B57" s="1031" t="s">
        <v>221</v>
      </c>
      <c r="C57" s="1031" t="s">
        <v>645</v>
      </c>
      <c r="D57" s="1032"/>
      <c r="E57" s="1033" t="s">
        <v>420</v>
      </c>
      <c r="F57" s="1034" t="s">
        <v>420</v>
      </c>
      <c r="G57" s="1034" t="s">
        <v>420</v>
      </c>
      <c r="H57" s="1034" t="s">
        <v>420</v>
      </c>
      <c r="I57" s="1035" t="s">
        <v>420</v>
      </c>
      <c r="J57" s="1038"/>
      <c r="K57" s="1036"/>
      <c r="L57" s="1037" t="s">
        <v>645</v>
      </c>
      <c r="M57" s="1039"/>
      <c r="N57" s="1038"/>
      <c r="O57" s="1036"/>
      <c r="P57" s="1037" t="s">
        <v>645</v>
      </c>
      <c r="Q57" s="1039"/>
      <c r="R57" s="1038"/>
      <c r="S57" s="1036"/>
      <c r="T57" s="1037" t="s">
        <v>645</v>
      </c>
      <c r="U57" s="1039"/>
      <c r="V57" s="1038"/>
      <c r="W57" s="1036"/>
      <c r="X57" s="1037" t="s">
        <v>645</v>
      </c>
      <c r="Y57" s="1039"/>
      <c r="Z57" s="1040" t="s">
        <v>420</v>
      </c>
      <c r="AA57" s="1040" t="s">
        <v>645</v>
      </c>
      <c r="AB57" s="1199" t="s">
        <v>420</v>
      </c>
      <c r="AC57" s="1040" t="s">
        <v>420</v>
      </c>
      <c r="AD57" s="1040" t="s">
        <v>420</v>
      </c>
      <c r="AE57" s="1040" t="s">
        <v>420</v>
      </c>
      <c r="AF57" s="1041" t="s">
        <v>213</v>
      </c>
      <c r="AG57" s="1041">
        <v>1</v>
      </c>
      <c r="AH57" s="1042" t="s">
        <v>16266</v>
      </c>
      <c r="AI57" s="1060" t="s">
        <v>649</v>
      </c>
      <c r="AJ57" s="1043" t="s">
        <v>16287</v>
      </c>
      <c r="AK57" s="1200" t="s">
        <v>643</v>
      </c>
      <c r="AL57" s="1060"/>
      <c r="AM57" s="1404"/>
      <c r="AN57" s="1404"/>
      <c r="AO57" s="1404"/>
      <c r="AP57" s="1404"/>
      <c r="AQ57" s="1404"/>
      <c r="AR57" s="1044"/>
      <c r="AS57" s="1034" t="s">
        <v>16625</v>
      </c>
      <c r="AT57" s="1034" t="s">
        <v>16628</v>
      </c>
      <c r="AU57" s="1034" t="s">
        <v>420</v>
      </c>
      <c r="AV57" s="1034" t="s">
        <v>420</v>
      </c>
    </row>
    <row r="58" spans="1:48">
      <c r="A58" s="1030">
        <v>46024</v>
      </c>
      <c r="B58" s="1031" t="s">
        <v>222</v>
      </c>
      <c r="C58" s="1031" t="s">
        <v>16140</v>
      </c>
      <c r="D58" s="1032"/>
      <c r="E58" s="1033" t="s">
        <v>455</v>
      </c>
      <c r="F58" s="1034" t="s">
        <v>16101</v>
      </c>
      <c r="G58" s="1034">
        <v>800</v>
      </c>
      <c r="H58" s="1034" t="s">
        <v>876</v>
      </c>
      <c r="I58" s="1035">
        <v>5</v>
      </c>
      <c r="J58" s="1038">
        <v>14</v>
      </c>
      <c r="K58" s="1036">
        <v>0</v>
      </c>
      <c r="L58" s="1037">
        <v>9128</v>
      </c>
      <c r="M58" s="1039">
        <v>8927</v>
      </c>
      <c r="N58" s="1038">
        <v>13</v>
      </c>
      <c r="O58" s="1036">
        <v>0</v>
      </c>
      <c r="P58" s="1037">
        <v>8874</v>
      </c>
      <c r="Q58" s="1039">
        <v>8703</v>
      </c>
      <c r="R58" s="1038">
        <v>24</v>
      </c>
      <c r="S58" s="1036">
        <v>1</v>
      </c>
      <c r="T58" s="1037">
        <v>8768</v>
      </c>
      <c r="U58" s="1039">
        <v>8624</v>
      </c>
      <c r="V58" s="1038">
        <v>30</v>
      </c>
      <c r="W58" s="1036">
        <v>1</v>
      </c>
      <c r="X58" s="1037">
        <v>8987</v>
      </c>
      <c r="Y58" s="1039">
        <v>8906</v>
      </c>
      <c r="Z58" s="1040">
        <v>1.8701298701298701</v>
      </c>
      <c r="AA58" s="1040">
        <v>27</v>
      </c>
      <c r="AB58" s="1199">
        <v>0.99485844017094016</v>
      </c>
      <c r="AC58" s="1040">
        <v>88.646249999999995</v>
      </c>
      <c r="AD58" s="1040">
        <v>3.375</v>
      </c>
      <c r="AE58" s="1040">
        <v>3.2916666666666665</v>
      </c>
      <c r="AF58" s="1041" t="s">
        <v>213</v>
      </c>
      <c r="AG58" s="1041">
        <v>1</v>
      </c>
      <c r="AH58" s="1042" t="s">
        <v>16266</v>
      </c>
      <c r="AI58" s="1060" t="s">
        <v>649</v>
      </c>
      <c r="AJ58" s="1043" t="s">
        <v>16287</v>
      </c>
      <c r="AK58" s="1239" t="s">
        <v>643</v>
      </c>
      <c r="AL58" s="1060">
        <v>53</v>
      </c>
      <c r="AM58" s="1404">
        <v>45989</v>
      </c>
      <c r="AN58" s="1404">
        <v>45990</v>
      </c>
      <c r="AO58" s="1404"/>
      <c r="AP58" s="1404"/>
      <c r="AQ58" s="1404"/>
      <c r="AR58" s="1044"/>
      <c r="AS58" s="1034" t="s">
        <v>16625</v>
      </c>
      <c r="AT58" s="1034" t="s">
        <v>16628</v>
      </c>
      <c r="AU58" s="1034" t="s">
        <v>16627</v>
      </c>
      <c r="AV58" s="1034">
        <v>1.8381686400000001</v>
      </c>
    </row>
    <row r="59" spans="1:48">
      <c r="A59" s="1030">
        <v>46024</v>
      </c>
      <c r="B59" s="1031" t="s">
        <v>223</v>
      </c>
      <c r="C59" s="1031" t="s">
        <v>16496</v>
      </c>
      <c r="D59" s="1032"/>
      <c r="E59" s="1033" t="s">
        <v>1877</v>
      </c>
      <c r="F59" s="1034" t="s">
        <v>16497</v>
      </c>
      <c r="G59" s="1034">
        <v>500</v>
      </c>
      <c r="H59" s="1034" t="s">
        <v>1237</v>
      </c>
      <c r="I59" s="1035">
        <v>3.7</v>
      </c>
      <c r="J59" s="1038">
        <v>12</v>
      </c>
      <c r="K59" s="1036">
        <v>0</v>
      </c>
      <c r="L59" s="1037">
        <v>8519</v>
      </c>
      <c r="M59" s="1039">
        <v>8918</v>
      </c>
      <c r="N59" s="1038">
        <v>11</v>
      </c>
      <c r="O59" s="1036">
        <v>0</v>
      </c>
      <c r="P59" s="1037">
        <v>9173</v>
      </c>
      <c r="Q59" s="1039">
        <v>9261</v>
      </c>
      <c r="R59" s="1038">
        <v>4</v>
      </c>
      <c r="S59" s="1036">
        <v>1</v>
      </c>
      <c r="T59" s="1037">
        <v>9241</v>
      </c>
      <c r="U59" s="1039">
        <v>9035</v>
      </c>
      <c r="V59" s="1038">
        <v>22</v>
      </c>
      <c r="W59" s="1036">
        <v>0</v>
      </c>
      <c r="X59" s="1037">
        <v>8964</v>
      </c>
      <c r="Y59" s="1039">
        <v>8909</v>
      </c>
      <c r="Z59" s="1040">
        <v>1.5982241953385128</v>
      </c>
      <c r="AA59" s="1040">
        <v>16.333333333333332</v>
      </c>
      <c r="AB59" s="1199">
        <v>0.99699185363247866</v>
      </c>
      <c r="AC59" s="1040">
        <v>90.025000000000006</v>
      </c>
      <c r="AD59" s="1040">
        <v>2.0416666666666665</v>
      </c>
      <c r="AE59" s="1040">
        <v>2</v>
      </c>
      <c r="AF59" s="1041" t="s">
        <v>213</v>
      </c>
      <c r="AG59" s="1041">
        <v>1</v>
      </c>
      <c r="AH59" s="1042" t="s">
        <v>16259</v>
      </c>
      <c r="AI59" s="1060" t="s">
        <v>655</v>
      </c>
      <c r="AJ59" s="1060" t="s">
        <v>16260</v>
      </c>
      <c r="AK59" s="1239" t="s">
        <v>748</v>
      </c>
      <c r="AL59" s="1060">
        <v>8</v>
      </c>
      <c r="AM59" s="1406">
        <v>45948</v>
      </c>
      <c r="AN59" s="1404">
        <v>45949</v>
      </c>
      <c r="AO59" s="1404">
        <v>45951</v>
      </c>
      <c r="AP59" s="1404">
        <v>45957</v>
      </c>
      <c r="AQ59" s="1404"/>
      <c r="AR59" s="1044"/>
      <c r="AS59" s="1034" t="s">
        <v>16625</v>
      </c>
      <c r="AT59" s="1034" t="s">
        <v>16628</v>
      </c>
      <c r="AU59" s="1034" t="s">
        <v>16627</v>
      </c>
      <c r="AV59" s="1034">
        <v>1.1667240000000001</v>
      </c>
    </row>
    <row r="60" spans="1:48">
      <c r="A60" s="1030">
        <v>46024</v>
      </c>
      <c r="B60" s="1031" t="s">
        <v>224</v>
      </c>
      <c r="C60" s="1031" t="s">
        <v>16511</v>
      </c>
      <c r="D60" s="1032" t="s">
        <v>646</v>
      </c>
      <c r="E60" s="1033" t="s">
        <v>471</v>
      </c>
      <c r="F60" s="1034" t="s">
        <v>15867</v>
      </c>
      <c r="G60" s="1034">
        <v>700</v>
      </c>
      <c r="H60" s="1034" t="s">
        <v>879</v>
      </c>
      <c r="I60" s="1035">
        <v>5</v>
      </c>
      <c r="J60" s="1038">
        <v>34</v>
      </c>
      <c r="K60" s="1036">
        <v>0</v>
      </c>
      <c r="L60" s="1037">
        <v>7062</v>
      </c>
      <c r="M60" s="1039">
        <v>7132</v>
      </c>
      <c r="N60" s="1038">
        <v>16</v>
      </c>
      <c r="O60" s="1036">
        <v>0</v>
      </c>
      <c r="P60" s="1037">
        <v>7796</v>
      </c>
      <c r="Q60" s="1039">
        <v>7014</v>
      </c>
      <c r="R60" s="1038">
        <v>62</v>
      </c>
      <c r="S60" s="1036">
        <v>0</v>
      </c>
      <c r="T60" s="1037">
        <v>7875</v>
      </c>
      <c r="U60" s="1039">
        <v>7200</v>
      </c>
      <c r="V60" s="1038">
        <v>36</v>
      </c>
      <c r="W60" s="1036">
        <v>0</v>
      </c>
      <c r="X60" s="1037">
        <v>8311</v>
      </c>
      <c r="Y60" s="1039">
        <v>8432</v>
      </c>
      <c r="Z60" s="1040">
        <v>3.2727272727272729</v>
      </c>
      <c r="AA60" s="1040">
        <v>24.666666666666668</v>
      </c>
      <c r="AB60" s="1199">
        <v>1</v>
      </c>
      <c r="AC60" s="1040">
        <v>76.027500000000003</v>
      </c>
      <c r="AD60" s="1040">
        <v>3.0833333333333335</v>
      </c>
      <c r="AE60" s="1040">
        <v>3.0833333333333335</v>
      </c>
      <c r="AF60" s="1041" t="s">
        <v>213</v>
      </c>
      <c r="AG60" s="1041">
        <v>0.5</v>
      </c>
      <c r="AH60" s="1042" t="s">
        <v>16259</v>
      </c>
      <c r="AI60" s="1060" t="s">
        <v>655</v>
      </c>
      <c r="AJ60" s="1060" t="s">
        <v>16260</v>
      </c>
      <c r="AK60" s="1200" t="s">
        <v>748</v>
      </c>
      <c r="AL60" s="1060">
        <v>50</v>
      </c>
      <c r="AM60" s="1404">
        <v>46014</v>
      </c>
      <c r="AN60" s="1404">
        <v>46015</v>
      </c>
      <c r="AO60" s="1404">
        <v>46017</v>
      </c>
      <c r="AP60" s="1404"/>
      <c r="AQ60" s="1404"/>
      <c r="AR60" s="1044"/>
      <c r="AS60" s="1034" t="s">
        <v>16629</v>
      </c>
      <c r="AT60" s="1034" t="s">
        <v>16628</v>
      </c>
      <c r="AU60" s="1034" t="s">
        <v>16627</v>
      </c>
      <c r="AV60" s="1034">
        <v>1.37944296</v>
      </c>
    </row>
    <row r="61" spans="1:48">
      <c r="A61" s="1030">
        <v>46024</v>
      </c>
      <c r="B61" s="1031" t="s">
        <v>225</v>
      </c>
      <c r="C61" s="1031" t="s">
        <v>16491</v>
      </c>
      <c r="D61" s="1032"/>
      <c r="E61" s="1033" t="s">
        <v>210</v>
      </c>
      <c r="F61" s="1034" t="s">
        <v>16492</v>
      </c>
      <c r="G61" s="1034">
        <v>650</v>
      </c>
      <c r="H61" s="1034" t="s">
        <v>474</v>
      </c>
      <c r="I61" s="1035">
        <v>5</v>
      </c>
      <c r="J61" s="1038">
        <v>23</v>
      </c>
      <c r="K61" s="1036">
        <v>1</v>
      </c>
      <c r="L61" s="1037">
        <v>8893</v>
      </c>
      <c r="M61" s="1039">
        <v>7968</v>
      </c>
      <c r="N61" s="1038">
        <v>9</v>
      </c>
      <c r="O61" s="1036">
        <v>1</v>
      </c>
      <c r="P61" s="1037">
        <v>8889</v>
      </c>
      <c r="Q61" s="1039">
        <v>8246</v>
      </c>
      <c r="R61" s="1038">
        <v>13</v>
      </c>
      <c r="S61" s="1036">
        <v>2</v>
      </c>
      <c r="T61" s="1037">
        <v>8974</v>
      </c>
      <c r="U61" s="1039">
        <v>8326</v>
      </c>
      <c r="V61" s="1038">
        <v>21</v>
      </c>
      <c r="W61" s="1036">
        <v>1</v>
      </c>
      <c r="X61" s="1037">
        <v>8821</v>
      </c>
      <c r="Y61" s="1039">
        <v>8160</v>
      </c>
      <c r="Z61" s="1040">
        <v>3.0573248407643314</v>
      </c>
      <c r="AA61" s="1040">
        <v>22</v>
      </c>
      <c r="AB61" s="1199">
        <v>0.99213741987179482</v>
      </c>
      <c r="AC61" s="1040">
        <v>85.346249999999998</v>
      </c>
      <c r="AD61" s="1040">
        <v>2.75</v>
      </c>
      <c r="AE61" s="1040">
        <v>2.5416666666666665</v>
      </c>
      <c r="AF61" s="1041" t="s">
        <v>213</v>
      </c>
      <c r="AG61" s="1041">
        <v>1</v>
      </c>
      <c r="AH61" s="1042" t="s">
        <v>16273</v>
      </c>
      <c r="AI61" s="1060" t="s">
        <v>650</v>
      </c>
      <c r="AJ61" s="1060" t="s">
        <v>16297</v>
      </c>
      <c r="AK61" s="1200" t="s">
        <v>845</v>
      </c>
      <c r="AL61" s="1060">
        <v>50</v>
      </c>
      <c r="AM61" s="1404">
        <v>46011</v>
      </c>
      <c r="AN61" s="1404">
        <v>46012</v>
      </c>
      <c r="AO61" s="1404">
        <v>46013</v>
      </c>
      <c r="AP61" s="1404"/>
      <c r="AQ61" s="1404"/>
      <c r="AR61" s="1044"/>
      <c r="AS61" s="1034" t="s">
        <v>16625</v>
      </c>
      <c r="AT61" s="1034" t="s">
        <v>16628</v>
      </c>
      <c r="AU61" s="1034" t="s">
        <v>16630</v>
      </c>
      <c r="AV61" s="1034">
        <v>2.87582724</v>
      </c>
    </row>
    <row r="62" spans="1:48">
      <c r="A62" s="1030">
        <v>46024</v>
      </c>
      <c r="B62" s="1031" t="s">
        <v>226</v>
      </c>
      <c r="C62" s="1031" t="s">
        <v>16512</v>
      </c>
      <c r="D62" s="1032"/>
      <c r="E62" s="1033" t="s">
        <v>1823</v>
      </c>
      <c r="F62" s="1034" t="s">
        <v>16485</v>
      </c>
      <c r="G62" s="1034">
        <v>800</v>
      </c>
      <c r="H62" s="1034" t="s">
        <v>488</v>
      </c>
      <c r="I62" s="1035">
        <v>5</v>
      </c>
      <c r="J62" s="1038">
        <v>7</v>
      </c>
      <c r="K62" s="1036">
        <v>0</v>
      </c>
      <c r="L62" s="1037">
        <v>8589</v>
      </c>
      <c r="M62" s="1039">
        <v>8723</v>
      </c>
      <c r="N62" s="1038">
        <v>9</v>
      </c>
      <c r="O62" s="1036">
        <v>0</v>
      </c>
      <c r="P62" s="1037">
        <v>8461</v>
      </c>
      <c r="Q62" s="1039">
        <v>8445</v>
      </c>
      <c r="R62" s="1038">
        <v>9</v>
      </c>
      <c r="S62" s="1036">
        <v>0</v>
      </c>
      <c r="T62" s="1037">
        <v>8549</v>
      </c>
      <c r="U62" s="1039">
        <v>8672</v>
      </c>
      <c r="V62" s="1038">
        <v>30</v>
      </c>
      <c r="W62" s="1036">
        <v>2</v>
      </c>
      <c r="X62" s="1037">
        <v>7578</v>
      </c>
      <c r="Y62" s="1039">
        <v>8898</v>
      </c>
      <c r="Z62" s="1040">
        <v>1.8701298701298701</v>
      </c>
      <c r="AA62" s="1040">
        <v>18.333333333333332</v>
      </c>
      <c r="AB62" s="1199">
        <v>0.99485844017094016</v>
      </c>
      <c r="AC62" s="1040">
        <v>84.893749999999997</v>
      </c>
      <c r="AD62" s="1040">
        <v>2.2916666666666665</v>
      </c>
      <c r="AE62" s="1040">
        <v>2.2083333333333335</v>
      </c>
      <c r="AF62" s="1041" t="s">
        <v>213</v>
      </c>
      <c r="AG62" s="1041">
        <v>1</v>
      </c>
      <c r="AH62" s="1042" t="s">
        <v>16266</v>
      </c>
      <c r="AI62" s="1060" t="s">
        <v>649</v>
      </c>
      <c r="AJ62" s="1060" t="s">
        <v>16297</v>
      </c>
      <c r="AK62" s="1200" t="s">
        <v>845</v>
      </c>
      <c r="AL62" s="1060">
        <v>57</v>
      </c>
      <c r="AM62" s="1404">
        <v>45992</v>
      </c>
      <c r="AN62" s="1404">
        <v>45993</v>
      </c>
      <c r="AO62" s="1404"/>
      <c r="AP62" s="1404"/>
      <c r="AQ62" s="1404"/>
      <c r="AR62" s="1044"/>
      <c r="AS62" s="1034" t="s">
        <v>16625</v>
      </c>
      <c r="AT62" s="1034" t="s">
        <v>16628</v>
      </c>
      <c r="AU62" s="1034" t="s">
        <v>16627</v>
      </c>
      <c r="AV62" s="1034">
        <v>1.7603568000000001</v>
      </c>
    </row>
    <row r="63" spans="1:48">
      <c r="A63" s="1030">
        <v>46024</v>
      </c>
      <c r="B63" s="1031" t="s">
        <v>227</v>
      </c>
      <c r="C63" s="1031" t="s">
        <v>16548</v>
      </c>
      <c r="D63" s="1032"/>
      <c r="E63" s="1033" t="s">
        <v>299</v>
      </c>
      <c r="F63" s="1034" t="s">
        <v>16150</v>
      </c>
      <c r="G63" s="1034">
        <v>700</v>
      </c>
      <c r="H63" s="1034" t="s">
        <v>784</v>
      </c>
      <c r="I63" s="1035">
        <v>5</v>
      </c>
      <c r="J63" s="1038"/>
      <c r="K63" s="1036"/>
      <c r="L63" s="1037" t="s">
        <v>16274</v>
      </c>
      <c r="M63" s="1039" t="s">
        <v>16295</v>
      </c>
      <c r="N63" s="1038">
        <v>14</v>
      </c>
      <c r="O63" s="1036">
        <v>0</v>
      </c>
      <c r="P63" s="1037">
        <v>8586</v>
      </c>
      <c r="Q63" s="1039">
        <v>8308</v>
      </c>
      <c r="R63" s="1038">
        <v>9</v>
      </c>
      <c r="S63" s="1036">
        <v>0</v>
      </c>
      <c r="T63" s="1037">
        <v>8740</v>
      </c>
      <c r="U63" s="1039">
        <v>8403</v>
      </c>
      <c r="V63" s="1038"/>
      <c r="W63" s="1036"/>
      <c r="X63" s="1037" t="s">
        <v>16112</v>
      </c>
      <c r="Y63" s="1039"/>
      <c r="Z63" s="1040">
        <v>2.2464898595943836</v>
      </c>
      <c r="AA63" s="1040" t="s">
        <v>660</v>
      </c>
      <c r="AB63" s="1199" t="s">
        <v>420</v>
      </c>
      <c r="AC63" s="1040" t="s">
        <v>420</v>
      </c>
      <c r="AD63" s="1040" t="s">
        <v>420</v>
      </c>
      <c r="AE63" s="1040" t="s">
        <v>420</v>
      </c>
      <c r="AF63" s="1041" t="s">
        <v>213</v>
      </c>
      <c r="AG63" s="1041">
        <v>1</v>
      </c>
      <c r="AH63" s="1042" t="s">
        <v>16266</v>
      </c>
      <c r="AI63" s="1060" t="s">
        <v>649</v>
      </c>
      <c r="AJ63" s="1043" t="s">
        <v>16287</v>
      </c>
      <c r="AK63" s="1200" t="s">
        <v>643</v>
      </c>
      <c r="AL63" s="1060">
        <v>53</v>
      </c>
      <c r="AM63" s="1404">
        <v>45906</v>
      </c>
      <c r="AN63" s="1404">
        <v>45907</v>
      </c>
      <c r="AO63" s="1404">
        <v>45908</v>
      </c>
      <c r="AP63" s="1404"/>
      <c r="AQ63" s="1404"/>
      <c r="AR63" s="1044"/>
      <c r="AS63" s="1034" t="s">
        <v>16625</v>
      </c>
      <c r="AT63" s="1034" t="s">
        <v>16628</v>
      </c>
      <c r="AU63" s="1034" t="s">
        <v>16632</v>
      </c>
      <c r="AV63" s="1034" t="s">
        <v>420</v>
      </c>
    </row>
    <row r="64" spans="1:48">
      <c r="A64" s="1030">
        <v>46024</v>
      </c>
      <c r="B64" s="1031" t="s">
        <v>228</v>
      </c>
      <c r="C64" s="1031" t="s">
        <v>16541</v>
      </c>
      <c r="D64" s="1032"/>
      <c r="E64" s="1033" t="s">
        <v>1877</v>
      </c>
      <c r="F64" s="1034" t="s">
        <v>16543</v>
      </c>
      <c r="G64" s="1034">
        <v>500</v>
      </c>
      <c r="H64" s="1034" t="s">
        <v>16545</v>
      </c>
      <c r="I64" s="1035">
        <v>3.7</v>
      </c>
      <c r="J64" s="1038"/>
      <c r="K64" s="1036"/>
      <c r="L64" s="1037" t="s">
        <v>16268</v>
      </c>
      <c r="M64" s="1039"/>
      <c r="N64" s="1038"/>
      <c r="O64" s="1036"/>
      <c r="P64" s="1037" t="s">
        <v>16268</v>
      </c>
      <c r="Q64" s="1039"/>
      <c r="R64" s="1038"/>
      <c r="S64" s="1036"/>
      <c r="T64" s="1037" t="s">
        <v>16268</v>
      </c>
      <c r="U64" s="1039"/>
      <c r="V64" s="1038"/>
      <c r="W64" s="1036"/>
      <c r="X64" s="1037" t="s">
        <v>16268</v>
      </c>
      <c r="Y64" s="1039"/>
      <c r="Z64" s="1040">
        <v>1.6216216216216217</v>
      </c>
      <c r="AA64" s="1040" t="s">
        <v>127</v>
      </c>
      <c r="AB64" s="1199" t="s">
        <v>420</v>
      </c>
      <c r="AC64" s="1040" t="s">
        <v>420</v>
      </c>
      <c r="AD64" s="1040" t="s">
        <v>420</v>
      </c>
      <c r="AE64" s="1040" t="s">
        <v>420</v>
      </c>
      <c r="AF64" s="1041" t="s">
        <v>213</v>
      </c>
      <c r="AG64" s="1041">
        <v>2</v>
      </c>
      <c r="AH64" s="1042" t="s">
        <v>16266</v>
      </c>
      <c r="AI64" s="1060" t="s">
        <v>649</v>
      </c>
      <c r="AJ64" s="1043" t="s">
        <v>16287</v>
      </c>
      <c r="AK64" s="1407" t="s">
        <v>643</v>
      </c>
      <c r="AL64" s="1408">
        <v>58</v>
      </c>
      <c r="AM64" s="1404">
        <v>45999</v>
      </c>
      <c r="AN64" s="1404">
        <v>46002</v>
      </c>
      <c r="AO64" s="1404">
        <v>46004</v>
      </c>
      <c r="AP64" s="1404"/>
      <c r="AQ64" s="1404"/>
      <c r="AR64" s="1044"/>
      <c r="AS64" s="1034" t="s">
        <v>16625</v>
      </c>
      <c r="AT64" s="1034" t="s">
        <v>16626</v>
      </c>
      <c r="AU64" s="1034" t="s">
        <v>16627</v>
      </c>
      <c r="AV64" s="1034" t="s">
        <v>420</v>
      </c>
    </row>
    <row r="65" spans="1:48">
      <c r="A65" s="1030">
        <v>46024</v>
      </c>
      <c r="B65" s="1031" t="s">
        <v>228</v>
      </c>
      <c r="C65" s="1031" t="s">
        <v>16577</v>
      </c>
      <c r="D65" s="1032"/>
      <c r="E65" s="1033" t="s">
        <v>1877</v>
      </c>
      <c r="F65" s="1034" t="s">
        <v>16497</v>
      </c>
      <c r="G65" s="1034">
        <v>500</v>
      </c>
      <c r="H65" s="1034" t="s">
        <v>634</v>
      </c>
      <c r="I65" s="1035">
        <v>3.7</v>
      </c>
      <c r="J65" s="1038">
        <v>2</v>
      </c>
      <c r="K65" s="1036">
        <v>0</v>
      </c>
      <c r="L65" s="1037"/>
      <c r="M65" s="1039">
        <v>9478</v>
      </c>
      <c r="N65" s="1038">
        <v>5</v>
      </c>
      <c r="O65" s="1036">
        <v>0</v>
      </c>
      <c r="P65" s="1037"/>
      <c r="Q65" s="1039">
        <v>9336</v>
      </c>
      <c r="R65" s="1038">
        <v>4</v>
      </c>
      <c r="S65" s="1036">
        <v>0</v>
      </c>
      <c r="T65" s="1037"/>
      <c r="U65" s="1039">
        <v>9320</v>
      </c>
      <c r="V65" s="1038">
        <v>8</v>
      </c>
      <c r="W65" s="1036">
        <v>0</v>
      </c>
      <c r="X65" s="1037"/>
      <c r="Y65" s="1039">
        <v>9553</v>
      </c>
      <c r="Z65" s="1040">
        <v>1.6089385474860336</v>
      </c>
      <c r="AA65" s="1040">
        <v>12.666666666666666</v>
      </c>
      <c r="AB65" s="1199">
        <v>1</v>
      </c>
      <c r="AC65" s="1040">
        <v>94.217500000000001</v>
      </c>
      <c r="AD65" s="1040">
        <v>1.5833333333333333</v>
      </c>
      <c r="AE65" s="1040">
        <v>1.5833333333333333</v>
      </c>
      <c r="AF65" s="1041" t="s">
        <v>213</v>
      </c>
      <c r="AG65" s="1041">
        <v>2</v>
      </c>
      <c r="AH65" s="1042" t="s">
        <v>16266</v>
      </c>
      <c r="AI65" s="1060" t="s">
        <v>649</v>
      </c>
      <c r="AJ65" s="1043" t="s">
        <v>16287</v>
      </c>
      <c r="AK65" s="1200" t="s">
        <v>643</v>
      </c>
      <c r="AL65" s="1203">
        <v>8</v>
      </c>
      <c r="AM65" s="1404">
        <v>46015</v>
      </c>
      <c r="AN65" s="1404">
        <v>46016</v>
      </c>
      <c r="AO65" s="1404"/>
      <c r="AP65" s="1404"/>
      <c r="AQ65" s="1404"/>
      <c r="AR65" s="1044"/>
      <c r="AS65" s="1034" t="s">
        <v>16625</v>
      </c>
      <c r="AT65" s="1034" t="s">
        <v>16626</v>
      </c>
      <c r="AU65" s="1034" t="s">
        <v>16627</v>
      </c>
      <c r="AV65" s="1034">
        <v>0.6105294</v>
      </c>
    </row>
    <row r="66" spans="1:48">
      <c r="A66" s="1030">
        <v>46024</v>
      </c>
      <c r="B66" s="1031" t="s">
        <v>229</v>
      </c>
      <c r="C66" s="1031" t="s">
        <v>16571</v>
      </c>
      <c r="D66" s="1032"/>
      <c r="E66" s="1033" t="s">
        <v>829</v>
      </c>
      <c r="F66" s="1034" t="s">
        <v>16573</v>
      </c>
      <c r="G66" s="1034">
        <v>670</v>
      </c>
      <c r="H66" s="1034" t="s">
        <v>699</v>
      </c>
      <c r="I66" s="1035">
        <v>5</v>
      </c>
      <c r="J66" s="1038">
        <v>17</v>
      </c>
      <c r="K66" s="1036">
        <v>1</v>
      </c>
      <c r="L66" s="1037">
        <v>8670</v>
      </c>
      <c r="M66" s="1039">
        <v>8522</v>
      </c>
      <c r="N66" s="1038">
        <v>13</v>
      </c>
      <c r="O66" s="1036">
        <v>0</v>
      </c>
      <c r="P66" s="1037">
        <v>8626</v>
      </c>
      <c r="Q66" s="1039">
        <v>8548</v>
      </c>
      <c r="R66" s="1038">
        <v>6</v>
      </c>
      <c r="S66" s="1036">
        <v>1</v>
      </c>
      <c r="T66" s="1037">
        <v>8750</v>
      </c>
      <c r="U66" s="1039">
        <v>8185</v>
      </c>
      <c r="V66" s="1038">
        <v>43</v>
      </c>
      <c r="W66" s="1036">
        <v>5</v>
      </c>
      <c r="X66" s="1037">
        <v>8701</v>
      </c>
      <c r="Y66" s="1039">
        <v>8499</v>
      </c>
      <c r="Z66" s="1040">
        <v>3.1236442516268981</v>
      </c>
      <c r="AA66" s="1040">
        <v>26.333333333333332</v>
      </c>
      <c r="AB66" s="1199">
        <v>0.9892260950854701</v>
      </c>
      <c r="AC66" s="1040">
        <v>85.626249999999999</v>
      </c>
      <c r="AD66" s="1040">
        <v>3.2916666666666665</v>
      </c>
      <c r="AE66" s="1040">
        <v>3</v>
      </c>
      <c r="AF66" s="1041" t="s">
        <v>213</v>
      </c>
      <c r="AG66" s="1041">
        <v>1</v>
      </c>
      <c r="AH66" s="1042" t="s">
        <v>16266</v>
      </c>
      <c r="AI66" s="1060" t="s">
        <v>649</v>
      </c>
      <c r="AJ66" s="1043" t="s">
        <v>16287</v>
      </c>
      <c r="AK66" s="1200" t="s">
        <v>643</v>
      </c>
      <c r="AL66" s="1060">
        <v>51</v>
      </c>
      <c r="AM66" s="1404">
        <v>46018</v>
      </c>
      <c r="AN66" s="1404">
        <v>46019</v>
      </c>
      <c r="AO66" s="1404"/>
      <c r="AP66" s="1404"/>
      <c r="AQ66" s="1404"/>
      <c r="AR66" s="1044"/>
      <c r="AS66" s="1034" t="s">
        <v>16625</v>
      </c>
      <c r="AT66" s="1034" t="s">
        <v>16628</v>
      </c>
      <c r="AU66" s="1034" t="s">
        <v>16630</v>
      </c>
      <c r="AV66" s="1034">
        <v>2.9740394160000001</v>
      </c>
    </row>
    <row r="67" spans="1:48">
      <c r="A67" s="1030">
        <v>46024</v>
      </c>
      <c r="B67" s="1031" t="s">
        <v>230</v>
      </c>
      <c r="C67" s="1031" t="s">
        <v>16575</v>
      </c>
      <c r="D67" s="1032"/>
      <c r="E67" s="1033" t="s">
        <v>7355</v>
      </c>
      <c r="F67" s="1034" t="s">
        <v>16576</v>
      </c>
      <c r="G67" s="1034">
        <v>650</v>
      </c>
      <c r="H67" s="1034" t="s">
        <v>459</v>
      </c>
      <c r="I67" s="1035">
        <v>4</v>
      </c>
      <c r="J67" s="1038">
        <v>30</v>
      </c>
      <c r="K67" s="1036">
        <v>0</v>
      </c>
      <c r="L67" s="1037" t="s">
        <v>656</v>
      </c>
      <c r="M67" s="1039">
        <v>6323</v>
      </c>
      <c r="N67" s="1038">
        <v>12</v>
      </c>
      <c r="O67" s="1036">
        <v>0</v>
      </c>
      <c r="P67" s="1037" t="s">
        <v>16261</v>
      </c>
      <c r="Q67" s="1039">
        <v>8160</v>
      </c>
      <c r="R67" s="1038">
        <v>6</v>
      </c>
      <c r="S67" s="1036">
        <v>0</v>
      </c>
      <c r="T67" s="1037">
        <v>6516</v>
      </c>
      <c r="U67" s="1039">
        <v>8169</v>
      </c>
      <c r="V67" s="1038">
        <v>58</v>
      </c>
      <c r="W67" s="1036">
        <v>0</v>
      </c>
      <c r="X67" s="1037">
        <v>8755</v>
      </c>
      <c r="Y67" s="1039">
        <v>8325</v>
      </c>
      <c r="Z67" s="1040">
        <v>7.5</v>
      </c>
      <c r="AA67" s="1040" t="s">
        <v>656</v>
      </c>
      <c r="AB67" s="1199">
        <v>1</v>
      </c>
      <c r="AC67" s="1040" t="s">
        <v>420</v>
      </c>
      <c r="AD67" s="1040" t="s">
        <v>420</v>
      </c>
      <c r="AE67" s="1040" t="s">
        <v>420</v>
      </c>
      <c r="AF67" s="1041" t="s">
        <v>213</v>
      </c>
      <c r="AG67" s="1041">
        <v>0.5</v>
      </c>
      <c r="AH67" s="1042" t="s">
        <v>16259</v>
      </c>
      <c r="AI67" s="1060" t="s">
        <v>655</v>
      </c>
      <c r="AJ67" s="1060" t="s">
        <v>16260</v>
      </c>
      <c r="AK67" s="1200" t="s">
        <v>748</v>
      </c>
      <c r="AL67" s="1060">
        <v>52</v>
      </c>
      <c r="AM67" s="1404">
        <v>46017</v>
      </c>
      <c r="AN67" s="1404">
        <v>45957</v>
      </c>
      <c r="AO67" s="1404">
        <v>46019</v>
      </c>
      <c r="AP67" s="1404">
        <v>46020</v>
      </c>
      <c r="AQ67" s="1404"/>
      <c r="AR67" s="1044"/>
      <c r="AS67" s="1034" t="s">
        <v>16629</v>
      </c>
      <c r="AT67" s="1034" t="s">
        <v>16628</v>
      </c>
      <c r="AU67" s="1034" t="s">
        <v>16630</v>
      </c>
      <c r="AV67" s="1034" t="s">
        <v>420</v>
      </c>
    </row>
    <row r="68" spans="1:48">
      <c r="A68" s="1030">
        <v>46024</v>
      </c>
      <c r="B68" s="1031" t="s">
        <v>231</v>
      </c>
      <c r="C68" s="1031" t="s">
        <v>16642</v>
      </c>
      <c r="D68" s="1032" t="s">
        <v>16291</v>
      </c>
      <c r="E68" s="1033" t="s">
        <v>473</v>
      </c>
      <c r="F68" s="1034" t="s">
        <v>16538</v>
      </c>
      <c r="G68" s="1034">
        <v>600</v>
      </c>
      <c r="H68" s="1034" t="s">
        <v>16152</v>
      </c>
      <c r="I68" s="1035">
        <v>5.5</v>
      </c>
      <c r="J68" s="1038">
        <v>9</v>
      </c>
      <c r="K68" s="1036">
        <v>3</v>
      </c>
      <c r="L68" s="1037" t="s">
        <v>16295</v>
      </c>
      <c r="M68" s="1039">
        <v>3410</v>
      </c>
      <c r="N68" s="1038">
        <v>21</v>
      </c>
      <c r="O68" s="1036">
        <v>3</v>
      </c>
      <c r="P68" s="1037">
        <v>5800</v>
      </c>
      <c r="Q68" s="1039"/>
      <c r="R68" s="1038">
        <v>49</v>
      </c>
      <c r="S68" s="1036">
        <v>4</v>
      </c>
      <c r="T68" s="1037">
        <v>6110</v>
      </c>
      <c r="U68" s="1039"/>
      <c r="V68" s="1038">
        <v>57</v>
      </c>
      <c r="W68" s="1036">
        <v>12</v>
      </c>
      <c r="X68" s="1037">
        <v>6950</v>
      </c>
      <c r="Y68" s="1039"/>
      <c r="Z68" s="1040">
        <v>5.070422535211268</v>
      </c>
      <c r="AA68" s="1040">
        <v>45.333333333333336</v>
      </c>
      <c r="AB68" s="1199">
        <v>0.97913995726495728</v>
      </c>
      <c r="AC68" s="1040">
        <v>55.674999999999997</v>
      </c>
      <c r="AD68" s="1040">
        <v>5.666666666666667</v>
      </c>
      <c r="AE68" s="1040">
        <v>4.75</v>
      </c>
      <c r="AF68" s="1041" t="s">
        <v>232</v>
      </c>
      <c r="AG68" s="1041">
        <v>1</v>
      </c>
      <c r="AH68" s="1042" t="s">
        <v>16273</v>
      </c>
      <c r="AI68" s="1060" t="s">
        <v>650</v>
      </c>
      <c r="AJ68" s="1060" t="s">
        <v>16297</v>
      </c>
      <c r="AK68" s="1200" t="s">
        <v>845</v>
      </c>
      <c r="AL68" s="1060">
        <v>55</v>
      </c>
      <c r="AM68" s="1404">
        <v>46009</v>
      </c>
      <c r="AN68" s="1404">
        <v>46010</v>
      </c>
      <c r="AO68" s="1404">
        <v>46016</v>
      </c>
      <c r="AP68" s="1404">
        <v>46018</v>
      </c>
      <c r="AQ68" s="1404">
        <v>46019</v>
      </c>
      <c r="AR68" s="1044"/>
      <c r="AS68" s="1034" t="s">
        <v>16629</v>
      </c>
      <c r="AT68" s="1034" t="s">
        <v>16628</v>
      </c>
      <c r="AU68" s="1034" t="s">
        <v>16630</v>
      </c>
      <c r="AV68" s="1034">
        <v>3.4634303999999996</v>
      </c>
    </row>
    <row r="69" spans="1:48">
      <c r="A69" s="1030">
        <v>46024</v>
      </c>
      <c r="B69" s="1031" t="s">
        <v>233</v>
      </c>
      <c r="C69" s="1031" t="s">
        <v>645</v>
      </c>
      <c r="D69" s="1032"/>
      <c r="E69" s="1033" t="s">
        <v>420</v>
      </c>
      <c r="F69" s="1034" t="s">
        <v>420</v>
      </c>
      <c r="G69" s="1034" t="s">
        <v>420</v>
      </c>
      <c r="H69" s="1034" t="s">
        <v>420</v>
      </c>
      <c r="I69" s="1035" t="s">
        <v>420</v>
      </c>
      <c r="J69" s="1038"/>
      <c r="K69" s="1036"/>
      <c r="L69" s="1037" t="s">
        <v>645</v>
      </c>
      <c r="M69" s="1039"/>
      <c r="N69" s="1038"/>
      <c r="O69" s="1036"/>
      <c r="P69" s="1037" t="s">
        <v>645</v>
      </c>
      <c r="Q69" s="1039"/>
      <c r="R69" s="1038"/>
      <c r="S69" s="1036"/>
      <c r="T69" s="1037" t="s">
        <v>645</v>
      </c>
      <c r="U69" s="1039"/>
      <c r="V69" s="1038"/>
      <c r="W69" s="1036"/>
      <c r="X69" s="1037" t="s">
        <v>645</v>
      </c>
      <c r="Y69" s="1039"/>
      <c r="Z69" s="1040" t="s">
        <v>420</v>
      </c>
      <c r="AA69" s="1040" t="s">
        <v>645</v>
      </c>
      <c r="AB69" s="1199" t="s">
        <v>420</v>
      </c>
      <c r="AC69" s="1040" t="s">
        <v>420</v>
      </c>
      <c r="AD69" s="1040" t="s">
        <v>420</v>
      </c>
      <c r="AE69" s="1040" t="s">
        <v>420</v>
      </c>
      <c r="AF69" s="1041" t="s">
        <v>232</v>
      </c>
      <c r="AG69" s="1041">
        <v>1</v>
      </c>
      <c r="AH69" s="1042" t="s">
        <v>16273</v>
      </c>
      <c r="AI69" s="1060" t="s">
        <v>650</v>
      </c>
      <c r="AJ69" s="1060" t="s">
        <v>16297</v>
      </c>
      <c r="AK69" s="1200" t="s">
        <v>845</v>
      </c>
      <c r="AL69" s="1060"/>
      <c r="AM69" s="1404"/>
      <c r="AN69" s="1404"/>
      <c r="AO69" s="1404"/>
      <c r="AP69" s="1404"/>
      <c r="AQ69" s="1404"/>
      <c r="AR69" s="1044"/>
      <c r="AS69" s="1034" t="s">
        <v>16625</v>
      </c>
      <c r="AT69" s="1034" t="s">
        <v>16628</v>
      </c>
      <c r="AU69" s="1034" t="s">
        <v>420</v>
      </c>
      <c r="AV69" s="1034" t="s">
        <v>420</v>
      </c>
    </row>
    <row r="70" spans="1:48">
      <c r="A70" s="1030">
        <v>46024</v>
      </c>
      <c r="B70" s="1031" t="s">
        <v>234</v>
      </c>
      <c r="C70" s="1031" t="s">
        <v>645</v>
      </c>
      <c r="D70" s="1032"/>
      <c r="E70" s="1033" t="s">
        <v>420</v>
      </c>
      <c r="F70" s="1034" t="s">
        <v>420</v>
      </c>
      <c r="G70" s="1034" t="s">
        <v>420</v>
      </c>
      <c r="H70" s="1034" t="s">
        <v>420</v>
      </c>
      <c r="I70" s="1035" t="s">
        <v>420</v>
      </c>
      <c r="J70" s="1038"/>
      <c r="K70" s="1036"/>
      <c r="L70" s="1037" t="s">
        <v>645</v>
      </c>
      <c r="M70" s="1039"/>
      <c r="N70" s="1038"/>
      <c r="O70" s="1036"/>
      <c r="P70" s="1037" t="s">
        <v>645</v>
      </c>
      <c r="Q70" s="1039"/>
      <c r="R70" s="1038"/>
      <c r="S70" s="1036"/>
      <c r="T70" s="1037" t="s">
        <v>645</v>
      </c>
      <c r="U70" s="1039"/>
      <c r="V70" s="1038"/>
      <c r="W70" s="1036"/>
      <c r="X70" s="1037" t="s">
        <v>645</v>
      </c>
      <c r="Y70" s="1039"/>
      <c r="Z70" s="1040" t="s">
        <v>420</v>
      </c>
      <c r="AA70" s="1040" t="s">
        <v>645</v>
      </c>
      <c r="AB70" s="1199" t="s">
        <v>420</v>
      </c>
      <c r="AC70" s="1040" t="s">
        <v>420</v>
      </c>
      <c r="AD70" s="1040" t="s">
        <v>420</v>
      </c>
      <c r="AE70" s="1040" t="s">
        <v>420</v>
      </c>
      <c r="AF70" s="1041" t="s">
        <v>232</v>
      </c>
      <c r="AG70" s="1041">
        <v>1</v>
      </c>
      <c r="AH70" s="1042" t="s">
        <v>16273</v>
      </c>
      <c r="AI70" s="1043" t="s">
        <v>650</v>
      </c>
      <c r="AJ70" s="1060" t="s">
        <v>16297</v>
      </c>
      <c r="AK70" s="1200" t="s">
        <v>845</v>
      </c>
      <c r="AL70" s="1060"/>
      <c r="AM70" s="1404"/>
      <c r="AN70" s="1404"/>
      <c r="AO70" s="1404"/>
      <c r="AP70" s="1404"/>
      <c r="AQ70" s="1404"/>
      <c r="AR70" s="1044"/>
      <c r="AS70" s="1034" t="s">
        <v>16625</v>
      </c>
      <c r="AT70" s="1034" t="s">
        <v>16628</v>
      </c>
      <c r="AU70" s="1034" t="s">
        <v>420</v>
      </c>
      <c r="AV70" s="1034" t="s">
        <v>420</v>
      </c>
    </row>
    <row r="71" spans="1:48">
      <c r="A71" s="1030">
        <v>46024</v>
      </c>
      <c r="B71" s="1031" t="s">
        <v>235</v>
      </c>
      <c r="C71" s="1031" t="s">
        <v>16489</v>
      </c>
      <c r="D71" s="1032" t="s">
        <v>646</v>
      </c>
      <c r="E71" s="1033" t="s">
        <v>737</v>
      </c>
      <c r="F71" s="1034" t="s">
        <v>16142</v>
      </c>
      <c r="G71" s="1034">
        <v>650</v>
      </c>
      <c r="H71" s="1034" t="s">
        <v>924</v>
      </c>
      <c r="I71" s="1035">
        <v>5.5</v>
      </c>
      <c r="J71" s="1038">
        <v>10</v>
      </c>
      <c r="K71" s="1036">
        <v>0</v>
      </c>
      <c r="L71" s="1037">
        <v>8500</v>
      </c>
      <c r="M71" s="1039"/>
      <c r="N71" s="1038">
        <v>6</v>
      </c>
      <c r="O71" s="1036">
        <v>0</v>
      </c>
      <c r="P71" s="1037">
        <v>7840</v>
      </c>
      <c r="Q71" s="1039"/>
      <c r="R71" s="1038">
        <v>9</v>
      </c>
      <c r="S71" s="1036">
        <v>0</v>
      </c>
      <c r="T71" s="1037">
        <v>7690</v>
      </c>
      <c r="U71" s="1039"/>
      <c r="V71" s="1038">
        <v>44</v>
      </c>
      <c r="W71" s="1036">
        <v>0</v>
      </c>
      <c r="X71" s="1037">
        <v>8060</v>
      </c>
      <c r="Y71" s="1039"/>
      <c r="Z71" s="1040">
        <v>5.4545454545454541</v>
      </c>
      <c r="AA71" s="1040">
        <v>46</v>
      </c>
      <c r="AB71" s="1199">
        <v>1</v>
      </c>
      <c r="AC71" s="1040">
        <v>80.224999999999994</v>
      </c>
      <c r="AD71" s="1040">
        <v>5.75</v>
      </c>
      <c r="AE71" s="1040">
        <v>5.75</v>
      </c>
      <c r="AF71" s="1041" t="s">
        <v>236</v>
      </c>
      <c r="AG71" s="1041">
        <v>2</v>
      </c>
      <c r="AH71" s="1042" t="s">
        <v>16320</v>
      </c>
      <c r="AI71" s="1060" t="s">
        <v>16151</v>
      </c>
      <c r="AJ71" s="1043" t="s">
        <v>16258</v>
      </c>
      <c r="AK71" s="1200" t="s">
        <v>652</v>
      </c>
      <c r="AL71" s="1060">
        <v>55</v>
      </c>
      <c r="AM71" s="1404">
        <v>46011</v>
      </c>
      <c r="AN71" s="1404">
        <v>46012</v>
      </c>
      <c r="AO71" s="1404">
        <v>46013</v>
      </c>
      <c r="AP71" s="1404"/>
      <c r="AQ71" s="1404"/>
      <c r="AR71" s="1044"/>
      <c r="AS71" s="1034" t="s">
        <v>16629</v>
      </c>
      <c r="AT71" s="1034" t="s">
        <v>16626</v>
      </c>
      <c r="AU71" s="1034" t="s">
        <v>16630</v>
      </c>
      <c r="AV71" s="1034">
        <v>2.7032615999999998</v>
      </c>
    </row>
    <row r="72" spans="1:48">
      <c r="A72" s="1030">
        <v>46024</v>
      </c>
      <c r="B72" s="1031" t="s">
        <v>235</v>
      </c>
      <c r="C72" s="1031" t="s">
        <v>16557</v>
      </c>
      <c r="D72" s="1032" t="s">
        <v>646</v>
      </c>
      <c r="E72" s="1033" t="s">
        <v>473</v>
      </c>
      <c r="F72" s="1034" t="s">
        <v>16549</v>
      </c>
      <c r="G72" s="1034">
        <v>650</v>
      </c>
      <c r="H72" s="1034" t="s">
        <v>700</v>
      </c>
      <c r="I72" s="1035">
        <v>5.5</v>
      </c>
      <c r="J72" s="1038">
        <v>13</v>
      </c>
      <c r="K72" s="1036">
        <v>0</v>
      </c>
      <c r="L72" s="1037"/>
      <c r="M72" s="1039">
        <v>8550</v>
      </c>
      <c r="N72" s="1038">
        <v>8</v>
      </c>
      <c r="O72" s="1036">
        <v>0</v>
      </c>
      <c r="P72" s="1037"/>
      <c r="Q72" s="1039">
        <v>8800</v>
      </c>
      <c r="R72" s="1038">
        <v>7</v>
      </c>
      <c r="S72" s="1036">
        <v>0</v>
      </c>
      <c r="T72" s="1037"/>
      <c r="U72" s="1039">
        <v>7870</v>
      </c>
      <c r="V72" s="1038">
        <v>30</v>
      </c>
      <c r="W72" s="1036">
        <v>0</v>
      </c>
      <c r="X72" s="1037"/>
      <c r="Y72" s="1039">
        <v>8610</v>
      </c>
      <c r="Z72" s="1040">
        <v>5.4752851711026613</v>
      </c>
      <c r="AA72" s="1040">
        <v>38.666666666666664</v>
      </c>
      <c r="AB72" s="1199">
        <v>1</v>
      </c>
      <c r="AC72" s="1040">
        <v>84.575000000000003</v>
      </c>
      <c r="AD72" s="1040">
        <v>4.833333333333333</v>
      </c>
      <c r="AE72" s="1040">
        <v>4.833333333333333</v>
      </c>
      <c r="AF72" s="1041" t="s">
        <v>236</v>
      </c>
      <c r="AG72" s="1041">
        <v>2</v>
      </c>
      <c r="AH72" s="1042" t="s">
        <v>16320</v>
      </c>
      <c r="AI72" s="1060" t="s">
        <v>16151</v>
      </c>
      <c r="AJ72" s="1043" t="s">
        <v>16258</v>
      </c>
      <c r="AK72" s="1200" t="s">
        <v>652</v>
      </c>
      <c r="AL72" s="1060">
        <v>55</v>
      </c>
      <c r="AM72" s="1404">
        <v>46007</v>
      </c>
      <c r="AN72" s="1404">
        <v>46008</v>
      </c>
      <c r="AO72" s="1404">
        <v>46021</v>
      </c>
      <c r="AP72" s="1404">
        <v>46022</v>
      </c>
      <c r="AQ72" s="1404"/>
      <c r="AR72" s="1044"/>
      <c r="AS72" s="1034" t="s">
        <v>16629</v>
      </c>
      <c r="AT72" s="1034" t="s">
        <v>16626</v>
      </c>
      <c r="AU72" s="1034" t="s">
        <v>16630</v>
      </c>
      <c r="AV72" s="1034">
        <v>2.8498391999999999</v>
      </c>
    </row>
    <row r="73" spans="1:48">
      <c r="A73" s="1030">
        <v>46024</v>
      </c>
      <c r="B73" s="1031" t="s">
        <v>237</v>
      </c>
      <c r="C73" s="1031" t="s">
        <v>16539</v>
      </c>
      <c r="D73" s="1032" t="s">
        <v>646</v>
      </c>
      <c r="E73" s="1033" t="s">
        <v>473</v>
      </c>
      <c r="F73" s="1034" t="s">
        <v>16538</v>
      </c>
      <c r="G73" s="1034">
        <v>650</v>
      </c>
      <c r="H73" s="1034" t="s">
        <v>15728</v>
      </c>
      <c r="I73" s="1035">
        <v>5.5</v>
      </c>
      <c r="J73" s="1038">
        <v>50</v>
      </c>
      <c r="K73" s="1036">
        <v>0</v>
      </c>
      <c r="L73" s="1037">
        <v>8700</v>
      </c>
      <c r="M73" s="1039">
        <v>8700</v>
      </c>
      <c r="N73" s="1038">
        <v>20</v>
      </c>
      <c r="O73" s="1036">
        <v>0</v>
      </c>
      <c r="P73" s="1037">
        <v>8700</v>
      </c>
      <c r="Q73" s="1039">
        <v>8700</v>
      </c>
      <c r="R73" s="1038">
        <v>35</v>
      </c>
      <c r="S73" s="1036">
        <v>0</v>
      </c>
      <c r="T73" s="1037">
        <v>8800</v>
      </c>
      <c r="U73" s="1039">
        <v>7960</v>
      </c>
      <c r="V73" s="1038">
        <v>35</v>
      </c>
      <c r="W73" s="1036">
        <v>0</v>
      </c>
      <c r="X73" s="1037">
        <v>8180</v>
      </c>
      <c r="Y73" s="1039">
        <v>6670</v>
      </c>
      <c r="Z73" s="1040">
        <v>5.4135338345864659</v>
      </c>
      <c r="AA73" s="1040">
        <v>46.666666666666664</v>
      </c>
      <c r="AB73" s="1199">
        <v>1</v>
      </c>
      <c r="AC73" s="1040">
        <v>83.012500000000003</v>
      </c>
      <c r="AD73" s="1040">
        <v>5.833333333333333</v>
      </c>
      <c r="AE73" s="1040">
        <v>5.833333333333333</v>
      </c>
      <c r="AF73" s="1041" t="s">
        <v>236</v>
      </c>
      <c r="AG73" s="1041">
        <v>1</v>
      </c>
      <c r="AH73" s="1042" t="s">
        <v>16320</v>
      </c>
      <c r="AI73" s="1060" t="s">
        <v>16151</v>
      </c>
      <c r="AJ73" s="1043" t="s">
        <v>16258</v>
      </c>
      <c r="AK73" s="1200" t="s">
        <v>652</v>
      </c>
      <c r="AL73" s="1060">
        <v>55</v>
      </c>
      <c r="AM73" s="1404">
        <v>46020</v>
      </c>
      <c r="AN73" s="1404">
        <v>46021</v>
      </c>
      <c r="AO73" s="1404">
        <v>46022</v>
      </c>
      <c r="AP73" s="1404"/>
      <c r="AQ73" s="1404"/>
      <c r="AR73" s="1044"/>
      <c r="AS73" s="1034" t="s">
        <v>16629</v>
      </c>
      <c r="AT73" s="1034" t="s">
        <v>16628</v>
      </c>
      <c r="AU73" s="1034" t="s">
        <v>16630</v>
      </c>
      <c r="AV73" s="1034">
        <v>5.5943783999999992</v>
      </c>
    </row>
    <row r="74" spans="1:48">
      <c r="A74" s="1030">
        <v>46024</v>
      </c>
      <c r="B74" s="1031" t="s">
        <v>238</v>
      </c>
      <c r="C74" s="1031" t="s">
        <v>16565</v>
      </c>
      <c r="D74" s="1032"/>
      <c r="E74" s="1033" t="s">
        <v>682</v>
      </c>
      <c r="F74" s="1034" t="s">
        <v>16567</v>
      </c>
      <c r="G74" s="1034">
        <v>600</v>
      </c>
      <c r="H74" s="1034" t="s">
        <v>16568</v>
      </c>
      <c r="I74" s="1035">
        <v>5.5</v>
      </c>
      <c r="J74" s="1038">
        <v>24</v>
      </c>
      <c r="K74" s="1036">
        <v>1</v>
      </c>
      <c r="L74" s="1037">
        <v>9540</v>
      </c>
      <c r="M74" s="1039"/>
      <c r="N74" s="1038">
        <v>3</v>
      </c>
      <c r="O74" s="1036">
        <v>1</v>
      </c>
      <c r="P74" s="1037">
        <v>9630</v>
      </c>
      <c r="Q74" s="1039"/>
      <c r="R74" s="1038">
        <v>7</v>
      </c>
      <c r="S74" s="1036">
        <v>3</v>
      </c>
      <c r="T74" s="1037">
        <v>9630</v>
      </c>
      <c r="U74" s="1039"/>
      <c r="V74" s="1038">
        <v>24</v>
      </c>
      <c r="W74" s="1036">
        <v>3</v>
      </c>
      <c r="X74" s="1037">
        <v>9540</v>
      </c>
      <c r="Y74" s="1039"/>
      <c r="Z74" s="1040">
        <v>4.9484536082474229</v>
      </c>
      <c r="AA74" s="1040">
        <v>38.666666666666664</v>
      </c>
      <c r="AB74" s="1199">
        <v>0.99222756410256407</v>
      </c>
      <c r="AC74" s="1040">
        <v>95.85</v>
      </c>
      <c r="AD74" s="1040">
        <v>4.833333333333333</v>
      </c>
      <c r="AE74" s="1040">
        <v>4.166666666666667</v>
      </c>
      <c r="AF74" s="1041" t="s">
        <v>236</v>
      </c>
      <c r="AG74" s="1041">
        <v>2</v>
      </c>
      <c r="AH74" s="1042" t="s">
        <v>16275</v>
      </c>
      <c r="AI74" s="1060" t="s">
        <v>651</v>
      </c>
      <c r="AJ74" s="1043" t="s">
        <v>16276</v>
      </c>
      <c r="AK74" s="1200" t="s">
        <v>653</v>
      </c>
      <c r="AL74" s="1060">
        <v>56</v>
      </c>
      <c r="AM74" s="1404">
        <v>45964</v>
      </c>
      <c r="AN74" s="1404">
        <v>45965</v>
      </c>
      <c r="AO74" s="1404"/>
      <c r="AP74" s="1404"/>
      <c r="AQ74" s="1404"/>
      <c r="AR74" s="1044"/>
      <c r="AS74" s="1034" t="s">
        <v>16629</v>
      </c>
      <c r="AT74" s="1034" t="s">
        <v>16626</v>
      </c>
      <c r="AU74" s="1034" t="s">
        <v>16630</v>
      </c>
      <c r="AV74" s="1034">
        <v>2.9813184000000001</v>
      </c>
    </row>
    <row r="75" spans="1:48">
      <c r="A75" s="1030">
        <v>46024</v>
      </c>
      <c r="B75" s="1031" t="s">
        <v>238</v>
      </c>
      <c r="C75" s="1031" t="s">
        <v>16494</v>
      </c>
      <c r="D75" s="1032"/>
      <c r="E75" s="1033" t="s">
        <v>16495</v>
      </c>
      <c r="F75" s="1034" t="s">
        <v>16493</v>
      </c>
      <c r="G75" s="1034">
        <v>600</v>
      </c>
      <c r="H75" s="1034" t="s">
        <v>625</v>
      </c>
      <c r="I75" s="1035">
        <v>5</v>
      </c>
      <c r="J75" s="1038"/>
      <c r="K75" s="1036"/>
      <c r="L75" s="1037" t="s">
        <v>127</v>
      </c>
      <c r="M75" s="1039"/>
      <c r="N75" s="1038"/>
      <c r="O75" s="1036"/>
      <c r="P75" s="1037"/>
      <c r="Q75" s="1039" t="s">
        <v>127</v>
      </c>
      <c r="R75" s="1038"/>
      <c r="S75" s="1036"/>
      <c r="T75" s="1037"/>
      <c r="U75" s="1039" t="s">
        <v>127</v>
      </c>
      <c r="V75" s="1038"/>
      <c r="W75" s="1036"/>
      <c r="X75" s="1037"/>
      <c r="Y75" s="1039" t="s">
        <v>127</v>
      </c>
      <c r="Z75" s="1040">
        <v>2.8180039138943247</v>
      </c>
      <c r="AA75" s="1040" t="s">
        <v>127</v>
      </c>
      <c r="AB75" s="1199" t="s">
        <v>420</v>
      </c>
      <c r="AC75" s="1040" t="s">
        <v>420</v>
      </c>
      <c r="AD75" s="1040" t="s">
        <v>420</v>
      </c>
      <c r="AE75" s="1040" t="s">
        <v>420</v>
      </c>
      <c r="AF75" s="1041" t="s">
        <v>236</v>
      </c>
      <c r="AG75" s="1041">
        <v>2</v>
      </c>
      <c r="AH75" s="1042" t="s">
        <v>16275</v>
      </c>
      <c r="AI75" s="1060" t="s">
        <v>651</v>
      </c>
      <c r="AJ75" s="1043" t="s">
        <v>16276</v>
      </c>
      <c r="AK75" s="1200" t="s">
        <v>653</v>
      </c>
      <c r="AL75" s="1060">
        <v>50</v>
      </c>
      <c r="AM75" s="1404">
        <v>45956</v>
      </c>
      <c r="AN75" s="1404">
        <v>45958</v>
      </c>
      <c r="AO75" s="1404">
        <v>45960</v>
      </c>
      <c r="AP75" s="1404"/>
      <c r="AQ75" s="1404"/>
      <c r="AR75" s="1044"/>
      <c r="AS75" s="1034" t="s">
        <v>16629</v>
      </c>
      <c r="AT75" s="1034" t="s">
        <v>16626</v>
      </c>
      <c r="AU75" s="1034" t="s">
        <v>16627</v>
      </c>
      <c r="AV75" s="1034" t="s">
        <v>420</v>
      </c>
    </row>
    <row r="76" spans="1:48">
      <c r="A76" s="1030">
        <v>46024</v>
      </c>
      <c r="B76" s="1031" t="s">
        <v>239</v>
      </c>
      <c r="C76" s="1031" t="s">
        <v>16513</v>
      </c>
      <c r="D76" s="1032" t="s">
        <v>646</v>
      </c>
      <c r="E76" s="1033" t="s">
        <v>473</v>
      </c>
      <c r="F76" s="1034" t="s">
        <v>16514</v>
      </c>
      <c r="G76" s="1034">
        <v>670</v>
      </c>
      <c r="H76" s="1034" t="s">
        <v>666</v>
      </c>
      <c r="I76" s="1035">
        <v>5.5</v>
      </c>
      <c r="J76" s="1038">
        <v>31</v>
      </c>
      <c r="K76" s="1036">
        <v>0</v>
      </c>
      <c r="L76" s="1037">
        <v>8700</v>
      </c>
      <c r="M76" s="1039">
        <v>8610</v>
      </c>
      <c r="N76" s="1038">
        <v>15</v>
      </c>
      <c r="O76" s="1036">
        <v>0</v>
      </c>
      <c r="P76" s="1037">
        <v>8330</v>
      </c>
      <c r="Q76" s="1039">
        <v>9260</v>
      </c>
      <c r="R76" s="1038">
        <v>23</v>
      </c>
      <c r="S76" s="1036">
        <v>0</v>
      </c>
      <c r="T76" s="1037">
        <v>8150</v>
      </c>
      <c r="U76" s="1039">
        <v>8430</v>
      </c>
      <c r="V76" s="1038">
        <v>59</v>
      </c>
      <c r="W76" s="1036">
        <v>0</v>
      </c>
      <c r="X76" s="1037">
        <v>8240</v>
      </c>
      <c r="Y76" s="1039">
        <v>8430</v>
      </c>
      <c r="Z76" s="1040">
        <v>5.5813953488372094</v>
      </c>
      <c r="AA76" s="1040">
        <v>42.666666666666664</v>
      </c>
      <c r="AB76" s="1199">
        <v>1</v>
      </c>
      <c r="AC76" s="1040">
        <v>85.1875</v>
      </c>
      <c r="AD76" s="1040">
        <v>5.333333333333333</v>
      </c>
      <c r="AE76" s="1040">
        <v>5.333333333333333</v>
      </c>
      <c r="AF76" s="1041" t="s">
        <v>236</v>
      </c>
      <c r="AG76" s="1041">
        <v>1</v>
      </c>
      <c r="AH76" s="1042" t="s">
        <v>16320</v>
      </c>
      <c r="AI76" s="1060" t="s">
        <v>16151</v>
      </c>
      <c r="AJ76" s="1043" t="s">
        <v>16258</v>
      </c>
      <c r="AK76" s="1200" t="s">
        <v>652</v>
      </c>
      <c r="AL76" s="1060">
        <v>56</v>
      </c>
      <c r="AM76" s="1404">
        <v>46020</v>
      </c>
      <c r="AN76" s="1404">
        <v>46021</v>
      </c>
      <c r="AO76" s="1404">
        <v>46022</v>
      </c>
      <c r="AP76" s="1404"/>
      <c r="AQ76" s="1404"/>
      <c r="AR76" s="1044"/>
      <c r="AS76" s="1034" t="s">
        <v>16629</v>
      </c>
      <c r="AT76" s="1034" t="s">
        <v>16628</v>
      </c>
      <c r="AU76" s="1034" t="s">
        <v>16630</v>
      </c>
      <c r="AV76" s="1034">
        <v>5.9176007999999989</v>
      </c>
    </row>
    <row r="77" spans="1:48">
      <c r="A77" s="1030">
        <v>46024</v>
      </c>
      <c r="B77" s="1031" t="s">
        <v>389</v>
      </c>
      <c r="C77" s="1031" t="s">
        <v>16566</v>
      </c>
      <c r="D77" s="1032"/>
      <c r="E77" s="1033" t="s">
        <v>737</v>
      </c>
      <c r="F77" s="1034" t="s">
        <v>16574</v>
      </c>
      <c r="G77" s="1034">
        <v>650</v>
      </c>
      <c r="H77" s="1034" t="s">
        <v>662</v>
      </c>
      <c r="I77" s="1035">
        <v>5.5</v>
      </c>
      <c r="J77" s="1038">
        <v>30</v>
      </c>
      <c r="K77" s="1036">
        <v>0</v>
      </c>
      <c r="L77" s="1037">
        <v>8520</v>
      </c>
      <c r="M77" s="1039"/>
      <c r="N77" s="1038">
        <v>15</v>
      </c>
      <c r="O77" s="1036">
        <v>2</v>
      </c>
      <c r="P77" s="1037">
        <v>8890</v>
      </c>
      <c r="Q77" s="1039"/>
      <c r="R77" s="1038">
        <v>15</v>
      </c>
      <c r="S77" s="1036">
        <v>0</v>
      </c>
      <c r="T77" s="1037">
        <v>9170</v>
      </c>
      <c r="U77" s="1039"/>
      <c r="V77" s="1038">
        <v>39</v>
      </c>
      <c r="W77" s="1036">
        <v>2</v>
      </c>
      <c r="X77" s="1037">
        <v>9440</v>
      </c>
      <c r="Y77" s="1039"/>
      <c r="Z77" s="1040">
        <v>5.4135338345864659</v>
      </c>
      <c r="AA77" s="1040">
        <v>66</v>
      </c>
      <c r="AB77" s="1199">
        <v>0.99644764957264953</v>
      </c>
      <c r="AC77" s="1040">
        <v>90.05</v>
      </c>
      <c r="AD77" s="1040">
        <v>8.25</v>
      </c>
      <c r="AE77" s="1040">
        <v>7.916666666666667</v>
      </c>
      <c r="AF77" s="1041" t="s">
        <v>236</v>
      </c>
      <c r="AG77" s="1041">
        <v>2</v>
      </c>
      <c r="AH77" s="1042" t="s">
        <v>16275</v>
      </c>
      <c r="AI77" s="1060" t="s">
        <v>651</v>
      </c>
      <c r="AJ77" s="1043" t="s">
        <v>16276</v>
      </c>
      <c r="AK77" s="1200" t="s">
        <v>653</v>
      </c>
      <c r="AL77" s="1060">
        <v>54</v>
      </c>
      <c r="AM77" s="1404">
        <v>45993</v>
      </c>
      <c r="AN77" s="1404">
        <v>45994</v>
      </c>
      <c r="AO77" s="1404">
        <v>45995</v>
      </c>
      <c r="AP77" s="1404">
        <v>45996</v>
      </c>
      <c r="AQ77" s="1404"/>
      <c r="AR77" s="1044"/>
      <c r="AS77" s="1034" t="s">
        <v>16629</v>
      </c>
      <c r="AT77" s="1034" t="s">
        <v>16626</v>
      </c>
      <c r="AU77" s="1034" t="s">
        <v>16630</v>
      </c>
      <c r="AV77" s="1034">
        <v>3.0343247999999998</v>
      </c>
    </row>
    <row r="78" spans="1:48">
      <c r="A78" s="1030">
        <v>46024</v>
      </c>
      <c r="B78" s="1031" t="s">
        <v>389</v>
      </c>
      <c r="C78" s="1031" t="s">
        <v>16533</v>
      </c>
      <c r="D78" s="1032"/>
      <c r="E78" s="1033" t="s">
        <v>473</v>
      </c>
      <c r="F78" s="1034" t="s">
        <v>16146</v>
      </c>
      <c r="G78" s="1034">
        <v>700</v>
      </c>
      <c r="H78" s="1034" t="s">
        <v>833</v>
      </c>
      <c r="I78" s="1035">
        <v>5.5</v>
      </c>
      <c r="J78" s="1038">
        <v>21</v>
      </c>
      <c r="K78" s="1036">
        <v>0</v>
      </c>
      <c r="L78" s="1037"/>
      <c r="M78" s="1039">
        <v>8430</v>
      </c>
      <c r="N78" s="1038">
        <v>26</v>
      </c>
      <c r="O78" s="1036">
        <v>0</v>
      </c>
      <c r="P78" s="1037"/>
      <c r="Q78" s="1039">
        <v>9540</v>
      </c>
      <c r="R78" s="1038">
        <v>19</v>
      </c>
      <c r="S78" s="1036">
        <v>1</v>
      </c>
      <c r="T78" s="1037"/>
      <c r="U78" s="1039">
        <v>10000</v>
      </c>
      <c r="V78" s="1038">
        <v>25</v>
      </c>
      <c r="W78" s="1036">
        <v>0</v>
      </c>
      <c r="X78" s="1037"/>
      <c r="Y78" s="1039">
        <v>10000</v>
      </c>
      <c r="Z78" s="1040">
        <v>5.9016393442622954</v>
      </c>
      <c r="AA78" s="1040">
        <v>60.666666666666664</v>
      </c>
      <c r="AB78" s="1199">
        <v>0.99918536324786322</v>
      </c>
      <c r="AC78" s="1040">
        <v>94.924999999999997</v>
      </c>
      <c r="AD78" s="1040">
        <v>7.583333333333333</v>
      </c>
      <c r="AE78" s="1040">
        <v>7.5</v>
      </c>
      <c r="AF78" s="1041" t="s">
        <v>236</v>
      </c>
      <c r="AG78" s="1041">
        <v>2</v>
      </c>
      <c r="AH78" s="1042" t="s">
        <v>16275</v>
      </c>
      <c r="AI78" s="1060" t="s">
        <v>651</v>
      </c>
      <c r="AJ78" s="1043" t="s">
        <v>16276</v>
      </c>
      <c r="AK78" s="1200" t="s">
        <v>653</v>
      </c>
      <c r="AL78" s="1060">
        <v>53</v>
      </c>
      <c r="AM78" s="1404">
        <v>46018</v>
      </c>
      <c r="AN78" s="1404">
        <v>46019</v>
      </c>
      <c r="AO78" s="1404"/>
      <c r="AP78" s="1404"/>
      <c r="AQ78" s="1404"/>
      <c r="AR78" s="1044"/>
      <c r="AS78" s="1034" t="s">
        <v>16629</v>
      </c>
      <c r="AT78" s="1034" t="s">
        <v>16626</v>
      </c>
      <c r="AU78" s="1034" t="s">
        <v>16630</v>
      </c>
      <c r="AV78" s="1034">
        <v>3.4446384000000001</v>
      </c>
    </row>
    <row r="79" spans="1:48">
      <c r="A79" s="1030">
        <v>46024</v>
      </c>
      <c r="B79" s="1031" t="s">
        <v>418</v>
      </c>
      <c r="C79" s="1031" t="s">
        <v>16513</v>
      </c>
      <c r="D79" s="1032" t="s">
        <v>646</v>
      </c>
      <c r="E79" s="1033" t="s">
        <v>473</v>
      </c>
      <c r="F79" s="1034" t="s">
        <v>16514</v>
      </c>
      <c r="G79" s="1034">
        <v>670</v>
      </c>
      <c r="H79" s="1034" t="s">
        <v>666</v>
      </c>
      <c r="I79" s="1035">
        <v>5.5</v>
      </c>
      <c r="J79" s="1038">
        <v>44</v>
      </c>
      <c r="K79" s="1036">
        <v>0</v>
      </c>
      <c r="L79" s="1037">
        <v>9630</v>
      </c>
      <c r="M79" s="1039">
        <v>9440</v>
      </c>
      <c r="N79" s="1038">
        <v>24</v>
      </c>
      <c r="O79" s="1036">
        <v>14</v>
      </c>
      <c r="P79" s="1037">
        <v>9540</v>
      </c>
      <c r="Q79" s="1039">
        <v>8980</v>
      </c>
      <c r="R79" s="1038">
        <v>17</v>
      </c>
      <c r="S79" s="1036">
        <v>1</v>
      </c>
      <c r="T79" s="1037">
        <v>9810</v>
      </c>
      <c r="U79" s="1039">
        <v>9440</v>
      </c>
      <c r="V79" s="1038">
        <v>23</v>
      </c>
      <c r="W79" s="1036">
        <v>3</v>
      </c>
      <c r="X79" s="1037">
        <v>9010</v>
      </c>
      <c r="Y79" s="1039">
        <v>9440</v>
      </c>
      <c r="Z79" s="1040">
        <v>5.5813953488372094</v>
      </c>
      <c r="AA79" s="1040">
        <v>36</v>
      </c>
      <c r="AB79" s="1199">
        <v>0.98449519230769234</v>
      </c>
      <c r="AC79" s="1040">
        <v>94.112499999999997</v>
      </c>
      <c r="AD79" s="1040">
        <v>4.5</v>
      </c>
      <c r="AE79" s="1040">
        <v>3.75</v>
      </c>
      <c r="AF79" s="1041" t="s">
        <v>236</v>
      </c>
      <c r="AG79" s="1041">
        <v>1</v>
      </c>
      <c r="AH79" s="1042" t="s">
        <v>16275</v>
      </c>
      <c r="AI79" s="1060" t="s">
        <v>651</v>
      </c>
      <c r="AJ79" s="1043" t="s">
        <v>16276</v>
      </c>
      <c r="AK79" s="1200" t="s">
        <v>653</v>
      </c>
      <c r="AL79" s="1060">
        <v>56</v>
      </c>
      <c r="AM79" s="1404">
        <v>46019</v>
      </c>
      <c r="AN79" s="1404">
        <v>46020</v>
      </c>
      <c r="AO79" s="1404">
        <v>46021</v>
      </c>
      <c r="AP79" s="1404">
        <v>46022</v>
      </c>
      <c r="AQ79" s="1404"/>
      <c r="AR79" s="1044"/>
      <c r="AS79" s="1034" t="s">
        <v>16629</v>
      </c>
      <c r="AT79" s="1034" t="s">
        <v>16628</v>
      </c>
      <c r="AU79" s="1034" t="s">
        <v>16630</v>
      </c>
      <c r="AV79" s="1034">
        <v>6.5375812800000004</v>
      </c>
    </row>
    <row r="80" spans="1:48">
      <c r="A80" s="1030">
        <v>46024</v>
      </c>
      <c r="B80" s="1031" t="s">
        <v>240</v>
      </c>
      <c r="C80" s="1031" t="s">
        <v>645</v>
      </c>
      <c r="D80" s="1032"/>
      <c r="E80" s="1033" t="s">
        <v>420</v>
      </c>
      <c r="F80" s="1034" t="s">
        <v>420</v>
      </c>
      <c r="G80" s="1034" t="s">
        <v>420</v>
      </c>
      <c r="H80" s="1034" t="s">
        <v>420</v>
      </c>
      <c r="I80" s="1035" t="s">
        <v>420</v>
      </c>
      <c r="J80" s="1038"/>
      <c r="K80" s="1036"/>
      <c r="L80" s="1037" t="s">
        <v>16270</v>
      </c>
      <c r="M80" s="1039"/>
      <c r="N80" s="1038"/>
      <c r="O80" s="1036"/>
      <c r="P80" s="1037" t="s">
        <v>16270</v>
      </c>
      <c r="Q80" s="1039"/>
      <c r="R80" s="1038"/>
      <c r="S80" s="1036"/>
      <c r="T80" s="1037" t="s">
        <v>16270</v>
      </c>
      <c r="U80" s="1039"/>
      <c r="V80" s="1038"/>
      <c r="W80" s="1036"/>
      <c r="X80" s="1037" t="s">
        <v>16270</v>
      </c>
      <c r="Y80" s="1039"/>
      <c r="Z80" s="1240" t="s">
        <v>420</v>
      </c>
      <c r="AA80" s="1240" t="s">
        <v>420</v>
      </c>
      <c r="AB80" s="1241" t="s">
        <v>420</v>
      </c>
      <c r="AC80" s="1240"/>
      <c r="AD80" s="1240" t="s">
        <v>420</v>
      </c>
      <c r="AE80" s="1240" t="s">
        <v>420</v>
      </c>
      <c r="AF80" s="1242" t="s">
        <v>241</v>
      </c>
      <c r="AG80" s="1242">
        <v>12</v>
      </c>
      <c r="AH80" s="1042" t="s">
        <v>16271</v>
      </c>
      <c r="AI80" s="1060" t="s">
        <v>648</v>
      </c>
      <c r="AJ80" s="1060" t="s">
        <v>16288</v>
      </c>
      <c r="AK80" s="1200" t="s">
        <v>862</v>
      </c>
      <c r="AL80" s="1060"/>
      <c r="AM80" s="1404"/>
      <c r="AN80" s="1404"/>
      <c r="AO80" s="1404"/>
      <c r="AP80" s="1404"/>
      <c r="AQ80" s="1404"/>
      <c r="AR80" s="1044"/>
      <c r="AS80" s="1034" t="s">
        <v>16625</v>
      </c>
      <c r="AT80" s="1034" t="s">
        <v>16636</v>
      </c>
      <c r="AU80" s="1034" t="s">
        <v>420</v>
      </c>
      <c r="AV80" s="1034" t="s">
        <v>420</v>
      </c>
    </row>
    <row r="81" spans="1:48">
      <c r="A81" s="1030">
        <v>46024</v>
      </c>
      <c r="B81" s="1031" t="s">
        <v>16640</v>
      </c>
      <c r="C81" s="1031" t="s">
        <v>386</v>
      </c>
      <c r="D81" s="1032"/>
      <c r="E81" s="1033" t="s">
        <v>420</v>
      </c>
      <c r="F81" s="1034" t="s">
        <v>420</v>
      </c>
      <c r="G81" s="1034" t="s">
        <v>420</v>
      </c>
      <c r="H81" s="1034" t="s">
        <v>420</v>
      </c>
      <c r="I81" s="1035" t="s">
        <v>420</v>
      </c>
      <c r="J81" s="1036"/>
      <c r="K81" s="1036"/>
      <c r="L81" s="1037" t="s">
        <v>16641</v>
      </c>
      <c r="M81" s="1037"/>
      <c r="N81" s="1038"/>
      <c r="O81" s="1036"/>
      <c r="P81" s="1037" t="s">
        <v>386</v>
      </c>
      <c r="Q81" s="1037"/>
      <c r="R81" s="1038"/>
      <c r="S81" s="1036"/>
      <c r="T81" s="1037" t="s">
        <v>386</v>
      </c>
      <c r="U81" s="1037"/>
      <c r="V81" s="1038"/>
      <c r="W81" s="1036"/>
      <c r="X81" s="1037" t="s">
        <v>386</v>
      </c>
      <c r="Y81" s="1039"/>
      <c r="Z81" s="1240" t="s">
        <v>420</v>
      </c>
      <c r="AA81" s="1240" t="s">
        <v>420</v>
      </c>
      <c r="AB81" s="1241" t="s">
        <v>420</v>
      </c>
      <c r="AC81" s="1240"/>
      <c r="AD81" s="1240" t="s">
        <v>420</v>
      </c>
      <c r="AE81" s="1240" t="s">
        <v>420</v>
      </c>
      <c r="AF81" s="1242" t="s">
        <v>241</v>
      </c>
      <c r="AG81" s="1242">
        <v>5</v>
      </c>
      <c r="AH81" s="1042" t="s">
        <v>16271</v>
      </c>
      <c r="AI81" s="1043" t="s">
        <v>648</v>
      </c>
      <c r="AJ81" s="1060" t="s">
        <v>16288</v>
      </c>
      <c r="AK81" s="1200" t="s">
        <v>862</v>
      </c>
      <c r="AL81" s="1060"/>
      <c r="AM81" s="1404"/>
      <c r="AN81" s="1404"/>
      <c r="AO81" s="1404"/>
      <c r="AP81" s="1404"/>
      <c r="AQ81" s="1404"/>
      <c r="AR81" s="1044"/>
      <c r="AS81" s="1034" t="s">
        <v>16625</v>
      </c>
      <c r="AT81" s="1034" t="s">
        <v>16635</v>
      </c>
      <c r="AU81" s="1034" t="s">
        <v>420</v>
      </c>
      <c r="AV81" s="1034" t="s">
        <v>420</v>
      </c>
    </row>
    <row r="82" spans="1:48">
      <c r="A82" s="1030">
        <v>46024</v>
      </c>
      <c r="B82" s="1031" t="s">
        <v>464</v>
      </c>
      <c r="C82" s="1045" t="s">
        <v>645</v>
      </c>
      <c r="D82" s="1032"/>
      <c r="E82" s="1033" t="s">
        <v>420</v>
      </c>
      <c r="F82" s="1034" t="s">
        <v>420</v>
      </c>
      <c r="G82" s="1034" t="s">
        <v>420</v>
      </c>
      <c r="H82" s="1034" t="s">
        <v>420</v>
      </c>
      <c r="I82" s="1035" t="s">
        <v>420</v>
      </c>
      <c r="J82" s="1036"/>
      <c r="K82" s="1036"/>
      <c r="L82" s="1037" t="s">
        <v>645</v>
      </c>
      <c r="M82" s="1037"/>
      <c r="N82" s="1038"/>
      <c r="O82" s="1036"/>
      <c r="P82" s="1037" t="s">
        <v>645</v>
      </c>
      <c r="Q82" s="1037"/>
      <c r="R82" s="1038"/>
      <c r="S82" s="1036"/>
      <c r="T82" s="1037" t="s">
        <v>645</v>
      </c>
      <c r="U82" s="1037"/>
      <c r="V82" s="1038"/>
      <c r="W82" s="1036"/>
      <c r="X82" s="1037" t="s">
        <v>645</v>
      </c>
      <c r="Y82" s="1039"/>
      <c r="Z82" s="1040" t="s">
        <v>420</v>
      </c>
      <c r="AA82" s="1040" t="s">
        <v>645</v>
      </c>
      <c r="AB82" s="1199" t="s">
        <v>420</v>
      </c>
      <c r="AC82" s="1040" t="s">
        <v>420</v>
      </c>
      <c r="AD82" s="1040" t="s">
        <v>420</v>
      </c>
      <c r="AE82" s="1040" t="s">
        <v>420</v>
      </c>
      <c r="AF82" s="1041" t="s">
        <v>243</v>
      </c>
      <c r="AG82" s="1041">
        <v>1</v>
      </c>
      <c r="AH82" s="1042" t="s">
        <v>654</v>
      </c>
      <c r="AI82" s="1043" t="s">
        <v>654</v>
      </c>
      <c r="AJ82" s="1043" t="s">
        <v>654</v>
      </c>
      <c r="AK82" s="1200" t="s">
        <v>654</v>
      </c>
      <c r="AL82" s="1060"/>
      <c r="AM82" s="1404"/>
      <c r="AN82" s="1404"/>
      <c r="AO82" s="1404"/>
      <c r="AP82" s="1404"/>
      <c r="AQ82" s="1404"/>
      <c r="AR82" s="1044"/>
      <c r="AS82" s="1034" t="s">
        <v>16625</v>
      </c>
      <c r="AT82" s="1034" t="s">
        <v>16628</v>
      </c>
      <c r="AU82" s="1034" t="s">
        <v>420</v>
      </c>
      <c r="AV82" s="1034" t="s">
        <v>420</v>
      </c>
    </row>
    <row r="83" spans="1:48">
      <c r="A83" s="1030">
        <v>46024</v>
      </c>
      <c r="B83" s="1031" t="s">
        <v>16279</v>
      </c>
      <c r="C83" s="1045" t="s">
        <v>645</v>
      </c>
      <c r="D83" s="1032"/>
      <c r="E83" s="1033" t="s">
        <v>420</v>
      </c>
      <c r="F83" s="1034" t="s">
        <v>420</v>
      </c>
      <c r="G83" s="1034" t="s">
        <v>420</v>
      </c>
      <c r="H83" s="1034" t="s">
        <v>420</v>
      </c>
      <c r="I83" s="1035" t="s">
        <v>420</v>
      </c>
      <c r="J83" s="1036"/>
      <c r="K83" s="1036"/>
      <c r="L83" s="1037" t="s">
        <v>645</v>
      </c>
      <c r="M83" s="1037"/>
      <c r="N83" s="1038"/>
      <c r="O83" s="1036"/>
      <c r="P83" s="1037" t="s">
        <v>645</v>
      </c>
      <c r="Q83" s="1037"/>
      <c r="R83" s="1038"/>
      <c r="S83" s="1036"/>
      <c r="T83" s="1037" t="s">
        <v>645</v>
      </c>
      <c r="U83" s="1037"/>
      <c r="V83" s="1038"/>
      <c r="W83" s="1036"/>
      <c r="X83" s="1037" t="s">
        <v>645</v>
      </c>
      <c r="Y83" s="1039"/>
      <c r="Z83" s="1040" t="s">
        <v>420</v>
      </c>
      <c r="AA83" s="1040" t="s">
        <v>645</v>
      </c>
      <c r="AB83" s="1199" t="s">
        <v>420</v>
      </c>
      <c r="AC83" s="1040" t="s">
        <v>420</v>
      </c>
      <c r="AD83" s="1040" t="s">
        <v>420</v>
      </c>
      <c r="AE83" s="1040" t="s">
        <v>420</v>
      </c>
      <c r="AF83" s="1041" t="s">
        <v>243</v>
      </c>
      <c r="AG83" s="1041">
        <v>1</v>
      </c>
      <c r="AH83" s="1042" t="s">
        <v>654</v>
      </c>
      <c r="AI83" s="1043" t="s">
        <v>654</v>
      </c>
      <c r="AJ83" s="1043" t="s">
        <v>654</v>
      </c>
      <c r="AK83" s="1200" t="s">
        <v>654</v>
      </c>
      <c r="AL83" s="1060"/>
      <c r="AM83" s="1404"/>
      <c r="AN83" s="1404"/>
      <c r="AO83" s="1404"/>
      <c r="AP83" s="1404"/>
      <c r="AQ83" s="1404"/>
      <c r="AR83" s="1044"/>
      <c r="AS83" s="1034" t="s">
        <v>16625</v>
      </c>
      <c r="AT83" s="1034" t="s">
        <v>16628</v>
      </c>
      <c r="AU83" s="1034" t="s">
        <v>420</v>
      </c>
      <c r="AV83" s="1034" t="s">
        <v>420</v>
      </c>
    </row>
    <row r="84" spans="1:48">
      <c r="A84" s="1030">
        <v>46024</v>
      </c>
      <c r="B84" s="1031" t="s">
        <v>16280</v>
      </c>
      <c r="C84" s="1045" t="s">
        <v>645</v>
      </c>
      <c r="D84" s="1032"/>
      <c r="E84" s="1033" t="s">
        <v>420</v>
      </c>
      <c r="F84" s="1034" t="s">
        <v>420</v>
      </c>
      <c r="G84" s="1034" t="s">
        <v>420</v>
      </c>
      <c r="H84" s="1034" t="s">
        <v>420</v>
      </c>
      <c r="I84" s="1035" t="s">
        <v>420</v>
      </c>
      <c r="J84" s="1036"/>
      <c r="K84" s="1036"/>
      <c r="L84" s="1037" t="s">
        <v>645</v>
      </c>
      <c r="M84" s="1037"/>
      <c r="N84" s="1038"/>
      <c r="O84" s="1036"/>
      <c r="P84" s="1037" t="s">
        <v>645</v>
      </c>
      <c r="Q84" s="1037"/>
      <c r="R84" s="1038"/>
      <c r="S84" s="1036"/>
      <c r="T84" s="1037" t="s">
        <v>645</v>
      </c>
      <c r="U84" s="1037"/>
      <c r="V84" s="1038"/>
      <c r="W84" s="1036"/>
      <c r="X84" s="1037" t="s">
        <v>645</v>
      </c>
      <c r="Y84" s="1039"/>
      <c r="Z84" s="1040" t="s">
        <v>420</v>
      </c>
      <c r="AA84" s="1040" t="s">
        <v>645</v>
      </c>
      <c r="AB84" s="1199" t="s">
        <v>420</v>
      </c>
      <c r="AC84" s="1040" t="s">
        <v>420</v>
      </c>
      <c r="AD84" s="1040" t="s">
        <v>420</v>
      </c>
      <c r="AE84" s="1040" t="s">
        <v>420</v>
      </c>
      <c r="AF84" s="1041" t="s">
        <v>243</v>
      </c>
      <c r="AG84" s="1041">
        <v>1</v>
      </c>
      <c r="AH84" s="1042" t="s">
        <v>654</v>
      </c>
      <c r="AI84" s="1043" t="s">
        <v>654</v>
      </c>
      <c r="AJ84" s="1043" t="s">
        <v>654</v>
      </c>
      <c r="AK84" s="1200" t="s">
        <v>654</v>
      </c>
      <c r="AL84" s="1060"/>
      <c r="AM84" s="1404"/>
      <c r="AN84" s="1404"/>
      <c r="AO84" s="1404"/>
      <c r="AP84" s="1404"/>
      <c r="AQ84" s="1404"/>
      <c r="AR84" s="1044"/>
      <c r="AS84" s="1034" t="s">
        <v>16625</v>
      </c>
      <c r="AT84" s="1034" t="s">
        <v>16628</v>
      </c>
      <c r="AU84" s="1034" t="s">
        <v>420</v>
      </c>
      <c r="AV84" s="1034" t="s">
        <v>420</v>
      </c>
    </row>
    <row r="85" spans="1:48">
      <c r="A85" s="1030">
        <v>46024</v>
      </c>
      <c r="B85" s="1031" t="s">
        <v>16281</v>
      </c>
      <c r="C85" s="1045" t="s">
        <v>645</v>
      </c>
      <c r="D85" s="1032"/>
      <c r="E85" s="1033" t="s">
        <v>420</v>
      </c>
      <c r="F85" s="1034" t="s">
        <v>420</v>
      </c>
      <c r="G85" s="1034" t="s">
        <v>420</v>
      </c>
      <c r="H85" s="1034" t="s">
        <v>420</v>
      </c>
      <c r="I85" s="1035" t="s">
        <v>420</v>
      </c>
      <c r="J85" s="1036"/>
      <c r="K85" s="1036"/>
      <c r="L85" s="1037" t="s">
        <v>645</v>
      </c>
      <c r="M85" s="1037"/>
      <c r="N85" s="1038"/>
      <c r="O85" s="1036"/>
      <c r="P85" s="1037" t="s">
        <v>645</v>
      </c>
      <c r="Q85" s="1037"/>
      <c r="R85" s="1038"/>
      <c r="S85" s="1036"/>
      <c r="T85" s="1037" t="s">
        <v>645</v>
      </c>
      <c r="U85" s="1037"/>
      <c r="V85" s="1038"/>
      <c r="W85" s="1036"/>
      <c r="X85" s="1037" t="s">
        <v>645</v>
      </c>
      <c r="Y85" s="1039"/>
      <c r="Z85" s="1040" t="s">
        <v>420</v>
      </c>
      <c r="AA85" s="1040" t="s">
        <v>645</v>
      </c>
      <c r="AB85" s="1199" t="s">
        <v>420</v>
      </c>
      <c r="AC85" s="1040" t="s">
        <v>420</v>
      </c>
      <c r="AD85" s="1040" t="s">
        <v>420</v>
      </c>
      <c r="AE85" s="1040" t="s">
        <v>420</v>
      </c>
      <c r="AF85" s="1041" t="s">
        <v>243</v>
      </c>
      <c r="AG85" s="1041">
        <v>1</v>
      </c>
      <c r="AH85" s="1042" t="s">
        <v>16278</v>
      </c>
      <c r="AI85" s="1043" t="s">
        <v>654</v>
      </c>
      <c r="AJ85" s="1043" t="s">
        <v>654</v>
      </c>
      <c r="AK85" s="1200" t="s">
        <v>654</v>
      </c>
      <c r="AL85" s="1060"/>
      <c r="AM85" s="1404"/>
      <c r="AN85" s="1404"/>
      <c r="AO85" s="1404"/>
      <c r="AP85" s="1404"/>
      <c r="AQ85" s="1404"/>
      <c r="AR85" s="1044"/>
      <c r="AS85" s="1034" t="s">
        <v>16625</v>
      </c>
      <c r="AT85" s="1034" t="s">
        <v>16628</v>
      </c>
      <c r="AU85" s="1034" t="s">
        <v>420</v>
      </c>
      <c r="AV85" s="1034" t="s">
        <v>420</v>
      </c>
    </row>
    <row r="86" spans="1:48">
      <c r="A86" s="1030">
        <v>46024</v>
      </c>
      <c r="B86" s="1031" t="s">
        <v>16282</v>
      </c>
      <c r="C86" s="1045" t="s">
        <v>645</v>
      </c>
      <c r="D86" s="1032"/>
      <c r="E86" s="1033" t="s">
        <v>420</v>
      </c>
      <c r="F86" s="1034" t="s">
        <v>420</v>
      </c>
      <c r="G86" s="1034" t="s">
        <v>420</v>
      </c>
      <c r="H86" s="1034" t="s">
        <v>420</v>
      </c>
      <c r="I86" s="1035" t="s">
        <v>420</v>
      </c>
      <c r="J86" s="1036"/>
      <c r="K86" s="1036"/>
      <c r="L86" s="1037" t="s">
        <v>645</v>
      </c>
      <c r="M86" s="1037"/>
      <c r="N86" s="1038"/>
      <c r="O86" s="1036"/>
      <c r="P86" s="1037" t="s">
        <v>645</v>
      </c>
      <c r="Q86" s="1037"/>
      <c r="R86" s="1038"/>
      <c r="S86" s="1036"/>
      <c r="T86" s="1037" t="s">
        <v>645</v>
      </c>
      <c r="U86" s="1037"/>
      <c r="V86" s="1038"/>
      <c r="W86" s="1036"/>
      <c r="X86" s="1037" t="s">
        <v>645</v>
      </c>
      <c r="Y86" s="1039"/>
      <c r="Z86" s="1040" t="s">
        <v>420</v>
      </c>
      <c r="AA86" s="1040" t="s">
        <v>645</v>
      </c>
      <c r="AB86" s="1199" t="s">
        <v>420</v>
      </c>
      <c r="AC86" s="1040" t="s">
        <v>420</v>
      </c>
      <c r="AD86" s="1040" t="s">
        <v>420</v>
      </c>
      <c r="AE86" s="1040" t="s">
        <v>420</v>
      </c>
      <c r="AF86" s="1041" t="s">
        <v>243</v>
      </c>
      <c r="AG86" s="1041">
        <v>1</v>
      </c>
      <c r="AH86" s="1042" t="s">
        <v>654</v>
      </c>
      <c r="AI86" s="1043" t="s">
        <v>654</v>
      </c>
      <c r="AJ86" s="1043" t="s">
        <v>654</v>
      </c>
      <c r="AK86" s="1200" t="s">
        <v>654</v>
      </c>
      <c r="AL86" s="1060"/>
      <c r="AM86" s="1404"/>
      <c r="AN86" s="1404"/>
      <c r="AO86" s="1404"/>
      <c r="AP86" s="1404"/>
      <c r="AQ86" s="1404"/>
      <c r="AR86" s="1044"/>
      <c r="AS86" s="1034" t="s">
        <v>16625</v>
      </c>
      <c r="AT86" s="1034" t="s">
        <v>16628</v>
      </c>
      <c r="AU86" s="1034" t="s">
        <v>420</v>
      </c>
      <c r="AV86" s="1034" t="s">
        <v>420</v>
      </c>
    </row>
    <row r="87" spans="1:48">
      <c r="A87" s="1030">
        <v>46024</v>
      </c>
      <c r="B87" s="1031" t="s">
        <v>16283</v>
      </c>
      <c r="C87" s="1045" t="s">
        <v>645</v>
      </c>
      <c r="D87" s="1032"/>
      <c r="E87" s="1033" t="s">
        <v>420</v>
      </c>
      <c r="F87" s="1034" t="s">
        <v>420</v>
      </c>
      <c r="G87" s="1034" t="s">
        <v>420</v>
      </c>
      <c r="H87" s="1034" t="s">
        <v>420</v>
      </c>
      <c r="I87" s="1035" t="s">
        <v>420</v>
      </c>
      <c r="J87" s="1036"/>
      <c r="K87" s="1036"/>
      <c r="L87" s="1037" t="s">
        <v>645</v>
      </c>
      <c r="M87" s="1037"/>
      <c r="N87" s="1038"/>
      <c r="O87" s="1036"/>
      <c r="P87" s="1037" t="s">
        <v>645</v>
      </c>
      <c r="Q87" s="1037"/>
      <c r="R87" s="1038"/>
      <c r="S87" s="1036"/>
      <c r="T87" s="1037" t="s">
        <v>645</v>
      </c>
      <c r="U87" s="1037"/>
      <c r="V87" s="1038"/>
      <c r="W87" s="1036"/>
      <c r="X87" s="1037" t="s">
        <v>645</v>
      </c>
      <c r="Y87" s="1039"/>
      <c r="Z87" s="1040" t="s">
        <v>420</v>
      </c>
      <c r="AA87" s="1040" t="s">
        <v>645</v>
      </c>
      <c r="AB87" s="1199" t="s">
        <v>420</v>
      </c>
      <c r="AC87" s="1040" t="s">
        <v>420</v>
      </c>
      <c r="AD87" s="1040" t="s">
        <v>420</v>
      </c>
      <c r="AE87" s="1040" t="s">
        <v>420</v>
      </c>
      <c r="AF87" s="1041" t="s">
        <v>243</v>
      </c>
      <c r="AG87" s="1041">
        <v>1</v>
      </c>
      <c r="AH87" s="1042" t="s">
        <v>654</v>
      </c>
      <c r="AI87" s="1043" t="s">
        <v>654</v>
      </c>
      <c r="AJ87" s="1043" t="s">
        <v>654</v>
      </c>
      <c r="AK87" s="1200" t="s">
        <v>654</v>
      </c>
      <c r="AL87" s="1060"/>
      <c r="AM87" s="1404"/>
      <c r="AN87" s="1404"/>
      <c r="AO87" s="1404"/>
      <c r="AP87" s="1404"/>
      <c r="AQ87" s="1404"/>
      <c r="AR87" s="1044"/>
      <c r="AS87" s="1034" t="s">
        <v>16625</v>
      </c>
      <c r="AT87" s="1034" t="s">
        <v>16628</v>
      </c>
      <c r="AU87" s="1034" t="s">
        <v>420</v>
      </c>
      <c r="AV87" s="1034" t="s">
        <v>420</v>
      </c>
    </row>
    <row r="88" spans="1:48">
      <c r="A88" s="1030">
        <v>46024</v>
      </c>
      <c r="B88" s="1031" t="s">
        <v>16284</v>
      </c>
      <c r="C88" s="1045" t="s">
        <v>645</v>
      </c>
      <c r="D88" s="1032"/>
      <c r="E88" s="1033" t="s">
        <v>420</v>
      </c>
      <c r="F88" s="1034" t="s">
        <v>420</v>
      </c>
      <c r="G88" s="1034" t="s">
        <v>420</v>
      </c>
      <c r="H88" s="1034" t="s">
        <v>420</v>
      </c>
      <c r="I88" s="1035" t="s">
        <v>420</v>
      </c>
      <c r="J88" s="1036"/>
      <c r="K88" s="1036"/>
      <c r="L88" s="1037" t="s">
        <v>645</v>
      </c>
      <c r="M88" s="1037"/>
      <c r="N88" s="1038"/>
      <c r="O88" s="1036"/>
      <c r="P88" s="1037" t="s">
        <v>645</v>
      </c>
      <c r="Q88" s="1037"/>
      <c r="R88" s="1038"/>
      <c r="S88" s="1036"/>
      <c r="T88" s="1037" t="s">
        <v>645</v>
      </c>
      <c r="U88" s="1037"/>
      <c r="V88" s="1038"/>
      <c r="W88" s="1036"/>
      <c r="X88" s="1037" t="s">
        <v>645</v>
      </c>
      <c r="Y88" s="1039"/>
      <c r="Z88" s="1040" t="s">
        <v>420</v>
      </c>
      <c r="AA88" s="1040" t="s">
        <v>645</v>
      </c>
      <c r="AB88" s="1199" t="s">
        <v>420</v>
      </c>
      <c r="AC88" s="1040" t="s">
        <v>420</v>
      </c>
      <c r="AD88" s="1040" t="s">
        <v>420</v>
      </c>
      <c r="AE88" s="1040" t="s">
        <v>420</v>
      </c>
      <c r="AF88" s="1041" t="s">
        <v>243</v>
      </c>
      <c r="AG88" s="1041">
        <v>1</v>
      </c>
      <c r="AH88" s="1042" t="s">
        <v>654</v>
      </c>
      <c r="AI88" s="1043" t="s">
        <v>654</v>
      </c>
      <c r="AJ88" s="1043" t="s">
        <v>654</v>
      </c>
      <c r="AK88" s="1200" t="s">
        <v>654</v>
      </c>
      <c r="AL88" s="1060"/>
      <c r="AM88" s="1404"/>
      <c r="AN88" s="1404"/>
      <c r="AO88" s="1404"/>
      <c r="AP88" s="1404"/>
      <c r="AQ88" s="1404"/>
      <c r="AR88" s="1044"/>
      <c r="AS88" s="1034" t="s">
        <v>16625</v>
      </c>
      <c r="AT88" s="1034" t="s">
        <v>16628</v>
      </c>
      <c r="AU88" s="1034" t="s">
        <v>420</v>
      </c>
      <c r="AV88" s="1034" t="s">
        <v>420</v>
      </c>
    </row>
    <row r="89" spans="1:48" ht="17.25" thickBot="1">
      <c r="A89" s="1046">
        <v>46024</v>
      </c>
      <c r="B89" s="1047" t="s">
        <v>16285</v>
      </c>
      <c r="C89" s="1048" t="s">
        <v>645</v>
      </c>
      <c r="D89" s="1049"/>
      <c r="E89" s="1243" t="s">
        <v>420</v>
      </c>
      <c r="F89" s="1050" t="s">
        <v>420</v>
      </c>
      <c r="G89" s="1050" t="s">
        <v>420</v>
      </c>
      <c r="H89" s="1050" t="s">
        <v>420</v>
      </c>
      <c r="I89" s="1244" t="s">
        <v>420</v>
      </c>
      <c r="J89" s="1051"/>
      <c r="K89" s="1051"/>
      <c r="L89" s="1052" t="s">
        <v>645</v>
      </c>
      <c r="M89" s="1052"/>
      <c r="N89" s="1053"/>
      <c r="O89" s="1051"/>
      <c r="P89" s="1052" t="s">
        <v>645</v>
      </c>
      <c r="Q89" s="1052"/>
      <c r="R89" s="1053"/>
      <c r="S89" s="1051"/>
      <c r="T89" s="1052" t="s">
        <v>645</v>
      </c>
      <c r="U89" s="1052"/>
      <c r="V89" s="1053"/>
      <c r="W89" s="1051"/>
      <c r="X89" s="1052" t="s">
        <v>645</v>
      </c>
      <c r="Y89" s="1054"/>
      <c r="Z89" s="1055" t="s">
        <v>420</v>
      </c>
      <c r="AA89" s="1055" t="s">
        <v>645</v>
      </c>
      <c r="AB89" s="1201" t="s">
        <v>420</v>
      </c>
      <c r="AC89" s="1055" t="s">
        <v>420</v>
      </c>
      <c r="AD89" s="1055" t="s">
        <v>420</v>
      </c>
      <c r="AE89" s="1055" t="s">
        <v>420</v>
      </c>
      <c r="AF89" s="1056" t="s">
        <v>243</v>
      </c>
      <c r="AG89" s="1056">
        <v>1</v>
      </c>
      <c r="AH89" s="1245" t="s">
        <v>654</v>
      </c>
      <c r="AI89" s="1057" t="s">
        <v>654</v>
      </c>
      <c r="AJ89" s="1057" t="s">
        <v>654</v>
      </c>
      <c r="AK89" s="1202" t="s">
        <v>654</v>
      </c>
      <c r="AL89" s="1246"/>
      <c r="AM89" s="1409"/>
      <c r="AN89" s="1409"/>
      <c r="AO89" s="1409"/>
      <c r="AP89" s="1409"/>
      <c r="AQ89" s="1409"/>
      <c r="AR89" s="1058"/>
      <c r="AS89" s="1050" t="s">
        <v>16625</v>
      </c>
      <c r="AT89" s="1050" t="s">
        <v>16628</v>
      </c>
      <c r="AU89" s="1050" t="s">
        <v>420</v>
      </c>
      <c r="AV89" s="1050" t="s">
        <v>420</v>
      </c>
    </row>
    <row r="90" spans="1:48">
      <c r="A90" s="1015">
        <v>46025</v>
      </c>
      <c r="B90" s="1016" t="s">
        <v>212</v>
      </c>
      <c r="C90" s="1016" t="s">
        <v>16558</v>
      </c>
      <c r="D90" s="1017"/>
      <c r="E90" s="1018" t="s">
        <v>1936</v>
      </c>
      <c r="F90" s="1019" t="s">
        <v>16560</v>
      </c>
      <c r="G90" s="1019">
        <v>500</v>
      </c>
      <c r="H90" s="1019" t="s">
        <v>911</v>
      </c>
      <c r="I90" s="1020">
        <v>2</v>
      </c>
      <c r="J90" s="1023">
        <v>25</v>
      </c>
      <c r="K90" s="1021">
        <v>0</v>
      </c>
      <c r="L90" s="1022">
        <v>8663</v>
      </c>
      <c r="M90" s="1024"/>
      <c r="N90" s="1023">
        <v>4</v>
      </c>
      <c r="O90" s="1021">
        <v>0</v>
      </c>
      <c r="P90" s="1022">
        <v>8798</v>
      </c>
      <c r="Q90" s="1024"/>
      <c r="R90" s="1023">
        <v>23</v>
      </c>
      <c r="S90" s="1021">
        <v>0</v>
      </c>
      <c r="T90" s="1022">
        <v>8309</v>
      </c>
      <c r="U90" s="1024"/>
      <c r="V90" s="1023">
        <v>21</v>
      </c>
      <c r="W90" s="1021">
        <v>0</v>
      </c>
      <c r="X90" s="1022">
        <v>8509</v>
      </c>
      <c r="Y90" s="1024"/>
      <c r="Z90" s="1025">
        <v>3</v>
      </c>
      <c r="AA90" s="1025">
        <v>48.666666666666664</v>
      </c>
      <c r="AB90" s="1198">
        <v>1</v>
      </c>
      <c r="AC90" s="1025">
        <v>85.697500000000005</v>
      </c>
      <c r="AD90" s="1025">
        <v>6.083333333333333</v>
      </c>
      <c r="AE90" s="1025">
        <v>6.083333333333333</v>
      </c>
      <c r="AF90" s="1026" t="s">
        <v>213</v>
      </c>
      <c r="AG90" s="1026">
        <v>2</v>
      </c>
      <c r="AH90" s="1027" t="s">
        <v>16300</v>
      </c>
      <c r="AI90" s="1059" t="s">
        <v>844</v>
      </c>
      <c r="AJ90" s="1238" t="s">
        <v>16267</v>
      </c>
      <c r="AK90" s="1239" t="s">
        <v>15469</v>
      </c>
      <c r="AL90" s="1059">
        <v>52</v>
      </c>
      <c r="AM90" s="1403">
        <v>46007</v>
      </c>
      <c r="AN90" s="1403">
        <v>46008</v>
      </c>
      <c r="AO90" s="1403">
        <v>46009</v>
      </c>
      <c r="AP90" s="1403"/>
      <c r="AQ90" s="1403"/>
      <c r="AR90" s="1028"/>
      <c r="AS90" s="1019" t="s">
        <v>16625</v>
      </c>
      <c r="AT90" s="1019" t="s">
        <v>16626</v>
      </c>
      <c r="AU90" s="1019" t="s">
        <v>16627</v>
      </c>
      <c r="AV90" s="1019">
        <v>0.55531980000000003</v>
      </c>
    </row>
    <row r="91" spans="1:48">
      <c r="A91" s="1030">
        <v>46025</v>
      </c>
      <c r="B91" s="1031" t="s">
        <v>212</v>
      </c>
      <c r="C91" s="1031" t="s">
        <v>16508</v>
      </c>
      <c r="D91" s="1032"/>
      <c r="E91" s="1033" t="s">
        <v>1936</v>
      </c>
      <c r="F91" s="1034" t="s">
        <v>16509</v>
      </c>
      <c r="G91" s="1034">
        <v>500</v>
      </c>
      <c r="H91" s="1034" t="s">
        <v>864</v>
      </c>
      <c r="I91" s="1035">
        <v>2</v>
      </c>
      <c r="J91" s="1038"/>
      <c r="K91" s="1036"/>
      <c r="L91" s="1037" t="s">
        <v>16268</v>
      </c>
      <c r="M91" s="1039"/>
      <c r="N91" s="1038"/>
      <c r="O91" s="1036"/>
      <c r="P91" s="1037"/>
      <c r="Q91" s="1039" t="s">
        <v>127</v>
      </c>
      <c r="R91" s="1038"/>
      <c r="S91" s="1036"/>
      <c r="T91" s="1037"/>
      <c r="U91" s="1039" t="s">
        <v>127</v>
      </c>
      <c r="V91" s="1038"/>
      <c r="W91" s="1036"/>
      <c r="X91" s="1037" t="s">
        <v>16268</v>
      </c>
      <c r="Y91" s="1039"/>
      <c r="Z91" s="1040">
        <v>3</v>
      </c>
      <c r="AA91" s="1040" t="s">
        <v>127</v>
      </c>
      <c r="AB91" s="1199" t="s">
        <v>420</v>
      </c>
      <c r="AC91" s="1040" t="s">
        <v>420</v>
      </c>
      <c r="AD91" s="1040" t="s">
        <v>420</v>
      </c>
      <c r="AE91" s="1040" t="s">
        <v>420</v>
      </c>
      <c r="AF91" s="1041" t="s">
        <v>213</v>
      </c>
      <c r="AG91" s="1041">
        <v>2</v>
      </c>
      <c r="AH91" s="1042" t="s">
        <v>844</v>
      </c>
      <c r="AI91" s="1043" t="s">
        <v>844</v>
      </c>
      <c r="AJ91" s="1238" t="s">
        <v>16267</v>
      </c>
      <c r="AK91" s="1239" t="s">
        <v>15469</v>
      </c>
      <c r="AL91" s="1060">
        <v>52</v>
      </c>
      <c r="AM91" s="1404">
        <v>45996</v>
      </c>
      <c r="AN91" s="1404">
        <v>45998</v>
      </c>
      <c r="AO91" s="1404">
        <v>45999</v>
      </c>
      <c r="AP91" s="1404"/>
      <c r="AQ91" s="1404"/>
      <c r="AR91" s="1044"/>
      <c r="AS91" s="1034" t="s">
        <v>16625</v>
      </c>
      <c r="AT91" s="1034" t="s">
        <v>16626</v>
      </c>
      <c r="AU91" s="1034" t="s">
        <v>16627</v>
      </c>
      <c r="AV91" s="1034" t="s">
        <v>420</v>
      </c>
    </row>
    <row r="92" spans="1:48">
      <c r="A92" s="1030">
        <v>46025</v>
      </c>
      <c r="B92" s="1031" t="s">
        <v>214</v>
      </c>
      <c r="C92" s="1031" t="s">
        <v>16540</v>
      </c>
      <c r="D92" s="1032"/>
      <c r="E92" s="1033" t="s">
        <v>799</v>
      </c>
      <c r="F92" s="1034" t="s">
        <v>16542</v>
      </c>
      <c r="G92" s="1034">
        <v>700</v>
      </c>
      <c r="H92" s="1034" t="s">
        <v>973</v>
      </c>
      <c r="I92" s="1035">
        <v>5</v>
      </c>
      <c r="J92" s="1038"/>
      <c r="K92" s="1036"/>
      <c r="L92" s="1037" t="s">
        <v>16268</v>
      </c>
      <c r="M92" s="1039"/>
      <c r="N92" s="1038"/>
      <c r="O92" s="1036"/>
      <c r="P92" s="1037" t="s">
        <v>16268</v>
      </c>
      <c r="Q92" s="1039"/>
      <c r="R92" s="1038"/>
      <c r="S92" s="1036"/>
      <c r="T92" s="1037" t="s">
        <v>16268</v>
      </c>
      <c r="U92" s="1039"/>
      <c r="V92" s="1038"/>
      <c r="W92" s="1036"/>
      <c r="X92" s="1037" t="s">
        <v>16268</v>
      </c>
      <c r="Y92" s="1039"/>
      <c r="Z92" s="1040">
        <v>1.6197975253093364</v>
      </c>
      <c r="AA92" s="1040" t="s">
        <v>127</v>
      </c>
      <c r="AB92" s="1199" t="s">
        <v>420</v>
      </c>
      <c r="AC92" s="1040" t="s">
        <v>420</v>
      </c>
      <c r="AD92" s="1040" t="s">
        <v>420</v>
      </c>
      <c r="AE92" s="1040" t="s">
        <v>420</v>
      </c>
      <c r="AF92" s="1041" t="s">
        <v>213</v>
      </c>
      <c r="AG92" s="1041">
        <v>1</v>
      </c>
      <c r="AH92" s="1042" t="s">
        <v>844</v>
      </c>
      <c r="AI92" s="1043" t="s">
        <v>844</v>
      </c>
      <c r="AJ92" s="1238" t="s">
        <v>16267</v>
      </c>
      <c r="AK92" s="1405" t="s">
        <v>15469</v>
      </c>
      <c r="AL92" s="1060">
        <v>53</v>
      </c>
      <c r="AM92" s="1404">
        <v>45885</v>
      </c>
      <c r="AN92" s="1404">
        <v>45886</v>
      </c>
      <c r="AO92" s="1404">
        <v>45887</v>
      </c>
      <c r="AP92" s="1404">
        <v>45888</v>
      </c>
      <c r="AQ92" s="1404"/>
      <c r="AR92" s="1044"/>
      <c r="AS92" s="1034" t="s">
        <v>16625</v>
      </c>
      <c r="AT92" s="1034" t="s">
        <v>16628</v>
      </c>
      <c r="AU92" s="1034" t="s">
        <v>16627</v>
      </c>
      <c r="AV92" s="1034" t="s">
        <v>420</v>
      </c>
    </row>
    <row r="93" spans="1:48">
      <c r="A93" s="1030">
        <v>46025</v>
      </c>
      <c r="B93" s="1031" t="s">
        <v>215</v>
      </c>
      <c r="C93" s="1031" t="s">
        <v>16554</v>
      </c>
      <c r="D93" s="1032" t="s">
        <v>646</v>
      </c>
      <c r="E93" s="1033" t="s">
        <v>471</v>
      </c>
      <c r="F93" s="1034" t="s">
        <v>16555</v>
      </c>
      <c r="G93" s="1034">
        <v>700</v>
      </c>
      <c r="H93" s="1034" t="s">
        <v>1088</v>
      </c>
      <c r="I93" s="1035">
        <v>5</v>
      </c>
      <c r="J93" s="1038">
        <v>74</v>
      </c>
      <c r="K93" s="1036">
        <v>0</v>
      </c>
      <c r="L93" s="1037">
        <v>8469</v>
      </c>
      <c r="M93" s="1039">
        <v>6879</v>
      </c>
      <c r="N93" s="1038">
        <v>28</v>
      </c>
      <c r="O93" s="1036">
        <v>0</v>
      </c>
      <c r="P93" s="1037">
        <v>8597</v>
      </c>
      <c r="Q93" s="1039">
        <v>7436</v>
      </c>
      <c r="R93" s="1038">
        <v>14</v>
      </c>
      <c r="S93" s="1036">
        <v>0</v>
      </c>
      <c r="T93" s="1037">
        <v>8697</v>
      </c>
      <c r="U93" s="1039">
        <v>6250</v>
      </c>
      <c r="V93" s="1038">
        <v>18</v>
      </c>
      <c r="W93" s="1036">
        <v>0</v>
      </c>
      <c r="X93" s="1037">
        <v>8616</v>
      </c>
      <c r="Y93" s="1039"/>
      <c r="Z93" s="1040">
        <v>3.2432432432432434</v>
      </c>
      <c r="AA93" s="1040">
        <v>22.333333333333332</v>
      </c>
      <c r="AB93" s="1199">
        <v>1</v>
      </c>
      <c r="AC93" s="1040">
        <v>78.491428571428571</v>
      </c>
      <c r="AD93" s="1040">
        <v>2.7916666666666665</v>
      </c>
      <c r="AE93" s="1040">
        <v>2.7916666666666665</v>
      </c>
      <c r="AF93" s="1041" t="s">
        <v>213</v>
      </c>
      <c r="AG93" s="1041">
        <v>0.5</v>
      </c>
      <c r="AH93" s="1042" t="s">
        <v>844</v>
      </c>
      <c r="AI93" s="1060" t="s">
        <v>844</v>
      </c>
      <c r="AJ93" s="1238" t="s">
        <v>16267</v>
      </c>
      <c r="AK93" s="1200" t="s">
        <v>15469</v>
      </c>
      <c r="AL93" s="1060">
        <v>53</v>
      </c>
      <c r="AM93" s="1404">
        <v>46005</v>
      </c>
      <c r="AN93" s="1404">
        <v>46006</v>
      </c>
      <c r="AO93" s="1404">
        <v>46008</v>
      </c>
      <c r="AP93" s="1404">
        <v>46010</v>
      </c>
      <c r="AQ93" s="1404"/>
      <c r="AR93" s="1044"/>
      <c r="AS93" s="1034" t="s">
        <v>16629</v>
      </c>
      <c r="AT93" s="1034" t="s">
        <v>16628</v>
      </c>
      <c r="AU93" s="1034" t="s">
        <v>16627</v>
      </c>
      <c r="AV93" s="1034">
        <v>1.4241484800000002</v>
      </c>
    </row>
    <row r="94" spans="1:48">
      <c r="A94" s="1030">
        <v>46025</v>
      </c>
      <c r="B94" s="1031" t="s">
        <v>216</v>
      </c>
      <c r="C94" s="1031" t="s">
        <v>16570</v>
      </c>
      <c r="D94" s="1032"/>
      <c r="E94" s="1033" t="s">
        <v>15134</v>
      </c>
      <c r="F94" s="1034" t="s">
        <v>16572</v>
      </c>
      <c r="G94" s="1034">
        <v>600</v>
      </c>
      <c r="H94" s="1034" t="s">
        <v>1470</v>
      </c>
      <c r="I94" s="1035">
        <v>5</v>
      </c>
      <c r="J94" s="1038">
        <v>29</v>
      </c>
      <c r="K94" s="1036">
        <v>0</v>
      </c>
      <c r="L94" s="1037">
        <v>8506</v>
      </c>
      <c r="M94" s="1039">
        <v>8658</v>
      </c>
      <c r="N94" s="1038">
        <v>15</v>
      </c>
      <c r="O94" s="1036">
        <v>0</v>
      </c>
      <c r="P94" s="1037">
        <v>8169</v>
      </c>
      <c r="Q94" s="1039">
        <v>8861</v>
      </c>
      <c r="R94" s="1038">
        <v>13</v>
      </c>
      <c r="S94" s="1036">
        <v>0</v>
      </c>
      <c r="T94" s="1037">
        <v>8401</v>
      </c>
      <c r="U94" s="1039">
        <v>9028</v>
      </c>
      <c r="V94" s="1038">
        <v>17</v>
      </c>
      <c r="W94" s="1036">
        <v>0</v>
      </c>
      <c r="X94" s="1037">
        <v>8803</v>
      </c>
      <c r="Y94" s="1039">
        <v>9103</v>
      </c>
      <c r="Z94" s="1040">
        <v>2.807017543859649</v>
      </c>
      <c r="AA94" s="1040">
        <v>24.666666666666668</v>
      </c>
      <c r="AB94" s="1199">
        <v>1</v>
      </c>
      <c r="AC94" s="1040">
        <v>86.911249999999995</v>
      </c>
      <c r="AD94" s="1040">
        <v>3.0833333333333335</v>
      </c>
      <c r="AE94" s="1040">
        <v>3.0833333333333335</v>
      </c>
      <c r="AF94" s="1041" t="s">
        <v>213</v>
      </c>
      <c r="AG94" s="1041">
        <v>1</v>
      </c>
      <c r="AH94" s="1042" t="s">
        <v>844</v>
      </c>
      <c r="AI94" s="1060" t="s">
        <v>844</v>
      </c>
      <c r="AJ94" s="1043" t="s">
        <v>16260</v>
      </c>
      <c r="AK94" s="1200" t="s">
        <v>748</v>
      </c>
      <c r="AL94" s="1060">
        <v>52</v>
      </c>
      <c r="AM94" s="1404">
        <v>46020</v>
      </c>
      <c r="AN94" s="1404">
        <v>46021</v>
      </c>
      <c r="AO94" s="1404">
        <v>46022</v>
      </c>
      <c r="AP94" s="1404"/>
      <c r="AQ94" s="1404"/>
      <c r="AR94" s="1044"/>
      <c r="AS94" s="1034" t="s">
        <v>16625</v>
      </c>
      <c r="AT94" s="1034" t="s">
        <v>16628</v>
      </c>
      <c r="AU94" s="1034" t="s">
        <v>16630</v>
      </c>
      <c r="AV94" s="1034">
        <v>2.7032875199999999</v>
      </c>
    </row>
    <row r="95" spans="1:48">
      <c r="A95" s="1030">
        <v>46025</v>
      </c>
      <c r="B95" s="1031" t="s">
        <v>217</v>
      </c>
      <c r="C95" s="1031" t="s">
        <v>16110</v>
      </c>
      <c r="D95" s="1032"/>
      <c r="E95" s="1033" t="s">
        <v>455</v>
      </c>
      <c r="F95" s="1034" t="s">
        <v>16101</v>
      </c>
      <c r="G95" s="1034">
        <v>780</v>
      </c>
      <c r="H95" s="1034" t="s">
        <v>747</v>
      </c>
      <c r="I95" s="1035">
        <v>5</v>
      </c>
      <c r="J95" s="1038">
        <v>19</v>
      </c>
      <c r="K95" s="1036">
        <v>0</v>
      </c>
      <c r="L95" s="1037">
        <v>8710</v>
      </c>
      <c r="M95" s="1039"/>
      <c r="N95" s="1038">
        <v>12</v>
      </c>
      <c r="O95" s="1036">
        <v>0</v>
      </c>
      <c r="P95" s="1037">
        <v>8175</v>
      </c>
      <c r="Q95" s="1039"/>
      <c r="R95" s="1038">
        <v>10</v>
      </c>
      <c r="S95" s="1036">
        <v>0</v>
      </c>
      <c r="T95" s="1037">
        <v>8537</v>
      </c>
      <c r="U95" s="1039"/>
      <c r="V95" s="1038">
        <v>27</v>
      </c>
      <c r="W95" s="1036">
        <v>0</v>
      </c>
      <c r="X95" s="1037">
        <v>8381</v>
      </c>
      <c r="Y95" s="1039"/>
      <c r="Z95" s="1040">
        <v>1.815889029003783</v>
      </c>
      <c r="AA95" s="1040">
        <v>45.333333333333336</v>
      </c>
      <c r="AB95" s="1199">
        <v>1</v>
      </c>
      <c r="AC95" s="1040">
        <v>84.507499999999993</v>
      </c>
      <c r="AD95" s="1040">
        <v>5.666666666666667</v>
      </c>
      <c r="AE95" s="1040">
        <v>5.666666666666667</v>
      </c>
      <c r="AF95" s="1041" t="s">
        <v>213</v>
      </c>
      <c r="AG95" s="1041">
        <v>2</v>
      </c>
      <c r="AH95" s="1042" t="s">
        <v>16259</v>
      </c>
      <c r="AI95" s="1060" t="s">
        <v>655</v>
      </c>
      <c r="AJ95" s="1060" t="s">
        <v>16287</v>
      </c>
      <c r="AK95" s="1200" t="s">
        <v>643</v>
      </c>
      <c r="AL95" s="1060">
        <v>53</v>
      </c>
      <c r="AM95" s="1404">
        <v>45996</v>
      </c>
      <c r="AN95" s="1404"/>
      <c r="AO95" s="1404"/>
      <c r="AP95" s="1404"/>
      <c r="AQ95" s="1404"/>
      <c r="AR95" s="1044"/>
      <c r="AS95" s="1034" t="s">
        <v>16625</v>
      </c>
      <c r="AT95" s="1034" t="s">
        <v>16626</v>
      </c>
      <c r="AU95" s="1034" t="s">
        <v>16627</v>
      </c>
      <c r="AV95" s="1034">
        <v>0.85426941600000006</v>
      </c>
    </row>
    <row r="96" spans="1:48">
      <c r="A96" s="1030">
        <v>46025</v>
      </c>
      <c r="B96" s="1031" t="s">
        <v>217</v>
      </c>
      <c r="C96" s="1031" t="s">
        <v>16547</v>
      </c>
      <c r="D96" s="1032"/>
      <c r="E96" s="1033" t="s">
        <v>8532</v>
      </c>
      <c r="F96" s="1034" t="s">
        <v>16551</v>
      </c>
      <c r="G96" s="1034">
        <v>600</v>
      </c>
      <c r="H96" s="1034" t="s">
        <v>944</v>
      </c>
      <c r="I96" s="1035">
        <v>5</v>
      </c>
      <c r="J96" s="1038"/>
      <c r="K96" s="1036"/>
      <c r="L96" s="1037" t="s">
        <v>127</v>
      </c>
      <c r="M96" s="1039"/>
      <c r="N96" s="1038"/>
      <c r="O96" s="1036"/>
      <c r="P96" s="1037"/>
      <c r="Q96" s="1039" t="s">
        <v>16268</v>
      </c>
      <c r="R96" s="1038"/>
      <c r="S96" s="1036"/>
      <c r="T96" s="1037"/>
      <c r="U96" s="1039" t="s">
        <v>127</v>
      </c>
      <c r="V96" s="1038"/>
      <c r="W96" s="1036"/>
      <c r="X96" s="1037" t="s">
        <v>127</v>
      </c>
      <c r="Y96" s="1039"/>
      <c r="Z96" s="1040">
        <v>3.0638297872340425</v>
      </c>
      <c r="AA96" s="1040" t="s">
        <v>127</v>
      </c>
      <c r="AB96" s="1199" t="s">
        <v>420</v>
      </c>
      <c r="AC96" s="1040" t="s">
        <v>420</v>
      </c>
      <c r="AD96" s="1040" t="s">
        <v>420</v>
      </c>
      <c r="AE96" s="1040" t="s">
        <v>420</v>
      </c>
      <c r="AF96" s="1041" t="s">
        <v>213</v>
      </c>
      <c r="AG96" s="1041">
        <v>2</v>
      </c>
      <c r="AH96" s="1042" t="s">
        <v>16259</v>
      </c>
      <c r="AI96" s="1060" t="s">
        <v>655</v>
      </c>
      <c r="AJ96" s="1060" t="s">
        <v>16287</v>
      </c>
      <c r="AK96" s="1200" t="s">
        <v>643</v>
      </c>
      <c r="AL96" s="1060"/>
      <c r="AM96" s="1404"/>
      <c r="AN96" s="1404"/>
      <c r="AO96" s="1404"/>
      <c r="AP96" s="1404"/>
      <c r="AQ96" s="1404"/>
      <c r="AR96" s="1044"/>
      <c r="AS96" s="1034" t="s">
        <v>16625</v>
      </c>
      <c r="AT96" s="1034" t="s">
        <v>16626</v>
      </c>
      <c r="AU96" s="1034" t="s">
        <v>16631</v>
      </c>
      <c r="AV96" s="1034" t="s">
        <v>420</v>
      </c>
    </row>
    <row r="97" spans="1:48">
      <c r="A97" s="1030">
        <v>46025</v>
      </c>
      <c r="B97" s="1031" t="s">
        <v>218</v>
      </c>
      <c r="C97" s="1031" t="s">
        <v>16506</v>
      </c>
      <c r="D97" s="1032" t="s">
        <v>646</v>
      </c>
      <c r="E97" s="1033" t="s">
        <v>471</v>
      </c>
      <c r="F97" s="1034" t="s">
        <v>15867</v>
      </c>
      <c r="G97" s="1034">
        <v>700</v>
      </c>
      <c r="H97" s="1034" t="s">
        <v>812</v>
      </c>
      <c r="I97" s="1035">
        <v>5</v>
      </c>
      <c r="J97" s="1038">
        <v>46</v>
      </c>
      <c r="K97" s="1036">
        <v>0</v>
      </c>
      <c r="L97" s="1037">
        <v>7446</v>
      </c>
      <c r="M97" s="1039">
        <v>7534</v>
      </c>
      <c r="N97" s="1038">
        <v>24</v>
      </c>
      <c r="O97" s="1036">
        <v>0</v>
      </c>
      <c r="P97" s="1037">
        <v>7289</v>
      </c>
      <c r="Q97" s="1039">
        <v>7215</v>
      </c>
      <c r="R97" s="1038">
        <v>26</v>
      </c>
      <c r="S97" s="1036">
        <v>0</v>
      </c>
      <c r="T97" s="1037">
        <v>7070</v>
      </c>
      <c r="U97" s="1039">
        <v>7136</v>
      </c>
      <c r="V97" s="1038">
        <v>60</v>
      </c>
      <c r="W97" s="1036">
        <v>0</v>
      </c>
      <c r="X97" s="1037">
        <v>7113</v>
      </c>
      <c r="Y97" s="1039">
        <v>7265</v>
      </c>
      <c r="Z97" s="1040">
        <v>3.2432432432432434</v>
      </c>
      <c r="AA97" s="1040">
        <v>26</v>
      </c>
      <c r="AB97" s="1199">
        <v>1</v>
      </c>
      <c r="AC97" s="1040">
        <v>72.584999999999994</v>
      </c>
      <c r="AD97" s="1040">
        <v>3.25</v>
      </c>
      <c r="AE97" s="1040">
        <v>3.25</v>
      </c>
      <c r="AF97" s="1041" t="s">
        <v>213</v>
      </c>
      <c r="AG97" s="1041">
        <v>0.5</v>
      </c>
      <c r="AH97" s="1042" t="s">
        <v>16259</v>
      </c>
      <c r="AI97" s="1060" t="s">
        <v>655</v>
      </c>
      <c r="AJ97" s="1060" t="s">
        <v>16287</v>
      </c>
      <c r="AK97" s="1239" t="s">
        <v>643</v>
      </c>
      <c r="AL97" s="1060">
        <v>50</v>
      </c>
      <c r="AM97" s="1404">
        <v>46011</v>
      </c>
      <c r="AN97" s="1404">
        <v>46012</v>
      </c>
      <c r="AO97" s="1404"/>
      <c r="AP97" s="1404"/>
      <c r="AQ97" s="1404"/>
      <c r="AR97" s="1044"/>
      <c r="AS97" s="1034" t="s">
        <v>16629</v>
      </c>
      <c r="AT97" s="1034" t="s">
        <v>16628</v>
      </c>
      <c r="AU97" s="1034" t="s">
        <v>16627</v>
      </c>
      <c r="AV97" s="1034">
        <v>1.3169822399999997</v>
      </c>
    </row>
    <row r="98" spans="1:48">
      <c r="A98" s="1030">
        <v>46025</v>
      </c>
      <c r="B98" s="1031" t="s">
        <v>219</v>
      </c>
      <c r="C98" s="1031" t="s">
        <v>16496</v>
      </c>
      <c r="D98" s="1032"/>
      <c r="E98" s="1033" t="s">
        <v>1877</v>
      </c>
      <c r="F98" s="1034" t="s">
        <v>16497</v>
      </c>
      <c r="G98" s="1034">
        <v>500</v>
      </c>
      <c r="H98" s="1034" t="s">
        <v>1237</v>
      </c>
      <c r="I98" s="1035">
        <v>3.7</v>
      </c>
      <c r="J98" s="1038">
        <v>13</v>
      </c>
      <c r="K98" s="1036">
        <v>0</v>
      </c>
      <c r="L98" s="1037">
        <v>9158</v>
      </c>
      <c r="M98" s="1039">
        <v>8594</v>
      </c>
      <c r="N98" s="1038">
        <v>7</v>
      </c>
      <c r="O98" s="1036">
        <v>0</v>
      </c>
      <c r="P98" s="1037">
        <v>9158</v>
      </c>
      <c r="Q98" s="1039">
        <v>8441</v>
      </c>
      <c r="R98" s="1038">
        <v>10</v>
      </c>
      <c r="S98" s="1036">
        <v>0</v>
      </c>
      <c r="T98" s="1037">
        <v>9080</v>
      </c>
      <c r="U98" s="1039">
        <v>8401</v>
      </c>
      <c r="V98" s="1038">
        <v>10</v>
      </c>
      <c r="W98" s="1036">
        <v>0</v>
      </c>
      <c r="X98" s="1037">
        <v>8832</v>
      </c>
      <c r="Y98" s="1039">
        <v>8524</v>
      </c>
      <c r="Z98" s="1040">
        <v>1.5982241953385128</v>
      </c>
      <c r="AA98" s="1040">
        <v>13.333333333333334</v>
      </c>
      <c r="AB98" s="1199">
        <v>1</v>
      </c>
      <c r="AC98" s="1040">
        <v>87.734999999999999</v>
      </c>
      <c r="AD98" s="1040">
        <v>1.6666666666666667</v>
      </c>
      <c r="AE98" s="1040">
        <v>1.6666666666666667</v>
      </c>
      <c r="AF98" s="1041" t="s">
        <v>213</v>
      </c>
      <c r="AG98" s="1041">
        <v>1</v>
      </c>
      <c r="AH98" s="1042" t="s">
        <v>844</v>
      </c>
      <c r="AI98" s="1060" t="s">
        <v>844</v>
      </c>
      <c r="AJ98" s="1238" t="s">
        <v>16267</v>
      </c>
      <c r="AK98" s="1239" t="s">
        <v>15469</v>
      </c>
      <c r="AL98" s="1060">
        <v>8</v>
      </c>
      <c r="AM98" s="1406">
        <v>45955</v>
      </c>
      <c r="AN98" s="1404">
        <v>45956</v>
      </c>
      <c r="AO98" s="1404">
        <v>45958</v>
      </c>
      <c r="AP98" s="1404"/>
      <c r="AQ98" s="1404"/>
      <c r="AR98" s="1044"/>
      <c r="AS98" s="1034" t="s">
        <v>16625</v>
      </c>
      <c r="AT98" s="1034" t="s">
        <v>16628</v>
      </c>
      <c r="AU98" s="1034" t="s">
        <v>16627</v>
      </c>
      <c r="AV98" s="1034">
        <v>1.1370456</v>
      </c>
    </row>
    <row r="99" spans="1:48">
      <c r="A99" s="1030">
        <v>46025</v>
      </c>
      <c r="B99" s="1031" t="s">
        <v>220</v>
      </c>
      <c r="C99" s="1031" t="s">
        <v>16515</v>
      </c>
      <c r="D99" s="1032"/>
      <c r="E99" s="1033" t="s">
        <v>478</v>
      </c>
      <c r="F99" s="1034" t="s">
        <v>16544</v>
      </c>
      <c r="G99" s="1034">
        <v>650</v>
      </c>
      <c r="H99" s="1034" t="s">
        <v>959</v>
      </c>
      <c r="I99" s="1035">
        <v>5</v>
      </c>
      <c r="J99" s="1038">
        <v>10</v>
      </c>
      <c r="K99" s="1036">
        <v>0</v>
      </c>
      <c r="L99" s="1037">
        <v>8724</v>
      </c>
      <c r="M99" s="1039">
        <v>9058</v>
      </c>
      <c r="N99" s="1038">
        <v>9</v>
      </c>
      <c r="O99" s="1036">
        <v>2</v>
      </c>
      <c r="P99" s="1037">
        <v>8627</v>
      </c>
      <c r="Q99" s="1039">
        <v>8942</v>
      </c>
      <c r="R99" s="1038">
        <v>3</v>
      </c>
      <c r="S99" s="1036">
        <v>0</v>
      </c>
      <c r="T99" s="1037">
        <v>8595</v>
      </c>
      <c r="U99" s="1039">
        <v>9119</v>
      </c>
      <c r="V99" s="1038">
        <v>7</v>
      </c>
      <c r="W99" s="1036">
        <v>0</v>
      </c>
      <c r="X99" s="1037">
        <v>8541</v>
      </c>
      <c r="Y99" s="1039">
        <v>9174</v>
      </c>
      <c r="Z99" s="1040">
        <v>1.5157894736842106</v>
      </c>
      <c r="AA99" s="1040">
        <v>9.6666666666666661</v>
      </c>
      <c r="AB99" s="1199">
        <v>0.99365651709401714</v>
      </c>
      <c r="AC99" s="1040">
        <v>88.474999999999994</v>
      </c>
      <c r="AD99" s="1040">
        <v>1.2083333333333333</v>
      </c>
      <c r="AE99" s="1040">
        <v>1.125</v>
      </c>
      <c r="AF99" s="1041" t="s">
        <v>213</v>
      </c>
      <c r="AG99" s="1041">
        <v>1</v>
      </c>
      <c r="AH99" s="1042" t="s">
        <v>16273</v>
      </c>
      <c r="AI99" s="1060" t="s">
        <v>650</v>
      </c>
      <c r="AJ99" s="1238" t="s">
        <v>16267</v>
      </c>
      <c r="AK99" s="1200" t="s">
        <v>15469</v>
      </c>
      <c r="AL99" s="1060">
        <v>54</v>
      </c>
      <c r="AM99" s="1404">
        <v>46006</v>
      </c>
      <c r="AN99" s="1404">
        <v>46007</v>
      </c>
      <c r="AO99" s="1404"/>
      <c r="AP99" s="1404"/>
      <c r="AQ99" s="1404"/>
      <c r="AR99" s="1044"/>
      <c r="AS99" s="1034" t="s">
        <v>16625</v>
      </c>
      <c r="AT99" s="1034" t="s">
        <v>16628</v>
      </c>
      <c r="AU99" s="1034" t="s">
        <v>16627</v>
      </c>
      <c r="AV99" s="1034">
        <v>1.4906268</v>
      </c>
    </row>
    <row r="100" spans="1:48">
      <c r="A100" s="1030">
        <v>46025</v>
      </c>
      <c r="B100" s="1031" t="s">
        <v>221</v>
      </c>
      <c r="C100" s="1031" t="s">
        <v>645</v>
      </c>
      <c r="D100" s="1032"/>
      <c r="E100" s="1033" t="s">
        <v>420</v>
      </c>
      <c r="F100" s="1034" t="s">
        <v>420</v>
      </c>
      <c r="G100" s="1034" t="s">
        <v>420</v>
      </c>
      <c r="H100" s="1034" t="s">
        <v>420</v>
      </c>
      <c r="I100" s="1035" t="s">
        <v>420</v>
      </c>
      <c r="J100" s="1038"/>
      <c r="K100" s="1036"/>
      <c r="L100" s="1037" t="s">
        <v>645</v>
      </c>
      <c r="M100" s="1039"/>
      <c r="N100" s="1038"/>
      <c r="O100" s="1036"/>
      <c r="P100" s="1037" t="s">
        <v>645</v>
      </c>
      <c r="Q100" s="1039"/>
      <c r="R100" s="1038"/>
      <c r="S100" s="1036"/>
      <c r="T100" s="1037" t="s">
        <v>645</v>
      </c>
      <c r="U100" s="1039"/>
      <c r="V100" s="1038"/>
      <c r="W100" s="1036"/>
      <c r="X100" s="1037" t="s">
        <v>645</v>
      </c>
      <c r="Y100" s="1039"/>
      <c r="Z100" s="1040" t="s">
        <v>420</v>
      </c>
      <c r="AA100" s="1040" t="s">
        <v>645</v>
      </c>
      <c r="AB100" s="1199" t="s">
        <v>420</v>
      </c>
      <c r="AC100" s="1040" t="s">
        <v>420</v>
      </c>
      <c r="AD100" s="1040" t="s">
        <v>420</v>
      </c>
      <c r="AE100" s="1040" t="s">
        <v>420</v>
      </c>
      <c r="AF100" s="1041" t="s">
        <v>213</v>
      </c>
      <c r="AG100" s="1041">
        <v>1</v>
      </c>
      <c r="AH100" s="1042" t="s">
        <v>16292</v>
      </c>
      <c r="AI100" s="1060" t="s">
        <v>15482</v>
      </c>
      <c r="AJ100" s="1043" t="s">
        <v>16260</v>
      </c>
      <c r="AK100" s="1200" t="s">
        <v>748</v>
      </c>
      <c r="AL100" s="1060"/>
      <c r="AM100" s="1404"/>
      <c r="AN100" s="1404"/>
      <c r="AO100" s="1404"/>
      <c r="AP100" s="1404"/>
      <c r="AQ100" s="1404"/>
      <c r="AR100" s="1044"/>
      <c r="AS100" s="1034" t="s">
        <v>16625</v>
      </c>
      <c r="AT100" s="1034" t="s">
        <v>16628</v>
      </c>
      <c r="AU100" s="1034" t="s">
        <v>420</v>
      </c>
      <c r="AV100" s="1034" t="s">
        <v>420</v>
      </c>
    </row>
    <row r="101" spans="1:48">
      <c r="A101" s="1030">
        <v>46025</v>
      </c>
      <c r="B101" s="1031" t="s">
        <v>222</v>
      </c>
      <c r="C101" s="1031" t="s">
        <v>16140</v>
      </c>
      <c r="D101" s="1032"/>
      <c r="E101" s="1033" t="s">
        <v>455</v>
      </c>
      <c r="F101" s="1034" t="s">
        <v>16101</v>
      </c>
      <c r="G101" s="1034">
        <v>800</v>
      </c>
      <c r="H101" s="1034" t="s">
        <v>876</v>
      </c>
      <c r="I101" s="1035">
        <v>5</v>
      </c>
      <c r="J101" s="1038">
        <v>33</v>
      </c>
      <c r="K101" s="1036">
        <v>0</v>
      </c>
      <c r="L101" s="1037">
        <v>9271</v>
      </c>
      <c r="M101" s="1039">
        <v>9131</v>
      </c>
      <c r="N101" s="1038">
        <v>3</v>
      </c>
      <c r="O101" s="1036">
        <v>0</v>
      </c>
      <c r="P101" s="1037">
        <v>9187</v>
      </c>
      <c r="Q101" s="1039">
        <v>8873</v>
      </c>
      <c r="R101" s="1038">
        <v>13</v>
      </c>
      <c r="S101" s="1036">
        <v>0</v>
      </c>
      <c r="T101" s="1037">
        <v>9071</v>
      </c>
      <c r="U101" s="1039">
        <v>8948</v>
      </c>
      <c r="V101" s="1038">
        <v>35</v>
      </c>
      <c r="W101" s="1036">
        <v>0</v>
      </c>
      <c r="X101" s="1037">
        <v>8726</v>
      </c>
      <c r="Y101" s="1039">
        <v>8741</v>
      </c>
      <c r="Z101" s="1040">
        <v>1.8701298701298701</v>
      </c>
      <c r="AA101" s="1040">
        <v>28</v>
      </c>
      <c r="AB101" s="1199">
        <v>1</v>
      </c>
      <c r="AC101" s="1040">
        <v>89.935000000000002</v>
      </c>
      <c r="AD101" s="1040">
        <v>3.5</v>
      </c>
      <c r="AE101" s="1040">
        <v>3.5</v>
      </c>
      <c r="AF101" s="1041" t="s">
        <v>213</v>
      </c>
      <c r="AG101" s="1041">
        <v>1</v>
      </c>
      <c r="AH101" s="1042" t="s">
        <v>16292</v>
      </c>
      <c r="AI101" s="1060" t="s">
        <v>15482</v>
      </c>
      <c r="AJ101" s="1043" t="s">
        <v>16260</v>
      </c>
      <c r="AK101" s="1239" t="s">
        <v>748</v>
      </c>
      <c r="AL101" s="1060">
        <v>53</v>
      </c>
      <c r="AM101" s="1404">
        <v>45992</v>
      </c>
      <c r="AN101" s="1404"/>
      <c r="AO101" s="1404"/>
      <c r="AP101" s="1404"/>
      <c r="AQ101" s="1404"/>
      <c r="AR101" s="1044"/>
      <c r="AS101" s="1034" t="s">
        <v>16625</v>
      </c>
      <c r="AT101" s="1034" t="s">
        <v>16628</v>
      </c>
      <c r="AU101" s="1034" t="s">
        <v>16627</v>
      </c>
      <c r="AV101" s="1034">
        <v>1.8648921600000001</v>
      </c>
    </row>
    <row r="102" spans="1:48">
      <c r="A102" s="1030">
        <v>46025</v>
      </c>
      <c r="B102" s="1031" t="s">
        <v>223</v>
      </c>
      <c r="C102" s="1031" t="s">
        <v>16496</v>
      </c>
      <c r="D102" s="1032"/>
      <c r="E102" s="1033" t="s">
        <v>1877</v>
      </c>
      <c r="F102" s="1034" t="s">
        <v>16497</v>
      </c>
      <c r="G102" s="1034">
        <v>500</v>
      </c>
      <c r="H102" s="1034" t="s">
        <v>1237</v>
      </c>
      <c r="I102" s="1035">
        <v>3.7</v>
      </c>
      <c r="J102" s="1038">
        <v>11</v>
      </c>
      <c r="K102" s="1036">
        <v>0</v>
      </c>
      <c r="L102" s="1037">
        <v>9325</v>
      </c>
      <c r="M102" s="1039">
        <v>9204</v>
      </c>
      <c r="N102" s="1038">
        <v>7</v>
      </c>
      <c r="O102" s="1036">
        <v>0</v>
      </c>
      <c r="P102" s="1037">
        <v>9309</v>
      </c>
      <c r="Q102" s="1039">
        <v>9118</v>
      </c>
      <c r="R102" s="1038">
        <v>7</v>
      </c>
      <c r="S102" s="1036">
        <v>0</v>
      </c>
      <c r="T102" s="1037">
        <v>9347</v>
      </c>
      <c r="U102" s="1039">
        <v>9138</v>
      </c>
      <c r="V102" s="1038">
        <v>23</v>
      </c>
      <c r="W102" s="1036">
        <v>4</v>
      </c>
      <c r="X102" s="1037">
        <v>9307</v>
      </c>
      <c r="Y102" s="1039">
        <v>9188</v>
      </c>
      <c r="Z102" s="1040">
        <v>1.5982241953385128</v>
      </c>
      <c r="AA102" s="1040">
        <v>16</v>
      </c>
      <c r="AB102" s="1199">
        <v>0.98796741452991454</v>
      </c>
      <c r="AC102" s="1040">
        <v>92.42</v>
      </c>
      <c r="AD102" s="1040">
        <v>2</v>
      </c>
      <c r="AE102" s="1040">
        <v>1.8333333333333333</v>
      </c>
      <c r="AF102" s="1041" t="s">
        <v>213</v>
      </c>
      <c r="AG102" s="1041">
        <v>1</v>
      </c>
      <c r="AH102" s="1042" t="s">
        <v>16259</v>
      </c>
      <c r="AI102" s="1060" t="s">
        <v>655</v>
      </c>
      <c r="AJ102" s="1060" t="s">
        <v>16287</v>
      </c>
      <c r="AK102" s="1239" t="s">
        <v>643</v>
      </c>
      <c r="AL102" s="1060">
        <v>8</v>
      </c>
      <c r="AM102" s="1406">
        <v>45954</v>
      </c>
      <c r="AN102" s="1404">
        <v>45955</v>
      </c>
      <c r="AO102" s="1404">
        <v>45956</v>
      </c>
      <c r="AP102" s="1404"/>
      <c r="AQ102" s="1404"/>
      <c r="AR102" s="1044"/>
      <c r="AS102" s="1034" t="s">
        <v>16625</v>
      </c>
      <c r="AT102" s="1034" t="s">
        <v>16628</v>
      </c>
      <c r="AU102" s="1034" t="s">
        <v>16627</v>
      </c>
      <c r="AV102" s="1034">
        <v>1.1977632</v>
      </c>
    </row>
    <row r="103" spans="1:48">
      <c r="A103" s="1030">
        <v>46025</v>
      </c>
      <c r="B103" s="1031" t="s">
        <v>224</v>
      </c>
      <c r="C103" s="1031" t="s">
        <v>16511</v>
      </c>
      <c r="D103" s="1032" t="s">
        <v>646</v>
      </c>
      <c r="E103" s="1033" t="s">
        <v>471</v>
      </c>
      <c r="F103" s="1034" t="s">
        <v>15867</v>
      </c>
      <c r="G103" s="1034">
        <v>700</v>
      </c>
      <c r="H103" s="1034" t="s">
        <v>879</v>
      </c>
      <c r="I103" s="1035">
        <v>5</v>
      </c>
      <c r="J103" s="1038">
        <v>30</v>
      </c>
      <c r="K103" s="1036">
        <v>0</v>
      </c>
      <c r="L103" s="1037">
        <v>8817</v>
      </c>
      <c r="M103" s="1039">
        <v>8466</v>
      </c>
      <c r="N103" s="1038">
        <v>20</v>
      </c>
      <c r="O103" s="1036">
        <v>0</v>
      </c>
      <c r="P103" s="1037">
        <v>8496</v>
      </c>
      <c r="Q103" s="1039">
        <v>8635</v>
      </c>
      <c r="R103" s="1038">
        <v>22</v>
      </c>
      <c r="S103" s="1036">
        <v>0</v>
      </c>
      <c r="T103" s="1037">
        <v>8778</v>
      </c>
      <c r="U103" s="1039">
        <v>8479</v>
      </c>
      <c r="V103" s="1038">
        <v>40</v>
      </c>
      <c r="W103" s="1036">
        <v>0</v>
      </c>
      <c r="X103" s="1037">
        <v>8572</v>
      </c>
      <c r="Y103" s="1039">
        <v>8399</v>
      </c>
      <c r="Z103" s="1040">
        <v>3.2727272727272729</v>
      </c>
      <c r="AA103" s="1040">
        <v>18.666666666666668</v>
      </c>
      <c r="AB103" s="1199">
        <v>1</v>
      </c>
      <c r="AC103" s="1040">
        <v>85.802499999999995</v>
      </c>
      <c r="AD103" s="1040">
        <v>2.3333333333333335</v>
      </c>
      <c r="AE103" s="1040">
        <v>2.3333333333333335</v>
      </c>
      <c r="AF103" s="1041" t="s">
        <v>213</v>
      </c>
      <c r="AG103" s="1041">
        <v>0.5</v>
      </c>
      <c r="AH103" s="1042" t="s">
        <v>16259</v>
      </c>
      <c r="AI103" s="1060" t="s">
        <v>655</v>
      </c>
      <c r="AJ103" s="1060" t="s">
        <v>16287</v>
      </c>
      <c r="AK103" s="1200" t="s">
        <v>643</v>
      </c>
      <c r="AL103" s="1060">
        <v>50</v>
      </c>
      <c r="AM103" s="1404">
        <v>46016</v>
      </c>
      <c r="AN103" s="1404">
        <v>46017</v>
      </c>
      <c r="AO103" s="1404">
        <v>46018</v>
      </c>
      <c r="AP103" s="1404"/>
      <c r="AQ103" s="1404"/>
      <c r="AR103" s="1044"/>
      <c r="AS103" s="1034" t="s">
        <v>16629</v>
      </c>
      <c r="AT103" s="1034" t="s">
        <v>16628</v>
      </c>
      <c r="AU103" s="1034" t="s">
        <v>16627</v>
      </c>
      <c r="AV103" s="1034">
        <v>1.5568005600000001</v>
      </c>
    </row>
    <row r="104" spans="1:48">
      <c r="A104" s="1030">
        <v>46025</v>
      </c>
      <c r="B104" s="1031" t="s">
        <v>225</v>
      </c>
      <c r="C104" s="1031" t="s">
        <v>16491</v>
      </c>
      <c r="D104" s="1032"/>
      <c r="E104" s="1033" t="s">
        <v>210</v>
      </c>
      <c r="F104" s="1034" t="s">
        <v>16492</v>
      </c>
      <c r="G104" s="1034">
        <v>650</v>
      </c>
      <c r="H104" s="1034" t="s">
        <v>474</v>
      </c>
      <c r="I104" s="1035">
        <v>5</v>
      </c>
      <c r="J104" s="1038">
        <v>25</v>
      </c>
      <c r="K104" s="1036">
        <v>4</v>
      </c>
      <c r="L104" s="1037">
        <v>8810</v>
      </c>
      <c r="M104" s="1039">
        <v>8401</v>
      </c>
      <c r="N104" s="1038">
        <v>4</v>
      </c>
      <c r="O104" s="1036">
        <v>0</v>
      </c>
      <c r="P104" s="1037">
        <v>9102</v>
      </c>
      <c r="Q104" s="1039">
        <v>8614</v>
      </c>
      <c r="R104" s="1038">
        <v>10</v>
      </c>
      <c r="S104" s="1036">
        <v>0</v>
      </c>
      <c r="T104" s="1037">
        <v>8895</v>
      </c>
      <c r="U104" s="1039">
        <v>8516</v>
      </c>
      <c r="V104" s="1038">
        <v>24</v>
      </c>
      <c r="W104" s="1036">
        <v>4</v>
      </c>
      <c r="X104" s="1037">
        <v>8919</v>
      </c>
      <c r="Y104" s="1039">
        <v>8521</v>
      </c>
      <c r="Z104" s="1040">
        <v>3.0573248407643314</v>
      </c>
      <c r="AA104" s="1040">
        <v>21</v>
      </c>
      <c r="AB104" s="1199">
        <v>0.98741987179487178</v>
      </c>
      <c r="AC104" s="1040">
        <v>87.222499999999997</v>
      </c>
      <c r="AD104" s="1040">
        <v>2.625</v>
      </c>
      <c r="AE104" s="1040">
        <v>2.2916666666666665</v>
      </c>
      <c r="AF104" s="1041" t="s">
        <v>213</v>
      </c>
      <c r="AG104" s="1041">
        <v>1</v>
      </c>
      <c r="AH104" s="1042" t="s">
        <v>16273</v>
      </c>
      <c r="AI104" s="1060" t="s">
        <v>650</v>
      </c>
      <c r="AJ104" s="1060" t="s">
        <v>16297</v>
      </c>
      <c r="AK104" s="1200" t="s">
        <v>845</v>
      </c>
      <c r="AL104" s="1060">
        <v>50</v>
      </c>
      <c r="AM104" s="1404">
        <v>46011</v>
      </c>
      <c r="AN104" s="1404">
        <v>46012</v>
      </c>
      <c r="AO104" s="1404">
        <v>46013</v>
      </c>
      <c r="AP104" s="1404">
        <v>46014</v>
      </c>
      <c r="AQ104" s="1404">
        <v>46015</v>
      </c>
      <c r="AR104" s="1044"/>
      <c r="AS104" s="1034" t="s">
        <v>16625</v>
      </c>
      <c r="AT104" s="1034" t="s">
        <v>16628</v>
      </c>
      <c r="AU104" s="1034" t="s">
        <v>16630</v>
      </c>
      <c r="AV104" s="1034">
        <v>2.9390493599999998</v>
      </c>
    </row>
    <row r="105" spans="1:48">
      <c r="A105" s="1030">
        <v>46025</v>
      </c>
      <c r="B105" s="1031" t="s">
        <v>226</v>
      </c>
      <c r="C105" s="1031" t="s">
        <v>16512</v>
      </c>
      <c r="D105" s="1032"/>
      <c r="E105" s="1033" t="s">
        <v>1823</v>
      </c>
      <c r="F105" s="1034" t="s">
        <v>16485</v>
      </c>
      <c r="G105" s="1034">
        <v>800</v>
      </c>
      <c r="H105" s="1034" t="s">
        <v>488</v>
      </c>
      <c r="I105" s="1035">
        <v>5</v>
      </c>
      <c r="J105" s="1038">
        <v>10</v>
      </c>
      <c r="K105" s="1036">
        <v>0</v>
      </c>
      <c r="L105" s="1037">
        <v>8522</v>
      </c>
      <c r="M105" s="1039">
        <v>9139</v>
      </c>
      <c r="N105" s="1038">
        <v>2</v>
      </c>
      <c r="O105" s="1036">
        <v>0</v>
      </c>
      <c r="P105" s="1037">
        <v>8503</v>
      </c>
      <c r="Q105" s="1039">
        <v>9202</v>
      </c>
      <c r="R105" s="1038">
        <v>2</v>
      </c>
      <c r="S105" s="1036">
        <v>0</v>
      </c>
      <c r="T105" s="1037">
        <v>8473</v>
      </c>
      <c r="U105" s="1039">
        <v>9151</v>
      </c>
      <c r="V105" s="1038">
        <v>15</v>
      </c>
      <c r="W105" s="1036">
        <v>0</v>
      </c>
      <c r="X105" s="1037">
        <v>8435</v>
      </c>
      <c r="Y105" s="1039">
        <v>9042</v>
      </c>
      <c r="Z105" s="1040">
        <v>1.8701298701298701</v>
      </c>
      <c r="AA105" s="1040">
        <v>9.6666666666666661</v>
      </c>
      <c r="AB105" s="1199">
        <v>1</v>
      </c>
      <c r="AC105" s="1040">
        <v>88.083749999999995</v>
      </c>
      <c r="AD105" s="1040">
        <v>1.2083333333333333</v>
      </c>
      <c r="AE105" s="1040">
        <v>1.2083333333333333</v>
      </c>
      <c r="AF105" s="1041" t="s">
        <v>213</v>
      </c>
      <c r="AG105" s="1041">
        <v>1</v>
      </c>
      <c r="AH105" s="1042" t="s">
        <v>16292</v>
      </c>
      <c r="AI105" s="1060" t="s">
        <v>15482</v>
      </c>
      <c r="AJ105" s="1060" t="s">
        <v>16297</v>
      </c>
      <c r="AK105" s="1200" t="s">
        <v>845</v>
      </c>
      <c r="AL105" s="1060">
        <v>57</v>
      </c>
      <c r="AM105" s="1404">
        <v>45992</v>
      </c>
      <c r="AN105" s="1404">
        <v>45993</v>
      </c>
      <c r="AO105" s="1404">
        <v>45994</v>
      </c>
      <c r="AP105" s="1404"/>
      <c r="AQ105" s="1404"/>
      <c r="AR105" s="1044"/>
      <c r="AS105" s="1034" t="s">
        <v>16625</v>
      </c>
      <c r="AT105" s="1034" t="s">
        <v>16628</v>
      </c>
      <c r="AU105" s="1034" t="s">
        <v>16627</v>
      </c>
      <c r="AV105" s="1034">
        <v>1.82650464</v>
      </c>
    </row>
    <row r="106" spans="1:48">
      <c r="A106" s="1030">
        <v>46025</v>
      </c>
      <c r="B106" s="1031" t="s">
        <v>227</v>
      </c>
      <c r="C106" s="1031" t="s">
        <v>16548</v>
      </c>
      <c r="D106" s="1032"/>
      <c r="E106" s="1033" t="s">
        <v>299</v>
      </c>
      <c r="F106" s="1034" t="s">
        <v>16150</v>
      </c>
      <c r="G106" s="1034">
        <v>700</v>
      </c>
      <c r="H106" s="1034" t="s">
        <v>784</v>
      </c>
      <c r="I106" s="1035">
        <v>5</v>
      </c>
      <c r="J106" s="1038"/>
      <c r="K106" s="1036"/>
      <c r="L106" s="1037" t="s">
        <v>16274</v>
      </c>
      <c r="M106" s="1039"/>
      <c r="N106" s="1038"/>
      <c r="O106" s="1036"/>
      <c r="P106" s="1037" t="s">
        <v>16295</v>
      </c>
      <c r="Q106" s="1039"/>
      <c r="R106" s="1038">
        <v>21</v>
      </c>
      <c r="S106" s="1036">
        <v>0</v>
      </c>
      <c r="T106" s="1037">
        <v>7886</v>
      </c>
      <c r="U106" s="1039">
        <v>7904</v>
      </c>
      <c r="V106" s="1038">
        <v>41</v>
      </c>
      <c r="W106" s="1036">
        <v>0</v>
      </c>
      <c r="X106" s="1037">
        <v>8807</v>
      </c>
      <c r="Y106" s="1039">
        <v>9023</v>
      </c>
      <c r="Z106" s="1040">
        <v>2.2464898595943836</v>
      </c>
      <c r="AA106" s="1040" t="s">
        <v>660</v>
      </c>
      <c r="AB106" s="1199" t="s">
        <v>420</v>
      </c>
      <c r="AC106" s="1040" t="s">
        <v>420</v>
      </c>
      <c r="AD106" s="1040" t="s">
        <v>420</v>
      </c>
      <c r="AE106" s="1040" t="s">
        <v>420</v>
      </c>
      <c r="AF106" s="1041" t="s">
        <v>213</v>
      </c>
      <c r="AG106" s="1041">
        <v>1</v>
      </c>
      <c r="AH106" s="1042" t="s">
        <v>16292</v>
      </c>
      <c r="AI106" s="1060" t="s">
        <v>15482</v>
      </c>
      <c r="AJ106" s="1043" t="s">
        <v>16260</v>
      </c>
      <c r="AK106" s="1200" t="s">
        <v>748</v>
      </c>
      <c r="AL106" s="1060">
        <v>53</v>
      </c>
      <c r="AM106" s="1404">
        <v>45908</v>
      </c>
      <c r="AN106" s="1404">
        <v>45909</v>
      </c>
      <c r="AO106" s="1404">
        <v>45911</v>
      </c>
      <c r="AP106" s="1404"/>
      <c r="AQ106" s="1404"/>
      <c r="AR106" s="1044"/>
      <c r="AS106" s="1034" t="s">
        <v>16625</v>
      </c>
      <c r="AT106" s="1034" t="s">
        <v>16628</v>
      </c>
      <c r="AU106" s="1034" t="s">
        <v>16632</v>
      </c>
      <c r="AV106" s="1034" t="s">
        <v>420</v>
      </c>
    </row>
    <row r="107" spans="1:48">
      <c r="A107" s="1030">
        <v>46025</v>
      </c>
      <c r="B107" s="1031" t="s">
        <v>228</v>
      </c>
      <c r="C107" s="1031" t="s">
        <v>16541</v>
      </c>
      <c r="D107" s="1032"/>
      <c r="E107" s="1033" t="s">
        <v>1877</v>
      </c>
      <c r="F107" s="1034" t="s">
        <v>16543</v>
      </c>
      <c r="G107" s="1034">
        <v>500</v>
      </c>
      <c r="H107" s="1034" t="s">
        <v>16545</v>
      </c>
      <c r="I107" s="1035">
        <v>3.7</v>
      </c>
      <c r="J107" s="1038"/>
      <c r="K107" s="1036"/>
      <c r="L107" s="1037" t="s">
        <v>16268</v>
      </c>
      <c r="M107" s="1039"/>
      <c r="N107" s="1038"/>
      <c r="O107" s="1036"/>
      <c r="P107" s="1037" t="s">
        <v>16268</v>
      </c>
      <c r="Q107" s="1039"/>
      <c r="R107" s="1038"/>
      <c r="S107" s="1036"/>
      <c r="T107" s="1037" t="s">
        <v>16268</v>
      </c>
      <c r="U107" s="1039"/>
      <c r="V107" s="1038"/>
      <c r="W107" s="1036"/>
      <c r="X107" s="1037" t="s">
        <v>16268</v>
      </c>
      <c r="Y107" s="1039"/>
      <c r="Z107" s="1040">
        <v>1.6216216216216217</v>
      </c>
      <c r="AA107" s="1040" t="s">
        <v>127</v>
      </c>
      <c r="AB107" s="1199" t="s">
        <v>420</v>
      </c>
      <c r="AC107" s="1040" t="s">
        <v>420</v>
      </c>
      <c r="AD107" s="1040" t="s">
        <v>420</v>
      </c>
      <c r="AE107" s="1040" t="s">
        <v>420</v>
      </c>
      <c r="AF107" s="1041" t="s">
        <v>213</v>
      </c>
      <c r="AG107" s="1041">
        <v>2</v>
      </c>
      <c r="AH107" s="1042" t="s">
        <v>16292</v>
      </c>
      <c r="AI107" s="1060" t="s">
        <v>15482</v>
      </c>
      <c r="AJ107" s="1043" t="s">
        <v>16260</v>
      </c>
      <c r="AK107" s="1407" t="s">
        <v>748</v>
      </c>
      <c r="AL107" s="1408">
        <v>58</v>
      </c>
      <c r="AM107" s="1404">
        <v>45999</v>
      </c>
      <c r="AN107" s="1404">
        <v>46000</v>
      </c>
      <c r="AO107" s="1404">
        <v>46001</v>
      </c>
      <c r="AP107" s="1404">
        <v>46002</v>
      </c>
      <c r="AQ107" s="1404"/>
      <c r="AR107" s="1044"/>
      <c r="AS107" s="1034" t="s">
        <v>16625</v>
      </c>
      <c r="AT107" s="1034" t="s">
        <v>16626</v>
      </c>
      <c r="AU107" s="1034" t="s">
        <v>16627</v>
      </c>
      <c r="AV107" s="1034" t="s">
        <v>420</v>
      </c>
    </row>
    <row r="108" spans="1:48">
      <c r="A108" s="1030">
        <v>46025</v>
      </c>
      <c r="B108" s="1031" t="s">
        <v>228</v>
      </c>
      <c r="C108" s="1031" t="s">
        <v>16577</v>
      </c>
      <c r="D108" s="1032"/>
      <c r="E108" s="1033" t="s">
        <v>1877</v>
      </c>
      <c r="F108" s="1034" t="s">
        <v>16497</v>
      </c>
      <c r="G108" s="1034">
        <v>500</v>
      </c>
      <c r="H108" s="1034" t="s">
        <v>634</v>
      </c>
      <c r="I108" s="1035">
        <v>3.7</v>
      </c>
      <c r="J108" s="1038">
        <v>10</v>
      </c>
      <c r="K108" s="1036">
        <v>0</v>
      </c>
      <c r="L108" s="1037"/>
      <c r="M108" s="1039">
        <v>9459</v>
      </c>
      <c r="N108" s="1038">
        <v>2</v>
      </c>
      <c r="O108" s="1036">
        <v>0</v>
      </c>
      <c r="P108" s="1037"/>
      <c r="Q108" s="1039">
        <v>9551</v>
      </c>
      <c r="R108" s="1038">
        <v>1</v>
      </c>
      <c r="S108" s="1036">
        <v>0</v>
      </c>
      <c r="T108" s="1037"/>
      <c r="U108" s="1039">
        <v>9564</v>
      </c>
      <c r="V108" s="1038">
        <v>3</v>
      </c>
      <c r="W108" s="1036">
        <v>0</v>
      </c>
      <c r="X108" s="1037">
        <v>9438</v>
      </c>
      <c r="Y108" s="1039"/>
      <c r="Z108" s="1040">
        <v>1.6089385474860336</v>
      </c>
      <c r="AA108" s="1040">
        <v>10.666666666666666</v>
      </c>
      <c r="AB108" s="1199">
        <v>1</v>
      </c>
      <c r="AC108" s="1040">
        <v>95.03</v>
      </c>
      <c r="AD108" s="1040">
        <v>1.3333333333333333</v>
      </c>
      <c r="AE108" s="1040">
        <v>1.3333333333333333</v>
      </c>
      <c r="AF108" s="1041" t="s">
        <v>213</v>
      </c>
      <c r="AG108" s="1041">
        <v>2</v>
      </c>
      <c r="AH108" s="1042" t="s">
        <v>16292</v>
      </c>
      <c r="AI108" s="1060" t="s">
        <v>15482</v>
      </c>
      <c r="AJ108" s="1043" t="s">
        <v>16260</v>
      </c>
      <c r="AK108" s="1200" t="s">
        <v>748</v>
      </c>
      <c r="AL108" s="1203">
        <v>8</v>
      </c>
      <c r="AM108" s="1404">
        <v>45956</v>
      </c>
      <c r="AN108" s="1404">
        <v>45957</v>
      </c>
      <c r="AO108" s="1404"/>
      <c r="AP108" s="1404"/>
      <c r="AQ108" s="1404"/>
      <c r="AR108" s="1044"/>
      <c r="AS108" s="1034" t="s">
        <v>16625</v>
      </c>
      <c r="AT108" s="1034" t="s">
        <v>16626</v>
      </c>
      <c r="AU108" s="1034" t="s">
        <v>16627</v>
      </c>
      <c r="AV108" s="1034">
        <v>0.61579439999999996</v>
      </c>
    </row>
    <row r="109" spans="1:48">
      <c r="A109" s="1030">
        <v>46025</v>
      </c>
      <c r="B109" s="1031" t="s">
        <v>229</v>
      </c>
      <c r="C109" s="1031" t="s">
        <v>16571</v>
      </c>
      <c r="D109" s="1032"/>
      <c r="E109" s="1033" t="s">
        <v>829</v>
      </c>
      <c r="F109" s="1034" t="s">
        <v>16573</v>
      </c>
      <c r="G109" s="1034">
        <v>670</v>
      </c>
      <c r="H109" s="1034" t="s">
        <v>699</v>
      </c>
      <c r="I109" s="1035">
        <v>5</v>
      </c>
      <c r="J109" s="1038">
        <v>35</v>
      </c>
      <c r="K109" s="1036">
        <v>0</v>
      </c>
      <c r="L109" s="1037">
        <v>8775</v>
      </c>
      <c r="M109" s="1039">
        <v>8650</v>
      </c>
      <c r="N109" s="1038">
        <v>16</v>
      </c>
      <c r="O109" s="1036">
        <v>0</v>
      </c>
      <c r="P109" s="1037">
        <v>8489</v>
      </c>
      <c r="Q109" s="1039">
        <v>8138</v>
      </c>
      <c r="R109" s="1038">
        <v>13</v>
      </c>
      <c r="S109" s="1036">
        <v>0</v>
      </c>
      <c r="T109" s="1037">
        <v>8387</v>
      </c>
      <c r="U109" s="1039">
        <v>8303</v>
      </c>
      <c r="V109" s="1038">
        <v>22</v>
      </c>
      <c r="W109" s="1036">
        <v>2</v>
      </c>
      <c r="X109" s="1037">
        <v>8534</v>
      </c>
      <c r="Y109" s="1039">
        <v>8264</v>
      </c>
      <c r="Z109" s="1040">
        <v>3.1236442516268981</v>
      </c>
      <c r="AA109" s="1040">
        <v>28.666666666666668</v>
      </c>
      <c r="AB109" s="1199">
        <v>0.99692174145299151</v>
      </c>
      <c r="AC109" s="1040">
        <v>84.424999999999997</v>
      </c>
      <c r="AD109" s="1040">
        <v>3.5833333333333335</v>
      </c>
      <c r="AE109" s="1040">
        <v>3.5</v>
      </c>
      <c r="AF109" s="1041" t="s">
        <v>213</v>
      </c>
      <c r="AG109" s="1041">
        <v>1</v>
      </c>
      <c r="AH109" s="1042" t="s">
        <v>16292</v>
      </c>
      <c r="AI109" s="1060" t="s">
        <v>15482</v>
      </c>
      <c r="AJ109" s="1043" t="s">
        <v>16260</v>
      </c>
      <c r="AK109" s="1200" t="s">
        <v>748</v>
      </c>
      <c r="AL109" s="1060">
        <v>51</v>
      </c>
      <c r="AM109" s="1404">
        <v>46017</v>
      </c>
      <c r="AN109" s="1404">
        <v>46018</v>
      </c>
      <c r="AO109" s="1404">
        <v>46019</v>
      </c>
      <c r="AP109" s="1404"/>
      <c r="AQ109" s="1404"/>
      <c r="AR109" s="1044"/>
      <c r="AS109" s="1034" t="s">
        <v>16625</v>
      </c>
      <c r="AT109" s="1034" t="s">
        <v>16628</v>
      </c>
      <c r="AU109" s="1034" t="s">
        <v>16630</v>
      </c>
      <c r="AV109" s="1034">
        <v>2.9323166399999998</v>
      </c>
    </row>
    <row r="110" spans="1:48">
      <c r="A110" s="1030">
        <v>46025</v>
      </c>
      <c r="B110" s="1031" t="s">
        <v>230</v>
      </c>
      <c r="C110" s="1031" t="s">
        <v>16575</v>
      </c>
      <c r="D110" s="1032"/>
      <c r="E110" s="1033" t="s">
        <v>7355</v>
      </c>
      <c r="F110" s="1034" t="s">
        <v>16576</v>
      </c>
      <c r="G110" s="1034">
        <v>650</v>
      </c>
      <c r="H110" s="1034" t="s">
        <v>459</v>
      </c>
      <c r="I110" s="1035">
        <v>4</v>
      </c>
      <c r="J110" s="1038">
        <v>12</v>
      </c>
      <c r="K110" s="1036">
        <v>0</v>
      </c>
      <c r="L110" s="1037">
        <v>9095</v>
      </c>
      <c r="M110" s="1039">
        <v>8614</v>
      </c>
      <c r="N110" s="1038">
        <v>20</v>
      </c>
      <c r="O110" s="1036">
        <v>0</v>
      </c>
      <c r="P110" s="1037">
        <v>8465</v>
      </c>
      <c r="Q110" s="1039">
        <v>8601</v>
      </c>
      <c r="R110" s="1038">
        <v>18</v>
      </c>
      <c r="S110" s="1036">
        <v>2</v>
      </c>
      <c r="T110" s="1037">
        <v>8436</v>
      </c>
      <c r="U110" s="1039">
        <v>8407</v>
      </c>
      <c r="V110" s="1038">
        <v>30</v>
      </c>
      <c r="W110" s="1036">
        <v>2</v>
      </c>
      <c r="X110" s="1037">
        <v>8895</v>
      </c>
      <c r="Y110" s="1039">
        <v>8724</v>
      </c>
      <c r="Z110" s="1040">
        <v>7.5</v>
      </c>
      <c r="AA110" s="1040">
        <v>13.333333333333334</v>
      </c>
      <c r="AB110" s="1199">
        <v>0.99743589743589745</v>
      </c>
      <c r="AC110" s="1040">
        <v>86.546250000000001</v>
      </c>
      <c r="AD110" s="1040">
        <v>1.6666666666666667</v>
      </c>
      <c r="AE110" s="1040">
        <v>1.5833333333333333</v>
      </c>
      <c r="AF110" s="1041" t="s">
        <v>213</v>
      </c>
      <c r="AG110" s="1041">
        <v>0.5</v>
      </c>
      <c r="AH110" s="1042" t="s">
        <v>16259</v>
      </c>
      <c r="AI110" s="1060" t="s">
        <v>655</v>
      </c>
      <c r="AJ110" s="1060" t="s">
        <v>16287</v>
      </c>
      <c r="AK110" s="1200" t="s">
        <v>643</v>
      </c>
      <c r="AL110" s="1060">
        <v>52</v>
      </c>
      <c r="AM110" s="1404">
        <v>46020</v>
      </c>
      <c r="AN110" s="1404">
        <v>46021</v>
      </c>
      <c r="AO110" s="1404"/>
      <c r="AP110" s="1404"/>
      <c r="AQ110" s="1404"/>
      <c r="AR110" s="1044"/>
      <c r="AS110" s="1034" t="s">
        <v>16629</v>
      </c>
      <c r="AT110" s="1034" t="s">
        <v>16628</v>
      </c>
      <c r="AU110" s="1034" t="s">
        <v>16630</v>
      </c>
      <c r="AV110" s="1034">
        <v>2.9162624400000001</v>
      </c>
    </row>
    <row r="111" spans="1:48">
      <c r="A111" s="1030">
        <v>46025</v>
      </c>
      <c r="B111" s="1031" t="s">
        <v>231</v>
      </c>
      <c r="C111" s="1031" t="s">
        <v>16642</v>
      </c>
      <c r="D111" s="1032" t="s">
        <v>16291</v>
      </c>
      <c r="E111" s="1033" t="s">
        <v>473</v>
      </c>
      <c r="F111" s="1034" t="s">
        <v>16538</v>
      </c>
      <c r="G111" s="1034">
        <v>600</v>
      </c>
      <c r="H111" s="1034" t="s">
        <v>16152</v>
      </c>
      <c r="I111" s="1035">
        <v>5.5</v>
      </c>
      <c r="J111" s="1038">
        <v>46</v>
      </c>
      <c r="K111" s="1036">
        <v>6</v>
      </c>
      <c r="L111" s="1037">
        <v>6710</v>
      </c>
      <c r="M111" s="1039"/>
      <c r="N111" s="1038">
        <v>3</v>
      </c>
      <c r="O111" s="1036">
        <v>0</v>
      </c>
      <c r="P111" s="1037">
        <v>6360</v>
      </c>
      <c r="Q111" s="1039"/>
      <c r="R111" s="1038">
        <v>44</v>
      </c>
      <c r="S111" s="1036">
        <v>5</v>
      </c>
      <c r="T111" s="1037">
        <v>6380</v>
      </c>
      <c r="U111" s="1039"/>
      <c r="V111" s="1038">
        <v>36</v>
      </c>
      <c r="W111" s="1036">
        <v>7</v>
      </c>
      <c r="X111" s="1037">
        <v>6910</v>
      </c>
      <c r="Y111" s="1039"/>
      <c r="Z111" s="1040">
        <v>5.070422535211268</v>
      </c>
      <c r="AA111" s="1040">
        <v>43</v>
      </c>
      <c r="AB111" s="1199">
        <v>0.98293269230769231</v>
      </c>
      <c r="AC111" s="1040">
        <v>65.900000000000006</v>
      </c>
      <c r="AD111" s="1040">
        <v>5.375</v>
      </c>
      <c r="AE111" s="1040">
        <v>4.625</v>
      </c>
      <c r="AF111" s="1041" t="s">
        <v>232</v>
      </c>
      <c r="AG111" s="1041">
        <v>1</v>
      </c>
      <c r="AH111" s="1042" t="s">
        <v>16273</v>
      </c>
      <c r="AI111" s="1060" t="s">
        <v>650</v>
      </c>
      <c r="AJ111" s="1060" t="s">
        <v>16297</v>
      </c>
      <c r="AK111" s="1200" t="s">
        <v>845</v>
      </c>
      <c r="AL111" s="1060">
        <v>55</v>
      </c>
      <c r="AM111" s="1404">
        <v>46016</v>
      </c>
      <c r="AN111" s="1404">
        <v>46020</v>
      </c>
      <c r="AO111" s="1404">
        <v>46021</v>
      </c>
      <c r="AP111" s="1404"/>
      <c r="AQ111" s="1404"/>
      <c r="AR111" s="1044"/>
      <c r="AS111" s="1034" t="s">
        <v>16629</v>
      </c>
      <c r="AT111" s="1034" t="s">
        <v>16628</v>
      </c>
      <c r="AU111" s="1034" t="s">
        <v>16630</v>
      </c>
      <c r="AV111" s="1034">
        <v>4.0995072000000006</v>
      </c>
    </row>
    <row r="112" spans="1:48">
      <c r="A112" s="1030">
        <v>46025</v>
      </c>
      <c r="B112" s="1031" t="s">
        <v>233</v>
      </c>
      <c r="C112" s="1031" t="s">
        <v>645</v>
      </c>
      <c r="D112" s="1032"/>
      <c r="E112" s="1033" t="s">
        <v>420</v>
      </c>
      <c r="F112" s="1034" t="s">
        <v>420</v>
      </c>
      <c r="G112" s="1034" t="s">
        <v>420</v>
      </c>
      <c r="H112" s="1034" t="s">
        <v>420</v>
      </c>
      <c r="I112" s="1035" t="s">
        <v>420</v>
      </c>
      <c r="J112" s="1038"/>
      <c r="K112" s="1036"/>
      <c r="L112" s="1037" t="s">
        <v>645</v>
      </c>
      <c r="M112" s="1039"/>
      <c r="N112" s="1038"/>
      <c r="O112" s="1036"/>
      <c r="P112" s="1037" t="s">
        <v>645</v>
      </c>
      <c r="Q112" s="1039"/>
      <c r="R112" s="1038"/>
      <c r="S112" s="1036"/>
      <c r="T112" s="1037" t="s">
        <v>645</v>
      </c>
      <c r="U112" s="1039"/>
      <c r="V112" s="1038"/>
      <c r="W112" s="1036"/>
      <c r="X112" s="1037" t="s">
        <v>645</v>
      </c>
      <c r="Y112" s="1039"/>
      <c r="Z112" s="1040" t="s">
        <v>420</v>
      </c>
      <c r="AA112" s="1040" t="s">
        <v>645</v>
      </c>
      <c r="AB112" s="1199" t="s">
        <v>420</v>
      </c>
      <c r="AC112" s="1040" t="s">
        <v>420</v>
      </c>
      <c r="AD112" s="1040" t="s">
        <v>420</v>
      </c>
      <c r="AE112" s="1040" t="s">
        <v>420</v>
      </c>
      <c r="AF112" s="1041" t="s">
        <v>232</v>
      </c>
      <c r="AG112" s="1041">
        <v>1</v>
      </c>
      <c r="AH112" s="1042" t="s">
        <v>16273</v>
      </c>
      <c r="AI112" s="1060" t="s">
        <v>650</v>
      </c>
      <c r="AJ112" s="1060" t="s">
        <v>16297</v>
      </c>
      <c r="AK112" s="1200" t="s">
        <v>845</v>
      </c>
      <c r="AL112" s="1060"/>
      <c r="AM112" s="1404"/>
      <c r="AN112" s="1404"/>
      <c r="AO112" s="1404"/>
      <c r="AP112" s="1404"/>
      <c r="AQ112" s="1404"/>
      <c r="AR112" s="1044"/>
      <c r="AS112" s="1034" t="s">
        <v>16625</v>
      </c>
      <c r="AT112" s="1034" t="s">
        <v>16628</v>
      </c>
      <c r="AU112" s="1034" t="s">
        <v>420</v>
      </c>
      <c r="AV112" s="1034" t="s">
        <v>420</v>
      </c>
    </row>
    <row r="113" spans="1:48">
      <c r="A113" s="1030">
        <v>46025</v>
      </c>
      <c r="B113" s="1031" t="s">
        <v>234</v>
      </c>
      <c r="C113" s="1031" t="s">
        <v>645</v>
      </c>
      <c r="D113" s="1032"/>
      <c r="E113" s="1033" t="s">
        <v>420</v>
      </c>
      <c r="F113" s="1034" t="s">
        <v>420</v>
      </c>
      <c r="G113" s="1034" t="s">
        <v>420</v>
      </c>
      <c r="H113" s="1034" t="s">
        <v>420</v>
      </c>
      <c r="I113" s="1035" t="s">
        <v>420</v>
      </c>
      <c r="J113" s="1038"/>
      <c r="K113" s="1036"/>
      <c r="L113" s="1037" t="s">
        <v>645</v>
      </c>
      <c r="M113" s="1039"/>
      <c r="N113" s="1038"/>
      <c r="O113" s="1036"/>
      <c r="P113" s="1037" t="s">
        <v>645</v>
      </c>
      <c r="Q113" s="1039"/>
      <c r="R113" s="1038"/>
      <c r="S113" s="1036"/>
      <c r="T113" s="1037" t="s">
        <v>645</v>
      </c>
      <c r="U113" s="1039"/>
      <c r="V113" s="1038"/>
      <c r="W113" s="1036"/>
      <c r="X113" s="1037" t="s">
        <v>645</v>
      </c>
      <c r="Y113" s="1039"/>
      <c r="Z113" s="1040" t="s">
        <v>420</v>
      </c>
      <c r="AA113" s="1040" t="s">
        <v>645</v>
      </c>
      <c r="AB113" s="1199" t="s">
        <v>420</v>
      </c>
      <c r="AC113" s="1040" t="s">
        <v>420</v>
      </c>
      <c r="AD113" s="1040" t="s">
        <v>420</v>
      </c>
      <c r="AE113" s="1040" t="s">
        <v>420</v>
      </c>
      <c r="AF113" s="1041" t="s">
        <v>232</v>
      </c>
      <c r="AG113" s="1041">
        <v>1</v>
      </c>
      <c r="AH113" s="1042" t="s">
        <v>16273</v>
      </c>
      <c r="AI113" s="1043" t="s">
        <v>650</v>
      </c>
      <c r="AJ113" s="1060" t="s">
        <v>16297</v>
      </c>
      <c r="AK113" s="1200" t="s">
        <v>845</v>
      </c>
      <c r="AL113" s="1060"/>
      <c r="AM113" s="1404"/>
      <c r="AN113" s="1404"/>
      <c r="AO113" s="1404"/>
      <c r="AP113" s="1404"/>
      <c r="AQ113" s="1404"/>
      <c r="AR113" s="1044"/>
      <c r="AS113" s="1034" t="s">
        <v>16625</v>
      </c>
      <c r="AT113" s="1034" t="s">
        <v>16628</v>
      </c>
      <c r="AU113" s="1034" t="s">
        <v>420</v>
      </c>
      <c r="AV113" s="1034" t="s">
        <v>420</v>
      </c>
    </row>
    <row r="114" spans="1:48">
      <c r="A114" s="1030">
        <v>46025</v>
      </c>
      <c r="B114" s="1031" t="s">
        <v>235</v>
      </c>
      <c r="C114" s="1031" t="s">
        <v>16489</v>
      </c>
      <c r="D114" s="1032" t="s">
        <v>646</v>
      </c>
      <c r="E114" s="1033" t="s">
        <v>737</v>
      </c>
      <c r="F114" s="1034" t="s">
        <v>16142</v>
      </c>
      <c r="G114" s="1034">
        <v>650</v>
      </c>
      <c r="H114" s="1034" t="s">
        <v>924</v>
      </c>
      <c r="I114" s="1035">
        <v>5.5</v>
      </c>
      <c r="J114" s="1038">
        <v>16</v>
      </c>
      <c r="K114" s="1036">
        <v>0</v>
      </c>
      <c r="L114" s="1037">
        <v>8330</v>
      </c>
      <c r="M114" s="1039"/>
      <c r="N114" s="1038">
        <v>14</v>
      </c>
      <c r="O114" s="1036">
        <v>0</v>
      </c>
      <c r="P114" s="1037">
        <v>7870</v>
      </c>
      <c r="Q114" s="1039"/>
      <c r="R114" s="1038">
        <v>17</v>
      </c>
      <c r="S114" s="1036">
        <v>1</v>
      </c>
      <c r="T114" s="1037">
        <v>8890</v>
      </c>
      <c r="U114" s="1039"/>
      <c r="V114" s="1038">
        <v>38</v>
      </c>
      <c r="W114" s="1036">
        <v>3</v>
      </c>
      <c r="X114" s="1037">
        <v>9260</v>
      </c>
      <c r="Y114" s="1039">
        <v>9350</v>
      </c>
      <c r="Z114" s="1040">
        <v>5.4545454545454541</v>
      </c>
      <c r="AA114" s="1040">
        <v>56.666666666666664</v>
      </c>
      <c r="AB114" s="1199">
        <v>0.99647435897435899</v>
      </c>
      <c r="AC114" s="1040">
        <v>87.4</v>
      </c>
      <c r="AD114" s="1040">
        <v>7.083333333333333</v>
      </c>
      <c r="AE114" s="1040">
        <v>6.75</v>
      </c>
      <c r="AF114" s="1041" t="s">
        <v>236</v>
      </c>
      <c r="AG114" s="1041">
        <v>2</v>
      </c>
      <c r="AH114" s="1042" t="s">
        <v>16320</v>
      </c>
      <c r="AI114" s="1060" t="s">
        <v>16151</v>
      </c>
      <c r="AJ114" s="1043" t="s">
        <v>16276</v>
      </c>
      <c r="AK114" s="1200" t="s">
        <v>653</v>
      </c>
      <c r="AL114" s="1060">
        <v>55</v>
      </c>
      <c r="AM114" s="1404">
        <v>46007</v>
      </c>
      <c r="AN114" s="1404">
        <v>46008</v>
      </c>
      <c r="AO114" s="1404">
        <v>46011</v>
      </c>
      <c r="AP114" s="1404">
        <v>46012</v>
      </c>
      <c r="AQ114" s="1404"/>
      <c r="AR114" s="1044"/>
      <c r="AS114" s="1034" t="s">
        <v>16629</v>
      </c>
      <c r="AT114" s="1034" t="s">
        <v>16626</v>
      </c>
      <c r="AU114" s="1034" t="s">
        <v>16630</v>
      </c>
      <c r="AV114" s="1034">
        <v>2.9450303999999998</v>
      </c>
    </row>
    <row r="115" spans="1:48">
      <c r="A115" s="1030">
        <v>46025</v>
      </c>
      <c r="B115" s="1031" t="s">
        <v>235</v>
      </c>
      <c r="C115" s="1031" t="s">
        <v>16557</v>
      </c>
      <c r="D115" s="1032" t="s">
        <v>646</v>
      </c>
      <c r="E115" s="1033" t="s">
        <v>473</v>
      </c>
      <c r="F115" s="1034" t="s">
        <v>16549</v>
      </c>
      <c r="G115" s="1034">
        <v>650</v>
      </c>
      <c r="H115" s="1034" t="s">
        <v>700</v>
      </c>
      <c r="I115" s="1035">
        <v>5.5</v>
      </c>
      <c r="J115" s="1038"/>
      <c r="K115" s="1036"/>
      <c r="L115" s="1037" t="s">
        <v>16268</v>
      </c>
      <c r="M115" s="1039"/>
      <c r="N115" s="1038"/>
      <c r="O115" s="1036"/>
      <c r="P115" s="1037" t="s">
        <v>16268</v>
      </c>
      <c r="Q115" s="1039"/>
      <c r="R115" s="1038"/>
      <c r="S115" s="1036"/>
      <c r="T115" s="1037" t="s">
        <v>16268</v>
      </c>
      <c r="U115" s="1039"/>
      <c r="V115" s="1038"/>
      <c r="W115" s="1036"/>
      <c r="X115" s="1037" t="s">
        <v>16268</v>
      </c>
      <c r="Y115" s="1039"/>
      <c r="Z115" s="1040">
        <v>5.4752851711026613</v>
      </c>
      <c r="AA115" s="1040" t="s">
        <v>127</v>
      </c>
      <c r="AB115" s="1199" t="s">
        <v>420</v>
      </c>
      <c r="AC115" s="1040" t="s">
        <v>420</v>
      </c>
      <c r="AD115" s="1040" t="s">
        <v>420</v>
      </c>
      <c r="AE115" s="1040" t="s">
        <v>420</v>
      </c>
      <c r="AF115" s="1041" t="s">
        <v>236</v>
      </c>
      <c r="AG115" s="1041">
        <v>2</v>
      </c>
      <c r="AH115" s="1042" t="s">
        <v>16320</v>
      </c>
      <c r="AI115" s="1060" t="s">
        <v>16151</v>
      </c>
      <c r="AJ115" s="1043" t="s">
        <v>16276</v>
      </c>
      <c r="AK115" s="1200" t="s">
        <v>653</v>
      </c>
      <c r="AL115" s="1060"/>
      <c r="AM115" s="1404"/>
      <c r="AN115" s="1404"/>
      <c r="AO115" s="1404"/>
      <c r="AP115" s="1404"/>
      <c r="AQ115" s="1404"/>
      <c r="AR115" s="1044"/>
      <c r="AS115" s="1034" t="s">
        <v>16629</v>
      </c>
      <c r="AT115" s="1034" t="s">
        <v>16626</v>
      </c>
      <c r="AU115" s="1034" t="s">
        <v>16630</v>
      </c>
      <c r="AV115" s="1034" t="s">
        <v>420</v>
      </c>
    </row>
    <row r="116" spans="1:48">
      <c r="A116" s="1030">
        <v>46025</v>
      </c>
      <c r="B116" s="1031" t="s">
        <v>237</v>
      </c>
      <c r="C116" s="1031" t="s">
        <v>16539</v>
      </c>
      <c r="D116" s="1032" t="s">
        <v>646</v>
      </c>
      <c r="E116" s="1033" t="s">
        <v>473</v>
      </c>
      <c r="F116" s="1034" t="s">
        <v>16538</v>
      </c>
      <c r="G116" s="1034">
        <v>650</v>
      </c>
      <c r="H116" s="1034" t="s">
        <v>15728</v>
      </c>
      <c r="I116" s="1035">
        <v>5.5</v>
      </c>
      <c r="J116" s="1038">
        <v>60</v>
      </c>
      <c r="K116" s="1036">
        <v>0</v>
      </c>
      <c r="L116" s="1037">
        <v>9260</v>
      </c>
      <c r="M116" s="1039">
        <v>9170</v>
      </c>
      <c r="N116" s="1038">
        <v>10</v>
      </c>
      <c r="O116" s="1036">
        <v>0</v>
      </c>
      <c r="P116" s="1037">
        <v>9170</v>
      </c>
      <c r="Q116" s="1039">
        <v>9170</v>
      </c>
      <c r="R116" s="1038">
        <v>19</v>
      </c>
      <c r="S116" s="1036">
        <v>0</v>
      </c>
      <c r="T116" s="1037">
        <v>9070</v>
      </c>
      <c r="U116" s="1039">
        <v>9350</v>
      </c>
      <c r="V116" s="1038">
        <v>2</v>
      </c>
      <c r="W116" s="1036">
        <v>0</v>
      </c>
      <c r="X116" s="1037">
        <v>8980</v>
      </c>
      <c r="Y116" s="1039"/>
      <c r="Z116" s="1040">
        <v>5.4135338345864659</v>
      </c>
      <c r="AA116" s="1040">
        <v>30.333333333333332</v>
      </c>
      <c r="AB116" s="1199">
        <v>1</v>
      </c>
      <c r="AC116" s="1040">
        <v>91.671428571428564</v>
      </c>
      <c r="AD116" s="1040">
        <v>3.7916666666666665</v>
      </c>
      <c r="AE116" s="1040">
        <v>3.7916666666666665</v>
      </c>
      <c r="AF116" s="1041" t="s">
        <v>236</v>
      </c>
      <c r="AG116" s="1041">
        <v>1</v>
      </c>
      <c r="AH116" s="1042" t="s">
        <v>16320</v>
      </c>
      <c r="AI116" s="1060" t="s">
        <v>16151</v>
      </c>
      <c r="AJ116" s="1043" t="s">
        <v>16276</v>
      </c>
      <c r="AK116" s="1200" t="s">
        <v>653</v>
      </c>
      <c r="AL116" s="1060">
        <v>55</v>
      </c>
      <c r="AM116" s="1404">
        <v>45658</v>
      </c>
      <c r="AN116" s="1404"/>
      <c r="AO116" s="1404"/>
      <c r="AP116" s="1404"/>
      <c r="AQ116" s="1404"/>
      <c r="AR116" s="1044"/>
      <c r="AS116" s="1034" t="s">
        <v>16629</v>
      </c>
      <c r="AT116" s="1034" t="s">
        <v>16628</v>
      </c>
      <c r="AU116" s="1034" t="s">
        <v>16630</v>
      </c>
      <c r="AV116" s="1034">
        <v>6.1779209142857132</v>
      </c>
    </row>
    <row r="117" spans="1:48">
      <c r="A117" s="1030">
        <v>46025</v>
      </c>
      <c r="B117" s="1031" t="s">
        <v>238</v>
      </c>
      <c r="C117" s="1031" t="s">
        <v>16565</v>
      </c>
      <c r="D117" s="1032"/>
      <c r="E117" s="1033" t="s">
        <v>682</v>
      </c>
      <c r="F117" s="1034" t="s">
        <v>16567</v>
      </c>
      <c r="G117" s="1034">
        <v>600</v>
      </c>
      <c r="H117" s="1034" t="s">
        <v>16568</v>
      </c>
      <c r="I117" s="1035">
        <v>5.5</v>
      </c>
      <c r="J117" s="1038">
        <v>18</v>
      </c>
      <c r="K117" s="1036">
        <v>0</v>
      </c>
      <c r="L117" s="1037">
        <v>9170</v>
      </c>
      <c r="M117" s="1039"/>
      <c r="N117" s="1038">
        <v>15</v>
      </c>
      <c r="O117" s="1036">
        <v>0</v>
      </c>
      <c r="P117" s="1037">
        <v>9170</v>
      </c>
      <c r="Q117" s="1039"/>
      <c r="R117" s="1038">
        <v>8</v>
      </c>
      <c r="S117" s="1036">
        <v>0</v>
      </c>
      <c r="T117" s="1037">
        <v>9350</v>
      </c>
      <c r="U117" s="1039"/>
      <c r="V117" s="1038">
        <v>12</v>
      </c>
      <c r="W117" s="1036">
        <v>0</v>
      </c>
      <c r="X117" s="1037">
        <v>9070</v>
      </c>
      <c r="Y117" s="1039"/>
      <c r="Z117" s="1040">
        <v>4.9484536082474229</v>
      </c>
      <c r="AA117" s="1040">
        <v>35.333333333333336</v>
      </c>
      <c r="AB117" s="1199">
        <v>1</v>
      </c>
      <c r="AC117" s="1040">
        <v>91.9</v>
      </c>
      <c r="AD117" s="1040">
        <v>4.416666666666667</v>
      </c>
      <c r="AE117" s="1040">
        <v>4.416666666666667</v>
      </c>
      <c r="AF117" s="1041" t="s">
        <v>236</v>
      </c>
      <c r="AG117" s="1041">
        <v>2</v>
      </c>
      <c r="AH117" s="1042" t="s">
        <v>16289</v>
      </c>
      <c r="AI117" s="1060" t="s">
        <v>668</v>
      </c>
      <c r="AJ117" s="1043" t="s">
        <v>16258</v>
      </c>
      <c r="AK117" s="1200" t="s">
        <v>652</v>
      </c>
      <c r="AL117" s="1060">
        <v>56</v>
      </c>
      <c r="AM117" s="1404">
        <v>45963</v>
      </c>
      <c r="AN117" s="1404">
        <v>45964</v>
      </c>
      <c r="AO117" s="1404">
        <v>45965</v>
      </c>
      <c r="AP117" s="1404"/>
      <c r="AQ117" s="1404"/>
      <c r="AR117" s="1044"/>
      <c r="AS117" s="1034" t="s">
        <v>16629</v>
      </c>
      <c r="AT117" s="1034" t="s">
        <v>16626</v>
      </c>
      <c r="AU117" s="1034" t="s">
        <v>16630</v>
      </c>
      <c r="AV117" s="1034">
        <v>2.8584576000000004</v>
      </c>
    </row>
    <row r="118" spans="1:48">
      <c r="A118" s="1030">
        <v>46025</v>
      </c>
      <c r="B118" s="1031" t="s">
        <v>238</v>
      </c>
      <c r="C118" s="1031" t="s">
        <v>16494</v>
      </c>
      <c r="D118" s="1032"/>
      <c r="E118" s="1033" t="s">
        <v>16495</v>
      </c>
      <c r="F118" s="1034" t="s">
        <v>16493</v>
      </c>
      <c r="G118" s="1034">
        <v>600</v>
      </c>
      <c r="H118" s="1034" t="s">
        <v>625</v>
      </c>
      <c r="I118" s="1035">
        <v>5</v>
      </c>
      <c r="J118" s="1038"/>
      <c r="K118" s="1036"/>
      <c r="L118" s="1037" t="s">
        <v>127</v>
      </c>
      <c r="M118" s="1039"/>
      <c r="N118" s="1038"/>
      <c r="O118" s="1036"/>
      <c r="P118" s="1037"/>
      <c r="Q118" s="1039" t="s">
        <v>16112</v>
      </c>
      <c r="R118" s="1038"/>
      <c r="S118" s="1036"/>
      <c r="T118" s="1037"/>
      <c r="U118" s="1039" t="s">
        <v>16270</v>
      </c>
      <c r="V118" s="1038"/>
      <c r="W118" s="1036"/>
      <c r="X118" s="1037" t="s">
        <v>127</v>
      </c>
      <c r="Y118" s="1039"/>
      <c r="Z118" s="1040">
        <v>2.8180039138943247</v>
      </c>
      <c r="AA118" s="1040" t="s">
        <v>127</v>
      </c>
      <c r="AB118" s="1199" t="s">
        <v>420</v>
      </c>
      <c r="AC118" s="1040" t="s">
        <v>420</v>
      </c>
      <c r="AD118" s="1040" t="s">
        <v>420</v>
      </c>
      <c r="AE118" s="1040" t="s">
        <v>420</v>
      </c>
      <c r="AF118" s="1041" t="s">
        <v>236</v>
      </c>
      <c r="AG118" s="1041">
        <v>2</v>
      </c>
      <c r="AH118" s="1042" t="s">
        <v>16289</v>
      </c>
      <c r="AI118" s="1060" t="s">
        <v>668</v>
      </c>
      <c r="AJ118" s="1043" t="s">
        <v>16258</v>
      </c>
      <c r="AK118" s="1200" t="s">
        <v>652</v>
      </c>
      <c r="AL118" s="1060"/>
      <c r="AM118" s="1404"/>
      <c r="AN118" s="1404"/>
      <c r="AO118" s="1404"/>
      <c r="AP118" s="1404"/>
      <c r="AQ118" s="1404"/>
      <c r="AR118" s="1044"/>
      <c r="AS118" s="1034" t="s">
        <v>16629</v>
      </c>
      <c r="AT118" s="1034" t="s">
        <v>16626</v>
      </c>
      <c r="AU118" s="1034" t="s">
        <v>16627</v>
      </c>
      <c r="AV118" s="1034" t="s">
        <v>420</v>
      </c>
    </row>
    <row r="119" spans="1:48">
      <c r="A119" s="1030">
        <v>46025</v>
      </c>
      <c r="B119" s="1031" t="s">
        <v>239</v>
      </c>
      <c r="C119" s="1031" t="s">
        <v>16513</v>
      </c>
      <c r="D119" s="1032" t="s">
        <v>646</v>
      </c>
      <c r="E119" s="1033" t="s">
        <v>473</v>
      </c>
      <c r="F119" s="1034" t="s">
        <v>16514</v>
      </c>
      <c r="G119" s="1034">
        <v>670</v>
      </c>
      <c r="H119" s="1034" t="s">
        <v>666</v>
      </c>
      <c r="I119" s="1035">
        <v>5.5</v>
      </c>
      <c r="J119" s="1038">
        <v>44</v>
      </c>
      <c r="K119" s="1036">
        <v>0</v>
      </c>
      <c r="L119" s="1037">
        <v>8800</v>
      </c>
      <c r="M119" s="1039">
        <v>9170</v>
      </c>
      <c r="N119" s="1038">
        <v>14</v>
      </c>
      <c r="O119" s="1036">
        <v>0</v>
      </c>
      <c r="P119" s="1037">
        <v>8900</v>
      </c>
      <c r="Q119" s="1039">
        <v>8800</v>
      </c>
      <c r="R119" s="1038">
        <v>21</v>
      </c>
      <c r="S119" s="1036">
        <v>0</v>
      </c>
      <c r="T119" s="1037">
        <v>8800</v>
      </c>
      <c r="U119" s="1039">
        <v>9630</v>
      </c>
      <c r="V119" s="1038">
        <v>32</v>
      </c>
      <c r="W119" s="1036">
        <v>5</v>
      </c>
      <c r="X119" s="1037">
        <v>8980</v>
      </c>
      <c r="Y119" s="1039">
        <v>9630</v>
      </c>
      <c r="Z119" s="1040">
        <v>5.5813953488372094</v>
      </c>
      <c r="AA119" s="1040">
        <v>37</v>
      </c>
      <c r="AB119" s="1199">
        <v>0.99569310897435892</v>
      </c>
      <c r="AC119" s="1040">
        <v>90.887500000000003</v>
      </c>
      <c r="AD119" s="1040">
        <v>4.625</v>
      </c>
      <c r="AE119" s="1040">
        <v>4.416666666666667</v>
      </c>
      <c r="AF119" s="1041" t="s">
        <v>236</v>
      </c>
      <c r="AG119" s="1041">
        <v>1</v>
      </c>
      <c r="AH119" s="1042" t="s">
        <v>16320</v>
      </c>
      <c r="AI119" s="1060" t="s">
        <v>16151</v>
      </c>
      <c r="AJ119" s="1043" t="s">
        <v>16276</v>
      </c>
      <c r="AK119" s="1200" t="s">
        <v>653</v>
      </c>
      <c r="AL119" s="1060">
        <v>56</v>
      </c>
      <c r="AM119" s="1404">
        <v>46021</v>
      </c>
      <c r="AN119" s="1404">
        <v>46022</v>
      </c>
      <c r="AO119" s="1404">
        <v>45658</v>
      </c>
      <c r="AP119" s="1404"/>
      <c r="AQ119" s="1404"/>
      <c r="AR119" s="1044"/>
      <c r="AS119" s="1034" t="s">
        <v>16629</v>
      </c>
      <c r="AT119" s="1034" t="s">
        <v>16628</v>
      </c>
      <c r="AU119" s="1034" t="s">
        <v>16630</v>
      </c>
      <c r="AV119" s="1034">
        <v>6.3135547199999991</v>
      </c>
    </row>
    <row r="120" spans="1:48">
      <c r="A120" s="1030">
        <v>46025</v>
      </c>
      <c r="B120" s="1031" t="s">
        <v>389</v>
      </c>
      <c r="C120" s="1031" t="s">
        <v>16566</v>
      </c>
      <c r="D120" s="1032"/>
      <c r="E120" s="1033" t="s">
        <v>737</v>
      </c>
      <c r="F120" s="1034" t="s">
        <v>16574</v>
      </c>
      <c r="G120" s="1034">
        <v>650</v>
      </c>
      <c r="H120" s="1034" t="s">
        <v>662</v>
      </c>
      <c r="I120" s="1035">
        <v>5.5</v>
      </c>
      <c r="J120" s="1038">
        <v>41</v>
      </c>
      <c r="K120" s="1036">
        <v>0</v>
      </c>
      <c r="L120" s="1037">
        <v>9720</v>
      </c>
      <c r="M120" s="1039"/>
      <c r="N120" s="1038">
        <v>6</v>
      </c>
      <c r="O120" s="1036">
        <v>0</v>
      </c>
      <c r="P120" s="1037">
        <v>8610</v>
      </c>
      <c r="Q120" s="1039"/>
      <c r="R120" s="1038">
        <v>19</v>
      </c>
      <c r="S120" s="1036">
        <v>0</v>
      </c>
      <c r="T120" s="1037">
        <v>8330</v>
      </c>
      <c r="U120" s="1039"/>
      <c r="V120" s="1038">
        <v>52</v>
      </c>
      <c r="W120" s="1036">
        <v>0</v>
      </c>
      <c r="X120" s="1037">
        <v>9540</v>
      </c>
      <c r="Y120" s="1039"/>
      <c r="Z120" s="1040">
        <v>5.4135338345864659</v>
      </c>
      <c r="AA120" s="1040">
        <v>78.666666666666671</v>
      </c>
      <c r="AB120" s="1199">
        <v>1</v>
      </c>
      <c r="AC120" s="1040">
        <v>90.5</v>
      </c>
      <c r="AD120" s="1040">
        <v>9.8333333333333339</v>
      </c>
      <c r="AE120" s="1040">
        <v>9.8333333333333339</v>
      </c>
      <c r="AF120" s="1041" t="s">
        <v>236</v>
      </c>
      <c r="AG120" s="1041">
        <v>2</v>
      </c>
      <c r="AH120" s="1042" t="s">
        <v>16289</v>
      </c>
      <c r="AI120" s="1060" t="s">
        <v>668</v>
      </c>
      <c r="AJ120" s="1043" t="s">
        <v>16258</v>
      </c>
      <c r="AK120" s="1200" t="s">
        <v>652</v>
      </c>
      <c r="AL120" s="1060">
        <v>54</v>
      </c>
      <c r="AM120" s="1404">
        <v>45991</v>
      </c>
      <c r="AN120" s="1404">
        <v>45992</v>
      </c>
      <c r="AO120" s="1404">
        <v>45993</v>
      </c>
      <c r="AP120" s="1404"/>
      <c r="AQ120" s="1404"/>
      <c r="AR120" s="1044"/>
      <c r="AS120" s="1034" t="s">
        <v>16629</v>
      </c>
      <c r="AT120" s="1034" t="s">
        <v>16626</v>
      </c>
      <c r="AU120" s="1034" t="s">
        <v>16630</v>
      </c>
      <c r="AV120" s="1034">
        <v>3.0494879999999998</v>
      </c>
    </row>
    <row r="121" spans="1:48">
      <c r="A121" s="1030">
        <v>46025</v>
      </c>
      <c r="B121" s="1031" t="s">
        <v>389</v>
      </c>
      <c r="C121" s="1031" t="s">
        <v>16533</v>
      </c>
      <c r="D121" s="1032"/>
      <c r="E121" s="1033" t="s">
        <v>473</v>
      </c>
      <c r="F121" s="1034" t="s">
        <v>16146</v>
      </c>
      <c r="G121" s="1034">
        <v>700</v>
      </c>
      <c r="H121" s="1034" t="s">
        <v>833</v>
      </c>
      <c r="I121" s="1035">
        <v>5.5</v>
      </c>
      <c r="J121" s="1038">
        <v>30</v>
      </c>
      <c r="K121" s="1036">
        <v>0</v>
      </c>
      <c r="L121" s="1037"/>
      <c r="M121" s="1039">
        <v>9810</v>
      </c>
      <c r="N121" s="1038">
        <v>17</v>
      </c>
      <c r="O121" s="1036">
        <v>0</v>
      </c>
      <c r="P121" s="1037"/>
      <c r="Q121" s="1039">
        <v>9720</v>
      </c>
      <c r="R121" s="1038">
        <v>20</v>
      </c>
      <c r="S121" s="1036">
        <v>0</v>
      </c>
      <c r="T121" s="1037"/>
      <c r="U121" s="1039">
        <v>9350</v>
      </c>
      <c r="V121" s="1038">
        <v>25</v>
      </c>
      <c r="W121" s="1036">
        <v>0</v>
      </c>
      <c r="X121" s="1037">
        <v>8700</v>
      </c>
      <c r="Y121" s="1039"/>
      <c r="Z121" s="1040">
        <v>5.9016393442622954</v>
      </c>
      <c r="AA121" s="1040">
        <v>61.333333333333336</v>
      </c>
      <c r="AB121" s="1199">
        <v>1</v>
      </c>
      <c r="AC121" s="1040">
        <v>93.95</v>
      </c>
      <c r="AD121" s="1040">
        <v>7.666666666666667</v>
      </c>
      <c r="AE121" s="1040">
        <v>7.666666666666667</v>
      </c>
      <c r="AF121" s="1041" t="s">
        <v>236</v>
      </c>
      <c r="AG121" s="1041">
        <v>2</v>
      </c>
      <c r="AH121" s="1042" t="s">
        <v>16289</v>
      </c>
      <c r="AI121" s="1060" t="s">
        <v>668</v>
      </c>
      <c r="AJ121" s="1043" t="s">
        <v>16258</v>
      </c>
      <c r="AK121" s="1200" t="s">
        <v>652</v>
      </c>
      <c r="AL121" s="1060">
        <v>53</v>
      </c>
      <c r="AM121" s="1404">
        <v>46017</v>
      </c>
      <c r="AN121" s="1404">
        <v>46018</v>
      </c>
      <c r="AO121" s="1404"/>
      <c r="AP121" s="1404"/>
      <c r="AQ121" s="1404"/>
      <c r="AR121" s="1044"/>
      <c r="AS121" s="1034" t="s">
        <v>16629</v>
      </c>
      <c r="AT121" s="1034" t="s">
        <v>16626</v>
      </c>
      <c r="AU121" s="1034" t="s">
        <v>16630</v>
      </c>
      <c r="AV121" s="1034">
        <v>3.4092576000000001</v>
      </c>
    </row>
    <row r="122" spans="1:48">
      <c r="A122" s="1030">
        <v>46025</v>
      </c>
      <c r="B122" s="1031" t="s">
        <v>418</v>
      </c>
      <c r="C122" s="1031" t="s">
        <v>16513</v>
      </c>
      <c r="D122" s="1032" t="s">
        <v>646</v>
      </c>
      <c r="E122" s="1033" t="s">
        <v>473</v>
      </c>
      <c r="F122" s="1034" t="s">
        <v>16514</v>
      </c>
      <c r="G122" s="1034">
        <v>670</v>
      </c>
      <c r="H122" s="1034" t="s">
        <v>666</v>
      </c>
      <c r="I122" s="1035">
        <v>5.5</v>
      </c>
      <c r="J122" s="1038">
        <v>29</v>
      </c>
      <c r="K122" s="1036">
        <v>0</v>
      </c>
      <c r="L122" s="1037">
        <v>9540</v>
      </c>
      <c r="M122" s="1039">
        <v>9170</v>
      </c>
      <c r="N122" s="1038">
        <v>13</v>
      </c>
      <c r="O122" s="1036">
        <v>0</v>
      </c>
      <c r="P122" s="1037">
        <v>9720</v>
      </c>
      <c r="Q122" s="1039">
        <v>8980</v>
      </c>
      <c r="R122" s="1038">
        <v>8</v>
      </c>
      <c r="S122" s="1036">
        <v>0</v>
      </c>
      <c r="T122" s="1037">
        <v>9330</v>
      </c>
      <c r="U122" s="1039">
        <v>8800</v>
      </c>
      <c r="V122" s="1038">
        <v>36</v>
      </c>
      <c r="W122" s="1036">
        <v>0</v>
      </c>
      <c r="X122" s="1037">
        <v>10000</v>
      </c>
      <c r="Y122" s="1039">
        <v>8800</v>
      </c>
      <c r="Z122" s="1040">
        <v>5.5813953488372094</v>
      </c>
      <c r="AA122" s="1040">
        <v>28.666666666666668</v>
      </c>
      <c r="AB122" s="1199">
        <v>1</v>
      </c>
      <c r="AC122" s="1040">
        <v>92.924999999999997</v>
      </c>
      <c r="AD122" s="1040">
        <v>3.5833333333333335</v>
      </c>
      <c r="AE122" s="1040">
        <v>3.5833333333333335</v>
      </c>
      <c r="AF122" s="1041" t="s">
        <v>236</v>
      </c>
      <c r="AG122" s="1041">
        <v>1</v>
      </c>
      <c r="AH122" s="1042" t="s">
        <v>16289</v>
      </c>
      <c r="AI122" s="1060" t="s">
        <v>668</v>
      </c>
      <c r="AJ122" s="1043" t="s">
        <v>16258</v>
      </c>
      <c r="AK122" s="1200" t="s">
        <v>652</v>
      </c>
      <c r="AL122" s="1060">
        <v>56</v>
      </c>
      <c r="AM122" s="1404">
        <v>46021</v>
      </c>
      <c r="AN122" s="1404">
        <v>46022</v>
      </c>
      <c r="AO122" s="1404">
        <v>45962</v>
      </c>
      <c r="AP122" s="1404">
        <v>45963</v>
      </c>
      <c r="AQ122" s="1404"/>
      <c r="AR122" s="1044"/>
      <c r="AS122" s="1034" t="s">
        <v>16629</v>
      </c>
      <c r="AT122" s="1034" t="s">
        <v>16628</v>
      </c>
      <c r="AU122" s="1034" t="s">
        <v>16630</v>
      </c>
      <c r="AV122" s="1034">
        <v>6.4550908799999993</v>
      </c>
    </row>
    <row r="123" spans="1:48">
      <c r="A123" s="1030">
        <v>46025</v>
      </c>
      <c r="B123" s="1031" t="s">
        <v>240</v>
      </c>
      <c r="C123" s="1031" t="s">
        <v>645</v>
      </c>
      <c r="D123" s="1032"/>
      <c r="E123" s="1033" t="s">
        <v>420</v>
      </c>
      <c r="F123" s="1034" t="s">
        <v>420</v>
      </c>
      <c r="G123" s="1034" t="s">
        <v>420</v>
      </c>
      <c r="H123" s="1034" t="s">
        <v>420</v>
      </c>
      <c r="I123" s="1035" t="s">
        <v>420</v>
      </c>
      <c r="J123" s="1038"/>
      <c r="K123" s="1036"/>
      <c r="L123" s="1037" t="s">
        <v>16270</v>
      </c>
      <c r="M123" s="1039"/>
      <c r="N123" s="1038"/>
      <c r="O123" s="1036"/>
      <c r="P123" s="1037" t="s">
        <v>16270</v>
      </c>
      <c r="Q123" s="1039"/>
      <c r="R123" s="1038"/>
      <c r="S123" s="1036"/>
      <c r="T123" s="1037" t="s">
        <v>16270</v>
      </c>
      <c r="U123" s="1039"/>
      <c r="V123" s="1036"/>
      <c r="W123" s="1036"/>
      <c r="X123" s="1037" t="s">
        <v>16270</v>
      </c>
      <c r="Y123" s="1039"/>
      <c r="Z123" s="1240" t="s">
        <v>420</v>
      </c>
      <c r="AA123" s="1240" t="s">
        <v>420</v>
      </c>
      <c r="AB123" s="1241" t="s">
        <v>420</v>
      </c>
      <c r="AC123" s="1240"/>
      <c r="AD123" s="1240" t="s">
        <v>420</v>
      </c>
      <c r="AE123" s="1240" t="s">
        <v>420</v>
      </c>
      <c r="AF123" s="1242" t="s">
        <v>241</v>
      </c>
      <c r="AG123" s="1242">
        <v>12</v>
      </c>
      <c r="AH123" s="1042" t="s">
        <v>16271</v>
      </c>
      <c r="AI123" s="1060" t="s">
        <v>648</v>
      </c>
      <c r="AJ123" s="1060" t="s">
        <v>16288</v>
      </c>
      <c r="AK123" s="1200" t="s">
        <v>862</v>
      </c>
      <c r="AL123" s="1060"/>
      <c r="AM123" s="1404"/>
      <c r="AN123" s="1404"/>
      <c r="AO123" s="1404"/>
      <c r="AP123" s="1404"/>
      <c r="AQ123" s="1404"/>
      <c r="AR123" s="1044"/>
      <c r="AS123" s="1034" t="s">
        <v>16625</v>
      </c>
      <c r="AT123" s="1034" t="s">
        <v>16636</v>
      </c>
      <c r="AU123" s="1034" t="s">
        <v>420</v>
      </c>
      <c r="AV123" s="1034" t="s">
        <v>420</v>
      </c>
    </row>
    <row r="124" spans="1:48">
      <c r="A124" s="1030">
        <v>46025</v>
      </c>
      <c r="B124" s="1031" t="s">
        <v>16640</v>
      </c>
      <c r="C124" s="1031" t="s">
        <v>386</v>
      </c>
      <c r="D124" s="1032"/>
      <c r="E124" s="1033" t="s">
        <v>420</v>
      </c>
      <c r="F124" s="1034" t="s">
        <v>420</v>
      </c>
      <c r="G124" s="1034" t="s">
        <v>420</v>
      </c>
      <c r="H124" s="1034" t="s">
        <v>420</v>
      </c>
      <c r="I124" s="1035" t="s">
        <v>420</v>
      </c>
      <c r="J124" s="1036"/>
      <c r="K124" s="1036"/>
      <c r="L124" s="1037" t="s">
        <v>16641</v>
      </c>
      <c r="M124" s="1037"/>
      <c r="N124" s="1038"/>
      <c r="O124" s="1036"/>
      <c r="P124" s="1037" t="s">
        <v>386</v>
      </c>
      <c r="Q124" s="1037"/>
      <c r="R124" s="1038"/>
      <c r="S124" s="1036"/>
      <c r="T124" s="1037" t="s">
        <v>386</v>
      </c>
      <c r="U124" s="1039"/>
      <c r="V124" s="1036"/>
      <c r="W124" s="1036"/>
      <c r="X124" s="1037" t="s">
        <v>16641</v>
      </c>
      <c r="Y124" s="1039"/>
      <c r="Z124" s="1240" t="s">
        <v>420</v>
      </c>
      <c r="AA124" s="1240" t="s">
        <v>420</v>
      </c>
      <c r="AB124" s="1241" t="s">
        <v>420</v>
      </c>
      <c r="AC124" s="1240"/>
      <c r="AD124" s="1240" t="s">
        <v>420</v>
      </c>
      <c r="AE124" s="1240" t="s">
        <v>420</v>
      </c>
      <c r="AF124" s="1242" t="s">
        <v>241</v>
      </c>
      <c r="AG124" s="1242">
        <v>5</v>
      </c>
      <c r="AH124" s="1042" t="s">
        <v>16271</v>
      </c>
      <c r="AI124" s="1043" t="s">
        <v>648</v>
      </c>
      <c r="AJ124" s="1060" t="s">
        <v>16288</v>
      </c>
      <c r="AK124" s="1200" t="s">
        <v>862</v>
      </c>
      <c r="AL124" s="1060"/>
      <c r="AM124" s="1404"/>
      <c r="AN124" s="1404"/>
      <c r="AO124" s="1404"/>
      <c r="AP124" s="1404"/>
      <c r="AQ124" s="1404"/>
      <c r="AR124" s="1044"/>
      <c r="AS124" s="1034" t="s">
        <v>16625</v>
      </c>
      <c r="AT124" s="1034" t="s">
        <v>16635</v>
      </c>
      <c r="AU124" s="1034" t="s">
        <v>420</v>
      </c>
      <c r="AV124" s="1034" t="s">
        <v>420</v>
      </c>
    </row>
    <row r="125" spans="1:48">
      <c r="A125" s="1030">
        <v>46025</v>
      </c>
      <c r="B125" s="1031" t="s">
        <v>464</v>
      </c>
      <c r="C125" s="1045" t="s">
        <v>645</v>
      </c>
      <c r="D125" s="1032"/>
      <c r="E125" s="1033" t="s">
        <v>420</v>
      </c>
      <c r="F125" s="1034" t="s">
        <v>420</v>
      </c>
      <c r="G125" s="1034" t="s">
        <v>420</v>
      </c>
      <c r="H125" s="1034" t="s">
        <v>420</v>
      </c>
      <c r="I125" s="1035" t="s">
        <v>420</v>
      </c>
      <c r="J125" s="1036"/>
      <c r="K125" s="1036"/>
      <c r="L125" s="1037" t="s">
        <v>645</v>
      </c>
      <c r="M125" s="1037"/>
      <c r="N125" s="1038"/>
      <c r="O125" s="1036"/>
      <c r="P125" s="1037" t="s">
        <v>645</v>
      </c>
      <c r="Q125" s="1037"/>
      <c r="R125" s="1038"/>
      <c r="S125" s="1036"/>
      <c r="T125" s="1037" t="s">
        <v>645</v>
      </c>
      <c r="U125" s="1039"/>
      <c r="V125" s="1036"/>
      <c r="W125" s="1036"/>
      <c r="X125" s="1037" t="s">
        <v>645</v>
      </c>
      <c r="Y125" s="1039"/>
      <c r="Z125" s="1040" t="s">
        <v>420</v>
      </c>
      <c r="AA125" s="1040" t="s">
        <v>645</v>
      </c>
      <c r="AB125" s="1199" t="s">
        <v>420</v>
      </c>
      <c r="AC125" s="1040" t="s">
        <v>420</v>
      </c>
      <c r="AD125" s="1040" t="s">
        <v>420</v>
      </c>
      <c r="AE125" s="1040" t="s">
        <v>420</v>
      </c>
      <c r="AF125" s="1041" t="s">
        <v>243</v>
      </c>
      <c r="AG125" s="1041">
        <v>1</v>
      </c>
      <c r="AH125" s="1042" t="s">
        <v>654</v>
      </c>
      <c r="AI125" s="1043" t="s">
        <v>654</v>
      </c>
      <c r="AJ125" s="1043" t="s">
        <v>654</v>
      </c>
      <c r="AK125" s="1200" t="s">
        <v>654</v>
      </c>
      <c r="AL125" s="1060"/>
      <c r="AM125" s="1404"/>
      <c r="AN125" s="1404"/>
      <c r="AO125" s="1404"/>
      <c r="AP125" s="1404"/>
      <c r="AQ125" s="1404"/>
      <c r="AR125" s="1044"/>
      <c r="AS125" s="1034" t="s">
        <v>16625</v>
      </c>
      <c r="AT125" s="1034" t="s">
        <v>16628</v>
      </c>
      <c r="AU125" s="1034" t="s">
        <v>420</v>
      </c>
      <c r="AV125" s="1034" t="s">
        <v>420</v>
      </c>
    </row>
    <row r="126" spans="1:48">
      <c r="A126" s="1030">
        <v>46025</v>
      </c>
      <c r="B126" s="1031" t="s">
        <v>16279</v>
      </c>
      <c r="C126" s="1045" t="s">
        <v>645</v>
      </c>
      <c r="D126" s="1032"/>
      <c r="E126" s="1033" t="s">
        <v>420</v>
      </c>
      <c r="F126" s="1034" t="s">
        <v>420</v>
      </c>
      <c r="G126" s="1034" t="s">
        <v>420</v>
      </c>
      <c r="H126" s="1034" t="s">
        <v>420</v>
      </c>
      <c r="I126" s="1035" t="s">
        <v>420</v>
      </c>
      <c r="J126" s="1036"/>
      <c r="K126" s="1036"/>
      <c r="L126" s="1037" t="s">
        <v>645</v>
      </c>
      <c r="M126" s="1037"/>
      <c r="N126" s="1038"/>
      <c r="O126" s="1036"/>
      <c r="P126" s="1037" t="s">
        <v>645</v>
      </c>
      <c r="Q126" s="1037"/>
      <c r="R126" s="1038"/>
      <c r="S126" s="1036"/>
      <c r="T126" s="1037" t="s">
        <v>645</v>
      </c>
      <c r="U126" s="1039"/>
      <c r="V126" s="1036"/>
      <c r="W126" s="1036"/>
      <c r="X126" s="1037" t="s">
        <v>645</v>
      </c>
      <c r="Y126" s="1039"/>
      <c r="Z126" s="1040" t="s">
        <v>420</v>
      </c>
      <c r="AA126" s="1040" t="s">
        <v>645</v>
      </c>
      <c r="AB126" s="1199" t="s">
        <v>420</v>
      </c>
      <c r="AC126" s="1040" t="s">
        <v>420</v>
      </c>
      <c r="AD126" s="1040" t="s">
        <v>420</v>
      </c>
      <c r="AE126" s="1040" t="s">
        <v>420</v>
      </c>
      <c r="AF126" s="1041" t="s">
        <v>243</v>
      </c>
      <c r="AG126" s="1041">
        <v>1</v>
      </c>
      <c r="AH126" s="1042" t="s">
        <v>654</v>
      </c>
      <c r="AI126" s="1043" t="s">
        <v>654</v>
      </c>
      <c r="AJ126" s="1043" t="s">
        <v>654</v>
      </c>
      <c r="AK126" s="1200" t="s">
        <v>654</v>
      </c>
      <c r="AL126" s="1060"/>
      <c r="AM126" s="1404"/>
      <c r="AN126" s="1404"/>
      <c r="AO126" s="1404"/>
      <c r="AP126" s="1404"/>
      <c r="AQ126" s="1404"/>
      <c r="AR126" s="1044"/>
      <c r="AS126" s="1034" t="s">
        <v>16625</v>
      </c>
      <c r="AT126" s="1034" t="s">
        <v>16628</v>
      </c>
      <c r="AU126" s="1034" t="s">
        <v>420</v>
      </c>
      <c r="AV126" s="1034" t="s">
        <v>420</v>
      </c>
    </row>
    <row r="127" spans="1:48">
      <c r="A127" s="1030">
        <v>46025</v>
      </c>
      <c r="B127" s="1031" t="s">
        <v>16280</v>
      </c>
      <c r="C127" s="1045" t="s">
        <v>645</v>
      </c>
      <c r="D127" s="1032"/>
      <c r="E127" s="1033" t="s">
        <v>420</v>
      </c>
      <c r="F127" s="1034" t="s">
        <v>420</v>
      </c>
      <c r="G127" s="1034" t="s">
        <v>420</v>
      </c>
      <c r="H127" s="1034" t="s">
        <v>420</v>
      </c>
      <c r="I127" s="1035" t="s">
        <v>420</v>
      </c>
      <c r="J127" s="1036"/>
      <c r="K127" s="1036"/>
      <c r="L127" s="1037" t="s">
        <v>645</v>
      </c>
      <c r="M127" s="1037"/>
      <c r="N127" s="1038"/>
      <c r="O127" s="1036"/>
      <c r="P127" s="1037" t="s">
        <v>645</v>
      </c>
      <c r="Q127" s="1037"/>
      <c r="R127" s="1038"/>
      <c r="S127" s="1036"/>
      <c r="T127" s="1037" t="s">
        <v>645</v>
      </c>
      <c r="U127" s="1039"/>
      <c r="V127" s="1036"/>
      <c r="W127" s="1036"/>
      <c r="X127" s="1037" t="s">
        <v>645</v>
      </c>
      <c r="Y127" s="1039"/>
      <c r="Z127" s="1040" t="s">
        <v>420</v>
      </c>
      <c r="AA127" s="1040" t="s">
        <v>645</v>
      </c>
      <c r="AB127" s="1199" t="s">
        <v>420</v>
      </c>
      <c r="AC127" s="1040" t="s">
        <v>420</v>
      </c>
      <c r="AD127" s="1040" t="s">
        <v>420</v>
      </c>
      <c r="AE127" s="1040" t="s">
        <v>420</v>
      </c>
      <c r="AF127" s="1041" t="s">
        <v>243</v>
      </c>
      <c r="AG127" s="1041">
        <v>1</v>
      </c>
      <c r="AH127" s="1042" t="s">
        <v>654</v>
      </c>
      <c r="AI127" s="1043" t="s">
        <v>654</v>
      </c>
      <c r="AJ127" s="1043" t="s">
        <v>654</v>
      </c>
      <c r="AK127" s="1200" t="s">
        <v>654</v>
      </c>
      <c r="AL127" s="1060"/>
      <c r="AM127" s="1404"/>
      <c r="AN127" s="1404"/>
      <c r="AO127" s="1404"/>
      <c r="AP127" s="1404"/>
      <c r="AQ127" s="1404"/>
      <c r="AR127" s="1044"/>
      <c r="AS127" s="1034" t="s">
        <v>16625</v>
      </c>
      <c r="AT127" s="1034" t="s">
        <v>16628</v>
      </c>
      <c r="AU127" s="1034" t="s">
        <v>420</v>
      </c>
      <c r="AV127" s="1034" t="s">
        <v>420</v>
      </c>
    </row>
    <row r="128" spans="1:48">
      <c r="A128" s="1030">
        <v>46025</v>
      </c>
      <c r="B128" s="1031" t="s">
        <v>16281</v>
      </c>
      <c r="C128" s="1045" t="s">
        <v>645</v>
      </c>
      <c r="D128" s="1032"/>
      <c r="E128" s="1033" t="s">
        <v>420</v>
      </c>
      <c r="F128" s="1034" t="s">
        <v>420</v>
      </c>
      <c r="G128" s="1034" t="s">
        <v>420</v>
      </c>
      <c r="H128" s="1034" t="s">
        <v>420</v>
      </c>
      <c r="I128" s="1035" t="s">
        <v>420</v>
      </c>
      <c r="J128" s="1036"/>
      <c r="K128" s="1036"/>
      <c r="L128" s="1037" t="s">
        <v>645</v>
      </c>
      <c r="M128" s="1037"/>
      <c r="N128" s="1038"/>
      <c r="O128" s="1036"/>
      <c r="P128" s="1037" t="s">
        <v>645</v>
      </c>
      <c r="Q128" s="1037"/>
      <c r="R128" s="1038"/>
      <c r="S128" s="1036"/>
      <c r="T128" s="1037" t="s">
        <v>645</v>
      </c>
      <c r="U128" s="1039"/>
      <c r="V128" s="1036"/>
      <c r="W128" s="1036"/>
      <c r="X128" s="1037" t="s">
        <v>645</v>
      </c>
      <c r="Y128" s="1039"/>
      <c r="Z128" s="1040" t="s">
        <v>420</v>
      </c>
      <c r="AA128" s="1040" t="s">
        <v>645</v>
      </c>
      <c r="AB128" s="1199" t="s">
        <v>420</v>
      </c>
      <c r="AC128" s="1040" t="s">
        <v>420</v>
      </c>
      <c r="AD128" s="1040" t="s">
        <v>420</v>
      </c>
      <c r="AE128" s="1040" t="s">
        <v>420</v>
      </c>
      <c r="AF128" s="1041" t="s">
        <v>243</v>
      </c>
      <c r="AG128" s="1041">
        <v>1</v>
      </c>
      <c r="AH128" s="1042" t="s">
        <v>16278</v>
      </c>
      <c r="AI128" s="1043" t="s">
        <v>654</v>
      </c>
      <c r="AJ128" s="1043" t="s">
        <v>654</v>
      </c>
      <c r="AK128" s="1200" t="s">
        <v>654</v>
      </c>
      <c r="AL128" s="1060"/>
      <c r="AM128" s="1404"/>
      <c r="AN128" s="1404"/>
      <c r="AO128" s="1404"/>
      <c r="AP128" s="1404"/>
      <c r="AQ128" s="1404"/>
      <c r="AR128" s="1044"/>
      <c r="AS128" s="1034" t="s">
        <v>16625</v>
      </c>
      <c r="AT128" s="1034" t="s">
        <v>16628</v>
      </c>
      <c r="AU128" s="1034" t="s">
        <v>420</v>
      </c>
      <c r="AV128" s="1034" t="s">
        <v>420</v>
      </c>
    </row>
    <row r="129" spans="1:48">
      <c r="A129" s="1030">
        <v>46025</v>
      </c>
      <c r="B129" s="1031" t="s">
        <v>16282</v>
      </c>
      <c r="C129" s="1045" t="s">
        <v>645</v>
      </c>
      <c r="D129" s="1032"/>
      <c r="E129" s="1033" t="s">
        <v>420</v>
      </c>
      <c r="F129" s="1034" t="s">
        <v>420</v>
      </c>
      <c r="G129" s="1034" t="s">
        <v>420</v>
      </c>
      <c r="H129" s="1034" t="s">
        <v>420</v>
      </c>
      <c r="I129" s="1035" t="s">
        <v>420</v>
      </c>
      <c r="J129" s="1036"/>
      <c r="K129" s="1036"/>
      <c r="L129" s="1037" t="s">
        <v>645</v>
      </c>
      <c r="M129" s="1037"/>
      <c r="N129" s="1038"/>
      <c r="O129" s="1036"/>
      <c r="P129" s="1037" t="s">
        <v>645</v>
      </c>
      <c r="Q129" s="1037"/>
      <c r="R129" s="1038"/>
      <c r="S129" s="1036"/>
      <c r="T129" s="1037" t="s">
        <v>645</v>
      </c>
      <c r="U129" s="1039"/>
      <c r="V129" s="1036"/>
      <c r="W129" s="1036"/>
      <c r="X129" s="1037" t="s">
        <v>645</v>
      </c>
      <c r="Y129" s="1039"/>
      <c r="Z129" s="1040" t="s">
        <v>420</v>
      </c>
      <c r="AA129" s="1040" t="s">
        <v>645</v>
      </c>
      <c r="AB129" s="1199" t="s">
        <v>420</v>
      </c>
      <c r="AC129" s="1040" t="s">
        <v>420</v>
      </c>
      <c r="AD129" s="1040" t="s">
        <v>420</v>
      </c>
      <c r="AE129" s="1040" t="s">
        <v>420</v>
      </c>
      <c r="AF129" s="1041" t="s">
        <v>243</v>
      </c>
      <c r="AG129" s="1041">
        <v>1</v>
      </c>
      <c r="AH129" s="1042" t="s">
        <v>654</v>
      </c>
      <c r="AI129" s="1043" t="s">
        <v>654</v>
      </c>
      <c r="AJ129" s="1043" t="s">
        <v>654</v>
      </c>
      <c r="AK129" s="1200" t="s">
        <v>654</v>
      </c>
      <c r="AL129" s="1060"/>
      <c r="AM129" s="1404"/>
      <c r="AN129" s="1404"/>
      <c r="AO129" s="1404"/>
      <c r="AP129" s="1404"/>
      <c r="AQ129" s="1404"/>
      <c r="AR129" s="1044"/>
      <c r="AS129" s="1034" t="s">
        <v>16625</v>
      </c>
      <c r="AT129" s="1034" t="s">
        <v>16628</v>
      </c>
      <c r="AU129" s="1034" t="s">
        <v>420</v>
      </c>
      <c r="AV129" s="1034" t="s">
        <v>420</v>
      </c>
    </row>
    <row r="130" spans="1:48">
      <c r="A130" s="1030">
        <v>46025</v>
      </c>
      <c r="B130" s="1031" t="s">
        <v>16283</v>
      </c>
      <c r="C130" s="1045" t="s">
        <v>645</v>
      </c>
      <c r="D130" s="1032"/>
      <c r="E130" s="1033" t="s">
        <v>420</v>
      </c>
      <c r="F130" s="1034" t="s">
        <v>420</v>
      </c>
      <c r="G130" s="1034" t="s">
        <v>420</v>
      </c>
      <c r="H130" s="1034" t="s">
        <v>420</v>
      </c>
      <c r="I130" s="1035" t="s">
        <v>420</v>
      </c>
      <c r="J130" s="1036"/>
      <c r="K130" s="1036"/>
      <c r="L130" s="1037" t="s">
        <v>645</v>
      </c>
      <c r="M130" s="1037"/>
      <c r="N130" s="1038"/>
      <c r="O130" s="1036"/>
      <c r="P130" s="1037" t="s">
        <v>645</v>
      </c>
      <c r="Q130" s="1037"/>
      <c r="R130" s="1038"/>
      <c r="S130" s="1036"/>
      <c r="T130" s="1037" t="s">
        <v>645</v>
      </c>
      <c r="U130" s="1039"/>
      <c r="V130" s="1036"/>
      <c r="W130" s="1036"/>
      <c r="X130" s="1037" t="s">
        <v>645</v>
      </c>
      <c r="Y130" s="1039"/>
      <c r="Z130" s="1040" t="s">
        <v>420</v>
      </c>
      <c r="AA130" s="1040" t="s">
        <v>645</v>
      </c>
      <c r="AB130" s="1199" t="s">
        <v>420</v>
      </c>
      <c r="AC130" s="1040" t="s">
        <v>420</v>
      </c>
      <c r="AD130" s="1040" t="s">
        <v>420</v>
      </c>
      <c r="AE130" s="1040" t="s">
        <v>420</v>
      </c>
      <c r="AF130" s="1041" t="s">
        <v>243</v>
      </c>
      <c r="AG130" s="1041">
        <v>1</v>
      </c>
      <c r="AH130" s="1042" t="s">
        <v>654</v>
      </c>
      <c r="AI130" s="1043" t="s">
        <v>654</v>
      </c>
      <c r="AJ130" s="1043" t="s">
        <v>654</v>
      </c>
      <c r="AK130" s="1200" t="s">
        <v>654</v>
      </c>
      <c r="AL130" s="1060"/>
      <c r="AM130" s="1404"/>
      <c r="AN130" s="1404"/>
      <c r="AO130" s="1404"/>
      <c r="AP130" s="1404"/>
      <c r="AQ130" s="1404"/>
      <c r="AR130" s="1044"/>
      <c r="AS130" s="1034" t="s">
        <v>16625</v>
      </c>
      <c r="AT130" s="1034" t="s">
        <v>16628</v>
      </c>
      <c r="AU130" s="1034" t="s">
        <v>420</v>
      </c>
      <c r="AV130" s="1034" t="s">
        <v>420</v>
      </c>
    </row>
    <row r="131" spans="1:48">
      <c r="A131" s="1030">
        <v>46025</v>
      </c>
      <c r="B131" s="1031" t="s">
        <v>16284</v>
      </c>
      <c r="C131" s="1045" t="s">
        <v>645</v>
      </c>
      <c r="D131" s="1032"/>
      <c r="E131" s="1033" t="s">
        <v>420</v>
      </c>
      <c r="F131" s="1034" t="s">
        <v>420</v>
      </c>
      <c r="G131" s="1034" t="s">
        <v>420</v>
      </c>
      <c r="H131" s="1034" t="s">
        <v>420</v>
      </c>
      <c r="I131" s="1035" t="s">
        <v>420</v>
      </c>
      <c r="J131" s="1036"/>
      <c r="K131" s="1036"/>
      <c r="L131" s="1037" t="s">
        <v>645</v>
      </c>
      <c r="M131" s="1037"/>
      <c r="N131" s="1038"/>
      <c r="O131" s="1036"/>
      <c r="P131" s="1037" t="s">
        <v>645</v>
      </c>
      <c r="Q131" s="1037"/>
      <c r="R131" s="1038"/>
      <c r="S131" s="1036"/>
      <c r="T131" s="1037" t="s">
        <v>645</v>
      </c>
      <c r="U131" s="1039"/>
      <c r="V131" s="1036"/>
      <c r="W131" s="1036"/>
      <c r="X131" s="1037" t="s">
        <v>645</v>
      </c>
      <c r="Y131" s="1039"/>
      <c r="Z131" s="1040" t="s">
        <v>420</v>
      </c>
      <c r="AA131" s="1040" t="s">
        <v>645</v>
      </c>
      <c r="AB131" s="1199" t="s">
        <v>420</v>
      </c>
      <c r="AC131" s="1040" t="s">
        <v>420</v>
      </c>
      <c r="AD131" s="1040" t="s">
        <v>420</v>
      </c>
      <c r="AE131" s="1040" t="s">
        <v>420</v>
      </c>
      <c r="AF131" s="1041" t="s">
        <v>243</v>
      </c>
      <c r="AG131" s="1041">
        <v>1</v>
      </c>
      <c r="AH131" s="1042" t="s">
        <v>654</v>
      </c>
      <c r="AI131" s="1043" t="s">
        <v>654</v>
      </c>
      <c r="AJ131" s="1043" t="s">
        <v>654</v>
      </c>
      <c r="AK131" s="1200" t="s">
        <v>654</v>
      </c>
      <c r="AL131" s="1060"/>
      <c r="AM131" s="1404"/>
      <c r="AN131" s="1404"/>
      <c r="AO131" s="1404"/>
      <c r="AP131" s="1404"/>
      <c r="AQ131" s="1404"/>
      <c r="AR131" s="1044"/>
      <c r="AS131" s="1034" t="s">
        <v>16625</v>
      </c>
      <c r="AT131" s="1034" t="s">
        <v>16628</v>
      </c>
      <c r="AU131" s="1034" t="s">
        <v>420</v>
      </c>
      <c r="AV131" s="1034" t="s">
        <v>420</v>
      </c>
    </row>
    <row r="132" spans="1:48" ht="17.25" thickBot="1">
      <c r="A132" s="1046">
        <v>46025</v>
      </c>
      <c r="B132" s="1047" t="s">
        <v>16285</v>
      </c>
      <c r="C132" s="1048" t="s">
        <v>645</v>
      </c>
      <c r="D132" s="1049"/>
      <c r="E132" s="1243" t="s">
        <v>420</v>
      </c>
      <c r="F132" s="1050" t="s">
        <v>420</v>
      </c>
      <c r="G132" s="1050" t="s">
        <v>420</v>
      </c>
      <c r="H132" s="1050" t="s">
        <v>420</v>
      </c>
      <c r="I132" s="1244" t="s">
        <v>420</v>
      </c>
      <c r="J132" s="1051"/>
      <c r="K132" s="1051"/>
      <c r="L132" s="1052" t="s">
        <v>645</v>
      </c>
      <c r="M132" s="1052"/>
      <c r="N132" s="1053"/>
      <c r="O132" s="1051"/>
      <c r="P132" s="1052" t="s">
        <v>645</v>
      </c>
      <c r="Q132" s="1052"/>
      <c r="R132" s="1053"/>
      <c r="S132" s="1051"/>
      <c r="T132" s="1052" t="s">
        <v>645</v>
      </c>
      <c r="U132" s="1054"/>
      <c r="V132" s="1051"/>
      <c r="W132" s="1051"/>
      <c r="X132" s="1052" t="s">
        <v>645</v>
      </c>
      <c r="Y132" s="1054"/>
      <c r="Z132" s="1055" t="s">
        <v>420</v>
      </c>
      <c r="AA132" s="1055" t="s">
        <v>645</v>
      </c>
      <c r="AB132" s="1201" t="s">
        <v>420</v>
      </c>
      <c r="AC132" s="1055" t="s">
        <v>420</v>
      </c>
      <c r="AD132" s="1055" t="s">
        <v>420</v>
      </c>
      <c r="AE132" s="1055" t="s">
        <v>420</v>
      </c>
      <c r="AF132" s="1056" t="s">
        <v>243</v>
      </c>
      <c r="AG132" s="1056">
        <v>1</v>
      </c>
      <c r="AH132" s="1245" t="s">
        <v>654</v>
      </c>
      <c r="AI132" s="1057" t="s">
        <v>654</v>
      </c>
      <c r="AJ132" s="1057" t="s">
        <v>654</v>
      </c>
      <c r="AK132" s="1202" t="s">
        <v>654</v>
      </c>
      <c r="AL132" s="1246"/>
      <c r="AM132" s="1409"/>
      <c r="AN132" s="1409"/>
      <c r="AO132" s="1409"/>
      <c r="AP132" s="1409"/>
      <c r="AQ132" s="1409"/>
      <c r="AR132" s="1058"/>
      <c r="AS132" s="1050" t="s">
        <v>16625</v>
      </c>
      <c r="AT132" s="1050" t="s">
        <v>16628</v>
      </c>
      <c r="AU132" s="1050" t="s">
        <v>420</v>
      </c>
      <c r="AV132" s="1050" t="s">
        <v>420</v>
      </c>
    </row>
    <row r="133" spans="1:48">
      <c r="A133" s="1015">
        <v>46026</v>
      </c>
      <c r="B133" s="1016" t="s">
        <v>212</v>
      </c>
      <c r="C133" s="1016" t="s">
        <v>16558</v>
      </c>
      <c r="D133" s="1017"/>
      <c r="E133" s="1018" t="s">
        <v>1936</v>
      </c>
      <c r="F133" s="1019" t="s">
        <v>16560</v>
      </c>
      <c r="G133" s="1019">
        <v>500</v>
      </c>
      <c r="H133" s="1019" t="s">
        <v>911</v>
      </c>
      <c r="I133" s="1020">
        <v>2</v>
      </c>
      <c r="J133" s="1023">
        <v>28</v>
      </c>
      <c r="K133" s="1021">
        <v>0</v>
      </c>
      <c r="L133" s="1022">
        <v>8522</v>
      </c>
      <c r="M133" s="1024"/>
      <c r="N133" s="1023">
        <v>9</v>
      </c>
      <c r="O133" s="1021">
        <v>0</v>
      </c>
      <c r="P133" s="1022">
        <v>8625</v>
      </c>
      <c r="Q133" s="1024"/>
      <c r="R133" s="1023">
        <v>6</v>
      </c>
      <c r="S133" s="1021">
        <v>0</v>
      </c>
      <c r="T133" s="1022">
        <v>8455</v>
      </c>
      <c r="U133" s="1024"/>
      <c r="V133" s="1023">
        <v>23</v>
      </c>
      <c r="W133" s="1021">
        <v>0</v>
      </c>
      <c r="X133" s="1022">
        <v>8547</v>
      </c>
      <c r="Y133" s="1024"/>
      <c r="Z133" s="1025">
        <v>3</v>
      </c>
      <c r="AA133" s="1025">
        <v>44</v>
      </c>
      <c r="AB133" s="1198">
        <v>1</v>
      </c>
      <c r="AC133" s="1025">
        <v>85.372500000000002</v>
      </c>
      <c r="AD133" s="1025">
        <v>5.5</v>
      </c>
      <c r="AE133" s="1025">
        <v>5.5</v>
      </c>
      <c r="AF133" s="1026" t="s">
        <v>213</v>
      </c>
      <c r="AG133" s="1026">
        <v>2</v>
      </c>
      <c r="AH133" s="1027" t="s">
        <v>16259</v>
      </c>
      <c r="AI133" s="1059" t="s">
        <v>16259</v>
      </c>
      <c r="AJ133" s="1238" t="s">
        <v>16260</v>
      </c>
      <c r="AK133" s="1239" t="s">
        <v>16260</v>
      </c>
      <c r="AL133" s="1059">
        <v>52</v>
      </c>
      <c r="AM133" s="1403">
        <v>46005</v>
      </c>
      <c r="AN133" s="1403">
        <v>46007</v>
      </c>
      <c r="AO133" s="1403">
        <v>46008</v>
      </c>
      <c r="AP133" s="1403"/>
      <c r="AQ133" s="1403"/>
      <c r="AR133" s="1028"/>
      <c r="AS133" s="1019" t="s">
        <v>16625</v>
      </c>
      <c r="AT133" s="1019" t="s">
        <v>16626</v>
      </c>
      <c r="AU133" s="1019" t="s">
        <v>16627</v>
      </c>
      <c r="AV133" s="1019">
        <v>0.55321379999999998</v>
      </c>
    </row>
    <row r="134" spans="1:48">
      <c r="A134" s="1030">
        <v>46026</v>
      </c>
      <c r="B134" s="1031" t="s">
        <v>212</v>
      </c>
      <c r="C134" s="1031" t="s">
        <v>16508</v>
      </c>
      <c r="D134" s="1032"/>
      <c r="E134" s="1033" t="s">
        <v>1936</v>
      </c>
      <c r="F134" s="1034" t="s">
        <v>16509</v>
      </c>
      <c r="G134" s="1034">
        <v>500</v>
      </c>
      <c r="H134" s="1034" t="s">
        <v>864</v>
      </c>
      <c r="I134" s="1035">
        <v>2</v>
      </c>
      <c r="J134" s="1038"/>
      <c r="K134" s="1036"/>
      <c r="L134" s="1037" t="s">
        <v>16268</v>
      </c>
      <c r="M134" s="1039"/>
      <c r="N134" s="1038"/>
      <c r="O134" s="1036"/>
      <c r="P134" s="1037"/>
      <c r="Q134" s="1039" t="s">
        <v>127</v>
      </c>
      <c r="R134" s="1038"/>
      <c r="S134" s="1036"/>
      <c r="T134" s="1037"/>
      <c r="U134" s="1039" t="s">
        <v>127</v>
      </c>
      <c r="V134" s="1038"/>
      <c r="W134" s="1036"/>
      <c r="X134" s="1037"/>
      <c r="Y134" s="1039" t="s">
        <v>127</v>
      </c>
      <c r="Z134" s="1040">
        <v>3</v>
      </c>
      <c r="AA134" s="1040" t="s">
        <v>127</v>
      </c>
      <c r="AB134" s="1199" t="s">
        <v>420</v>
      </c>
      <c r="AC134" s="1040" t="s">
        <v>420</v>
      </c>
      <c r="AD134" s="1040" t="s">
        <v>420</v>
      </c>
      <c r="AE134" s="1040" t="s">
        <v>420</v>
      </c>
      <c r="AF134" s="1041" t="s">
        <v>213</v>
      </c>
      <c r="AG134" s="1041">
        <v>2</v>
      </c>
      <c r="AH134" s="1042" t="s">
        <v>16259</v>
      </c>
      <c r="AI134" s="1060" t="s">
        <v>16259</v>
      </c>
      <c r="AJ134" s="1238" t="s">
        <v>16260</v>
      </c>
      <c r="AK134" s="1239" t="s">
        <v>16260</v>
      </c>
      <c r="AL134" s="1060"/>
      <c r="AM134" s="1404"/>
      <c r="AN134" s="1404"/>
      <c r="AO134" s="1404"/>
      <c r="AP134" s="1404"/>
      <c r="AQ134" s="1404"/>
      <c r="AR134" s="1044"/>
      <c r="AS134" s="1034" t="s">
        <v>16625</v>
      </c>
      <c r="AT134" s="1034" t="s">
        <v>16626</v>
      </c>
      <c r="AU134" s="1034" t="s">
        <v>16627</v>
      </c>
      <c r="AV134" s="1034" t="s">
        <v>420</v>
      </c>
    </row>
    <row r="135" spans="1:48">
      <c r="A135" s="1030">
        <v>46026</v>
      </c>
      <c r="B135" s="1031" t="s">
        <v>214</v>
      </c>
      <c r="C135" s="1031" t="s">
        <v>16540</v>
      </c>
      <c r="D135" s="1032"/>
      <c r="E135" s="1033" t="s">
        <v>799</v>
      </c>
      <c r="F135" s="1034" t="s">
        <v>16542</v>
      </c>
      <c r="G135" s="1034">
        <v>700</v>
      </c>
      <c r="H135" s="1034" t="s">
        <v>973</v>
      </c>
      <c r="I135" s="1035">
        <v>5</v>
      </c>
      <c r="J135" s="1038"/>
      <c r="K135" s="1036"/>
      <c r="L135" s="1037" t="s">
        <v>16268</v>
      </c>
      <c r="M135" s="1039"/>
      <c r="N135" s="1038"/>
      <c r="O135" s="1036"/>
      <c r="P135" s="1037" t="s">
        <v>16268</v>
      </c>
      <c r="Q135" s="1039"/>
      <c r="R135" s="1038"/>
      <c r="S135" s="1036"/>
      <c r="T135" s="1037" t="s">
        <v>16268</v>
      </c>
      <c r="U135" s="1039"/>
      <c r="V135" s="1038"/>
      <c r="W135" s="1036"/>
      <c r="X135" s="1037" t="s">
        <v>16268</v>
      </c>
      <c r="Y135" s="1039"/>
      <c r="Z135" s="1040">
        <v>1.6197975253093364</v>
      </c>
      <c r="AA135" s="1040" t="s">
        <v>127</v>
      </c>
      <c r="AB135" s="1199" t="s">
        <v>420</v>
      </c>
      <c r="AC135" s="1040" t="s">
        <v>420</v>
      </c>
      <c r="AD135" s="1040" t="s">
        <v>420</v>
      </c>
      <c r="AE135" s="1040" t="s">
        <v>420</v>
      </c>
      <c r="AF135" s="1041" t="s">
        <v>213</v>
      </c>
      <c r="AG135" s="1041">
        <v>1</v>
      </c>
      <c r="AH135" s="1042" t="s">
        <v>16259</v>
      </c>
      <c r="AI135" s="1060" t="s">
        <v>16259</v>
      </c>
      <c r="AJ135" s="1238" t="s">
        <v>16260</v>
      </c>
      <c r="AK135" s="1239" t="s">
        <v>16260</v>
      </c>
      <c r="AL135" s="1060">
        <v>53</v>
      </c>
      <c r="AM135" s="1404">
        <v>45885</v>
      </c>
      <c r="AN135" s="1404">
        <v>45886</v>
      </c>
      <c r="AO135" s="1404">
        <v>45887</v>
      </c>
      <c r="AP135" s="1404"/>
      <c r="AQ135" s="1404"/>
      <c r="AR135" s="1044"/>
      <c r="AS135" s="1034" t="s">
        <v>16625</v>
      </c>
      <c r="AT135" s="1034" t="s">
        <v>16628</v>
      </c>
      <c r="AU135" s="1034" t="s">
        <v>16627</v>
      </c>
      <c r="AV135" s="1034" t="s">
        <v>420</v>
      </c>
    </row>
    <row r="136" spans="1:48">
      <c r="A136" s="1030">
        <v>46026</v>
      </c>
      <c r="B136" s="1031" t="s">
        <v>215</v>
      </c>
      <c r="C136" s="1031" t="s">
        <v>16554</v>
      </c>
      <c r="D136" s="1032" t="s">
        <v>646</v>
      </c>
      <c r="E136" s="1033" t="s">
        <v>471</v>
      </c>
      <c r="F136" s="1034" t="s">
        <v>16555</v>
      </c>
      <c r="G136" s="1034">
        <v>700</v>
      </c>
      <c r="H136" s="1034" t="s">
        <v>1088</v>
      </c>
      <c r="I136" s="1035">
        <v>5</v>
      </c>
      <c r="J136" s="1038">
        <v>28</v>
      </c>
      <c r="K136" s="1036">
        <v>0</v>
      </c>
      <c r="L136" s="1037">
        <v>8034</v>
      </c>
      <c r="M136" s="1039" t="s">
        <v>16274</v>
      </c>
      <c r="N136" s="1038">
        <v>18</v>
      </c>
      <c r="O136" s="1036">
        <v>0</v>
      </c>
      <c r="P136" s="1037">
        <v>8666</v>
      </c>
      <c r="Q136" s="1039">
        <v>8434</v>
      </c>
      <c r="R136" s="1038">
        <v>14</v>
      </c>
      <c r="S136" s="1036">
        <v>0</v>
      </c>
      <c r="T136" s="1037">
        <v>8758</v>
      </c>
      <c r="U136" s="1039">
        <v>7061</v>
      </c>
      <c r="V136" s="1038">
        <v>14</v>
      </c>
      <c r="W136" s="1036">
        <v>0</v>
      </c>
      <c r="X136" s="1037">
        <v>8698</v>
      </c>
      <c r="Y136" s="1039" t="s">
        <v>16270</v>
      </c>
      <c r="Z136" s="1040">
        <v>3.2432432432432434</v>
      </c>
      <c r="AA136" s="1040">
        <v>12.333333333333334</v>
      </c>
      <c r="AB136" s="1199">
        <v>1</v>
      </c>
      <c r="AC136" s="1040">
        <v>82.751666666666665</v>
      </c>
      <c r="AD136" s="1040">
        <v>1.5416666666666667</v>
      </c>
      <c r="AE136" s="1040">
        <v>1.5416666666666667</v>
      </c>
      <c r="AF136" s="1041" t="s">
        <v>213</v>
      </c>
      <c r="AG136" s="1041">
        <v>0.5</v>
      </c>
      <c r="AH136" s="1042" t="s">
        <v>16259</v>
      </c>
      <c r="AI136" s="1060" t="s">
        <v>16259</v>
      </c>
      <c r="AJ136" s="1238" t="s">
        <v>16260</v>
      </c>
      <c r="AK136" s="1239" t="s">
        <v>16260</v>
      </c>
      <c r="AL136" s="1060">
        <v>53</v>
      </c>
      <c r="AM136" s="1404">
        <v>46010</v>
      </c>
      <c r="AN136" s="1404">
        <v>46011</v>
      </c>
      <c r="AO136" s="1404">
        <v>46012</v>
      </c>
      <c r="AP136" s="1404"/>
      <c r="AQ136" s="1404"/>
      <c r="AR136" s="1044"/>
      <c r="AS136" s="1034" t="s">
        <v>16629</v>
      </c>
      <c r="AT136" s="1034" t="s">
        <v>16628</v>
      </c>
      <c r="AU136" s="1034" t="s">
        <v>16627</v>
      </c>
      <c r="AV136" s="1034">
        <v>1.5014462400000002</v>
      </c>
    </row>
    <row r="137" spans="1:48">
      <c r="A137" s="1030">
        <v>46026</v>
      </c>
      <c r="B137" s="1031" t="s">
        <v>216</v>
      </c>
      <c r="C137" s="1031" t="s">
        <v>16570</v>
      </c>
      <c r="D137" s="1032"/>
      <c r="E137" s="1033" t="s">
        <v>15134</v>
      </c>
      <c r="F137" s="1034" t="s">
        <v>16572</v>
      </c>
      <c r="G137" s="1034">
        <v>600</v>
      </c>
      <c r="H137" s="1034" t="s">
        <v>1470</v>
      </c>
      <c r="I137" s="1035">
        <v>5</v>
      </c>
      <c r="J137" s="1038"/>
      <c r="K137" s="1036"/>
      <c r="L137" s="1037" t="s">
        <v>16268</v>
      </c>
      <c r="M137" s="1039"/>
      <c r="N137" s="1038"/>
      <c r="O137" s="1036"/>
      <c r="P137" s="1037" t="s">
        <v>16268</v>
      </c>
      <c r="Q137" s="1039"/>
      <c r="R137" s="1038"/>
      <c r="S137" s="1036"/>
      <c r="T137" s="1037" t="s">
        <v>16268</v>
      </c>
      <c r="U137" s="1039"/>
      <c r="V137" s="1038"/>
      <c r="W137" s="1036"/>
      <c r="X137" s="1037" t="s">
        <v>16268</v>
      </c>
      <c r="Y137" s="1039"/>
      <c r="Z137" s="1040">
        <v>2.807017543859649</v>
      </c>
      <c r="AA137" s="1040" t="s">
        <v>127</v>
      </c>
      <c r="AB137" s="1199" t="s">
        <v>420</v>
      </c>
      <c r="AC137" s="1040" t="s">
        <v>420</v>
      </c>
      <c r="AD137" s="1040" t="s">
        <v>420</v>
      </c>
      <c r="AE137" s="1040" t="s">
        <v>420</v>
      </c>
      <c r="AF137" s="1041" t="s">
        <v>213</v>
      </c>
      <c r="AG137" s="1041">
        <v>1</v>
      </c>
      <c r="AH137" s="1042" t="s">
        <v>16259</v>
      </c>
      <c r="AI137" s="1060" t="s">
        <v>16259</v>
      </c>
      <c r="AJ137" s="1043" t="s">
        <v>16263</v>
      </c>
      <c r="AK137" s="1200" t="s">
        <v>16263</v>
      </c>
      <c r="AL137" s="1060">
        <v>52</v>
      </c>
      <c r="AM137" s="1404">
        <v>46021</v>
      </c>
      <c r="AN137" s="1404">
        <v>46022</v>
      </c>
      <c r="AO137" s="1404"/>
      <c r="AP137" s="1404"/>
      <c r="AQ137" s="1404"/>
      <c r="AR137" s="1044"/>
      <c r="AS137" s="1034" t="s">
        <v>16625</v>
      </c>
      <c r="AT137" s="1034" t="s">
        <v>16628</v>
      </c>
      <c r="AU137" s="1034" t="s">
        <v>16630</v>
      </c>
      <c r="AV137" s="1034" t="s">
        <v>420</v>
      </c>
    </row>
    <row r="138" spans="1:48">
      <c r="A138" s="1030">
        <v>46026</v>
      </c>
      <c r="B138" s="1031" t="s">
        <v>217</v>
      </c>
      <c r="C138" s="1031" t="s">
        <v>16110</v>
      </c>
      <c r="D138" s="1032"/>
      <c r="E138" s="1033" t="s">
        <v>455</v>
      </c>
      <c r="F138" s="1034" t="s">
        <v>16101</v>
      </c>
      <c r="G138" s="1034">
        <v>780</v>
      </c>
      <c r="H138" s="1034" t="s">
        <v>747</v>
      </c>
      <c r="I138" s="1035">
        <v>5</v>
      </c>
      <c r="J138" s="1038">
        <v>18</v>
      </c>
      <c r="K138" s="1036">
        <v>0</v>
      </c>
      <c r="L138" s="1037">
        <v>8203</v>
      </c>
      <c r="M138" s="1039"/>
      <c r="N138" s="1038">
        <v>13</v>
      </c>
      <c r="O138" s="1036">
        <v>2</v>
      </c>
      <c r="P138" s="1037">
        <v>7969</v>
      </c>
      <c r="Q138" s="1039"/>
      <c r="R138" s="1038">
        <v>24</v>
      </c>
      <c r="S138" s="1036">
        <v>3</v>
      </c>
      <c r="T138" s="1037">
        <v>8076</v>
      </c>
      <c r="U138" s="1039"/>
      <c r="V138" s="1038">
        <v>38</v>
      </c>
      <c r="W138" s="1036">
        <v>0</v>
      </c>
      <c r="X138" s="1037">
        <v>8174</v>
      </c>
      <c r="Y138" s="1039"/>
      <c r="Z138" s="1040">
        <v>1.815889029003783</v>
      </c>
      <c r="AA138" s="1040">
        <v>62</v>
      </c>
      <c r="AB138" s="1199">
        <v>0.98676215277777779</v>
      </c>
      <c r="AC138" s="1040">
        <v>81.055000000000007</v>
      </c>
      <c r="AD138" s="1040">
        <v>7.75</v>
      </c>
      <c r="AE138" s="1040">
        <v>7.333333333333333</v>
      </c>
      <c r="AF138" s="1041" t="s">
        <v>213</v>
      </c>
      <c r="AG138" s="1041">
        <v>2</v>
      </c>
      <c r="AH138" s="1042" t="s">
        <v>16262</v>
      </c>
      <c r="AI138" s="1060" t="s">
        <v>16262</v>
      </c>
      <c r="AJ138" s="1060" t="s">
        <v>16287</v>
      </c>
      <c r="AK138" s="1200" t="s">
        <v>16287</v>
      </c>
      <c r="AL138" s="1060">
        <v>53</v>
      </c>
      <c r="AM138" s="1404">
        <v>45993</v>
      </c>
      <c r="AN138" s="1404">
        <v>45994</v>
      </c>
      <c r="AO138" s="1404">
        <v>45995</v>
      </c>
      <c r="AP138" s="1404"/>
      <c r="AQ138" s="1404"/>
      <c r="AR138" s="1044"/>
      <c r="AS138" s="1034" t="s">
        <v>16625</v>
      </c>
      <c r="AT138" s="1034" t="s">
        <v>16626</v>
      </c>
      <c r="AU138" s="1034" t="s">
        <v>16627</v>
      </c>
      <c r="AV138" s="1034">
        <v>0.81936878400000002</v>
      </c>
    </row>
    <row r="139" spans="1:48">
      <c r="A139" s="1030">
        <v>46026</v>
      </c>
      <c r="B139" s="1031" t="s">
        <v>217</v>
      </c>
      <c r="C139" s="1031"/>
      <c r="D139" s="1032"/>
      <c r="E139" s="1033" t="s">
        <v>420</v>
      </c>
      <c r="F139" s="1034" t="s">
        <v>420</v>
      </c>
      <c r="G139" s="1034" t="s">
        <v>420</v>
      </c>
      <c r="H139" s="1034" t="s">
        <v>420</v>
      </c>
      <c r="I139" s="1035" t="s">
        <v>420</v>
      </c>
      <c r="J139" s="1038"/>
      <c r="K139" s="1036"/>
      <c r="L139" s="1037"/>
      <c r="M139" s="1037" t="s">
        <v>645</v>
      </c>
      <c r="N139" s="1038"/>
      <c r="O139" s="1036"/>
      <c r="P139" s="1037"/>
      <c r="Q139" s="1037" t="s">
        <v>645</v>
      </c>
      <c r="R139" s="1038"/>
      <c r="S139" s="1036"/>
      <c r="T139" s="1037"/>
      <c r="U139" s="1037" t="s">
        <v>645</v>
      </c>
      <c r="V139" s="1038"/>
      <c r="W139" s="1036"/>
      <c r="X139" s="1037"/>
      <c r="Y139" s="1039" t="s">
        <v>645</v>
      </c>
      <c r="Z139" s="1040" t="s">
        <v>420</v>
      </c>
      <c r="AA139" s="1040" t="s">
        <v>420</v>
      </c>
      <c r="AB139" s="1199" t="s">
        <v>420</v>
      </c>
      <c r="AC139" s="1040" t="s">
        <v>420</v>
      </c>
      <c r="AD139" s="1040" t="s">
        <v>420</v>
      </c>
      <c r="AE139" s="1040" t="s">
        <v>420</v>
      </c>
      <c r="AF139" s="1041" t="s">
        <v>213</v>
      </c>
      <c r="AG139" s="1041">
        <v>2</v>
      </c>
      <c r="AH139" s="1042" t="s">
        <v>16262</v>
      </c>
      <c r="AI139" s="1060" t="s">
        <v>16262</v>
      </c>
      <c r="AJ139" s="1060" t="s">
        <v>16287</v>
      </c>
      <c r="AK139" s="1200" t="s">
        <v>16287</v>
      </c>
      <c r="AL139" s="1060"/>
      <c r="AM139" s="1404"/>
      <c r="AN139" s="1404"/>
      <c r="AO139" s="1404"/>
      <c r="AP139" s="1404"/>
      <c r="AQ139" s="1404"/>
      <c r="AR139" s="1044"/>
      <c r="AS139" s="1034" t="s">
        <v>16625</v>
      </c>
      <c r="AT139" s="1034" t="s">
        <v>16626</v>
      </c>
      <c r="AU139" s="1034" t="s">
        <v>420</v>
      </c>
      <c r="AV139" s="1034" t="s">
        <v>420</v>
      </c>
    </row>
    <row r="140" spans="1:48">
      <c r="A140" s="1030">
        <v>46026</v>
      </c>
      <c r="B140" s="1031" t="s">
        <v>218</v>
      </c>
      <c r="C140" s="1031" t="s">
        <v>16506</v>
      </c>
      <c r="D140" s="1032" t="s">
        <v>646</v>
      </c>
      <c r="E140" s="1033" t="s">
        <v>471</v>
      </c>
      <c r="F140" s="1034" t="s">
        <v>15867</v>
      </c>
      <c r="G140" s="1034">
        <v>700</v>
      </c>
      <c r="H140" s="1034" t="s">
        <v>812</v>
      </c>
      <c r="I140" s="1035">
        <v>5</v>
      </c>
      <c r="J140" s="1038">
        <v>36</v>
      </c>
      <c r="K140" s="1036">
        <v>0</v>
      </c>
      <c r="L140" s="1037">
        <v>7255</v>
      </c>
      <c r="M140" s="1039">
        <v>7392</v>
      </c>
      <c r="N140" s="1038">
        <v>16</v>
      </c>
      <c r="O140" s="1036">
        <v>4</v>
      </c>
      <c r="P140" s="1037">
        <v>7240</v>
      </c>
      <c r="Q140" s="1039">
        <v>6705</v>
      </c>
      <c r="R140" s="1038">
        <v>26</v>
      </c>
      <c r="S140" s="1036">
        <v>2</v>
      </c>
      <c r="T140" s="1037">
        <v>7139</v>
      </c>
      <c r="U140" s="1039">
        <v>6886</v>
      </c>
      <c r="V140" s="1038">
        <v>48</v>
      </c>
      <c r="W140" s="1036">
        <v>0</v>
      </c>
      <c r="X140" s="1037">
        <v>7223</v>
      </c>
      <c r="Y140" s="1039">
        <v>7093</v>
      </c>
      <c r="Z140" s="1040">
        <v>3.2432432432432434</v>
      </c>
      <c r="AA140" s="1040">
        <v>21</v>
      </c>
      <c r="AB140" s="1199">
        <v>0.99110576923076921</v>
      </c>
      <c r="AC140" s="1040">
        <v>71.166250000000005</v>
      </c>
      <c r="AD140" s="1040">
        <v>2.625</v>
      </c>
      <c r="AE140" s="1040">
        <v>2.5</v>
      </c>
      <c r="AF140" s="1041" t="s">
        <v>213</v>
      </c>
      <c r="AG140" s="1041">
        <v>0.5</v>
      </c>
      <c r="AH140" s="1042" t="s">
        <v>16262</v>
      </c>
      <c r="AI140" s="1060" t="s">
        <v>16262</v>
      </c>
      <c r="AJ140" s="1060" t="s">
        <v>16287</v>
      </c>
      <c r="AK140" s="1200" t="s">
        <v>16287</v>
      </c>
      <c r="AL140" s="1060">
        <v>50</v>
      </c>
      <c r="AM140" s="1404">
        <v>46015</v>
      </c>
      <c r="AN140" s="1404">
        <v>46016</v>
      </c>
      <c r="AO140" s="1404">
        <v>46018</v>
      </c>
      <c r="AP140" s="1404"/>
      <c r="AQ140" s="1404"/>
      <c r="AR140" s="1044"/>
      <c r="AS140" s="1034" t="s">
        <v>16629</v>
      </c>
      <c r="AT140" s="1034" t="s">
        <v>16628</v>
      </c>
      <c r="AU140" s="1034" t="s">
        <v>16627</v>
      </c>
      <c r="AV140" s="1034">
        <v>1.2912404400000002</v>
      </c>
    </row>
    <row r="141" spans="1:48">
      <c r="A141" s="1030">
        <v>46026</v>
      </c>
      <c r="B141" s="1031" t="s">
        <v>219</v>
      </c>
      <c r="C141" s="1031" t="s">
        <v>16496</v>
      </c>
      <c r="D141" s="1032"/>
      <c r="E141" s="1033" t="s">
        <v>1877</v>
      </c>
      <c r="F141" s="1034" t="s">
        <v>16497</v>
      </c>
      <c r="G141" s="1034">
        <v>500</v>
      </c>
      <c r="H141" s="1034" t="s">
        <v>1237</v>
      </c>
      <c r="I141" s="1035">
        <v>3.7</v>
      </c>
      <c r="J141" s="1038">
        <v>17</v>
      </c>
      <c r="K141" s="1036">
        <v>0</v>
      </c>
      <c r="L141" s="1037">
        <v>8730</v>
      </c>
      <c r="M141" s="1039">
        <v>8468</v>
      </c>
      <c r="N141" s="1038">
        <v>16</v>
      </c>
      <c r="O141" s="1036">
        <v>0</v>
      </c>
      <c r="P141" s="1037">
        <v>9048</v>
      </c>
      <c r="Q141" s="1039">
        <v>8384</v>
      </c>
      <c r="R141" s="1038">
        <v>3</v>
      </c>
      <c r="S141" s="1036">
        <v>0</v>
      </c>
      <c r="T141" s="1037">
        <v>9071</v>
      </c>
      <c r="U141" s="1039">
        <v>8558</v>
      </c>
      <c r="V141" s="1038">
        <v>13</v>
      </c>
      <c r="W141" s="1036">
        <v>0</v>
      </c>
      <c r="X141" s="1037">
        <v>9220</v>
      </c>
      <c r="Y141" s="1039">
        <v>8396</v>
      </c>
      <c r="Z141" s="1040">
        <v>1.5982241953385128</v>
      </c>
      <c r="AA141" s="1040">
        <v>16.333333333333332</v>
      </c>
      <c r="AB141" s="1199">
        <v>1</v>
      </c>
      <c r="AC141" s="1040">
        <v>87.34375</v>
      </c>
      <c r="AD141" s="1040">
        <v>2.0416666666666665</v>
      </c>
      <c r="AE141" s="1040">
        <v>2.0416666666666665</v>
      </c>
      <c r="AF141" s="1041" t="s">
        <v>213</v>
      </c>
      <c r="AG141" s="1041">
        <v>1</v>
      </c>
      <c r="AH141" s="1042" t="s">
        <v>16259</v>
      </c>
      <c r="AI141" s="1060" t="s">
        <v>16259</v>
      </c>
      <c r="AJ141" s="1238" t="s">
        <v>16260</v>
      </c>
      <c r="AK141" s="1239" t="s">
        <v>16260</v>
      </c>
      <c r="AL141" s="1060"/>
      <c r="AM141" s="1406"/>
      <c r="AN141" s="1404"/>
      <c r="AO141" s="1404"/>
      <c r="AP141" s="1404"/>
      <c r="AQ141" s="1404"/>
      <c r="AR141" s="1044"/>
      <c r="AS141" s="1034" t="s">
        <v>16625</v>
      </c>
      <c r="AT141" s="1034" t="s">
        <v>16628</v>
      </c>
      <c r="AU141" s="1034" t="s">
        <v>16627</v>
      </c>
      <c r="AV141" s="1034">
        <v>1.131975</v>
      </c>
    </row>
    <row r="142" spans="1:48">
      <c r="A142" s="1030">
        <v>46026</v>
      </c>
      <c r="B142" s="1031" t="s">
        <v>220</v>
      </c>
      <c r="C142" s="1031" t="s">
        <v>16515</v>
      </c>
      <c r="D142" s="1032"/>
      <c r="E142" s="1033" t="s">
        <v>478</v>
      </c>
      <c r="F142" s="1034" t="s">
        <v>16544</v>
      </c>
      <c r="G142" s="1034">
        <v>650</v>
      </c>
      <c r="H142" s="1034" t="s">
        <v>959</v>
      </c>
      <c r="I142" s="1035">
        <v>5</v>
      </c>
      <c r="J142" s="1038">
        <v>16</v>
      </c>
      <c r="K142" s="1036">
        <v>2</v>
      </c>
      <c r="L142" s="1037">
        <v>8470</v>
      </c>
      <c r="M142" s="1039">
        <v>8680</v>
      </c>
      <c r="N142" s="1038">
        <v>11</v>
      </c>
      <c r="O142" s="1036">
        <v>1</v>
      </c>
      <c r="P142" s="1037">
        <v>8717</v>
      </c>
      <c r="Q142" s="1039">
        <v>8973</v>
      </c>
      <c r="R142" s="1038">
        <v>4</v>
      </c>
      <c r="S142" s="1036">
        <v>0</v>
      </c>
      <c r="T142" s="1037">
        <v>8626</v>
      </c>
      <c r="U142" s="1039">
        <v>9007</v>
      </c>
      <c r="V142" s="1038">
        <v>28</v>
      </c>
      <c r="W142" s="1036">
        <v>0</v>
      </c>
      <c r="X142" s="1037">
        <v>8477</v>
      </c>
      <c r="Y142" s="1039">
        <v>8767</v>
      </c>
      <c r="Z142" s="1040">
        <v>1.5157894736842106</v>
      </c>
      <c r="AA142" s="1040">
        <v>19.666666666666668</v>
      </c>
      <c r="AB142" s="1199">
        <v>0.99048477564102566</v>
      </c>
      <c r="AC142" s="1040">
        <v>87.146249999999995</v>
      </c>
      <c r="AD142" s="1040">
        <v>2.4583333333333335</v>
      </c>
      <c r="AE142" s="1040">
        <v>2.3333333333333335</v>
      </c>
      <c r="AF142" s="1041" t="s">
        <v>213</v>
      </c>
      <c r="AG142" s="1041">
        <v>1</v>
      </c>
      <c r="AH142" s="1042" t="s">
        <v>16273</v>
      </c>
      <c r="AI142" s="1060" t="s">
        <v>16273</v>
      </c>
      <c r="AJ142" s="1238" t="s">
        <v>16260</v>
      </c>
      <c r="AK142" s="1239" t="s">
        <v>16260</v>
      </c>
      <c r="AL142" s="1060">
        <v>54</v>
      </c>
      <c r="AM142" s="1404">
        <v>46007</v>
      </c>
      <c r="AN142" s="1404">
        <v>46008</v>
      </c>
      <c r="AO142" s="1404"/>
      <c r="AP142" s="1404"/>
      <c r="AQ142" s="1404"/>
      <c r="AR142" s="1044"/>
      <c r="AS142" s="1034" t="s">
        <v>16625</v>
      </c>
      <c r="AT142" s="1034" t="s">
        <v>16628</v>
      </c>
      <c r="AU142" s="1034" t="s">
        <v>16627</v>
      </c>
      <c r="AV142" s="1034">
        <v>1.4682400200000001</v>
      </c>
    </row>
    <row r="143" spans="1:48">
      <c r="A143" s="1030">
        <v>46026</v>
      </c>
      <c r="B143" s="1031" t="s">
        <v>221</v>
      </c>
      <c r="C143" s="1031" t="s">
        <v>645</v>
      </c>
      <c r="D143" s="1032"/>
      <c r="E143" s="1033" t="s">
        <v>420</v>
      </c>
      <c r="F143" s="1034" t="s">
        <v>420</v>
      </c>
      <c r="G143" s="1034" t="s">
        <v>420</v>
      </c>
      <c r="H143" s="1034" t="s">
        <v>420</v>
      </c>
      <c r="I143" s="1035" t="s">
        <v>420</v>
      </c>
      <c r="J143" s="1038"/>
      <c r="K143" s="1036"/>
      <c r="L143" s="1037" t="s">
        <v>645</v>
      </c>
      <c r="M143" s="1039"/>
      <c r="N143" s="1038"/>
      <c r="O143" s="1036"/>
      <c r="P143" s="1037" t="s">
        <v>645</v>
      </c>
      <c r="Q143" s="1039"/>
      <c r="R143" s="1038"/>
      <c r="S143" s="1036"/>
      <c r="T143" s="1037" t="s">
        <v>645</v>
      </c>
      <c r="U143" s="1039"/>
      <c r="V143" s="1038"/>
      <c r="W143" s="1036"/>
      <c r="X143" s="1037" t="s">
        <v>645</v>
      </c>
      <c r="Y143" s="1039"/>
      <c r="Z143" s="1040" t="s">
        <v>420</v>
      </c>
      <c r="AA143" s="1040" t="s">
        <v>645</v>
      </c>
      <c r="AB143" s="1199" t="s">
        <v>420</v>
      </c>
      <c r="AC143" s="1040" t="s">
        <v>420</v>
      </c>
      <c r="AD143" s="1040" t="s">
        <v>420</v>
      </c>
      <c r="AE143" s="1040" t="s">
        <v>420</v>
      </c>
      <c r="AF143" s="1041" t="s">
        <v>213</v>
      </c>
      <c r="AG143" s="1041">
        <v>1</v>
      </c>
      <c r="AH143" s="1042" t="s">
        <v>664</v>
      </c>
      <c r="AI143" s="1060" t="s">
        <v>664</v>
      </c>
      <c r="AJ143" s="1043" t="s">
        <v>16263</v>
      </c>
      <c r="AK143" s="1200" t="s">
        <v>16263</v>
      </c>
      <c r="AL143" s="1060"/>
      <c r="AM143" s="1404"/>
      <c r="AN143" s="1404"/>
      <c r="AO143" s="1404"/>
      <c r="AP143" s="1404"/>
      <c r="AQ143" s="1404"/>
      <c r="AR143" s="1044"/>
      <c r="AS143" s="1034" t="s">
        <v>16625</v>
      </c>
      <c r="AT143" s="1034" t="s">
        <v>16628</v>
      </c>
      <c r="AU143" s="1034" t="s">
        <v>420</v>
      </c>
      <c r="AV143" s="1034" t="s">
        <v>420</v>
      </c>
    </row>
    <row r="144" spans="1:48">
      <c r="A144" s="1030">
        <v>46026</v>
      </c>
      <c r="B144" s="1031" t="s">
        <v>222</v>
      </c>
      <c r="C144" s="1031" t="s">
        <v>16140</v>
      </c>
      <c r="D144" s="1032"/>
      <c r="E144" s="1033" t="s">
        <v>455</v>
      </c>
      <c r="F144" s="1034" t="s">
        <v>16101</v>
      </c>
      <c r="G144" s="1034">
        <v>800</v>
      </c>
      <c r="H144" s="1034" t="s">
        <v>876</v>
      </c>
      <c r="I144" s="1035">
        <v>5</v>
      </c>
      <c r="J144" s="1038">
        <v>33</v>
      </c>
      <c r="K144" s="1036">
        <v>0</v>
      </c>
      <c r="L144" s="1037">
        <v>9083</v>
      </c>
      <c r="M144" s="1039">
        <v>8879</v>
      </c>
      <c r="N144" s="1038">
        <v>10</v>
      </c>
      <c r="O144" s="1036">
        <v>0</v>
      </c>
      <c r="P144" s="1037">
        <v>9042</v>
      </c>
      <c r="Q144" s="1039">
        <v>9089</v>
      </c>
      <c r="R144" s="1038">
        <v>14</v>
      </c>
      <c r="S144" s="1036">
        <v>0</v>
      </c>
      <c r="T144" s="1037">
        <v>9055</v>
      </c>
      <c r="U144" s="1039">
        <v>9046</v>
      </c>
      <c r="V144" s="1038">
        <v>21</v>
      </c>
      <c r="W144" s="1036">
        <v>1</v>
      </c>
      <c r="X144" s="1037">
        <v>9169</v>
      </c>
      <c r="Y144" s="1039">
        <v>8973</v>
      </c>
      <c r="Z144" s="1040">
        <v>1.8701298701298701</v>
      </c>
      <c r="AA144" s="1040">
        <v>26</v>
      </c>
      <c r="AB144" s="1199">
        <v>0.99742922008547008</v>
      </c>
      <c r="AC144" s="1040">
        <v>90.42</v>
      </c>
      <c r="AD144" s="1040">
        <v>3.25</v>
      </c>
      <c r="AE144" s="1040">
        <v>3.2083333333333335</v>
      </c>
      <c r="AF144" s="1041" t="s">
        <v>213</v>
      </c>
      <c r="AG144" s="1041">
        <v>1</v>
      </c>
      <c r="AH144" s="1042" t="s">
        <v>16292</v>
      </c>
      <c r="AI144" s="1060" t="s">
        <v>16292</v>
      </c>
      <c r="AJ144" s="1043" t="s">
        <v>16263</v>
      </c>
      <c r="AK144" s="1200" t="s">
        <v>16263</v>
      </c>
      <c r="AL144" s="1060">
        <v>53</v>
      </c>
      <c r="AM144" s="1404">
        <v>45991</v>
      </c>
      <c r="AN144" s="1404">
        <v>45992</v>
      </c>
      <c r="AO144" s="1404">
        <v>45993</v>
      </c>
      <c r="AP144" s="1404">
        <v>45994</v>
      </c>
      <c r="AQ144" s="1404">
        <v>46363</v>
      </c>
      <c r="AR144" s="1044"/>
      <c r="AS144" s="1034" t="s">
        <v>16625</v>
      </c>
      <c r="AT144" s="1034" t="s">
        <v>16628</v>
      </c>
      <c r="AU144" s="1034" t="s">
        <v>16627</v>
      </c>
      <c r="AV144" s="1034">
        <v>1.8749491200000001</v>
      </c>
    </row>
    <row r="145" spans="1:48">
      <c r="A145" s="1030">
        <v>46026</v>
      </c>
      <c r="B145" s="1031" t="s">
        <v>223</v>
      </c>
      <c r="C145" s="1031" t="s">
        <v>16496</v>
      </c>
      <c r="D145" s="1032"/>
      <c r="E145" s="1033" t="s">
        <v>1877</v>
      </c>
      <c r="F145" s="1034" t="s">
        <v>16497</v>
      </c>
      <c r="G145" s="1034">
        <v>500</v>
      </c>
      <c r="H145" s="1034" t="s">
        <v>1237</v>
      </c>
      <c r="I145" s="1035">
        <v>3.7</v>
      </c>
      <c r="J145" s="1038">
        <v>19</v>
      </c>
      <c r="K145" s="1036">
        <v>0</v>
      </c>
      <c r="L145" s="1037">
        <v>9137</v>
      </c>
      <c r="M145" s="1039">
        <v>8869</v>
      </c>
      <c r="N145" s="1038">
        <v>13</v>
      </c>
      <c r="O145" s="1036">
        <v>0</v>
      </c>
      <c r="P145" s="1037">
        <v>9347</v>
      </c>
      <c r="Q145" s="1039">
        <v>9048</v>
      </c>
      <c r="R145" s="1038">
        <v>5</v>
      </c>
      <c r="S145" s="1036">
        <v>3</v>
      </c>
      <c r="T145" s="1037">
        <v>9333</v>
      </c>
      <c r="U145" s="1039">
        <v>9128</v>
      </c>
      <c r="V145" s="1038">
        <v>11</v>
      </c>
      <c r="W145" s="1036">
        <v>3</v>
      </c>
      <c r="X145" s="1037">
        <v>9369</v>
      </c>
      <c r="Y145" s="1039">
        <v>9248</v>
      </c>
      <c r="Z145" s="1040">
        <v>1.5982241953385128</v>
      </c>
      <c r="AA145" s="1040">
        <v>16</v>
      </c>
      <c r="AB145" s="1199">
        <v>0.98195112179487176</v>
      </c>
      <c r="AC145" s="1040">
        <v>91.848749999999995</v>
      </c>
      <c r="AD145" s="1040">
        <v>2</v>
      </c>
      <c r="AE145" s="1040">
        <v>1.75</v>
      </c>
      <c r="AF145" s="1041" t="s">
        <v>213</v>
      </c>
      <c r="AG145" s="1041">
        <v>1</v>
      </c>
      <c r="AH145" s="1042" t="s">
        <v>16262</v>
      </c>
      <c r="AI145" s="1060" t="s">
        <v>16262</v>
      </c>
      <c r="AJ145" s="1060" t="s">
        <v>16287</v>
      </c>
      <c r="AK145" s="1200" t="s">
        <v>16287</v>
      </c>
      <c r="AL145" s="1060">
        <v>8</v>
      </c>
      <c r="AM145" s="1406">
        <v>45951</v>
      </c>
      <c r="AN145" s="1404">
        <v>45953</v>
      </c>
      <c r="AO145" s="1404">
        <v>45954</v>
      </c>
      <c r="AP145" s="1404">
        <v>45955</v>
      </c>
      <c r="AQ145" s="1404"/>
      <c r="AR145" s="1044"/>
      <c r="AS145" s="1034" t="s">
        <v>16625</v>
      </c>
      <c r="AT145" s="1034" t="s">
        <v>16628</v>
      </c>
      <c r="AU145" s="1034" t="s">
        <v>16627</v>
      </c>
      <c r="AV145" s="1034">
        <v>1.1903598</v>
      </c>
    </row>
    <row r="146" spans="1:48">
      <c r="A146" s="1030">
        <v>46026</v>
      </c>
      <c r="B146" s="1031" t="s">
        <v>224</v>
      </c>
      <c r="C146" s="1031" t="s">
        <v>16511</v>
      </c>
      <c r="D146" s="1032" t="s">
        <v>646</v>
      </c>
      <c r="E146" s="1033" t="s">
        <v>471</v>
      </c>
      <c r="F146" s="1034" t="s">
        <v>15867</v>
      </c>
      <c r="G146" s="1034">
        <v>700</v>
      </c>
      <c r="H146" s="1034" t="s">
        <v>879</v>
      </c>
      <c r="I146" s="1035">
        <v>5</v>
      </c>
      <c r="J146" s="1038">
        <v>36</v>
      </c>
      <c r="K146" s="1036">
        <v>0</v>
      </c>
      <c r="L146" s="1037">
        <v>8603</v>
      </c>
      <c r="M146" s="1039">
        <v>7876</v>
      </c>
      <c r="N146" s="1038">
        <v>10</v>
      </c>
      <c r="O146" s="1036">
        <v>0</v>
      </c>
      <c r="P146" s="1037">
        <v>8450</v>
      </c>
      <c r="Q146" s="1039">
        <v>8482</v>
      </c>
      <c r="R146" s="1038">
        <v>22</v>
      </c>
      <c r="S146" s="1036">
        <v>2</v>
      </c>
      <c r="T146" s="1037">
        <v>8126</v>
      </c>
      <c r="U146" s="1039">
        <v>8468</v>
      </c>
      <c r="V146" s="1038">
        <v>46</v>
      </c>
      <c r="W146" s="1036">
        <v>0</v>
      </c>
      <c r="X146" s="1037">
        <v>8619</v>
      </c>
      <c r="Y146" s="1039">
        <v>8925</v>
      </c>
      <c r="Z146" s="1040">
        <v>3.2727272727272729</v>
      </c>
      <c r="AA146" s="1040">
        <v>19</v>
      </c>
      <c r="AB146" s="1199">
        <v>0.99706196581196582</v>
      </c>
      <c r="AC146" s="1040">
        <v>84.436250000000001</v>
      </c>
      <c r="AD146" s="1040">
        <v>2.375</v>
      </c>
      <c r="AE146" s="1040">
        <v>2.3333333333333335</v>
      </c>
      <c r="AF146" s="1041" t="s">
        <v>213</v>
      </c>
      <c r="AG146" s="1041">
        <v>0.5</v>
      </c>
      <c r="AH146" s="1042" t="s">
        <v>16262</v>
      </c>
      <c r="AI146" s="1060" t="s">
        <v>16262</v>
      </c>
      <c r="AJ146" s="1060" t="s">
        <v>16287</v>
      </c>
      <c r="AK146" s="1200" t="s">
        <v>16287</v>
      </c>
      <c r="AL146" s="1060">
        <v>50</v>
      </c>
      <c r="AM146" s="1404">
        <v>46016</v>
      </c>
      <c r="AN146" s="1404">
        <v>46017</v>
      </c>
      <c r="AO146" s="1404">
        <v>46018</v>
      </c>
      <c r="AP146" s="1404"/>
      <c r="AQ146" s="1404"/>
      <c r="AR146" s="1044"/>
      <c r="AS146" s="1034" t="s">
        <v>16629</v>
      </c>
      <c r="AT146" s="1034" t="s">
        <v>16628</v>
      </c>
      <c r="AU146" s="1034" t="s">
        <v>16627</v>
      </c>
      <c r="AV146" s="1034">
        <v>1.5320113200000001</v>
      </c>
    </row>
    <row r="147" spans="1:48">
      <c r="A147" s="1030">
        <v>46026</v>
      </c>
      <c r="B147" s="1031" t="s">
        <v>225</v>
      </c>
      <c r="C147" s="1031" t="s">
        <v>16491</v>
      </c>
      <c r="D147" s="1032"/>
      <c r="E147" s="1033" t="s">
        <v>210</v>
      </c>
      <c r="F147" s="1034" t="s">
        <v>16492</v>
      </c>
      <c r="G147" s="1034">
        <v>650</v>
      </c>
      <c r="H147" s="1034" t="s">
        <v>474</v>
      </c>
      <c r="I147" s="1035">
        <v>5</v>
      </c>
      <c r="J147" s="1038">
        <v>21</v>
      </c>
      <c r="K147" s="1036">
        <v>6</v>
      </c>
      <c r="L147" s="1037">
        <v>8630</v>
      </c>
      <c r="M147" s="1039">
        <v>8614</v>
      </c>
      <c r="N147" s="1038">
        <v>9</v>
      </c>
      <c r="O147" s="1036">
        <v>1</v>
      </c>
      <c r="P147" s="1037">
        <v>9018</v>
      </c>
      <c r="Q147" s="1039">
        <v>8779</v>
      </c>
      <c r="R147" s="1038"/>
      <c r="S147" s="1036"/>
      <c r="T147" s="1037" t="s">
        <v>16112</v>
      </c>
      <c r="U147" s="1039"/>
      <c r="V147" s="1038"/>
      <c r="W147" s="1036"/>
      <c r="X147" s="1037" t="s">
        <v>645</v>
      </c>
      <c r="Y147" s="1039"/>
      <c r="Z147" s="1040">
        <v>3.0573248407643314</v>
      </c>
      <c r="AA147" s="1040">
        <v>10</v>
      </c>
      <c r="AB147" s="1199">
        <v>0.9889923878205128</v>
      </c>
      <c r="AC147" s="1040">
        <v>87.602500000000006</v>
      </c>
      <c r="AD147" s="1040">
        <v>1.25</v>
      </c>
      <c r="AE147" s="1040">
        <v>0.95833333333333337</v>
      </c>
      <c r="AF147" s="1041" t="s">
        <v>213</v>
      </c>
      <c r="AG147" s="1041">
        <v>1</v>
      </c>
      <c r="AH147" s="1042" t="s">
        <v>16273</v>
      </c>
      <c r="AI147" s="1060" t="s">
        <v>16273</v>
      </c>
      <c r="AJ147" s="1060" t="s">
        <v>16297</v>
      </c>
      <c r="AK147" s="1200" t="s">
        <v>16297</v>
      </c>
      <c r="AL147" s="1060">
        <v>50</v>
      </c>
      <c r="AM147" s="1404">
        <v>46010</v>
      </c>
      <c r="AN147" s="1404">
        <v>46011</v>
      </c>
      <c r="AO147" s="1404">
        <v>46012</v>
      </c>
      <c r="AP147" s="1404">
        <v>46013</v>
      </c>
      <c r="AQ147" s="1404"/>
      <c r="AR147" s="1044"/>
      <c r="AS147" s="1034" t="s">
        <v>16625</v>
      </c>
      <c r="AT147" s="1034" t="s">
        <v>16628</v>
      </c>
      <c r="AU147" s="1034" t="s">
        <v>16630</v>
      </c>
      <c r="AV147" s="1034">
        <v>2.9518538400000001</v>
      </c>
    </row>
    <row r="148" spans="1:48">
      <c r="A148" s="1030">
        <v>46026</v>
      </c>
      <c r="B148" s="1031" t="s">
        <v>226</v>
      </c>
      <c r="C148" s="1031" t="s">
        <v>16512</v>
      </c>
      <c r="D148" s="1032"/>
      <c r="E148" s="1033" t="s">
        <v>1823</v>
      </c>
      <c r="F148" s="1034" t="s">
        <v>16485</v>
      </c>
      <c r="G148" s="1034">
        <v>800</v>
      </c>
      <c r="H148" s="1034" t="s">
        <v>488</v>
      </c>
      <c r="I148" s="1035">
        <v>5</v>
      </c>
      <c r="J148" s="1038">
        <v>7</v>
      </c>
      <c r="K148" s="1036">
        <v>0</v>
      </c>
      <c r="L148" s="1037">
        <v>8458</v>
      </c>
      <c r="M148" s="1039">
        <v>9070</v>
      </c>
      <c r="N148" s="1038">
        <v>5</v>
      </c>
      <c r="O148" s="1036">
        <v>0</v>
      </c>
      <c r="P148" s="1037">
        <v>8282</v>
      </c>
      <c r="Q148" s="1039">
        <v>9157</v>
      </c>
      <c r="R148" s="1038">
        <v>15</v>
      </c>
      <c r="S148" s="1036">
        <v>0</v>
      </c>
      <c r="T148" s="1037">
        <v>8250</v>
      </c>
      <c r="U148" s="1039">
        <v>9124</v>
      </c>
      <c r="V148" s="1038">
        <v>14</v>
      </c>
      <c r="W148" s="1036">
        <v>4</v>
      </c>
      <c r="X148" s="1037">
        <v>8387</v>
      </c>
      <c r="Y148" s="1039">
        <v>8961</v>
      </c>
      <c r="Z148" s="1040">
        <v>1.8701298701298701</v>
      </c>
      <c r="AA148" s="1040">
        <v>13.666666666666666</v>
      </c>
      <c r="AB148" s="1199">
        <v>0.98971688034188032</v>
      </c>
      <c r="AC148" s="1040">
        <v>87.111249999999998</v>
      </c>
      <c r="AD148" s="1040">
        <v>1.7083333333333333</v>
      </c>
      <c r="AE148" s="1040">
        <v>1.5416666666666667</v>
      </c>
      <c r="AF148" s="1041" t="s">
        <v>213</v>
      </c>
      <c r="AG148" s="1041">
        <v>1</v>
      </c>
      <c r="AH148" s="1042" t="s">
        <v>16292</v>
      </c>
      <c r="AI148" s="1060" t="s">
        <v>16292</v>
      </c>
      <c r="AJ148" s="1060" t="s">
        <v>16297</v>
      </c>
      <c r="AK148" s="1200" t="s">
        <v>16297</v>
      </c>
      <c r="AL148" s="1060">
        <v>57</v>
      </c>
      <c r="AM148" s="1404">
        <v>45993</v>
      </c>
      <c r="AN148" s="1404">
        <v>45994</v>
      </c>
      <c r="AO148" s="1404"/>
      <c r="AP148" s="1404"/>
      <c r="AQ148" s="1404"/>
      <c r="AR148" s="1044"/>
      <c r="AS148" s="1034" t="s">
        <v>16625</v>
      </c>
      <c r="AT148" s="1034" t="s">
        <v>16628</v>
      </c>
      <c r="AU148" s="1034" t="s">
        <v>16627</v>
      </c>
      <c r="AV148" s="1034">
        <v>1.80633888</v>
      </c>
    </row>
    <row r="149" spans="1:48">
      <c r="A149" s="1030">
        <v>46026</v>
      </c>
      <c r="B149" s="1031" t="s">
        <v>227</v>
      </c>
      <c r="C149" s="1031" t="s">
        <v>16548</v>
      </c>
      <c r="D149" s="1032"/>
      <c r="E149" s="1033" t="s">
        <v>299</v>
      </c>
      <c r="F149" s="1034" t="s">
        <v>16150</v>
      </c>
      <c r="G149" s="1034">
        <v>700</v>
      </c>
      <c r="H149" s="1034" t="s">
        <v>784</v>
      </c>
      <c r="I149" s="1035">
        <v>5</v>
      </c>
      <c r="J149" s="1038"/>
      <c r="K149" s="1036"/>
      <c r="L149" s="1037" t="s">
        <v>16268</v>
      </c>
      <c r="M149" s="1039"/>
      <c r="N149" s="1038"/>
      <c r="O149" s="1036"/>
      <c r="P149" s="1037" t="s">
        <v>16268</v>
      </c>
      <c r="Q149" s="1039"/>
      <c r="R149" s="1038"/>
      <c r="S149" s="1036"/>
      <c r="T149" s="1037" t="s">
        <v>16268</v>
      </c>
      <c r="U149" s="1039"/>
      <c r="V149" s="1038"/>
      <c r="W149" s="1036"/>
      <c r="X149" s="1037" t="s">
        <v>16268</v>
      </c>
      <c r="Y149" s="1039"/>
      <c r="Z149" s="1040">
        <v>2.2464898595943836</v>
      </c>
      <c r="AA149" s="1040" t="s">
        <v>127</v>
      </c>
      <c r="AB149" s="1199" t="s">
        <v>420</v>
      </c>
      <c r="AC149" s="1040" t="s">
        <v>420</v>
      </c>
      <c r="AD149" s="1040" t="s">
        <v>420</v>
      </c>
      <c r="AE149" s="1040" t="s">
        <v>420</v>
      </c>
      <c r="AF149" s="1041" t="s">
        <v>213</v>
      </c>
      <c r="AG149" s="1041">
        <v>1</v>
      </c>
      <c r="AH149" s="1042" t="s">
        <v>16292</v>
      </c>
      <c r="AI149" s="1060" t="s">
        <v>16292</v>
      </c>
      <c r="AJ149" s="1043" t="s">
        <v>16263</v>
      </c>
      <c r="AK149" s="1200" t="s">
        <v>16263</v>
      </c>
      <c r="AL149" s="1060">
        <v>53</v>
      </c>
      <c r="AM149" s="1404">
        <v>45908</v>
      </c>
      <c r="AN149" s="1404">
        <v>45909</v>
      </c>
      <c r="AO149" s="1404">
        <v>45910</v>
      </c>
      <c r="AP149" s="1404">
        <v>45911</v>
      </c>
      <c r="AQ149" s="1404"/>
      <c r="AR149" s="1044"/>
      <c r="AS149" s="1034" t="s">
        <v>16625</v>
      </c>
      <c r="AT149" s="1034" t="s">
        <v>16628</v>
      </c>
      <c r="AU149" s="1034" t="s">
        <v>16632</v>
      </c>
      <c r="AV149" s="1034" t="s">
        <v>420</v>
      </c>
    </row>
    <row r="150" spans="1:48">
      <c r="A150" s="1030">
        <v>46026</v>
      </c>
      <c r="B150" s="1031" t="s">
        <v>228</v>
      </c>
      <c r="C150" s="1031" t="s">
        <v>16541</v>
      </c>
      <c r="D150" s="1032"/>
      <c r="E150" s="1033" t="s">
        <v>1877</v>
      </c>
      <c r="F150" s="1034" t="s">
        <v>16543</v>
      </c>
      <c r="G150" s="1034">
        <v>500</v>
      </c>
      <c r="H150" s="1034" t="s">
        <v>16545</v>
      </c>
      <c r="I150" s="1035">
        <v>3.7</v>
      </c>
      <c r="J150" s="1038"/>
      <c r="K150" s="1036"/>
      <c r="L150" s="1037" t="s">
        <v>16268</v>
      </c>
      <c r="M150" s="1039"/>
      <c r="N150" s="1038"/>
      <c r="O150" s="1036"/>
      <c r="P150" s="1037" t="s">
        <v>127</v>
      </c>
      <c r="Q150" s="1039"/>
      <c r="R150" s="1038"/>
      <c r="S150" s="1036"/>
      <c r="T150" s="1037" t="s">
        <v>127</v>
      </c>
      <c r="U150" s="1039"/>
      <c r="V150" s="1038"/>
      <c r="W150" s="1036"/>
      <c r="X150" s="1037" t="s">
        <v>127</v>
      </c>
      <c r="Y150" s="1039"/>
      <c r="Z150" s="1040">
        <v>1.6216216216216217</v>
      </c>
      <c r="AA150" s="1040" t="s">
        <v>127</v>
      </c>
      <c r="AB150" s="1199" t="s">
        <v>420</v>
      </c>
      <c r="AC150" s="1040" t="s">
        <v>420</v>
      </c>
      <c r="AD150" s="1040" t="s">
        <v>420</v>
      </c>
      <c r="AE150" s="1040" t="s">
        <v>420</v>
      </c>
      <c r="AF150" s="1041" t="s">
        <v>213</v>
      </c>
      <c r="AG150" s="1041">
        <v>2</v>
      </c>
      <c r="AH150" s="1042" t="s">
        <v>16292</v>
      </c>
      <c r="AI150" s="1060" t="s">
        <v>16292</v>
      </c>
      <c r="AJ150" s="1043" t="s">
        <v>16263</v>
      </c>
      <c r="AK150" s="1200" t="s">
        <v>16263</v>
      </c>
      <c r="AL150" s="1408">
        <v>58</v>
      </c>
      <c r="AM150" s="1404">
        <v>46002</v>
      </c>
      <c r="AN150" s="1404">
        <v>46003</v>
      </c>
      <c r="AO150" s="1404"/>
      <c r="AP150" s="1404"/>
      <c r="AQ150" s="1404"/>
      <c r="AR150" s="1044"/>
      <c r="AS150" s="1034" t="s">
        <v>16625</v>
      </c>
      <c r="AT150" s="1034" t="s">
        <v>16626</v>
      </c>
      <c r="AU150" s="1034" t="s">
        <v>16627</v>
      </c>
      <c r="AV150" s="1034" t="s">
        <v>420</v>
      </c>
    </row>
    <row r="151" spans="1:48">
      <c r="A151" s="1030">
        <v>46026</v>
      </c>
      <c r="B151" s="1031" t="s">
        <v>228</v>
      </c>
      <c r="C151" s="1031" t="s">
        <v>16577</v>
      </c>
      <c r="D151" s="1032"/>
      <c r="E151" s="1033" t="s">
        <v>1877</v>
      </c>
      <c r="F151" s="1034" t="s">
        <v>16497</v>
      </c>
      <c r="G151" s="1034">
        <v>500</v>
      </c>
      <c r="H151" s="1034" t="s">
        <v>634</v>
      </c>
      <c r="I151" s="1035">
        <v>3.7</v>
      </c>
      <c r="J151" s="1038">
        <v>6</v>
      </c>
      <c r="K151" s="1036">
        <v>0</v>
      </c>
      <c r="L151" s="1037"/>
      <c r="M151" s="1039">
        <v>9227</v>
      </c>
      <c r="N151" s="1038">
        <v>8</v>
      </c>
      <c r="O151" s="1036">
        <v>0</v>
      </c>
      <c r="P151" s="1037"/>
      <c r="Q151" s="1039">
        <v>9222</v>
      </c>
      <c r="R151" s="1038">
        <v>2</v>
      </c>
      <c r="S151" s="1036">
        <v>0</v>
      </c>
      <c r="T151" s="1037"/>
      <c r="U151" s="1039">
        <v>9453</v>
      </c>
      <c r="V151" s="1038">
        <v>4</v>
      </c>
      <c r="W151" s="1036">
        <v>2</v>
      </c>
      <c r="X151" s="1037">
        <v>9606</v>
      </c>
      <c r="Y151" s="1039"/>
      <c r="Z151" s="1040">
        <v>1.6089385474860336</v>
      </c>
      <c r="AA151" s="1040">
        <v>13.333333333333334</v>
      </c>
      <c r="AB151" s="1199">
        <v>0.9940237713675214</v>
      </c>
      <c r="AC151" s="1040">
        <v>93.77</v>
      </c>
      <c r="AD151" s="1040">
        <v>1.6666666666666667</v>
      </c>
      <c r="AE151" s="1040">
        <v>1.5</v>
      </c>
      <c r="AF151" s="1041" t="s">
        <v>213</v>
      </c>
      <c r="AG151" s="1041">
        <v>2</v>
      </c>
      <c r="AH151" s="1042" t="s">
        <v>16292</v>
      </c>
      <c r="AI151" s="1060" t="s">
        <v>16292</v>
      </c>
      <c r="AJ151" s="1043" t="s">
        <v>16263</v>
      </c>
      <c r="AK151" s="1200" t="s">
        <v>16263</v>
      </c>
      <c r="AL151" s="1203">
        <v>8</v>
      </c>
      <c r="AM151" s="1404">
        <v>45954</v>
      </c>
      <c r="AN151" s="1404">
        <v>45955</v>
      </c>
      <c r="AO151" s="1404">
        <v>45956</v>
      </c>
      <c r="AP151" s="1404"/>
      <c r="AQ151" s="1404"/>
      <c r="AR151" s="1044"/>
      <c r="AS151" s="1034" t="s">
        <v>16625</v>
      </c>
      <c r="AT151" s="1034" t="s">
        <v>16626</v>
      </c>
      <c r="AU151" s="1034" t="s">
        <v>16627</v>
      </c>
      <c r="AV151" s="1034">
        <v>0.60762959999999999</v>
      </c>
    </row>
    <row r="152" spans="1:48">
      <c r="A152" s="1030">
        <v>46026</v>
      </c>
      <c r="B152" s="1031" t="s">
        <v>229</v>
      </c>
      <c r="C152" s="1031" t="s">
        <v>16571</v>
      </c>
      <c r="D152" s="1032"/>
      <c r="E152" s="1033" t="s">
        <v>829</v>
      </c>
      <c r="F152" s="1034" t="s">
        <v>16573</v>
      </c>
      <c r="G152" s="1034">
        <v>670</v>
      </c>
      <c r="H152" s="1034" t="s">
        <v>699</v>
      </c>
      <c r="I152" s="1035">
        <v>5</v>
      </c>
      <c r="J152" s="1038">
        <v>27</v>
      </c>
      <c r="K152" s="1036">
        <v>0</v>
      </c>
      <c r="L152" s="1037">
        <v>8125</v>
      </c>
      <c r="M152" s="1039">
        <v>8135</v>
      </c>
      <c r="N152" s="1038">
        <v>17</v>
      </c>
      <c r="O152" s="1036">
        <v>2</v>
      </c>
      <c r="P152" s="1037">
        <v>8373</v>
      </c>
      <c r="Q152" s="1039">
        <v>7376</v>
      </c>
      <c r="R152" s="1038">
        <v>18</v>
      </c>
      <c r="S152" s="1036">
        <v>2</v>
      </c>
      <c r="T152" s="1037">
        <v>8390</v>
      </c>
      <c r="U152" s="1039">
        <v>8460</v>
      </c>
      <c r="V152" s="1038">
        <v>24</v>
      </c>
      <c r="W152" s="1036">
        <v>5</v>
      </c>
      <c r="X152" s="1037">
        <v>8571</v>
      </c>
      <c r="Y152" s="1039">
        <v>8229</v>
      </c>
      <c r="Z152" s="1040">
        <v>3.1236442516268981</v>
      </c>
      <c r="AA152" s="1040">
        <v>28.666666666666668</v>
      </c>
      <c r="AB152" s="1199">
        <v>0.9861478365384615</v>
      </c>
      <c r="AC152" s="1040">
        <v>82.073750000000004</v>
      </c>
      <c r="AD152" s="1040">
        <v>3.5833333333333335</v>
      </c>
      <c r="AE152" s="1040">
        <v>3.2083333333333335</v>
      </c>
      <c r="AF152" s="1041" t="s">
        <v>213</v>
      </c>
      <c r="AG152" s="1041">
        <v>1</v>
      </c>
      <c r="AH152" s="1042" t="s">
        <v>16292</v>
      </c>
      <c r="AI152" s="1060" t="s">
        <v>16292</v>
      </c>
      <c r="AJ152" s="1043" t="s">
        <v>16263</v>
      </c>
      <c r="AK152" s="1200" t="s">
        <v>16263</v>
      </c>
      <c r="AL152" s="1060">
        <v>51</v>
      </c>
      <c r="AM152" s="1404">
        <v>46018</v>
      </c>
      <c r="AN152" s="1404">
        <v>46019</v>
      </c>
      <c r="AO152" s="1404">
        <v>46020</v>
      </c>
      <c r="AP152" s="1404"/>
      <c r="AQ152" s="1404"/>
      <c r="AR152" s="1044"/>
      <c r="AS152" s="1034" t="s">
        <v>16625</v>
      </c>
      <c r="AT152" s="1034" t="s">
        <v>16628</v>
      </c>
      <c r="AU152" s="1034" t="s">
        <v>16630</v>
      </c>
      <c r="AV152" s="1034">
        <v>2.8506511440000004</v>
      </c>
    </row>
    <row r="153" spans="1:48">
      <c r="A153" s="1030">
        <v>46026</v>
      </c>
      <c r="B153" s="1031" t="s">
        <v>230</v>
      </c>
      <c r="C153" s="1031" t="s">
        <v>16575</v>
      </c>
      <c r="D153" s="1032"/>
      <c r="E153" s="1033" t="s">
        <v>7355</v>
      </c>
      <c r="F153" s="1034" t="s">
        <v>16576</v>
      </c>
      <c r="G153" s="1034">
        <v>650</v>
      </c>
      <c r="H153" s="1034" t="s">
        <v>459</v>
      </c>
      <c r="I153" s="1035">
        <v>4</v>
      </c>
      <c r="J153" s="1038">
        <v>18</v>
      </c>
      <c r="K153" s="1036">
        <v>0</v>
      </c>
      <c r="L153" s="1037">
        <v>8636</v>
      </c>
      <c r="M153" s="1039">
        <v>8219</v>
      </c>
      <c r="N153" s="1038">
        <v>22</v>
      </c>
      <c r="O153" s="1036">
        <v>2</v>
      </c>
      <c r="P153" s="1037">
        <v>8354</v>
      </c>
      <c r="Q153" s="1039">
        <v>8067</v>
      </c>
      <c r="R153" s="1038">
        <v>52</v>
      </c>
      <c r="S153" s="1036">
        <v>2</v>
      </c>
      <c r="T153" s="1037">
        <v>8101</v>
      </c>
      <c r="U153" s="1039">
        <v>7936</v>
      </c>
      <c r="V153" s="1038">
        <v>50</v>
      </c>
      <c r="W153" s="1036">
        <v>10</v>
      </c>
      <c r="X153" s="1037">
        <v>8694</v>
      </c>
      <c r="Y153" s="1039">
        <v>8009</v>
      </c>
      <c r="Z153" s="1040">
        <v>7.5</v>
      </c>
      <c r="AA153" s="1040">
        <v>23.666666666666668</v>
      </c>
      <c r="AB153" s="1199">
        <v>0.99102564102564106</v>
      </c>
      <c r="AC153" s="1040">
        <v>82.52</v>
      </c>
      <c r="AD153" s="1040">
        <v>2.9583333333333335</v>
      </c>
      <c r="AE153" s="1040">
        <v>2.6666666666666665</v>
      </c>
      <c r="AF153" s="1041" t="s">
        <v>213</v>
      </c>
      <c r="AG153" s="1041">
        <v>0.5</v>
      </c>
      <c r="AH153" s="1042" t="s">
        <v>16262</v>
      </c>
      <c r="AI153" s="1060" t="s">
        <v>16262</v>
      </c>
      <c r="AJ153" s="1060" t="s">
        <v>16287</v>
      </c>
      <c r="AK153" s="1200" t="s">
        <v>16287</v>
      </c>
      <c r="AL153" s="1060">
        <v>52</v>
      </c>
      <c r="AM153" s="1404">
        <v>46021</v>
      </c>
      <c r="AN153" s="1404">
        <v>46022</v>
      </c>
      <c r="AO153" s="1404"/>
      <c r="AP153" s="1404"/>
      <c r="AQ153" s="1404"/>
      <c r="AR153" s="1044"/>
      <c r="AS153" s="1034" t="s">
        <v>16629</v>
      </c>
      <c r="AT153" s="1034" t="s">
        <v>16628</v>
      </c>
      <c r="AU153" s="1034" t="s">
        <v>16630</v>
      </c>
      <c r="AV153" s="1034">
        <v>2.7805939199999998</v>
      </c>
    </row>
    <row r="154" spans="1:48">
      <c r="A154" s="1030">
        <v>46026</v>
      </c>
      <c r="B154" s="1031" t="s">
        <v>231</v>
      </c>
      <c r="C154" s="1031" t="s">
        <v>16642</v>
      </c>
      <c r="D154" s="1032" t="s">
        <v>16291</v>
      </c>
      <c r="E154" s="1033" t="s">
        <v>473</v>
      </c>
      <c r="F154" s="1034" t="s">
        <v>16538</v>
      </c>
      <c r="G154" s="1034">
        <v>600</v>
      </c>
      <c r="H154" s="1034" t="s">
        <v>16152</v>
      </c>
      <c r="I154" s="1035">
        <v>5.5</v>
      </c>
      <c r="J154" s="1038">
        <v>42</v>
      </c>
      <c r="K154" s="1036">
        <v>9</v>
      </c>
      <c r="L154" s="1037">
        <v>6750</v>
      </c>
      <c r="M154" s="1039"/>
      <c r="N154" s="1038">
        <v>18</v>
      </c>
      <c r="O154" s="1036">
        <v>2</v>
      </c>
      <c r="P154" s="1037">
        <v>7030</v>
      </c>
      <c r="Q154" s="1039"/>
      <c r="R154" s="1038">
        <v>16</v>
      </c>
      <c r="S154" s="1036">
        <v>4</v>
      </c>
      <c r="T154" s="1037">
        <v>7020</v>
      </c>
      <c r="U154" s="1039"/>
      <c r="V154" s="1038">
        <v>23</v>
      </c>
      <c r="W154" s="1036">
        <v>4</v>
      </c>
      <c r="X154" s="1037">
        <v>6850</v>
      </c>
      <c r="Y154" s="1039"/>
      <c r="Z154" s="1040">
        <v>5.070422535211268</v>
      </c>
      <c r="AA154" s="1040">
        <v>33</v>
      </c>
      <c r="AB154" s="1199">
        <v>0.98198450854700858</v>
      </c>
      <c r="AC154" s="1040">
        <v>69.125</v>
      </c>
      <c r="AD154" s="1040">
        <v>4.125</v>
      </c>
      <c r="AE154" s="1040">
        <v>3.3333333333333335</v>
      </c>
      <c r="AF154" s="1041" t="s">
        <v>232</v>
      </c>
      <c r="AG154" s="1041">
        <v>1</v>
      </c>
      <c r="AH154" s="1042" t="s">
        <v>16273</v>
      </c>
      <c r="AI154" s="1060" t="s">
        <v>16273</v>
      </c>
      <c r="AJ154" s="1060" t="s">
        <v>16297</v>
      </c>
      <c r="AK154" s="1200" t="s">
        <v>16297</v>
      </c>
      <c r="AL154" s="1060">
        <v>55</v>
      </c>
      <c r="AM154" s="1404">
        <v>46009</v>
      </c>
      <c r="AN154" s="1404">
        <v>46013</v>
      </c>
      <c r="AO154" s="1404">
        <v>46021</v>
      </c>
      <c r="AP154" s="1404">
        <v>46022</v>
      </c>
      <c r="AQ154" s="1404">
        <v>46023</v>
      </c>
      <c r="AR154" s="1044"/>
      <c r="AS154" s="1034" t="s">
        <v>16629</v>
      </c>
      <c r="AT154" s="1034" t="s">
        <v>16628</v>
      </c>
      <c r="AU154" s="1034" t="s">
        <v>16630</v>
      </c>
      <c r="AV154" s="1034">
        <v>4.300128</v>
      </c>
    </row>
    <row r="155" spans="1:48">
      <c r="A155" s="1030">
        <v>46026</v>
      </c>
      <c r="B155" s="1031" t="s">
        <v>233</v>
      </c>
      <c r="C155" s="1031" t="s">
        <v>645</v>
      </c>
      <c r="D155" s="1032"/>
      <c r="E155" s="1033" t="s">
        <v>420</v>
      </c>
      <c r="F155" s="1034" t="s">
        <v>420</v>
      </c>
      <c r="G155" s="1034" t="s">
        <v>420</v>
      </c>
      <c r="H155" s="1034" t="s">
        <v>420</v>
      </c>
      <c r="I155" s="1035" t="s">
        <v>420</v>
      </c>
      <c r="J155" s="1038"/>
      <c r="K155" s="1036"/>
      <c r="L155" s="1037" t="s">
        <v>645</v>
      </c>
      <c r="M155" s="1039"/>
      <c r="N155" s="1038"/>
      <c r="O155" s="1036"/>
      <c r="P155" s="1037" t="s">
        <v>645</v>
      </c>
      <c r="Q155" s="1039"/>
      <c r="R155" s="1038"/>
      <c r="S155" s="1036"/>
      <c r="T155" s="1037" t="s">
        <v>645</v>
      </c>
      <c r="U155" s="1039"/>
      <c r="V155" s="1038"/>
      <c r="W155" s="1036"/>
      <c r="X155" s="1037" t="s">
        <v>645</v>
      </c>
      <c r="Y155" s="1039"/>
      <c r="Z155" s="1040" t="s">
        <v>420</v>
      </c>
      <c r="AA155" s="1040" t="s">
        <v>645</v>
      </c>
      <c r="AB155" s="1199" t="s">
        <v>420</v>
      </c>
      <c r="AC155" s="1040" t="s">
        <v>420</v>
      </c>
      <c r="AD155" s="1040" t="s">
        <v>420</v>
      </c>
      <c r="AE155" s="1040" t="s">
        <v>420</v>
      </c>
      <c r="AF155" s="1041" t="s">
        <v>232</v>
      </c>
      <c r="AG155" s="1041">
        <v>1</v>
      </c>
      <c r="AH155" s="1042" t="s">
        <v>664</v>
      </c>
      <c r="AI155" s="1060" t="s">
        <v>664</v>
      </c>
      <c r="AJ155" s="1060" t="s">
        <v>16297</v>
      </c>
      <c r="AK155" s="1200" t="s">
        <v>16297</v>
      </c>
      <c r="AL155" s="1060"/>
      <c r="AM155" s="1404"/>
      <c r="AN155" s="1404"/>
      <c r="AO155" s="1404"/>
      <c r="AP155" s="1404"/>
      <c r="AQ155" s="1404"/>
      <c r="AR155" s="1044"/>
      <c r="AS155" s="1034" t="s">
        <v>16625</v>
      </c>
      <c r="AT155" s="1034" t="s">
        <v>16628</v>
      </c>
      <c r="AU155" s="1034" t="s">
        <v>420</v>
      </c>
      <c r="AV155" s="1034" t="s">
        <v>420</v>
      </c>
    </row>
    <row r="156" spans="1:48">
      <c r="A156" s="1030">
        <v>46026</v>
      </c>
      <c r="B156" s="1031" t="s">
        <v>234</v>
      </c>
      <c r="C156" s="1031" t="s">
        <v>645</v>
      </c>
      <c r="D156" s="1032"/>
      <c r="E156" s="1033" t="s">
        <v>420</v>
      </c>
      <c r="F156" s="1034" t="s">
        <v>420</v>
      </c>
      <c r="G156" s="1034" t="s">
        <v>420</v>
      </c>
      <c r="H156" s="1034" t="s">
        <v>420</v>
      </c>
      <c r="I156" s="1035" t="s">
        <v>420</v>
      </c>
      <c r="J156" s="1038"/>
      <c r="K156" s="1036"/>
      <c r="L156" s="1037" t="s">
        <v>645</v>
      </c>
      <c r="M156" s="1039"/>
      <c r="N156" s="1038"/>
      <c r="O156" s="1036"/>
      <c r="P156" s="1037" t="s">
        <v>645</v>
      </c>
      <c r="Q156" s="1039"/>
      <c r="R156" s="1038"/>
      <c r="S156" s="1036"/>
      <c r="T156" s="1037" t="s">
        <v>645</v>
      </c>
      <c r="U156" s="1039"/>
      <c r="V156" s="1038"/>
      <c r="W156" s="1036"/>
      <c r="X156" s="1037" t="s">
        <v>645</v>
      </c>
      <c r="Y156" s="1039"/>
      <c r="Z156" s="1040" t="s">
        <v>420</v>
      </c>
      <c r="AA156" s="1040" t="s">
        <v>645</v>
      </c>
      <c r="AB156" s="1199" t="s">
        <v>420</v>
      </c>
      <c r="AC156" s="1040" t="s">
        <v>420</v>
      </c>
      <c r="AD156" s="1040" t="s">
        <v>420</v>
      </c>
      <c r="AE156" s="1040" t="s">
        <v>420</v>
      </c>
      <c r="AF156" s="1041" t="s">
        <v>232</v>
      </c>
      <c r="AG156" s="1041">
        <v>1</v>
      </c>
      <c r="AH156" s="1042" t="s">
        <v>664</v>
      </c>
      <c r="AI156" s="1060" t="s">
        <v>664</v>
      </c>
      <c r="AJ156" s="1060" t="s">
        <v>16297</v>
      </c>
      <c r="AK156" s="1200" t="s">
        <v>16297</v>
      </c>
      <c r="AL156" s="1060"/>
      <c r="AM156" s="1404"/>
      <c r="AN156" s="1404"/>
      <c r="AO156" s="1404"/>
      <c r="AP156" s="1404"/>
      <c r="AQ156" s="1404"/>
      <c r="AR156" s="1044"/>
      <c r="AS156" s="1034" t="s">
        <v>16625</v>
      </c>
      <c r="AT156" s="1034" t="s">
        <v>16628</v>
      </c>
      <c r="AU156" s="1034" t="s">
        <v>420</v>
      </c>
      <c r="AV156" s="1034" t="s">
        <v>420</v>
      </c>
    </row>
    <row r="157" spans="1:48">
      <c r="A157" s="1030">
        <v>46026</v>
      </c>
      <c r="B157" s="1031" t="s">
        <v>235</v>
      </c>
      <c r="C157" s="1031" t="s">
        <v>16489</v>
      </c>
      <c r="D157" s="1032" t="s">
        <v>646</v>
      </c>
      <c r="E157" s="1033" t="s">
        <v>737</v>
      </c>
      <c r="F157" s="1034" t="s">
        <v>16142</v>
      </c>
      <c r="G157" s="1034">
        <v>650</v>
      </c>
      <c r="H157" s="1034" t="s">
        <v>924</v>
      </c>
      <c r="I157" s="1035">
        <v>5.5</v>
      </c>
      <c r="J157" s="1038">
        <v>22</v>
      </c>
      <c r="K157" s="1036">
        <v>0</v>
      </c>
      <c r="L157" s="1037">
        <v>8610</v>
      </c>
      <c r="M157" s="1039"/>
      <c r="N157" s="1038">
        <v>11</v>
      </c>
      <c r="O157" s="1036">
        <v>0</v>
      </c>
      <c r="P157" s="1037">
        <v>8800</v>
      </c>
      <c r="Q157" s="1039"/>
      <c r="R157" s="1038">
        <v>9</v>
      </c>
      <c r="S157" s="1036">
        <v>1</v>
      </c>
      <c r="T157" s="1037">
        <v>8800</v>
      </c>
      <c r="U157" s="1039"/>
      <c r="V157" s="1038">
        <v>22</v>
      </c>
      <c r="W157" s="1036">
        <v>2</v>
      </c>
      <c r="X157" s="1037">
        <v>8800</v>
      </c>
      <c r="Y157" s="1039"/>
      <c r="Z157" s="1040">
        <v>5.4545454545454541</v>
      </c>
      <c r="AA157" s="1040">
        <v>42.666666666666664</v>
      </c>
      <c r="AB157" s="1199">
        <v>0.99735576923076918</v>
      </c>
      <c r="AC157" s="1040">
        <v>87.525000000000006</v>
      </c>
      <c r="AD157" s="1040">
        <v>5.333333333333333</v>
      </c>
      <c r="AE157" s="1040">
        <v>5.083333333333333</v>
      </c>
      <c r="AF157" s="1041" t="s">
        <v>236</v>
      </c>
      <c r="AG157" s="1041">
        <v>2</v>
      </c>
      <c r="AH157" s="1042" t="s">
        <v>16289</v>
      </c>
      <c r="AI157" s="1060" t="s">
        <v>16289</v>
      </c>
      <c r="AJ157" s="1043" t="s">
        <v>16276</v>
      </c>
      <c r="AK157" s="1200" t="s">
        <v>16276</v>
      </c>
      <c r="AL157" s="1060">
        <v>55</v>
      </c>
      <c r="AM157" s="1404">
        <v>46012</v>
      </c>
      <c r="AN157" s="1404">
        <v>46013</v>
      </c>
      <c r="AO157" s="1404">
        <v>46022</v>
      </c>
      <c r="AP157" s="1404">
        <v>45659</v>
      </c>
      <c r="AQ157" s="1404"/>
      <c r="AR157" s="1044"/>
      <c r="AS157" s="1034" t="s">
        <v>16629</v>
      </c>
      <c r="AT157" s="1034" t="s">
        <v>16626</v>
      </c>
      <c r="AU157" s="1034" t="s">
        <v>16630</v>
      </c>
      <c r="AV157" s="1034">
        <v>2.9492424000000002</v>
      </c>
    </row>
    <row r="158" spans="1:48">
      <c r="A158" s="1030">
        <v>46026</v>
      </c>
      <c r="B158" s="1031" t="s">
        <v>235</v>
      </c>
      <c r="C158" s="1031" t="s">
        <v>16557</v>
      </c>
      <c r="D158" s="1032" t="s">
        <v>646</v>
      </c>
      <c r="E158" s="1033" t="s">
        <v>473</v>
      </c>
      <c r="F158" s="1034" t="s">
        <v>16549</v>
      </c>
      <c r="G158" s="1034">
        <v>650</v>
      </c>
      <c r="H158" s="1034" t="s">
        <v>700</v>
      </c>
      <c r="I158" s="1035">
        <v>5.5</v>
      </c>
      <c r="J158" s="1038"/>
      <c r="K158" s="1036"/>
      <c r="L158" s="1037" t="s">
        <v>16268</v>
      </c>
      <c r="M158" s="1039" t="s">
        <v>127</v>
      </c>
      <c r="N158" s="1038"/>
      <c r="O158" s="1036"/>
      <c r="P158" s="1037"/>
      <c r="Q158" s="1039" t="s">
        <v>127</v>
      </c>
      <c r="R158" s="1038"/>
      <c r="S158" s="1036"/>
      <c r="T158" s="1037"/>
      <c r="U158" s="1039" t="s">
        <v>127</v>
      </c>
      <c r="V158" s="1038"/>
      <c r="W158" s="1036"/>
      <c r="X158" s="1037"/>
      <c r="Y158" s="1039" t="s">
        <v>16112</v>
      </c>
      <c r="Z158" s="1040">
        <v>5.4752851711026613</v>
      </c>
      <c r="AA158" s="1040" t="s">
        <v>127</v>
      </c>
      <c r="AB158" s="1199" t="s">
        <v>420</v>
      </c>
      <c r="AC158" s="1040" t="s">
        <v>420</v>
      </c>
      <c r="AD158" s="1040" t="s">
        <v>420</v>
      </c>
      <c r="AE158" s="1040" t="s">
        <v>420</v>
      </c>
      <c r="AF158" s="1041" t="s">
        <v>236</v>
      </c>
      <c r="AG158" s="1041">
        <v>2</v>
      </c>
      <c r="AH158" s="1042" t="s">
        <v>16289</v>
      </c>
      <c r="AI158" s="1060" t="s">
        <v>16289</v>
      </c>
      <c r="AJ158" s="1043" t="s">
        <v>16276</v>
      </c>
      <c r="AK158" s="1200" t="s">
        <v>16276</v>
      </c>
      <c r="AL158" s="1060">
        <v>55</v>
      </c>
      <c r="AM158" s="1404">
        <v>46008</v>
      </c>
      <c r="AN158" s="1404">
        <v>46009</v>
      </c>
      <c r="AO158" s="1404"/>
      <c r="AP158" s="1404"/>
      <c r="AQ158" s="1404"/>
      <c r="AR158" s="1044"/>
      <c r="AS158" s="1034" t="s">
        <v>16629</v>
      </c>
      <c r="AT158" s="1034" t="s">
        <v>16626</v>
      </c>
      <c r="AU158" s="1034" t="s">
        <v>16630</v>
      </c>
      <c r="AV158" s="1034" t="s">
        <v>420</v>
      </c>
    </row>
    <row r="159" spans="1:48">
      <c r="A159" s="1030">
        <v>46026</v>
      </c>
      <c r="B159" s="1031" t="s">
        <v>237</v>
      </c>
      <c r="C159" s="1031" t="s">
        <v>16539</v>
      </c>
      <c r="D159" s="1032" t="s">
        <v>646</v>
      </c>
      <c r="E159" s="1033" t="s">
        <v>473</v>
      </c>
      <c r="F159" s="1034" t="s">
        <v>16538</v>
      </c>
      <c r="G159" s="1034">
        <v>650</v>
      </c>
      <c r="H159" s="1034" t="s">
        <v>15728</v>
      </c>
      <c r="I159" s="1035">
        <v>5.5</v>
      </c>
      <c r="J159" s="1038">
        <v>24</v>
      </c>
      <c r="K159" s="1036">
        <v>0</v>
      </c>
      <c r="L159" s="1037">
        <v>8800</v>
      </c>
      <c r="M159" s="1039">
        <v>8330</v>
      </c>
      <c r="N159" s="1038">
        <v>29</v>
      </c>
      <c r="O159" s="1036">
        <v>0</v>
      </c>
      <c r="P159" s="1037">
        <v>9260</v>
      </c>
      <c r="Q159" s="1039">
        <v>8880</v>
      </c>
      <c r="R159" s="1038">
        <v>18</v>
      </c>
      <c r="S159" s="1036">
        <v>1</v>
      </c>
      <c r="T159" s="1037">
        <v>9070</v>
      </c>
      <c r="U159" s="1039">
        <v>9350</v>
      </c>
      <c r="V159" s="1038">
        <v>35</v>
      </c>
      <c r="W159" s="1036">
        <v>2</v>
      </c>
      <c r="X159" s="1037">
        <v>9260</v>
      </c>
      <c r="Y159" s="1039">
        <v>9540</v>
      </c>
      <c r="Z159" s="1040">
        <v>5.4135338345864659</v>
      </c>
      <c r="AA159" s="1040">
        <v>35.333333333333336</v>
      </c>
      <c r="AB159" s="1199">
        <v>0.9973357371794872</v>
      </c>
      <c r="AC159" s="1040">
        <v>90.612499999999997</v>
      </c>
      <c r="AD159" s="1040">
        <v>4.416666666666667</v>
      </c>
      <c r="AE159" s="1040">
        <v>4.291666666666667</v>
      </c>
      <c r="AF159" s="1041" t="s">
        <v>236</v>
      </c>
      <c r="AG159" s="1041">
        <v>1</v>
      </c>
      <c r="AH159" s="1042" t="s">
        <v>16289</v>
      </c>
      <c r="AI159" s="1060" t="s">
        <v>16289</v>
      </c>
      <c r="AJ159" s="1043" t="s">
        <v>16276</v>
      </c>
      <c r="AK159" s="1200" t="s">
        <v>16276</v>
      </c>
      <c r="AL159" s="1060">
        <v>55</v>
      </c>
      <c r="AM159" s="1404">
        <v>46017</v>
      </c>
      <c r="AN159" s="1404">
        <v>46021</v>
      </c>
      <c r="AO159" s="1404">
        <v>46023</v>
      </c>
      <c r="AP159" s="1404">
        <v>46024</v>
      </c>
      <c r="AQ159" s="1404"/>
      <c r="AR159" s="1044"/>
      <c r="AS159" s="1034" t="s">
        <v>16629</v>
      </c>
      <c r="AT159" s="1034" t="s">
        <v>16628</v>
      </c>
      <c r="AU159" s="1034" t="s">
        <v>16630</v>
      </c>
      <c r="AV159" s="1034">
        <v>6.1065576000000004</v>
      </c>
    </row>
    <row r="160" spans="1:48">
      <c r="A160" s="1030">
        <v>46026</v>
      </c>
      <c r="B160" s="1031" t="s">
        <v>238</v>
      </c>
      <c r="C160" s="1031" t="s">
        <v>16565</v>
      </c>
      <c r="D160" s="1032"/>
      <c r="E160" s="1033" t="s">
        <v>682</v>
      </c>
      <c r="F160" s="1034" t="s">
        <v>16567</v>
      </c>
      <c r="G160" s="1034">
        <v>600</v>
      </c>
      <c r="H160" s="1034" t="s">
        <v>16568</v>
      </c>
      <c r="I160" s="1035">
        <v>5.5</v>
      </c>
      <c r="J160" s="1038">
        <v>18</v>
      </c>
      <c r="K160" s="1036">
        <v>0</v>
      </c>
      <c r="L160" s="1037">
        <v>9350</v>
      </c>
      <c r="M160" s="1039"/>
      <c r="N160" s="1038">
        <v>5</v>
      </c>
      <c r="O160" s="1036">
        <v>0</v>
      </c>
      <c r="P160" s="1037">
        <v>8700</v>
      </c>
      <c r="Q160" s="1039"/>
      <c r="R160" s="1038">
        <v>11</v>
      </c>
      <c r="S160" s="1036">
        <v>0</v>
      </c>
      <c r="T160" s="1037">
        <v>9350</v>
      </c>
      <c r="U160" s="1039"/>
      <c r="V160" s="1038">
        <v>10</v>
      </c>
      <c r="W160" s="1036">
        <v>0</v>
      </c>
      <c r="X160" s="1037">
        <v>8980</v>
      </c>
      <c r="Y160" s="1039"/>
      <c r="Z160" s="1040">
        <v>4.9484536082474229</v>
      </c>
      <c r="AA160" s="1040">
        <v>29.333333333333332</v>
      </c>
      <c r="AB160" s="1199">
        <v>1</v>
      </c>
      <c r="AC160" s="1040">
        <v>90.95</v>
      </c>
      <c r="AD160" s="1040">
        <v>3.6666666666666665</v>
      </c>
      <c r="AE160" s="1040">
        <v>3.6666666666666665</v>
      </c>
      <c r="AF160" s="1041" t="s">
        <v>236</v>
      </c>
      <c r="AG160" s="1041">
        <v>2</v>
      </c>
      <c r="AH160" s="1042" t="s">
        <v>16298</v>
      </c>
      <c r="AI160" s="1060" t="s">
        <v>16298</v>
      </c>
      <c r="AJ160" s="1043" t="s">
        <v>16258</v>
      </c>
      <c r="AK160" s="1200" t="s">
        <v>16258</v>
      </c>
      <c r="AL160" s="1060">
        <v>56</v>
      </c>
      <c r="AM160" s="1404">
        <v>45964</v>
      </c>
      <c r="AN160" s="1404">
        <v>45965</v>
      </c>
      <c r="AO160" s="1404">
        <v>45966</v>
      </c>
      <c r="AP160" s="1404"/>
      <c r="AQ160" s="1404"/>
      <c r="AR160" s="1044"/>
      <c r="AS160" s="1034" t="s">
        <v>16629</v>
      </c>
      <c r="AT160" s="1034" t="s">
        <v>16626</v>
      </c>
      <c r="AU160" s="1034" t="s">
        <v>16630</v>
      </c>
      <c r="AV160" s="1034">
        <v>2.8289088000000002</v>
      </c>
    </row>
    <row r="161" spans="1:48">
      <c r="A161" s="1030">
        <v>46026</v>
      </c>
      <c r="B161" s="1031" t="s">
        <v>238</v>
      </c>
      <c r="C161" s="1031"/>
      <c r="D161" s="1032"/>
      <c r="E161" s="1033" t="s">
        <v>420</v>
      </c>
      <c r="F161" s="1034" t="s">
        <v>420</v>
      </c>
      <c r="G161" s="1034" t="s">
        <v>420</v>
      </c>
      <c r="H161" s="1034" t="s">
        <v>420</v>
      </c>
      <c r="I161" s="1035" t="s">
        <v>420</v>
      </c>
      <c r="J161" s="1038"/>
      <c r="K161" s="1036"/>
      <c r="L161" s="1037"/>
      <c r="M161" s="1039" t="s">
        <v>645</v>
      </c>
      <c r="N161" s="1038"/>
      <c r="O161" s="1036"/>
      <c r="P161" s="1037"/>
      <c r="Q161" s="1039" t="s">
        <v>645</v>
      </c>
      <c r="R161" s="1038"/>
      <c r="S161" s="1036"/>
      <c r="T161" s="1037"/>
      <c r="U161" s="1039" t="s">
        <v>16270</v>
      </c>
      <c r="V161" s="1038"/>
      <c r="W161" s="1036"/>
      <c r="X161" s="1037"/>
      <c r="Y161" s="1039" t="s">
        <v>645</v>
      </c>
      <c r="Z161" s="1040" t="s">
        <v>420</v>
      </c>
      <c r="AA161" s="1040" t="s">
        <v>420</v>
      </c>
      <c r="AB161" s="1199" t="s">
        <v>420</v>
      </c>
      <c r="AC161" s="1040" t="s">
        <v>420</v>
      </c>
      <c r="AD161" s="1040" t="s">
        <v>420</v>
      </c>
      <c r="AE161" s="1040" t="s">
        <v>420</v>
      </c>
      <c r="AF161" s="1041" t="s">
        <v>236</v>
      </c>
      <c r="AG161" s="1041">
        <v>2</v>
      </c>
      <c r="AH161" s="1042" t="s">
        <v>16298</v>
      </c>
      <c r="AI161" s="1060" t="s">
        <v>16298</v>
      </c>
      <c r="AJ161" s="1043" t="s">
        <v>16258</v>
      </c>
      <c r="AK161" s="1200" t="s">
        <v>16258</v>
      </c>
      <c r="AL161" s="1060"/>
      <c r="AM161" s="1404"/>
      <c r="AN161" s="1404"/>
      <c r="AO161" s="1404"/>
      <c r="AP161" s="1404"/>
      <c r="AQ161" s="1404"/>
      <c r="AR161" s="1044"/>
      <c r="AS161" s="1034" t="s">
        <v>16625</v>
      </c>
      <c r="AT161" s="1034" t="s">
        <v>16626</v>
      </c>
      <c r="AU161" s="1034" t="s">
        <v>420</v>
      </c>
      <c r="AV161" s="1034" t="s">
        <v>420</v>
      </c>
    </row>
    <row r="162" spans="1:48">
      <c r="A162" s="1030">
        <v>46026</v>
      </c>
      <c r="B162" s="1031" t="s">
        <v>239</v>
      </c>
      <c r="C162" s="1031" t="s">
        <v>16513</v>
      </c>
      <c r="D162" s="1032" t="s">
        <v>646</v>
      </c>
      <c r="E162" s="1033" t="s">
        <v>473</v>
      </c>
      <c r="F162" s="1034" t="s">
        <v>16514</v>
      </c>
      <c r="G162" s="1034">
        <v>670</v>
      </c>
      <c r="H162" s="1034" t="s">
        <v>666</v>
      </c>
      <c r="I162" s="1035">
        <v>5.5</v>
      </c>
      <c r="J162" s="1038">
        <v>23</v>
      </c>
      <c r="K162" s="1036">
        <v>0</v>
      </c>
      <c r="L162" s="1037">
        <v>8520</v>
      </c>
      <c r="M162" s="1039">
        <v>9350</v>
      </c>
      <c r="N162" s="1038">
        <v>12</v>
      </c>
      <c r="O162" s="1036">
        <v>0</v>
      </c>
      <c r="P162" s="1037">
        <v>8430</v>
      </c>
      <c r="Q162" s="1039">
        <v>9260</v>
      </c>
      <c r="R162" s="1038">
        <v>19</v>
      </c>
      <c r="S162" s="1036">
        <v>0</v>
      </c>
      <c r="T162" s="1037">
        <v>8980</v>
      </c>
      <c r="U162" s="1039">
        <v>9540</v>
      </c>
      <c r="V162" s="1038">
        <v>19</v>
      </c>
      <c r="W162" s="1036">
        <v>1</v>
      </c>
      <c r="X162" s="1037">
        <v>8980</v>
      </c>
      <c r="Y162" s="1039">
        <v>9540</v>
      </c>
      <c r="Z162" s="1040">
        <v>5.5813953488372094</v>
      </c>
      <c r="AA162" s="1040">
        <v>24.333333333333332</v>
      </c>
      <c r="AB162" s="1199">
        <v>0.99913862179487178</v>
      </c>
      <c r="AC162" s="1040">
        <v>90.75</v>
      </c>
      <c r="AD162" s="1040">
        <v>3.0416666666666665</v>
      </c>
      <c r="AE162" s="1040">
        <v>3</v>
      </c>
      <c r="AF162" s="1041" t="s">
        <v>236</v>
      </c>
      <c r="AG162" s="1041">
        <v>1</v>
      </c>
      <c r="AH162" s="1042" t="s">
        <v>16289</v>
      </c>
      <c r="AI162" s="1060" t="s">
        <v>16289</v>
      </c>
      <c r="AJ162" s="1043" t="s">
        <v>16276</v>
      </c>
      <c r="AK162" s="1200" t="s">
        <v>16276</v>
      </c>
      <c r="AL162" s="1060">
        <v>56</v>
      </c>
      <c r="AM162" s="1404">
        <v>46024</v>
      </c>
      <c r="AN162" s="1404"/>
      <c r="AO162" s="1404"/>
      <c r="AP162" s="1404"/>
      <c r="AQ162" s="1404"/>
      <c r="AR162" s="1044"/>
      <c r="AS162" s="1034" t="s">
        <v>16629</v>
      </c>
      <c r="AT162" s="1034" t="s">
        <v>16628</v>
      </c>
      <c r="AU162" s="1034" t="s">
        <v>16630</v>
      </c>
      <c r="AV162" s="1034">
        <v>6.3040032000000013</v>
      </c>
    </row>
    <row r="163" spans="1:48">
      <c r="A163" s="1030">
        <v>46026</v>
      </c>
      <c r="B163" s="1031" t="s">
        <v>389</v>
      </c>
      <c r="C163" s="1031" t="s">
        <v>16566</v>
      </c>
      <c r="D163" s="1032"/>
      <c r="E163" s="1033" t="s">
        <v>737</v>
      </c>
      <c r="F163" s="1034" t="s">
        <v>16574</v>
      </c>
      <c r="G163" s="1034">
        <v>650</v>
      </c>
      <c r="H163" s="1034" t="s">
        <v>662</v>
      </c>
      <c r="I163" s="1035">
        <v>5.5</v>
      </c>
      <c r="J163" s="1038">
        <v>27</v>
      </c>
      <c r="K163" s="1036">
        <v>0</v>
      </c>
      <c r="L163" s="1037">
        <v>9630</v>
      </c>
      <c r="M163" s="1039"/>
      <c r="N163" s="1038">
        <v>12</v>
      </c>
      <c r="O163" s="1036">
        <v>0</v>
      </c>
      <c r="P163" s="1037">
        <v>9260</v>
      </c>
      <c r="Q163" s="1039"/>
      <c r="R163" s="1038">
        <v>18</v>
      </c>
      <c r="S163" s="1036">
        <v>0</v>
      </c>
      <c r="T163" s="1037">
        <v>8610</v>
      </c>
      <c r="U163" s="1039"/>
      <c r="V163" s="1038">
        <v>34</v>
      </c>
      <c r="W163" s="1036">
        <v>0</v>
      </c>
      <c r="X163" s="1037">
        <v>9350</v>
      </c>
      <c r="Y163" s="1039"/>
      <c r="Z163" s="1040">
        <v>5.4135338345864659</v>
      </c>
      <c r="AA163" s="1040">
        <v>60.666666666666664</v>
      </c>
      <c r="AB163" s="1199">
        <v>1</v>
      </c>
      <c r="AC163" s="1040">
        <v>92.125</v>
      </c>
      <c r="AD163" s="1040">
        <v>7.583333333333333</v>
      </c>
      <c r="AE163" s="1040">
        <v>7.583333333333333</v>
      </c>
      <c r="AF163" s="1041" t="s">
        <v>236</v>
      </c>
      <c r="AG163" s="1041">
        <v>2</v>
      </c>
      <c r="AH163" s="1042" t="s">
        <v>16298</v>
      </c>
      <c r="AI163" s="1060" t="s">
        <v>16298</v>
      </c>
      <c r="AJ163" s="1043" t="s">
        <v>16258</v>
      </c>
      <c r="AK163" s="1200" t="s">
        <v>16258</v>
      </c>
      <c r="AL163" s="1060">
        <v>54</v>
      </c>
      <c r="AM163" s="1404">
        <v>45992</v>
      </c>
      <c r="AN163" s="1404">
        <v>45993</v>
      </c>
      <c r="AO163" s="1404"/>
      <c r="AP163" s="1404"/>
      <c r="AQ163" s="1404"/>
      <c r="AR163" s="1044"/>
      <c r="AS163" s="1034" t="s">
        <v>16629</v>
      </c>
      <c r="AT163" s="1034" t="s">
        <v>16626</v>
      </c>
      <c r="AU163" s="1034" t="s">
        <v>16630</v>
      </c>
      <c r="AV163" s="1034">
        <v>3.104244</v>
      </c>
    </row>
    <row r="164" spans="1:48">
      <c r="A164" s="1030">
        <v>46026</v>
      </c>
      <c r="B164" s="1031" t="s">
        <v>389</v>
      </c>
      <c r="C164" s="1031" t="s">
        <v>16533</v>
      </c>
      <c r="D164" s="1032"/>
      <c r="E164" s="1033" t="s">
        <v>473</v>
      </c>
      <c r="F164" s="1034" t="s">
        <v>16146</v>
      </c>
      <c r="G164" s="1034">
        <v>700</v>
      </c>
      <c r="H164" s="1034" t="s">
        <v>833</v>
      </c>
      <c r="I164" s="1035">
        <v>5.5</v>
      </c>
      <c r="J164" s="1038">
        <v>31</v>
      </c>
      <c r="K164" s="1036">
        <v>0</v>
      </c>
      <c r="L164" s="1037"/>
      <c r="M164" s="1039">
        <v>8330</v>
      </c>
      <c r="N164" s="1038">
        <v>18</v>
      </c>
      <c r="O164" s="1036">
        <v>0</v>
      </c>
      <c r="P164" s="1037"/>
      <c r="Q164" s="1039">
        <v>9170</v>
      </c>
      <c r="R164" s="1038">
        <v>20</v>
      </c>
      <c r="S164" s="1036">
        <v>0</v>
      </c>
      <c r="T164" s="1037"/>
      <c r="U164" s="1039">
        <v>8700</v>
      </c>
      <c r="V164" s="1038">
        <v>19</v>
      </c>
      <c r="W164" s="1036">
        <v>0</v>
      </c>
      <c r="X164" s="1037">
        <v>8520</v>
      </c>
      <c r="Y164" s="1039"/>
      <c r="Z164" s="1040">
        <v>5.9016393442622954</v>
      </c>
      <c r="AA164" s="1040">
        <v>58.666666666666664</v>
      </c>
      <c r="AB164" s="1199">
        <v>1</v>
      </c>
      <c r="AC164" s="1040">
        <v>86.8</v>
      </c>
      <c r="AD164" s="1040">
        <v>7.333333333333333</v>
      </c>
      <c r="AE164" s="1040">
        <v>7.333333333333333</v>
      </c>
      <c r="AF164" s="1041" t="s">
        <v>236</v>
      </c>
      <c r="AG164" s="1041">
        <v>2</v>
      </c>
      <c r="AH164" s="1042" t="s">
        <v>16298</v>
      </c>
      <c r="AI164" s="1060" t="s">
        <v>16298</v>
      </c>
      <c r="AJ164" s="1043" t="s">
        <v>16258</v>
      </c>
      <c r="AK164" s="1200" t="s">
        <v>16258</v>
      </c>
      <c r="AL164" s="1060">
        <v>53</v>
      </c>
      <c r="AM164" s="1404">
        <v>46020</v>
      </c>
      <c r="AN164" s="1404">
        <v>46021</v>
      </c>
      <c r="AO164" s="1404"/>
      <c r="AP164" s="1404"/>
      <c r="AQ164" s="1404"/>
      <c r="AR164" s="1044"/>
      <c r="AS164" s="1034" t="s">
        <v>16629</v>
      </c>
      <c r="AT164" s="1034" t="s">
        <v>16626</v>
      </c>
      <c r="AU164" s="1034" t="s">
        <v>16630</v>
      </c>
      <c r="AV164" s="1034">
        <v>3.1497984000000003</v>
      </c>
    </row>
    <row r="165" spans="1:48">
      <c r="A165" s="1030">
        <v>46026</v>
      </c>
      <c r="B165" s="1031" t="s">
        <v>418</v>
      </c>
      <c r="C165" s="1031" t="s">
        <v>16513</v>
      </c>
      <c r="D165" s="1032" t="s">
        <v>646</v>
      </c>
      <c r="E165" s="1033" t="s">
        <v>473</v>
      </c>
      <c r="F165" s="1034" t="s">
        <v>16514</v>
      </c>
      <c r="G165" s="1034">
        <v>670</v>
      </c>
      <c r="H165" s="1034" t="s">
        <v>666</v>
      </c>
      <c r="I165" s="1035">
        <v>5.5</v>
      </c>
      <c r="J165" s="1038">
        <v>41</v>
      </c>
      <c r="K165" s="1036">
        <v>0</v>
      </c>
      <c r="L165" s="1037">
        <v>9440</v>
      </c>
      <c r="M165" s="1039">
        <v>8890</v>
      </c>
      <c r="N165" s="1038">
        <v>15</v>
      </c>
      <c r="O165" s="1036">
        <v>0</v>
      </c>
      <c r="P165" s="1037">
        <v>9350</v>
      </c>
      <c r="Q165" s="1039">
        <v>9260</v>
      </c>
      <c r="R165" s="1038">
        <v>5</v>
      </c>
      <c r="S165" s="1036">
        <v>0</v>
      </c>
      <c r="T165" s="1037">
        <v>9260</v>
      </c>
      <c r="U165" s="1039">
        <v>8520</v>
      </c>
      <c r="V165" s="1038">
        <v>38</v>
      </c>
      <c r="W165" s="1036">
        <v>0</v>
      </c>
      <c r="X165" s="1037">
        <v>9540</v>
      </c>
      <c r="Y165" s="1039">
        <v>8610</v>
      </c>
      <c r="Z165" s="1040">
        <v>5.5813953488372094</v>
      </c>
      <c r="AA165" s="1040">
        <v>33</v>
      </c>
      <c r="AB165" s="1199">
        <v>1</v>
      </c>
      <c r="AC165" s="1040">
        <v>91.087500000000006</v>
      </c>
      <c r="AD165" s="1040">
        <v>4.125</v>
      </c>
      <c r="AE165" s="1040">
        <v>4.125</v>
      </c>
      <c r="AF165" s="1041" t="s">
        <v>236</v>
      </c>
      <c r="AG165" s="1041">
        <v>1</v>
      </c>
      <c r="AH165" s="1042" t="s">
        <v>16298</v>
      </c>
      <c r="AI165" s="1060" t="s">
        <v>16298</v>
      </c>
      <c r="AJ165" s="1043" t="s">
        <v>16258</v>
      </c>
      <c r="AK165" s="1200" t="s">
        <v>16258</v>
      </c>
      <c r="AL165" s="1060">
        <v>56</v>
      </c>
      <c r="AM165" s="1404">
        <v>46019</v>
      </c>
      <c r="AN165" s="1404">
        <v>46020</v>
      </c>
      <c r="AO165" s="1404">
        <v>46021</v>
      </c>
      <c r="AP165" s="1404">
        <v>46023</v>
      </c>
      <c r="AQ165" s="1404">
        <v>46024</v>
      </c>
      <c r="AR165" s="1044"/>
      <c r="AS165" s="1034" t="s">
        <v>16629</v>
      </c>
      <c r="AT165" s="1034" t="s">
        <v>16628</v>
      </c>
      <c r="AU165" s="1034" t="s">
        <v>16630</v>
      </c>
      <c r="AV165" s="1034">
        <v>6.3274478399999996</v>
      </c>
    </row>
    <row r="166" spans="1:48">
      <c r="A166" s="1030">
        <v>46026</v>
      </c>
      <c r="B166" s="1031" t="s">
        <v>240</v>
      </c>
      <c r="C166" s="1031" t="s">
        <v>645</v>
      </c>
      <c r="D166" s="1032"/>
      <c r="E166" s="1033" t="s">
        <v>420</v>
      </c>
      <c r="F166" s="1034" t="s">
        <v>420</v>
      </c>
      <c r="G166" s="1034" t="s">
        <v>420</v>
      </c>
      <c r="H166" s="1034" t="s">
        <v>420</v>
      </c>
      <c r="I166" s="1035" t="s">
        <v>420</v>
      </c>
      <c r="J166" s="1038"/>
      <c r="K166" s="1036"/>
      <c r="L166" s="1037" t="s">
        <v>16270</v>
      </c>
      <c r="M166" s="1039"/>
      <c r="N166" s="1038"/>
      <c r="O166" s="1036"/>
      <c r="P166" s="1037" t="s">
        <v>16270</v>
      </c>
      <c r="Q166" s="1039"/>
      <c r="R166" s="1038"/>
      <c r="S166" s="1036"/>
      <c r="T166" s="1037" t="s">
        <v>16270</v>
      </c>
      <c r="U166" s="1039"/>
      <c r="V166" s="1038"/>
      <c r="W166" s="1036"/>
      <c r="X166" s="1037" t="s">
        <v>16270</v>
      </c>
      <c r="Y166" s="1039"/>
      <c r="Z166" s="1240" t="s">
        <v>420</v>
      </c>
      <c r="AA166" s="1240" t="s">
        <v>420</v>
      </c>
      <c r="AB166" s="1241" t="s">
        <v>420</v>
      </c>
      <c r="AC166" s="1240"/>
      <c r="AD166" s="1240" t="s">
        <v>420</v>
      </c>
      <c r="AE166" s="1240" t="s">
        <v>420</v>
      </c>
      <c r="AF166" s="1242" t="s">
        <v>241</v>
      </c>
      <c r="AG166" s="1242">
        <v>12</v>
      </c>
      <c r="AH166" s="1042" t="s">
        <v>664</v>
      </c>
      <c r="AI166" s="1060" t="s">
        <v>664</v>
      </c>
      <c r="AJ166" s="1060" t="s">
        <v>16288</v>
      </c>
      <c r="AK166" s="1200" t="s">
        <v>16288</v>
      </c>
      <c r="AL166" s="1060"/>
      <c r="AM166" s="1404"/>
      <c r="AN166" s="1404"/>
      <c r="AO166" s="1404"/>
      <c r="AP166" s="1404"/>
      <c r="AQ166" s="1404"/>
      <c r="AR166" s="1044"/>
      <c r="AS166" s="1034" t="s">
        <v>16625</v>
      </c>
      <c r="AT166" s="1034" t="s">
        <v>16636</v>
      </c>
      <c r="AU166" s="1034" t="s">
        <v>420</v>
      </c>
      <c r="AV166" s="1034" t="s">
        <v>420</v>
      </c>
    </row>
    <row r="167" spans="1:48">
      <c r="A167" s="1030">
        <v>46026</v>
      </c>
      <c r="B167" s="1031" t="s">
        <v>16640</v>
      </c>
      <c r="C167" s="1031" t="s">
        <v>386</v>
      </c>
      <c r="D167" s="1032"/>
      <c r="E167" s="1033" t="s">
        <v>420</v>
      </c>
      <c r="F167" s="1034" t="s">
        <v>420</v>
      </c>
      <c r="G167" s="1034" t="s">
        <v>420</v>
      </c>
      <c r="H167" s="1034" t="s">
        <v>420</v>
      </c>
      <c r="I167" s="1035" t="s">
        <v>420</v>
      </c>
      <c r="J167" s="1036"/>
      <c r="K167" s="1036"/>
      <c r="L167" s="1037" t="s">
        <v>16641</v>
      </c>
      <c r="M167" s="1037"/>
      <c r="N167" s="1038"/>
      <c r="O167" s="1036"/>
      <c r="P167" s="1037" t="s">
        <v>386</v>
      </c>
      <c r="Q167" s="1037"/>
      <c r="R167" s="1038"/>
      <c r="S167" s="1036"/>
      <c r="T167" s="1037" t="s">
        <v>386</v>
      </c>
      <c r="U167" s="1037"/>
      <c r="V167" s="1038"/>
      <c r="W167" s="1036"/>
      <c r="X167" s="1037" t="s">
        <v>386</v>
      </c>
      <c r="Y167" s="1039"/>
      <c r="Z167" s="1240" t="s">
        <v>420</v>
      </c>
      <c r="AA167" s="1240" t="s">
        <v>420</v>
      </c>
      <c r="AB167" s="1241" t="s">
        <v>420</v>
      </c>
      <c r="AC167" s="1240"/>
      <c r="AD167" s="1240" t="s">
        <v>420</v>
      </c>
      <c r="AE167" s="1240" t="s">
        <v>420</v>
      </c>
      <c r="AF167" s="1242" t="s">
        <v>241</v>
      </c>
      <c r="AG167" s="1242">
        <v>5</v>
      </c>
      <c r="AH167" s="1042" t="s">
        <v>664</v>
      </c>
      <c r="AI167" s="1060" t="s">
        <v>664</v>
      </c>
      <c r="AJ167" s="1060" t="s">
        <v>16288</v>
      </c>
      <c r="AK167" s="1200" t="s">
        <v>16288</v>
      </c>
      <c r="AL167" s="1060"/>
      <c r="AM167" s="1404"/>
      <c r="AN167" s="1404"/>
      <c r="AO167" s="1404"/>
      <c r="AP167" s="1404"/>
      <c r="AQ167" s="1404"/>
      <c r="AR167" s="1044"/>
      <c r="AS167" s="1034" t="s">
        <v>16625</v>
      </c>
      <c r="AT167" s="1034" t="s">
        <v>16635</v>
      </c>
      <c r="AU167" s="1034" t="s">
        <v>420</v>
      </c>
      <c r="AV167" s="1034" t="s">
        <v>420</v>
      </c>
    </row>
    <row r="168" spans="1:48">
      <c r="A168" s="1030">
        <v>46026</v>
      </c>
      <c r="B168" s="1031" t="s">
        <v>464</v>
      </c>
      <c r="C168" s="1045" t="s">
        <v>645</v>
      </c>
      <c r="D168" s="1032"/>
      <c r="E168" s="1033" t="s">
        <v>420</v>
      </c>
      <c r="F168" s="1034" t="s">
        <v>420</v>
      </c>
      <c r="G168" s="1034" t="s">
        <v>420</v>
      </c>
      <c r="H168" s="1034" t="s">
        <v>420</v>
      </c>
      <c r="I168" s="1035" t="s">
        <v>420</v>
      </c>
      <c r="J168" s="1036"/>
      <c r="K168" s="1036"/>
      <c r="L168" s="1037" t="s">
        <v>645</v>
      </c>
      <c r="M168" s="1037"/>
      <c r="N168" s="1038"/>
      <c r="O168" s="1036"/>
      <c r="P168" s="1037" t="s">
        <v>645</v>
      </c>
      <c r="Q168" s="1037"/>
      <c r="R168" s="1038"/>
      <c r="S168" s="1036"/>
      <c r="T168" s="1037" t="s">
        <v>645</v>
      </c>
      <c r="U168" s="1037"/>
      <c r="V168" s="1038"/>
      <c r="W168" s="1036"/>
      <c r="X168" s="1037" t="s">
        <v>645</v>
      </c>
      <c r="Y168" s="1039"/>
      <c r="Z168" s="1040" t="s">
        <v>420</v>
      </c>
      <c r="AA168" s="1040" t="s">
        <v>645</v>
      </c>
      <c r="AB168" s="1199" t="s">
        <v>420</v>
      </c>
      <c r="AC168" s="1040" t="s">
        <v>420</v>
      </c>
      <c r="AD168" s="1040" t="s">
        <v>420</v>
      </c>
      <c r="AE168" s="1040" t="s">
        <v>420</v>
      </c>
      <c r="AF168" s="1041" t="s">
        <v>243</v>
      </c>
      <c r="AG168" s="1041">
        <v>1</v>
      </c>
      <c r="AH168" s="1042" t="s">
        <v>654</v>
      </c>
      <c r="AI168" s="1043" t="s">
        <v>654</v>
      </c>
      <c r="AJ168" s="1043" t="s">
        <v>654</v>
      </c>
      <c r="AK168" s="1200" t="s">
        <v>654</v>
      </c>
      <c r="AL168" s="1060"/>
      <c r="AM168" s="1404"/>
      <c r="AN168" s="1404"/>
      <c r="AO168" s="1404"/>
      <c r="AP168" s="1404"/>
      <c r="AQ168" s="1404"/>
      <c r="AR168" s="1044"/>
      <c r="AS168" s="1034" t="s">
        <v>16625</v>
      </c>
      <c r="AT168" s="1034" t="s">
        <v>16628</v>
      </c>
      <c r="AU168" s="1034" t="s">
        <v>420</v>
      </c>
      <c r="AV168" s="1034" t="s">
        <v>420</v>
      </c>
    </row>
    <row r="169" spans="1:48">
      <c r="A169" s="1030">
        <v>46026</v>
      </c>
      <c r="B169" s="1031" t="s">
        <v>16279</v>
      </c>
      <c r="C169" s="1045" t="s">
        <v>645</v>
      </c>
      <c r="D169" s="1032"/>
      <c r="E169" s="1033" t="s">
        <v>420</v>
      </c>
      <c r="F169" s="1034" t="s">
        <v>420</v>
      </c>
      <c r="G169" s="1034" t="s">
        <v>420</v>
      </c>
      <c r="H169" s="1034" t="s">
        <v>420</v>
      </c>
      <c r="I169" s="1035" t="s">
        <v>420</v>
      </c>
      <c r="J169" s="1036"/>
      <c r="K169" s="1036"/>
      <c r="L169" s="1037" t="s">
        <v>645</v>
      </c>
      <c r="M169" s="1037"/>
      <c r="N169" s="1038"/>
      <c r="O169" s="1036"/>
      <c r="P169" s="1037" t="s">
        <v>645</v>
      </c>
      <c r="Q169" s="1037"/>
      <c r="R169" s="1038"/>
      <c r="S169" s="1036"/>
      <c r="T169" s="1037" t="s">
        <v>645</v>
      </c>
      <c r="U169" s="1037"/>
      <c r="V169" s="1038"/>
      <c r="W169" s="1036"/>
      <c r="X169" s="1037" t="s">
        <v>645</v>
      </c>
      <c r="Y169" s="1039"/>
      <c r="Z169" s="1040" t="s">
        <v>420</v>
      </c>
      <c r="AA169" s="1040" t="s">
        <v>645</v>
      </c>
      <c r="AB169" s="1199" t="s">
        <v>420</v>
      </c>
      <c r="AC169" s="1040" t="s">
        <v>420</v>
      </c>
      <c r="AD169" s="1040" t="s">
        <v>420</v>
      </c>
      <c r="AE169" s="1040" t="s">
        <v>420</v>
      </c>
      <c r="AF169" s="1041" t="s">
        <v>243</v>
      </c>
      <c r="AG169" s="1041">
        <v>1</v>
      </c>
      <c r="AH169" s="1042" t="s">
        <v>654</v>
      </c>
      <c r="AI169" s="1043" t="s">
        <v>654</v>
      </c>
      <c r="AJ169" s="1043" t="s">
        <v>654</v>
      </c>
      <c r="AK169" s="1200" t="s">
        <v>654</v>
      </c>
      <c r="AL169" s="1060"/>
      <c r="AM169" s="1404"/>
      <c r="AN169" s="1404"/>
      <c r="AO169" s="1404"/>
      <c r="AP169" s="1404"/>
      <c r="AQ169" s="1404"/>
      <c r="AR169" s="1044"/>
      <c r="AS169" s="1034" t="s">
        <v>16625</v>
      </c>
      <c r="AT169" s="1034" t="s">
        <v>16628</v>
      </c>
      <c r="AU169" s="1034" t="s">
        <v>420</v>
      </c>
      <c r="AV169" s="1034" t="s">
        <v>420</v>
      </c>
    </row>
    <row r="170" spans="1:48">
      <c r="A170" s="1030">
        <v>46026</v>
      </c>
      <c r="B170" s="1031" t="s">
        <v>16280</v>
      </c>
      <c r="C170" s="1045" t="s">
        <v>645</v>
      </c>
      <c r="D170" s="1032"/>
      <c r="E170" s="1033" t="s">
        <v>420</v>
      </c>
      <c r="F170" s="1034" t="s">
        <v>420</v>
      </c>
      <c r="G170" s="1034" t="s">
        <v>420</v>
      </c>
      <c r="H170" s="1034" t="s">
        <v>420</v>
      </c>
      <c r="I170" s="1035" t="s">
        <v>420</v>
      </c>
      <c r="J170" s="1036"/>
      <c r="K170" s="1036"/>
      <c r="L170" s="1037" t="s">
        <v>645</v>
      </c>
      <c r="M170" s="1037"/>
      <c r="N170" s="1038"/>
      <c r="O170" s="1036"/>
      <c r="P170" s="1037" t="s">
        <v>645</v>
      </c>
      <c r="Q170" s="1037"/>
      <c r="R170" s="1038"/>
      <c r="S170" s="1036"/>
      <c r="T170" s="1037" t="s">
        <v>645</v>
      </c>
      <c r="U170" s="1037"/>
      <c r="V170" s="1038"/>
      <c r="W170" s="1036"/>
      <c r="X170" s="1037" t="s">
        <v>645</v>
      </c>
      <c r="Y170" s="1039"/>
      <c r="Z170" s="1040" t="s">
        <v>420</v>
      </c>
      <c r="AA170" s="1040" t="s">
        <v>645</v>
      </c>
      <c r="AB170" s="1199" t="s">
        <v>420</v>
      </c>
      <c r="AC170" s="1040" t="s">
        <v>420</v>
      </c>
      <c r="AD170" s="1040" t="s">
        <v>420</v>
      </c>
      <c r="AE170" s="1040" t="s">
        <v>420</v>
      </c>
      <c r="AF170" s="1041" t="s">
        <v>243</v>
      </c>
      <c r="AG170" s="1041">
        <v>1</v>
      </c>
      <c r="AH170" s="1042" t="s">
        <v>654</v>
      </c>
      <c r="AI170" s="1043" t="s">
        <v>654</v>
      </c>
      <c r="AJ170" s="1043" t="s">
        <v>654</v>
      </c>
      <c r="AK170" s="1200" t="s">
        <v>654</v>
      </c>
      <c r="AL170" s="1060"/>
      <c r="AM170" s="1404"/>
      <c r="AN170" s="1404"/>
      <c r="AO170" s="1404"/>
      <c r="AP170" s="1404"/>
      <c r="AQ170" s="1404"/>
      <c r="AR170" s="1044"/>
      <c r="AS170" s="1034" t="s">
        <v>16625</v>
      </c>
      <c r="AT170" s="1034" t="s">
        <v>16628</v>
      </c>
      <c r="AU170" s="1034" t="s">
        <v>420</v>
      </c>
      <c r="AV170" s="1034" t="s">
        <v>420</v>
      </c>
    </row>
    <row r="171" spans="1:48">
      <c r="A171" s="1030">
        <v>46026</v>
      </c>
      <c r="B171" s="1031" t="s">
        <v>16281</v>
      </c>
      <c r="C171" s="1045" t="s">
        <v>645</v>
      </c>
      <c r="D171" s="1032"/>
      <c r="E171" s="1033" t="s">
        <v>420</v>
      </c>
      <c r="F171" s="1034" t="s">
        <v>420</v>
      </c>
      <c r="G171" s="1034" t="s">
        <v>420</v>
      </c>
      <c r="H171" s="1034" t="s">
        <v>420</v>
      </c>
      <c r="I171" s="1035" t="s">
        <v>420</v>
      </c>
      <c r="J171" s="1036"/>
      <c r="K171" s="1036"/>
      <c r="L171" s="1037" t="s">
        <v>645</v>
      </c>
      <c r="M171" s="1037"/>
      <c r="N171" s="1038"/>
      <c r="O171" s="1036"/>
      <c r="P171" s="1037" t="s">
        <v>645</v>
      </c>
      <c r="Q171" s="1037"/>
      <c r="R171" s="1038"/>
      <c r="S171" s="1036"/>
      <c r="T171" s="1037" t="s">
        <v>645</v>
      </c>
      <c r="U171" s="1037"/>
      <c r="V171" s="1038"/>
      <c r="W171" s="1036"/>
      <c r="X171" s="1037" t="s">
        <v>645</v>
      </c>
      <c r="Y171" s="1039"/>
      <c r="Z171" s="1040" t="s">
        <v>420</v>
      </c>
      <c r="AA171" s="1040" t="s">
        <v>645</v>
      </c>
      <c r="AB171" s="1199" t="s">
        <v>420</v>
      </c>
      <c r="AC171" s="1040" t="s">
        <v>420</v>
      </c>
      <c r="AD171" s="1040" t="s">
        <v>420</v>
      </c>
      <c r="AE171" s="1040" t="s">
        <v>420</v>
      </c>
      <c r="AF171" s="1041" t="s">
        <v>243</v>
      </c>
      <c r="AG171" s="1041">
        <v>1</v>
      </c>
      <c r="AH171" s="1042" t="s">
        <v>16278</v>
      </c>
      <c r="AI171" s="1043" t="s">
        <v>654</v>
      </c>
      <c r="AJ171" s="1043" t="s">
        <v>654</v>
      </c>
      <c r="AK171" s="1200" t="s">
        <v>654</v>
      </c>
      <c r="AL171" s="1060"/>
      <c r="AM171" s="1404"/>
      <c r="AN171" s="1404"/>
      <c r="AO171" s="1404"/>
      <c r="AP171" s="1404"/>
      <c r="AQ171" s="1404"/>
      <c r="AR171" s="1044"/>
      <c r="AS171" s="1034" t="s">
        <v>16625</v>
      </c>
      <c r="AT171" s="1034" t="s">
        <v>16628</v>
      </c>
      <c r="AU171" s="1034" t="s">
        <v>420</v>
      </c>
      <c r="AV171" s="1034" t="s">
        <v>420</v>
      </c>
    </row>
    <row r="172" spans="1:48">
      <c r="A172" s="1030">
        <v>46026</v>
      </c>
      <c r="B172" s="1031" t="s">
        <v>16282</v>
      </c>
      <c r="C172" s="1045" t="s">
        <v>645</v>
      </c>
      <c r="D172" s="1032"/>
      <c r="E172" s="1033" t="s">
        <v>420</v>
      </c>
      <c r="F172" s="1034" t="s">
        <v>420</v>
      </c>
      <c r="G172" s="1034" t="s">
        <v>420</v>
      </c>
      <c r="H172" s="1034" t="s">
        <v>420</v>
      </c>
      <c r="I172" s="1035" t="s">
        <v>420</v>
      </c>
      <c r="J172" s="1036"/>
      <c r="K172" s="1036"/>
      <c r="L172" s="1037" t="s">
        <v>645</v>
      </c>
      <c r="M172" s="1037"/>
      <c r="N172" s="1038"/>
      <c r="O172" s="1036"/>
      <c r="P172" s="1037" t="s">
        <v>645</v>
      </c>
      <c r="Q172" s="1037"/>
      <c r="R172" s="1038"/>
      <c r="S172" s="1036"/>
      <c r="T172" s="1037" t="s">
        <v>645</v>
      </c>
      <c r="U172" s="1037"/>
      <c r="V172" s="1038"/>
      <c r="W172" s="1036"/>
      <c r="X172" s="1037" t="s">
        <v>645</v>
      </c>
      <c r="Y172" s="1039"/>
      <c r="Z172" s="1040" t="s">
        <v>420</v>
      </c>
      <c r="AA172" s="1040" t="s">
        <v>645</v>
      </c>
      <c r="AB172" s="1199" t="s">
        <v>420</v>
      </c>
      <c r="AC172" s="1040" t="s">
        <v>420</v>
      </c>
      <c r="AD172" s="1040" t="s">
        <v>420</v>
      </c>
      <c r="AE172" s="1040" t="s">
        <v>420</v>
      </c>
      <c r="AF172" s="1041" t="s">
        <v>243</v>
      </c>
      <c r="AG172" s="1041">
        <v>1</v>
      </c>
      <c r="AH172" s="1042" t="s">
        <v>654</v>
      </c>
      <c r="AI172" s="1043" t="s">
        <v>654</v>
      </c>
      <c r="AJ172" s="1043" t="s">
        <v>654</v>
      </c>
      <c r="AK172" s="1200" t="s">
        <v>654</v>
      </c>
      <c r="AL172" s="1060"/>
      <c r="AM172" s="1404"/>
      <c r="AN172" s="1404"/>
      <c r="AO172" s="1404"/>
      <c r="AP172" s="1404"/>
      <c r="AQ172" s="1404"/>
      <c r="AR172" s="1044"/>
      <c r="AS172" s="1034" t="s">
        <v>16625</v>
      </c>
      <c r="AT172" s="1034" t="s">
        <v>16628</v>
      </c>
      <c r="AU172" s="1034" t="s">
        <v>420</v>
      </c>
      <c r="AV172" s="1034" t="s">
        <v>420</v>
      </c>
    </row>
    <row r="173" spans="1:48">
      <c r="A173" s="1030">
        <v>46026</v>
      </c>
      <c r="B173" s="1031" t="s">
        <v>16283</v>
      </c>
      <c r="C173" s="1045" t="s">
        <v>645</v>
      </c>
      <c r="D173" s="1032"/>
      <c r="E173" s="1033" t="s">
        <v>420</v>
      </c>
      <c r="F173" s="1034" t="s">
        <v>420</v>
      </c>
      <c r="G173" s="1034" t="s">
        <v>420</v>
      </c>
      <c r="H173" s="1034" t="s">
        <v>420</v>
      </c>
      <c r="I173" s="1035" t="s">
        <v>420</v>
      </c>
      <c r="J173" s="1036"/>
      <c r="K173" s="1036"/>
      <c r="L173" s="1037" t="s">
        <v>645</v>
      </c>
      <c r="M173" s="1037"/>
      <c r="N173" s="1038"/>
      <c r="O173" s="1036"/>
      <c r="P173" s="1037" t="s">
        <v>645</v>
      </c>
      <c r="Q173" s="1037"/>
      <c r="R173" s="1038"/>
      <c r="S173" s="1036"/>
      <c r="T173" s="1037" t="s">
        <v>645</v>
      </c>
      <c r="U173" s="1037"/>
      <c r="V173" s="1038"/>
      <c r="W173" s="1036"/>
      <c r="X173" s="1037" t="s">
        <v>645</v>
      </c>
      <c r="Y173" s="1039"/>
      <c r="Z173" s="1040" t="s">
        <v>420</v>
      </c>
      <c r="AA173" s="1040" t="s">
        <v>645</v>
      </c>
      <c r="AB173" s="1199" t="s">
        <v>420</v>
      </c>
      <c r="AC173" s="1040" t="s">
        <v>420</v>
      </c>
      <c r="AD173" s="1040" t="s">
        <v>420</v>
      </c>
      <c r="AE173" s="1040" t="s">
        <v>420</v>
      </c>
      <c r="AF173" s="1041" t="s">
        <v>243</v>
      </c>
      <c r="AG173" s="1041">
        <v>1</v>
      </c>
      <c r="AH173" s="1042" t="s">
        <v>654</v>
      </c>
      <c r="AI173" s="1043" t="s">
        <v>654</v>
      </c>
      <c r="AJ173" s="1043" t="s">
        <v>654</v>
      </c>
      <c r="AK173" s="1200" t="s">
        <v>654</v>
      </c>
      <c r="AL173" s="1060"/>
      <c r="AM173" s="1404"/>
      <c r="AN173" s="1404"/>
      <c r="AO173" s="1404"/>
      <c r="AP173" s="1404"/>
      <c r="AQ173" s="1404"/>
      <c r="AR173" s="1044"/>
      <c r="AS173" s="1034" t="s">
        <v>16625</v>
      </c>
      <c r="AT173" s="1034" t="s">
        <v>16628</v>
      </c>
      <c r="AU173" s="1034" t="s">
        <v>420</v>
      </c>
      <c r="AV173" s="1034" t="s">
        <v>420</v>
      </c>
    </row>
    <row r="174" spans="1:48">
      <c r="A174" s="1030">
        <v>46026</v>
      </c>
      <c r="B174" s="1031" t="s">
        <v>16284</v>
      </c>
      <c r="C174" s="1045" t="s">
        <v>645</v>
      </c>
      <c r="D174" s="1032"/>
      <c r="E174" s="1033" t="s">
        <v>420</v>
      </c>
      <c r="F174" s="1034" t="s">
        <v>420</v>
      </c>
      <c r="G174" s="1034" t="s">
        <v>420</v>
      </c>
      <c r="H174" s="1034" t="s">
        <v>420</v>
      </c>
      <c r="I174" s="1035" t="s">
        <v>420</v>
      </c>
      <c r="J174" s="1036"/>
      <c r="K174" s="1036"/>
      <c r="L174" s="1037" t="s">
        <v>645</v>
      </c>
      <c r="M174" s="1037"/>
      <c r="N174" s="1038"/>
      <c r="O174" s="1036"/>
      <c r="P174" s="1037" t="s">
        <v>645</v>
      </c>
      <c r="Q174" s="1037"/>
      <c r="R174" s="1038"/>
      <c r="S174" s="1036"/>
      <c r="T174" s="1037" t="s">
        <v>645</v>
      </c>
      <c r="U174" s="1037"/>
      <c r="V174" s="1038"/>
      <c r="W174" s="1036"/>
      <c r="X174" s="1037" t="s">
        <v>645</v>
      </c>
      <c r="Y174" s="1039"/>
      <c r="Z174" s="1040" t="s">
        <v>420</v>
      </c>
      <c r="AA174" s="1040" t="s">
        <v>645</v>
      </c>
      <c r="AB174" s="1199" t="s">
        <v>420</v>
      </c>
      <c r="AC174" s="1040" t="s">
        <v>420</v>
      </c>
      <c r="AD174" s="1040" t="s">
        <v>420</v>
      </c>
      <c r="AE174" s="1040" t="s">
        <v>420</v>
      </c>
      <c r="AF174" s="1041" t="s">
        <v>243</v>
      </c>
      <c r="AG174" s="1041">
        <v>1</v>
      </c>
      <c r="AH174" s="1042" t="s">
        <v>654</v>
      </c>
      <c r="AI174" s="1043" t="s">
        <v>654</v>
      </c>
      <c r="AJ174" s="1043" t="s">
        <v>654</v>
      </c>
      <c r="AK174" s="1200" t="s">
        <v>654</v>
      </c>
      <c r="AL174" s="1060"/>
      <c r="AM174" s="1404"/>
      <c r="AN174" s="1404"/>
      <c r="AO174" s="1404"/>
      <c r="AP174" s="1404"/>
      <c r="AQ174" s="1404"/>
      <c r="AR174" s="1044"/>
      <c r="AS174" s="1034" t="s">
        <v>16625</v>
      </c>
      <c r="AT174" s="1034" t="s">
        <v>16628</v>
      </c>
      <c r="AU174" s="1034" t="s">
        <v>420</v>
      </c>
      <c r="AV174" s="1034" t="s">
        <v>420</v>
      </c>
    </row>
    <row r="175" spans="1:48" ht="17.25" thickBot="1">
      <c r="A175" s="1046">
        <v>46026</v>
      </c>
      <c r="B175" s="1047" t="s">
        <v>16285</v>
      </c>
      <c r="C175" s="1048" t="s">
        <v>645</v>
      </c>
      <c r="D175" s="1049"/>
      <c r="E175" s="1243" t="s">
        <v>420</v>
      </c>
      <c r="F175" s="1050" t="s">
        <v>420</v>
      </c>
      <c r="G175" s="1050" t="s">
        <v>420</v>
      </c>
      <c r="H175" s="1050" t="s">
        <v>420</v>
      </c>
      <c r="I175" s="1244" t="s">
        <v>420</v>
      </c>
      <c r="J175" s="1051"/>
      <c r="K175" s="1051"/>
      <c r="L175" s="1052" t="s">
        <v>645</v>
      </c>
      <c r="M175" s="1052"/>
      <c r="N175" s="1053"/>
      <c r="O175" s="1051"/>
      <c r="P175" s="1052" t="s">
        <v>645</v>
      </c>
      <c r="Q175" s="1052"/>
      <c r="R175" s="1053"/>
      <c r="S175" s="1051"/>
      <c r="T175" s="1052" t="s">
        <v>645</v>
      </c>
      <c r="U175" s="1052"/>
      <c r="V175" s="1053"/>
      <c r="W175" s="1051"/>
      <c r="X175" s="1052" t="s">
        <v>645</v>
      </c>
      <c r="Y175" s="1054"/>
      <c r="Z175" s="1055" t="s">
        <v>420</v>
      </c>
      <c r="AA175" s="1055" t="s">
        <v>645</v>
      </c>
      <c r="AB175" s="1201" t="s">
        <v>420</v>
      </c>
      <c r="AC175" s="1055" t="s">
        <v>420</v>
      </c>
      <c r="AD175" s="1055" t="s">
        <v>420</v>
      </c>
      <c r="AE175" s="1055" t="s">
        <v>420</v>
      </c>
      <c r="AF175" s="1056" t="s">
        <v>243</v>
      </c>
      <c r="AG175" s="1056">
        <v>1</v>
      </c>
      <c r="AH175" s="1245" t="s">
        <v>654</v>
      </c>
      <c r="AI175" s="1057" t="s">
        <v>654</v>
      </c>
      <c r="AJ175" s="1057" t="s">
        <v>654</v>
      </c>
      <c r="AK175" s="1202" t="s">
        <v>654</v>
      </c>
      <c r="AL175" s="1246"/>
      <c r="AM175" s="1409"/>
      <c r="AN175" s="1409"/>
      <c r="AO175" s="1409"/>
      <c r="AP175" s="1409"/>
      <c r="AQ175" s="1409"/>
      <c r="AR175" s="1058"/>
      <c r="AS175" s="1050" t="s">
        <v>16625</v>
      </c>
      <c r="AT175" s="1050" t="s">
        <v>16628</v>
      </c>
      <c r="AU175" s="1050" t="s">
        <v>420</v>
      </c>
      <c r="AV175" s="1050" t="s">
        <v>420</v>
      </c>
    </row>
    <row r="176" spans="1:48">
      <c r="A176" s="1015">
        <v>46027</v>
      </c>
      <c r="B176" s="1016" t="s">
        <v>212</v>
      </c>
      <c r="C176" s="1016" t="s">
        <v>16558</v>
      </c>
      <c r="D176" s="1017"/>
      <c r="E176" s="1018" t="s">
        <v>1936</v>
      </c>
      <c r="F176" s="1019" t="s">
        <v>16560</v>
      </c>
      <c r="G176" s="1019">
        <v>500</v>
      </c>
      <c r="H176" s="1019" t="s">
        <v>911</v>
      </c>
      <c r="I176" s="1020">
        <v>2</v>
      </c>
      <c r="J176" s="1023">
        <v>18</v>
      </c>
      <c r="K176" s="1021">
        <v>0</v>
      </c>
      <c r="L176" s="1022">
        <v>8534</v>
      </c>
      <c r="M176" s="1024"/>
      <c r="N176" s="1023">
        <v>22</v>
      </c>
      <c r="O176" s="1021">
        <v>0</v>
      </c>
      <c r="P176" s="1022">
        <v>7827</v>
      </c>
      <c r="Q176" s="1024"/>
      <c r="R176" s="1023">
        <v>14</v>
      </c>
      <c r="S176" s="1021">
        <v>0</v>
      </c>
      <c r="T176" s="1022">
        <v>8116</v>
      </c>
      <c r="U176" s="1024"/>
      <c r="V176" s="1023">
        <v>25</v>
      </c>
      <c r="W176" s="1021">
        <v>0</v>
      </c>
      <c r="X176" s="1022">
        <v>8697</v>
      </c>
      <c r="Y176" s="1024"/>
      <c r="Z176" s="1025">
        <v>3</v>
      </c>
      <c r="AA176" s="1025">
        <v>52.666666666666664</v>
      </c>
      <c r="AB176" s="1198">
        <v>1</v>
      </c>
      <c r="AC176" s="1025">
        <v>82.935000000000002</v>
      </c>
      <c r="AD176" s="1025">
        <v>6.583333333333333</v>
      </c>
      <c r="AE176" s="1025">
        <v>6.583333333333333</v>
      </c>
      <c r="AF176" s="1026" t="s">
        <v>213</v>
      </c>
      <c r="AG176" s="1026">
        <v>2</v>
      </c>
      <c r="AH176" s="1027" t="s">
        <v>16259</v>
      </c>
      <c r="AI176" s="1059" t="s">
        <v>16259</v>
      </c>
      <c r="AJ176" s="1238" t="s">
        <v>16267</v>
      </c>
      <c r="AK176" s="1410" t="s">
        <v>16267</v>
      </c>
      <c r="AL176" s="1059">
        <v>52</v>
      </c>
      <c r="AM176" s="1403">
        <v>46008</v>
      </c>
      <c r="AN176" s="1403">
        <v>46009</v>
      </c>
      <c r="AO176" s="1403">
        <v>46012</v>
      </c>
      <c r="AP176" s="1403">
        <v>46015</v>
      </c>
      <c r="AQ176" s="1403"/>
      <c r="AR176" s="1028"/>
      <c r="AS176" s="1019" t="s">
        <v>16625</v>
      </c>
      <c r="AT176" s="1019" t="s">
        <v>16626</v>
      </c>
      <c r="AU176" s="1019" t="s">
        <v>16627</v>
      </c>
      <c r="AV176" s="1019">
        <v>0.53741879999999997</v>
      </c>
    </row>
    <row r="177" spans="1:48">
      <c r="A177" s="1030">
        <v>46027</v>
      </c>
      <c r="B177" s="1031" t="s">
        <v>212</v>
      </c>
      <c r="C177" s="1031" t="s">
        <v>16508</v>
      </c>
      <c r="D177" s="1032"/>
      <c r="E177" s="1033" t="s">
        <v>1936</v>
      </c>
      <c r="F177" s="1034" t="s">
        <v>16509</v>
      </c>
      <c r="G177" s="1034">
        <v>500</v>
      </c>
      <c r="H177" s="1034" t="s">
        <v>864</v>
      </c>
      <c r="I177" s="1035">
        <v>2</v>
      </c>
      <c r="J177" s="1038"/>
      <c r="K177" s="1036"/>
      <c r="L177" s="1037" t="s">
        <v>16268</v>
      </c>
      <c r="M177" s="1039"/>
      <c r="N177" s="1038"/>
      <c r="O177" s="1036"/>
      <c r="P177" s="1037"/>
      <c r="Q177" s="1039" t="s">
        <v>127</v>
      </c>
      <c r="R177" s="1038"/>
      <c r="S177" s="1036"/>
      <c r="T177" s="1037"/>
      <c r="U177" s="1039" t="s">
        <v>127</v>
      </c>
      <c r="V177" s="1038"/>
      <c r="W177" s="1036"/>
      <c r="X177" s="1037"/>
      <c r="Y177" s="1039" t="s">
        <v>127</v>
      </c>
      <c r="Z177" s="1040">
        <v>3</v>
      </c>
      <c r="AA177" s="1040" t="s">
        <v>127</v>
      </c>
      <c r="AB177" s="1199" t="s">
        <v>420</v>
      </c>
      <c r="AC177" s="1040" t="s">
        <v>420</v>
      </c>
      <c r="AD177" s="1040" t="s">
        <v>420</v>
      </c>
      <c r="AE177" s="1040" t="s">
        <v>420</v>
      </c>
      <c r="AF177" s="1041" t="s">
        <v>213</v>
      </c>
      <c r="AG177" s="1041">
        <v>2</v>
      </c>
      <c r="AH177" s="1042" t="s">
        <v>16259</v>
      </c>
      <c r="AI177" s="1060" t="s">
        <v>16259</v>
      </c>
      <c r="AJ177" s="1238" t="s">
        <v>16267</v>
      </c>
      <c r="AK177" s="1239" t="s">
        <v>16267</v>
      </c>
      <c r="AL177" s="1060">
        <v>52</v>
      </c>
      <c r="AM177" s="1404">
        <v>45996</v>
      </c>
      <c r="AN177" s="1404">
        <v>45998</v>
      </c>
      <c r="AO177" s="1404"/>
      <c r="AP177" s="1404"/>
      <c r="AQ177" s="1404"/>
      <c r="AR177" s="1044"/>
      <c r="AS177" s="1034" t="s">
        <v>16625</v>
      </c>
      <c r="AT177" s="1034" t="s">
        <v>16626</v>
      </c>
      <c r="AU177" s="1034" t="s">
        <v>16627</v>
      </c>
      <c r="AV177" s="1034" t="s">
        <v>420</v>
      </c>
    </row>
    <row r="178" spans="1:48">
      <c r="A178" s="1030">
        <v>46027</v>
      </c>
      <c r="B178" s="1031" t="s">
        <v>214</v>
      </c>
      <c r="C178" s="1031" t="s">
        <v>16540</v>
      </c>
      <c r="D178" s="1032"/>
      <c r="E178" s="1033" t="s">
        <v>799</v>
      </c>
      <c r="F178" s="1034" t="s">
        <v>16542</v>
      </c>
      <c r="G178" s="1034">
        <v>700</v>
      </c>
      <c r="H178" s="1034" t="s">
        <v>973</v>
      </c>
      <c r="I178" s="1035">
        <v>5</v>
      </c>
      <c r="J178" s="1038"/>
      <c r="K178" s="1036"/>
      <c r="L178" s="1037" t="s">
        <v>16268</v>
      </c>
      <c r="M178" s="1039" t="s">
        <v>16112</v>
      </c>
      <c r="N178" s="1038"/>
      <c r="O178" s="1036"/>
      <c r="P178" s="1037" t="s">
        <v>16268</v>
      </c>
      <c r="Q178" s="1039" t="s">
        <v>16270</v>
      </c>
      <c r="R178" s="1038"/>
      <c r="S178" s="1036"/>
      <c r="T178" s="1037" t="s">
        <v>16268</v>
      </c>
      <c r="U178" s="1037" t="s">
        <v>645</v>
      </c>
      <c r="V178" s="1038"/>
      <c r="W178" s="1036"/>
      <c r="X178" s="1037" t="s">
        <v>16268</v>
      </c>
      <c r="Y178" s="1039" t="s">
        <v>645</v>
      </c>
      <c r="Z178" s="1040">
        <v>1.6197975253093364</v>
      </c>
      <c r="AA178" s="1040" t="s">
        <v>127</v>
      </c>
      <c r="AB178" s="1199" t="s">
        <v>420</v>
      </c>
      <c r="AC178" s="1040" t="s">
        <v>420</v>
      </c>
      <c r="AD178" s="1040" t="s">
        <v>420</v>
      </c>
      <c r="AE178" s="1040" t="s">
        <v>420</v>
      </c>
      <c r="AF178" s="1041" t="s">
        <v>213</v>
      </c>
      <c r="AG178" s="1041">
        <v>1</v>
      </c>
      <c r="AH178" s="1042" t="s">
        <v>16259</v>
      </c>
      <c r="AI178" s="1060" t="s">
        <v>16259</v>
      </c>
      <c r="AJ178" s="1238" t="s">
        <v>16267</v>
      </c>
      <c r="AK178" s="1239" t="s">
        <v>16267</v>
      </c>
      <c r="AL178" s="1060">
        <v>53</v>
      </c>
      <c r="AM178" s="1404">
        <v>45881</v>
      </c>
      <c r="AN178" s="1404">
        <v>45887</v>
      </c>
      <c r="AO178" s="1404"/>
      <c r="AP178" s="1404"/>
      <c r="AQ178" s="1404"/>
      <c r="AR178" s="1044"/>
      <c r="AS178" s="1034" t="s">
        <v>16625</v>
      </c>
      <c r="AT178" s="1034" t="s">
        <v>16628</v>
      </c>
      <c r="AU178" s="1034" t="s">
        <v>16627</v>
      </c>
      <c r="AV178" s="1034" t="s">
        <v>420</v>
      </c>
    </row>
    <row r="179" spans="1:48">
      <c r="A179" s="1030">
        <v>46027</v>
      </c>
      <c r="B179" s="1031" t="s">
        <v>215</v>
      </c>
      <c r="C179" s="1031" t="s">
        <v>16554</v>
      </c>
      <c r="D179" s="1032" t="s">
        <v>646</v>
      </c>
      <c r="E179" s="1033" t="s">
        <v>471</v>
      </c>
      <c r="F179" s="1034" t="s">
        <v>16555</v>
      </c>
      <c r="G179" s="1034">
        <v>700</v>
      </c>
      <c r="H179" s="1034" t="s">
        <v>1088</v>
      </c>
      <c r="I179" s="1035">
        <v>5</v>
      </c>
      <c r="J179" s="1038">
        <v>4</v>
      </c>
      <c r="K179" s="1036">
        <v>0</v>
      </c>
      <c r="L179" s="1037">
        <v>8687</v>
      </c>
      <c r="M179" s="1039" t="s">
        <v>16274</v>
      </c>
      <c r="N179" s="1038">
        <v>24</v>
      </c>
      <c r="O179" s="1036">
        <v>0</v>
      </c>
      <c r="P179" s="1037">
        <v>8484</v>
      </c>
      <c r="Q179" s="1039">
        <v>8818</v>
      </c>
      <c r="R179" s="1038">
        <v>6</v>
      </c>
      <c r="S179" s="1036">
        <v>0</v>
      </c>
      <c r="T179" s="1037">
        <v>8652</v>
      </c>
      <c r="U179" s="1039">
        <v>8821</v>
      </c>
      <c r="V179" s="1038">
        <v>40</v>
      </c>
      <c r="W179" s="1036">
        <v>0</v>
      </c>
      <c r="X179" s="1037">
        <v>8771</v>
      </c>
      <c r="Y179" s="1039">
        <v>8055</v>
      </c>
      <c r="Z179" s="1040">
        <v>3.2432432432432434</v>
      </c>
      <c r="AA179" s="1040">
        <v>12.333333333333334</v>
      </c>
      <c r="AB179" s="1199">
        <v>1</v>
      </c>
      <c r="AC179" s="1040">
        <v>86.125714285714295</v>
      </c>
      <c r="AD179" s="1040">
        <v>1.5416666666666667</v>
      </c>
      <c r="AE179" s="1040">
        <v>1.5416666666666667</v>
      </c>
      <c r="AF179" s="1041" t="s">
        <v>213</v>
      </c>
      <c r="AG179" s="1041">
        <v>0.5</v>
      </c>
      <c r="AH179" s="1042" t="s">
        <v>16259</v>
      </c>
      <c r="AI179" s="1060" t="s">
        <v>16259</v>
      </c>
      <c r="AJ179" s="1238" t="s">
        <v>16267</v>
      </c>
      <c r="AK179" s="1239" t="s">
        <v>16267</v>
      </c>
      <c r="AL179" s="1060">
        <v>53</v>
      </c>
      <c r="AM179" s="1404">
        <v>46009</v>
      </c>
      <c r="AN179" s="1404">
        <v>46010</v>
      </c>
      <c r="AO179" s="1404">
        <v>46011</v>
      </c>
      <c r="AP179" s="1404"/>
      <c r="AQ179" s="1404"/>
      <c r="AR179" s="1044"/>
      <c r="AS179" s="1034" t="s">
        <v>16629</v>
      </c>
      <c r="AT179" s="1034" t="s">
        <v>16628</v>
      </c>
      <c r="AU179" s="1034" t="s">
        <v>16627</v>
      </c>
      <c r="AV179" s="1034">
        <v>1.5626649600000004</v>
      </c>
    </row>
    <row r="180" spans="1:48">
      <c r="A180" s="1030">
        <v>46027</v>
      </c>
      <c r="B180" s="1031" t="s">
        <v>216</v>
      </c>
      <c r="C180" s="1031" t="s">
        <v>16570</v>
      </c>
      <c r="D180" s="1032"/>
      <c r="E180" s="1033" t="s">
        <v>15134</v>
      </c>
      <c r="F180" s="1034" t="s">
        <v>16572</v>
      </c>
      <c r="G180" s="1034">
        <v>600</v>
      </c>
      <c r="H180" s="1034" t="s">
        <v>1470</v>
      </c>
      <c r="I180" s="1035">
        <v>5</v>
      </c>
      <c r="J180" s="1038"/>
      <c r="K180" s="1036"/>
      <c r="L180" s="1037" t="s">
        <v>16268</v>
      </c>
      <c r="M180" s="1039" t="s">
        <v>16270</v>
      </c>
      <c r="N180" s="1038"/>
      <c r="O180" s="1036"/>
      <c r="P180" s="1037" t="s">
        <v>16268</v>
      </c>
      <c r="Q180" s="1039" t="s">
        <v>16270</v>
      </c>
      <c r="R180" s="1038"/>
      <c r="S180" s="1036"/>
      <c r="T180" s="1037" t="s">
        <v>16268</v>
      </c>
      <c r="U180" s="1037" t="s">
        <v>16270</v>
      </c>
      <c r="V180" s="1038"/>
      <c r="W180" s="1036"/>
      <c r="X180" s="1037" t="s">
        <v>16268</v>
      </c>
      <c r="Y180" s="1039" t="s">
        <v>645</v>
      </c>
      <c r="Z180" s="1040">
        <v>2.807017543859649</v>
      </c>
      <c r="AA180" s="1040" t="s">
        <v>127</v>
      </c>
      <c r="AB180" s="1199" t="s">
        <v>420</v>
      </c>
      <c r="AC180" s="1040" t="s">
        <v>420</v>
      </c>
      <c r="AD180" s="1040" t="s">
        <v>420</v>
      </c>
      <c r="AE180" s="1040" t="s">
        <v>420</v>
      </c>
      <c r="AF180" s="1041" t="s">
        <v>213</v>
      </c>
      <c r="AG180" s="1041">
        <v>1</v>
      </c>
      <c r="AH180" s="1042" t="s">
        <v>16259</v>
      </c>
      <c r="AI180" s="1060" t="s">
        <v>16259</v>
      </c>
      <c r="AJ180" s="1043" t="s">
        <v>16267</v>
      </c>
      <c r="AK180" s="1200" t="s">
        <v>16267</v>
      </c>
      <c r="AL180" s="1060">
        <v>52</v>
      </c>
      <c r="AM180" s="1404">
        <v>46022</v>
      </c>
      <c r="AN180" s="1404"/>
      <c r="AO180" s="1404"/>
      <c r="AP180" s="1404"/>
      <c r="AQ180" s="1404"/>
      <c r="AR180" s="1044"/>
      <c r="AS180" s="1034" t="s">
        <v>16625</v>
      </c>
      <c r="AT180" s="1034" t="s">
        <v>16628</v>
      </c>
      <c r="AU180" s="1034" t="s">
        <v>16630</v>
      </c>
      <c r="AV180" s="1034" t="s">
        <v>420</v>
      </c>
    </row>
    <row r="181" spans="1:48">
      <c r="A181" s="1030">
        <v>46027</v>
      </c>
      <c r="B181" s="1031" t="s">
        <v>217</v>
      </c>
      <c r="C181" s="1031" t="s">
        <v>16110</v>
      </c>
      <c r="D181" s="1032"/>
      <c r="E181" s="1033" t="s">
        <v>455</v>
      </c>
      <c r="F181" s="1034" t="s">
        <v>16101</v>
      </c>
      <c r="G181" s="1034">
        <v>780</v>
      </c>
      <c r="H181" s="1034" t="s">
        <v>747</v>
      </c>
      <c r="I181" s="1035">
        <v>5</v>
      </c>
      <c r="J181" s="1038"/>
      <c r="K181" s="1036"/>
      <c r="L181" s="1037" t="s">
        <v>16274</v>
      </c>
      <c r="M181" s="1039"/>
      <c r="N181" s="1038"/>
      <c r="O181" s="1036"/>
      <c r="P181" s="1037" t="s">
        <v>16274</v>
      </c>
      <c r="Q181" s="1039"/>
      <c r="R181" s="1038"/>
      <c r="S181" s="1036"/>
      <c r="T181" s="1037" t="s">
        <v>16261</v>
      </c>
      <c r="U181" s="1039"/>
      <c r="V181" s="1038">
        <v>25</v>
      </c>
      <c r="W181" s="1036">
        <v>0</v>
      </c>
      <c r="X181" s="1037">
        <v>8485</v>
      </c>
      <c r="Y181" s="1039"/>
      <c r="Z181" s="1040">
        <v>1.815889029003783</v>
      </c>
      <c r="AA181" s="1040" t="s">
        <v>660</v>
      </c>
      <c r="AB181" s="1199" t="s">
        <v>420</v>
      </c>
      <c r="AC181" s="1040" t="s">
        <v>420</v>
      </c>
      <c r="AD181" s="1040" t="s">
        <v>420</v>
      </c>
      <c r="AE181" s="1040" t="s">
        <v>420</v>
      </c>
      <c r="AF181" s="1041" t="s">
        <v>213</v>
      </c>
      <c r="AG181" s="1041">
        <v>2</v>
      </c>
      <c r="AH181" s="1042" t="s">
        <v>16262</v>
      </c>
      <c r="AI181" s="1060" t="s">
        <v>16262</v>
      </c>
      <c r="AJ181" s="1060" t="s">
        <v>16293</v>
      </c>
      <c r="AK181" s="1411" t="s">
        <v>16293</v>
      </c>
      <c r="AL181" s="1060">
        <v>53</v>
      </c>
      <c r="AM181" s="1404">
        <v>45993</v>
      </c>
      <c r="AN181" s="1404">
        <v>45994</v>
      </c>
      <c r="AO181" s="1404"/>
      <c r="AP181" s="1404"/>
      <c r="AQ181" s="1404"/>
      <c r="AR181" s="1044"/>
      <c r="AS181" s="1034" t="s">
        <v>16625</v>
      </c>
      <c r="AT181" s="1034" t="s">
        <v>16626</v>
      </c>
      <c r="AU181" s="1034" t="s">
        <v>16627</v>
      </c>
      <c r="AV181" s="1034" t="s">
        <v>420</v>
      </c>
    </row>
    <row r="182" spans="1:48">
      <c r="A182" s="1030">
        <v>46027</v>
      </c>
      <c r="B182" s="1031" t="s">
        <v>217</v>
      </c>
      <c r="C182" s="1031" t="s">
        <v>16643</v>
      </c>
      <c r="D182" s="1032" t="s">
        <v>16644</v>
      </c>
      <c r="E182" s="1033" t="s">
        <v>738</v>
      </c>
      <c r="F182" s="1034" t="s">
        <v>16535</v>
      </c>
      <c r="G182" s="1034">
        <v>650</v>
      </c>
      <c r="H182" s="1034" t="s">
        <v>630</v>
      </c>
      <c r="I182" s="1035">
        <v>4</v>
      </c>
      <c r="J182" s="1038"/>
      <c r="K182" s="1036"/>
      <c r="L182" s="1037" t="s">
        <v>16265</v>
      </c>
      <c r="M182" s="1037"/>
      <c r="N182" s="1038"/>
      <c r="O182" s="1036"/>
      <c r="P182" s="1037" t="s">
        <v>16265</v>
      </c>
      <c r="Q182" s="1037"/>
      <c r="R182" s="1038"/>
      <c r="S182" s="1036"/>
      <c r="T182" s="1037"/>
      <c r="U182" s="1037" t="s">
        <v>16261</v>
      </c>
      <c r="V182" s="1038">
        <v>7</v>
      </c>
      <c r="W182" s="1036"/>
      <c r="X182" s="1037"/>
      <c r="Y182" s="1039">
        <v>8371</v>
      </c>
      <c r="Z182" s="1040">
        <v>2.5263157894736841</v>
      </c>
      <c r="AA182" s="1040" t="s">
        <v>656</v>
      </c>
      <c r="AB182" s="1199" t="s">
        <v>420</v>
      </c>
      <c r="AC182" s="1040" t="s">
        <v>420</v>
      </c>
      <c r="AD182" s="1040" t="s">
        <v>420</v>
      </c>
      <c r="AE182" s="1040" t="s">
        <v>420</v>
      </c>
      <c r="AF182" s="1041" t="s">
        <v>213</v>
      </c>
      <c r="AG182" s="1041">
        <v>2</v>
      </c>
      <c r="AH182" s="1042" t="s">
        <v>16262</v>
      </c>
      <c r="AI182" s="1060" t="s">
        <v>16262</v>
      </c>
      <c r="AJ182" s="1060" t="s">
        <v>16293</v>
      </c>
      <c r="AK182" s="1407" t="s">
        <v>16293</v>
      </c>
      <c r="AL182" s="1060"/>
      <c r="AM182" s="1404"/>
      <c r="AN182" s="1404"/>
      <c r="AO182" s="1404"/>
      <c r="AP182" s="1404"/>
      <c r="AQ182" s="1404"/>
      <c r="AR182" s="1044"/>
      <c r="AS182" s="1034" t="s">
        <v>16625</v>
      </c>
      <c r="AT182" s="1034" t="s">
        <v>16626</v>
      </c>
      <c r="AU182" s="1034" t="s">
        <v>16632</v>
      </c>
      <c r="AV182" s="1034" t="s">
        <v>420</v>
      </c>
    </row>
    <row r="183" spans="1:48">
      <c r="A183" s="1030">
        <v>46027</v>
      </c>
      <c r="B183" s="1031" t="s">
        <v>218</v>
      </c>
      <c r="C183" s="1031" t="s">
        <v>16506</v>
      </c>
      <c r="D183" s="1032" t="s">
        <v>646</v>
      </c>
      <c r="E183" s="1033" t="s">
        <v>471</v>
      </c>
      <c r="F183" s="1034" t="s">
        <v>15867</v>
      </c>
      <c r="G183" s="1034">
        <v>700</v>
      </c>
      <c r="H183" s="1034" t="s">
        <v>812</v>
      </c>
      <c r="I183" s="1035">
        <v>5</v>
      </c>
      <c r="J183" s="1038">
        <v>38</v>
      </c>
      <c r="K183" s="1036">
        <v>0</v>
      </c>
      <c r="L183" s="1037">
        <v>7087</v>
      </c>
      <c r="M183" s="1039">
        <v>7207</v>
      </c>
      <c r="N183" s="1038">
        <v>30</v>
      </c>
      <c r="O183" s="1036">
        <v>0</v>
      </c>
      <c r="P183" s="1037">
        <v>7060</v>
      </c>
      <c r="Q183" s="1039">
        <v>6942</v>
      </c>
      <c r="R183" s="1038"/>
      <c r="S183" s="1036"/>
      <c r="T183" s="1037" t="s">
        <v>16112</v>
      </c>
      <c r="U183" s="1039"/>
      <c r="V183" s="1038"/>
      <c r="W183" s="1036"/>
      <c r="X183" s="1037" t="s">
        <v>645</v>
      </c>
      <c r="Y183" s="1039"/>
      <c r="Z183" s="1040">
        <v>3.2432432432432434</v>
      </c>
      <c r="AA183" s="1040"/>
      <c r="AB183" s="1199"/>
      <c r="AC183" s="1040"/>
      <c r="AD183" s="1040"/>
      <c r="AE183" s="1040"/>
      <c r="AF183" s="1041" t="s">
        <v>213</v>
      </c>
      <c r="AG183" s="1041">
        <v>0.5</v>
      </c>
      <c r="AH183" s="1042" t="s">
        <v>16262</v>
      </c>
      <c r="AI183" s="1060" t="s">
        <v>16262</v>
      </c>
      <c r="AJ183" s="1060" t="s">
        <v>16293</v>
      </c>
      <c r="AK183" s="1200" t="s">
        <v>16293</v>
      </c>
      <c r="AL183" s="1060">
        <v>50</v>
      </c>
      <c r="AM183" s="1404">
        <v>46016</v>
      </c>
      <c r="AN183" s="1404">
        <v>46017</v>
      </c>
      <c r="AO183" s="1404">
        <v>46018</v>
      </c>
      <c r="AP183" s="1404">
        <v>46019</v>
      </c>
      <c r="AQ183" s="1404"/>
      <c r="AR183" s="1044"/>
      <c r="AS183" s="1034" t="s">
        <v>16629</v>
      </c>
      <c r="AT183" s="1034" t="s">
        <v>16628</v>
      </c>
      <c r="AU183" s="1034" t="s">
        <v>16627</v>
      </c>
      <c r="AV183" s="1034">
        <v>0</v>
      </c>
    </row>
    <row r="184" spans="1:48">
      <c r="A184" s="1030">
        <v>46027</v>
      </c>
      <c r="B184" s="1031" t="s">
        <v>219</v>
      </c>
      <c r="C184" s="1031" t="s">
        <v>16496</v>
      </c>
      <c r="D184" s="1032"/>
      <c r="E184" s="1033" t="s">
        <v>1877</v>
      </c>
      <c r="F184" s="1034" t="s">
        <v>16497</v>
      </c>
      <c r="G184" s="1034">
        <v>500</v>
      </c>
      <c r="H184" s="1034" t="s">
        <v>1237</v>
      </c>
      <c r="I184" s="1035">
        <v>3.7</v>
      </c>
      <c r="J184" s="1038">
        <v>13</v>
      </c>
      <c r="K184" s="1036">
        <v>0</v>
      </c>
      <c r="L184" s="1037">
        <v>9026</v>
      </c>
      <c r="M184" s="1039">
        <v>9458</v>
      </c>
      <c r="N184" s="1038">
        <v>13</v>
      </c>
      <c r="O184" s="1036">
        <v>0</v>
      </c>
      <c r="P184" s="1037">
        <v>9100</v>
      </c>
      <c r="Q184" s="1039">
        <v>8717</v>
      </c>
      <c r="R184" s="1038">
        <v>1</v>
      </c>
      <c r="S184" s="1036">
        <v>0</v>
      </c>
      <c r="T184" s="1037">
        <v>9228</v>
      </c>
      <c r="U184" s="1039">
        <v>8761</v>
      </c>
      <c r="V184" s="1038">
        <v>21</v>
      </c>
      <c r="W184" s="1036">
        <v>2</v>
      </c>
      <c r="X184" s="1037">
        <v>8463</v>
      </c>
      <c r="Y184" s="1039">
        <v>9169</v>
      </c>
      <c r="Z184" s="1040">
        <v>1.5982241953385128</v>
      </c>
      <c r="AA184" s="1040">
        <v>16</v>
      </c>
      <c r="AB184" s="1199">
        <v>0.99398370726495722</v>
      </c>
      <c r="AC184" s="1040">
        <v>89.902500000000003</v>
      </c>
      <c r="AD184" s="1040">
        <v>2</v>
      </c>
      <c r="AE184" s="1040">
        <v>1.9166666666666667</v>
      </c>
      <c r="AF184" s="1041" t="s">
        <v>213</v>
      </c>
      <c r="AG184" s="1041">
        <v>1</v>
      </c>
      <c r="AH184" s="1042" t="s">
        <v>16259</v>
      </c>
      <c r="AI184" s="1060" t="s">
        <v>16259</v>
      </c>
      <c r="AJ184" s="1238" t="s">
        <v>16267</v>
      </c>
      <c r="AK184" s="1239" t="s">
        <v>16267</v>
      </c>
      <c r="AL184" s="1060">
        <v>8</v>
      </c>
      <c r="AM184" s="1406">
        <v>45954</v>
      </c>
      <c r="AN184" s="1404">
        <v>45955</v>
      </c>
      <c r="AO184" s="1404">
        <v>45956</v>
      </c>
      <c r="AP184" s="1404">
        <v>45957</v>
      </c>
      <c r="AQ184" s="1404"/>
      <c r="AR184" s="1044"/>
      <c r="AS184" s="1034" t="s">
        <v>16625</v>
      </c>
      <c r="AT184" s="1034" t="s">
        <v>16628</v>
      </c>
      <c r="AU184" s="1034" t="s">
        <v>16627</v>
      </c>
      <c r="AV184" s="1034">
        <v>1.1651364000000002</v>
      </c>
    </row>
    <row r="185" spans="1:48">
      <c r="A185" s="1030">
        <v>46027</v>
      </c>
      <c r="B185" s="1031" t="s">
        <v>220</v>
      </c>
      <c r="C185" s="1031" t="s">
        <v>16515</v>
      </c>
      <c r="D185" s="1032"/>
      <c r="E185" s="1033" t="s">
        <v>478</v>
      </c>
      <c r="F185" s="1034" t="s">
        <v>16544</v>
      </c>
      <c r="G185" s="1034">
        <v>650</v>
      </c>
      <c r="H185" s="1034" t="s">
        <v>959</v>
      </c>
      <c r="I185" s="1035">
        <v>5</v>
      </c>
      <c r="J185" s="1038">
        <v>11</v>
      </c>
      <c r="K185" s="1036">
        <v>0</v>
      </c>
      <c r="L185" s="1037">
        <v>8509</v>
      </c>
      <c r="M185" s="1039">
        <v>9061</v>
      </c>
      <c r="N185" s="1038">
        <v>0</v>
      </c>
      <c r="O185" s="1036">
        <v>0</v>
      </c>
      <c r="P185" s="1037">
        <v>8194</v>
      </c>
      <c r="Q185" s="1039">
        <v>8444</v>
      </c>
      <c r="R185" s="1038">
        <v>20</v>
      </c>
      <c r="S185" s="1036">
        <v>0</v>
      </c>
      <c r="T185" s="1037">
        <v>8321</v>
      </c>
      <c r="U185" s="1039">
        <v>8932</v>
      </c>
      <c r="V185" s="1038">
        <v>11</v>
      </c>
      <c r="W185" s="1036">
        <v>0</v>
      </c>
      <c r="X185" s="1037">
        <v>9192</v>
      </c>
      <c r="Y185" s="1039">
        <v>8618</v>
      </c>
      <c r="Z185" s="1040">
        <v>1.5157894736842106</v>
      </c>
      <c r="AA185" s="1040">
        <v>14</v>
      </c>
      <c r="AB185" s="1199">
        <v>1</v>
      </c>
      <c r="AC185" s="1040">
        <v>86.588750000000005</v>
      </c>
      <c r="AD185" s="1040">
        <v>1.75</v>
      </c>
      <c r="AE185" s="1040">
        <v>1.75</v>
      </c>
      <c r="AF185" s="1041" t="s">
        <v>213</v>
      </c>
      <c r="AG185" s="1041">
        <v>1</v>
      </c>
      <c r="AH185" s="1042" t="s">
        <v>16273</v>
      </c>
      <c r="AI185" s="1060" t="s">
        <v>16273</v>
      </c>
      <c r="AJ185" s="1060" t="s">
        <v>16297</v>
      </c>
      <c r="AK185" s="1200" t="s">
        <v>16297</v>
      </c>
      <c r="AL185" s="1060">
        <v>54</v>
      </c>
      <c r="AM185" s="1404">
        <v>46007</v>
      </c>
      <c r="AN185" s="1404">
        <v>46008</v>
      </c>
      <c r="AO185" s="1404"/>
      <c r="AP185" s="1404"/>
      <c r="AQ185" s="1404"/>
      <c r="AR185" s="1044"/>
      <c r="AS185" s="1034" t="s">
        <v>16625</v>
      </c>
      <c r="AT185" s="1034" t="s">
        <v>16628</v>
      </c>
      <c r="AU185" s="1034" t="s">
        <v>16627</v>
      </c>
      <c r="AV185" s="1034">
        <v>1.45884726</v>
      </c>
    </row>
    <row r="186" spans="1:48">
      <c r="A186" s="1030">
        <v>46027</v>
      </c>
      <c r="B186" s="1031" t="s">
        <v>221</v>
      </c>
      <c r="C186" s="1031" t="s">
        <v>645</v>
      </c>
      <c r="D186" s="1032"/>
      <c r="E186" s="1033" t="s">
        <v>420</v>
      </c>
      <c r="F186" s="1034" t="s">
        <v>420</v>
      </c>
      <c r="G186" s="1034" t="s">
        <v>420</v>
      </c>
      <c r="H186" s="1034" t="s">
        <v>420</v>
      </c>
      <c r="I186" s="1035" t="s">
        <v>420</v>
      </c>
      <c r="J186" s="1038"/>
      <c r="K186" s="1036"/>
      <c r="L186" s="1037" t="s">
        <v>645</v>
      </c>
      <c r="M186" s="1039"/>
      <c r="N186" s="1038"/>
      <c r="O186" s="1036"/>
      <c r="P186" s="1037" t="s">
        <v>645</v>
      </c>
      <c r="Q186" s="1039"/>
      <c r="R186" s="1038"/>
      <c r="S186" s="1036"/>
      <c r="T186" s="1037" t="s">
        <v>16270</v>
      </c>
      <c r="U186" s="1039"/>
      <c r="V186" s="1038"/>
      <c r="W186" s="1036"/>
      <c r="X186" s="1037" t="s">
        <v>645</v>
      </c>
      <c r="Y186" s="1039"/>
      <c r="Z186" s="1040" t="s">
        <v>420</v>
      </c>
      <c r="AA186" s="1040" t="s">
        <v>645</v>
      </c>
      <c r="AB186" s="1199" t="s">
        <v>420</v>
      </c>
      <c r="AC186" s="1040" t="s">
        <v>420</v>
      </c>
      <c r="AD186" s="1040" t="s">
        <v>420</v>
      </c>
      <c r="AE186" s="1040" t="s">
        <v>420</v>
      </c>
      <c r="AF186" s="1041" t="s">
        <v>213</v>
      </c>
      <c r="AG186" s="1041">
        <v>1</v>
      </c>
      <c r="AH186" s="1042" t="s">
        <v>664</v>
      </c>
      <c r="AI186" s="1060" t="s">
        <v>664</v>
      </c>
      <c r="AJ186" s="1043" t="s">
        <v>16263</v>
      </c>
      <c r="AK186" s="1200" t="s">
        <v>16263</v>
      </c>
      <c r="AL186" s="1060"/>
      <c r="AM186" s="1404"/>
      <c r="AN186" s="1404"/>
      <c r="AO186" s="1404"/>
      <c r="AP186" s="1404"/>
      <c r="AQ186" s="1404"/>
      <c r="AR186" s="1044"/>
      <c r="AS186" s="1034" t="s">
        <v>16625</v>
      </c>
      <c r="AT186" s="1034" t="s">
        <v>16628</v>
      </c>
      <c r="AU186" s="1034" t="s">
        <v>420</v>
      </c>
      <c r="AV186" s="1034" t="s">
        <v>420</v>
      </c>
    </row>
    <row r="187" spans="1:48">
      <c r="A187" s="1030">
        <v>46027</v>
      </c>
      <c r="B187" s="1031" t="s">
        <v>222</v>
      </c>
      <c r="C187" s="1031" t="s">
        <v>16140</v>
      </c>
      <c r="D187" s="1032"/>
      <c r="E187" s="1033" t="s">
        <v>455</v>
      </c>
      <c r="F187" s="1034" t="s">
        <v>16101</v>
      </c>
      <c r="G187" s="1034">
        <v>800</v>
      </c>
      <c r="H187" s="1034" t="s">
        <v>876</v>
      </c>
      <c r="I187" s="1035">
        <v>5</v>
      </c>
      <c r="J187" s="1038">
        <v>26</v>
      </c>
      <c r="K187" s="1036">
        <v>0</v>
      </c>
      <c r="L187" s="1037">
        <v>9000</v>
      </c>
      <c r="M187" s="1039">
        <v>8921</v>
      </c>
      <c r="N187" s="1038">
        <v>14</v>
      </c>
      <c r="O187" s="1036">
        <v>0</v>
      </c>
      <c r="P187" s="1037">
        <v>9289</v>
      </c>
      <c r="Q187" s="1039">
        <v>8903</v>
      </c>
      <c r="R187" s="1038">
        <v>9</v>
      </c>
      <c r="S187" s="1036">
        <v>1</v>
      </c>
      <c r="T187" s="1037">
        <v>9197</v>
      </c>
      <c r="U187" s="1039">
        <v>8947</v>
      </c>
      <c r="V187" s="1038">
        <v>13</v>
      </c>
      <c r="W187" s="1036">
        <v>1</v>
      </c>
      <c r="X187" s="1037">
        <v>9125</v>
      </c>
      <c r="Y187" s="1039">
        <v>8883</v>
      </c>
      <c r="Z187" s="1040">
        <v>1.8701298701298701</v>
      </c>
      <c r="AA187" s="1040">
        <v>20.666666666666668</v>
      </c>
      <c r="AB187" s="1199">
        <v>0.99485844017094016</v>
      </c>
      <c r="AC187" s="1040">
        <v>90.331249999999997</v>
      </c>
      <c r="AD187" s="1040">
        <v>2.5833333333333335</v>
      </c>
      <c r="AE187" s="1040">
        <v>2.5</v>
      </c>
      <c r="AF187" s="1041" t="s">
        <v>213</v>
      </c>
      <c r="AG187" s="1041">
        <v>1</v>
      </c>
      <c r="AH187" s="1042" t="s">
        <v>16286</v>
      </c>
      <c r="AI187" s="1060" t="s">
        <v>16286</v>
      </c>
      <c r="AJ187" s="1043" t="s">
        <v>16263</v>
      </c>
      <c r="AK187" s="1200" t="s">
        <v>16263</v>
      </c>
      <c r="AL187" s="1060">
        <v>53</v>
      </c>
      <c r="AM187" s="1404">
        <v>45986</v>
      </c>
      <c r="AN187" s="1404">
        <v>45991</v>
      </c>
      <c r="AO187" s="1404">
        <v>45992</v>
      </c>
      <c r="AP187" s="1404">
        <v>45998</v>
      </c>
      <c r="AQ187" s="1404">
        <v>45999</v>
      </c>
      <c r="AR187" s="1044"/>
      <c r="AS187" s="1034" t="s">
        <v>16625</v>
      </c>
      <c r="AT187" s="1034" t="s">
        <v>16628</v>
      </c>
      <c r="AU187" s="1034" t="s">
        <v>16627</v>
      </c>
      <c r="AV187" s="1034">
        <v>1.8731088</v>
      </c>
    </row>
    <row r="188" spans="1:48">
      <c r="A188" s="1030">
        <v>46027</v>
      </c>
      <c r="B188" s="1031" t="s">
        <v>223</v>
      </c>
      <c r="C188" s="1031" t="s">
        <v>16496</v>
      </c>
      <c r="D188" s="1032"/>
      <c r="E188" s="1033" t="s">
        <v>1877</v>
      </c>
      <c r="F188" s="1034" t="s">
        <v>16497</v>
      </c>
      <c r="G188" s="1034">
        <v>500</v>
      </c>
      <c r="H188" s="1034" t="s">
        <v>1237</v>
      </c>
      <c r="I188" s="1035">
        <v>3.7</v>
      </c>
      <c r="J188" s="1038">
        <v>14</v>
      </c>
      <c r="K188" s="1036">
        <v>1</v>
      </c>
      <c r="L188" s="1037">
        <v>9324</v>
      </c>
      <c r="M188" s="1039">
        <v>9180</v>
      </c>
      <c r="N188" s="1038">
        <v>5</v>
      </c>
      <c r="O188" s="1036">
        <v>0</v>
      </c>
      <c r="P188" s="1037">
        <v>9276</v>
      </c>
      <c r="Q188" s="1039">
        <v>9226</v>
      </c>
      <c r="R188" s="1038">
        <v>7</v>
      </c>
      <c r="S188" s="1036">
        <v>0</v>
      </c>
      <c r="T188" s="1037">
        <v>9290</v>
      </c>
      <c r="U188" s="1039">
        <v>9138</v>
      </c>
      <c r="V188" s="1038">
        <v>13</v>
      </c>
      <c r="W188" s="1036">
        <v>6</v>
      </c>
      <c r="X188" s="1037">
        <v>9284</v>
      </c>
      <c r="Y188" s="1039">
        <v>9013</v>
      </c>
      <c r="Z188" s="1040">
        <v>1.5982241953385128</v>
      </c>
      <c r="AA188" s="1040">
        <v>13</v>
      </c>
      <c r="AB188" s="1199">
        <v>0.97894297542735043</v>
      </c>
      <c r="AC188" s="1040">
        <v>92.163749999999993</v>
      </c>
      <c r="AD188" s="1040">
        <v>1.625</v>
      </c>
      <c r="AE188" s="1040">
        <v>1.3333333333333333</v>
      </c>
      <c r="AF188" s="1041" t="s">
        <v>213</v>
      </c>
      <c r="AG188" s="1041">
        <v>1</v>
      </c>
      <c r="AH188" s="1042" t="s">
        <v>16262</v>
      </c>
      <c r="AI188" s="1060" t="s">
        <v>16262</v>
      </c>
      <c r="AJ188" s="1060" t="s">
        <v>16293</v>
      </c>
      <c r="AK188" s="1200" t="s">
        <v>16293</v>
      </c>
      <c r="AL188" s="1060">
        <v>8</v>
      </c>
      <c r="AM188" s="1406">
        <v>45954</v>
      </c>
      <c r="AN188" s="1404">
        <v>45955</v>
      </c>
      <c r="AO188" s="1404">
        <v>45957</v>
      </c>
      <c r="AP188" s="1404">
        <v>45958</v>
      </c>
      <c r="AQ188" s="1404"/>
      <c r="AR188" s="1044"/>
      <c r="AS188" s="1034" t="s">
        <v>16625</v>
      </c>
      <c r="AT188" s="1034" t="s">
        <v>16628</v>
      </c>
      <c r="AU188" s="1034" t="s">
        <v>16627</v>
      </c>
      <c r="AV188" s="1034">
        <v>1.1944421999999999</v>
      </c>
    </row>
    <row r="189" spans="1:48">
      <c r="A189" s="1030">
        <v>46027</v>
      </c>
      <c r="B189" s="1031" t="s">
        <v>224</v>
      </c>
      <c r="C189" s="1031" t="s">
        <v>16511</v>
      </c>
      <c r="D189" s="1032" t="s">
        <v>646</v>
      </c>
      <c r="E189" s="1033" t="s">
        <v>471</v>
      </c>
      <c r="F189" s="1034" t="s">
        <v>15867</v>
      </c>
      <c r="G189" s="1034">
        <v>700</v>
      </c>
      <c r="H189" s="1034" t="s">
        <v>879</v>
      </c>
      <c r="I189" s="1035">
        <v>5</v>
      </c>
      <c r="J189" s="1038">
        <v>36</v>
      </c>
      <c r="K189" s="1036">
        <v>0</v>
      </c>
      <c r="L189" s="1037">
        <v>8821</v>
      </c>
      <c r="M189" s="1039">
        <v>8525</v>
      </c>
      <c r="N189" s="1038">
        <v>22</v>
      </c>
      <c r="O189" s="1036">
        <v>0</v>
      </c>
      <c r="P189" s="1037">
        <v>8770</v>
      </c>
      <c r="Q189" s="1039">
        <v>8540</v>
      </c>
      <c r="R189" s="1038">
        <v>24</v>
      </c>
      <c r="S189" s="1036">
        <v>0</v>
      </c>
      <c r="T189" s="1037">
        <v>8808</v>
      </c>
      <c r="U189" s="1039">
        <v>8770</v>
      </c>
      <c r="V189" s="1038">
        <v>38</v>
      </c>
      <c r="W189" s="1036">
        <v>0</v>
      </c>
      <c r="X189" s="1037">
        <v>8803</v>
      </c>
      <c r="Y189" s="1039">
        <v>8900</v>
      </c>
      <c r="Z189" s="1040">
        <v>3.2727272727272729</v>
      </c>
      <c r="AA189" s="1040">
        <v>20</v>
      </c>
      <c r="AB189" s="1199">
        <v>1</v>
      </c>
      <c r="AC189" s="1040">
        <v>87.421250000000001</v>
      </c>
      <c r="AD189" s="1040">
        <v>2.5</v>
      </c>
      <c r="AE189" s="1040">
        <v>2.5</v>
      </c>
      <c r="AF189" s="1041" t="s">
        <v>213</v>
      </c>
      <c r="AG189" s="1041">
        <v>0.5</v>
      </c>
      <c r="AH189" s="1042" t="s">
        <v>16262</v>
      </c>
      <c r="AI189" s="1060" t="s">
        <v>16262</v>
      </c>
      <c r="AJ189" s="1060" t="s">
        <v>16293</v>
      </c>
      <c r="AK189" s="1200" t="s">
        <v>16293</v>
      </c>
      <c r="AL189" s="1060">
        <v>50</v>
      </c>
      <c r="AM189" s="1404">
        <v>46017</v>
      </c>
      <c r="AN189" s="1404">
        <v>46018</v>
      </c>
      <c r="AO189" s="1404"/>
      <c r="AP189" s="1404"/>
      <c r="AQ189" s="1404"/>
      <c r="AR189" s="1044"/>
      <c r="AS189" s="1034" t="s">
        <v>16629</v>
      </c>
      <c r="AT189" s="1034" t="s">
        <v>16628</v>
      </c>
      <c r="AU189" s="1034" t="s">
        <v>16627</v>
      </c>
      <c r="AV189" s="1034">
        <v>1.5861711600000001</v>
      </c>
    </row>
    <row r="190" spans="1:48">
      <c r="A190" s="1030">
        <v>46027</v>
      </c>
      <c r="B190" s="1031" t="s">
        <v>225</v>
      </c>
      <c r="C190" s="1031" t="s">
        <v>16645</v>
      </c>
      <c r="D190" s="1032"/>
      <c r="E190" s="1033" t="s">
        <v>210</v>
      </c>
      <c r="F190" s="1034" t="s">
        <v>16492</v>
      </c>
      <c r="G190" s="1034">
        <v>650</v>
      </c>
      <c r="H190" s="1034" t="s">
        <v>629</v>
      </c>
      <c r="I190" s="1035">
        <v>5</v>
      </c>
      <c r="J190" s="1038"/>
      <c r="K190" s="1036"/>
      <c r="L190" s="1037" t="s">
        <v>16265</v>
      </c>
      <c r="M190" s="1039"/>
      <c r="N190" s="1038"/>
      <c r="O190" s="1036"/>
      <c r="P190" s="1037" t="s">
        <v>16261</v>
      </c>
      <c r="Q190" s="1039"/>
      <c r="R190" s="1038">
        <v>9</v>
      </c>
      <c r="S190" s="1036">
        <v>0</v>
      </c>
      <c r="T190" s="1037">
        <v>6694</v>
      </c>
      <c r="U190" s="1039"/>
      <c r="V190" s="1038">
        <v>9</v>
      </c>
      <c r="W190" s="1036">
        <v>1</v>
      </c>
      <c r="X190" s="1037">
        <v>8453</v>
      </c>
      <c r="Y190" s="1039"/>
      <c r="Z190" s="1040">
        <v>3.0638297872340425</v>
      </c>
      <c r="AA190" s="1040" t="s">
        <v>656</v>
      </c>
      <c r="AB190" s="1199" t="s">
        <v>420</v>
      </c>
      <c r="AC190" s="1040" t="s">
        <v>420</v>
      </c>
      <c r="AD190" s="1040" t="s">
        <v>420</v>
      </c>
      <c r="AE190" s="1040" t="s">
        <v>420</v>
      </c>
      <c r="AF190" s="1041" t="s">
        <v>213</v>
      </c>
      <c r="AG190" s="1041">
        <v>2</v>
      </c>
      <c r="AH190" s="1042" t="s">
        <v>16273</v>
      </c>
      <c r="AI190" s="1060" t="s">
        <v>16273</v>
      </c>
      <c r="AJ190" s="1060" t="s">
        <v>16297</v>
      </c>
      <c r="AK190" s="1200" t="s">
        <v>16297</v>
      </c>
      <c r="AL190" s="1060"/>
      <c r="AM190" s="1404"/>
      <c r="AN190" s="1404"/>
      <c r="AO190" s="1404"/>
      <c r="AP190" s="1404"/>
      <c r="AQ190" s="1404"/>
      <c r="AR190" s="1044"/>
      <c r="AS190" s="1034" t="s">
        <v>16625</v>
      </c>
      <c r="AT190" s="1034" t="s">
        <v>16626</v>
      </c>
      <c r="AU190" s="1034" t="s">
        <v>16630</v>
      </c>
      <c r="AV190" s="1034" t="s">
        <v>420</v>
      </c>
    </row>
    <row r="191" spans="1:48">
      <c r="A191" s="1030">
        <v>46027</v>
      </c>
      <c r="B191" s="1031" t="s">
        <v>225</v>
      </c>
      <c r="C191" s="1031" t="s">
        <v>16646</v>
      </c>
      <c r="D191" s="1032"/>
      <c r="E191" s="1033" t="s">
        <v>210</v>
      </c>
      <c r="F191" s="1034" t="s">
        <v>16492</v>
      </c>
      <c r="G191" s="1034">
        <v>670</v>
      </c>
      <c r="H191" s="1034" t="s">
        <v>16586</v>
      </c>
      <c r="I191" s="1035">
        <v>5</v>
      </c>
      <c r="J191" s="1038"/>
      <c r="K191" s="1036"/>
      <c r="L191" s="1037" t="s">
        <v>16265</v>
      </c>
      <c r="M191" s="1039"/>
      <c r="N191" s="1038"/>
      <c r="O191" s="1036"/>
      <c r="P191" s="1037" t="s">
        <v>16261</v>
      </c>
      <c r="Q191" s="1039"/>
      <c r="R191" s="1038">
        <v>11</v>
      </c>
      <c r="S191" s="1036">
        <v>0</v>
      </c>
      <c r="T191" s="1037"/>
      <c r="U191" s="1039">
        <v>6265</v>
      </c>
      <c r="V191" s="1038">
        <v>7</v>
      </c>
      <c r="W191" s="1036">
        <v>0</v>
      </c>
      <c r="X191" s="1037"/>
      <c r="Y191" s="1039">
        <v>8722</v>
      </c>
      <c r="Z191" s="1040">
        <v>3.1236442516268981</v>
      </c>
      <c r="AA191" s="1040" t="s">
        <v>656</v>
      </c>
      <c r="AB191" s="1199" t="s">
        <v>420</v>
      </c>
      <c r="AC191" s="1040" t="s">
        <v>420</v>
      </c>
      <c r="AD191" s="1040" t="s">
        <v>420</v>
      </c>
      <c r="AE191" s="1040" t="s">
        <v>420</v>
      </c>
      <c r="AF191" s="1041" t="s">
        <v>213</v>
      </c>
      <c r="AG191" s="1041">
        <v>2</v>
      </c>
      <c r="AH191" s="1042" t="s">
        <v>16273</v>
      </c>
      <c r="AI191" s="1060" t="s">
        <v>16273</v>
      </c>
      <c r="AJ191" s="1060" t="s">
        <v>16297</v>
      </c>
      <c r="AK191" s="1200" t="s">
        <v>16297</v>
      </c>
      <c r="AL191" s="1060"/>
      <c r="AM191" s="1404"/>
      <c r="AN191" s="1404"/>
      <c r="AO191" s="1404"/>
      <c r="AP191" s="1404"/>
      <c r="AQ191" s="1404"/>
      <c r="AR191" s="1044"/>
      <c r="AS191" s="1034" t="s">
        <v>16625</v>
      </c>
      <c r="AT191" s="1034" t="s">
        <v>16626</v>
      </c>
      <c r="AU191" s="1034" t="s">
        <v>16630</v>
      </c>
      <c r="AV191" s="1034" t="s">
        <v>420</v>
      </c>
    </row>
    <row r="192" spans="1:48">
      <c r="A192" s="1030">
        <v>46027</v>
      </c>
      <c r="B192" s="1031" t="s">
        <v>226</v>
      </c>
      <c r="C192" s="1031" t="s">
        <v>16512</v>
      </c>
      <c r="D192" s="1032"/>
      <c r="E192" s="1033" t="s">
        <v>1823</v>
      </c>
      <c r="F192" s="1034" t="s">
        <v>16485</v>
      </c>
      <c r="G192" s="1034">
        <v>800</v>
      </c>
      <c r="H192" s="1034" t="s">
        <v>488</v>
      </c>
      <c r="I192" s="1035">
        <v>5</v>
      </c>
      <c r="J192" s="1038">
        <v>12</v>
      </c>
      <c r="K192" s="1036">
        <v>0</v>
      </c>
      <c r="L192" s="1037">
        <v>8579</v>
      </c>
      <c r="M192" s="1039">
        <v>9049</v>
      </c>
      <c r="N192" s="1038">
        <v>2</v>
      </c>
      <c r="O192" s="1036">
        <v>0</v>
      </c>
      <c r="P192" s="1037">
        <v>8548</v>
      </c>
      <c r="Q192" s="1039">
        <v>8987</v>
      </c>
      <c r="R192" s="1038">
        <v>7</v>
      </c>
      <c r="S192" s="1036">
        <v>1</v>
      </c>
      <c r="T192" s="1037">
        <v>8465</v>
      </c>
      <c r="U192" s="1039">
        <v>8842</v>
      </c>
      <c r="V192" s="1038">
        <v>8</v>
      </c>
      <c r="W192" s="1036">
        <v>1</v>
      </c>
      <c r="X192" s="1037">
        <v>8152</v>
      </c>
      <c r="Y192" s="1039">
        <v>8602</v>
      </c>
      <c r="Z192" s="1040">
        <v>1.8701298701298701</v>
      </c>
      <c r="AA192" s="1040">
        <v>9.6666666666666661</v>
      </c>
      <c r="AB192" s="1199">
        <v>0.99485844017094016</v>
      </c>
      <c r="AC192" s="1040">
        <v>86.53</v>
      </c>
      <c r="AD192" s="1040">
        <v>1.2083333333333333</v>
      </c>
      <c r="AE192" s="1040">
        <v>1.125</v>
      </c>
      <c r="AF192" s="1041" t="s">
        <v>213</v>
      </c>
      <c r="AG192" s="1041">
        <v>1</v>
      </c>
      <c r="AH192" s="1042" t="s">
        <v>16286</v>
      </c>
      <c r="AI192" s="1060" t="s">
        <v>16286</v>
      </c>
      <c r="AJ192" s="1060" t="s">
        <v>16263</v>
      </c>
      <c r="AK192" s="1200" t="s">
        <v>16263</v>
      </c>
      <c r="AL192" s="1060">
        <v>57</v>
      </c>
      <c r="AM192" s="1404">
        <v>45991</v>
      </c>
      <c r="AN192" s="1404">
        <v>45992</v>
      </c>
      <c r="AO192" s="1404">
        <v>45993</v>
      </c>
      <c r="AP192" s="1404">
        <v>45994</v>
      </c>
      <c r="AQ192" s="1404"/>
      <c r="AR192" s="1044"/>
      <c r="AS192" s="1034" t="s">
        <v>16625</v>
      </c>
      <c r="AT192" s="1034" t="s">
        <v>16628</v>
      </c>
      <c r="AU192" s="1034" t="s">
        <v>16627</v>
      </c>
      <c r="AV192" s="1034">
        <v>1.79428608</v>
      </c>
    </row>
    <row r="193" spans="1:48">
      <c r="A193" s="1030">
        <v>46027</v>
      </c>
      <c r="B193" s="1031" t="s">
        <v>227</v>
      </c>
      <c r="C193" s="1031" t="s">
        <v>16548</v>
      </c>
      <c r="D193" s="1032"/>
      <c r="E193" s="1033" t="s">
        <v>299</v>
      </c>
      <c r="F193" s="1034" t="s">
        <v>16150</v>
      </c>
      <c r="G193" s="1034">
        <v>700</v>
      </c>
      <c r="H193" s="1034" t="s">
        <v>784</v>
      </c>
      <c r="I193" s="1035">
        <v>5</v>
      </c>
      <c r="J193" s="1038"/>
      <c r="K193" s="1036"/>
      <c r="L193" s="1037" t="s">
        <v>16268</v>
      </c>
      <c r="M193" s="1039"/>
      <c r="N193" s="1038"/>
      <c r="O193" s="1036"/>
      <c r="P193" s="1037" t="s">
        <v>16268</v>
      </c>
      <c r="Q193" s="1039"/>
      <c r="R193" s="1038"/>
      <c r="S193" s="1036"/>
      <c r="T193" s="1037" t="s">
        <v>16268</v>
      </c>
      <c r="U193" s="1039" t="s">
        <v>16112</v>
      </c>
      <c r="V193" s="1038"/>
      <c r="W193" s="1036"/>
      <c r="X193" s="1037" t="s">
        <v>16268</v>
      </c>
      <c r="Y193" s="1039" t="s">
        <v>645</v>
      </c>
      <c r="Z193" s="1040">
        <v>2.2464898595943836</v>
      </c>
      <c r="AA193" s="1040" t="s">
        <v>127</v>
      </c>
      <c r="AB193" s="1199" t="s">
        <v>420</v>
      </c>
      <c r="AC193" s="1040" t="s">
        <v>420</v>
      </c>
      <c r="AD193" s="1040" t="s">
        <v>420</v>
      </c>
      <c r="AE193" s="1040" t="s">
        <v>420</v>
      </c>
      <c r="AF193" s="1041" t="s">
        <v>213</v>
      </c>
      <c r="AG193" s="1041">
        <v>1</v>
      </c>
      <c r="AH193" s="1042" t="s">
        <v>16286</v>
      </c>
      <c r="AI193" s="1060" t="s">
        <v>16286</v>
      </c>
      <c r="AJ193" s="1043" t="s">
        <v>16263</v>
      </c>
      <c r="AK193" s="1200" t="s">
        <v>16263</v>
      </c>
      <c r="AL193" s="1060">
        <v>53</v>
      </c>
      <c r="AM193" s="1404">
        <v>45900</v>
      </c>
      <c r="AN193" s="1404">
        <v>45905</v>
      </c>
      <c r="AO193" s="1404">
        <v>45909</v>
      </c>
      <c r="AP193" s="1404">
        <v>45910</v>
      </c>
      <c r="AQ193" s="1404"/>
      <c r="AR193" s="1044"/>
      <c r="AS193" s="1034" t="s">
        <v>16625</v>
      </c>
      <c r="AT193" s="1034" t="s">
        <v>16628</v>
      </c>
      <c r="AU193" s="1034" t="s">
        <v>16632</v>
      </c>
      <c r="AV193" s="1034" t="s">
        <v>420</v>
      </c>
    </row>
    <row r="194" spans="1:48">
      <c r="A194" s="1030">
        <v>46027</v>
      </c>
      <c r="B194" s="1031" t="s">
        <v>228</v>
      </c>
      <c r="C194" s="1031" t="s">
        <v>16541</v>
      </c>
      <c r="D194" s="1032"/>
      <c r="E194" s="1033" t="s">
        <v>1877</v>
      </c>
      <c r="F194" s="1034" t="s">
        <v>16543</v>
      </c>
      <c r="G194" s="1034">
        <v>500</v>
      </c>
      <c r="H194" s="1034" t="s">
        <v>16545</v>
      </c>
      <c r="I194" s="1035">
        <v>3.7</v>
      </c>
      <c r="J194" s="1038"/>
      <c r="K194" s="1036"/>
      <c r="L194" s="1037" t="s">
        <v>16268</v>
      </c>
      <c r="M194" s="1039"/>
      <c r="N194" s="1038"/>
      <c r="O194" s="1036"/>
      <c r="P194" s="1037" t="s">
        <v>127</v>
      </c>
      <c r="Q194" s="1039"/>
      <c r="R194" s="1038"/>
      <c r="S194" s="1036"/>
      <c r="T194" s="1037" t="s">
        <v>16112</v>
      </c>
      <c r="U194" s="1039"/>
      <c r="V194" s="1038"/>
      <c r="W194" s="1036"/>
      <c r="X194" s="1037" t="s">
        <v>16112</v>
      </c>
      <c r="Y194" s="1039"/>
      <c r="Z194" s="1040">
        <v>1.6216216216216217</v>
      </c>
      <c r="AA194" s="1040" t="s">
        <v>127</v>
      </c>
      <c r="AB194" s="1199" t="s">
        <v>420</v>
      </c>
      <c r="AC194" s="1040" t="s">
        <v>420</v>
      </c>
      <c r="AD194" s="1040" t="s">
        <v>420</v>
      </c>
      <c r="AE194" s="1040" t="s">
        <v>420</v>
      </c>
      <c r="AF194" s="1041" t="s">
        <v>213</v>
      </c>
      <c r="AG194" s="1041">
        <v>2</v>
      </c>
      <c r="AH194" s="1042" t="s">
        <v>16286</v>
      </c>
      <c r="AI194" s="1060" t="s">
        <v>16286</v>
      </c>
      <c r="AJ194" s="1043" t="s">
        <v>16263</v>
      </c>
      <c r="AK194" s="1200" t="s">
        <v>16263</v>
      </c>
      <c r="AL194" s="1408"/>
      <c r="AM194" s="1404"/>
      <c r="AN194" s="1404"/>
      <c r="AO194" s="1404"/>
      <c r="AP194" s="1404"/>
      <c r="AQ194" s="1404"/>
      <c r="AR194" s="1044"/>
      <c r="AS194" s="1034" t="s">
        <v>16625</v>
      </c>
      <c r="AT194" s="1034" t="s">
        <v>16626</v>
      </c>
      <c r="AU194" s="1034" t="s">
        <v>16627</v>
      </c>
      <c r="AV194" s="1034" t="s">
        <v>420</v>
      </c>
    </row>
    <row r="195" spans="1:48">
      <c r="A195" s="1030">
        <v>46027</v>
      </c>
      <c r="B195" s="1031" t="s">
        <v>228</v>
      </c>
      <c r="C195" s="1031" t="s">
        <v>16577</v>
      </c>
      <c r="D195" s="1032"/>
      <c r="E195" s="1033" t="s">
        <v>1877</v>
      </c>
      <c r="F195" s="1034" t="s">
        <v>16497</v>
      </c>
      <c r="G195" s="1034">
        <v>500</v>
      </c>
      <c r="H195" s="1034" t="s">
        <v>634</v>
      </c>
      <c r="I195" s="1035">
        <v>3.7</v>
      </c>
      <c r="J195" s="1038">
        <v>7</v>
      </c>
      <c r="K195" s="1036">
        <v>0</v>
      </c>
      <c r="L195" s="1037"/>
      <c r="M195" s="1039">
        <v>9482</v>
      </c>
      <c r="N195" s="1038">
        <v>2</v>
      </c>
      <c r="O195" s="1036">
        <v>0</v>
      </c>
      <c r="P195" s="1037"/>
      <c r="Q195" s="1039">
        <v>9527</v>
      </c>
      <c r="R195" s="1038">
        <v>4</v>
      </c>
      <c r="S195" s="1036">
        <v>0</v>
      </c>
      <c r="T195" s="1037"/>
      <c r="U195" s="1039">
        <v>9511</v>
      </c>
      <c r="V195" s="1038">
        <v>6</v>
      </c>
      <c r="W195" s="1036">
        <v>0</v>
      </c>
      <c r="X195" s="1037"/>
      <c r="Y195" s="1039">
        <v>9513</v>
      </c>
      <c r="Z195" s="1040">
        <v>1.6089385474860336</v>
      </c>
      <c r="AA195" s="1040">
        <v>12.666666666666666</v>
      </c>
      <c r="AB195" s="1199">
        <v>1</v>
      </c>
      <c r="AC195" s="1040">
        <v>95.082499999999996</v>
      </c>
      <c r="AD195" s="1040">
        <v>1.5833333333333333</v>
      </c>
      <c r="AE195" s="1040">
        <v>1.5833333333333333</v>
      </c>
      <c r="AF195" s="1041" t="s">
        <v>213</v>
      </c>
      <c r="AG195" s="1041">
        <v>2</v>
      </c>
      <c r="AH195" s="1042" t="s">
        <v>16286</v>
      </c>
      <c r="AI195" s="1060" t="s">
        <v>16286</v>
      </c>
      <c r="AJ195" s="1043" t="s">
        <v>16263</v>
      </c>
      <c r="AK195" s="1200" t="s">
        <v>16263</v>
      </c>
      <c r="AL195" s="1203">
        <v>8</v>
      </c>
      <c r="AM195" s="1404">
        <v>45954</v>
      </c>
      <c r="AN195" s="1404">
        <v>45955</v>
      </c>
      <c r="AO195" s="1404">
        <v>45956</v>
      </c>
      <c r="AP195" s="1404">
        <v>45957</v>
      </c>
      <c r="AQ195" s="1404"/>
      <c r="AR195" s="1044"/>
      <c r="AS195" s="1034" t="s">
        <v>16625</v>
      </c>
      <c r="AT195" s="1034" t="s">
        <v>16626</v>
      </c>
      <c r="AU195" s="1034" t="s">
        <v>16627</v>
      </c>
      <c r="AV195" s="1034">
        <v>0.61613459999999998</v>
      </c>
    </row>
    <row r="196" spans="1:48">
      <c r="A196" s="1030">
        <v>46027</v>
      </c>
      <c r="B196" s="1031" t="s">
        <v>229</v>
      </c>
      <c r="C196" s="1031" t="s">
        <v>16571</v>
      </c>
      <c r="D196" s="1032"/>
      <c r="E196" s="1033" t="s">
        <v>829</v>
      </c>
      <c r="F196" s="1034" t="s">
        <v>16573</v>
      </c>
      <c r="G196" s="1034">
        <v>670</v>
      </c>
      <c r="H196" s="1034" t="s">
        <v>699</v>
      </c>
      <c r="I196" s="1035">
        <v>5</v>
      </c>
      <c r="J196" s="1038">
        <v>21</v>
      </c>
      <c r="K196" s="1036">
        <v>0</v>
      </c>
      <c r="L196" s="1037">
        <v>8345</v>
      </c>
      <c r="M196" s="1039">
        <v>8146</v>
      </c>
      <c r="N196" s="1038">
        <v>11</v>
      </c>
      <c r="O196" s="1036">
        <v>0</v>
      </c>
      <c r="P196" s="1037">
        <v>8775</v>
      </c>
      <c r="Q196" s="1039">
        <v>8599</v>
      </c>
      <c r="R196" s="1038">
        <v>2</v>
      </c>
      <c r="S196" s="1036">
        <v>1</v>
      </c>
      <c r="T196" s="1037">
        <v>8825</v>
      </c>
      <c r="U196" s="1039">
        <v>8632</v>
      </c>
      <c r="V196" s="1038">
        <v>9</v>
      </c>
      <c r="W196" s="1036">
        <v>1</v>
      </c>
      <c r="X196" s="1037">
        <v>8864</v>
      </c>
      <c r="Y196" s="1039">
        <v>8532</v>
      </c>
      <c r="Z196" s="1040">
        <v>3.1236442516268981</v>
      </c>
      <c r="AA196" s="1040">
        <v>14.333333333333334</v>
      </c>
      <c r="AB196" s="1199">
        <v>0.99692174145299151</v>
      </c>
      <c r="AC196" s="1040">
        <v>85.897499999999994</v>
      </c>
      <c r="AD196" s="1040">
        <v>1.7916666666666667</v>
      </c>
      <c r="AE196" s="1040">
        <v>1.7083333333333333</v>
      </c>
      <c r="AF196" s="1041" t="s">
        <v>213</v>
      </c>
      <c r="AG196" s="1041">
        <v>1</v>
      </c>
      <c r="AH196" s="1042" t="s">
        <v>16286</v>
      </c>
      <c r="AI196" s="1060" t="s">
        <v>16286</v>
      </c>
      <c r="AJ196" s="1043" t="s">
        <v>16263</v>
      </c>
      <c r="AK196" s="1200" t="s">
        <v>16263</v>
      </c>
      <c r="AL196" s="1060">
        <v>51</v>
      </c>
      <c r="AM196" s="1404">
        <v>46015</v>
      </c>
      <c r="AN196" s="1404">
        <v>46018</v>
      </c>
      <c r="AO196" s="1404">
        <v>46019</v>
      </c>
      <c r="AP196" s="1404"/>
      <c r="AQ196" s="1404"/>
      <c r="AR196" s="1044"/>
      <c r="AS196" s="1034" t="s">
        <v>16625</v>
      </c>
      <c r="AT196" s="1034" t="s">
        <v>16628</v>
      </c>
      <c r="AU196" s="1034" t="s">
        <v>16630</v>
      </c>
      <c r="AV196" s="1034">
        <v>2.9834606880000001</v>
      </c>
    </row>
    <row r="197" spans="1:48">
      <c r="A197" s="1030">
        <v>46027</v>
      </c>
      <c r="B197" s="1031" t="s">
        <v>230</v>
      </c>
      <c r="C197" s="1031" t="s">
        <v>16575</v>
      </c>
      <c r="D197" s="1032"/>
      <c r="E197" s="1033" t="s">
        <v>7355</v>
      </c>
      <c r="F197" s="1034" t="s">
        <v>16576</v>
      </c>
      <c r="G197" s="1034">
        <v>650</v>
      </c>
      <c r="H197" s="1034" t="s">
        <v>459</v>
      </c>
      <c r="I197" s="1035">
        <v>4</v>
      </c>
      <c r="J197" s="1038">
        <v>30</v>
      </c>
      <c r="K197" s="1036">
        <v>0</v>
      </c>
      <c r="L197" s="1037">
        <v>8515</v>
      </c>
      <c r="M197" s="1039">
        <v>8315</v>
      </c>
      <c r="N197" s="1038">
        <v>6</v>
      </c>
      <c r="O197" s="1036">
        <v>0</v>
      </c>
      <c r="P197" s="1037">
        <v>8796</v>
      </c>
      <c r="Q197" s="1039">
        <v>8091</v>
      </c>
      <c r="R197" s="1038">
        <v>28</v>
      </c>
      <c r="S197" s="1036">
        <v>0</v>
      </c>
      <c r="T197" s="1037">
        <v>8663</v>
      </c>
      <c r="U197" s="1039">
        <v>8128</v>
      </c>
      <c r="V197" s="1038">
        <v>32</v>
      </c>
      <c r="W197" s="1036">
        <v>2</v>
      </c>
      <c r="X197" s="1037">
        <v>8724</v>
      </c>
      <c r="Y197" s="1039">
        <v>8213</v>
      </c>
      <c r="Z197" s="1040">
        <v>7.5</v>
      </c>
      <c r="AA197" s="1040">
        <v>16</v>
      </c>
      <c r="AB197" s="1199">
        <v>0.99871794871794872</v>
      </c>
      <c r="AC197" s="1040">
        <v>84.306250000000006</v>
      </c>
      <c r="AD197" s="1040">
        <v>2</v>
      </c>
      <c r="AE197" s="1040">
        <v>1.9583333333333333</v>
      </c>
      <c r="AF197" s="1041" t="s">
        <v>213</v>
      </c>
      <c r="AG197" s="1041">
        <v>0.5</v>
      </c>
      <c r="AH197" s="1042" t="s">
        <v>16262</v>
      </c>
      <c r="AI197" s="1060" t="s">
        <v>16262</v>
      </c>
      <c r="AJ197" s="1060" t="s">
        <v>16293</v>
      </c>
      <c r="AK197" s="1200" t="s">
        <v>16293</v>
      </c>
      <c r="AL197" s="1060">
        <v>52</v>
      </c>
      <c r="AM197" s="1404">
        <v>46023</v>
      </c>
      <c r="AN197" s="1404"/>
      <c r="AO197" s="1404"/>
      <c r="AP197" s="1404"/>
      <c r="AQ197" s="1404"/>
      <c r="AR197" s="1044"/>
      <c r="AS197" s="1034" t="s">
        <v>16629</v>
      </c>
      <c r="AT197" s="1034" t="s">
        <v>16628</v>
      </c>
      <c r="AU197" s="1034" t="s">
        <v>16630</v>
      </c>
      <c r="AV197" s="1034">
        <v>2.8407834000000003</v>
      </c>
    </row>
    <row r="198" spans="1:48">
      <c r="A198" s="1030">
        <v>46027</v>
      </c>
      <c r="B198" s="1031" t="s">
        <v>231</v>
      </c>
      <c r="C198" s="1031" t="s">
        <v>16642</v>
      </c>
      <c r="D198" s="1032" t="s">
        <v>16291</v>
      </c>
      <c r="E198" s="1033" t="s">
        <v>473</v>
      </c>
      <c r="F198" s="1034" t="s">
        <v>16538</v>
      </c>
      <c r="G198" s="1034">
        <v>600</v>
      </c>
      <c r="H198" s="1034" t="s">
        <v>16152</v>
      </c>
      <c r="I198" s="1035">
        <v>5.5</v>
      </c>
      <c r="J198" s="1038">
        <v>45</v>
      </c>
      <c r="K198" s="1036">
        <v>6</v>
      </c>
      <c r="L198" s="1037">
        <v>6340</v>
      </c>
      <c r="M198" s="1039"/>
      <c r="N198" s="1038">
        <v>0</v>
      </c>
      <c r="O198" s="1036">
        <v>0</v>
      </c>
      <c r="P198" s="1037">
        <v>6870</v>
      </c>
      <c r="Q198" s="1039"/>
      <c r="R198" s="1038">
        <v>23</v>
      </c>
      <c r="S198" s="1036">
        <v>4</v>
      </c>
      <c r="T198" s="1037">
        <v>6480</v>
      </c>
      <c r="U198" s="1039"/>
      <c r="V198" s="1038">
        <v>22</v>
      </c>
      <c r="W198" s="1036">
        <v>4</v>
      </c>
      <c r="X198" s="1037">
        <v>6610</v>
      </c>
      <c r="Y198" s="1039"/>
      <c r="Z198" s="1040">
        <v>5.070422535211268</v>
      </c>
      <c r="AA198" s="1040">
        <v>30</v>
      </c>
      <c r="AB198" s="1199">
        <v>0.98672542735042734</v>
      </c>
      <c r="AC198" s="1040">
        <v>65.75</v>
      </c>
      <c r="AD198" s="1040">
        <v>3.75</v>
      </c>
      <c r="AE198" s="1040">
        <v>3.1666666666666665</v>
      </c>
      <c r="AF198" s="1041" t="s">
        <v>232</v>
      </c>
      <c r="AG198" s="1041">
        <v>1</v>
      </c>
      <c r="AH198" s="1042" t="s">
        <v>16273</v>
      </c>
      <c r="AI198" s="1060" t="s">
        <v>16273</v>
      </c>
      <c r="AJ198" s="1060" t="s">
        <v>16297</v>
      </c>
      <c r="AK198" s="1200" t="s">
        <v>16297</v>
      </c>
      <c r="AL198" s="1060">
        <v>55</v>
      </c>
      <c r="AM198" s="1404">
        <v>46019</v>
      </c>
      <c r="AN198" s="1404">
        <v>46021</v>
      </c>
      <c r="AO198" s="1404">
        <v>46023</v>
      </c>
      <c r="AP198" s="1404">
        <v>46024</v>
      </c>
      <c r="AQ198" s="1404">
        <v>46026</v>
      </c>
      <c r="AR198" s="1044"/>
      <c r="AS198" s="1034" t="s">
        <v>16629</v>
      </c>
      <c r="AT198" s="1034" t="s">
        <v>16628</v>
      </c>
      <c r="AU198" s="1034" t="s">
        <v>16630</v>
      </c>
      <c r="AV198" s="1034">
        <v>4.0901759999999996</v>
      </c>
    </row>
    <row r="199" spans="1:48">
      <c r="A199" s="1030">
        <v>46027</v>
      </c>
      <c r="B199" s="1031" t="s">
        <v>233</v>
      </c>
      <c r="C199" s="1031" t="s">
        <v>645</v>
      </c>
      <c r="D199" s="1032"/>
      <c r="E199" s="1033" t="s">
        <v>420</v>
      </c>
      <c r="F199" s="1034" t="s">
        <v>420</v>
      </c>
      <c r="G199" s="1034" t="s">
        <v>420</v>
      </c>
      <c r="H199" s="1034" t="s">
        <v>420</v>
      </c>
      <c r="I199" s="1035" t="s">
        <v>420</v>
      </c>
      <c r="J199" s="1038"/>
      <c r="K199" s="1036"/>
      <c r="L199" s="1037" t="s">
        <v>645</v>
      </c>
      <c r="M199" s="1039"/>
      <c r="N199" s="1038"/>
      <c r="O199" s="1036"/>
      <c r="P199" s="1037" t="s">
        <v>645</v>
      </c>
      <c r="Q199" s="1039"/>
      <c r="R199" s="1038"/>
      <c r="S199" s="1036"/>
      <c r="T199" s="1037" t="s">
        <v>645</v>
      </c>
      <c r="U199" s="1039"/>
      <c r="V199" s="1038"/>
      <c r="W199" s="1036"/>
      <c r="X199" s="1037" t="s">
        <v>645</v>
      </c>
      <c r="Y199" s="1039"/>
      <c r="Z199" s="1040" t="s">
        <v>420</v>
      </c>
      <c r="AA199" s="1040" t="s">
        <v>645</v>
      </c>
      <c r="AB199" s="1199" t="s">
        <v>420</v>
      </c>
      <c r="AC199" s="1040" t="s">
        <v>420</v>
      </c>
      <c r="AD199" s="1040" t="s">
        <v>420</v>
      </c>
      <c r="AE199" s="1040" t="s">
        <v>420</v>
      </c>
      <c r="AF199" s="1041" t="s">
        <v>232</v>
      </c>
      <c r="AG199" s="1041">
        <v>1</v>
      </c>
      <c r="AH199" s="1042" t="s">
        <v>664</v>
      </c>
      <c r="AI199" s="1060" t="s">
        <v>664</v>
      </c>
      <c r="AJ199" s="1060" t="s">
        <v>16297</v>
      </c>
      <c r="AK199" s="1200" t="s">
        <v>16297</v>
      </c>
      <c r="AL199" s="1060"/>
      <c r="AM199" s="1404"/>
      <c r="AN199" s="1404"/>
      <c r="AO199" s="1404"/>
      <c r="AP199" s="1404"/>
      <c r="AQ199" s="1404"/>
      <c r="AR199" s="1044"/>
      <c r="AS199" s="1034" t="s">
        <v>16625</v>
      </c>
      <c r="AT199" s="1034" t="s">
        <v>16628</v>
      </c>
      <c r="AU199" s="1034" t="s">
        <v>420</v>
      </c>
      <c r="AV199" s="1034" t="s">
        <v>420</v>
      </c>
    </row>
    <row r="200" spans="1:48">
      <c r="A200" s="1030">
        <v>46027</v>
      </c>
      <c r="B200" s="1031" t="s">
        <v>234</v>
      </c>
      <c r="C200" s="1031" t="s">
        <v>645</v>
      </c>
      <c r="D200" s="1032"/>
      <c r="E200" s="1033" t="s">
        <v>420</v>
      </c>
      <c r="F200" s="1034" t="s">
        <v>420</v>
      </c>
      <c r="G200" s="1034" t="s">
        <v>420</v>
      </c>
      <c r="H200" s="1034" t="s">
        <v>420</v>
      </c>
      <c r="I200" s="1035" t="s">
        <v>420</v>
      </c>
      <c r="J200" s="1038"/>
      <c r="K200" s="1036"/>
      <c r="L200" s="1037" t="s">
        <v>645</v>
      </c>
      <c r="M200" s="1039"/>
      <c r="N200" s="1038"/>
      <c r="O200" s="1036"/>
      <c r="P200" s="1037" t="s">
        <v>645</v>
      </c>
      <c r="Q200" s="1039"/>
      <c r="R200" s="1038"/>
      <c r="S200" s="1036"/>
      <c r="T200" s="1037" t="s">
        <v>645</v>
      </c>
      <c r="U200" s="1039"/>
      <c r="V200" s="1038"/>
      <c r="W200" s="1036"/>
      <c r="X200" s="1037" t="s">
        <v>645</v>
      </c>
      <c r="Y200" s="1039"/>
      <c r="Z200" s="1040" t="s">
        <v>420</v>
      </c>
      <c r="AA200" s="1040" t="s">
        <v>645</v>
      </c>
      <c r="AB200" s="1199" t="s">
        <v>420</v>
      </c>
      <c r="AC200" s="1040" t="s">
        <v>420</v>
      </c>
      <c r="AD200" s="1040" t="s">
        <v>420</v>
      </c>
      <c r="AE200" s="1040" t="s">
        <v>420</v>
      </c>
      <c r="AF200" s="1041" t="s">
        <v>232</v>
      </c>
      <c r="AG200" s="1041">
        <v>1</v>
      </c>
      <c r="AH200" s="1042" t="s">
        <v>664</v>
      </c>
      <c r="AI200" s="1060" t="s">
        <v>664</v>
      </c>
      <c r="AJ200" s="1060" t="s">
        <v>16297</v>
      </c>
      <c r="AK200" s="1200" t="s">
        <v>16297</v>
      </c>
      <c r="AL200" s="1060"/>
      <c r="AM200" s="1404"/>
      <c r="AN200" s="1404"/>
      <c r="AO200" s="1404"/>
      <c r="AP200" s="1404"/>
      <c r="AQ200" s="1404"/>
      <c r="AR200" s="1044"/>
      <c r="AS200" s="1034" t="s">
        <v>16625</v>
      </c>
      <c r="AT200" s="1034" t="s">
        <v>16628</v>
      </c>
      <c r="AU200" s="1034" t="s">
        <v>420</v>
      </c>
      <c r="AV200" s="1034" t="s">
        <v>420</v>
      </c>
    </row>
    <row r="201" spans="1:48">
      <c r="A201" s="1030">
        <v>46027</v>
      </c>
      <c r="B201" s="1031" t="s">
        <v>235</v>
      </c>
      <c r="C201" s="1031" t="s">
        <v>16489</v>
      </c>
      <c r="D201" s="1032" t="s">
        <v>646</v>
      </c>
      <c r="E201" s="1033" t="s">
        <v>737</v>
      </c>
      <c r="F201" s="1034" t="s">
        <v>16142</v>
      </c>
      <c r="G201" s="1034">
        <v>650</v>
      </c>
      <c r="H201" s="1034" t="s">
        <v>924</v>
      </c>
      <c r="I201" s="1035">
        <v>5.5</v>
      </c>
      <c r="J201" s="1038">
        <v>22</v>
      </c>
      <c r="K201" s="1036">
        <v>0</v>
      </c>
      <c r="L201" s="1037">
        <v>7870</v>
      </c>
      <c r="M201" s="1037" t="s">
        <v>16265</v>
      </c>
      <c r="N201" s="1038">
        <v>21</v>
      </c>
      <c r="O201" s="1036">
        <v>0</v>
      </c>
      <c r="P201" s="1037">
        <v>7780</v>
      </c>
      <c r="Q201" s="1037" t="s">
        <v>16261</v>
      </c>
      <c r="R201" s="1038">
        <v>12</v>
      </c>
      <c r="S201" s="1036">
        <v>0</v>
      </c>
      <c r="T201" s="1037">
        <v>7690</v>
      </c>
      <c r="U201" s="1039">
        <v>9170</v>
      </c>
      <c r="V201" s="1038">
        <v>42</v>
      </c>
      <c r="W201" s="1036">
        <v>4</v>
      </c>
      <c r="X201" s="1037">
        <v>8800</v>
      </c>
      <c r="Y201" s="1039">
        <v>9260</v>
      </c>
      <c r="Z201" s="1040">
        <v>5.4545454545454541</v>
      </c>
      <c r="AA201" s="1040">
        <v>32.333333333333336</v>
      </c>
      <c r="AB201" s="1199">
        <v>0.99647435897435899</v>
      </c>
      <c r="AC201" s="1040">
        <v>84.283333333333346</v>
      </c>
      <c r="AD201" s="1040">
        <v>4.041666666666667</v>
      </c>
      <c r="AE201" s="1040">
        <v>3.875</v>
      </c>
      <c r="AF201" s="1041" t="s">
        <v>236</v>
      </c>
      <c r="AG201" s="1041">
        <v>1</v>
      </c>
      <c r="AH201" s="1042" t="s">
        <v>16289</v>
      </c>
      <c r="AI201" s="1060" t="s">
        <v>16289</v>
      </c>
      <c r="AJ201" s="1043" t="s">
        <v>16276</v>
      </c>
      <c r="AK201" s="1200" t="s">
        <v>16276</v>
      </c>
      <c r="AL201" s="1060">
        <v>55</v>
      </c>
      <c r="AM201" s="1404">
        <v>46010</v>
      </c>
      <c r="AN201" s="1404">
        <v>46011</v>
      </c>
      <c r="AO201" s="1404"/>
      <c r="AP201" s="1404"/>
      <c r="AQ201" s="1404"/>
      <c r="AR201" s="1044"/>
      <c r="AS201" s="1034" t="s">
        <v>16629</v>
      </c>
      <c r="AT201" s="1034" t="s">
        <v>16628</v>
      </c>
      <c r="AU201" s="1034" t="s">
        <v>16630</v>
      </c>
      <c r="AV201" s="1034">
        <v>5.6800224000000004</v>
      </c>
    </row>
    <row r="202" spans="1:48">
      <c r="A202" s="1030">
        <v>46027</v>
      </c>
      <c r="B202" s="1031" t="s">
        <v>237</v>
      </c>
      <c r="C202" s="1031" t="s">
        <v>16539</v>
      </c>
      <c r="D202" s="1032" t="s">
        <v>646</v>
      </c>
      <c r="E202" s="1033" t="s">
        <v>473</v>
      </c>
      <c r="F202" s="1034" t="s">
        <v>16538</v>
      </c>
      <c r="G202" s="1034">
        <v>650</v>
      </c>
      <c r="H202" s="1034" t="s">
        <v>15728</v>
      </c>
      <c r="I202" s="1035">
        <v>5.5</v>
      </c>
      <c r="J202" s="1038">
        <v>36</v>
      </c>
      <c r="K202" s="1036">
        <v>0</v>
      </c>
      <c r="L202" s="1037">
        <v>9070</v>
      </c>
      <c r="M202" s="1039">
        <v>9440</v>
      </c>
      <c r="N202" s="1038">
        <v>15</v>
      </c>
      <c r="O202" s="1036">
        <v>0</v>
      </c>
      <c r="P202" s="1037">
        <v>9170</v>
      </c>
      <c r="Q202" s="1039">
        <v>8330</v>
      </c>
      <c r="R202" s="1038">
        <v>22</v>
      </c>
      <c r="S202" s="1036">
        <v>0</v>
      </c>
      <c r="T202" s="1037">
        <v>8520</v>
      </c>
      <c r="U202" s="1039">
        <v>9350</v>
      </c>
      <c r="V202" s="1038">
        <v>46</v>
      </c>
      <c r="W202" s="1036">
        <v>1</v>
      </c>
      <c r="X202" s="1037">
        <v>9350</v>
      </c>
      <c r="Y202" s="1039">
        <v>9540</v>
      </c>
      <c r="Z202" s="1040">
        <v>5.4135338345864659</v>
      </c>
      <c r="AA202" s="1040">
        <v>39.666666666666664</v>
      </c>
      <c r="AB202" s="1199">
        <v>0.99911191239316244</v>
      </c>
      <c r="AC202" s="1040">
        <v>90.962500000000006</v>
      </c>
      <c r="AD202" s="1040">
        <v>4.958333333333333</v>
      </c>
      <c r="AE202" s="1040">
        <v>4.916666666666667</v>
      </c>
      <c r="AF202" s="1041" t="s">
        <v>236</v>
      </c>
      <c r="AG202" s="1041">
        <v>1</v>
      </c>
      <c r="AH202" s="1042" t="s">
        <v>16289</v>
      </c>
      <c r="AI202" s="1060" t="s">
        <v>16289</v>
      </c>
      <c r="AJ202" s="1043" t="s">
        <v>16276</v>
      </c>
      <c r="AK202" s="1200" t="s">
        <v>16276</v>
      </c>
      <c r="AL202" s="1060">
        <v>55</v>
      </c>
      <c r="AM202" s="1404">
        <v>46019</v>
      </c>
      <c r="AN202" s="1404">
        <v>46023</v>
      </c>
      <c r="AO202" s="1404">
        <v>46024</v>
      </c>
      <c r="AP202" s="1404"/>
      <c r="AQ202" s="1404"/>
      <c r="AR202" s="1044"/>
      <c r="AS202" s="1034" t="s">
        <v>16629</v>
      </c>
      <c r="AT202" s="1034" t="s">
        <v>16628</v>
      </c>
      <c r="AU202" s="1034" t="s">
        <v>16630</v>
      </c>
      <c r="AV202" s="1034">
        <v>6.1301448000000001</v>
      </c>
    </row>
    <row r="203" spans="1:48">
      <c r="A203" s="1030">
        <v>46027</v>
      </c>
      <c r="B203" s="1031" t="s">
        <v>238</v>
      </c>
      <c r="C203" s="1031" t="s">
        <v>16565</v>
      </c>
      <c r="D203" s="1032"/>
      <c r="E203" s="1033" t="s">
        <v>682</v>
      </c>
      <c r="F203" s="1034" t="s">
        <v>16567</v>
      </c>
      <c r="G203" s="1034">
        <v>600</v>
      </c>
      <c r="H203" s="1034" t="s">
        <v>16568</v>
      </c>
      <c r="I203" s="1035">
        <v>5.5</v>
      </c>
      <c r="J203" s="1038">
        <v>20</v>
      </c>
      <c r="K203" s="1036">
        <v>0</v>
      </c>
      <c r="L203" s="1037">
        <v>8800</v>
      </c>
      <c r="M203" s="1039"/>
      <c r="N203" s="1038">
        <v>14</v>
      </c>
      <c r="O203" s="1036">
        <v>0</v>
      </c>
      <c r="P203" s="1037">
        <v>8700</v>
      </c>
      <c r="Q203" s="1039"/>
      <c r="R203" s="1038">
        <v>7</v>
      </c>
      <c r="S203" s="1036">
        <v>0</v>
      </c>
      <c r="T203" s="1037">
        <v>8060</v>
      </c>
      <c r="U203" s="1039"/>
      <c r="V203" s="1038">
        <v>22</v>
      </c>
      <c r="W203" s="1036">
        <v>0</v>
      </c>
      <c r="X203" s="1037">
        <v>8980</v>
      </c>
      <c r="Y203" s="1039"/>
      <c r="Z203" s="1040">
        <v>4.9484536082474229</v>
      </c>
      <c r="AA203" s="1040">
        <v>42</v>
      </c>
      <c r="AB203" s="1199">
        <v>1</v>
      </c>
      <c r="AC203" s="1040">
        <v>86.35</v>
      </c>
      <c r="AD203" s="1040">
        <v>5.25</v>
      </c>
      <c r="AE203" s="1040">
        <v>5.25</v>
      </c>
      <c r="AF203" s="1041" t="s">
        <v>236</v>
      </c>
      <c r="AG203" s="1041">
        <v>2</v>
      </c>
      <c r="AH203" s="1042" t="s">
        <v>16298</v>
      </c>
      <c r="AI203" s="1060" t="s">
        <v>16298</v>
      </c>
      <c r="AJ203" s="1043" t="s">
        <v>16258</v>
      </c>
      <c r="AK203" s="1200" t="s">
        <v>16258</v>
      </c>
      <c r="AL203" s="1060">
        <v>56</v>
      </c>
      <c r="AM203" s="1404">
        <v>45964</v>
      </c>
      <c r="AN203" s="1404">
        <v>45965</v>
      </c>
      <c r="AO203" s="1404">
        <v>45966</v>
      </c>
      <c r="AP203" s="1404"/>
      <c r="AQ203" s="1404"/>
      <c r="AR203" s="1044"/>
      <c r="AS203" s="1034" t="s">
        <v>16629</v>
      </c>
      <c r="AT203" s="1034" t="s">
        <v>16626</v>
      </c>
      <c r="AU203" s="1034" t="s">
        <v>16630</v>
      </c>
      <c r="AV203" s="1034">
        <v>2.6858304</v>
      </c>
    </row>
    <row r="204" spans="1:48">
      <c r="A204" s="1030">
        <v>46027</v>
      </c>
      <c r="B204" s="1031" t="s">
        <v>238</v>
      </c>
      <c r="C204" s="1031" t="s">
        <v>16647</v>
      </c>
      <c r="D204" s="1032"/>
      <c r="E204" s="1033" t="s">
        <v>5099</v>
      </c>
      <c r="F204" s="1034" t="s">
        <v>16579</v>
      </c>
      <c r="G204" s="1034">
        <v>500</v>
      </c>
      <c r="H204" s="1034" t="s">
        <v>887</v>
      </c>
      <c r="I204" s="1035">
        <v>4</v>
      </c>
      <c r="J204" s="1038"/>
      <c r="K204" s="1036"/>
      <c r="L204" s="1037" t="s">
        <v>16265</v>
      </c>
      <c r="M204" s="1039"/>
      <c r="N204" s="1038"/>
      <c r="O204" s="1036"/>
      <c r="P204" s="1037" t="s">
        <v>16261</v>
      </c>
      <c r="Q204" s="1039"/>
      <c r="R204" s="1038">
        <v>6</v>
      </c>
      <c r="S204" s="1036">
        <v>0</v>
      </c>
      <c r="T204" s="1037"/>
      <c r="U204" s="1039">
        <v>7130</v>
      </c>
      <c r="V204" s="1038">
        <v>26</v>
      </c>
      <c r="W204" s="1036">
        <v>0</v>
      </c>
      <c r="X204" s="1037"/>
      <c r="Y204" s="1039">
        <v>8520</v>
      </c>
      <c r="Z204" s="1040">
        <v>2.9568788501026693</v>
      </c>
      <c r="AA204" s="1040" t="s">
        <v>656</v>
      </c>
      <c r="AB204" s="1199" t="s">
        <v>420</v>
      </c>
      <c r="AC204" s="1040" t="s">
        <v>420</v>
      </c>
      <c r="AD204" s="1040" t="s">
        <v>420</v>
      </c>
      <c r="AE204" s="1040" t="s">
        <v>420</v>
      </c>
      <c r="AF204" s="1041" t="s">
        <v>236</v>
      </c>
      <c r="AG204" s="1041">
        <v>2</v>
      </c>
      <c r="AH204" s="1042" t="s">
        <v>16298</v>
      </c>
      <c r="AI204" s="1060" t="s">
        <v>16298</v>
      </c>
      <c r="AJ204" s="1043" t="s">
        <v>16258</v>
      </c>
      <c r="AK204" s="1200" t="s">
        <v>16258</v>
      </c>
      <c r="AL204" s="1060"/>
      <c r="AM204" s="1404"/>
      <c r="AN204" s="1404"/>
      <c r="AO204" s="1404"/>
      <c r="AP204" s="1404"/>
      <c r="AQ204" s="1404"/>
      <c r="AR204" s="1044"/>
      <c r="AS204" s="1034" t="s">
        <v>16625</v>
      </c>
      <c r="AT204" s="1034" t="s">
        <v>16626</v>
      </c>
      <c r="AU204" s="1034" t="s">
        <v>16630</v>
      </c>
      <c r="AV204" s="1034" t="s">
        <v>420</v>
      </c>
    </row>
    <row r="205" spans="1:48">
      <c r="A205" s="1030">
        <v>46027</v>
      </c>
      <c r="B205" s="1031" t="s">
        <v>239</v>
      </c>
      <c r="C205" s="1031" t="s">
        <v>16513</v>
      </c>
      <c r="D205" s="1032" t="s">
        <v>646</v>
      </c>
      <c r="E205" s="1033" t="s">
        <v>473</v>
      </c>
      <c r="F205" s="1034" t="s">
        <v>16514</v>
      </c>
      <c r="G205" s="1034">
        <v>670</v>
      </c>
      <c r="H205" s="1034" t="s">
        <v>666</v>
      </c>
      <c r="I205" s="1035">
        <v>5.5</v>
      </c>
      <c r="J205" s="1038">
        <v>32</v>
      </c>
      <c r="K205" s="1036">
        <v>0</v>
      </c>
      <c r="L205" s="1037">
        <v>8240</v>
      </c>
      <c r="M205" s="1039">
        <v>8610</v>
      </c>
      <c r="N205" s="1038">
        <v>20</v>
      </c>
      <c r="O205" s="1036">
        <v>0</v>
      </c>
      <c r="P205" s="1037">
        <v>7870</v>
      </c>
      <c r="Q205" s="1039">
        <v>8520</v>
      </c>
      <c r="R205" s="1038">
        <v>37</v>
      </c>
      <c r="S205" s="1036">
        <v>4</v>
      </c>
      <c r="T205" s="1037">
        <v>8520</v>
      </c>
      <c r="U205" s="1039">
        <v>9170</v>
      </c>
      <c r="V205" s="1038"/>
      <c r="W205" s="1036"/>
      <c r="X205" s="1037" t="s">
        <v>16270</v>
      </c>
      <c r="Y205" s="1039"/>
      <c r="Z205" s="1040">
        <v>5.5813953488372094</v>
      </c>
      <c r="AA205" s="1040">
        <v>29.666666666666668</v>
      </c>
      <c r="AB205" s="1199">
        <v>0.99655448717948714</v>
      </c>
      <c r="AC205" s="1040">
        <v>84.88333333333334</v>
      </c>
      <c r="AD205" s="1040">
        <v>3.7083333333333335</v>
      </c>
      <c r="AE205" s="1040">
        <v>3.5416666666666665</v>
      </c>
      <c r="AF205" s="1041" t="s">
        <v>236</v>
      </c>
      <c r="AG205" s="1041">
        <v>1</v>
      </c>
      <c r="AH205" s="1042" t="s">
        <v>16289</v>
      </c>
      <c r="AI205" s="1060" t="s">
        <v>16289</v>
      </c>
      <c r="AJ205" s="1043" t="s">
        <v>16276</v>
      </c>
      <c r="AK205" s="1200" t="s">
        <v>16276</v>
      </c>
      <c r="AL205" s="1060">
        <v>56</v>
      </c>
      <c r="AM205" s="1404">
        <v>46023</v>
      </c>
      <c r="AN205" s="1404">
        <v>46024</v>
      </c>
      <c r="AO205" s="1404"/>
      <c r="AP205" s="1404"/>
      <c r="AQ205" s="1404"/>
      <c r="AR205" s="1044"/>
      <c r="AS205" s="1034" t="s">
        <v>16629</v>
      </c>
      <c r="AT205" s="1034" t="s">
        <v>16628</v>
      </c>
      <c r="AU205" s="1034" t="s">
        <v>16630</v>
      </c>
      <c r="AV205" s="1034">
        <v>5.8964716800000003</v>
      </c>
    </row>
    <row r="206" spans="1:48">
      <c r="A206" s="1030">
        <v>46027</v>
      </c>
      <c r="B206" s="1031" t="s">
        <v>389</v>
      </c>
      <c r="C206" s="1031" t="s">
        <v>16566</v>
      </c>
      <c r="D206" s="1032"/>
      <c r="E206" s="1033" t="s">
        <v>737</v>
      </c>
      <c r="F206" s="1034" t="s">
        <v>16574</v>
      </c>
      <c r="G206" s="1034">
        <v>650</v>
      </c>
      <c r="H206" s="1034" t="s">
        <v>662</v>
      </c>
      <c r="I206" s="1035">
        <v>5.5</v>
      </c>
      <c r="J206" s="1038">
        <v>18</v>
      </c>
      <c r="K206" s="1036">
        <v>0</v>
      </c>
      <c r="L206" s="1037">
        <v>9070</v>
      </c>
      <c r="M206" s="1039"/>
      <c r="N206" s="1038">
        <v>11</v>
      </c>
      <c r="O206" s="1036">
        <v>0</v>
      </c>
      <c r="P206" s="1037">
        <v>9260</v>
      </c>
      <c r="Q206" s="1039"/>
      <c r="R206" s="1038">
        <v>8</v>
      </c>
      <c r="S206" s="1036">
        <v>0</v>
      </c>
      <c r="T206" s="1037">
        <v>8330</v>
      </c>
      <c r="U206" s="1039"/>
      <c r="V206" s="1038">
        <v>35</v>
      </c>
      <c r="W206" s="1036">
        <v>0</v>
      </c>
      <c r="X206" s="1037">
        <v>8800</v>
      </c>
      <c r="Y206" s="1039"/>
      <c r="Z206" s="1040">
        <v>5.4135338345864659</v>
      </c>
      <c r="AA206" s="1040">
        <v>48</v>
      </c>
      <c r="AB206" s="1199">
        <v>1</v>
      </c>
      <c r="AC206" s="1040">
        <v>88.65</v>
      </c>
      <c r="AD206" s="1040">
        <v>6</v>
      </c>
      <c r="AE206" s="1040">
        <v>6</v>
      </c>
      <c r="AF206" s="1041" t="s">
        <v>236</v>
      </c>
      <c r="AG206" s="1041">
        <v>2</v>
      </c>
      <c r="AH206" s="1042" t="s">
        <v>16298</v>
      </c>
      <c r="AI206" s="1060" t="s">
        <v>16298</v>
      </c>
      <c r="AJ206" s="1043" t="s">
        <v>16258</v>
      </c>
      <c r="AK206" s="1200" t="s">
        <v>16258</v>
      </c>
      <c r="AL206" s="1060">
        <v>54</v>
      </c>
      <c r="AM206" s="1404">
        <v>45995</v>
      </c>
      <c r="AN206" s="1404">
        <v>45996</v>
      </c>
      <c r="AO206" s="1404">
        <v>45997</v>
      </c>
      <c r="AP206" s="1404">
        <v>45998</v>
      </c>
      <c r="AQ206" s="1404"/>
      <c r="AR206" s="1044"/>
      <c r="AS206" s="1034" t="s">
        <v>16629</v>
      </c>
      <c r="AT206" s="1034" t="s">
        <v>16626</v>
      </c>
      <c r="AU206" s="1034" t="s">
        <v>16630</v>
      </c>
      <c r="AV206" s="1034">
        <v>2.9871504</v>
      </c>
    </row>
    <row r="207" spans="1:48">
      <c r="A207" s="1030">
        <v>46027</v>
      </c>
      <c r="B207" s="1031" t="s">
        <v>389</v>
      </c>
      <c r="C207" s="1031" t="s">
        <v>16533</v>
      </c>
      <c r="D207" s="1032"/>
      <c r="E207" s="1033" t="s">
        <v>473</v>
      </c>
      <c r="F207" s="1034" t="s">
        <v>16146</v>
      </c>
      <c r="G207" s="1034">
        <v>700</v>
      </c>
      <c r="H207" s="1034" t="s">
        <v>833</v>
      </c>
      <c r="I207" s="1035">
        <v>5.5</v>
      </c>
      <c r="J207" s="1038">
        <v>22</v>
      </c>
      <c r="K207" s="1036">
        <v>0</v>
      </c>
      <c r="L207" s="1037"/>
      <c r="M207" s="1039">
        <v>8240</v>
      </c>
      <c r="N207" s="1038">
        <v>25</v>
      </c>
      <c r="O207" s="1036">
        <v>0</v>
      </c>
      <c r="P207" s="1037"/>
      <c r="Q207" s="1039">
        <v>9170</v>
      </c>
      <c r="R207" s="1038">
        <v>6</v>
      </c>
      <c r="S207" s="1036">
        <v>0</v>
      </c>
      <c r="T207" s="1037"/>
      <c r="U207" s="1039">
        <v>8610</v>
      </c>
      <c r="V207" s="1038">
        <v>19</v>
      </c>
      <c r="W207" s="1036">
        <v>0</v>
      </c>
      <c r="X207" s="1037"/>
      <c r="Y207" s="1039">
        <v>8700</v>
      </c>
      <c r="Z207" s="1040">
        <v>5.9016393442622954</v>
      </c>
      <c r="AA207" s="1040">
        <v>48</v>
      </c>
      <c r="AB207" s="1199">
        <v>1</v>
      </c>
      <c r="AC207" s="1040">
        <v>86.8</v>
      </c>
      <c r="AD207" s="1040">
        <v>6</v>
      </c>
      <c r="AE207" s="1040">
        <v>6</v>
      </c>
      <c r="AF207" s="1041" t="s">
        <v>236</v>
      </c>
      <c r="AG207" s="1041">
        <v>2</v>
      </c>
      <c r="AH207" s="1042" t="s">
        <v>16298</v>
      </c>
      <c r="AI207" s="1060" t="s">
        <v>16298</v>
      </c>
      <c r="AJ207" s="1043" t="s">
        <v>16258</v>
      </c>
      <c r="AK207" s="1200" t="s">
        <v>16258</v>
      </c>
      <c r="AL207" s="1060">
        <v>53</v>
      </c>
      <c r="AM207" s="1404">
        <v>46019</v>
      </c>
      <c r="AN207" s="1404">
        <v>46020</v>
      </c>
      <c r="AO207" s="1404">
        <v>46021</v>
      </c>
      <c r="AP207" s="1404"/>
      <c r="AQ207" s="1404"/>
      <c r="AR207" s="1044"/>
      <c r="AS207" s="1034" t="s">
        <v>16629</v>
      </c>
      <c r="AT207" s="1034" t="s">
        <v>16626</v>
      </c>
      <c r="AU207" s="1034" t="s">
        <v>16630</v>
      </c>
      <c r="AV207" s="1034">
        <v>3.1497984000000003</v>
      </c>
    </row>
    <row r="208" spans="1:48">
      <c r="A208" s="1030">
        <v>46027</v>
      </c>
      <c r="B208" s="1031" t="s">
        <v>418</v>
      </c>
      <c r="C208" s="1031" t="s">
        <v>16513</v>
      </c>
      <c r="D208" s="1032" t="s">
        <v>646</v>
      </c>
      <c r="E208" s="1033" t="s">
        <v>473</v>
      </c>
      <c r="F208" s="1034" t="s">
        <v>16514</v>
      </c>
      <c r="G208" s="1034">
        <v>670</v>
      </c>
      <c r="H208" s="1034" t="s">
        <v>666</v>
      </c>
      <c r="I208" s="1035">
        <v>5.5</v>
      </c>
      <c r="J208" s="1038">
        <v>42</v>
      </c>
      <c r="K208" s="1036">
        <v>0</v>
      </c>
      <c r="L208" s="1037">
        <v>8830</v>
      </c>
      <c r="M208" s="1039">
        <v>8430</v>
      </c>
      <c r="N208" s="1038">
        <v>13</v>
      </c>
      <c r="O208" s="1036">
        <v>3</v>
      </c>
      <c r="P208" s="1037">
        <v>7220</v>
      </c>
      <c r="Q208" s="1039">
        <v>7780</v>
      </c>
      <c r="R208" s="1038">
        <v>24</v>
      </c>
      <c r="S208" s="1036">
        <v>0</v>
      </c>
      <c r="T208" s="1037">
        <v>6940</v>
      </c>
      <c r="U208" s="1039">
        <v>9070</v>
      </c>
      <c r="V208" s="1038">
        <v>51</v>
      </c>
      <c r="W208" s="1036">
        <v>0</v>
      </c>
      <c r="X208" s="1037">
        <v>9070</v>
      </c>
      <c r="Y208" s="1039">
        <v>8150</v>
      </c>
      <c r="Z208" s="1040">
        <v>5.5813953488372094</v>
      </c>
      <c r="AA208" s="1040">
        <v>43.333333333333336</v>
      </c>
      <c r="AB208" s="1199">
        <v>0.99741586538461535</v>
      </c>
      <c r="AC208" s="1040">
        <v>81.862499999999997</v>
      </c>
      <c r="AD208" s="1040">
        <v>5.416666666666667</v>
      </c>
      <c r="AE208" s="1040">
        <v>5.291666666666667</v>
      </c>
      <c r="AF208" s="1041" t="s">
        <v>236</v>
      </c>
      <c r="AG208" s="1041">
        <v>1</v>
      </c>
      <c r="AH208" s="1042" t="s">
        <v>16298</v>
      </c>
      <c r="AI208" s="1060" t="s">
        <v>16298</v>
      </c>
      <c r="AJ208" s="1043" t="s">
        <v>16258</v>
      </c>
      <c r="AK208" s="1200" t="s">
        <v>16258</v>
      </c>
      <c r="AL208" s="1060">
        <v>56</v>
      </c>
      <c r="AM208" s="1404">
        <v>46023</v>
      </c>
      <c r="AN208" s="1404">
        <v>46024</v>
      </c>
      <c r="AO208" s="1404"/>
      <c r="AP208" s="1404"/>
      <c r="AQ208" s="1404"/>
      <c r="AR208" s="1044"/>
      <c r="AS208" s="1034" t="s">
        <v>16629</v>
      </c>
      <c r="AT208" s="1034" t="s">
        <v>16628</v>
      </c>
      <c r="AU208" s="1034" t="s">
        <v>16630</v>
      </c>
      <c r="AV208" s="1034">
        <v>5.6866276800000009</v>
      </c>
    </row>
    <row r="209" spans="1:48">
      <c r="A209" s="1030">
        <v>46027</v>
      </c>
      <c r="B209" s="1031" t="s">
        <v>240</v>
      </c>
      <c r="C209" s="1031" t="s">
        <v>645</v>
      </c>
      <c r="D209" s="1032"/>
      <c r="E209" s="1033" t="s">
        <v>420</v>
      </c>
      <c r="F209" s="1034" t="s">
        <v>420</v>
      </c>
      <c r="G209" s="1034" t="s">
        <v>420</v>
      </c>
      <c r="H209" s="1034" t="s">
        <v>420</v>
      </c>
      <c r="I209" s="1035" t="s">
        <v>420</v>
      </c>
      <c r="J209" s="1038"/>
      <c r="K209" s="1036"/>
      <c r="L209" s="1037" t="s">
        <v>16270</v>
      </c>
      <c r="M209" s="1039"/>
      <c r="N209" s="1038"/>
      <c r="O209" s="1036"/>
      <c r="P209" s="1037" t="s">
        <v>16270</v>
      </c>
      <c r="Q209" s="1039"/>
      <c r="R209" s="1038"/>
      <c r="S209" s="1036"/>
      <c r="T209" s="1037" t="s">
        <v>16270</v>
      </c>
      <c r="U209" s="1039"/>
      <c r="V209" s="1038"/>
      <c r="W209" s="1036"/>
      <c r="X209" s="1037" t="s">
        <v>16270</v>
      </c>
      <c r="Y209" s="1039"/>
      <c r="Z209" s="1240" t="s">
        <v>420</v>
      </c>
      <c r="AA209" s="1240" t="s">
        <v>420</v>
      </c>
      <c r="AB209" s="1241" t="s">
        <v>420</v>
      </c>
      <c r="AC209" s="1240"/>
      <c r="AD209" s="1240" t="s">
        <v>420</v>
      </c>
      <c r="AE209" s="1240" t="s">
        <v>420</v>
      </c>
      <c r="AF209" s="1242" t="s">
        <v>241</v>
      </c>
      <c r="AG209" s="1242">
        <v>12</v>
      </c>
      <c r="AH209" s="1042" t="s">
        <v>664</v>
      </c>
      <c r="AI209" s="1060" t="s">
        <v>16266</v>
      </c>
      <c r="AJ209" s="1060" t="s">
        <v>16271</v>
      </c>
      <c r="AK209" s="1200" t="s">
        <v>16271</v>
      </c>
      <c r="AL209" s="1060"/>
      <c r="AM209" s="1404"/>
      <c r="AN209" s="1404"/>
      <c r="AO209" s="1404"/>
      <c r="AP209" s="1404"/>
      <c r="AQ209" s="1404"/>
      <c r="AR209" s="1044"/>
      <c r="AS209" s="1034" t="s">
        <v>16625</v>
      </c>
      <c r="AT209" s="1034" t="s">
        <v>16636</v>
      </c>
      <c r="AU209" s="1034" t="s">
        <v>420</v>
      </c>
      <c r="AV209" s="1034" t="s">
        <v>420</v>
      </c>
    </row>
    <row r="210" spans="1:48">
      <c r="A210" s="1030">
        <v>46027</v>
      </c>
      <c r="B210" s="1031" t="s">
        <v>16640</v>
      </c>
      <c r="C210" s="1031" t="s">
        <v>386</v>
      </c>
      <c r="D210" s="1032"/>
      <c r="E210" s="1033" t="s">
        <v>420</v>
      </c>
      <c r="F210" s="1034" t="s">
        <v>420</v>
      </c>
      <c r="G210" s="1034" t="s">
        <v>420</v>
      </c>
      <c r="H210" s="1034" t="s">
        <v>420</v>
      </c>
      <c r="I210" s="1035" t="s">
        <v>420</v>
      </c>
      <c r="J210" s="1036"/>
      <c r="K210" s="1036"/>
      <c r="L210" s="1037" t="s">
        <v>16641</v>
      </c>
      <c r="M210" s="1037"/>
      <c r="N210" s="1038"/>
      <c r="O210" s="1036"/>
      <c r="P210" s="1037" t="s">
        <v>386</v>
      </c>
      <c r="Q210" s="1037"/>
      <c r="R210" s="1038"/>
      <c r="S210" s="1036"/>
      <c r="T210" s="1037" t="s">
        <v>386</v>
      </c>
      <c r="U210" s="1037"/>
      <c r="V210" s="1038"/>
      <c r="W210" s="1036"/>
      <c r="X210" s="1037" t="s">
        <v>386</v>
      </c>
      <c r="Y210" s="1039"/>
      <c r="Z210" s="1240" t="s">
        <v>420</v>
      </c>
      <c r="AA210" s="1240" t="s">
        <v>420</v>
      </c>
      <c r="AB210" s="1241" t="s">
        <v>420</v>
      </c>
      <c r="AC210" s="1240"/>
      <c r="AD210" s="1240" t="s">
        <v>420</v>
      </c>
      <c r="AE210" s="1240" t="s">
        <v>420</v>
      </c>
      <c r="AF210" s="1242" t="s">
        <v>241</v>
      </c>
      <c r="AG210" s="1242">
        <v>5</v>
      </c>
      <c r="AH210" s="1042" t="s">
        <v>664</v>
      </c>
      <c r="AI210" s="1060" t="s">
        <v>16266</v>
      </c>
      <c r="AJ210" s="1060" t="s">
        <v>16271</v>
      </c>
      <c r="AK210" s="1200" t="s">
        <v>16271</v>
      </c>
      <c r="AL210" s="1060"/>
      <c r="AM210" s="1404"/>
      <c r="AN210" s="1404"/>
      <c r="AO210" s="1404"/>
      <c r="AP210" s="1404"/>
      <c r="AQ210" s="1404"/>
      <c r="AR210" s="1044"/>
      <c r="AS210" s="1034" t="s">
        <v>16625</v>
      </c>
      <c r="AT210" s="1034" t="s">
        <v>16635</v>
      </c>
      <c r="AU210" s="1034" t="s">
        <v>420</v>
      </c>
      <c r="AV210" s="1034" t="s">
        <v>420</v>
      </c>
    </row>
    <row r="211" spans="1:48">
      <c r="A211" s="1030">
        <v>46027</v>
      </c>
      <c r="B211" s="1031" t="s">
        <v>464</v>
      </c>
      <c r="C211" s="1045" t="s">
        <v>645</v>
      </c>
      <c r="D211" s="1032"/>
      <c r="E211" s="1033" t="s">
        <v>420</v>
      </c>
      <c r="F211" s="1034" t="s">
        <v>420</v>
      </c>
      <c r="G211" s="1034" t="s">
        <v>420</v>
      </c>
      <c r="H211" s="1034" t="s">
        <v>420</v>
      </c>
      <c r="I211" s="1035" t="s">
        <v>420</v>
      </c>
      <c r="J211" s="1036"/>
      <c r="K211" s="1036"/>
      <c r="L211" s="1037" t="s">
        <v>645</v>
      </c>
      <c r="M211" s="1037"/>
      <c r="N211" s="1038"/>
      <c r="O211" s="1036"/>
      <c r="P211" s="1037" t="s">
        <v>645</v>
      </c>
      <c r="Q211" s="1037"/>
      <c r="R211" s="1038"/>
      <c r="S211" s="1036"/>
      <c r="T211" s="1037" t="s">
        <v>645</v>
      </c>
      <c r="U211" s="1037"/>
      <c r="V211" s="1038"/>
      <c r="W211" s="1036"/>
      <c r="X211" s="1037" t="s">
        <v>645</v>
      </c>
      <c r="Y211" s="1039"/>
      <c r="Z211" s="1040" t="s">
        <v>420</v>
      </c>
      <c r="AA211" s="1040" t="s">
        <v>645</v>
      </c>
      <c r="AB211" s="1199" t="s">
        <v>420</v>
      </c>
      <c r="AC211" s="1040" t="s">
        <v>420</v>
      </c>
      <c r="AD211" s="1040" t="s">
        <v>420</v>
      </c>
      <c r="AE211" s="1040" t="s">
        <v>420</v>
      </c>
      <c r="AF211" s="1041" t="s">
        <v>243</v>
      </c>
      <c r="AG211" s="1041">
        <v>1</v>
      </c>
      <c r="AH211" s="1042" t="s">
        <v>654</v>
      </c>
      <c r="AI211" s="1043" t="s">
        <v>654</v>
      </c>
      <c r="AJ211" s="1043" t="s">
        <v>654</v>
      </c>
      <c r="AK211" s="1200" t="s">
        <v>654</v>
      </c>
      <c r="AL211" s="1060"/>
      <c r="AM211" s="1404"/>
      <c r="AN211" s="1404"/>
      <c r="AO211" s="1404"/>
      <c r="AP211" s="1404"/>
      <c r="AQ211" s="1404"/>
      <c r="AR211" s="1044"/>
      <c r="AS211" s="1034" t="s">
        <v>16625</v>
      </c>
      <c r="AT211" s="1034" t="s">
        <v>16628</v>
      </c>
      <c r="AU211" s="1034" t="s">
        <v>420</v>
      </c>
      <c r="AV211" s="1034" t="s">
        <v>420</v>
      </c>
    </row>
    <row r="212" spans="1:48">
      <c r="A212" s="1030">
        <v>46027</v>
      </c>
      <c r="B212" s="1031" t="s">
        <v>16279</v>
      </c>
      <c r="C212" s="1045" t="s">
        <v>645</v>
      </c>
      <c r="D212" s="1032"/>
      <c r="E212" s="1033" t="s">
        <v>420</v>
      </c>
      <c r="F212" s="1034" t="s">
        <v>420</v>
      </c>
      <c r="G212" s="1034" t="s">
        <v>420</v>
      </c>
      <c r="H212" s="1034" t="s">
        <v>420</v>
      </c>
      <c r="I212" s="1035" t="s">
        <v>420</v>
      </c>
      <c r="J212" s="1036"/>
      <c r="K212" s="1036"/>
      <c r="L212" s="1037" t="s">
        <v>645</v>
      </c>
      <c r="M212" s="1037"/>
      <c r="N212" s="1038"/>
      <c r="O212" s="1036"/>
      <c r="P212" s="1037" t="s">
        <v>645</v>
      </c>
      <c r="Q212" s="1037"/>
      <c r="R212" s="1038"/>
      <c r="S212" s="1036"/>
      <c r="T212" s="1037" t="s">
        <v>645</v>
      </c>
      <c r="U212" s="1037"/>
      <c r="V212" s="1038"/>
      <c r="W212" s="1036"/>
      <c r="X212" s="1037" t="s">
        <v>645</v>
      </c>
      <c r="Y212" s="1039"/>
      <c r="Z212" s="1040" t="s">
        <v>420</v>
      </c>
      <c r="AA212" s="1040" t="s">
        <v>645</v>
      </c>
      <c r="AB212" s="1199" t="s">
        <v>420</v>
      </c>
      <c r="AC212" s="1040" t="s">
        <v>420</v>
      </c>
      <c r="AD212" s="1040" t="s">
        <v>420</v>
      </c>
      <c r="AE212" s="1040" t="s">
        <v>420</v>
      </c>
      <c r="AF212" s="1041" t="s">
        <v>243</v>
      </c>
      <c r="AG212" s="1041">
        <v>1</v>
      </c>
      <c r="AH212" s="1042" t="s">
        <v>654</v>
      </c>
      <c r="AI212" s="1043" t="s">
        <v>654</v>
      </c>
      <c r="AJ212" s="1043" t="s">
        <v>654</v>
      </c>
      <c r="AK212" s="1200" t="s">
        <v>654</v>
      </c>
      <c r="AL212" s="1060"/>
      <c r="AM212" s="1404"/>
      <c r="AN212" s="1404"/>
      <c r="AO212" s="1404"/>
      <c r="AP212" s="1404"/>
      <c r="AQ212" s="1404"/>
      <c r="AR212" s="1044"/>
      <c r="AS212" s="1034" t="s">
        <v>16625</v>
      </c>
      <c r="AT212" s="1034" t="s">
        <v>16628</v>
      </c>
      <c r="AU212" s="1034" t="s">
        <v>420</v>
      </c>
      <c r="AV212" s="1034" t="s">
        <v>420</v>
      </c>
    </row>
    <row r="213" spans="1:48">
      <c r="A213" s="1030">
        <v>46027</v>
      </c>
      <c r="B213" s="1031" t="s">
        <v>16280</v>
      </c>
      <c r="C213" s="1045" t="s">
        <v>645</v>
      </c>
      <c r="D213" s="1032"/>
      <c r="E213" s="1033" t="s">
        <v>420</v>
      </c>
      <c r="F213" s="1034" t="s">
        <v>420</v>
      </c>
      <c r="G213" s="1034" t="s">
        <v>420</v>
      </c>
      <c r="H213" s="1034" t="s">
        <v>420</v>
      </c>
      <c r="I213" s="1035" t="s">
        <v>420</v>
      </c>
      <c r="J213" s="1036"/>
      <c r="K213" s="1036"/>
      <c r="L213" s="1037" t="s">
        <v>645</v>
      </c>
      <c r="M213" s="1037"/>
      <c r="N213" s="1038"/>
      <c r="O213" s="1036"/>
      <c r="P213" s="1037" t="s">
        <v>645</v>
      </c>
      <c r="Q213" s="1037"/>
      <c r="R213" s="1038"/>
      <c r="S213" s="1036"/>
      <c r="T213" s="1037" t="s">
        <v>645</v>
      </c>
      <c r="U213" s="1037"/>
      <c r="V213" s="1038"/>
      <c r="W213" s="1036"/>
      <c r="X213" s="1037" t="s">
        <v>645</v>
      </c>
      <c r="Y213" s="1039"/>
      <c r="Z213" s="1040" t="s">
        <v>420</v>
      </c>
      <c r="AA213" s="1040" t="s">
        <v>645</v>
      </c>
      <c r="AB213" s="1199" t="s">
        <v>420</v>
      </c>
      <c r="AC213" s="1040" t="s">
        <v>420</v>
      </c>
      <c r="AD213" s="1040" t="s">
        <v>420</v>
      </c>
      <c r="AE213" s="1040" t="s">
        <v>420</v>
      </c>
      <c r="AF213" s="1041" t="s">
        <v>243</v>
      </c>
      <c r="AG213" s="1041">
        <v>1</v>
      </c>
      <c r="AH213" s="1042" t="s">
        <v>654</v>
      </c>
      <c r="AI213" s="1043" t="s">
        <v>654</v>
      </c>
      <c r="AJ213" s="1043" t="s">
        <v>654</v>
      </c>
      <c r="AK213" s="1200" t="s">
        <v>654</v>
      </c>
      <c r="AL213" s="1060"/>
      <c r="AM213" s="1404"/>
      <c r="AN213" s="1404"/>
      <c r="AO213" s="1404"/>
      <c r="AP213" s="1404"/>
      <c r="AQ213" s="1404"/>
      <c r="AR213" s="1044"/>
      <c r="AS213" s="1034" t="s">
        <v>16625</v>
      </c>
      <c r="AT213" s="1034" t="s">
        <v>16628</v>
      </c>
      <c r="AU213" s="1034" t="s">
        <v>420</v>
      </c>
      <c r="AV213" s="1034" t="s">
        <v>420</v>
      </c>
    </row>
    <row r="214" spans="1:48">
      <c r="A214" s="1030">
        <v>46027</v>
      </c>
      <c r="B214" s="1031" t="s">
        <v>16281</v>
      </c>
      <c r="C214" s="1045" t="s">
        <v>645</v>
      </c>
      <c r="D214" s="1032"/>
      <c r="E214" s="1033" t="s">
        <v>420</v>
      </c>
      <c r="F214" s="1034" t="s">
        <v>420</v>
      </c>
      <c r="G214" s="1034" t="s">
        <v>420</v>
      </c>
      <c r="H214" s="1034" t="s">
        <v>420</v>
      </c>
      <c r="I214" s="1035" t="s">
        <v>420</v>
      </c>
      <c r="J214" s="1036"/>
      <c r="K214" s="1036"/>
      <c r="L214" s="1037" t="s">
        <v>645</v>
      </c>
      <c r="M214" s="1037"/>
      <c r="N214" s="1038"/>
      <c r="O214" s="1036"/>
      <c r="P214" s="1037" t="s">
        <v>645</v>
      </c>
      <c r="Q214" s="1037"/>
      <c r="R214" s="1038"/>
      <c r="S214" s="1036"/>
      <c r="T214" s="1037" t="s">
        <v>645</v>
      </c>
      <c r="U214" s="1037"/>
      <c r="V214" s="1038"/>
      <c r="W214" s="1036"/>
      <c r="X214" s="1037" t="s">
        <v>645</v>
      </c>
      <c r="Y214" s="1039"/>
      <c r="Z214" s="1040" t="s">
        <v>420</v>
      </c>
      <c r="AA214" s="1040" t="s">
        <v>645</v>
      </c>
      <c r="AB214" s="1199" t="s">
        <v>420</v>
      </c>
      <c r="AC214" s="1040" t="s">
        <v>420</v>
      </c>
      <c r="AD214" s="1040" t="s">
        <v>420</v>
      </c>
      <c r="AE214" s="1040" t="s">
        <v>420</v>
      </c>
      <c r="AF214" s="1041" t="s">
        <v>243</v>
      </c>
      <c r="AG214" s="1041">
        <v>1</v>
      </c>
      <c r="AH214" s="1042" t="s">
        <v>16278</v>
      </c>
      <c r="AI214" s="1043" t="s">
        <v>654</v>
      </c>
      <c r="AJ214" s="1043" t="s">
        <v>654</v>
      </c>
      <c r="AK214" s="1200" t="s">
        <v>654</v>
      </c>
      <c r="AL214" s="1060"/>
      <c r="AM214" s="1404"/>
      <c r="AN214" s="1404"/>
      <c r="AO214" s="1404"/>
      <c r="AP214" s="1404"/>
      <c r="AQ214" s="1404"/>
      <c r="AR214" s="1044"/>
      <c r="AS214" s="1034" t="s">
        <v>16625</v>
      </c>
      <c r="AT214" s="1034" t="s">
        <v>16628</v>
      </c>
      <c r="AU214" s="1034" t="s">
        <v>420</v>
      </c>
      <c r="AV214" s="1034" t="s">
        <v>420</v>
      </c>
    </row>
    <row r="215" spans="1:48">
      <c r="A215" s="1030">
        <v>46027</v>
      </c>
      <c r="B215" s="1031" t="s">
        <v>16282</v>
      </c>
      <c r="C215" s="1045" t="s">
        <v>645</v>
      </c>
      <c r="D215" s="1032"/>
      <c r="E215" s="1033" t="s">
        <v>420</v>
      </c>
      <c r="F215" s="1034" t="s">
        <v>420</v>
      </c>
      <c r="G215" s="1034" t="s">
        <v>420</v>
      </c>
      <c r="H215" s="1034" t="s">
        <v>420</v>
      </c>
      <c r="I215" s="1035" t="s">
        <v>420</v>
      </c>
      <c r="J215" s="1036"/>
      <c r="K215" s="1036"/>
      <c r="L215" s="1037" t="s">
        <v>645</v>
      </c>
      <c r="M215" s="1037"/>
      <c r="N215" s="1038"/>
      <c r="O215" s="1036"/>
      <c r="P215" s="1037" t="s">
        <v>645</v>
      </c>
      <c r="Q215" s="1037"/>
      <c r="R215" s="1038"/>
      <c r="S215" s="1036"/>
      <c r="T215" s="1037" t="s">
        <v>645</v>
      </c>
      <c r="U215" s="1037"/>
      <c r="V215" s="1038"/>
      <c r="W215" s="1036"/>
      <c r="X215" s="1037" t="s">
        <v>645</v>
      </c>
      <c r="Y215" s="1039"/>
      <c r="Z215" s="1040" t="s">
        <v>420</v>
      </c>
      <c r="AA215" s="1040" t="s">
        <v>645</v>
      </c>
      <c r="AB215" s="1199" t="s">
        <v>420</v>
      </c>
      <c r="AC215" s="1040" t="s">
        <v>420</v>
      </c>
      <c r="AD215" s="1040" t="s">
        <v>420</v>
      </c>
      <c r="AE215" s="1040" t="s">
        <v>420</v>
      </c>
      <c r="AF215" s="1041" t="s">
        <v>243</v>
      </c>
      <c r="AG215" s="1041">
        <v>1</v>
      </c>
      <c r="AH215" s="1042" t="s">
        <v>654</v>
      </c>
      <c r="AI215" s="1043" t="s">
        <v>654</v>
      </c>
      <c r="AJ215" s="1043" t="s">
        <v>654</v>
      </c>
      <c r="AK215" s="1200" t="s">
        <v>654</v>
      </c>
      <c r="AL215" s="1060"/>
      <c r="AM215" s="1404"/>
      <c r="AN215" s="1404"/>
      <c r="AO215" s="1404"/>
      <c r="AP215" s="1404"/>
      <c r="AQ215" s="1404"/>
      <c r="AR215" s="1044"/>
      <c r="AS215" s="1034" t="s">
        <v>16625</v>
      </c>
      <c r="AT215" s="1034" t="s">
        <v>16628</v>
      </c>
      <c r="AU215" s="1034" t="s">
        <v>420</v>
      </c>
      <c r="AV215" s="1034" t="s">
        <v>420</v>
      </c>
    </row>
    <row r="216" spans="1:48">
      <c r="A216" s="1030">
        <v>46027</v>
      </c>
      <c r="B216" s="1031" t="s">
        <v>16283</v>
      </c>
      <c r="C216" s="1045" t="s">
        <v>645</v>
      </c>
      <c r="D216" s="1032"/>
      <c r="E216" s="1033" t="s">
        <v>420</v>
      </c>
      <c r="F216" s="1034" t="s">
        <v>420</v>
      </c>
      <c r="G216" s="1034" t="s">
        <v>420</v>
      </c>
      <c r="H216" s="1034" t="s">
        <v>420</v>
      </c>
      <c r="I216" s="1035" t="s">
        <v>420</v>
      </c>
      <c r="J216" s="1036"/>
      <c r="K216" s="1036"/>
      <c r="L216" s="1037" t="s">
        <v>645</v>
      </c>
      <c r="M216" s="1037"/>
      <c r="N216" s="1038"/>
      <c r="O216" s="1036"/>
      <c r="P216" s="1037" t="s">
        <v>645</v>
      </c>
      <c r="Q216" s="1037"/>
      <c r="R216" s="1038"/>
      <c r="S216" s="1036"/>
      <c r="T216" s="1037" t="s">
        <v>645</v>
      </c>
      <c r="U216" s="1037"/>
      <c r="V216" s="1038"/>
      <c r="W216" s="1036"/>
      <c r="X216" s="1037" t="s">
        <v>645</v>
      </c>
      <c r="Y216" s="1039"/>
      <c r="Z216" s="1040" t="s">
        <v>420</v>
      </c>
      <c r="AA216" s="1040" t="s">
        <v>645</v>
      </c>
      <c r="AB216" s="1199" t="s">
        <v>420</v>
      </c>
      <c r="AC216" s="1040" t="s">
        <v>420</v>
      </c>
      <c r="AD216" s="1040" t="s">
        <v>420</v>
      </c>
      <c r="AE216" s="1040" t="s">
        <v>420</v>
      </c>
      <c r="AF216" s="1041" t="s">
        <v>243</v>
      </c>
      <c r="AG216" s="1041">
        <v>1</v>
      </c>
      <c r="AH216" s="1042" t="s">
        <v>654</v>
      </c>
      <c r="AI216" s="1043" t="s">
        <v>654</v>
      </c>
      <c r="AJ216" s="1043" t="s">
        <v>654</v>
      </c>
      <c r="AK216" s="1200" t="s">
        <v>654</v>
      </c>
      <c r="AL216" s="1060"/>
      <c r="AM216" s="1404"/>
      <c r="AN216" s="1404"/>
      <c r="AO216" s="1404"/>
      <c r="AP216" s="1404"/>
      <c r="AQ216" s="1404"/>
      <c r="AR216" s="1044"/>
      <c r="AS216" s="1034" t="s">
        <v>16625</v>
      </c>
      <c r="AT216" s="1034" t="s">
        <v>16628</v>
      </c>
      <c r="AU216" s="1034" t="s">
        <v>420</v>
      </c>
      <c r="AV216" s="1034" t="s">
        <v>420</v>
      </c>
    </row>
    <row r="217" spans="1:48">
      <c r="A217" s="1030">
        <v>46027</v>
      </c>
      <c r="B217" s="1031" t="s">
        <v>16284</v>
      </c>
      <c r="C217" s="1045" t="s">
        <v>645</v>
      </c>
      <c r="D217" s="1032"/>
      <c r="E217" s="1033" t="s">
        <v>420</v>
      </c>
      <c r="F217" s="1034" t="s">
        <v>420</v>
      </c>
      <c r="G217" s="1034" t="s">
        <v>420</v>
      </c>
      <c r="H217" s="1034" t="s">
        <v>420</v>
      </c>
      <c r="I217" s="1035" t="s">
        <v>420</v>
      </c>
      <c r="J217" s="1036"/>
      <c r="K217" s="1036"/>
      <c r="L217" s="1037" t="s">
        <v>645</v>
      </c>
      <c r="M217" s="1037"/>
      <c r="N217" s="1038"/>
      <c r="O217" s="1036"/>
      <c r="P217" s="1037" t="s">
        <v>645</v>
      </c>
      <c r="Q217" s="1037"/>
      <c r="R217" s="1038"/>
      <c r="S217" s="1036"/>
      <c r="T217" s="1037" t="s">
        <v>645</v>
      </c>
      <c r="U217" s="1037"/>
      <c r="V217" s="1038"/>
      <c r="W217" s="1036"/>
      <c r="X217" s="1037" t="s">
        <v>645</v>
      </c>
      <c r="Y217" s="1039"/>
      <c r="Z217" s="1040" t="s">
        <v>420</v>
      </c>
      <c r="AA217" s="1040" t="s">
        <v>645</v>
      </c>
      <c r="AB217" s="1199" t="s">
        <v>420</v>
      </c>
      <c r="AC217" s="1040" t="s">
        <v>420</v>
      </c>
      <c r="AD217" s="1040" t="s">
        <v>420</v>
      </c>
      <c r="AE217" s="1040" t="s">
        <v>420</v>
      </c>
      <c r="AF217" s="1041" t="s">
        <v>243</v>
      </c>
      <c r="AG217" s="1041">
        <v>1</v>
      </c>
      <c r="AH217" s="1042" t="s">
        <v>654</v>
      </c>
      <c r="AI217" s="1043" t="s">
        <v>654</v>
      </c>
      <c r="AJ217" s="1043" t="s">
        <v>654</v>
      </c>
      <c r="AK217" s="1200" t="s">
        <v>654</v>
      </c>
      <c r="AL217" s="1060"/>
      <c r="AM217" s="1404"/>
      <c r="AN217" s="1404"/>
      <c r="AO217" s="1404"/>
      <c r="AP217" s="1404"/>
      <c r="AQ217" s="1404"/>
      <c r="AR217" s="1044"/>
      <c r="AS217" s="1034" t="s">
        <v>16625</v>
      </c>
      <c r="AT217" s="1034" t="s">
        <v>16628</v>
      </c>
      <c r="AU217" s="1034" t="s">
        <v>420</v>
      </c>
      <c r="AV217" s="1034" t="s">
        <v>420</v>
      </c>
    </row>
    <row r="218" spans="1:48" ht="17.25" thickBot="1">
      <c r="A218" s="1046">
        <v>46027</v>
      </c>
      <c r="B218" s="1047" t="s">
        <v>16285</v>
      </c>
      <c r="C218" s="1048" t="s">
        <v>645</v>
      </c>
      <c r="D218" s="1049"/>
      <c r="E218" s="1243" t="s">
        <v>420</v>
      </c>
      <c r="F218" s="1050" t="s">
        <v>420</v>
      </c>
      <c r="G218" s="1050" t="s">
        <v>420</v>
      </c>
      <c r="H218" s="1050" t="s">
        <v>420</v>
      </c>
      <c r="I218" s="1244" t="s">
        <v>420</v>
      </c>
      <c r="J218" s="1051"/>
      <c r="K218" s="1051"/>
      <c r="L218" s="1052" t="s">
        <v>645</v>
      </c>
      <c r="M218" s="1052"/>
      <c r="N218" s="1053"/>
      <c r="O218" s="1051"/>
      <c r="P218" s="1052" t="s">
        <v>645</v>
      </c>
      <c r="Q218" s="1052"/>
      <c r="R218" s="1053"/>
      <c r="S218" s="1051"/>
      <c r="T218" s="1052" t="s">
        <v>645</v>
      </c>
      <c r="U218" s="1052"/>
      <c r="V218" s="1053"/>
      <c r="W218" s="1051"/>
      <c r="X218" s="1052" t="s">
        <v>645</v>
      </c>
      <c r="Y218" s="1054"/>
      <c r="Z218" s="1055" t="s">
        <v>420</v>
      </c>
      <c r="AA218" s="1055" t="s">
        <v>645</v>
      </c>
      <c r="AB218" s="1201" t="s">
        <v>420</v>
      </c>
      <c r="AC218" s="1055" t="s">
        <v>420</v>
      </c>
      <c r="AD218" s="1055" t="s">
        <v>420</v>
      </c>
      <c r="AE218" s="1055" t="s">
        <v>420</v>
      </c>
      <c r="AF218" s="1056" t="s">
        <v>243</v>
      </c>
      <c r="AG218" s="1056">
        <v>1</v>
      </c>
      <c r="AH218" s="1245" t="s">
        <v>654</v>
      </c>
      <c r="AI218" s="1057" t="s">
        <v>654</v>
      </c>
      <c r="AJ218" s="1057" t="s">
        <v>654</v>
      </c>
      <c r="AK218" s="1202" t="s">
        <v>654</v>
      </c>
      <c r="AL218" s="1246"/>
      <c r="AM218" s="1409"/>
      <c r="AN218" s="1409"/>
      <c r="AO218" s="1409"/>
      <c r="AP218" s="1409"/>
      <c r="AQ218" s="1409"/>
      <c r="AR218" s="1058"/>
      <c r="AS218" s="1050" t="s">
        <v>16625</v>
      </c>
      <c r="AT218" s="1050" t="s">
        <v>16628</v>
      </c>
      <c r="AU218" s="1050" t="s">
        <v>420</v>
      </c>
      <c r="AV218" s="1050" t="s">
        <v>420</v>
      </c>
    </row>
    <row r="219" spans="1:48">
      <c r="A219" s="1015">
        <v>46028</v>
      </c>
      <c r="B219" s="1016" t="s">
        <v>212</v>
      </c>
      <c r="C219" s="1016" t="s">
        <v>16558</v>
      </c>
      <c r="D219" s="1017"/>
      <c r="E219" s="1018" t="s">
        <v>1936</v>
      </c>
      <c r="F219" s="1019" t="s">
        <v>16560</v>
      </c>
      <c r="G219" s="1019">
        <v>500</v>
      </c>
      <c r="H219" s="1019" t="s">
        <v>911</v>
      </c>
      <c r="I219" s="1020">
        <v>2</v>
      </c>
      <c r="J219" s="1023">
        <v>10</v>
      </c>
      <c r="K219" s="1021">
        <v>0</v>
      </c>
      <c r="L219" s="1022">
        <v>8954</v>
      </c>
      <c r="M219" s="1024"/>
      <c r="N219" s="1023">
        <v>6</v>
      </c>
      <c r="O219" s="1021">
        <v>0</v>
      </c>
      <c r="P219" s="1022">
        <v>9280</v>
      </c>
      <c r="Q219" s="1024"/>
      <c r="R219" s="1023">
        <v>6</v>
      </c>
      <c r="S219" s="1021">
        <v>0</v>
      </c>
      <c r="T219" s="1022">
        <v>9132</v>
      </c>
      <c r="U219" s="1024"/>
      <c r="V219" s="1023">
        <v>22</v>
      </c>
      <c r="W219" s="1021">
        <v>0</v>
      </c>
      <c r="X219" s="1022">
        <v>9009</v>
      </c>
      <c r="Y219" s="1024"/>
      <c r="Z219" s="1025">
        <v>3</v>
      </c>
      <c r="AA219" s="1025">
        <v>29.333333333333332</v>
      </c>
      <c r="AB219" s="1198">
        <v>1</v>
      </c>
      <c r="AC219" s="1025">
        <v>90.9375</v>
      </c>
      <c r="AD219" s="1025">
        <v>3.6666666666666665</v>
      </c>
      <c r="AE219" s="1025">
        <v>3.6666666666666665</v>
      </c>
      <c r="AF219" s="1026" t="s">
        <v>213</v>
      </c>
      <c r="AG219" s="1026">
        <v>2</v>
      </c>
      <c r="AH219" s="1027" t="s">
        <v>16286</v>
      </c>
      <c r="AI219" s="1059" t="s">
        <v>642</v>
      </c>
      <c r="AJ219" s="1238" t="s">
        <v>16260</v>
      </c>
      <c r="AK219" s="1410" t="s">
        <v>748</v>
      </c>
      <c r="AL219" s="1059">
        <v>52</v>
      </c>
      <c r="AM219" s="1403">
        <v>46006</v>
      </c>
      <c r="AN219" s="1403">
        <v>46007</v>
      </c>
      <c r="AO219" s="1403">
        <v>46008</v>
      </c>
      <c r="AP219" s="1403">
        <v>46009</v>
      </c>
      <c r="AQ219" s="1403"/>
      <c r="AR219" s="1028"/>
      <c r="AS219" s="1019" t="s">
        <v>16625</v>
      </c>
      <c r="AT219" s="1019" t="s">
        <v>16626</v>
      </c>
      <c r="AU219" s="1019" t="s">
        <v>16627</v>
      </c>
      <c r="AV219" s="1019">
        <v>0.58927499999999999</v>
      </c>
    </row>
    <row r="220" spans="1:48">
      <c r="A220" s="1030">
        <v>46028</v>
      </c>
      <c r="B220" s="1031" t="s">
        <v>212</v>
      </c>
      <c r="C220" s="1031" t="s">
        <v>16508</v>
      </c>
      <c r="D220" s="1032"/>
      <c r="E220" s="1033" t="s">
        <v>1936</v>
      </c>
      <c r="F220" s="1034" t="s">
        <v>16509</v>
      </c>
      <c r="G220" s="1034">
        <v>500</v>
      </c>
      <c r="H220" s="1034" t="s">
        <v>864</v>
      </c>
      <c r="I220" s="1035">
        <v>2</v>
      </c>
      <c r="J220" s="1038"/>
      <c r="K220" s="1036"/>
      <c r="L220" s="1037" t="s">
        <v>16268</v>
      </c>
      <c r="M220" s="1039"/>
      <c r="N220" s="1038"/>
      <c r="O220" s="1036"/>
      <c r="P220" s="1037"/>
      <c r="Q220" s="1039" t="s">
        <v>127</v>
      </c>
      <c r="R220" s="1038"/>
      <c r="S220" s="1036"/>
      <c r="T220" s="1037"/>
      <c r="U220" s="1039" t="s">
        <v>127</v>
      </c>
      <c r="V220" s="1038"/>
      <c r="W220" s="1036"/>
      <c r="X220" s="1037"/>
      <c r="Y220" s="1039" t="s">
        <v>127</v>
      </c>
      <c r="Z220" s="1040">
        <v>3</v>
      </c>
      <c r="AA220" s="1040" t="s">
        <v>127</v>
      </c>
      <c r="AB220" s="1199" t="s">
        <v>420</v>
      </c>
      <c r="AC220" s="1040" t="s">
        <v>420</v>
      </c>
      <c r="AD220" s="1040" t="s">
        <v>420</v>
      </c>
      <c r="AE220" s="1040" t="s">
        <v>420</v>
      </c>
      <c r="AF220" s="1041" t="s">
        <v>213</v>
      </c>
      <c r="AG220" s="1041">
        <v>2</v>
      </c>
      <c r="AH220" s="1042" t="s">
        <v>16286</v>
      </c>
      <c r="AI220" s="1060" t="s">
        <v>642</v>
      </c>
      <c r="AJ220" s="1238" t="s">
        <v>748</v>
      </c>
      <c r="AK220" s="1239" t="s">
        <v>748</v>
      </c>
      <c r="AL220" s="1060">
        <v>52</v>
      </c>
      <c r="AM220" s="1404">
        <v>45997</v>
      </c>
      <c r="AN220" s="1404">
        <v>45998</v>
      </c>
      <c r="AO220" s="1404"/>
      <c r="AP220" s="1404"/>
      <c r="AQ220" s="1404"/>
      <c r="AR220" s="1044"/>
      <c r="AS220" s="1034" t="s">
        <v>16625</v>
      </c>
      <c r="AT220" s="1034" t="s">
        <v>16626</v>
      </c>
      <c r="AU220" s="1034" t="s">
        <v>16627</v>
      </c>
      <c r="AV220" s="1034" t="s">
        <v>420</v>
      </c>
    </row>
    <row r="221" spans="1:48">
      <c r="A221" s="1030">
        <v>46028</v>
      </c>
      <c r="B221" s="1031" t="s">
        <v>214</v>
      </c>
      <c r="C221" s="1031" t="s">
        <v>16540</v>
      </c>
      <c r="D221" s="1032"/>
      <c r="E221" s="1033" t="s">
        <v>799</v>
      </c>
      <c r="F221" s="1034" t="s">
        <v>16542</v>
      </c>
      <c r="G221" s="1034">
        <v>700</v>
      </c>
      <c r="H221" s="1034" t="s">
        <v>973</v>
      </c>
      <c r="I221" s="1035">
        <v>5</v>
      </c>
      <c r="J221" s="1038"/>
      <c r="K221" s="1036"/>
      <c r="L221" s="1037" t="s">
        <v>16268</v>
      </c>
      <c r="M221" s="1039" t="s">
        <v>645</v>
      </c>
      <c r="N221" s="1038"/>
      <c r="O221" s="1036"/>
      <c r="P221" s="1037" t="s">
        <v>16268</v>
      </c>
      <c r="Q221" s="1039" t="s">
        <v>16270</v>
      </c>
      <c r="R221" s="1038"/>
      <c r="S221" s="1036"/>
      <c r="T221" s="1037" t="s">
        <v>16268</v>
      </c>
      <c r="U221" s="1037" t="s">
        <v>645</v>
      </c>
      <c r="V221" s="1038"/>
      <c r="W221" s="1036"/>
      <c r="X221" s="1037" t="s">
        <v>16268</v>
      </c>
      <c r="Y221" s="1039" t="s">
        <v>645</v>
      </c>
      <c r="Z221" s="1040">
        <v>1.6197975253093364</v>
      </c>
      <c r="AA221" s="1040" t="s">
        <v>127</v>
      </c>
      <c r="AB221" s="1199" t="s">
        <v>420</v>
      </c>
      <c r="AC221" s="1040" t="s">
        <v>420</v>
      </c>
      <c r="AD221" s="1040" t="s">
        <v>420</v>
      </c>
      <c r="AE221" s="1040" t="s">
        <v>420</v>
      </c>
      <c r="AF221" s="1041" t="s">
        <v>213</v>
      </c>
      <c r="AG221" s="1041">
        <v>1</v>
      </c>
      <c r="AH221" s="1042" t="s">
        <v>16286</v>
      </c>
      <c r="AI221" s="1060" t="s">
        <v>642</v>
      </c>
      <c r="AJ221" s="1238" t="s">
        <v>667</v>
      </c>
      <c r="AK221" s="1239" t="s">
        <v>667</v>
      </c>
      <c r="AL221" s="1060">
        <v>53</v>
      </c>
      <c r="AM221" s="1404">
        <v>45887</v>
      </c>
      <c r="AN221" s="1404">
        <v>45888</v>
      </c>
      <c r="AO221" s="1404"/>
      <c r="AP221" s="1404"/>
      <c r="AQ221" s="1404"/>
      <c r="AR221" s="1044"/>
      <c r="AS221" s="1034" t="s">
        <v>16625</v>
      </c>
      <c r="AT221" s="1034" t="s">
        <v>16628</v>
      </c>
      <c r="AU221" s="1034" t="s">
        <v>16627</v>
      </c>
      <c r="AV221" s="1034" t="s">
        <v>420</v>
      </c>
    </row>
    <row r="222" spans="1:48">
      <c r="A222" s="1030">
        <v>46028</v>
      </c>
      <c r="B222" s="1031" t="s">
        <v>215</v>
      </c>
      <c r="C222" s="1031" t="s">
        <v>16554</v>
      </c>
      <c r="D222" s="1032" t="s">
        <v>646</v>
      </c>
      <c r="E222" s="1033" t="s">
        <v>471</v>
      </c>
      <c r="F222" s="1034" t="s">
        <v>16555</v>
      </c>
      <c r="G222" s="1034">
        <v>700</v>
      </c>
      <c r="H222" s="1034" t="s">
        <v>1088</v>
      </c>
      <c r="I222" s="1035">
        <v>5</v>
      </c>
      <c r="J222" s="1038">
        <v>42</v>
      </c>
      <c r="K222" s="1036">
        <v>0</v>
      </c>
      <c r="L222" s="1037">
        <v>8529</v>
      </c>
      <c r="M222" s="1039">
        <v>8374</v>
      </c>
      <c r="N222" s="1038">
        <v>20</v>
      </c>
      <c r="O222" s="1036">
        <v>0</v>
      </c>
      <c r="P222" s="1037">
        <v>8365</v>
      </c>
      <c r="Q222" s="1039">
        <v>8532</v>
      </c>
      <c r="R222" s="1038">
        <v>12</v>
      </c>
      <c r="S222" s="1036">
        <v>0</v>
      </c>
      <c r="T222" s="1037">
        <v>8353</v>
      </c>
      <c r="U222" s="1039">
        <v>8428</v>
      </c>
      <c r="V222" s="1038">
        <v>26</v>
      </c>
      <c r="W222" s="1036">
        <v>0</v>
      </c>
      <c r="X222" s="1037">
        <v>8264</v>
      </c>
      <c r="Y222" s="1039">
        <v>8631</v>
      </c>
      <c r="Z222" s="1040">
        <v>3.2432432432432434</v>
      </c>
      <c r="AA222" s="1040">
        <v>16.666666666666668</v>
      </c>
      <c r="AB222" s="1199">
        <v>1</v>
      </c>
      <c r="AC222" s="1040">
        <v>84.344999999999999</v>
      </c>
      <c r="AD222" s="1040">
        <v>2.0833333333333335</v>
      </c>
      <c r="AE222" s="1040">
        <v>2.0833333333333335</v>
      </c>
      <c r="AF222" s="1041" t="s">
        <v>213</v>
      </c>
      <c r="AG222" s="1041">
        <v>0.5</v>
      </c>
      <c r="AH222" s="1042" t="s">
        <v>16286</v>
      </c>
      <c r="AI222" s="1060" t="s">
        <v>642</v>
      </c>
      <c r="AJ222" s="1238" t="s">
        <v>667</v>
      </c>
      <c r="AK222" s="1239" t="s">
        <v>667</v>
      </c>
      <c r="AL222" s="1060">
        <v>53</v>
      </c>
      <c r="AM222" s="1404">
        <v>46010</v>
      </c>
      <c r="AN222" s="1404">
        <v>46011</v>
      </c>
      <c r="AO222" s="1404">
        <v>46012</v>
      </c>
      <c r="AP222" s="1404"/>
      <c r="AQ222" s="1404"/>
      <c r="AR222" s="1044"/>
      <c r="AS222" s="1034" t="s">
        <v>16629</v>
      </c>
      <c r="AT222" s="1034" t="s">
        <v>16628</v>
      </c>
      <c r="AU222" s="1034" t="s">
        <v>16627</v>
      </c>
      <c r="AV222" s="1034">
        <v>1.53035568</v>
      </c>
    </row>
    <row r="223" spans="1:48">
      <c r="A223" s="1030">
        <v>46028</v>
      </c>
      <c r="B223" s="1031" t="s">
        <v>216</v>
      </c>
      <c r="C223" s="1031" t="s">
        <v>16570</v>
      </c>
      <c r="D223" s="1032"/>
      <c r="E223" s="1033" t="s">
        <v>15134</v>
      </c>
      <c r="F223" s="1034" t="s">
        <v>16572</v>
      </c>
      <c r="G223" s="1034">
        <v>600</v>
      </c>
      <c r="H223" s="1034" t="s">
        <v>1470</v>
      </c>
      <c r="I223" s="1035">
        <v>5</v>
      </c>
      <c r="J223" s="1038"/>
      <c r="K223" s="1036"/>
      <c r="L223" s="1037" t="s">
        <v>16268</v>
      </c>
      <c r="M223" s="1039" t="s">
        <v>16270</v>
      </c>
      <c r="N223" s="1038"/>
      <c r="O223" s="1036"/>
      <c r="P223" s="1037" t="s">
        <v>16268</v>
      </c>
      <c r="Q223" s="1039" t="s">
        <v>16270</v>
      </c>
      <c r="R223" s="1038"/>
      <c r="S223" s="1036"/>
      <c r="T223" s="1037" t="s">
        <v>16268</v>
      </c>
      <c r="U223" s="1037" t="s">
        <v>16270</v>
      </c>
      <c r="V223" s="1038"/>
      <c r="W223" s="1036"/>
      <c r="X223" s="1037" t="s">
        <v>16268</v>
      </c>
      <c r="Y223" s="1039" t="s">
        <v>645</v>
      </c>
      <c r="Z223" s="1040">
        <v>2.807017543859649</v>
      </c>
      <c r="AA223" s="1040" t="s">
        <v>127</v>
      </c>
      <c r="AB223" s="1199" t="s">
        <v>420</v>
      </c>
      <c r="AC223" s="1040" t="s">
        <v>420</v>
      </c>
      <c r="AD223" s="1040" t="s">
        <v>420</v>
      </c>
      <c r="AE223" s="1040" t="s">
        <v>420</v>
      </c>
      <c r="AF223" s="1041" t="s">
        <v>213</v>
      </c>
      <c r="AG223" s="1041">
        <v>1</v>
      </c>
      <c r="AH223" s="1042" t="s">
        <v>16286</v>
      </c>
      <c r="AI223" s="1060" t="s">
        <v>642</v>
      </c>
      <c r="AJ223" s="1043" t="s">
        <v>748</v>
      </c>
      <c r="AK223" s="1200" t="s">
        <v>748</v>
      </c>
      <c r="AL223" s="1060">
        <v>52</v>
      </c>
      <c r="AM223" s="1404">
        <v>46021</v>
      </c>
      <c r="AN223" s="1404">
        <v>46022</v>
      </c>
      <c r="AO223" s="1404">
        <v>46023</v>
      </c>
      <c r="AP223" s="1404"/>
      <c r="AQ223" s="1404"/>
      <c r="AR223" s="1044"/>
      <c r="AS223" s="1034" t="s">
        <v>16625</v>
      </c>
      <c r="AT223" s="1034" t="s">
        <v>16628</v>
      </c>
      <c r="AU223" s="1034" t="s">
        <v>16630</v>
      </c>
      <c r="AV223" s="1034" t="s">
        <v>420</v>
      </c>
    </row>
    <row r="224" spans="1:48">
      <c r="A224" s="1030">
        <v>46028</v>
      </c>
      <c r="B224" s="1031" t="s">
        <v>217</v>
      </c>
      <c r="C224" s="1031" t="s">
        <v>16110</v>
      </c>
      <c r="D224" s="1032"/>
      <c r="E224" s="1033" t="s">
        <v>455</v>
      </c>
      <c r="F224" s="1034" t="s">
        <v>16101</v>
      </c>
      <c r="G224" s="1034">
        <v>780</v>
      </c>
      <c r="H224" s="1034" t="s">
        <v>747</v>
      </c>
      <c r="I224" s="1035">
        <v>5</v>
      </c>
      <c r="J224" s="1038">
        <v>17</v>
      </c>
      <c r="K224" s="1036">
        <v>0</v>
      </c>
      <c r="L224" s="1037">
        <v>8659</v>
      </c>
      <c r="M224" s="1039"/>
      <c r="N224" s="1038">
        <v>14</v>
      </c>
      <c r="O224" s="1036">
        <v>0</v>
      </c>
      <c r="P224" s="1037">
        <v>8762</v>
      </c>
      <c r="Q224" s="1039"/>
      <c r="R224" s="1038">
        <v>5</v>
      </c>
      <c r="S224" s="1036">
        <v>0</v>
      </c>
      <c r="T224" s="1037">
        <v>8545</v>
      </c>
      <c r="U224" s="1039"/>
      <c r="V224" s="1038">
        <v>33</v>
      </c>
      <c r="W224" s="1036">
        <v>0</v>
      </c>
      <c r="X224" s="1037">
        <v>8058</v>
      </c>
      <c r="Y224" s="1039"/>
      <c r="Z224" s="1040">
        <v>1.815889029003783</v>
      </c>
      <c r="AA224" s="1040">
        <v>46</v>
      </c>
      <c r="AB224" s="1199">
        <v>1</v>
      </c>
      <c r="AC224" s="1040">
        <v>85.06</v>
      </c>
      <c r="AD224" s="1040">
        <v>5.75</v>
      </c>
      <c r="AE224" s="1040">
        <v>5.75</v>
      </c>
      <c r="AF224" s="1041" t="s">
        <v>213</v>
      </c>
      <c r="AG224" s="1041">
        <v>2</v>
      </c>
      <c r="AH224" s="1042" t="s">
        <v>16292</v>
      </c>
      <c r="AI224" s="1060" t="s">
        <v>15482</v>
      </c>
      <c r="AJ224" s="1060" t="s">
        <v>16263</v>
      </c>
      <c r="AK224" s="1412" t="s">
        <v>667</v>
      </c>
      <c r="AL224" s="1060">
        <v>53</v>
      </c>
      <c r="AM224" s="1404">
        <v>45993</v>
      </c>
      <c r="AN224" s="1404">
        <v>45994</v>
      </c>
      <c r="AO224" s="1404"/>
      <c r="AP224" s="1404"/>
      <c r="AQ224" s="1404"/>
      <c r="AR224" s="1044"/>
      <c r="AS224" s="1034" t="s">
        <v>16625</v>
      </c>
      <c r="AT224" s="1034" t="s">
        <v>16626</v>
      </c>
      <c r="AU224" s="1034" t="s">
        <v>16627</v>
      </c>
      <c r="AV224" s="1034">
        <v>0.85985452799999995</v>
      </c>
    </row>
    <row r="225" spans="1:48">
      <c r="A225" s="1030">
        <v>46028</v>
      </c>
      <c r="B225" s="1031" t="s">
        <v>217</v>
      </c>
      <c r="C225" s="1031" t="s">
        <v>16643</v>
      </c>
      <c r="D225" s="1032" t="s">
        <v>16644</v>
      </c>
      <c r="E225" s="1033" t="s">
        <v>738</v>
      </c>
      <c r="F225" s="1034" t="s">
        <v>16535</v>
      </c>
      <c r="G225" s="1034">
        <v>650</v>
      </c>
      <c r="H225" s="1034" t="s">
        <v>630</v>
      </c>
      <c r="I225" s="1035">
        <v>4</v>
      </c>
      <c r="J225" s="1038">
        <v>3</v>
      </c>
      <c r="K225" s="1036">
        <v>0</v>
      </c>
      <c r="L225" s="1037"/>
      <c r="M225" s="1037">
        <v>8305</v>
      </c>
      <c r="N225" s="1038">
        <v>11</v>
      </c>
      <c r="O225" s="1036">
        <v>0</v>
      </c>
      <c r="P225" s="1037"/>
      <c r="Q225" s="1037">
        <v>8821</v>
      </c>
      <c r="R225" s="1038">
        <v>4</v>
      </c>
      <c r="S225" s="1036">
        <v>1</v>
      </c>
      <c r="T225" s="1037"/>
      <c r="U225" s="1037">
        <v>9086</v>
      </c>
      <c r="V225" s="1038">
        <v>14</v>
      </c>
      <c r="W225" s="1036">
        <v>0</v>
      </c>
      <c r="X225" s="1037"/>
      <c r="Y225" s="1039">
        <v>8704</v>
      </c>
      <c r="Z225" s="1040">
        <v>2.5263157894736841</v>
      </c>
      <c r="AA225" s="1040">
        <v>21.333333333333332</v>
      </c>
      <c r="AB225" s="1199">
        <v>0.99809695512820518</v>
      </c>
      <c r="AC225" s="1040">
        <v>87.29</v>
      </c>
      <c r="AD225" s="1040">
        <v>2.6666666666666665</v>
      </c>
      <c r="AE225" s="1040">
        <v>2.5833333333333335</v>
      </c>
      <c r="AF225" s="1041" t="s">
        <v>213</v>
      </c>
      <c r="AG225" s="1041">
        <v>2</v>
      </c>
      <c r="AH225" s="1042" t="s">
        <v>16292</v>
      </c>
      <c r="AI225" s="1060" t="s">
        <v>15482</v>
      </c>
      <c r="AJ225" s="1060" t="s">
        <v>16263</v>
      </c>
      <c r="AK225" s="1407" t="s">
        <v>667</v>
      </c>
      <c r="AL225" s="1060">
        <v>49</v>
      </c>
      <c r="AM225" s="1404">
        <v>45997</v>
      </c>
      <c r="AN225" s="1404">
        <v>45998</v>
      </c>
      <c r="AO225" s="1404"/>
      <c r="AP225" s="1404"/>
      <c r="AQ225" s="1404"/>
      <c r="AR225" s="1044"/>
      <c r="AS225" s="1034" t="s">
        <v>16625</v>
      </c>
      <c r="AT225" s="1034" t="s">
        <v>16626</v>
      </c>
      <c r="AU225" s="1034" t="s">
        <v>16632</v>
      </c>
      <c r="AV225" s="1034">
        <v>0.98044127999999997</v>
      </c>
    </row>
    <row r="226" spans="1:48">
      <c r="A226" s="1030">
        <v>46028</v>
      </c>
      <c r="B226" s="1031" t="s">
        <v>218</v>
      </c>
      <c r="C226" s="1031" t="s">
        <v>16506</v>
      </c>
      <c r="D226" s="1032" t="s">
        <v>646</v>
      </c>
      <c r="E226" s="1033" t="s">
        <v>471</v>
      </c>
      <c r="F226" s="1034" t="s">
        <v>15867</v>
      </c>
      <c r="G226" s="1034">
        <v>700</v>
      </c>
      <c r="H226" s="1034" t="s">
        <v>812</v>
      </c>
      <c r="I226" s="1035">
        <v>5</v>
      </c>
      <c r="J226" s="1038"/>
      <c r="K226" s="1036"/>
      <c r="L226" s="1037" t="s">
        <v>16274</v>
      </c>
      <c r="M226" s="1039"/>
      <c r="N226" s="1038"/>
      <c r="O226" s="1036"/>
      <c r="P226" s="1037" t="s">
        <v>16261</v>
      </c>
      <c r="Q226" s="1039"/>
      <c r="R226" s="1038">
        <v>38</v>
      </c>
      <c r="S226" s="1036">
        <v>0</v>
      </c>
      <c r="T226" s="1037">
        <v>6772</v>
      </c>
      <c r="U226" s="1039">
        <v>7148</v>
      </c>
      <c r="V226" s="1038">
        <v>32</v>
      </c>
      <c r="W226" s="1036">
        <v>0</v>
      </c>
      <c r="X226" s="1037">
        <v>8946</v>
      </c>
      <c r="Y226" s="1039">
        <v>8628</v>
      </c>
      <c r="Z226" s="1040">
        <v>3.2432432432432434</v>
      </c>
      <c r="AA226" s="1040" t="s">
        <v>660</v>
      </c>
      <c r="AB226" s="1199" t="s">
        <v>420</v>
      </c>
      <c r="AC226" s="1040" t="s">
        <v>420</v>
      </c>
      <c r="AD226" s="1040" t="s">
        <v>420</v>
      </c>
      <c r="AE226" s="1040" t="s">
        <v>420</v>
      </c>
      <c r="AF226" s="1041" t="s">
        <v>213</v>
      </c>
      <c r="AG226" s="1041">
        <v>0.5</v>
      </c>
      <c r="AH226" s="1042" t="s">
        <v>16292</v>
      </c>
      <c r="AI226" s="1060" t="s">
        <v>15482</v>
      </c>
      <c r="AJ226" s="1060" t="s">
        <v>16263</v>
      </c>
      <c r="AK226" s="1200" t="s">
        <v>667</v>
      </c>
      <c r="AL226" s="1060">
        <v>50</v>
      </c>
      <c r="AM226" s="1404">
        <v>46019</v>
      </c>
      <c r="AN226" s="1404">
        <v>46020</v>
      </c>
      <c r="AO226" s="1404">
        <v>46021</v>
      </c>
      <c r="AP226" s="1404"/>
      <c r="AQ226" s="1404"/>
      <c r="AR226" s="1044"/>
      <c r="AS226" s="1034" t="s">
        <v>16629</v>
      </c>
      <c r="AT226" s="1034" t="s">
        <v>16628</v>
      </c>
      <c r="AU226" s="1034" t="s">
        <v>16627</v>
      </c>
      <c r="AV226" s="1034" t="s">
        <v>420</v>
      </c>
    </row>
    <row r="227" spans="1:48">
      <c r="A227" s="1030">
        <v>46028</v>
      </c>
      <c r="B227" s="1031" t="s">
        <v>219</v>
      </c>
      <c r="C227" s="1031" t="s">
        <v>16496</v>
      </c>
      <c r="D227" s="1032"/>
      <c r="E227" s="1033" t="s">
        <v>1877</v>
      </c>
      <c r="F227" s="1034" t="s">
        <v>16497</v>
      </c>
      <c r="G227" s="1034">
        <v>500</v>
      </c>
      <c r="H227" s="1034" t="s">
        <v>1237</v>
      </c>
      <c r="I227" s="1035">
        <v>3.7</v>
      </c>
      <c r="J227" s="1038">
        <v>22</v>
      </c>
      <c r="K227" s="1036">
        <v>0</v>
      </c>
      <c r="L227" s="1037">
        <v>9147</v>
      </c>
      <c r="M227" s="1039">
        <v>8762</v>
      </c>
      <c r="N227" s="1038">
        <v>9</v>
      </c>
      <c r="O227" s="1036">
        <v>0</v>
      </c>
      <c r="P227" s="1037">
        <v>9314</v>
      </c>
      <c r="Q227" s="1039">
        <v>8929</v>
      </c>
      <c r="R227" s="1038">
        <v>8</v>
      </c>
      <c r="S227" s="1036">
        <v>0</v>
      </c>
      <c r="T227" s="1037">
        <v>9177</v>
      </c>
      <c r="U227" s="1039">
        <v>8856</v>
      </c>
      <c r="V227" s="1038">
        <v>17</v>
      </c>
      <c r="W227" s="1036">
        <v>3</v>
      </c>
      <c r="X227" s="1037">
        <v>9056</v>
      </c>
      <c r="Y227" s="1039">
        <v>8600</v>
      </c>
      <c r="Z227" s="1040">
        <v>1.5982241953385128</v>
      </c>
      <c r="AA227" s="1040">
        <v>18.666666666666668</v>
      </c>
      <c r="AB227" s="1199">
        <v>0.99097556089743588</v>
      </c>
      <c r="AC227" s="1040">
        <v>89.801249999999996</v>
      </c>
      <c r="AD227" s="1040">
        <v>2.3333333333333335</v>
      </c>
      <c r="AE227" s="1040">
        <v>2.2083333333333335</v>
      </c>
      <c r="AF227" s="1041" t="s">
        <v>213</v>
      </c>
      <c r="AG227" s="1041">
        <v>1</v>
      </c>
      <c r="AH227" s="1042" t="s">
        <v>16286</v>
      </c>
      <c r="AI227" s="1060" t="s">
        <v>642</v>
      </c>
      <c r="AJ227" s="1238" t="s">
        <v>16260</v>
      </c>
      <c r="AK227" s="1239" t="s">
        <v>748</v>
      </c>
      <c r="AL227" s="1060">
        <v>8</v>
      </c>
      <c r="AM227" s="1406">
        <v>46016</v>
      </c>
      <c r="AN227" s="1404">
        <v>46017</v>
      </c>
      <c r="AO227" s="1404">
        <v>46018</v>
      </c>
      <c r="AP227" s="1404">
        <v>46019</v>
      </c>
      <c r="AQ227" s="1404"/>
      <c r="AR227" s="1044"/>
      <c r="AS227" s="1034" t="s">
        <v>16625</v>
      </c>
      <c r="AT227" s="1034" t="s">
        <v>16628</v>
      </c>
      <c r="AU227" s="1034" t="s">
        <v>16627</v>
      </c>
      <c r="AV227" s="1034">
        <v>1.1638242000000001</v>
      </c>
    </row>
    <row r="228" spans="1:48">
      <c r="A228" s="1030">
        <v>46028</v>
      </c>
      <c r="B228" s="1031" t="s">
        <v>220</v>
      </c>
      <c r="C228" s="1031" t="s">
        <v>16515</v>
      </c>
      <c r="D228" s="1032"/>
      <c r="E228" s="1033" t="s">
        <v>478</v>
      </c>
      <c r="F228" s="1034" t="s">
        <v>16544</v>
      </c>
      <c r="G228" s="1034">
        <v>650</v>
      </c>
      <c r="H228" s="1034" t="s">
        <v>959</v>
      </c>
      <c r="I228" s="1035">
        <v>5</v>
      </c>
      <c r="J228" s="1038">
        <v>16</v>
      </c>
      <c r="K228" s="1036">
        <v>0</v>
      </c>
      <c r="L228" s="1037">
        <v>8281</v>
      </c>
      <c r="M228" s="1039">
        <v>9321</v>
      </c>
      <c r="N228" s="1038">
        <v>4</v>
      </c>
      <c r="O228" s="1036">
        <v>0</v>
      </c>
      <c r="P228" s="1037">
        <v>8344</v>
      </c>
      <c r="Q228" s="1039">
        <v>9214</v>
      </c>
      <c r="R228" s="1038">
        <v>14</v>
      </c>
      <c r="S228" s="1036">
        <v>0</v>
      </c>
      <c r="T228" s="1037">
        <v>8148</v>
      </c>
      <c r="U228" s="1039">
        <v>9126</v>
      </c>
      <c r="V228" s="1038">
        <v>18</v>
      </c>
      <c r="W228" s="1036">
        <v>3</v>
      </c>
      <c r="X228" s="1037">
        <v>8253</v>
      </c>
      <c r="Y228" s="1039">
        <v>9387</v>
      </c>
      <c r="Z228" s="1040">
        <v>1.5157894736842106</v>
      </c>
      <c r="AA228" s="1040">
        <v>17.333333333333332</v>
      </c>
      <c r="AB228" s="1199">
        <v>0.99048477564102566</v>
      </c>
      <c r="AC228" s="1040">
        <v>87.592500000000001</v>
      </c>
      <c r="AD228" s="1040">
        <v>2.1666666666666665</v>
      </c>
      <c r="AE228" s="1040">
        <v>2.0416666666666665</v>
      </c>
      <c r="AF228" s="1041" t="s">
        <v>213</v>
      </c>
      <c r="AG228" s="1041">
        <v>1</v>
      </c>
      <c r="AH228" s="1042" t="s">
        <v>16300</v>
      </c>
      <c r="AI228" s="1060" t="s">
        <v>844</v>
      </c>
      <c r="AJ228" s="1060" t="s">
        <v>16297</v>
      </c>
      <c r="AK228" s="1200" t="s">
        <v>845</v>
      </c>
      <c r="AL228" s="1060">
        <v>54</v>
      </c>
      <c r="AM228" s="1404">
        <v>46007</v>
      </c>
      <c r="AN228" s="1404"/>
      <c r="AO228" s="1404"/>
      <c r="AP228" s="1404"/>
      <c r="AQ228" s="1404"/>
      <c r="AR228" s="1044"/>
      <c r="AS228" s="1034" t="s">
        <v>16625</v>
      </c>
      <c r="AT228" s="1034" t="s">
        <v>16628</v>
      </c>
      <c r="AU228" s="1034" t="s">
        <v>16627</v>
      </c>
      <c r="AV228" s="1034">
        <v>1.4757584400000001</v>
      </c>
    </row>
    <row r="229" spans="1:48">
      <c r="A229" s="1030">
        <v>46028</v>
      </c>
      <c r="B229" s="1031" t="s">
        <v>221</v>
      </c>
      <c r="C229" s="1031" t="s">
        <v>645</v>
      </c>
      <c r="D229" s="1032"/>
      <c r="E229" s="1033" t="s">
        <v>420</v>
      </c>
      <c r="F229" s="1034" t="s">
        <v>420</v>
      </c>
      <c r="G229" s="1034" t="s">
        <v>420</v>
      </c>
      <c r="H229" s="1034" t="s">
        <v>420</v>
      </c>
      <c r="I229" s="1035" t="s">
        <v>420</v>
      </c>
      <c r="J229" s="1038"/>
      <c r="K229" s="1036"/>
      <c r="L229" s="1037" t="s">
        <v>645</v>
      </c>
      <c r="M229" s="1039"/>
      <c r="N229" s="1038"/>
      <c r="O229" s="1036"/>
      <c r="P229" s="1037" t="s">
        <v>645</v>
      </c>
      <c r="Q229" s="1039"/>
      <c r="R229" s="1038"/>
      <c r="S229" s="1036"/>
      <c r="T229" s="1037" t="s">
        <v>16270</v>
      </c>
      <c r="U229" s="1039"/>
      <c r="V229" s="1038"/>
      <c r="W229" s="1036"/>
      <c r="X229" s="1037" t="s">
        <v>645</v>
      </c>
      <c r="Y229" s="1039"/>
      <c r="Z229" s="1040" t="s">
        <v>420</v>
      </c>
      <c r="AA229" s="1040" t="s">
        <v>645</v>
      </c>
      <c r="AB229" s="1199" t="s">
        <v>420</v>
      </c>
      <c r="AC229" s="1040" t="s">
        <v>420</v>
      </c>
      <c r="AD229" s="1040" t="s">
        <v>420</v>
      </c>
      <c r="AE229" s="1040" t="s">
        <v>420</v>
      </c>
      <c r="AF229" s="1041" t="s">
        <v>213</v>
      </c>
      <c r="AG229" s="1041">
        <v>1</v>
      </c>
      <c r="AH229" s="1042" t="s">
        <v>16259</v>
      </c>
      <c r="AI229" s="1060" t="s">
        <v>655</v>
      </c>
      <c r="AJ229" s="1043" t="s">
        <v>16287</v>
      </c>
      <c r="AK229" s="1200" t="s">
        <v>643</v>
      </c>
      <c r="AL229" s="1060"/>
      <c r="AM229" s="1404"/>
      <c r="AN229" s="1404"/>
      <c r="AO229" s="1404"/>
      <c r="AP229" s="1404"/>
      <c r="AQ229" s="1404"/>
      <c r="AR229" s="1044"/>
      <c r="AS229" s="1034" t="s">
        <v>16625</v>
      </c>
      <c r="AT229" s="1034" t="s">
        <v>16628</v>
      </c>
      <c r="AU229" s="1034" t="s">
        <v>420</v>
      </c>
      <c r="AV229" s="1034" t="s">
        <v>420</v>
      </c>
    </row>
    <row r="230" spans="1:48">
      <c r="A230" s="1030">
        <v>46028</v>
      </c>
      <c r="B230" s="1031" t="s">
        <v>222</v>
      </c>
      <c r="C230" s="1031" t="s">
        <v>16140</v>
      </c>
      <c r="D230" s="1032"/>
      <c r="E230" s="1033" t="s">
        <v>455</v>
      </c>
      <c r="F230" s="1034" t="s">
        <v>16101</v>
      </c>
      <c r="G230" s="1034">
        <v>800</v>
      </c>
      <c r="H230" s="1034" t="s">
        <v>876</v>
      </c>
      <c r="I230" s="1035">
        <v>5</v>
      </c>
      <c r="J230" s="1038">
        <v>29</v>
      </c>
      <c r="K230" s="1036">
        <v>0</v>
      </c>
      <c r="L230" s="1037">
        <v>9129</v>
      </c>
      <c r="M230" s="1039">
        <v>8868</v>
      </c>
      <c r="N230" s="1038">
        <v>13</v>
      </c>
      <c r="O230" s="1036">
        <v>0</v>
      </c>
      <c r="P230" s="1037">
        <v>9315</v>
      </c>
      <c r="Q230" s="1039">
        <v>8927</v>
      </c>
      <c r="R230" s="1038">
        <v>10</v>
      </c>
      <c r="S230" s="1036">
        <v>1</v>
      </c>
      <c r="T230" s="1037">
        <v>9320</v>
      </c>
      <c r="U230" s="1039">
        <v>8926</v>
      </c>
      <c r="V230" s="1038">
        <v>18</v>
      </c>
      <c r="W230" s="1036">
        <v>1</v>
      </c>
      <c r="X230" s="1037">
        <v>9257</v>
      </c>
      <c r="Y230" s="1039">
        <v>8944</v>
      </c>
      <c r="Z230" s="1040">
        <v>1.8701298701298701</v>
      </c>
      <c r="AA230" s="1040">
        <v>23.333333333333332</v>
      </c>
      <c r="AB230" s="1199">
        <v>0.99485844017094016</v>
      </c>
      <c r="AC230" s="1040">
        <v>90.857500000000002</v>
      </c>
      <c r="AD230" s="1040">
        <v>2.9166666666666665</v>
      </c>
      <c r="AE230" s="1040">
        <v>2.8333333333333335</v>
      </c>
      <c r="AF230" s="1041" t="s">
        <v>213</v>
      </c>
      <c r="AG230" s="1041">
        <v>1</v>
      </c>
      <c r="AH230" s="1042" t="s">
        <v>16259</v>
      </c>
      <c r="AI230" s="1060" t="s">
        <v>655</v>
      </c>
      <c r="AJ230" s="1043" t="s">
        <v>16287</v>
      </c>
      <c r="AK230" s="1200" t="s">
        <v>643</v>
      </c>
      <c r="AL230" s="1060">
        <v>53</v>
      </c>
      <c r="AM230" s="1404">
        <v>45991</v>
      </c>
      <c r="AN230" s="1404">
        <v>45994</v>
      </c>
      <c r="AO230" s="1404">
        <v>45996</v>
      </c>
      <c r="AP230" s="1404"/>
      <c r="AQ230" s="1404"/>
      <c r="AR230" s="1044"/>
      <c r="AS230" s="1034" t="s">
        <v>16625</v>
      </c>
      <c r="AT230" s="1034" t="s">
        <v>16628</v>
      </c>
      <c r="AU230" s="1034" t="s">
        <v>16627</v>
      </c>
      <c r="AV230" s="1034">
        <v>1.8840211199999999</v>
      </c>
    </row>
    <row r="231" spans="1:48">
      <c r="A231" s="1030">
        <v>46028</v>
      </c>
      <c r="B231" s="1031" t="s">
        <v>223</v>
      </c>
      <c r="C231" s="1031" t="s">
        <v>16496</v>
      </c>
      <c r="D231" s="1032"/>
      <c r="E231" s="1033" t="s">
        <v>1877</v>
      </c>
      <c r="F231" s="1034" t="s">
        <v>16497</v>
      </c>
      <c r="G231" s="1034">
        <v>500</v>
      </c>
      <c r="H231" s="1034" t="s">
        <v>1237</v>
      </c>
      <c r="I231" s="1035">
        <v>3.7</v>
      </c>
      <c r="J231" s="1038">
        <v>11</v>
      </c>
      <c r="K231" s="1036">
        <v>0</v>
      </c>
      <c r="L231" s="1037">
        <v>9313</v>
      </c>
      <c r="M231" s="1039">
        <v>8917</v>
      </c>
      <c r="N231" s="1038">
        <v>7</v>
      </c>
      <c r="O231" s="1036">
        <v>0</v>
      </c>
      <c r="P231" s="1037">
        <v>9314</v>
      </c>
      <c r="Q231" s="1039">
        <v>9066</v>
      </c>
      <c r="R231" s="1038">
        <v>11</v>
      </c>
      <c r="S231" s="1036">
        <v>0</v>
      </c>
      <c r="T231" s="1037">
        <v>9355</v>
      </c>
      <c r="U231" s="1039">
        <v>9048</v>
      </c>
      <c r="V231" s="1038">
        <v>9</v>
      </c>
      <c r="W231" s="1036">
        <v>0</v>
      </c>
      <c r="X231" s="1037">
        <v>9373</v>
      </c>
      <c r="Y231" s="1039">
        <v>9038</v>
      </c>
      <c r="Z231" s="1040">
        <v>1.5982241953385128</v>
      </c>
      <c r="AA231" s="1040">
        <v>12.666666666666666</v>
      </c>
      <c r="AB231" s="1199">
        <v>1</v>
      </c>
      <c r="AC231" s="1040">
        <v>91.78</v>
      </c>
      <c r="AD231" s="1040">
        <v>1.5833333333333333</v>
      </c>
      <c r="AE231" s="1040">
        <v>1.5833333333333333</v>
      </c>
      <c r="AF231" s="1041" t="s">
        <v>213</v>
      </c>
      <c r="AG231" s="1041">
        <v>1</v>
      </c>
      <c r="AH231" s="1042" t="s">
        <v>16292</v>
      </c>
      <c r="AI231" s="1060" t="s">
        <v>15482</v>
      </c>
      <c r="AJ231" s="1060" t="s">
        <v>16263</v>
      </c>
      <c r="AK231" s="1200" t="s">
        <v>667</v>
      </c>
      <c r="AL231" s="1060">
        <v>8</v>
      </c>
      <c r="AM231" s="1406">
        <v>45958</v>
      </c>
      <c r="AN231" s="1404">
        <v>45959</v>
      </c>
      <c r="AO231" s="1404"/>
      <c r="AP231" s="1404"/>
      <c r="AQ231" s="1404"/>
      <c r="AR231" s="1044"/>
      <c r="AS231" s="1034" t="s">
        <v>16625</v>
      </c>
      <c r="AT231" s="1034" t="s">
        <v>16628</v>
      </c>
      <c r="AU231" s="1034" t="s">
        <v>16627</v>
      </c>
      <c r="AV231" s="1034">
        <v>1.1894688</v>
      </c>
    </row>
    <row r="232" spans="1:48">
      <c r="A232" s="1030">
        <v>46028</v>
      </c>
      <c r="B232" s="1031" t="s">
        <v>224</v>
      </c>
      <c r="C232" s="1031" t="s">
        <v>16511</v>
      </c>
      <c r="D232" s="1032" t="s">
        <v>646</v>
      </c>
      <c r="E232" s="1033" t="s">
        <v>471</v>
      </c>
      <c r="F232" s="1034" t="s">
        <v>15867</v>
      </c>
      <c r="G232" s="1034">
        <v>700</v>
      </c>
      <c r="H232" s="1034" t="s">
        <v>879</v>
      </c>
      <c r="I232" s="1035">
        <v>5</v>
      </c>
      <c r="J232" s="1038">
        <v>28</v>
      </c>
      <c r="K232" s="1036">
        <v>0</v>
      </c>
      <c r="L232" s="1037">
        <v>8756</v>
      </c>
      <c r="M232" s="1039">
        <v>8775</v>
      </c>
      <c r="N232" s="1038">
        <v>14</v>
      </c>
      <c r="O232" s="1036">
        <v>0</v>
      </c>
      <c r="P232" s="1037">
        <v>8773</v>
      </c>
      <c r="Q232" s="1039">
        <v>8389</v>
      </c>
      <c r="R232" s="1038">
        <v>20</v>
      </c>
      <c r="S232" s="1036">
        <v>0</v>
      </c>
      <c r="T232" s="1037">
        <v>8817</v>
      </c>
      <c r="U232" s="1039">
        <v>8460</v>
      </c>
      <c r="V232" s="1038">
        <v>38</v>
      </c>
      <c r="W232" s="1036">
        <v>0</v>
      </c>
      <c r="X232" s="1037">
        <v>8661</v>
      </c>
      <c r="Y232" s="1039">
        <v>8612</v>
      </c>
      <c r="Z232" s="1040">
        <v>3.2727272727272729</v>
      </c>
      <c r="AA232" s="1040">
        <v>16.666666666666668</v>
      </c>
      <c r="AB232" s="1199">
        <v>1</v>
      </c>
      <c r="AC232" s="1040">
        <v>86.553749999999994</v>
      </c>
      <c r="AD232" s="1040">
        <v>2.0833333333333335</v>
      </c>
      <c r="AE232" s="1040">
        <v>2.0833333333333335</v>
      </c>
      <c r="AF232" s="1041" t="s">
        <v>213</v>
      </c>
      <c r="AG232" s="1041">
        <v>0.5</v>
      </c>
      <c r="AH232" s="1042" t="s">
        <v>16292</v>
      </c>
      <c r="AI232" s="1060" t="s">
        <v>15482</v>
      </c>
      <c r="AJ232" s="1060" t="s">
        <v>16263</v>
      </c>
      <c r="AK232" s="1200" t="s">
        <v>667</v>
      </c>
      <c r="AL232" s="1060">
        <v>50</v>
      </c>
      <c r="AM232" s="1404">
        <v>46020</v>
      </c>
      <c r="AN232" s="1404">
        <v>46021</v>
      </c>
      <c r="AO232" s="1404"/>
      <c r="AP232" s="1404"/>
      <c r="AQ232" s="1404"/>
      <c r="AR232" s="1044"/>
      <c r="AS232" s="1034" t="s">
        <v>16629</v>
      </c>
      <c r="AT232" s="1034" t="s">
        <v>16628</v>
      </c>
      <c r="AU232" s="1034" t="s">
        <v>16627</v>
      </c>
      <c r="AV232" s="1034">
        <v>1.57043124</v>
      </c>
    </row>
    <row r="233" spans="1:48">
      <c r="A233" s="1030">
        <v>46028</v>
      </c>
      <c r="B233" s="1031" t="s">
        <v>225</v>
      </c>
      <c r="C233" s="1031" t="s">
        <v>16645</v>
      </c>
      <c r="D233" s="1032"/>
      <c r="E233" s="1033" t="s">
        <v>210</v>
      </c>
      <c r="F233" s="1034" t="s">
        <v>16492</v>
      </c>
      <c r="G233" s="1034">
        <v>650</v>
      </c>
      <c r="H233" s="1034" t="s">
        <v>629</v>
      </c>
      <c r="I233" s="1035">
        <v>5</v>
      </c>
      <c r="J233" s="1038">
        <v>22</v>
      </c>
      <c r="K233" s="1036">
        <v>0</v>
      </c>
      <c r="L233" s="1037">
        <v>9040</v>
      </c>
      <c r="M233" s="1039"/>
      <c r="N233" s="1038">
        <v>7</v>
      </c>
      <c r="O233" s="1036">
        <v>0</v>
      </c>
      <c r="P233" s="1037">
        <v>9123</v>
      </c>
      <c r="Q233" s="1039"/>
      <c r="R233" s="1038">
        <v>10</v>
      </c>
      <c r="S233" s="1036">
        <v>2</v>
      </c>
      <c r="T233" s="1037">
        <v>9111</v>
      </c>
      <c r="U233" s="1039"/>
      <c r="V233" s="1038">
        <v>17</v>
      </c>
      <c r="W233" s="1036">
        <v>0</v>
      </c>
      <c r="X233" s="1037">
        <v>9326</v>
      </c>
      <c r="Y233" s="1039"/>
      <c r="Z233" s="1040">
        <v>3.0638297872340425</v>
      </c>
      <c r="AA233" s="1040">
        <v>37.333333333333336</v>
      </c>
      <c r="AB233" s="1199">
        <v>0.99686164529914534</v>
      </c>
      <c r="AC233" s="1040">
        <v>91.5</v>
      </c>
      <c r="AD233" s="1040">
        <v>4.666666666666667</v>
      </c>
      <c r="AE233" s="1040">
        <v>4.5</v>
      </c>
      <c r="AF233" s="1041" t="s">
        <v>213</v>
      </c>
      <c r="AG233" s="1041">
        <v>2</v>
      </c>
      <c r="AH233" s="1042" t="s">
        <v>16300</v>
      </c>
      <c r="AI233" s="1060" t="s">
        <v>844</v>
      </c>
      <c r="AJ233" s="1060" t="s">
        <v>16297</v>
      </c>
      <c r="AK233" s="1200" t="s">
        <v>845</v>
      </c>
      <c r="AL233" s="1060">
        <v>50</v>
      </c>
      <c r="AM233" s="1404">
        <v>46014</v>
      </c>
      <c r="AN233" s="1404">
        <v>46016</v>
      </c>
      <c r="AO233" s="1404"/>
      <c r="AP233" s="1404"/>
      <c r="AQ233" s="1404"/>
      <c r="AR233" s="1044"/>
      <c r="AS233" s="1034" t="s">
        <v>16625</v>
      </c>
      <c r="AT233" s="1034" t="s">
        <v>16626</v>
      </c>
      <c r="AU233" s="1034" t="s">
        <v>16630</v>
      </c>
      <c r="AV233" s="1034">
        <v>1.5415920000000001</v>
      </c>
    </row>
    <row r="234" spans="1:48">
      <c r="A234" s="1030">
        <v>46028</v>
      </c>
      <c r="B234" s="1031" t="s">
        <v>225</v>
      </c>
      <c r="C234" s="1031" t="s">
        <v>16646</v>
      </c>
      <c r="D234" s="1032"/>
      <c r="E234" s="1033" t="s">
        <v>210</v>
      </c>
      <c r="F234" s="1034" t="s">
        <v>16492</v>
      </c>
      <c r="G234" s="1034">
        <v>670</v>
      </c>
      <c r="H234" s="1034" t="s">
        <v>16586</v>
      </c>
      <c r="I234" s="1035">
        <v>5</v>
      </c>
      <c r="J234" s="1038">
        <v>14</v>
      </c>
      <c r="K234" s="1036">
        <v>0</v>
      </c>
      <c r="L234" s="1037"/>
      <c r="M234" s="1039">
        <v>9100</v>
      </c>
      <c r="N234" s="1038">
        <v>8</v>
      </c>
      <c r="O234" s="1036">
        <v>0</v>
      </c>
      <c r="P234" s="1037"/>
      <c r="Q234" s="1039">
        <v>9334</v>
      </c>
      <c r="R234" s="1038">
        <v>2</v>
      </c>
      <c r="S234" s="1036">
        <v>0</v>
      </c>
      <c r="T234" s="1037"/>
      <c r="U234" s="1039">
        <v>9382</v>
      </c>
      <c r="V234" s="1038">
        <v>20</v>
      </c>
      <c r="W234" s="1036">
        <v>3</v>
      </c>
      <c r="X234" s="1037"/>
      <c r="Y234" s="1039">
        <v>9045</v>
      </c>
      <c r="Z234" s="1040">
        <v>3.1236442516268981</v>
      </c>
      <c r="AA234" s="1040">
        <v>29.333333333333332</v>
      </c>
      <c r="AB234" s="1199">
        <v>0.9953826121794872</v>
      </c>
      <c r="AC234" s="1040">
        <v>92.152500000000003</v>
      </c>
      <c r="AD234" s="1040">
        <v>3.6666666666666665</v>
      </c>
      <c r="AE234" s="1040">
        <v>3.4166666666666665</v>
      </c>
      <c r="AF234" s="1041" t="s">
        <v>213</v>
      </c>
      <c r="AG234" s="1041">
        <v>2</v>
      </c>
      <c r="AH234" s="1042" t="s">
        <v>16300</v>
      </c>
      <c r="AI234" s="1060" t="s">
        <v>844</v>
      </c>
      <c r="AJ234" s="1060" t="s">
        <v>16297</v>
      </c>
      <c r="AK234" s="1200" t="s">
        <v>845</v>
      </c>
      <c r="AL234" s="1060">
        <v>50</v>
      </c>
      <c r="AM234" s="1404">
        <v>46014</v>
      </c>
      <c r="AN234" s="1404">
        <v>46015</v>
      </c>
      <c r="AO234" s="1404">
        <v>46016</v>
      </c>
      <c r="AP234" s="1404"/>
      <c r="AQ234" s="1404"/>
      <c r="AR234" s="1044"/>
      <c r="AS234" s="1034" t="s">
        <v>16625</v>
      </c>
      <c r="AT234" s="1034" t="s">
        <v>16626</v>
      </c>
      <c r="AU234" s="1034" t="s">
        <v>16630</v>
      </c>
      <c r="AV234" s="1034">
        <v>1.6003571759999999</v>
      </c>
    </row>
    <row r="235" spans="1:48">
      <c r="A235" s="1030">
        <v>46028</v>
      </c>
      <c r="B235" s="1031" t="s">
        <v>226</v>
      </c>
      <c r="C235" s="1031" t="s">
        <v>16512</v>
      </c>
      <c r="D235" s="1032"/>
      <c r="E235" s="1033" t="s">
        <v>1823</v>
      </c>
      <c r="F235" s="1034" t="s">
        <v>16485</v>
      </c>
      <c r="G235" s="1034">
        <v>800</v>
      </c>
      <c r="H235" s="1034" t="s">
        <v>488</v>
      </c>
      <c r="I235" s="1035">
        <v>5</v>
      </c>
      <c r="J235" s="1038"/>
      <c r="K235" s="1036"/>
      <c r="L235" s="1037" t="s">
        <v>16112</v>
      </c>
      <c r="M235" s="1039" t="s">
        <v>16268</v>
      </c>
      <c r="N235" s="1038"/>
      <c r="O235" s="1036"/>
      <c r="P235" s="1037" t="s">
        <v>16270</v>
      </c>
      <c r="Q235" s="1039" t="s">
        <v>16268</v>
      </c>
      <c r="R235" s="1038"/>
      <c r="S235" s="1036"/>
      <c r="T235" s="1037" t="s">
        <v>645</v>
      </c>
      <c r="U235" s="1039" t="s">
        <v>127</v>
      </c>
      <c r="V235" s="1038"/>
      <c r="W235" s="1036"/>
      <c r="X235" s="1037" t="s">
        <v>645</v>
      </c>
      <c r="Y235" s="1039" t="s">
        <v>127</v>
      </c>
      <c r="Z235" s="1040">
        <v>1.8701298701298701</v>
      </c>
      <c r="AA235" s="1040" t="s">
        <v>640</v>
      </c>
      <c r="AB235" s="1199" t="s">
        <v>420</v>
      </c>
      <c r="AC235" s="1040" t="s">
        <v>420</v>
      </c>
      <c r="AD235" s="1040" t="s">
        <v>420</v>
      </c>
      <c r="AE235" s="1040" t="s">
        <v>420</v>
      </c>
      <c r="AF235" s="1041" t="s">
        <v>213</v>
      </c>
      <c r="AG235" s="1041">
        <v>1</v>
      </c>
      <c r="AH235" s="1042" t="s">
        <v>16259</v>
      </c>
      <c r="AI235" s="1060" t="s">
        <v>655</v>
      </c>
      <c r="AJ235" s="1060" t="s">
        <v>16287</v>
      </c>
      <c r="AK235" s="1200" t="s">
        <v>643</v>
      </c>
      <c r="AL235" s="1060">
        <v>57</v>
      </c>
      <c r="AM235" s="1404">
        <v>45992</v>
      </c>
      <c r="AN235" s="1404">
        <v>45993</v>
      </c>
      <c r="AO235" s="1404">
        <v>45994</v>
      </c>
      <c r="AP235" s="1404"/>
      <c r="AQ235" s="1404"/>
      <c r="AR235" s="1044"/>
      <c r="AS235" s="1034" t="s">
        <v>16625</v>
      </c>
      <c r="AT235" s="1034" t="s">
        <v>16628</v>
      </c>
      <c r="AU235" s="1034" t="s">
        <v>16627</v>
      </c>
      <c r="AV235" s="1034" t="s">
        <v>420</v>
      </c>
    </row>
    <row r="236" spans="1:48">
      <c r="A236" s="1030">
        <v>46028</v>
      </c>
      <c r="B236" s="1031" t="s">
        <v>227</v>
      </c>
      <c r="C236" s="1031" t="s">
        <v>16548</v>
      </c>
      <c r="D236" s="1032"/>
      <c r="E236" s="1033" t="s">
        <v>299</v>
      </c>
      <c r="F236" s="1034" t="s">
        <v>16150</v>
      </c>
      <c r="G236" s="1034">
        <v>700</v>
      </c>
      <c r="H236" s="1034" t="s">
        <v>784</v>
      </c>
      <c r="I236" s="1035">
        <v>5</v>
      </c>
      <c r="J236" s="1038"/>
      <c r="K236" s="1036"/>
      <c r="L236" s="1037" t="s">
        <v>16268</v>
      </c>
      <c r="M236" s="1039"/>
      <c r="N236" s="1038"/>
      <c r="O236" s="1036"/>
      <c r="P236" s="1037" t="s">
        <v>16268</v>
      </c>
      <c r="Q236" s="1039"/>
      <c r="R236" s="1038"/>
      <c r="S236" s="1036"/>
      <c r="T236" s="1037" t="s">
        <v>16268</v>
      </c>
      <c r="U236" s="1039"/>
      <c r="V236" s="1038"/>
      <c r="W236" s="1036"/>
      <c r="X236" s="1037" t="s">
        <v>16268</v>
      </c>
      <c r="Y236" s="1039"/>
      <c r="Z236" s="1040">
        <v>2.2464898595943836</v>
      </c>
      <c r="AA236" s="1040" t="s">
        <v>127</v>
      </c>
      <c r="AB236" s="1199" t="s">
        <v>420</v>
      </c>
      <c r="AC236" s="1040" t="s">
        <v>420</v>
      </c>
      <c r="AD236" s="1040" t="s">
        <v>420</v>
      </c>
      <c r="AE236" s="1040" t="s">
        <v>420</v>
      </c>
      <c r="AF236" s="1041" t="s">
        <v>213</v>
      </c>
      <c r="AG236" s="1041">
        <v>2</v>
      </c>
      <c r="AH236" s="1042" t="s">
        <v>16259</v>
      </c>
      <c r="AI236" s="1060" t="s">
        <v>655</v>
      </c>
      <c r="AJ236" s="1043" t="s">
        <v>16287</v>
      </c>
      <c r="AK236" s="1200" t="s">
        <v>643</v>
      </c>
      <c r="AL236" s="1060">
        <v>53</v>
      </c>
      <c r="AM236" s="1404">
        <v>45907</v>
      </c>
      <c r="AN236" s="1404">
        <v>45908</v>
      </c>
      <c r="AO236" s="1404">
        <v>45909</v>
      </c>
      <c r="AP236" s="1404"/>
      <c r="AQ236" s="1404"/>
      <c r="AR236" s="1044"/>
      <c r="AS236" s="1034" t="s">
        <v>16625</v>
      </c>
      <c r="AT236" s="1034" t="s">
        <v>16626</v>
      </c>
      <c r="AU236" s="1034" t="s">
        <v>16632</v>
      </c>
      <c r="AV236" s="1034" t="s">
        <v>420</v>
      </c>
    </row>
    <row r="237" spans="1:48">
      <c r="A237" s="1030">
        <v>46028</v>
      </c>
      <c r="B237" s="1031" t="s">
        <v>227</v>
      </c>
      <c r="C237" s="1031" t="s">
        <v>16648</v>
      </c>
      <c r="D237" s="1032"/>
      <c r="E237" s="1033" t="s">
        <v>299</v>
      </c>
      <c r="F237" s="1034" t="s">
        <v>16581</v>
      </c>
      <c r="G237" s="1034">
        <v>700</v>
      </c>
      <c r="H237" s="1034" t="s">
        <v>16053</v>
      </c>
      <c r="I237" s="1035">
        <v>5</v>
      </c>
      <c r="J237" s="1038"/>
      <c r="K237" s="1036"/>
      <c r="L237" s="1037" t="s">
        <v>656</v>
      </c>
      <c r="M237" s="1039"/>
      <c r="N237" s="1038"/>
      <c r="O237" s="1036"/>
      <c r="P237" s="1037" t="s">
        <v>16261</v>
      </c>
      <c r="Q237" s="1039"/>
      <c r="R237" s="1038"/>
      <c r="S237" s="1036"/>
      <c r="T237" s="1037" t="s">
        <v>16261</v>
      </c>
      <c r="U237" s="1039"/>
      <c r="V237" s="1038">
        <v>23</v>
      </c>
      <c r="W237" s="1036">
        <v>0</v>
      </c>
      <c r="X237" s="1037"/>
      <c r="Y237" s="1039">
        <v>8862</v>
      </c>
      <c r="Z237" s="1040">
        <v>2.2187981510015407</v>
      </c>
      <c r="AA237" s="1040" t="s">
        <v>656</v>
      </c>
      <c r="AB237" s="1199" t="s">
        <v>420</v>
      </c>
      <c r="AC237" s="1040" t="s">
        <v>420</v>
      </c>
      <c r="AD237" s="1040" t="s">
        <v>420</v>
      </c>
      <c r="AE237" s="1040" t="s">
        <v>420</v>
      </c>
      <c r="AF237" s="1041" t="s">
        <v>213</v>
      </c>
      <c r="AG237" s="1041">
        <v>2</v>
      </c>
      <c r="AH237" s="1042" t="s">
        <v>16259</v>
      </c>
      <c r="AI237" s="1060" t="s">
        <v>655</v>
      </c>
      <c r="AJ237" s="1043" t="s">
        <v>16287</v>
      </c>
      <c r="AK237" s="1200" t="s">
        <v>643</v>
      </c>
      <c r="AL237" s="1060"/>
      <c r="AM237" s="1404"/>
      <c r="AN237" s="1404"/>
      <c r="AO237" s="1404"/>
      <c r="AP237" s="1404"/>
      <c r="AQ237" s="1404"/>
      <c r="AR237" s="1044"/>
      <c r="AS237" s="1034" t="s">
        <v>16625</v>
      </c>
      <c r="AT237" s="1034" t="s">
        <v>16626</v>
      </c>
      <c r="AU237" s="1034" t="s">
        <v>16632</v>
      </c>
      <c r="AV237" s="1034" t="s">
        <v>420</v>
      </c>
    </row>
    <row r="238" spans="1:48">
      <c r="A238" s="1030">
        <v>46028</v>
      </c>
      <c r="B238" s="1031" t="s">
        <v>228</v>
      </c>
      <c r="C238" s="1031" t="s">
        <v>16577</v>
      </c>
      <c r="D238" s="1032"/>
      <c r="E238" s="1033" t="s">
        <v>1877</v>
      </c>
      <c r="F238" s="1034" t="s">
        <v>16497</v>
      </c>
      <c r="G238" s="1034">
        <v>500</v>
      </c>
      <c r="H238" s="1034" t="s">
        <v>634</v>
      </c>
      <c r="I238" s="1035">
        <v>3.7</v>
      </c>
      <c r="J238" s="1038">
        <v>6</v>
      </c>
      <c r="K238" s="1036">
        <v>0</v>
      </c>
      <c r="L238" s="1037" t="s">
        <v>16265</v>
      </c>
      <c r="M238" s="1039">
        <v>9319</v>
      </c>
      <c r="N238" s="1038"/>
      <c r="O238" s="1036"/>
      <c r="P238" s="1037" t="s">
        <v>16261</v>
      </c>
      <c r="Q238" s="1039"/>
      <c r="R238" s="1038">
        <v>1</v>
      </c>
      <c r="S238" s="1036">
        <v>0</v>
      </c>
      <c r="T238" s="1037" t="s">
        <v>16261</v>
      </c>
      <c r="U238" s="1039">
        <v>9395</v>
      </c>
      <c r="V238" s="1038">
        <v>29</v>
      </c>
      <c r="W238" s="1036">
        <v>1</v>
      </c>
      <c r="X238" s="1037">
        <v>7556</v>
      </c>
      <c r="Y238" s="1039">
        <v>9355</v>
      </c>
      <c r="Z238" s="1040">
        <v>1.6089385474860336</v>
      </c>
      <c r="AA238" s="1040" t="s">
        <v>656</v>
      </c>
      <c r="AB238" s="1199">
        <v>0.99701188568376065</v>
      </c>
      <c r="AC238" s="1040" t="s">
        <v>420</v>
      </c>
      <c r="AD238" s="1040" t="s">
        <v>420</v>
      </c>
      <c r="AE238" s="1040" t="s">
        <v>420</v>
      </c>
      <c r="AF238" s="1041" t="s">
        <v>213</v>
      </c>
      <c r="AG238" s="1041">
        <v>1</v>
      </c>
      <c r="AH238" s="1042" t="s">
        <v>16259</v>
      </c>
      <c r="AI238" s="1060" t="s">
        <v>655</v>
      </c>
      <c r="AJ238" s="1043" t="s">
        <v>16287</v>
      </c>
      <c r="AK238" s="1200" t="s">
        <v>643</v>
      </c>
      <c r="AL238" s="1203">
        <v>8</v>
      </c>
      <c r="AM238" s="1404">
        <v>46017</v>
      </c>
      <c r="AN238" s="1404">
        <v>46018</v>
      </c>
      <c r="AO238" s="1404">
        <v>46020</v>
      </c>
      <c r="AP238" s="1404">
        <v>46021</v>
      </c>
      <c r="AQ238" s="1404"/>
      <c r="AR238" s="1044"/>
      <c r="AS238" s="1034" t="s">
        <v>16625</v>
      </c>
      <c r="AT238" s="1034" t="s">
        <v>16628</v>
      </c>
      <c r="AU238" s="1034" t="s">
        <v>16627</v>
      </c>
      <c r="AV238" s="1034" t="s">
        <v>420</v>
      </c>
    </row>
    <row r="239" spans="1:48">
      <c r="A239" s="1030">
        <v>46028</v>
      </c>
      <c r="B239" s="1031" t="s">
        <v>229</v>
      </c>
      <c r="C239" s="1031" t="s">
        <v>16571</v>
      </c>
      <c r="D239" s="1032"/>
      <c r="E239" s="1033" t="s">
        <v>829</v>
      </c>
      <c r="F239" s="1034" t="s">
        <v>16573</v>
      </c>
      <c r="G239" s="1034">
        <v>670</v>
      </c>
      <c r="H239" s="1034" t="s">
        <v>699</v>
      </c>
      <c r="I239" s="1035">
        <v>5</v>
      </c>
      <c r="J239" s="1038">
        <v>22</v>
      </c>
      <c r="K239" s="1036">
        <v>0</v>
      </c>
      <c r="L239" s="1037">
        <v>8783</v>
      </c>
      <c r="M239" s="1039">
        <v>8634</v>
      </c>
      <c r="N239" s="1038">
        <v>7</v>
      </c>
      <c r="O239" s="1036">
        <v>0</v>
      </c>
      <c r="P239" s="1037">
        <v>8915</v>
      </c>
      <c r="Q239" s="1039">
        <v>8805</v>
      </c>
      <c r="R239" s="1038">
        <v>6</v>
      </c>
      <c r="S239" s="1036">
        <v>0</v>
      </c>
      <c r="T239" s="1037">
        <v>8960</v>
      </c>
      <c r="U239" s="1039">
        <v>8839</v>
      </c>
      <c r="V239" s="1038">
        <v>16</v>
      </c>
      <c r="W239" s="1036">
        <v>4</v>
      </c>
      <c r="X239" s="1037">
        <v>8768</v>
      </c>
      <c r="Y239" s="1039">
        <v>8804</v>
      </c>
      <c r="Z239" s="1040">
        <v>3.1236442516268981</v>
      </c>
      <c r="AA239" s="1040">
        <v>17</v>
      </c>
      <c r="AB239" s="1199">
        <v>0.9938434829059829</v>
      </c>
      <c r="AC239" s="1040">
        <v>88.135000000000005</v>
      </c>
      <c r="AD239" s="1040">
        <v>2.125</v>
      </c>
      <c r="AE239" s="1040">
        <v>1.9583333333333333</v>
      </c>
      <c r="AF239" s="1041" t="s">
        <v>213</v>
      </c>
      <c r="AG239" s="1041">
        <v>1</v>
      </c>
      <c r="AH239" s="1042" t="s">
        <v>16259</v>
      </c>
      <c r="AI239" s="1060" t="s">
        <v>655</v>
      </c>
      <c r="AJ239" s="1043" t="s">
        <v>16287</v>
      </c>
      <c r="AK239" s="1200" t="s">
        <v>643</v>
      </c>
      <c r="AL239" s="1060">
        <v>51</v>
      </c>
      <c r="AM239" s="1404">
        <v>46019</v>
      </c>
      <c r="AN239" s="1404">
        <v>46020</v>
      </c>
      <c r="AO239" s="1404"/>
      <c r="AP239" s="1404"/>
      <c r="AQ239" s="1404"/>
      <c r="AR239" s="1044"/>
      <c r="AS239" s="1034" t="s">
        <v>16625</v>
      </c>
      <c r="AT239" s="1034" t="s">
        <v>16628</v>
      </c>
      <c r="AU239" s="1034" t="s">
        <v>16630</v>
      </c>
      <c r="AV239" s="1034">
        <v>3.061175328</v>
      </c>
    </row>
    <row r="240" spans="1:48">
      <c r="A240" s="1030">
        <v>46028</v>
      </c>
      <c r="B240" s="1031" t="s">
        <v>230</v>
      </c>
      <c r="C240" s="1031" t="s">
        <v>16575</v>
      </c>
      <c r="D240" s="1032"/>
      <c r="E240" s="1033" t="s">
        <v>7355</v>
      </c>
      <c r="F240" s="1034" t="s">
        <v>16576</v>
      </c>
      <c r="G240" s="1034">
        <v>650</v>
      </c>
      <c r="H240" s="1034" t="s">
        <v>459</v>
      </c>
      <c r="I240" s="1035">
        <v>4</v>
      </c>
      <c r="J240" s="1038">
        <v>42</v>
      </c>
      <c r="K240" s="1036">
        <v>0</v>
      </c>
      <c r="L240" s="1037">
        <v>8431</v>
      </c>
      <c r="M240" s="1039">
        <v>8227</v>
      </c>
      <c r="N240" s="1038">
        <v>24</v>
      </c>
      <c r="O240" s="1036">
        <v>0</v>
      </c>
      <c r="P240" s="1037">
        <v>8480</v>
      </c>
      <c r="Q240" s="1039">
        <v>7705</v>
      </c>
      <c r="R240" s="1038">
        <v>30</v>
      </c>
      <c r="S240" s="1036">
        <v>0</v>
      </c>
      <c r="T240" s="1037">
        <v>8518</v>
      </c>
      <c r="U240" s="1039">
        <v>7974</v>
      </c>
      <c r="V240" s="1038">
        <v>46</v>
      </c>
      <c r="W240" s="1036">
        <v>0</v>
      </c>
      <c r="X240" s="1037">
        <v>8018</v>
      </c>
      <c r="Y240" s="1039">
        <v>9017</v>
      </c>
      <c r="Z240" s="1040">
        <v>7.5</v>
      </c>
      <c r="AA240" s="1040">
        <v>23.666666666666668</v>
      </c>
      <c r="AB240" s="1199">
        <v>1</v>
      </c>
      <c r="AC240" s="1040">
        <v>82.962500000000006</v>
      </c>
      <c r="AD240" s="1040">
        <v>2.9583333333333335</v>
      </c>
      <c r="AE240" s="1040">
        <v>2.9583333333333335</v>
      </c>
      <c r="AF240" s="1041" t="s">
        <v>213</v>
      </c>
      <c r="AG240" s="1041">
        <v>0.5</v>
      </c>
      <c r="AH240" s="1042" t="s">
        <v>16292</v>
      </c>
      <c r="AI240" s="1060" t="s">
        <v>15482</v>
      </c>
      <c r="AJ240" s="1060" t="s">
        <v>16263</v>
      </c>
      <c r="AK240" s="1200" t="s">
        <v>667</v>
      </c>
      <c r="AL240" s="1060">
        <v>52</v>
      </c>
      <c r="AM240" s="1404">
        <v>46023</v>
      </c>
      <c r="AN240" s="1404"/>
      <c r="AO240" s="1404"/>
      <c r="AP240" s="1404"/>
      <c r="AQ240" s="1404"/>
      <c r="AR240" s="1044"/>
      <c r="AS240" s="1034" t="s">
        <v>16629</v>
      </c>
      <c r="AT240" s="1034" t="s">
        <v>16628</v>
      </c>
      <c r="AU240" s="1034" t="s">
        <v>16630</v>
      </c>
      <c r="AV240" s="1034">
        <v>2.7955044000000009</v>
      </c>
    </row>
    <row r="241" spans="1:48">
      <c r="A241" s="1030">
        <v>46028</v>
      </c>
      <c r="B241" s="1031" t="s">
        <v>231</v>
      </c>
      <c r="C241" s="1031" t="s">
        <v>16642</v>
      </c>
      <c r="D241" s="1032" t="s">
        <v>16291</v>
      </c>
      <c r="E241" s="1033" t="s">
        <v>473</v>
      </c>
      <c r="F241" s="1034" t="s">
        <v>16538</v>
      </c>
      <c r="G241" s="1034">
        <v>600</v>
      </c>
      <c r="H241" s="1034" t="s">
        <v>16152</v>
      </c>
      <c r="I241" s="1035">
        <v>5.5</v>
      </c>
      <c r="J241" s="1038">
        <v>38</v>
      </c>
      <c r="K241" s="1036">
        <v>1</v>
      </c>
      <c r="L241" s="1037">
        <v>6830</v>
      </c>
      <c r="M241" s="1039"/>
      <c r="N241" s="1038">
        <v>25</v>
      </c>
      <c r="O241" s="1036">
        <v>0</v>
      </c>
      <c r="P241" s="1037">
        <v>6780</v>
      </c>
      <c r="Q241" s="1039"/>
      <c r="R241" s="1038">
        <v>6</v>
      </c>
      <c r="S241" s="1036">
        <v>2</v>
      </c>
      <c r="T241" s="1037">
        <v>6800</v>
      </c>
      <c r="U241" s="1039"/>
      <c r="V241" s="1038">
        <v>27</v>
      </c>
      <c r="W241" s="1036">
        <v>7</v>
      </c>
      <c r="X241" s="1037">
        <v>6770</v>
      </c>
      <c r="Y241" s="1039"/>
      <c r="Z241" s="1040">
        <v>5.070422535211268</v>
      </c>
      <c r="AA241" s="1040">
        <v>32</v>
      </c>
      <c r="AB241" s="1199">
        <v>0.99051816239316237</v>
      </c>
      <c r="AC241" s="1040">
        <v>67.95</v>
      </c>
      <c r="AD241" s="1040">
        <v>4</v>
      </c>
      <c r="AE241" s="1040">
        <v>3.5833333333333335</v>
      </c>
      <c r="AF241" s="1041" t="s">
        <v>232</v>
      </c>
      <c r="AG241" s="1041">
        <v>1</v>
      </c>
      <c r="AH241" s="1042" t="s">
        <v>16300</v>
      </c>
      <c r="AI241" s="1060" t="s">
        <v>844</v>
      </c>
      <c r="AJ241" s="1060" t="s">
        <v>16297</v>
      </c>
      <c r="AK241" s="1200" t="s">
        <v>845</v>
      </c>
      <c r="AL241" s="1060">
        <v>55</v>
      </c>
      <c r="AM241" s="1404">
        <v>46019</v>
      </c>
      <c r="AN241" s="1404">
        <v>46020</v>
      </c>
      <c r="AO241" s="1404">
        <v>46023</v>
      </c>
      <c r="AP241" s="1404">
        <v>46024</v>
      </c>
      <c r="AQ241" s="1404"/>
      <c r="AR241" s="1044"/>
      <c r="AS241" s="1034" t="s">
        <v>16629</v>
      </c>
      <c r="AT241" s="1034" t="s">
        <v>16628</v>
      </c>
      <c r="AU241" s="1034" t="s">
        <v>16630</v>
      </c>
      <c r="AV241" s="1034">
        <v>4.2270335999999995</v>
      </c>
    </row>
    <row r="242" spans="1:48">
      <c r="A242" s="1030">
        <v>46028</v>
      </c>
      <c r="B242" s="1031" t="s">
        <v>233</v>
      </c>
      <c r="C242" s="1031" t="s">
        <v>645</v>
      </c>
      <c r="D242" s="1032"/>
      <c r="E242" s="1033" t="s">
        <v>420</v>
      </c>
      <c r="F242" s="1034" t="s">
        <v>420</v>
      </c>
      <c r="G242" s="1034" t="s">
        <v>420</v>
      </c>
      <c r="H242" s="1034" t="s">
        <v>420</v>
      </c>
      <c r="I242" s="1035" t="s">
        <v>420</v>
      </c>
      <c r="J242" s="1038"/>
      <c r="K242" s="1036"/>
      <c r="L242" s="1037" t="s">
        <v>645</v>
      </c>
      <c r="M242" s="1039"/>
      <c r="N242" s="1038"/>
      <c r="O242" s="1036"/>
      <c r="P242" s="1037" t="s">
        <v>645</v>
      </c>
      <c r="Q242" s="1039"/>
      <c r="R242" s="1038"/>
      <c r="S242" s="1036"/>
      <c r="T242" s="1037" t="s">
        <v>645</v>
      </c>
      <c r="U242" s="1039"/>
      <c r="V242" s="1038"/>
      <c r="W242" s="1036"/>
      <c r="X242" s="1037" t="s">
        <v>645</v>
      </c>
      <c r="Y242" s="1039"/>
      <c r="Z242" s="1040" t="s">
        <v>420</v>
      </c>
      <c r="AA242" s="1040" t="s">
        <v>645</v>
      </c>
      <c r="AB242" s="1199" t="s">
        <v>420</v>
      </c>
      <c r="AC242" s="1040" t="s">
        <v>420</v>
      </c>
      <c r="AD242" s="1040" t="s">
        <v>420</v>
      </c>
      <c r="AE242" s="1040" t="s">
        <v>420</v>
      </c>
      <c r="AF242" s="1041" t="s">
        <v>232</v>
      </c>
      <c r="AG242" s="1041">
        <v>1</v>
      </c>
      <c r="AH242" s="1042" t="s">
        <v>16300</v>
      </c>
      <c r="AI242" s="1060" t="s">
        <v>844</v>
      </c>
      <c r="AJ242" s="1060" t="s">
        <v>16297</v>
      </c>
      <c r="AK242" s="1200" t="s">
        <v>845</v>
      </c>
      <c r="AL242" s="1060"/>
      <c r="AM242" s="1404"/>
      <c r="AN242" s="1404"/>
      <c r="AO242" s="1404"/>
      <c r="AP242" s="1404"/>
      <c r="AQ242" s="1404"/>
      <c r="AR242" s="1044"/>
      <c r="AS242" s="1034" t="s">
        <v>16625</v>
      </c>
      <c r="AT242" s="1034" t="s">
        <v>16628</v>
      </c>
      <c r="AU242" s="1034" t="s">
        <v>420</v>
      </c>
      <c r="AV242" s="1034" t="s">
        <v>420</v>
      </c>
    </row>
    <row r="243" spans="1:48">
      <c r="A243" s="1030">
        <v>46028</v>
      </c>
      <c r="B243" s="1031" t="s">
        <v>234</v>
      </c>
      <c r="C243" s="1031" t="s">
        <v>645</v>
      </c>
      <c r="D243" s="1032"/>
      <c r="E243" s="1033" t="s">
        <v>420</v>
      </c>
      <c r="F243" s="1034" t="s">
        <v>420</v>
      </c>
      <c r="G243" s="1034" t="s">
        <v>420</v>
      </c>
      <c r="H243" s="1034" t="s">
        <v>420</v>
      </c>
      <c r="I243" s="1035" t="s">
        <v>420</v>
      </c>
      <c r="J243" s="1038"/>
      <c r="K243" s="1036"/>
      <c r="L243" s="1037" t="s">
        <v>645</v>
      </c>
      <c r="M243" s="1039"/>
      <c r="N243" s="1038"/>
      <c r="O243" s="1036"/>
      <c r="P243" s="1037" t="s">
        <v>645</v>
      </c>
      <c r="Q243" s="1039"/>
      <c r="R243" s="1038"/>
      <c r="S243" s="1036"/>
      <c r="T243" s="1037" t="s">
        <v>645</v>
      </c>
      <c r="U243" s="1039"/>
      <c r="V243" s="1038"/>
      <c r="W243" s="1036"/>
      <c r="X243" s="1037" t="s">
        <v>645</v>
      </c>
      <c r="Y243" s="1039"/>
      <c r="Z243" s="1040" t="s">
        <v>420</v>
      </c>
      <c r="AA243" s="1040" t="s">
        <v>645</v>
      </c>
      <c r="AB243" s="1199" t="s">
        <v>420</v>
      </c>
      <c r="AC243" s="1040" t="s">
        <v>420</v>
      </c>
      <c r="AD243" s="1040" t="s">
        <v>420</v>
      </c>
      <c r="AE243" s="1040" t="s">
        <v>420</v>
      </c>
      <c r="AF243" s="1041" t="s">
        <v>232</v>
      </c>
      <c r="AG243" s="1041">
        <v>1</v>
      </c>
      <c r="AH243" s="1042" t="s">
        <v>16300</v>
      </c>
      <c r="AI243" s="1060" t="s">
        <v>844</v>
      </c>
      <c r="AJ243" s="1060" t="s">
        <v>16297</v>
      </c>
      <c r="AK243" s="1200" t="s">
        <v>845</v>
      </c>
      <c r="AL243" s="1060"/>
      <c r="AM243" s="1404"/>
      <c r="AN243" s="1404"/>
      <c r="AO243" s="1404"/>
      <c r="AP243" s="1404"/>
      <c r="AQ243" s="1404"/>
      <c r="AR243" s="1044"/>
      <c r="AS243" s="1034" t="s">
        <v>16625</v>
      </c>
      <c r="AT243" s="1034" t="s">
        <v>16628</v>
      </c>
      <c r="AU243" s="1034" t="s">
        <v>420</v>
      </c>
      <c r="AV243" s="1034" t="s">
        <v>420</v>
      </c>
    </row>
    <row r="244" spans="1:48">
      <c r="A244" s="1030">
        <v>46028</v>
      </c>
      <c r="B244" s="1031" t="s">
        <v>235</v>
      </c>
      <c r="C244" s="1031" t="s">
        <v>16489</v>
      </c>
      <c r="D244" s="1032" t="s">
        <v>646</v>
      </c>
      <c r="E244" s="1033" t="s">
        <v>737</v>
      </c>
      <c r="F244" s="1034" t="s">
        <v>16142</v>
      </c>
      <c r="G244" s="1034">
        <v>650</v>
      </c>
      <c r="H244" s="1034" t="s">
        <v>924</v>
      </c>
      <c r="I244" s="1035">
        <v>5.5</v>
      </c>
      <c r="J244" s="1038">
        <v>36</v>
      </c>
      <c r="K244" s="1036">
        <v>3</v>
      </c>
      <c r="L244" s="1037">
        <v>6850</v>
      </c>
      <c r="M244" s="1037">
        <v>9070</v>
      </c>
      <c r="N244" s="1038">
        <v>55</v>
      </c>
      <c r="O244" s="1036">
        <v>1</v>
      </c>
      <c r="P244" s="1037">
        <v>8800</v>
      </c>
      <c r="Q244" s="1037">
        <v>9260</v>
      </c>
      <c r="R244" s="1038">
        <v>21</v>
      </c>
      <c r="S244" s="1036">
        <v>2</v>
      </c>
      <c r="T244" s="1037">
        <v>8890</v>
      </c>
      <c r="U244" s="1039">
        <v>9810</v>
      </c>
      <c r="V244" s="1038">
        <v>29</v>
      </c>
      <c r="W244" s="1036">
        <v>4</v>
      </c>
      <c r="X244" s="1037">
        <v>8890</v>
      </c>
      <c r="Y244" s="1039">
        <v>9720</v>
      </c>
      <c r="Z244" s="1040">
        <v>5.4545454545454541</v>
      </c>
      <c r="AA244" s="1040">
        <v>47</v>
      </c>
      <c r="AB244" s="1199">
        <v>0.99118589743589747</v>
      </c>
      <c r="AC244" s="1040">
        <v>89.112499999999997</v>
      </c>
      <c r="AD244" s="1040">
        <v>5.875</v>
      </c>
      <c r="AE244" s="1040">
        <v>5.458333333333333</v>
      </c>
      <c r="AF244" s="1041" t="s">
        <v>236</v>
      </c>
      <c r="AG244" s="1041">
        <v>1</v>
      </c>
      <c r="AH244" s="1042" t="s">
        <v>16309</v>
      </c>
      <c r="AI244" s="1060" t="s">
        <v>16569</v>
      </c>
      <c r="AJ244" s="1043" t="s">
        <v>16276</v>
      </c>
      <c r="AK244" s="1200" t="s">
        <v>653</v>
      </c>
      <c r="AL244" s="1060">
        <v>55</v>
      </c>
      <c r="AM244" s="1404">
        <v>46009</v>
      </c>
      <c r="AN244" s="1404">
        <v>46010</v>
      </c>
      <c r="AO244" s="1404">
        <v>46013</v>
      </c>
      <c r="AP244" s="1404"/>
      <c r="AQ244" s="1404"/>
      <c r="AR244" s="1044"/>
      <c r="AS244" s="1034" t="s">
        <v>16629</v>
      </c>
      <c r="AT244" s="1034" t="s">
        <v>16628</v>
      </c>
      <c r="AU244" s="1034" t="s">
        <v>16630</v>
      </c>
      <c r="AV244" s="1034">
        <v>6.0054695999999996</v>
      </c>
    </row>
    <row r="245" spans="1:48">
      <c r="A245" s="1030">
        <v>46028</v>
      </c>
      <c r="B245" s="1031" t="s">
        <v>237</v>
      </c>
      <c r="C245" s="1031" t="s">
        <v>16539</v>
      </c>
      <c r="D245" s="1032" t="s">
        <v>646</v>
      </c>
      <c r="E245" s="1033" t="s">
        <v>473</v>
      </c>
      <c r="F245" s="1034" t="s">
        <v>16538</v>
      </c>
      <c r="G245" s="1034">
        <v>650</v>
      </c>
      <c r="H245" s="1034" t="s">
        <v>15728</v>
      </c>
      <c r="I245" s="1035">
        <v>5.5</v>
      </c>
      <c r="J245" s="1038">
        <v>45</v>
      </c>
      <c r="K245" s="1036">
        <v>5</v>
      </c>
      <c r="L245" s="1037">
        <v>9070</v>
      </c>
      <c r="M245" s="1039">
        <v>8610</v>
      </c>
      <c r="N245" s="1038">
        <v>29</v>
      </c>
      <c r="O245" s="1036">
        <v>5</v>
      </c>
      <c r="P245" s="1037">
        <v>9260</v>
      </c>
      <c r="Q245" s="1039">
        <v>9350</v>
      </c>
      <c r="R245" s="1038">
        <v>21</v>
      </c>
      <c r="S245" s="1036">
        <v>5</v>
      </c>
      <c r="T245" s="1037">
        <v>9070</v>
      </c>
      <c r="U245" s="1039">
        <v>9540</v>
      </c>
      <c r="V245" s="1038">
        <v>32</v>
      </c>
      <c r="W245" s="1036">
        <v>7</v>
      </c>
      <c r="X245" s="1037">
        <v>9170</v>
      </c>
      <c r="Y245" s="1039">
        <v>9540</v>
      </c>
      <c r="Z245" s="1040">
        <v>5.4135338345864659</v>
      </c>
      <c r="AA245" s="1040">
        <v>42.333333333333336</v>
      </c>
      <c r="AB245" s="1199">
        <v>0.98046207264957264</v>
      </c>
      <c r="AC245" s="1040">
        <v>92.012500000000003</v>
      </c>
      <c r="AD245" s="1040">
        <v>5.291666666666667</v>
      </c>
      <c r="AE245" s="1040">
        <v>4.375</v>
      </c>
      <c r="AF245" s="1041" t="s">
        <v>236</v>
      </c>
      <c r="AG245" s="1041">
        <v>1</v>
      </c>
      <c r="AH245" s="1042" t="s">
        <v>16309</v>
      </c>
      <c r="AI245" s="1060" t="s">
        <v>16569</v>
      </c>
      <c r="AJ245" s="1043" t="s">
        <v>16276</v>
      </c>
      <c r="AK245" s="1200" t="s">
        <v>653</v>
      </c>
      <c r="AL245" s="1060">
        <v>55</v>
      </c>
      <c r="AM245" s="1404">
        <v>46019</v>
      </c>
      <c r="AN245" s="1404">
        <v>46020</v>
      </c>
      <c r="AO245" s="1404">
        <v>46021</v>
      </c>
      <c r="AP245" s="1404">
        <v>46024</v>
      </c>
      <c r="AQ245" s="1404">
        <v>46025</v>
      </c>
      <c r="AR245" s="1044"/>
      <c r="AS245" s="1034" t="s">
        <v>16629</v>
      </c>
      <c r="AT245" s="1034" t="s">
        <v>16628</v>
      </c>
      <c r="AU245" s="1034" t="s">
        <v>16630</v>
      </c>
      <c r="AV245" s="1034">
        <v>6.2009064</v>
      </c>
    </row>
    <row r="246" spans="1:48">
      <c r="A246" s="1030">
        <v>46028</v>
      </c>
      <c r="B246" s="1031" t="s">
        <v>238</v>
      </c>
      <c r="C246" s="1031" t="s">
        <v>16565</v>
      </c>
      <c r="D246" s="1032"/>
      <c r="E246" s="1033" t="s">
        <v>682</v>
      </c>
      <c r="F246" s="1034" t="s">
        <v>16567</v>
      </c>
      <c r="G246" s="1034">
        <v>600</v>
      </c>
      <c r="H246" s="1034" t="s">
        <v>16568</v>
      </c>
      <c r="I246" s="1035">
        <v>5.5</v>
      </c>
      <c r="J246" s="1038">
        <v>10</v>
      </c>
      <c r="K246" s="1036">
        <v>0</v>
      </c>
      <c r="L246" s="1037">
        <v>8150</v>
      </c>
      <c r="M246" s="1039"/>
      <c r="N246" s="1038">
        <v>13</v>
      </c>
      <c r="O246" s="1036">
        <v>1</v>
      </c>
      <c r="P246" s="1037">
        <v>8520</v>
      </c>
      <c r="Q246" s="1039"/>
      <c r="R246" s="1038">
        <v>17</v>
      </c>
      <c r="S246" s="1036">
        <v>2</v>
      </c>
      <c r="T246" s="1037">
        <v>9260</v>
      </c>
      <c r="U246" s="1039"/>
      <c r="V246" s="1038">
        <v>27</v>
      </c>
      <c r="W246" s="1036">
        <v>4</v>
      </c>
      <c r="X246" s="1037">
        <v>9630</v>
      </c>
      <c r="Y246" s="1039"/>
      <c r="Z246" s="1040">
        <v>4.9484536082474229</v>
      </c>
      <c r="AA246" s="1040">
        <v>44.666666666666664</v>
      </c>
      <c r="AB246" s="1199">
        <v>0.99319911858974363</v>
      </c>
      <c r="AC246" s="1040">
        <v>88.9</v>
      </c>
      <c r="AD246" s="1040">
        <v>5.583333333333333</v>
      </c>
      <c r="AE246" s="1040">
        <v>5</v>
      </c>
      <c r="AF246" s="1041" t="s">
        <v>236</v>
      </c>
      <c r="AG246" s="1041">
        <v>2</v>
      </c>
      <c r="AH246" s="1042" t="s">
        <v>16298</v>
      </c>
      <c r="AI246" s="1060" t="s">
        <v>16569</v>
      </c>
      <c r="AJ246" s="1043" t="s">
        <v>16276</v>
      </c>
      <c r="AK246" s="1200" t="s">
        <v>653</v>
      </c>
      <c r="AL246" s="1060">
        <v>56</v>
      </c>
      <c r="AM246" s="1404">
        <v>45966</v>
      </c>
      <c r="AN246" s="1404">
        <v>45967</v>
      </c>
      <c r="AO246" s="1404"/>
      <c r="AP246" s="1404"/>
      <c r="AQ246" s="1404"/>
      <c r="AR246" s="1044"/>
      <c r="AS246" s="1034" t="s">
        <v>16629</v>
      </c>
      <c r="AT246" s="1034" t="s">
        <v>16626</v>
      </c>
      <c r="AU246" s="1034" t="s">
        <v>16630</v>
      </c>
      <c r="AV246" s="1034">
        <v>2.7651456000000008</v>
      </c>
    </row>
    <row r="247" spans="1:48">
      <c r="A247" s="1030">
        <v>46028</v>
      </c>
      <c r="B247" s="1031" t="s">
        <v>238</v>
      </c>
      <c r="C247" s="1031" t="s">
        <v>16647</v>
      </c>
      <c r="D247" s="1032"/>
      <c r="E247" s="1033" t="s">
        <v>5099</v>
      </c>
      <c r="F247" s="1034" t="s">
        <v>16579</v>
      </c>
      <c r="G247" s="1034">
        <v>500</v>
      </c>
      <c r="H247" s="1034" t="s">
        <v>887</v>
      </c>
      <c r="I247" s="1035">
        <v>4</v>
      </c>
      <c r="J247" s="1038">
        <v>14</v>
      </c>
      <c r="K247" s="1036">
        <v>0</v>
      </c>
      <c r="L247" s="1037"/>
      <c r="M247" s="1039">
        <v>8064</v>
      </c>
      <c r="N247" s="1038">
        <v>8</v>
      </c>
      <c r="O247" s="1036">
        <v>0</v>
      </c>
      <c r="P247" s="1037"/>
      <c r="Q247" s="1039">
        <v>8068</v>
      </c>
      <c r="R247" s="1038">
        <v>17</v>
      </c>
      <c r="S247" s="1036">
        <v>0</v>
      </c>
      <c r="T247" s="1037"/>
      <c r="U247" s="1039">
        <v>8700</v>
      </c>
      <c r="V247" s="1038">
        <v>13</v>
      </c>
      <c r="W247" s="1036">
        <v>0</v>
      </c>
      <c r="X247" s="1037"/>
      <c r="Y247" s="1039">
        <v>8800</v>
      </c>
      <c r="Z247" s="1040">
        <v>2.9568788501026693</v>
      </c>
      <c r="AA247" s="1040">
        <v>34.666666666666664</v>
      </c>
      <c r="AB247" s="1199">
        <v>1</v>
      </c>
      <c r="AC247" s="1040">
        <v>84.08</v>
      </c>
      <c r="AD247" s="1040">
        <v>4.333333333333333</v>
      </c>
      <c r="AE247" s="1040">
        <v>4.333333333333333</v>
      </c>
      <c r="AF247" s="1041" t="s">
        <v>236</v>
      </c>
      <c r="AG247" s="1041">
        <v>2</v>
      </c>
      <c r="AH247" s="1042" t="s">
        <v>16298</v>
      </c>
      <c r="AI247" s="1060" t="s">
        <v>15435</v>
      </c>
      <c r="AJ247" s="1043" t="s">
        <v>16258</v>
      </c>
      <c r="AK247" s="1200" t="s">
        <v>652</v>
      </c>
      <c r="AL247" s="1060">
        <v>49.54</v>
      </c>
      <c r="AM247" s="1404">
        <v>45910</v>
      </c>
      <c r="AN247" s="1404">
        <v>45911</v>
      </c>
      <c r="AO247" s="1404">
        <v>45996</v>
      </c>
      <c r="AP247" s="1404">
        <v>45997</v>
      </c>
      <c r="AQ247" s="1404"/>
      <c r="AR247" s="1044"/>
      <c r="AS247" s="1034" t="s">
        <v>16625</v>
      </c>
      <c r="AT247" s="1034" t="s">
        <v>16626</v>
      </c>
      <c r="AU247" s="1034" t="s">
        <v>16630</v>
      </c>
      <c r="AV247" s="1034">
        <v>1.0896768000000001</v>
      </c>
    </row>
    <row r="248" spans="1:48">
      <c r="A248" s="1030">
        <v>46028</v>
      </c>
      <c r="B248" s="1031" t="s">
        <v>239</v>
      </c>
      <c r="C248" s="1031" t="s">
        <v>16513</v>
      </c>
      <c r="D248" s="1032" t="s">
        <v>646</v>
      </c>
      <c r="E248" s="1033" t="s">
        <v>473</v>
      </c>
      <c r="F248" s="1034" t="s">
        <v>16514</v>
      </c>
      <c r="G248" s="1034">
        <v>670</v>
      </c>
      <c r="H248" s="1034" t="s">
        <v>666</v>
      </c>
      <c r="I248" s="1035">
        <v>5.5</v>
      </c>
      <c r="J248" s="1038"/>
      <c r="K248" s="1036"/>
      <c r="L248" s="1037" t="s">
        <v>16294</v>
      </c>
      <c r="M248" s="1039"/>
      <c r="N248" s="1038"/>
      <c r="O248" s="1036"/>
      <c r="P248" s="1037" t="s">
        <v>16294</v>
      </c>
      <c r="Q248" s="1039"/>
      <c r="R248" s="1038"/>
      <c r="S248" s="1036"/>
      <c r="T248" s="1037" t="s">
        <v>16294</v>
      </c>
      <c r="U248" s="1039"/>
      <c r="V248" s="1038"/>
      <c r="W248" s="1036"/>
      <c r="X248" s="1037" t="s">
        <v>16294</v>
      </c>
      <c r="Y248" s="1039"/>
      <c r="Z248" s="1040">
        <v>5.5813953488372094</v>
      </c>
      <c r="AA248" s="1040" t="s">
        <v>641</v>
      </c>
      <c r="AB248" s="1199" t="s">
        <v>420</v>
      </c>
      <c r="AC248" s="1040" t="s">
        <v>420</v>
      </c>
      <c r="AD248" s="1040" t="s">
        <v>420</v>
      </c>
      <c r="AE248" s="1040" t="s">
        <v>420</v>
      </c>
      <c r="AF248" s="1041" t="s">
        <v>236</v>
      </c>
      <c r="AG248" s="1041">
        <v>1</v>
      </c>
      <c r="AH248" s="1042" t="s">
        <v>16309</v>
      </c>
      <c r="AI248" s="1060" t="s">
        <v>16569</v>
      </c>
      <c r="AJ248" s="1043" t="s">
        <v>16276</v>
      </c>
      <c r="AK248" s="1200" t="s">
        <v>653</v>
      </c>
      <c r="AL248" s="1060"/>
      <c r="AM248" s="1404"/>
      <c r="AN248" s="1404"/>
      <c r="AO248" s="1404"/>
      <c r="AP248" s="1404"/>
      <c r="AQ248" s="1404"/>
      <c r="AR248" s="1044"/>
      <c r="AS248" s="1034" t="s">
        <v>16629</v>
      </c>
      <c r="AT248" s="1034" t="s">
        <v>16628</v>
      </c>
      <c r="AU248" s="1034" t="s">
        <v>16630</v>
      </c>
      <c r="AV248" s="1034" t="s">
        <v>420</v>
      </c>
    </row>
    <row r="249" spans="1:48">
      <c r="A249" s="1030">
        <v>46028</v>
      </c>
      <c r="B249" s="1031" t="s">
        <v>389</v>
      </c>
      <c r="C249" s="1031" t="s">
        <v>16566</v>
      </c>
      <c r="D249" s="1032"/>
      <c r="E249" s="1033" t="s">
        <v>737</v>
      </c>
      <c r="F249" s="1034" t="s">
        <v>16574</v>
      </c>
      <c r="G249" s="1034">
        <v>650</v>
      </c>
      <c r="H249" s="1034" t="s">
        <v>662</v>
      </c>
      <c r="I249" s="1035">
        <v>5.5</v>
      </c>
      <c r="J249" s="1038">
        <v>11</v>
      </c>
      <c r="K249" s="1036">
        <v>0</v>
      </c>
      <c r="L249" s="1037">
        <v>8060</v>
      </c>
      <c r="M249" s="1039"/>
      <c r="N249" s="1038">
        <v>12</v>
      </c>
      <c r="O249" s="1036">
        <v>0</v>
      </c>
      <c r="P249" s="1037">
        <v>7870</v>
      </c>
      <c r="Q249" s="1039"/>
      <c r="R249" s="1038">
        <v>31</v>
      </c>
      <c r="S249" s="1036">
        <v>0</v>
      </c>
      <c r="T249" s="1037">
        <v>8430</v>
      </c>
      <c r="U249" s="1039"/>
      <c r="V249" s="1038">
        <v>27</v>
      </c>
      <c r="W249" s="1036">
        <v>0</v>
      </c>
      <c r="X249" s="1037">
        <v>8520</v>
      </c>
      <c r="Y249" s="1039"/>
      <c r="Z249" s="1040">
        <v>5.4135338345864659</v>
      </c>
      <c r="AA249" s="1040">
        <v>54</v>
      </c>
      <c r="AB249" s="1199">
        <v>1</v>
      </c>
      <c r="AC249" s="1040">
        <v>82.2</v>
      </c>
      <c r="AD249" s="1040">
        <v>6.75</v>
      </c>
      <c r="AE249" s="1040">
        <v>6.75</v>
      </c>
      <c r="AF249" s="1041" t="s">
        <v>236</v>
      </c>
      <c r="AG249" s="1041">
        <v>2</v>
      </c>
      <c r="AH249" s="1042" t="s">
        <v>16298</v>
      </c>
      <c r="AI249" s="1060" t="s">
        <v>15435</v>
      </c>
      <c r="AJ249" s="1043" t="s">
        <v>16258</v>
      </c>
      <c r="AK249" s="1200" t="s">
        <v>652</v>
      </c>
      <c r="AL249" s="1060">
        <v>54</v>
      </c>
      <c r="AM249" s="1404">
        <v>45996</v>
      </c>
      <c r="AN249" s="1404">
        <v>45997</v>
      </c>
      <c r="AO249" s="1404">
        <v>45998</v>
      </c>
      <c r="AP249" s="1404"/>
      <c r="AQ249" s="1404"/>
      <c r="AR249" s="1044"/>
      <c r="AS249" s="1034" t="s">
        <v>16629</v>
      </c>
      <c r="AT249" s="1034" t="s">
        <v>16626</v>
      </c>
      <c r="AU249" s="1034" t="s">
        <v>16630</v>
      </c>
      <c r="AV249" s="1034">
        <v>2.7698111999999999</v>
      </c>
    </row>
    <row r="250" spans="1:48">
      <c r="A250" s="1030">
        <v>46028</v>
      </c>
      <c r="B250" s="1031" t="s">
        <v>389</v>
      </c>
      <c r="C250" s="1031" t="s">
        <v>16533</v>
      </c>
      <c r="D250" s="1032"/>
      <c r="E250" s="1033" t="s">
        <v>473</v>
      </c>
      <c r="F250" s="1034" t="s">
        <v>16146</v>
      </c>
      <c r="G250" s="1034">
        <v>700</v>
      </c>
      <c r="H250" s="1034" t="s">
        <v>833</v>
      </c>
      <c r="I250" s="1035">
        <v>5.5</v>
      </c>
      <c r="J250" s="1038">
        <v>29</v>
      </c>
      <c r="K250" s="1036">
        <v>0</v>
      </c>
      <c r="L250" s="1037"/>
      <c r="M250" s="1039">
        <v>7870</v>
      </c>
      <c r="N250" s="1038">
        <v>9</v>
      </c>
      <c r="O250" s="1036">
        <v>0</v>
      </c>
      <c r="P250" s="1037"/>
      <c r="Q250" s="1039">
        <v>7410</v>
      </c>
      <c r="R250" s="1038">
        <v>32</v>
      </c>
      <c r="S250" s="1036">
        <v>0</v>
      </c>
      <c r="T250" s="1037"/>
      <c r="U250" s="1039">
        <v>8980</v>
      </c>
      <c r="V250" s="1038">
        <v>29</v>
      </c>
      <c r="W250" s="1036">
        <v>0</v>
      </c>
      <c r="X250" s="1037"/>
      <c r="Y250" s="1039">
        <v>9260</v>
      </c>
      <c r="Z250" s="1040">
        <v>5.9016393442622954</v>
      </c>
      <c r="AA250" s="1040">
        <v>66</v>
      </c>
      <c r="AB250" s="1199">
        <v>1</v>
      </c>
      <c r="AC250" s="1040">
        <v>83.8</v>
      </c>
      <c r="AD250" s="1040">
        <v>8.25</v>
      </c>
      <c r="AE250" s="1040">
        <v>8.25</v>
      </c>
      <c r="AF250" s="1041" t="s">
        <v>236</v>
      </c>
      <c r="AG250" s="1041">
        <v>2</v>
      </c>
      <c r="AH250" s="1042" t="s">
        <v>16298</v>
      </c>
      <c r="AI250" s="1060" t="s">
        <v>15435</v>
      </c>
      <c r="AJ250" s="1043" t="s">
        <v>16258</v>
      </c>
      <c r="AK250" s="1200" t="s">
        <v>652</v>
      </c>
      <c r="AL250" s="1060">
        <v>53</v>
      </c>
      <c r="AM250" s="1404">
        <v>46020</v>
      </c>
      <c r="AN250" s="1404">
        <v>46021</v>
      </c>
      <c r="AO250" s="1404"/>
      <c r="AP250" s="1404"/>
      <c r="AQ250" s="1404"/>
      <c r="AR250" s="1044"/>
      <c r="AS250" s="1034" t="s">
        <v>16629</v>
      </c>
      <c r="AT250" s="1034" t="s">
        <v>16626</v>
      </c>
      <c r="AU250" s="1034" t="s">
        <v>16630</v>
      </c>
      <c r="AV250" s="1034">
        <v>3.0409344000000003</v>
      </c>
    </row>
    <row r="251" spans="1:48">
      <c r="A251" s="1030">
        <v>46028</v>
      </c>
      <c r="B251" s="1031" t="s">
        <v>418</v>
      </c>
      <c r="C251" s="1031" t="s">
        <v>16513</v>
      </c>
      <c r="D251" s="1032" t="s">
        <v>646</v>
      </c>
      <c r="E251" s="1033" t="s">
        <v>473</v>
      </c>
      <c r="F251" s="1034" t="s">
        <v>16514</v>
      </c>
      <c r="G251" s="1034">
        <v>670</v>
      </c>
      <c r="H251" s="1034" t="s">
        <v>666</v>
      </c>
      <c r="I251" s="1035">
        <v>5.5</v>
      </c>
      <c r="J251" s="1038">
        <v>42</v>
      </c>
      <c r="K251" s="1036">
        <v>0</v>
      </c>
      <c r="L251" s="1037">
        <v>8330</v>
      </c>
      <c r="M251" s="1039">
        <v>9260</v>
      </c>
      <c r="N251" s="1038">
        <v>22</v>
      </c>
      <c r="O251" s="1036">
        <v>0</v>
      </c>
      <c r="P251" s="1037"/>
      <c r="Q251" s="1039"/>
      <c r="R251" s="1038">
        <v>19</v>
      </c>
      <c r="S251" s="1036">
        <v>0</v>
      </c>
      <c r="T251" s="1037">
        <v>8610</v>
      </c>
      <c r="U251" s="1039">
        <v>7280</v>
      </c>
      <c r="V251" s="1038">
        <v>70</v>
      </c>
      <c r="W251" s="1036">
        <v>0</v>
      </c>
      <c r="X251" s="1037">
        <v>9910</v>
      </c>
      <c r="Y251" s="1039">
        <v>9260</v>
      </c>
      <c r="Z251" s="1040">
        <v>5.5813953488372094</v>
      </c>
      <c r="AA251" s="1040">
        <v>51</v>
      </c>
      <c r="AB251" s="1199">
        <v>1</v>
      </c>
      <c r="AC251" s="1040">
        <v>87.75</v>
      </c>
      <c r="AD251" s="1040">
        <v>6.375</v>
      </c>
      <c r="AE251" s="1040">
        <v>6.375</v>
      </c>
      <c r="AF251" s="1041" t="s">
        <v>236</v>
      </c>
      <c r="AG251" s="1041">
        <v>1</v>
      </c>
      <c r="AH251" s="1042" t="s">
        <v>16298</v>
      </c>
      <c r="AI251" s="1060" t="s">
        <v>15435</v>
      </c>
      <c r="AJ251" s="1043" t="s">
        <v>16258</v>
      </c>
      <c r="AK251" s="1200" t="s">
        <v>652</v>
      </c>
      <c r="AL251" s="1060">
        <v>56</v>
      </c>
      <c r="AM251" s="1404">
        <v>46023</v>
      </c>
      <c r="AN251" s="1404">
        <v>46025</v>
      </c>
      <c r="AO251" s="1404"/>
      <c r="AP251" s="1404"/>
      <c r="AQ251" s="1404"/>
      <c r="AR251" s="1044"/>
      <c r="AS251" s="1034" t="s">
        <v>16629</v>
      </c>
      <c r="AT251" s="1034" t="s">
        <v>16628</v>
      </c>
      <c r="AU251" s="1034" t="s">
        <v>16630</v>
      </c>
      <c r="AV251" s="1034">
        <v>6.0956064000000003</v>
      </c>
    </row>
    <row r="252" spans="1:48">
      <c r="A252" s="1030">
        <v>46028</v>
      </c>
      <c r="B252" s="1031" t="s">
        <v>240</v>
      </c>
      <c r="C252" s="1031" t="s">
        <v>645</v>
      </c>
      <c r="D252" s="1032"/>
      <c r="E252" s="1033" t="s">
        <v>420</v>
      </c>
      <c r="F252" s="1034" t="s">
        <v>420</v>
      </c>
      <c r="G252" s="1034" t="s">
        <v>420</v>
      </c>
      <c r="H252" s="1034" t="s">
        <v>420</v>
      </c>
      <c r="I252" s="1035" t="s">
        <v>420</v>
      </c>
      <c r="J252" s="1038"/>
      <c r="K252" s="1036"/>
      <c r="L252" s="1037" t="s">
        <v>16270</v>
      </c>
      <c r="M252" s="1039"/>
      <c r="N252" s="1038"/>
      <c r="O252" s="1036"/>
      <c r="P252" s="1037" t="s">
        <v>16270</v>
      </c>
      <c r="Q252" s="1039"/>
      <c r="R252" s="1038"/>
      <c r="S252" s="1036"/>
      <c r="T252" s="1037" t="s">
        <v>16270</v>
      </c>
      <c r="U252" s="1039"/>
      <c r="V252" s="1038"/>
      <c r="W252" s="1036"/>
      <c r="X252" s="1037" t="s">
        <v>16270</v>
      </c>
      <c r="Y252" s="1039"/>
      <c r="Z252" s="1240" t="s">
        <v>420</v>
      </c>
      <c r="AA252" s="1240" t="s">
        <v>420</v>
      </c>
      <c r="AB252" s="1241" t="s">
        <v>420</v>
      </c>
      <c r="AC252" s="1240"/>
      <c r="AD252" s="1240" t="s">
        <v>420</v>
      </c>
      <c r="AE252" s="1240" t="s">
        <v>420</v>
      </c>
      <c r="AF252" s="1242" t="s">
        <v>241</v>
      </c>
      <c r="AG252" s="1242">
        <v>12</v>
      </c>
      <c r="AH252" s="1042" t="s">
        <v>16266</v>
      </c>
      <c r="AI252" s="1060" t="s">
        <v>649</v>
      </c>
      <c r="AJ252" s="1060" t="s">
        <v>16271</v>
      </c>
      <c r="AK252" s="1200" t="s">
        <v>648</v>
      </c>
      <c r="AL252" s="1060"/>
      <c r="AM252" s="1404"/>
      <c r="AN252" s="1404"/>
      <c r="AO252" s="1404"/>
      <c r="AP252" s="1404"/>
      <c r="AQ252" s="1404"/>
      <c r="AR252" s="1044"/>
      <c r="AS252" s="1034" t="s">
        <v>16625</v>
      </c>
      <c r="AT252" s="1034" t="s">
        <v>16636</v>
      </c>
      <c r="AU252" s="1034" t="s">
        <v>420</v>
      </c>
      <c r="AV252" s="1034" t="s">
        <v>420</v>
      </c>
    </row>
    <row r="253" spans="1:48">
      <c r="A253" s="1030">
        <v>46028</v>
      </c>
      <c r="B253" s="1031" t="s">
        <v>16640</v>
      </c>
      <c r="C253" s="1031" t="s">
        <v>386</v>
      </c>
      <c r="D253" s="1032"/>
      <c r="E253" s="1033" t="s">
        <v>420</v>
      </c>
      <c r="F253" s="1034" t="s">
        <v>420</v>
      </c>
      <c r="G253" s="1034" t="s">
        <v>420</v>
      </c>
      <c r="H253" s="1034" t="s">
        <v>420</v>
      </c>
      <c r="I253" s="1035" t="s">
        <v>420</v>
      </c>
      <c r="J253" s="1036"/>
      <c r="K253" s="1036"/>
      <c r="L253" s="1037" t="s">
        <v>16641</v>
      </c>
      <c r="M253" s="1037"/>
      <c r="N253" s="1038"/>
      <c r="O253" s="1036"/>
      <c r="P253" s="1037" t="s">
        <v>386</v>
      </c>
      <c r="Q253" s="1037"/>
      <c r="R253" s="1038"/>
      <c r="S253" s="1036"/>
      <c r="T253" s="1037" t="s">
        <v>386</v>
      </c>
      <c r="U253" s="1037"/>
      <c r="V253" s="1038"/>
      <c r="W253" s="1036"/>
      <c r="X253" s="1037" t="s">
        <v>386</v>
      </c>
      <c r="Y253" s="1039"/>
      <c r="Z253" s="1240" t="s">
        <v>420</v>
      </c>
      <c r="AA253" s="1240" t="s">
        <v>420</v>
      </c>
      <c r="AB253" s="1241" t="s">
        <v>420</v>
      </c>
      <c r="AC253" s="1240"/>
      <c r="AD253" s="1240" t="s">
        <v>420</v>
      </c>
      <c r="AE253" s="1240" t="s">
        <v>420</v>
      </c>
      <c r="AF253" s="1242" t="s">
        <v>241</v>
      </c>
      <c r="AG253" s="1242">
        <v>5</v>
      </c>
      <c r="AH253" s="1042" t="s">
        <v>16266</v>
      </c>
      <c r="AI253" s="1060" t="s">
        <v>649</v>
      </c>
      <c r="AJ253" s="1060" t="s">
        <v>16271</v>
      </c>
      <c r="AK253" s="1200" t="s">
        <v>648</v>
      </c>
      <c r="AL253" s="1060"/>
      <c r="AM253" s="1404"/>
      <c r="AN253" s="1404"/>
      <c r="AO253" s="1404"/>
      <c r="AP253" s="1404"/>
      <c r="AQ253" s="1404"/>
      <c r="AR253" s="1044"/>
      <c r="AS253" s="1034" t="s">
        <v>16625</v>
      </c>
      <c r="AT253" s="1034" t="s">
        <v>16635</v>
      </c>
      <c r="AU253" s="1034" t="s">
        <v>420</v>
      </c>
      <c r="AV253" s="1034" t="s">
        <v>420</v>
      </c>
    </row>
    <row r="254" spans="1:48">
      <c r="A254" s="1030">
        <v>46028</v>
      </c>
      <c r="B254" s="1031" t="s">
        <v>464</v>
      </c>
      <c r="C254" s="1045" t="s">
        <v>645</v>
      </c>
      <c r="D254" s="1032"/>
      <c r="E254" s="1033" t="s">
        <v>420</v>
      </c>
      <c r="F254" s="1034" t="s">
        <v>420</v>
      </c>
      <c r="G254" s="1034" t="s">
        <v>420</v>
      </c>
      <c r="H254" s="1034" t="s">
        <v>420</v>
      </c>
      <c r="I254" s="1035" t="s">
        <v>420</v>
      </c>
      <c r="J254" s="1036"/>
      <c r="K254" s="1036"/>
      <c r="L254" s="1037" t="s">
        <v>645</v>
      </c>
      <c r="M254" s="1037"/>
      <c r="N254" s="1038"/>
      <c r="O254" s="1036"/>
      <c r="P254" s="1037" t="s">
        <v>645</v>
      </c>
      <c r="Q254" s="1037"/>
      <c r="R254" s="1038"/>
      <c r="S254" s="1036"/>
      <c r="T254" s="1037" t="s">
        <v>645</v>
      </c>
      <c r="U254" s="1037"/>
      <c r="V254" s="1038"/>
      <c r="W254" s="1036"/>
      <c r="X254" s="1037" t="s">
        <v>645</v>
      </c>
      <c r="Y254" s="1039"/>
      <c r="Z254" s="1040" t="s">
        <v>420</v>
      </c>
      <c r="AA254" s="1040" t="s">
        <v>645</v>
      </c>
      <c r="AB254" s="1199" t="s">
        <v>420</v>
      </c>
      <c r="AC254" s="1040" t="s">
        <v>420</v>
      </c>
      <c r="AD254" s="1040" t="s">
        <v>420</v>
      </c>
      <c r="AE254" s="1040" t="s">
        <v>420</v>
      </c>
      <c r="AF254" s="1041" t="s">
        <v>243</v>
      </c>
      <c r="AG254" s="1041">
        <v>1</v>
      </c>
      <c r="AH254" s="1042" t="s">
        <v>654</v>
      </c>
      <c r="AI254" s="1043" t="s">
        <v>654</v>
      </c>
      <c r="AJ254" s="1043" t="s">
        <v>654</v>
      </c>
      <c r="AK254" s="1200" t="s">
        <v>654</v>
      </c>
      <c r="AL254" s="1060"/>
      <c r="AM254" s="1404"/>
      <c r="AN254" s="1404"/>
      <c r="AO254" s="1404"/>
      <c r="AP254" s="1404"/>
      <c r="AQ254" s="1404"/>
      <c r="AR254" s="1044"/>
      <c r="AS254" s="1034" t="s">
        <v>16625</v>
      </c>
      <c r="AT254" s="1034" t="s">
        <v>16628</v>
      </c>
      <c r="AU254" s="1034" t="s">
        <v>420</v>
      </c>
      <c r="AV254" s="1034" t="s">
        <v>420</v>
      </c>
    </row>
    <row r="255" spans="1:48">
      <c r="A255" s="1030">
        <v>46028</v>
      </c>
      <c r="B255" s="1031" t="s">
        <v>16279</v>
      </c>
      <c r="C255" s="1045" t="s">
        <v>645</v>
      </c>
      <c r="D255" s="1032"/>
      <c r="E255" s="1033" t="s">
        <v>420</v>
      </c>
      <c r="F255" s="1034" t="s">
        <v>420</v>
      </c>
      <c r="G255" s="1034" t="s">
        <v>420</v>
      </c>
      <c r="H255" s="1034" t="s">
        <v>420</v>
      </c>
      <c r="I255" s="1035" t="s">
        <v>420</v>
      </c>
      <c r="J255" s="1036"/>
      <c r="K255" s="1036"/>
      <c r="L255" s="1037" t="s">
        <v>645</v>
      </c>
      <c r="M255" s="1037"/>
      <c r="N255" s="1038"/>
      <c r="O255" s="1036"/>
      <c r="P255" s="1037" t="s">
        <v>645</v>
      </c>
      <c r="Q255" s="1037"/>
      <c r="R255" s="1038"/>
      <c r="S255" s="1036"/>
      <c r="T255" s="1037" t="s">
        <v>645</v>
      </c>
      <c r="U255" s="1037"/>
      <c r="V255" s="1038"/>
      <c r="W255" s="1036"/>
      <c r="X255" s="1037" t="s">
        <v>645</v>
      </c>
      <c r="Y255" s="1039"/>
      <c r="Z255" s="1040" t="s">
        <v>420</v>
      </c>
      <c r="AA255" s="1040" t="s">
        <v>645</v>
      </c>
      <c r="AB255" s="1199" t="s">
        <v>420</v>
      </c>
      <c r="AC255" s="1040" t="s">
        <v>420</v>
      </c>
      <c r="AD255" s="1040" t="s">
        <v>420</v>
      </c>
      <c r="AE255" s="1040" t="s">
        <v>420</v>
      </c>
      <c r="AF255" s="1041" t="s">
        <v>243</v>
      </c>
      <c r="AG255" s="1041">
        <v>1</v>
      </c>
      <c r="AH255" s="1042" t="s">
        <v>654</v>
      </c>
      <c r="AI255" s="1043" t="s">
        <v>654</v>
      </c>
      <c r="AJ255" s="1043" t="s">
        <v>654</v>
      </c>
      <c r="AK255" s="1200" t="s">
        <v>654</v>
      </c>
      <c r="AL255" s="1060"/>
      <c r="AM255" s="1404"/>
      <c r="AN255" s="1404"/>
      <c r="AO255" s="1404"/>
      <c r="AP255" s="1404"/>
      <c r="AQ255" s="1404"/>
      <c r="AR255" s="1044"/>
      <c r="AS255" s="1034" t="s">
        <v>16625</v>
      </c>
      <c r="AT255" s="1034" t="s">
        <v>16628</v>
      </c>
      <c r="AU255" s="1034" t="s">
        <v>420</v>
      </c>
      <c r="AV255" s="1034" t="s">
        <v>420</v>
      </c>
    </row>
    <row r="256" spans="1:48">
      <c r="A256" s="1030">
        <v>46028</v>
      </c>
      <c r="B256" s="1031" t="s">
        <v>16280</v>
      </c>
      <c r="C256" s="1045" t="s">
        <v>645</v>
      </c>
      <c r="D256" s="1032"/>
      <c r="E256" s="1033" t="s">
        <v>420</v>
      </c>
      <c r="F256" s="1034" t="s">
        <v>420</v>
      </c>
      <c r="G256" s="1034" t="s">
        <v>420</v>
      </c>
      <c r="H256" s="1034" t="s">
        <v>420</v>
      </c>
      <c r="I256" s="1035" t="s">
        <v>420</v>
      </c>
      <c r="J256" s="1036"/>
      <c r="K256" s="1036"/>
      <c r="L256" s="1037" t="s">
        <v>645</v>
      </c>
      <c r="M256" s="1037"/>
      <c r="N256" s="1038"/>
      <c r="O256" s="1036"/>
      <c r="P256" s="1037" t="s">
        <v>645</v>
      </c>
      <c r="Q256" s="1037"/>
      <c r="R256" s="1038"/>
      <c r="S256" s="1036"/>
      <c r="T256" s="1037" t="s">
        <v>645</v>
      </c>
      <c r="U256" s="1037"/>
      <c r="V256" s="1038"/>
      <c r="W256" s="1036"/>
      <c r="X256" s="1037" t="s">
        <v>645</v>
      </c>
      <c r="Y256" s="1039"/>
      <c r="Z256" s="1040" t="s">
        <v>420</v>
      </c>
      <c r="AA256" s="1040" t="s">
        <v>645</v>
      </c>
      <c r="AB256" s="1199" t="s">
        <v>420</v>
      </c>
      <c r="AC256" s="1040" t="s">
        <v>420</v>
      </c>
      <c r="AD256" s="1040" t="s">
        <v>420</v>
      </c>
      <c r="AE256" s="1040" t="s">
        <v>420</v>
      </c>
      <c r="AF256" s="1041" t="s">
        <v>243</v>
      </c>
      <c r="AG256" s="1041">
        <v>1</v>
      </c>
      <c r="AH256" s="1042" t="s">
        <v>654</v>
      </c>
      <c r="AI256" s="1043" t="s">
        <v>654</v>
      </c>
      <c r="AJ256" s="1043" t="s">
        <v>654</v>
      </c>
      <c r="AK256" s="1200" t="s">
        <v>654</v>
      </c>
      <c r="AL256" s="1060"/>
      <c r="AM256" s="1404"/>
      <c r="AN256" s="1404"/>
      <c r="AO256" s="1404"/>
      <c r="AP256" s="1404"/>
      <c r="AQ256" s="1404"/>
      <c r="AR256" s="1044"/>
      <c r="AS256" s="1034" t="s">
        <v>16625</v>
      </c>
      <c r="AT256" s="1034" t="s">
        <v>16628</v>
      </c>
      <c r="AU256" s="1034" t="s">
        <v>420</v>
      </c>
      <c r="AV256" s="1034" t="s">
        <v>420</v>
      </c>
    </row>
    <row r="257" spans="1:48">
      <c r="A257" s="1030">
        <v>46028</v>
      </c>
      <c r="B257" s="1031" t="s">
        <v>16281</v>
      </c>
      <c r="C257" s="1045" t="s">
        <v>645</v>
      </c>
      <c r="D257" s="1032"/>
      <c r="E257" s="1033" t="s">
        <v>420</v>
      </c>
      <c r="F257" s="1034" t="s">
        <v>420</v>
      </c>
      <c r="G257" s="1034" t="s">
        <v>420</v>
      </c>
      <c r="H257" s="1034" t="s">
        <v>420</v>
      </c>
      <c r="I257" s="1035" t="s">
        <v>420</v>
      </c>
      <c r="J257" s="1036"/>
      <c r="K257" s="1036"/>
      <c r="L257" s="1037" t="s">
        <v>645</v>
      </c>
      <c r="M257" s="1037"/>
      <c r="N257" s="1038"/>
      <c r="O257" s="1036"/>
      <c r="P257" s="1037" t="s">
        <v>645</v>
      </c>
      <c r="Q257" s="1037"/>
      <c r="R257" s="1038"/>
      <c r="S257" s="1036"/>
      <c r="T257" s="1037" t="s">
        <v>645</v>
      </c>
      <c r="U257" s="1037"/>
      <c r="V257" s="1038"/>
      <c r="W257" s="1036"/>
      <c r="X257" s="1037" t="s">
        <v>645</v>
      </c>
      <c r="Y257" s="1039"/>
      <c r="Z257" s="1040" t="s">
        <v>420</v>
      </c>
      <c r="AA257" s="1040" t="s">
        <v>645</v>
      </c>
      <c r="AB257" s="1199" t="s">
        <v>420</v>
      </c>
      <c r="AC257" s="1040" t="s">
        <v>420</v>
      </c>
      <c r="AD257" s="1040" t="s">
        <v>420</v>
      </c>
      <c r="AE257" s="1040" t="s">
        <v>420</v>
      </c>
      <c r="AF257" s="1041" t="s">
        <v>243</v>
      </c>
      <c r="AG257" s="1041">
        <v>1</v>
      </c>
      <c r="AH257" s="1042" t="s">
        <v>16278</v>
      </c>
      <c r="AI257" s="1043" t="s">
        <v>654</v>
      </c>
      <c r="AJ257" s="1043" t="s">
        <v>654</v>
      </c>
      <c r="AK257" s="1200" t="s">
        <v>654</v>
      </c>
      <c r="AL257" s="1060"/>
      <c r="AM257" s="1404"/>
      <c r="AN257" s="1404"/>
      <c r="AO257" s="1404"/>
      <c r="AP257" s="1404"/>
      <c r="AQ257" s="1404"/>
      <c r="AR257" s="1044"/>
      <c r="AS257" s="1034" t="s">
        <v>16625</v>
      </c>
      <c r="AT257" s="1034" t="s">
        <v>16628</v>
      </c>
      <c r="AU257" s="1034" t="s">
        <v>420</v>
      </c>
      <c r="AV257" s="1034" t="s">
        <v>420</v>
      </c>
    </row>
    <row r="258" spans="1:48">
      <c r="A258" s="1030">
        <v>46028</v>
      </c>
      <c r="B258" s="1031" t="s">
        <v>16282</v>
      </c>
      <c r="C258" s="1045" t="s">
        <v>645</v>
      </c>
      <c r="D258" s="1032"/>
      <c r="E258" s="1033" t="s">
        <v>420</v>
      </c>
      <c r="F258" s="1034" t="s">
        <v>420</v>
      </c>
      <c r="G258" s="1034" t="s">
        <v>420</v>
      </c>
      <c r="H258" s="1034" t="s">
        <v>420</v>
      </c>
      <c r="I258" s="1035" t="s">
        <v>420</v>
      </c>
      <c r="J258" s="1036"/>
      <c r="K258" s="1036"/>
      <c r="L258" s="1037" t="s">
        <v>645</v>
      </c>
      <c r="M258" s="1037"/>
      <c r="N258" s="1038"/>
      <c r="O258" s="1036"/>
      <c r="P258" s="1037" t="s">
        <v>645</v>
      </c>
      <c r="Q258" s="1037"/>
      <c r="R258" s="1038"/>
      <c r="S258" s="1036"/>
      <c r="T258" s="1037" t="s">
        <v>645</v>
      </c>
      <c r="U258" s="1037"/>
      <c r="V258" s="1038"/>
      <c r="W258" s="1036"/>
      <c r="X258" s="1037" t="s">
        <v>645</v>
      </c>
      <c r="Y258" s="1039"/>
      <c r="Z258" s="1040" t="s">
        <v>420</v>
      </c>
      <c r="AA258" s="1040" t="s">
        <v>645</v>
      </c>
      <c r="AB258" s="1199" t="s">
        <v>420</v>
      </c>
      <c r="AC258" s="1040" t="s">
        <v>420</v>
      </c>
      <c r="AD258" s="1040" t="s">
        <v>420</v>
      </c>
      <c r="AE258" s="1040" t="s">
        <v>420</v>
      </c>
      <c r="AF258" s="1041" t="s">
        <v>243</v>
      </c>
      <c r="AG258" s="1041">
        <v>1</v>
      </c>
      <c r="AH258" s="1042" t="s">
        <v>654</v>
      </c>
      <c r="AI258" s="1043" t="s">
        <v>654</v>
      </c>
      <c r="AJ258" s="1043" t="s">
        <v>654</v>
      </c>
      <c r="AK258" s="1200" t="s">
        <v>654</v>
      </c>
      <c r="AL258" s="1060"/>
      <c r="AM258" s="1404"/>
      <c r="AN258" s="1404"/>
      <c r="AO258" s="1404"/>
      <c r="AP258" s="1404"/>
      <c r="AQ258" s="1404"/>
      <c r="AR258" s="1044"/>
      <c r="AS258" s="1034" t="s">
        <v>16625</v>
      </c>
      <c r="AT258" s="1034" t="s">
        <v>16628</v>
      </c>
      <c r="AU258" s="1034" t="s">
        <v>420</v>
      </c>
      <c r="AV258" s="1034" t="s">
        <v>420</v>
      </c>
    </row>
    <row r="259" spans="1:48">
      <c r="A259" s="1030">
        <v>46028</v>
      </c>
      <c r="B259" s="1031" t="s">
        <v>16283</v>
      </c>
      <c r="C259" s="1045" t="s">
        <v>645</v>
      </c>
      <c r="D259" s="1032"/>
      <c r="E259" s="1033" t="s">
        <v>420</v>
      </c>
      <c r="F259" s="1034" t="s">
        <v>420</v>
      </c>
      <c r="G259" s="1034" t="s">
        <v>420</v>
      </c>
      <c r="H259" s="1034" t="s">
        <v>420</v>
      </c>
      <c r="I259" s="1035" t="s">
        <v>420</v>
      </c>
      <c r="J259" s="1036"/>
      <c r="K259" s="1036"/>
      <c r="L259" s="1037" t="s">
        <v>645</v>
      </c>
      <c r="M259" s="1037"/>
      <c r="N259" s="1038"/>
      <c r="O259" s="1036"/>
      <c r="P259" s="1037" t="s">
        <v>645</v>
      </c>
      <c r="Q259" s="1037"/>
      <c r="R259" s="1038"/>
      <c r="S259" s="1036"/>
      <c r="T259" s="1037" t="s">
        <v>645</v>
      </c>
      <c r="U259" s="1037"/>
      <c r="V259" s="1038"/>
      <c r="W259" s="1036"/>
      <c r="X259" s="1037" t="s">
        <v>645</v>
      </c>
      <c r="Y259" s="1039"/>
      <c r="Z259" s="1040" t="s">
        <v>420</v>
      </c>
      <c r="AA259" s="1040" t="s">
        <v>645</v>
      </c>
      <c r="AB259" s="1199" t="s">
        <v>420</v>
      </c>
      <c r="AC259" s="1040" t="s">
        <v>420</v>
      </c>
      <c r="AD259" s="1040" t="s">
        <v>420</v>
      </c>
      <c r="AE259" s="1040" t="s">
        <v>420</v>
      </c>
      <c r="AF259" s="1041" t="s">
        <v>243</v>
      </c>
      <c r="AG259" s="1041">
        <v>1</v>
      </c>
      <c r="AH259" s="1042" t="s">
        <v>654</v>
      </c>
      <c r="AI259" s="1043" t="s">
        <v>654</v>
      </c>
      <c r="AJ259" s="1043" t="s">
        <v>654</v>
      </c>
      <c r="AK259" s="1200" t="s">
        <v>654</v>
      </c>
      <c r="AL259" s="1060"/>
      <c r="AM259" s="1404"/>
      <c r="AN259" s="1404"/>
      <c r="AO259" s="1404"/>
      <c r="AP259" s="1404"/>
      <c r="AQ259" s="1404"/>
      <c r="AR259" s="1044"/>
      <c r="AS259" s="1034" t="s">
        <v>16625</v>
      </c>
      <c r="AT259" s="1034" t="s">
        <v>16628</v>
      </c>
      <c r="AU259" s="1034" t="s">
        <v>420</v>
      </c>
      <c r="AV259" s="1034" t="s">
        <v>420</v>
      </c>
    </row>
    <row r="260" spans="1:48">
      <c r="A260" s="1030">
        <v>46028</v>
      </c>
      <c r="B260" s="1031" t="s">
        <v>16284</v>
      </c>
      <c r="C260" s="1045" t="s">
        <v>645</v>
      </c>
      <c r="D260" s="1032"/>
      <c r="E260" s="1033" t="s">
        <v>420</v>
      </c>
      <c r="F260" s="1034" t="s">
        <v>420</v>
      </c>
      <c r="G260" s="1034" t="s">
        <v>420</v>
      </c>
      <c r="H260" s="1034" t="s">
        <v>420</v>
      </c>
      <c r="I260" s="1035" t="s">
        <v>420</v>
      </c>
      <c r="J260" s="1036"/>
      <c r="K260" s="1036"/>
      <c r="L260" s="1037" t="s">
        <v>645</v>
      </c>
      <c r="M260" s="1037"/>
      <c r="N260" s="1038"/>
      <c r="O260" s="1036"/>
      <c r="P260" s="1037" t="s">
        <v>645</v>
      </c>
      <c r="Q260" s="1037"/>
      <c r="R260" s="1038"/>
      <c r="S260" s="1036"/>
      <c r="T260" s="1037" t="s">
        <v>645</v>
      </c>
      <c r="U260" s="1037"/>
      <c r="V260" s="1038"/>
      <c r="W260" s="1036"/>
      <c r="X260" s="1037" t="s">
        <v>645</v>
      </c>
      <c r="Y260" s="1039"/>
      <c r="Z260" s="1040" t="s">
        <v>420</v>
      </c>
      <c r="AA260" s="1040" t="s">
        <v>645</v>
      </c>
      <c r="AB260" s="1199" t="s">
        <v>420</v>
      </c>
      <c r="AC260" s="1040" t="s">
        <v>420</v>
      </c>
      <c r="AD260" s="1040" t="s">
        <v>420</v>
      </c>
      <c r="AE260" s="1040" t="s">
        <v>420</v>
      </c>
      <c r="AF260" s="1041" t="s">
        <v>243</v>
      </c>
      <c r="AG260" s="1041">
        <v>1</v>
      </c>
      <c r="AH260" s="1042" t="s">
        <v>654</v>
      </c>
      <c r="AI260" s="1043" t="s">
        <v>654</v>
      </c>
      <c r="AJ260" s="1043" t="s">
        <v>654</v>
      </c>
      <c r="AK260" s="1200" t="s">
        <v>654</v>
      </c>
      <c r="AL260" s="1060"/>
      <c r="AM260" s="1404"/>
      <c r="AN260" s="1404"/>
      <c r="AO260" s="1404"/>
      <c r="AP260" s="1404"/>
      <c r="AQ260" s="1404"/>
      <c r="AR260" s="1044"/>
      <c r="AS260" s="1034" t="s">
        <v>16625</v>
      </c>
      <c r="AT260" s="1034" t="s">
        <v>16628</v>
      </c>
      <c r="AU260" s="1034" t="s">
        <v>420</v>
      </c>
      <c r="AV260" s="1034" t="s">
        <v>420</v>
      </c>
    </row>
    <row r="261" spans="1:48" ht="17.25" thickBot="1">
      <c r="A261" s="1046">
        <v>46028</v>
      </c>
      <c r="B261" s="1047" t="s">
        <v>16285</v>
      </c>
      <c r="C261" s="1048" t="s">
        <v>645</v>
      </c>
      <c r="D261" s="1049"/>
      <c r="E261" s="1243" t="s">
        <v>420</v>
      </c>
      <c r="F261" s="1050" t="s">
        <v>420</v>
      </c>
      <c r="G261" s="1050" t="s">
        <v>420</v>
      </c>
      <c r="H261" s="1050" t="s">
        <v>420</v>
      </c>
      <c r="I261" s="1244" t="s">
        <v>420</v>
      </c>
      <c r="J261" s="1051"/>
      <c r="K261" s="1051"/>
      <c r="L261" s="1052" t="s">
        <v>645</v>
      </c>
      <c r="M261" s="1052"/>
      <c r="N261" s="1053"/>
      <c r="O261" s="1051"/>
      <c r="P261" s="1052" t="s">
        <v>645</v>
      </c>
      <c r="Q261" s="1052"/>
      <c r="R261" s="1053"/>
      <c r="S261" s="1051"/>
      <c r="T261" s="1052" t="s">
        <v>645</v>
      </c>
      <c r="U261" s="1052"/>
      <c r="V261" s="1053"/>
      <c r="W261" s="1051"/>
      <c r="X261" s="1052" t="s">
        <v>645</v>
      </c>
      <c r="Y261" s="1054"/>
      <c r="Z261" s="1055" t="s">
        <v>420</v>
      </c>
      <c r="AA261" s="1055" t="s">
        <v>645</v>
      </c>
      <c r="AB261" s="1201" t="s">
        <v>420</v>
      </c>
      <c r="AC261" s="1055" t="s">
        <v>420</v>
      </c>
      <c r="AD261" s="1055" t="s">
        <v>420</v>
      </c>
      <c r="AE261" s="1055" t="s">
        <v>420</v>
      </c>
      <c r="AF261" s="1056" t="s">
        <v>243</v>
      </c>
      <c r="AG261" s="1056">
        <v>1</v>
      </c>
      <c r="AH261" s="1245" t="s">
        <v>654</v>
      </c>
      <c r="AI261" s="1057" t="s">
        <v>654</v>
      </c>
      <c r="AJ261" s="1057" t="s">
        <v>654</v>
      </c>
      <c r="AK261" s="1202" t="s">
        <v>654</v>
      </c>
      <c r="AL261" s="1246"/>
      <c r="AM261" s="1409"/>
      <c r="AN261" s="1409"/>
      <c r="AO261" s="1409"/>
      <c r="AP261" s="1409"/>
      <c r="AQ261" s="1409"/>
      <c r="AR261" s="1058"/>
      <c r="AS261" s="1050" t="s">
        <v>16625</v>
      </c>
      <c r="AT261" s="1050" t="s">
        <v>16628</v>
      </c>
      <c r="AU261" s="1050" t="s">
        <v>420</v>
      </c>
      <c r="AV261" s="1050" t="s">
        <v>420</v>
      </c>
    </row>
    <row r="262" spans="1:48">
      <c r="A262" s="1015">
        <v>46029</v>
      </c>
      <c r="B262" s="1016" t="s">
        <v>212</v>
      </c>
      <c r="C262" s="1016" t="s">
        <v>16558</v>
      </c>
      <c r="D262" s="1017"/>
      <c r="E262" s="1018" t="s">
        <v>1936</v>
      </c>
      <c r="F262" s="1019" t="s">
        <v>16560</v>
      </c>
      <c r="G262" s="1019">
        <v>500</v>
      </c>
      <c r="H262" s="1019" t="s">
        <v>911</v>
      </c>
      <c r="I262" s="1020">
        <v>2</v>
      </c>
      <c r="J262" s="1023">
        <v>14</v>
      </c>
      <c r="K262" s="1021">
        <v>1</v>
      </c>
      <c r="L262" s="1022">
        <v>8956</v>
      </c>
      <c r="M262" s="1024"/>
      <c r="N262" s="1023">
        <v>16</v>
      </c>
      <c r="O262" s="1021">
        <v>0</v>
      </c>
      <c r="P262" s="1022">
        <v>9061</v>
      </c>
      <c r="Q262" s="1024"/>
      <c r="R262" s="1023">
        <v>9</v>
      </c>
      <c r="S262" s="1021">
        <v>0</v>
      </c>
      <c r="T262" s="1022">
        <v>9037</v>
      </c>
      <c r="U262" s="1024"/>
      <c r="V262" s="1023">
        <v>19</v>
      </c>
      <c r="W262" s="1021">
        <v>0</v>
      </c>
      <c r="X262" s="1022">
        <v>8767</v>
      </c>
      <c r="Y262" s="1024"/>
      <c r="Z262" s="1025">
        <v>3</v>
      </c>
      <c r="AA262" s="1025">
        <v>38.666666666666664</v>
      </c>
      <c r="AB262" s="1198">
        <v>0.9983974358974359</v>
      </c>
      <c r="AC262" s="1025">
        <v>89.552499999999995</v>
      </c>
      <c r="AD262" s="1025">
        <v>4.833333333333333</v>
      </c>
      <c r="AE262" s="1025">
        <v>4.75</v>
      </c>
      <c r="AF262" s="1026" t="s">
        <v>213</v>
      </c>
      <c r="AG262" s="1026">
        <v>2</v>
      </c>
      <c r="AH262" s="1027" t="s">
        <v>16262</v>
      </c>
      <c r="AI262" s="1059" t="s">
        <v>647</v>
      </c>
      <c r="AJ262" s="1238" t="s">
        <v>16267</v>
      </c>
      <c r="AK262" s="1410" t="s">
        <v>15469</v>
      </c>
      <c r="AL262" s="1059">
        <v>52</v>
      </c>
      <c r="AM262" s="1403">
        <v>46008</v>
      </c>
      <c r="AN262" s="1403">
        <v>46009</v>
      </c>
      <c r="AO262" s="1403"/>
      <c r="AP262" s="1403"/>
      <c r="AQ262" s="1403"/>
      <c r="AR262" s="1028"/>
      <c r="AS262" s="1019" t="s">
        <v>16625</v>
      </c>
      <c r="AT262" s="1019" t="s">
        <v>16626</v>
      </c>
      <c r="AU262" s="1019" t="s">
        <v>16627</v>
      </c>
      <c r="AV262" s="1019">
        <v>0.58030020000000004</v>
      </c>
    </row>
    <row r="263" spans="1:48">
      <c r="A263" s="1030">
        <v>46029</v>
      </c>
      <c r="B263" s="1031" t="s">
        <v>212</v>
      </c>
      <c r="C263" s="1031" t="s">
        <v>16508</v>
      </c>
      <c r="D263" s="1032"/>
      <c r="E263" s="1033" t="s">
        <v>1936</v>
      </c>
      <c r="F263" s="1034" t="s">
        <v>16509</v>
      </c>
      <c r="G263" s="1034">
        <v>500</v>
      </c>
      <c r="H263" s="1034" t="s">
        <v>864</v>
      </c>
      <c r="I263" s="1035">
        <v>2</v>
      </c>
      <c r="J263" s="1038"/>
      <c r="K263" s="1036"/>
      <c r="L263" s="1037" t="s">
        <v>16268</v>
      </c>
      <c r="M263" s="1039"/>
      <c r="N263" s="1038"/>
      <c r="O263" s="1036"/>
      <c r="P263" s="1037"/>
      <c r="Q263" s="1039" t="s">
        <v>127</v>
      </c>
      <c r="R263" s="1038"/>
      <c r="S263" s="1036"/>
      <c r="T263" s="1037"/>
      <c r="U263" s="1039" t="s">
        <v>16112</v>
      </c>
      <c r="V263" s="1038"/>
      <c r="W263" s="1036"/>
      <c r="X263" s="1037"/>
      <c r="Y263" s="1039" t="s">
        <v>16270</v>
      </c>
      <c r="Z263" s="1040">
        <v>3</v>
      </c>
      <c r="AA263" s="1040" t="s">
        <v>127</v>
      </c>
      <c r="AB263" s="1199" t="s">
        <v>420</v>
      </c>
      <c r="AC263" s="1040" t="s">
        <v>420</v>
      </c>
      <c r="AD263" s="1040" t="s">
        <v>420</v>
      </c>
      <c r="AE263" s="1040" t="s">
        <v>420</v>
      </c>
      <c r="AF263" s="1041" t="s">
        <v>213</v>
      </c>
      <c r="AG263" s="1041">
        <v>2</v>
      </c>
      <c r="AH263" s="1042" t="s">
        <v>16262</v>
      </c>
      <c r="AI263" s="1060" t="s">
        <v>647</v>
      </c>
      <c r="AJ263" s="1238" t="s">
        <v>16267</v>
      </c>
      <c r="AK263" s="1239" t="s">
        <v>15469</v>
      </c>
      <c r="AL263" s="1060"/>
      <c r="AM263" s="1404"/>
      <c r="AN263" s="1404"/>
      <c r="AO263" s="1404"/>
      <c r="AP263" s="1404"/>
      <c r="AQ263" s="1404"/>
      <c r="AR263" s="1044"/>
      <c r="AS263" s="1034" t="s">
        <v>16625</v>
      </c>
      <c r="AT263" s="1034" t="s">
        <v>16626</v>
      </c>
      <c r="AU263" s="1034" t="s">
        <v>16627</v>
      </c>
      <c r="AV263" s="1034" t="s">
        <v>420</v>
      </c>
    </row>
    <row r="264" spans="1:48">
      <c r="A264" s="1030">
        <v>46029</v>
      </c>
      <c r="B264" s="1031" t="s">
        <v>214</v>
      </c>
      <c r="C264" s="1031" t="s">
        <v>16540</v>
      </c>
      <c r="D264" s="1032"/>
      <c r="E264" s="1033" t="s">
        <v>799</v>
      </c>
      <c r="F264" s="1034" t="s">
        <v>16542</v>
      </c>
      <c r="G264" s="1034">
        <v>700</v>
      </c>
      <c r="H264" s="1034" t="s">
        <v>973</v>
      </c>
      <c r="I264" s="1035">
        <v>5</v>
      </c>
      <c r="J264" s="1038"/>
      <c r="K264" s="1036"/>
      <c r="L264" s="1037" t="s">
        <v>16268</v>
      </c>
      <c r="M264" s="1039" t="s">
        <v>645</v>
      </c>
      <c r="N264" s="1038"/>
      <c r="O264" s="1036"/>
      <c r="P264" s="1037" t="s">
        <v>16268</v>
      </c>
      <c r="Q264" s="1039" t="s">
        <v>16270</v>
      </c>
      <c r="R264" s="1038"/>
      <c r="S264" s="1036"/>
      <c r="T264" s="1037" t="s">
        <v>16268</v>
      </c>
      <c r="U264" s="1037" t="s">
        <v>16270</v>
      </c>
      <c r="V264" s="1038"/>
      <c r="W264" s="1036"/>
      <c r="X264" s="1037" t="s">
        <v>16112</v>
      </c>
      <c r="Y264" s="1039" t="s">
        <v>645</v>
      </c>
      <c r="Z264" s="1040">
        <v>1.6197975253093364</v>
      </c>
      <c r="AA264" s="1040" t="s">
        <v>127</v>
      </c>
      <c r="AB264" s="1199" t="s">
        <v>420</v>
      </c>
      <c r="AC264" s="1040" t="s">
        <v>420</v>
      </c>
      <c r="AD264" s="1040" t="s">
        <v>420</v>
      </c>
      <c r="AE264" s="1040" t="s">
        <v>420</v>
      </c>
      <c r="AF264" s="1041" t="s">
        <v>213</v>
      </c>
      <c r="AG264" s="1041">
        <v>1</v>
      </c>
      <c r="AH264" s="1042" t="s">
        <v>16262</v>
      </c>
      <c r="AI264" s="1060" t="s">
        <v>647</v>
      </c>
      <c r="AJ264" s="1238" t="s">
        <v>16267</v>
      </c>
      <c r="AK264" s="1239" t="s">
        <v>15469</v>
      </c>
      <c r="AL264" s="1060">
        <v>53</v>
      </c>
      <c r="AM264" s="1404">
        <v>45881</v>
      </c>
      <c r="AN264" s="1404">
        <v>45882</v>
      </c>
      <c r="AO264" s="1404">
        <v>45883</v>
      </c>
      <c r="AP264" s="1404">
        <v>45886</v>
      </c>
      <c r="AQ264" s="1404"/>
      <c r="AR264" s="1044"/>
      <c r="AS264" s="1034" t="s">
        <v>16625</v>
      </c>
      <c r="AT264" s="1034" t="s">
        <v>16628</v>
      </c>
      <c r="AU264" s="1034" t="s">
        <v>16627</v>
      </c>
      <c r="AV264" s="1034" t="s">
        <v>420</v>
      </c>
    </row>
    <row r="265" spans="1:48">
      <c r="A265" s="1030">
        <v>46029</v>
      </c>
      <c r="B265" s="1031" t="s">
        <v>215</v>
      </c>
      <c r="C265" s="1031" t="s">
        <v>16554</v>
      </c>
      <c r="D265" s="1032" t="s">
        <v>646</v>
      </c>
      <c r="E265" s="1033" t="s">
        <v>471</v>
      </c>
      <c r="F265" s="1034" t="s">
        <v>16555</v>
      </c>
      <c r="G265" s="1034">
        <v>700</v>
      </c>
      <c r="H265" s="1034" t="s">
        <v>1088</v>
      </c>
      <c r="I265" s="1035">
        <v>5</v>
      </c>
      <c r="J265" s="1038">
        <v>36</v>
      </c>
      <c r="K265" s="1036">
        <v>0</v>
      </c>
      <c r="L265" s="1037">
        <v>8743</v>
      </c>
      <c r="M265" s="1039">
        <v>8386</v>
      </c>
      <c r="N265" s="1038">
        <v>10</v>
      </c>
      <c r="O265" s="1036">
        <v>0</v>
      </c>
      <c r="P265" s="1037">
        <v>9062</v>
      </c>
      <c r="Q265" s="1039">
        <v>8220</v>
      </c>
      <c r="R265" s="1038">
        <v>12</v>
      </c>
      <c r="S265" s="1036">
        <v>0</v>
      </c>
      <c r="T265" s="1037">
        <v>8757</v>
      </c>
      <c r="U265" s="1039">
        <v>8186</v>
      </c>
      <c r="V265" s="1038">
        <v>22</v>
      </c>
      <c r="W265" s="1036">
        <v>0</v>
      </c>
      <c r="X265" s="1037">
        <v>8705</v>
      </c>
      <c r="Y265" s="1039">
        <v>8176</v>
      </c>
      <c r="Z265" s="1040">
        <v>3.2432432432432434</v>
      </c>
      <c r="AA265" s="1040">
        <v>13.333333333333334</v>
      </c>
      <c r="AB265" s="1199">
        <v>1</v>
      </c>
      <c r="AC265" s="1040">
        <v>85.293750000000003</v>
      </c>
      <c r="AD265" s="1040">
        <v>1.6666666666666667</v>
      </c>
      <c r="AE265" s="1040">
        <v>1.6666666666666667</v>
      </c>
      <c r="AF265" s="1041" t="s">
        <v>213</v>
      </c>
      <c r="AG265" s="1041">
        <v>0.5</v>
      </c>
      <c r="AH265" s="1042" t="s">
        <v>16262</v>
      </c>
      <c r="AI265" s="1060" t="s">
        <v>647</v>
      </c>
      <c r="AJ265" s="1238" t="s">
        <v>16267</v>
      </c>
      <c r="AK265" s="1239" t="s">
        <v>15469</v>
      </c>
      <c r="AL265" s="1060">
        <v>53</v>
      </c>
      <c r="AM265" s="1404">
        <v>46010</v>
      </c>
      <c r="AN265" s="1404">
        <v>46011</v>
      </c>
      <c r="AO265" s="1404"/>
      <c r="AP265" s="1404"/>
      <c r="AQ265" s="1404"/>
      <c r="AR265" s="1044"/>
      <c r="AS265" s="1034" t="s">
        <v>16629</v>
      </c>
      <c r="AT265" s="1034" t="s">
        <v>16628</v>
      </c>
      <c r="AU265" s="1034" t="s">
        <v>16627</v>
      </c>
      <c r="AV265" s="1034">
        <v>1.5475698000000002</v>
      </c>
    </row>
    <row r="266" spans="1:48">
      <c r="A266" s="1030">
        <v>46029</v>
      </c>
      <c r="B266" s="1031" t="s">
        <v>216</v>
      </c>
      <c r="C266" s="1031" t="s">
        <v>16570</v>
      </c>
      <c r="D266" s="1032"/>
      <c r="E266" s="1033" t="s">
        <v>15134</v>
      </c>
      <c r="F266" s="1034" t="s">
        <v>16572</v>
      </c>
      <c r="G266" s="1034">
        <v>600</v>
      </c>
      <c r="H266" s="1034" t="s">
        <v>1470</v>
      </c>
      <c r="I266" s="1035">
        <v>5</v>
      </c>
      <c r="J266" s="1038"/>
      <c r="K266" s="1036"/>
      <c r="L266" s="1037" t="s">
        <v>16268</v>
      </c>
      <c r="M266" s="1039"/>
      <c r="N266" s="1038"/>
      <c r="O266" s="1036"/>
      <c r="P266" s="1037" t="s">
        <v>16268</v>
      </c>
      <c r="Q266" s="1039"/>
      <c r="R266" s="1038"/>
      <c r="S266" s="1036"/>
      <c r="T266" s="1037" t="s">
        <v>16112</v>
      </c>
      <c r="U266" s="1037"/>
      <c r="V266" s="1038"/>
      <c r="W266" s="1036"/>
      <c r="X266" s="1037" t="s">
        <v>645</v>
      </c>
      <c r="Y266" s="1039"/>
      <c r="Z266" s="1040">
        <v>2.807017543859649</v>
      </c>
      <c r="AA266" s="1040" t="s">
        <v>127</v>
      </c>
      <c r="AB266" s="1199" t="s">
        <v>420</v>
      </c>
      <c r="AC266" s="1040" t="s">
        <v>420</v>
      </c>
      <c r="AD266" s="1040" t="s">
        <v>420</v>
      </c>
      <c r="AE266" s="1040" t="s">
        <v>420</v>
      </c>
      <c r="AF266" s="1041" t="s">
        <v>213</v>
      </c>
      <c r="AG266" s="1041">
        <v>1</v>
      </c>
      <c r="AH266" s="1042" t="s">
        <v>16288</v>
      </c>
      <c r="AI266" s="1060" t="s">
        <v>647</v>
      </c>
      <c r="AJ266" s="1043" t="s">
        <v>16267</v>
      </c>
      <c r="AK266" s="1200" t="s">
        <v>15469</v>
      </c>
      <c r="AL266" s="1060">
        <v>52</v>
      </c>
      <c r="AM266" s="1404">
        <v>46021</v>
      </c>
      <c r="AN266" s="1404"/>
      <c r="AO266" s="1404"/>
      <c r="AP266" s="1404"/>
      <c r="AQ266" s="1404"/>
      <c r="AR266" s="1044"/>
      <c r="AS266" s="1034" t="s">
        <v>16625</v>
      </c>
      <c r="AT266" s="1034" t="s">
        <v>16628</v>
      </c>
      <c r="AU266" s="1034" t="s">
        <v>16630</v>
      </c>
      <c r="AV266" s="1034" t="s">
        <v>420</v>
      </c>
    </row>
    <row r="267" spans="1:48">
      <c r="A267" s="1030">
        <v>46029</v>
      </c>
      <c r="B267" s="1031" t="s">
        <v>216</v>
      </c>
      <c r="C267" s="1031" t="s">
        <v>16649</v>
      </c>
      <c r="D267" s="1032"/>
      <c r="E267" s="1033" t="s">
        <v>783</v>
      </c>
      <c r="F267" s="1034" t="s">
        <v>16588</v>
      </c>
      <c r="G267" s="1034">
        <v>525</v>
      </c>
      <c r="H267" s="1034" t="s">
        <v>480</v>
      </c>
      <c r="I267" s="1035">
        <v>4</v>
      </c>
      <c r="J267" s="1038"/>
      <c r="K267" s="1036"/>
      <c r="L267" s="1037" t="s">
        <v>16265</v>
      </c>
      <c r="M267" s="1039"/>
      <c r="N267" s="1038"/>
      <c r="O267" s="1036"/>
      <c r="P267" s="1037" t="s">
        <v>16261</v>
      </c>
      <c r="Q267" s="1039"/>
      <c r="R267" s="1038">
        <v>6</v>
      </c>
      <c r="S267" s="1036">
        <v>0</v>
      </c>
      <c r="T267" s="1037"/>
      <c r="U267" s="1037">
        <v>4622</v>
      </c>
      <c r="V267" s="1038">
        <v>8</v>
      </c>
      <c r="W267" s="1036">
        <v>0</v>
      </c>
      <c r="X267" s="1037"/>
      <c r="Y267" s="1039">
        <v>5770</v>
      </c>
      <c r="Z267" s="1040">
        <v>2.9690721649484537</v>
      </c>
      <c r="AA267" s="1040" t="s">
        <v>656</v>
      </c>
      <c r="AB267" s="1199" t="s">
        <v>420</v>
      </c>
      <c r="AC267" s="1040" t="s">
        <v>420</v>
      </c>
      <c r="AD267" s="1040" t="s">
        <v>420</v>
      </c>
      <c r="AE267" s="1040" t="s">
        <v>420</v>
      </c>
      <c r="AF267" s="1041" t="s">
        <v>213</v>
      </c>
      <c r="AG267" s="1041">
        <v>1</v>
      </c>
      <c r="AH267" s="1042" t="s">
        <v>16288</v>
      </c>
      <c r="AI267" s="1060" t="s">
        <v>647</v>
      </c>
      <c r="AJ267" s="1043" t="s">
        <v>16267</v>
      </c>
      <c r="AK267" s="1200" t="s">
        <v>15469</v>
      </c>
      <c r="AL267" s="1060">
        <v>52</v>
      </c>
      <c r="AM267" s="1404">
        <v>46028</v>
      </c>
      <c r="AN267" s="1404">
        <v>46029</v>
      </c>
      <c r="AO267" s="1404"/>
      <c r="AP267" s="1404"/>
      <c r="AQ267" s="1404"/>
      <c r="AR267" s="1044" t="s">
        <v>16650</v>
      </c>
      <c r="AS267" s="1034" t="s">
        <v>16625</v>
      </c>
      <c r="AT267" s="1034" t="s">
        <v>16628</v>
      </c>
      <c r="AU267" s="1034" t="s">
        <v>16630</v>
      </c>
      <c r="AV267" s="1034" t="s">
        <v>420</v>
      </c>
    </row>
    <row r="268" spans="1:48">
      <c r="A268" s="1030">
        <v>46029</v>
      </c>
      <c r="B268" s="1031" t="s">
        <v>217</v>
      </c>
      <c r="C268" s="1031" t="s">
        <v>16110</v>
      </c>
      <c r="D268" s="1032"/>
      <c r="E268" s="1033" t="s">
        <v>455</v>
      </c>
      <c r="F268" s="1034" t="s">
        <v>16101</v>
      </c>
      <c r="G268" s="1034">
        <v>780</v>
      </c>
      <c r="H268" s="1034" t="s">
        <v>747</v>
      </c>
      <c r="I268" s="1035">
        <v>5</v>
      </c>
      <c r="J268" s="1038">
        <v>30</v>
      </c>
      <c r="K268" s="1036">
        <v>0</v>
      </c>
      <c r="L268" s="1037">
        <v>8518</v>
      </c>
      <c r="M268" s="1039"/>
      <c r="N268" s="1038"/>
      <c r="O268" s="1036"/>
      <c r="P268" s="1037" t="s">
        <v>16268</v>
      </c>
      <c r="Q268" s="1039"/>
      <c r="R268" s="1038"/>
      <c r="S268" s="1036"/>
      <c r="T268" s="1037" t="s">
        <v>127</v>
      </c>
      <c r="U268" s="1039"/>
      <c r="V268" s="1038"/>
      <c r="W268" s="1036"/>
      <c r="X268" s="1037" t="s">
        <v>16268</v>
      </c>
      <c r="Y268" s="1039"/>
      <c r="Z268" s="1040">
        <v>1.815889029003783</v>
      </c>
      <c r="AA268" s="1040">
        <v>20</v>
      </c>
      <c r="AB268" s="1199">
        <v>1</v>
      </c>
      <c r="AC268" s="1040">
        <v>85.18</v>
      </c>
      <c r="AD268" s="1040">
        <v>2.5</v>
      </c>
      <c r="AE268" s="1040">
        <v>2.5</v>
      </c>
      <c r="AF268" s="1041" t="s">
        <v>213</v>
      </c>
      <c r="AG268" s="1041">
        <v>2</v>
      </c>
      <c r="AH268" s="1042" t="s">
        <v>16292</v>
      </c>
      <c r="AI268" s="1060" t="s">
        <v>15482</v>
      </c>
      <c r="AJ268" s="1060" t="s">
        <v>16263</v>
      </c>
      <c r="AK268" s="1412" t="s">
        <v>667</v>
      </c>
      <c r="AL268" s="1060">
        <v>53</v>
      </c>
      <c r="AM268" s="1404">
        <v>46358</v>
      </c>
      <c r="AN268" s="1404">
        <v>46360</v>
      </c>
      <c r="AO268" s="1404"/>
      <c r="AP268" s="1404"/>
      <c r="AQ268" s="1404"/>
      <c r="AR268" s="1044"/>
      <c r="AS268" s="1034" t="s">
        <v>16625</v>
      </c>
      <c r="AT268" s="1034" t="s">
        <v>16626</v>
      </c>
      <c r="AU268" s="1034" t="s">
        <v>16627</v>
      </c>
      <c r="AV268" s="1034">
        <v>0.86106758400000005</v>
      </c>
    </row>
    <row r="269" spans="1:48">
      <c r="A269" s="1030">
        <v>46029</v>
      </c>
      <c r="B269" s="1031" t="s">
        <v>217</v>
      </c>
      <c r="C269" s="1031" t="s">
        <v>16643</v>
      </c>
      <c r="D269" s="1032" t="s">
        <v>16644</v>
      </c>
      <c r="E269" s="1033" t="s">
        <v>738</v>
      </c>
      <c r="F269" s="1034" t="s">
        <v>16535</v>
      </c>
      <c r="G269" s="1034">
        <v>650</v>
      </c>
      <c r="H269" s="1034" t="s">
        <v>630</v>
      </c>
      <c r="I269" s="1035">
        <v>4</v>
      </c>
      <c r="J269" s="1038">
        <v>18</v>
      </c>
      <c r="K269" s="1036">
        <v>0</v>
      </c>
      <c r="L269" s="1037"/>
      <c r="M269" s="1037">
        <v>8808</v>
      </c>
      <c r="N269" s="1038">
        <v>3</v>
      </c>
      <c r="O269" s="1036">
        <v>0</v>
      </c>
      <c r="P269" s="1037"/>
      <c r="Q269" s="1037">
        <v>9100</v>
      </c>
      <c r="R269" s="1038">
        <v>6</v>
      </c>
      <c r="S269" s="1036">
        <v>0</v>
      </c>
      <c r="T269" s="1037"/>
      <c r="U269" s="1037">
        <v>9059</v>
      </c>
      <c r="V269" s="1038">
        <v>8</v>
      </c>
      <c r="W269" s="1036">
        <v>0</v>
      </c>
      <c r="X269" s="1037"/>
      <c r="Y269" s="1039">
        <v>9133</v>
      </c>
      <c r="Z269" s="1040">
        <v>2.5263157894736841</v>
      </c>
      <c r="AA269" s="1040">
        <v>23.333333333333332</v>
      </c>
      <c r="AB269" s="1199">
        <v>1</v>
      </c>
      <c r="AC269" s="1040">
        <v>90.25</v>
      </c>
      <c r="AD269" s="1040">
        <v>2.9166666666666665</v>
      </c>
      <c r="AE269" s="1040">
        <v>2.9166666666666665</v>
      </c>
      <c r="AF269" s="1041" t="s">
        <v>213</v>
      </c>
      <c r="AG269" s="1041">
        <v>2</v>
      </c>
      <c r="AH269" s="1042" t="s">
        <v>16292</v>
      </c>
      <c r="AI269" s="1060" t="s">
        <v>15482</v>
      </c>
      <c r="AJ269" s="1060" t="s">
        <v>16263</v>
      </c>
      <c r="AK269" s="1407" t="s">
        <v>667</v>
      </c>
      <c r="AL269" s="1060">
        <v>49</v>
      </c>
      <c r="AM269" s="1404">
        <v>46362</v>
      </c>
      <c r="AN269" s="1404">
        <v>46363</v>
      </c>
      <c r="AO269" s="1404"/>
      <c r="AP269" s="1404"/>
      <c r="AQ269" s="1404"/>
      <c r="AR269" s="1044"/>
      <c r="AS269" s="1034" t="s">
        <v>16625</v>
      </c>
      <c r="AT269" s="1034" t="s">
        <v>16626</v>
      </c>
      <c r="AU269" s="1034" t="s">
        <v>16632</v>
      </c>
      <c r="AV269" s="1034">
        <v>1.0136879999999999</v>
      </c>
    </row>
    <row r="270" spans="1:48">
      <c r="A270" s="1030">
        <v>46029</v>
      </c>
      <c r="B270" s="1031" t="s">
        <v>218</v>
      </c>
      <c r="C270" s="1031" t="s">
        <v>16506</v>
      </c>
      <c r="D270" s="1032" t="s">
        <v>646</v>
      </c>
      <c r="E270" s="1033" t="s">
        <v>471</v>
      </c>
      <c r="F270" s="1034" t="s">
        <v>15867</v>
      </c>
      <c r="G270" s="1034">
        <v>700</v>
      </c>
      <c r="H270" s="1034" t="s">
        <v>812</v>
      </c>
      <c r="I270" s="1035">
        <v>5</v>
      </c>
      <c r="J270" s="1038">
        <v>36</v>
      </c>
      <c r="K270" s="1036">
        <v>0</v>
      </c>
      <c r="L270" s="1037">
        <v>8707</v>
      </c>
      <c r="M270" s="1039">
        <v>8255</v>
      </c>
      <c r="N270" s="1038">
        <v>40</v>
      </c>
      <c r="O270" s="1036">
        <v>0</v>
      </c>
      <c r="P270" s="1037">
        <v>8909</v>
      </c>
      <c r="Q270" s="1039">
        <v>8557</v>
      </c>
      <c r="R270" s="1038">
        <v>34</v>
      </c>
      <c r="S270" s="1036">
        <v>0</v>
      </c>
      <c r="T270" s="1037">
        <v>9078</v>
      </c>
      <c r="U270" s="1039">
        <v>8777</v>
      </c>
      <c r="V270" s="1038">
        <v>42</v>
      </c>
      <c r="W270" s="1036">
        <v>2</v>
      </c>
      <c r="X270" s="1037">
        <v>9233</v>
      </c>
      <c r="Y270" s="1039">
        <v>8782</v>
      </c>
      <c r="Z270" s="1040">
        <v>3.2432432432432434</v>
      </c>
      <c r="AA270" s="1040">
        <v>25.333333333333332</v>
      </c>
      <c r="AB270" s="1199">
        <v>0.99703525641025637</v>
      </c>
      <c r="AC270" s="1040">
        <v>87.872500000000002</v>
      </c>
      <c r="AD270" s="1040">
        <v>3.1666666666666665</v>
      </c>
      <c r="AE270" s="1040">
        <v>3.125</v>
      </c>
      <c r="AF270" s="1041" t="s">
        <v>213</v>
      </c>
      <c r="AG270" s="1041">
        <v>0.5</v>
      </c>
      <c r="AH270" s="1042" t="s">
        <v>16292</v>
      </c>
      <c r="AI270" s="1060" t="s">
        <v>15482</v>
      </c>
      <c r="AJ270" s="1060" t="s">
        <v>16263</v>
      </c>
      <c r="AK270" s="1200" t="s">
        <v>667</v>
      </c>
      <c r="AL270" s="1060">
        <v>50</v>
      </c>
      <c r="AM270" s="1404">
        <v>46020</v>
      </c>
      <c r="AN270" s="1404">
        <v>46021</v>
      </c>
      <c r="AO270" s="1404"/>
      <c r="AP270" s="1404"/>
      <c r="AQ270" s="1404"/>
      <c r="AR270" s="1044"/>
      <c r="AS270" s="1034" t="s">
        <v>16629</v>
      </c>
      <c r="AT270" s="1034" t="s">
        <v>16628</v>
      </c>
      <c r="AU270" s="1034" t="s">
        <v>16627</v>
      </c>
      <c r="AV270" s="1034">
        <v>1.5943586399999998</v>
      </c>
    </row>
    <row r="271" spans="1:48">
      <c r="A271" s="1030">
        <v>46029</v>
      </c>
      <c r="B271" s="1031" t="s">
        <v>219</v>
      </c>
      <c r="C271" s="1031" t="s">
        <v>16496</v>
      </c>
      <c r="D271" s="1032"/>
      <c r="E271" s="1033" t="s">
        <v>1877</v>
      </c>
      <c r="F271" s="1034" t="s">
        <v>16497</v>
      </c>
      <c r="G271" s="1034">
        <v>500</v>
      </c>
      <c r="H271" s="1034" t="s">
        <v>1237</v>
      </c>
      <c r="I271" s="1035">
        <v>3.7</v>
      </c>
      <c r="J271" s="1038">
        <v>22</v>
      </c>
      <c r="K271" s="1036">
        <v>0</v>
      </c>
      <c r="L271" s="1037">
        <v>9040</v>
      </c>
      <c r="M271" s="1039">
        <v>8798</v>
      </c>
      <c r="N271" s="1038">
        <v>5</v>
      </c>
      <c r="O271" s="1036">
        <v>1</v>
      </c>
      <c r="P271" s="1037">
        <v>9166</v>
      </c>
      <c r="Q271" s="1039">
        <v>8895</v>
      </c>
      <c r="R271" s="1038">
        <v>4</v>
      </c>
      <c r="S271" s="1036">
        <v>0</v>
      </c>
      <c r="T271" s="1037">
        <v>9169</v>
      </c>
      <c r="U271" s="1039">
        <v>8861</v>
      </c>
      <c r="V271" s="1038">
        <v>26</v>
      </c>
      <c r="W271" s="1036">
        <v>0</v>
      </c>
      <c r="X271" s="1037">
        <v>8868</v>
      </c>
      <c r="Y271" s="1039">
        <v>8784</v>
      </c>
      <c r="Z271" s="1040">
        <v>1.5982241953385128</v>
      </c>
      <c r="AA271" s="1040">
        <v>19</v>
      </c>
      <c r="AB271" s="1199">
        <v>0.99699185363247866</v>
      </c>
      <c r="AC271" s="1040">
        <v>89.476249999999993</v>
      </c>
      <c r="AD271" s="1040">
        <v>2.375</v>
      </c>
      <c r="AE271" s="1040">
        <v>2.3333333333333335</v>
      </c>
      <c r="AF271" s="1041" t="s">
        <v>213</v>
      </c>
      <c r="AG271" s="1041">
        <v>1</v>
      </c>
      <c r="AH271" s="1042" t="s">
        <v>16262</v>
      </c>
      <c r="AI271" s="1060" t="s">
        <v>647</v>
      </c>
      <c r="AJ271" s="1238" t="s">
        <v>16267</v>
      </c>
      <c r="AK271" s="1239" t="s">
        <v>15469</v>
      </c>
      <c r="AL271" s="1060">
        <v>8</v>
      </c>
      <c r="AM271" s="1406">
        <v>46324</v>
      </c>
      <c r="AN271" s="1404">
        <v>46325</v>
      </c>
      <c r="AO271" s="1404">
        <v>46327</v>
      </c>
      <c r="AP271" s="1404"/>
      <c r="AQ271" s="1404"/>
      <c r="AR271" s="1044"/>
      <c r="AS271" s="1034" t="s">
        <v>16625</v>
      </c>
      <c r="AT271" s="1034" t="s">
        <v>16628</v>
      </c>
      <c r="AU271" s="1034" t="s">
        <v>16627</v>
      </c>
      <c r="AV271" s="1034">
        <v>1.1596121999999998</v>
      </c>
    </row>
    <row r="272" spans="1:48">
      <c r="A272" s="1030">
        <v>46029</v>
      </c>
      <c r="B272" s="1031" t="s">
        <v>220</v>
      </c>
      <c r="C272" s="1031" t="s">
        <v>16515</v>
      </c>
      <c r="D272" s="1032"/>
      <c r="E272" s="1033" t="s">
        <v>478</v>
      </c>
      <c r="F272" s="1034" t="s">
        <v>16544</v>
      </c>
      <c r="G272" s="1034">
        <v>650</v>
      </c>
      <c r="H272" s="1034" t="s">
        <v>959</v>
      </c>
      <c r="I272" s="1035">
        <v>5</v>
      </c>
      <c r="J272" s="1038">
        <v>22</v>
      </c>
      <c r="K272" s="1036">
        <v>0</v>
      </c>
      <c r="L272" s="1037">
        <v>8470</v>
      </c>
      <c r="M272" s="1039">
        <v>9209</v>
      </c>
      <c r="N272" s="1038">
        <v>12</v>
      </c>
      <c r="O272" s="1036">
        <v>0</v>
      </c>
      <c r="P272" s="1037">
        <v>8490</v>
      </c>
      <c r="Q272" s="1039">
        <v>9070</v>
      </c>
      <c r="R272" s="1038">
        <v>7</v>
      </c>
      <c r="S272" s="1036">
        <v>0</v>
      </c>
      <c r="T272" s="1037">
        <v>8276</v>
      </c>
      <c r="U272" s="1039">
        <v>9000</v>
      </c>
      <c r="V272" s="1038">
        <v>27</v>
      </c>
      <c r="W272" s="1036">
        <v>2</v>
      </c>
      <c r="X272" s="1037">
        <v>7200</v>
      </c>
      <c r="Y272" s="1039">
        <v>8397</v>
      </c>
      <c r="Z272" s="1040">
        <v>1.5157894736842106</v>
      </c>
      <c r="AA272" s="1040">
        <v>22.666666666666668</v>
      </c>
      <c r="AB272" s="1199">
        <v>0.99365651709401714</v>
      </c>
      <c r="AC272" s="1040">
        <v>85.14</v>
      </c>
      <c r="AD272" s="1040">
        <v>2.8333333333333335</v>
      </c>
      <c r="AE272" s="1040">
        <v>2.75</v>
      </c>
      <c r="AF272" s="1041" t="s">
        <v>213</v>
      </c>
      <c r="AG272" s="1041">
        <v>1</v>
      </c>
      <c r="AH272" s="1042" t="s">
        <v>16262</v>
      </c>
      <c r="AI272" s="1060" t="s">
        <v>647</v>
      </c>
      <c r="AJ272" s="1060" t="s">
        <v>16273</v>
      </c>
      <c r="AK272" s="1200" t="s">
        <v>650</v>
      </c>
      <c r="AL272" s="1060">
        <v>54</v>
      </c>
      <c r="AM272" s="1404">
        <v>46372</v>
      </c>
      <c r="AN272" s="1404">
        <v>46373</v>
      </c>
      <c r="AO272" s="1404"/>
      <c r="AP272" s="1404"/>
      <c r="AQ272" s="1404"/>
      <c r="AR272" s="1044"/>
      <c r="AS272" s="1034" t="s">
        <v>16625</v>
      </c>
      <c r="AT272" s="1034" t="s">
        <v>16628</v>
      </c>
      <c r="AU272" s="1034" t="s">
        <v>16627</v>
      </c>
      <c r="AV272" s="1034">
        <v>1.4344387200000002</v>
      </c>
    </row>
    <row r="273" spans="1:48">
      <c r="A273" s="1030">
        <v>46029</v>
      </c>
      <c r="B273" s="1031" t="s">
        <v>221</v>
      </c>
      <c r="C273" s="1031" t="s">
        <v>645</v>
      </c>
      <c r="D273" s="1032"/>
      <c r="E273" s="1033" t="s">
        <v>420</v>
      </c>
      <c r="F273" s="1034" t="s">
        <v>420</v>
      </c>
      <c r="G273" s="1034" t="s">
        <v>420</v>
      </c>
      <c r="H273" s="1034" t="s">
        <v>420</v>
      </c>
      <c r="I273" s="1035" t="s">
        <v>420</v>
      </c>
      <c r="J273" s="1038"/>
      <c r="K273" s="1036"/>
      <c r="L273" s="1037" t="s">
        <v>645</v>
      </c>
      <c r="M273" s="1039"/>
      <c r="N273" s="1038"/>
      <c r="O273" s="1036"/>
      <c r="P273" s="1037" t="s">
        <v>645</v>
      </c>
      <c r="Q273" s="1039"/>
      <c r="R273" s="1038"/>
      <c r="S273" s="1036"/>
      <c r="T273" s="1037" t="s">
        <v>16270</v>
      </c>
      <c r="U273" s="1039"/>
      <c r="V273" s="1038"/>
      <c r="W273" s="1036"/>
      <c r="X273" s="1037" t="s">
        <v>645</v>
      </c>
      <c r="Y273" s="1039"/>
      <c r="Z273" s="1040" t="s">
        <v>420</v>
      </c>
      <c r="AA273" s="1040" t="s">
        <v>645</v>
      </c>
      <c r="AB273" s="1199" t="s">
        <v>420</v>
      </c>
      <c r="AC273" s="1040" t="s">
        <v>420</v>
      </c>
      <c r="AD273" s="1040" t="s">
        <v>420</v>
      </c>
      <c r="AE273" s="1040" t="s">
        <v>420</v>
      </c>
      <c r="AF273" s="1041" t="s">
        <v>213</v>
      </c>
      <c r="AG273" s="1041">
        <v>1</v>
      </c>
      <c r="AH273" s="1042" t="s">
        <v>16259</v>
      </c>
      <c r="AI273" s="1060" t="s">
        <v>655</v>
      </c>
      <c r="AJ273" s="1043" t="s">
        <v>16260</v>
      </c>
      <c r="AK273" s="1200" t="s">
        <v>748</v>
      </c>
      <c r="AL273" s="1060"/>
      <c r="AM273" s="1404"/>
      <c r="AN273" s="1404"/>
      <c r="AO273" s="1404"/>
      <c r="AP273" s="1404"/>
      <c r="AQ273" s="1404"/>
      <c r="AR273" s="1044"/>
      <c r="AS273" s="1034" t="s">
        <v>16625</v>
      </c>
      <c r="AT273" s="1034" t="s">
        <v>16628</v>
      </c>
      <c r="AU273" s="1034" t="s">
        <v>420</v>
      </c>
      <c r="AV273" s="1034" t="s">
        <v>420</v>
      </c>
    </row>
    <row r="274" spans="1:48">
      <c r="A274" s="1030">
        <v>46029</v>
      </c>
      <c r="B274" s="1031" t="s">
        <v>222</v>
      </c>
      <c r="C274" s="1031" t="s">
        <v>16140</v>
      </c>
      <c r="D274" s="1032"/>
      <c r="E274" s="1033" t="s">
        <v>455</v>
      </c>
      <c r="F274" s="1034" t="s">
        <v>16101</v>
      </c>
      <c r="G274" s="1034">
        <v>800</v>
      </c>
      <c r="H274" s="1034" t="s">
        <v>876</v>
      </c>
      <c r="I274" s="1035">
        <v>5</v>
      </c>
      <c r="J274" s="1038">
        <v>32</v>
      </c>
      <c r="K274" s="1036">
        <v>0</v>
      </c>
      <c r="L274" s="1037">
        <v>9040</v>
      </c>
      <c r="M274" s="1039">
        <v>8716</v>
      </c>
      <c r="N274" s="1038">
        <v>5</v>
      </c>
      <c r="O274" s="1036">
        <v>0</v>
      </c>
      <c r="P274" s="1037">
        <v>8839</v>
      </c>
      <c r="Q274" s="1039">
        <v>8915</v>
      </c>
      <c r="R274" s="1038">
        <v>15</v>
      </c>
      <c r="S274" s="1036">
        <v>0</v>
      </c>
      <c r="T274" s="1037">
        <v>9008</v>
      </c>
      <c r="U274" s="1039">
        <v>8825</v>
      </c>
      <c r="V274" s="1038">
        <v>15</v>
      </c>
      <c r="W274" s="1036">
        <v>0</v>
      </c>
      <c r="X274" s="1037">
        <v>9333</v>
      </c>
      <c r="Y274" s="1039">
        <v>8999</v>
      </c>
      <c r="Z274" s="1040">
        <v>1.8701298701298701</v>
      </c>
      <c r="AA274" s="1040">
        <v>22.333333333333332</v>
      </c>
      <c r="AB274" s="1199">
        <v>1</v>
      </c>
      <c r="AC274" s="1040">
        <v>89.59375</v>
      </c>
      <c r="AD274" s="1040">
        <v>2.7916666666666665</v>
      </c>
      <c r="AE274" s="1040">
        <v>2.7916666666666665</v>
      </c>
      <c r="AF274" s="1041" t="s">
        <v>213</v>
      </c>
      <c r="AG274" s="1041">
        <v>1</v>
      </c>
      <c r="AH274" s="1042" t="s">
        <v>16259</v>
      </c>
      <c r="AI274" s="1060" t="s">
        <v>655</v>
      </c>
      <c r="AJ274" s="1043" t="s">
        <v>16260</v>
      </c>
      <c r="AK274" s="1200" t="s">
        <v>748</v>
      </c>
      <c r="AL274" s="1060">
        <v>53</v>
      </c>
      <c r="AM274" s="1404">
        <v>45997</v>
      </c>
      <c r="AN274" s="1404">
        <v>45998</v>
      </c>
      <c r="AO274" s="1404">
        <v>45999</v>
      </c>
      <c r="AP274" s="1404"/>
      <c r="AQ274" s="1404"/>
      <c r="AR274" s="1044"/>
      <c r="AS274" s="1034" t="s">
        <v>16625</v>
      </c>
      <c r="AT274" s="1034" t="s">
        <v>16628</v>
      </c>
      <c r="AU274" s="1034" t="s">
        <v>16627</v>
      </c>
      <c r="AV274" s="1034">
        <v>1.8578160000000001</v>
      </c>
    </row>
    <row r="275" spans="1:48">
      <c r="A275" s="1030">
        <v>46029</v>
      </c>
      <c r="B275" s="1031" t="s">
        <v>223</v>
      </c>
      <c r="C275" s="1031" t="s">
        <v>16496</v>
      </c>
      <c r="D275" s="1032"/>
      <c r="E275" s="1033" t="s">
        <v>1877</v>
      </c>
      <c r="F275" s="1034" t="s">
        <v>16497</v>
      </c>
      <c r="G275" s="1034">
        <v>500</v>
      </c>
      <c r="H275" s="1034" t="s">
        <v>1237</v>
      </c>
      <c r="I275" s="1035">
        <v>3.7</v>
      </c>
      <c r="J275" s="1038">
        <v>8</v>
      </c>
      <c r="K275" s="1036">
        <v>0</v>
      </c>
      <c r="L275" s="1037">
        <v>9339</v>
      </c>
      <c r="M275" s="1039">
        <v>9080</v>
      </c>
      <c r="N275" s="1038">
        <v>8</v>
      </c>
      <c r="O275" s="1036">
        <v>0</v>
      </c>
      <c r="P275" s="1037">
        <v>8964</v>
      </c>
      <c r="Q275" s="1039">
        <v>8891</v>
      </c>
      <c r="R275" s="1038">
        <v>6</v>
      </c>
      <c r="S275" s="1036">
        <v>0</v>
      </c>
      <c r="T275" s="1037">
        <v>9126</v>
      </c>
      <c r="U275" s="1039">
        <v>8972</v>
      </c>
      <c r="V275" s="1038">
        <v>17</v>
      </c>
      <c r="W275" s="1036">
        <v>1</v>
      </c>
      <c r="X275" s="1037">
        <v>9277</v>
      </c>
      <c r="Y275" s="1039">
        <v>9195</v>
      </c>
      <c r="Z275" s="1040">
        <v>1.5982241953385128</v>
      </c>
      <c r="AA275" s="1040">
        <v>13</v>
      </c>
      <c r="AB275" s="1199">
        <v>0.99699185363247866</v>
      </c>
      <c r="AC275" s="1040">
        <v>91.055000000000007</v>
      </c>
      <c r="AD275" s="1040">
        <v>1.625</v>
      </c>
      <c r="AE275" s="1040">
        <v>1.5833333333333333</v>
      </c>
      <c r="AF275" s="1041" t="s">
        <v>213</v>
      </c>
      <c r="AG275" s="1041">
        <v>1</v>
      </c>
      <c r="AH275" s="1042" t="s">
        <v>16292</v>
      </c>
      <c r="AI275" s="1060" t="s">
        <v>15482</v>
      </c>
      <c r="AJ275" s="1060" t="s">
        <v>16263</v>
      </c>
      <c r="AK275" s="1200" t="s">
        <v>667</v>
      </c>
      <c r="AL275" s="1060">
        <v>8</v>
      </c>
      <c r="AM275" s="1406">
        <v>46020</v>
      </c>
      <c r="AN275" s="1404">
        <v>46021</v>
      </c>
      <c r="AO275" s="1404"/>
      <c r="AP275" s="1404"/>
      <c r="AQ275" s="1404"/>
      <c r="AR275" s="1044"/>
      <c r="AS275" s="1034" t="s">
        <v>16625</v>
      </c>
      <c r="AT275" s="1034" t="s">
        <v>16628</v>
      </c>
      <c r="AU275" s="1034" t="s">
        <v>16627</v>
      </c>
      <c r="AV275" s="1034">
        <v>1.1800728</v>
      </c>
    </row>
    <row r="276" spans="1:48">
      <c r="A276" s="1030">
        <v>46029</v>
      </c>
      <c r="B276" s="1031" t="s">
        <v>224</v>
      </c>
      <c r="C276" s="1031" t="s">
        <v>16511</v>
      </c>
      <c r="D276" s="1032" t="s">
        <v>646</v>
      </c>
      <c r="E276" s="1033" t="s">
        <v>471</v>
      </c>
      <c r="F276" s="1034" t="s">
        <v>15867</v>
      </c>
      <c r="G276" s="1034">
        <v>700</v>
      </c>
      <c r="H276" s="1034" t="s">
        <v>879</v>
      </c>
      <c r="I276" s="1035">
        <v>5</v>
      </c>
      <c r="J276" s="1038">
        <v>24</v>
      </c>
      <c r="K276" s="1036">
        <v>0</v>
      </c>
      <c r="L276" s="1037">
        <v>8278</v>
      </c>
      <c r="M276" s="1039">
        <v>8524</v>
      </c>
      <c r="N276" s="1038">
        <v>32</v>
      </c>
      <c r="O276" s="1036">
        <v>0</v>
      </c>
      <c r="P276" s="1037">
        <v>7254</v>
      </c>
      <c r="Q276" s="1039">
        <v>7907</v>
      </c>
      <c r="R276" s="1038"/>
      <c r="S276" s="1036"/>
      <c r="T276" s="1037" t="s">
        <v>16112</v>
      </c>
      <c r="U276" s="1039"/>
      <c r="V276" s="1038"/>
      <c r="W276" s="1036"/>
      <c r="X276" s="1037" t="s">
        <v>16270</v>
      </c>
      <c r="Y276" s="1039"/>
      <c r="Z276" s="1040">
        <v>3.2727272727272729</v>
      </c>
      <c r="AA276" s="1040"/>
      <c r="AB276" s="1199"/>
      <c r="AC276" s="1040"/>
      <c r="AD276" s="1040"/>
      <c r="AE276" s="1040"/>
      <c r="AF276" s="1041" t="s">
        <v>213</v>
      </c>
      <c r="AG276" s="1041">
        <v>0.5</v>
      </c>
      <c r="AH276" s="1042" t="s">
        <v>16292</v>
      </c>
      <c r="AI276" s="1060" t="s">
        <v>15482</v>
      </c>
      <c r="AJ276" s="1060" t="s">
        <v>16263</v>
      </c>
      <c r="AK276" s="1200" t="s">
        <v>667</v>
      </c>
      <c r="AL276" s="1060">
        <v>50</v>
      </c>
      <c r="AM276" s="1404">
        <v>46384</v>
      </c>
      <c r="AN276" s="1404">
        <v>46386</v>
      </c>
      <c r="AO276" s="1404"/>
      <c r="AP276" s="1404"/>
      <c r="AQ276" s="1404"/>
      <c r="AR276" s="1044"/>
      <c r="AS276" s="1034" t="s">
        <v>16629</v>
      </c>
      <c r="AT276" s="1034" t="s">
        <v>16628</v>
      </c>
      <c r="AU276" s="1034" t="s">
        <v>16627</v>
      </c>
      <c r="AV276" s="1034">
        <v>0</v>
      </c>
    </row>
    <row r="277" spans="1:48">
      <c r="A277" s="1030">
        <v>46029</v>
      </c>
      <c r="B277" s="1031" t="s">
        <v>225</v>
      </c>
      <c r="C277" s="1031" t="s">
        <v>16645</v>
      </c>
      <c r="D277" s="1032"/>
      <c r="E277" s="1033" t="s">
        <v>210</v>
      </c>
      <c r="F277" s="1034" t="s">
        <v>16492</v>
      </c>
      <c r="G277" s="1034">
        <v>650</v>
      </c>
      <c r="H277" s="1034" t="s">
        <v>629</v>
      </c>
      <c r="I277" s="1035">
        <v>5</v>
      </c>
      <c r="J277" s="1038">
        <v>17</v>
      </c>
      <c r="K277" s="1036">
        <v>0</v>
      </c>
      <c r="L277" s="1037">
        <v>8982</v>
      </c>
      <c r="M277" s="1039"/>
      <c r="N277" s="1038">
        <v>11</v>
      </c>
      <c r="O277" s="1036">
        <v>0</v>
      </c>
      <c r="P277" s="1037">
        <v>9020</v>
      </c>
      <c r="Q277" s="1039"/>
      <c r="R277" s="1038">
        <v>3</v>
      </c>
      <c r="S277" s="1036">
        <v>0</v>
      </c>
      <c r="T277" s="1037">
        <v>9122</v>
      </c>
      <c r="U277" s="1039"/>
      <c r="V277" s="1038">
        <v>10</v>
      </c>
      <c r="W277" s="1036">
        <v>0</v>
      </c>
      <c r="X277" s="1037">
        <v>8920</v>
      </c>
      <c r="Y277" s="1039"/>
      <c r="Z277" s="1040">
        <v>3.0638297872340425</v>
      </c>
      <c r="AA277" s="1040">
        <v>27.333333333333332</v>
      </c>
      <c r="AB277" s="1199">
        <v>1</v>
      </c>
      <c r="AC277" s="1040">
        <v>90.11</v>
      </c>
      <c r="AD277" s="1040">
        <v>3.4166666666666665</v>
      </c>
      <c r="AE277" s="1040">
        <v>3.4166666666666665</v>
      </c>
      <c r="AF277" s="1041" t="s">
        <v>213</v>
      </c>
      <c r="AG277" s="1041">
        <v>2</v>
      </c>
      <c r="AH277" s="1042" t="s">
        <v>16300</v>
      </c>
      <c r="AI277" s="1060" t="s">
        <v>844</v>
      </c>
      <c r="AJ277" s="1060" t="s">
        <v>16273</v>
      </c>
      <c r="AK277" s="1200" t="s">
        <v>650</v>
      </c>
      <c r="AL277" s="1060">
        <v>50</v>
      </c>
      <c r="AM277" s="1404">
        <v>46015</v>
      </c>
      <c r="AN277" s="1404">
        <v>46016</v>
      </c>
      <c r="AO277" s="1404">
        <v>46017</v>
      </c>
      <c r="AP277" s="1404"/>
      <c r="AQ277" s="1404"/>
      <c r="AR277" s="1044"/>
      <c r="AS277" s="1034" t="s">
        <v>16625</v>
      </c>
      <c r="AT277" s="1034" t="s">
        <v>16626</v>
      </c>
      <c r="AU277" s="1034" t="s">
        <v>16630</v>
      </c>
      <c r="AV277" s="1034">
        <v>1.5181732800000001</v>
      </c>
    </row>
    <row r="278" spans="1:48">
      <c r="A278" s="1030">
        <v>46029</v>
      </c>
      <c r="B278" s="1031" t="s">
        <v>225</v>
      </c>
      <c r="C278" s="1031" t="s">
        <v>16646</v>
      </c>
      <c r="D278" s="1032"/>
      <c r="E278" s="1033" t="s">
        <v>210</v>
      </c>
      <c r="F278" s="1034" t="s">
        <v>16492</v>
      </c>
      <c r="G278" s="1034">
        <v>670</v>
      </c>
      <c r="H278" s="1034" t="s">
        <v>16586</v>
      </c>
      <c r="I278" s="1035">
        <v>5</v>
      </c>
      <c r="J278" s="1038">
        <v>14</v>
      </c>
      <c r="K278" s="1036">
        <v>0</v>
      </c>
      <c r="L278" s="1037"/>
      <c r="M278" s="1039">
        <v>8910</v>
      </c>
      <c r="N278" s="1038">
        <v>11</v>
      </c>
      <c r="O278" s="1036">
        <v>0</v>
      </c>
      <c r="P278" s="1037"/>
      <c r="Q278" s="1039">
        <v>8948</v>
      </c>
      <c r="R278" s="1038">
        <v>6</v>
      </c>
      <c r="S278" s="1036">
        <v>1</v>
      </c>
      <c r="T278" s="1037"/>
      <c r="U278" s="1039">
        <v>9050</v>
      </c>
      <c r="V278" s="1038">
        <v>8</v>
      </c>
      <c r="W278" s="1036">
        <v>0</v>
      </c>
      <c r="X278" s="1037"/>
      <c r="Y278" s="1039">
        <v>8929</v>
      </c>
      <c r="Z278" s="1040">
        <v>3.1236442516268981</v>
      </c>
      <c r="AA278" s="1040">
        <v>26</v>
      </c>
      <c r="AB278" s="1199">
        <v>0.9984608707264957</v>
      </c>
      <c r="AC278" s="1040">
        <v>89.592500000000001</v>
      </c>
      <c r="AD278" s="1040">
        <v>3.25</v>
      </c>
      <c r="AE278" s="1040">
        <v>3.1666666666666665</v>
      </c>
      <c r="AF278" s="1041" t="s">
        <v>213</v>
      </c>
      <c r="AG278" s="1041">
        <v>2</v>
      </c>
      <c r="AH278" s="1042" t="s">
        <v>16300</v>
      </c>
      <c r="AI278" s="1060" t="s">
        <v>844</v>
      </c>
      <c r="AJ278" s="1060" t="s">
        <v>16273</v>
      </c>
      <c r="AK278" s="1200" t="s">
        <v>650</v>
      </c>
      <c r="AL278" s="1060">
        <v>50</v>
      </c>
      <c r="AM278" s="1404">
        <v>46016</v>
      </c>
      <c r="AN278" s="1404">
        <v>46017</v>
      </c>
      <c r="AO278" s="1404"/>
      <c r="AP278" s="1404"/>
      <c r="AQ278" s="1404"/>
      <c r="AR278" s="1044"/>
      <c r="AS278" s="1034" t="s">
        <v>16625</v>
      </c>
      <c r="AT278" s="1034" t="s">
        <v>16626</v>
      </c>
      <c r="AU278" s="1034" t="s">
        <v>16630</v>
      </c>
      <c r="AV278" s="1034">
        <v>1.555899192</v>
      </c>
    </row>
    <row r="279" spans="1:48">
      <c r="A279" s="1030">
        <v>46029</v>
      </c>
      <c r="B279" s="1031" t="s">
        <v>226</v>
      </c>
      <c r="C279" s="1031" t="s">
        <v>16512</v>
      </c>
      <c r="D279" s="1032"/>
      <c r="E279" s="1033" t="s">
        <v>1823</v>
      </c>
      <c r="F279" s="1034" t="s">
        <v>16485</v>
      </c>
      <c r="G279" s="1034">
        <v>800</v>
      </c>
      <c r="H279" s="1034" t="s">
        <v>488</v>
      </c>
      <c r="I279" s="1035">
        <v>5</v>
      </c>
      <c r="J279" s="1038"/>
      <c r="K279" s="1036"/>
      <c r="L279" s="1037" t="s">
        <v>16270</v>
      </c>
      <c r="M279" s="1039" t="s">
        <v>16268</v>
      </c>
      <c r="N279" s="1038"/>
      <c r="O279" s="1036"/>
      <c r="P279" s="1037" t="s">
        <v>16270</v>
      </c>
      <c r="Q279" s="1039" t="s">
        <v>16268</v>
      </c>
      <c r="R279" s="1038"/>
      <c r="S279" s="1036"/>
      <c r="T279" s="1037" t="s">
        <v>645</v>
      </c>
      <c r="U279" s="1039" t="s">
        <v>127</v>
      </c>
      <c r="V279" s="1038"/>
      <c r="W279" s="1036"/>
      <c r="X279" s="1037" t="s">
        <v>645</v>
      </c>
      <c r="Y279" s="1039" t="s">
        <v>127</v>
      </c>
      <c r="Z279" s="1040">
        <v>1.8701298701298701</v>
      </c>
      <c r="AA279" s="1040" t="s">
        <v>645</v>
      </c>
      <c r="AB279" s="1199" t="s">
        <v>420</v>
      </c>
      <c r="AC279" s="1040" t="s">
        <v>420</v>
      </c>
      <c r="AD279" s="1040" t="s">
        <v>420</v>
      </c>
      <c r="AE279" s="1040" t="s">
        <v>420</v>
      </c>
      <c r="AF279" s="1041" t="s">
        <v>213</v>
      </c>
      <c r="AG279" s="1041">
        <v>1</v>
      </c>
      <c r="AH279" s="1042" t="s">
        <v>16300</v>
      </c>
      <c r="AI279" s="1060" t="s">
        <v>844</v>
      </c>
      <c r="AJ279" s="1060" t="s">
        <v>16260</v>
      </c>
      <c r="AK279" s="1200" t="s">
        <v>748</v>
      </c>
      <c r="AL279" s="1060">
        <v>57</v>
      </c>
      <c r="AM279" s="1404">
        <v>45993</v>
      </c>
      <c r="AN279" s="1404">
        <v>45994</v>
      </c>
      <c r="AO279" s="1404"/>
      <c r="AP279" s="1404"/>
      <c r="AQ279" s="1404"/>
      <c r="AR279" s="1044"/>
      <c r="AS279" s="1034" t="s">
        <v>16625</v>
      </c>
      <c r="AT279" s="1034" t="s">
        <v>16628</v>
      </c>
      <c r="AU279" s="1034" t="s">
        <v>16627</v>
      </c>
      <c r="AV279" s="1034" t="s">
        <v>420</v>
      </c>
    </row>
    <row r="280" spans="1:48">
      <c r="A280" s="1030">
        <v>46029</v>
      </c>
      <c r="B280" s="1031" t="s">
        <v>227</v>
      </c>
      <c r="C280" s="1031" t="s">
        <v>16548</v>
      </c>
      <c r="D280" s="1032"/>
      <c r="E280" s="1033" t="s">
        <v>299</v>
      </c>
      <c r="F280" s="1034" t="s">
        <v>16150</v>
      </c>
      <c r="G280" s="1034">
        <v>700</v>
      </c>
      <c r="H280" s="1034" t="s">
        <v>784</v>
      </c>
      <c r="I280" s="1035">
        <v>5</v>
      </c>
      <c r="J280" s="1038"/>
      <c r="K280" s="1036"/>
      <c r="L280" s="1037" t="s">
        <v>16268</v>
      </c>
      <c r="M280" s="1039"/>
      <c r="N280" s="1038"/>
      <c r="O280" s="1036"/>
      <c r="P280" s="1037" t="s">
        <v>16268</v>
      </c>
      <c r="Q280" s="1039"/>
      <c r="R280" s="1038"/>
      <c r="S280" s="1036"/>
      <c r="T280" s="1037" t="s">
        <v>16112</v>
      </c>
      <c r="U280" s="1039"/>
      <c r="V280" s="1038"/>
      <c r="W280" s="1036"/>
      <c r="X280" s="1037" t="s">
        <v>16270</v>
      </c>
      <c r="Y280" s="1039"/>
      <c r="Z280" s="1040">
        <v>2.2464898595943836</v>
      </c>
      <c r="AA280" s="1040" t="s">
        <v>127</v>
      </c>
      <c r="AB280" s="1199" t="s">
        <v>420</v>
      </c>
      <c r="AC280" s="1040" t="s">
        <v>420</v>
      </c>
      <c r="AD280" s="1040" t="s">
        <v>420</v>
      </c>
      <c r="AE280" s="1040" t="s">
        <v>420</v>
      </c>
      <c r="AF280" s="1041" t="s">
        <v>213</v>
      </c>
      <c r="AG280" s="1041">
        <v>2</v>
      </c>
      <c r="AH280" s="1042" t="s">
        <v>16259</v>
      </c>
      <c r="AI280" s="1060" t="s">
        <v>655</v>
      </c>
      <c r="AJ280" s="1043" t="s">
        <v>16260</v>
      </c>
      <c r="AK280" s="1200" t="s">
        <v>748</v>
      </c>
      <c r="AL280" s="1060"/>
      <c r="AM280" s="1404"/>
      <c r="AN280" s="1404"/>
      <c r="AO280" s="1404"/>
      <c r="AP280" s="1404"/>
      <c r="AQ280" s="1404"/>
      <c r="AR280" s="1044"/>
      <c r="AS280" s="1034" t="s">
        <v>16625</v>
      </c>
      <c r="AT280" s="1034" t="s">
        <v>16626</v>
      </c>
      <c r="AU280" s="1034" t="s">
        <v>16632</v>
      </c>
      <c r="AV280" s="1034" t="s">
        <v>420</v>
      </c>
    </row>
    <row r="281" spans="1:48">
      <c r="A281" s="1030">
        <v>46029</v>
      </c>
      <c r="B281" s="1031" t="s">
        <v>227</v>
      </c>
      <c r="C281" s="1031" t="s">
        <v>16648</v>
      </c>
      <c r="D281" s="1032"/>
      <c r="E281" s="1033" t="s">
        <v>299</v>
      </c>
      <c r="F281" s="1034" t="s">
        <v>16581</v>
      </c>
      <c r="G281" s="1034">
        <v>700</v>
      </c>
      <c r="H281" s="1034" t="s">
        <v>16053</v>
      </c>
      <c r="I281" s="1035">
        <v>5</v>
      </c>
      <c r="J281" s="1038">
        <v>14</v>
      </c>
      <c r="K281" s="1036">
        <v>0</v>
      </c>
      <c r="L281" s="1037"/>
      <c r="M281" s="1039">
        <v>9335</v>
      </c>
      <c r="N281" s="1038">
        <v>1</v>
      </c>
      <c r="O281" s="1036">
        <v>0</v>
      </c>
      <c r="P281" s="1037"/>
      <c r="Q281" s="1039">
        <v>9692</v>
      </c>
      <c r="R281" s="1038">
        <v>4</v>
      </c>
      <c r="S281" s="1036">
        <v>0</v>
      </c>
      <c r="T281" s="1037"/>
      <c r="U281" s="1039">
        <v>9590</v>
      </c>
      <c r="V281" s="1038">
        <v>24</v>
      </c>
      <c r="W281" s="1036">
        <v>0</v>
      </c>
      <c r="X281" s="1037"/>
      <c r="Y281" s="1039">
        <v>9574</v>
      </c>
      <c r="Z281" s="1040">
        <v>2.2187981510015407</v>
      </c>
      <c r="AA281" s="1040">
        <v>28.666666666666668</v>
      </c>
      <c r="AB281" s="1199">
        <v>1</v>
      </c>
      <c r="AC281" s="1040">
        <v>95.477500000000006</v>
      </c>
      <c r="AD281" s="1040">
        <v>3.5833333333333335</v>
      </c>
      <c r="AE281" s="1040">
        <v>3.5833333333333335</v>
      </c>
      <c r="AF281" s="1041" t="s">
        <v>213</v>
      </c>
      <c r="AG281" s="1041">
        <v>2</v>
      </c>
      <c r="AH281" s="1042" t="s">
        <v>16259</v>
      </c>
      <c r="AI281" s="1060" t="s">
        <v>655</v>
      </c>
      <c r="AJ281" s="1043" t="s">
        <v>16260</v>
      </c>
      <c r="AK281" s="1200" t="s">
        <v>748</v>
      </c>
      <c r="AL281" s="1060">
        <v>50</v>
      </c>
      <c r="AM281" s="1404">
        <v>46372</v>
      </c>
      <c r="AN281" s="1404">
        <v>46373</v>
      </c>
      <c r="AO281" s="1404"/>
      <c r="AP281" s="1404"/>
      <c r="AQ281" s="1404"/>
      <c r="AR281" s="1044"/>
      <c r="AS281" s="1034" t="s">
        <v>16625</v>
      </c>
      <c r="AT281" s="1034" t="s">
        <v>16626</v>
      </c>
      <c r="AU281" s="1034" t="s">
        <v>16632</v>
      </c>
      <c r="AV281" s="1034">
        <v>1.1548958400000002</v>
      </c>
    </row>
    <row r="282" spans="1:48">
      <c r="A282" s="1030">
        <v>46029</v>
      </c>
      <c r="B282" s="1031" t="s">
        <v>228</v>
      </c>
      <c r="C282" s="1031" t="s">
        <v>16577</v>
      </c>
      <c r="D282" s="1032"/>
      <c r="E282" s="1033" t="s">
        <v>1877</v>
      </c>
      <c r="F282" s="1034" t="s">
        <v>16497</v>
      </c>
      <c r="G282" s="1034">
        <v>500</v>
      </c>
      <c r="H282" s="1034" t="s">
        <v>634</v>
      </c>
      <c r="I282" s="1035">
        <v>3.7</v>
      </c>
      <c r="J282" s="1038">
        <v>20</v>
      </c>
      <c r="K282" s="1036">
        <v>0</v>
      </c>
      <c r="L282" s="1037">
        <v>6974</v>
      </c>
      <c r="M282" s="1039">
        <v>9387</v>
      </c>
      <c r="N282" s="1038">
        <v>67</v>
      </c>
      <c r="O282" s="1036">
        <v>0</v>
      </c>
      <c r="P282" s="1037">
        <v>6690</v>
      </c>
      <c r="Q282" s="1039">
        <v>9264</v>
      </c>
      <c r="R282" s="1038">
        <v>9</v>
      </c>
      <c r="S282" s="1036">
        <v>0</v>
      </c>
      <c r="T282" s="1037">
        <v>7807</v>
      </c>
      <c r="U282" s="1039">
        <v>9330</v>
      </c>
      <c r="V282" s="1038">
        <v>16</v>
      </c>
      <c r="W282" s="1036">
        <v>0</v>
      </c>
      <c r="X282" s="1037">
        <v>9256</v>
      </c>
      <c r="Y282" s="1039">
        <v>9392</v>
      </c>
      <c r="Z282" s="1040">
        <v>1.6089385474860336</v>
      </c>
      <c r="AA282" s="1040">
        <v>37.333333333333336</v>
      </c>
      <c r="AB282" s="1199">
        <v>1</v>
      </c>
      <c r="AC282" s="1040">
        <v>85.125</v>
      </c>
      <c r="AD282" s="1040">
        <v>4.666666666666667</v>
      </c>
      <c r="AE282" s="1040">
        <v>4.666666666666667</v>
      </c>
      <c r="AF282" s="1041" t="s">
        <v>213</v>
      </c>
      <c r="AG282" s="1041">
        <v>1</v>
      </c>
      <c r="AH282" s="1042" t="s">
        <v>16259</v>
      </c>
      <c r="AI282" s="1060" t="s">
        <v>655</v>
      </c>
      <c r="AJ282" s="1043" t="s">
        <v>16260</v>
      </c>
      <c r="AK282" s="1200" t="s">
        <v>748</v>
      </c>
      <c r="AL282" s="1203">
        <v>8</v>
      </c>
      <c r="AM282" s="1404">
        <v>45960</v>
      </c>
      <c r="AN282" s="1404">
        <v>46327</v>
      </c>
      <c r="AO282" s="1404"/>
      <c r="AP282" s="1404"/>
      <c r="AQ282" s="1404"/>
      <c r="AR282" s="1044"/>
      <c r="AS282" s="1034" t="s">
        <v>16625</v>
      </c>
      <c r="AT282" s="1034" t="s">
        <v>16628</v>
      </c>
      <c r="AU282" s="1034" t="s">
        <v>16627</v>
      </c>
      <c r="AV282" s="1034">
        <v>1.1032200000000001</v>
      </c>
    </row>
    <row r="283" spans="1:48">
      <c r="A283" s="1030">
        <v>46029</v>
      </c>
      <c r="B283" s="1031" t="s">
        <v>229</v>
      </c>
      <c r="C283" s="1031" t="s">
        <v>16571</v>
      </c>
      <c r="D283" s="1032"/>
      <c r="E283" s="1033" t="s">
        <v>829</v>
      </c>
      <c r="F283" s="1034" t="s">
        <v>16573</v>
      </c>
      <c r="G283" s="1034">
        <v>670</v>
      </c>
      <c r="H283" s="1034" t="s">
        <v>699</v>
      </c>
      <c r="I283" s="1035">
        <v>5</v>
      </c>
      <c r="J283" s="1038">
        <v>17</v>
      </c>
      <c r="K283" s="1036">
        <v>0</v>
      </c>
      <c r="L283" s="1037">
        <v>8742</v>
      </c>
      <c r="M283" s="1039">
        <v>8705</v>
      </c>
      <c r="N283" s="1038">
        <v>5</v>
      </c>
      <c r="O283" s="1036">
        <v>0</v>
      </c>
      <c r="P283" s="1037">
        <v>8827</v>
      </c>
      <c r="Q283" s="1039">
        <v>8649</v>
      </c>
      <c r="R283" s="1038">
        <v>10</v>
      </c>
      <c r="S283" s="1036">
        <v>1</v>
      </c>
      <c r="T283" s="1037">
        <v>8837</v>
      </c>
      <c r="U283" s="1039">
        <v>8712</v>
      </c>
      <c r="V283" s="1038">
        <v>15</v>
      </c>
      <c r="W283" s="1036">
        <v>0</v>
      </c>
      <c r="X283" s="1037">
        <v>9044</v>
      </c>
      <c r="Y283" s="1039">
        <v>8877</v>
      </c>
      <c r="Z283" s="1040">
        <v>3.1236442516268981</v>
      </c>
      <c r="AA283" s="1040">
        <v>15.666666666666666</v>
      </c>
      <c r="AB283" s="1199">
        <v>0.9984608707264957</v>
      </c>
      <c r="AC283" s="1040">
        <v>87.991249999999994</v>
      </c>
      <c r="AD283" s="1040">
        <v>1.9583333333333333</v>
      </c>
      <c r="AE283" s="1040">
        <v>1.9166666666666667</v>
      </c>
      <c r="AF283" s="1041" t="s">
        <v>213</v>
      </c>
      <c r="AG283" s="1041">
        <v>1</v>
      </c>
      <c r="AH283" s="1042" t="s">
        <v>16259</v>
      </c>
      <c r="AI283" s="1060" t="s">
        <v>655</v>
      </c>
      <c r="AJ283" s="1043" t="s">
        <v>16260</v>
      </c>
      <c r="AK283" s="1200" t="s">
        <v>748</v>
      </c>
      <c r="AL283" s="1060">
        <v>51</v>
      </c>
      <c r="AM283" s="1404">
        <v>46019</v>
      </c>
      <c r="AN283" s="1404">
        <v>46020</v>
      </c>
      <c r="AO283" s="1404">
        <v>46021</v>
      </c>
      <c r="AP283" s="1404">
        <v>46022</v>
      </c>
      <c r="AQ283" s="1404"/>
      <c r="AR283" s="1044"/>
      <c r="AS283" s="1034" t="s">
        <v>16625</v>
      </c>
      <c r="AT283" s="1034" t="s">
        <v>16628</v>
      </c>
      <c r="AU283" s="1034" t="s">
        <v>16630</v>
      </c>
      <c r="AV283" s="1034">
        <v>3.0561824880000001</v>
      </c>
    </row>
    <row r="284" spans="1:48">
      <c r="A284" s="1030">
        <v>46029</v>
      </c>
      <c r="B284" s="1031" t="s">
        <v>230</v>
      </c>
      <c r="C284" s="1031" t="s">
        <v>16575</v>
      </c>
      <c r="D284" s="1032"/>
      <c r="E284" s="1033" t="s">
        <v>7355</v>
      </c>
      <c r="F284" s="1034" t="s">
        <v>16576</v>
      </c>
      <c r="G284" s="1034">
        <v>650</v>
      </c>
      <c r="H284" s="1034" t="s">
        <v>459</v>
      </c>
      <c r="I284" s="1035">
        <v>4</v>
      </c>
      <c r="J284" s="1038">
        <v>40</v>
      </c>
      <c r="K284" s="1036">
        <v>0</v>
      </c>
      <c r="L284" s="1037">
        <v>8517</v>
      </c>
      <c r="M284" s="1039">
        <v>8603</v>
      </c>
      <c r="N284" s="1038">
        <v>16</v>
      </c>
      <c r="O284" s="1036">
        <v>0</v>
      </c>
      <c r="P284" s="1037">
        <v>7989</v>
      </c>
      <c r="Q284" s="1039">
        <v>8024</v>
      </c>
      <c r="R284" s="1038">
        <v>50</v>
      </c>
      <c r="S284" s="1036">
        <v>0</v>
      </c>
      <c r="T284" s="1037">
        <v>8113</v>
      </c>
      <c r="U284" s="1039">
        <v>8139</v>
      </c>
      <c r="V284" s="1038">
        <v>30</v>
      </c>
      <c r="W284" s="1036">
        <v>0</v>
      </c>
      <c r="X284" s="1037">
        <v>7991</v>
      </c>
      <c r="Y284" s="1039">
        <v>8524</v>
      </c>
      <c r="Z284" s="1040">
        <v>7.5</v>
      </c>
      <c r="AA284" s="1040">
        <v>22.666666666666668</v>
      </c>
      <c r="AB284" s="1199">
        <v>1</v>
      </c>
      <c r="AC284" s="1040">
        <v>82.375</v>
      </c>
      <c r="AD284" s="1040">
        <v>2.8333333333333335</v>
      </c>
      <c r="AE284" s="1040">
        <v>2.8333333333333335</v>
      </c>
      <c r="AF284" s="1041" t="s">
        <v>213</v>
      </c>
      <c r="AG284" s="1041">
        <v>0.5</v>
      </c>
      <c r="AH284" s="1042" t="s">
        <v>16292</v>
      </c>
      <c r="AI284" s="1060" t="s">
        <v>15482</v>
      </c>
      <c r="AJ284" s="1060" t="s">
        <v>16263</v>
      </c>
      <c r="AK284" s="1200" t="s">
        <v>667</v>
      </c>
      <c r="AL284" s="1060">
        <v>52</v>
      </c>
      <c r="AM284" s="1404">
        <v>46024</v>
      </c>
      <c r="AN284" s="1404">
        <v>46025</v>
      </c>
      <c r="AO284" s="1404"/>
      <c r="AP284" s="1404"/>
      <c r="AQ284" s="1404"/>
      <c r="AR284" s="1044"/>
      <c r="AS284" s="1034" t="s">
        <v>16629</v>
      </c>
      <c r="AT284" s="1034" t="s">
        <v>16628</v>
      </c>
      <c r="AU284" s="1034" t="s">
        <v>16630</v>
      </c>
      <c r="AV284" s="1034">
        <v>2.7757080000000003</v>
      </c>
    </row>
    <row r="285" spans="1:48">
      <c r="A285" s="1030">
        <v>46029</v>
      </c>
      <c r="B285" s="1031" t="s">
        <v>231</v>
      </c>
      <c r="C285" s="1031" t="s">
        <v>16642</v>
      </c>
      <c r="D285" s="1032" t="s">
        <v>16291</v>
      </c>
      <c r="E285" s="1033" t="s">
        <v>473</v>
      </c>
      <c r="F285" s="1034" t="s">
        <v>16538</v>
      </c>
      <c r="G285" s="1034">
        <v>600</v>
      </c>
      <c r="H285" s="1034" t="s">
        <v>16152</v>
      </c>
      <c r="I285" s="1035">
        <v>5.5</v>
      </c>
      <c r="J285" s="1038">
        <v>24</v>
      </c>
      <c r="K285" s="1036">
        <v>0</v>
      </c>
      <c r="L285" s="1037">
        <v>6280</v>
      </c>
      <c r="M285" s="1039"/>
      <c r="N285" s="1038">
        <v>34</v>
      </c>
      <c r="O285" s="1036">
        <v>2</v>
      </c>
      <c r="P285" s="1037">
        <v>6100</v>
      </c>
      <c r="Q285" s="1039"/>
      <c r="R285" s="1038">
        <v>6</v>
      </c>
      <c r="S285" s="1036">
        <v>1</v>
      </c>
      <c r="T285" s="1037">
        <v>6310</v>
      </c>
      <c r="U285" s="1039"/>
      <c r="V285" s="1038">
        <v>24</v>
      </c>
      <c r="W285" s="1036">
        <v>9</v>
      </c>
      <c r="X285" s="1037">
        <v>6160</v>
      </c>
      <c r="Y285" s="1039"/>
      <c r="Z285" s="1040">
        <v>5.070422535211268</v>
      </c>
      <c r="AA285" s="1040">
        <v>29.333333333333332</v>
      </c>
      <c r="AB285" s="1199">
        <v>0.98862179487179491</v>
      </c>
      <c r="AC285" s="1040">
        <v>62.125</v>
      </c>
      <c r="AD285" s="1040">
        <v>3.6666666666666665</v>
      </c>
      <c r="AE285" s="1040">
        <v>3.1666666666666665</v>
      </c>
      <c r="AF285" s="1041" t="s">
        <v>232</v>
      </c>
      <c r="AG285" s="1041">
        <v>1</v>
      </c>
      <c r="AH285" s="1042" t="s">
        <v>16300</v>
      </c>
      <c r="AI285" s="1060" t="s">
        <v>844</v>
      </c>
      <c r="AJ285" s="1060" t="s">
        <v>16273</v>
      </c>
      <c r="AK285" s="1200" t="s">
        <v>650</v>
      </c>
      <c r="AL285" s="1060">
        <v>55</v>
      </c>
      <c r="AM285" s="1404">
        <v>46021</v>
      </c>
      <c r="AN285" s="1404">
        <v>46025</v>
      </c>
      <c r="AO285" s="1404">
        <v>46026</v>
      </c>
      <c r="AP285" s="1404"/>
      <c r="AQ285" s="1404"/>
      <c r="AR285" s="1044"/>
      <c r="AS285" s="1034" t="s">
        <v>16629</v>
      </c>
      <c r="AT285" s="1034" t="s">
        <v>16628</v>
      </c>
      <c r="AU285" s="1034" t="s">
        <v>16630</v>
      </c>
      <c r="AV285" s="1034">
        <v>3.8646720000000001</v>
      </c>
    </row>
    <row r="286" spans="1:48">
      <c r="A286" s="1030">
        <v>46029</v>
      </c>
      <c r="B286" s="1031" t="s">
        <v>233</v>
      </c>
      <c r="C286" s="1031" t="s">
        <v>645</v>
      </c>
      <c r="D286" s="1032"/>
      <c r="E286" s="1033" t="s">
        <v>420</v>
      </c>
      <c r="F286" s="1034" t="s">
        <v>420</v>
      </c>
      <c r="G286" s="1034" t="s">
        <v>420</v>
      </c>
      <c r="H286" s="1034" t="s">
        <v>420</v>
      </c>
      <c r="I286" s="1035" t="s">
        <v>420</v>
      </c>
      <c r="J286" s="1038"/>
      <c r="K286" s="1036"/>
      <c r="L286" s="1037" t="s">
        <v>645</v>
      </c>
      <c r="M286" s="1039"/>
      <c r="N286" s="1038"/>
      <c r="O286" s="1036"/>
      <c r="P286" s="1037" t="s">
        <v>645</v>
      </c>
      <c r="Q286" s="1039"/>
      <c r="R286" s="1038"/>
      <c r="S286" s="1036"/>
      <c r="T286" s="1037" t="s">
        <v>645</v>
      </c>
      <c r="U286" s="1039"/>
      <c r="V286" s="1038"/>
      <c r="W286" s="1036"/>
      <c r="X286" s="1037" t="s">
        <v>645</v>
      </c>
      <c r="Y286" s="1039"/>
      <c r="Z286" s="1040" t="s">
        <v>420</v>
      </c>
      <c r="AA286" s="1040" t="s">
        <v>645</v>
      </c>
      <c r="AB286" s="1199" t="s">
        <v>420</v>
      </c>
      <c r="AC286" s="1040" t="s">
        <v>420</v>
      </c>
      <c r="AD286" s="1040" t="s">
        <v>420</v>
      </c>
      <c r="AE286" s="1040" t="s">
        <v>420</v>
      </c>
      <c r="AF286" s="1041" t="s">
        <v>232</v>
      </c>
      <c r="AG286" s="1041">
        <v>1</v>
      </c>
      <c r="AH286" s="1042" t="s">
        <v>16300</v>
      </c>
      <c r="AI286" s="1060" t="s">
        <v>844</v>
      </c>
      <c r="AJ286" s="1060" t="s">
        <v>16273</v>
      </c>
      <c r="AK286" s="1200" t="s">
        <v>650</v>
      </c>
      <c r="AL286" s="1060"/>
      <c r="AM286" s="1404"/>
      <c r="AN286" s="1404"/>
      <c r="AO286" s="1404"/>
      <c r="AP286" s="1404"/>
      <c r="AQ286" s="1404"/>
      <c r="AR286" s="1044"/>
      <c r="AS286" s="1034" t="s">
        <v>16625</v>
      </c>
      <c r="AT286" s="1034" t="s">
        <v>16628</v>
      </c>
      <c r="AU286" s="1034" t="s">
        <v>420</v>
      </c>
      <c r="AV286" s="1034" t="s">
        <v>420</v>
      </c>
    </row>
    <row r="287" spans="1:48">
      <c r="A287" s="1030">
        <v>46029</v>
      </c>
      <c r="B287" s="1031" t="s">
        <v>234</v>
      </c>
      <c r="C287" s="1031" t="s">
        <v>645</v>
      </c>
      <c r="D287" s="1032"/>
      <c r="E287" s="1033" t="s">
        <v>420</v>
      </c>
      <c r="F287" s="1034" t="s">
        <v>420</v>
      </c>
      <c r="G287" s="1034" t="s">
        <v>420</v>
      </c>
      <c r="H287" s="1034" t="s">
        <v>420</v>
      </c>
      <c r="I287" s="1035" t="s">
        <v>420</v>
      </c>
      <c r="J287" s="1038"/>
      <c r="K287" s="1036"/>
      <c r="L287" s="1037" t="s">
        <v>645</v>
      </c>
      <c r="M287" s="1039"/>
      <c r="N287" s="1038"/>
      <c r="O287" s="1036"/>
      <c r="P287" s="1037" t="s">
        <v>645</v>
      </c>
      <c r="Q287" s="1039"/>
      <c r="R287" s="1038"/>
      <c r="S287" s="1036"/>
      <c r="T287" s="1037" t="s">
        <v>645</v>
      </c>
      <c r="U287" s="1039"/>
      <c r="V287" s="1038"/>
      <c r="W287" s="1036"/>
      <c r="X287" s="1037" t="s">
        <v>645</v>
      </c>
      <c r="Y287" s="1039"/>
      <c r="Z287" s="1040" t="s">
        <v>420</v>
      </c>
      <c r="AA287" s="1040" t="s">
        <v>645</v>
      </c>
      <c r="AB287" s="1199" t="s">
        <v>420</v>
      </c>
      <c r="AC287" s="1040" t="s">
        <v>420</v>
      </c>
      <c r="AD287" s="1040" t="s">
        <v>420</v>
      </c>
      <c r="AE287" s="1040" t="s">
        <v>420</v>
      </c>
      <c r="AF287" s="1041" t="s">
        <v>232</v>
      </c>
      <c r="AG287" s="1041">
        <v>1</v>
      </c>
      <c r="AH287" s="1042" t="s">
        <v>16300</v>
      </c>
      <c r="AI287" s="1060" t="s">
        <v>844</v>
      </c>
      <c r="AJ287" s="1060" t="s">
        <v>16273</v>
      </c>
      <c r="AK287" s="1200" t="s">
        <v>650</v>
      </c>
      <c r="AL287" s="1060"/>
      <c r="AM287" s="1404"/>
      <c r="AN287" s="1404"/>
      <c r="AO287" s="1404"/>
      <c r="AP287" s="1404"/>
      <c r="AQ287" s="1404"/>
      <c r="AR287" s="1044"/>
      <c r="AS287" s="1034" t="s">
        <v>16625</v>
      </c>
      <c r="AT287" s="1034" t="s">
        <v>16628</v>
      </c>
      <c r="AU287" s="1034" t="s">
        <v>420</v>
      </c>
      <c r="AV287" s="1034" t="s">
        <v>420</v>
      </c>
    </row>
    <row r="288" spans="1:48">
      <c r="A288" s="1030">
        <v>46029</v>
      </c>
      <c r="B288" s="1031" t="s">
        <v>235</v>
      </c>
      <c r="C288" s="1031" t="s">
        <v>16489</v>
      </c>
      <c r="D288" s="1032" t="s">
        <v>646</v>
      </c>
      <c r="E288" s="1033" t="s">
        <v>737</v>
      </c>
      <c r="F288" s="1034" t="s">
        <v>16142</v>
      </c>
      <c r="G288" s="1034">
        <v>650</v>
      </c>
      <c r="H288" s="1034" t="s">
        <v>924</v>
      </c>
      <c r="I288" s="1035">
        <v>5.5</v>
      </c>
      <c r="J288" s="1038">
        <v>15</v>
      </c>
      <c r="K288" s="1036">
        <v>0</v>
      </c>
      <c r="L288" s="1037">
        <v>7220</v>
      </c>
      <c r="M288" s="1037">
        <v>9812</v>
      </c>
      <c r="N288" s="1038">
        <v>34</v>
      </c>
      <c r="O288" s="1036">
        <v>0</v>
      </c>
      <c r="P288" s="1037">
        <v>8330</v>
      </c>
      <c r="Q288" s="1037">
        <v>9070</v>
      </c>
      <c r="R288" s="1038">
        <v>21</v>
      </c>
      <c r="S288" s="1036">
        <v>0</v>
      </c>
      <c r="T288" s="1037">
        <v>7040</v>
      </c>
      <c r="U288" s="1039">
        <v>9540</v>
      </c>
      <c r="V288" s="1038">
        <v>44</v>
      </c>
      <c r="W288" s="1036">
        <v>3</v>
      </c>
      <c r="X288" s="1037">
        <v>9070</v>
      </c>
      <c r="Y288" s="1039">
        <v>9630</v>
      </c>
      <c r="Z288" s="1040">
        <v>5.4545454545454541</v>
      </c>
      <c r="AA288" s="1040">
        <v>38</v>
      </c>
      <c r="AB288" s="1199">
        <v>0.99735576923076918</v>
      </c>
      <c r="AC288" s="1040">
        <v>87.14</v>
      </c>
      <c r="AD288" s="1040">
        <v>4.75</v>
      </c>
      <c r="AE288" s="1040">
        <v>4.625</v>
      </c>
      <c r="AF288" s="1041" t="s">
        <v>236</v>
      </c>
      <c r="AG288" s="1041">
        <v>1</v>
      </c>
      <c r="AH288" s="1042" t="s">
        <v>16298</v>
      </c>
      <c r="AI288" s="1060" t="s">
        <v>15435</v>
      </c>
      <c r="AJ288" s="1043" t="s">
        <v>16651</v>
      </c>
      <c r="AK288" s="1200" t="s">
        <v>16589</v>
      </c>
      <c r="AL288" s="1060">
        <v>55</v>
      </c>
      <c r="AM288" s="1404">
        <v>46378</v>
      </c>
      <c r="AN288" s="1404">
        <v>46379</v>
      </c>
      <c r="AO288" s="1404">
        <v>46380</v>
      </c>
      <c r="AP288" s="1404"/>
      <c r="AQ288" s="1404"/>
      <c r="AR288" s="1044"/>
      <c r="AS288" s="1034" t="s">
        <v>16629</v>
      </c>
      <c r="AT288" s="1034" t="s">
        <v>16628</v>
      </c>
      <c r="AU288" s="1034" t="s">
        <v>16630</v>
      </c>
      <c r="AV288" s="1034">
        <v>5.8725388800000005</v>
      </c>
    </row>
    <row r="289" spans="1:48">
      <c r="A289" s="1030">
        <v>46029</v>
      </c>
      <c r="B289" s="1031" t="s">
        <v>237</v>
      </c>
      <c r="C289" s="1031" t="s">
        <v>16539</v>
      </c>
      <c r="D289" s="1032" t="s">
        <v>646</v>
      </c>
      <c r="E289" s="1033" t="s">
        <v>473</v>
      </c>
      <c r="F289" s="1034" t="s">
        <v>16538</v>
      </c>
      <c r="G289" s="1034">
        <v>650</v>
      </c>
      <c r="H289" s="1034" t="s">
        <v>15728</v>
      </c>
      <c r="I289" s="1035">
        <v>5.5</v>
      </c>
      <c r="J289" s="1038">
        <v>37</v>
      </c>
      <c r="K289" s="1036">
        <v>0</v>
      </c>
      <c r="L289" s="1037">
        <v>9070</v>
      </c>
      <c r="M289" s="1039">
        <v>9170</v>
      </c>
      <c r="N289" s="1038">
        <v>20</v>
      </c>
      <c r="O289" s="1036">
        <v>0</v>
      </c>
      <c r="P289" s="1037">
        <v>8800</v>
      </c>
      <c r="Q289" s="1039">
        <v>8700</v>
      </c>
      <c r="R289" s="1038">
        <v>0</v>
      </c>
      <c r="S289" s="1036">
        <v>0</v>
      </c>
      <c r="T289" s="1037">
        <v>8150</v>
      </c>
      <c r="U289" s="1039">
        <v>8430</v>
      </c>
      <c r="V289" s="1038">
        <v>38</v>
      </c>
      <c r="W289" s="1036">
        <v>5</v>
      </c>
      <c r="X289" s="1037">
        <v>8980</v>
      </c>
      <c r="Y289" s="1039">
        <v>9350</v>
      </c>
      <c r="Z289" s="1040">
        <v>5.4135338345864659</v>
      </c>
      <c r="AA289" s="1040">
        <v>31.666666666666668</v>
      </c>
      <c r="AB289" s="1199">
        <v>0.99555956196581197</v>
      </c>
      <c r="AC289" s="1040">
        <v>88.3125</v>
      </c>
      <c r="AD289" s="1040">
        <v>3.9583333333333335</v>
      </c>
      <c r="AE289" s="1040">
        <v>3.75</v>
      </c>
      <c r="AF289" s="1041" t="s">
        <v>236</v>
      </c>
      <c r="AG289" s="1041">
        <v>1</v>
      </c>
      <c r="AH289" s="1042" t="s">
        <v>16298</v>
      </c>
      <c r="AI289" s="1060" t="s">
        <v>15435</v>
      </c>
      <c r="AJ289" s="1043" t="s">
        <v>16276</v>
      </c>
      <c r="AK289" s="1200" t="s">
        <v>653</v>
      </c>
      <c r="AL289" s="1060">
        <v>55</v>
      </c>
      <c r="AM289" s="1404">
        <v>46025</v>
      </c>
      <c r="AN289" s="1404">
        <v>46026</v>
      </c>
      <c r="AO289" s="1404"/>
      <c r="AP289" s="1404"/>
      <c r="AQ289" s="1404"/>
      <c r="AR289" s="1044"/>
      <c r="AS289" s="1034" t="s">
        <v>16629</v>
      </c>
      <c r="AT289" s="1034" t="s">
        <v>16628</v>
      </c>
      <c r="AU289" s="1034" t="s">
        <v>16630</v>
      </c>
      <c r="AV289" s="1034">
        <v>5.9515559999999992</v>
      </c>
    </row>
    <row r="290" spans="1:48">
      <c r="A290" s="1030">
        <v>46029</v>
      </c>
      <c r="B290" s="1031" t="s">
        <v>238</v>
      </c>
      <c r="C290" s="1031" t="s">
        <v>16565</v>
      </c>
      <c r="D290" s="1032"/>
      <c r="E290" s="1033" t="s">
        <v>682</v>
      </c>
      <c r="F290" s="1034" t="s">
        <v>16567</v>
      </c>
      <c r="G290" s="1034">
        <v>600</v>
      </c>
      <c r="H290" s="1034" t="s">
        <v>16568</v>
      </c>
      <c r="I290" s="1035">
        <v>5.5</v>
      </c>
      <c r="J290" s="1038">
        <v>17</v>
      </c>
      <c r="K290" s="1036">
        <v>0</v>
      </c>
      <c r="L290" s="1037">
        <v>9530</v>
      </c>
      <c r="M290" s="1039"/>
      <c r="N290" s="1038">
        <v>10</v>
      </c>
      <c r="O290" s="1036">
        <v>0</v>
      </c>
      <c r="P290" s="1037">
        <v>9530</v>
      </c>
      <c r="Q290" s="1039"/>
      <c r="R290" s="1038">
        <v>0</v>
      </c>
      <c r="S290" s="1036">
        <v>0</v>
      </c>
      <c r="T290" s="1037">
        <v>8980</v>
      </c>
      <c r="U290" s="1039"/>
      <c r="V290" s="1038">
        <v>4</v>
      </c>
      <c r="W290" s="1036">
        <v>4</v>
      </c>
      <c r="X290" s="1037">
        <v>9540</v>
      </c>
      <c r="Y290" s="1039"/>
      <c r="Z290" s="1040">
        <v>4.9484536082474229</v>
      </c>
      <c r="AA290" s="1040">
        <v>20.666666666666668</v>
      </c>
      <c r="AB290" s="1199">
        <v>0.99611378205128209</v>
      </c>
      <c r="AC290" s="1040">
        <v>93.95</v>
      </c>
      <c r="AD290" s="1040">
        <v>2.5833333333333335</v>
      </c>
      <c r="AE290" s="1040">
        <v>2.25</v>
      </c>
      <c r="AF290" s="1041" t="s">
        <v>236</v>
      </c>
      <c r="AG290" s="1041">
        <v>2</v>
      </c>
      <c r="AH290" s="1042" t="s">
        <v>16298</v>
      </c>
      <c r="AI290" s="1060" t="s">
        <v>15435</v>
      </c>
      <c r="AJ290" s="1043" t="s">
        <v>16276</v>
      </c>
      <c r="AK290" s="1200" t="s">
        <v>653</v>
      </c>
      <c r="AL290" s="1060">
        <v>56</v>
      </c>
      <c r="AM290" s="1404">
        <v>46026</v>
      </c>
      <c r="AN290" s="1404">
        <v>46027</v>
      </c>
      <c r="AO290" s="1404">
        <v>46028</v>
      </c>
      <c r="AP290" s="1404"/>
      <c r="AQ290" s="1404"/>
      <c r="AR290" s="1044"/>
      <c r="AS290" s="1034" t="s">
        <v>16629</v>
      </c>
      <c r="AT290" s="1034" t="s">
        <v>16626</v>
      </c>
      <c r="AU290" s="1034" t="s">
        <v>16630</v>
      </c>
      <c r="AV290" s="1034">
        <v>2.9222207999999998</v>
      </c>
    </row>
    <row r="291" spans="1:48">
      <c r="A291" s="1030">
        <v>46029</v>
      </c>
      <c r="B291" s="1031" t="s">
        <v>238</v>
      </c>
      <c r="C291" s="1031" t="s">
        <v>16647</v>
      </c>
      <c r="D291" s="1032"/>
      <c r="E291" s="1033" t="s">
        <v>5099</v>
      </c>
      <c r="F291" s="1034" t="s">
        <v>16579</v>
      </c>
      <c r="G291" s="1034">
        <v>500</v>
      </c>
      <c r="H291" s="1034" t="s">
        <v>887</v>
      </c>
      <c r="I291" s="1035">
        <v>4</v>
      </c>
      <c r="J291" s="1038">
        <v>14</v>
      </c>
      <c r="K291" s="1036">
        <v>2</v>
      </c>
      <c r="L291" s="1037"/>
      <c r="M291" s="1039">
        <v>9070</v>
      </c>
      <c r="N291" s="1038">
        <v>8</v>
      </c>
      <c r="O291" s="1036">
        <v>1</v>
      </c>
      <c r="P291" s="1037"/>
      <c r="Q291" s="1039">
        <v>9160</v>
      </c>
      <c r="R291" s="1038">
        <v>5</v>
      </c>
      <c r="S291" s="1036">
        <v>0</v>
      </c>
      <c r="T291" s="1037"/>
      <c r="U291" s="1039">
        <v>9260</v>
      </c>
      <c r="V291" s="1038">
        <v>10</v>
      </c>
      <c r="W291" s="1036">
        <v>0</v>
      </c>
      <c r="X291" s="1037"/>
      <c r="Y291" s="1039">
        <v>9070</v>
      </c>
      <c r="Z291" s="1040">
        <v>2.9568788501026693</v>
      </c>
      <c r="AA291" s="1040">
        <v>24.666666666666668</v>
      </c>
      <c r="AB291" s="1199">
        <v>0.99512219551282055</v>
      </c>
      <c r="AC291" s="1040">
        <v>91.4</v>
      </c>
      <c r="AD291" s="1040">
        <v>3.0833333333333335</v>
      </c>
      <c r="AE291" s="1040">
        <v>2.8333333333333335</v>
      </c>
      <c r="AF291" s="1041" t="s">
        <v>236</v>
      </c>
      <c r="AG291" s="1041">
        <v>2</v>
      </c>
      <c r="AH291" s="1042" t="s">
        <v>16275</v>
      </c>
      <c r="AI291" s="1060" t="s">
        <v>651</v>
      </c>
      <c r="AJ291" s="1043" t="s">
        <v>16289</v>
      </c>
      <c r="AK291" s="1200" t="s">
        <v>668</v>
      </c>
      <c r="AL291" s="1060">
        <v>49.54</v>
      </c>
      <c r="AM291" s="1404">
        <v>45994</v>
      </c>
      <c r="AN291" s="1404">
        <v>45997</v>
      </c>
      <c r="AO291" s="1404">
        <v>45998</v>
      </c>
      <c r="AP291" s="1404">
        <v>46000</v>
      </c>
      <c r="AQ291" s="1404">
        <v>45914</v>
      </c>
      <c r="AR291" s="1044"/>
      <c r="AS291" s="1034" t="s">
        <v>16625</v>
      </c>
      <c r="AT291" s="1034" t="s">
        <v>16626</v>
      </c>
      <c r="AU291" s="1034" t="s">
        <v>16630</v>
      </c>
      <c r="AV291" s="1034">
        <v>1.184544</v>
      </c>
    </row>
    <row r="292" spans="1:48">
      <c r="A292" s="1030">
        <v>46029</v>
      </c>
      <c r="B292" s="1031" t="s">
        <v>239</v>
      </c>
      <c r="C292" s="1031" t="s">
        <v>16513</v>
      </c>
      <c r="D292" s="1032" t="s">
        <v>646</v>
      </c>
      <c r="E292" s="1033" t="s">
        <v>473</v>
      </c>
      <c r="F292" s="1034" t="s">
        <v>16514</v>
      </c>
      <c r="G292" s="1034">
        <v>670</v>
      </c>
      <c r="H292" s="1034" t="s">
        <v>666</v>
      </c>
      <c r="I292" s="1035">
        <v>5.5</v>
      </c>
      <c r="J292" s="1038"/>
      <c r="K292" s="1036"/>
      <c r="L292" s="1037" t="s">
        <v>16294</v>
      </c>
      <c r="M292" s="1039"/>
      <c r="N292" s="1038"/>
      <c r="O292" s="1036"/>
      <c r="P292" s="1037" t="s">
        <v>16294</v>
      </c>
      <c r="Q292" s="1039"/>
      <c r="R292" s="1038"/>
      <c r="S292" s="1036"/>
      <c r="T292" s="1037" t="s">
        <v>16261</v>
      </c>
      <c r="U292" s="1039"/>
      <c r="V292" s="1038">
        <v>47</v>
      </c>
      <c r="W292" s="1036">
        <v>0</v>
      </c>
      <c r="X292" s="1037">
        <v>8060</v>
      </c>
      <c r="Y292" s="1039">
        <v>8800</v>
      </c>
      <c r="Z292" s="1040">
        <v>5.5813953488372094</v>
      </c>
      <c r="AA292" s="1040" t="s">
        <v>641</v>
      </c>
      <c r="AB292" s="1199" t="s">
        <v>420</v>
      </c>
      <c r="AC292" s="1040">
        <v>84.3</v>
      </c>
      <c r="AD292" s="1040" t="s">
        <v>420</v>
      </c>
      <c r="AE292" s="1040" t="s">
        <v>420</v>
      </c>
      <c r="AF292" s="1041" t="s">
        <v>236</v>
      </c>
      <c r="AG292" s="1041">
        <v>1</v>
      </c>
      <c r="AH292" s="1042" t="s">
        <v>16298</v>
      </c>
      <c r="AI292" s="1060" t="s">
        <v>15435</v>
      </c>
      <c r="AJ292" s="1043" t="s">
        <v>16277</v>
      </c>
      <c r="AK292" s="1200" t="s">
        <v>16277</v>
      </c>
      <c r="AL292" s="1060">
        <v>56</v>
      </c>
      <c r="AM292" s="1404">
        <v>46025</v>
      </c>
      <c r="AN292" s="1404">
        <v>46026</v>
      </c>
      <c r="AO292" s="1404"/>
      <c r="AP292" s="1404"/>
      <c r="AQ292" s="1404"/>
      <c r="AR292" s="1044"/>
      <c r="AS292" s="1034" t="s">
        <v>16629</v>
      </c>
      <c r="AT292" s="1034" t="s">
        <v>16628</v>
      </c>
      <c r="AU292" s="1034" t="s">
        <v>16630</v>
      </c>
      <c r="AV292" s="1034">
        <v>5.8559500800000004</v>
      </c>
    </row>
    <row r="293" spans="1:48">
      <c r="A293" s="1030">
        <v>46029</v>
      </c>
      <c r="B293" s="1031" t="s">
        <v>389</v>
      </c>
      <c r="C293" s="1031" t="s">
        <v>16566</v>
      </c>
      <c r="D293" s="1032"/>
      <c r="E293" s="1033" t="s">
        <v>737</v>
      </c>
      <c r="F293" s="1034" t="s">
        <v>16574</v>
      </c>
      <c r="G293" s="1034">
        <v>650</v>
      </c>
      <c r="H293" s="1034" t="s">
        <v>662</v>
      </c>
      <c r="I293" s="1035">
        <v>5.5</v>
      </c>
      <c r="J293" s="1038">
        <v>24</v>
      </c>
      <c r="K293" s="1036">
        <v>0</v>
      </c>
      <c r="L293" s="1037">
        <v>7960</v>
      </c>
      <c r="M293" s="1039"/>
      <c r="N293" s="1038">
        <v>22</v>
      </c>
      <c r="O293" s="1036">
        <v>1</v>
      </c>
      <c r="P293" s="1037">
        <v>9040</v>
      </c>
      <c r="Q293" s="1039"/>
      <c r="R293" s="1038">
        <v>18</v>
      </c>
      <c r="S293" s="1036">
        <v>0</v>
      </c>
      <c r="T293" s="1037">
        <v>9720</v>
      </c>
      <c r="U293" s="1039"/>
      <c r="V293" s="1038">
        <v>15</v>
      </c>
      <c r="W293" s="1036">
        <v>0</v>
      </c>
      <c r="X293" s="1037">
        <v>9440</v>
      </c>
      <c r="Y293" s="1039"/>
      <c r="Z293" s="1040">
        <v>5.4135338345864659</v>
      </c>
      <c r="AA293" s="1040">
        <v>52.666666666666664</v>
      </c>
      <c r="AB293" s="1199">
        <v>0.99911191239316244</v>
      </c>
      <c r="AC293" s="1040">
        <v>90.4</v>
      </c>
      <c r="AD293" s="1040">
        <v>6.583333333333333</v>
      </c>
      <c r="AE293" s="1040">
        <v>6.5</v>
      </c>
      <c r="AF293" s="1041" t="s">
        <v>236</v>
      </c>
      <c r="AG293" s="1041">
        <v>2</v>
      </c>
      <c r="AH293" s="1042" t="s">
        <v>16275</v>
      </c>
      <c r="AI293" s="1060" t="s">
        <v>651</v>
      </c>
      <c r="AJ293" s="1043" t="s">
        <v>16289</v>
      </c>
      <c r="AK293" s="1200" t="s">
        <v>668</v>
      </c>
      <c r="AL293" s="1060">
        <v>54</v>
      </c>
      <c r="AM293" s="1404">
        <v>45996</v>
      </c>
      <c r="AN293" s="1404">
        <v>45997</v>
      </c>
      <c r="AO293" s="1404">
        <v>45998</v>
      </c>
      <c r="AP293" s="1404"/>
      <c r="AQ293" s="1404"/>
      <c r="AR293" s="1044"/>
      <c r="AS293" s="1034" t="s">
        <v>16629</v>
      </c>
      <c r="AT293" s="1034" t="s">
        <v>16626</v>
      </c>
      <c r="AU293" s="1034" t="s">
        <v>16630</v>
      </c>
      <c r="AV293" s="1034">
        <v>3.0461184000000001</v>
      </c>
    </row>
    <row r="294" spans="1:48">
      <c r="A294" s="1030">
        <v>46029</v>
      </c>
      <c r="B294" s="1031" t="s">
        <v>389</v>
      </c>
      <c r="C294" s="1031" t="s">
        <v>16533</v>
      </c>
      <c r="D294" s="1032"/>
      <c r="E294" s="1033" t="s">
        <v>473</v>
      </c>
      <c r="F294" s="1034" t="s">
        <v>16146</v>
      </c>
      <c r="G294" s="1034">
        <v>700</v>
      </c>
      <c r="H294" s="1034" t="s">
        <v>833</v>
      </c>
      <c r="I294" s="1035">
        <v>5.5</v>
      </c>
      <c r="J294" s="1038">
        <v>29</v>
      </c>
      <c r="K294" s="1036">
        <v>1</v>
      </c>
      <c r="L294" s="1037"/>
      <c r="M294" s="1039">
        <v>9720</v>
      </c>
      <c r="N294" s="1038">
        <v>7</v>
      </c>
      <c r="O294" s="1036">
        <v>0</v>
      </c>
      <c r="P294" s="1037"/>
      <c r="Q294" s="1039">
        <v>9540</v>
      </c>
      <c r="R294" s="1038">
        <v>6</v>
      </c>
      <c r="S294" s="1036">
        <v>0</v>
      </c>
      <c r="T294" s="1037"/>
      <c r="U294" s="1039">
        <v>9630</v>
      </c>
      <c r="V294" s="1038">
        <v>14</v>
      </c>
      <c r="W294" s="1036">
        <v>0</v>
      </c>
      <c r="X294" s="1037"/>
      <c r="Y294" s="1039">
        <v>9630</v>
      </c>
      <c r="Z294" s="1040">
        <v>5.9016393442622954</v>
      </c>
      <c r="AA294" s="1040">
        <v>37.333333333333336</v>
      </c>
      <c r="AB294" s="1199">
        <v>0.99918536324786322</v>
      </c>
      <c r="AC294" s="1040">
        <v>96.3</v>
      </c>
      <c r="AD294" s="1040">
        <v>4.666666666666667</v>
      </c>
      <c r="AE294" s="1040">
        <v>4.583333333333333</v>
      </c>
      <c r="AF294" s="1041" t="s">
        <v>236</v>
      </c>
      <c r="AG294" s="1041">
        <v>2</v>
      </c>
      <c r="AH294" s="1042" t="s">
        <v>16275</v>
      </c>
      <c r="AI294" s="1060" t="s">
        <v>651</v>
      </c>
      <c r="AJ294" s="1043" t="s">
        <v>16289</v>
      </c>
      <c r="AK294" s="1200" t="s">
        <v>668</v>
      </c>
      <c r="AL294" s="1060">
        <v>53</v>
      </c>
      <c r="AM294" s="1404">
        <v>46020</v>
      </c>
      <c r="AN294" s="1404">
        <v>46021</v>
      </c>
      <c r="AO294" s="1404">
        <v>46022</v>
      </c>
      <c r="AP294" s="1404">
        <v>46023</v>
      </c>
      <c r="AQ294" s="1404"/>
      <c r="AR294" s="1044"/>
      <c r="AS294" s="1034" t="s">
        <v>16629</v>
      </c>
      <c r="AT294" s="1034" t="s">
        <v>16626</v>
      </c>
      <c r="AU294" s="1034" t="s">
        <v>16630</v>
      </c>
      <c r="AV294" s="1034">
        <v>3.4945344</v>
      </c>
    </row>
    <row r="295" spans="1:48">
      <c r="A295" s="1030">
        <v>46029</v>
      </c>
      <c r="B295" s="1031" t="s">
        <v>418</v>
      </c>
      <c r="C295" s="1031" t="s">
        <v>16513</v>
      </c>
      <c r="D295" s="1032" t="s">
        <v>646</v>
      </c>
      <c r="E295" s="1033" t="s">
        <v>473</v>
      </c>
      <c r="F295" s="1034" t="s">
        <v>16514</v>
      </c>
      <c r="G295" s="1034">
        <v>670</v>
      </c>
      <c r="H295" s="1034" t="s">
        <v>666</v>
      </c>
      <c r="I295" s="1035">
        <v>5.5</v>
      </c>
      <c r="J295" s="1038">
        <v>35</v>
      </c>
      <c r="K295" s="1036">
        <v>0</v>
      </c>
      <c r="L295" s="1037">
        <v>9540</v>
      </c>
      <c r="M295" s="1039">
        <v>8430</v>
      </c>
      <c r="N295" s="1038">
        <v>26</v>
      </c>
      <c r="O295" s="1036">
        <v>4</v>
      </c>
      <c r="P295" s="1037">
        <v>9440</v>
      </c>
      <c r="Q295" s="1039">
        <v>9170</v>
      </c>
      <c r="R295" s="1038">
        <v>12</v>
      </c>
      <c r="S295" s="1036">
        <v>0</v>
      </c>
      <c r="T295" s="1037">
        <v>10000</v>
      </c>
      <c r="U295" s="1039">
        <v>9070</v>
      </c>
      <c r="V295" s="1038">
        <v>26</v>
      </c>
      <c r="W295" s="1036">
        <v>0</v>
      </c>
      <c r="X295" s="1037">
        <v>9910</v>
      </c>
      <c r="Y295" s="1039">
        <v>9620</v>
      </c>
      <c r="Z295" s="1040">
        <v>5.5813953488372094</v>
      </c>
      <c r="AA295" s="1040">
        <v>33</v>
      </c>
      <c r="AB295" s="1199">
        <v>0.99655448717948714</v>
      </c>
      <c r="AC295" s="1040">
        <v>93.974999999999994</v>
      </c>
      <c r="AD295" s="1040">
        <v>4.125</v>
      </c>
      <c r="AE295" s="1040">
        <v>3.9583333333333335</v>
      </c>
      <c r="AF295" s="1041" t="s">
        <v>236</v>
      </c>
      <c r="AG295" s="1041">
        <v>1</v>
      </c>
      <c r="AH295" s="1042" t="s">
        <v>16275</v>
      </c>
      <c r="AI295" s="1060" t="s">
        <v>651</v>
      </c>
      <c r="AJ295" s="1043" t="s">
        <v>16289</v>
      </c>
      <c r="AK295" s="1200" t="s">
        <v>668</v>
      </c>
      <c r="AL295" s="1060">
        <v>56</v>
      </c>
      <c r="AM295" s="1404">
        <v>46025</v>
      </c>
      <c r="AN295" s="1404">
        <v>46026</v>
      </c>
      <c r="AO295" s="1404">
        <v>46027</v>
      </c>
      <c r="AP295" s="1404"/>
      <c r="AQ295" s="1404"/>
      <c r="AR295" s="1044"/>
      <c r="AS295" s="1034" t="s">
        <v>16629</v>
      </c>
      <c r="AT295" s="1034" t="s">
        <v>16628</v>
      </c>
      <c r="AU295" s="1034" t="s">
        <v>16630</v>
      </c>
      <c r="AV295" s="1034">
        <v>6.5280297600000008</v>
      </c>
    </row>
    <row r="296" spans="1:48">
      <c r="A296" s="1030">
        <v>46029</v>
      </c>
      <c r="B296" s="1031" t="s">
        <v>240</v>
      </c>
      <c r="C296" s="1031" t="s">
        <v>645</v>
      </c>
      <c r="D296" s="1032"/>
      <c r="E296" s="1033" t="s">
        <v>420</v>
      </c>
      <c r="F296" s="1034" t="s">
        <v>420</v>
      </c>
      <c r="G296" s="1034" t="s">
        <v>420</v>
      </c>
      <c r="H296" s="1034" t="s">
        <v>420</v>
      </c>
      <c r="I296" s="1035" t="s">
        <v>420</v>
      </c>
      <c r="J296" s="1038"/>
      <c r="K296" s="1036"/>
      <c r="L296" s="1037" t="s">
        <v>16270</v>
      </c>
      <c r="M296" s="1039"/>
      <c r="N296" s="1038"/>
      <c r="O296" s="1036"/>
      <c r="P296" s="1037" t="s">
        <v>16270</v>
      </c>
      <c r="Q296" s="1039"/>
      <c r="R296" s="1038"/>
      <c r="S296" s="1036"/>
      <c r="T296" s="1037" t="s">
        <v>16270</v>
      </c>
      <c r="U296" s="1039"/>
      <c r="V296" s="1038"/>
      <c r="W296" s="1036"/>
      <c r="X296" s="1037" t="s">
        <v>16270</v>
      </c>
      <c r="Y296" s="1039"/>
      <c r="Z296" s="1240" t="s">
        <v>420</v>
      </c>
      <c r="AA296" s="1240" t="s">
        <v>420</v>
      </c>
      <c r="AB296" s="1241" t="s">
        <v>420</v>
      </c>
      <c r="AC296" s="1240"/>
      <c r="AD296" s="1240" t="s">
        <v>420</v>
      </c>
      <c r="AE296" s="1240" t="s">
        <v>420</v>
      </c>
      <c r="AF296" s="1242" t="s">
        <v>241</v>
      </c>
      <c r="AG296" s="1242">
        <v>12</v>
      </c>
      <c r="AH296" s="1042" t="s">
        <v>16288</v>
      </c>
      <c r="AI296" s="1060" t="s">
        <v>862</v>
      </c>
      <c r="AJ296" s="1060" t="s">
        <v>16271</v>
      </c>
      <c r="AK296" s="1200" t="s">
        <v>648</v>
      </c>
      <c r="AL296" s="1060"/>
      <c r="AM296" s="1404"/>
      <c r="AN296" s="1404"/>
      <c r="AO296" s="1404"/>
      <c r="AP296" s="1404"/>
      <c r="AQ296" s="1404"/>
      <c r="AR296" s="1044"/>
      <c r="AS296" s="1034" t="s">
        <v>16625</v>
      </c>
      <c r="AT296" s="1034" t="s">
        <v>16636</v>
      </c>
      <c r="AU296" s="1034" t="s">
        <v>420</v>
      </c>
      <c r="AV296" s="1034" t="s">
        <v>420</v>
      </c>
    </row>
    <row r="297" spans="1:48">
      <c r="A297" s="1030">
        <v>46029</v>
      </c>
      <c r="B297" s="1031" t="s">
        <v>16640</v>
      </c>
      <c r="C297" s="1031" t="s">
        <v>386</v>
      </c>
      <c r="D297" s="1032"/>
      <c r="E297" s="1033" t="s">
        <v>420</v>
      </c>
      <c r="F297" s="1034" t="s">
        <v>420</v>
      </c>
      <c r="G297" s="1034" t="s">
        <v>420</v>
      </c>
      <c r="H297" s="1034" t="s">
        <v>420</v>
      </c>
      <c r="I297" s="1035" t="s">
        <v>420</v>
      </c>
      <c r="J297" s="1036"/>
      <c r="K297" s="1036"/>
      <c r="L297" s="1037" t="s">
        <v>16641</v>
      </c>
      <c r="M297" s="1037"/>
      <c r="N297" s="1038"/>
      <c r="O297" s="1036"/>
      <c r="P297" s="1037" t="s">
        <v>386</v>
      </c>
      <c r="Q297" s="1037"/>
      <c r="R297" s="1038"/>
      <c r="S297" s="1036"/>
      <c r="T297" s="1037" t="s">
        <v>386</v>
      </c>
      <c r="U297" s="1037"/>
      <c r="V297" s="1038"/>
      <c r="W297" s="1036"/>
      <c r="X297" s="1037" t="s">
        <v>386</v>
      </c>
      <c r="Y297" s="1039"/>
      <c r="Z297" s="1240" t="s">
        <v>420</v>
      </c>
      <c r="AA297" s="1240" t="s">
        <v>420</v>
      </c>
      <c r="AB297" s="1241" t="s">
        <v>420</v>
      </c>
      <c r="AC297" s="1240"/>
      <c r="AD297" s="1240" t="s">
        <v>420</v>
      </c>
      <c r="AE297" s="1240" t="s">
        <v>420</v>
      </c>
      <c r="AF297" s="1242" t="s">
        <v>241</v>
      </c>
      <c r="AG297" s="1242">
        <v>5</v>
      </c>
      <c r="AH297" s="1042" t="s">
        <v>16288</v>
      </c>
      <c r="AI297" s="1060" t="s">
        <v>862</v>
      </c>
      <c r="AJ297" s="1060" t="s">
        <v>16271</v>
      </c>
      <c r="AK297" s="1200" t="s">
        <v>648</v>
      </c>
      <c r="AL297" s="1060"/>
      <c r="AM297" s="1404"/>
      <c r="AN297" s="1404"/>
      <c r="AO297" s="1404"/>
      <c r="AP297" s="1404"/>
      <c r="AQ297" s="1404"/>
      <c r="AR297" s="1044"/>
      <c r="AS297" s="1034" t="s">
        <v>16625</v>
      </c>
      <c r="AT297" s="1034" t="s">
        <v>16635</v>
      </c>
      <c r="AU297" s="1034" t="s">
        <v>420</v>
      </c>
      <c r="AV297" s="1034" t="s">
        <v>420</v>
      </c>
    </row>
    <row r="298" spans="1:48">
      <c r="A298" s="1030">
        <v>46029</v>
      </c>
      <c r="B298" s="1031" t="s">
        <v>464</v>
      </c>
      <c r="C298" s="1045" t="s">
        <v>645</v>
      </c>
      <c r="D298" s="1032"/>
      <c r="E298" s="1033" t="s">
        <v>420</v>
      </c>
      <c r="F298" s="1034" t="s">
        <v>420</v>
      </c>
      <c r="G298" s="1034" t="s">
        <v>420</v>
      </c>
      <c r="H298" s="1034" t="s">
        <v>420</v>
      </c>
      <c r="I298" s="1035" t="s">
        <v>420</v>
      </c>
      <c r="J298" s="1036"/>
      <c r="K298" s="1036"/>
      <c r="L298" s="1037" t="s">
        <v>645</v>
      </c>
      <c r="M298" s="1037"/>
      <c r="N298" s="1038"/>
      <c r="O298" s="1036"/>
      <c r="P298" s="1037" t="s">
        <v>645</v>
      </c>
      <c r="Q298" s="1037"/>
      <c r="R298" s="1038"/>
      <c r="S298" s="1036"/>
      <c r="T298" s="1037" t="s">
        <v>645</v>
      </c>
      <c r="U298" s="1037"/>
      <c r="V298" s="1038"/>
      <c r="W298" s="1036"/>
      <c r="X298" s="1037" t="s">
        <v>645</v>
      </c>
      <c r="Y298" s="1039"/>
      <c r="Z298" s="1040" t="s">
        <v>420</v>
      </c>
      <c r="AA298" s="1040" t="s">
        <v>645</v>
      </c>
      <c r="AB298" s="1199" t="s">
        <v>420</v>
      </c>
      <c r="AC298" s="1040" t="s">
        <v>420</v>
      </c>
      <c r="AD298" s="1040" t="s">
        <v>420</v>
      </c>
      <c r="AE298" s="1040" t="s">
        <v>420</v>
      </c>
      <c r="AF298" s="1041" t="s">
        <v>243</v>
      </c>
      <c r="AG298" s="1041">
        <v>1</v>
      </c>
      <c r="AH298" s="1042" t="s">
        <v>654</v>
      </c>
      <c r="AI298" s="1043" t="s">
        <v>654</v>
      </c>
      <c r="AJ298" s="1043" t="s">
        <v>654</v>
      </c>
      <c r="AK298" s="1200" t="s">
        <v>654</v>
      </c>
      <c r="AL298" s="1060"/>
      <c r="AM298" s="1404"/>
      <c r="AN298" s="1404"/>
      <c r="AO298" s="1404"/>
      <c r="AP298" s="1404"/>
      <c r="AQ298" s="1404"/>
      <c r="AR298" s="1044"/>
      <c r="AS298" s="1034" t="s">
        <v>16625</v>
      </c>
      <c r="AT298" s="1034" t="s">
        <v>16628</v>
      </c>
      <c r="AU298" s="1034" t="s">
        <v>420</v>
      </c>
      <c r="AV298" s="1034" t="s">
        <v>420</v>
      </c>
    </row>
    <row r="299" spans="1:48">
      <c r="A299" s="1030">
        <v>46029</v>
      </c>
      <c r="B299" s="1031" t="s">
        <v>16279</v>
      </c>
      <c r="C299" s="1045" t="s">
        <v>645</v>
      </c>
      <c r="D299" s="1032"/>
      <c r="E299" s="1033" t="s">
        <v>420</v>
      </c>
      <c r="F299" s="1034" t="s">
        <v>420</v>
      </c>
      <c r="G299" s="1034" t="s">
        <v>420</v>
      </c>
      <c r="H299" s="1034" t="s">
        <v>420</v>
      </c>
      <c r="I299" s="1035" t="s">
        <v>420</v>
      </c>
      <c r="J299" s="1036"/>
      <c r="K299" s="1036"/>
      <c r="L299" s="1037" t="s">
        <v>645</v>
      </c>
      <c r="M299" s="1037"/>
      <c r="N299" s="1038"/>
      <c r="O299" s="1036"/>
      <c r="P299" s="1037" t="s">
        <v>645</v>
      </c>
      <c r="Q299" s="1037"/>
      <c r="R299" s="1038"/>
      <c r="S299" s="1036"/>
      <c r="T299" s="1037" t="s">
        <v>645</v>
      </c>
      <c r="U299" s="1037"/>
      <c r="V299" s="1038"/>
      <c r="W299" s="1036"/>
      <c r="X299" s="1037" t="s">
        <v>645</v>
      </c>
      <c r="Y299" s="1039"/>
      <c r="Z299" s="1040" t="s">
        <v>420</v>
      </c>
      <c r="AA299" s="1040" t="s">
        <v>645</v>
      </c>
      <c r="AB299" s="1199" t="s">
        <v>420</v>
      </c>
      <c r="AC299" s="1040" t="s">
        <v>420</v>
      </c>
      <c r="AD299" s="1040" t="s">
        <v>420</v>
      </c>
      <c r="AE299" s="1040" t="s">
        <v>420</v>
      </c>
      <c r="AF299" s="1041" t="s">
        <v>243</v>
      </c>
      <c r="AG299" s="1041">
        <v>1</v>
      </c>
      <c r="AH299" s="1042" t="s">
        <v>654</v>
      </c>
      <c r="AI299" s="1043" t="s">
        <v>654</v>
      </c>
      <c r="AJ299" s="1043" t="s">
        <v>654</v>
      </c>
      <c r="AK299" s="1200" t="s">
        <v>654</v>
      </c>
      <c r="AL299" s="1060"/>
      <c r="AM299" s="1404"/>
      <c r="AN299" s="1404"/>
      <c r="AO299" s="1404"/>
      <c r="AP299" s="1404"/>
      <c r="AQ299" s="1404"/>
      <c r="AR299" s="1044"/>
      <c r="AS299" s="1034" t="s">
        <v>16625</v>
      </c>
      <c r="AT299" s="1034" t="s">
        <v>16628</v>
      </c>
      <c r="AU299" s="1034" t="s">
        <v>420</v>
      </c>
      <c r="AV299" s="1034" t="s">
        <v>420</v>
      </c>
    </row>
    <row r="300" spans="1:48">
      <c r="A300" s="1030">
        <v>46029</v>
      </c>
      <c r="B300" s="1031" t="s">
        <v>16280</v>
      </c>
      <c r="C300" s="1045" t="s">
        <v>645</v>
      </c>
      <c r="D300" s="1032"/>
      <c r="E300" s="1033" t="s">
        <v>420</v>
      </c>
      <c r="F300" s="1034" t="s">
        <v>420</v>
      </c>
      <c r="G300" s="1034" t="s">
        <v>420</v>
      </c>
      <c r="H300" s="1034" t="s">
        <v>420</v>
      </c>
      <c r="I300" s="1035" t="s">
        <v>420</v>
      </c>
      <c r="J300" s="1036"/>
      <c r="K300" s="1036"/>
      <c r="L300" s="1037" t="s">
        <v>645</v>
      </c>
      <c r="M300" s="1037"/>
      <c r="N300" s="1038"/>
      <c r="O300" s="1036"/>
      <c r="P300" s="1037" t="s">
        <v>645</v>
      </c>
      <c r="Q300" s="1037"/>
      <c r="R300" s="1038"/>
      <c r="S300" s="1036"/>
      <c r="T300" s="1037" t="s">
        <v>645</v>
      </c>
      <c r="U300" s="1037"/>
      <c r="V300" s="1038"/>
      <c r="W300" s="1036"/>
      <c r="X300" s="1037" t="s">
        <v>645</v>
      </c>
      <c r="Y300" s="1039"/>
      <c r="Z300" s="1040" t="s">
        <v>420</v>
      </c>
      <c r="AA300" s="1040" t="s">
        <v>645</v>
      </c>
      <c r="AB300" s="1199" t="s">
        <v>420</v>
      </c>
      <c r="AC300" s="1040" t="s">
        <v>420</v>
      </c>
      <c r="AD300" s="1040" t="s">
        <v>420</v>
      </c>
      <c r="AE300" s="1040" t="s">
        <v>420</v>
      </c>
      <c r="AF300" s="1041" t="s">
        <v>243</v>
      </c>
      <c r="AG300" s="1041">
        <v>1</v>
      </c>
      <c r="AH300" s="1042" t="s">
        <v>654</v>
      </c>
      <c r="AI300" s="1043" t="s">
        <v>654</v>
      </c>
      <c r="AJ300" s="1043" t="s">
        <v>654</v>
      </c>
      <c r="AK300" s="1200" t="s">
        <v>654</v>
      </c>
      <c r="AL300" s="1060"/>
      <c r="AM300" s="1404"/>
      <c r="AN300" s="1404"/>
      <c r="AO300" s="1404"/>
      <c r="AP300" s="1404"/>
      <c r="AQ300" s="1404"/>
      <c r="AR300" s="1044"/>
      <c r="AS300" s="1034" t="s">
        <v>16625</v>
      </c>
      <c r="AT300" s="1034" t="s">
        <v>16628</v>
      </c>
      <c r="AU300" s="1034" t="s">
        <v>420</v>
      </c>
      <c r="AV300" s="1034" t="s">
        <v>420</v>
      </c>
    </row>
    <row r="301" spans="1:48">
      <c r="A301" s="1030">
        <v>46029</v>
      </c>
      <c r="B301" s="1031" t="s">
        <v>16281</v>
      </c>
      <c r="C301" s="1045" t="s">
        <v>645</v>
      </c>
      <c r="D301" s="1032"/>
      <c r="E301" s="1033" t="s">
        <v>420</v>
      </c>
      <c r="F301" s="1034" t="s">
        <v>420</v>
      </c>
      <c r="G301" s="1034" t="s">
        <v>420</v>
      </c>
      <c r="H301" s="1034" t="s">
        <v>420</v>
      </c>
      <c r="I301" s="1035" t="s">
        <v>420</v>
      </c>
      <c r="J301" s="1036"/>
      <c r="K301" s="1036"/>
      <c r="L301" s="1037" t="s">
        <v>645</v>
      </c>
      <c r="M301" s="1037"/>
      <c r="N301" s="1038"/>
      <c r="O301" s="1036"/>
      <c r="P301" s="1037" t="s">
        <v>645</v>
      </c>
      <c r="Q301" s="1037"/>
      <c r="R301" s="1038"/>
      <c r="S301" s="1036"/>
      <c r="T301" s="1037" t="s">
        <v>645</v>
      </c>
      <c r="U301" s="1037"/>
      <c r="V301" s="1038"/>
      <c r="W301" s="1036"/>
      <c r="X301" s="1037" t="s">
        <v>645</v>
      </c>
      <c r="Y301" s="1039"/>
      <c r="Z301" s="1040" t="s">
        <v>420</v>
      </c>
      <c r="AA301" s="1040" t="s">
        <v>645</v>
      </c>
      <c r="AB301" s="1199" t="s">
        <v>420</v>
      </c>
      <c r="AC301" s="1040" t="s">
        <v>420</v>
      </c>
      <c r="AD301" s="1040" t="s">
        <v>420</v>
      </c>
      <c r="AE301" s="1040" t="s">
        <v>420</v>
      </c>
      <c r="AF301" s="1041" t="s">
        <v>243</v>
      </c>
      <c r="AG301" s="1041">
        <v>1</v>
      </c>
      <c r="AH301" s="1042" t="s">
        <v>16278</v>
      </c>
      <c r="AI301" s="1043" t="s">
        <v>654</v>
      </c>
      <c r="AJ301" s="1043" t="s">
        <v>654</v>
      </c>
      <c r="AK301" s="1200" t="s">
        <v>654</v>
      </c>
      <c r="AL301" s="1060"/>
      <c r="AM301" s="1404"/>
      <c r="AN301" s="1404"/>
      <c r="AO301" s="1404"/>
      <c r="AP301" s="1404"/>
      <c r="AQ301" s="1404"/>
      <c r="AR301" s="1044"/>
      <c r="AS301" s="1034" t="s">
        <v>16625</v>
      </c>
      <c r="AT301" s="1034" t="s">
        <v>16628</v>
      </c>
      <c r="AU301" s="1034" t="s">
        <v>420</v>
      </c>
      <c r="AV301" s="1034" t="s">
        <v>420</v>
      </c>
    </row>
    <row r="302" spans="1:48">
      <c r="A302" s="1030">
        <v>46029</v>
      </c>
      <c r="B302" s="1031" t="s">
        <v>16282</v>
      </c>
      <c r="C302" s="1045" t="s">
        <v>645</v>
      </c>
      <c r="D302" s="1032"/>
      <c r="E302" s="1033" t="s">
        <v>420</v>
      </c>
      <c r="F302" s="1034" t="s">
        <v>420</v>
      </c>
      <c r="G302" s="1034" t="s">
        <v>420</v>
      </c>
      <c r="H302" s="1034" t="s">
        <v>420</v>
      </c>
      <c r="I302" s="1035" t="s">
        <v>420</v>
      </c>
      <c r="J302" s="1036"/>
      <c r="K302" s="1036"/>
      <c r="L302" s="1037" t="s">
        <v>645</v>
      </c>
      <c r="M302" s="1037"/>
      <c r="N302" s="1038"/>
      <c r="O302" s="1036"/>
      <c r="P302" s="1037" t="s">
        <v>645</v>
      </c>
      <c r="Q302" s="1037"/>
      <c r="R302" s="1038"/>
      <c r="S302" s="1036"/>
      <c r="T302" s="1037" t="s">
        <v>645</v>
      </c>
      <c r="U302" s="1037"/>
      <c r="V302" s="1038"/>
      <c r="W302" s="1036"/>
      <c r="X302" s="1037" t="s">
        <v>645</v>
      </c>
      <c r="Y302" s="1039"/>
      <c r="Z302" s="1040" t="s">
        <v>420</v>
      </c>
      <c r="AA302" s="1040" t="s">
        <v>645</v>
      </c>
      <c r="AB302" s="1199" t="s">
        <v>420</v>
      </c>
      <c r="AC302" s="1040" t="s">
        <v>420</v>
      </c>
      <c r="AD302" s="1040" t="s">
        <v>420</v>
      </c>
      <c r="AE302" s="1040" t="s">
        <v>420</v>
      </c>
      <c r="AF302" s="1041" t="s">
        <v>243</v>
      </c>
      <c r="AG302" s="1041">
        <v>1</v>
      </c>
      <c r="AH302" s="1042" t="s">
        <v>654</v>
      </c>
      <c r="AI302" s="1043" t="s">
        <v>654</v>
      </c>
      <c r="AJ302" s="1043" t="s">
        <v>654</v>
      </c>
      <c r="AK302" s="1200" t="s">
        <v>654</v>
      </c>
      <c r="AL302" s="1060"/>
      <c r="AM302" s="1404"/>
      <c r="AN302" s="1404"/>
      <c r="AO302" s="1404"/>
      <c r="AP302" s="1404"/>
      <c r="AQ302" s="1404"/>
      <c r="AR302" s="1044"/>
      <c r="AS302" s="1034" t="s">
        <v>16625</v>
      </c>
      <c r="AT302" s="1034" t="s">
        <v>16628</v>
      </c>
      <c r="AU302" s="1034" t="s">
        <v>420</v>
      </c>
      <c r="AV302" s="1034" t="s">
        <v>420</v>
      </c>
    </row>
    <row r="303" spans="1:48">
      <c r="A303" s="1030">
        <v>46029</v>
      </c>
      <c r="B303" s="1031" t="s">
        <v>16283</v>
      </c>
      <c r="C303" s="1045" t="s">
        <v>645</v>
      </c>
      <c r="D303" s="1032"/>
      <c r="E303" s="1033" t="s">
        <v>420</v>
      </c>
      <c r="F303" s="1034" t="s">
        <v>420</v>
      </c>
      <c r="G303" s="1034" t="s">
        <v>420</v>
      </c>
      <c r="H303" s="1034" t="s">
        <v>420</v>
      </c>
      <c r="I303" s="1035" t="s">
        <v>420</v>
      </c>
      <c r="J303" s="1036"/>
      <c r="K303" s="1036"/>
      <c r="L303" s="1037" t="s">
        <v>645</v>
      </c>
      <c r="M303" s="1037"/>
      <c r="N303" s="1038"/>
      <c r="O303" s="1036"/>
      <c r="P303" s="1037" t="s">
        <v>645</v>
      </c>
      <c r="Q303" s="1037"/>
      <c r="R303" s="1038"/>
      <c r="S303" s="1036"/>
      <c r="T303" s="1037" t="s">
        <v>645</v>
      </c>
      <c r="U303" s="1037"/>
      <c r="V303" s="1038"/>
      <c r="W303" s="1036"/>
      <c r="X303" s="1037" t="s">
        <v>645</v>
      </c>
      <c r="Y303" s="1039"/>
      <c r="Z303" s="1040" t="s">
        <v>420</v>
      </c>
      <c r="AA303" s="1040" t="s">
        <v>645</v>
      </c>
      <c r="AB303" s="1199" t="s">
        <v>420</v>
      </c>
      <c r="AC303" s="1040" t="s">
        <v>420</v>
      </c>
      <c r="AD303" s="1040" t="s">
        <v>420</v>
      </c>
      <c r="AE303" s="1040" t="s">
        <v>420</v>
      </c>
      <c r="AF303" s="1041" t="s">
        <v>243</v>
      </c>
      <c r="AG303" s="1041">
        <v>1</v>
      </c>
      <c r="AH303" s="1042" t="s">
        <v>654</v>
      </c>
      <c r="AI303" s="1043" t="s">
        <v>654</v>
      </c>
      <c r="AJ303" s="1043" t="s">
        <v>654</v>
      </c>
      <c r="AK303" s="1200" t="s">
        <v>654</v>
      </c>
      <c r="AL303" s="1060"/>
      <c r="AM303" s="1404"/>
      <c r="AN303" s="1404"/>
      <c r="AO303" s="1404"/>
      <c r="AP303" s="1404"/>
      <c r="AQ303" s="1404"/>
      <c r="AR303" s="1044"/>
      <c r="AS303" s="1034" t="s">
        <v>16625</v>
      </c>
      <c r="AT303" s="1034" t="s">
        <v>16628</v>
      </c>
      <c r="AU303" s="1034" t="s">
        <v>420</v>
      </c>
      <c r="AV303" s="1034" t="s">
        <v>420</v>
      </c>
    </row>
    <row r="304" spans="1:48">
      <c r="A304" s="1030">
        <v>46029</v>
      </c>
      <c r="B304" s="1031" t="s">
        <v>16284</v>
      </c>
      <c r="C304" s="1045" t="s">
        <v>645</v>
      </c>
      <c r="D304" s="1032"/>
      <c r="E304" s="1033" t="s">
        <v>420</v>
      </c>
      <c r="F304" s="1034" t="s">
        <v>420</v>
      </c>
      <c r="G304" s="1034" t="s">
        <v>420</v>
      </c>
      <c r="H304" s="1034" t="s">
        <v>420</v>
      </c>
      <c r="I304" s="1035" t="s">
        <v>420</v>
      </c>
      <c r="J304" s="1036"/>
      <c r="K304" s="1036"/>
      <c r="L304" s="1037" t="s">
        <v>645</v>
      </c>
      <c r="M304" s="1037"/>
      <c r="N304" s="1038"/>
      <c r="O304" s="1036"/>
      <c r="P304" s="1037" t="s">
        <v>645</v>
      </c>
      <c r="Q304" s="1037"/>
      <c r="R304" s="1038"/>
      <c r="S304" s="1036"/>
      <c r="T304" s="1037" t="s">
        <v>645</v>
      </c>
      <c r="U304" s="1037"/>
      <c r="V304" s="1038"/>
      <c r="W304" s="1036"/>
      <c r="X304" s="1037" t="s">
        <v>645</v>
      </c>
      <c r="Y304" s="1039"/>
      <c r="Z304" s="1040" t="s">
        <v>420</v>
      </c>
      <c r="AA304" s="1040" t="s">
        <v>645</v>
      </c>
      <c r="AB304" s="1199" t="s">
        <v>420</v>
      </c>
      <c r="AC304" s="1040" t="s">
        <v>420</v>
      </c>
      <c r="AD304" s="1040" t="s">
        <v>420</v>
      </c>
      <c r="AE304" s="1040" t="s">
        <v>420</v>
      </c>
      <c r="AF304" s="1041" t="s">
        <v>243</v>
      </c>
      <c r="AG304" s="1041">
        <v>1</v>
      </c>
      <c r="AH304" s="1042" t="s">
        <v>654</v>
      </c>
      <c r="AI304" s="1043" t="s">
        <v>654</v>
      </c>
      <c r="AJ304" s="1043" t="s">
        <v>654</v>
      </c>
      <c r="AK304" s="1200" t="s">
        <v>654</v>
      </c>
      <c r="AL304" s="1060"/>
      <c r="AM304" s="1404"/>
      <c r="AN304" s="1404"/>
      <c r="AO304" s="1404"/>
      <c r="AP304" s="1404"/>
      <c r="AQ304" s="1404"/>
      <c r="AR304" s="1044"/>
      <c r="AS304" s="1034" t="s">
        <v>16625</v>
      </c>
      <c r="AT304" s="1034" t="s">
        <v>16628</v>
      </c>
      <c r="AU304" s="1034" t="s">
        <v>420</v>
      </c>
      <c r="AV304" s="1034" t="s">
        <v>420</v>
      </c>
    </row>
    <row r="305" spans="1:48" ht="17.25" thickBot="1">
      <c r="A305" s="1046">
        <v>46029</v>
      </c>
      <c r="B305" s="1047" t="s">
        <v>16285</v>
      </c>
      <c r="C305" s="1048" t="s">
        <v>645</v>
      </c>
      <c r="D305" s="1049"/>
      <c r="E305" s="1243" t="s">
        <v>420</v>
      </c>
      <c r="F305" s="1050" t="s">
        <v>420</v>
      </c>
      <c r="G305" s="1050" t="s">
        <v>420</v>
      </c>
      <c r="H305" s="1050" t="s">
        <v>420</v>
      </c>
      <c r="I305" s="1244" t="s">
        <v>420</v>
      </c>
      <c r="J305" s="1051"/>
      <c r="K305" s="1051"/>
      <c r="L305" s="1052" t="s">
        <v>645</v>
      </c>
      <c r="M305" s="1052"/>
      <c r="N305" s="1053"/>
      <c r="O305" s="1051"/>
      <c r="P305" s="1052" t="s">
        <v>645</v>
      </c>
      <c r="Q305" s="1052"/>
      <c r="R305" s="1053"/>
      <c r="S305" s="1051"/>
      <c r="T305" s="1052" t="s">
        <v>645</v>
      </c>
      <c r="U305" s="1052"/>
      <c r="V305" s="1053"/>
      <c r="W305" s="1051"/>
      <c r="X305" s="1052" t="s">
        <v>645</v>
      </c>
      <c r="Y305" s="1054"/>
      <c r="Z305" s="1055" t="s">
        <v>420</v>
      </c>
      <c r="AA305" s="1055" t="s">
        <v>645</v>
      </c>
      <c r="AB305" s="1201" t="s">
        <v>420</v>
      </c>
      <c r="AC305" s="1055" t="s">
        <v>420</v>
      </c>
      <c r="AD305" s="1055" t="s">
        <v>420</v>
      </c>
      <c r="AE305" s="1055" t="s">
        <v>420</v>
      </c>
      <c r="AF305" s="1056" t="s">
        <v>243</v>
      </c>
      <c r="AG305" s="1056">
        <v>1</v>
      </c>
      <c r="AH305" s="1245" t="s">
        <v>654</v>
      </c>
      <c r="AI305" s="1057" t="s">
        <v>654</v>
      </c>
      <c r="AJ305" s="1057" t="s">
        <v>654</v>
      </c>
      <c r="AK305" s="1202" t="s">
        <v>654</v>
      </c>
      <c r="AL305" s="1246"/>
      <c r="AM305" s="1409"/>
      <c r="AN305" s="1409"/>
      <c r="AO305" s="1409"/>
      <c r="AP305" s="1409"/>
      <c r="AQ305" s="1409"/>
      <c r="AR305" s="1058"/>
      <c r="AS305" s="1050" t="s">
        <v>16625</v>
      </c>
      <c r="AT305" s="1050" t="s">
        <v>16628</v>
      </c>
      <c r="AU305" s="1050" t="s">
        <v>420</v>
      </c>
      <c r="AV305" s="1050" t="s">
        <v>420</v>
      </c>
    </row>
    <row r="306" spans="1:48">
      <c r="A306" s="1413">
        <v>46030</v>
      </c>
      <c r="B306" s="1016" t="s">
        <v>212</v>
      </c>
      <c r="C306" s="1016" t="s">
        <v>16558</v>
      </c>
      <c r="D306" s="1017"/>
      <c r="E306" s="1018" t="s">
        <v>1936</v>
      </c>
      <c r="F306" s="1019" t="s">
        <v>16560</v>
      </c>
      <c r="G306" s="1019">
        <v>500</v>
      </c>
      <c r="H306" s="1019" t="s">
        <v>911</v>
      </c>
      <c r="I306" s="1020">
        <v>2</v>
      </c>
      <c r="J306" s="1023">
        <v>27</v>
      </c>
      <c r="K306" s="1021">
        <v>0</v>
      </c>
      <c r="L306" s="1022">
        <v>8876</v>
      </c>
      <c r="M306" s="1024" t="s">
        <v>16265</v>
      </c>
      <c r="N306" s="1023">
        <v>15</v>
      </c>
      <c r="O306" s="1021">
        <v>0</v>
      </c>
      <c r="P306" s="1022">
        <v>8866</v>
      </c>
      <c r="Q306" s="1024" t="s">
        <v>656</v>
      </c>
      <c r="R306" s="1023">
        <v>6</v>
      </c>
      <c r="S306" s="1021">
        <v>0</v>
      </c>
      <c r="T306" s="1022">
        <v>8610</v>
      </c>
      <c r="U306" s="1024" t="s">
        <v>16261</v>
      </c>
      <c r="V306" s="1023">
        <v>35</v>
      </c>
      <c r="W306" s="1021">
        <v>0</v>
      </c>
      <c r="X306" s="1022">
        <v>8265</v>
      </c>
      <c r="Y306" s="1024">
        <v>8009</v>
      </c>
      <c r="Z306" s="1025">
        <v>3</v>
      </c>
      <c r="AA306" s="1025">
        <v>27.666666666666668</v>
      </c>
      <c r="AB306" s="1198">
        <v>1</v>
      </c>
      <c r="AC306" s="1025">
        <v>85.25200000000001</v>
      </c>
      <c r="AD306" s="1025">
        <v>3.4583333333333335</v>
      </c>
      <c r="AE306" s="1025">
        <v>3.4583333333333335</v>
      </c>
      <c r="AF306" s="1026" t="s">
        <v>213</v>
      </c>
      <c r="AG306" s="1026">
        <v>1</v>
      </c>
      <c r="AH306" s="1027" t="s">
        <v>16292</v>
      </c>
      <c r="AI306" s="1059" t="s">
        <v>15482</v>
      </c>
      <c r="AJ306" s="1238" t="s">
        <v>16267</v>
      </c>
      <c r="AK306" s="1239" t="s">
        <v>16267</v>
      </c>
      <c r="AL306" s="1059">
        <v>52</v>
      </c>
      <c r="AM306" s="1403">
        <v>46008</v>
      </c>
      <c r="AN306" s="1403">
        <v>46009</v>
      </c>
      <c r="AO306" s="1403">
        <v>46010</v>
      </c>
      <c r="AP306" s="1403">
        <v>46011</v>
      </c>
      <c r="AQ306" s="1403"/>
      <c r="AR306" s="1028"/>
      <c r="AS306" s="1019" t="s">
        <v>16625</v>
      </c>
      <c r="AT306" s="1019" t="s">
        <v>16628</v>
      </c>
      <c r="AU306" s="1019" t="s">
        <v>16627</v>
      </c>
      <c r="AV306" s="1019">
        <v>1.1048659200000002</v>
      </c>
    </row>
    <row r="307" spans="1:48">
      <c r="A307" s="1030">
        <v>46030</v>
      </c>
      <c r="B307" s="1031" t="s">
        <v>214</v>
      </c>
      <c r="C307" s="1031" t="s">
        <v>16270</v>
      </c>
      <c r="D307" s="1032"/>
      <c r="E307" s="1033" t="s">
        <v>420</v>
      </c>
      <c r="F307" s="1034" t="s">
        <v>420</v>
      </c>
      <c r="G307" s="1034" t="s">
        <v>420</v>
      </c>
      <c r="H307" s="1034" t="s">
        <v>420</v>
      </c>
      <c r="I307" s="1035" t="s">
        <v>420</v>
      </c>
      <c r="J307" s="1038"/>
      <c r="K307" s="1036"/>
      <c r="L307" s="1037" t="s">
        <v>645</v>
      </c>
      <c r="M307" s="1039"/>
      <c r="N307" s="1038"/>
      <c r="O307" s="1036"/>
      <c r="P307" s="1037" t="s">
        <v>645</v>
      </c>
      <c r="Q307" s="1039"/>
      <c r="R307" s="1038"/>
      <c r="S307" s="1036"/>
      <c r="T307" s="1037" t="s">
        <v>16270</v>
      </c>
      <c r="U307" s="1037"/>
      <c r="V307" s="1038"/>
      <c r="W307" s="1036"/>
      <c r="X307" s="1037" t="s">
        <v>645</v>
      </c>
      <c r="Y307" s="1039"/>
      <c r="Z307" s="1040" t="s">
        <v>420</v>
      </c>
      <c r="AA307" s="1040" t="s">
        <v>645</v>
      </c>
      <c r="AB307" s="1199" t="s">
        <v>420</v>
      </c>
      <c r="AC307" s="1040" t="s">
        <v>420</v>
      </c>
      <c r="AD307" s="1040" t="s">
        <v>420</v>
      </c>
      <c r="AE307" s="1040" t="s">
        <v>420</v>
      </c>
      <c r="AF307" s="1041" t="s">
        <v>213</v>
      </c>
      <c r="AG307" s="1041">
        <v>1</v>
      </c>
      <c r="AH307" s="1042" t="s">
        <v>16292</v>
      </c>
      <c r="AI307" s="1060" t="s">
        <v>15482</v>
      </c>
      <c r="AJ307" s="1238" t="s">
        <v>16267</v>
      </c>
      <c r="AK307" s="1239" t="s">
        <v>16267</v>
      </c>
      <c r="AL307" s="1060"/>
      <c r="AM307" s="1404"/>
      <c r="AN307" s="1404"/>
      <c r="AO307" s="1404"/>
      <c r="AP307" s="1404"/>
      <c r="AQ307" s="1404"/>
      <c r="AR307" s="1044"/>
      <c r="AS307" s="1034" t="s">
        <v>16625</v>
      </c>
      <c r="AT307" s="1034" t="s">
        <v>16628</v>
      </c>
      <c r="AU307" s="1034" t="s">
        <v>420</v>
      </c>
      <c r="AV307" s="1034" t="s">
        <v>420</v>
      </c>
    </row>
    <row r="308" spans="1:48">
      <c r="A308" s="1030">
        <v>46030</v>
      </c>
      <c r="B308" s="1031" t="s">
        <v>215</v>
      </c>
      <c r="C308" s="1031" t="s">
        <v>16554</v>
      </c>
      <c r="D308" s="1032" t="s">
        <v>646</v>
      </c>
      <c r="E308" s="1033" t="s">
        <v>471</v>
      </c>
      <c r="F308" s="1034" t="s">
        <v>16555</v>
      </c>
      <c r="G308" s="1034">
        <v>700</v>
      </c>
      <c r="H308" s="1034" t="s">
        <v>1088</v>
      </c>
      <c r="I308" s="1035">
        <v>5</v>
      </c>
      <c r="J308" s="1038">
        <v>40</v>
      </c>
      <c r="K308" s="1036">
        <v>0</v>
      </c>
      <c r="L308" s="1037">
        <v>7858</v>
      </c>
      <c r="M308" s="1039"/>
      <c r="N308" s="1038">
        <v>10</v>
      </c>
      <c r="O308" s="1036">
        <v>0</v>
      </c>
      <c r="P308" s="1037">
        <v>6310</v>
      </c>
      <c r="Q308" s="1039">
        <v>7624</v>
      </c>
      <c r="R308" s="1038">
        <v>8</v>
      </c>
      <c r="S308" s="1036">
        <v>1</v>
      </c>
      <c r="T308" s="1037">
        <v>7243</v>
      </c>
      <c r="U308" s="1039">
        <v>7777</v>
      </c>
      <c r="V308" s="1038">
        <v>52</v>
      </c>
      <c r="W308" s="1036">
        <v>0</v>
      </c>
      <c r="X308" s="1037">
        <v>7187</v>
      </c>
      <c r="Y308" s="1039">
        <v>6888</v>
      </c>
      <c r="Z308" s="1040">
        <v>3.2432432432432434</v>
      </c>
      <c r="AA308" s="1040">
        <v>18.333333333333332</v>
      </c>
      <c r="AB308" s="1199">
        <v>0.99851762820512824</v>
      </c>
      <c r="AC308" s="1040">
        <v>72.695714285714288</v>
      </c>
      <c r="AD308" s="1040">
        <v>2.2916666666666665</v>
      </c>
      <c r="AE308" s="1040">
        <v>2.2708333333333335</v>
      </c>
      <c r="AF308" s="1041" t="s">
        <v>213</v>
      </c>
      <c r="AG308" s="1041">
        <v>0.5</v>
      </c>
      <c r="AH308" s="1042" t="s">
        <v>16292</v>
      </c>
      <c r="AI308" s="1060" t="s">
        <v>15482</v>
      </c>
      <c r="AJ308" s="1238" t="s">
        <v>16267</v>
      </c>
      <c r="AK308" s="1239" t="s">
        <v>16267</v>
      </c>
      <c r="AL308" s="1060">
        <v>53</v>
      </c>
      <c r="AM308" s="1404">
        <v>46007</v>
      </c>
      <c r="AN308" s="1404">
        <v>46008</v>
      </c>
      <c r="AO308" s="1404">
        <v>46009</v>
      </c>
      <c r="AP308" s="1404"/>
      <c r="AQ308" s="1404"/>
      <c r="AR308" s="1044"/>
      <c r="AS308" s="1034" t="s">
        <v>16629</v>
      </c>
      <c r="AT308" s="1034" t="s">
        <v>16628</v>
      </c>
      <c r="AU308" s="1034" t="s">
        <v>16627</v>
      </c>
      <c r="AV308" s="1034">
        <v>1.3189910399999998</v>
      </c>
    </row>
    <row r="309" spans="1:48">
      <c r="A309" s="1030">
        <v>46030</v>
      </c>
      <c r="B309" s="1031" t="s">
        <v>216</v>
      </c>
      <c r="C309" s="1031" t="s">
        <v>16649</v>
      </c>
      <c r="D309" s="1032"/>
      <c r="E309" s="1033" t="s">
        <v>783</v>
      </c>
      <c r="F309" s="1034" t="s">
        <v>16588</v>
      </c>
      <c r="G309" s="1034">
        <v>525</v>
      </c>
      <c r="H309" s="1034" t="s">
        <v>480</v>
      </c>
      <c r="I309" s="1035">
        <v>4</v>
      </c>
      <c r="J309" s="1038">
        <v>5</v>
      </c>
      <c r="K309" s="1036">
        <v>0</v>
      </c>
      <c r="L309" s="1037">
        <v>5972</v>
      </c>
      <c r="M309" s="1039"/>
      <c r="N309" s="1038">
        <v>4</v>
      </c>
      <c r="O309" s="1036">
        <v>0</v>
      </c>
      <c r="P309" s="1037">
        <v>5947</v>
      </c>
      <c r="Q309" s="1039"/>
      <c r="R309" s="1038">
        <v>0</v>
      </c>
      <c r="S309" s="1036">
        <v>0</v>
      </c>
      <c r="T309" s="1037"/>
      <c r="U309" s="1037">
        <v>5783</v>
      </c>
      <c r="V309" s="1038">
        <v>23</v>
      </c>
      <c r="W309" s="1036">
        <v>0</v>
      </c>
      <c r="X309" s="1037" t="s">
        <v>16270</v>
      </c>
      <c r="Y309" s="1039">
        <v>4168</v>
      </c>
      <c r="Z309" s="1040">
        <v>2.9690721649484537</v>
      </c>
      <c r="AA309" s="1040">
        <v>21.333333333333332</v>
      </c>
      <c r="AB309" s="1199">
        <v>1</v>
      </c>
      <c r="AC309" s="1040">
        <v>54.674999999999997</v>
      </c>
      <c r="AD309" s="1040">
        <v>2.6666666666666665</v>
      </c>
      <c r="AE309" s="1040">
        <v>2.6666666666666665</v>
      </c>
      <c r="AF309" s="1041" t="s">
        <v>213</v>
      </c>
      <c r="AG309" s="1041">
        <v>2</v>
      </c>
      <c r="AH309" s="1042" t="s">
        <v>16292</v>
      </c>
      <c r="AI309" s="1060" t="s">
        <v>15482</v>
      </c>
      <c r="AJ309" s="1238" t="s">
        <v>16267</v>
      </c>
      <c r="AK309" s="1239" t="s">
        <v>16267</v>
      </c>
      <c r="AL309" s="1060">
        <v>52</v>
      </c>
      <c r="AM309" s="1404">
        <v>46027</v>
      </c>
      <c r="AN309" s="1404">
        <v>46028</v>
      </c>
      <c r="AO309" s="1404"/>
      <c r="AP309" s="1404"/>
      <c r="AQ309" s="1404"/>
      <c r="AR309" s="1044"/>
      <c r="AS309" s="1034" t="s">
        <v>16625</v>
      </c>
      <c r="AT309" s="1034" t="s">
        <v>16626</v>
      </c>
      <c r="AU309" s="1034" t="s">
        <v>16630</v>
      </c>
      <c r="AV309" s="1034">
        <v>0.74401740000000005</v>
      </c>
    </row>
    <row r="310" spans="1:48">
      <c r="A310" s="1030">
        <v>46030</v>
      </c>
      <c r="B310" s="1031" t="s">
        <v>217</v>
      </c>
      <c r="C310" s="1031" t="s">
        <v>16110</v>
      </c>
      <c r="D310" s="1032"/>
      <c r="E310" s="1033" t="s">
        <v>455</v>
      </c>
      <c r="F310" s="1034" t="s">
        <v>16101</v>
      </c>
      <c r="G310" s="1034">
        <v>780</v>
      </c>
      <c r="H310" s="1034" t="s">
        <v>747</v>
      </c>
      <c r="I310" s="1035">
        <v>5</v>
      </c>
      <c r="J310" s="1038"/>
      <c r="K310" s="1036"/>
      <c r="L310" s="1037" t="s">
        <v>16268</v>
      </c>
      <c r="M310" s="1039"/>
      <c r="N310" s="1038"/>
      <c r="O310" s="1036"/>
      <c r="P310" s="1037" t="s">
        <v>16268</v>
      </c>
      <c r="Q310" s="1039"/>
      <c r="R310" s="1038"/>
      <c r="S310" s="1036"/>
      <c r="T310" s="1037" t="s">
        <v>16112</v>
      </c>
      <c r="U310" s="1039"/>
      <c r="V310" s="1038"/>
      <c r="W310" s="1036"/>
      <c r="X310" s="1037" t="s">
        <v>645</v>
      </c>
      <c r="Y310" s="1039"/>
      <c r="Z310" s="1040">
        <v>1.815889029003783</v>
      </c>
      <c r="AA310" s="1040" t="s">
        <v>127</v>
      </c>
      <c r="AB310" s="1199" t="s">
        <v>420</v>
      </c>
      <c r="AC310" s="1040" t="s">
        <v>420</v>
      </c>
      <c r="AD310" s="1040" t="s">
        <v>420</v>
      </c>
      <c r="AE310" s="1040" t="s">
        <v>420</v>
      </c>
      <c r="AF310" s="1041" t="s">
        <v>213</v>
      </c>
      <c r="AG310" s="1041">
        <v>2</v>
      </c>
      <c r="AH310" s="1042" t="s">
        <v>16262</v>
      </c>
      <c r="AI310" s="1060" t="s">
        <v>647</v>
      </c>
      <c r="AJ310" s="1060" t="s">
        <v>16287</v>
      </c>
      <c r="AK310" s="1200" t="s">
        <v>16287</v>
      </c>
      <c r="AL310" s="1060">
        <v>53</v>
      </c>
      <c r="AM310" s="1404">
        <v>45997</v>
      </c>
      <c r="AN310" s="1404">
        <v>45998</v>
      </c>
      <c r="AO310" s="1404">
        <v>45999</v>
      </c>
      <c r="AP310" s="1404"/>
      <c r="AQ310" s="1404"/>
      <c r="AR310" s="1044"/>
      <c r="AS310" s="1034" t="s">
        <v>16625</v>
      </c>
      <c r="AT310" s="1034" t="s">
        <v>16626</v>
      </c>
      <c r="AU310" s="1034" t="s">
        <v>16627</v>
      </c>
      <c r="AV310" s="1034" t="s">
        <v>420</v>
      </c>
    </row>
    <row r="311" spans="1:48">
      <c r="A311" s="1030">
        <v>46030</v>
      </c>
      <c r="B311" s="1031" t="s">
        <v>217</v>
      </c>
      <c r="C311" s="1031" t="s">
        <v>16643</v>
      </c>
      <c r="D311" s="1032" t="s">
        <v>16644</v>
      </c>
      <c r="E311" s="1033" t="s">
        <v>738</v>
      </c>
      <c r="F311" s="1034" t="s">
        <v>16535</v>
      </c>
      <c r="G311" s="1034">
        <v>650</v>
      </c>
      <c r="H311" s="1034" t="s">
        <v>630</v>
      </c>
      <c r="I311" s="1035">
        <v>4</v>
      </c>
      <c r="J311" s="1038">
        <v>13</v>
      </c>
      <c r="K311" s="1036">
        <v>0</v>
      </c>
      <c r="L311" s="1037">
        <v>8437</v>
      </c>
      <c r="M311" s="1037"/>
      <c r="N311" s="1038">
        <v>8</v>
      </c>
      <c r="O311" s="1036">
        <v>0</v>
      </c>
      <c r="P311" s="1037">
        <v>8632</v>
      </c>
      <c r="Q311" s="1037"/>
      <c r="R311" s="1038">
        <v>6</v>
      </c>
      <c r="S311" s="1036">
        <v>0</v>
      </c>
      <c r="T311" s="1037"/>
      <c r="U311" s="1037">
        <v>8570</v>
      </c>
      <c r="V311" s="1038">
        <v>14</v>
      </c>
      <c r="W311" s="1036">
        <v>1</v>
      </c>
      <c r="X311" s="1037"/>
      <c r="Y311" s="1039">
        <v>8415</v>
      </c>
      <c r="Z311" s="1040">
        <v>2.5263157894736841</v>
      </c>
      <c r="AA311" s="1040">
        <v>27.333333333333332</v>
      </c>
      <c r="AB311" s="1199">
        <v>0.99809695512820518</v>
      </c>
      <c r="AC311" s="1040">
        <v>85.135000000000005</v>
      </c>
      <c r="AD311" s="1040">
        <v>3.4166666666666665</v>
      </c>
      <c r="AE311" s="1040">
        <v>3.3333333333333335</v>
      </c>
      <c r="AF311" s="1041" t="s">
        <v>213</v>
      </c>
      <c r="AG311" s="1041">
        <v>2</v>
      </c>
      <c r="AH311" s="1042" t="s">
        <v>16262</v>
      </c>
      <c r="AI311" s="1060" t="s">
        <v>647</v>
      </c>
      <c r="AJ311" s="1060" t="s">
        <v>16287</v>
      </c>
      <c r="AK311" s="1200" t="s">
        <v>16287</v>
      </c>
      <c r="AL311" s="1060">
        <v>49</v>
      </c>
      <c r="AM311" s="1404">
        <v>45999</v>
      </c>
      <c r="AN311" s="1404">
        <v>46000</v>
      </c>
      <c r="AO311" s="1404"/>
      <c r="AP311" s="1404"/>
      <c r="AQ311" s="1404"/>
      <c r="AR311" s="1044"/>
      <c r="AS311" s="1034" t="s">
        <v>16625</v>
      </c>
      <c r="AT311" s="1034" t="s">
        <v>16626</v>
      </c>
      <c r="AU311" s="1034" t="s">
        <v>16632</v>
      </c>
      <c r="AV311" s="1034">
        <v>0.95623632000000003</v>
      </c>
    </row>
    <row r="312" spans="1:48">
      <c r="A312" s="1030">
        <v>46030</v>
      </c>
      <c r="B312" s="1031" t="s">
        <v>218</v>
      </c>
      <c r="C312" s="1031" t="s">
        <v>16506</v>
      </c>
      <c r="D312" s="1032" t="s">
        <v>646</v>
      </c>
      <c r="E312" s="1033" t="s">
        <v>471</v>
      </c>
      <c r="F312" s="1034" t="s">
        <v>15867</v>
      </c>
      <c r="G312" s="1034">
        <v>700</v>
      </c>
      <c r="H312" s="1034" t="s">
        <v>812</v>
      </c>
      <c r="I312" s="1035">
        <v>5</v>
      </c>
      <c r="J312" s="1038">
        <v>50</v>
      </c>
      <c r="K312" s="1036">
        <v>2</v>
      </c>
      <c r="L312" s="1037">
        <v>8090</v>
      </c>
      <c r="M312" s="1039">
        <v>8748</v>
      </c>
      <c r="N312" s="1038">
        <v>20</v>
      </c>
      <c r="O312" s="1036">
        <v>0</v>
      </c>
      <c r="P312" s="1037">
        <v>7447</v>
      </c>
      <c r="Q312" s="1039">
        <v>8829</v>
      </c>
      <c r="R312" s="1038">
        <v>10</v>
      </c>
      <c r="S312" s="1036">
        <v>0</v>
      </c>
      <c r="T312" s="1037">
        <v>6550</v>
      </c>
      <c r="U312" s="1039">
        <v>8886</v>
      </c>
      <c r="V312" s="1038">
        <v>52</v>
      </c>
      <c r="W312" s="1036">
        <v>0</v>
      </c>
      <c r="X312" s="1037">
        <v>7885</v>
      </c>
      <c r="Y312" s="1039">
        <v>8979</v>
      </c>
      <c r="Z312" s="1040">
        <v>3.2432432432432434</v>
      </c>
      <c r="AA312" s="1040">
        <v>22</v>
      </c>
      <c r="AB312" s="1199">
        <v>0.99703525641025637</v>
      </c>
      <c r="AC312" s="1040">
        <v>81.767499999999998</v>
      </c>
      <c r="AD312" s="1040">
        <v>2.75</v>
      </c>
      <c r="AE312" s="1040">
        <v>2.7083333333333335</v>
      </c>
      <c r="AF312" s="1041" t="s">
        <v>213</v>
      </c>
      <c r="AG312" s="1041">
        <v>0.5</v>
      </c>
      <c r="AH312" s="1042" t="s">
        <v>16262</v>
      </c>
      <c r="AI312" s="1060" t="s">
        <v>647</v>
      </c>
      <c r="AJ312" s="1060" t="s">
        <v>16287</v>
      </c>
      <c r="AK312" s="1200" t="s">
        <v>16287</v>
      </c>
      <c r="AL312" s="1060">
        <v>50</v>
      </c>
      <c r="AM312" s="1404">
        <v>46021</v>
      </c>
      <c r="AN312" s="1404">
        <v>46022</v>
      </c>
      <c r="AO312" s="1404">
        <v>46023</v>
      </c>
      <c r="AP312" s="1404"/>
      <c r="AQ312" s="1404"/>
      <c r="AR312" s="1044"/>
      <c r="AS312" s="1034" t="s">
        <v>16629</v>
      </c>
      <c r="AT312" s="1034" t="s">
        <v>16628</v>
      </c>
      <c r="AU312" s="1034" t="s">
        <v>16627</v>
      </c>
      <c r="AV312" s="1034">
        <v>1.48358952</v>
      </c>
    </row>
    <row r="313" spans="1:48">
      <c r="A313" s="1030">
        <v>46030</v>
      </c>
      <c r="B313" s="1031" t="s">
        <v>219</v>
      </c>
      <c r="C313" s="1031" t="s">
        <v>16496</v>
      </c>
      <c r="D313" s="1032"/>
      <c r="E313" s="1033" t="s">
        <v>1877</v>
      </c>
      <c r="F313" s="1034" t="s">
        <v>16497</v>
      </c>
      <c r="G313" s="1034">
        <v>500</v>
      </c>
      <c r="H313" s="1034" t="s">
        <v>1237</v>
      </c>
      <c r="I313" s="1035">
        <v>3.7</v>
      </c>
      <c r="J313" s="1038">
        <v>13</v>
      </c>
      <c r="K313" s="1036">
        <v>0</v>
      </c>
      <c r="L313" s="1037">
        <v>9234</v>
      </c>
      <c r="M313" s="1039">
        <v>8809</v>
      </c>
      <c r="N313" s="1038">
        <v>9</v>
      </c>
      <c r="O313" s="1036">
        <v>0</v>
      </c>
      <c r="P313" s="1037">
        <v>9279</v>
      </c>
      <c r="Q313" s="1039">
        <v>8794</v>
      </c>
      <c r="R313" s="1038">
        <v>0</v>
      </c>
      <c r="S313" s="1036">
        <v>0</v>
      </c>
      <c r="T313" s="1037">
        <v>9213</v>
      </c>
      <c r="U313" s="1039">
        <v>8756</v>
      </c>
      <c r="V313" s="1038">
        <v>16</v>
      </c>
      <c r="W313" s="1036">
        <v>0</v>
      </c>
      <c r="X313" s="1037">
        <v>9125</v>
      </c>
      <c r="Y313" s="1039">
        <v>8729</v>
      </c>
      <c r="Z313" s="1040">
        <v>1.5982241953385128</v>
      </c>
      <c r="AA313" s="1040">
        <v>12.666666666666666</v>
      </c>
      <c r="AB313" s="1199">
        <v>1</v>
      </c>
      <c r="AC313" s="1040">
        <v>89.923749999999998</v>
      </c>
      <c r="AD313" s="1040">
        <v>1.5833333333333333</v>
      </c>
      <c r="AE313" s="1040">
        <v>1.5833333333333333</v>
      </c>
      <c r="AF313" s="1041" t="s">
        <v>213</v>
      </c>
      <c r="AG313" s="1041">
        <v>1</v>
      </c>
      <c r="AH313" s="1042" t="s">
        <v>16292</v>
      </c>
      <c r="AI313" s="1060" t="s">
        <v>15482</v>
      </c>
      <c r="AJ313" s="1238" t="s">
        <v>16267</v>
      </c>
      <c r="AK313" s="1239" t="s">
        <v>16267</v>
      </c>
      <c r="AL313" s="1060">
        <v>8</v>
      </c>
      <c r="AM313" s="1406">
        <v>45962</v>
      </c>
      <c r="AN313" s="1404">
        <v>45963</v>
      </c>
      <c r="AO313" s="1404"/>
      <c r="AP313" s="1404"/>
      <c r="AQ313" s="1404"/>
      <c r="AR313" s="1044"/>
      <c r="AS313" s="1034" t="s">
        <v>16625</v>
      </c>
      <c r="AT313" s="1034" t="s">
        <v>16628</v>
      </c>
      <c r="AU313" s="1034" t="s">
        <v>16627</v>
      </c>
      <c r="AV313" s="1034">
        <v>1.1654118</v>
      </c>
    </row>
    <row r="314" spans="1:48">
      <c r="A314" s="1030">
        <v>46030</v>
      </c>
      <c r="B314" s="1031" t="s">
        <v>220</v>
      </c>
      <c r="C314" s="1031" t="s">
        <v>16515</v>
      </c>
      <c r="D314" s="1032"/>
      <c r="E314" s="1033" t="s">
        <v>478</v>
      </c>
      <c r="F314" s="1034" t="s">
        <v>16544</v>
      </c>
      <c r="G314" s="1034">
        <v>650</v>
      </c>
      <c r="H314" s="1034" t="s">
        <v>959</v>
      </c>
      <c r="I314" s="1035">
        <v>5</v>
      </c>
      <c r="J314" s="1038">
        <v>18</v>
      </c>
      <c r="K314" s="1036">
        <v>0</v>
      </c>
      <c r="L314" s="1037">
        <v>8037</v>
      </c>
      <c r="M314" s="1039">
        <v>8811</v>
      </c>
      <c r="N314" s="1038">
        <v>6</v>
      </c>
      <c r="O314" s="1036">
        <v>0</v>
      </c>
      <c r="P314" s="1037">
        <v>8082</v>
      </c>
      <c r="Q314" s="1039">
        <v>8796</v>
      </c>
      <c r="R314" s="1038">
        <v>0</v>
      </c>
      <c r="S314" s="1036">
        <v>0</v>
      </c>
      <c r="T314" s="1037">
        <v>8018</v>
      </c>
      <c r="U314" s="1039">
        <v>8714</v>
      </c>
      <c r="V314" s="1038">
        <v>13</v>
      </c>
      <c r="W314" s="1036">
        <v>0</v>
      </c>
      <c r="X314" s="1037">
        <v>7782</v>
      </c>
      <c r="Y314" s="1039">
        <v>8665</v>
      </c>
      <c r="Z314" s="1040">
        <v>1.5157894736842106</v>
      </c>
      <c r="AA314" s="1040">
        <v>12.333333333333334</v>
      </c>
      <c r="AB314" s="1199">
        <v>1</v>
      </c>
      <c r="AC314" s="1040">
        <v>83.631249999999994</v>
      </c>
      <c r="AD314" s="1040">
        <v>1.5416666666666667</v>
      </c>
      <c r="AE314" s="1040">
        <v>1.5416666666666667</v>
      </c>
      <c r="AF314" s="1041" t="s">
        <v>213</v>
      </c>
      <c r="AG314" s="1041">
        <v>1</v>
      </c>
      <c r="AH314" s="1042" t="s">
        <v>16292</v>
      </c>
      <c r="AI314" s="1060" t="s">
        <v>15482</v>
      </c>
      <c r="AJ314" s="1238" t="s">
        <v>16267</v>
      </c>
      <c r="AK314" s="1239" t="s">
        <v>16267</v>
      </c>
      <c r="AL314" s="1060">
        <v>54</v>
      </c>
      <c r="AM314" s="1404">
        <v>46008</v>
      </c>
      <c r="AN314" s="1404">
        <v>46009</v>
      </c>
      <c r="AO314" s="1404"/>
      <c r="AP314" s="1404"/>
      <c r="AQ314" s="1404"/>
      <c r="AR314" s="1044"/>
      <c r="AS314" s="1034" t="s">
        <v>16625</v>
      </c>
      <c r="AT314" s="1034" t="s">
        <v>16628</v>
      </c>
      <c r="AU314" s="1034" t="s">
        <v>16627</v>
      </c>
      <c r="AV314" s="1034">
        <v>1.4090193</v>
      </c>
    </row>
    <row r="315" spans="1:48">
      <c r="A315" s="1030">
        <v>46030</v>
      </c>
      <c r="B315" s="1031" t="s">
        <v>221</v>
      </c>
      <c r="C315" s="1031" t="s">
        <v>645</v>
      </c>
      <c r="D315" s="1032"/>
      <c r="E315" s="1033" t="s">
        <v>420</v>
      </c>
      <c r="F315" s="1034" t="s">
        <v>420</v>
      </c>
      <c r="G315" s="1034" t="s">
        <v>420</v>
      </c>
      <c r="H315" s="1034" t="s">
        <v>420</v>
      </c>
      <c r="I315" s="1035" t="s">
        <v>420</v>
      </c>
      <c r="J315" s="1038"/>
      <c r="K315" s="1036"/>
      <c r="L315" s="1037" t="s">
        <v>645</v>
      </c>
      <c r="M315" s="1039"/>
      <c r="N315" s="1038"/>
      <c r="O315" s="1036"/>
      <c r="P315" s="1037" t="s">
        <v>645</v>
      </c>
      <c r="Q315" s="1039"/>
      <c r="R315" s="1038"/>
      <c r="S315" s="1036"/>
      <c r="T315" s="1037" t="s">
        <v>16270</v>
      </c>
      <c r="U315" s="1039"/>
      <c r="V315" s="1038"/>
      <c r="W315" s="1036"/>
      <c r="X315" s="1037" t="s">
        <v>645</v>
      </c>
      <c r="Y315" s="1039"/>
      <c r="Z315" s="1040" t="s">
        <v>420</v>
      </c>
      <c r="AA315" s="1040" t="s">
        <v>645</v>
      </c>
      <c r="AB315" s="1199" t="s">
        <v>420</v>
      </c>
      <c r="AC315" s="1040" t="s">
        <v>420</v>
      </c>
      <c r="AD315" s="1040" t="s">
        <v>420</v>
      </c>
      <c r="AE315" s="1040" t="s">
        <v>420</v>
      </c>
      <c r="AF315" s="1041" t="s">
        <v>213</v>
      </c>
      <c r="AG315" s="1041">
        <v>1</v>
      </c>
      <c r="AH315" s="1042" t="s">
        <v>16286</v>
      </c>
      <c r="AI315" s="1060" t="s">
        <v>642</v>
      </c>
      <c r="AJ315" s="1043" t="s">
        <v>16278</v>
      </c>
      <c r="AK315" s="1200" t="s">
        <v>16278</v>
      </c>
      <c r="AL315" s="1060"/>
      <c r="AM315" s="1404"/>
      <c r="AN315" s="1404"/>
      <c r="AO315" s="1404"/>
      <c r="AP315" s="1404"/>
      <c r="AQ315" s="1404"/>
      <c r="AR315" s="1044"/>
      <c r="AS315" s="1034" t="s">
        <v>16625</v>
      </c>
      <c r="AT315" s="1034" t="s">
        <v>16628</v>
      </c>
      <c r="AU315" s="1034" t="s">
        <v>420</v>
      </c>
      <c r="AV315" s="1034" t="s">
        <v>420</v>
      </c>
    </row>
    <row r="316" spans="1:48">
      <c r="A316" s="1030">
        <v>46030</v>
      </c>
      <c r="B316" s="1031" t="s">
        <v>222</v>
      </c>
      <c r="C316" s="1031" t="s">
        <v>16140</v>
      </c>
      <c r="D316" s="1032"/>
      <c r="E316" s="1033" t="s">
        <v>455</v>
      </c>
      <c r="F316" s="1034" t="s">
        <v>16101</v>
      </c>
      <c r="G316" s="1034">
        <v>800</v>
      </c>
      <c r="H316" s="1034" t="s">
        <v>876</v>
      </c>
      <c r="I316" s="1035">
        <v>5</v>
      </c>
      <c r="J316" s="1038">
        <v>21</v>
      </c>
      <c r="K316" s="1036">
        <v>0</v>
      </c>
      <c r="L316" s="1037">
        <v>9192</v>
      </c>
      <c r="M316" s="1039">
        <v>8900</v>
      </c>
      <c r="N316" s="1038">
        <v>14</v>
      </c>
      <c r="O316" s="1036">
        <v>0</v>
      </c>
      <c r="P316" s="1037">
        <v>8686</v>
      </c>
      <c r="Q316" s="1039">
        <v>8898</v>
      </c>
      <c r="R316" s="1038">
        <v>4</v>
      </c>
      <c r="S316" s="1036">
        <v>0</v>
      </c>
      <c r="T316" s="1037">
        <v>8882</v>
      </c>
      <c r="U316" s="1039">
        <v>8934</v>
      </c>
      <c r="V316" s="1038">
        <v>26</v>
      </c>
      <c r="W316" s="1036">
        <v>0</v>
      </c>
      <c r="X316" s="1037">
        <v>9036</v>
      </c>
      <c r="Y316" s="1039">
        <v>8758</v>
      </c>
      <c r="Z316" s="1040">
        <v>1.8701298701298701</v>
      </c>
      <c r="AA316" s="1040">
        <v>21.666666666666668</v>
      </c>
      <c r="AB316" s="1199">
        <v>1</v>
      </c>
      <c r="AC316" s="1040">
        <v>89.107500000000002</v>
      </c>
      <c r="AD316" s="1040">
        <v>2.7083333333333335</v>
      </c>
      <c r="AE316" s="1040">
        <v>2.7083333333333335</v>
      </c>
      <c r="AF316" s="1041" t="s">
        <v>213</v>
      </c>
      <c r="AG316" s="1041">
        <v>1</v>
      </c>
      <c r="AH316" s="1042" t="s">
        <v>16286</v>
      </c>
      <c r="AI316" s="1060" t="s">
        <v>642</v>
      </c>
      <c r="AJ316" s="1043" t="s">
        <v>16260</v>
      </c>
      <c r="AK316" s="1200" t="s">
        <v>16260</v>
      </c>
      <c r="AL316" s="1060">
        <v>53</v>
      </c>
      <c r="AM316" s="1404">
        <v>45995</v>
      </c>
      <c r="AN316" s="1404">
        <v>45996</v>
      </c>
      <c r="AO316" s="1404"/>
      <c r="AP316" s="1404"/>
      <c r="AQ316" s="1404"/>
      <c r="AR316" s="1044"/>
      <c r="AS316" s="1034" t="s">
        <v>16625</v>
      </c>
      <c r="AT316" s="1034" t="s">
        <v>16628</v>
      </c>
      <c r="AU316" s="1034" t="s">
        <v>16627</v>
      </c>
      <c r="AV316" s="1034">
        <v>1.84773312</v>
      </c>
    </row>
    <row r="317" spans="1:48">
      <c r="A317" s="1030">
        <v>46030</v>
      </c>
      <c r="B317" s="1031" t="s">
        <v>223</v>
      </c>
      <c r="C317" s="1031" t="s">
        <v>16496</v>
      </c>
      <c r="D317" s="1032"/>
      <c r="E317" s="1033" t="s">
        <v>1877</v>
      </c>
      <c r="F317" s="1034" t="s">
        <v>16497</v>
      </c>
      <c r="G317" s="1034">
        <v>500</v>
      </c>
      <c r="H317" s="1034" t="s">
        <v>1237</v>
      </c>
      <c r="I317" s="1035">
        <v>3.7</v>
      </c>
      <c r="J317" s="1038">
        <v>15</v>
      </c>
      <c r="K317" s="1036">
        <v>0</v>
      </c>
      <c r="L317" s="1037">
        <v>9177</v>
      </c>
      <c r="M317" s="1039">
        <v>9040</v>
      </c>
      <c r="N317" s="1038">
        <v>6</v>
      </c>
      <c r="O317" s="1036">
        <v>0</v>
      </c>
      <c r="P317" s="1037">
        <v>9404</v>
      </c>
      <c r="Q317" s="1039">
        <v>8734</v>
      </c>
      <c r="R317" s="1038">
        <v>5</v>
      </c>
      <c r="S317" s="1036">
        <v>0</v>
      </c>
      <c r="T317" s="1037">
        <v>8796</v>
      </c>
      <c r="U317" s="1039">
        <v>8783</v>
      </c>
      <c r="V317" s="1038">
        <v>14</v>
      </c>
      <c r="W317" s="1036">
        <v>2</v>
      </c>
      <c r="X317" s="1037">
        <v>8000</v>
      </c>
      <c r="Y317" s="1039">
        <v>8768</v>
      </c>
      <c r="Z317" s="1040">
        <v>1.5982241953385128</v>
      </c>
      <c r="AA317" s="1040">
        <v>13.333333333333334</v>
      </c>
      <c r="AB317" s="1199">
        <v>0.99398370726495722</v>
      </c>
      <c r="AC317" s="1040">
        <v>88.377499999999998</v>
      </c>
      <c r="AD317" s="1040">
        <v>1.6666666666666667</v>
      </c>
      <c r="AE317" s="1040">
        <v>1.5833333333333333</v>
      </c>
      <c r="AF317" s="1041" t="s">
        <v>213</v>
      </c>
      <c r="AG317" s="1041">
        <v>1</v>
      </c>
      <c r="AH317" s="1042" t="s">
        <v>16262</v>
      </c>
      <c r="AI317" s="1060" t="s">
        <v>647</v>
      </c>
      <c r="AJ317" s="1060" t="s">
        <v>16287</v>
      </c>
      <c r="AK317" s="1200" t="s">
        <v>16287</v>
      </c>
      <c r="AL317" s="1060">
        <v>8</v>
      </c>
      <c r="AM317" s="1406">
        <v>46017</v>
      </c>
      <c r="AN317" s="1404">
        <v>45959</v>
      </c>
      <c r="AO317" s="1404">
        <v>45960</v>
      </c>
      <c r="AP317" s="1404"/>
      <c r="AQ317" s="1404"/>
      <c r="AR317" s="1044"/>
      <c r="AS317" s="1034" t="s">
        <v>16625</v>
      </c>
      <c r="AT317" s="1034" t="s">
        <v>16628</v>
      </c>
      <c r="AU317" s="1034" t="s">
        <v>16627</v>
      </c>
      <c r="AV317" s="1034">
        <v>1.1453724000000001</v>
      </c>
    </row>
    <row r="318" spans="1:48">
      <c r="A318" s="1030">
        <v>46030</v>
      </c>
      <c r="B318" s="1031" t="s">
        <v>224</v>
      </c>
      <c r="C318" s="1031" t="s">
        <v>16511</v>
      </c>
      <c r="D318" s="1032" t="s">
        <v>646</v>
      </c>
      <c r="E318" s="1033" t="s">
        <v>471</v>
      </c>
      <c r="F318" s="1034" t="s">
        <v>15867</v>
      </c>
      <c r="G318" s="1034">
        <v>700</v>
      </c>
      <c r="H318" s="1034" t="s">
        <v>879</v>
      </c>
      <c r="I318" s="1035">
        <v>5</v>
      </c>
      <c r="J318" s="1038"/>
      <c r="K318" s="1036"/>
      <c r="L318" s="1037" t="s">
        <v>16294</v>
      </c>
      <c r="M318" s="1039"/>
      <c r="N318" s="1038"/>
      <c r="O318" s="1036"/>
      <c r="P318" s="1037" t="s">
        <v>16294</v>
      </c>
      <c r="Q318" s="1039"/>
      <c r="R318" s="1038"/>
      <c r="S318" s="1036"/>
      <c r="T318" s="1037" t="s">
        <v>16261</v>
      </c>
      <c r="U318" s="1039"/>
      <c r="V318" s="1038"/>
      <c r="W318" s="1036"/>
      <c r="X318" s="1037" t="s">
        <v>16274</v>
      </c>
      <c r="Y318" s="1039"/>
      <c r="Z318" s="1040">
        <v>3.2727272727272729</v>
      </c>
      <c r="AA318" s="1040" t="s">
        <v>641</v>
      </c>
      <c r="AB318" s="1199" t="s">
        <v>420</v>
      </c>
      <c r="AC318" s="1040" t="s">
        <v>420</v>
      </c>
      <c r="AD318" s="1040" t="s">
        <v>420</v>
      </c>
      <c r="AE318" s="1040" t="s">
        <v>420</v>
      </c>
      <c r="AF318" s="1041" t="s">
        <v>213</v>
      </c>
      <c r="AG318" s="1041">
        <v>0.5</v>
      </c>
      <c r="AH318" s="1042" t="s">
        <v>16262</v>
      </c>
      <c r="AI318" s="1060" t="s">
        <v>647</v>
      </c>
      <c r="AJ318" s="1060" t="s">
        <v>16287</v>
      </c>
      <c r="AK318" s="1200" t="s">
        <v>16287</v>
      </c>
      <c r="AL318" s="1060">
        <v>50</v>
      </c>
      <c r="AM318" s="1404">
        <v>46018</v>
      </c>
      <c r="AN318" s="1404">
        <v>46019</v>
      </c>
      <c r="AO318" s="1404"/>
      <c r="AP318" s="1404"/>
      <c r="AQ318" s="1404"/>
      <c r="AR318" s="1044"/>
      <c r="AS318" s="1034" t="s">
        <v>16629</v>
      </c>
      <c r="AT318" s="1034" t="s">
        <v>16628</v>
      </c>
      <c r="AU318" s="1034" t="s">
        <v>16627</v>
      </c>
      <c r="AV318" s="1034" t="s">
        <v>420</v>
      </c>
    </row>
    <row r="319" spans="1:48">
      <c r="A319" s="1030">
        <v>46030</v>
      </c>
      <c r="B319" s="1031" t="s">
        <v>225</v>
      </c>
      <c r="C319" s="1031" t="s">
        <v>16645</v>
      </c>
      <c r="D319" s="1032"/>
      <c r="E319" s="1033" t="s">
        <v>210</v>
      </c>
      <c r="F319" s="1034" t="s">
        <v>16492</v>
      </c>
      <c r="G319" s="1034">
        <v>650</v>
      </c>
      <c r="H319" s="1034" t="s">
        <v>629</v>
      </c>
      <c r="I319" s="1035">
        <v>5</v>
      </c>
      <c r="J319" s="1038">
        <v>12</v>
      </c>
      <c r="K319" s="1036">
        <v>0</v>
      </c>
      <c r="L319" s="1037">
        <v>9031</v>
      </c>
      <c r="M319" s="1039"/>
      <c r="N319" s="1038">
        <v>6</v>
      </c>
      <c r="O319" s="1036">
        <v>0</v>
      </c>
      <c r="P319" s="1037">
        <v>9003</v>
      </c>
      <c r="Q319" s="1039"/>
      <c r="R319" s="1038">
        <v>11</v>
      </c>
      <c r="S319" s="1036">
        <v>2</v>
      </c>
      <c r="T319" s="1037">
        <v>9333</v>
      </c>
      <c r="U319" s="1039"/>
      <c r="V319" s="1038">
        <v>10</v>
      </c>
      <c r="W319" s="1036">
        <v>1</v>
      </c>
      <c r="X319" s="1037">
        <v>9121</v>
      </c>
      <c r="Y319" s="1039"/>
      <c r="Z319" s="1040">
        <v>3.0638297872340425</v>
      </c>
      <c r="AA319" s="1040">
        <v>26</v>
      </c>
      <c r="AB319" s="1199">
        <v>0.99529246794871795</v>
      </c>
      <c r="AC319" s="1040">
        <v>91.22</v>
      </c>
      <c r="AD319" s="1040">
        <v>3.25</v>
      </c>
      <c r="AE319" s="1040">
        <v>3</v>
      </c>
      <c r="AF319" s="1041" t="s">
        <v>213</v>
      </c>
      <c r="AG319" s="1041">
        <v>2</v>
      </c>
      <c r="AH319" s="1042" t="s">
        <v>16286</v>
      </c>
      <c r="AI319" s="1060" t="s">
        <v>642</v>
      </c>
      <c r="AJ319" s="1060" t="s">
        <v>16273</v>
      </c>
      <c r="AK319" s="1200" t="s">
        <v>16273</v>
      </c>
      <c r="AL319" s="1060">
        <v>50</v>
      </c>
      <c r="AM319" s="1404">
        <v>46016</v>
      </c>
      <c r="AN319" s="1404">
        <v>46018</v>
      </c>
      <c r="AO319" s="1404"/>
      <c r="AP319" s="1404"/>
      <c r="AQ319" s="1404"/>
      <c r="AR319" s="1044"/>
      <c r="AS319" s="1034" t="s">
        <v>16625</v>
      </c>
      <c r="AT319" s="1034" t="s">
        <v>16626</v>
      </c>
      <c r="AU319" s="1034" t="s">
        <v>16630</v>
      </c>
      <c r="AV319" s="1034">
        <v>1.53687456</v>
      </c>
    </row>
    <row r="320" spans="1:48">
      <c r="A320" s="1030">
        <v>46030</v>
      </c>
      <c r="B320" s="1031" t="s">
        <v>225</v>
      </c>
      <c r="C320" s="1031" t="s">
        <v>16646</v>
      </c>
      <c r="D320" s="1032"/>
      <c r="E320" s="1033" t="s">
        <v>210</v>
      </c>
      <c r="F320" s="1034" t="s">
        <v>16492</v>
      </c>
      <c r="G320" s="1034">
        <v>670</v>
      </c>
      <c r="H320" s="1034" t="s">
        <v>16586</v>
      </c>
      <c r="I320" s="1035">
        <v>5</v>
      </c>
      <c r="J320" s="1038">
        <v>13</v>
      </c>
      <c r="K320" s="1036">
        <v>0</v>
      </c>
      <c r="L320" s="1037">
        <v>9012</v>
      </c>
      <c r="M320" s="1039"/>
      <c r="N320" s="1038">
        <v>2</v>
      </c>
      <c r="O320" s="1036">
        <v>0</v>
      </c>
      <c r="P320" s="1037">
        <v>9182</v>
      </c>
      <c r="Q320" s="1039"/>
      <c r="R320" s="1038">
        <v>3</v>
      </c>
      <c r="S320" s="1036">
        <v>0</v>
      </c>
      <c r="T320" s="1037"/>
      <c r="U320" s="1039">
        <v>9248</v>
      </c>
      <c r="V320" s="1038">
        <v>18</v>
      </c>
      <c r="W320" s="1036">
        <v>2</v>
      </c>
      <c r="X320" s="1037"/>
      <c r="Y320" s="1039">
        <v>8941</v>
      </c>
      <c r="Z320" s="1040">
        <v>3.1236442516268981</v>
      </c>
      <c r="AA320" s="1040">
        <v>24</v>
      </c>
      <c r="AB320" s="1199">
        <v>0.99692174145299151</v>
      </c>
      <c r="AC320" s="1040">
        <v>90.957499999999996</v>
      </c>
      <c r="AD320" s="1040">
        <v>3</v>
      </c>
      <c r="AE320" s="1040">
        <v>2.8333333333333335</v>
      </c>
      <c r="AF320" s="1041" t="s">
        <v>213</v>
      </c>
      <c r="AG320" s="1041">
        <v>2</v>
      </c>
      <c r="AH320" s="1042" t="s">
        <v>16286</v>
      </c>
      <c r="AI320" s="1060" t="s">
        <v>642</v>
      </c>
      <c r="AJ320" s="1060" t="s">
        <v>16273</v>
      </c>
      <c r="AK320" s="1200" t="s">
        <v>16273</v>
      </c>
      <c r="AL320" s="1060">
        <v>50</v>
      </c>
      <c r="AM320" s="1404">
        <v>46016</v>
      </c>
      <c r="AN320" s="1404">
        <v>46018</v>
      </c>
      <c r="AO320" s="1404"/>
      <c r="AP320" s="1404"/>
      <c r="AQ320" s="1404"/>
      <c r="AR320" s="1044"/>
      <c r="AS320" s="1034" t="s">
        <v>16625</v>
      </c>
      <c r="AT320" s="1034" t="s">
        <v>16626</v>
      </c>
      <c r="AU320" s="1034" t="s">
        <v>16630</v>
      </c>
      <c r="AV320" s="1034">
        <v>1.5796043280000001</v>
      </c>
    </row>
    <row r="321" spans="1:48">
      <c r="A321" s="1030">
        <v>46030</v>
      </c>
      <c r="B321" s="1031" t="s">
        <v>226</v>
      </c>
      <c r="C321" s="1031" t="s">
        <v>16512</v>
      </c>
      <c r="D321" s="1032"/>
      <c r="E321" s="1033" t="s">
        <v>1823</v>
      </c>
      <c r="F321" s="1034" t="s">
        <v>16485</v>
      </c>
      <c r="G321" s="1034">
        <v>800</v>
      </c>
      <c r="H321" s="1034" t="s">
        <v>488</v>
      </c>
      <c r="I321" s="1035">
        <v>5</v>
      </c>
      <c r="J321" s="1038"/>
      <c r="K321" s="1036"/>
      <c r="L321" s="1037" t="s">
        <v>16270</v>
      </c>
      <c r="M321" s="1039" t="s">
        <v>16268</v>
      </c>
      <c r="N321" s="1038"/>
      <c r="O321" s="1036"/>
      <c r="P321" s="1037" t="s">
        <v>16270</v>
      </c>
      <c r="Q321" s="1039" t="s">
        <v>16268</v>
      </c>
      <c r="R321" s="1038"/>
      <c r="S321" s="1036"/>
      <c r="T321" s="1037" t="s">
        <v>645</v>
      </c>
      <c r="U321" s="1039" t="s">
        <v>16112</v>
      </c>
      <c r="V321" s="1038"/>
      <c r="W321" s="1036"/>
      <c r="X321" s="1037" t="s">
        <v>645</v>
      </c>
      <c r="Y321" s="1039" t="s">
        <v>16270</v>
      </c>
      <c r="Z321" s="1040">
        <v>1.8701298701298701</v>
      </c>
      <c r="AA321" s="1040" t="s">
        <v>645</v>
      </c>
      <c r="AB321" s="1199" t="s">
        <v>420</v>
      </c>
      <c r="AC321" s="1040" t="s">
        <v>420</v>
      </c>
      <c r="AD321" s="1040" t="s">
        <v>420</v>
      </c>
      <c r="AE321" s="1040" t="s">
        <v>420</v>
      </c>
      <c r="AF321" s="1041" t="s">
        <v>213</v>
      </c>
      <c r="AG321" s="1041">
        <v>1</v>
      </c>
      <c r="AH321" s="1042" t="s">
        <v>16286</v>
      </c>
      <c r="AI321" s="1060" t="s">
        <v>642</v>
      </c>
      <c r="AJ321" s="1060" t="s">
        <v>16260</v>
      </c>
      <c r="AK321" s="1200" t="s">
        <v>16260</v>
      </c>
      <c r="AL321" s="1060"/>
      <c r="AM321" s="1404"/>
      <c r="AN321" s="1404"/>
      <c r="AO321" s="1404"/>
      <c r="AP321" s="1404"/>
      <c r="AQ321" s="1404"/>
      <c r="AR321" s="1044"/>
      <c r="AS321" s="1034" t="s">
        <v>16625</v>
      </c>
      <c r="AT321" s="1034" t="s">
        <v>16628</v>
      </c>
      <c r="AU321" s="1034" t="s">
        <v>16627</v>
      </c>
      <c r="AV321" s="1034" t="s">
        <v>420</v>
      </c>
    </row>
    <row r="322" spans="1:48">
      <c r="A322" s="1030">
        <v>46030</v>
      </c>
      <c r="B322" s="1031" t="s">
        <v>227</v>
      </c>
      <c r="C322" s="1031" t="s">
        <v>16648</v>
      </c>
      <c r="D322" s="1032"/>
      <c r="E322" s="1033" t="s">
        <v>299</v>
      </c>
      <c r="F322" s="1034" t="s">
        <v>16581</v>
      </c>
      <c r="G322" s="1034">
        <v>700</v>
      </c>
      <c r="H322" s="1034" t="s">
        <v>16053</v>
      </c>
      <c r="I322" s="1035">
        <v>5</v>
      </c>
      <c r="J322" s="1038"/>
      <c r="K322" s="1036"/>
      <c r="L322" s="1037" t="s">
        <v>16265</v>
      </c>
      <c r="M322" s="1039"/>
      <c r="N322" s="1038"/>
      <c r="O322" s="1036"/>
      <c r="P322" s="1037" t="s">
        <v>16265</v>
      </c>
      <c r="Q322" s="1039"/>
      <c r="R322" s="1038">
        <v>5</v>
      </c>
      <c r="S322" s="1036">
        <v>0</v>
      </c>
      <c r="T322" s="1037" t="s">
        <v>16261</v>
      </c>
      <c r="U322" s="1039">
        <v>9439</v>
      </c>
      <c r="V322" s="1038">
        <v>28</v>
      </c>
      <c r="W322" s="1036">
        <v>0</v>
      </c>
      <c r="X322" s="1037">
        <v>8860</v>
      </c>
      <c r="Y322" s="1039">
        <v>9366</v>
      </c>
      <c r="Z322" s="1040">
        <v>2.2187981510015407</v>
      </c>
      <c r="AA322" s="1040" t="s">
        <v>656</v>
      </c>
      <c r="AB322" s="1199" t="s">
        <v>420</v>
      </c>
      <c r="AC322" s="1040" t="s">
        <v>420</v>
      </c>
      <c r="AD322" s="1040" t="s">
        <v>420</v>
      </c>
      <c r="AE322" s="1040" t="s">
        <v>420</v>
      </c>
      <c r="AF322" s="1041" t="s">
        <v>213</v>
      </c>
      <c r="AG322" s="1041">
        <v>1</v>
      </c>
      <c r="AH322" s="1042" t="s">
        <v>16286</v>
      </c>
      <c r="AI322" s="1060" t="s">
        <v>642</v>
      </c>
      <c r="AJ322" s="1060" t="s">
        <v>16260</v>
      </c>
      <c r="AK322" s="1200" t="s">
        <v>16260</v>
      </c>
      <c r="AL322" s="1060">
        <v>50</v>
      </c>
      <c r="AM322" s="1404">
        <v>46008</v>
      </c>
      <c r="AN322" s="1404">
        <v>46009</v>
      </c>
      <c r="AO322" s="1404">
        <v>46010</v>
      </c>
      <c r="AP322" s="1404">
        <v>46011</v>
      </c>
      <c r="AQ322" s="1404"/>
      <c r="AR322" s="1044"/>
      <c r="AS322" s="1034" t="s">
        <v>16625</v>
      </c>
      <c r="AT322" s="1034" t="s">
        <v>16628</v>
      </c>
      <c r="AU322" s="1034" t="s">
        <v>16632</v>
      </c>
      <c r="AV322" s="1034" t="s">
        <v>420</v>
      </c>
    </row>
    <row r="323" spans="1:48">
      <c r="A323" s="1030">
        <v>46030</v>
      </c>
      <c r="B323" s="1031" t="s">
        <v>228</v>
      </c>
      <c r="C323" s="1031" t="s">
        <v>16577</v>
      </c>
      <c r="D323" s="1032"/>
      <c r="E323" s="1033" t="s">
        <v>1877</v>
      </c>
      <c r="F323" s="1034" t="s">
        <v>16497</v>
      </c>
      <c r="G323" s="1034">
        <v>500</v>
      </c>
      <c r="H323" s="1034" t="s">
        <v>634</v>
      </c>
      <c r="I323" s="1035">
        <v>3.7</v>
      </c>
      <c r="J323" s="1038">
        <v>40</v>
      </c>
      <c r="K323" s="1036">
        <v>0</v>
      </c>
      <c r="L323" s="1037">
        <v>8971</v>
      </c>
      <c r="M323" s="1039">
        <v>8868</v>
      </c>
      <c r="N323" s="1038">
        <v>7</v>
      </c>
      <c r="O323" s="1036">
        <v>0</v>
      </c>
      <c r="P323" s="1037">
        <v>9206</v>
      </c>
      <c r="Q323" s="1039">
        <v>8994</v>
      </c>
      <c r="R323" s="1038">
        <v>3</v>
      </c>
      <c r="S323" s="1036">
        <v>0</v>
      </c>
      <c r="T323" s="1037">
        <v>9173</v>
      </c>
      <c r="U323" s="1039">
        <v>9046</v>
      </c>
      <c r="V323" s="1038">
        <v>24</v>
      </c>
      <c r="W323" s="1036">
        <v>1</v>
      </c>
      <c r="X323" s="1037">
        <v>8848</v>
      </c>
      <c r="Y323" s="1039">
        <v>9119</v>
      </c>
      <c r="Z323" s="1040">
        <v>1.6089385474860336</v>
      </c>
      <c r="AA323" s="1040">
        <v>24.666666666666668</v>
      </c>
      <c r="AB323" s="1199">
        <v>0.99701188568376065</v>
      </c>
      <c r="AC323" s="1040">
        <v>90.28125</v>
      </c>
      <c r="AD323" s="1040">
        <v>3.0833333333333335</v>
      </c>
      <c r="AE323" s="1040">
        <v>3.0416666666666665</v>
      </c>
      <c r="AF323" s="1041" t="s">
        <v>213</v>
      </c>
      <c r="AG323" s="1041">
        <v>1</v>
      </c>
      <c r="AH323" s="1042" t="s">
        <v>16286</v>
      </c>
      <c r="AI323" s="1060" t="s">
        <v>642</v>
      </c>
      <c r="AJ323" s="1060" t="s">
        <v>16260</v>
      </c>
      <c r="AK323" s="1200" t="s">
        <v>16260</v>
      </c>
      <c r="AL323" s="1203">
        <v>8</v>
      </c>
      <c r="AM323" s="1404">
        <v>45960</v>
      </c>
      <c r="AN323" s="1404">
        <v>45962</v>
      </c>
      <c r="AO323" s="1404"/>
      <c r="AP323" s="1404"/>
      <c r="AQ323" s="1404"/>
      <c r="AR323" s="1044"/>
      <c r="AS323" s="1034" t="s">
        <v>16625</v>
      </c>
      <c r="AT323" s="1034" t="s">
        <v>16628</v>
      </c>
      <c r="AU323" s="1034" t="s">
        <v>16627</v>
      </c>
      <c r="AV323" s="1034">
        <v>1.170045</v>
      </c>
    </row>
    <row r="324" spans="1:48">
      <c r="A324" s="1030">
        <v>46030</v>
      </c>
      <c r="B324" s="1031" t="s">
        <v>229</v>
      </c>
      <c r="C324" s="1031" t="s">
        <v>16571</v>
      </c>
      <c r="D324" s="1032"/>
      <c r="E324" s="1033" t="s">
        <v>829</v>
      </c>
      <c r="F324" s="1034" t="s">
        <v>16573</v>
      </c>
      <c r="G324" s="1034">
        <v>670</v>
      </c>
      <c r="H324" s="1034" t="s">
        <v>699</v>
      </c>
      <c r="I324" s="1035">
        <v>5</v>
      </c>
      <c r="J324" s="1038">
        <v>7</v>
      </c>
      <c r="K324" s="1036">
        <v>1</v>
      </c>
      <c r="L324" s="1037">
        <v>8936</v>
      </c>
      <c r="M324" s="1039">
        <v>3189</v>
      </c>
      <c r="N324" s="1038">
        <v>7</v>
      </c>
      <c r="O324" s="1036">
        <v>0</v>
      </c>
      <c r="P324" s="1037">
        <v>9074</v>
      </c>
      <c r="Q324" s="1039">
        <v>8984</v>
      </c>
      <c r="R324" s="1038">
        <v>5</v>
      </c>
      <c r="S324" s="1036">
        <v>0</v>
      </c>
      <c r="T324" s="1037">
        <v>9027</v>
      </c>
      <c r="U324" s="1039">
        <v>9167</v>
      </c>
      <c r="V324" s="1038">
        <v>29</v>
      </c>
      <c r="W324" s="1036">
        <v>1</v>
      </c>
      <c r="X324" s="1037">
        <v>8742</v>
      </c>
      <c r="Y324" s="1039">
        <v>9037</v>
      </c>
      <c r="Z324" s="1040">
        <v>3.1236442516268981</v>
      </c>
      <c r="AA324" s="1040">
        <v>16</v>
      </c>
      <c r="AB324" s="1199">
        <v>0.99692174145299151</v>
      </c>
      <c r="AC324" s="1040">
        <v>82.694999999999993</v>
      </c>
      <c r="AD324" s="1040">
        <v>2</v>
      </c>
      <c r="AE324" s="1040">
        <v>1.9166666666666667</v>
      </c>
      <c r="AF324" s="1041" t="s">
        <v>213</v>
      </c>
      <c r="AG324" s="1041">
        <v>1</v>
      </c>
      <c r="AH324" s="1042" t="s">
        <v>16262</v>
      </c>
      <c r="AI324" s="1060" t="s">
        <v>647</v>
      </c>
      <c r="AJ324" s="1060" t="s">
        <v>16260</v>
      </c>
      <c r="AK324" s="1200" t="s">
        <v>16260</v>
      </c>
      <c r="AL324" s="1060">
        <v>51</v>
      </c>
      <c r="AM324" s="1404">
        <v>46021</v>
      </c>
      <c r="AN324" s="1404">
        <v>46022</v>
      </c>
      <c r="AO324" s="1404"/>
      <c r="AP324" s="1404"/>
      <c r="AQ324" s="1404"/>
      <c r="AR324" s="1044"/>
      <c r="AS324" s="1034" t="s">
        <v>16625</v>
      </c>
      <c r="AT324" s="1034" t="s">
        <v>16628</v>
      </c>
      <c r="AU324" s="1034" t="s">
        <v>16630</v>
      </c>
      <c r="AV324" s="1034">
        <v>2.8722288960000002</v>
      </c>
    </row>
    <row r="325" spans="1:48">
      <c r="A325" s="1030">
        <v>46030</v>
      </c>
      <c r="B325" s="1031" t="s">
        <v>230</v>
      </c>
      <c r="C325" s="1031" t="s">
        <v>16575</v>
      </c>
      <c r="D325" s="1032"/>
      <c r="E325" s="1033" t="s">
        <v>7355</v>
      </c>
      <c r="F325" s="1034" t="s">
        <v>16576</v>
      </c>
      <c r="G325" s="1034">
        <v>650</v>
      </c>
      <c r="H325" s="1034" t="s">
        <v>459</v>
      </c>
      <c r="I325" s="1035">
        <v>4</v>
      </c>
      <c r="J325" s="1038">
        <v>38</v>
      </c>
      <c r="K325" s="1036">
        <v>4</v>
      </c>
      <c r="L325" s="1037">
        <v>7746</v>
      </c>
      <c r="M325" s="1039">
        <v>7989</v>
      </c>
      <c r="N325" s="1038">
        <v>32</v>
      </c>
      <c r="O325" s="1036">
        <v>2</v>
      </c>
      <c r="P325" s="1037">
        <v>7791</v>
      </c>
      <c r="Q325" s="1039">
        <v>8179</v>
      </c>
      <c r="R325" s="1038">
        <v>4</v>
      </c>
      <c r="S325" s="1036">
        <v>0</v>
      </c>
      <c r="T325" s="1037">
        <v>7674</v>
      </c>
      <c r="U325" s="1039">
        <v>8313</v>
      </c>
      <c r="V325" s="1038">
        <v>52</v>
      </c>
      <c r="W325" s="1036">
        <v>6</v>
      </c>
      <c r="X325" s="1037">
        <v>7403</v>
      </c>
      <c r="Y325" s="1039">
        <v>8166</v>
      </c>
      <c r="Z325" s="1040">
        <v>7.5</v>
      </c>
      <c r="AA325" s="1040">
        <v>21</v>
      </c>
      <c r="AB325" s="1199">
        <v>0.99230769230769234</v>
      </c>
      <c r="AC325" s="1040">
        <v>79.076250000000002</v>
      </c>
      <c r="AD325" s="1040">
        <v>2.625</v>
      </c>
      <c r="AE325" s="1040">
        <v>2.375</v>
      </c>
      <c r="AF325" s="1041" t="s">
        <v>213</v>
      </c>
      <c r="AG325" s="1041">
        <v>0.5</v>
      </c>
      <c r="AH325" s="1042" t="s">
        <v>16262</v>
      </c>
      <c r="AI325" s="1060" t="s">
        <v>647</v>
      </c>
      <c r="AJ325" s="1060" t="s">
        <v>16287</v>
      </c>
      <c r="AK325" s="1200" t="s">
        <v>16287</v>
      </c>
      <c r="AL325" s="1060">
        <v>52</v>
      </c>
      <c r="AM325" s="1404">
        <v>46024</v>
      </c>
      <c r="AN325" s="1404">
        <v>46026</v>
      </c>
      <c r="AO325" s="1404"/>
      <c r="AP325" s="1404"/>
      <c r="AQ325" s="1404"/>
      <c r="AR325" s="1044"/>
      <c r="AS325" s="1034" t="s">
        <v>16629</v>
      </c>
      <c r="AT325" s="1034" t="s">
        <v>16628</v>
      </c>
      <c r="AU325" s="1034" t="s">
        <v>16630</v>
      </c>
      <c r="AV325" s="1034">
        <v>2.66455332</v>
      </c>
    </row>
    <row r="326" spans="1:48">
      <c r="A326" s="1030">
        <v>46030</v>
      </c>
      <c r="B326" s="1031" t="s">
        <v>231</v>
      </c>
      <c r="C326" s="1031" t="s">
        <v>16642</v>
      </c>
      <c r="D326" s="1032" t="s">
        <v>16291</v>
      </c>
      <c r="E326" s="1033" t="s">
        <v>473</v>
      </c>
      <c r="F326" s="1034" t="s">
        <v>16538</v>
      </c>
      <c r="G326" s="1034">
        <v>600</v>
      </c>
      <c r="H326" s="1034" t="s">
        <v>16152</v>
      </c>
      <c r="I326" s="1035">
        <v>5.5</v>
      </c>
      <c r="J326" s="1038">
        <v>34</v>
      </c>
      <c r="K326" s="1036">
        <v>4</v>
      </c>
      <c r="L326" s="1037">
        <v>6480</v>
      </c>
      <c r="M326" s="1039"/>
      <c r="N326" s="1038">
        <v>17</v>
      </c>
      <c r="O326" s="1036">
        <v>9</v>
      </c>
      <c r="P326" s="1037">
        <v>6250</v>
      </c>
      <c r="Q326" s="1039"/>
      <c r="R326" s="1038">
        <v>14</v>
      </c>
      <c r="S326" s="1036">
        <v>2</v>
      </c>
      <c r="T326" s="1037">
        <v>6370</v>
      </c>
      <c r="U326" s="1039"/>
      <c r="V326" s="1038">
        <v>18</v>
      </c>
      <c r="W326" s="1036">
        <v>5</v>
      </c>
      <c r="X326" s="1037">
        <v>5980</v>
      </c>
      <c r="Y326" s="1039"/>
      <c r="Z326" s="1040">
        <v>5.070422535211268</v>
      </c>
      <c r="AA326" s="1040">
        <v>27.666666666666668</v>
      </c>
      <c r="AB326" s="1199">
        <v>0.98103632478632474</v>
      </c>
      <c r="AC326" s="1040">
        <v>62.7</v>
      </c>
      <c r="AD326" s="1040">
        <v>3.4583333333333335</v>
      </c>
      <c r="AE326" s="1040">
        <v>2.625</v>
      </c>
      <c r="AF326" s="1041" t="s">
        <v>232</v>
      </c>
      <c r="AG326" s="1041">
        <v>1</v>
      </c>
      <c r="AH326" s="1042" t="s">
        <v>16297</v>
      </c>
      <c r="AI326" s="1060" t="s">
        <v>845</v>
      </c>
      <c r="AJ326" s="1060" t="s">
        <v>16273</v>
      </c>
      <c r="AK326" s="1200" t="s">
        <v>16273</v>
      </c>
      <c r="AL326" s="1060">
        <v>55</v>
      </c>
      <c r="AM326" s="1404">
        <v>46021</v>
      </c>
      <c r="AN326" s="1404">
        <v>46024</v>
      </c>
      <c r="AO326" s="1404">
        <v>46025</v>
      </c>
      <c r="AP326" s="1404">
        <v>46027</v>
      </c>
      <c r="AQ326" s="1404"/>
      <c r="AR326" s="1044"/>
      <c r="AS326" s="1034" t="s">
        <v>16629</v>
      </c>
      <c r="AT326" s="1034" t="s">
        <v>16628</v>
      </c>
      <c r="AU326" s="1034" t="s">
        <v>16630</v>
      </c>
      <c r="AV326" s="1034">
        <v>3.9004416000000002</v>
      </c>
    </row>
    <row r="327" spans="1:48">
      <c r="A327" s="1030">
        <v>46030</v>
      </c>
      <c r="B327" s="1031" t="s">
        <v>233</v>
      </c>
      <c r="C327" s="1031" t="s">
        <v>645</v>
      </c>
      <c r="D327" s="1032"/>
      <c r="E327" s="1033" t="s">
        <v>420</v>
      </c>
      <c r="F327" s="1034" t="s">
        <v>420</v>
      </c>
      <c r="G327" s="1034" t="s">
        <v>420</v>
      </c>
      <c r="H327" s="1034" t="s">
        <v>420</v>
      </c>
      <c r="I327" s="1035" t="s">
        <v>420</v>
      </c>
      <c r="J327" s="1038"/>
      <c r="K327" s="1036"/>
      <c r="L327" s="1037" t="s">
        <v>645</v>
      </c>
      <c r="M327" s="1039"/>
      <c r="N327" s="1038"/>
      <c r="O327" s="1036"/>
      <c r="P327" s="1037" t="s">
        <v>645</v>
      </c>
      <c r="Q327" s="1039"/>
      <c r="R327" s="1038"/>
      <c r="S327" s="1036"/>
      <c r="T327" s="1037" t="s">
        <v>645</v>
      </c>
      <c r="U327" s="1039"/>
      <c r="V327" s="1038"/>
      <c r="W327" s="1036"/>
      <c r="X327" s="1037" t="s">
        <v>645</v>
      </c>
      <c r="Y327" s="1039"/>
      <c r="Z327" s="1040" t="s">
        <v>420</v>
      </c>
      <c r="AA327" s="1040" t="s">
        <v>645</v>
      </c>
      <c r="AB327" s="1199" t="s">
        <v>420</v>
      </c>
      <c r="AC327" s="1040" t="s">
        <v>420</v>
      </c>
      <c r="AD327" s="1040" t="s">
        <v>420</v>
      </c>
      <c r="AE327" s="1040" t="s">
        <v>420</v>
      </c>
      <c r="AF327" s="1041" t="s">
        <v>232</v>
      </c>
      <c r="AG327" s="1041">
        <v>1</v>
      </c>
      <c r="AH327" s="1042" t="s">
        <v>16297</v>
      </c>
      <c r="AI327" s="1060" t="s">
        <v>845</v>
      </c>
      <c r="AJ327" s="1060" t="s">
        <v>16273</v>
      </c>
      <c r="AK327" s="1200" t="s">
        <v>16273</v>
      </c>
      <c r="AL327" s="1060"/>
      <c r="AM327" s="1404"/>
      <c r="AN327" s="1404"/>
      <c r="AO327" s="1404"/>
      <c r="AP327" s="1404"/>
      <c r="AQ327" s="1404"/>
      <c r="AR327" s="1044"/>
      <c r="AS327" s="1034" t="s">
        <v>16625</v>
      </c>
      <c r="AT327" s="1034" t="s">
        <v>16628</v>
      </c>
      <c r="AU327" s="1034" t="s">
        <v>420</v>
      </c>
      <c r="AV327" s="1034" t="s">
        <v>420</v>
      </c>
    </row>
    <row r="328" spans="1:48">
      <c r="A328" s="1030">
        <v>46030</v>
      </c>
      <c r="B328" s="1031" t="s">
        <v>234</v>
      </c>
      <c r="C328" s="1031" t="s">
        <v>645</v>
      </c>
      <c r="D328" s="1032"/>
      <c r="E328" s="1033" t="s">
        <v>420</v>
      </c>
      <c r="F328" s="1034" t="s">
        <v>420</v>
      </c>
      <c r="G328" s="1034" t="s">
        <v>420</v>
      </c>
      <c r="H328" s="1034" t="s">
        <v>420</v>
      </c>
      <c r="I328" s="1035" t="s">
        <v>420</v>
      </c>
      <c r="J328" s="1038"/>
      <c r="K328" s="1036"/>
      <c r="L328" s="1037" t="s">
        <v>645</v>
      </c>
      <c r="M328" s="1039"/>
      <c r="N328" s="1038"/>
      <c r="O328" s="1036"/>
      <c r="P328" s="1037" t="s">
        <v>645</v>
      </c>
      <c r="Q328" s="1039"/>
      <c r="R328" s="1038"/>
      <c r="S328" s="1036"/>
      <c r="T328" s="1037" t="s">
        <v>645</v>
      </c>
      <c r="U328" s="1039"/>
      <c r="V328" s="1038"/>
      <c r="W328" s="1036"/>
      <c r="X328" s="1037" t="s">
        <v>645</v>
      </c>
      <c r="Y328" s="1039"/>
      <c r="Z328" s="1040" t="s">
        <v>420</v>
      </c>
      <c r="AA328" s="1040" t="s">
        <v>645</v>
      </c>
      <c r="AB328" s="1199" t="s">
        <v>420</v>
      </c>
      <c r="AC328" s="1040" t="s">
        <v>420</v>
      </c>
      <c r="AD328" s="1040" t="s">
        <v>420</v>
      </c>
      <c r="AE328" s="1040" t="s">
        <v>420</v>
      </c>
      <c r="AF328" s="1041" t="s">
        <v>232</v>
      </c>
      <c r="AG328" s="1041">
        <v>1</v>
      </c>
      <c r="AH328" s="1042" t="s">
        <v>16297</v>
      </c>
      <c r="AI328" s="1060" t="s">
        <v>845</v>
      </c>
      <c r="AJ328" s="1060" t="s">
        <v>16273</v>
      </c>
      <c r="AK328" s="1200" t="s">
        <v>16273</v>
      </c>
      <c r="AL328" s="1060"/>
      <c r="AM328" s="1404"/>
      <c r="AN328" s="1404"/>
      <c r="AO328" s="1404"/>
      <c r="AP328" s="1404"/>
      <c r="AQ328" s="1404"/>
      <c r="AR328" s="1044"/>
      <c r="AS328" s="1034" t="s">
        <v>16625</v>
      </c>
      <c r="AT328" s="1034" t="s">
        <v>16628</v>
      </c>
      <c r="AU328" s="1034" t="s">
        <v>420</v>
      </c>
      <c r="AV328" s="1034" t="s">
        <v>420</v>
      </c>
    </row>
    <row r="329" spans="1:48">
      <c r="A329" s="1030">
        <v>46030</v>
      </c>
      <c r="B329" s="1031" t="s">
        <v>235</v>
      </c>
      <c r="C329" s="1031" t="s">
        <v>16489</v>
      </c>
      <c r="D329" s="1032" t="s">
        <v>646</v>
      </c>
      <c r="E329" s="1033" t="s">
        <v>737</v>
      </c>
      <c r="F329" s="1034" t="s">
        <v>16142</v>
      </c>
      <c r="G329" s="1034">
        <v>650</v>
      </c>
      <c r="H329" s="1034" t="s">
        <v>924</v>
      </c>
      <c r="I329" s="1035">
        <v>5.5</v>
      </c>
      <c r="J329" s="1038">
        <v>20</v>
      </c>
      <c r="K329" s="1036">
        <v>0</v>
      </c>
      <c r="L329" s="1037">
        <v>8430</v>
      </c>
      <c r="M329" s="1037">
        <v>8700</v>
      </c>
      <c r="N329" s="1038">
        <v>21</v>
      </c>
      <c r="O329" s="1036">
        <v>0</v>
      </c>
      <c r="P329" s="1037">
        <v>9240</v>
      </c>
      <c r="Q329" s="1037">
        <v>9170</v>
      </c>
      <c r="R329" s="1038">
        <v>25</v>
      </c>
      <c r="S329" s="1036">
        <v>0</v>
      </c>
      <c r="T329" s="1037">
        <v>8240</v>
      </c>
      <c r="U329" s="1039">
        <v>7410</v>
      </c>
      <c r="V329" s="1038">
        <v>51</v>
      </c>
      <c r="W329" s="1036">
        <v>0</v>
      </c>
      <c r="X329" s="1037">
        <v>8240</v>
      </c>
      <c r="Y329" s="1039">
        <v>8800</v>
      </c>
      <c r="Z329" s="1040">
        <v>5.4545454545454541</v>
      </c>
      <c r="AA329" s="1040">
        <v>39</v>
      </c>
      <c r="AB329" s="1199">
        <v>1</v>
      </c>
      <c r="AC329" s="1040">
        <v>85.287499999999994</v>
      </c>
      <c r="AD329" s="1040">
        <v>4.875</v>
      </c>
      <c r="AE329" s="1040">
        <v>4.875</v>
      </c>
      <c r="AF329" s="1041" t="s">
        <v>236</v>
      </c>
      <c r="AG329" s="1041">
        <v>1</v>
      </c>
      <c r="AH329" s="1042" t="s">
        <v>16298</v>
      </c>
      <c r="AI329" s="1060" t="s">
        <v>15435</v>
      </c>
      <c r="AJ329" s="1043" t="s">
        <v>16258</v>
      </c>
      <c r="AK329" s="1200" t="s">
        <v>16258</v>
      </c>
      <c r="AL329" s="1060">
        <v>55</v>
      </c>
      <c r="AM329" s="1404">
        <v>46014</v>
      </c>
      <c r="AN329" s="1404">
        <v>46015</v>
      </c>
      <c r="AO329" s="1404"/>
      <c r="AP329" s="1404"/>
      <c r="AQ329" s="1404"/>
      <c r="AR329" s="1044"/>
      <c r="AS329" s="1034" t="s">
        <v>16629</v>
      </c>
      <c r="AT329" s="1034" t="s">
        <v>16628</v>
      </c>
      <c r="AU329" s="1034" t="s">
        <v>16630</v>
      </c>
      <c r="AV329" s="1034">
        <v>5.747695199999999</v>
      </c>
    </row>
    <row r="330" spans="1:48">
      <c r="A330" s="1030">
        <v>46030</v>
      </c>
      <c r="B330" s="1031" t="s">
        <v>237</v>
      </c>
      <c r="C330" s="1031" t="s">
        <v>16539</v>
      </c>
      <c r="D330" s="1032" t="s">
        <v>646</v>
      </c>
      <c r="E330" s="1033" t="s">
        <v>473</v>
      </c>
      <c r="F330" s="1034" t="s">
        <v>16538</v>
      </c>
      <c r="G330" s="1034">
        <v>650</v>
      </c>
      <c r="H330" s="1034" t="s">
        <v>15728</v>
      </c>
      <c r="I330" s="1035">
        <v>5.5</v>
      </c>
      <c r="J330" s="1038">
        <v>38</v>
      </c>
      <c r="K330" s="1036">
        <v>0</v>
      </c>
      <c r="L330" s="1037">
        <v>8430</v>
      </c>
      <c r="M330" s="1039">
        <v>8800</v>
      </c>
      <c r="N330" s="1038">
        <v>20</v>
      </c>
      <c r="O330" s="1036">
        <v>0</v>
      </c>
      <c r="P330" s="1037">
        <v>8700</v>
      </c>
      <c r="Q330" s="1039">
        <v>8800</v>
      </c>
      <c r="R330" s="1038">
        <v>20</v>
      </c>
      <c r="S330" s="1036">
        <v>0</v>
      </c>
      <c r="T330" s="1037">
        <v>8890</v>
      </c>
      <c r="U330" s="1039">
        <v>9070</v>
      </c>
      <c r="V330" s="1038">
        <v>20</v>
      </c>
      <c r="W330" s="1036">
        <v>0</v>
      </c>
      <c r="X330" s="1037">
        <v>9070</v>
      </c>
      <c r="Y330" s="1039">
        <v>7590</v>
      </c>
      <c r="Z330" s="1040">
        <v>5.4135338345864659</v>
      </c>
      <c r="AA330" s="1040">
        <v>32.666666666666664</v>
      </c>
      <c r="AB330" s="1199">
        <v>1</v>
      </c>
      <c r="AC330" s="1040">
        <v>86.6875</v>
      </c>
      <c r="AD330" s="1040">
        <v>4.083333333333333</v>
      </c>
      <c r="AE330" s="1040">
        <v>4.083333333333333</v>
      </c>
      <c r="AF330" s="1041" t="s">
        <v>236</v>
      </c>
      <c r="AG330" s="1041">
        <v>1</v>
      </c>
      <c r="AH330" s="1042" t="s">
        <v>16298</v>
      </c>
      <c r="AI330" s="1060" t="s">
        <v>15435</v>
      </c>
      <c r="AJ330" s="1043" t="s">
        <v>16258</v>
      </c>
      <c r="AK330" s="1200" t="s">
        <v>16258</v>
      </c>
      <c r="AL330" s="1060">
        <v>55</v>
      </c>
      <c r="AM330" s="1404">
        <v>46027</v>
      </c>
      <c r="AN330" s="1404">
        <v>46028</v>
      </c>
      <c r="AO330" s="1404"/>
      <c r="AP330" s="1404"/>
      <c r="AQ330" s="1404"/>
      <c r="AR330" s="1044"/>
      <c r="AS330" s="1034" t="s">
        <v>16629</v>
      </c>
      <c r="AT330" s="1034" t="s">
        <v>16628</v>
      </c>
      <c r="AU330" s="1034" t="s">
        <v>16630</v>
      </c>
      <c r="AV330" s="1034">
        <v>5.8420439999999996</v>
      </c>
    </row>
    <row r="331" spans="1:48">
      <c r="A331" s="1030">
        <v>46030</v>
      </c>
      <c r="B331" s="1031" t="s">
        <v>238</v>
      </c>
      <c r="C331" s="1031" t="s">
        <v>16565</v>
      </c>
      <c r="D331" s="1032"/>
      <c r="E331" s="1033" t="s">
        <v>682</v>
      </c>
      <c r="F331" s="1034" t="s">
        <v>16567</v>
      </c>
      <c r="G331" s="1034">
        <v>600</v>
      </c>
      <c r="H331" s="1034" t="s">
        <v>16568</v>
      </c>
      <c r="I331" s="1035">
        <v>5.5</v>
      </c>
      <c r="J331" s="1038"/>
      <c r="K331" s="1036"/>
      <c r="L331" s="1037" t="s">
        <v>16274</v>
      </c>
      <c r="M331" s="1039"/>
      <c r="N331" s="1038"/>
      <c r="O331" s="1036"/>
      <c r="P331" s="1037" t="s">
        <v>16295</v>
      </c>
      <c r="Q331" s="1039"/>
      <c r="R331" s="1038">
        <v>0</v>
      </c>
      <c r="S331" s="1036">
        <v>0</v>
      </c>
      <c r="T331" s="1037">
        <v>8060</v>
      </c>
      <c r="U331" s="1039"/>
      <c r="V331" s="1038">
        <v>5</v>
      </c>
      <c r="W331" s="1036">
        <v>0</v>
      </c>
      <c r="X331" s="1037">
        <v>6300</v>
      </c>
      <c r="Y331" s="1039"/>
      <c r="Z331" s="1040">
        <v>4.9484536082474229</v>
      </c>
      <c r="AA331" s="1040" t="s">
        <v>660</v>
      </c>
      <c r="AB331" s="1199" t="s">
        <v>420</v>
      </c>
      <c r="AC331" s="1040" t="s">
        <v>420</v>
      </c>
      <c r="AD331" s="1040" t="s">
        <v>420</v>
      </c>
      <c r="AE331" s="1040" t="s">
        <v>420</v>
      </c>
      <c r="AF331" s="1041" t="s">
        <v>236</v>
      </c>
      <c r="AG331" s="1041">
        <v>2</v>
      </c>
      <c r="AH331" s="1042" t="s">
        <v>16320</v>
      </c>
      <c r="AI331" s="1060" t="s">
        <v>16151</v>
      </c>
      <c r="AJ331" s="1043" t="s">
        <v>16289</v>
      </c>
      <c r="AK331" s="1200" t="s">
        <v>16289</v>
      </c>
      <c r="AL331" s="1060">
        <v>56</v>
      </c>
      <c r="AM331" s="1404">
        <v>45965</v>
      </c>
      <c r="AN331" s="1404">
        <v>45966</v>
      </c>
      <c r="AO331" s="1404">
        <v>45967</v>
      </c>
      <c r="AP331" s="1404"/>
      <c r="AQ331" s="1404"/>
      <c r="AR331" s="1044"/>
      <c r="AS331" s="1034" t="s">
        <v>16629</v>
      </c>
      <c r="AT331" s="1034" t="s">
        <v>16626</v>
      </c>
      <c r="AU331" s="1034" t="s">
        <v>16630</v>
      </c>
      <c r="AV331" s="1034" t="s">
        <v>420</v>
      </c>
    </row>
    <row r="332" spans="1:48">
      <c r="A332" s="1030">
        <v>46030</v>
      </c>
      <c r="B332" s="1031" t="s">
        <v>238</v>
      </c>
      <c r="C332" s="1031" t="s">
        <v>16647</v>
      </c>
      <c r="D332" s="1032"/>
      <c r="E332" s="1033" t="s">
        <v>5099</v>
      </c>
      <c r="F332" s="1034" t="s">
        <v>16579</v>
      </c>
      <c r="G332" s="1034">
        <v>500</v>
      </c>
      <c r="H332" s="1034" t="s">
        <v>887</v>
      </c>
      <c r="I332" s="1035">
        <v>4</v>
      </c>
      <c r="J332" s="1038">
        <v>28</v>
      </c>
      <c r="K332" s="1036">
        <v>0</v>
      </c>
      <c r="L332" s="1037">
        <v>7130</v>
      </c>
      <c r="M332" s="1039"/>
      <c r="N332" s="1038">
        <v>0</v>
      </c>
      <c r="O332" s="1036">
        <v>0</v>
      </c>
      <c r="P332" s="1037">
        <v>6760</v>
      </c>
      <c r="Q332" s="1039"/>
      <c r="R332" s="1038">
        <v>12</v>
      </c>
      <c r="S332" s="1036">
        <v>0</v>
      </c>
      <c r="T332" s="1037"/>
      <c r="U332" s="1039">
        <v>7590</v>
      </c>
      <c r="V332" s="1038">
        <v>18</v>
      </c>
      <c r="W332" s="1036">
        <v>0</v>
      </c>
      <c r="X332" s="1037"/>
      <c r="Y332" s="1039">
        <v>8330</v>
      </c>
      <c r="Z332" s="1040">
        <v>2.9568788501026693</v>
      </c>
      <c r="AA332" s="1040">
        <v>38.666666666666664</v>
      </c>
      <c r="AB332" s="1199">
        <v>1</v>
      </c>
      <c r="AC332" s="1040">
        <v>74.525000000000006</v>
      </c>
      <c r="AD332" s="1040">
        <v>4.833333333333333</v>
      </c>
      <c r="AE332" s="1040">
        <v>4.833333333333333</v>
      </c>
      <c r="AF332" s="1041" t="s">
        <v>236</v>
      </c>
      <c r="AG332" s="1041">
        <v>2</v>
      </c>
      <c r="AH332" s="1042" t="s">
        <v>16320</v>
      </c>
      <c r="AI332" s="1060" t="s">
        <v>16151</v>
      </c>
      <c r="AJ332" s="1043" t="s">
        <v>16289</v>
      </c>
      <c r="AK332" s="1200" t="s">
        <v>16289</v>
      </c>
      <c r="AL332" s="1060">
        <v>49.54</v>
      </c>
      <c r="AM332" s="1404">
        <v>45906</v>
      </c>
      <c r="AN332" s="1404">
        <v>45913</v>
      </c>
      <c r="AO332" s="1404">
        <v>45993</v>
      </c>
      <c r="AP332" s="1404">
        <v>45994</v>
      </c>
      <c r="AQ332" s="1404">
        <v>46000</v>
      </c>
      <c r="AR332" s="1044"/>
      <c r="AS332" s="1034" t="s">
        <v>16625</v>
      </c>
      <c r="AT332" s="1034" t="s">
        <v>16626</v>
      </c>
      <c r="AU332" s="1034" t="s">
        <v>16630</v>
      </c>
      <c r="AV332" s="1034">
        <v>0.96584399999999992</v>
      </c>
    </row>
    <row r="333" spans="1:48">
      <c r="A333" s="1030">
        <v>46030</v>
      </c>
      <c r="B333" s="1031" t="s">
        <v>239</v>
      </c>
      <c r="C333" s="1031" t="s">
        <v>16513</v>
      </c>
      <c r="D333" s="1032" t="s">
        <v>646</v>
      </c>
      <c r="E333" s="1033" t="s">
        <v>473</v>
      </c>
      <c r="F333" s="1034" t="s">
        <v>16514</v>
      </c>
      <c r="G333" s="1034">
        <v>670</v>
      </c>
      <c r="H333" s="1034" t="s">
        <v>666</v>
      </c>
      <c r="I333" s="1035">
        <v>5.5</v>
      </c>
      <c r="J333" s="1038">
        <v>43</v>
      </c>
      <c r="K333" s="1036">
        <v>0</v>
      </c>
      <c r="L333" s="1037">
        <v>8060</v>
      </c>
      <c r="M333" s="1039">
        <v>7960</v>
      </c>
      <c r="N333" s="1038">
        <v>12</v>
      </c>
      <c r="O333" s="1036">
        <v>0</v>
      </c>
      <c r="P333" s="1037">
        <v>7220</v>
      </c>
      <c r="Q333" s="1039">
        <v>7690</v>
      </c>
      <c r="R333" s="1038">
        <v>7</v>
      </c>
      <c r="S333" s="1036">
        <v>0</v>
      </c>
      <c r="T333" s="1037">
        <v>6670</v>
      </c>
      <c r="U333" s="1039">
        <v>7500</v>
      </c>
      <c r="V333" s="1038"/>
      <c r="W333" s="1036"/>
      <c r="X333" s="1037" t="s">
        <v>16112</v>
      </c>
      <c r="Y333" s="1039"/>
      <c r="Z333" s="1040">
        <v>5.5813953488372094</v>
      </c>
      <c r="AA333" s="1040">
        <v>20.666666666666668</v>
      </c>
      <c r="AB333" s="1199">
        <v>1</v>
      </c>
      <c r="AC333" s="1040">
        <v>75.166666666666671</v>
      </c>
      <c r="AD333" s="1040">
        <v>2.5833333333333335</v>
      </c>
      <c r="AE333" s="1040">
        <v>2.5833333333333335</v>
      </c>
      <c r="AF333" s="1041" t="s">
        <v>236</v>
      </c>
      <c r="AG333" s="1041">
        <v>1</v>
      </c>
      <c r="AH333" s="1042" t="s">
        <v>16298</v>
      </c>
      <c r="AI333" s="1060" t="s">
        <v>15435</v>
      </c>
      <c r="AJ333" s="1043" t="s">
        <v>16258</v>
      </c>
      <c r="AK333" s="1200" t="s">
        <v>16258</v>
      </c>
      <c r="AL333" s="1060">
        <v>56</v>
      </c>
      <c r="AM333" s="1404">
        <v>46025</v>
      </c>
      <c r="AN333" s="1404">
        <v>46026</v>
      </c>
      <c r="AO333" s="1404">
        <v>46028</v>
      </c>
      <c r="AP333" s="1404"/>
      <c r="AQ333" s="1404"/>
      <c r="AR333" s="1044"/>
      <c r="AS333" s="1034" t="s">
        <v>16629</v>
      </c>
      <c r="AT333" s="1034" t="s">
        <v>16628</v>
      </c>
      <c r="AU333" s="1034" t="s">
        <v>16630</v>
      </c>
      <c r="AV333" s="1034">
        <v>5.2214976000000002</v>
      </c>
    </row>
    <row r="334" spans="1:48">
      <c r="A334" s="1030">
        <v>46030</v>
      </c>
      <c r="B334" s="1031" t="s">
        <v>389</v>
      </c>
      <c r="C334" s="1031" t="s">
        <v>16566</v>
      </c>
      <c r="D334" s="1032"/>
      <c r="E334" s="1033" t="s">
        <v>737</v>
      </c>
      <c r="F334" s="1034" t="s">
        <v>16574</v>
      </c>
      <c r="G334" s="1034">
        <v>650</v>
      </c>
      <c r="H334" s="1034" t="s">
        <v>662</v>
      </c>
      <c r="I334" s="1035">
        <v>5.5</v>
      </c>
      <c r="J334" s="1038">
        <v>30</v>
      </c>
      <c r="K334" s="1036">
        <v>0</v>
      </c>
      <c r="L334" s="1037">
        <v>8800</v>
      </c>
      <c r="M334" s="1039"/>
      <c r="N334" s="1038">
        <v>0</v>
      </c>
      <c r="O334" s="1036">
        <v>0</v>
      </c>
      <c r="P334" s="1037">
        <v>7410</v>
      </c>
      <c r="Q334" s="1039"/>
      <c r="R334" s="1038">
        <v>20</v>
      </c>
      <c r="S334" s="1036">
        <v>0</v>
      </c>
      <c r="T334" s="1037">
        <v>8060</v>
      </c>
      <c r="U334" s="1039"/>
      <c r="V334" s="1038">
        <v>25</v>
      </c>
      <c r="W334" s="1036">
        <v>0</v>
      </c>
      <c r="X334" s="1037">
        <v>8700</v>
      </c>
      <c r="Y334" s="1039"/>
      <c r="Z334" s="1040">
        <v>5.4135338345864659</v>
      </c>
      <c r="AA334" s="1040">
        <v>50</v>
      </c>
      <c r="AB334" s="1199">
        <v>1</v>
      </c>
      <c r="AC334" s="1040">
        <v>82.424999999999997</v>
      </c>
      <c r="AD334" s="1040">
        <v>6.25</v>
      </c>
      <c r="AE334" s="1040">
        <v>6.25</v>
      </c>
      <c r="AF334" s="1041" t="s">
        <v>236</v>
      </c>
      <c r="AG334" s="1041">
        <v>2</v>
      </c>
      <c r="AH334" s="1042" t="s">
        <v>16320</v>
      </c>
      <c r="AI334" s="1060" t="s">
        <v>16151</v>
      </c>
      <c r="AJ334" s="1043" t="s">
        <v>16289</v>
      </c>
      <c r="AK334" s="1200" t="s">
        <v>16289</v>
      </c>
      <c r="AL334" s="1060">
        <v>54</v>
      </c>
      <c r="AM334" s="1404">
        <v>45998</v>
      </c>
      <c r="AN334" s="1404">
        <v>45999</v>
      </c>
      <c r="AO334" s="1404"/>
      <c r="AP334" s="1404"/>
      <c r="AQ334" s="1404"/>
      <c r="AR334" s="1044"/>
      <c r="AS334" s="1034" t="s">
        <v>16629</v>
      </c>
      <c r="AT334" s="1034" t="s">
        <v>16626</v>
      </c>
      <c r="AU334" s="1034" t="s">
        <v>16630</v>
      </c>
      <c r="AV334" s="1034">
        <v>2.7773927999999999</v>
      </c>
    </row>
    <row r="335" spans="1:48">
      <c r="A335" s="1030">
        <v>46030</v>
      </c>
      <c r="B335" s="1031" t="s">
        <v>389</v>
      </c>
      <c r="C335" s="1031" t="s">
        <v>16533</v>
      </c>
      <c r="D335" s="1032"/>
      <c r="E335" s="1033" t="s">
        <v>473</v>
      </c>
      <c r="F335" s="1034" t="s">
        <v>16146</v>
      </c>
      <c r="G335" s="1034">
        <v>700</v>
      </c>
      <c r="H335" s="1034" t="s">
        <v>833</v>
      </c>
      <c r="I335" s="1035">
        <v>5.5</v>
      </c>
      <c r="J335" s="1038">
        <v>23</v>
      </c>
      <c r="K335" s="1036">
        <v>0</v>
      </c>
      <c r="L335" s="1037">
        <v>8980</v>
      </c>
      <c r="M335" s="1039"/>
      <c r="N335" s="1038">
        <v>18</v>
      </c>
      <c r="O335" s="1036">
        <v>0</v>
      </c>
      <c r="P335" s="1037">
        <v>8430</v>
      </c>
      <c r="Q335" s="1039"/>
      <c r="R335" s="1038">
        <v>18</v>
      </c>
      <c r="S335" s="1036">
        <v>0</v>
      </c>
      <c r="T335" s="1037"/>
      <c r="U335" s="1039">
        <v>9350</v>
      </c>
      <c r="V335" s="1038">
        <v>20</v>
      </c>
      <c r="W335" s="1036">
        <v>0</v>
      </c>
      <c r="X335" s="1037"/>
      <c r="Y335" s="1039">
        <v>9540</v>
      </c>
      <c r="Z335" s="1040">
        <v>5.9016393442622954</v>
      </c>
      <c r="AA335" s="1040">
        <v>52.666666666666664</v>
      </c>
      <c r="AB335" s="1199">
        <v>1</v>
      </c>
      <c r="AC335" s="1040">
        <v>90.75</v>
      </c>
      <c r="AD335" s="1040">
        <v>6.583333333333333</v>
      </c>
      <c r="AE335" s="1040">
        <v>6.583333333333333</v>
      </c>
      <c r="AF335" s="1041" t="s">
        <v>236</v>
      </c>
      <c r="AG335" s="1041">
        <v>2</v>
      </c>
      <c r="AH335" s="1042" t="s">
        <v>16320</v>
      </c>
      <c r="AI335" s="1060" t="s">
        <v>16151</v>
      </c>
      <c r="AJ335" s="1043" t="s">
        <v>16289</v>
      </c>
      <c r="AK335" s="1200" t="s">
        <v>16289</v>
      </c>
      <c r="AL335" s="1060">
        <v>53</v>
      </c>
      <c r="AM335" s="1404">
        <v>46021</v>
      </c>
      <c r="AN335" s="1404">
        <v>46022</v>
      </c>
      <c r="AO335" s="1404">
        <v>46023</v>
      </c>
      <c r="AP335" s="1404">
        <v>46024</v>
      </c>
      <c r="AQ335" s="1404"/>
      <c r="AR335" s="1044"/>
      <c r="AS335" s="1034" t="s">
        <v>16629</v>
      </c>
      <c r="AT335" s="1034" t="s">
        <v>16626</v>
      </c>
      <c r="AU335" s="1034" t="s">
        <v>16630</v>
      </c>
      <c r="AV335" s="1034">
        <v>3.2931360000000001</v>
      </c>
    </row>
    <row r="336" spans="1:48">
      <c r="A336" s="1030">
        <v>46030</v>
      </c>
      <c r="B336" s="1031" t="s">
        <v>418</v>
      </c>
      <c r="C336" s="1031" t="s">
        <v>16513</v>
      </c>
      <c r="D336" s="1032" t="s">
        <v>646</v>
      </c>
      <c r="E336" s="1033" t="s">
        <v>473</v>
      </c>
      <c r="F336" s="1034" t="s">
        <v>16514</v>
      </c>
      <c r="G336" s="1034">
        <v>670</v>
      </c>
      <c r="H336" s="1034" t="s">
        <v>666</v>
      </c>
      <c r="I336" s="1035">
        <v>5.5</v>
      </c>
      <c r="J336" s="1038">
        <v>21</v>
      </c>
      <c r="K336" s="1036">
        <v>0</v>
      </c>
      <c r="L336" s="1037">
        <v>8700</v>
      </c>
      <c r="M336" s="1039">
        <v>8060</v>
      </c>
      <c r="N336" s="1038">
        <v>0</v>
      </c>
      <c r="O336" s="1036">
        <v>0</v>
      </c>
      <c r="P336" s="1037">
        <v>7220</v>
      </c>
      <c r="Q336" s="1039">
        <v>6020</v>
      </c>
      <c r="R336" s="1038">
        <v>14</v>
      </c>
      <c r="S336" s="1036">
        <v>0</v>
      </c>
      <c r="T336" s="1037">
        <v>8060</v>
      </c>
      <c r="U336" s="1039">
        <v>5740</v>
      </c>
      <c r="V336" s="1038">
        <v>67</v>
      </c>
      <c r="W336" s="1036">
        <v>0</v>
      </c>
      <c r="X336" s="1037">
        <v>9440</v>
      </c>
      <c r="Y336" s="1039">
        <v>8730</v>
      </c>
      <c r="Z336" s="1040">
        <v>5.5813953488372094</v>
      </c>
      <c r="AA336" s="1040">
        <v>34</v>
      </c>
      <c r="AB336" s="1199">
        <v>1</v>
      </c>
      <c r="AC336" s="1040">
        <v>77.462500000000006</v>
      </c>
      <c r="AD336" s="1040">
        <v>4.25</v>
      </c>
      <c r="AE336" s="1040">
        <v>4.25</v>
      </c>
      <c r="AF336" s="1041" t="s">
        <v>236</v>
      </c>
      <c r="AG336" s="1041">
        <v>1</v>
      </c>
      <c r="AH336" s="1042" t="s">
        <v>16320</v>
      </c>
      <c r="AI336" s="1060" t="s">
        <v>16151</v>
      </c>
      <c r="AJ336" s="1043" t="s">
        <v>16289</v>
      </c>
      <c r="AK336" s="1200" t="s">
        <v>16289</v>
      </c>
      <c r="AL336" s="1060">
        <v>56</v>
      </c>
      <c r="AM336" s="1404">
        <v>0</v>
      </c>
      <c r="AN336" s="1404">
        <v>46026</v>
      </c>
      <c r="AO336" s="1404">
        <v>46027</v>
      </c>
      <c r="AP336" s="1404">
        <v>46028</v>
      </c>
      <c r="AQ336" s="1404"/>
      <c r="AR336" s="1044"/>
      <c r="AS336" s="1034" t="s">
        <v>16629</v>
      </c>
      <c r="AT336" s="1034" t="s">
        <v>16628</v>
      </c>
      <c r="AU336" s="1034" t="s">
        <v>16630</v>
      </c>
      <c r="AV336" s="1034">
        <v>5.3809790400000015</v>
      </c>
    </row>
    <row r="337" spans="1:48">
      <c r="A337" s="1030">
        <v>46030</v>
      </c>
      <c r="B337" s="1031" t="s">
        <v>240</v>
      </c>
      <c r="C337" s="1031" t="s">
        <v>645</v>
      </c>
      <c r="D337" s="1032"/>
      <c r="E337" s="1033" t="s">
        <v>420</v>
      </c>
      <c r="F337" s="1034" t="s">
        <v>420</v>
      </c>
      <c r="G337" s="1034" t="s">
        <v>420</v>
      </c>
      <c r="H337" s="1034" t="s">
        <v>420</v>
      </c>
      <c r="I337" s="1035" t="s">
        <v>420</v>
      </c>
      <c r="J337" s="1038"/>
      <c r="K337" s="1036"/>
      <c r="L337" s="1037" t="s">
        <v>16270</v>
      </c>
      <c r="M337" s="1039"/>
      <c r="N337" s="1038"/>
      <c r="O337" s="1036"/>
      <c r="P337" s="1037" t="s">
        <v>16270</v>
      </c>
      <c r="Q337" s="1039"/>
      <c r="R337" s="1038"/>
      <c r="S337" s="1036"/>
      <c r="T337" s="1037" t="s">
        <v>16270</v>
      </c>
      <c r="U337" s="1039"/>
      <c r="V337" s="1038"/>
      <c r="W337" s="1036"/>
      <c r="X337" s="1037" t="s">
        <v>16270</v>
      </c>
      <c r="Y337" s="1039"/>
      <c r="Z337" s="1240" t="s">
        <v>420</v>
      </c>
      <c r="AA337" s="1240" t="s">
        <v>420</v>
      </c>
      <c r="AB337" s="1241" t="s">
        <v>420</v>
      </c>
      <c r="AC337" s="1240"/>
      <c r="AD337" s="1240" t="s">
        <v>420</v>
      </c>
      <c r="AE337" s="1240" t="s">
        <v>420</v>
      </c>
      <c r="AF337" s="1242" t="s">
        <v>241</v>
      </c>
      <c r="AG337" s="1242">
        <v>12</v>
      </c>
      <c r="AH337" s="1042" t="s">
        <v>16297</v>
      </c>
      <c r="AI337" s="1060" t="s">
        <v>845</v>
      </c>
      <c r="AJ337" s="1060" t="s">
        <v>16271</v>
      </c>
      <c r="AK337" s="1200" t="s">
        <v>16271</v>
      </c>
      <c r="AL337" s="1060"/>
      <c r="AM337" s="1404"/>
      <c r="AN337" s="1404"/>
      <c r="AO337" s="1404"/>
      <c r="AP337" s="1404"/>
      <c r="AQ337" s="1404"/>
      <c r="AR337" s="1044"/>
      <c r="AS337" s="1034" t="s">
        <v>16625</v>
      </c>
      <c r="AT337" s="1034" t="s">
        <v>16636</v>
      </c>
      <c r="AU337" s="1034" t="s">
        <v>420</v>
      </c>
      <c r="AV337" s="1034" t="s">
        <v>420</v>
      </c>
    </row>
    <row r="338" spans="1:48">
      <c r="A338" s="1030">
        <v>46030</v>
      </c>
      <c r="B338" s="1031" t="s">
        <v>16640</v>
      </c>
      <c r="C338" s="1031" t="s">
        <v>386</v>
      </c>
      <c r="D338" s="1032"/>
      <c r="E338" s="1033" t="s">
        <v>420</v>
      </c>
      <c r="F338" s="1034" t="s">
        <v>420</v>
      </c>
      <c r="G338" s="1034" t="s">
        <v>420</v>
      </c>
      <c r="H338" s="1034" t="s">
        <v>420</v>
      </c>
      <c r="I338" s="1035" t="s">
        <v>420</v>
      </c>
      <c r="J338" s="1036"/>
      <c r="K338" s="1036"/>
      <c r="L338" s="1037" t="s">
        <v>16641</v>
      </c>
      <c r="M338" s="1037"/>
      <c r="N338" s="1038"/>
      <c r="O338" s="1036"/>
      <c r="P338" s="1037" t="s">
        <v>386</v>
      </c>
      <c r="Q338" s="1037"/>
      <c r="R338" s="1038"/>
      <c r="S338" s="1036"/>
      <c r="T338" s="1037" t="s">
        <v>386</v>
      </c>
      <c r="U338" s="1037"/>
      <c r="V338" s="1038"/>
      <c r="W338" s="1036"/>
      <c r="X338" s="1037" t="s">
        <v>386</v>
      </c>
      <c r="Y338" s="1039"/>
      <c r="Z338" s="1240" t="s">
        <v>420</v>
      </c>
      <c r="AA338" s="1240" t="s">
        <v>420</v>
      </c>
      <c r="AB338" s="1241" t="s">
        <v>420</v>
      </c>
      <c r="AC338" s="1240"/>
      <c r="AD338" s="1240" t="s">
        <v>420</v>
      </c>
      <c r="AE338" s="1240" t="s">
        <v>420</v>
      </c>
      <c r="AF338" s="1242" t="s">
        <v>241</v>
      </c>
      <c r="AG338" s="1242">
        <v>5</v>
      </c>
      <c r="AH338" s="1042" t="s">
        <v>16297</v>
      </c>
      <c r="AI338" s="1060" t="s">
        <v>845</v>
      </c>
      <c r="AJ338" s="1060" t="s">
        <v>16271</v>
      </c>
      <c r="AK338" s="1200" t="s">
        <v>16271</v>
      </c>
      <c r="AL338" s="1060"/>
      <c r="AM338" s="1404"/>
      <c r="AN338" s="1404"/>
      <c r="AO338" s="1404"/>
      <c r="AP338" s="1404"/>
      <c r="AQ338" s="1404"/>
      <c r="AR338" s="1044"/>
      <c r="AS338" s="1034" t="s">
        <v>16625</v>
      </c>
      <c r="AT338" s="1034" t="s">
        <v>16635</v>
      </c>
      <c r="AU338" s="1034" t="s">
        <v>420</v>
      </c>
      <c r="AV338" s="1034" t="s">
        <v>420</v>
      </c>
    </row>
    <row r="339" spans="1:48">
      <c r="A339" s="1030">
        <v>46030</v>
      </c>
      <c r="B339" s="1031" t="s">
        <v>464</v>
      </c>
      <c r="C339" s="1045" t="s">
        <v>645</v>
      </c>
      <c r="D339" s="1032"/>
      <c r="E339" s="1033" t="s">
        <v>420</v>
      </c>
      <c r="F339" s="1034" t="s">
        <v>420</v>
      </c>
      <c r="G339" s="1034" t="s">
        <v>420</v>
      </c>
      <c r="H339" s="1034" t="s">
        <v>420</v>
      </c>
      <c r="I339" s="1035" t="s">
        <v>420</v>
      </c>
      <c r="J339" s="1036"/>
      <c r="K339" s="1036"/>
      <c r="L339" s="1037" t="s">
        <v>645</v>
      </c>
      <c r="M339" s="1037"/>
      <c r="N339" s="1038"/>
      <c r="O339" s="1036"/>
      <c r="P339" s="1037" t="s">
        <v>645</v>
      </c>
      <c r="Q339" s="1037"/>
      <c r="R339" s="1038"/>
      <c r="S339" s="1036"/>
      <c r="T339" s="1037" t="s">
        <v>645</v>
      </c>
      <c r="U339" s="1037"/>
      <c r="V339" s="1038"/>
      <c r="W339" s="1036"/>
      <c r="X339" s="1037" t="s">
        <v>645</v>
      </c>
      <c r="Y339" s="1039"/>
      <c r="Z339" s="1040" t="s">
        <v>420</v>
      </c>
      <c r="AA339" s="1040" t="s">
        <v>645</v>
      </c>
      <c r="AB339" s="1199" t="s">
        <v>420</v>
      </c>
      <c r="AC339" s="1040" t="s">
        <v>420</v>
      </c>
      <c r="AD339" s="1040" t="s">
        <v>420</v>
      </c>
      <c r="AE339" s="1040" t="s">
        <v>420</v>
      </c>
      <c r="AF339" s="1041" t="s">
        <v>243</v>
      </c>
      <c r="AG339" s="1041">
        <v>1</v>
      </c>
      <c r="AH339" s="1042" t="s">
        <v>654</v>
      </c>
      <c r="AI339" s="1043" t="s">
        <v>654</v>
      </c>
      <c r="AJ339" s="1043" t="s">
        <v>654</v>
      </c>
      <c r="AK339" s="1200" t="s">
        <v>654</v>
      </c>
      <c r="AL339" s="1060"/>
      <c r="AM339" s="1404"/>
      <c r="AN339" s="1404"/>
      <c r="AO339" s="1404"/>
      <c r="AP339" s="1404"/>
      <c r="AQ339" s="1404"/>
      <c r="AR339" s="1044"/>
      <c r="AS339" s="1034" t="s">
        <v>16625</v>
      </c>
      <c r="AT339" s="1034" t="s">
        <v>16628</v>
      </c>
      <c r="AU339" s="1034" t="s">
        <v>420</v>
      </c>
      <c r="AV339" s="1034" t="s">
        <v>420</v>
      </c>
    </row>
    <row r="340" spans="1:48">
      <c r="A340" s="1030">
        <v>46030</v>
      </c>
      <c r="B340" s="1031" t="s">
        <v>16279</v>
      </c>
      <c r="C340" s="1045" t="s">
        <v>645</v>
      </c>
      <c r="D340" s="1032"/>
      <c r="E340" s="1033" t="s">
        <v>420</v>
      </c>
      <c r="F340" s="1034" t="s">
        <v>420</v>
      </c>
      <c r="G340" s="1034" t="s">
        <v>420</v>
      </c>
      <c r="H340" s="1034" t="s">
        <v>420</v>
      </c>
      <c r="I340" s="1035" t="s">
        <v>420</v>
      </c>
      <c r="J340" s="1036"/>
      <c r="K340" s="1036"/>
      <c r="L340" s="1037" t="s">
        <v>645</v>
      </c>
      <c r="M340" s="1037"/>
      <c r="N340" s="1038"/>
      <c r="O340" s="1036"/>
      <c r="P340" s="1037" t="s">
        <v>645</v>
      </c>
      <c r="Q340" s="1037"/>
      <c r="R340" s="1038"/>
      <c r="S340" s="1036"/>
      <c r="T340" s="1037" t="s">
        <v>645</v>
      </c>
      <c r="U340" s="1037"/>
      <c r="V340" s="1038"/>
      <c r="W340" s="1036"/>
      <c r="X340" s="1037" t="s">
        <v>645</v>
      </c>
      <c r="Y340" s="1039"/>
      <c r="Z340" s="1040" t="s">
        <v>420</v>
      </c>
      <c r="AA340" s="1040" t="s">
        <v>645</v>
      </c>
      <c r="AB340" s="1199" t="s">
        <v>420</v>
      </c>
      <c r="AC340" s="1040" t="s">
        <v>420</v>
      </c>
      <c r="AD340" s="1040" t="s">
        <v>420</v>
      </c>
      <c r="AE340" s="1040" t="s">
        <v>420</v>
      </c>
      <c r="AF340" s="1041" t="s">
        <v>243</v>
      </c>
      <c r="AG340" s="1041">
        <v>1</v>
      </c>
      <c r="AH340" s="1042" t="s">
        <v>654</v>
      </c>
      <c r="AI340" s="1043" t="s">
        <v>654</v>
      </c>
      <c r="AJ340" s="1043" t="s">
        <v>654</v>
      </c>
      <c r="AK340" s="1200" t="s">
        <v>654</v>
      </c>
      <c r="AL340" s="1060"/>
      <c r="AM340" s="1404"/>
      <c r="AN340" s="1404"/>
      <c r="AO340" s="1404"/>
      <c r="AP340" s="1404"/>
      <c r="AQ340" s="1404"/>
      <c r="AR340" s="1044"/>
      <c r="AS340" s="1034" t="s">
        <v>16625</v>
      </c>
      <c r="AT340" s="1034" t="s">
        <v>16628</v>
      </c>
      <c r="AU340" s="1034" t="s">
        <v>420</v>
      </c>
      <c r="AV340" s="1034" t="s">
        <v>420</v>
      </c>
    </row>
    <row r="341" spans="1:48">
      <c r="A341" s="1030">
        <v>46030</v>
      </c>
      <c r="B341" s="1031" t="s">
        <v>16280</v>
      </c>
      <c r="C341" s="1045" t="s">
        <v>645</v>
      </c>
      <c r="D341" s="1032"/>
      <c r="E341" s="1033" t="s">
        <v>420</v>
      </c>
      <c r="F341" s="1034" t="s">
        <v>420</v>
      </c>
      <c r="G341" s="1034" t="s">
        <v>420</v>
      </c>
      <c r="H341" s="1034" t="s">
        <v>420</v>
      </c>
      <c r="I341" s="1035" t="s">
        <v>420</v>
      </c>
      <c r="J341" s="1036"/>
      <c r="K341" s="1036"/>
      <c r="L341" s="1037" t="s">
        <v>645</v>
      </c>
      <c r="M341" s="1037"/>
      <c r="N341" s="1038"/>
      <c r="O341" s="1036"/>
      <c r="P341" s="1037" t="s">
        <v>645</v>
      </c>
      <c r="Q341" s="1037"/>
      <c r="R341" s="1038"/>
      <c r="S341" s="1036"/>
      <c r="T341" s="1037" t="s">
        <v>645</v>
      </c>
      <c r="U341" s="1037"/>
      <c r="V341" s="1038"/>
      <c r="W341" s="1036"/>
      <c r="X341" s="1037" t="s">
        <v>645</v>
      </c>
      <c r="Y341" s="1039"/>
      <c r="Z341" s="1040" t="s">
        <v>420</v>
      </c>
      <c r="AA341" s="1040" t="s">
        <v>645</v>
      </c>
      <c r="AB341" s="1199" t="s">
        <v>420</v>
      </c>
      <c r="AC341" s="1040" t="s">
        <v>420</v>
      </c>
      <c r="AD341" s="1040" t="s">
        <v>420</v>
      </c>
      <c r="AE341" s="1040" t="s">
        <v>420</v>
      </c>
      <c r="AF341" s="1041" t="s">
        <v>243</v>
      </c>
      <c r="AG341" s="1041">
        <v>1</v>
      </c>
      <c r="AH341" s="1042" t="s">
        <v>654</v>
      </c>
      <c r="AI341" s="1043" t="s">
        <v>654</v>
      </c>
      <c r="AJ341" s="1043" t="s">
        <v>654</v>
      </c>
      <c r="AK341" s="1200" t="s">
        <v>654</v>
      </c>
      <c r="AL341" s="1060"/>
      <c r="AM341" s="1404"/>
      <c r="AN341" s="1404"/>
      <c r="AO341" s="1404"/>
      <c r="AP341" s="1404"/>
      <c r="AQ341" s="1404"/>
      <c r="AR341" s="1044"/>
      <c r="AS341" s="1034" t="s">
        <v>16625</v>
      </c>
      <c r="AT341" s="1034" t="s">
        <v>16628</v>
      </c>
      <c r="AU341" s="1034" t="s">
        <v>420</v>
      </c>
      <c r="AV341" s="1034" t="s">
        <v>420</v>
      </c>
    </row>
    <row r="342" spans="1:48">
      <c r="A342" s="1030">
        <v>46030</v>
      </c>
      <c r="B342" s="1031" t="s">
        <v>16281</v>
      </c>
      <c r="C342" s="1045" t="s">
        <v>645</v>
      </c>
      <c r="D342" s="1032"/>
      <c r="E342" s="1033" t="s">
        <v>420</v>
      </c>
      <c r="F342" s="1034" t="s">
        <v>420</v>
      </c>
      <c r="G342" s="1034" t="s">
        <v>420</v>
      </c>
      <c r="H342" s="1034" t="s">
        <v>420</v>
      </c>
      <c r="I342" s="1035" t="s">
        <v>420</v>
      </c>
      <c r="J342" s="1036"/>
      <c r="K342" s="1036"/>
      <c r="L342" s="1037" t="s">
        <v>645</v>
      </c>
      <c r="M342" s="1037"/>
      <c r="N342" s="1038"/>
      <c r="O342" s="1036"/>
      <c r="P342" s="1037" t="s">
        <v>645</v>
      </c>
      <c r="Q342" s="1037"/>
      <c r="R342" s="1038"/>
      <c r="S342" s="1036"/>
      <c r="T342" s="1037" t="s">
        <v>645</v>
      </c>
      <c r="U342" s="1037"/>
      <c r="V342" s="1038"/>
      <c r="W342" s="1036"/>
      <c r="X342" s="1037" t="s">
        <v>645</v>
      </c>
      <c r="Y342" s="1039"/>
      <c r="Z342" s="1040" t="s">
        <v>420</v>
      </c>
      <c r="AA342" s="1040" t="s">
        <v>645</v>
      </c>
      <c r="AB342" s="1199" t="s">
        <v>420</v>
      </c>
      <c r="AC342" s="1040" t="s">
        <v>420</v>
      </c>
      <c r="AD342" s="1040" t="s">
        <v>420</v>
      </c>
      <c r="AE342" s="1040" t="s">
        <v>420</v>
      </c>
      <c r="AF342" s="1041" t="s">
        <v>243</v>
      </c>
      <c r="AG342" s="1041">
        <v>1</v>
      </c>
      <c r="AH342" s="1042" t="s">
        <v>16278</v>
      </c>
      <c r="AI342" s="1043" t="s">
        <v>654</v>
      </c>
      <c r="AJ342" s="1043" t="s">
        <v>654</v>
      </c>
      <c r="AK342" s="1200" t="s">
        <v>654</v>
      </c>
      <c r="AL342" s="1060"/>
      <c r="AM342" s="1404"/>
      <c r="AN342" s="1404"/>
      <c r="AO342" s="1404"/>
      <c r="AP342" s="1404"/>
      <c r="AQ342" s="1404"/>
      <c r="AR342" s="1044"/>
      <c r="AS342" s="1034" t="s">
        <v>16625</v>
      </c>
      <c r="AT342" s="1034" t="s">
        <v>16628</v>
      </c>
      <c r="AU342" s="1034" t="s">
        <v>420</v>
      </c>
      <c r="AV342" s="1034" t="s">
        <v>420</v>
      </c>
    </row>
    <row r="343" spans="1:48">
      <c r="A343" s="1030">
        <v>46030</v>
      </c>
      <c r="B343" s="1031" t="s">
        <v>16282</v>
      </c>
      <c r="C343" s="1045" t="s">
        <v>645</v>
      </c>
      <c r="D343" s="1032"/>
      <c r="E343" s="1033" t="s">
        <v>420</v>
      </c>
      <c r="F343" s="1034" t="s">
        <v>420</v>
      </c>
      <c r="G343" s="1034" t="s">
        <v>420</v>
      </c>
      <c r="H343" s="1034" t="s">
        <v>420</v>
      </c>
      <c r="I343" s="1035" t="s">
        <v>420</v>
      </c>
      <c r="J343" s="1036"/>
      <c r="K343" s="1036"/>
      <c r="L343" s="1037" t="s">
        <v>645</v>
      </c>
      <c r="M343" s="1037"/>
      <c r="N343" s="1038"/>
      <c r="O343" s="1036"/>
      <c r="P343" s="1037" t="s">
        <v>645</v>
      </c>
      <c r="Q343" s="1037"/>
      <c r="R343" s="1038"/>
      <c r="S343" s="1036"/>
      <c r="T343" s="1037" t="s">
        <v>645</v>
      </c>
      <c r="U343" s="1037"/>
      <c r="V343" s="1038"/>
      <c r="W343" s="1036"/>
      <c r="X343" s="1037" t="s">
        <v>645</v>
      </c>
      <c r="Y343" s="1039"/>
      <c r="Z343" s="1040" t="s">
        <v>420</v>
      </c>
      <c r="AA343" s="1040" t="s">
        <v>645</v>
      </c>
      <c r="AB343" s="1199" t="s">
        <v>420</v>
      </c>
      <c r="AC343" s="1040" t="s">
        <v>420</v>
      </c>
      <c r="AD343" s="1040" t="s">
        <v>420</v>
      </c>
      <c r="AE343" s="1040" t="s">
        <v>420</v>
      </c>
      <c r="AF343" s="1041" t="s">
        <v>243</v>
      </c>
      <c r="AG343" s="1041">
        <v>1</v>
      </c>
      <c r="AH343" s="1042" t="s">
        <v>654</v>
      </c>
      <c r="AI343" s="1043" t="s">
        <v>654</v>
      </c>
      <c r="AJ343" s="1043" t="s">
        <v>654</v>
      </c>
      <c r="AK343" s="1200" t="s">
        <v>654</v>
      </c>
      <c r="AL343" s="1060"/>
      <c r="AM343" s="1404"/>
      <c r="AN343" s="1404"/>
      <c r="AO343" s="1404"/>
      <c r="AP343" s="1404"/>
      <c r="AQ343" s="1404"/>
      <c r="AR343" s="1044"/>
      <c r="AS343" s="1034" t="s">
        <v>16625</v>
      </c>
      <c r="AT343" s="1034" t="s">
        <v>16628</v>
      </c>
      <c r="AU343" s="1034" t="s">
        <v>420</v>
      </c>
      <c r="AV343" s="1034" t="s">
        <v>420</v>
      </c>
    </row>
    <row r="344" spans="1:48">
      <c r="A344" s="1030">
        <v>46030</v>
      </c>
      <c r="B344" s="1031" t="s">
        <v>16283</v>
      </c>
      <c r="C344" s="1045" t="s">
        <v>645</v>
      </c>
      <c r="D344" s="1032"/>
      <c r="E344" s="1033" t="s">
        <v>420</v>
      </c>
      <c r="F344" s="1034" t="s">
        <v>420</v>
      </c>
      <c r="G344" s="1034" t="s">
        <v>420</v>
      </c>
      <c r="H344" s="1034" t="s">
        <v>420</v>
      </c>
      <c r="I344" s="1035" t="s">
        <v>420</v>
      </c>
      <c r="J344" s="1036"/>
      <c r="K344" s="1036"/>
      <c r="L344" s="1037" t="s">
        <v>645</v>
      </c>
      <c r="M344" s="1037"/>
      <c r="N344" s="1038"/>
      <c r="O344" s="1036"/>
      <c r="P344" s="1037" t="s">
        <v>645</v>
      </c>
      <c r="Q344" s="1037"/>
      <c r="R344" s="1038"/>
      <c r="S344" s="1036"/>
      <c r="T344" s="1037" t="s">
        <v>645</v>
      </c>
      <c r="U344" s="1037"/>
      <c r="V344" s="1038"/>
      <c r="W344" s="1036"/>
      <c r="X344" s="1037" t="s">
        <v>645</v>
      </c>
      <c r="Y344" s="1039"/>
      <c r="Z344" s="1040" t="s">
        <v>420</v>
      </c>
      <c r="AA344" s="1040" t="s">
        <v>645</v>
      </c>
      <c r="AB344" s="1199" t="s">
        <v>420</v>
      </c>
      <c r="AC344" s="1040" t="s">
        <v>420</v>
      </c>
      <c r="AD344" s="1040" t="s">
        <v>420</v>
      </c>
      <c r="AE344" s="1040" t="s">
        <v>420</v>
      </c>
      <c r="AF344" s="1041" t="s">
        <v>243</v>
      </c>
      <c r="AG344" s="1041">
        <v>1</v>
      </c>
      <c r="AH344" s="1042" t="s">
        <v>654</v>
      </c>
      <c r="AI344" s="1043" t="s">
        <v>654</v>
      </c>
      <c r="AJ344" s="1043" t="s">
        <v>654</v>
      </c>
      <c r="AK344" s="1200" t="s">
        <v>654</v>
      </c>
      <c r="AL344" s="1060"/>
      <c r="AM344" s="1404"/>
      <c r="AN344" s="1404"/>
      <c r="AO344" s="1404"/>
      <c r="AP344" s="1404"/>
      <c r="AQ344" s="1404"/>
      <c r="AR344" s="1044"/>
      <c r="AS344" s="1034" t="s">
        <v>16625</v>
      </c>
      <c r="AT344" s="1034" t="s">
        <v>16628</v>
      </c>
      <c r="AU344" s="1034" t="s">
        <v>420</v>
      </c>
      <c r="AV344" s="1034" t="s">
        <v>420</v>
      </c>
    </row>
    <row r="345" spans="1:48">
      <c r="A345" s="1030">
        <v>46030</v>
      </c>
      <c r="B345" s="1031" t="s">
        <v>16284</v>
      </c>
      <c r="C345" s="1045" t="s">
        <v>645</v>
      </c>
      <c r="D345" s="1032"/>
      <c r="E345" s="1033" t="s">
        <v>420</v>
      </c>
      <c r="F345" s="1034" t="s">
        <v>420</v>
      </c>
      <c r="G345" s="1034" t="s">
        <v>420</v>
      </c>
      <c r="H345" s="1034" t="s">
        <v>420</v>
      </c>
      <c r="I345" s="1035" t="s">
        <v>420</v>
      </c>
      <c r="J345" s="1036"/>
      <c r="K345" s="1036"/>
      <c r="L345" s="1037" t="s">
        <v>645</v>
      </c>
      <c r="M345" s="1037"/>
      <c r="N345" s="1038"/>
      <c r="O345" s="1036"/>
      <c r="P345" s="1037" t="s">
        <v>645</v>
      </c>
      <c r="Q345" s="1037"/>
      <c r="R345" s="1038"/>
      <c r="S345" s="1036"/>
      <c r="T345" s="1037" t="s">
        <v>645</v>
      </c>
      <c r="U345" s="1037"/>
      <c r="V345" s="1038"/>
      <c r="W345" s="1036"/>
      <c r="X345" s="1037" t="s">
        <v>645</v>
      </c>
      <c r="Y345" s="1039"/>
      <c r="Z345" s="1040" t="s">
        <v>420</v>
      </c>
      <c r="AA345" s="1040" t="s">
        <v>645</v>
      </c>
      <c r="AB345" s="1199" t="s">
        <v>420</v>
      </c>
      <c r="AC345" s="1040" t="s">
        <v>420</v>
      </c>
      <c r="AD345" s="1040" t="s">
        <v>420</v>
      </c>
      <c r="AE345" s="1040" t="s">
        <v>420</v>
      </c>
      <c r="AF345" s="1041" t="s">
        <v>243</v>
      </c>
      <c r="AG345" s="1041">
        <v>1</v>
      </c>
      <c r="AH345" s="1042" t="s">
        <v>654</v>
      </c>
      <c r="AI345" s="1043" t="s">
        <v>654</v>
      </c>
      <c r="AJ345" s="1043" t="s">
        <v>654</v>
      </c>
      <c r="AK345" s="1200" t="s">
        <v>654</v>
      </c>
      <c r="AL345" s="1060"/>
      <c r="AM345" s="1404"/>
      <c r="AN345" s="1404"/>
      <c r="AO345" s="1404"/>
      <c r="AP345" s="1404"/>
      <c r="AQ345" s="1404"/>
      <c r="AR345" s="1044"/>
      <c r="AS345" s="1034" t="s">
        <v>16625</v>
      </c>
      <c r="AT345" s="1034" t="s">
        <v>16628</v>
      </c>
      <c r="AU345" s="1034" t="s">
        <v>420</v>
      </c>
      <c r="AV345" s="1034" t="s">
        <v>420</v>
      </c>
    </row>
    <row r="346" spans="1:48" ht="17.25" thickBot="1">
      <c r="A346" s="1046">
        <v>46030</v>
      </c>
      <c r="B346" s="1047" t="s">
        <v>16285</v>
      </c>
      <c r="C346" s="1048" t="s">
        <v>645</v>
      </c>
      <c r="D346" s="1049"/>
      <c r="E346" s="1243" t="s">
        <v>420</v>
      </c>
      <c r="F346" s="1050" t="s">
        <v>420</v>
      </c>
      <c r="G346" s="1050" t="s">
        <v>420</v>
      </c>
      <c r="H346" s="1050" t="s">
        <v>420</v>
      </c>
      <c r="I346" s="1244" t="s">
        <v>420</v>
      </c>
      <c r="J346" s="1051"/>
      <c r="K346" s="1051"/>
      <c r="L346" s="1052" t="s">
        <v>645</v>
      </c>
      <c r="M346" s="1052"/>
      <c r="N346" s="1053"/>
      <c r="O346" s="1051"/>
      <c r="P346" s="1052" t="s">
        <v>645</v>
      </c>
      <c r="Q346" s="1052"/>
      <c r="R346" s="1053"/>
      <c r="S346" s="1051"/>
      <c r="T346" s="1052" t="s">
        <v>645</v>
      </c>
      <c r="U346" s="1052"/>
      <c r="V346" s="1053"/>
      <c r="W346" s="1051"/>
      <c r="X346" s="1052" t="s">
        <v>645</v>
      </c>
      <c r="Y346" s="1054"/>
      <c r="Z346" s="1055" t="s">
        <v>420</v>
      </c>
      <c r="AA346" s="1055" t="s">
        <v>645</v>
      </c>
      <c r="AB346" s="1201" t="s">
        <v>420</v>
      </c>
      <c r="AC346" s="1055" t="s">
        <v>420</v>
      </c>
      <c r="AD346" s="1055" t="s">
        <v>420</v>
      </c>
      <c r="AE346" s="1055" t="s">
        <v>420</v>
      </c>
      <c r="AF346" s="1056" t="s">
        <v>243</v>
      </c>
      <c r="AG346" s="1056">
        <v>1</v>
      </c>
      <c r="AH346" s="1245" t="s">
        <v>654</v>
      </c>
      <c r="AI346" s="1057" t="s">
        <v>654</v>
      </c>
      <c r="AJ346" s="1057" t="s">
        <v>654</v>
      </c>
      <c r="AK346" s="1202" t="s">
        <v>654</v>
      </c>
      <c r="AL346" s="1246"/>
      <c r="AM346" s="1409"/>
      <c r="AN346" s="1409"/>
      <c r="AO346" s="1409"/>
      <c r="AP346" s="1409"/>
      <c r="AQ346" s="1409"/>
      <c r="AR346" s="1058"/>
      <c r="AS346" s="1050" t="s">
        <v>16625</v>
      </c>
      <c r="AT346" s="1050" t="s">
        <v>16628</v>
      </c>
      <c r="AU346" s="1050" t="s">
        <v>420</v>
      </c>
      <c r="AV346" s="1050" t="s">
        <v>420</v>
      </c>
    </row>
    <row r="347" spans="1:48">
      <c r="A347" s="1413">
        <v>46031</v>
      </c>
      <c r="B347" s="1016" t="s">
        <v>212</v>
      </c>
      <c r="C347" s="1016" t="s">
        <v>16558</v>
      </c>
      <c r="D347" s="1017"/>
      <c r="E347" s="1018" t="s">
        <v>1936</v>
      </c>
      <c r="F347" s="1019" t="s">
        <v>16560</v>
      </c>
      <c r="G347" s="1019">
        <v>500</v>
      </c>
      <c r="H347" s="1019" t="s">
        <v>911</v>
      </c>
      <c r="I347" s="1020">
        <v>2</v>
      </c>
      <c r="J347" s="1023">
        <v>24</v>
      </c>
      <c r="K347" s="1021">
        <v>4</v>
      </c>
      <c r="L347" s="1022">
        <v>8644</v>
      </c>
      <c r="M347" s="1024">
        <v>8371</v>
      </c>
      <c r="N347" s="1023">
        <v>7</v>
      </c>
      <c r="O347" s="1021">
        <v>0</v>
      </c>
      <c r="P347" s="1022">
        <v>8358</v>
      </c>
      <c r="Q347" s="1024">
        <v>8227</v>
      </c>
      <c r="R347" s="1023">
        <v>10</v>
      </c>
      <c r="S347" s="1021">
        <v>0</v>
      </c>
      <c r="T347" s="1022">
        <v>8082</v>
      </c>
      <c r="U347" s="1024">
        <v>8203</v>
      </c>
      <c r="V347" s="1023">
        <v>42</v>
      </c>
      <c r="W347" s="1021">
        <v>0</v>
      </c>
      <c r="X347" s="1022">
        <v>7410</v>
      </c>
      <c r="Y347" s="1024">
        <v>7829</v>
      </c>
      <c r="Z347" s="1025">
        <v>3</v>
      </c>
      <c r="AA347" s="1025">
        <v>27.666666666666668</v>
      </c>
      <c r="AB347" s="1198">
        <v>0.99358974358974361</v>
      </c>
      <c r="AC347" s="1025">
        <v>81.405000000000001</v>
      </c>
      <c r="AD347" s="1025">
        <v>3.4583333333333335</v>
      </c>
      <c r="AE347" s="1025">
        <v>3.2916666666666665</v>
      </c>
      <c r="AF347" s="1026" t="s">
        <v>213</v>
      </c>
      <c r="AG347" s="1026">
        <v>1</v>
      </c>
      <c r="AH347" s="1027" t="s">
        <v>16259</v>
      </c>
      <c r="AI347" s="1059" t="s">
        <v>655</v>
      </c>
      <c r="AJ347" s="1238" t="s">
        <v>16267</v>
      </c>
      <c r="AK347" s="1239" t="s">
        <v>16267</v>
      </c>
      <c r="AL347" s="1059">
        <v>52</v>
      </c>
      <c r="AM347" s="1403">
        <v>46010</v>
      </c>
      <c r="AN347" s="1403">
        <v>46011</v>
      </c>
      <c r="AO347" s="1403">
        <v>46012</v>
      </c>
      <c r="AP347" s="1403">
        <v>46013</v>
      </c>
      <c r="AQ347" s="1403"/>
      <c r="AR347" s="1028"/>
      <c r="AS347" s="1019" t="s">
        <v>16625</v>
      </c>
      <c r="AT347" s="1019" t="s">
        <v>16628</v>
      </c>
      <c r="AU347" s="1019" t="s">
        <v>16627</v>
      </c>
      <c r="AV347" s="1019">
        <v>1.0550088</v>
      </c>
    </row>
    <row r="348" spans="1:48">
      <c r="A348" s="1030">
        <v>46031</v>
      </c>
      <c r="B348" s="1031" t="s">
        <v>214</v>
      </c>
      <c r="C348" s="1031" t="s">
        <v>16270</v>
      </c>
      <c r="D348" s="1032"/>
      <c r="E348" s="1033" t="s">
        <v>420</v>
      </c>
      <c r="F348" s="1034" t="s">
        <v>420</v>
      </c>
      <c r="G348" s="1034" t="s">
        <v>420</v>
      </c>
      <c r="H348" s="1034" t="s">
        <v>420</v>
      </c>
      <c r="I348" s="1035" t="s">
        <v>420</v>
      </c>
      <c r="J348" s="1038"/>
      <c r="K348" s="1036"/>
      <c r="L348" s="1037" t="s">
        <v>645</v>
      </c>
      <c r="M348" s="1039"/>
      <c r="N348" s="1038"/>
      <c r="O348" s="1036"/>
      <c r="P348" s="1037" t="s">
        <v>645</v>
      </c>
      <c r="Q348" s="1039"/>
      <c r="R348" s="1038"/>
      <c r="S348" s="1036"/>
      <c r="T348" s="1037" t="s">
        <v>645</v>
      </c>
      <c r="U348" s="1037"/>
      <c r="V348" s="1038"/>
      <c r="W348" s="1036"/>
      <c r="X348" s="1037" t="s">
        <v>645</v>
      </c>
      <c r="Y348" s="1039"/>
      <c r="Z348" s="1040" t="s">
        <v>420</v>
      </c>
      <c r="AA348" s="1040" t="s">
        <v>645</v>
      </c>
      <c r="AB348" s="1199" t="s">
        <v>420</v>
      </c>
      <c r="AC348" s="1040" t="s">
        <v>420</v>
      </c>
      <c r="AD348" s="1040" t="s">
        <v>420</v>
      </c>
      <c r="AE348" s="1040" t="s">
        <v>420</v>
      </c>
      <c r="AF348" s="1041" t="s">
        <v>213</v>
      </c>
      <c r="AG348" s="1041">
        <v>1</v>
      </c>
      <c r="AH348" s="1042" t="s">
        <v>16259</v>
      </c>
      <c r="AI348" s="1060" t="s">
        <v>655</v>
      </c>
      <c r="AJ348" s="1238" t="s">
        <v>16267</v>
      </c>
      <c r="AK348" s="1239" t="s">
        <v>16267</v>
      </c>
      <c r="AL348" s="1060"/>
      <c r="AM348" s="1404"/>
      <c r="AN348" s="1404"/>
      <c r="AO348" s="1404"/>
      <c r="AP348" s="1404"/>
      <c r="AQ348" s="1404"/>
      <c r="AR348" s="1044"/>
      <c r="AS348" s="1034" t="s">
        <v>16625</v>
      </c>
      <c r="AT348" s="1034" t="s">
        <v>16628</v>
      </c>
      <c r="AU348" s="1034" t="s">
        <v>420</v>
      </c>
      <c r="AV348" s="1034" t="s">
        <v>420</v>
      </c>
    </row>
    <row r="349" spans="1:48">
      <c r="A349" s="1030">
        <v>46031</v>
      </c>
      <c r="B349" s="1031" t="s">
        <v>215</v>
      </c>
      <c r="C349" s="1031" t="s">
        <v>16554</v>
      </c>
      <c r="D349" s="1032" t="s">
        <v>646</v>
      </c>
      <c r="E349" s="1033" t="s">
        <v>471</v>
      </c>
      <c r="F349" s="1034" t="s">
        <v>16555</v>
      </c>
      <c r="G349" s="1034">
        <v>700</v>
      </c>
      <c r="H349" s="1034" t="s">
        <v>1088</v>
      </c>
      <c r="I349" s="1035">
        <v>5</v>
      </c>
      <c r="J349" s="1038">
        <v>14</v>
      </c>
      <c r="K349" s="1036">
        <v>0</v>
      </c>
      <c r="L349" s="1037">
        <v>8264</v>
      </c>
      <c r="M349" s="1039">
        <v>6988</v>
      </c>
      <c r="N349" s="1038">
        <v>48</v>
      </c>
      <c r="O349" s="1036">
        <v>0</v>
      </c>
      <c r="P349" s="1037">
        <v>8209</v>
      </c>
      <c r="Q349" s="1039">
        <v>7170</v>
      </c>
      <c r="R349" s="1038">
        <v>26</v>
      </c>
      <c r="S349" s="1036">
        <v>0</v>
      </c>
      <c r="T349" s="1037">
        <v>8285</v>
      </c>
      <c r="U349" s="1039">
        <v>6975</v>
      </c>
      <c r="V349" s="1038">
        <v>26</v>
      </c>
      <c r="W349" s="1036">
        <v>0</v>
      </c>
      <c r="X349" s="1037">
        <v>8430</v>
      </c>
      <c r="Y349" s="1039">
        <v>7474</v>
      </c>
      <c r="Z349" s="1040">
        <v>3.2432432432432434</v>
      </c>
      <c r="AA349" s="1040">
        <v>19</v>
      </c>
      <c r="AB349" s="1199">
        <v>1</v>
      </c>
      <c r="AC349" s="1040">
        <v>77.243750000000006</v>
      </c>
      <c r="AD349" s="1040">
        <v>2.375</v>
      </c>
      <c r="AE349" s="1040">
        <v>2.375</v>
      </c>
      <c r="AF349" s="1041" t="s">
        <v>213</v>
      </c>
      <c r="AG349" s="1041">
        <v>0.5</v>
      </c>
      <c r="AH349" s="1042" t="s">
        <v>16259</v>
      </c>
      <c r="AI349" s="1060" t="s">
        <v>655</v>
      </c>
      <c r="AJ349" s="1238" t="s">
        <v>16267</v>
      </c>
      <c r="AK349" s="1239" t="s">
        <v>16267</v>
      </c>
      <c r="AL349" s="1060">
        <v>53</v>
      </c>
      <c r="AM349" s="1404">
        <v>46011</v>
      </c>
      <c r="AN349" s="1404">
        <v>46012</v>
      </c>
      <c r="AO349" s="1404"/>
      <c r="AP349" s="1404"/>
      <c r="AQ349" s="1404"/>
      <c r="AR349" s="1044"/>
      <c r="AS349" s="1034" t="s">
        <v>16629</v>
      </c>
      <c r="AT349" s="1034" t="s">
        <v>16628</v>
      </c>
      <c r="AU349" s="1034" t="s">
        <v>16627</v>
      </c>
      <c r="AV349" s="1034">
        <v>1.4015106000000004</v>
      </c>
    </row>
    <row r="350" spans="1:48">
      <c r="A350" s="1030">
        <v>46031</v>
      </c>
      <c r="B350" s="1031" t="s">
        <v>216</v>
      </c>
      <c r="C350" s="1031" t="s">
        <v>16649</v>
      </c>
      <c r="D350" s="1032"/>
      <c r="E350" s="1033" t="s">
        <v>783</v>
      </c>
      <c r="F350" s="1034" t="s">
        <v>16588</v>
      </c>
      <c r="G350" s="1034">
        <v>525</v>
      </c>
      <c r="H350" s="1034" t="s">
        <v>480</v>
      </c>
      <c r="I350" s="1035">
        <v>4</v>
      </c>
      <c r="J350" s="1038">
        <v>18</v>
      </c>
      <c r="K350" s="1036">
        <v>0</v>
      </c>
      <c r="L350" s="1037"/>
      <c r="M350" s="1039">
        <v>6689</v>
      </c>
      <c r="N350" s="1038">
        <v>5</v>
      </c>
      <c r="O350" s="1036">
        <v>0</v>
      </c>
      <c r="P350" s="1037" t="s">
        <v>645</v>
      </c>
      <c r="Q350" s="1039">
        <v>8613</v>
      </c>
      <c r="R350" s="1038"/>
      <c r="S350" s="1036"/>
      <c r="T350" s="1037" t="s">
        <v>645</v>
      </c>
      <c r="U350" s="1037"/>
      <c r="V350" s="1038">
        <v>17</v>
      </c>
      <c r="W350" s="1036">
        <v>0</v>
      </c>
      <c r="X350" s="1037" t="s">
        <v>645</v>
      </c>
      <c r="Y350" s="1039">
        <v>8460</v>
      </c>
      <c r="Z350" s="1040">
        <v>2.9690721649484537</v>
      </c>
      <c r="AA350" s="1040">
        <v>26.666666666666668</v>
      </c>
      <c r="AB350" s="1199">
        <v>1</v>
      </c>
      <c r="AC350" s="1040">
        <v>79.206666666666663</v>
      </c>
      <c r="AD350" s="1040">
        <v>3.3333333333333335</v>
      </c>
      <c r="AE350" s="1040">
        <v>3.3333333333333335</v>
      </c>
      <c r="AF350" s="1041" t="s">
        <v>213</v>
      </c>
      <c r="AG350" s="1041">
        <v>2</v>
      </c>
      <c r="AH350" s="1042" t="s">
        <v>16259</v>
      </c>
      <c r="AI350" s="1060" t="s">
        <v>655</v>
      </c>
      <c r="AJ350" s="1238" t="s">
        <v>16267</v>
      </c>
      <c r="AK350" s="1239" t="s">
        <v>16267</v>
      </c>
      <c r="AL350" s="1060">
        <v>52</v>
      </c>
      <c r="AM350" s="1404">
        <v>46029</v>
      </c>
      <c r="AN350" s="1404">
        <v>46030</v>
      </c>
      <c r="AO350" s="1404"/>
      <c r="AP350" s="1404"/>
      <c r="AQ350" s="1404"/>
      <c r="AR350" s="1044"/>
      <c r="AS350" s="1034" t="s">
        <v>16625</v>
      </c>
      <c r="AT350" s="1034" t="s">
        <v>16626</v>
      </c>
      <c r="AU350" s="1034" t="s">
        <v>16630</v>
      </c>
      <c r="AV350" s="1034">
        <v>1.0778443199999999</v>
      </c>
    </row>
    <row r="351" spans="1:48">
      <c r="A351" s="1030">
        <v>46031</v>
      </c>
      <c r="B351" s="1031" t="s">
        <v>217</v>
      </c>
      <c r="C351" s="1031" t="s">
        <v>16643</v>
      </c>
      <c r="D351" s="1032" t="s">
        <v>16644</v>
      </c>
      <c r="E351" s="1033" t="s">
        <v>738</v>
      </c>
      <c r="F351" s="1034" t="s">
        <v>16535</v>
      </c>
      <c r="G351" s="1034">
        <v>650</v>
      </c>
      <c r="H351" s="1034" t="s">
        <v>630</v>
      </c>
      <c r="I351" s="1035">
        <v>4</v>
      </c>
      <c r="J351" s="1038">
        <v>28</v>
      </c>
      <c r="K351" s="1036">
        <v>0</v>
      </c>
      <c r="L351" s="1037" t="s">
        <v>16265</v>
      </c>
      <c r="M351" s="1037">
        <v>8009</v>
      </c>
      <c r="N351" s="1038">
        <v>10</v>
      </c>
      <c r="O351" s="1036">
        <v>0</v>
      </c>
      <c r="P351" s="1037" t="s">
        <v>16265</v>
      </c>
      <c r="Q351" s="1037">
        <v>7753</v>
      </c>
      <c r="R351" s="1038">
        <v>3</v>
      </c>
      <c r="S351" s="1036">
        <v>0</v>
      </c>
      <c r="T351" s="1037" t="s">
        <v>16261</v>
      </c>
      <c r="U351" s="1037">
        <v>8090</v>
      </c>
      <c r="V351" s="1038">
        <v>51</v>
      </c>
      <c r="W351" s="1036">
        <v>0</v>
      </c>
      <c r="X351" s="1037">
        <v>7000</v>
      </c>
      <c r="Y351" s="1039">
        <v>8438</v>
      </c>
      <c r="Z351" s="1040">
        <v>2.5263157894736841</v>
      </c>
      <c r="AA351" s="1040" t="s">
        <v>656</v>
      </c>
      <c r="AB351" s="1199">
        <v>1</v>
      </c>
      <c r="AC351" s="1040" t="s">
        <v>420</v>
      </c>
      <c r="AD351" s="1040" t="s">
        <v>420</v>
      </c>
      <c r="AE351" s="1040" t="s">
        <v>420</v>
      </c>
      <c r="AF351" s="1041" t="s">
        <v>213</v>
      </c>
      <c r="AG351" s="1041">
        <v>1</v>
      </c>
      <c r="AH351" s="1042" t="s">
        <v>16286</v>
      </c>
      <c r="AI351" s="1060" t="s">
        <v>642</v>
      </c>
      <c r="AJ351" s="1060" t="s">
        <v>16287</v>
      </c>
      <c r="AK351" s="1200" t="s">
        <v>16287</v>
      </c>
      <c r="AL351" s="1060">
        <v>49</v>
      </c>
      <c r="AM351" s="1404">
        <v>46000</v>
      </c>
      <c r="AN351" s="1404"/>
      <c r="AO351" s="1404"/>
      <c r="AP351" s="1404"/>
      <c r="AQ351" s="1404"/>
      <c r="AR351" s="1044"/>
      <c r="AS351" s="1034" t="s">
        <v>16625</v>
      </c>
      <c r="AT351" s="1034" t="s">
        <v>16628</v>
      </c>
      <c r="AU351" s="1034" t="s">
        <v>16632</v>
      </c>
      <c r="AV351" s="1034" t="s">
        <v>420</v>
      </c>
    </row>
    <row r="352" spans="1:48">
      <c r="A352" s="1030">
        <v>46031</v>
      </c>
      <c r="B352" s="1031" t="s">
        <v>218</v>
      </c>
      <c r="C352" s="1031" t="s">
        <v>16506</v>
      </c>
      <c r="D352" s="1032" t="s">
        <v>646</v>
      </c>
      <c r="E352" s="1033" t="s">
        <v>471</v>
      </c>
      <c r="F352" s="1034" t="s">
        <v>15867</v>
      </c>
      <c r="G352" s="1034">
        <v>700</v>
      </c>
      <c r="H352" s="1034" t="s">
        <v>812</v>
      </c>
      <c r="I352" s="1035">
        <v>5</v>
      </c>
      <c r="J352" s="1038">
        <v>24</v>
      </c>
      <c r="K352" s="1036">
        <v>0</v>
      </c>
      <c r="L352" s="1037">
        <v>8165</v>
      </c>
      <c r="M352" s="1039">
        <v>8568</v>
      </c>
      <c r="N352" s="1038">
        <v>50</v>
      </c>
      <c r="O352" s="1036">
        <v>0</v>
      </c>
      <c r="P352" s="1037">
        <v>8561</v>
      </c>
      <c r="Q352" s="1039">
        <v>8870</v>
      </c>
      <c r="R352" s="1038">
        <v>34</v>
      </c>
      <c r="S352" s="1036">
        <v>0</v>
      </c>
      <c r="T352" s="1037">
        <v>8481</v>
      </c>
      <c r="U352" s="1039">
        <v>8997</v>
      </c>
      <c r="V352" s="1038">
        <v>36</v>
      </c>
      <c r="W352" s="1036">
        <v>4</v>
      </c>
      <c r="X352" s="1037">
        <v>8643</v>
      </c>
      <c r="Y352" s="1039">
        <v>8609</v>
      </c>
      <c r="Z352" s="1040">
        <v>3.2432432432432434</v>
      </c>
      <c r="AA352" s="1040">
        <v>24</v>
      </c>
      <c r="AB352" s="1199">
        <v>0.99407051282051284</v>
      </c>
      <c r="AC352" s="1040">
        <v>86.117500000000007</v>
      </c>
      <c r="AD352" s="1040">
        <v>3</v>
      </c>
      <c r="AE352" s="1040">
        <v>2.9166666666666665</v>
      </c>
      <c r="AF352" s="1041" t="s">
        <v>213</v>
      </c>
      <c r="AG352" s="1041">
        <v>0.5</v>
      </c>
      <c r="AH352" s="1042" t="s">
        <v>16286</v>
      </c>
      <c r="AI352" s="1060" t="s">
        <v>642</v>
      </c>
      <c r="AJ352" s="1060" t="s">
        <v>16287</v>
      </c>
      <c r="AK352" s="1200" t="s">
        <v>16287</v>
      </c>
      <c r="AL352" s="1060">
        <v>50</v>
      </c>
      <c r="AM352" s="1404">
        <v>46021</v>
      </c>
      <c r="AN352" s="1404">
        <v>46022</v>
      </c>
      <c r="AO352" s="1404">
        <v>46023</v>
      </c>
      <c r="AP352" s="1404">
        <v>46024</v>
      </c>
      <c r="AQ352" s="1404"/>
      <c r="AR352" s="1044"/>
      <c r="AS352" s="1034" t="s">
        <v>16629</v>
      </c>
      <c r="AT352" s="1034" t="s">
        <v>16628</v>
      </c>
      <c r="AU352" s="1034" t="s">
        <v>16627</v>
      </c>
      <c r="AV352" s="1034">
        <v>1.5625159200000001</v>
      </c>
    </row>
    <row r="353" spans="1:48">
      <c r="A353" s="1030">
        <v>46031</v>
      </c>
      <c r="B353" s="1031" t="s">
        <v>219</v>
      </c>
      <c r="C353" s="1031" t="s">
        <v>16496</v>
      </c>
      <c r="D353" s="1032"/>
      <c r="E353" s="1033" t="s">
        <v>1877</v>
      </c>
      <c r="F353" s="1034" t="s">
        <v>16497</v>
      </c>
      <c r="G353" s="1034">
        <v>500</v>
      </c>
      <c r="H353" s="1034" t="s">
        <v>1237</v>
      </c>
      <c r="I353" s="1035">
        <v>3.7</v>
      </c>
      <c r="J353" s="1038">
        <v>17</v>
      </c>
      <c r="K353" s="1036">
        <v>0</v>
      </c>
      <c r="L353" s="1037">
        <v>8773</v>
      </c>
      <c r="M353" s="1039">
        <v>8101</v>
      </c>
      <c r="N353" s="1038">
        <v>9</v>
      </c>
      <c r="O353" s="1036">
        <v>0</v>
      </c>
      <c r="P353" s="1037">
        <v>8178</v>
      </c>
      <c r="Q353" s="1039">
        <v>8959</v>
      </c>
      <c r="R353" s="1038">
        <v>10</v>
      </c>
      <c r="S353" s="1036">
        <v>0</v>
      </c>
      <c r="T353" s="1037">
        <v>8580</v>
      </c>
      <c r="U353" s="1039">
        <v>8910</v>
      </c>
      <c r="V353" s="1038">
        <v>15</v>
      </c>
      <c r="W353" s="1036">
        <v>0</v>
      </c>
      <c r="X353" s="1037">
        <v>8955</v>
      </c>
      <c r="Y353" s="1039">
        <v>8632</v>
      </c>
      <c r="Z353" s="1040">
        <v>1.5982241953385128</v>
      </c>
      <c r="AA353" s="1040">
        <v>17</v>
      </c>
      <c r="AB353" s="1199">
        <v>1</v>
      </c>
      <c r="AC353" s="1040">
        <v>86.36</v>
      </c>
      <c r="AD353" s="1040">
        <v>2.125</v>
      </c>
      <c r="AE353" s="1040">
        <v>2.125</v>
      </c>
      <c r="AF353" s="1041" t="s">
        <v>213</v>
      </c>
      <c r="AG353" s="1041">
        <v>1</v>
      </c>
      <c r="AH353" s="1042" t="s">
        <v>16259</v>
      </c>
      <c r="AI353" s="1060" t="s">
        <v>655</v>
      </c>
      <c r="AJ353" s="1060" t="s">
        <v>16287</v>
      </c>
      <c r="AK353" s="1200" t="s">
        <v>16267</v>
      </c>
      <c r="AL353" s="1060">
        <v>8</v>
      </c>
      <c r="AM353" s="1406">
        <v>46327</v>
      </c>
      <c r="AN353" s="1404">
        <v>46328</v>
      </c>
      <c r="AO353" s="1404"/>
      <c r="AP353" s="1404"/>
      <c r="AQ353" s="1404"/>
      <c r="AR353" s="1044"/>
      <c r="AS353" s="1034" t="s">
        <v>16625</v>
      </c>
      <c r="AT353" s="1034" t="s">
        <v>16628</v>
      </c>
      <c r="AU353" s="1034" t="s">
        <v>16627</v>
      </c>
      <c r="AV353" s="1034">
        <v>1.1192256</v>
      </c>
    </row>
    <row r="354" spans="1:48">
      <c r="A354" s="1030">
        <v>46031</v>
      </c>
      <c r="B354" s="1031" t="s">
        <v>220</v>
      </c>
      <c r="C354" s="1031" t="s">
        <v>16515</v>
      </c>
      <c r="D354" s="1032"/>
      <c r="E354" s="1033" t="s">
        <v>478</v>
      </c>
      <c r="F354" s="1034" t="s">
        <v>16544</v>
      </c>
      <c r="G354" s="1034">
        <v>650</v>
      </c>
      <c r="H354" s="1034" t="s">
        <v>959</v>
      </c>
      <c r="I354" s="1035">
        <v>5</v>
      </c>
      <c r="J354" s="1038">
        <v>9</v>
      </c>
      <c r="K354" s="1036">
        <v>0</v>
      </c>
      <c r="L354" s="1037">
        <v>7662</v>
      </c>
      <c r="M354" s="1039">
        <v>8527</v>
      </c>
      <c r="N354" s="1038">
        <v>10</v>
      </c>
      <c r="O354" s="1036">
        <v>0</v>
      </c>
      <c r="P354" s="1037">
        <v>7341</v>
      </c>
      <c r="Q354" s="1039">
        <v>8195</v>
      </c>
      <c r="R354" s="1038">
        <v>19</v>
      </c>
      <c r="S354" s="1036">
        <v>0</v>
      </c>
      <c r="T354" s="1037">
        <v>7455</v>
      </c>
      <c r="U354" s="1039">
        <v>8393</v>
      </c>
      <c r="V354" s="1038">
        <v>23</v>
      </c>
      <c r="W354" s="1036">
        <v>0</v>
      </c>
      <c r="X354" s="1037">
        <v>7720</v>
      </c>
      <c r="Y354" s="1039">
        <v>8038</v>
      </c>
      <c r="Z354" s="1040">
        <v>1.5157894736842106</v>
      </c>
      <c r="AA354" s="1040">
        <v>20.333333333333332</v>
      </c>
      <c r="AB354" s="1199">
        <v>1</v>
      </c>
      <c r="AC354" s="1040">
        <v>79.163749999999993</v>
      </c>
      <c r="AD354" s="1040">
        <v>2.5416666666666665</v>
      </c>
      <c r="AE354" s="1040">
        <v>2.5416666666666665</v>
      </c>
      <c r="AF354" s="1041" t="s">
        <v>213</v>
      </c>
      <c r="AG354" s="1041">
        <v>1</v>
      </c>
      <c r="AH354" s="1042" t="s">
        <v>16259</v>
      </c>
      <c r="AI354" s="1060" t="s">
        <v>655</v>
      </c>
      <c r="AJ354" s="1238" t="s">
        <v>16267</v>
      </c>
      <c r="AK354" s="1239" t="s">
        <v>16267</v>
      </c>
      <c r="AL354" s="1060">
        <v>54</v>
      </c>
      <c r="AM354" s="1404">
        <v>46009</v>
      </c>
      <c r="AN354" s="1404">
        <v>46010</v>
      </c>
      <c r="AO354" s="1404"/>
      <c r="AP354" s="1404"/>
      <c r="AQ354" s="1404"/>
      <c r="AR354" s="1044"/>
      <c r="AS354" s="1034" t="s">
        <v>16625</v>
      </c>
      <c r="AT354" s="1034" t="s">
        <v>16628</v>
      </c>
      <c r="AU354" s="1034" t="s">
        <v>16627</v>
      </c>
      <c r="AV354" s="1034">
        <v>1.3337508599999999</v>
      </c>
    </row>
    <row r="355" spans="1:48">
      <c r="A355" s="1030">
        <v>46031</v>
      </c>
      <c r="B355" s="1031" t="s">
        <v>221</v>
      </c>
      <c r="C355" s="1031" t="s">
        <v>645</v>
      </c>
      <c r="D355" s="1032"/>
      <c r="E355" s="1033" t="s">
        <v>420</v>
      </c>
      <c r="F355" s="1034" t="s">
        <v>420</v>
      </c>
      <c r="G355" s="1034" t="s">
        <v>420</v>
      </c>
      <c r="H355" s="1034" t="s">
        <v>420</v>
      </c>
      <c r="I355" s="1035" t="s">
        <v>420</v>
      </c>
      <c r="J355" s="1038"/>
      <c r="K355" s="1036"/>
      <c r="L355" s="1037" t="s">
        <v>645</v>
      </c>
      <c r="M355" s="1039"/>
      <c r="N355" s="1038"/>
      <c r="O355" s="1036"/>
      <c r="P355" s="1037" t="s">
        <v>645</v>
      </c>
      <c r="Q355" s="1039"/>
      <c r="R355" s="1038"/>
      <c r="S355" s="1036"/>
      <c r="T355" s="1037" t="s">
        <v>645</v>
      </c>
      <c r="U355" s="1039"/>
      <c r="V355" s="1038"/>
      <c r="W355" s="1036"/>
      <c r="X355" s="1037" t="s">
        <v>645</v>
      </c>
      <c r="Y355" s="1039"/>
      <c r="Z355" s="1040" t="s">
        <v>420</v>
      </c>
      <c r="AA355" s="1040" t="s">
        <v>645</v>
      </c>
      <c r="AB355" s="1199" t="s">
        <v>420</v>
      </c>
      <c r="AC355" s="1040" t="s">
        <v>420</v>
      </c>
      <c r="AD355" s="1040" t="s">
        <v>420</v>
      </c>
      <c r="AE355" s="1040" t="s">
        <v>420</v>
      </c>
      <c r="AF355" s="1041" t="s">
        <v>213</v>
      </c>
      <c r="AG355" s="1041">
        <v>1</v>
      </c>
      <c r="AH355" s="1042" t="s">
        <v>16262</v>
      </c>
      <c r="AI355" s="1060" t="s">
        <v>647</v>
      </c>
      <c r="AJ355" s="1238" t="s">
        <v>16267</v>
      </c>
      <c r="AK355" s="1239" t="s">
        <v>16263</v>
      </c>
      <c r="AL355" s="1060"/>
      <c r="AM355" s="1404"/>
      <c r="AN355" s="1404"/>
      <c r="AO355" s="1404"/>
      <c r="AP355" s="1404"/>
      <c r="AQ355" s="1404"/>
      <c r="AR355" s="1044"/>
      <c r="AS355" s="1034" t="s">
        <v>16625</v>
      </c>
      <c r="AT355" s="1034" t="s">
        <v>16628</v>
      </c>
      <c r="AU355" s="1034" t="s">
        <v>420</v>
      </c>
      <c r="AV355" s="1034" t="s">
        <v>420</v>
      </c>
    </row>
    <row r="356" spans="1:48">
      <c r="A356" s="1030">
        <v>46031</v>
      </c>
      <c r="B356" s="1031" t="s">
        <v>222</v>
      </c>
      <c r="C356" s="1031" t="s">
        <v>16140</v>
      </c>
      <c r="D356" s="1032"/>
      <c r="E356" s="1033" t="s">
        <v>455</v>
      </c>
      <c r="F356" s="1034" t="s">
        <v>16101</v>
      </c>
      <c r="G356" s="1034">
        <v>800</v>
      </c>
      <c r="H356" s="1034" t="s">
        <v>876</v>
      </c>
      <c r="I356" s="1035">
        <v>5</v>
      </c>
      <c r="J356" s="1038">
        <v>32</v>
      </c>
      <c r="K356" s="1036">
        <v>0</v>
      </c>
      <c r="L356" s="1037">
        <v>8947</v>
      </c>
      <c r="M356" s="1039">
        <v>8712</v>
      </c>
      <c r="N356" s="1038">
        <v>25</v>
      </c>
      <c r="O356" s="1036">
        <v>0</v>
      </c>
      <c r="P356" s="1037">
        <v>8776</v>
      </c>
      <c r="Q356" s="1039">
        <v>8313</v>
      </c>
      <c r="R356" s="1038">
        <v>6</v>
      </c>
      <c r="S356" s="1036">
        <v>0</v>
      </c>
      <c r="T356" s="1037">
        <v>8651</v>
      </c>
      <c r="U356" s="1039">
        <v>8460</v>
      </c>
      <c r="V356" s="1038">
        <v>41</v>
      </c>
      <c r="W356" s="1036">
        <v>0</v>
      </c>
      <c r="X356" s="1037">
        <v>8750</v>
      </c>
      <c r="Y356" s="1039">
        <v>8853</v>
      </c>
      <c r="Z356" s="1040">
        <v>1.8701298701298701</v>
      </c>
      <c r="AA356" s="1040">
        <v>34.666666666666664</v>
      </c>
      <c r="AB356" s="1199">
        <v>1</v>
      </c>
      <c r="AC356" s="1040">
        <v>86.827500000000001</v>
      </c>
      <c r="AD356" s="1040">
        <v>4.333333333333333</v>
      </c>
      <c r="AE356" s="1040">
        <v>4.333333333333333</v>
      </c>
      <c r="AF356" s="1041" t="s">
        <v>213</v>
      </c>
      <c r="AG356" s="1041">
        <v>1</v>
      </c>
      <c r="AH356" s="1042" t="s">
        <v>16262</v>
      </c>
      <c r="AI356" s="1060" t="s">
        <v>647</v>
      </c>
      <c r="AJ356" s="1043" t="s">
        <v>16278</v>
      </c>
      <c r="AK356" s="1200" t="s">
        <v>16263</v>
      </c>
      <c r="AL356" s="1060">
        <v>53</v>
      </c>
      <c r="AM356" s="1404">
        <v>45998</v>
      </c>
      <c r="AN356" s="1404">
        <v>45999</v>
      </c>
      <c r="AO356" s="1404"/>
      <c r="AP356" s="1404"/>
      <c r="AQ356" s="1404"/>
      <c r="AR356" s="1044"/>
      <c r="AS356" s="1034" t="s">
        <v>16625</v>
      </c>
      <c r="AT356" s="1034" t="s">
        <v>16628</v>
      </c>
      <c r="AU356" s="1034" t="s">
        <v>16627</v>
      </c>
      <c r="AV356" s="1034">
        <v>1.8004550400000001</v>
      </c>
    </row>
    <row r="357" spans="1:48">
      <c r="A357" s="1030">
        <v>46031</v>
      </c>
      <c r="B357" s="1031" t="s">
        <v>223</v>
      </c>
      <c r="C357" s="1031" t="s">
        <v>16496</v>
      </c>
      <c r="D357" s="1032"/>
      <c r="E357" s="1033" t="s">
        <v>1877</v>
      </c>
      <c r="F357" s="1034" t="s">
        <v>16497</v>
      </c>
      <c r="G357" s="1034">
        <v>500</v>
      </c>
      <c r="H357" s="1034" t="s">
        <v>1237</v>
      </c>
      <c r="I357" s="1035">
        <v>3.7</v>
      </c>
      <c r="J357" s="1038">
        <v>14</v>
      </c>
      <c r="K357" s="1036">
        <v>0</v>
      </c>
      <c r="L357" s="1037">
        <v>7971</v>
      </c>
      <c r="M357" s="1039">
        <v>8323</v>
      </c>
      <c r="N357" s="1038">
        <v>5</v>
      </c>
      <c r="O357" s="1036">
        <v>0</v>
      </c>
      <c r="P357" s="1037">
        <v>7941</v>
      </c>
      <c r="Q357" s="1039">
        <v>8645</v>
      </c>
      <c r="R357" s="1038">
        <v>4</v>
      </c>
      <c r="S357" s="1036">
        <v>2</v>
      </c>
      <c r="T357" s="1037">
        <v>7775</v>
      </c>
      <c r="U357" s="1039">
        <v>8784</v>
      </c>
      <c r="V357" s="1038">
        <v>7</v>
      </c>
      <c r="W357" s="1036">
        <v>0</v>
      </c>
      <c r="X357" s="1037">
        <v>7585</v>
      </c>
      <c r="Y357" s="1039">
        <v>8826</v>
      </c>
      <c r="Z357" s="1040">
        <v>1.5982241953385128</v>
      </c>
      <c r="AA357" s="1040">
        <v>10</v>
      </c>
      <c r="AB357" s="1199">
        <v>0.99398370726495722</v>
      </c>
      <c r="AC357" s="1040">
        <v>82.3125</v>
      </c>
      <c r="AD357" s="1040">
        <v>1.25</v>
      </c>
      <c r="AE357" s="1040">
        <v>1.1666666666666667</v>
      </c>
      <c r="AF357" s="1041" t="s">
        <v>213</v>
      </c>
      <c r="AG357" s="1041">
        <v>1</v>
      </c>
      <c r="AH357" s="1042" t="s">
        <v>16286</v>
      </c>
      <c r="AI357" s="1060" t="s">
        <v>642</v>
      </c>
      <c r="AJ357" s="1060" t="s">
        <v>16263</v>
      </c>
      <c r="AK357" s="1200" t="s">
        <v>16287</v>
      </c>
      <c r="AL357" s="1060">
        <v>8</v>
      </c>
      <c r="AM357" s="1406">
        <v>45956</v>
      </c>
      <c r="AN357" s="1404">
        <v>45958</v>
      </c>
      <c r="AO357" s="1404">
        <v>46021</v>
      </c>
      <c r="AP357" s="1404"/>
      <c r="AQ357" s="1404"/>
      <c r="AR357" s="1044"/>
      <c r="AS357" s="1034" t="s">
        <v>16625</v>
      </c>
      <c r="AT357" s="1034" t="s">
        <v>16628</v>
      </c>
      <c r="AU357" s="1034" t="s">
        <v>16627</v>
      </c>
      <c r="AV357" s="1034">
        <v>1.06677</v>
      </c>
    </row>
    <row r="358" spans="1:48">
      <c r="A358" s="1030">
        <v>46031</v>
      </c>
      <c r="B358" s="1031" t="s">
        <v>224</v>
      </c>
      <c r="C358" s="1031" t="s">
        <v>16511</v>
      </c>
      <c r="D358" s="1032" t="s">
        <v>646</v>
      </c>
      <c r="E358" s="1033" t="s">
        <v>471</v>
      </c>
      <c r="F358" s="1034" t="s">
        <v>15867</v>
      </c>
      <c r="G358" s="1034">
        <v>700</v>
      </c>
      <c r="H358" s="1034" t="s">
        <v>879</v>
      </c>
      <c r="I358" s="1035">
        <v>5</v>
      </c>
      <c r="J358" s="1038"/>
      <c r="K358" s="1036"/>
      <c r="L358" s="1037" t="s">
        <v>660</v>
      </c>
      <c r="M358" s="1039"/>
      <c r="N358" s="1038">
        <v>8</v>
      </c>
      <c r="O358" s="1036">
        <v>0</v>
      </c>
      <c r="P358" s="1037">
        <v>9034</v>
      </c>
      <c r="Q358" s="1039">
        <v>7154</v>
      </c>
      <c r="R358" s="1038">
        <v>30</v>
      </c>
      <c r="S358" s="1036">
        <v>0</v>
      </c>
      <c r="T358" s="1037">
        <v>8865</v>
      </c>
      <c r="U358" s="1039">
        <v>7198</v>
      </c>
      <c r="V358" s="1038">
        <v>36</v>
      </c>
      <c r="W358" s="1036">
        <v>2</v>
      </c>
      <c r="X358" s="1037">
        <v>8692</v>
      </c>
      <c r="Y358" s="1039">
        <v>8434</v>
      </c>
      <c r="Z358" s="1040">
        <v>3.2727272727272729</v>
      </c>
      <c r="AA358" s="1040" t="s">
        <v>660</v>
      </c>
      <c r="AB358" s="1199" t="s">
        <v>420</v>
      </c>
      <c r="AC358" s="1040" t="s">
        <v>420</v>
      </c>
      <c r="AD358" s="1040" t="s">
        <v>420</v>
      </c>
      <c r="AE358" s="1040" t="s">
        <v>420</v>
      </c>
      <c r="AF358" s="1041" t="s">
        <v>213</v>
      </c>
      <c r="AG358" s="1041">
        <v>0.5</v>
      </c>
      <c r="AH358" s="1042" t="s">
        <v>16286</v>
      </c>
      <c r="AI358" s="1060" t="s">
        <v>642</v>
      </c>
      <c r="AJ358" s="1060" t="s">
        <v>16287</v>
      </c>
      <c r="AK358" s="1200" t="s">
        <v>16287</v>
      </c>
      <c r="AL358" s="1060">
        <v>50</v>
      </c>
      <c r="AM358" s="1404">
        <v>46018</v>
      </c>
      <c r="AN358" s="1404">
        <v>46019</v>
      </c>
      <c r="AO358" s="1404"/>
      <c r="AP358" s="1404"/>
      <c r="AQ358" s="1404"/>
      <c r="AR358" s="1044"/>
      <c r="AS358" s="1034" t="s">
        <v>16629</v>
      </c>
      <c r="AT358" s="1034" t="s">
        <v>16628</v>
      </c>
      <c r="AU358" s="1034" t="s">
        <v>16627</v>
      </c>
      <c r="AV358" s="1034" t="s">
        <v>420</v>
      </c>
    </row>
    <row r="359" spans="1:48">
      <c r="A359" s="1030">
        <v>46031</v>
      </c>
      <c r="B359" s="1031" t="s">
        <v>225</v>
      </c>
      <c r="C359" s="1031" t="s">
        <v>16645</v>
      </c>
      <c r="D359" s="1032"/>
      <c r="E359" s="1033" t="s">
        <v>210</v>
      </c>
      <c r="F359" s="1034" t="s">
        <v>16492</v>
      </c>
      <c r="G359" s="1034">
        <v>650</v>
      </c>
      <c r="H359" s="1034" t="s">
        <v>629</v>
      </c>
      <c r="I359" s="1035">
        <v>5</v>
      </c>
      <c r="J359" s="1038">
        <v>22</v>
      </c>
      <c r="K359" s="1036">
        <v>0</v>
      </c>
      <c r="L359" s="1037">
        <v>8685</v>
      </c>
      <c r="M359" s="1039"/>
      <c r="N359" s="1038">
        <v>9</v>
      </c>
      <c r="O359" s="1036">
        <v>0</v>
      </c>
      <c r="P359" s="1037">
        <v>9145</v>
      </c>
      <c r="Q359" s="1039"/>
      <c r="R359" s="1038">
        <v>3</v>
      </c>
      <c r="S359" s="1036">
        <v>1</v>
      </c>
      <c r="T359" s="1037">
        <v>9244</v>
      </c>
      <c r="U359" s="1039"/>
      <c r="V359" s="1038">
        <v>18</v>
      </c>
      <c r="W359" s="1036">
        <v>2</v>
      </c>
      <c r="X359" s="1037">
        <v>8930</v>
      </c>
      <c r="Y359" s="1039"/>
      <c r="Z359" s="1040">
        <v>3.0638297872340425</v>
      </c>
      <c r="AA359" s="1040">
        <v>34.666666666666664</v>
      </c>
      <c r="AB359" s="1199">
        <v>0.99529246794871795</v>
      </c>
      <c r="AC359" s="1040">
        <v>90.01</v>
      </c>
      <c r="AD359" s="1040">
        <v>4.333333333333333</v>
      </c>
      <c r="AE359" s="1040">
        <v>4.083333333333333</v>
      </c>
      <c r="AF359" s="1041" t="s">
        <v>213</v>
      </c>
      <c r="AG359" s="1041">
        <v>2</v>
      </c>
      <c r="AH359" s="1042" t="s">
        <v>16272</v>
      </c>
      <c r="AI359" s="1060" t="s">
        <v>15471</v>
      </c>
      <c r="AJ359" s="1060" t="s">
        <v>16287</v>
      </c>
      <c r="AK359" s="1200" t="s">
        <v>16273</v>
      </c>
      <c r="AL359" s="1060">
        <v>50</v>
      </c>
      <c r="AM359" s="1404">
        <v>46018</v>
      </c>
      <c r="AN359" s="1404"/>
      <c r="AO359" s="1404"/>
      <c r="AP359" s="1404"/>
      <c r="AQ359" s="1404"/>
      <c r="AR359" s="1044"/>
      <c r="AS359" s="1034" t="s">
        <v>16625</v>
      </c>
      <c r="AT359" s="1034" t="s">
        <v>16626</v>
      </c>
      <c r="AU359" s="1034" t="s">
        <v>16630</v>
      </c>
      <c r="AV359" s="1034">
        <v>1.51648848</v>
      </c>
    </row>
    <row r="360" spans="1:48">
      <c r="A360" s="1030">
        <v>46031</v>
      </c>
      <c r="B360" s="1031" t="s">
        <v>225</v>
      </c>
      <c r="C360" s="1031" t="s">
        <v>16646</v>
      </c>
      <c r="D360" s="1032"/>
      <c r="E360" s="1033" t="s">
        <v>210</v>
      </c>
      <c r="F360" s="1034" t="s">
        <v>16492</v>
      </c>
      <c r="G360" s="1034">
        <v>670</v>
      </c>
      <c r="H360" s="1034" t="s">
        <v>16586</v>
      </c>
      <c r="I360" s="1035">
        <v>5</v>
      </c>
      <c r="J360" s="1038">
        <v>12</v>
      </c>
      <c r="K360" s="1036">
        <v>0</v>
      </c>
      <c r="L360" s="1037">
        <v>8872</v>
      </c>
      <c r="M360" s="1039"/>
      <c r="N360" s="1038">
        <v>8</v>
      </c>
      <c r="O360" s="1036">
        <v>0</v>
      </c>
      <c r="P360" s="1037">
        <v>9105</v>
      </c>
      <c r="Q360" s="1039"/>
      <c r="R360" s="1038">
        <v>6</v>
      </c>
      <c r="S360" s="1036">
        <v>0</v>
      </c>
      <c r="T360" s="1037"/>
      <c r="U360" s="1039">
        <v>9191</v>
      </c>
      <c r="V360" s="1038">
        <v>12</v>
      </c>
      <c r="W360" s="1036">
        <v>1</v>
      </c>
      <c r="X360" s="1037"/>
      <c r="Y360" s="1039">
        <v>9115</v>
      </c>
      <c r="Z360" s="1040">
        <v>3.1236442516268981</v>
      </c>
      <c r="AA360" s="1040">
        <v>25.333333333333332</v>
      </c>
      <c r="AB360" s="1199">
        <v>0.9984608707264957</v>
      </c>
      <c r="AC360" s="1040">
        <v>90.707499999999996</v>
      </c>
      <c r="AD360" s="1040">
        <v>3.1666666666666665</v>
      </c>
      <c r="AE360" s="1040">
        <v>3.0833333333333335</v>
      </c>
      <c r="AF360" s="1041" t="s">
        <v>213</v>
      </c>
      <c r="AG360" s="1041">
        <v>2</v>
      </c>
      <c r="AH360" s="1042" t="s">
        <v>16272</v>
      </c>
      <c r="AI360" s="1060" t="s">
        <v>15471</v>
      </c>
      <c r="AJ360" s="1060" t="s">
        <v>16273</v>
      </c>
      <c r="AK360" s="1200" t="s">
        <v>16273</v>
      </c>
      <c r="AL360" s="1060">
        <v>50</v>
      </c>
      <c r="AM360" s="1404">
        <v>46018</v>
      </c>
      <c r="AN360" s="1404">
        <v>46019</v>
      </c>
      <c r="AO360" s="1404"/>
      <c r="AP360" s="1404"/>
      <c r="AQ360" s="1404"/>
      <c r="AR360" s="1044"/>
      <c r="AS360" s="1034" t="s">
        <v>16625</v>
      </c>
      <c r="AT360" s="1034" t="s">
        <v>16626</v>
      </c>
      <c r="AU360" s="1034" t="s">
        <v>16630</v>
      </c>
      <c r="AV360" s="1034">
        <v>1.5752627280000002</v>
      </c>
    </row>
    <row r="361" spans="1:48">
      <c r="A361" s="1030">
        <v>46031</v>
      </c>
      <c r="B361" s="1031" t="s">
        <v>226</v>
      </c>
      <c r="C361" s="1031" t="s">
        <v>16591</v>
      </c>
      <c r="D361" s="1032" t="s">
        <v>16644</v>
      </c>
      <c r="E361" s="1033" t="s">
        <v>738</v>
      </c>
      <c r="F361" s="1034" t="s">
        <v>16535</v>
      </c>
      <c r="G361" s="1034">
        <v>650</v>
      </c>
      <c r="H361" s="1034" t="s">
        <v>977</v>
      </c>
      <c r="I361" s="1035">
        <v>4</v>
      </c>
      <c r="J361" s="1038"/>
      <c r="K361" s="1036"/>
      <c r="L361" s="1037" t="s">
        <v>16265</v>
      </c>
      <c r="M361" s="1039"/>
      <c r="N361" s="1038"/>
      <c r="O361" s="1036"/>
      <c r="P361" s="1037" t="s">
        <v>16265</v>
      </c>
      <c r="Q361" s="1039"/>
      <c r="R361" s="1038"/>
      <c r="S361" s="1036"/>
      <c r="T361" s="1037" t="s">
        <v>16261</v>
      </c>
      <c r="U361" s="1039"/>
      <c r="V361" s="1038">
        <v>19</v>
      </c>
      <c r="W361" s="1036">
        <v>0</v>
      </c>
      <c r="X361" s="1037">
        <v>8305</v>
      </c>
      <c r="Y361" s="1039" t="s">
        <v>16274</v>
      </c>
      <c r="Z361" s="1040">
        <v>2.5263157894736841</v>
      </c>
      <c r="AA361" s="1040" t="s">
        <v>656</v>
      </c>
      <c r="AB361" s="1199" t="s">
        <v>420</v>
      </c>
      <c r="AC361" s="1040" t="s">
        <v>420</v>
      </c>
      <c r="AD361" s="1040" t="s">
        <v>420</v>
      </c>
      <c r="AE361" s="1040" t="s">
        <v>420</v>
      </c>
      <c r="AF361" s="1041" t="s">
        <v>213</v>
      </c>
      <c r="AG361" s="1041">
        <v>1</v>
      </c>
      <c r="AH361" s="1042" t="s">
        <v>16272</v>
      </c>
      <c r="AI361" s="1060" t="s">
        <v>15471</v>
      </c>
      <c r="AJ361" s="1060" t="s">
        <v>16273</v>
      </c>
      <c r="AK361" s="1200" t="s">
        <v>16263</v>
      </c>
      <c r="AL361" s="1060"/>
      <c r="AM361" s="1404"/>
      <c r="AN361" s="1404"/>
      <c r="AO361" s="1404"/>
      <c r="AP361" s="1404"/>
      <c r="AQ361" s="1404"/>
      <c r="AR361" s="1044"/>
      <c r="AS361" s="1034" t="s">
        <v>16625</v>
      </c>
      <c r="AT361" s="1034" t="s">
        <v>16628</v>
      </c>
      <c r="AU361" s="1034" t="s">
        <v>16632</v>
      </c>
      <c r="AV361" s="1034" t="s">
        <v>420</v>
      </c>
    </row>
    <row r="362" spans="1:48">
      <c r="A362" s="1030">
        <v>46031</v>
      </c>
      <c r="B362" s="1031" t="s">
        <v>227</v>
      </c>
      <c r="C362" s="1031" t="s">
        <v>16648</v>
      </c>
      <c r="D362" s="1032"/>
      <c r="E362" s="1033" t="s">
        <v>299</v>
      </c>
      <c r="F362" s="1034" t="s">
        <v>16581</v>
      </c>
      <c r="G362" s="1034">
        <v>700</v>
      </c>
      <c r="H362" s="1034" t="s">
        <v>16053</v>
      </c>
      <c r="I362" s="1035">
        <v>5</v>
      </c>
      <c r="J362" s="1038">
        <v>16</v>
      </c>
      <c r="K362" s="1036">
        <v>0</v>
      </c>
      <c r="L362" s="1037">
        <v>9236</v>
      </c>
      <c r="M362" s="1039">
        <v>9420</v>
      </c>
      <c r="N362" s="1038">
        <v>12</v>
      </c>
      <c r="O362" s="1036">
        <v>0</v>
      </c>
      <c r="P362" s="1037">
        <v>9312</v>
      </c>
      <c r="Q362" s="1039">
        <v>9061</v>
      </c>
      <c r="R362" s="1038">
        <v>8</v>
      </c>
      <c r="S362" s="1036">
        <v>0</v>
      </c>
      <c r="T362" s="1037">
        <v>9183</v>
      </c>
      <c r="U362" s="1039">
        <v>8689</v>
      </c>
      <c r="V362" s="1038">
        <v>32</v>
      </c>
      <c r="W362" s="1036">
        <v>0</v>
      </c>
      <c r="X362" s="1037">
        <v>9105</v>
      </c>
      <c r="Y362" s="1039">
        <v>9327</v>
      </c>
      <c r="Z362" s="1040">
        <v>2.2187981510015407</v>
      </c>
      <c r="AA362" s="1040">
        <v>22.666666666666668</v>
      </c>
      <c r="AB362" s="1199">
        <v>1</v>
      </c>
      <c r="AC362" s="1040">
        <v>91.666250000000005</v>
      </c>
      <c r="AD362" s="1040">
        <v>2.8333333333333335</v>
      </c>
      <c r="AE362" s="1040">
        <v>2.8333333333333335</v>
      </c>
      <c r="AF362" s="1041" t="s">
        <v>213</v>
      </c>
      <c r="AG362" s="1041">
        <v>1</v>
      </c>
      <c r="AH362" s="1042" t="s">
        <v>16262</v>
      </c>
      <c r="AI362" s="1060" t="s">
        <v>647</v>
      </c>
      <c r="AJ362" s="1060" t="s">
        <v>16263</v>
      </c>
      <c r="AK362" s="1200" t="s">
        <v>16263</v>
      </c>
      <c r="AL362" s="1060">
        <v>50</v>
      </c>
      <c r="AM362" s="1404">
        <v>46008</v>
      </c>
      <c r="AN362" s="1404">
        <v>46009</v>
      </c>
      <c r="AO362" s="1404">
        <v>46010</v>
      </c>
      <c r="AP362" s="1404">
        <v>46012</v>
      </c>
      <c r="AQ362" s="1404"/>
      <c r="AR362" s="1044"/>
      <c r="AS362" s="1034" t="s">
        <v>16625</v>
      </c>
      <c r="AT362" s="1034" t="s">
        <v>16628</v>
      </c>
      <c r="AU362" s="1034" t="s">
        <v>16632</v>
      </c>
      <c r="AV362" s="1034">
        <v>2.21758992</v>
      </c>
    </row>
    <row r="363" spans="1:48">
      <c r="A363" s="1030">
        <v>46031</v>
      </c>
      <c r="B363" s="1031" t="s">
        <v>228</v>
      </c>
      <c r="C363" s="1031" t="s">
        <v>16577</v>
      </c>
      <c r="D363" s="1032"/>
      <c r="E363" s="1033" t="s">
        <v>1877</v>
      </c>
      <c r="F363" s="1034" t="s">
        <v>16497</v>
      </c>
      <c r="G363" s="1034">
        <v>500</v>
      </c>
      <c r="H363" s="1034" t="s">
        <v>634</v>
      </c>
      <c r="I363" s="1035">
        <v>3.7</v>
      </c>
      <c r="J363" s="1038">
        <v>20</v>
      </c>
      <c r="K363" s="1036">
        <v>0</v>
      </c>
      <c r="L363" s="1037">
        <v>9055</v>
      </c>
      <c r="M363" s="1039">
        <v>9059</v>
      </c>
      <c r="N363" s="1038">
        <v>11</v>
      </c>
      <c r="O363" s="1036">
        <v>0</v>
      </c>
      <c r="P363" s="1037">
        <v>8436</v>
      </c>
      <c r="Q363" s="1039">
        <v>9121</v>
      </c>
      <c r="R363" s="1038">
        <v>7</v>
      </c>
      <c r="S363" s="1036">
        <v>0</v>
      </c>
      <c r="T363" s="1037">
        <v>8345</v>
      </c>
      <c r="U363" s="1039">
        <v>8992</v>
      </c>
      <c r="V363" s="1038">
        <v>23</v>
      </c>
      <c r="W363" s="1036">
        <v>0</v>
      </c>
      <c r="X363" s="1037">
        <v>8537</v>
      </c>
      <c r="Y363" s="1039">
        <v>9065</v>
      </c>
      <c r="Z363" s="1040">
        <v>1.6089385474860336</v>
      </c>
      <c r="AA363" s="1040">
        <v>20.333333333333332</v>
      </c>
      <c r="AB363" s="1199">
        <v>1</v>
      </c>
      <c r="AC363" s="1040">
        <v>88.262500000000003</v>
      </c>
      <c r="AD363" s="1040">
        <v>2.5416666666666665</v>
      </c>
      <c r="AE363" s="1040">
        <v>2.5416666666666665</v>
      </c>
      <c r="AF363" s="1041" t="s">
        <v>213</v>
      </c>
      <c r="AG363" s="1041">
        <v>1</v>
      </c>
      <c r="AH363" s="1042" t="s">
        <v>16262</v>
      </c>
      <c r="AI363" s="1060" t="s">
        <v>647</v>
      </c>
      <c r="AJ363" s="1060" t="s">
        <v>16263</v>
      </c>
      <c r="AK363" s="1200" t="s">
        <v>16263</v>
      </c>
      <c r="AL363" s="1203">
        <v>8</v>
      </c>
      <c r="AM363" s="1404">
        <v>45960</v>
      </c>
      <c r="AN363" s="1404">
        <v>45962</v>
      </c>
      <c r="AO363" s="1404">
        <v>45963</v>
      </c>
      <c r="AP363" s="1404"/>
      <c r="AQ363" s="1404"/>
      <c r="AR363" s="1044"/>
      <c r="AS363" s="1034" t="s">
        <v>16625</v>
      </c>
      <c r="AT363" s="1034" t="s">
        <v>16628</v>
      </c>
      <c r="AU363" s="1034" t="s">
        <v>16627</v>
      </c>
      <c r="AV363" s="1034">
        <v>1.1438820000000001</v>
      </c>
    </row>
    <row r="364" spans="1:48">
      <c r="A364" s="1030">
        <v>46031</v>
      </c>
      <c r="B364" s="1031" t="s">
        <v>229</v>
      </c>
      <c r="C364" s="1031" t="s">
        <v>16571</v>
      </c>
      <c r="D364" s="1032"/>
      <c r="E364" s="1033" t="s">
        <v>829</v>
      </c>
      <c r="F364" s="1034" t="s">
        <v>16573</v>
      </c>
      <c r="G364" s="1034">
        <v>670</v>
      </c>
      <c r="H364" s="1034" t="s">
        <v>699</v>
      </c>
      <c r="I364" s="1035">
        <v>5</v>
      </c>
      <c r="J364" s="1038">
        <v>24</v>
      </c>
      <c r="K364" s="1036">
        <v>0</v>
      </c>
      <c r="L364" s="1037">
        <v>8828</v>
      </c>
      <c r="M364" s="1039">
        <v>9128</v>
      </c>
      <c r="N364" s="1038">
        <v>13</v>
      </c>
      <c r="O364" s="1036">
        <v>0</v>
      </c>
      <c r="P364" s="1037">
        <v>8576</v>
      </c>
      <c r="Q364" s="1039">
        <v>8921</v>
      </c>
      <c r="R364" s="1038">
        <v>4</v>
      </c>
      <c r="S364" s="1036">
        <v>0</v>
      </c>
      <c r="T364" s="1037">
        <v>8667</v>
      </c>
      <c r="U364" s="1039">
        <v>7293</v>
      </c>
      <c r="V364" s="1038">
        <v>6</v>
      </c>
      <c r="W364" s="1036">
        <v>1</v>
      </c>
      <c r="X364" s="1037">
        <v>8942</v>
      </c>
      <c r="Y364" s="1039" t="s">
        <v>16274</v>
      </c>
      <c r="Z364" s="1040">
        <v>3.1236442516268981</v>
      </c>
      <c r="AA364" s="1040">
        <v>15.666666666666666</v>
      </c>
      <c r="AB364" s="1199">
        <v>0.9984608707264957</v>
      </c>
      <c r="AC364" s="1040">
        <v>86.221428571428575</v>
      </c>
      <c r="AD364" s="1040">
        <v>1.9583333333333333</v>
      </c>
      <c r="AE364" s="1040">
        <v>1.9166666666666667</v>
      </c>
      <c r="AF364" s="1041" t="s">
        <v>213</v>
      </c>
      <c r="AG364" s="1041">
        <v>1</v>
      </c>
      <c r="AH364" s="1042" t="s">
        <v>16262</v>
      </c>
      <c r="AI364" s="1060" t="s">
        <v>647</v>
      </c>
      <c r="AJ364" s="1060" t="s">
        <v>16263</v>
      </c>
      <c r="AK364" s="1200" t="s">
        <v>16263</v>
      </c>
      <c r="AL364" s="1060">
        <v>51</v>
      </c>
      <c r="AM364" s="1404">
        <v>46021</v>
      </c>
      <c r="AN364" s="1404">
        <v>46022</v>
      </c>
      <c r="AO364" s="1404"/>
      <c r="AP364" s="1404"/>
      <c r="AQ364" s="1404"/>
      <c r="AR364" s="1044"/>
      <c r="AS364" s="1034" t="s">
        <v>16625</v>
      </c>
      <c r="AT364" s="1034" t="s">
        <v>16628</v>
      </c>
      <c r="AU364" s="1034" t="s">
        <v>16630</v>
      </c>
      <c r="AV364" s="1034">
        <v>2.9947116342857143</v>
      </c>
    </row>
    <row r="365" spans="1:48">
      <c r="A365" s="1030">
        <v>46031</v>
      </c>
      <c r="B365" s="1031" t="s">
        <v>230</v>
      </c>
      <c r="C365" s="1031" t="s">
        <v>16575</v>
      </c>
      <c r="D365" s="1032"/>
      <c r="E365" s="1033" t="s">
        <v>7355</v>
      </c>
      <c r="F365" s="1034" t="s">
        <v>16576</v>
      </c>
      <c r="G365" s="1034">
        <v>650</v>
      </c>
      <c r="H365" s="1034" t="s">
        <v>459</v>
      </c>
      <c r="I365" s="1035">
        <v>4</v>
      </c>
      <c r="J365" s="1038">
        <v>60</v>
      </c>
      <c r="K365" s="1036">
        <v>0</v>
      </c>
      <c r="L365" s="1037">
        <v>7869</v>
      </c>
      <c r="M365" s="1039">
        <v>7443</v>
      </c>
      <c r="N365" s="1038">
        <v>20</v>
      </c>
      <c r="O365" s="1036">
        <v>0</v>
      </c>
      <c r="P365" s="1037">
        <v>8428</v>
      </c>
      <c r="Q365" s="1039">
        <v>7649</v>
      </c>
      <c r="R365" s="1038">
        <v>12</v>
      </c>
      <c r="S365" s="1036">
        <v>0</v>
      </c>
      <c r="T365" s="1037">
        <v>7303</v>
      </c>
      <c r="U365" s="1039">
        <v>7393</v>
      </c>
      <c r="V365" s="1038">
        <v>48</v>
      </c>
      <c r="W365" s="1036">
        <v>0</v>
      </c>
      <c r="X365" s="1037">
        <v>7171</v>
      </c>
      <c r="Y365" s="1039">
        <v>7460</v>
      </c>
      <c r="Z365" s="1040">
        <v>7.5</v>
      </c>
      <c r="AA365" s="1040">
        <v>23.333333333333332</v>
      </c>
      <c r="AB365" s="1199">
        <v>1</v>
      </c>
      <c r="AC365" s="1040">
        <v>75.894999999999996</v>
      </c>
      <c r="AD365" s="1040">
        <v>2.9166666666666665</v>
      </c>
      <c r="AE365" s="1040">
        <v>2.9166666666666665</v>
      </c>
      <c r="AF365" s="1041" t="s">
        <v>213</v>
      </c>
      <c r="AG365" s="1041">
        <v>0.5</v>
      </c>
      <c r="AH365" s="1042" t="s">
        <v>16286</v>
      </c>
      <c r="AI365" s="1060" t="s">
        <v>642</v>
      </c>
      <c r="AJ365" s="1060" t="s">
        <v>16263</v>
      </c>
      <c r="AK365" s="1200" t="s">
        <v>16287</v>
      </c>
      <c r="AL365" s="1060">
        <v>52</v>
      </c>
      <c r="AM365" s="1404">
        <v>46027</v>
      </c>
      <c r="AN365" s="1404">
        <v>46028</v>
      </c>
      <c r="AO365" s="1404"/>
      <c r="AP365" s="1404"/>
      <c r="AQ365" s="1404"/>
      <c r="AR365" s="1044"/>
      <c r="AS365" s="1034" t="s">
        <v>16629</v>
      </c>
      <c r="AT365" s="1034" t="s">
        <v>16628</v>
      </c>
      <c r="AU365" s="1034" t="s">
        <v>16630</v>
      </c>
      <c r="AV365" s="1034">
        <v>2.5573579200000003</v>
      </c>
    </row>
    <row r="366" spans="1:48">
      <c r="A366" s="1030">
        <v>46031</v>
      </c>
      <c r="B366" s="1031" t="s">
        <v>231</v>
      </c>
      <c r="C366" s="1031" t="s">
        <v>16642</v>
      </c>
      <c r="D366" s="1032" t="s">
        <v>16291</v>
      </c>
      <c r="E366" s="1033" t="s">
        <v>473</v>
      </c>
      <c r="F366" s="1034" t="s">
        <v>16538</v>
      </c>
      <c r="G366" s="1034">
        <v>600</v>
      </c>
      <c r="H366" s="1034" t="s">
        <v>16152</v>
      </c>
      <c r="I366" s="1035">
        <v>5.5</v>
      </c>
      <c r="J366" s="1038">
        <v>43</v>
      </c>
      <c r="K366" s="1036">
        <v>0</v>
      </c>
      <c r="L366" s="1037">
        <v>5990</v>
      </c>
      <c r="M366" s="1039"/>
      <c r="N366" s="1038">
        <v>13</v>
      </c>
      <c r="O366" s="1036">
        <v>0</v>
      </c>
      <c r="P366" s="1037">
        <v>6230</v>
      </c>
      <c r="Q366" s="1039"/>
      <c r="R366" s="1038">
        <v>14</v>
      </c>
      <c r="S366" s="1036">
        <v>5</v>
      </c>
      <c r="T366" s="1037">
        <v>6010</v>
      </c>
      <c r="U366" s="1039"/>
      <c r="V366" s="1038">
        <v>24</v>
      </c>
      <c r="W366" s="1036">
        <v>5</v>
      </c>
      <c r="X366" s="1037">
        <v>5780</v>
      </c>
      <c r="Y366" s="1039"/>
      <c r="Z366" s="1040">
        <v>5.070422535211268</v>
      </c>
      <c r="AA366" s="1040">
        <v>31.333333333333332</v>
      </c>
      <c r="AB366" s="1199">
        <v>0.99051816239316237</v>
      </c>
      <c r="AC366" s="1040">
        <v>60.024999999999999</v>
      </c>
      <c r="AD366" s="1040">
        <v>3.9166666666666665</v>
      </c>
      <c r="AE366" s="1040">
        <v>3.5</v>
      </c>
      <c r="AF366" s="1041" t="s">
        <v>232</v>
      </c>
      <c r="AG366" s="1041">
        <v>1</v>
      </c>
      <c r="AH366" s="1042" t="s">
        <v>16272</v>
      </c>
      <c r="AI366" s="1060" t="s">
        <v>15471</v>
      </c>
      <c r="AJ366" s="1060" t="s">
        <v>16287</v>
      </c>
      <c r="AK366" s="1200" t="s">
        <v>16273</v>
      </c>
      <c r="AL366" s="1060">
        <v>55</v>
      </c>
      <c r="AM366" s="1404">
        <v>46025</v>
      </c>
      <c r="AN366" s="1404">
        <v>46026</v>
      </c>
      <c r="AO366" s="1404">
        <v>46028</v>
      </c>
      <c r="AP366" s="1404"/>
      <c r="AQ366" s="1404"/>
      <c r="AR366" s="1044"/>
      <c r="AS366" s="1034" t="s">
        <v>16629</v>
      </c>
      <c r="AT366" s="1034" t="s">
        <v>16628</v>
      </c>
      <c r="AU366" s="1034" t="s">
        <v>16630</v>
      </c>
      <c r="AV366" s="1034">
        <v>3.7340352000000001</v>
      </c>
    </row>
    <row r="367" spans="1:48">
      <c r="A367" s="1030">
        <v>46031</v>
      </c>
      <c r="B367" s="1031" t="s">
        <v>233</v>
      </c>
      <c r="C367" s="1031" t="s">
        <v>645</v>
      </c>
      <c r="D367" s="1032"/>
      <c r="E367" s="1033" t="s">
        <v>420</v>
      </c>
      <c r="F367" s="1034" t="s">
        <v>420</v>
      </c>
      <c r="G367" s="1034" t="s">
        <v>420</v>
      </c>
      <c r="H367" s="1034" t="s">
        <v>420</v>
      </c>
      <c r="I367" s="1035" t="s">
        <v>420</v>
      </c>
      <c r="J367" s="1038"/>
      <c r="K367" s="1036"/>
      <c r="L367" s="1037" t="s">
        <v>645</v>
      </c>
      <c r="M367" s="1039"/>
      <c r="N367" s="1038"/>
      <c r="O367" s="1036"/>
      <c r="P367" s="1037" t="s">
        <v>645</v>
      </c>
      <c r="Q367" s="1039"/>
      <c r="R367" s="1038"/>
      <c r="S367" s="1036"/>
      <c r="T367" s="1037" t="s">
        <v>645</v>
      </c>
      <c r="U367" s="1039"/>
      <c r="V367" s="1038"/>
      <c r="W367" s="1036"/>
      <c r="X367" s="1037" t="s">
        <v>645</v>
      </c>
      <c r="Y367" s="1039"/>
      <c r="Z367" s="1040" t="s">
        <v>420</v>
      </c>
      <c r="AA367" s="1040" t="s">
        <v>645</v>
      </c>
      <c r="AB367" s="1199" t="s">
        <v>420</v>
      </c>
      <c r="AC367" s="1040" t="s">
        <v>420</v>
      </c>
      <c r="AD367" s="1040" t="s">
        <v>420</v>
      </c>
      <c r="AE367" s="1040" t="s">
        <v>420</v>
      </c>
      <c r="AF367" s="1041" t="s">
        <v>232</v>
      </c>
      <c r="AG367" s="1041">
        <v>1</v>
      </c>
      <c r="AH367" s="1042" t="s">
        <v>16272</v>
      </c>
      <c r="AI367" s="1060" t="s">
        <v>15471</v>
      </c>
      <c r="AJ367" s="1060" t="s">
        <v>16273</v>
      </c>
      <c r="AK367" s="1200" t="s">
        <v>16273</v>
      </c>
      <c r="AL367" s="1060"/>
      <c r="AM367" s="1404"/>
      <c r="AN367" s="1404"/>
      <c r="AO367" s="1404"/>
      <c r="AP367" s="1404"/>
      <c r="AQ367" s="1404"/>
      <c r="AR367" s="1044"/>
      <c r="AS367" s="1034" t="s">
        <v>16625</v>
      </c>
      <c r="AT367" s="1034" t="s">
        <v>16628</v>
      </c>
      <c r="AU367" s="1034" t="s">
        <v>420</v>
      </c>
      <c r="AV367" s="1034" t="s">
        <v>420</v>
      </c>
    </row>
    <row r="368" spans="1:48">
      <c r="A368" s="1030">
        <v>46031</v>
      </c>
      <c r="B368" s="1031" t="s">
        <v>234</v>
      </c>
      <c r="C368" s="1031" t="s">
        <v>645</v>
      </c>
      <c r="D368" s="1032"/>
      <c r="E368" s="1033" t="s">
        <v>420</v>
      </c>
      <c r="F368" s="1034" t="s">
        <v>420</v>
      </c>
      <c r="G368" s="1034" t="s">
        <v>420</v>
      </c>
      <c r="H368" s="1034" t="s">
        <v>420</v>
      </c>
      <c r="I368" s="1035" t="s">
        <v>420</v>
      </c>
      <c r="J368" s="1038"/>
      <c r="K368" s="1036"/>
      <c r="L368" s="1037" t="s">
        <v>645</v>
      </c>
      <c r="M368" s="1039"/>
      <c r="N368" s="1038"/>
      <c r="O368" s="1036"/>
      <c r="P368" s="1037" t="s">
        <v>645</v>
      </c>
      <c r="Q368" s="1039"/>
      <c r="R368" s="1038"/>
      <c r="S368" s="1036"/>
      <c r="T368" s="1037" t="s">
        <v>645</v>
      </c>
      <c r="U368" s="1039"/>
      <c r="V368" s="1038"/>
      <c r="W368" s="1036"/>
      <c r="X368" s="1037" t="s">
        <v>645</v>
      </c>
      <c r="Y368" s="1039"/>
      <c r="Z368" s="1040" t="s">
        <v>420</v>
      </c>
      <c r="AA368" s="1040" t="s">
        <v>645</v>
      </c>
      <c r="AB368" s="1199" t="s">
        <v>420</v>
      </c>
      <c r="AC368" s="1040" t="s">
        <v>420</v>
      </c>
      <c r="AD368" s="1040" t="s">
        <v>420</v>
      </c>
      <c r="AE368" s="1040" t="s">
        <v>420</v>
      </c>
      <c r="AF368" s="1041" t="s">
        <v>232</v>
      </c>
      <c r="AG368" s="1041">
        <v>1</v>
      </c>
      <c r="AH368" s="1042" t="s">
        <v>16272</v>
      </c>
      <c r="AI368" s="1060" t="s">
        <v>15471</v>
      </c>
      <c r="AJ368" s="1060" t="s">
        <v>16273</v>
      </c>
      <c r="AK368" s="1200" t="s">
        <v>16273</v>
      </c>
      <c r="AL368" s="1060"/>
      <c r="AM368" s="1404"/>
      <c r="AN368" s="1404"/>
      <c r="AO368" s="1404"/>
      <c r="AP368" s="1404"/>
      <c r="AQ368" s="1404"/>
      <c r="AR368" s="1044"/>
      <c r="AS368" s="1034" t="s">
        <v>16625</v>
      </c>
      <c r="AT368" s="1034" t="s">
        <v>16628</v>
      </c>
      <c r="AU368" s="1034" t="s">
        <v>420</v>
      </c>
      <c r="AV368" s="1034" t="s">
        <v>420</v>
      </c>
    </row>
    <row r="369" spans="1:48">
      <c r="A369" s="1030">
        <v>46031</v>
      </c>
      <c r="B369" s="1031" t="s">
        <v>235</v>
      </c>
      <c r="C369" s="1031" t="s">
        <v>16489</v>
      </c>
      <c r="D369" s="1032" t="s">
        <v>646</v>
      </c>
      <c r="E369" s="1033" t="s">
        <v>737</v>
      </c>
      <c r="F369" s="1034" t="s">
        <v>16142</v>
      </c>
      <c r="G369" s="1034">
        <v>650</v>
      </c>
      <c r="H369" s="1034" t="s">
        <v>924</v>
      </c>
      <c r="I369" s="1035">
        <v>5.5</v>
      </c>
      <c r="J369" s="1038">
        <v>23</v>
      </c>
      <c r="K369" s="1036">
        <v>0</v>
      </c>
      <c r="L369" s="1037">
        <v>8240</v>
      </c>
      <c r="M369" s="1037">
        <v>8240</v>
      </c>
      <c r="N369" s="1038">
        <v>18</v>
      </c>
      <c r="O369" s="1036">
        <v>0</v>
      </c>
      <c r="P369" s="1037">
        <v>79330</v>
      </c>
      <c r="Q369" s="1037">
        <v>8520</v>
      </c>
      <c r="R369" s="1038">
        <v>0</v>
      </c>
      <c r="S369" s="1036">
        <v>0</v>
      </c>
      <c r="T369" s="1037">
        <v>6940</v>
      </c>
      <c r="U369" s="1039">
        <v>7500</v>
      </c>
      <c r="V369" s="1038">
        <v>64</v>
      </c>
      <c r="W369" s="1036">
        <v>0</v>
      </c>
      <c r="X369" s="1037">
        <v>7500</v>
      </c>
      <c r="Y369" s="1039">
        <v>8800</v>
      </c>
      <c r="Z369" s="1040">
        <v>5.4545454545454541</v>
      </c>
      <c r="AA369" s="1040">
        <v>35</v>
      </c>
      <c r="AB369" s="1199">
        <v>1</v>
      </c>
      <c r="AC369" s="1040">
        <v>168.83750000000001</v>
      </c>
      <c r="AD369" s="1040">
        <v>4.375</v>
      </c>
      <c r="AE369" s="1040">
        <v>4.375</v>
      </c>
      <c r="AF369" s="1041" t="s">
        <v>236</v>
      </c>
      <c r="AG369" s="1041">
        <v>1</v>
      </c>
      <c r="AH369" s="1042" t="s">
        <v>16320</v>
      </c>
      <c r="AI369" s="1060" t="s">
        <v>16151</v>
      </c>
      <c r="AJ369" s="1060" t="s">
        <v>16273</v>
      </c>
      <c r="AK369" s="1200" t="s">
        <v>16258</v>
      </c>
      <c r="AL369" s="1060">
        <v>55</v>
      </c>
      <c r="AM369" s="1404">
        <v>46014</v>
      </c>
      <c r="AN369" s="1404">
        <v>46015</v>
      </c>
      <c r="AO369" s="1404">
        <v>46016</v>
      </c>
      <c r="AP369" s="1404"/>
      <c r="AQ369" s="1404"/>
      <c r="AR369" s="1044"/>
      <c r="AS369" s="1034" t="s">
        <v>16629</v>
      </c>
      <c r="AT369" s="1034" t="s">
        <v>16628</v>
      </c>
      <c r="AU369" s="1034" t="s">
        <v>16630</v>
      </c>
      <c r="AV369" s="1034">
        <v>11.378296799999999</v>
      </c>
    </row>
    <row r="370" spans="1:48">
      <c r="A370" s="1030">
        <v>46031</v>
      </c>
      <c r="B370" s="1031" t="s">
        <v>237</v>
      </c>
      <c r="C370" s="1031" t="s">
        <v>16539</v>
      </c>
      <c r="D370" s="1032" t="s">
        <v>646</v>
      </c>
      <c r="E370" s="1033" t="s">
        <v>473</v>
      </c>
      <c r="F370" s="1034" t="s">
        <v>16538</v>
      </c>
      <c r="G370" s="1034">
        <v>650</v>
      </c>
      <c r="H370" s="1034" t="s">
        <v>15728</v>
      </c>
      <c r="I370" s="1035">
        <v>5.5</v>
      </c>
      <c r="J370" s="1038">
        <v>45</v>
      </c>
      <c r="K370" s="1036">
        <v>0</v>
      </c>
      <c r="L370" s="1037">
        <v>8610</v>
      </c>
      <c r="M370" s="1039">
        <v>8610</v>
      </c>
      <c r="N370" s="1038">
        <v>16</v>
      </c>
      <c r="O370" s="1036">
        <v>0</v>
      </c>
      <c r="P370" s="1037">
        <v>8852</v>
      </c>
      <c r="Q370" s="1039">
        <v>8520</v>
      </c>
      <c r="R370" s="1038">
        <v>0</v>
      </c>
      <c r="S370" s="1036">
        <v>0</v>
      </c>
      <c r="T370" s="1037">
        <v>8240</v>
      </c>
      <c r="U370" s="1039">
        <v>7960</v>
      </c>
      <c r="V370" s="1038">
        <v>49</v>
      </c>
      <c r="W370" s="1036">
        <v>4</v>
      </c>
      <c r="X370" s="1037">
        <v>9040</v>
      </c>
      <c r="Y370" s="1039">
        <v>8890</v>
      </c>
      <c r="Z370" s="1040">
        <v>5.4135338345864659</v>
      </c>
      <c r="AA370" s="1040">
        <v>36.666666666666664</v>
      </c>
      <c r="AB370" s="1199">
        <v>0.99644764957264953</v>
      </c>
      <c r="AC370" s="1040">
        <v>85.902500000000003</v>
      </c>
      <c r="AD370" s="1040">
        <v>4.583333333333333</v>
      </c>
      <c r="AE370" s="1040">
        <v>4.416666666666667</v>
      </c>
      <c r="AF370" s="1041" t="s">
        <v>236</v>
      </c>
      <c r="AG370" s="1041">
        <v>1</v>
      </c>
      <c r="AH370" s="1042" t="s">
        <v>16320</v>
      </c>
      <c r="AI370" s="1060" t="s">
        <v>16151</v>
      </c>
      <c r="AJ370" s="1043" t="s">
        <v>16258</v>
      </c>
      <c r="AK370" s="1200" t="s">
        <v>16276</v>
      </c>
      <c r="AL370" s="1060">
        <v>55</v>
      </c>
      <c r="AM370" s="1404">
        <v>46022</v>
      </c>
      <c r="AN370" s="1404">
        <v>46023</v>
      </c>
      <c r="AO370" s="1404">
        <v>46024</v>
      </c>
      <c r="AP370" s="1404">
        <v>46027</v>
      </c>
      <c r="AQ370" s="1404">
        <v>46028</v>
      </c>
      <c r="AR370" s="1044"/>
      <c r="AS370" s="1034" t="s">
        <v>16629</v>
      </c>
      <c r="AT370" s="1034" t="s">
        <v>16628</v>
      </c>
      <c r="AU370" s="1034" t="s">
        <v>16630</v>
      </c>
      <c r="AV370" s="1034">
        <v>5.7891412799999999</v>
      </c>
    </row>
    <row r="371" spans="1:48">
      <c r="A371" s="1030">
        <v>46031</v>
      </c>
      <c r="B371" s="1031" t="s">
        <v>238</v>
      </c>
      <c r="C371" s="1031" t="s">
        <v>16565</v>
      </c>
      <c r="D371" s="1032"/>
      <c r="E371" s="1033" t="s">
        <v>682</v>
      </c>
      <c r="F371" s="1034" t="s">
        <v>16567</v>
      </c>
      <c r="G371" s="1034">
        <v>600</v>
      </c>
      <c r="H371" s="1034" t="s">
        <v>16568</v>
      </c>
      <c r="I371" s="1035">
        <v>5.5</v>
      </c>
      <c r="J371" s="1038"/>
      <c r="K371" s="1036"/>
      <c r="L371" s="1037" t="s">
        <v>16268</v>
      </c>
      <c r="M371" s="1039"/>
      <c r="N371" s="1038"/>
      <c r="O371" s="1036"/>
      <c r="P371" s="1037" t="s">
        <v>16268</v>
      </c>
      <c r="Q371" s="1039"/>
      <c r="R371" s="1038"/>
      <c r="S371" s="1036"/>
      <c r="T371" s="1037" t="s">
        <v>16268</v>
      </c>
      <c r="U371" s="1039"/>
      <c r="V371" s="1038"/>
      <c r="W371" s="1036"/>
      <c r="X371" s="1037" t="s">
        <v>16268</v>
      </c>
      <c r="Y371" s="1039"/>
      <c r="Z371" s="1040">
        <v>4.9484536082474229</v>
      </c>
      <c r="AA371" s="1040" t="s">
        <v>127</v>
      </c>
      <c r="AB371" s="1199" t="s">
        <v>420</v>
      </c>
      <c r="AC371" s="1040" t="s">
        <v>420</v>
      </c>
      <c r="AD371" s="1040" t="s">
        <v>420</v>
      </c>
      <c r="AE371" s="1040" t="s">
        <v>420</v>
      </c>
      <c r="AF371" s="1041" t="s">
        <v>236</v>
      </c>
      <c r="AG371" s="1041">
        <v>2</v>
      </c>
      <c r="AH371" s="1042" t="s">
        <v>16298</v>
      </c>
      <c r="AI371" s="1060" t="s">
        <v>15435</v>
      </c>
      <c r="AJ371" s="1043" t="s">
        <v>16258</v>
      </c>
      <c r="AK371" s="1200" t="s">
        <v>16276</v>
      </c>
      <c r="AL371" s="1060">
        <v>56</v>
      </c>
      <c r="AM371" s="1404">
        <v>46027</v>
      </c>
      <c r="AN371" s="1404">
        <v>46028</v>
      </c>
      <c r="AO371" s="1404"/>
      <c r="AP371" s="1404"/>
      <c r="AQ371" s="1404"/>
      <c r="AR371" s="1044"/>
      <c r="AS371" s="1034" t="s">
        <v>16629</v>
      </c>
      <c r="AT371" s="1034" t="s">
        <v>16626</v>
      </c>
      <c r="AU371" s="1034" t="s">
        <v>16630</v>
      </c>
      <c r="AV371" s="1034" t="s">
        <v>420</v>
      </c>
    </row>
    <row r="372" spans="1:48">
      <c r="A372" s="1030">
        <v>46031</v>
      </c>
      <c r="B372" s="1031" t="s">
        <v>238</v>
      </c>
      <c r="C372" s="1031" t="s">
        <v>16647</v>
      </c>
      <c r="D372" s="1032"/>
      <c r="E372" s="1033" t="s">
        <v>5099</v>
      </c>
      <c r="F372" s="1034" t="s">
        <v>16579</v>
      </c>
      <c r="G372" s="1034">
        <v>500</v>
      </c>
      <c r="H372" s="1034" t="s">
        <v>887</v>
      </c>
      <c r="I372" s="1035">
        <v>4</v>
      </c>
      <c r="J372" s="1038">
        <v>17</v>
      </c>
      <c r="K372" s="1036">
        <v>0</v>
      </c>
      <c r="L372" s="1037">
        <v>8060</v>
      </c>
      <c r="M372" s="1039"/>
      <c r="N372" s="1038">
        <v>6</v>
      </c>
      <c r="O372" s="1036">
        <v>0</v>
      </c>
      <c r="P372" s="1037">
        <v>8430</v>
      </c>
      <c r="Q372" s="1039"/>
      <c r="R372" s="1038">
        <v>0</v>
      </c>
      <c r="S372" s="1036">
        <v>0</v>
      </c>
      <c r="T372" s="1037"/>
      <c r="U372" s="1039">
        <v>7960</v>
      </c>
      <c r="V372" s="1038">
        <v>19</v>
      </c>
      <c r="W372" s="1036">
        <v>0</v>
      </c>
      <c r="X372" s="1037"/>
      <c r="Y372" s="1039">
        <v>9070</v>
      </c>
      <c r="Z372" s="1040">
        <v>2.9568788501026693</v>
      </c>
      <c r="AA372" s="1040">
        <v>28</v>
      </c>
      <c r="AB372" s="1199">
        <v>1</v>
      </c>
      <c r="AC372" s="1040">
        <v>83.8</v>
      </c>
      <c r="AD372" s="1040">
        <v>3.5</v>
      </c>
      <c r="AE372" s="1040">
        <v>3.5</v>
      </c>
      <c r="AF372" s="1041" t="s">
        <v>236</v>
      </c>
      <c r="AG372" s="1041">
        <v>2</v>
      </c>
      <c r="AH372" s="1042" t="s">
        <v>16298</v>
      </c>
      <c r="AI372" s="1060" t="s">
        <v>15435</v>
      </c>
      <c r="AJ372" s="1043" t="s">
        <v>16289</v>
      </c>
      <c r="AK372" s="1200" t="s">
        <v>16276</v>
      </c>
      <c r="AL372" s="1060">
        <v>49.54</v>
      </c>
      <c r="AM372" s="1404">
        <v>45993</v>
      </c>
      <c r="AN372" s="1404">
        <v>45997</v>
      </c>
      <c r="AO372" s="1404">
        <v>45998</v>
      </c>
      <c r="AP372" s="1404">
        <v>45999</v>
      </c>
      <c r="AQ372" s="1404">
        <v>46004</v>
      </c>
      <c r="AR372" s="1044"/>
      <c r="AS372" s="1034" t="s">
        <v>16625</v>
      </c>
      <c r="AT372" s="1034" t="s">
        <v>16626</v>
      </c>
      <c r="AU372" s="1034" t="s">
        <v>16630</v>
      </c>
      <c r="AV372" s="1034">
        <v>1.0860479999999999</v>
      </c>
    </row>
    <row r="373" spans="1:48">
      <c r="A373" s="1030">
        <v>46031</v>
      </c>
      <c r="B373" s="1031" t="s">
        <v>239</v>
      </c>
      <c r="C373" s="1031" t="s">
        <v>16652</v>
      </c>
      <c r="D373" s="1032"/>
      <c r="E373" s="1033" t="s">
        <v>779</v>
      </c>
      <c r="F373" s="1034" t="s">
        <v>16592</v>
      </c>
      <c r="G373" s="1034">
        <v>600</v>
      </c>
      <c r="H373" s="1034" t="s">
        <v>735</v>
      </c>
      <c r="I373" s="1035">
        <v>4</v>
      </c>
      <c r="J373" s="1038"/>
      <c r="K373" s="1036"/>
      <c r="L373" s="1037" t="s">
        <v>16265</v>
      </c>
      <c r="M373" s="1039"/>
      <c r="N373" s="1038"/>
      <c r="O373" s="1036"/>
      <c r="P373" s="1037" t="s">
        <v>16265</v>
      </c>
      <c r="Q373" s="1039"/>
      <c r="R373" s="1038"/>
      <c r="S373" s="1036"/>
      <c r="T373" s="1037" t="s">
        <v>16261</v>
      </c>
      <c r="U373" s="1039"/>
      <c r="V373" s="1038">
        <v>49</v>
      </c>
      <c r="W373" s="1036">
        <v>26</v>
      </c>
      <c r="X373" s="1037">
        <v>9440</v>
      </c>
      <c r="Y373" s="1039">
        <v>9070</v>
      </c>
      <c r="Z373" s="1040">
        <v>3.538083538083538</v>
      </c>
      <c r="AA373" s="1040" t="s">
        <v>656</v>
      </c>
      <c r="AB373" s="1199" t="s">
        <v>420</v>
      </c>
      <c r="AC373" s="1040" t="s">
        <v>420</v>
      </c>
      <c r="AD373" s="1040" t="s">
        <v>420</v>
      </c>
      <c r="AE373" s="1040" t="s">
        <v>420</v>
      </c>
      <c r="AF373" s="1041" t="s">
        <v>236</v>
      </c>
      <c r="AG373" s="1041">
        <v>1</v>
      </c>
      <c r="AH373" s="1042" t="s">
        <v>16320</v>
      </c>
      <c r="AI373" s="1060" t="s">
        <v>16151</v>
      </c>
      <c r="AJ373" s="1043" t="s">
        <v>16289</v>
      </c>
      <c r="AK373" s="1200" t="s">
        <v>16276</v>
      </c>
      <c r="AL373" s="1060"/>
      <c r="AM373" s="1404"/>
      <c r="AN373" s="1404"/>
      <c r="AO373" s="1404"/>
      <c r="AP373" s="1404"/>
      <c r="AQ373" s="1404"/>
      <c r="AR373" s="1044"/>
      <c r="AS373" s="1034" t="s">
        <v>16629</v>
      </c>
      <c r="AT373" s="1034" t="s">
        <v>16628</v>
      </c>
      <c r="AU373" s="1034" t="s">
        <v>16627</v>
      </c>
      <c r="AV373" s="1034" t="s">
        <v>420</v>
      </c>
    </row>
    <row r="374" spans="1:48">
      <c r="A374" s="1030">
        <v>46031</v>
      </c>
      <c r="B374" s="1031" t="s">
        <v>389</v>
      </c>
      <c r="C374" s="1031" t="s">
        <v>16566</v>
      </c>
      <c r="D374" s="1032"/>
      <c r="E374" s="1033" t="s">
        <v>737</v>
      </c>
      <c r="F374" s="1034" t="s">
        <v>16574</v>
      </c>
      <c r="G374" s="1034">
        <v>650</v>
      </c>
      <c r="H374" s="1034" t="s">
        <v>662</v>
      </c>
      <c r="I374" s="1035">
        <v>5.5</v>
      </c>
      <c r="J374" s="1038">
        <v>29</v>
      </c>
      <c r="K374" s="1036">
        <v>0</v>
      </c>
      <c r="L374" s="1037">
        <v>9070</v>
      </c>
      <c r="M374" s="1039"/>
      <c r="N374" s="1038">
        <v>8</v>
      </c>
      <c r="O374" s="1036">
        <v>0</v>
      </c>
      <c r="P374" s="1037">
        <v>8330</v>
      </c>
      <c r="Q374" s="1039"/>
      <c r="R374" s="1038">
        <v>0</v>
      </c>
      <c r="S374" s="1036">
        <v>0</v>
      </c>
      <c r="T374" s="1037">
        <v>7410</v>
      </c>
      <c r="U374" s="1039"/>
      <c r="V374" s="1038">
        <v>28</v>
      </c>
      <c r="W374" s="1036">
        <v>0</v>
      </c>
      <c r="X374" s="1037">
        <v>8520</v>
      </c>
      <c r="Y374" s="1039"/>
      <c r="Z374" s="1040">
        <v>5.4135338345864659</v>
      </c>
      <c r="AA374" s="1040">
        <v>43.333333333333336</v>
      </c>
      <c r="AB374" s="1199">
        <v>1</v>
      </c>
      <c r="AC374" s="1040">
        <v>83.325000000000003</v>
      </c>
      <c r="AD374" s="1040">
        <v>5.416666666666667</v>
      </c>
      <c r="AE374" s="1040">
        <v>5.416666666666667</v>
      </c>
      <c r="AF374" s="1041" t="s">
        <v>236</v>
      </c>
      <c r="AG374" s="1041">
        <v>2</v>
      </c>
      <c r="AH374" s="1042" t="s">
        <v>16298</v>
      </c>
      <c r="AI374" s="1060" t="s">
        <v>15435</v>
      </c>
      <c r="AJ374" s="1043" t="s">
        <v>16258</v>
      </c>
      <c r="AK374" s="1200" t="s">
        <v>16289</v>
      </c>
      <c r="AL374" s="1060">
        <v>54</v>
      </c>
      <c r="AM374" s="1404">
        <v>45997</v>
      </c>
      <c r="AN374" s="1404">
        <v>45998</v>
      </c>
      <c r="AO374" s="1404"/>
      <c r="AP374" s="1404"/>
      <c r="AQ374" s="1404"/>
      <c r="AR374" s="1044"/>
      <c r="AS374" s="1034" t="s">
        <v>16629</v>
      </c>
      <c r="AT374" s="1034" t="s">
        <v>16626</v>
      </c>
      <c r="AU374" s="1034" t="s">
        <v>16630</v>
      </c>
      <c r="AV374" s="1034">
        <v>2.8077192000000002</v>
      </c>
    </row>
    <row r="375" spans="1:48">
      <c r="A375" s="1030">
        <v>46031</v>
      </c>
      <c r="B375" s="1031" t="s">
        <v>389</v>
      </c>
      <c r="C375" s="1031" t="s">
        <v>16533</v>
      </c>
      <c r="D375" s="1032"/>
      <c r="E375" s="1033" t="s">
        <v>473</v>
      </c>
      <c r="F375" s="1034" t="s">
        <v>16146</v>
      </c>
      <c r="G375" s="1034">
        <v>700</v>
      </c>
      <c r="H375" s="1034" t="s">
        <v>833</v>
      </c>
      <c r="I375" s="1035">
        <v>5.5</v>
      </c>
      <c r="J375" s="1038">
        <v>12</v>
      </c>
      <c r="K375" s="1036">
        <v>1</v>
      </c>
      <c r="L375" s="1037">
        <v>8520</v>
      </c>
      <c r="M375" s="1039"/>
      <c r="N375" s="1038">
        <v>19</v>
      </c>
      <c r="O375" s="1036">
        <v>1</v>
      </c>
      <c r="P375" s="1037">
        <v>9350</v>
      </c>
      <c r="Q375" s="1039"/>
      <c r="R375" s="1038">
        <v>0</v>
      </c>
      <c r="S375" s="1036">
        <v>0</v>
      </c>
      <c r="T375" s="1037"/>
      <c r="U375" s="1039">
        <v>8150</v>
      </c>
      <c r="V375" s="1038">
        <v>36</v>
      </c>
      <c r="W375" s="1036">
        <v>0</v>
      </c>
      <c r="X375" s="1037"/>
      <c r="Y375" s="1039">
        <v>9720</v>
      </c>
      <c r="Z375" s="1040">
        <v>5.9016393442622954</v>
      </c>
      <c r="AA375" s="1040">
        <v>44.666666666666664</v>
      </c>
      <c r="AB375" s="1199">
        <v>0.99837072649572645</v>
      </c>
      <c r="AC375" s="1040">
        <v>89.35</v>
      </c>
      <c r="AD375" s="1040">
        <v>5.583333333333333</v>
      </c>
      <c r="AE375" s="1040">
        <v>5.416666666666667</v>
      </c>
      <c r="AF375" s="1041" t="s">
        <v>236</v>
      </c>
      <c r="AG375" s="1041">
        <v>2</v>
      </c>
      <c r="AH375" s="1042" t="s">
        <v>16298</v>
      </c>
      <c r="AI375" s="1060" t="s">
        <v>15435</v>
      </c>
      <c r="AJ375" s="1043" t="s">
        <v>16289</v>
      </c>
      <c r="AK375" s="1200" t="s">
        <v>16289</v>
      </c>
      <c r="AL375" s="1060">
        <v>53</v>
      </c>
      <c r="AM375" s="1404">
        <v>46026</v>
      </c>
      <c r="AN375" s="1404">
        <v>46027</v>
      </c>
      <c r="AO375" s="1404"/>
      <c r="AP375" s="1404"/>
      <c r="AQ375" s="1404"/>
      <c r="AR375" s="1044"/>
      <c r="AS375" s="1034" t="s">
        <v>16629</v>
      </c>
      <c r="AT375" s="1034" t="s">
        <v>16626</v>
      </c>
      <c r="AU375" s="1034" t="s">
        <v>16630</v>
      </c>
      <c r="AV375" s="1034">
        <v>3.2423328000000002</v>
      </c>
    </row>
    <row r="376" spans="1:48">
      <c r="A376" s="1030">
        <v>46031</v>
      </c>
      <c r="B376" s="1031" t="s">
        <v>418</v>
      </c>
      <c r="C376" s="1031" t="s">
        <v>16513</v>
      </c>
      <c r="D376" s="1032" t="s">
        <v>646</v>
      </c>
      <c r="E376" s="1033" t="s">
        <v>473</v>
      </c>
      <c r="F376" s="1034" t="s">
        <v>16514</v>
      </c>
      <c r="G376" s="1034">
        <v>670</v>
      </c>
      <c r="H376" s="1034" t="s">
        <v>666</v>
      </c>
      <c r="I376" s="1035">
        <v>5.5</v>
      </c>
      <c r="J376" s="1038">
        <v>32</v>
      </c>
      <c r="K376" s="1036">
        <v>5</v>
      </c>
      <c r="L376" s="1037">
        <v>9910</v>
      </c>
      <c r="M376" s="1039">
        <v>9070</v>
      </c>
      <c r="N376" s="1038">
        <v>13</v>
      </c>
      <c r="O376" s="1036">
        <v>0</v>
      </c>
      <c r="P376" s="1037">
        <v>9260</v>
      </c>
      <c r="Q376" s="1039">
        <v>8330</v>
      </c>
      <c r="R376" s="1038">
        <v>0</v>
      </c>
      <c r="S376" s="1036">
        <v>0</v>
      </c>
      <c r="T376" s="1037">
        <v>8700</v>
      </c>
      <c r="U376" s="1039">
        <v>7690</v>
      </c>
      <c r="V376" s="1038">
        <v>57</v>
      </c>
      <c r="W376" s="1036">
        <v>0</v>
      </c>
      <c r="X376" s="1037">
        <v>9260</v>
      </c>
      <c r="Y376" s="1039">
        <v>9350</v>
      </c>
      <c r="Z376" s="1040">
        <v>5.5813953488372094</v>
      </c>
      <c r="AA376" s="1040">
        <v>34</v>
      </c>
      <c r="AB376" s="1199">
        <v>0.99569310897435892</v>
      </c>
      <c r="AC376" s="1040">
        <v>89.462500000000006</v>
      </c>
      <c r="AD376" s="1040">
        <v>4.25</v>
      </c>
      <c r="AE376" s="1040">
        <v>4.041666666666667</v>
      </c>
      <c r="AF376" s="1041" t="s">
        <v>236</v>
      </c>
      <c r="AG376" s="1041">
        <v>1</v>
      </c>
      <c r="AH376" s="1042" t="s">
        <v>16298</v>
      </c>
      <c r="AI376" s="1060" t="s">
        <v>15435</v>
      </c>
      <c r="AJ376" s="1043" t="s">
        <v>16289</v>
      </c>
      <c r="AK376" s="1200" t="s">
        <v>16289</v>
      </c>
      <c r="AL376" s="1060">
        <v>56</v>
      </c>
      <c r="AM376" s="1404">
        <v>46025</v>
      </c>
      <c r="AN376" s="1404">
        <v>46026</v>
      </c>
      <c r="AO376" s="1404">
        <v>46027</v>
      </c>
      <c r="AP376" s="1404">
        <v>46028</v>
      </c>
      <c r="AQ376" s="1404"/>
      <c r="AR376" s="1044"/>
      <c r="AS376" s="1034" t="s">
        <v>16629</v>
      </c>
      <c r="AT376" s="1034" t="s">
        <v>16628</v>
      </c>
      <c r="AU376" s="1034" t="s">
        <v>16630</v>
      </c>
      <c r="AV376" s="1034">
        <v>6.214566239999999</v>
      </c>
    </row>
    <row r="377" spans="1:48">
      <c r="A377" s="1030">
        <v>46031</v>
      </c>
      <c r="B377" s="1031" t="s">
        <v>240</v>
      </c>
      <c r="C377" s="1031" t="s">
        <v>645</v>
      </c>
      <c r="D377" s="1032"/>
      <c r="E377" s="1033" t="s">
        <v>420</v>
      </c>
      <c r="F377" s="1034" t="s">
        <v>420</v>
      </c>
      <c r="G377" s="1034" t="s">
        <v>420</v>
      </c>
      <c r="H377" s="1034" t="s">
        <v>420</v>
      </c>
      <c r="I377" s="1035" t="s">
        <v>420</v>
      </c>
      <c r="J377" s="1038"/>
      <c r="K377" s="1036"/>
      <c r="L377" s="1031" t="s">
        <v>645</v>
      </c>
      <c r="M377" s="1039"/>
      <c r="N377" s="1038"/>
      <c r="O377" s="1036"/>
      <c r="P377" s="1037" t="s">
        <v>16270</v>
      </c>
      <c r="Q377" s="1039"/>
      <c r="R377" s="1038"/>
      <c r="S377" s="1036"/>
      <c r="T377" s="1037" t="s">
        <v>16270</v>
      </c>
      <c r="U377" s="1039"/>
      <c r="V377" s="1038"/>
      <c r="W377" s="1036"/>
      <c r="X377" s="1037" t="s">
        <v>16270</v>
      </c>
      <c r="Y377" s="1039"/>
      <c r="Z377" s="1240" t="s">
        <v>420</v>
      </c>
      <c r="AA377" s="1240" t="s">
        <v>420</v>
      </c>
      <c r="AB377" s="1241" t="s">
        <v>420</v>
      </c>
      <c r="AC377" s="1240"/>
      <c r="AD377" s="1240" t="s">
        <v>420</v>
      </c>
      <c r="AE377" s="1240" t="s">
        <v>420</v>
      </c>
      <c r="AF377" s="1242" t="s">
        <v>241</v>
      </c>
      <c r="AG377" s="1242">
        <v>12</v>
      </c>
      <c r="AH377" s="1042" t="s">
        <v>16278</v>
      </c>
      <c r="AI377" s="1060" t="s">
        <v>16266</v>
      </c>
      <c r="AJ377" s="1043" t="s">
        <v>648</v>
      </c>
      <c r="AK377" s="1200" t="s">
        <v>16271</v>
      </c>
      <c r="AL377" s="1060"/>
      <c r="AM377" s="1404"/>
      <c r="AN377" s="1404"/>
      <c r="AO377" s="1404"/>
      <c r="AP377" s="1404"/>
      <c r="AQ377" s="1404"/>
      <c r="AR377" s="1044"/>
      <c r="AS377" s="1034" t="s">
        <v>16625</v>
      </c>
      <c r="AT377" s="1034" t="s">
        <v>16636</v>
      </c>
      <c r="AU377" s="1034" t="s">
        <v>420</v>
      </c>
      <c r="AV377" s="1034" t="s">
        <v>420</v>
      </c>
    </row>
    <row r="378" spans="1:48">
      <c r="A378" s="1030">
        <v>46031</v>
      </c>
      <c r="B378" s="1031" t="s">
        <v>16640</v>
      </c>
      <c r="C378" s="1031" t="s">
        <v>386</v>
      </c>
      <c r="D378" s="1032"/>
      <c r="E378" s="1033" t="s">
        <v>420</v>
      </c>
      <c r="F378" s="1034" t="s">
        <v>420</v>
      </c>
      <c r="G378" s="1034" t="s">
        <v>420</v>
      </c>
      <c r="H378" s="1034" t="s">
        <v>420</v>
      </c>
      <c r="I378" s="1035" t="s">
        <v>420</v>
      </c>
      <c r="J378" s="1036"/>
      <c r="K378" s="1036"/>
      <c r="L378" s="1037" t="s">
        <v>16641</v>
      </c>
      <c r="M378" s="1037"/>
      <c r="N378" s="1038"/>
      <c r="O378" s="1036"/>
      <c r="P378" s="1037" t="s">
        <v>386</v>
      </c>
      <c r="Q378" s="1037"/>
      <c r="R378" s="1038"/>
      <c r="S378" s="1036"/>
      <c r="T378" s="1037" t="s">
        <v>386</v>
      </c>
      <c r="U378" s="1037"/>
      <c r="V378" s="1038"/>
      <c r="W378" s="1036"/>
      <c r="X378" s="1037" t="s">
        <v>386</v>
      </c>
      <c r="Y378" s="1039"/>
      <c r="Z378" s="1240" t="s">
        <v>420</v>
      </c>
      <c r="AA378" s="1240" t="s">
        <v>420</v>
      </c>
      <c r="AB378" s="1241" t="s">
        <v>420</v>
      </c>
      <c r="AC378" s="1240"/>
      <c r="AD378" s="1240" t="s">
        <v>420</v>
      </c>
      <c r="AE378" s="1240" t="s">
        <v>420</v>
      </c>
      <c r="AF378" s="1242" t="s">
        <v>241</v>
      </c>
      <c r="AG378" s="1242">
        <v>5</v>
      </c>
      <c r="AH378" s="1042" t="s">
        <v>16278</v>
      </c>
      <c r="AI378" s="1060" t="s">
        <v>16266</v>
      </c>
      <c r="AJ378" s="1060" t="s">
        <v>16271</v>
      </c>
      <c r="AK378" s="1200" t="s">
        <v>16271</v>
      </c>
      <c r="AL378" s="1060"/>
      <c r="AM378" s="1404"/>
      <c r="AN378" s="1404"/>
      <c r="AO378" s="1404"/>
      <c r="AP378" s="1404"/>
      <c r="AQ378" s="1404"/>
      <c r="AR378" s="1044"/>
      <c r="AS378" s="1034" t="s">
        <v>16625</v>
      </c>
      <c r="AT378" s="1034" t="s">
        <v>16635</v>
      </c>
      <c r="AU378" s="1034" t="s">
        <v>420</v>
      </c>
      <c r="AV378" s="1034" t="s">
        <v>420</v>
      </c>
    </row>
    <row r="379" spans="1:48">
      <c r="A379" s="1030">
        <v>46031</v>
      </c>
      <c r="B379" s="1031" t="s">
        <v>464</v>
      </c>
      <c r="C379" s="1045" t="s">
        <v>645</v>
      </c>
      <c r="D379" s="1032"/>
      <c r="E379" s="1033" t="s">
        <v>420</v>
      </c>
      <c r="F379" s="1034" t="s">
        <v>420</v>
      </c>
      <c r="G379" s="1034" t="s">
        <v>420</v>
      </c>
      <c r="H379" s="1034" t="s">
        <v>420</v>
      </c>
      <c r="I379" s="1035" t="s">
        <v>420</v>
      </c>
      <c r="J379" s="1036"/>
      <c r="K379" s="1036"/>
      <c r="L379" s="1037" t="s">
        <v>645</v>
      </c>
      <c r="M379" s="1037"/>
      <c r="N379" s="1038"/>
      <c r="O379" s="1036"/>
      <c r="P379" s="1037" t="s">
        <v>645</v>
      </c>
      <c r="Q379" s="1037"/>
      <c r="R379" s="1038"/>
      <c r="S379" s="1036"/>
      <c r="T379" s="1037" t="s">
        <v>645</v>
      </c>
      <c r="U379" s="1037"/>
      <c r="V379" s="1038"/>
      <c r="W379" s="1036"/>
      <c r="X379" s="1037" t="s">
        <v>645</v>
      </c>
      <c r="Y379" s="1039"/>
      <c r="Z379" s="1040" t="s">
        <v>420</v>
      </c>
      <c r="AA379" s="1040" t="s">
        <v>645</v>
      </c>
      <c r="AB379" s="1199" t="s">
        <v>420</v>
      </c>
      <c r="AC379" s="1040" t="s">
        <v>420</v>
      </c>
      <c r="AD379" s="1040" t="s">
        <v>420</v>
      </c>
      <c r="AE379" s="1040" t="s">
        <v>420</v>
      </c>
      <c r="AF379" s="1041" t="s">
        <v>243</v>
      </c>
      <c r="AG379" s="1041">
        <v>1</v>
      </c>
      <c r="AH379" s="1042" t="s">
        <v>16278</v>
      </c>
      <c r="AI379" s="1043" t="s">
        <v>654</v>
      </c>
      <c r="AJ379" s="1060" t="s">
        <v>654</v>
      </c>
      <c r="AK379" s="1200" t="s">
        <v>16278</v>
      </c>
      <c r="AL379" s="1060"/>
      <c r="AM379" s="1404"/>
      <c r="AN379" s="1404"/>
      <c r="AO379" s="1404"/>
      <c r="AP379" s="1404"/>
      <c r="AQ379" s="1404"/>
      <c r="AR379" s="1044"/>
      <c r="AS379" s="1034" t="s">
        <v>16625</v>
      </c>
      <c r="AT379" s="1034" t="s">
        <v>16628</v>
      </c>
      <c r="AU379" s="1034" t="s">
        <v>420</v>
      </c>
      <c r="AV379" s="1034" t="s">
        <v>420</v>
      </c>
    </row>
    <row r="380" spans="1:48">
      <c r="A380" s="1030">
        <v>46031</v>
      </c>
      <c r="B380" s="1031" t="s">
        <v>16279</v>
      </c>
      <c r="C380" s="1045" t="s">
        <v>645</v>
      </c>
      <c r="D380" s="1032"/>
      <c r="E380" s="1033" t="s">
        <v>420</v>
      </c>
      <c r="F380" s="1034" t="s">
        <v>420</v>
      </c>
      <c r="G380" s="1034" t="s">
        <v>420</v>
      </c>
      <c r="H380" s="1034" t="s">
        <v>420</v>
      </c>
      <c r="I380" s="1035" t="s">
        <v>420</v>
      </c>
      <c r="J380" s="1036"/>
      <c r="K380" s="1036"/>
      <c r="L380" s="1037" t="s">
        <v>645</v>
      </c>
      <c r="M380" s="1037"/>
      <c r="N380" s="1038"/>
      <c r="O380" s="1036"/>
      <c r="P380" s="1037" t="s">
        <v>645</v>
      </c>
      <c r="Q380" s="1037"/>
      <c r="R380" s="1038"/>
      <c r="S380" s="1036"/>
      <c r="T380" s="1037" t="s">
        <v>645</v>
      </c>
      <c r="U380" s="1037"/>
      <c r="V380" s="1038"/>
      <c r="W380" s="1036"/>
      <c r="X380" s="1037" t="s">
        <v>645</v>
      </c>
      <c r="Y380" s="1039"/>
      <c r="Z380" s="1040" t="s">
        <v>420</v>
      </c>
      <c r="AA380" s="1040" t="s">
        <v>645</v>
      </c>
      <c r="AB380" s="1199" t="s">
        <v>420</v>
      </c>
      <c r="AC380" s="1040" t="s">
        <v>420</v>
      </c>
      <c r="AD380" s="1040" t="s">
        <v>420</v>
      </c>
      <c r="AE380" s="1040" t="s">
        <v>420</v>
      </c>
      <c r="AF380" s="1041" t="s">
        <v>243</v>
      </c>
      <c r="AG380" s="1041">
        <v>1</v>
      </c>
      <c r="AH380" s="1042" t="s">
        <v>654</v>
      </c>
      <c r="AI380" s="1043" t="s">
        <v>654</v>
      </c>
      <c r="AJ380" s="1043" t="s">
        <v>654</v>
      </c>
      <c r="AK380" s="1200" t="s">
        <v>654</v>
      </c>
      <c r="AL380" s="1060"/>
      <c r="AM380" s="1404"/>
      <c r="AN380" s="1404"/>
      <c r="AO380" s="1404"/>
      <c r="AP380" s="1404"/>
      <c r="AQ380" s="1404"/>
      <c r="AR380" s="1044"/>
      <c r="AS380" s="1034" t="s">
        <v>16625</v>
      </c>
      <c r="AT380" s="1034" t="s">
        <v>16628</v>
      </c>
      <c r="AU380" s="1034" t="s">
        <v>420</v>
      </c>
      <c r="AV380" s="1034" t="s">
        <v>420</v>
      </c>
    </row>
    <row r="381" spans="1:48">
      <c r="A381" s="1030">
        <v>46031</v>
      </c>
      <c r="B381" s="1031" t="s">
        <v>16280</v>
      </c>
      <c r="C381" s="1045" t="s">
        <v>645</v>
      </c>
      <c r="D381" s="1032"/>
      <c r="E381" s="1033" t="s">
        <v>420</v>
      </c>
      <c r="F381" s="1034" t="s">
        <v>420</v>
      </c>
      <c r="G381" s="1034" t="s">
        <v>420</v>
      </c>
      <c r="H381" s="1034" t="s">
        <v>420</v>
      </c>
      <c r="I381" s="1035" t="s">
        <v>420</v>
      </c>
      <c r="J381" s="1036"/>
      <c r="K381" s="1036"/>
      <c r="L381" s="1037" t="s">
        <v>645</v>
      </c>
      <c r="M381" s="1037"/>
      <c r="N381" s="1038"/>
      <c r="O381" s="1036"/>
      <c r="P381" s="1037" t="s">
        <v>645</v>
      </c>
      <c r="Q381" s="1037"/>
      <c r="R381" s="1038"/>
      <c r="S381" s="1036"/>
      <c r="T381" s="1037" t="s">
        <v>645</v>
      </c>
      <c r="U381" s="1037"/>
      <c r="V381" s="1038"/>
      <c r="W381" s="1036"/>
      <c r="X381" s="1037" t="s">
        <v>645</v>
      </c>
      <c r="Y381" s="1039"/>
      <c r="Z381" s="1040" t="s">
        <v>420</v>
      </c>
      <c r="AA381" s="1040" t="s">
        <v>645</v>
      </c>
      <c r="AB381" s="1199" t="s">
        <v>420</v>
      </c>
      <c r="AC381" s="1040" t="s">
        <v>420</v>
      </c>
      <c r="AD381" s="1040" t="s">
        <v>420</v>
      </c>
      <c r="AE381" s="1040" t="s">
        <v>420</v>
      </c>
      <c r="AF381" s="1041" t="s">
        <v>243</v>
      </c>
      <c r="AG381" s="1041">
        <v>1</v>
      </c>
      <c r="AH381" s="1042" t="s">
        <v>654</v>
      </c>
      <c r="AI381" s="1043" t="s">
        <v>654</v>
      </c>
      <c r="AJ381" s="1043" t="s">
        <v>654</v>
      </c>
      <c r="AK381" s="1200" t="s">
        <v>654</v>
      </c>
      <c r="AL381" s="1060"/>
      <c r="AM381" s="1404"/>
      <c r="AN381" s="1404"/>
      <c r="AO381" s="1404"/>
      <c r="AP381" s="1404"/>
      <c r="AQ381" s="1404"/>
      <c r="AR381" s="1044"/>
      <c r="AS381" s="1034" t="s">
        <v>16625</v>
      </c>
      <c r="AT381" s="1034" t="s">
        <v>16628</v>
      </c>
      <c r="AU381" s="1034" t="s">
        <v>420</v>
      </c>
      <c r="AV381" s="1034" t="s">
        <v>420</v>
      </c>
    </row>
    <row r="382" spans="1:48">
      <c r="A382" s="1030">
        <v>46031</v>
      </c>
      <c r="B382" s="1031" t="s">
        <v>16281</v>
      </c>
      <c r="C382" s="1045" t="s">
        <v>645</v>
      </c>
      <c r="D382" s="1032"/>
      <c r="E382" s="1033" t="s">
        <v>420</v>
      </c>
      <c r="F382" s="1034" t="s">
        <v>420</v>
      </c>
      <c r="G382" s="1034" t="s">
        <v>420</v>
      </c>
      <c r="H382" s="1034" t="s">
        <v>420</v>
      </c>
      <c r="I382" s="1035" t="s">
        <v>420</v>
      </c>
      <c r="J382" s="1036"/>
      <c r="K382" s="1036"/>
      <c r="L382" s="1037" t="s">
        <v>645</v>
      </c>
      <c r="M382" s="1037"/>
      <c r="N382" s="1038"/>
      <c r="O382" s="1036"/>
      <c r="P382" s="1037" t="s">
        <v>645</v>
      </c>
      <c r="Q382" s="1037"/>
      <c r="R382" s="1038"/>
      <c r="S382" s="1036"/>
      <c r="T382" s="1037" t="s">
        <v>645</v>
      </c>
      <c r="U382" s="1037"/>
      <c r="V382" s="1038"/>
      <c r="W382" s="1036"/>
      <c r="X382" s="1037" t="s">
        <v>645</v>
      </c>
      <c r="Y382" s="1039"/>
      <c r="Z382" s="1040" t="s">
        <v>420</v>
      </c>
      <c r="AA382" s="1040" t="s">
        <v>645</v>
      </c>
      <c r="AB382" s="1199" t="s">
        <v>420</v>
      </c>
      <c r="AC382" s="1040" t="s">
        <v>420</v>
      </c>
      <c r="AD382" s="1040" t="s">
        <v>420</v>
      </c>
      <c r="AE382" s="1040" t="s">
        <v>420</v>
      </c>
      <c r="AF382" s="1041" t="s">
        <v>243</v>
      </c>
      <c r="AG382" s="1041">
        <v>1</v>
      </c>
      <c r="AH382" s="1042" t="s">
        <v>16278</v>
      </c>
      <c r="AI382" s="1043" t="s">
        <v>654</v>
      </c>
      <c r="AJ382" s="1043" t="s">
        <v>654</v>
      </c>
      <c r="AK382" s="1200" t="s">
        <v>654</v>
      </c>
      <c r="AL382" s="1060"/>
      <c r="AM382" s="1404"/>
      <c r="AN382" s="1404"/>
      <c r="AO382" s="1404"/>
      <c r="AP382" s="1404"/>
      <c r="AQ382" s="1404"/>
      <c r="AR382" s="1044"/>
      <c r="AS382" s="1034" t="s">
        <v>16625</v>
      </c>
      <c r="AT382" s="1034" t="s">
        <v>16628</v>
      </c>
      <c r="AU382" s="1034" t="s">
        <v>420</v>
      </c>
      <c r="AV382" s="1034" t="s">
        <v>420</v>
      </c>
    </row>
    <row r="383" spans="1:48">
      <c r="A383" s="1030">
        <v>46031</v>
      </c>
      <c r="B383" s="1031" t="s">
        <v>16282</v>
      </c>
      <c r="C383" s="1045" t="s">
        <v>645</v>
      </c>
      <c r="D383" s="1032"/>
      <c r="E383" s="1033" t="s">
        <v>420</v>
      </c>
      <c r="F383" s="1034" t="s">
        <v>420</v>
      </c>
      <c r="G383" s="1034" t="s">
        <v>420</v>
      </c>
      <c r="H383" s="1034" t="s">
        <v>420</v>
      </c>
      <c r="I383" s="1035" t="s">
        <v>420</v>
      </c>
      <c r="J383" s="1036"/>
      <c r="K383" s="1036"/>
      <c r="L383" s="1037" t="s">
        <v>645</v>
      </c>
      <c r="M383" s="1037"/>
      <c r="N383" s="1038"/>
      <c r="O383" s="1036"/>
      <c r="P383" s="1037" t="s">
        <v>645</v>
      </c>
      <c r="Q383" s="1037"/>
      <c r="R383" s="1038"/>
      <c r="S383" s="1036"/>
      <c r="T383" s="1037" t="s">
        <v>645</v>
      </c>
      <c r="U383" s="1037"/>
      <c r="V383" s="1038"/>
      <c r="W383" s="1036"/>
      <c r="X383" s="1037" t="s">
        <v>645</v>
      </c>
      <c r="Y383" s="1039"/>
      <c r="Z383" s="1040" t="s">
        <v>420</v>
      </c>
      <c r="AA383" s="1040" t="s">
        <v>645</v>
      </c>
      <c r="AB383" s="1199" t="s">
        <v>420</v>
      </c>
      <c r="AC383" s="1040" t="s">
        <v>420</v>
      </c>
      <c r="AD383" s="1040" t="s">
        <v>420</v>
      </c>
      <c r="AE383" s="1040" t="s">
        <v>420</v>
      </c>
      <c r="AF383" s="1041" t="s">
        <v>243</v>
      </c>
      <c r="AG383" s="1041">
        <v>1</v>
      </c>
      <c r="AH383" s="1042" t="s">
        <v>654</v>
      </c>
      <c r="AI383" s="1043" t="s">
        <v>654</v>
      </c>
      <c r="AJ383" s="1043" t="s">
        <v>654</v>
      </c>
      <c r="AK383" s="1200" t="s">
        <v>654</v>
      </c>
      <c r="AL383" s="1060"/>
      <c r="AM383" s="1404"/>
      <c r="AN383" s="1404"/>
      <c r="AO383" s="1404"/>
      <c r="AP383" s="1404"/>
      <c r="AQ383" s="1404"/>
      <c r="AR383" s="1044"/>
      <c r="AS383" s="1034" t="s">
        <v>16625</v>
      </c>
      <c r="AT383" s="1034" t="s">
        <v>16628</v>
      </c>
      <c r="AU383" s="1034" t="s">
        <v>420</v>
      </c>
      <c r="AV383" s="1034" t="s">
        <v>420</v>
      </c>
    </row>
    <row r="384" spans="1:48">
      <c r="A384" s="1030">
        <v>46031</v>
      </c>
      <c r="B384" s="1031" t="s">
        <v>16283</v>
      </c>
      <c r="C384" s="1045" t="s">
        <v>645</v>
      </c>
      <c r="D384" s="1032"/>
      <c r="E384" s="1033" t="s">
        <v>420</v>
      </c>
      <c r="F384" s="1034" t="s">
        <v>420</v>
      </c>
      <c r="G384" s="1034" t="s">
        <v>420</v>
      </c>
      <c r="H384" s="1034" t="s">
        <v>420</v>
      </c>
      <c r="I384" s="1035" t="s">
        <v>420</v>
      </c>
      <c r="J384" s="1036"/>
      <c r="K384" s="1036"/>
      <c r="L384" s="1037" t="s">
        <v>645</v>
      </c>
      <c r="M384" s="1037"/>
      <c r="N384" s="1038"/>
      <c r="O384" s="1036"/>
      <c r="P384" s="1037" t="s">
        <v>645</v>
      </c>
      <c r="Q384" s="1037"/>
      <c r="R384" s="1038"/>
      <c r="S384" s="1036"/>
      <c r="T384" s="1037" t="s">
        <v>645</v>
      </c>
      <c r="U384" s="1037"/>
      <c r="V384" s="1038"/>
      <c r="W384" s="1036"/>
      <c r="X384" s="1037" t="s">
        <v>645</v>
      </c>
      <c r="Y384" s="1039"/>
      <c r="Z384" s="1040" t="s">
        <v>420</v>
      </c>
      <c r="AA384" s="1040" t="s">
        <v>645</v>
      </c>
      <c r="AB384" s="1199" t="s">
        <v>420</v>
      </c>
      <c r="AC384" s="1040" t="s">
        <v>420</v>
      </c>
      <c r="AD384" s="1040" t="s">
        <v>420</v>
      </c>
      <c r="AE384" s="1040" t="s">
        <v>420</v>
      </c>
      <c r="AF384" s="1041" t="s">
        <v>243</v>
      </c>
      <c r="AG384" s="1041">
        <v>1</v>
      </c>
      <c r="AH384" s="1042" t="s">
        <v>654</v>
      </c>
      <c r="AI384" s="1043" t="s">
        <v>654</v>
      </c>
      <c r="AJ384" s="1043" t="s">
        <v>654</v>
      </c>
      <c r="AK384" s="1200" t="s">
        <v>654</v>
      </c>
      <c r="AL384" s="1060"/>
      <c r="AM384" s="1404"/>
      <c r="AN384" s="1404"/>
      <c r="AO384" s="1404"/>
      <c r="AP384" s="1404"/>
      <c r="AQ384" s="1404"/>
      <c r="AR384" s="1044"/>
      <c r="AS384" s="1034" t="s">
        <v>16625</v>
      </c>
      <c r="AT384" s="1034" t="s">
        <v>16628</v>
      </c>
      <c r="AU384" s="1034" t="s">
        <v>420</v>
      </c>
      <c r="AV384" s="1034" t="s">
        <v>420</v>
      </c>
    </row>
    <row r="385" spans="1:48">
      <c r="A385" s="1030">
        <v>46031</v>
      </c>
      <c r="B385" s="1031" t="s">
        <v>16284</v>
      </c>
      <c r="C385" s="1045" t="s">
        <v>645</v>
      </c>
      <c r="D385" s="1032"/>
      <c r="E385" s="1033" t="s">
        <v>420</v>
      </c>
      <c r="F385" s="1034" t="s">
        <v>420</v>
      </c>
      <c r="G385" s="1034" t="s">
        <v>420</v>
      </c>
      <c r="H385" s="1034" t="s">
        <v>420</v>
      </c>
      <c r="I385" s="1035" t="s">
        <v>420</v>
      </c>
      <c r="J385" s="1036"/>
      <c r="K385" s="1036"/>
      <c r="L385" s="1037" t="s">
        <v>645</v>
      </c>
      <c r="M385" s="1037"/>
      <c r="N385" s="1038"/>
      <c r="O385" s="1036"/>
      <c r="P385" s="1037" t="s">
        <v>645</v>
      </c>
      <c r="Q385" s="1037"/>
      <c r="R385" s="1038"/>
      <c r="S385" s="1036"/>
      <c r="T385" s="1037" t="s">
        <v>645</v>
      </c>
      <c r="U385" s="1037"/>
      <c r="V385" s="1038"/>
      <c r="W385" s="1036"/>
      <c r="X385" s="1037" t="s">
        <v>645</v>
      </c>
      <c r="Y385" s="1039"/>
      <c r="Z385" s="1040" t="s">
        <v>420</v>
      </c>
      <c r="AA385" s="1040" t="s">
        <v>645</v>
      </c>
      <c r="AB385" s="1199" t="s">
        <v>420</v>
      </c>
      <c r="AC385" s="1040" t="s">
        <v>420</v>
      </c>
      <c r="AD385" s="1040" t="s">
        <v>420</v>
      </c>
      <c r="AE385" s="1040" t="s">
        <v>420</v>
      </c>
      <c r="AF385" s="1041" t="s">
        <v>243</v>
      </c>
      <c r="AG385" s="1041">
        <v>1</v>
      </c>
      <c r="AH385" s="1042" t="s">
        <v>654</v>
      </c>
      <c r="AI385" s="1043" t="s">
        <v>654</v>
      </c>
      <c r="AJ385" s="1043" t="s">
        <v>654</v>
      </c>
      <c r="AK385" s="1200" t="s">
        <v>654</v>
      </c>
      <c r="AL385" s="1060"/>
      <c r="AM385" s="1404"/>
      <c r="AN385" s="1404"/>
      <c r="AO385" s="1404"/>
      <c r="AP385" s="1404"/>
      <c r="AQ385" s="1404"/>
      <c r="AR385" s="1044"/>
      <c r="AS385" s="1034" t="s">
        <v>16625</v>
      </c>
      <c r="AT385" s="1034" t="s">
        <v>16628</v>
      </c>
      <c r="AU385" s="1034" t="s">
        <v>420</v>
      </c>
      <c r="AV385" s="1034" t="s">
        <v>420</v>
      </c>
    </row>
    <row r="386" spans="1:48" ht="17.25" thickBot="1">
      <c r="A386" s="1046">
        <v>46031</v>
      </c>
      <c r="B386" s="1047" t="s">
        <v>16285</v>
      </c>
      <c r="C386" s="1048" t="s">
        <v>645</v>
      </c>
      <c r="D386" s="1049"/>
      <c r="E386" s="1243" t="s">
        <v>420</v>
      </c>
      <c r="F386" s="1050" t="s">
        <v>420</v>
      </c>
      <c r="G386" s="1050" t="s">
        <v>420</v>
      </c>
      <c r="H386" s="1050" t="s">
        <v>420</v>
      </c>
      <c r="I386" s="1244" t="s">
        <v>420</v>
      </c>
      <c r="J386" s="1051"/>
      <c r="K386" s="1051"/>
      <c r="L386" s="1052" t="s">
        <v>645</v>
      </c>
      <c r="M386" s="1052"/>
      <c r="N386" s="1053"/>
      <c r="O386" s="1051"/>
      <c r="P386" s="1052" t="s">
        <v>645</v>
      </c>
      <c r="Q386" s="1052"/>
      <c r="R386" s="1053"/>
      <c r="S386" s="1051"/>
      <c r="T386" s="1052" t="s">
        <v>645</v>
      </c>
      <c r="U386" s="1052"/>
      <c r="V386" s="1053"/>
      <c r="W386" s="1051"/>
      <c r="X386" s="1052" t="s">
        <v>645</v>
      </c>
      <c r="Y386" s="1054"/>
      <c r="Z386" s="1055" t="s">
        <v>420</v>
      </c>
      <c r="AA386" s="1055" t="s">
        <v>645</v>
      </c>
      <c r="AB386" s="1201" t="s">
        <v>420</v>
      </c>
      <c r="AC386" s="1055" t="s">
        <v>420</v>
      </c>
      <c r="AD386" s="1055" t="s">
        <v>420</v>
      </c>
      <c r="AE386" s="1055" t="s">
        <v>420</v>
      </c>
      <c r="AF386" s="1056" t="s">
        <v>243</v>
      </c>
      <c r="AG386" s="1056">
        <v>1</v>
      </c>
      <c r="AH386" s="1245" t="s">
        <v>654</v>
      </c>
      <c r="AI386" s="1057" t="s">
        <v>654</v>
      </c>
      <c r="AJ386" s="1057" t="s">
        <v>654</v>
      </c>
      <c r="AK386" s="1202" t="s">
        <v>654</v>
      </c>
      <c r="AL386" s="1246"/>
      <c r="AM386" s="1409"/>
      <c r="AN386" s="1409"/>
      <c r="AO386" s="1409"/>
      <c r="AP386" s="1409"/>
      <c r="AQ386" s="1409"/>
      <c r="AR386" s="1058"/>
      <c r="AS386" s="1050" t="s">
        <v>16625</v>
      </c>
      <c r="AT386" s="1050" t="s">
        <v>16628</v>
      </c>
      <c r="AU386" s="1050" t="s">
        <v>420</v>
      </c>
      <c r="AV386" s="1050" t="s">
        <v>420</v>
      </c>
    </row>
    <row r="387" spans="1:48">
      <c r="A387" s="1413">
        <v>46032</v>
      </c>
      <c r="B387" s="1016" t="s">
        <v>212</v>
      </c>
      <c r="C387" s="1016" t="s">
        <v>16558</v>
      </c>
      <c r="D387" s="1017"/>
      <c r="E387" s="1018" t="s">
        <v>1936</v>
      </c>
      <c r="F387" s="1019" t="s">
        <v>16560</v>
      </c>
      <c r="G387" s="1019">
        <v>500</v>
      </c>
      <c r="H387" s="1019" t="s">
        <v>911</v>
      </c>
      <c r="I387" s="1020">
        <v>2</v>
      </c>
      <c r="J387" s="1023">
        <v>16</v>
      </c>
      <c r="K387" s="1021">
        <v>0</v>
      </c>
      <c r="L387" s="1022">
        <v>7954</v>
      </c>
      <c r="M387" s="1024">
        <v>8231</v>
      </c>
      <c r="N387" s="1023">
        <v>13</v>
      </c>
      <c r="O387" s="1021">
        <v>0</v>
      </c>
      <c r="P387" s="1022">
        <v>7419</v>
      </c>
      <c r="Q387" s="1024">
        <v>8315</v>
      </c>
      <c r="R387" s="1023">
        <v>21</v>
      </c>
      <c r="S387" s="1021">
        <v>0</v>
      </c>
      <c r="T387" s="1022">
        <v>7212</v>
      </c>
      <c r="U387" s="1024">
        <v>8533</v>
      </c>
      <c r="V387" s="1023">
        <v>41</v>
      </c>
      <c r="W387" s="1021">
        <v>0</v>
      </c>
      <c r="X387" s="1022">
        <v>7791</v>
      </c>
      <c r="Y387" s="1024">
        <v>8641</v>
      </c>
      <c r="Z387" s="1025">
        <v>3</v>
      </c>
      <c r="AA387" s="1025">
        <v>30.333333333333332</v>
      </c>
      <c r="AB387" s="1198">
        <v>1</v>
      </c>
      <c r="AC387" s="1025">
        <v>80.12</v>
      </c>
      <c r="AD387" s="1025">
        <v>3.7916666666666665</v>
      </c>
      <c r="AE387" s="1025">
        <v>3.7916666666666665</v>
      </c>
      <c r="AF387" s="1026" t="s">
        <v>213</v>
      </c>
      <c r="AG387" s="1026">
        <v>1</v>
      </c>
      <c r="AH387" s="1027" t="s">
        <v>16259</v>
      </c>
      <c r="AI387" s="1059" t="s">
        <v>655</v>
      </c>
      <c r="AJ387" s="1238" t="s">
        <v>16263</v>
      </c>
      <c r="AK387" s="1410" t="s">
        <v>667</v>
      </c>
      <c r="AL387" s="1059">
        <v>52</v>
      </c>
      <c r="AM387" s="1403">
        <v>46010</v>
      </c>
      <c r="AN387" s="1403">
        <v>46011</v>
      </c>
      <c r="AO387" s="1403">
        <v>46012</v>
      </c>
      <c r="AP387" s="1403"/>
      <c r="AQ387" s="1403"/>
      <c r="AR387" s="1028"/>
      <c r="AS387" s="1019" t="s">
        <v>16625</v>
      </c>
      <c r="AT387" s="1019" t="s">
        <v>16628</v>
      </c>
      <c r="AU387" s="1019" t="s">
        <v>16627</v>
      </c>
      <c r="AV387" s="1019">
        <v>1.0383552</v>
      </c>
    </row>
    <row r="388" spans="1:48">
      <c r="A388" s="1030">
        <v>46032</v>
      </c>
      <c r="B388" s="1031" t="s">
        <v>214</v>
      </c>
      <c r="C388" s="1031" t="s">
        <v>16653</v>
      </c>
      <c r="D388" s="1032" t="s">
        <v>16644</v>
      </c>
      <c r="E388" s="1033" t="s">
        <v>1557</v>
      </c>
      <c r="F388" s="1034" t="s">
        <v>16594</v>
      </c>
      <c r="G388" s="1034">
        <v>630</v>
      </c>
      <c r="H388" s="1034" t="s">
        <v>843</v>
      </c>
      <c r="I388" s="1035">
        <v>2</v>
      </c>
      <c r="J388" s="1038"/>
      <c r="K388" s="1036"/>
      <c r="L388" s="1037" t="s">
        <v>645</v>
      </c>
      <c r="M388" s="1039"/>
      <c r="N388" s="1038"/>
      <c r="O388" s="1036"/>
      <c r="P388" s="1037" t="s">
        <v>645</v>
      </c>
      <c r="Q388" s="1039"/>
      <c r="R388" s="1038"/>
      <c r="S388" s="1036"/>
      <c r="T388" s="1037" t="s">
        <v>645</v>
      </c>
      <c r="U388" s="1037"/>
      <c r="V388" s="1038"/>
      <c r="W388" s="1036"/>
      <c r="X388" s="1037" t="s">
        <v>645</v>
      </c>
      <c r="Y388" s="1039"/>
      <c r="Z388" s="1040">
        <v>2.4827586206896552</v>
      </c>
      <c r="AA388" s="1040" t="s">
        <v>645</v>
      </c>
      <c r="AB388" s="1199" t="s">
        <v>420</v>
      </c>
      <c r="AC388" s="1040" t="s">
        <v>420</v>
      </c>
      <c r="AD388" s="1040" t="s">
        <v>420</v>
      </c>
      <c r="AE388" s="1040" t="s">
        <v>420</v>
      </c>
      <c r="AF388" s="1041" t="s">
        <v>213</v>
      </c>
      <c r="AG388" s="1041">
        <v>1</v>
      </c>
      <c r="AH388" s="1042" t="s">
        <v>16259</v>
      </c>
      <c r="AI388" s="1060" t="s">
        <v>655</v>
      </c>
      <c r="AJ388" s="1238" t="s">
        <v>16263</v>
      </c>
      <c r="AK388" s="1239" t="s">
        <v>667</v>
      </c>
      <c r="AL388" s="1060"/>
      <c r="AM388" s="1404"/>
      <c r="AN388" s="1404"/>
      <c r="AO388" s="1404"/>
      <c r="AP388" s="1404"/>
      <c r="AQ388" s="1404"/>
      <c r="AR388" s="1044"/>
      <c r="AS388" s="1034" t="s">
        <v>16625</v>
      </c>
      <c r="AT388" s="1034" t="s">
        <v>16628</v>
      </c>
      <c r="AU388" s="1034" t="s">
        <v>16637</v>
      </c>
      <c r="AV388" s="1034" t="s">
        <v>420</v>
      </c>
    </row>
    <row r="389" spans="1:48">
      <c r="A389" s="1030">
        <v>46032</v>
      </c>
      <c r="B389" s="1031" t="s">
        <v>215</v>
      </c>
      <c r="C389" s="1031" t="s">
        <v>16554</v>
      </c>
      <c r="D389" s="1032" t="s">
        <v>646</v>
      </c>
      <c r="E389" s="1033" t="s">
        <v>471</v>
      </c>
      <c r="F389" s="1034" t="s">
        <v>16555</v>
      </c>
      <c r="G389" s="1034">
        <v>700</v>
      </c>
      <c r="H389" s="1034" t="s">
        <v>1088</v>
      </c>
      <c r="I389" s="1035">
        <v>5</v>
      </c>
      <c r="J389" s="1038">
        <v>46</v>
      </c>
      <c r="K389" s="1036">
        <v>0</v>
      </c>
      <c r="L389" s="1037">
        <v>7511</v>
      </c>
      <c r="M389" s="1039">
        <v>6572</v>
      </c>
      <c r="N389" s="1038">
        <v>30</v>
      </c>
      <c r="O389" s="1036">
        <v>0</v>
      </c>
      <c r="P389" s="1037">
        <v>8955</v>
      </c>
      <c r="Q389" s="1039">
        <v>7606</v>
      </c>
      <c r="R389" s="1038">
        <v>24</v>
      </c>
      <c r="S389" s="1036">
        <v>0</v>
      </c>
      <c r="T389" s="1037">
        <v>8802</v>
      </c>
      <c r="U389" s="1039">
        <v>7702</v>
      </c>
      <c r="V389" s="1038">
        <v>38</v>
      </c>
      <c r="W389" s="1036">
        <v>0</v>
      </c>
      <c r="X389" s="1037">
        <v>9055</v>
      </c>
      <c r="Y389" s="1039">
        <v>7889</v>
      </c>
      <c r="Z389" s="1040">
        <v>3.2432432432432434</v>
      </c>
      <c r="AA389" s="1040">
        <v>23</v>
      </c>
      <c r="AB389" s="1199">
        <v>1</v>
      </c>
      <c r="AC389" s="1040">
        <v>80.114999999999995</v>
      </c>
      <c r="AD389" s="1040">
        <v>2.875</v>
      </c>
      <c r="AE389" s="1040">
        <v>2.875</v>
      </c>
      <c r="AF389" s="1041" t="s">
        <v>213</v>
      </c>
      <c r="AG389" s="1041">
        <v>0.5</v>
      </c>
      <c r="AH389" s="1042" t="s">
        <v>16259</v>
      </c>
      <c r="AI389" s="1060" t="s">
        <v>655</v>
      </c>
      <c r="AJ389" s="1238" t="s">
        <v>16263</v>
      </c>
      <c r="AK389" s="1239" t="s">
        <v>667</v>
      </c>
      <c r="AL389" s="1060">
        <v>53</v>
      </c>
      <c r="AM389" s="1404">
        <v>46011</v>
      </c>
      <c r="AN389" s="1404">
        <v>46012</v>
      </c>
      <c r="AO389" s="1404">
        <v>46013</v>
      </c>
      <c r="AP389" s="1404">
        <v>46014</v>
      </c>
      <c r="AQ389" s="1404"/>
      <c r="AR389" s="1044"/>
      <c r="AS389" s="1034" t="s">
        <v>16629</v>
      </c>
      <c r="AT389" s="1034" t="s">
        <v>16628</v>
      </c>
      <c r="AU389" s="1034" t="s">
        <v>16627</v>
      </c>
      <c r="AV389" s="1034">
        <v>1.4536065599999999</v>
      </c>
    </row>
    <row r="390" spans="1:48">
      <c r="A390" s="1030">
        <v>46032</v>
      </c>
      <c r="B390" s="1031" t="s">
        <v>216</v>
      </c>
      <c r="C390" s="1031" t="s">
        <v>16649</v>
      </c>
      <c r="D390" s="1032"/>
      <c r="E390" s="1033" t="s">
        <v>783</v>
      </c>
      <c r="F390" s="1034" t="s">
        <v>16588</v>
      </c>
      <c r="G390" s="1034">
        <v>525</v>
      </c>
      <c r="H390" s="1034" t="s">
        <v>480</v>
      </c>
      <c r="I390" s="1035">
        <v>4</v>
      </c>
      <c r="J390" s="1038">
        <v>25</v>
      </c>
      <c r="K390" s="1036">
        <v>0</v>
      </c>
      <c r="L390" s="1037"/>
      <c r="M390" s="1039">
        <v>7531</v>
      </c>
      <c r="N390" s="1038">
        <v>13</v>
      </c>
      <c r="O390" s="1036">
        <v>0</v>
      </c>
      <c r="P390" s="1037" t="s">
        <v>645</v>
      </c>
      <c r="Q390" s="1039">
        <v>9021</v>
      </c>
      <c r="R390" s="1038">
        <v>11</v>
      </c>
      <c r="S390" s="1036">
        <v>0</v>
      </c>
      <c r="T390" s="1037" t="s">
        <v>645</v>
      </c>
      <c r="U390" s="1037">
        <v>9031</v>
      </c>
      <c r="V390" s="1038">
        <v>8</v>
      </c>
      <c r="W390" s="1036">
        <v>3</v>
      </c>
      <c r="X390" s="1037" t="s">
        <v>645</v>
      </c>
      <c r="Y390" s="1039">
        <v>9005</v>
      </c>
      <c r="Z390" s="1040">
        <v>2.9690721649484537</v>
      </c>
      <c r="AA390" s="1040">
        <v>38</v>
      </c>
      <c r="AB390" s="1199">
        <v>0.99514222756410253</v>
      </c>
      <c r="AC390" s="1040">
        <v>86.47</v>
      </c>
      <c r="AD390" s="1040">
        <v>4.75</v>
      </c>
      <c r="AE390" s="1040">
        <v>4.5</v>
      </c>
      <c r="AF390" s="1041" t="s">
        <v>213</v>
      </c>
      <c r="AG390" s="1041">
        <v>2</v>
      </c>
      <c r="AH390" s="1042" t="s">
        <v>16259</v>
      </c>
      <c r="AI390" s="1060" t="s">
        <v>655</v>
      </c>
      <c r="AJ390" s="1238" t="s">
        <v>16263</v>
      </c>
      <c r="AK390" s="1239" t="s">
        <v>667</v>
      </c>
      <c r="AL390" s="1060">
        <v>52</v>
      </c>
      <c r="AM390" s="1404">
        <v>46029</v>
      </c>
      <c r="AN390" s="1404">
        <v>46030</v>
      </c>
      <c r="AO390" s="1404"/>
      <c r="AP390" s="1404"/>
      <c r="AQ390" s="1404"/>
      <c r="AR390" s="1044"/>
      <c r="AS390" s="1034" t="s">
        <v>16625</v>
      </c>
      <c r="AT390" s="1034" t="s">
        <v>16626</v>
      </c>
      <c r="AU390" s="1034" t="s">
        <v>16630</v>
      </c>
      <c r="AV390" s="1034">
        <v>1.1766837600000002</v>
      </c>
    </row>
    <row r="391" spans="1:48">
      <c r="A391" s="1030">
        <v>46032</v>
      </c>
      <c r="B391" s="1031" t="s">
        <v>217</v>
      </c>
      <c r="C391" s="1031" t="s">
        <v>16643</v>
      </c>
      <c r="D391" s="1032" t="s">
        <v>16644</v>
      </c>
      <c r="E391" s="1033" t="s">
        <v>738</v>
      </c>
      <c r="F391" s="1034" t="s">
        <v>16535</v>
      </c>
      <c r="G391" s="1034">
        <v>650</v>
      </c>
      <c r="H391" s="1034" t="s">
        <v>630</v>
      </c>
      <c r="I391" s="1035">
        <v>4</v>
      </c>
      <c r="J391" s="1038">
        <v>23</v>
      </c>
      <c r="K391" s="1036">
        <v>0</v>
      </c>
      <c r="L391" s="1037">
        <v>7688</v>
      </c>
      <c r="M391" s="1037">
        <v>7530</v>
      </c>
      <c r="N391" s="1038">
        <v>9</v>
      </c>
      <c r="O391" s="1036">
        <v>0</v>
      </c>
      <c r="P391" s="1037">
        <v>8399</v>
      </c>
      <c r="Q391" s="1037">
        <v>8194</v>
      </c>
      <c r="R391" s="1038">
        <v>26</v>
      </c>
      <c r="S391" s="1036">
        <v>0</v>
      </c>
      <c r="T391" s="1037">
        <v>7634</v>
      </c>
      <c r="U391" s="1037">
        <v>7746</v>
      </c>
      <c r="V391" s="1038">
        <v>40</v>
      </c>
      <c r="W391" s="1036">
        <v>0</v>
      </c>
      <c r="X391" s="1037">
        <v>6492</v>
      </c>
      <c r="Y391" s="1039">
        <v>7964</v>
      </c>
      <c r="Z391" s="1040">
        <v>2.5263157894736841</v>
      </c>
      <c r="AA391" s="1040">
        <v>32.666666666666664</v>
      </c>
      <c r="AB391" s="1199">
        <v>1</v>
      </c>
      <c r="AC391" s="1040">
        <v>77.058750000000003</v>
      </c>
      <c r="AD391" s="1040">
        <v>4.083333333333333</v>
      </c>
      <c r="AE391" s="1040">
        <v>4.083333333333333</v>
      </c>
      <c r="AF391" s="1041" t="s">
        <v>213</v>
      </c>
      <c r="AG391" s="1041">
        <v>1</v>
      </c>
      <c r="AH391" s="1042" t="s">
        <v>16262</v>
      </c>
      <c r="AI391" s="1060" t="s">
        <v>647</v>
      </c>
      <c r="AJ391" s="1060" t="s">
        <v>16287</v>
      </c>
      <c r="AK391" s="1200" t="s">
        <v>643</v>
      </c>
      <c r="AL391" s="1060">
        <v>49</v>
      </c>
      <c r="AM391" s="1404">
        <v>46000</v>
      </c>
      <c r="AN391" s="1404">
        <v>46002</v>
      </c>
      <c r="AO391" s="1404"/>
      <c r="AP391" s="1404"/>
      <c r="AQ391" s="1404"/>
      <c r="AR391" s="1044"/>
      <c r="AS391" s="1034" t="s">
        <v>16625</v>
      </c>
      <c r="AT391" s="1034" t="s">
        <v>16628</v>
      </c>
      <c r="AU391" s="1034" t="s">
        <v>16632</v>
      </c>
      <c r="AV391" s="1034">
        <v>1.73104776</v>
      </c>
    </row>
    <row r="392" spans="1:48">
      <c r="A392" s="1030">
        <v>46032</v>
      </c>
      <c r="B392" s="1031" t="s">
        <v>218</v>
      </c>
      <c r="C392" s="1031" t="s">
        <v>16506</v>
      </c>
      <c r="D392" s="1032" t="s">
        <v>646</v>
      </c>
      <c r="E392" s="1033" t="s">
        <v>471</v>
      </c>
      <c r="F392" s="1034" t="s">
        <v>15867</v>
      </c>
      <c r="G392" s="1034">
        <v>700</v>
      </c>
      <c r="H392" s="1034" t="s">
        <v>812</v>
      </c>
      <c r="I392" s="1035">
        <v>5</v>
      </c>
      <c r="J392" s="1038">
        <v>58</v>
      </c>
      <c r="K392" s="1036">
        <v>0</v>
      </c>
      <c r="L392" s="1037">
        <v>7526</v>
      </c>
      <c r="M392" s="1039">
        <v>8331</v>
      </c>
      <c r="N392" s="1038">
        <v>26</v>
      </c>
      <c r="O392" s="1036">
        <v>0</v>
      </c>
      <c r="P392" s="1037">
        <v>7481</v>
      </c>
      <c r="Q392" s="1039">
        <v>8087</v>
      </c>
      <c r="R392" s="1038">
        <v>18</v>
      </c>
      <c r="S392" s="1036">
        <v>0</v>
      </c>
      <c r="T392" s="1037">
        <v>8936</v>
      </c>
      <c r="U392" s="1039">
        <v>8720</v>
      </c>
      <c r="V392" s="1038">
        <v>58</v>
      </c>
      <c r="W392" s="1036">
        <v>0</v>
      </c>
      <c r="X392" s="1037">
        <v>8854</v>
      </c>
      <c r="Y392" s="1039">
        <v>8729</v>
      </c>
      <c r="Z392" s="1040">
        <v>3.2432432432432434</v>
      </c>
      <c r="AA392" s="1040">
        <v>26.666666666666668</v>
      </c>
      <c r="AB392" s="1199">
        <v>1</v>
      </c>
      <c r="AC392" s="1040">
        <v>83.33</v>
      </c>
      <c r="AD392" s="1040">
        <v>3.3333333333333335</v>
      </c>
      <c r="AE392" s="1040">
        <v>3.3333333333333335</v>
      </c>
      <c r="AF392" s="1041" t="s">
        <v>213</v>
      </c>
      <c r="AG392" s="1041">
        <v>0.5</v>
      </c>
      <c r="AH392" s="1042" t="s">
        <v>16262</v>
      </c>
      <c r="AI392" s="1060" t="s">
        <v>647</v>
      </c>
      <c r="AJ392" s="1060" t="s">
        <v>16287</v>
      </c>
      <c r="AK392" s="1200" t="s">
        <v>643</v>
      </c>
      <c r="AL392" s="1060">
        <v>50</v>
      </c>
      <c r="AM392" s="1404">
        <v>46023</v>
      </c>
      <c r="AN392" s="1404">
        <v>46024</v>
      </c>
      <c r="AO392" s="1404"/>
      <c r="AP392" s="1404"/>
      <c r="AQ392" s="1404"/>
      <c r="AR392" s="1044"/>
      <c r="AS392" s="1034" t="s">
        <v>16629</v>
      </c>
      <c r="AT392" s="1034" t="s">
        <v>16628</v>
      </c>
      <c r="AU392" s="1034" t="s">
        <v>16627</v>
      </c>
      <c r="AV392" s="1034">
        <v>1.5119395199999999</v>
      </c>
    </row>
    <row r="393" spans="1:48">
      <c r="A393" s="1030">
        <v>46032</v>
      </c>
      <c r="B393" s="1031" t="s">
        <v>219</v>
      </c>
      <c r="C393" s="1031" t="s">
        <v>16496</v>
      </c>
      <c r="D393" s="1032"/>
      <c r="E393" s="1033" t="s">
        <v>1877</v>
      </c>
      <c r="F393" s="1034" t="s">
        <v>16497</v>
      </c>
      <c r="G393" s="1034">
        <v>500</v>
      </c>
      <c r="H393" s="1034" t="s">
        <v>1237</v>
      </c>
      <c r="I393" s="1035">
        <v>3.7</v>
      </c>
      <c r="J393" s="1038">
        <v>24</v>
      </c>
      <c r="K393" s="1036">
        <v>0</v>
      </c>
      <c r="L393" s="1037">
        <v>8803</v>
      </c>
      <c r="M393" s="1039">
        <v>8595</v>
      </c>
      <c r="N393" s="1038">
        <v>14</v>
      </c>
      <c r="O393" s="1036">
        <v>0</v>
      </c>
      <c r="P393" s="1037">
        <v>9183</v>
      </c>
      <c r="Q393" s="1039">
        <v>8635</v>
      </c>
      <c r="R393" s="1038">
        <v>15</v>
      </c>
      <c r="S393" s="1036">
        <v>0</v>
      </c>
      <c r="T393" s="1037">
        <v>8451</v>
      </c>
      <c r="U393" s="1039">
        <v>8560</v>
      </c>
      <c r="V393" s="1038">
        <v>24</v>
      </c>
      <c r="W393" s="1036">
        <v>2</v>
      </c>
      <c r="X393" s="1037">
        <v>9045</v>
      </c>
      <c r="Y393" s="1039">
        <v>8937</v>
      </c>
      <c r="Z393" s="1040">
        <v>1.5982241953385128</v>
      </c>
      <c r="AA393" s="1040">
        <v>25.666666666666668</v>
      </c>
      <c r="AB393" s="1199">
        <v>0.99398370726495722</v>
      </c>
      <c r="AC393" s="1040">
        <v>87.761250000000004</v>
      </c>
      <c r="AD393" s="1040">
        <v>3.2083333333333335</v>
      </c>
      <c r="AE393" s="1040">
        <v>3.125</v>
      </c>
      <c r="AF393" s="1041" t="s">
        <v>213</v>
      </c>
      <c r="AG393" s="1041">
        <v>1</v>
      </c>
      <c r="AH393" s="1042" t="s">
        <v>16259</v>
      </c>
      <c r="AI393" s="1060" t="s">
        <v>655</v>
      </c>
      <c r="AJ393" s="1238" t="s">
        <v>16263</v>
      </c>
      <c r="AK393" s="1200" t="s">
        <v>667</v>
      </c>
      <c r="AL393" s="1060">
        <v>8</v>
      </c>
      <c r="AM393" s="1406">
        <v>45962</v>
      </c>
      <c r="AN393" s="1404">
        <v>45963</v>
      </c>
      <c r="AO393" s="1404"/>
      <c r="AP393" s="1404"/>
      <c r="AQ393" s="1404"/>
      <c r="AR393" s="1044"/>
      <c r="AS393" s="1034" t="s">
        <v>16625</v>
      </c>
      <c r="AT393" s="1034" t="s">
        <v>16628</v>
      </c>
      <c r="AU393" s="1034" t="s">
        <v>16627</v>
      </c>
      <c r="AV393" s="1034">
        <v>1.1373858000000001</v>
      </c>
    </row>
    <row r="394" spans="1:48">
      <c r="A394" s="1030">
        <v>46032</v>
      </c>
      <c r="B394" s="1031" t="s">
        <v>220</v>
      </c>
      <c r="C394" s="1031" t="s">
        <v>16515</v>
      </c>
      <c r="D394" s="1032"/>
      <c r="E394" s="1033" t="s">
        <v>478</v>
      </c>
      <c r="F394" s="1034" t="s">
        <v>16544</v>
      </c>
      <c r="G394" s="1034">
        <v>650</v>
      </c>
      <c r="H394" s="1034" t="s">
        <v>959</v>
      </c>
      <c r="I394" s="1035">
        <v>5</v>
      </c>
      <c r="J394" s="1038">
        <v>20</v>
      </c>
      <c r="K394" s="1036">
        <v>0</v>
      </c>
      <c r="L394" s="1037">
        <v>7537</v>
      </c>
      <c r="M394" s="1039">
        <v>8347</v>
      </c>
      <c r="N394" s="1038">
        <v>6</v>
      </c>
      <c r="O394" s="1036">
        <v>0</v>
      </c>
      <c r="P394" s="1037">
        <v>7292</v>
      </c>
      <c r="Q394" s="1039">
        <v>8262</v>
      </c>
      <c r="R394" s="1038">
        <v>11</v>
      </c>
      <c r="S394" s="1036">
        <v>0</v>
      </c>
      <c r="T394" s="1037">
        <v>7220</v>
      </c>
      <c r="U394" s="1039">
        <v>8488</v>
      </c>
      <c r="V394" s="1038">
        <v>30</v>
      </c>
      <c r="W394" s="1036">
        <v>1</v>
      </c>
      <c r="X394" s="1037">
        <v>7588</v>
      </c>
      <c r="Y394" s="1039">
        <v>8618</v>
      </c>
      <c r="Z394" s="1040">
        <v>1.5157894736842106</v>
      </c>
      <c r="AA394" s="1040">
        <v>22.333333333333332</v>
      </c>
      <c r="AB394" s="1199">
        <v>0.99682825854700852</v>
      </c>
      <c r="AC394" s="1040">
        <v>79.19</v>
      </c>
      <c r="AD394" s="1040">
        <v>2.7916666666666665</v>
      </c>
      <c r="AE394" s="1040">
        <v>2.75</v>
      </c>
      <c r="AF394" s="1041" t="s">
        <v>213</v>
      </c>
      <c r="AG394" s="1041">
        <v>1</v>
      </c>
      <c r="AH394" s="1042" t="s">
        <v>16259</v>
      </c>
      <c r="AI394" s="1060" t="s">
        <v>655</v>
      </c>
      <c r="AJ394" s="1238" t="s">
        <v>16263</v>
      </c>
      <c r="AK394" s="1239" t="s">
        <v>667</v>
      </c>
      <c r="AL394" s="1060">
        <v>54</v>
      </c>
      <c r="AM394" s="1404">
        <v>46008</v>
      </c>
      <c r="AN394" s="1404">
        <v>46009</v>
      </c>
      <c r="AO394" s="1404">
        <v>46010</v>
      </c>
      <c r="AP394" s="1404">
        <v>46011</v>
      </c>
      <c r="AQ394" s="1404"/>
      <c r="AR394" s="1044"/>
      <c r="AS394" s="1034" t="s">
        <v>16625</v>
      </c>
      <c r="AT394" s="1034" t="s">
        <v>16628</v>
      </c>
      <c r="AU394" s="1034" t="s">
        <v>16627</v>
      </c>
      <c r="AV394" s="1034">
        <v>1.3341931200000001</v>
      </c>
    </row>
    <row r="395" spans="1:48">
      <c r="A395" s="1030">
        <v>46032</v>
      </c>
      <c r="B395" s="1031" t="s">
        <v>221</v>
      </c>
      <c r="C395" s="1031" t="s">
        <v>645</v>
      </c>
      <c r="D395" s="1032"/>
      <c r="E395" s="1033" t="s">
        <v>420</v>
      </c>
      <c r="F395" s="1034" t="s">
        <v>420</v>
      </c>
      <c r="G395" s="1034" t="s">
        <v>420</v>
      </c>
      <c r="H395" s="1034" t="s">
        <v>420</v>
      </c>
      <c r="I395" s="1035" t="s">
        <v>420</v>
      </c>
      <c r="J395" s="1038"/>
      <c r="K395" s="1036"/>
      <c r="L395" s="1037" t="s">
        <v>645</v>
      </c>
      <c r="M395" s="1039"/>
      <c r="N395" s="1038"/>
      <c r="O395" s="1036"/>
      <c r="P395" s="1037" t="s">
        <v>645</v>
      </c>
      <c r="Q395" s="1039"/>
      <c r="R395" s="1038"/>
      <c r="S395" s="1036"/>
      <c r="T395" s="1037" t="s">
        <v>645</v>
      </c>
      <c r="U395" s="1039"/>
      <c r="V395" s="1038"/>
      <c r="W395" s="1036"/>
      <c r="X395" s="1037" t="s">
        <v>645</v>
      </c>
      <c r="Y395" s="1039"/>
      <c r="Z395" s="1040" t="s">
        <v>420</v>
      </c>
      <c r="AA395" s="1040" t="s">
        <v>645</v>
      </c>
      <c r="AB395" s="1199" t="s">
        <v>420</v>
      </c>
      <c r="AC395" s="1040" t="s">
        <v>420</v>
      </c>
      <c r="AD395" s="1040" t="s">
        <v>420</v>
      </c>
      <c r="AE395" s="1040" t="s">
        <v>420</v>
      </c>
      <c r="AF395" s="1041" t="s">
        <v>213</v>
      </c>
      <c r="AG395" s="1041">
        <v>1</v>
      </c>
      <c r="AH395" s="1042" t="s">
        <v>16288</v>
      </c>
      <c r="AI395" s="1060" t="s">
        <v>862</v>
      </c>
      <c r="AJ395" s="1238" t="s">
        <v>16260</v>
      </c>
      <c r="AK395" s="1239" t="s">
        <v>748</v>
      </c>
      <c r="AL395" s="1060"/>
      <c r="AM395" s="1404"/>
      <c r="AN395" s="1404"/>
      <c r="AO395" s="1404"/>
      <c r="AP395" s="1404"/>
      <c r="AQ395" s="1404"/>
      <c r="AR395" s="1044"/>
      <c r="AS395" s="1034" t="s">
        <v>16625</v>
      </c>
      <c r="AT395" s="1034" t="s">
        <v>16628</v>
      </c>
      <c r="AU395" s="1034" t="s">
        <v>420</v>
      </c>
      <c r="AV395" s="1034" t="s">
        <v>420</v>
      </c>
    </row>
    <row r="396" spans="1:48">
      <c r="A396" s="1030">
        <v>46032</v>
      </c>
      <c r="B396" s="1031" t="s">
        <v>222</v>
      </c>
      <c r="C396" s="1031" t="s">
        <v>16140</v>
      </c>
      <c r="D396" s="1032"/>
      <c r="E396" s="1033" t="s">
        <v>455</v>
      </c>
      <c r="F396" s="1034" t="s">
        <v>16101</v>
      </c>
      <c r="G396" s="1034">
        <v>800</v>
      </c>
      <c r="H396" s="1034" t="s">
        <v>876</v>
      </c>
      <c r="I396" s="1035">
        <v>5</v>
      </c>
      <c r="J396" s="1038">
        <v>32</v>
      </c>
      <c r="K396" s="1036">
        <v>2</v>
      </c>
      <c r="L396" s="1037">
        <v>8840</v>
      </c>
      <c r="M396" s="1039">
        <v>8380</v>
      </c>
      <c r="N396" s="1038">
        <v>16</v>
      </c>
      <c r="O396" s="1036">
        <v>0</v>
      </c>
      <c r="P396" s="1037">
        <v>9155</v>
      </c>
      <c r="Q396" s="1039">
        <v>8284</v>
      </c>
      <c r="R396" s="1038">
        <v>19</v>
      </c>
      <c r="S396" s="1036">
        <v>0</v>
      </c>
      <c r="T396" s="1037">
        <v>9113</v>
      </c>
      <c r="U396" s="1039">
        <v>8411</v>
      </c>
      <c r="V396" s="1038">
        <v>34</v>
      </c>
      <c r="W396" s="1036">
        <v>0</v>
      </c>
      <c r="X396" s="1037">
        <v>9064</v>
      </c>
      <c r="Y396" s="1039">
        <v>8547</v>
      </c>
      <c r="Z396" s="1040">
        <v>1.8701298701298701</v>
      </c>
      <c r="AA396" s="1040">
        <v>33.666666666666664</v>
      </c>
      <c r="AB396" s="1199">
        <v>0.99485844017094016</v>
      </c>
      <c r="AC396" s="1040">
        <v>87.242500000000007</v>
      </c>
      <c r="AD396" s="1040">
        <v>4.208333333333333</v>
      </c>
      <c r="AE396" s="1040">
        <v>4.125</v>
      </c>
      <c r="AF396" s="1041" t="s">
        <v>213</v>
      </c>
      <c r="AG396" s="1041">
        <v>1</v>
      </c>
      <c r="AH396" s="1042" t="s">
        <v>16288</v>
      </c>
      <c r="AI396" s="1060" t="s">
        <v>862</v>
      </c>
      <c r="AJ396" s="1238" t="s">
        <v>16260</v>
      </c>
      <c r="AK396" s="1200" t="s">
        <v>748</v>
      </c>
      <c r="AL396" s="1060">
        <v>53</v>
      </c>
      <c r="AM396" s="1404">
        <v>45994</v>
      </c>
      <c r="AN396" s="1404">
        <v>45996</v>
      </c>
      <c r="AO396" s="1404">
        <v>45997</v>
      </c>
      <c r="AP396" s="1404">
        <v>45998</v>
      </c>
      <c r="AQ396" s="1404"/>
      <c r="AR396" s="1044"/>
      <c r="AS396" s="1034" t="s">
        <v>16625</v>
      </c>
      <c r="AT396" s="1034" t="s">
        <v>16628</v>
      </c>
      <c r="AU396" s="1034" t="s">
        <v>16627</v>
      </c>
      <c r="AV396" s="1034">
        <v>1.8090604800000001</v>
      </c>
    </row>
    <row r="397" spans="1:48">
      <c r="A397" s="1030">
        <v>46032</v>
      </c>
      <c r="B397" s="1031" t="s">
        <v>223</v>
      </c>
      <c r="C397" s="1031" t="s">
        <v>16496</v>
      </c>
      <c r="D397" s="1032"/>
      <c r="E397" s="1033" t="s">
        <v>1877</v>
      </c>
      <c r="F397" s="1034" t="s">
        <v>16497</v>
      </c>
      <c r="G397" s="1034">
        <v>500</v>
      </c>
      <c r="H397" s="1034" t="s">
        <v>1237</v>
      </c>
      <c r="I397" s="1035">
        <v>3.7</v>
      </c>
      <c r="J397" s="1038">
        <v>7</v>
      </c>
      <c r="K397" s="1036">
        <v>0</v>
      </c>
      <c r="L397" s="1037">
        <v>7463</v>
      </c>
      <c r="M397" s="1039">
        <v>8649</v>
      </c>
      <c r="N397" s="1038">
        <v>9</v>
      </c>
      <c r="O397" s="1036">
        <v>0</v>
      </c>
      <c r="P397" s="1037">
        <v>7000</v>
      </c>
      <c r="Q397" s="1039">
        <v>8611</v>
      </c>
      <c r="R397" s="1038">
        <v>10</v>
      </c>
      <c r="S397" s="1036">
        <v>1</v>
      </c>
      <c r="T397" s="1037">
        <v>7213</v>
      </c>
      <c r="U397" s="1039">
        <v>8585</v>
      </c>
      <c r="V397" s="1038">
        <v>6</v>
      </c>
      <c r="W397" s="1036">
        <v>1</v>
      </c>
      <c r="X397" s="1037">
        <v>7667</v>
      </c>
      <c r="Y397" s="1039">
        <v>8562</v>
      </c>
      <c r="Z397" s="1040">
        <v>1.5982241953385128</v>
      </c>
      <c r="AA397" s="1040">
        <v>10.666666666666666</v>
      </c>
      <c r="AB397" s="1199">
        <v>0.99398370726495722</v>
      </c>
      <c r="AC397" s="1040">
        <v>79.6875</v>
      </c>
      <c r="AD397" s="1040">
        <v>1.3333333333333333</v>
      </c>
      <c r="AE397" s="1040">
        <v>1.25</v>
      </c>
      <c r="AF397" s="1041" t="s">
        <v>213</v>
      </c>
      <c r="AG397" s="1041">
        <v>1</v>
      </c>
      <c r="AH397" s="1042" t="s">
        <v>16262</v>
      </c>
      <c r="AI397" s="1060" t="s">
        <v>647</v>
      </c>
      <c r="AJ397" s="1060" t="s">
        <v>16287</v>
      </c>
      <c r="AK397" s="1200" t="s">
        <v>643</v>
      </c>
      <c r="AL397" s="1060">
        <v>8</v>
      </c>
      <c r="AM397" s="1406">
        <v>45961</v>
      </c>
      <c r="AN397" s="1404">
        <v>45962</v>
      </c>
      <c r="AO397" s="1404">
        <v>45963</v>
      </c>
      <c r="AP397" s="1404"/>
      <c r="AQ397" s="1404"/>
      <c r="AR397" s="1044"/>
      <c r="AS397" s="1034" t="s">
        <v>16625</v>
      </c>
      <c r="AT397" s="1034" t="s">
        <v>16628</v>
      </c>
      <c r="AU397" s="1034" t="s">
        <v>16627</v>
      </c>
      <c r="AV397" s="1034">
        <v>1.0327500000000001</v>
      </c>
    </row>
    <row r="398" spans="1:48">
      <c r="A398" s="1030">
        <v>46032</v>
      </c>
      <c r="B398" s="1031" t="s">
        <v>224</v>
      </c>
      <c r="C398" s="1031" t="s">
        <v>16511</v>
      </c>
      <c r="D398" s="1032" t="s">
        <v>646</v>
      </c>
      <c r="E398" s="1033" t="s">
        <v>471</v>
      </c>
      <c r="F398" s="1034" t="s">
        <v>15867</v>
      </c>
      <c r="G398" s="1034">
        <v>700</v>
      </c>
      <c r="H398" s="1034" t="s">
        <v>879</v>
      </c>
      <c r="I398" s="1035">
        <v>5</v>
      </c>
      <c r="J398" s="1038">
        <v>30</v>
      </c>
      <c r="K398" s="1036">
        <v>4</v>
      </c>
      <c r="L398" s="1037">
        <v>8711</v>
      </c>
      <c r="M398" s="1039">
        <v>8261</v>
      </c>
      <c r="N398" s="1038">
        <v>16</v>
      </c>
      <c r="O398" s="1036">
        <v>2</v>
      </c>
      <c r="P398" s="1037">
        <v>8203</v>
      </c>
      <c r="Q398" s="1039">
        <v>7606</v>
      </c>
      <c r="R398" s="1038">
        <v>12</v>
      </c>
      <c r="S398" s="1036">
        <v>2</v>
      </c>
      <c r="T398" s="1037">
        <v>8338</v>
      </c>
      <c r="U398" s="1039">
        <v>7077</v>
      </c>
      <c r="V398" s="1038">
        <v>60</v>
      </c>
      <c r="W398" s="1036">
        <v>6</v>
      </c>
      <c r="X398" s="1037">
        <v>8771</v>
      </c>
      <c r="Y398" s="1039">
        <v>8716</v>
      </c>
      <c r="Z398" s="1040">
        <v>3.2727272727272729</v>
      </c>
      <c r="AA398" s="1040">
        <v>19.666666666666668</v>
      </c>
      <c r="AB398" s="1199">
        <v>0.97943376068376065</v>
      </c>
      <c r="AC398" s="1040">
        <v>82.103750000000005</v>
      </c>
      <c r="AD398" s="1040">
        <v>2.4583333333333335</v>
      </c>
      <c r="AE398" s="1040">
        <v>2.1666666666666665</v>
      </c>
      <c r="AF398" s="1041" t="s">
        <v>213</v>
      </c>
      <c r="AG398" s="1041">
        <v>0.5</v>
      </c>
      <c r="AH398" s="1042" t="s">
        <v>16262</v>
      </c>
      <c r="AI398" s="1060" t="s">
        <v>647</v>
      </c>
      <c r="AJ398" s="1060" t="s">
        <v>16287</v>
      </c>
      <c r="AK398" s="1200" t="s">
        <v>643</v>
      </c>
      <c r="AL398" s="1060">
        <v>50</v>
      </c>
      <c r="AM398" s="1404">
        <v>46023</v>
      </c>
      <c r="AN398" s="1404">
        <v>46024</v>
      </c>
      <c r="AO398" s="1404">
        <v>46025</v>
      </c>
      <c r="AP398" s="1404"/>
      <c r="AQ398" s="1404"/>
      <c r="AR398" s="1044"/>
      <c r="AS398" s="1034" t="s">
        <v>16629</v>
      </c>
      <c r="AT398" s="1034" t="s">
        <v>16628</v>
      </c>
      <c r="AU398" s="1034" t="s">
        <v>16627</v>
      </c>
      <c r="AV398" s="1034">
        <v>1.4896904399999999</v>
      </c>
    </row>
    <row r="399" spans="1:48">
      <c r="A399" s="1030">
        <v>46032</v>
      </c>
      <c r="B399" s="1031" t="s">
        <v>225</v>
      </c>
      <c r="C399" s="1031" t="s">
        <v>16645</v>
      </c>
      <c r="D399" s="1032"/>
      <c r="E399" s="1033" t="s">
        <v>210</v>
      </c>
      <c r="F399" s="1034" t="s">
        <v>16492</v>
      </c>
      <c r="G399" s="1034">
        <v>650</v>
      </c>
      <c r="H399" s="1034" t="s">
        <v>629</v>
      </c>
      <c r="I399" s="1035">
        <v>5</v>
      </c>
      <c r="J399" s="1038">
        <v>17</v>
      </c>
      <c r="K399" s="1036">
        <v>0</v>
      </c>
      <c r="L399" s="1037">
        <v>8697</v>
      </c>
      <c r="M399" s="1039"/>
      <c r="N399" s="1038">
        <v>2</v>
      </c>
      <c r="O399" s="1036">
        <v>0</v>
      </c>
      <c r="P399" s="1037">
        <v>8974</v>
      </c>
      <c r="Q399" s="1039"/>
      <c r="R399" s="1038">
        <v>4</v>
      </c>
      <c r="S399" s="1036">
        <v>2</v>
      </c>
      <c r="T399" s="1037">
        <v>9210</v>
      </c>
      <c r="U399" s="1039"/>
      <c r="V399" s="1038">
        <v>8</v>
      </c>
      <c r="W399" s="1036">
        <v>0</v>
      </c>
      <c r="X399" s="1037">
        <v>8845</v>
      </c>
      <c r="Y399" s="1039"/>
      <c r="Z399" s="1040">
        <v>3.0638297872340425</v>
      </c>
      <c r="AA399" s="1040">
        <v>20.666666666666668</v>
      </c>
      <c r="AB399" s="1199">
        <v>0.99686164529914534</v>
      </c>
      <c r="AC399" s="1040">
        <v>89.314999999999998</v>
      </c>
      <c r="AD399" s="1040">
        <v>2.5833333333333335</v>
      </c>
      <c r="AE399" s="1040">
        <v>2.4166666666666665</v>
      </c>
      <c r="AF399" s="1041" t="s">
        <v>213</v>
      </c>
      <c r="AG399" s="1041">
        <v>2</v>
      </c>
      <c r="AH399" s="1042" t="s">
        <v>16272</v>
      </c>
      <c r="AI399" s="1060" t="s">
        <v>15471</v>
      </c>
      <c r="AJ399" s="1060" t="s">
        <v>16273</v>
      </c>
      <c r="AK399" s="1200" t="s">
        <v>650</v>
      </c>
      <c r="AL399" s="1060">
        <v>50</v>
      </c>
      <c r="AM399" s="1404">
        <v>46017</v>
      </c>
      <c r="AN399" s="1404">
        <v>46019</v>
      </c>
      <c r="AO399" s="1404"/>
      <c r="AP399" s="1404"/>
      <c r="AQ399" s="1404"/>
      <c r="AR399" s="1044"/>
      <c r="AS399" s="1034" t="s">
        <v>16625</v>
      </c>
      <c r="AT399" s="1034" t="s">
        <v>16626</v>
      </c>
      <c r="AU399" s="1034" t="s">
        <v>16630</v>
      </c>
      <c r="AV399" s="1034">
        <v>1.5047791200000002</v>
      </c>
    </row>
    <row r="400" spans="1:48">
      <c r="A400" s="1030">
        <v>46032</v>
      </c>
      <c r="B400" s="1031" t="s">
        <v>225</v>
      </c>
      <c r="C400" s="1031" t="s">
        <v>16646</v>
      </c>
      <c r="D400" s="1032"/>
      <c r="E400" s="1033" t="s">
        <v>210</v>
      </c>
      <c r="F400" s="1034" t="s">
        <v>16492</v>
      </c>
      <c r="G400" s="1034">
        <v>670</v>
      </c>
      <c r="H400" s="1034" t="s">
        <v>16586</v>
      </c>
      <c r="I400" s="1035">
        <v>5</v>
      </c>
      <c r="J400" s="1038">
        <v>15</v>
      </c>
      <c r="K400" s="1036">
        <v>0</v>
      </c>
      <c r="L400" s="1037"/>
      <c r="M400" s="1039">
        <v>9017</v>
      </c>
      <c r="N400" s="1038">
        <v>5</v>
      </c>
      <c r="O400" s="1036">
        <v>0</v>
      </c>
      <c r="P400" s="1037"/>
      <c r="Q400" s="1039">
        <v>9131</v>
      </c>
      <c r="R400" s="1038">
        <v>10</v>
      </c>
      <c r="S400" s="1036">
        <v>1</v>
      </c>
      <c r="T400" s="1037"/>
      <c r="U400" s="1039">
        <v>9192</v>
      </c>
      <c r="V400" s="1038">
        <v>11</v>
      </c>
      <c r="W400" s="1036">
        <v>2</v>
      </c>
      <c r="X400" s="1037"/>
      <c r="Y400" s="1039">
        <v>9320</v>
      </c>
      <c r="Z400" s="1040">
        <v>3.1236442516268981</v>
      </c>
      <c r="AA400" s="1040">
        <v>27.333333333333332</v>
      </c>
      <c r="AB400" s="1199">
        <v>0.9953826121794872</v>
      </c>
      <c r="AC400" s="1040">
        <v>91.65</v>
      </c>
      <c r="AD400" s="1040">
        <v>3.4166666666666665</v>
      </c>
      <c r="AE400" s="1040">
        <v>3.1666666666666665</v>
      </c>
      <c r="AF400" s="1041" t="s">
        <v>213</v>
      </c>
      <c r="AG400" s="1041">
        <v>2</v>
      </c>
      <c r="AH400" s="1042" t="s">
        <v>16272</v>
      </c>
      <c r="AI400" s="1060" t="s">
        <v>15471</v>
      </c>
      <c r="AJ400" s="1060" t="s">
        <v>16273</v>
      </c>
      <c r="AK400" s="1200" t="s">
        <v>650</v>
      </c>
      <c r="AL400" s="1060">
        <v>50</v>
      </c>
      <c r="AM400" s="1404">
        <v>46017</v>
      </c>
      <c r="AN400" s="1404">
        <v>46019</v>
      </c>
      <c r="AO400" s="1404">
        <v>46020</v>
      </c>
      <c r="AP400" s="1404"/>
      <c r="AQ400" s="1404"/>
      <c r="AR400" s="1044"/>
      <c r="AS400" s="1034" t="s">
        <v>16625</v>
      </c>
      <c r="AT400" s="1034" t="s">
        <v>16626</v>
      </c>
      <c r="AU400" s="1034" t="s">
        <v>16630</v>
      </c>
      <c r="AV400" s="1034">
        <v>1.59163056</v>
      </c>
    </row>
    <row r="401" spans="1:48">
      <c r="A401" s="1030">
        <v>46032</v>
      </c>
      <c r="B401" s="1031" t="s">
        <v>226</v>
      </c>
      <c r="C401" s="1031" t="s">
        <v>16591</v>
      </c>
      <c r="D401" s="1032" t="s">
        <v>16644</v>
      </c>
      <c r="E401" s="1033" t="s">
        <v>738</v>
      </c>
      <c r="F401" s="1034" t="s">
        <v>16535</v>
      </c>
      <c r="G401" s="1034">
        <v>650</v>
      </c>
      <c r="H401" s="1034" t="s">
        <v>977</v>
      </c>
      <c r="I401" s="1035">
        <v>4</v>
      </c>
      <c r="J401" s="1038">
        <v>7</v>
      </c>
      <c r="K401" s="1036">
        <v>0</v>
      </c>
      <c r="L401" s="1037">
        <v>8480</v>
      </c>
      <c r="M401" s="1039" t="s">
        <v>16295</v>
      </c>
      <c r="N401" s="1038">
        <v>27</v>
      </c>
      <c r="O401" s="1036">
        <v>0</v>
      </c>
      <c r="P401" s="1037">
        <v>7588</v>
      </c>
      <c r="Q401" s="1039">
        <v>8567</v>
      </c>
      <c r="R401" s="1038">
        <v>19</v>
      </c>
      <c r="S401" s="1036">
        <v>0</v>
      </c>
      <c r="T401" s="1037">
        <v>7702</v>
      </c>
      <c r="U401" s="1039">
        <v>8969</v>
      </c>
      <c r="V401" s="1038">
        <v>30</v>
      </c>
      <c r="W401" s="1036">
        <v>0</v>
      </c>
      <c r="X401" s="1037">
        <v>8550</v>
      </c>
      <c r="Y401" s="1039">
        <v>9367</v>
      </c>
      <c r="Z401" s="1040">
        <v>2.5263157894736841</v>
      </c>
      <c r="AA401" s="1040">
        <v>27.666666666666668</v>
      </c>
      <c r="AB401" s="1199">
        <v>1</v>
      </c>
      <c r="AC401" s="1040">
        <v>84.604285714285709</v>
      </c>
      <c r="AD401" s="1040">
        <v>3.4583333333333335</v>
      </c>
      <c r="AE401" s="1040">
        <v>3.4583333333333335</v>
      </c>
      <c r="AF401" s="1041" t="s">
        <v>213</v>
      </c>
      <c r="AG401" s="1041">
        <v>1</v>
      </c>
      <c r="AH401" s="1042" t="s">
        <v>16272</v>
      </c>
      <c r="AI401" s="1060" t="s">
        <v>15471</v>
      </c>
      <c r="AJ401" s="1238" t="s">
        <v>16260</v>
      </c>
      <c r="AK401" s="1200" t="s">
        <v>748</v>
      </c>
      <c r="AL401" s="1060">
        <v>49</v>
      </c>
      <c r="AM401" s="1404">
        <v>46002</v>
      </c>
      <c r="AN401" s="1404"/>
      <c r="AO401" s="1404"/>
      <c r="AP401" s="1404"/>
      <c r="AQ401" s="1404"/>
      <c r="AR401" s="1044" t="s">
        <v>16583</v>
      </c>
      <c r="AS401" s="1034" t="s">
        <v>16625</v>
      </c>
      <c r="AT401" s="1034" t="s">
        <v>16628</v>
      </c>
      <c r="AU401" s="1034" t="s">
        <v>16632</v>
      </c>
      <c r="AV401" s="1034">
        <v>1.9005506742857139</v>
      </c>
    </row>
    <row r="402" spans="1:48">
      <c r="A402" s="1030">
        <v>46032</v>
      </c>
      <c r="B402" s="1031" t="s">
        <v>227</v>
      </c>
      <c r="C402" s="1031" t="s">
        <v>16648</v>
      </c>
      <c r="D402" s="1032"/>
      <c r="E402" s="1033" t="s">
        <v>299</v>
      </c>
      <c r="F402" s="1034" t="s">
        <v>16581</v>
      </c>
      <c r="G402" s="1034">
        <v>700</v>
      </c>
      <c r="H402" s="1034" t="s">
        <v>16053</v>
      </c>
      <c r="I402" s="1035">
        <v>5</v>
      </c>
      <c r="J402" s="1038">
        <v>22</v>
      </c>
      <c r="K402" s="1036">
        <v>0</v>
      </c>
      <c r="L402" s="1037">
        <v>8750</v>
      </c>
      <c r="M402" s="1039">
        <v>9515</v>
      </c>
      <c r="N402" s="1038">
        <v>11</v>
      </c>
      <c r="O402" s="1036">
        <v>0</v>
      </c>
      <c r="P402" s="1037">
        <v>9111</v>
      </c>
      <c r="Q402" s="1039">
        <v>9435</v>
      </c>
      <c r="R402" s="1038">
        <v>10</v>
      </c>
      <c r="S402" s="1036">
        <v>1</v>
      </c>
      <c r="T402" s="1037">
        <v>9080</v>
      </c>
      <c r="U402" s="1039">
        <v>9412</v>
      </c>
      <c r="V402" s="1038">
        <v>27</v>
      </c>
      <c r="W402" s="1036">
        <v>0</v>
      </c>
      <c r="X402" s="1037">
        <v>9070</v>
      </c>
      <c r="Y402" s="1039">
        <v>9263</v>
      </c>
      <c r="Z402" s="1040">
        <v>2.2187981510015407</v>
      </c>
      <c r="AA402" s="1040">
        <v>23.333333333333332</v>
      </c>
      <c r="AB402" s="1199">
        <v>0.99783319978632479</v>
      </c>
      <c r="AC402" s="1040">
        <v>92.045000000000002</v>
      </c>
      <c r="AD402" s="1040">
        <v>2.9166666666666665</v>
      </c>
      <c r="AE402" s="1040">
        <v>2.875</v>
      </c>
      <c r="AF402" s="1041" t="s">
        <v>213</v>
      </c>
      <c r="AG402" s="1041">
        <v>1</v>
      </c>
      <c r="AH402" s="1042" t="s">
        <v>16288</v>
      </c>
      <c r="AI402" s="1060" t="s">
        <v>862</v>
      </c>
      <c r="AJ402" s="1238" t="s">
        <v>16260</v>
      </c>
      <c r="AK402" s="1200" t="s">
        <v>748</v>
      </c>
      <c r="AL402" s="1060">
        <v>50</v>
      </c>
      <c r="AM402" s="1404">
        <v>46009</v>
      </c>
      <c r="AN402" s="1404">
        <v>46012</v>
      </c>
      <c r="AO402" s="1404">
        <v>46013</v>
      </c>
      <c r="AP402" s="1404">
        <v>46014</v>
      </c>
      <c r="AQ402" s="1404"/>
      <c r="AR402" s="1044"/>
      <c r="AS402" s="1034" t="s">
        <v>16625</v>
      </c>
      <c r="AT402" s="1034" t="s">
        <v>16628</v>
      </c>
      <c r="AU402" s="1034" t="s">
        <v>16632</v>
      </c>
      <c r="AV402" s="1034">
        <v>2.2267526399999999</v>
      </c>
    </row>
    <row r="403" spans="1:48">
      <c r="A403" s="1030">
        <v>46032</v>
      </c>
      <c r="B403" s="1031" t="s">
        <v>228</v>
      </c>
      <c r="C403" s="1031" t="s">
        <v>16577</v>
      </c>
      <c r="D403" s="1032"/>
      <c r="E403" s="1033" t="s">
        <v>1877</v>
      </c>
      <c r="F403" s="1034" t="s">
        <v>16497</v>
      </c>
      <c r="G403" s="1034">
        <v>500</v>
      </c>
      <c r="H403" s="1034" t="s">
        <v>634</v>
      </c>
      <c r="I403" s="1035">
        <v>3.7</v>
      </c>
      <c r="J403" s="1038">
        <v>14</v>
      </c>
      <c r="K403" s="1036">
        <v>0</v>
      </c>
      <c r="L403" s="1037">
        <v>8359</v>
      </c>
      <c r="M403" s="1039">
        <v>9045</v>
      </c>
      <c r="N403" s="1038">
        <v>15</v>
      </c>
      <c r="O403" s="1036">
        <v>1</v>
      </c>
      <c r="P403" s="1037">
        <v>8236</v>
      </c>
      <c r="Q403" s="1039">
        <v>9053</v>
      </c>
      <c r="R403" s="1038">
        <v>8</v>
      </c>
      <c r="S403" s="1036">
        <v>0</v>
      </c>
      <c r="T403" s="1037">
        <v>8552</v>
      </c>
      <c r="U403" s="1039">
        <v>8988</v>
      </c>
      <c r="V403" s="1038">
        <v>33</v>
      </c>
      <c r="W403" s="1036">
        <v>0</v>
      </c>
      <c r="X403" s="1037">
        <v>8653</v>
      </c>
      <c r="Y403" s="1039">
        <v>8436</v>
      </c>
      <c r="Z403" s="1040">
        <v>1.6089385474860336</v>
      </c>
      <c r="AA403" s="1040">
        <v>23.333333333333332</v>
      </c>
      <c r="AB403" s="1199">
        <v>0.99701188568376065</v>
      </c>
      <c r="AC403" s="1040">
        <v>86.652500000000003</v>
      </c>
      <c r="AD403" s="1040">
        <v>2.9166666666666665</v>
      </c>
      <c r="AE403" s="1040">
        <v>2.875</v>
      </c>
      <c r="AF403" s="1041" t="s">
        <v>213</v>
      </c>
      <c r="AG403" s="1041">
        <v>1</v>
      </c>
      <c r="AH403" s="1042" t="s">
        <v>16288</v>
      </c>
      <c r="AI403" s="1060" t="s">
        <v>862</v>
      </c>
      <c r="AJ403" s="1238" t="s">
        <v>16260</v>
      </c>
      <c r="AK403" s="1200" t="s">
        <v>748</v>
      </c>
      <c r="AL403" s="1203">
        <v>8</v>
      </c>
      <c r="AM403" s="1404">
        <v>45962</v>
      </c>
      <c r="AN403" s="1404">
        <v>45963</v>
      </c>
      <c r="AO403" s="1404">
        <v>45964</v>
      </c>
      <c r="AP403" s="1404"/>
      <c r="AQ403" s="1404"/>
      <c r="AR403" s="1044"/>
      <c r="AS403" s="1034" t="s">
        <v>16625</v>
      </c>
      <c r="AT403" s="1034" t="s">
        <v>16628</v>
      </c>
      <c r="AU403" s="1034" t="s">
        <v>16627</v>
      </c>
      <c r="AV403" s="1034">
        <v>1.1230164</v>
      </c>
    </row>
    <row r="404" spans="1:48">
      <c r="A404" s="1030">
        <v>46032</v>
      </c>
      <c r="B404" s="1031" t="s">
        <v>229</v>
      </c>
      <c r="C404" s="1031" t="s">
        <v>16571</v>
      </c>
      <c r="D404" s="1032"/>
      <c r="E404" s="1033" t="s">
        <v>829</v>
      </c>
      <c r="F404" s="1034" t="s">
        <v>16573</v>
      </c>
      <c r="G404" s="1034">
        <v>670</v>
      </c>
      <c r="H404" s="1034" t="s">
        <v>699</v>
      </c>
      <c r="I404" s="1035">
        <v>5</v>
      </c>
      <c r="J404" s="1038">
        <v>14</v>
      </c>
      <c r="K404" s="1036">
        <v>1</v>
      </c>
      <c r="L404" s="1037">
        <v>8583</v>
      </c>
      <c r="M404" s="1039" t="s">
        <v>16296</v>
      </c>
      <c r="N404" s="1038">
        <v>6</v>
      </c>
      <c r="O404" s="1036">
        <v>0</v>
      </c>
      <c r="P404" s="1037">
        <v>8375</v>
      </c>
      <c r="Q404" s="1039">
        <v>9277</v>
      </c>
      <c r="R404" s="1038">
        <v>11</v>
      </c>
      <c r="S404" s="1036">
        <v>0</v>
      </c>
      <c r="T404" s="1037">
        <v>8528</v>
      </c>
      <c r="U404" s="1039">
        <v>9343</v>
      </c>
      <c r="V404" s="1038">
        <v>12</v>
      </c>
      <c r="W404" s="1036">
        <v>0</v>
      </c>
      <c r="X404" s="1037">
        <v>8567</v>
      </c>
      <c r="Y404" s="1039">
        <v>9236</v>
      </c>
      <c r="Z404" s="1040">
        <v>3.1236442516268981</v>
      </c>
      <c r="AA404" s="1040">
        <v>14.333333333333334</v>
      </c>
      <c r="AB404" s="1199">
        <v>0.9984608707264957</v>
      </c>
      <c r="AC404" s="1040">
        <v>88.441428571428574</v>
      </c>
      <c r="AD404" s="1040">
        <v>1.7916666666666667</v>
      </c>
      <c r="AE404" s="1040">
        <v>1.75</v>
      </c>
      <c r="AF404" s="1041" t="s">
        <v>213</v>
      </c>
      <c r="AG404" s="1041">
        <v>1</v>
      </c>
      <c r="AH404" s="1042" t="s">
        <v>16288</v>
      </c>
      <c r="AI404" s="1060" t="s">
        <v>862</v>
      </c>
      <c r="AJ404" s="1238" t="s">
        <v>16260</v>
      </c>
      <c r="AK404" s="1200" t="s">
        <v>748</v>
      </c>
      <c r="AL404" s="1060">
        <v>51</v>
      </c>
      <c r="AM404" s="1404">
        <v>46022</v>
      </c>
      <c r="AN404" s="1404">
        <v>46023</v>
      </c>
      <c r="AO404" s="1404">
        <v>46024</v>
      </c>
      <c r="AP404" s="1404"/>
      <c r="AQ404" s="1404"/>
      <c r="AR404" s="1044"/>
      <c r="AS404" s="1034" t="s">
        <v>16625</v>
      </c>
      <c r="AT404" s="1034" t="s">
        <v>16628</v>
      </c>
      <c r="AU404" s="1034" t="s">
        <v>16630</v>
      </c>
      <c r="AV404" s="1034">
        <v>3.0718184502857144</v>
      </c>
    </row>
    <row r="405" spans="1:48">
      <c r="A405" s="1030">
        <v>46032</v>
      </c>
      <c r="B405" s="1031" t="s">
        <v>230</v>
      </c>
      <c r="C405" s="1031" t="s">
        <v>16575</v>
      </c>
      <c r="D405" s="1032"/>
      <c r="E405" s="1033" t="s">
        <v>7355</v>
      </c>
      <c r="F405" s="1034" t="s">
        <v>16576</v>
      </c>
      <c r="G405" s="1034">
        <v>650</v>
      </c>
      <c r="H405" s="1034" t="s">
        <v>459</v>
      </c>
      <c r="I405" s="1035">
        <v>4</v>
      </c>
      <c r="J405" s="1038">
        <v>46</v>
      </c>
      <c r="K405" s="1036">
        <v>0</v>
      </c>
      <c r="L405" s="1037">
        <v>7581</v>
      </c>
      <c r="M405" s="1039">
        <v>7230</v>
      </c>
      <c r="N405" s="1038"/>
      <c r="O405" s="1036"/>
      <c r="P405" s="1037" t="s">
        <v>127</v>
      </c>
      <c r="Q405" s="1039"/>
      <c r="R405" s="1038"/>
      <c r="S405" s="1036"/>
      <c r="T405" s="1037" t="s">
        <v>127</v>
      </c>
      <c r="U405" s="1039"/>
      <c r="V405" s="1038"/>
      <c r="W405" s="1036"/>
      <c r="X405" s="1037" t="s">
        <v>127</v>
      </c>
      <c r="Y405" s="1039"/>
      <c r="Z405" s="1040">
        <v>7.5</v>
      </c>
      <c r="AA405" s="1040">
        <v>7.666666666666667</v>
      </c>
      <c r="AB405" s="1199">
        <v>1</v>
      </c>
      <c r="AC405" s="1040">
        <v>74.055000000000007</v>
      </c>
      <c r="AD405" s="1040">
        <v>0.95833333333333337</v>
      </c>
      <c r="AE405" s="1040">
        <v>0.95833333333333337</v>
      </c>
      <c r="AF405" s="1041" t="s">
        <v>213</v>
      </c>
      <c r="AG405" s="1041">
        <v>0.5</v>
      </c>
      <c r="AH405" s="1042" t="s">
        <v>16654</v>
      </c>
      <c r="AI405" s="1060" t="s">
        <v>16595</v>
      </c>
      <c r="AJ405" s="1060" t="s">
        <v>16287</v>
      </c>
      <c r="AK405" s="1200" t="s">
        <v>643</v>
      </c>
      <c r="AL405" s="1060">
        <v>52</v>
      </c>
      <c r="AM405" s="1404">
        <v>46026</v>
      </c>
      <c r="AN405" s="1404">
        <v>46027</v>
      </c>
      <c r="AO405" s="1404"/>
      <c r="AP405" s="1404"/>
      <c r="AQ405" s="1404"/>
      <c r="AR405" s="1044"/>
      <c r="AS405" s="1034" t="s">
        <v>16629</v>
      </c>
      <c r="AT405" s="1034" t="s">
        <v>16628</v>
      </c>
      <c r="AU405" s="1034" t="s">
        <v>16630</v>
      </c>
      <c r="AV405" s="1034">
        <v>2.4953572800000003</v>
      </c>
    </row>
    <row r="406" spans="1:48">
      <c r="A406" s="1030">
        <v>46032</v>
      </c>
      <c r="B406" s="1031" t="s">
        <v>231</v>
      </c>
      <c r="C406" s="1031" t="s">
        <v>16642</v>
      </c>
      <c r="D406" s="1032" t="s">
        <v>16291</v>
      </c>
      <c r="E406" s="1033" t="s">
        <v>473</v>
      </c>
      <c r="F406" s="1034" t="s">
        <v>16538</v>
      </c>
      <c r="G406" s="1034">
        <v>600</v>
      </c>
      <c r="H406" s="1034" t="s">
        <v>16152</v>
      </c>
      <c r="I406" s="1035">
        <v>5.5</v>
      </c>
      <c r="J406" s="1038">
        <v>44</v>
      </c>
      <c r="K406" s="1036">
        <v>2</v>
      </c>
      <c r="L406" s="1037">
        <v>6140</v>
      </c>
      <c r="M406" s="1039"/>
      <c r="N406" s="1038">
        <v>18</v>
      </c>
      <c r="O406" s="1036">
        <v>4</v>
      </c>
      <c r="P406" s="1037">
        <v>6350</v>
      </c>
      <c r="Q406" s="1039"/>
      <c r="R406" s="1038">
        <v>16</v>
      </c>
      <c r="S406" s="1036">
        <v>3</v>
      </c>
      <c r="T406" s="1037">
        <v>6010</v>
      </c>
      <c r="U406" s="1039"/>
      <c r="V406" s="1038">
        <v>27</v>
      </c>
      <c r="W406" s="1036">
        <v>10</v>
      </c>
      <c r="X406" s="1037">
        <v>5930</v>
      </c>
      <c r="Y406" s="1039"/>
      <c r="Z406" s="1040">
        <v>5.070422535211268</v>
      </c>
      <c r="AA406" s="1040">
        <v>35</v>
      </c>
      <c r="AB406" s="1199">
        <v>0.98198450854700858</v>
      </c>
      <c r="AC406" s="1040">
        <v>61.075000000000003</v>
      </c>
      <c r="AD406" s="1040">
        <v>4.375</v>
      </c>
      <c r="AE406" s="1040">
        <v>3.5833333333333335</v>
      </c>
      <c r="AF406" s="1041" t="s">
        <v>232</v>
      </c>
      <c r="AG406" s="1041">
        <v>1</v>
      </c>
      <c r="AH406" s="1042" t="s">
        <v>16272</v>
      </c>
      <c r="AI406" s="1060" t="s">
        <v>15471</v>
      </c>
      <c r="AJ406" s="1060" t="s">
        <v>16273</v>
      </c>
      <c r="AK406" s="1200" t="s">
        <v>650</v>
      </c>
      <c r="AL406" s="1060">
        <v>55</v>
      </c>
      <c r="AM406" s="1404">
        <v>46025</v>
      </c>
      <c r="AN406" s="1404">
        <v>46028</v>
      </c>
      <c r="AO406" s="1404">
        <v>46029</v>
      </c>
      <c r="AP406" s="1404"/>
      <c r="AQ406" s="1404"/>
      <c r="AR406" s="1044"/>
      <c r="AS406" s="1034" t="s">
        <v>16629</v>
      </c>
      <c r="AT406" s="1034" t="s">
        <v>16628</v>
      </c>
      <c r="AU406" s="1034" t="s">
        <v>16630</v>
      </c>
      <c r="AV406" s="1034">
        <v>3.7993535999999999</v>
      </c>
    </row>
    <row r="407" spans="1:48">
      <c r="A407" s="1030">
        <v>46032</v>
      </c>
      <c r="B407" s="1031" t="s">
        <v>233</v>
      </c>
      <c r="C407" s="1031" t="s">
        <v>645</v>
      </c>
      <c r="D407" s="1032"/>
      <c r="E407" s="1033" t="s">
        <v>420</v>
      </c>
      <c r="F407" s="1034" t="s">
        <v>420</v>
      </c>
      <c r="G407" s="1034" t="s">
        <v>420</v>
      </c>
      <c r="H407" s="1034" t="s">
        <v>420</v>
      </c>
      <c r="I407" s="1035" t="s">
        <v>420</v>
      </c>
      <c r="J407" s="1038"/>
      <c r="K407" s="1036"/>
      <c r="L407" s="1037" t="s">
        <v>645</v>
      </c>
      <c r="M407" s="1039"/>
      <c r="N407" s="1038"/>
      <c r="O407" s="1036"/>
      <c r="P407" s="1037" t="s">
        <v>645</v>
      </c>
      <c r="Q407" s="1039"/>
      <c r="R407" s="1038"/>
      <c r="S407" s="1036"/>
      <c r="T407" s="1037" t="s">
        <v>645</v>
      </c>
      <c r="U407" s="1039"/>
      <c r="V407" s="1038"/>
      <c r="W407" s="1036"/>
      <c r="X407" s="1037" t="s">
        <v>645</v>
      </c>
      <c r="Y407" s="1039"/>
      <c r="Z407" s="1040" t="s">
        <v>420</v>
      </c>
      <c r="AA407" s="1040" t="s">
        <v>645</v>
      </c>
      <c r="AB407" s="1199" t="s">
        <v>420</v>
      </c>
      <c r="AC407" s="1040" t="s">
        <v>420</v>
      </c>
      <c r="AD407" s="1040" t="s">
        <v>420</v>
      </c>
      <c r="AE407" s="1040" t="s">
        <v>420</v>
      </c>
      <c r="AF407" s="1041" t="s">
        <v>232</v>
      </c>
      <c r="AG407" s="1041">
        <v>1</v>
      </c>
      <c r="AH407" s="1042" t="s">
        <v>16272</v>
      </c>
      <c r="AI407" s="1060" t="s">
        <v>15471</v>
      </c>
      <c r="AJ407" s="1060" t="s">
        <v>16273</v>
      </c>
      <c r="AK407" s="1200" t="s">
        <v>650</v>
      </c>
      <c r="AL407" s="1060"/>
      <c r="AM407" s="1404"/>
      <c r="AN407" s="1404"/>
      <c r="AO407" s="1404"/>
      <c r="AP407" s="1404"/>
      <c r="AQ407" s="1404"/>
      <c r="AR407" s="1044"/>
      <c r="AS407" s="1034" t="s">
        <v>16625</v>
      </c>
      <c r="AT407" s="1034" t="s">
        <v>16628</v>
      </c>
      <c r="AU407" s="1034" t="s">
        <v>420</v>
      </c>
      <c r="AV407" s="1034" t="s">
        <v>420</v>
      </c>
    </row>
    <row r="408" spans="1:48">
      <c r="A408" s="1030">
        <v>46032</v>
      </c>
      <c r="B408" s="1031" t="s">
        <v>234</v>
      </c>
      <c r="C408" s="1031" t="s">
        <v>645</v>
      </c>
      <c r="D408" s="1032"/>
      <c r="E408" s="1033" t="s">
        <v>420</v>
      </c>
      <c r="F408" s="1034" t="s">
        <v>420</v>
      </c>
      <c r="G408" s="1034" t="s">
        <v>420</v>
      </c>
      <c r="H408" s="1034" t="s">
        <v>420</v>
      </c>
      <c r="I408" s="1035" t="s">
        <v>420</v>
      </c>
      <c r="J408" s="1038"/>
      <c r="K408" s="1036"/>
      <c r="L408" s="1037" t="s">
        <v>645</v>
      </c>
      <c r="M408" s="1039"/>
      <c r="N408" s="1038"/>
      <c r="O408" s="1036"/>
      <c r="P408" s="1037" t="s">
        <v>645</v>
      </c>
      <c r="Q408" s="1039"/>
      <c r="R408" s="1038"/>
      <c r="S408" s="1036"/>
      <c r="T408" s="1037" t="s">
        <v>645</v>
      </c>
      <c r="U408" s="1039"/>
      <c r="V408" s="1038"/>
      <c r="W408" s="1036"/>
      <c r="X408" s="1037" t="s">
        <v>645</v>
      </c>
      <c r="Y408" s="1039"/>
      <c r="Z408" s="1040" t="s">
        <v>420</v>
      </c>
      <c r="AA408" s="1040" t="s">
        <v>645</v>
      </c>
      <c r="AB408" s="1199" t="s">
        <v>420</v>
      </c>
      <c r="AC408" s="1040" t="s">
        <v>420</v>
      </c>
      <c r="AD408" s="1040" t="s">
        <v>420</v>
      </c>
      <c r="AE408" s="1040" t="s">
        <v>420</v>
      </c>
      <c r="AF408" s="1041" t="s">
        <v>232</v>
      </c>
      <c r="AG408" s="1041">
        <v>1</v>
      </c>
      <c r="AH408" s="1042" t="s">
        <v>16272</v>
      </c>
      <c r="AI408" s="1060" t="s">
        <v>15471</v>
      </c>
      <c r="AJ408" s="1060" t="s">
        <v>16273</v>
      </c>
      <c r="AK408" s="1200" t="s">
        <v>650</v>
      </c>
      <c r="AL408" s="1060"/>
      <c r="AM408" s="1404"/>
      <c r="AN408" s="1404"/>
      <c r="AO408" s="1404"/>
      <c r="AP408" s="1404"/>
      <c r="AQ408" s="1404"/>
      <c r="AR408" s="1044"/>
      <c r="AS408" s="1034" t="s">
        <v>16625</v>
      </c>
      <c r="AT408" s="1034" t="s">
        <v>16628</v>
      </c>
      <c r="AU408" s="1034" t="s">
        <v>420</v>
      </c>
      <c r="AV408" s="1034" t="s">
        <v>420</v>
      </c>
    </row>
    <row r="409" spans="1:48">
      <c r="A409" s="1030">
        <v>46032</v>
      </c>
      <c r="B409" s="1031" t="s">
        <v>235</v>
      </c>
      <c r="C409" s="1031" t="s">
        <v>16489</v>
      </c>
      <c r="D409" s="1032" t="s">
        <v>646</v>
      </c>
      <c r="E409" s="1033" t="s">
        <v>737</v>
      </c>
      <c r="F409" s="1034" t="s">
        <v>16142</v>
      </c>
      <c r="G409" s="1034">
        <v>650</v>
      </c>
      <c r="H409" s="1034" t="s">
        <v>924</v>
      </c>
      <c r="I409" s="1035">
        <v>5.5</v>
      </c>
      <c r="J409" s="1038">
        <v>48</v>
      </c>
      <c r="K409" s="1036">
        <v>8</v>
      </c>
      <c r="L409" s="1037">
        <v>8430</v>
      </c>
      <c r="M409" s="1037">
        <v>8980</v>
      </c>
      <c r="N409" s="1038">
        <v>20</v>
      </c>
      <c r="O409" s="1036">
        <v>4</v>
      </c>
      <c r="P409" s="1037">
        <v>8240</v>
      </c>
      <c r="Q409" s="1037">
        <v>8330</v>
      </c>
      <c r="R409" s="1038">
        <v>5</v>
      </c>
      <c r="S409" s="1036">
        <v>0</v>
      </c>
      <c r="T409" s="1037">
        <v>7590</v>
      </c>
      <c r="U409" s="1039">
        <v>7410</v>
      </c>
      <c r="V409" s="1038">
        <v>63</v>
      </c>
      <c r="W409" s="1036">
        <v>0</v>
      </c>
      <c r="X409" s="1037">
        <v>7590</v>
      </c>
      <c r="Y409" s="1039">
        <v>7501</v>
      </c>
      <c r="Z409" s="1040">
        <v>5.4545454545454541</v>
      </c>
      <c r="AA409" s="1040">
        <v>45.333333333333336</v>
      </c>
      <c r="AB409" s="1199">
        <v>0.98942307692307696</v>
      </c>
      <c r="AC409" s="1040">
        <v>80.088750000000005</v>
      </c>
      <c r="AD409" s="1040">
        <v>5.666666666666667</v>
      </c>
      <c r="AE409" s="1040">
        <v>5.166666666666667</v>
      </c>
      <c r="AF409" s="1041" t="s">
        <v>236</v>
      </c>
      <c r="AG409" s="1041">
        <v>1</v>
      </c>
      <c r="AH409" s="1042" t="s">
        <v>16275</v>
      </c>
      <c r="AI409" s="1060" t="s">
        <v>651</v>
      </c>
      <c r="AJ409" s="1060" t="s">
        <v>16258</v>
      </c>
      <c r="AK409" s="1200" t="s">
        <v>652</v>
      </c>
      <c r="AL409" s="1060">
        <v>55</v>
      </c>
      <c r="AM409" s="1404">
        <v>46014</v>
      </c>
      <c r="AN409" s="1404">
        <v>46015</v>
      </c>
      <c r="AO409" s="1404">
        <v>46016</v>
      </c>
      <c r="AP409" s="1404"/>
      <c r="AQ409" s="1404"/>
      <c r="AR409" s="1044"/>
      <c r="AS409" s="1034" t="s">
        <v>16629</v>
      </c>
      <c r="AT409" s="1034" t="s">
        <v>16628</v>
      </c>
      <c r="AU409" s="1034" t="s">
        <v>16630</v>
      </c>
      <c r="AV409" s="1034">
        <v>5.3973410400000006</v>
      </c>
    </row>
    <row r="410" spans="1:48">
      <c r="A410" s="1030">
        <v>46032</v>
      </c>
      <c r="B410" s="1031" t="s">
        <v>237</v>
      </c>
      <c r="C410" s="1031" t="s">
        <v>16539</v>
      </c>
      <c r="D410" s="1032" t="s">
        <v>646</v>
      </c>
      <c r="E410" s="1033" t="s">
        <v>473</v>
      </c>
      <c r="F410" s="1034" t="s">
        <v>16538</v>
      </c>
      <c r="G410" s="1034">
        <v>650</v>
      </c>
      <c r="H410" s="1034" t="s">
        <v>15728</v>
      </c>
      <c r="I410" s="1035">
        <v>5.5</v>
      </c>
      <c r="J410" s="1038">
        <v>31</v>
      </c>
      <c r="K410" s="1036">
        <v>0</v>
      </c>
      <c r="L410" s="1037">
        <v>8150</v>
      </c>
      <c r="M410" s="1039">
        <v>8330</v>
      </c>
      <c r="N410" s="1038">
        <v>27</v>
      </c>
      <c r="O410" s="1036">
        <v>2</v>
      </c>
      <c r="P410" s="1037">
        <v>8800</v>
      </c>
      <c r="Q410" s="1039">
        <v>8520</v>
      </c>
      <c r="R410" s="1038">
        <v>27</v>
      </c>
      <c r="S410" s="1036">
        <v>0</v>
      </c>
      <c r="T410" s="1037">
        <v>8800</v>
      </c>
      <c r="U410" s="1039">
        <v>7500</v>
      </c>
      <c r="V410" s="1038">
        <v>36</v>
      </c>
      <c r="W410" s="1036">
        <v>0</v>
      </c>
      <c r="X410" s="1037">
        <v>7870</v>
      </c>
      <c r="Y410" s="1039">
        <v>8800</v>
      </c>
      <c r="Z410" s="1040">
        <v>5.4135338345864659</v>
      </c>
      <c r="AA410" s="1040">
        <v>40.333333333333336</v>
      </c>
      <c r="AB410" s="1199">
        <v>0.99822382478632476</v>
      </c>
      <c r="AC410" s="1040">
        <v>83.462500000000006</v>
      </c>
      <c r="AD410" s="1040">
        <v>5.041666666666667</v>
      </c>
      <c r="AE410" s="1040">
        <v>4.958333333333333</v>
      </c>
      <c r="AF410" s="1041" t="s">
        <v>236</v>
      </c>
      <c r="AG410" s="1041">
        <v>1</v>
      </c>
      <c r="AH410" s="1042" t="s">
        <v>16275</v>
      </c>
      <c r="AI410" s="1060" t="s">
        <v>651</v>
      </c>
      <c r="AJ410" s="1060" t="s">
        <v>16258</v>
      </c>
      <c r="AK410" s="1200" t="s">
        <v>652</v>
      </c>
      <c r="AL410" s="1060">
        <v>55</v>
      </c>
      <c r="AM410" s="1404">
        <v>46025</v>
      </c>
      <c r="AN410" s="1404">
        <v>46027</v>
      </c>
      <c r="AO410" s="1404">
        <v>46028</v>
      </c>
      <c r="AP410" s="1404">
        <v>46029</v>
      </c>
      <c r="AQ410" s="1404"/>
      <c r="AR410" s="1044"/>
      <c r="AS410" s="1034" t="s">
        <v>16629</v>
      </c>
      <c r="AT410" s="1034" t="s">
        <v>16628</v>
      </c>
      <c r="AU410" s="1034" t="s">
        <v>16630</v>
      </c>
      <c r="AV410" s="1034">
        <v>5.6247048000000017</v>
      </c>
    </row>
    <row r="411" spans="1:48">
      <c r="A411" s="1030">
        <v>46032</v>
      </c>
      <c r="B411" s="1031" t="s">
        <v>238</v>
      </c>
      <c r="C411" s="1031" t="s">
        <v>16565</v>
      </c>
      <c r="D411" s="1032"/>
      <c r="E411" s="1033" t="s">
        <v>682</v>
      </c>
      <c r="F411" s="1034" t="s">
        <v>16567</v>
      </c>
      <c r="G411" s="1034">
        <v>600</v>
      </c>
      <c r="H411" s="1034" t="s">
        <v>16568</v>
      </c>
      <c r="I411" s="1035">
        <v>5.5</v>
      </c>
      <c r="J411" s="1038"/>
      <c r="K411" s="1036"/>
      <c r="L411" s="1037" t="s">
        <v>16268</v>
      </c>
      <c r="M411" s="1039"/>
      <c r="N411" s="1038"/>
      <c r="O411" s="1036"/>
      <c r="P411" s="1037" t="s">
        <v>16268</v>
      </c>
      <c r="Q411" s="1039"/>
      <c r="R411" s="1038"/>
      <c r="S411" s="1036"/>
      <c r="T411" s="1037" t="s">
        <v>16268</v>
      </c>
      <c r="U411" s="1039"/>
      <c r="V411" s="1038"/>
      <c r="W411" s="1036"/>
      <c r="X411" s="1037" t="s">
        <v>16268</v>
      </c>
      <c r="Y411" s="1039"/>
      <c r="Z411" s="1040">
        <v>4.9484536082474229</v>
      </c>
      <c r="AA411" s="1040" t="s">
        <v>127</v>
      </c>
      <c r="AB411" s="1199" t="s">
        <v>420</v>
      </c>
      <c r="AC411" s="1040" t="s">
        <v>420</v>
      </c>
      <c r="AD411" s="1040" t="s">
        <v>420</v>
      </c>
      <c r="AE411" s="1040" t="s">
        <v>420</v>
      </c>
      <c r="AF411" s="1041" t="s">
        <v>236</v>
      </c>
      <c r="AG411" s="1041">
        <v>2</v>
      </c>
      <c r="AH411" s="1042" t="s">
        <v>16320</v>
      </c>
      <c r="AI411" s="1060" t="s">
        <v>16151</v>
      </c>
      <c r="AJ411" s="1043" t="s">
        <v>16276</v>
      </c>
      <c r="AK411" s="1200" t="s">
        <v>653</v>
      </c>
      <c r="AL411" s="1060">
        <v>56</v>
      </c>
      <c r="AM411" s="1404">
        <v>45965</v>
      </c>
      <c r="AN411" s="1404">
        <v>45966</v>
      </c>
      <c r="AO411" s="1404">
        <v>45967</v>
      </c>
      <c r="AP411" s="1404"/>
      <c r="AQ411" s="1404"/>
      <c r="AR411" s="1044"/>
      <c r="AS411" s="1034" t="s">
        <v>16629</v>
      </c>
      <c r="AT411" s="1034" t="s">
        <v>16626</v>
      </c>
      <c r="AU411" s="1034" t="s">
        <v>16630</v>
      </c>
      <c r="AV411" s="1034" t="s">
        <v>420</v>
      </c>
    </row>
    <row r="412" spans="1:48">
      <c r="A412" s="1030">
        <v>46032</v>
      </c>
      <c r="B412" s="1031" t="s">
        <v>238</v>
      </c>
      <c r="C412" s="1031" t="s">
        <v>16647</v>
      </c>
      <c r="D412" s="1032"/>
      <c r="E412" s="1033" t="s">
        <v>5099</v>
      </c>
      <c r="F412" s="1034" t="s">
        <v>16579</v>
      </c>
      <c r="G412" s="1034">
        <v>500</v>
      </c>
      <c r="H412" s="1034" t="s">
        <v>887</v>
      </c>
      <c r="I412" s="1035">
        <v>4</v>
      </c>
      <c r="J412" s="1038">
        <v>9</v>
      </c>
      <c r="K412" s="1036">
        <v>0</v>
      </c>
      <c r="L412" s="1037"/>
      <c r="M412" s="1039">
        <v>9070</v>
      </c>
      <c r="N412" s="1038">
        <v>5</v>
      </c>
      <c r="O412" s="1036">
        <v>0</v>
      </c>
      <c r="P412" s="1037"/>
      <c r="Q412" s="1039">
        <v>8980</v>
      </c>
      <c r="R412" s="1038">
        <v>3</v>
      </c>
      <c r="S412" s="1036">
        <v>0</v>
      </c>
      <c r="T412" s="1037"/>
      <c r="U412" s="1039">
        <v>9070</v>
      </c>
      <c r="V412" s="1038">
        <v>12</v>
      </c>
      <c r="W412" s="1036">
        <v>2</v>
      </c>
      <c r="X412" s="1037"/>
      <c r="Y412" s="1039">
        <v>8980</v>
      </c>
      <c r="Z412" s="1040">
        <v>2.9568788501026693</v>
      </c>
      <c r="AA412" s="1040">
        <v>19.333333333333332</v>
      </c>
      <c r="AB412" s="1199">
        <v>0.99674813034188037</v>
      </c>
      <c r="AC412" s="1040">
        <v>90.25</v>
      </c>
      <c r="AD412" s="1040">
        <v>2.4166666666666665</v>
      </c>
      <c r="AE412" s="1040">
        <v>2.25</v>
      </c>
      <c r="AF412" s="1041" t="s">
        <v>236</v>
      </c>
      <c r="AG412" s="1041">
        <v>2</v>
      </c>
      <c r="AH412" s="1042" t="s">
        <v>16320</v>
      </c>
      <c r="AI412" s="1060" t="s">
        <v>16151</v>
      </c>
      <c r="AJ412" s="1043" t="s">
        <v>16276</v>
      </c>
      <c r="AK412" s="1200" t="s">
        <v>653</v>
      </c>
      <c r="AL412" s="1060">
        <v>49.54</v>
      </c>
      <c r="AM412" s="1404">
        <v>45909</v>
      </c>
      <c r="AN412" s="1404">
        <v>45912</v>
      </c>
      <c r="AO412" s="1404">
        <v>45913</v>
      </c>
      <c r="AP412" s="1404">
        <v>45994</v>
      </c>
      <c r="AQ412" s="1404">
        <v>45998</v>
      </c>
      <c r="AR412" s="1044"/>
      <c r="AS412" s="1034" t="s">
        <v>16625</v>
      </c>
      <c r="AT412" s="1034" t="s">
        <v>16626</v>
      </c>
      <c r="AU412" s="1034" t="s">
        <v>16630</v>
      </c>
      <c r="AV412" s="1034">
        <v>1.16964</v>
      </c>
    </row>
    <row r="413" spans="1:48">
      <c r="A413" s="1030">
        <v>46032</v>
      </c>
      <c r="B413" s="1031" t="s">
        <v>239</v>
      </c>
      <c r="C413" s="1031" t="s">
        <v>16652</v>
      </c>
      <c r="D413" s="1032"/>
      <c r="E413" s="1033" t="s">
        <v>779</v>
      </c>
      <c r="F413" s="1034" t="s">
        <v>16592</v>
      </c>
      <c r="G413" s="1034">
        <v>600</v>
      </c>
      <c r="H413" s="1034" t="s">
        <v>735</v>
      </c>
      <c r="I413" s="1035">
        <v>4</v>
      </c>
      <c r="J413" s="1038">
        <v>26</v>
      </c>
      <c r="K413" s="1036">
        <v>18</v>
      </c>
      <c r="L413" s="1037">
        <v>9350</v>
      </c>
      <c r="M413" s="1039">
        <v>9070</v>
      </c>
      <c r="N413" s="1038">
        <v>15</v>
      </c>
      <c r="O413" s="1036">
        <v>4</v>
      </c>
      <c r="P413" s="1037">
        <v>9260</v>
      </c>
      <c r="Q413" s="1039">
        <v>9070</v>
      </c>
      <c r="R413" s="1038">
        <v>20</v>
      </c>
      <c r="S413" s="1036">
        <v>0</v>
      </c>
      <c r="T413" s="1037">
        <v>9070</v>
      </c>
      <c r="U413" s="1039">
        <v>8150</v>
      </c>
      <c r="V413" s="1038">
        <v>45</v>
      </c>
      <c r="W413" s="1036">
        <v>0</v>
      </c>
      <c r="X413" s="1037">
        <v>9440</v>
      </c>
      <c r="Y413" s="1039">
        <v>9070</v>
      </c>
      <c r="Z413" s="1040">
        <v>3.538083538083538</v>
      </c>
      <c r="AA413" s="1040">
        <v>35.333333333333336</v>
      </c>
      <c r="AB413" s="1199">
        <v>0.97010550213675217</v>
      </c>
      <c r="AC413" s="1040">
        <v>90.6</v>
      </c>
      <c r="AD413" s="1040">
        <v>4.416666666666667</v>
      </c>
      <c r="AE413" s="1040">
        <v>3.5</v>
      </c>
      <c r="AF413" s="1041" t="s">
        <v>236</v>
      </c>
      <c r="AG413" s="1041">
        <v>1</v>
      </c>
      <c r="AH413" s="1042" t="s">
        <v>16275</v>
      </c>
      <c r="AI413" s="1060" t="s">
        <v>651</v>
      </c>
      <c r="AJ413" s="1060" t="s">
        <v>16258</v>
      </c>
      <c r="AK413" s="1200" t="s">
        <v>652</v>
      </c>
      <c r="AL413" s="1060">
        <v>52</v>
      </c>
      <c r="AM413" s="1404">
        <v>45978</v>
      </c>
      <c r="AN413" s="1404">
        <v>45980</v>
      </c>
      <c r="AO413" s="1404">
        <v>45982</v>
      </c>
      <c r="AP413" s="1404">
        <v>45983</v>
      </c>
      <c r="AQ413" s="1404">
        <v>45984</v>
      </c>
      <c r="AR413" s="1044" t="s">
        <v>16655</v>
      </c>
      <c r="AS413" s="1034" t="s">
        <v>16629</v>
      </c>
      <c r="AT413" s="1034" t="s">
        <v>16628</v>
      </c>
      <c r="AU413" s="1034" t="s">
        <v>16627</v>
      </c>
      <c r="AV413" s="1034">
        <v>2.8180223999999998</v>
      </c>
    </row>
    <row r="414" spans="1:48">
      <c r="A414" s="1030">
        <v>46032</v>
      </c>
      <c r="B414" s="1031" t="s">
        <v>389</v>
      </c>
      <c r="C414" s="1031" t="s">
        <v>16566</v>
      </c>
      <c r="D414" s="1032"/>
      <c r="E414" s="1033" t="s">
        <v>737</v>
      </c>
      <c r="F414" s="1034" t="s">
        <v>16574</v>
      </c>
      <c r="G414" s="1034">
        <v>650</v>
      </c>
      <c r="H414" s="1034" t="s">
        <v>662</v>
      </c>
      <c r="I414" s="1035">
        <v>5.5</v>
      </c>
      <c r="J414" s="1038">
        <v>29</v>
      </c>
      <c r="K414" s="1036">
        <v>0</v>
      </c>
      <c r="L414" s="1037">
        <v>8060</v>
      </c>
      <c r="M414" s="1039"/>
      <c r="N414" s="1038"/>
      <c r="O414" s="1036"/>
      <c r="P414" s="1037" t="s">
        <v>127</v>
      </c>
      <c r="Q414" s="1039"/>
      <c r="R414" s="1038"/>
      <c r="S414" s="1036"/>
      <c r="T414" s="1037" t="s">
        <v>127</v>
      </c>
      <c r="U414" s="1039"/>
      <c r="V414" s="1038"/>
      <c r="W414" s="1036"/>
      <c r="X414" s="1037" t="s">
        <v>127</v>
      </c>
      <c r="Y414" s="1039"/>
      <c r="Z414" s="1040">
        <v>5.4135338345864659</v>
      </c>
      <c r="AA414" s="1040">
        <v>19.333333333333332</v>
      </c>
      <c r="AB414" s="1199">
        <v>1</v>
      </c>
      <c r="AC414" s="1040">
        <v>80.599999999999994</v>
      </c>
      <c r="AD414" s="1040">
        <v>2.4166666666666665</v>
      </c>
      <c r="AE414" s="1040">
        <v>2.4166666666666665</v>
      </c>
      <c r="AF414" s="1041" t="s">
        <v>236</v>
      </c>
      <c r="AG414" s="1041">
        <v>2</v>
      </c>
      <c r="AH414" s="1042" t="s">
        <v>16320</v>
      </c>
      <c r="AI414" s="1060" t="s">
        <v>16151</v>
      </c>
      <c r="AJ414" s="1043" t="s">
        <v>16276</v>
      </c>
      <c r="AK414" s="1200" t="s">
        <v>653</v>
      </c>
      <c r="AL414" s="1060">
        <v>54</v>
      </c>
      <c r="AM414" s="1404">
        <v>45999</v>
      </c>
      <c r="AN414" s="1404">
        <v>46000</v>
      </c>
      <c r="AO414" s="1404"/>
      <c r="AP414" s="1404"/>
      <c r="AQ414" s="1404"/>
      <c r="AR414" s="1044"/>
      <c r="AS414" s="1034" t="s">
        <v>16629</v>
      </c>
      <c r="AT414" s="1034" t="s">
        <v>16626</v>
      </c>
      <c r="AU414" s="1034" t="s">
        <v>16630</v>
      </c>
      <c r="AV414" s="1034">
        <v>2.7158975999999995</v>
      </c>
    </row>
    <row r="415" spans="1:48">
      <c r="A415" s="1030">
        <v>46032</v>
      </c>
      <c r="B415" s="1031" t="s">
        <v>389</v>
      </c>
      <c r="C415" s="1031" t="s">
        <v>16533</v>
      </c>
      <c r="D415" s="1032"/>
      <c r="E415" s="1033" t="s">
        <v>473</v>
      </c>
      <c r="F415" s="1034" t="s">
        <v>16146</v>
      </c>
      <c r="G415" s="1034">
        <v>700</v>
      </c>
      <c r="H415" s="1034" t="s">
        <v>833</v>
      </c>
      <c r="I415" s="1035">
        <v>5.5</v>
      </c>
      <c r="J415" s="1038">
        <v>26</v>
      </c>
      <c r="K415" s="1036">
        <v>1</v>
      </c>
      <c r="L415" s="1037"/>
      <c r="M415" s="1039">
        <v>9910</v>
      </c>
      <c r="N415" s="1038">
        <v>4</v>
      </c>
      <c r="O415" s="1036">
        <v>0</v>
      </c>
      <c r="P415" s="1037"/>
      <c r="Q415" s="1039">
        <v>8610</v>
      </c>
      <c r="R415" s="1038">
        <v>25</v>
      </c>
      <c r="S415" s="1036">
        <v>4</v>
      </c>
      <c r="T415" s="1037"/>
      <c r="U415" s="1039">
        <v>9720</v>
      </c>
      <c r="V415" s="1038">
        <v>22</v>
      </c>
      <c r="W415" s="1036">
        <v>3</v>
      </c>
      <c r="X415" s="1037"/>
      <c r="Y415" s="1039">
        <v>9910</v>
      </c>
      <c r="Z415" s="1040">
        <v>5.9016393442622954</v>
      </c>
      <c r="AA415" s="1040">
        <v>51.333333333333336</v>
      </c>
      <c r="AB415" s="1199">
        <v>0.99348290598290601</v>
      </c>
      <c r="AC415" s="1040">
        <v>95.375</v>
      </c>
      <c r="AD415" s="1040">
        <v>6.416666666666667</v>
      </c>
      <c r="AE415" s="1040">
        <v>5.75</v>
      </c>
      <c r="AF415" s="1041" t="s">
        <v>236</v>
      </c>
      <c r="AG415" s="1041">
        <v>2</v>
      </c>
      <c r="AH415" s="1042" t="s">
        <v>16320</v>
      </c>
      <c r="AI415" s="1060" t="s">
        <v>16151</v>
      </c>
      <c r="AJ415" s="1043" t="s">
        <v>16276</v>
      </c>
      <c r="AK415" s="1200" t="s">
        <v>653</v>
      </c>
      <c r="AL415" s="1060">
        <v>53</v>
      </c>
      <c r="AM415" s="1404">
        <v>46024</v>
      </c>
      <c r="AN415" s="1404">
        <v>46025</v>
      </c>
      <c r="AO415" s="1404"/>
      <c r="AP415" s="1404"/>
      <c r="AQ415" s="1404"/>
      <c r="AR415" s="1044"/>
      <c r="AS415" s="1034" t="s">
        <v>16629</v>
      </c>
      <c r="AT415" s="1034" t="s">
        <v>16626</v>
      </c>
      <c r="AU415" s="1034" t="s">
        <v>16630</v>
      </c>
      <c r="AV415" s="1034">
        <v>3.4609679999999998</v>
      </c>
    </row>
    <row r="416" spans="1:48">
      <c r="A416" s="1030">
        <v>46032</v>
      </c>
      <c r="B416" s="1031" t="s">
        <v>418</v>
      </c>
      <c r="C416" s="1031" t="s">
        <v>16513</v>
      </c>
      <c r="D416" s="1032" t="s">
        <v>646</v>
      </c>
      <c r="E416" s="1033" t="s">
        <v>473</v>
      </c>
      <c r="F416" s="1034" t="s">
        <v>16514</v>
      </c>
      <c r="G416" s="1034">
        <v>670</v>
      </c>
      <c r="H416" s="1034" t="s">
        <v>666</v>
      </c>
      <c r="I416" s="1035">
        <v>5.5</v>
      </c>
      <c r="J416" s="1038">
        <v>39</v>
      </c>
      <c r="K416" s="1036">
        <v>0</v>
      </c>
      <c r="L416" s="1037">
        <v>8980</v>
      </c>
      <c r="M416" s="1039">
        <v>7870</v>
      </c>
      <c r="N416" s="1038">
        <v>24</v>
      </c>
      <c r="O416" s="1036">
        <v>0</v>
      </c>
      <c r="P416" s="1037">
        <v>9720</v>
      </c>
      <c r="Q416" s="1039">
        <v>7870</v>
      </c>
      <c r="R416" s="1038">
        <v>33</v>
      </c>
      <c r="S416" s="1036">
        <v>1</v>
      </c>
      <c r="T416" s="1037">
        <v>9720</v>
      </c>
      <c r="U416" s="1039">
        <v>9070</v>
      </c>
      <c r="V416" s="1038">
        <v>30</v>
      </c>
      <c r="W416" s="1036">
        <v>2</v>
      </c>
      <c r="X416" s="1037" t="s">
        <v>16269</v>
      </c>
      <c r="Y416" s="1039">
        <v>9260</v>
      </c>
      <c r="Z416" s="1040">
        <v>5.5813953488372094</v>
      </c>
      <c r="AA416" s="1040">
        <v>42</v>
      </c>
      <c r="AB416" s="1199">
        <v>0.99741586538461535</v>
      </c>
      <c r="AC416" s="1040">
        <v>89.271428571428572</v>
      </c>
      <c r="AD416" s="1040">
        <v>5.25</v>
      </c>
      <c r="AE416" s="1040">
        <v>5.125</v>
      </c>
      <c r="AF416" s="1041" t="s">
        <v>236</v>
      </c>
      <c r="AG416" s="1041">
        <v>1</v>
      </c>
      <c r="AH416" s="1042" t="s">
        <v>16320</v>
      </c>
      <c r="AI416" s="1060" t="s">
        <v>16151</v>
      </c>
      <c r="AJ416" s="1043" t="s">
        <v>16276</v>
      </c>
      <c r="AK416" s="1200" t="s">
        <v>653</v>
      </c>
      <c r="AL416" s="1060">
        <v>56</v>
      </c>
      <c r="AM416" s="1404">
        <v>46024</v>
      </c>
      <c r="AN416" s="1404">
        <v>46025</v>
      </c>
      <c r="AO416" s="1404">
        <v>46026</v>
      </c>
      <c r="AP416" s="1404">
        <v>46027</v>
      </c>
      <c r="AQ416" s="1404">
        <v>46028</v>
      </c>
      <c r="AR416" s="1044"/>
      <c r="AS416" s="1034" t="s">
        <v>16629</v>
      </c>
      <c r="AT416" s="1034" t="s">
        <v>16628</v>
      </c>
      <c r="AU416" s="1034" t="s">
        <v>16630</v>
      </c>
      <c r="AV416" s="1034">
        <v>6.2012933485714283</v>
      </c>
    </row>
    <row r="417" spans="1:48">
      <c r="A417" s="1030">
        <v>46032</v>
      </c>
      <c r="B417" s="1031" t="s">
        <v>240</v>
      </c>
      <c r="C417" s="1031" t="s">
        <v>645</v>
      </c>
      <c r="D417" s="1032"/>
      <c r="E417" s="1033" t="s">
        <v>420</v>
      </c>
      <c r="F417" s="1034" t="s">
        <v>420</v>
      </c>
      <c r="G417" s="1034" t="s">
        <v>420</v>
      </c>
      <c r="H417" s="1034" t="s">
        <v>420</v>
      </c>
      <c r="I417" s="1035" t="s">
        <v>420</v>
      </c>
      <c r="J417" s="1038"/>
      <c r="K417" s="1036"/>
      <c r="L417" s="1031" t="s">
        <v>645</v>
      </c>
      <c r="M417" s="1039"/>
      <c r="N417" s="1038"/>
      <c r="O417" s="1036"/>
      <c r="P417" s="1037" t="s">
        <v>16270</v>
      </c>
      <c r="Q417" s="1039"/>
      <c r="R417" s="1038"/>
      <c r="S417" s="1036"/>
      <c r="T417" s="1037" t="s">
        <v>16270</v>
      </c>
      <c r="U417" s="1039"/>
      <c r="V417" s="1038"/>
      <c r="W417" s="1036"/>
      <c r="X417" s="1037" t="s">
        <v>16270</v>
      </c>
      <c r="Y417" s="1039"/>
      <c r="Z417" s="1240" t="s">
        <v>420</v>
      </c>
      <c r="AA417" s="1240" t="s">
        <v>420</v>
      </c>
      <c r="AB417" s="1241" t="s">
        <v>420</v>
      </c>
      <c r="AC417" s="1240"/>
      <c r="AD417" s="1240" t="s">
        <v>420</v>
      </c>
      <c r="AE417" s="1240" t="s">
        <v>420</v>
      </c>
      <c r="AF417" s="1242" t="s">
        <v>241</v>
      </c>
      <c r="AG417" s="1242">
        <v>12</v>
      </c>
      <c r="AH417" s="1042" t="s">
        <v>16288</v>
      </c>
      <c r="AI417" s="1060" t="s">
        <v>862</v>
      </c>
      <c r="AJ417" s="1043" t="s">
        <v>16271</v>
      </c>
      <c r="AK417" s="1200" t="s">
        <v>648</v>
      </c>
      <c r="AL417" s="1060"/>
      <c r="AM417" s="1404"/>
      <c r="AN417" s="1404"/>
      <c r="AO417" s="1404"/>
      <c r="AP417" s="1404"/>
      <c r="AQ417" s="1404"/>
      <c r="AR417" s="1044"/>
      <c r="AS417" s="1034" t="s">
        <v>16625</v>
      </c>
      <c r="AT417" s="1034" t="s">
        <v>16636</v>
      </c>
      <c r="AU417" s="1034" t="s">
        <v>420</v>
      </c>
      <c r="AV417" s="1034" t="s">
        <v>420</v>
      </c>
    </row>
    <row r="418" spans="1:48">
      <c r="A418" s="1030">
        <v>46032</v>
      </c>
      <c r="B418" s="1031" t="s">
        <v>16640</v>
      </c>
      <c r="C418" s="1031" t="s">
        <v>386</v>
      </c>
      <c r="D418" s="1032"/>
      <c r="E418" s="1033" t="s">
        <v>420</v>
      </c>
      <c r="F418" s="1034" t="s">
        <v>420</v>
      </c>
      <c r="G418" s="1034" t="s">
        <v>420</v>
      </c>
      <c r="H418" s="1034" t="s">
        <v>420</v>
      </c>
      <c r="I418" s="1035" t="s">
        <v>420</v>
      </c>
      <c r="J418" s="1036"/>
      <c r="K418" s="1036"/>
      <c r="L418" s="1037" t="s">
        <v>16641</v>
      </c>
      <c r="M418" s="1037"/>
      <c r="N418" s="1038"/>
      <c r="O418" s="1036"/>
      <c r="P418" s="1037" t="s">
        <v>386</v>
      </c>
      <c r="Q418" s="1037"/>
      <c r="R418" s="1038"/>
      <c r="S418" s="1036"/>
      <c r="T418" s="1037" t="s">
        <v>386</v>
      </c>
      <c r="U418" s="1037"/>
      <c r="V418" s="1038"/>
      <c r="W418" s="1036"/>
      <c r="X418" s="1037" t="s">
        <v>386</v>
      </c>
      <c r="Y418" s="1039"/>
      <c r="Z418" s="1240" t="s">
        <v>420</v>
      </c>
      <c r="AA418" s="1240" t="s">
        <v>420</v>
      </c>
      <c r="AB418" s="1241" t="s">
        <v>420</v>
      </c>
      <c r="AC418" s="1240"/>
      <c r="AD418" s="1240" t="s">
        <v>420</v>
      </c>
      <c r="AE418" s="1240" t="s">
        <v>420</v>
      </c>
      <c r="AF418" s="1242" t="s">
        <v>241</v>
      </c>
      <c r="AG418" s="1242">
        <v>5</v>
      </c>
      <c r="AH418" s="1042" t="s">
        <v>16288</v>
      </c>
      <c r="AI418" s="1060" t="s">
        <v>862</v>
      </c>
      <c r="AJ418" s="1043" t="s">
        <v>16271</v>
      </c>
      <c r="AK418" s="1200" t="s">
        <v>648</v>
      </c>
      <c r="AL418" s="1060"/>
      <c r="AM418" s="1404"/>
      <c r="AN418" s="1404"/>
      <c r="AO418" s="1404"/>
      <c r="AP418" s="1404"/>
      <c r="AQ418" s="1404"/>
      <c r="AR418" s="1044"/>
      <c r="AS418" s="1034" t="s">
        <v>16625</v>
      </c>
      <c r="AT418" s="1034" t="s">
        <v>16635</v>
      </c>
      <c r="AU418" s="1034" t="s">
        <v>420</v>
      </c>
      <c r="AV418" s="1034" t="s">
        <v>420</v>
      </c>
    </row>
    <row r="419" spans="1:48">
      <c r="A419" s="1030">
        <v>46032</v>
      </c>
      <c r="B419" s="1031" t="s">
        <v>464</v>
      </c>
      <c r="C419" s="1045" t="s">
        <v>645</v>
      </c>
      <c r="D419" s="1032"/>
      <c r="E419" s="1033" t="s">
        <v>420</v>
      </c>
      <c r="F419" s="1034" t="s">
        <v>420</v>
      </c>
      <c r="G419" s="1034" t="s">
        <v>420</v>
      </c>
      <c r="H419" s="1034" t="s">
        <v>420</v>
      </c>
      <c r="I419" s="1035" t="s">
        <v>420</v>
      </c>
      <c r="J419" s="1036"/>
      <c r="K419" s="1036"/>
      <c r="L419" s="1037" t="s">
        <v>645</v>
      </c>
      <c r="M419" s="1037"/>
      <c r="N419" s="1038"/>
      <c r="O419" s="1036"/>
      <c r="P419" s="1037" t="s">
        <v>645</v>
      </c>
      <c r="Q419" s="1037"/>
      <c r="R419" s="1038"/>
      <c r="S419" s="1036"/>
      <c r="T419" s="1037" t="s">
        <v>645</v>
      </c>
      <c r="U419" s="1037"/>
      <c r="V419" s="1038"/>
      <c r="W419" s="1036"/>
      <c r="X419" s="1037" t="s">
        <v>645</v>
      </c>
      <c r="Y419" s="1039"/>
      <c r="Z419" s="1040" t="s">
        <v>420</v>
      </c>
      <c r="AA419" s="1040" t="s">
        <v>645</v>
      </c>
      <c r="AB419" s="1199" t="s">
        <v>420</v>
      </c>
      <c r="AC419" s="1040" t="s">
        <v>420</v>
      </c>
      <c r="AD419" s="1040" t="s">
        <v>420</v>
      </c>
      <c r="AE419" s="1040" t="s">
        <v>420</v>
      </c>
      <c r="AF419" s="1041" t="s">
        <v>243</v>
      </c>
      <c r="AG419" s="1041">
        <v>1</v>
      </c>
      <c r="AH419" s="1042" t="s">
        <v>16278</v>
      </c>
      <c r="AI419" s="1043" t="s">
        <v>654</v>
      </c>
      <c r="AJ419" s="1060" t="s">
        <v>654</v>
      </c>
      <c r="AK419" s="1200" t="s">
        <v>16278</v>
      </c>
      <c r="AL419" s="1060"/>
      <c r="AM419" s="1404"/>
      <c r="AN419" s="1404"/>
      <c r="AO419" s="1404"/>
      <c r="AP419" s="1404"/>
      <c r="AQ419" s="1404"/>
      <c r="AR419" s="1044"/>
      <c r="AS419" s="1034" t="s">
        <v>16625</v>
      </c>
      <c r="AT419" s="1034" t="s">
        <v>16628</v>
      </c>
      <c r="AU419" s="1034" t="s">
        <v>420</v>
      </c>
      <c r="AV419" s="1034" t="s">
        <v>420</v>
      </c>
    </row>
    <row r="420" spans="1:48">
      <c r="A420" s="1030">
        <v>46032</v>
      </c>
      <c r="B420" s="1031" t="s">
        <v>16279</v>
      </c>
      <c r="C420" s="1045" t="s">
        <v>645</v>
      </c>
      <c r="D420" s="1032"/>
      <c r="E420" s="1033" t="s">
        <v>420</v>
      </c>
      <c r="F420" s="1034" t="s">
        <v>420</v>
      </c>
      <c r="G420" s="1034" t="s">
        <v>420</v>
      </c>
      <c r="H420" s="1034" t="s">
        <v>420</v>
      </c>
      <c r="I420" s="1035" t="s">
        <v>420</v>
      </c>
      <c r="J420" s="1036"/>
      <c r="K420" s="1036"/>
      <c r="L420" s="1037" t="s">
        <v>645</v>
      </c>
      <c r="M420" s="1037"/>
      <c r="N420" s="1038"/>
      <c r="O420" s="1036"/>
      <c r="P420" s="1037" t="s">
        <v>645</v>
      </c>
      <c r="Q420" s="1037"/>
      <c r="R420" s="1038"/>
      <c r="S420" s="1036"/>
      <c r="T420" s="1037" t="s">
        <v>645</v>
      </c>
      <c r="U420" s="1037"/>
      <c r="V420" s="1038"/>
      <c r="W420" s="1036"/>
      <c r="X420" s="1037" t="s">
        <v>645</v>
      </c>
      <c r="Y420" s="1039"/>
      <c r="Z420" s="1040" t="s">
        <v>420</v>
      </c>
      <c r="AA420" s="1040" t="s">
        <v>645</v>
      </c>
      <c r="AB420" s="1199" t="s">
        <v>420</v>
      </c>
      <c r="AC420" s="1040" t="s">
        <v>420</v>
      </c>
      <c r="AD420" s="1040" t="s">
        <v>420</v>
      </c>
      <c r="AE420" s="1040" t="s">
        <v>420</v>
      </c>
      <c r="AF420" s="1041" t="s">
        <v>243</v>
      </c>
      <c r="AG420" s="1041">
        <v>1</v>
      </c>
      <c r="AH420" s="1042" t="s">
        <v>654</v>
      </c>
      <c r="AI420" s="1043" t="s">
        <v>654</v>
      </c>
      <c r="AJ420" s="1043" t="s">
        <v>654</v>
      </c>
      <c r="AK420" s="1200" t="s">
        <v>654</v>
      </c>
      <c r="AL420" s="1060"/>
      <c r="AM420" s="1404"/>
      <c r="AN420" s="1404"/>
      <c r="AO420" s="1404"/>
      <c r="AP420" s="1404"/>
      <c r="AQ420" s="1404"/>
      <c r="AR420" s="1044"/>
      <c r="AS420" s="1034" t="s">
        <v>16625</v>
      </c>
      <c r="AT420" s="1034" t="s">
        <v>16628</v>
      </c>
      <c r="AU420" s="1034" t="s">
        <v>420</v>
      </c>
      <c r="AV420" s="1034" t="s">
        <v>420</v>
      </c>
    </row>
    <row r="421" spans="1:48">
      <c r="A421" s="1030">
        <v>46032</v>
      </c>
      <c r="B421" s="1031" t="s">
        <v>16280</v>
      </c>
      <c r="C421" s="1045" t="s">
        <v>645</v>
      </c>
      <c r="D421" s="1032"/>
      <c r="E421" s="1033" t="s">
        <v>420</v>
      </c>
      <c r="F421" s="1034" t="s">
        <v>420</v>
      </c>
      <c r="G421" s="1034" t="s">
        <v>420</v>
      </c>
      <c r="H421" s="1034" t="s">
        <v>420</v>
      </c>
      <c r="I421" s="1035" t="s">
        <v>420</v>
      </c>
      <c r="J421" s="1036"/>
      <c r="K421" s="1036"/>
      <c r="L421" s="1037" t="s">
        <v>645</v>
      </c>
      <c r="M421" s="1037"/>
      <c r="N421" s="1038"/>
      <c r="O421" s="1036"/>
      <c r="P421" s="1037" t="s">
        <v>645</v>
      </c>
      <c r="Q421" s="1037"/>
      <c r="R421" s="1038"/>
      <c r="S421" s="1036"/>
      <c r="T421" s="1037" t="s">
        <v>645</v>
      </c>
      <c r="U421" s="1037"/>
      <c r="V421" s="1038"/>
      <c r="W421" s="1036"/>
      <c r="X421" s="1037" t="s">
        <v>645</v>
      </c>
      <c r="Y421" s="1039"/>
      <c r="Z421" s="1040" t="s">
        <v>420</v>
      </c>
      <c r="AA421" s="1040" t="s">
        <v>645</v>
      </c>
      <c r="AB421" s="1199" t="s">
        <v>420</v>
      </c>
      <c r="AC421" s="1040" t="s">
        <v>420</v>
      </c>
      <c r="AD421" s="1040" t="s">
        <v>420</v>
      </c>
      <c r="AE421" s="1040" t="s">
        <v>420</v>
      </c>
      <c r="AF421" s="1041" t="s">
        <v>243</v>
      </c>
      <c r="AG421" s="1041">
        <v>1</v>
      </c>
      <c r="AH421" s="1042" t="s">
        <v>654</v>
      </c>
      <c r="AI421" s="1043" t="s">
        <v>654</v>
      </c>
      <c r="AJ421" s="1043" t="s">
        <v>654</v>
      </c>
      <c r="AK421" s="1200" t="s">
        <v>654</v>
      </c>
      <c r="AL421" s="1060"/>
      <c r="AM421" s="1404"/>
      <c r="AN421" s="1404"/>
      <c r="AO421" s="1404"/>
      <c r="AP421" s="1404"/>
      <c r="AQ421" s="1404"/>
      <c r="AR421" s="1044"/>
      <c r="AS421" s="1034" t="s">
        <v>16625</v>
      </c>
      <c r="AT421" s="1034" t="s">
        <v>16628</v>
      </c>
      <c r="AU421" s="1034" t="s">
        <v>420</v>
      </c>
      <c r="AV421" s="1034" t="s">
        <v>420</v>
      </c>
    </row>
    <row r="422" spans="1:48">
      <c r="A422" s="1030">
        <v>46032</v>
      </c>
      <c r="B422" s="1031" t="s">
        <v>16281</v>
      </c>
      <c r="C422" s="1045" t="s">
        <v>645</v>
      </c>
      <c r="D422" s="1032"/>
      <c r="E422" s="1033" t="s">
        <v>420</v>
      </c>
      <c r="F422" s="1034" t="s">
        <v>420</v>
      </c>
      <c r="G422" s="1034" t="s">
        <v>420</v>
      </c>
      <c r="H422" s="1034" t="s">
        <v>420</v>
      </c>
      <c r="I422" s="1035" t="s">
        <v>420</v>
      </c>
      <c r="J422" s="1036"/>
      <c r="K422" s="1036"/>
      <c r="L422" s="1037" t="s">
        <v>645</v>
      </c>
      <c r="M422" s="1037"/>
      <c r="N422" s="1038"/>
      <c r="O422" s="1036"/>
      <c r="P422" s="1037" t="s">
        <v>645</v>
      </c>
      <c r="Q422" s="1037"/>
      <c r="R422" s="1038"/>
      <c r="S422" s="1036"/>
      <c r="T422" s="1037" t="s">
        <v>645</v>
      </c>
      <c r="U422" s="1037"/>
      <c r="V422" s="1038"/>
      <c r="W422" s="1036"/>
      <c r="X422" s="1037" t="s">
        <v>645</v>
      </c>
      <c r="Y422" s="1039"/>
      <c r="Z422" s="1040" t="s">
        <v>420</v>
      </c>
      <c r="AA422" s="1040" t="s">
        <v>645</v>
      </c>
      <c r="AB422" s="1199" t="s">
        <v>420</v>
      </c>
      <c r="AC422" s="1040" t="s">
        <v>420</v>
      </c>
      <c r="AD422" s="1040" t="s">
        <v>420</v>
      </c>
      <c r="AE422" s="1040" t="s">
        <v>420</v>
      </c>
      <c r="AF422" s="1041" t="s">
        <v>243</v>
      </c>
      <c r="AG422" s="1041">
        <v>1</v>
      </c>
      <c r="AH422" s="1042" t="s">
        <v>16278</v>
      </c>
      <c r="AI422" s="1043" t="s">
        <v>654</v>
      </c>
      <c r="AJ422" s="1043" t="s">
        <v>654</v>
      </c>
      <c r="AK422" s="1200" t="s">
        <v>654</v>
      </c>
      <c r="AL422" s="1060"/>
      <c r="AM422" s="1404"/>
      <c r="AN422" s="1404"/>
      <c r="AO422" s="1404"/>
      <c r="AP422" s="1404"/>
      <c r="AQ422" s="1404"/>
      <c r="AR422" s="1044"/>
      <c r="AS422" s="1034" t="s">
        <v>16625</v>
      </c>
      <c r="AT422" s="1034" t="s">
        <v>16628</v>
      </c>
      <c r="AU422" s="1034" t="s">
        <v>420</v>
      </c>
      <c r="AV422" s="1034" t="s">
        <v>420</v>
      </c>
    </row>
    <row r="423" spans="1:48">
      <c r="A423" s="1030">
        <v>46032</v>
      </c>
      <c r="B423" s="1031" t="s">
        <v>16282</v>
      </c>
      <c r="C423" s="1045" t="s">
        <v>645</v>
      </c>
      <c r="D423" s="1032"/>
      <c r="E423" s="1033" t="s">
        <v>420</v>
      </c>
      <c r="F423" s="1034" t="s">
        <v>420</v>
      </c>
      <c r="G423" s="1034" t="s">
        <v>420</v>
      </c>
      <c r="H423" s="1034" t="s">
        <v>420</v>
      </c>
      <c r="I423" s="1035" t="s">
        <v>420</v>
      </c>
      <c r="J423" s="1036"/>
      <c r="K423" s="1036"/>
      <c r="L423" s="1037" t="s">
        <v>645</v>
      </c>
      <c r="M423" s="1037"/>
      <c r="N423" s="1038"/>
      <c r="O423" s="1036"/>
      <c r="P423" s="1037" t="s">
        <v>645</v>
      </c>
      <c r="Q423" s="1037"/>
      <c r="R423" s="1038"/>
      <c r="S423" s="1036"/>
      <c r="T423" s="1037" t="s">
        <v>645</v>
      </c>
      <c r="U423" s="1037"/>
      <c r="V423" s="1038"/>
      <c r="W423" s="1036"/>
      <c r="X423" s="1037" t="s">
        <v>645</v>
      </c>
      <c r="Y423" s="1039"/>
      <c r="Z423" s="1040" t="s">
        <v>420</v>
      </c>
      <c r="AA423" s="1040" t="s">
        <v>645</v>
      </c>
      <c r="AB423" s="1199" t="s">
        <v>420</v>
      </c>
      <c r="AC423" s="1040" t="s">
        <v>420</v>
      </c>
      <c r="AD423" s="1040" t="s">
        <v>420</v>
      </c>
      <c r="AE423" s="1040" t="s">
        <v>420</v>
      </c>
      <c r="AF423" s="1041" t="s">
        <v>243</v>
      </c>
      <c r="AG423" s="1041">
        <v>1</v>
      </c>
      <c r="AH423" s="1042" t="s">
        <v>654</v>
      </c>
      <c r="AI423" s="1043" t="s">
        <v>654</v>
      </c>
      <c r="AJ423" s="1043" t="s">
        <v>654</v>
      </c>
      <c r="AK423" s="1200" t="s">
        <v>654</v>
      </c>
      <c r="AL423" s="1060"/>
      <c r="AM423" s="1404"/>
      <c r="AN423" s="1404"/>
      <c r="AO423" s="1404"/>
      <c r="AP423" s="1404"/>
      <c r="AQ423" s="1404"/>
      <c r="AR423" s="1044"/>
      <c r="AS423" s="1034" t="s">
        <v>16625</v>
      </c>
      <c r="AT423" s="1034" t="s">
        <v>16628</v>
      </c>
      <c r="AU423" s="1034" t="s">
        <v>420</v>
      </c>
      <c r="AV423" s="1034" t="s">
        <v>420</v>
      </c>
    </row>
    <row r="424" spans="1:48">
      <c r="A424" s="1030">
        <v>46032</v>
      </c>
      <c r="B424" s="1031" t="s">
        <v>16283</v>
      </c>
      <c r="C424" s="1045" t="s">
        <v>645</v>
      </c>
      <c r="D424" s="1032"/>
      <c r="E424" s="1033" t="s">
        <v>420</v>
      </c>
      <c r="F424" s="1034" t="s">
        <v>420</v>
      </c>
      <c r="G424" s="1034" t="s">
        <v>420</v>
      </c>
      <c r="H424" s="1034" t="s">
        <v>420</v>
      </c>
      <c r="I424" s="1035" t="s">
        <v>420</v>
      </c>
      <c r="J424" s="1036"/>
      <c r="K424" s="1036"/>
      <c r="L424" s="1037" t="s">
        <v>645</v>
      </c>
      <c r="M424" s="1037"/>
      <c r="N424" s="1038"/>
      <c r="O424" s="1036"/>
      <c r="P424" s="1037" t="s">
        <v>645</v>
      </c>
      <c r="Q424" s="1037"/>
      <c r="R424" s="1038"/>
      <c r="S424" s="1036"/>
      <c r="T424" s="1037" t="s">
        <v>645</v>
      </c>
      <c r="U424" s="1037"/>
      <c r="V424" s="1038"/>
      <c r="W424" s="1036"/>
      <c r="X424" s="1037" t="s">
        <v>645</v>
      </c>
      <c r="Y424" s="1039"/>
      <c r="Z424" s="1040" t="s">
        <v>420</v>
      </c>
      <c r="AA424" s="1040" t="s">
        <v>645</v>
      </c>
      <c r="AB424" s="1199" t="s">
        <v>420</v>
      </c>
      <c r="AC424" s="1040" t="s">
        <v>420</v>
      </c>
      <c r="AD424" s="1040" t="s">
        <v>420</v>
      </c>
      <c r="AE424" s="1040" t="s">
        <v>420</v>
      </c>
      <c r="AF424" s="1041" t="s">
        <v>243</v>
      </c>
      <c r="AG424" s="1041">
        <v>1</v>
      </c>
      <c r="AH424" s="1042" t="s">
        <v>654</v>
      </c>
      <c r="AI424" s="1043" t="s">
        <v>654</v>
      </c>
      <c r="AJ424" s="1043" t="s">
        <v>654</v>
      </c>
      <c r="AK424" s="1200" t="s">
        <v>654</v>
      </c>
      <c r="AL424" s="1060"/>
      <c r="AM424" s="1404"/>
      <c r="AN424" s="1404"/>
      <c r="AO424" s="1404"/>
      <c r="AP424" s="1404"/>
      <c r="AQ424" s="1404"/>
      <c r="AR424" s="1044"/>
      <c r="AS424" s="1034" t="s">
        <v>16625</v>
      </c>
      <c r="AT424" s="1034" t="s">
        <v>16628</v>
      </c>
      <c r="AU424" s="1034" t="s">
        <v>420</v>
      </c>
      <c r="AV424" s="1034" t="s">
        <v>420</v>
      </c>
    </row>
    <row r="425" spans="1:48">
      <c r="A425" s="1030">
        <v>46032</v>
      </c>
      <c r="B425" s="1031" t="s">
        <v>16284</v>
      </c>
      <c r="C425" s="1045" t="s">
        <v>645</v>
      </c>
      <c r="D425" s="1032"/>
      <c r="E425" s="1033" t="s">
        <v>420</v>
      </c>
      <c r="F425" s="1034" t="s">
        <v>420</v>
      </c>
      <c r="G425" s="1034" t="s">
        <v>420</v>
      </c>
      <c r="H425" s="1034" t="s">
        <v>420</v>
      </c>
      <c r="I425" s="1035" t="s">
        <v>420</v>
      </c>
      <c r="J425" s="1036"/>
      <c r="K425" s="1036"/>
      <c r="L425" s="1037" t="s">
        <v>645</v>
      </c>
      <c r="M425" s="1037"/>
      <c r="N425" s="1038"/>
      <c r="O425" s="1036"/>
      <c r="P425" s="1037" t="s">
        <v>645</v>
      </c>
      <c r="Q425" s="1037"/>
      <c r="R425" s="1038"/>
      <c r="S425" s="1036"/>
      <c r="T425" s="1037" t="s">
        <v>645</v>
      </c>
      <c r="U425" s="1037"/>
      <c r="V425" s="1038"/>
      <c r="W425" s="1036"/>
      <c r="X425" s="1037" t="s">
        <v>645</v>
      </c>
      <c r="Y425" s="1039"/>
      <c r="Z425" s="1040" t="s">
        <v>420</v>
      </c>
      <c r="AA425" s="1040" t="s">
        <v>645</v>
      </c>
      <c r="AB425" s="1199" t="s">
        <v>420</v>
      </c>
      <c r="AC425" s="1040" t="s">
        <v>420</v>
      </c>
      <c r="AD425" s="1040" t="s">
        <v>420</v>
      </c>
      <c r="AE425" s="1040" t="s">
        <v>420</v>
      </c>
      <c r="AF425" s="1041" t="s">
        <v>243</v>
      </c>
      <c r="AG425" s="1041">
        <v>1</v>
      </c>
      <c r="AH425" s="1042" t="s">
        <v>654</v>
      </c>
      <c r="AI425" s="1043" t="s">
        <v>654</v>
      </c>
      <c r="AJ425" s="1043" t="s">
        <v>654</v>
      </c>
      <c r="AK425" s="1200" t="s">
        <v>654</v>
      </c>
      <c r="AL425" s="1060"/>
      <c r="AM425" s="1404"/>
      <c r="AN425" s="1404"/>
      <c r="AO425" s="1404"/>
      <c r="AP425" s="1404"/>
      <c r="AQ425" s="1404"/>
      <c r="AR425" s="1044"/>
      <c r="AS425" s="1034" t="s">
        <v>16625</v>
      </c>
      <c r="AT425" s="1034" t="s">
        <v>16628</v>
      </c>
      <c r="AU425" s="1034" t="s">
        <v>420</v>
      </c>
      <c r="AV425" s="1034" t="s">
        <v>420</v>
      </c>
    </row>
    <row r="426" spans="1:48" ht="17.25" thickBot="1">
      <c r="A426" s="1046">
        <v>46032</v>
      </c>
      <c r="B426" s="1047" t="s">
        <v>16285</v>
      </c>
      <c r="C426" s="1048" t="s">
        <v>645</v>
      </c>
      <c r="D426" s="1049"/>
      <c r="E426" s="1243" t="s">
        <v>420</v>
      </c>
      <c r="F426" s="1050" t="s">
        <v>420</v>
      </c>
      <c r="G426" s="1050" t="s">
        <v>420</v>
      </c>
      <c r="H426" s="1050" t="s">
        <v>420</v>
      </c>
      <c r="I426" s="1244" t="s">
        <v>420</v>
      </c>
      <c r="J426" s="1051"/>
      <c r="K426" s="1051"/>
      <c r="L426" s="1052" t="s">
        <v>645</v>
      </c>
      <c r="M426" s="1052"/>
      <c r="N426" s="1053"/>
      <c r="O426" s="1051"/>
      <c r="P426" s="1052" t="s">
        <v>645</v>
      </c>
      <c r="Q426" s="1052"/>
      <c r="R426" s="1053"/>
      <c r="S426" s="1051"/>
      <c r="T426" s="1052" t="s">
        <v>645</v>
      </c>
      <c r="U426" s="1052"/>
      <c r="V426" s="1053"/>
      <c r="W426" s="1051"/>
      <c r="X426" s="1052" t="s">
        <v>645</v>
      </c>
      <c r="Y426" s="1054"/>
      <c r="Z426" s="1055" t="s">
        <v>420</v>
      </c>
      <c r="AA426" s="1055" t="s">
        <v>645</v>
      </c>
      <c r="AB426" s="1201" t="s">
        <v>420</v>
      </c>
      <c r="AC426" s="1055" t="s">
        <v>420</v>
      </c>
      <c r="AD426" s="1055" t="s">
        <v>420</v>
      </c>
      <c r="AE426" s="1055" t="s">
        <v>420</v>
      </c>
      <c r="AF426" s="1056" t="s">
        <v>243</v>
      </c>
      <c r="AG426" s="1056">
        <v>1</v>
      </c>
      <c r="AH426" s="1245" t="s">
        <v>654</v>
      </c>
      <c r="AI426" s="1057" t="s">
        <v>654</v>
      </c>
      <c r="AJ426" s="1057" t="s">
        <v>654</v>
      </c>
      <c r="AK426" s="1202" t="s">
        <v>654</v>
      </c>
      <c r="AL426" s="1246"/>
      <c r="AM426" s="1409"/>
      <c r="AN426" s="1409"/>
      <c r="AO426" s="1409"/>
      <c r="AP426" s="1409"/>
      <c r="AQ426" s="1409"/>
      <c r="AR426" s="1058"/>
      <c r="AS426" s="1050" t="s">
        <v>16625</v>
      </c>
      <c r="AT426" s="1050" t="s">
        <v>16628</v>
      </c>
      <c r="AU426" s="1050" t="s">
        <v>420</v>
      </c>
      <c r="AV426" s="1050" t="s">
        <v>420</v>
      </c>
    </row>
    <row r="427" spans="1:48">
      <c r="A427" s="1413">
        <v>46033</v>
      </c>
      <c r="B427" s="1016" t="s">
        <v>212</v>
      </c>
      <c r="C427" s="1016" t="s">
        <v>16558</v>
      </c>
      <c r="D427" s="1017"/>
      <c r="E427" s="1018" t="s">
        <v>1936</v>
      </c>
      <c r="F427" s="1019" t="s">
        <v>16560</v>
      </c>
      <c r="G427" s="1019">
        <v>500</v>
      </c>
      <c r="H427" s="1019" t="s">
        <v>911</v>
      </c>
      <c r="I427" s="1020">
        <v>2</v>
      </c>
      <c r="J427" s="1023">
        <v>94</v>
      </c>
      <c r="K427" s="1021">
        <v>0</v>
      </c>
      <c r="L427" s="1022">
        <v>8124</v>
      </c>
      <c r="M427" s="1024">
        <v>6983</v>
      </c>
      <c r="N427" s="1023">
        <v>5</v>
      </c>
      <c r="O427" s="1021">
        <v>0</v>
      </c>
      <c r="P427" s="1022">
        <v>7015</v>
      </c>
      <c r="Q427" s="1024">
        <v>7896</v>
      </c>
      <c r="R427" s="1023">
        <v>4</v>
      </c>
      <c r="S427" s="1021">
        <v>0</v>
      </c>
      <c r="T427" s="1022">
        <v>6206</v>
      </c>
      <c r="U427" s="1024">
        <v>7552</v>
      </c>
      <c r="V427" s="1023">
        <v>78</v>
      </c>
      <c r="W427" s="1021">
        <v>0</v>
      </c>
      <c r="X427" s="1022">
        <v>7009</v>
      </c>
      <c r="Y427" s="1024">
        <v>7659</v>
      </c>
      <c r="Z427" s="1025">
        <v>3</v>
      </c>
      <c r="AA427" s="1025">
        <v>60.333333333333336</v>
      </c>
      <c r="AB427" s="1198">
        <v>1</v>
      </c>
      <c r="AC427" s="1025">
        <v>73.055000000000007</v>
      </c>
      <c r="AD427" s="1025">
        <v>7.541666666666667</v>
      </c>
      <c r="AE427" s="1025">
        <v>7.541666666666667</v>
      </c>
      <c r="AF427" s="1026" t="s">
        <v>213</v>
      </c>
      <c r="AG427" s="1026">
        <v>1</v>
      </c>
      <c r="AH427" s="1027" t="s">
        <v>16286</v>
      </c>
      <c r="AI427" s="1059" t="s">
        <v>642</v>
      </c>
      <c r="AJ427" s="1238" t="s">
        <v>16267</v>
      </c>
      <c r="AK427" s="1410" t="s">
        <v>15469</v>
      </c>
      <c r="AL427" s="1059">
        <v>52</v>
      </c>
      <c r="AM427" s="1403">
        <v>46007</v>
      </c>
      <c r="AN427" s="1403">
        <v>46008</v>
      </c>
      <c r="AO427" s="1403">
        <v>46009</v>
      </c>
      <c r="AP427" s="1403">
        <v>46010</v>
      </c>
      <c r="AQ427" s="1403">
        <v>46011</v>
      </c>
      <c r="AR427" s="1028"/>
      <c r="AS427" s="1019" t="s">
        <v>16625</v>
      </c>
      <c r="AT427" s="1019" t="s">
        <v>16628</v>
      </c>
      <c r="AU427" s="1019" t="s">
        <v>16627</v>
      </c>
      <c r="AV427" s="1019">
        <v>0.94679280000000021</v>
      </c>
    </row>
    <row r="428" spans="1:48">
      <c r="A428" s="1030">
        <v>46033</v>
      </c>
      <c r="B428" s="1031" t="s">
        <v>214</v>
      </c>
      <c r="C428" s="1031" t="s">
        <v>16653</v>
      </c>
      <c r="D428" s="1032" t="s">
        <v>16644</v>
      </c>
      <c r="E428" s="1033" t="s">
        <v>1557</v>
      </c>
      <c r="F428" s="1034" t="s">
        <v>16594</v>
      </c>
      <c r="G428" s="1034">
        <v>630</v>
      </c>
      <c r="H428" s="1034" t="s">
        <v>843</v>
      </c>
      <c r="I428" s="1035">
        <v>2</v>
      </c>
      <c r="J428" s="1038"/>
      <c r="K428" s="1036"/>
      <c r="L428" s="1037" t="s">
        <v>16265</v>
      </c>
      <c r="M428" s="1039" t="s">
        <v>16261</v>
      </c>
      <c r="N428" s="1038">
        <v>6</v>
      </c>
      <c r="O428" s="1036">
        <v>0</v>
      </c>
      <c r="P428" s="1037">
        <v>6481</v>
      </c>
      <c r="Q428" s="1039">
        <v>7711</v>
      </c>
      <c r="R428" s="1038">
        <v>26</v>
      </c>
      <c r="S428" s="1036">
        <v>0</v>
      </c>
      <c r="T428" s="1037">
        <v>6378</v>
      </c>
      <c r="U428" s="1037">
        <v>7684</v>
      </c>
      <c r="V428" s="1038">
        <v>14</v>
      </c>
      <c r="W428" s="1036">
        <v>0</v>
      </c>
      <c r="X428" s="1037">
        <v>7241</v>
      </c>
      <c r="Y428" s="1039">
        <v>7585</v>
      </c>
      <c r="Z428" s="1040">
        <v>2.4827586206896552</v>
      </c>
      <c r="AA428" s="1040" t="s">
        <v>656</v>
      </c>
      <c r="AB428" s="1199" t="s">
        <v>420</v>
      </c>
      <c r="AC428" s="1040" t="s">
        <v>420</v>
      </c>
      <c r="AD428" s="1040" t="s">
        <v>420</v>
      </c>
      <c r="AE428" s="1040" t="s">
        <v>420</v>
      </c>
      <c r="AF428" s="1041" t="s">
        <v>213</v>
      </c>
      <c r="AG428" s="1041">
        <v>1</v>
      </c>
      <c r="AH428" s="1042" t="s">
        <v>16286</v>
      </c>
      <c r="AI428" s="1060" t="s">
        <v>642</v>
      </c>
      <c r="AJ428" s="1238" t="s">
        <v>16267</v>
      </c>
      <c r="AK428" s="1239" t="s">
        <v>15469</v>
      </c>
      <c r="AL428" s="1060"/>
      <c r="AM428" s="1404"/>
      <c r="AN428" s="1404"/>
      <c r="AO428" s="1404"/>
      <c r="AP428" s="1404"/>
      <c r="AQ428" s="1404"/>
      <c r="AR428" s="1044"/>
      <c r="AS428" s="1034" t="s">
        <v>16625</v>
      </c>
      <c r="AT428" s="1034" t="s">
        <v>16628</v>
      </c>
      <c r="AU428" s="1034" t="s">
        <v>16637</v>
      </c>
      <c r="AV428" s="1034" t="s">
        <v>420</v>
      </c>
    </row>
    <row r="429" spans="1:48">
      <c r="A429" s="1030">
        <v>46033</v>
      </c>
      <c r="B429" s="1031" t="s">
        <v>215</v>
      </c>
      <c r="C429" s="1031" t="s">
        <v>16554</v>
      </c>
      <c r="D429" s="1032" t="s">
        <v>646</v>
      </c>
      <c r="E429" s="1033" t="s">
        <v>471</v>
      </c>
      <c r="F429" s="1034" t="s">
        <v>16555</v>
      </c>
      <c r="G429" s="1034">
        <v>700</v>
      </c>
      <c r="H429" s="1034" t="s">
        <v>1088</v>
      </c>
      <c r="I429" s="1035">
        <v>5</v>
      </c>
      <c r="J429" s="1038">
        <v>8</v>
      </c>
      <c r="K429" s="1036">
        <v>0</v>
      </c>
      <c r="L429" s="1037">
        <v>8333</v>
      </c>
      <c r="M429" s="1039">
        <v>7648</v>
      </c>
      <c r="N429" s="1038">
        <v>50</v>
      </c>
      <c r="O429" s="1036">
        <v>0</v>
      </c>
      <c r="P429" s="1037">
        <v>8446</v>
      </c>
      <c r="Q429" s="1039">
        <v>6921</v>
      </c>
      <c r="R429" s="1038">
        <v>12</v>
      </c>
      <c r="S429" s="1036">
        <v>0</v>
      </c>
      <c r="T429" s="1037">
        <v>8585</v>
      </c>
      <c r="U429" s="1039">
        <v>6547</v>
      </c>
      <c r="V429" s="1038">
        <v>36</v>
      </c>
      <c r="W429" s="1036">
        <v>0</v>
      </c>
      <c r="X429" s="1037">
        <v>8961</v>
      </c>
      <c r="Y429" s="1039">
        <v>7374</v>
      </c>
      <c r="Z429" s="1040">
        <v>3.2432432432432434</v>
      </c>
      <c r="AA429" s="1040">
        <v>17.666666666666668</v>
      </c>
      <c r="AB429" s="1199">
        <v>1</v>
      </c>
      <c r="AC429" s="1040">
        <v>78.518749999999997</v>
      </c>
      <c r="AD429" s="1040">
        <v>2.2083333333333335</v>
      </c>
      <c r="AE429" s="1040">
        <v>2.2083333333333335</v>
      </c>
      <c r="AF429" s="1041" t="s">
        <v>213</v>
      </c>
      <c r="AG429" s="1041">
        <v>0.5</v>
      </c>
      <c r="AH429" s="1042" t="s">
        <v>16286</v>
      </c>
      <c r="AI429" s="1060" t="s">
        <v>642</v>
      </c>
      <c r="AJ429" s="1238" t="s">
        <v>16267</v>
      </c>
      <c r="AK429" s="1239" t="s">
        <v>15469</v>
      </c>
      <c r="AL429" s="1060">
        <v>53</v>
      </c>
      <c r="AM429" s="1404">
        <v>46011</v>
      </c>
      <c r="AN429" s="1404">
        <v>46012</v>
      </c>
      <c r="AO429" s="1404">
        <v>46013</v>
      </c>
      <c r="AP429" s="1404">
        <v>46014</v>
      </c>
      <c r="AQ429" s="1404"/>
      <c r="AR429" s="1044"/>
      <c r="AS429" s="1034" t="s">
        <v>16629</v>
      </c>
      <c r="AT429" s="1034" t="s">
        <v>16628</v>
      </c>
      <c r="AU429" s="1034" t="s">
        <v>16627</v>
      </c>
      <c r="AV429" s="1034">
        <v>1.4246442000000001</v>
      </c>
    </row>
    <row r="430" spans="1:48">
      <c r="A430" s="1030">
        <v>46033</v>
      </c>
      <c r="B430" s="1031" t="s">
        <v>216</v>
      </c>
      <c r="C430" s="1031" t="s">
        <v>16649</v>
      </c>
      <c r="D430" s="1032"/>
      <c r="E430" s="1033" t="s">
        <v>783</v>
      </c>
      <c r="F430" s="1034" t="s">
        <v>16588</v>
      </c>
      <c r="G430" s="1034">
        <v>525</v>
      </c>
      <c r="H430" s="1034" t="s">
        <v>480</v>
      </c>
      <c r="I430" s="1035">
        <v>4</v>
      </c>
      <c r="J430" s="1038">
        <v>3</v>
      </c>
      <c r="K430" s="1036">
        <v>0</v>
      </c>
      <c r="L430" s="1037" t="s">
        <v>16265</v>
      </c>
      <c r="M430" s="1039">
        <v>8526</v>
      </c>
      <c r="N430" s="1038">
        <v>8</v>
      </c>
      <c r="O430" s="1036">
        <v>0</v>
      </c>
      <c r="P430" s="1037">
        <v>7595</v>
      </c>
      <c r="Q430" s="1039">
        <v>8718</v>
      </c>
      <c r="R430" s="1038">
        <v>9</v>
      </c>
      <c r="S430" s="1036">
        <v>0</v>
      </c>
      <c r="T430" s="1037">
        <v>6754</v>
      </c>
      <c r="U430" s="1037">
        <v>8441</v>
      </c>
      <c r="V430" s="1038">
        <v>25</v>
      </c>
      <c r="W430" s="1036">
        <v>0</v>
      </c>
      <c r="X430" s="1037">
        <v>6710</v>
      </c>
      <c r="Y430" s="1039">
        <v>8946</v>
      </c>
      <c r="Z430" s="1040">
        <v>2.9690721649484537</v>
      </c>
      <c r="AA430" s="1040" t="s">
        <v>656</v>
      </c>
      <c r="AB430" s="1199">
        <v>1</v>
      </c>
      <c r="AC430" s="1040" t="s">
        <v>420</v>
      </c>
      <c r="AD430" s="1040" t="s">
        <v>420</v>
      </c>
      <c r="AE430" s="1040" t="s">
        <v>420</v>
      </c>
      <c r="AF430" s="1041" t="s">
        <v>213</v>
      </c>
      <c r="AG430" s="1041">
        <v>1</v>
      </c>
      <c r="AH430" s="1042" t="s">
        <v>16286</v>
      </c>
      <c r="AI430" s="1060" t="s">
        <v>642</v>
      </c>
      <c r="AJ430" s="1238" t="s">
        <v>16292</v>
      </c>
      <c r="AK430" s="1239" t="s">
        <v>15482</v>
      </c>
      <c r="AL430" s="1060">
        <v>52</v>
      </c>
      <c r="AM430" s="1404">
        <v>46028</v>
      </c>
      <c r="AN430" s="1404">
        <v>46029</v>
      </c>
      <c r="AO430" s="1404">
        <v>46030</v>
      </c>
      <c r="AP430" s="1404">
        <v>46031</v>
      </c>
      <c r="AQ430" s="1404">
        <v>46032</v>
      </c>
      <c r="AR430" s="1044"/>
      <c r="AS430" s="1034" t="s">
        <v>16625</v>
      </c>
      <c r="AT430" s="1034" t="s">
        <v>16628</v>
      </c>
      <c r="AU430" s="1034" t="s">
        <v>16630</v>
      </c>
      <c r="AV430" s="1034" t="s">
        <v>420</v>
      </c>
    </row>
    <row r="431" spans="1:48">
      <c r="A431" s="1030">
        <v>46033</v>
      </c>
      <c r="B431" s="1031" t="s">
        <v>217</v>
      </c>
      <c r="C431" s="1031" t="s">
        <v>16643</v>
      </c>
      <c r="D431" s="1032" t="s">
        <v>16644</v>
      </c>
      <c r="E431" s="1033" t="s">
        <v>738</v>
      </c>
      <c r="F431" s="1034" t="s">
        <v>16535</v>
      </c>
      <c r="G431" s="1034">
        <v>650</v>
      </c>
      <c r="H431" s="1034" t="s">
        <v>630</v>
      </c>
      <c r="I431" s="1035">
        <v>4</v>
      </c>
      <c r="J431" s="1038">
        <v>34</v>
      </c>
      <c r="K431" s="1036">
        <v>0</v>
      </c>
      <c r="L431" s="1037">
        <v>6822</v>
      </c>
      <c r="M431" s="1037">
        <v>7865</v>
      </c>
      <c r="N431" s="1038">
        <v>22</v>
      </c>
      <c r="O431" s="1036">
        <v>0</v>
      </c>
      <c r="P431" s="1037">
        <v>6883</v>
      </c>
      <c r="Q431" s="1037">
        <v>7659</v>
      </c>
      <c r="R431" s="1038">
        <v>55</v>
      </c>
      <c r="S431" s="1036">
        <v>0</v>
      </c>
      <c r="T431" s="1037">
        <v>7104</v>
      </c>
      <c r="U431" s="1037">
        <v>7853</v>
      </c>
      <c r="V431" s="1038">
        <v>41</v>
      </c>
      <c r="W431" s="1036">
        <v>0</v>
      </c>
      <c r="X431" s="1037">
        <v>7402</v>
      </c>
      <c r="Y431" s="1039">
        <v>7991</v>
      </c>
      <c r="Z431" s="1040">
        <v>2.5263157894736841</v>
      </c>
      <c r="AA431" s="1040">
        <v>50.666666666666664</v>
      </c>
      <c r="AB431" s="1199">
        <v>1</v>
      </c>
      <c r="AC431" s="1040">
        <v>74.473749999999995</v>
      </c>
      <c r="AD431" s="1040">
        <v>6.333333333333333</v>
      </c>
      <c r="AE431" s="1040">
        <v>6.333333333333333</v>
      </c>
      <c r="AF431" s="1041" t="s">
        <v>213</v>
      </c>
      <c r="AG431" s="1041">
        <v>1</v>
      </c>
      <c r="AH431" s="1042" t="s">
        <v>16259</v>
      </c>
      <c r="AI431" s="1060" t="s">
        <v>655</v>
      </c>
      <c r="AJ431" s="1060" t="s">
        <v>16263</v>
      </c>
      <c r="AK431" s="1200" t="s">
        <v>667</v>
      </c>
      <c r="AL431" s="1060">
        <v>49</v>
      </c>
      <c r="AM431" s="1404">
        <v>46000</v>
      </c>
      <c r="AN431" s="1404">
        <v>46002</v>
      </c>
      <c r="AO431" s="1404"/>
      <c r="AP431" s="1404"/>
      <c r="AQ431" s="1404"/>
      <c r="AR431" s="1044"/>
      <c r="AS431" s="1034" t="s">
        <v>16625</v>
      </c>
      <c r="AT431" s="1034" t="s">
        <v>16628</v>
      </c>
      <c r="AU431" s="1034" t="s">
        <v>16632</v>
      </c>
      <c r="AV431" s="1034">
        <v>1.6729783199999999</v>
      </c>
    </row>
    <row r="432" spans="1:48">
      <c r="A432" s="1030">
        <v>46033</v>
      </c>
      <c r="B432" s="1031" t="s">
        <v>218</v>
      </c>
      <c r="C432" s="1031" t="s">
        <v>16506</v>
      </c>
      <c r="D432" s="1032" t="s">
        <v>646</v>
      </c>
      <c r="E432" s="1033" t="s">
        <v>471</v>
      </c>
      <c r="F432" s="1034" t="s">
        <v>15867</v>
      </c>
      <c r="G432" s="1034">
        <v>700</v>
      </c>
      <c r="H432" s="1034" t="s">
        <v>812</v>
      </c>
      <c r="I432" s="1035">
        <v>5</v>
      </c>
      <c r="J432" s="1038">
        <v>38</v>
      </c>
      <c r="K432" s="1036">
        <v>0</v>
      </c>
      <c r="L432" s="1037">
        <v>7954</v>
      </c>
      <c r="M432" s="1039">
        <v>8283</v>
      </c>
      <c r="N432" s="1038">
        <v>14</v>
      </c>
      <c r="O432" s="1036">
        <v>0</v>
      </c>
      <c r="P432" s="1037">
        <v>8160</v>
      </c>
      <c r="Q432" s="1039">
        <v>7563</v>
      </c>
      <c r="R432" s="1038">
        <v>28</v>
      </c>
      <c r="S432" s="1036">
        <v>0</v>
      </c>
      <c r="T432" s="1037">
        <v>8581</v>
      </c>
      <c r="U432" s="1039">
        <v>8038</v>
      </c>
      <c r="V432" s="1038">
        <v>40</v>
      </c>
      <c r="W432" s="1036">
        <v>0</v>
      </c>
      <c r="X432" s="1037">
        <v>8689</v>
      </c>
      <c r="Y432" s="1039">
        <v>8977</v>
      </c>
      <c r="Z432" s="1040">
        <v>3.2432432432432434</v>
      </c>
      <c r="AA432" s="1040">
        <v>20</v>
      </c>
      <c r="AB432" s="1199">
        <v>1</v>
      </c>
      <c r="AC432" s="1040">
        <v>82.806250000000006</v>
      </c>
      <c r="AD432" s="1040">
        <v>2.5</v>
      </c>
      <c r="AE432" s="1040">
        <v>2.5</v>
      </c>
      <c r="AF432" s="1041" t="s">
        <v>213</v>
      </c>
      <c r="AG432" s="1041">
        <v>0.5</v>
      </c>
      <c r="AH432" s="1042" t="s">
        <v>16259</v>
      </c>
      <c r="AI432" s="1060" t="s">
        <v>655</v>
      </c>
      <c r="AJ432" s="1060" t="s">
        <v>16263</v>
      </c>
      <c r="AK432" s="1200" t="s">
        <v>667</v>
      </c>
      <c r="AL432" s="1060">
        <v>50</v>
      </c>
      <c r="AM432" s="1404">
        <v>46020</v>
      </c>
      <c r="AN432" s="1404">
        <v>46021</v>
      </c>
      <c r="AO432" s="1404">
        <v>46023</v>
      </c>
      <c r="AP432" s="1404">
        <v>46024</v>
      </c>
      <c r="AQ432" s="1404">
        <v>46025</v>
      </c>
      <c r="AR432" s="1044"/>
      <c r="AS432" s="1034" t="s">
        <v>16629</v>
      </c>
      <c r="AT432" s="1034" t="s">
        <v>16628</v>
      </c>
      <c r="AU432" s="1034" t="s">
        <v>16627</v>
      </c>
      <c r="AV432" s="1034">
        <v>1.5024366</v>
      </c>
    </row>
    <row r="433" spans="1:48">
      <c r="A433" s="1030">
        <v>46033</v>
      </c>
      <c r="B433" s="1031" t="s">
        <v>219</v>
      </c>
      <c r="C433" s="1031" t="s">
        <v>16496</v>
      </c>
      <c r="D433" s="1032"/>
      <c r="E433" s="1033" t="s">
        <v>1877</v>
      </c>
      <c r="F433" s="1034" t="s">
        <v>16497</v>
      </c>
      <c r="G433" s="1034">
        <v>500</v>
      </c>
      <c r="H433" s="1034" t="s">
        <v>1237</v>
      </c>
      <c r="I433" s="1035">
        <v>3.7</v>
      </c>
      <c r="J433" s="1038">
        <v>26</v>
      </c>
      <c r="K433" s="1036">
        <v>0</v>
      </c>
      <c r="L433" s="1037">
        <v>8903</v>
      </c>
      <c r="M433" s="1039">
        <v>8859</v>
      </c>
      <c r="N433" s="1038">
        <v>6</v>
      </c>
      <c r="O433" s="1036">
        <v>0</v>
      </c>
      <c r="P433" s="1037">
        <v>8614</v>
      </c>
      <c r="Q433" s="1039">
        <v>8325</v>
      </c>
      <c r="R433" s="1038">
        <v>18</v>
      </c>
      <c r="S433" s="1036">
        <v>0</v>
      </c>
      <c r="T433" s="1037">
        <v>8731</v>
      </c>
      <c r="U433" s="1039">
        <v>8300</v>
      </c>
      <c r="V433" s="1038">
        <v>18</v>
      </c>
      <c r="W433" s="1036">
        <v>0</v>
      </c>
      <c r="X433" s="1037">
        <v>8855</v>
      </c>
      <c r="Y433" s="1039">
        <v>8579</v>
      </c>
      <c r="Z433" s="1040">
        <v>1.5982241953385128</v>
      </c>
      <c r="AA433" s="1040">
        <v>22.666666666666668</v>
      </c>
      <c r="AB433" s="1199">
        <v>1</v>
      </c>
      <c r="AC433" s="1040">
        <v>86.457499999999996</v>
      </c>
      <c r="AD433" s="1040">
        <v>2.8333333333333335</v>
      </c>
      <c r="AE433" s="1040">
        <v>2.8333333333333335</v>
      </c>
      <c r="AF433" s="1041" t="s">
        <v>213</v>
      </c>
      <c r="AG433" s="1041">
        <v>1</v>
      </c>
      <c r="AH433" s="1042" t="s">
        <v>16286</v>
      </c>
      <c r="AI433" s="1060" t="s">
        <v>642</v>
      </c>
      <c r="AJ433" s="1238" t="s">
        <v>16267</v>
      </c>
      <c r="AK433" s="1200" t="s">
        <v>15469</v>
      </c>
      <c r="AL433" s="1060">
        <v>8</v>
      </c>
      <c r="AM433" s="1406">
        <v>45961</v>
      </c>
      <c r="AN433" s="1404">
        <v>45961</v>
      </c>
      <c r="AO433" s="1404">
        <v>46327</v>
      </c>
      <c r="AP433" s="1404">
        <v>46328</v>
      </c>
      <c r="AQ433" s="1404">
        <v>46329</v>
      </c>
      <c r="AR433" s="1044"/>
      <c r="AS433" s="1034" t="s">
        <v>16625</v>
      </c>
      <c r="AT433" s="1034" t="s">
        <v>16628</v>
      </c>
      <c r="AU433" s="1034" t="s">
        <v>16627</v>
      </c>
      <c r="AV433" s="1034">
        <v>1.1204892</v>
      </c>
    </row>
    <row r="434" spans="1:48">
      <c r="A434" s="1030">
        <v>46033</v>
      </c>
      <c r="B434" s="1031" t="s">
        <v>220</v>
      </c>
      <c r="C434" s="1031" t="s">
        <v>16515</v>
      </c>
      <c r="D434" s="1032"/>
      <c r="E434" s="1033" t="s">
        <v>478</v>
      </c>
      <c r="F434" s="1034" t="s">
        <v>16544</v>
      </c>
      <c r="G434" s="1034">
        <v>650</v>
      </c>
      <c r="H434" s="1034" t="s">
        <v>959</v>
      </c>
      <c r="I434" s="1035">
        <v>5</v>
      </c>
      <c r="J434" s="1038">
        <v>11</v>
      </c>
      <c r="K434" s="1036">
        <v>0</v>
      </c>
      <c r="L434" s="1037">
        <v>7492</v>
      </c>
      <c r="M434" s="1039">
        <v>8555</v>
      </c>
      <c r="N434" s="1038">
        <v>7</v>
      </c>
      <c r="O434" s="1036">
        <v>0</v>
      </c>
      <c r="P434" s="1037">
        <v>7102</v>
      </c>
      <c r="Q434" s="1039">
        <v>7963</v>
      </c>
      <c r="R434" s="1038">
        <v>21</v>
      </c>
      <c r="S434" s="1036">
        <v>0</v>
      </c>
      <c r="T434" s="1037">
        <v>7171</v>
      </c>
      <c r="U434" s="1039">
        <v>7932</v>
      </c>
      <c r="V434" s="1038">
        <v>29</v>
      </c>
      <c r="W434" s="1036">
        <v>0</v>
      </c>
      <c r="X434" s="1037">
        <v>7021</v>
      </c>
      <c r="Y434" s="1039">
        <v>7897</v>
      </c>
      <c r="Z434" s="1040">
        <v>1.5157894736842106</v>
      </c>
      <c r="AA434" s="1040">
        <v>22.666666666666668</v>
      </c>
      <c r="AB434" s="1199">
        <v>1</v>
      </c>
      <c r="AC434" s="1040">
        <v>76.416250000000005</v>
      </c>
      <c r="AD434" s="1040">
        <v>2.8333333333333335</v>
      </c>
      <c r="AE434" s="1040">
        <v>2.8333333333333335</v>
      </c>
      <c r="AF434" s="1041" t="s">
        <v>213</v>
      </c>
      <c r="AG434" s="1041">
        <v>1</v>
      </c>
      <c r="AH434" s="1042" t="s">
        <v>16286</v>
      </c>
      <c r="AI434" s="1060" t="s">
        <v>642</v>
      </c>
      <c r="AJ434" s="1238" t="s">
        <v>16267</v>
      </c>
      <c r="AK434" s="1239" t="s">
        <v>15469</v>
      </c>
      <c r="AL434" s="1060">
        <v>54</v>
      </c>
      <c r="AM434" s="1404">
        <v>46007</v>
      </c>
      <c r="AN434" s="1404">
        <v>46010</v>
      </c>
      <c r="AO434" s="1404"/>
      <c r="AP434" s="1404"/>
      <c r="AQ434" s="1404"/>
      <c r="AR434" s="1044"/>
      <c r="AS434" s="1034" t="s">
        <v>16625</v>
      </c>
      <c r="AT434" s="1034" t="s">
        <v>16628</v>
      </c>
      <c r="AU434" s="1034" t="s">
        <v>16627</v>
      </c>
      <c r="AV434" s="1034">
        <v>1.2874609800000001</v>
      </c>
    </row>
    <row r="435" spans="1:48">
      <c r="A435" s="1030">
        <v>46033</v>
      </c>
      <c r="B435" s="1031" t="s">
        <v>221</v>
      </c>
      <c r="C435" s="1031" t="s">
        <v>645</v>
      </c>
      <c r="D435" s="1032"/>
      <c r="E435" s="1033" t="s">
        <v>420</v>
      </c>
      <c r="F435" s="1034" t="s">
        <v>420</v>
      </c>
      <c r="G435" s="1034" t="s">
        <v>420</v>
      </c>
      <c r="H435" s="1034" t="s">
        <v>420</v>
      </c>
      <c r="I435" s="1035" t="s">
        <v>420</v>
      </c>
      <c r="J435" s="1038"/>
      <c r="K435" s="1036"/>
      <c r="L435" s="1037" t="s">
        <v>645</v>
      </c>
      <c r="M435" s="1039"/>
      <c r="N435" s="1038"/>
      <c r="O435" s="1036"/>
      <c r="P435" s="1037" t="s">
        <v>645</v>
      </c>
      <c r="Q435" s="1039"/>
      <c r="R435" s="1038"/>
      <c r="S435" s="1036"/>
      <c r="T435" s="1037" t="s">
        <v>645</v>
      </c>
      <c r="U435" s="1039"/>
      <c r="V435" s="1038"/>
      <c r="W435" s="1036"/>
      <c r="X435" s="1037" t="s">
        <v>645</v>
      </c>
      <c r="Y435" s="1039"/>
      <c r="Z435" s="1040" t="s">
        <v>420</v>
      </c>
      <c r="AA435" s="1040" t="s">
        <v>645</v>
      </c>
      <c r="AB435" s="1199" t="s">
        <v>420</v>
      </c>
      <c r="AC435" s="1040" t="s">
        <v>420</v>
      </c>
      <c r="AD435" s="1040" t="s">
        <v>420</v>
      </c>
      <c r="AE435" s="1040" t="s">
        <v>420</v>
      </c>
      <c r="AF435" s="1041" t="s">
        <v>213</v>
      </c>
      <c r="AG435" s="1041">
        <v>1</v>
      </c>
      <c r="AH435" s="1042" t="s">
        <v>16288</v>
      </c>
      <c r="AI435" s="1060" t="s">
        <v>862</v>
      </c>
      <c r="AJ435" s="1238" t="s">
        <v>16292</v>
      </c>
      <c r="AK435" s="1239" t="s">
        <v>15482</v>
      </c>
      <c r="AL435" s="1060"/>
      <c r="AM435" s="1404"/>
      <c r="AN435" s="1404"/>
      <c r="AO435" s="1404"/>
      <c r="AP435" s="1404"/>
      <c r="AQ435" s="1404"/>
      <c r="AR435" s="1044"/>
      <c r="AS435" s="1034" t="s">
        <v>16625</v>
      </c>
      <c r="AT435" s="1034" t="s">
        <v>16628</v>
      </c>
      <c r="AU435" s="1034" t="s">
        <v>420</v>
      </c>
      <c r="AV435" s="1034" t="s">
        <v>420</v>
      </c>
    </row>
    <row r="436" spans="1:48">
      <c r="A436" s="1030">
        <v>46033</v>
      </c>
      <c r="B436" s="1031" t="s">
        <v>222</v>
      </c>
      <c r="C436" s="1031" t="s">
        <v>16140</v>
      </c>
      <c r="D436" s="1032"/>
      <c r="E436" s="1033" t="s">
        <v>455</v>
      </c>
      <c r="F436" s="1034" t="s">
        <v>16101</v>
      </c>
      <c r="G436" s="1034">
        <v>800</v>
      </c>
      <c r="H436" s="1034" t="s">
        <v>876</v>
      </c>
      <c r="I436" s="1035">
        <v>5</v>
      </c>
      <c r="J436" s="1038">
        <v>9</v>
      </c>
      <c r="K436" s="1036">
        <v>0</v>
      </c>
      <c r="L436" s="1037">
        <v>8935</v>
      </c>
      <c r="M436" s="1039">
        <v>8604</v>
      </c>
      <c r="N436" s="1038">
        <v>26</v>
      </c>
      <c r="O436" s="1036">
        <v>0</v>
      </c>
      <c r="P436" s="1037">
        <v>8566</v>
      </c>
      <c r="Q436" s="1039">
        <v>7903</v>
      </c>
      <c r="R436" s="1038">
        <v>12</v>
      </c>
      <c r="S436" s="1036">
        <v>0</v>
      </c>
      <c r="T436" s="1037">
        <v>8670</v>
      </c>
      <c r="U436" s="1039">
        <v>8433</v>
      </c>
      <c r="V436" s="1038">
        <v>20</v>
      </c>
      <c r="W436" s="1036">
        <v>0</v>
      </c>
      <c r="X436" s="1037">
        <v>8744</v>
      </c>
      <c r="Y436" s="1039">
        <v>8788</v>
      </c>
      <c r="Z436" s="1040">
        <v>1.8701298701298701</v>
      </c>
      <c r="AA436" s="1040">
        <v>22.333333333333332</v>
      </c>
      <c r="AB436" s="1199">
        <v>1</v>
      </c>
      <c r="AC436" s="1040">
        <v>85.803749999999994</v>
      </c>
      <c r="AD436" s="1040">
        <v>2.7916666666666665</v>
      </c>
      <c r="AE436" s="1040">
        <v>2.7916666666666665</v>
      </c>
      <c r="AF436" s="1041" t="s">
        <v>213</v>
      </c>
      <c r="AG436" s="1041">
        <v>1</v>
      </c>
      <c r="AH436" s="1042" t="s">
        <v>16288</v>
      </c>
      <c r="AI436" s="1060" t="s">
        <v>862</v>
      </c>
      <c r="AJ436" s="1238" t="s">
        <v>16292</v>
      </c>
      <c r="AK436" s="1200" t="s">
        <v>15482</v>
      </c>
      <c r="AL436" s="1060">
        <v>53</v>
      </c>
      <c r="AM436" s="1404">
        <v>45995</v>
      </c>
      <c r="AN436" s="1404">
        <v>45996</v>
      </c>
      <c r="AO436" s="1404">
        <v>45999</v>
      </c>
      <c r="AP436" s="1404"/>
      <c r="AQ436" s="1404"/>
      <c r="AR436" s="1044"/>
      <c r="AS436" s="1034" t="s">
        <v>16625</v>
      </c>
      <c r="AT436" s="1034" t="s">
        <v>16628</v>
      </c>
      <c r="AU436" s="1034" t="s">
        <v>16627</v>
      </c>
      <c r="AV436" s="1034">
        <v>1.7792265599999999</v>
      </c>
    </row>
    <row r="437" spans="1:48">
      <c r="A437" s="1030">
        <v>46033</v>
      </c>
      <c r="B437" s="1031" t="s">
        <v>223</v>
      </c>
      <c r="C437" s="1031" t="s">
        <v>16496</v>
      </c>
      <c r="D437" s="1032"/>
      <c r="E437" s="1033" t="s">
        <v>1877</v>
      </c>
      <c r="F437" s="1034" t="s">
        <v>16497</v>
      </c>
      <c r="G437" s="1034">
        <v>500</v>
      </c>
      <c r="H437" s="1034" t="s">
        <v>1237</v>
      </c>
      <c r="I437" s="1035">
        <v>3.7</v>
      </c>
      <c r="J437" s="1038">
        <v>5</v>
      </c>
      <c r="K437" s="1036">
        <v>0</v>
      </c>
      <c r="L437" s="1037">
        <v>7591</v>
      </c>
      <c r="M437" s="1039">
        <v>8581</v>
      </c>
      <c r="N437" s="1038">
        <v>8</v>
      </c>
      <c r="O437" s="1036">
        <v>0</v>
      </c>
      <c r="P437" s="1037">
        <v>7609</v>
      </c>
      <c r="Q437" s="1039">
        <v>8241</v>
      </c>
      <c r="R437" s="1038">
        <v>11</v>
      </c>
      <c r="S437" s="1036">
        <v>1</v>
      </c>
      <c r="T437" s="1037">
        <v>7603</v>
      </c>
      <c r="U437" s="1039">
        <v>8325</v>
      </c>
      <c r="V437" s="1038">
        <v>16</v>
      </c>
      <c r="W437" s="1036">
        <v>0</v>
      </c>
      <c r="X437" s="1037">
        <v>7677</v>
      </c>
      <c r="Y437" s="1039">
        <v>8302</v>
      </c>
      <c r="Z437" s="1040">
        <v>1.5982241953385128</v>
      </c>
      <c r="AA437" s="1040">
        <v>13.333333333333334</v>
      </c>
      <c r="AB437" s="1199">
        <v>0.99699185363247866</v>
      </c>
      <c r="AC437" s="1040">
        <v>79.911249999999995</v>
      </c>
      <c r="AD437" s="1040">
        <v>1.6666666666666667</v>
      </c>
      <c r="AE437" s="1040">
        <v>1.625</v>
      </c>
      <c r="AF437" s="1041" t="s">
        <v>213</v>
      </c>
      <c r="AG437" s="1041">
        <v>1</v>
      </c>
      <c r="AH437" s="1042" t="s">
        <v>16259</v>
      </c>
      <c r="AI437" s="1060" t="s">
        <v>655</v>
      </c>
      <c r="AJ437" s="1060" t="s">
        <v>16263</v>
      </c>
      <c r="AK437" s="1200" t="s">
        <v>667</v>
      </c>
      <c r="AL437" s="1060">
        <v>8</v>
      </c>
      <c r="AM437" s="1406">
        <v>45957</v>
      </c>
      <c r="AN437" s="1404">
        <v>45959</v>
      </c>
      <c r="AO437" s="1404">
        <v>45960</v>
      </c>
      <c r="AP437" s="1404">
        <v>45961</v>
      </c>
      <c r="AQ437" s="1404">
        <v>45964</v>
      </c>
      <c r="AR437" s="1044"/>
      <c r="AS437" s="1034" t="s">
        <v>16625</v>
      </c>
      <c r="AT437" s="1034" t="s">
        <v>16628</v>
      </c>
      <c r="AU437" s="1034" t="s">
        <v>16627</v>
      </c>
      <c r="AV437" s="1034">
        <v>1.0356497999999998</v>
      </c>
    </row>
    <row r="438" spans="1:48">
      <c r="A438" s="1030">
        <v>46033</v>
      </c>
      <c r="B438" s="1031" t="s">
        <v>224</v>
      </c>
      <c r="C438" s="1031" t="s">
        <v>16511</v>
      </c>
      <c r="D438" s="1032" t="s">
        <v>646</v>
      </c>
      <c r="E438" s="1033" t="s">
        <v>471</v>
      </c>
      <c r="F438" s="1034" t="s">
        <v>15867</v>
      </c>
      <c r="G438" s="1034">
        <v>700</v>
      </c>
      <c r="H438" s="1034" t="s">
        <v>879</v>
      </c>
      <c r="I438" s="1035">
        <v>5</v>
      </c>
      <c r="J438" s="1038">
        <v>40</v>
      </c>
      <c r="K438" s="1036">
        <v>0</v>
      </c>
      <c r="L438" s="1037">
        <v>8176</v>
      </c>
      <c r="M438" s="1039">
        <v>8339</v>
      </c>
      <c r="N438" s="1038">
        <v>22</v>
      </c>
      <c r="O438" s="1036">
        <v>0</v>
      </c>
      <c r="P438" s="1037">
        <v>8697</v>
      </c>
      <c r="Q438" s="1039">
        <v>8777</v>
      </c>
      <c r="R438" s="1038">
        <v>16</v>
      </c>
      <c r="S438" s="1036">
        <v>6</v>
      </c>
      <c r="T438" s="1037">
        <v>8657</v>
      </c>
      <c r="U438" s="1039">
        <v>8784</v>
      </c>
      <c r="V438" s="1038">
        <v>52</v>
      </c>
      <c r="W438" s="1036">
        <v>6</v>
      </c>
      <c r="X438" s="1037">
        <v>8390</v>
      </c>
      <c r="Y438" s="1039">
        <v>8468</v>
      </c>
      <c r="Z438" s="1040">
        <v>3.2727272727272729</v>
      </c>
      <c r="AA438" s="1040">
        <v>21.666666666666668</v>
      </c>
      <c r="AB438" s="1199">
        <v>0.98237179487179482</v>
      </c>
      <c r="AC438" s="1040">
        <v>85.36</v>
      </c>
      <c r="AD438" s="1040">
        <v>2.7083333333333335</v>
      </c>
      <c r="AE438" s="1040">
        <v>2.4583333333333335</v>
      </c>
      <c r="AF438" s="1041" t="s">
        <v>213</v>
      </c>
      <c r="AG438" s="1041">
        <v>0.5</v>
      </c>
      <c r="AH438" s="1042" t="s">
        <v>16259</v>
      </c>
      <c r="AI438" s="1060" t="s">
        <v>655</v>
      </c>
      <c r="AJ438" s="1060" t="s">
        <v>16263</v>
      </c>
      <c r="AK438" s="1200" t="s">
        <v>667</v>
      </c>
      <c r="AL438" s="1060">
        <v>50</v>
      </c>
      <c r="AM438" s="1404">
        <v>46019</v>
      </c>
      <c r="AN438" s="1404">
        <v>46020</v>
      </c>
      <c r="AO438" s="1404">
        <v>46021</v>
      </c>
      <c r="AP438" s="1404">
        <v>46023</v>
      </c>
      <c r="AQ438" s="1404">
        <v>46024</v>
      </c>
      <c r="AR438" s="1044"/>
      <c r="AS438" s="1034" t="s">
        <v>16629</v>
      </c>
      <c r="AT438" s="1034" t="s">
        <v>16628</v>
      </c>
      <c r="AU438" s="1034" t="s">
        <v>16627</v>
      </c>
      <c r="AV438" s="1034">
        <v>1.5487718400000001</v>
      </c>
    </row>
    <row r="439" spans="1:48">
      <c r="A439" s="1030">
        <v>46033</v>
      </c>
      <c r="B439" s="1031" t="s">
        <v>225</v>
      </c>
      <c r="C439" s="1031" t="s">
        <v>16645</v>
      </c>
      <c r="D439" s="1032"/>
      <c r="E439" s="1033" t="s">
        <v>210</v>
      </c>
      <c r="F439" s="1034" t="s">
        <v>16492</v>
      </c>
      <c r="G439" s="1034">
        <v>650</v>
      </c>
      <c r="H439" s="1034" t="s">
        <v>629</v>
      </c>
      <c r="I439" s="1035">
        <v>5</v>
      </c>
      <c r="J439" s="1038">
        <v>10</v>
      </c>
      <c r="K439" s="1036">
        <v>0</v>
      </c>
      <c r="L439" s="1037">
        <v>8817</v>
      </c>
      <c r="M439" s="1039"/>
      <c r="N439" s="1038">
        <v>7</v>
      </c>
      <c r="O439" s="1036">
        <v>0</v>
      </c>
      <c r="P439" s="1037">
        <v>8435</v>
      </c>
      <c r="Q439" s="1039"/>
      <c r="R439" s="1038">
        <v>14</v>
      </c>
      <c r="S439" s="1036">
        <v>3</v>
      </c>
      <c r="T439" s="1037">
        <v>8304</v>
      </c>
      <c r="U439" s="1039"/>
      <c r="V439" s="1038">
        <v>11</v>
      </c>
      <c r="W439" s="1036">
        <v>3</v>
      </c>
      <c r="X439" s="1037">
        <v>8739</v>
      </c>
      <c r="Y439" s="1039"/>
      <c r="Z439" s="1040">
        <v>3.0638297872340425</v>
      </c>
      <c r="AA439" s="1040">
        <v>28</v>
      </c>
      <c r="AB439" s="1199">
        <v>0.9905849358974359</v>
      </c>
      <c r="AC439" s="1040">
        <v>85.737499999999997</v>
      </c>
      <c r="AD439" s="1040">
        <v>3.5</v>
      </c>
      <c r="AE439" s="1040">
        <v>3</v>
      </c>
      <c r="AF439" s="1041" t="s">
        <v>213</v>
      </c>
      <c r="AG439" s="1041">
        <v>2</v>
      </c>
      <c r="AH439" s="1042" t="s">
        <v>16297</v>
      </c>
      <c r="AI439" s="1060" t="s">
        <v>845</v>
      </c>
      <c r="AJ439" s="1060" t="s">
        <v>16273</v>
      </c>
      <c r="AK439" s="1200" t="s">
        <v>650</v>
      </c>
      <c r="AL439" s="1060">
        <v>50</v>
      </c>
      <c r="AM439" s="1404">
        <v>46019</v>
      </c>
      <c r="AN439" s="1404">
        <v>46021</v>
      </c>
      <c r="AO439" s="1404"/>
      <c r="AP439" s="1404"/>
      <c r="AQ439" s="1404"/>
      <c r="AR439" s="1044"/>
      <c r="AS439" s="1034" t="s">
        <v>16625</v>
      </c>
      <c r="AT439" s="1034" t="s">
        <v>16626</v>
      </c>
      <c r="AU439" s="1034" t="s">
        <v>16630</v>
      </c>
      <c r="AV439" s="1034">
        <v>1.4445053999999999</v>
      </c>
    </row>
    <row r="440" spans="1:48">
      <c r="A440" s="1030">
        <v>46033</v>
      </c>
      <c r="B440" s="1031" t="s">
        <v>225</v>
      </c>
      <c r="C440" s="1031" t="s">
        <v>16646</v>
      </c>
      <c r="D440" s="1032"/>
      <c r="E440" s="1033" t="s">
        <v>210</v>
      </c>
      <c r="F440" s="1034" t="s">
        <v>16492</v>
      </c>
      <c r="G440" s="1034">
        <v>670</v>
      </c>
      <c r="H440" s="1034" t="s">
        <v>16586</v>
      </c>
      <c r="I440" s="1035">
        <v>5</v>
      </c>
      <c r="J440" s="1038">
        <v>8</v>
      </c>
      <c r="K440" s="1036">
        <v>0</v>
      </c>
      <c r="L440" s="1037"/>
      <c r="M440" s="1039">
        <v>9295</v>
      </c>
      <c r="N440" s="1038">
        <v>4</v>
      </c>
      <c r="O440" s="1036">
        <v>0</v>
      </c>
      <c r="P440" s="1037"/>
      <c r="Q440" s="1039">
        <v>9318</v>
      </c>
      <c r="R440" s="1038">
        <v>6</v>
      </c>
      <c r="S440" s="1036">
        <v>2</v>
      </c>
      <c r="T440" s="1037"/>
      <c r="U440" s="1039">
        <v>9405</v>
      </c>
      <c r="V440" s="1038">
        <v>12</v>
      </c>
      <c r="W440" s="1036">
        <v>0</v>
      </c>
      <c r="X440" s="1037"/>
      <c r="Y440" s="1039">
        <v>9131</v>
      </c>
      <c r="Z440" s="1040">
        <v>3.1236442516268981</v>
      </c>
      <c r="AA440" s="1040">
        <v>20</v>
      </c>
      <c r="AB440" s="1199">
        <v>0.99692174145299151</v>
      </c>
      <c r="AC440" s="1040">
        <v>92.872500000000002</v>
      </c>
      <c r="AD440" s="1040">
        <v>2.5</v>
      </c>
      <c r="AE440" s="1040">
        <v>2.3333333333333335</v>
      </c>
      <c r="AF440" s="1041" t="s">
        <v>213</v>
      </c>
      <c r="AG440" s="1041">
        <v>2</v>
      </c>
      <c r="AH440" s="1042" t="s">
        <v>16297</v>
      </c>
      <c r="AI440" s="1060" t="s">
        <v>845</v>
      </c>
      <c r="AJ440" s="1060" t="s">
        <v>16273</v>
      </c>
      <c r="AK440" s="1200" t="s">
        <v>650</v>
      </c>
      <c r="AL440" s="1060">
        <v>50</v>
      </c>
      <c r="AM440" s="1404">
        <v>46020</v>
      </c>
      <c r="AN440" s="1404">
        <v>46021</v>
      </c>
      <c r="AO440" s="1404"/>
      <c r="AP440" s="1404"/>
      <c r="AQ440" s="1404"/>
      <c r="AR440" s="1044"/>
      <c r="AS440" s="1034" t="s">
        <v>16625</v>
      </c>
      <c r="AT440" s="1034" t="s">
        <v>16626</v>
      </c>
      <c r="AU440" s="1034" t="s">
        <v>16630</v>
      </c>
      <c r="AV440" s="1034">
        <v>1.6128609839999999</v>
      </c>
    </row>
    <row r="441" spans="1:48">
      <c r="A441" s="1030">
        <v>46033</v>
      </c>
      <c r="B441" s="1031" t="s">
        <v>226</v>
      </c>
      <c r="C441" s="1031" t="s">
        <v>16591</v>
      </c>
      <c r="D441" s="1032" t="s">
        <v>16644</v>
      </c>
      <c r="E441" s="1033" t="s">
        <v>738</v>
      </c>
      <c r="F441" s="1034" t="s">
        <v>16535</v>
      </c>
      <c r="G441" s="1034">
        <v>650</v>
      </c>
      <c r="H441" s="1034" t="s">
        <v>977</v>
      </c>
      <c r="I441" s="1035">
        <v>4</v>
      </c>
      <c r="J441" s="1038">
        <v>17</v>
      </c>
      <c r="K441" s="1036">
        <v>0</v>
      </c>
      <c r="L441" s="1037">
        <v>8543</v>
      </c>
      <c r="M441" s="1039">
        <v>9306</v>
      </c>
      <c r="N441" s="1038">
        <v>18</v>
      </c>
      <c r="O441" s="1036">
        <v>0</v>
      </c>
      <c r="P441" s="1037">
        <v>8581</v>
      </c>
      <c r="Q441" s="1039">
        <v>8872</v>
      </c>
      <c r="R441" s="1038">
        <v>6</v>
      </c>
      <c r="S441" s="1036">
        <v>0</v>
      </c>
      <c r="T441" s="1037">
        <v>8630</v>
      </c>
      <c r="U441" s="1039">
        <v>9099</v>
      </c>
      <c r="V441" s="1038">
        <v>27</v>
      </c>
      <c r="W441" s="1036">
        <v>3</v>
      </c>
      <c r="X441" s="1037">
        <v>8186</v>
      </c>
      <c r="Y441" s="1039">
        <v>9299</v>
      </c>
      <c r="Z441" s="1040">
        <v>2.5263157894736841</v>
      </c>
      <c r="AA441" s="1040">
        <v>22.666666666666668</v>
      </c>
      <c r="AB441" s="1199">
        <v>0.99429086538461542</v>
      </c>
      <c r="AC441" s="1040">
        <v>88.144999999999996</v>
      </c>
      <c r="AD441" s="1040">
        <v>2.8333333333333335</v>
      </c>
      <c r="AE441" s="1040">
        <v>2.7083333333333335</v>
      </c>
      <c r="AF441" s="1041" t="s">
        <v>213</v>
      </c>
      <c r="AG441" s="1041">
        <v>1</v>
      </c>
      <c r="AH441" s="1042" t="s">
        <v>16297</v>
      </c>
      <c r="AI441" s="1060" t="s">
        <v>845</v>
      </c>
      <c r="AJ441" s="1060" t="s">
        <v>16273</v>
      </c>
      <c r="AK441" s="1200" t="s">
        <v>650</v>
      </c>
      <c r="AL441" s="1060">
        <v>49</v>
      </c>
      <c r="AM441" s="1404">
        <v>45999</v>
      </c>
      <c r="AN441" s="1404">
        <v>46000</v>
      </c>
      <c r="AO441" s="1404">
        <v>46002</v>
      </c>
      <c r="AP441" s="1404">
        <v>46003</v>
      </c>
      <c r="AQ441" s="1404"/>
      <c r="AR441" s="1044"/>
      <c r="AS441" s="1034" t="s">
        <v>16625</v>
      </c>
      <c r="AT441" s="1034" t="s">
        <v>16628</v>
      </c>
      <c r="AU441" s="1034" t="s">
        <v>16632</v>
      </c>
      <c r="AV441" s="1034">
        <v>1.9800892800000001</v>
      </c>
    </row>
    <row r="442" spans="1:48">
      <c r="A442" s="1030">
        <v>46033</v>
      </c>
      <c r="B442" s="1031" t="s">
        <v>227</v>
      </c>
      <c r="C442" s="1031" t="s">
        <v>16648</v>
      </c>
      <c r="D442" s="1032"/>
      <c r="E442" s="1033" t="s">
        <v>299</v>
      </c>
      <c r="F442" s="1034" t="s">
        <v>16581</v>
      </c>
      <c r="G442" s="1034">
        <v>700</v>
      </c>
      <c r="H442" s="1034" t="s">
        <v>16053</v>
      </c>
      <c r="I442" s="1035">
        <v>5</v>
      </c>
      <c r="J442" s="1038">
        <v>15</v>
      </c>
      <c r="K442" s="1036">
        <v>0</v>
      </c>
      <c r="L442" s="1037">
        <v>8758</v>
      </c>
      <c r="M442" s="1039">
        <v>8759</v>
      </c>
      <c r="N442" s="1038">
        <v>27</v>
      </c>
      <c r="O442" s="1036">
        <v>0</v>
      </c>
      <c r="P442" s="1037">
        <v>8437</v>
      </c>
      <c r="Q442" s="1039">
        <v>9033</v>
      </c>
      <c r="R442" s="1038">
        <v>27</v>
      </c>
      <c r="S442" s="1036">
        <v>0</v>
      </c>
      <c r="T442" s="1037">
        <v>8198</v>
      </c>
      <c r="U442" s="1039">
        <v>9098</v>
      </c>
      <c r="V442" s="1038">
        <v>24</v>
      </c>
      <c r="W442" s="1036">
        <v>0</v>
      </c>
      <c r="X442" s="1037">
        <v>8385</v>
      </c>
      <c r="Y442" s="1039">
        <v>9301</v>
      </c>
      <c r="Z442" s="1040">
        <v>2.2187981510015407</v>
      </c>
      <c r="AA442" s="1040">
        <v>31</v>
      </c>
      <c r="AB442" s="1199">
        <v>1</v>
      </c>
      <c r="AC442" s="1040">
        <v>87.461250000000007</v>
      </c>
      <c r="AD442" s="1040">
        <v>3.875</v>
      </c>
      <c r="AE442" s="1040">
        <v>3.875</v>
      </c>
      <c r="AF442" s="1041" t="s">
        <v>213</v>
      </c>
      <c r="AG442" s="1041">
        <v>1</v>
      </c>
      <c r="AH442" s="1042" t="s">
        <v>16288</v>
      </c>
      <c r="AI442" s="1060" t="s">
        <v>862</v>
      </c>
      <c r="AJ442" s="1238" t="s">
        <v>16292</v>
      </c>
      <c r="AK442" s="1200" t="s">
        <v>15482</v>
      </c>
      <c r="AL442" s="1060">
        <v>50</v>
      </c>
      <c r="AM442" s="1404">
        <v>46009</v>
      </c>
      <c r="AN442" s="1404">
        <v>46011</v>
      </c>
      <c r="AO442" s="1404">
        <v>46013</v>
      </c>
      <c r="AP442" s="1404">
        <v>46014</v>
      </c>
      <c r="AQ442" s="1404"/>
      <c r="AR442" s="1044"/>
      <c r="AS442" s="1034" t="s">
        <v>16625</v>
      </c>
      <c r="AT442" s="1034" t="s">
        <v>16628</v>
      </c>
      <c r="AU442" s="1034" t="s">
        <v>16632</v>
      </c>
      <c r="AV442" s="1034">
        <v>2.1158625600000001</v>
      </c>
    </row>
    <row r="443" spans="1:48">
      <c r="A443" s="1030">
        <v>46033</v>
      </c>
      <c r="B443" s="1031" t="s">
        <v>228</v>
      </c>
      <c r="C443" s="1031" t="s">
        <v>16577</v>
      </c>
      <c r="D443" s="1032"/>
      <c r="E443" s="1033" t="s">
        <v>1877</v>
      </c>
      <c r="F443" s="1034" t="s">
        <v>16497</v>
      </c>
      <c r="G443" s="1034">
        <v>500</v>
      </c>
      <c r="H443" s="1034" t="s">
        <v>634</v>
      </c>
      <c r="I443" s="1035">
        <v>3.7</v>
      </c>
      <c r="J443" s="1038">
        <v>11</v>
      </c>
      <c r="K443" s="1036">
        <v>0</v>
      </c>
      <c r="L443" s="1037">
        <v>8767</v>
      </c>
      <c r="M443" s="1039">
        <v>8927</v>
      </c>
      <c r="N443" s="1038">
        <v>10</v>
      </c>
      <c r="O443" s="1036">
        <v>0</v>
      </c>
      <c r="P443" s="1037">
        <v>8873</v>
      </c>
      <c r="Q443" s="1039">
        <v>8952</v>
      </c>
      <c r="R443" s="1038">
        <v>6</v>
      </c>
      <c r="S443" s="1036">
        <v>0</v>
      </c>
      <c r="T443" s="1037">
        <v>8716</v>
      </c>
      <c r="U443" s="1039">
        <v>8900</v>
      </c>
      <c r="V443" s="1038">
        <v>29</v>
      </c>
      <c r="W443" s="1036">
        <v>1</v>
      </c>
      <c r="X443" s="1037">
        <v>8290</v>
      </c>
      <c r="Y443" s="1039">
        <v>8853</v>
      </c>
      <c r="Z443" s="1040">
        <v>1.6089385474860336</v>
      </c>
      <c r="AA443" s="1040">
        <v>18.666666666666668</v>
      </c>
      <c r="AB443" s="1199">
        <v>0.99701188568376065</v>
      </c>
      <c r="AC443" s="1040">
        <v>87.847499999999997</v>
      </c>
      <c r="AD443" s="1040">
        <v>2.3333333333333335</v>
      </c>
      <c r="AE443" s="1040">
        <v>2.2916666666666665</v>
      </c>
      <c r="AF443" s="1041" t="s">
        <v>213</v>
      </c>
      <c r="AG443" s="1041">
        <v>1</v>
      </c>
      <c r="AH443" s="1042" t="s">
        <v>16288</v>
      </c>
      <c r="AI443" s="1060" t="s">
        <v>862</v>
      </c>
      <c r="AJ443" s="1238" t="s">
        <v>16292</v>
      </c>
      <c r="AK443" s="1200" t="s">
        <v>15482</v>
      </c>
      <c r="AL443" s="1203">
        <v>8</v>
      </c>
      <c r="AM443" s="1404">
        <v>45959</v>
      </c>
      <c r="AN443" s="1404">
        <v>45960</v>
      </c>
      <c r="AO443" s="1404">
        <v>45963</v>
      </c>
      <c r="AP443" s="1404"/>
      <c r="AQ443" s="1404"/>
      <c r="AR443" s="1044"/>
      <c r="AS443" s="1034" t="s">
        <v>16625</v>
      </c>
      <c r="AT443" s="1034" t="s">
        <v>16628</v>
      </c>
      <c r="AU443" s="1034" t="s">
        <v>16627</v>
      </c>
      <c r="AV443" s="1034">
        <v>1.1385035999999999</v>
      </c>
    </row>
    <row r="444" spans="1:48">
      <c r="A444" s="1030">
        <v>46033</v>
      </c>
      <c r="B444" s="1031" t="s">
        <v>229</v>
      </c>
      <c r="C444" s="1031" t="s">
        <v>16571</v>
      </c>
      <c r="D444" s="1032"/>
      <c r="E444" s="1033" t="s">
        <v>829</v>
      </c>
      <c r="F444" s="1034" t="s">
        <v>16573</v>
      </c>
      <c r="G444" s="1034">
        <v>670</v>
      </c>
      <c r="H444" s="1034" t="s">
        <v>699</v>
      </c>
      <c r="I444" s="1035">
        <v>5</v>
      </c>
      <c r="J444" s="1038">
        <v>11</v>
      </c>
      <c r="K444" s="1036">
        <v>1</v>
      </c>
      <c r="L444" s="1037">
        <v>8381</v>
      </c>
      <c r="M444" s="1039">
        <v>9266</v>
      </c>
      <c r="N444" s="1038">
        <v>10</v>
      </c>
      <c r="O444" s="1036">
        <v>0</v>
      </c>
      <c r="P444" s="1037">
        <v>8186</v>
      </c>
      <c r="Q444" s="1039">
        <v>9072</v>
      </c>
      <c r="R444" s="1038">
        <v>8</v>
      </c>
      <c r="S444" s="1036">
        <v>0</v>
      </c>
      <c r="T444" s="1037">
        <v>8276</v>
      </c>
      <c r="U444" s="1039">
        <v>8927</v>
      </c>
      <c r="V444" s="1038">
        <v>18</v>
      </c>
      <c r="W444" s="1036">
        <v>0</v>
      </c>
      <c r="X444" s="1037">
        <v>8194</v>
      </c>
      <c r="Y444" s="1039">
        <v>9029</v>
      </c>
      <c r="Z444" s="1040">
        <v>3.1236442516268981</v>
      </c>
      <c r="AA444" s="1040">
        <v>15.666666666666666</v>
      </c>
      <c r="AB444" s="1199">
        <v>0.9984608707264957</v>
      </c>
      <c r="AC444" s="1040">
        <v>86.663749999999993</v>
      </c>
      <c r="AD444" s="1040">
        <v>1.9583333333333333</v>
      </c>
      <c r="AE444" s="1040">
        <v>1.9166666666666667</v>
      </c>
      <c r="AF444" s="1041" t="s">
        <v>213</v>
      </c>
      <c r="AG444" s="1041">
        <v>1</v>
      </c>
      <c r="AH444" s="1042" t="s">
        <v>16288</v>
      </c>
      <c r="AI444" s="1060" t="s">
        <v>862</v>
      </c>
      <c r="AJ444" s="1238" t="s">
        <v>16292</v>
      </c>
      <c r="AK444" s="1200" t="s">
        <v>15482</v>
      </c>
      <c r="AL444" s="1060">
        <v>51</v>
      </c>
      <c r="AM444" s="1404">
        <v>46022</v>
      </c>
      <c r="AN444" s="1404">
        <v>46023</v>
      </c>
      <c r="AO444" s="1404"/>
      <c r="AP444" s="1404"/>
      <c r="AQ444" s="1404"/>
      <c r="AR444" s="1044"/>
      <c r="AS444" s="1034" t="s">
        <v>16625</v>
      </c>
      <c r="AT444" s="1034" t="s">
        <v>16628</v>
      </c>
      <c r="AU444" s="1034" t="s">
        <v>16630</v>
      </c>
      <c r="AV444" s="1034">
        <v>3.0100746960000002</v>
      </c>
    </row>
    <row r="445" spans="1:48">
      <c r="A445" s="1030">
        <v>46033</v>
      </c>
      <c r="B445" s="1031" t="s">
        <v>230</v>
      </c>
      <c r="C445" s="1031" t="s">
        <v>16575</v>
      </c>
      <c r="D445" s="1032"/>
      <c r="E445" s="1033" t="s">
        <v>7355</v>
      </c>
      <c r="F445" s="1034" t="s">
        <v>16576</v>
      </c>
      <c r="G445" s="1034">
        <v>650</v>
      </c>
      <c r="H445" s="1034" t="s">
        <v>459</v>
      </c>
      <c r="I445" s="1035">
        <v>4</v>
      </c>
      <c r="J445" s="1038"/>
      <c r="K445" s="1036"/>
      <c r="L445" s="1037" t="s">
        <v>16268</v>
      </c>
      <c r="M445" s="1039"/>
      <c r="N445" s="1038"/>
      <c r="O445" s="1036"/>
      <c r="P445" s="1037" t="s">
        <v>127</v>
      </c>
      <c r="Q445" s="1039" t="s">
        <v>16112</v>
      </c>
      <c r="R445" s="1038"/>
      <c r="S445" s="1036"/>
      <c r="T445" s="1037" t="s">
        <v>127</v>
      </c>
      <c r="U445" s="1039" t="s">
        <v>16270</v>
      </c>
      <c r="V445" s="1038"/>
      <c r="W445" s="1036"/>
      <c r="X445" s="1037" t="s">
        <v>127</v>
      </c>
      <c r="Y445" s="1039" t="s">
        <v>645</v>
      </c>
      <c r="Z445" s="1040">
        <v>7.5</v>
      </c>
      <c r="AA445" s="1040" t="s">
        <v>127</v>
      </c>
      <c r="AB445" s="1199" t="s">
        <v>420</v>
      </c>
      <c r="AC445" s="1040" t="s">
        <v>420</v>
      </c>
      <c r="AD445" s="1040" t="s">
        <v>420</v>
      </c>
      <c r="AE445" s="1040" t="s">
        <v>420</v>
      </c>
      <c r="AF445" s="1041" t="s">
        <v>213</v>
      </c>
      <c r="AG445" s="1041">
        <v>0.5</v>
      </c>
      <c r="AH445" s="1042" t="s">
        <v>16259</v>
      </c>
      <c r="AI445" s="1060" t="s">
        <v>655</v>
      </c>
      <c r="AJ445" s="1060" t="s">
        <v>16263</v>
      </c>
      <c r="AK445" s="1200" t="s">
        <v>667</v>
      </c>
      <c r="AL445" s="1060">
        <v>52</v>
      </c>
      <c r="AM445" s="1404">
        <v>46025</v>
      </c>
      <c r="AN445" s="1404">
        <v>46026</v>
      </c>
      <c r="AO445" s="1404">
        <v>46027</v>
      </c>
      <c r="AP445" s="1404">
        <v>46028</v>
      </c>
      <c r="AQ445" s="1404"/>
      <c r="AR445" s="1044"/>
      <c r="AS445" s="1034" t="s">
        <v>16629</v>
      </c>
      <c r="AT445" s="1034" t="s">
        <v>16628</v>
      </c>
      <c r="AU445" s="1034" t="s">
        <v>16630</v>
      </c>
      <c r="AV445" s="1034" t="s">
        <v>420</v>
      </c>
    </row>
    <row r="446" spans="1:48">
      <c r="A446" s="1030">
        <v>46033</v>
      </c>
      <c r="B446" s="1031" t="s">
        <v>231</v>
      </c>
      <c r="C446" s="1031" t="s">
        <v>16642</v>
      </c>
      <c r="D446" s="1032" t="s">
        <v>16291</v>
      </c>
      <c r="E446" s="1033" t="s">
        <v>473</v>
      </c>
      <c r="F446" s="1034" t="s">
        <v>16538</v>
      </c>
      <c r="G446" s="1034">
        <v>600</v>
      </c>
      <c r="H446" s="1034" t="s">
        <v>16152</v>
      </c>
      <c r="I446" s="1035">
        <v>5.5</v>
      </c>
      <c r="J446" s="1038">
        <v>22</v>
      </c>
      <c r="K446" s="1036">
        <v>1</v>
      </c>
      <c r="L446" s="1037">
        <v>5980</v>
      </c>
      <c r="M446" s="1039"/>
      <c r="N446" s="1038">
        <v>8</v>
      </c>
      <c r="O446" s="1036">
        <v>3</v>
      </c>
      <c r="P446" s="1037">
        <v>6010</v>
      </c>
      <c r="Q446" s="1039"/>
      <c r="R446" s="1038">
        <v>14</v>
      </c>
      <c r="S446" s="1036">
        <v>1</v>
      </c>
      <c r="T446" s="1037">
        <v>5860</v>
      </c>
      <c r="U446" s="1039"/>
      <c r="V446" s="1038">
        <v>23</v>
      </c>
      <c r="W446" s="1036">
        <v>7</v>
      </c>
      <c r="X446" s="1037">
        <v>5610</v>
      </c>
      <c r="Y446" s="1039"/>
      <c r="Z446" s="1040">
        <v>5.070422535211268</v>
      </c>
      <c r="AA446" s="1040">
        <v>22.333333333333332</v>
      </c>
      <c r="AB446" s="1199">
        <v>0.98862179487179491</v>
      </c>
      <c r="AC446" s="1040">
        <v>58.65</v>
      </c>
      <c r="AD446" s="1040">
        <v>2.7916666666666665</v>
      </c>
      <c r="AE446" s="1040">
        <v>2.2916666666666665</v>
      </c>
      <c r="AF446" s="1041" t="s">
        <v>232</v>
      </c>
      <c r="AG446" s="1041">
        <v>1</v>
      </c>
      <c r="AH446" s="1042" t="s">
        <v>16297</v>
      </c>
      <c r="AI446" s="1060" t="s">
        <v>845</v>
      </c>
      <c r="AJ446" s="1060" t="s">
        <v>16273</v>
      </c>
      <c r="AK446" s="1200" t="s">
        <v>650</v>
      </c>
      <c r="AL446" s="1060">
        <v>55</v>
      </c>
      <c r="AM446" s="1404">
        <v>46025</v>
      </c>
      <c r="AN446" s="1404">
        <v>46027</v>
      </c>
      <c r="AO446" s="1404">
        <v>46028</v>
      </c>
      <c r="AP446" s="1404">
        <v>46029</v>
      </c>
      <c r="AQ446" s="1404"/>
      <c r="AR446" s="1044"/>
      <c r="AS446" s="1034" t="s">
        <v>16629</v>
      </c>
      <c r="AT446" s="1034" t="s">
        <v>16628</v>
      </c>
      <c r="AU446" s="1034" t="s">
        <v>16630</v>
      </c>
      <c r="AV446" s="1034">
        <v>3.6484991999999998</v>
      </c>
    </row>
    <row r="447" spans="1:48">
      <c r="A447" s="1030">
        <v>46033</v>
      </c>
      <c r="B447" s="1031" t="s">
        <v>233</v>
      </c>
      <c r="C447" s="1031" t="s">
        <v>645</v>
      </c>
      <c r="D447" s="1032"/>
      <c r="E447" s="1033" t="s">
        <v>420</v>
      </c>
      <c r="F447" s="1034" t="s">
        <v>420</v>
      </c>
      <c r="G447" s="1034" t="s">
        <v>420</v>
      </c>
      <c r="H447" s="1034" t="s">
        <v>420</v>
      </c>
      <c r="I447" s="1035" t="s">
        <v>420</v>
      </c>
      <c r="J447" s="1038"/>
      <c r="K447" s="1036"/>
      <c r="L447" s="1037" t="s">
        <v>645</v>
      </c>
      <c r="M447" s="1039"/>
      <c r="N447" s="1038"/>
      <c r="O447" s="1036"/>
      <c r="P447" s="1037" t="s">
        <v>645</v>
      </c>
      <c r="Q447" s="1039"/>
      <c r="R447" s="1038"/>
      <c r="S447" s="1036"/>
      <c r="T447" s="1037" t="s">
        <v>645</v>
      </c>
      <c r="U447" s="1039"/>
      <c r="V447" s="1038"/>
      <c r="W447" s="1036"/>
      <c r="X447" s="1037" t="s">
        <v>645</v>
      </c>
      <c r="Y447" s="1039"/>
      <c r="Z447" s="1040" t="s">
        <v>420</v>
      </c>
      <c r="AA447" s="1040" t="s">
        <v>645</v>
      </c>
      <c r="AB447" s="1199" t="s">
        <v>420</v>
      </c>
      <c r="AC447" s="1040" t="s">
        <v>420</v>
      </c>
      <c r="AD447" s="1040" t="s">
        <v>420</v>
      </c>
      <c r="AE447" s="1040" t="s">
        <v>420</v>
      </c>
      <c r="AF447" s="1041" t="s">
        <v>232</v>
      </c>
      <c r="AG447" s="1041">
        <v>1</v>
      </c>
      <c r="AH447" s="1042" t="s">
        <v>16297</v>
      </c>
      <c r="AI447" s="1060" t="s">
        <v>845</v>
      </c>
      <c r="AJ447" s="1060" t="s">
        <v>16273</v>
      </c>
      <c r="AK447" s="1200" t="s">
        <v>650</v>
      </c>
      <c r="AL447" s="1060"/>
      <c r="AM447" s="1404"/>
      <c r="AN447" s="1404"/>
      <c r="AO447" s="1404"/>
      <c r="AP447" s="1404"/>
      <c r="AQ447" s="1404"/>
      <c r="AR447" s="1044"/>
      <c r="AS447" s="1034" t="s">
        <v>16625</v>
      </c>
      <c r="AT447" s="1034" t="s">
        <v>16628</v>
      </c>
      <c r="AU447" s="1034" t="s">
        <v>420</v>
      </c>
      <c r="AV447" s="1034" t="s">
        <v>420</v>
      </c>
    </row>
    <row r="448" spans="1:48">
      <c r="A448" s="1030">
        <v>46033</v>
      </c>
      <c r="B448" s="1031" t="s">
        <v>234</v>
      </c>
      <c r="C448" s="1031" t="s">
        <v>645</v>
      </c>
      <c r="D448" s="1032"/>
      <c r="E448" s="1033" t="s">
        <v>420</v>
      </c>
      <c r="F448" s="1034" t="s">
        <v>420</v>
      </c>
      <c r="G448" s="1034" t="s">
        <v>420</v>
      </c>
      <c r="H448" s="1034" t="s">
        <v>420</v>
      </c>
      <c r="I448" s="1035" t="s">
        <v>420</v>
      </c>
      <c r="J448" s="1038"/>
      <c r="K448" s="1036"/>
      <c r="L448" s="1037" t="s">
        <v>645</v>
      </c>
      <c r="M448" s="1039"/>
      <c r="N448" s="1038"/>
      <c r="O448" s="1036"/>
      <c r="P448" s="1037" t="s">
        <v>645</v>
      </c>
      <c r="Q448" s="1039"/>
      <c r="R448" s="1038"/>
      <c r="S448" s="1036"/>
      <c r="T448" s="1037" t="s">
        <v>645</v>
      </c>
      <c r="U448" s="1039"/>
      <c r="V448" s="1038"/>
      <c r="W448" s="1036"/>
      <c r="X448" s="1037" t="s">
        <v>645</v>
      </c>
      <c r="Y448" s="1039"/>
      <c r="Z448" s="1040" t="s">
        <v>420</v>
      </c>
      <c r="AA448" s="1040" t="s">
        <v>645</v>
      </c>
      <c r="AB448" s="1199" t="s">
        <v>420</v>
      </c>
      <c r="AC448" s="1040" t="s">
        <v>420</v>
      </c>
      <c r="AD448" s="1040" t="s">
        <v>420</v>
      </c>
      <c r="AE448" s="1040" t="s">
        <v>420</v>
      </c>
      <c r="AF448" s="1041" t="s">
        <v>232</v>
      </c>
      <c r="AG448" s="1041">
        <v>1</v>
      </c>
      <c r="AH448" s="1042" t="s">
        <v>16297</v>
      </c>
      <c r="AI448" s="1060" t="s">
        <v>845</v>
      </c>
      <c r="AJ448" s="1060" t="s">
        <v>16273</v>
      </c>
      <c r="AK448" s="1200" t="s">
        <v>650</v>
      </c>
      <c r="AL448" s="1060"/>
      <c r="AM448" s="1404"/>
      <c r="AN448" s="1404"/>
      <c r="AO448" s="1404"/>
      <c r="AP448" s="1404"/>
      <c r="AQ448" s="1404"/>
      <c r="AR448" s="1044"/>
      <c r="AS448" s="1034" t="s">
        <v>16625</v>
      </c>
      <c r="AT448" s="1034" t="s">
        <v>16628</v>
      </c>
      <c r="AU448" s="1034" t="s">
        <v>420</v>
      </c>
      <c r="AV448" s="1034" t="s">
        <v>420</v>
      </c>
    </row>
    <row r="449" spans="1:48">
      <c r="A449" s="1030">
        <v>46033</v>
      </c>
      <c r="B449" s="1031" t="s">
        <v>235</v>
      </c>
      <c r="C449" s="1031" t="s">
        <v>16489</v>
      </c>
      <c r="D449" s="1032" t="s">
        <v>646</v>
      </c>
      <c r="E449" s="1033" t="s">
        <v>737</v>
      </c>
      <c r="F449" s="1034" t="s">
        <v>16142</v>
      </c>
      <c r="G449" s="1034">
        <v>650</v>
      </c>
      <c r="H449" s="1034" t="s">
        <v>924</v>
      </c>
      <c r="I449" s="1035">
        <v>5.5</v>
      </c>
      <c r="J449" s="1038">
        <v>46</v>
      </c>
      <c r="K449" s="1036">
        <v>2</v>
      </c>
      <c r="L449" s="1037">
        <v>7690</v>
      </c>
      <c r="M449" s="1037">
        <v>8610</v>
      </c>
      <c r="N449" s="1038">
        <v>10</v>
      </c>
      <c r="O449" s="1036">
        <v>0</v>
      </c>
      <c r="P449" s="1037">
        <v>7870</v>
      </c>
      <c r="Q449" s="1037">
        <v>8520</v>
      </c>
      <c r="R449" s="1038">
        <v>30</v>
      </c>
      <c r="S449" s="1036">
        <v>0</v>
      </c>
      <c r="T449" s="1037">
        <v>8330</v>
      </c>
      <c r="U449" s="1039">
        <v>9170</v>
      </c>
      <c r="V449" s="1038">
        <v>34</v>
      </c>
      <c r="W449" s="1036">
        <v>2</v>
      </c>
      <c r="X449" s="1037">
        <v>8060</v>
      </c>
      <c r="Y449" s="1039">
        <v>9070</v>
      </c>
      <c r="Z449" s="1040">
        <v>5.4545454545454541</v>
      </c>
      <c r="AA449" s="1040">
        <v>40</v>
      </c>
      <c r="AB449" s="1199">
        <v>0.99647435897435899</v>
      </c>
      <c r="AC449" s="1040">
        <v>84.15</v>
      </c>
      <c r="AD449" s="1040">
        <v>5</v>
      </c>
      <c r="AE449" s="1040">
        <v>4.833333333333333</v>
      </c>
      <c r="AF449" s="1041" t="s">
        <v>236</v>
      </c>
      <c r="AG449" s="1041">
        <v>1</v>
      </c>
      <c r="AH449" s="1042" t="s">
        <v>16275</v>
      </c>
      <c r="AI449" s="1060" t="s">
        <v>651</v>
      </c>
      <c r="AJ449" s="1060" t="s">
        <v>16276</v>
      </c>
      <c r="AK449" s="1200" t="s">
        <v>653</v>
      </c>
      <c r="AL449" s="1060">
        <v>55</v>
      </c>
      <c r="AM449" s="1404">
        <v>46015</v>
      </c>
      <c r="AN449" s="1404">
        <v>46016</v>
      </c>
      <c r="AO449" s="1404">
        <v>46017</v>
      </c>
      <c r="AP449" s="1404"/>
      <c r="AQ449" s="1404"/>
      <c r="AR449" s="1044"/>
      <c r="AS449" s="1034" t="s">
        <v>16629</v>
      </c>
      <c r="AT449" s="1034" t="s">
        <v>16628</v>
      </c>
      <c r="AU449" s="1034" t="s">
        <v>16630</v>
      </c>
      <c r="AV449" s="1034">
        <v>5.6710368000000004</v>
      </c>
    </row>
    <row r="450" spans="1:48">
      <c r="A450" s="1030">
        <v>46033</v>
      </c>
      <c r="B450" s="1031" t="s">
        <v>237</v>
      </c>
      <c r="C450" s="1031" t="s">
        <v>16539</v>
      </c>
      <c r="D450" s="1032" t="s">
        <v>646</v>
      </c>
      <c r="E450" s="1033" t="s">
        <v>473</v>
      </c>
      <c r="F450" s="1034" t="s">
        <v>16538</v>
      </c>
      <c r="G450" s="1034">
        <v>650</v>
      </c>
      <c r="H450" s="1034" t="s">
        <v>15728</v>
      </c>
      <c r="I450" s="1035">
        <v>5.5</v>
      </c>
      <c r="J450" s="1038">
        <v>65</v>
      </c>
      <c r="K450" s="1036">
        <v>6</v>
      </c>
      <c r="L450" s="1037">
        <v>8890</v>
      </c>
      <c r="M450" s="1039">
        <v>8240</v>
      </c>
      <c r="N450" s="1038">
        <v>6</v>
      </c>
      <c r="O450" s="1036">
        <v>2</v>
      </c>
      <c r="P450" s="1037">
        <v>8520</v>
      </c>
      <c r="Q450" s="1039">
        <v>8240</v>
      </c>
      <c r="R450" s="1038">
        <v>22</v>
      </c>
      <c r="S450" s="1036">
        <v>2</v>
      </c>
      <c r="T450" s="1037">
        <v>9070</v>
      </c>
      <c r="U450" s="1039">
        <v>8980</v>
      </c>
      <c r="V450" s="1038">
        <v>40</v>
      </c>
      <c r="W450" s="1036">
        <v>1</v>
      </c>
      <c r="X450" s="1037">
        <v>9070</v>
      </c>
      <c r="Y450" s="1039">
        <v>8890</v>
      </c>
      <c r="Z450" s="1040">
        <v>5.4135338345864659</v>
      </c>
      <c r="AA450" s="1040">
        <v>44.333333333333336</v>
      </c>
      <c r="AB450" s="1199">
        <v>0.99023103632478637</v>
      </c>
      <c r="AC450" s="1040">
        <v>87.375</v>
      </c>
      <c r="AD450" s="1040">
        <v>5.541666666666667</v>
      </c>
      <c r="AE450" s="1040">
        <v>5.083333333333333</v>
      </c>
      <c r="AF450" s="1041" t="s">
        <v>236</v>
      </c>
      <c r="AG450" s="1041">
        <v>1</v>
      </c>
      <c r="AH450" s="1042" t="s">
        <v>16275</v>
      </c>
      <c r="AI450" s="1060" t="s">
        <v>651</v>
      </c>
      <c r="AJ450" s="1060" t="s">
        <v>16276</v>
      </c>
      <c r="AK450" s="1200" t="s">
        <v>653</v>
      </c>
      <c r="AL450" s="1060">
        <v>55</v>
      </c>
      <c r="AM450" s="1404">
        <v>46026</v>
      </c>
      <c r="AN450" s="1404">
        <v>46027</v>
      </c>
      <c r="AO450" s="1404"/>
      <c r="AP450" s="1404"/>
      <c r="AQ450" s="1404"/>
      <c r="AR450" s="1044"/>
      <c r="AS450" s="1034" t="s">
        <v>16629</v>
      </c>
      <c r="AT450" s="1034" t="s">
        <v>16628</v>
      </c>
      <c r="AU450" s="1034" t="s">
        <v>16630</v>
      </c>
      <c r="AV450" s="1034">
        <v>5.8883760000000001</v>
      </c>
    </row>
    <row r="451" spans="1:48">
      <c r="A451" s="1030">
        <v>46033</v>
      </c>
      <c r="B451" s="1031" t="s">
        <v>238</v>
      </c>
      <c r="C451" s="1031" t="s">
        <v>16565</v>
      </c>
      <c r="D451" s="1032"/>
      <c r="E451" s="1033" t="s">
        <v>682</v>
      </c>
      <c r="F451" s="1034" t="s">
        <v>16567</v>
      </c>
      <c r="G451" s="1034">
        <v>600</v>
      </c>
      <c r="H451" s="1034" t="s">
        <v>16568</v>
      </c>
      <c r="I451" s="1035">
        <v>5.5</v>
      </c>
      <c r="J451" s="1038"/>
      <c r="K451" s="1036"/>
      <c r="L451" s="1037" t="s">
        <v>16268</v>
      </c>
      <c r="M451" s="1039"/>
      <c r="N451" s="1038"/>
      <c r="O451" s="1036"/>
      <c r="P451" s="1037" t="s">
        <v>16268</v>
      </c>
      <c r="Q451" s="1039"/>
      <c r="R451" s="1038"/>
      <c r="S451" s="1036"/>
      <c r="T451" s="1037" t="s">
        <v>16268</v>
      </c>
      <c r="U451" s="1039"/>
      <c r="V451" s="1038"/>
      <c r="W451" s="1036"/>
      <c r="X451" s="1037" t="s">
        <v>16112</v>
      </c>
      <c r="Y451" s="1039"/>
      <c r="Z451" s="1040">
        <v>4.9484536082474229</v>
      </c>
      <c r="AA451" s="1040" t="s">
        <v>127</v>
      </c>
      <c r="AB451" s="1199" t="s">
        <v>420</v>
      </c>
      <c r="AC451" s="1040" t="s">
        <v>420</v>
      </c>
      <c r="AD451" s="1040" t="s">
        <v>420</v>
      </c>
      <c r="AE451" s="1040" t="s">
        <v>420</v>
      </c>
      <c r="AF451" s="1041" t="s">
        <v>236</v>
      </c>
      <c r="AG451" s="1041">
        <v>2</v>
      </c>
      <c r="AH451" s="1042" t="s">
        <v>16298</v>
      </c>
      <c r="AI451" s="1060" t="s">
        <v>15435</v>
      </c>
      <c r="AJ451" s="1043" t="s">
        <v>16258</v>
      </c>
      <c r="AK451" s="1200" t="s">
        <v>652</v>
      </c>
      <c r="AL451" s="1060">
        <v>56</v>
      </c>
      <c r="AM451" s="1404">
        <v>45972</v>
      </c>
      <c r="AN451" s="1404"/>
      <c r="AO451" s="1404"/>
      <c r="AP451" s="1404"/>
      <c r="AQ451" s="1404"/>
      <c r="AR451" s="1044"/>
      <c r="AS451" s="1034" t="s">
        <v>16629</v>
      </c>
      <c r="AT451" s="1034" t="s">
        <v>16626</v>
      </c>
      <c r="AU451" s="1034" t="s">
        <v>16630</v>
      </c>
      <c r="AV451" s="1034" t="s">
        <v>420</v>
      </c>
    </row>
    <row r="452" spans="1:48">
      <c r="A452" s="1030">
        <v>46033</v>
      </c>
      <c r="B452" s="1031" t="s">
        <v>238</v>
      </c>
      <c r="C452" s="1031" t="s">
        <v>16647</v>
      </c>
      <c r="D452" s="1032"/>
      <c r="E452" s="1033" t="s">
        <v>5099</v>
      </c>
      <c r="F452" s="1034" t="s">
        <v>16579</v>
      </c>
      <c r="G452" s="1034">
        <v>500</v>
      </c>
      <c r="H452" s="1034" t="s">
        <v>887</v>
      </c>
      <c r="I452" s="1035">
        <v>4</v>
      </c>
      <c r="J452" s="1038">
        <v>14</v>
      </c>
      <c r="K452" s="1036">
        <v>3</v>
      </c>
      <c r="L452" s="1037"/>
      <c r="M452" s="1039">
        <v>8980</v>
      </c>
      <c r="N452" s="1038">
        <v>7</v>
      </c>
      <c r="O452" s="1036">
        <v>0</v>
      </c>
      <c r="P452" s="1037"/>
      <c r="Q452" s="1039">
        <v>8980</v>
      </c>
      <c r="R452" s="1038">
        <v>1</v>
      </c>
      <c r="S452" s="1036">
        <v>0</v>
      </c>
      <c r="T452" s="1037"/>
      <c r="U452" s="1039">
        <v>8890</v>
      </c>
      <c r="V452" s="1038">
        <v>0</v>
      </c>
      <c r="W452" s="1036">
        <v>0</v>
      </c>
      <c r="X452" s="1037"/>
      <c r="Y452" s="1039">
        <v>8800</v>
      </c>
      <c r="Z452" s="1040">
        <v>2.9568788501026693</v>
      </c>
      <c r="AA452" s="1040">
        <v>14.666666666666666</v>
      </c>
      <c r="AB452" s="1199">
        <v>0.99512219551282055</v>
      </c>
      <c r="AC452" s="1040">
        <v>89.125</v>
      </c>
      <c r="AD452" s="1040">
        <v>1.8333333333333333</v>
      </c>
      <c r="AE452" s="1040">
        <v>1.5833333333333333</v>
      </c>
      <c r="AF452" s="1041" t="s">
        <v>236</v>
      </c>
      <c r="AG452" s="1041">
        <v>2</v>
      </c>
      <c r="AH452" s="1042" t="s">
        <v>16298</v>
      </c>
      <c r="AI452" s="1060" t="s">
        <v>15435</v>
      </c>
      <c r="AJ452" s="1043" t="s">
        <v>16258</v>
      </c>
      <c r="AK452" s="1200" t="s">
        <v>652</v>
      </c>
      <c r="AL452" s="1060">
        <v>49.54</v>
      </c>
      <c r="AM452" s="1404">
        <v>45907</v>
      </c>
      <c r="AN452" s="1404">
        <v>45909</v>
      </c>
      <c r="AO452" s="1404">
        <v>45910</v>
      </c>
      <c r="AP452" s="1404">
        <v>45912</v>
      </c>
      <c r="AQ452" s="1404"/>
      <c r="AR452" s="1044"/>
      <c r="AS452" s="1034" t="s">
        <v>16625</v>
      </c>
      <c r="AT452" s="1034" t="s">
        <v>16626</v>
      </c>
      <c r="AU452" s="1034" t="s">
        <v>16630</v>
      </c>
      <c r="AV452" s="1034">
        <v>1.15506</v>
      </c>
    </row>
    <row r="453" spans="1:48">
      <c r="A453" s="1030">
        <v>46033</v>
      </c>
      <c r="B453" s="1031" t="s">
        <v>239</v>
      </c>
      <c r="C453" s="1031" t="s">
        <v>16652</v>
      </c>
      <c r="D453" s="1032"/>
      <c r="E453" s="1033" t="s">
        <v>779</v>
      </c>
      <c r="F453" s="1034" t="s">
        <v>16592</v>
      </c>
      <c r="G453" s="1034">
        <v>600</v>
      </c>
      <c r="H453" s="1034" t="s">
        <v>735</v>
      </c>
      <c r="I453" s="1035">
        <v>4</v>
      </c>
      <c r="J453" s="1038">
        <v>12</v>
      </c>
      <c r="K453" s="1036">
        <v>5</v>
      </c>
      <c r="L453" s="1037">
        <v>6940</v>
      </c>
      <c r="M453" s="1039">
        <v>8060</v>
      </c>
      <c r="N453" s="1038">
        <v>55</v>
      </c>
      <c r="O453" s="1036">
        <v>21</v>
      </c>
      <c r="P453" s="1037">
        <v>9070</v>
      </c>
      <c r="Q453" s="1039">
        <v>8800</v>
      </c>
      <c r="R453" s="1038">
        <v>23</v>
      </c>
      <c r="S453" s="1036">
        <v>7</v>
      </c>
      <c r="T453" s="1037">
        <v>9440</v>
      </c>
      <c r="U453" s="1039">
        <v>9260</v>
      </c>
      <c r="V453" s="1038">
        <v>36</v>
      </c>
      <c r="W453" s="1036">
        <v>30</v>
      </c>
      <c r="X453" s="1037">
        <v>9350</v>
      </c>
      <c r="Y453" s="1039">
        <v>9170</v>
      </c>
      <c r="Z453" s="1040">
        <v>3.538083538083538</v>
      </c>
      <c r="AA453" s="1040">
        <v>42</v>
      </c>
      <c r="AB453" s="1199">
        <v>0.91439302884615381</v>
      </c>
      <c r="AC453" s="1040">
        <v>87.612499999999997</v>
      </c>
      <c r="AD453" s="1040">
        <v>5.25</v>
      </c>
      <c r="AE453" s="1040">
        <v>2.625</v>
      </c>
      <c r="AF453" s="1041" t="s">
        <v>236</v>
      </c>
      <c r="AG453" s="1041">
        <v>1</v>
      </c>
      <c r="AH453" s="1042" t="s">
        <v>16275</v>
      </c>
      <c r="AI453" s="1060" t="s">
        <v>651</v>
      </c>
      <c r="AJ453" s="1060" t="s">
        <v>16276</v>
      </c>
      <c r="AK453" s="1200" t="s">
        <v>653</v>
      </c>
      <c r="AL453" s="1060">
        <v>52</v>
      </c>
      <c r="AM453" s="1404">
        <v>45979</v>
      </c>
      <c r="AN453" s="1404">
        <v>45980</v>
      </c>
      <c r="AO453" s="1404">
        <v>45983</v>
      </c>
      <c r="AP453" s="1404">
        <v>45986</v>
      </c>
      <c r="AQ453" s="1404">
        <v>45987</v>
      </c>
      <c r="AR453" s="1044"/>
      <c r="AS453" s="1034" t="s">
        <v>16629</v>
      </c>
      <c r="AT453" s="1034" t="s">
        <v>16628</v>
      </c>
      <c r="AU453" s="1034" t="s">
        <v>16627</v>
      </c>
      <c r="AV453" s="1034">
        <v>2.7250991999999998</v>
      </c>
    </row>
    <row r="454" spans="1:48">
      <c r="A454" s="1030">
        <v>46033</v>
      </c>
      <c r="B454" s="1031" t="s">
        <v>389</v>
      </c>
      <c r="C454" s="1031" t="s">
        <v>16566</v>
      </c>
      <c r="D454" s="1032"/>
      <c r="E454" s="1033" t="s">
        <v>737</v>
      </c>
      <c r="F454" s="1034" t="s">
        <v>16574</v>
      </c>
      <c r="G454" s="1034">
        <v>650</v>
      </c>
      <c r="H454" s="1034" t="s">
        <v>662</v>
      </c>
      <c r="I454" s="1035">
        <v>5.5</v>
      </c>
      <c r="J454" s="1038"/>
      <c r="K454" s="1036"/>
      <c r="L454" s="1037" t="s">
        <v>16268</v>
      </c>
      <c r="M454" s="1039"/>
      <c r="N454" s="1038"/>
      <c r="O454" s="1036"/>
      <c r="P454" s="1037" t="s">
        <v>127</v>
      </c>
      <c r="Q454" s="1039"/>
      <c r="R454" s="1038"/>
      <c r="S454" s="1036"/>
      <c r="T454" s="1037" t="s">
        <v>127</v>
      </c>
      <c r="U454" s="1039"/>
      <c r="V454" s="1038"/>
      <c r="W454" s="1036"/>
      <c r="X454" s="1037" t="s">
        <v>127</v>
      </c>
      <c r="Y454" s="1039"/>
      <c r="Z454" s="1040">
        <v>5.4135338345864659</v>
      </c>
      <c r="AA454" s="1040" t="s">
        <v>127</v>
      </c>
      <c r="AB454" s="1199" t="s">
        <v>420</v>
      </c>
      <c r="AC454" s="1040" t="s">
        <v>420</v>
      </c>
      <c r="AD454" s="1040" t="s">
        <v>420</v>
      </c>
      <c r="AE454" s="1040" t="s">
        <v>420</v>
      </c>
      <c r="AF454" s="1041" t="s">
        <v>236</v>
      </c>
      <c r="AG454" s="1041">
        <v>2</v>
      </c>
      <c r="AH454" s="1042" t="s">
        <v>16298</v>
      </c>
      <c r="AI454" s="1060" t="s">
        <v>15435</v>
      </c>
      <c r="AJ454" s="1043" t="s">
        <v>16258</v>
      </c>
      <c r="AK454" s="1200" t="s">
        <v>652</v>
      </c>
      <c r="AL454" s="1060">
        <v>54</v>
      </c>
      <c r="AM454" s="1404">
        <v>46000</v>
      </c>
      <c r="AN454" s="1404">
        <v>46001</v>
      </c>
      <c r="AO454" s="1404"/>
      <c r="AP454" s="1404"/>
      <c r="AQ454" s="1404"/>
      <c r="AR454" s="1044"/>
      <c r="AS454" s="1034" t="s">
        <v>16629</v>
      </c>
      <c r="AT454" s="1034" t="s">
        <v>16626</v>
      </c>
      <c r="AU454" s="1034" t="s">
        <v>16630</v>
      </c>
      <c r="AV454" s="1034" t="s">
        <v>420</v>
      </c>
    </row>
    <row r="455" spans="1:48">
      <c r="A455" s="1030">
        <v>46033</v>
      </c>
      <c r="B455" s="1031" t="s">
        <v>389</v>
      </c>
      <c r="C455" s="1031" t="s">
        <v>16533</v>
      </c>
      <c r="D455" s="1032"/>
      <c r="E455" s="1033" t="s">
        <v>473</v>
      </c>
      <c r="F455" s="1034" t="s">
        <v>16146</v>
      </c>
      <c r="G455" s="1034">
        <v>700</v>
      </c>
      <c r="H455" s="1034" t="s">
        <v>833</v>
      </c>
      <c r="I455" s="1035">
        <v>5.5</v>
      </c>
      <c r="J455" s="1038">
        <v>29</v>
      </c>
      <c r="K455" s="1036">
        <v>0</v>
      </c>
      <c r="L455" s="1037"/>
      <c r="M455" s="1039">
        <v>9810</v>
      </c>
      <c r="N455" s="1038">
        <v>7</v>
      </c>
      <c r="O455" s="1036">
        <v>0</v>
      </c>
      <c r="P455" s="1037"/>
      <c r="Q455" s="1039">
        <v>9810</v>
      </c>
      <c r="R455" s="1038">
        <v>9</v>
      </c>
      <c r="S455" s="1036">
        <v>0</v>
      </c>
      <c r="T455" s="1037"/>
      <c r="U455" s="1039">
        <v>9540</v>
      </c>
      <c r="V455" s="1038">
        <v>18</v>
      </c>
      <c r="W455" s="1036">
        <v>0</v>
      </c>
      <c r="X455" s="1037"/>
      <c r="Y455" s="1039">
        <v>9810</v>
      </c>
      <c r="Z455" s="1040">
        <v>5.9016393442622954</v>
      </c>
      <c r="AA455" s="1040">
        <v>42</v>
      </c>
      <c r="AB455" s="1199">
        <v>1</v>
      </c>
      <c r="AC455" s="1040">
        <v>97.424999999999997</v>
      </c>
      <c r="AD455" s="1040">
        <v>5.25</v>
      </c>
      <c r="AE455" s="1040">
        <v>5.25</v>
      </c>
      <c r="AF455" s="1041" t="s">
        <v>236</v>
      </c>
      <c r="AG455" s="1041">
        <v>2</v>
      </c>
      <c r="AH455" s="1042" t="s">
        <v>16298</v>
      </c>
      <c r="AI455" s="1060" t="s">
        <v>15435</v>
      </c>
      <c r="AJ455" s="1043" t="s">
        <v>16258</v>
      </c>
      <c r="AK455" s="1200" t="s">
        <v>652</v>
      </c>
      <c r="AL455" s="1060">
        <v>53</v>
      </c>
      <c r="AM455" s="1404">
        <v>46029</v>
      </c>
      <c r="AN455" s="1404"/>
      <c r="AO455" s="1404"/>
      <c r="AP455" s="1404"/>
      <c r="AQ455" s="1404"/>
      <c r="AR455" s="1044"/>
      <c r="AS455" s="1034" t="s">
        <v>16629</v>
      </c>
      <c r="AT455" s="1034" t="s">
        <v>16626</v>
      </c>
      <c r="AU455" s="1034" t="s">
        <v>16630</v>
      </c>
      <c r="AV455" s="1034">
        <v>3.5353584000000002</v>
      </c>
    </row>
    <row r="456" spans="1:48">
      <c r="A456" s="1030">
        <v>46033</v>
      </c>
      <c r="B456" s="1031" t="s">
        <v>418</v>
      </c>
      <c r="C456" s="1031" t="s">
        <v>16513</v>
      </c>
      <c r="D456" s="1032" t="s">
        <v>646</v>
      </c>
      <c r="E456" s="1033" t="s">
        <v>473</v>
      </c>
      <c r="F456" s="1034" t="s">
        <v>16514</v>
      </c>
      <c r="G456" s="1034">
        <v>670</v>
      </c>
      <c r="H456" s="1034" t="s">
        <v>666</v>
      </c>
      <c r="I456" s="1035">
        <v>5.5</v>
      </c>
      <c r="J456" s="1038">
        <v>22</v>
      </c>
      <c r="K456" s="1036">
        <v>0</v>
      </c>
      <c r="L456" s="1037" t="s">
        <v>16274</v>
      </c>
      <c r="M456" s="1039">
        <v>9170</v>
      </c>
      <c r="N456" s="1038">
        <v>7</v>
      </c>
      <c r="O456" s="1036">
        <v>0</v>
      </c>
      <c r="P456" s="1037" t="s">
        <v>16295</v>
      </c>
      <c r="Q456" s="1039">
        <v>9170</v>
      </c>
      <c r="R456" s="1038">
        <v>18</v>
      </c>
      <c r="S456" s="1036">
        <v>0</v>
      </c>
      <c r="T456" s="1037">
        <v>9440</v>
      </c>
      <c r="U456" s="1039">
        <v>8980</v>
      </c>
      <c r="V456" s="1038">
        <v>33</v>
      </c>
      <c r="W456" s="1036">
        <v>0</v>
      </c>
      <c r="X456" s="1037">
        <v>9630</v>
      </c>
      <c r="Y456" s="1039">
        <v>8890</v>
      </c>
      <c r="Z456" s="1040">
        <v>5.5813953488372094</v>
      </c>
      <c r="AA456" s="1040" t="s">
        <v>660</v>
      </c>
      <c r="AB456" s="1199">
        <v>1</v>
      </c>
      <c r="AC456" s="1040" t="s">
        <v>420</v>
      </c>
      <c r="AD456" s="1040" t="s">
        <v>420</v>
      </c>
      <c r="AE456" s="1040" t="s">
        <v>420</v>
      </c>
      <c r="AF456" s="1041" t="s">
        <v>236</v>
      </c>
      <c r="AG456" s="1041">
        <v>1</v>
      </c>
      <c r="AH456" s="1042" t="s">
        <v>16298</v>
      </c>
      <c r="AI456" s="1060" t="s">
        <v>15435</v>
      </c>
      <c r="AJ456" s="1043" t="s">
        <v>16258</v>
      </c>
      <c r="AK456" s="1200" t="s">
        <v>652</v>
      </c>
      <c r="AL456" s="1060">
        <v>56</v>
      </c>
      <c r="AM456" s="1404">
        <v>46025</v>
      </c>
      <c r="AN456" s="1404">
        <v>46026</v>
      </c>
      <c r="AO456" s="1404">
        <v>46027</v>
      </c>
      <c r="AP456" s="1404">
        <v>46028</v>
      </c>
      <c r="AQ456" s="1404"/>
      <c r="AR456" s="1044"/>
      <c r="AS456" s="1034" t="s">
        <v>16629</v>
      </c>
      <c r="AT456" s="1034" t="s">
        <v>16628</v>
      </c>
      <c r="AU456" s="1034" t="s">
        <v>16630</v>
      </c>
      <c r="AV456" s="1034" t="s">
        <v>420</v>
      </c>
    </row>
    <row r="457" spans="1:48">
      <c r="A457" s="1030">
        <v>46033</v>
      </c>
      <c r="B457" s="1031" t="s">
        <v>240</v>
      </c>
      <c r="C457" s="1031" t="s">
        <v>645</v>
      </c>
      <c r="D457" s="1032"/>
      <c r="E457" s="1033" t="s">
        <v>420</v>
      </c>
      <c r="F457" s="1034" t="s">
        <v>420</v>
      </c>
      <c r="G457" s="1034" t="s">
        <v>420</v>
      </c>
      <c r="H457" s="1034" t="s">
        <v>420</v>
      </c>
      <c r="I457" s="1035" t="s">
        <v>420</v>
      </c>
      <c r="J457" s="1038"/>
      <c r="K457" s="1036"/>
      <c r="L457" s="1031" t="s">
        <v>645</v>
      </c>
      <c r="M457" s="1039"/>
      <c r="N457" s="1038"/>
      <c r="O457" s="1036"/>
      <c r="P457" s="1037" t="s">
        <v>16270</v>
      </c>
      <c r="Q457" s="1039"/>
      <c r="R457" s="1038"/>
      <c r="S457" s="1036"/>
      <c r="T457" s="1037" t="s">
        <v>16270</v>
      </c>
      <c r="U457" s="1039"/>
      <c r="V457" s="1038"/>
      <c r="W457" s="1036"/>
      <c r="X457" s="1037" t="s">
        <v>16270</v>
      </c>
      <c r="Y457" s="1039"/>
      <c r="Z457" s="1240" t="s">
        <v>420</v>
      </c>
      <c r="AA457" s="1240" t="s">
        <v>420</v>
      </c>
      <c r="AB457" s="1241" t="s">
        <v>420</v>
      </c>
      <c r="AC457" s="1240"/>
      <c r="AD457" s="1240" t="s">
        <v>420</v>
      </c>
      <c r="AE457" s="1240" t="s">
        <v>420</v>
      </c>
      <c r="AF457" s="1242" t="s">
        <v>241</v>
      </c>
      <c r="AG457" s="1242">
        <v>12</v>
      </c>
      <c r="AH457" s="1042" t="s">
        <v>16288</v>
      </c>
      <c r="AI457" s="1060" t="s">
        <v>862</v>
      </c>
      <c r="AJ457" s="1043" t="s">
        <v>16266</v>
      </c>
      <c r="AK457" s="1200" t="s">
        <v>649</v>
      </c>
      <c r="AL457" s="1060"/>
      <c r="AM457" s="1404"/>
      <c r="AN457" s="1404"/>
      <c r="AO457" s="1404"/>
      <c r="AP457" s="1404"/>
      <c r="AQ457" s="1404"/>
      <c r="AR457" s="1044"/>
      <c r="AS457" s="1034" t="s">
        <v>16625</v>
      </c>
      <c r="AT457" s="1034" t="s">
        <v>16636</v>
      </c>
      <c r="AU457" s="1034" t="s">
        <v>420</v>
      </c>
      <c r="AV457" s="1034" t="s">
        <v>420</v>
      </c>
    </row>
    <row r="458" spans="1:48">
      <c r="A458" s="1030">
        <v>46033</v>
      </c>
      <c r="B458" s="1031" t="s">
        <v>16640</v>
      </c>
      <c r="C458" s="1031" t="s">
        <v>386</v>
      </c>
      <c r="D458" s="1032"/>
      <c r="E458" s="1033" t="s">
        <v>420</v>
      </c>
      <c r="F458" s="1034" t="s">
        <v>420</v>
      </c>
      <c r="G458" s="1034" t="s">
        <v>420</v>
      </c>
      <c r="H458" s="1034" t="s">
        <v>420</v>
      </c>
      <c r="I458" s="1035" t="s">
        <v>420</v>
      </c>
      <c r="J458" s="1036"/>
      <c r="K458" s="1036"/>
      <c r="L458" s="1037" t="s">
        <v>16641</v>
      </c>
      <c r="M458" s="1037"/>
      <c r="N458" s="1038"/>
      <c r="O458" s="1036"/>
      <c r="P458" s="1037" t="s">
        <v>386</v>
      </c>
      <c r="Q458" s="1037"/>
      <c r="R458" s="1038"/>
      <c r="S458" s="1036"/>
      <c r="T458" s="1037" t="s">
        <v>386</v>
      </c>
      <c r="U458" s="1037"/>
      <c r="V458" s="1038"/>
      <c r="W458" s="1036"/>
      <c r="X458" s="1037" t="s">
        <v>386</v>
      </c>
      <c r="Y458" s="1039"/>
      <c r="Z458" s="1240" t="s">
        <v>420</v>
      </c>
      <c r="AA458" s="1240" t="s">
        <v>420</v>
      </c>
      <c r="AB458" s="1241" t="s">
        <v>420</v>
      </c>
      <c r="AC458" s="1240"/>
      <c r="AD458" s="1240" t="s">
        <v>420</v>
      </c>
      <c r="AE458" s="1240" t="s">
        <v>420</v>
      </c>
      <c r="AF458" s="1242" t="s">
        <v>241</v>
      </c>
      <c r="AG458" s="1242">
        <v>5</v>
      </c>
      <c r="AH458" s="1042" t="s">
        <v>16288</v>
      </c>
      <c r="AI458" s="1060" t="s">
        <v>862</v>
      </c>
      <c r="AJ458" s="1043" t="s">
        <v>16266</v>
      </c>
      <c r="AK458" s="1200" t="s">
        <v>649</v>
      </c>
      <c r="AL458" s="1060"/>
      <c r="AM458" s="1404"/>
      <c r="AN458" s="1404"/>
      <c r="AO458" s="1404"/>
      <c r="AP458" s="1404"/>
      <c r="AQ458" s="1404"/>
      <c r="AR458" s="1044"/>
      <c r="AS458" s="1034" t="s">
        <v>16625</v>
      </c>
      <c r="AT458" s="1034" t="s">
        <v>16635</v>
      </c>
      <c r="AU458" s="1034" t="s">
        <v>420</v>
      </c>
      <c r="AV458" s="1034" t="s">
        <v>420</v>
      </c>
    </row>
    <row r="459" spans="1:48">
      <c r="A459" s="1030">
        <v>46033</v>
      </c>
      <c r="B459" s="1031" t="s">
        <v>464</v>
      </c>
      <c r="C459" s="1045" t="s">
        <v>645</v>
      </c>
      <c r="D459" s="1032"/>
      <c r="E459" s="1033" t="s">
        <v>420</v>
      </c>
      <c r="F459" s="1034" t="s">
        <v>420</v>
      </c>
      <c r="G459" s="1034" t="s">
        <v>420</v>
      </c>
      <c r="H459" s="1034" t="s">
        <v>420</v>
      </c>
      <c r="I459" s="1035" t="s">
        <v>420</v>
      </c>
      <c r="J459" s="1036"/>
      <c r="K459" s="1036"/>
      <c r="L459" s="1037" t="s">
        <v>645</v>
      </c>
      <c r="M459" s="1037"/>
      <c r="N459" s="1038"/>
      <c r="O459" s="1036"/>
      <c r="P459" s="1037" t="s">
        <v>645</v>
      </c>
      <c r="Q459" s="1037"/>
      <c r="R459" s="1038"/>
      <c r="S459" s="1036"/>
      <c r="T459" s="1037" t="s">
        <v>645</v>
      </c>
      <c r="U459" s="1037"/>
      <c r="V459" s="1038"/>
      <c r="W459" s="1036"/>
      <c r="X459" s="1037" t="s">
        <v>645</v>
      </c>
      <c r="Y459" s="1039"/>
      <c r="Z459" s="1040" t="s">
        <v>420</v>
      </c>
      <c r="AA459" s="1040" t="s">
        <v>645</v>
      </c>
      <c r="AB459" s="1199" t="s">
        <v>420</v>
      </c>
      <c r="AC459" s="1040" t="s">
        <v>420</v>
      </c>
      <c r="AD459" s="1040" t="s">
        <v>420</v>
      </c>
      <c r="AE459" s="1040" t="s">
        <v>420</v>
      </c>
      <c r="AF459" s="1041" t="s">
        <v>243</v>
      </c>
      <c r="AG459" s="1041">
        <v>1</v>
      </c>
      <c r="AH459" s="1042" t="s">
        <v>16278</v>
      </c>
      <c r="AI459" s="1043" t="s">
        <v>654</v>
      </c>
      <c r="AJ459" s="1060" t="s">
        <v>654</v>
      </c>
      <c r="AK459" s="1200" t="s">
        <v>16278</v>
      </c>
      <c r="AL459" s="1060"/>
      <c r="AM459" s="1404"/>
      <c r="AN459" s="1404"/>
      <c r="AO459" s="1404"/>
      <c r="AP459" s="1404"/>
      <c r="AQ459" s="1404"/>
      <c r="AR459" s="1044"/>
      <c r="AS459" s="1034" t="s">
        <v>16625</v>
      </c>
      <c r="AT459" s="1034" t="s">
        <v>16628</v>
      </c>
      <c r="AU459" s="1034" t="s">
        <v>420</v>
      </c>
      <c r="AV459" s="1034" t="s">
        <v>420</v>
      </c>
    </row>
    <row r="460" spans="1:48">
      <c r="A460" s="1030">
        <v>46033</v>
      </c>
      <c r="B460" s="1031" t="s">
        <v>16279</v>
      </c>
      <c r="C460" s="1045" t="s">
        <v>645</v>
      </c>
      <c r="D460" s="1032"/>
      <c r="E460" s="1033" t="s">
        <v>420</v>
      </c>
      <c r="F460" s="1034" t="s">
        <v>420</v>
      </c>
      <c r="G460" s="1034" t="s">
        <v>420</v>
      </c>
      <c r="H460" s="1034" t="s">
        <v>420</v>
      </c>
      <c r="I460" s="1035" t="s">
        <v>420</v>
      </c>
      <c r="J460" s="1036"/>
      <c r="K460" s="1036"/>
      <c r="L460" s="1037" t="s">
        <v>645</v>
      </c>
      <c r="M460" s="1037"/>
      <c r="N460" s="1038"/>
      <c r="O460" s="1036"/>
      <c r="P460" s="1037" t="s">
        <v>645</v>
      </c>
      <c r="Q460" s="1037"/>
      <c r="R460" s="1038"/>
      <c r="S460" s="1036"/>
      <c r="T460" s="1037" t="s">
        <v>645</v>
      </c>
      <c r="U460" s="1037"/>
      <c r="V460" s="1038"/>
      <c r="W460" s="1036"/>
      <c r="X460" s="1037" t="s">
        <v>645</v>
      </c>
      <c r="Y460" s="1039"/>
      <c r="Z460" s="1040" t="s">
        <v>420</v>
      </c>
      <c r="AA460" s="1040" t="s">
        <v>645</v>
      </c>
      <c r="AB460" s="1199" t="s">
        <v>420</v>
      </c>
      <c r="AC460" s="1040" t="s">
        <v>420</v>
      </c>
      <c r="AD460" s="1040" t="s">
        <v>420</v>
      </c>
      <c r="AE460" s="1040" t="s">
        <v>420</v>
      </c>
      <c r="AF460" s="1041" t="s">
        <v>243</v>
      </c>
      <c r="AG460" s="1041">
        <v>1</v>
      </c>
      <c r="AH460" s="1042" t="s">
        <v>654</v>
      </c>
      <c r="AI460" s="1043" t="s">
        <v>654</v>
      </c>
      <c r="AJ460" s="1043" t="s">
        <v>654</v>
      </c>
      <c r="AK460" s="1200" t="s">
        <v>654</v>
      </c>
      <c r="AL460" s="1060"/>
      <c r="AM460" s="1404"/>
      <c r="AN460" s="1404"/>
      <c r="AO460" s="1404"/>
      <c r="AP460" s="1404"/>
      <c r="AQ460" s="1404"/>
      <c r="AR460" s="1044"/>
      <c r="AS460" s="1034" t="s">
        <v>16625</v>
      </c>
      <c r="AT460" s="1034" t="s">
        <v>16628</v>
      </c>
      <c r="AU460" s="1034" t="s">
        <v>420</v>
      </c>
      <c r="AV460" s="1034" t="s">
        <v>420</v>
      </c>
    </row>
    <row r="461" spans="1:48">
      <c r="A461" s="1030">
        <v>46033</v>
      </c>
      <c r="B461" s="1031" t="s">
        <v>16280</v>
      </c>
      <c r="C461" s="1045" t="s">
        <v>645</v>
      </c>
      <c r="D461" s="1032"/>
      <c r="E461" s="1033" t="s">
        <v>420</v>
      </c>
      <c r="F461" s="1034" t="s">
        <v>420</v>
      </c>
      <c r="G461" s="1034" t="s">
        <v>420</v>
      </c>
      <c r="H461" s="1034" t="s">
        <v>420</v>
      </c>
      <c r="I461" s="1035" t="s">
        <v>420</v>
      </c>
      <c r="J461" s="1036"/>
      <c r="K461" s="1036"/>
      <c r="L461" s="1037" t="s">
        <v>645</v>
      </c>
      <c r="M461" s="1037"/>
      <c r="N461" s="1038"/>
      <c r="O461" s="1036"/>
      <c r="P461" s="1037" t="s">
        <v>645</v>
      </c>
      <c r="Q461" s="1037"/>
      <c r="R461" s="1038"/>
      <c r="S461" s="1036"/>
      <c r="T461" s="1037" t="s">
        <v>645</v>
      </c>
      <c r="U461" s="1037"/>
      <c r="V461" s="1038"/>
      <c r="W461" s="1036"/>
      <c r="X461" s="1037" t="s">
        <v>645</v>
      </c>
      <c r="Y461" s="1039"/>
      <c r="Z461" s="1040" t="s">
        <v>420</v>
      </c>
      <c r="AA461" s="1040" t="s">
        <v>645</v>
      </c>
      <c r="AB461" s="1199" t="s">
        <v>420</v>
      </c>
      <c r="AC461" s="1040" t="s">
        <v>420</v>
      </c>
      <c r="AD461" s="1040" t="s">
        <v>420</v>
      </c>
      <c r="AE461" s="1040" t="s">
        <v>420</v>
      </c>
      <c r="AF461" s="1041" t="s">
        <v>243</v>
      </c>
      <c r="AG461" s="1041">
        <v>1</v>
      </c>
      <c r="AH461" s="1042" t="s">
        <v>654</v>
      </c>
      <c r="AI461" s="1043" t="s">
        <v>654</v>
      </c>
      <c r="AJ461" s="1043" t="s">
        <v>654</v>
      </c>
      <c r="AK461" s="1200" t="s">
        <v>654</v>
      </c>
      <c r="AL461" s="1060"/>
      <c r="AM461" s="1404"/>
      <c r="AN461" s="1404"/>
      <c r="AO461" s="1404"/>
      <c r="AP461" s="1404"/>
      <c r="AQ461" s="1404"/>
      <c r="AR461" s="1044"/>
      <c r="AS461" s="1034" t="s">
        <v>16625</v>
      </c>
      <c r="AT461" s="1034" t="s">
        <v>16628</v>
      </c>
      <c r="AU461" s="1034" t="s">
        <v>420</v>
      </c>
      <c r="AV461" s="1034" t="s">
        <v>420</v>
      </c>
    </row>
    <row r="462" spans="1:48">
      <c r="A462" s="1030">
        <v>46033</v>
      </c>
      <c r="B462" s="1031" t="s">
        <v>16281</v>
      </c>
      <c r="C462" s="1045" t="s">
        <v>645</v>
      </c>
      <c r="D462" s="1032"/>
      <c r="E462" s="1033" t="s">
        <v>420</v>
      </c>
      <c r="F462" s="1034" t="s">
        <v>420</v>
      </c>
      <c r="G462" s="1034" t="s">
        <v>420</v>
      </c>
      <c r="H462" s="1034" t="s">
        <v>420</v>
      </c>
      <c r="I462" s="1035" t="s">
        <v>420</v>
      </c>
      <c r="J462" s="1036"/>
      <c r="K462" s="1036"/>
      <c r="L462" s="1037" t="s">
        <v>645</v>
      </c>
      <c r="M462" s="1037"/>
      <c r="N462" s="1038"/>
      <c r="O462" s="1036"/>
      <c r="P462" s="1037" t="s">
        <v>645</v>
      </c>
      <c r="Q462" s="1037"/>
      <c r="R462" s="1038"/>
      <c r="S462" s="1036"/>
      <c r="T462" s="1037" t="s">
        <v>645</v>
      </c>
      <c r="U462" s="1037"/>
      <c r="V462" s="1038"/>
      <c r="W462" s="1036"/>
      <c r="X462" s="1037" t="s">
        <v>645</v>
      </c>
      <c r="Y462" s="1039"/>
      <c r="Z462" s="1040" t="s">
        <v>420</v>
      </c>
      <c r="AA462" s="1040" t="s">
        <v>645</v>
      </c>
      <c r="AB462" s="1199" t="s">
        <v>420</v>
      </c>
      <c r="AC462" s="1040" t="s">
        <v>420</v>
      </c>
      <c r="AD462" s="1040" t="s">
        <v>420</v>
      </c>
      <c r="AE462" s="1040" t="s">
        <v>420</v>
      </c>
      <c r="AF462" s="1041" t="s">
        <v>243</v>
      </c>
      <c r="AG462" s="1041">
        <v>1</v>
      </c>
      <c r="AH462" s="1042" t="s">
        <v>16278</v>
      </c>
      <c r="AI462" s="1043" t="s">
        <v>654</v>
      </c>
      <c r="AJ462" s="1043" t="s">
        <v>654</v>
      </c>
      <c r="AK462" s="1200" t="s">
        <v>654</v>
      </c>
      <c r="AL462" s="1060"/>
      <c r="AM462" s="1404"/>
      <c r="AN462" s="1404"/>
      <c r="AO462" s="1404"/>
      <c r="AP462" s="1404"/>
      <c r="AQ462" s="1404"/>
      <c r="AR462" s="1044"/>
      <c r="AS462" s="1034" t="s">
        <v>16625</v>
      </c>
      <c r="AT462" s="1034" t="s">
        <v>16628</v>
      </c>
      <c r="AU462" s="1034" t="s">
        <v>420</v>
      </c>
      <c r="AV462" s="1034" t="s">
        <v>420</v>
      </c>
    </row>
    <row r="463" spans="1:48">
      <c r="A463" s="1030">
        <v>46033</v>
      </c>
      <c r="B463" s="1031" t="s">
        <v>16282</v>
      </c>
      <c r="C463" s="1045" t="s">
        <v>645</v>
      </c>
      <c r="D463" s="1032"/>
      <c r="E463" s="1033" t="s">
        <v>420</v>
      </c>
      <c r="F463" s="1034" t="s">
        <v>420</v>
      </c>
      <c r="G463" s="1034" t="s">
        <v>420</v>
      </c>
      <c r="H463" s="1034" t="s">
        <v>420</v>
      </c>
      <c r="I463" s="1035" t="s">
        <v>420</v>
      </c>
      <c r="J463" s="1036"/>
      <c r="K463" s="1036"/>
      <c r="L463" s="1037" t="s">
        <v>645</v>
      </c>
      <c r="M463" s="1037"/>
      <c r="N463" s="1038"/>
      <c r="O463" s="1036"/>
      <c r="P463" s="1037" t="s">
        <v>645</v>
      </c>
      <c r="Q463" s="1037"/>
      <c r="R463" s="1038"/>
      <c r="S463" s="1036"/>
      <c r="T463" s="1037" t="s">
        <v>645</v>
      </c>
      <c r="U463" s="1037"/>
      <c r="V463" s="1038"/>
      <c r="W463" s="1036"/>
      <c r="X463" s="1037" t="s">
        <v>645</v>
      </c>
      <c r="Y463" s="1039"/>
      <c r="Z463" s="1040" t="s">
        <v>420</v>
      </c>
      <c r="AA463" s="1040" t="s">
        <v>645</v>
      </c>
      <c r="AB463" s="1199" t="s">
        <v>420</v>
      </c>
      <c r="AC463" s="1040" t="s">
        <v>420</v>
      </c>
      <c r="AD463" s="1040" t="s">
        <v>420</v>
      </c>
      <c r="AE463" s="1040" t="s">
        <v>420</v>
      </c>
      <c r="AF463" s="1041" t="s">
        <v>243</v>
      </c>
      <c r="AG463" s="1041">
        <v>1</v>
      </c>
      <c r="AH463" s="1042" t="s">
        <v>654</v>
      </c>
      <c r="AI463" s="1043" t="s">
        <v>654</v>
      </c>
      <c r="AJ463" s="1043" t="s">
        <v>654</v>
      </c>
      <c r="AK463" s="1200" t="s">
        <v>654</v>
      </c>
      <c r="AL463" s="1060"/>
      <c r="AM463" s="1404"/>
      <c r="AN463" s="1404"/>
      <c r="AO463" s="1404"/>
      <c r="AP463" s="1404"/>
      <c r="AQ463" s="1404"/>
      <c r="AR463" s="1044"/>
      <c r="AS463" s="1034" t="s">
        <v>16625</v>
      </c>
      <c r="AT463" s="1034" t="s">
        <v>16628</v>
      </c>
      <c r="AU463" s="1034" t="s">
        <v>420</v>
      </c>
      <c r="AV463" s="1034" t="s">
        <v>420</v>
      </c>
    </row>
    <row r="464" spans="1:48">
      <c r="A464" s="1030">
        <v>46033</v>
      </c>
      <c r="B464" s="1031" t="s">
        <v>16283</v>
      </c>
      <c r="C464" s="1045" t="s">
        <v>645</v>
      </c>
      <c r="D464" s="1032"/>
      <c r="E464" s="1033" t="s">
        <v>420</v>
      </c>
      <c r="F464" s="1034" t="s">
        <v>420</v>
      </c>
      <c r="G464" s="1034" t="s">
        <v>420</v>
      </c>
      <c r="H464" s="1034" t="s">
        <v>420</v>
      </c>
      <c r="I464" s="1035" t="s">
        <v>420</v>
      </c>
      <c r="J464" s="1036"/>
      <c r="K464" s="1036"/>
      <c r="L464" s="1037" t="s">
        <v>645</v>
      </c>
      <c r="M464" s="1037"/>
      <c r="N464" s="1038"/>
      <c r="O464" s="1036"/>
      <c r="P464" s="1037" t="s">
        <v>645</v>
      </c>
      <c r="Q464" s="1037"/>
      <c r="R464" s="1038"/>
      <c r="S464" s="1036"/>
      <c r="T464" s="1037" t="s">
        <v>645</v>
      </c>
      <c r="U464" s="1037"/>
      <c r="V464" s="1038"/>
      <c r="W464" s="1036"/>
      <c r="X464" s="1037" t="s">
        <v>645</v>
      </c>
      <c r="Y464" s="1039"/>
      <c r="Z464" s="1040" t="s">
        <v>420</v>
      </c>
      <c r="AA464" s="1040" t="s">
        <v>645</v>
      </c>
      <c r="AB464" s="1199" t="s">
        <v>420</v>
      </c>
      <c r="AC464" s="1040" t="s">
        <v>420</v>
      </c>
      <c r="AD464" s="1040" t="s">
        <v>420</v>
      </c>
      <c r="AE464" s="1040" t="s">
        <v>420</v>
      </c>
      <c r="AF464" s="1041" t="s">
        <v>243</v>
      </c>
      <c r="AG464" s="1041">
        <v>1</v>
      </c>
      <c r="AH464" s="1042" t="s">
        <v>654</v>
      </c>
      <c r="AI464" s="1043" t="s">
        <v>654</v>
      </c>
      <c r="AJ464" s="1043" t="s">
        <v>654</v>
      </c>
      <c r="AK464" s="1200" t="s">
        <v>654</v>
      </c>
      <c r="AL464" s="1060"/>
      <c r="AM464" s="1404"/>
      <c r="AN464" s="1404"/>
      <c r="AO464" s="1404"/>
      <c r="AP464" s="1404"/>
      <c r="AQ464" s="1404"/>
      <c r="AR464" s="1044"/>
      <c r="AS464" s="1034" t="s">
        <v>16625</v>
      </c>
      <c r="AT464" s="1034" t="s">
        <v>16628</v>
      </c>
      <c r="AU464" s="1034" t="s">
        <v>420</v>
      </c>
      <c r="AV464" s="1034" t="s">
        <v>420</v>
      </c>
    </row>
    <row r="465" spans="1:48">
      <c r="A465" s="1030">
        <v>46033</v>
      </c>
      <c r="B465" s="1031" t="s">
        <v>16284</v>
      </c>
      <c r="C465" s="1045" t="s">
        <v>645</v>
      </c>
      <c r="D465" s="1032"/>
      <c r="E465" s="1033" t="s">
        <v>420</v>
      </c>
      <c r="F465" s="1034" t="s">
        <v>420</v>
      </c>
      <c r="G465" s="1034" t="s">
        <v>420</v>
      </c>
      <c r="H465" s="1034" t="s">
        <v>420</v>
      </c>
      <c r="I465" s="1035" t="s">
        <v>420</v>
      </c>
      <c r="J465" s="1036"/>
      <c r="K465" s="1036"/>
      <c r="L465" s="1037" t="s">
        <v>645</v>
      </c>
      <c r="M465" s="1037"/>
      <c r="N465" s="1038"/>
      <c r="O465" s="1036"/>
      <c r="P465" s="1037" t="s">
        <v>645</v>
      </c>
      <c r="Q465" s="1037"/>
      <c r="R465" s="1038"/>
      <c r="S465" s="1036"/>
      <c r="T465" s="1037" t="s">
        <v>645</v>
      </c>
      <c r="U465" s="1037"/>
      <c r="V465" s="1038"/>
      <c r="W465" s="1036"/>
      <c r="X465" s="1037" t="s">
        <v>645</v>
      </c>
      <c r="Y465" s="1039"/>
      <c r="Z465" s="1040" t="s">
        <v>420</v>
      </c>
      <c r="AA465" s="1040" t="s">
        <v>645</v>
      </c>
      <c r="AB465" s="1199" t="s">
        <v>420</v>
      </c>
      <c r="AC465" s="1040" t="s">
        <v>420</v>
      </c>
      <c r="AD465" s="1040" t="s">
        <v>420</v>
      </c>
      <c r="AE465" s="1040" t="s">
        <v>420</v>
      </c>
      <c r="AF465" s="1041" t="s">
        <v>243</v>
      </c>
      <c r="AG465" s="1041">
        <v>1</v>
      </c>
      <c r="AH465" s="1042" t="s">
        <v>654</v>
      </c>
      <c r="AI465" s="1043" t="s">
        <v>654</v>
      </c>
      <c r="AJ465" s="1043" t="s">
        <v>654</v>
      </c>
      <c r="AK465" s="1200" t="s">
        <v>654</v>
      </c>
      <c r="AL465" s="1060"/>
      <c r="AM465" s="1404"/>
      <c r="AN465" s="1404"/>
      <c r="AO465" s="1404"/>
      <c r="AP465" s="1404"/>
      <c r="AQ465" s="1404"/>
      <c r="AR465" s="1044"/>
      <c r="AS465" s="1034" t="s">
        <v>16625</v>
      </c>
      <c r="AT465" s="1034" t="s">
        <v>16628</v>
      </c>
      <c r="AU465" s="1034" t="s">
        <v>420</v>
      </c>
      <c r="AV465" s="1034" t="s">
        <v>420</v>
      </c>
    </row>
    <row r="466" spans="1:48" ht="17.25" thickBot="1">
      <c r="A466" s="1046">
        <v>46033</v>
      </c>
      <c r="B466" s="1047" t="s">
        <v>16285</v>
      </c>
      <c r="C466" s="1048" t="s">
        <v>645</v>
      </c>
      <c r="D466" s="1049"/>
      <c r="E466" s="1243" t="s">
        <v>420</v>
      </c>
      <c r="F466" s="1050" t="s">
        <v>420</v>
      </c>
      <c r="G466" s="1050" t="s">
        <v>420</v>
      </c>
      <c r="H466" s="1050" t="s">
        <v>420</v>
      </c>
      <c r="I466" s="1244" t="s">
        <v>420</v>
      </c>
      <c r="J466" s="1051"/>
      <c r="K466" s="1051"/>
      <c r="L466" s="1052" t="s">
        <v>645</v>
      </c>
      <c r="M466" s="1052"/>
      <c r="N466" s="1053"/>
      <c r="O466" s="1051"/>
      <c r="P466" s="1052" t="s">
        <v>645</v>
      </c>
      <c r="Q466" s="1052"/>
      <c r="R466" s="1053"/>
      <c r="S466" s="1051"/>
      <c r="T466" s="1052" t="s">
        <v>645</v>
      </c>
      <c r="U466" s="1052"/>
      <c r="V466" s="1053"/>
      <c r="W466" s="1051"/>
      <c r="X466" s="1052" t="s">
        <v>645</v>
      </c>
      <c r="Y466" s="1054"/>
      <c r="Z466" s="1055" t="s">
        <v>420</v>
      </c>
      <c r="AA466" s="1055" t="s">
        <v>645</v>
      </c>
      <c r="AB466" s="1201" t="s">
        <v>420</v>
      </c>
      <c r="AC466" s="1055" t="s">
        <v>420</v>
      </c>
      <c r="AD466" s="1055" t="s">
        <v>420</v>
      </c>
      <c r="AE466" s="1055" t="s">
        <v>420</v>
      </c>
      <c r="AF466" s="1056" t="s">
        <v>243</v>
      </c>
      <c r="AG466" s="1056">
        <v>1</v>
      </c>
      <c r="AH466" s="1245" t="s">
        <v>654</v>
      </c>
      <c r="AI466" s="1057" t="s">
        <v>654</v>
      </c>
      <c r="AJ466" s="1057" t="s">
        <v>654</v>
      </c>
      <c r="AK466" s="1202" t="s">
        <v>654</v>
      </c>
      <c r="AL466" s="1246"/>
      <c r="AM466" s="1409"/>
      <c r="AN466" s="1409"/>
      <c r="AO466" s="1409"/>
      <c r="AP466" s="1409"/>
      <c r="AQ466" s="1409"/>
      <c r="AR466" s="1058"/>
      <c r="AS466" s="1050" t="s">
        <v>16625</v>
      </c>
      <c r="AT466" s="1050" t="s">
        <v>16628</v>
      </c>
      <c r="AU466" s="1050" t="s">
        <v>420</v>
      </c>
      <c r="AV466" s="1050" t="s">
        <v>420</v>
      </c>
    </row>
    <row r="467" spans="1:48">
      <c r="A467" s="1413">
        <v>46034</v>
      </c>
      <c r="B467" s="1016" t="s">
        <v>212</v>
      </c>
      <c r="C467" s="1016" t="s">
        <v>16558</v>
      </c>
      <c r="D467" s="1017"/>
      <c r="E467" s="1018" t="s">
        <v>1936</v>
      </c>
      <c r="F467" s="1019" t="s">
        <v>16560</v>
      </c>
      <c r="G467" s="1019">
        <v>500</v>
      </c>
      <c r="H467" s="1019" t="s">
        <v>911</v>
      </c>
      <c r="I467" s="1020">
        <v>2</v>
      </c>
      <c r="J467" s="1023">
        <v>75</v>
      </c>
      <c r="K467" s="1021">
        <v>0</v>
      </c>
      <c r="L467" s="1022">
        <v>7622</v>
      </c>
      <c r="M467" s="1024">
        <v>8385</v>
      </c>
      <c r="N467" s="1023">
        <v>14</v>
      </c>
      <c r="O467" s="1021">
        <v>0</v>
      </c>
      <c r="P467" s="1022">
        <v>8215</v>
      </c>
      <c r="Q467" s="1024">
        <v>8596</v>
      </c>
      <c r="R467" s="1023">
        <v>11</v>
      </c>
      <c r="S467" s="1021">
        <v>0</v>
      </c>
      <c r="T467" s="1022">
        <v>8139</v>
      </c>
      <c r="U467" s="1024">
        <v>8546</v>
      </c>
      <c r="V467" s="1023">
        <v>48</v>
      </c>
      <c r="W467" s="1021">
        <v>1</v>
      </c>
      <c r="X467" s="1022">
        <v>7414</v>
      </c>
      <c r="Y467" s="1024">
        <v>8230</v>
      </c>
      <c r="Z467" s="1025">
        <v>3</v>
      </c>
      <c r="AA467" s="1025">
        <v>49.333333333333336</v>
      </c>
      <c r="AB467" s="1198">
        <v>0.9983974358974359</v>
      </c>
      <c r="AC467" s="1025">
        <v>81.433750000000003</v>
      </c>
      <c r="AD467" s="1025">
        <v>6.166666666666667</v>
      </c>
      <c r="AE467" s="1025">
        <v>6.125</v>
      </c>
      <c r="AF467" s="1026" t="s">
        <v>213</v>
      </c>
      <c r="AG467" s="1026">
        <v>1</v>
      </c>
      <c r="AH467" s="1027" t="s">
        <v>16293</v>
      </c>
      <c r="AI467" s="1059" t="s">
        <v>644</v>
      </c>
      <c r="AJ467" s="1238" t="s">
        <v>16287</v>
      </c>
      <c r="AK467" s="1410" t="s">
        <v>643</v>
      </c>
      <c r="AL467" s="1059">
        <v>52</v>
      </c>
      <c r="AM467" s="1403">
        <v>46010</v>
      </c>
      <c r="AN467" s="1403">
        <v>46011</v>
      </c>
      <c r="AO467" s="1403">
        <v>46012</v>
      </c>
      <c r="AP467" s="1403" t="s">
        <v>16656</v>
      </c>
      <c r="AQ467" s="1403">
        <v>46015</v>
      </c>
      <c r="AR467" s="1028"/>
      <c r="AS467" s="1019" t="s">
        <v>16625</v>
      </c>
      <c r="AT467" s="1019" t="s">
        <v>16628</v>
      </c>
      <c r="AU467" s="1019" t="s">
        <v>16627</v>
      </c>
      <c r="AV467" s="1019">
        <v>1.0553813999999999</v>
      </c>
    </row>
    <row r="468" spans="1:48">
      <c r="A468" s="1030">
        <v>46034</v>
      </c>
      <c r="B468" s="1031" t="s">
        <v>214</v>
      </c>
      <c r="C468" s="1031" t="s">
        <v>16653</v>
      </c>
      <c r="D468" s="1032" t="s">
        <v>16644</v>
      </c>
      <c r="E468" s="1033" t="s">
        <v>1557</v>
      </c>
      <c r="F468" s="1034" t="s">
        <v>16594</v>
      </c>
      <c r="G468" s="1034">
        <v>630</v>
      </c>
      <c r="H468" s="1034" t="s">
        <v>843</v>
      </c>
      <c r="I468" s="1035">
        <v>2</v>
      </c>
      <c r="J468" s="1038">
        <v>29</v>
      </c>
      <c r="K468" s="1036">
        <v>0</v>
      </c>
      <c r="L468" s="1037" t="s">
        <v>16657</v>
      </c>
      <c r="M468" s="1039">
        <v>8012</v>
      </c>
      <c r="N468" s="1038">
        <v>15</v>
      </c>
      <c r="O468" s="1036">
        <v>0</v>
      </c>
      <c r="P468" s="1037">
        <v>7705</v>
      </c>
      <c r="Q468" s="1039">
        <v>8186</v>
      </c>
      <c r="R468" s="1038">
        <v>34</v>
      </c>
      <c r="S468" s="1036">
        <v>1</v>
      </c>
      <c r="T468" s="1037">
        <v>7705</v>
      </c>
      <c r="U468" s="1039">
        <v>8417</v>
      </c>
      <c r="V468" s="1038">
        <v>46</v>
      </c>
      <c r="W468" s="1036">
        <v>0</v>
      </c>
      <c r="X468" s="1037">
        <v>8575</v>
      </c>
      <c r="Y468" s="1039">
        <v>9101</v>
      </c>
      <c r="Z468" s="1040">
        <v>2.4827586206896552</v>
      </c>
      <c r="AA468" s="1040">
        <v>41.333333333333336</v>
      </c>
      <c r="AB468" s="1199">
        <v>0.99806356837606836</v>
      </c>
      <c r="AC468" s="1040">
        <v>82.43</v>
      </c>
      <c r="AD468" s="1040">
        <v>5.166666666666667</v>
      </c>
      <c r="AE468" s="1040">
        <v>5.125</v>
      </c>
      <c r="AF468" s="1041" t="s">
        <v>213</v>
      </c>
      <c r="AG468" s="1041">
        <v>1</v>
      </c>
      <c r="AH468" s="1042" t="s">
        <v>16293</v>
      </c>
      <c r="AI468" s="1060" t="s">
        <v>644</v>
      </c>
      <c r="AJ468" s="1238" t="s">
        <v>643</v>
      </c>
      <c r="AK468" s="1239" t="s">
        <v>643</v>
      </c>
      <c r="AL468" s="1060">
        <v>57</v>
      </c>
      <c r="AM468" s="1404">
        <v>46032</v>
      </c>
      <c r="AN468" s="1404"/>
      <c r="AO468" s="1404"/>
      <c r="AP468" s="1404"/>
      <c r="AQ468" s="1404"/>
      <c r="AR468" s="1044"/>
      <c r="AS468" s="1034" t="s">
        <v>16625</v>
      </c>
      <c r="AT468" s="1034" t="s">
        <v>16628</v>
      </c>
      <c r="AU468" s="1034" t="s">
        <v>16637</v>
      </c>
      <c r="AV468" s="1034">
        <v>0.89736595200000002</v>
      </c>
    </row>
    <row r="469" spans="1:48">
      <c r="A469" s="1030">
        <v>46034</v>
      </c>
      <c r="B469" s="1031" t="s">
        <v>215</v>
      </c>
      <c r="C469" s="1031" t="s">
        <v>16554</v>
      </c>
      <c r="D469" s="1032" t="s">
        <v>646</v>
      </c>
      <c r="E469" s="1033" t="s">
        <v>471</v>
      </c>
      <c r="F469" s="1034" t="s">
        <v>16555</v>
      </c>
      <c r="G469" s="1034">
        <v>700</v>
      </c>
      <c r="H469" s="1034" t="s">
        <v>1088</v>
      </c>
      <c r="I469" s="1035">
        <v>5</v>
      </c>
      <c r="J469" s="1038">
        <v>38</v>
      </c>
      <c r="K469" s="1036">
        <v>4</v>
      </c>
      <c r="L469" s="1037">
        <v>8496</v>
      </c>
      <c r="M469" s="1039">
        <v>7466</v>
      </c>
      <c r="N469" s="1038">
        <v>38</v>
      </c>
      <c r="O469" s="1036">
        <v>0</v>
      </c>
      <c r="P469" s="1037">
        <v>8436</v>
      </c>
      <c r="Q469" s="1039">
        <v>7717</v>
      </c>
      <c r="R469" s="1038">
        <v>22</v>
      </c>
      <c r="S469" s="1036">
        <v>2</v>
      </c>
      <c r="T469" s="1037">
        <v>8233</v>
      </c>
      <c r="U469" s="1039">
        <v>7644</v>
      </c>
      <c r="V469" s="1038">
        <v>26</v>
      </c>
      <c r="W469" s="1036">
        <v>0</v>
      </c>
      <c r="X469" s="1037">
        <v>8114</v>
      </c>
      <c r="Y469" s="1039" t="s">
        <v>16112</v>
      </c>
      <c r="Z469" s="1040">
        <v>3.2432432432432434</v>
      </c>
      <c r="AA469" s="1040">
        <v>20.666666666666668</v>
      </c>
      <c r="AB469" s="1199">
        <v>0.99110576923076921</v>
      </c>
      <c r="AC469" s="1040">
        <v>80.151428571428568</v>
      </c>
      <c r="AD469" s="1040">
        <v>2.5833333333333335</v>
      </c>
      <c r="AE469" s="1040">
        <v>2.4583333333333335</v>
      </c>
      <c r="AF469" s="1041" t="s">
        <v>213</v>
      </c>
      <c r="AG469" s="1041">
        <v>0.5</v>
      </c>
      <c r="AH469" s="1042" t="s">
        <v>16293</v>
      </c>
      <c r="AI469" s="1060" t="s">
        <v>644</v>
      </c>
      <c r="AJ469" s="1238" t="s">
        <v>643</v>
      </c>
      <c r="AK469" s="1239" t="s">
        <v>643</v>
      </c>
      <c r="AL469" s="1060">
        <v>53</v>
      </c>
      <c r="AM469" s="1404">
        <v>46012</v>
      </c>
      <c r="AN469" s="1404">
        <v>46013</v>
      </c>
      <c r="AO469" s="1404">
        <v>46014</v>
      </c>
      <c r="AP469" s="1404">
        <v>46015</v>
      </c>
      <c r="AQ469" s="1404"/>
      <c r="AR469" s="1044"/>
      <c r="AS469" s="1034" t="s">
        <v>16629</v>
      </c>
      <c r="AT469" s="1034" t="s">
        <v>16628</v>
      </c>
      <c r="AU469" s="1034" t="s">
        <v>16627</v>
      </c>
      <c r="AV469" s="1034">
        <v>1.4542675200000001</v>
      </c>
    </row>
    <row r="470" spans="1:48">
      <c r="A470" s="1030">
        <v>46034</v>
      </c>
      <c r="B470" s="1031" t="s">
        <v>216</v>
      </c>
      <c r="C470" s="1031" t="s">
        <v>16649</v>
      </c>
      <c r="D470" s="1032"/>
      <c r="E470" s="1033" t="s">
        <v>783</v>
      </c>
      <c r="F470" s="1034" t="s">
        <v>16588</v>
      </c>
      <c r="G470" s="1034">
        <v>525</v>
      </c>
      <c r="H470" s="1034" t="s">
        <v>480</v>
      </c>
      <c r="I470" s="1035">
        <v>4</v>
      </c>
      <c r="J470" s="1038">
        <v>28</v>
      </c>
      <c r="K470" s="1036">
        <v>3</v>
      </c>
      <c r="L470" s="1037">
        <v>8501</v>
      </c>
      <c r="M470" s="1039">
        <v>8888</v>
      </c>
      <c r="N470" s="1038">
        <v>10</v>
      </c>
      <c r="O470" s="1036">
        <v>0</v>
      </c>
      <c r="P470" s="1037">
        <v>8619</v>
      </c>
      <c r="Q470" s="1039">
        <v>8570</v>
      </c>
      <c r="R470" s="1038">
        <v>25</v>
      </c>
      <c r="S470" s="1036">
        <v>1</v>
      </c>
      <c r="T470" s="1037">
        <v>8489</v>
      </c>
      <c r="U470" s="1039">
        <v>8613</v>
      </c>
      <c r="V470" s="1038">
        <v>30</v>
      </c>
      <c r="W470" s="1036">
        <v>0</v>
      </c>
      <c r="X470" s="1037">
        <v>8567</v>
      </c>
      <c r="Y470" s="1039">
        <v>8891</v>
      </c>
      <c r="Z470" s="1040">
        <v>2.9690721649484537</v>
      </c>
      <c r="AA470" s="1040">
        <v>31</v>
      </c>
      <c r="AB470" s="1199">
        <v>0.99352297008547008</v>
      </c>
      <c r="AC470" s="1040">
        <v>86.422499999999999</v>
      </c>
      <c r="AD470" s="1040">
        <v>3.875</v>
      </c>
      <c r="AE470" s="1040">
        <v>3.7083333333333335</v>
      </c>
      <c r="AF470" s="1041" t="s">
        <v>213</v>
      </c>
      <c r="AG470" s="1041">
        <v>1</v>
      </c>
      <c r="AH470" s="1042" t="s">
        <v>16293</v>
      </c>
      <c r="AI470" s="1060" t="s">
        <v>644</v>
      </c>
      <c r="AJ470" s="1238" t="s">
        <v>16263</v>
      </c>
      <c r="AK470" s="1239" t="s">
        <v>667</v>
      </c>
      <c r="AL470" s="1060">
        <v>52</v>
      </c>
      <c r="AM470" s="1404">
        <v>46029</v>
      </c>
      <c r="AN470" s="1404">
        <v>46031</v>
      </c>
      <c r="AO470" s="1404">
        <v>46032</v>
      </c>
      <c r="AP470" s="1404"/>
      <c r="AQ470" s="1404"/>
      <c r="AR470" s="1044"/>
      <c r="AS470" s="1034" t="s">
        <v>16625</v>
      </c>
      <c r="AT470" s="1034" t="s">
        <v>16628</v>
      </c>
      <c r="AU470" s="1034" t="s">
        <v>16630</v>
      </c>
      <c r="AV470" s="1034">
        <v>2.3520747599999998</v>
      </c>
    </row>
    <row r="471" spans="1:48">
      <c r="A471" s="1030">
        <v>46034</v>
      </c>
      <c r="B471" s="1031" t="s">
        <v>217</v>
      </c>
      <c r="C471" s="1031" t="s">
        <v>16643</v>
      </c>
      <c r="D471" s="1032" t="s">
        <v>16644</v>
      </c>
      <c r="E471" s="1033" t="s">
        <v>738</v>
      </c>
      <c r="F471" s="1034" t="s">
        <v>16535</v>
      </c>
      <c r="G471" s="1034">
        <v>650</v>
      </c>
      <c r="H471" s="1034" t="s">
        <v>630</v>
      </c>
      <c r="I471" s="1035">
        <v>4</v>
      </c>
      <c r="J471" s="1038">
        <v>46</v>
      </c>
      <c r="K471" s="1036">
        <v>0</v>
      </c>
      <c r="L471" s="1037">
        <v>6265</v>
      </c>
      <c r="M471" s="1039">
        <v>7285</v>
      </c>
      <c r="N471" s="1038">
        <v>13</v>
      </c>
      <c r="O471" s="1036">
        <v>0</v>
      </c>
      <c r="P471" s="1037">
        <v>5804</v>
      </c>
      <c r="Q471" s="1039">
        <v>6145</v>
      </c>
      <c r="R471" s="1038">
        <v>65</v>
      </c>
      <c r="S471" s="1036">
        <v>0</v>
      </c>
      <c r="T471" s="1037">
        <v>5493</v>
      </c>
      <c r="U471" s="1039">
        <v>6991</v>
      </c>
      <c r="V471" s="1038">
        <v>38</v>
      </c>
      <c r="W471" s="1036">
        <v>0</v>
      </c>
      <c r="X471" s="1037">
        <v>6492</v>
      </c>
      <c r="Y471" s="1039">
        <v>8270</v>
      </c>
      <c r="Z471" s="1040">
        <v>2.5263157894736841</v>
      </c>
      <c r="AA471" s="1040">
        <v>54</v>
      </c>
      <c r="AB471" s="1199">
        <v>1</v>
      </c>
      <c r="AC471" s="1040">
        <v>65.931250000000006</v>
      </c>
      <c r="AD471" s="1040">
        <v>6.75</v>
      </c>
      <c r="AE471" s="1040">
        <v>6.75</v>
      </c>
      <c r="AF471" s="1041" t="s">
        <v>213</v>
      </c>
      <c r="AG471" s="1041">
        <v>1</v>
      </c>
      <c r="AH471" s="1042" t="s">
        <v>16259</v>
      </c>
      <c r="AI471" s="1060" t="s">
        <v>655</v>
      </c>
      <c r="AJ471" s="1060" t="s">
        <v>16260</v>
      </c>
      <c r="AK471" s="1200" t="s">
        <v>748</v>
      </c>
      <c r="AL471" s="1060">
        <v>49</v>
      </c>
      <c r="AM471" s="1404">
        <v>46002</v>
      </c>
      <c r="AN471" s="1404">
        <v>46003</v>
      </c>
      <c r="AO471" s="1404">
        <v>46004</v>
      </c>
      <c r="AP471" s="1404">
        <v>46006</v>
      </c>
      <c r="AQ471" s="1404"/>
      <c r="AR471" s="1044"/>
      <c r="AS471" s="1034" t="s">
        <v>16625</v>
      </c>
      <c r="AT471" s="1034" t="s">
        <v>16628</v>
      </c>
      <c r="AU471" s="1034" t="s">
        <v>16632</v>
      </c>
      <c r="AV471" s="1034">
        <v>1.4810795999999999</v>
      </c>
    </row>
    <row r="472" spans="1:48">
      <c r="A472" s="1030">
        <v>46034</v>
      </c>
      <c r="B472" s="1031" t="s">
        <v>218</v>
      </c>
      <c r="C472" s="1031" t="s">
        <v>16506</v>
      </c>
      <c r="D472" s="1032" t="s">
        <v>646</v>
      </c>
      <c r="E472" s="1033" t="s">
        <v>471</v>
      </c>
      <c r="F472" s="1034" t="s">
        <v>15867</v>
      </c>
      <c r="G472" s="1034">
        <v>700</v>
      </c>
      <c r="H472" s="1034" t="s">
        <v>812</v>
      </c>
      <c r="I472" s="1035">
        <v>5</v>
      </c>
      <c r="J472" s="1038">
        <v>22</v>
      </c>
      <c r="K472" s="1036">
        <v>0</v>
      </c>
      <c r="L472" s="1037">
        <v>8664</v>
      </c>
      <c r="M472" s="1039">
        <v>8215</v>
      </c>
      <c r="N472" s="1038">
        <v>32</v>
      </c>
      <c r="O472" s="1036">
        <v>0</v>
      </c>
      <c r="P472" s="1037">
        <v>8310</v>
      </c>
      <c r="Q472" s="1039">
        <v>8662</v>
      </c>
      <c r="R472" s="1038">
        <v>24</v>
      </c>
      <c r="S472" s="1036">
        <v>0</v>
      </c>
      <c r="T472" s="1037">
        <v>8450</v>
      </c>
      <c r="U472" s="1039">
        <v>8801</v>
      </c>
      <c r="V472" s="1038">
        <v>38</v>
      </c>
      <c r="W472" s="1036">
        <v>0</v>
      </c>
      <c r="X472" s="1037">
        <v>9076</v>
      </c>
      <c r="Y472" s="1039">
        <v>9118</v>
      </c>
      <c r="Z472" s="1040">
        <v>3.2432432432432434</v>
      </c>
      <c r="AA472" s="1040">
        <v>19.333333333333332</v>
      </c>
      <c r="AB472" s="1199">
        <v>1</v>
      </c>
      <c r="AC472" s="1040">
        <v>86.62</v>
      </c>
      <c r="AD472" s="1040">
        <v>2.4166666666666665</v>
      </c>
      <c r="AE472" s="1040">
        <v>2.4166666666666665</v>
      </c>
      <c r="AF472" s="1041" t="s">
        <v>213</v>
      </c>
      <c r="AG472" s="1041">
        <v>0.5</v>
      </c>
      <c r="AH472" s="1042" t="s">
        <v>16259</v>
      </c>
      <c r="AI472" s="1060" t="s">
        <v>655</v>
      </c>
      <c r="AJ472" s="1060" t="s">
        <v>16260</v>
      </c>
      <c r="AK472" s="1200" t="s">
        <v>748</v>
      </c>
      <c r="AL472" s="1060">
        <v>50</v>
      </c>
      <c r="AM472" s="1404">
        <v>46024</v>
      </c>
      <c r="AN472" s="1404">
        <v>46025</v>
      </c>
      <c r="AO472" s="1404">
        <v>46026</v>
      </c>
      <c r="AP472" s="1404">
        <v>46027</v>
      </c>
      <c r="AQ472" s="1404"/>
      <c r="AR472" s="1044"/>
      <c r="AS472" s="1034" t="s">
        <v>16629</v>
      </c>
      <c r="AT472" s="1034" t="s">
        <v>16628</v>
      </c>
      <c r="AU472" s="1034" t="s">
        <v>16627</v>
      </c>
      <c r="AV472" s="1034">
        <v>1.5716332799999999</v>
      </c>
    </row>
    <row r="473" spans="1:48">
      <c r="A473" s="1030">
        <v>46034</v>
      </c>
      <c r="B473" s="1031" t="s">
        <v>219</v>
      </c>
      <c r="C473" s="1031" t="s">
        <v>16496</v>
      </c>
      <c r="D473" s="1032"/>
      <c r="E473" s="1033" t="s">
        <v>1877</v>
      </c>
      <c r="F473" s="1034" t="s">
        <v>16497</v>
      </c>
      <c r="G473" s="1034">
        <v>500</v>
      </c>
      <c r="H473" s="1034" t="s">
        <v>1237</v>
      </c>
      <c r="I473" s="1035">
        <v>3.7</v>
      </c>
      <c r="J473" s="1038">
        <v>16</v>
      </c>
      <c r="K473" s="1036">
        <v>1</v>
      </c>
      <c r="L473" s="1037">
        <v>8908</v>
      </c>
      <c r="M473" s="1039">
        <v>8546</v>
      </c>
      <c r="N473" s="1038">
        <v>11</v>
      </c>
      <c r="O473" s="1036">
        <v>2</v>
      </c>
      <c r="P473" s="1037">
        <v>8741</v>
      </c>
      <c r="Q473" s="1039">
        <v>8291</v>
      </c>
      <c r="R473" s="1038">
        <v>18</v>
      </c>
      <c r="S473" s="1036">
        <v>1</v>
      </c>
      <c r="T473" s="1037">
        <v>8663</v>
      </c>
      <c r="U473" s="1039">
        <v>8595</v>
      </c>
      <c r="V473" s="1038">
        <v>28</v>
      </c>
      <c r="W473" s="1036">
        <v>2</v>
      </c>
      <c r="X473" s="1037">
        <v>8919</v>
      </c>
      <c r="Y473" s="1039">
        <v>8546</v>
      </c>
      <c r="Z473" s="1040">
        <v>1.5982241953385128</v>
      </c>
      <c r="AA473" s="1040">
        <v>24.333333333333332</v>
      </c>
      <c r="AB473" s="1199">
        <v>0.98195112179487176</v>
      </c>
      <c r="AC473" s="1040">
        <v>86.511250000000004</v>
      </c>
      <c r="AD473" s="1040">
        <v>3.0416666666666665</v>
      </c>
      <c r="AE473" s="1040">
        <v>2.7916666666666665</v>
      </c>
      <c r="AF473" s="1041" t="s">
        <v>213</v>
      </c>
      <c r="AG473" s="1041">
        <v>1</v>
      </c>
      <c r="AH473" s="1042" t="s">
        <v>16293</v>
      </c>
      <c r="AI473" s="1060" t="s">
        <v>644</v>
      </c>
      <c r="AJ473" s="1238" t="s">
        <v>643</v>
      </c>
      <c r="AK473" s="1200" t="s">
        <v>643</v>
      </c>
      <c r="AL473" s="1060">
        <v>8</v>
      </c>
      <c r="AM473" s="1406">
        <v>45960</v>
      </c>
      <c r="AN473" s="1404">
        <v>45961</v>
      </c>
      <c r="AO473" s="1404">
        <v>45963</v>
      </c>
      <c r="AP473" s="1404"/>
      <c r="AQ473" s="1404"/>
      <c r="AR473" s="1044"/>
      <c r="AS473" s="1034" t="s">
        <v>16625</v>
      </c>
      <c r="AT473" s="1034" t="s">
        <v>16628</v>
      </c>
      <c r="AU473" s="1034" t="s">
        <v>16627</v>
      </c>
      <c r="AV473" s="1034">
        <v>1.1211857999999999</v>
      </c>
    </row>
    <row r="474" spans="1:48">
      <c r="A474" s="1030">
        <v>46034</v>
      </c>
      <c r="B474" s="1031" t="s">
        <v>220</v>
      </c>
      <c r="C474" s="1031" t="s">
        <v>16515</v>
      </c>
      <c r="D474" s="1032"/>
      <c r="E474" s="1033" t="s">
        <v>478</v>
      </c>
      <c r="F474" s="1034" t="s">
        <v>16544</v>
      </c>
      <c r="G474" s="1034">
        <v>650</v>
      </c>
      <c r="H474" s="1034" t="s">
        <v>959</v>
      </c>
      <c r="I474" s="1035">
        <v>5</v>
      </c>
      <c r="J474" s="1038">
        <v>25</v>
      </c>
      <c r="K474" s="1036">
        <v>2</v>
      </c>
      <c r="L474" s="1037">
        <v>7579</v>
      </c>
      <c r="M474" s="1039">
        <v>8585</v>
      </c>
      <c r="N474" s="1038">
        <v>12</v>
      </c>
      <c r="O474" s="1036">
        <v>0</v>
      </c>
      <c r="P474" s="1037">
        <v>8125</v>
      </c>
      <c r="Q474" s="1039">
        <v>9063</v>
      </c>
      <c r="R474" s="1038">
        <v>14</v>
      </c>
      <c r="S474" s="1036">
        <v>0</v>
      </c>
      <c r="T474" s="1037">
        <v>8119</v>
      </c>
      <c r="U474" s="1039">
        <v>9014</v>
      </c>
      <c r="V474" s="1038">
        <v>10</v>
      </c>
      <c r="W474" s="1036">
        <v>2</v>
      </c>
      <c r="X474" s="1037">
        <v>7996</v>
      </c>
      <c r="Y474" s="1039">
        <v>9059</v>
      </c>
      <c r="Z474" s="1040">
        <v>1.5157894736842106</v>
      </c>
      <c r="AA474" s="1040">
        <v>20.333333333333332</v>
      </c>
      <c r="AB474" s="1199">
        <v>0.98731303418803418</v>
      </c>
      <c r="AC474" s="1040">
        <v>84.424999999999997</v>
      </c>
      <c r="AD474" s="1040">
        <v>2.5416666666666665</v>
      </c>
      <c r="AE474" s="1040">
        <v>2.375</v>
      </c>
      <c r="AF474" s="1041" t="s">
        <v>213</v>
      </c>
      <c r="AG474" s="1041">
        <v>1</v>
      </c>
      <c r="AH474" s="1042" t="s">
        <v>16297</v>
      </c>
      <c r="AI474" s="1060" t="s">
        <v>845</v>
      </c>
      <c r="AJ474" s="1238" t="s">
        <v>643</v>
      </c>
      <c r="AK474" s="1239" t="s">
        <v>643</v>
      </c>
      <c r="AL474" s="1060">
        <v>54</v>
      </c>
      <c r="AM474" s="1404">
        <v>46007</v>
      </c>
      <c r="AN474" s="1404">
        <v>46008</v>
      </c>
      <c r="AO474" s="1404">
        <v>46009</v>
      </c>
      <c r="AP474" s="1404"/>
      <c r="AQ474" s="1404"/>
      <c r="AR474" s="1044"/>
      <c r="AS474" s="1034" t="s">
        <v>16625</v>
      </c>
      <c r="AT474" s="1034" t="s">
        <v>16628</v>
      </c>
      <c r="AU474" s="1034" t="s">
        <v>16627</v>
      </c>
      <c r="AV474" s="1034">
        <v>1.4223923999999999</v>
      </c>
    </row>
    <row r="475" spans="1:48">
      <c r="A475" s="1030">
        <v>46034</v>
      </c>
      <c r="B475" s="1031" t="s">
        <v>221</v>
      </c>
      <c r="C475" s="1031" t="s">
        <v>16658</v>
      </c>
      <c r="D475" s="1032" t="s">
        <v>16644</v>
      </c>
      <c r="E475" s="1033" t="s">
        <v>738</v>
      </c>
      <c r="F475" s="1034" t="s">
        <v>16535</v>
      </c>
      <c r="G475" s="1034">
        <v>650</v>
      </c>
      <c r="H475" s="1034" t="s">
        <v>834</v>
      </c>
      <c r="I475" s="1035">
        <v>4</v>
      </c>
      <c r="J475" s="1038"/>
      <c r="K475" s="1036"/>
      <c r="L475" s="1037" t="s">
        <v>16265</v>
      </c>
      <c r="M475" s="1039" t="s">
        <v>16265</v>
      </c>
      <c r="N475" s="1038"/>
      <c r="O475" s="1036"/>
      <c r="P475" s="1037" t="s">
        <v>645</v>
      </c>
      <c r="Q475" s="1039" t="s">
        <v>16265</v>
      </c>
      <c r="R475" s="1038"/>
      <c r="S475" s="1036"/>
      <c r="T475" s="1037" t="s">
        <v>645</v>
      </c>
      <c r="U475" s="1039" t="s">
        <v>16261</v>
      </c>
      <c r="V475" s="1038"/>
      <c r="W475" s="1036"/>
      <c r="X475" s="1037" t="s">
        <v>645</v>
      </c>
      <c r="Y475" s="1039"/>
      <c r="Z475" s="1040">
        <v>2.5852782764811488</v>
      </c>
      <c r="AA475" s="1040" t="s">
        <v>656</v>
      </c>
      <c r="AB475" s="1199" t="s">
        <v>420</v>
      </c>
      <c r="AC475" s="1040" t="s">
        <v>420</v>
      </c>
      <c r="AD475" s="1040" t="s">
        <v>420</v>
      </c>
      <c r="AE475" s="1040" t="s">
        <v>420</v>
      </c>
      <c r="AF475" s="1041" t="s">
        <v>213</v>
      </c>
      <c r="AG475" s="1041">
        <v>1</v>
      </c>
      <c r="AH475" s="1042" t="s">
        <v>16262</v>
      </c>
      <c r="AI475" s="1060" t="s">
        <v>647</v>
      </c>
      <c r="AJ475" s="1238" t="s">
        <v>16263</v>
      </c>
      <c r="AK475" s="1239" t="s">
        <v>667</v>
      </c>
      <c r="AL475" s="1060"/>
      <c r="AM475" s="1404"/>
      <c r="AN475" s="1404"/>
      <c r="AO475" s="1404"/>
      <c r="AP475" s="1404"/>
      <c r="AQ475" s="1404"/>
      <c r="AR475" s="1044"/>
      <c r="AS475" s="1034" t="s">
        <v>16625</v>
      </c>
      <c r="AT475" s="1034" t="s">
        <v>16628</v>
      </c>
      <c r="AU475" s="1034" t="s">
        <v>16632</v>
      </c>
      <c r="AV475" s="1034" t="s">
        <v>420</v>
      </c>
    </row>
    <row r="476" spans="1:48">
      <c r="A476" s="1030">
        <v>46034</v>
      </c>
      <c r="B476" s="1031" t="s">
        <v>222</v>
      </c>
      <c r="C476" s="1031" t="s">
        <v>16140</v>
      </c>
      <c r="D476" s="1032"/>
      <c r="E476" s="1033" t="s">
        <v>455</v>
      </c>
      <c r="F476" s="1034" t="s">
        <v>16101</v>
      </c>
      <c r="G476" s="1034">
        <v>800</v>
      </c>
      <c r="H476" s="1034" t="s">
        <v>876</v>
      </c>
      <c r="I476" s="1035">
        <v>5</v>
      </c>
      <c r="J476" s="1038">
        <v>37</v>
      </c>
      <c r="K476" s="1036">
        <v>1</v>
      </c>
      <c r="L476" s="1037">
        <v>8339</v>
      </c>
      <c r="M476" s="1039">
        <v>8830</v>
      </c>
      <c r="N476" s="1038">
        <v>11</v>
      </c>
      <c r="O476" s="1036">
        <v>1</v>
      </c>
      <c r="P476" s="1037">
        <v>8716</v>
      </c>
      <c r="Q476" s="1039">
        <v>8844</v>
      </c>
      <c r="R476" s="1038">
        <v>12</v>
      </c>
      <c r="S476" s="1036">
        <v>2</v>
      </c>
      <c r="T476" s="1037">
        <v>8694</v>
      </c>
      <c r="U476" s="1039">
        <v>8832</v>
      </c>
      <c r="V476" s="1038">
        <v>22</v>
      </c>
      <c r="W476" s="1036">
        <v>3</v>
      </c>
      <c r="X476" s="1037">
        <v>8699</v>
      </c>
      <c r="Y476" s="1039">
        <v>8734</v>
      </c>
      <c r="Z476" s="1040">
        <v>1.8701298701298701</v>
      </c>
      <c r="AA476" s="1040">
        <v>27.333333333333332</v>
      </c>
      <c r="AB476" s="1199">
        <v>0.98200454059829057</v>
      </c>
      <c r="AC476" s="1040">
        <v>87.11</v>
      </c>
      <c r="AD476" s="1040">
        <v>3.4166666666666665</v>
      </c>
      <c r="AE476" s="1040">
        <v>3.125</v>
      </c>
      <c r="AF476" s="1041" t="s">
        <v>213</v>
      </c>
      <c r="AG476" s="1041">
        <v>1</v>
      </c>
      <c r="AH476" s="1042" t="s">
        <v>16262</v>
      </c>
      <c r="AI476" s="1060" t="s">
        <v>647</v>
      </c>
      <c r="AJ476" s="1238" t="s">
        <v>16263</v>
      </c>
      <c r="AK476" s="1200" t="s">
        <v>667</v>
      </c>
      <c r="AL476" s="1060">
        <v>53</v>
      </c>
      <c r="AM476" s="1404">
        <v>45992</v>
      </c>
      <c r="AN476" s="1404">
        <v>45993</v>
      </c>
      <c r="AO476" s="1404">
        <v>45994</v>
      </c>
      <c r="AP476" s="1404"/>
      <c r="AQ476" s="1404"/>
      <c r="AR476" s="1044"/>
      <c r="AS476" s="1034" t="s">
        <v>16625</v>
      </c>
      <c r="AT476" s="1034" t="s">
        <v>16628</v>
      </c>
      <c r="AU476" s="1034" t="s">
        <v>16627</v>
      </c>
      <c r="AV476" s="1034">
        <v>1.8063129600000001</v>
      </c>
    </row>
    <row r="477" spans="1:48">
      <c r="A477" s="1030">
        <v>46034</v>
      </c>
      <c r="B477" s="1031" t="s">
        <v>223</v>
      </c>
      <c r="C477" s="1031" t="s">
        <v>16496</v>
      </c>
      <c r="D477" s="1032"/>
      <c r="E477" s="1033" t="s">
        <v>1877</v>
      </c>
      <c r="F477" s="1034" t="s">
        <v>16497</v>
      </c>
      <c r="G477" s="1034">
        <v>500</v>
      </c>
      <c r="H477" s="1034" t="s">
        <v>1237</v>
      </c>
      <c r="I477" s="1035">
        <v>3.7</v>
      </c>
      <c r="J477" s="1038">
        <v>12</v>
      </c>
      <c r="K477" s="1036">
        <v>0</v>
      </c>
      <c r="L477" s="1037">
        <v>7013</v>
      </c>
      <c r="M477" s="1039">
        <v>8464</v>
      </c>
      <c r="N477" s="1038">
        <v>19</v>
      </c>
      <c r="O477" s="1036">
        <v>0</v>
      </c>
      <c r="P477" s="1037">
        <v>8944</v>
      </c>
      <c r="Q477" s="1039">
        <v>8840</v>
      </c>
      <c r="R477" s="1038">
        <v>1</v>
      </c>
      <c r="S477" s="1036">
        <v>0</v>
      </c>
      <c r="T477" s="1037">
        <v>9054</v>
      </c>
      <c r="U477" s="1039">
        <v>8767</v>
      </c>
      <c r="V477" s="1038">
        <v>13</v>
      </c>
      <c r="W477" s="1036">
        <v>0</v>
      </c>
      <c r="X477" s="1037">
        <v>8982</v>
      </c>
      <c r="Y477" s="1039">
        <v>8803</v>
      </c>
      <c r="Z477" s="1040">
        <v>1.5982241953385128</v>
      </c>
      <c r="AA477" s="1040">
        <v>15</v>
      </c>
      <c r="AB477" s="1199">
        <v>1</v>
      </c>
      <c r="AC477" s="1040">
        <v>86.083749999999995</v>
      </c>
      <c r="AD477" s="1040">
        <v>1.875</v>
      </c>
      <c r="AE477" s="1040">
        <v>1.875</v>
      </c>
      <c r="AF477" s="1041" t="s">
        <v>213</v>
      </c>
      <c r="AG477" s="1041">
        <v>1</v>
      </c>
      <c r="AH477" s="1042" t="s">
        <v>16259</v>
      </c>
      <c r="AI477" s="1060" t="s">
        <v>655</v>
      </c>
      <c r="AJ477" s="1060" t="s">
        <v>16260</v>
      </c>
      <c r="AK477" s="1200" t="s">
        <v>748</v>
      </c>
      <c r="AL477" s="1060">
        <v>8</v>
      </c>
      <c r="AM477" s="1406">
        <v>45957</v>
      </c>
      <c r="AN477" s="1404">
        <v>45960</v>
      </c>
      <c r="AO477" s="1404"/>
      <c r="AP477" s="1404"/>
      <c r="AQ477" s="1404"/>
      <c r="AR477" s="1044"/>
      <c r="AS477" s="1034" t="s">
        <v>16625</v>
      </c>
      <c r="AT477" s="1034" t="s">
        <v>16628</v>
      </c>
      <c r="AU477" s="1034" t="s">
        <v>16627</v>
      </c>
      <c r="AV477" s="1034">
        <v>1.1156454</v>
      </c>
    </row>
    <row r="478" spans="1:48">
      <c r="A478" s="1030">
        <v>46034</v>
      </c>
      <c r="B478" s="1031" t="s">
        <v>224</v>
      </c>
      <c r="C478" s="1031" t="s">
        <v>16511</v>
      </c>
      <c r="D478" s="1032" t="s">
        <v>646</v>
      </c>
      <c r="E478" s="1033" t="s">
        <v>471</v>
      </c>
      <c r="F478" s="1034" t="s">
        <v>15867</v>
      </c>
      <c r="G478" s="1034">
        <v>700</v>
      </c>
      <c r="H478" s="1034" t="s">
        <v>879</v>
      </c>
      <c r="I478" s="1035">
        <v>5</v>
      </c>
      <c r="J478" s="1038">
        <v>62</v>
      </c>
      <c r="K478" s="1036">
        <v>0</v>
      </c>
      <c r="L478" s="1037">
        <v>8285</v>
      </c>
      <c r="M478" s="1039">
        <v>8058</v>
      </c>
      <c r="N478" s="1038">
        <v>12</v>
      </c>
      <c r="O478" s="1036">
        <v>0</v>
      </c>
      <c r="P478" s="1037">
        <v>8521</v>
      </c>
      <c r="Q478" s="1039">
        <v>8380</v>
      </c>
      <c r="R478" s="1038">
        <v>32</v>
      </c>
      <c r="S478" s="1036">
        <v>0</v>
      </c>
      <c r="T478" s="1037">
        <v>8090</v>
      </c>
      <c r="U478" s="1039">
        <v>8234</v>
      </c>
      <c r="V478" s="1038">
        <v>48</v>
      </c>
      <c r="W478" s="1036">
        <v>0</v>
      </c>
      <c r="X478" s="1037">
        <v>8519</v>
      </c>
      <c r="Y478" s="1039">
        <v>8280</v>
      </c>
      <c r="Z478" s="1040">
        <v>3.2727272727272729</v>
      </c>
      <c r="AA478" s="1040">
        <v>25.666666666666668</v>
      </c>
      <c r="AB478" s="1199">
        <v>1</v>
      </c>
      <c r="AC478" s="1040">
        <v>82.958749999999995</v>
      </c>
      <c r="AD478" s="1040">
        <v>3.2083333333333335</v>
      </c>
      <c r="AE478" s="1040">
        <v>3.2083333333333335</v>
      </c>
      <c r="AF478" s="1041" t="s">
        <v>213</v>
      </c>
      <c r="AG478" s="1041">
        <v>0.5</v>
      </c>
      <c r="AH478" s="1042" t="s">
        <v>16259</v>
      </c>
      <c r="AI478" s="1060" t="s">
        <v>655</v>
      </c>
      <c r="AJ478" s="1060" t="s">
        <v>16260</v>
      </c>
      <c r="AK478" s="1200" t="s">
        <v>748</v>
      </c>
      <c r="AL478" s="1060">
        <v>50</v>
      </c>
      <c r="AM478" s="1404">
        <v>46022</v>
      </c>
      <c r="AN478" s="1404">
        <v>46023</v>
      </c>
      <c r="AO478" s="1404">
        <v>46024</v>
      </c>
      <c r="AP478" s="1404">
        <v>46025</v>
      </c>
      <c r="AQ478" s="1404">
        <v>46026</v>
      </c>
      <c r="AR478" s="1044"/>
      <c r="AS478" s="1034" t="s">
        <v>16629</v>
      </c>
      <c r="AT478" s="1034" t="s">
        <v>16628</v>
      </c>
      <c r="AU478" s="1034" t="s">
        <v>16627</v>
      </c>
      <c r="AV478" s="1034">
        <v>1.50520356</v>
      </c>
    </row>
    <row r="479" spans="1:48">
      <c r="A479" s="1030">
        <v>46034</v>
      </c>
      <c r="B479" s="1031" t="s">
        <v>225</v>
      </c>
      <c r="C479" s="1031" t="s">
        <v>16645</v>
      </c>
      <c r="D479" s="1032"/>
      <c r="E479" s="1033" t="s">
        <v>210</v>
      </c>
      <c r="F479" s="1034" t="s">
        <v>16492</v>
      </c>
      <c r="G479" s="1034">
        <v>650</v>
      </c>
      <c r="H479" s="1034" t="s">
        <v>629</v>
      </c>
      <c r="I479" s="1035">
        <v>5</v>
      </c>
      <c r="J479" s="1038">
        <v>9</v>
      </c>
      <c r="K479" s="1036">
        <v>1</v>
      </c>
      <c r="L479" s="1037">
        <v>8630</v>
      </c>
      <c r="M479" s="1039"/>
      <c r="N479" s="1038">
        <v>7</v>
      </c>
      <c r="O479" s="1036">
        <v>1</v>
      </c>
      <c r="P479" s="1037">
        <v>8473</v>
      </c>
      <c r="Q479" s="1039"/>
      <c r="R479" s="1038">
        <v>4</v>
      </c>
      <c r="S479" s="1036">
        <v>0</v>
      </c>
      <c r="T479" s="1037">
        <v>8394</v>
      </c>
      <c r="U479" s="1039"/>
      <c r="V479" s="1038">
        <v>8</v>
      </c>
      <c r="W479" s="1036">
        <v>0</v>
      </c>
      <c r="X479" s="1037">
        <v>8353</v>
      </c>
      <c r="Y479" s="1039"/>
      <c r="Z479" s="1040">
        <v>3.0638297872340425</v>
      </c>
      <c r="AA479" s="1040">
        <v>18.666666666666668</v>
      </c>
      <c r="AB479" s="1199">
        <v>0.99686164529914534</v>
      </c>
      <c r="AC479" s="1040">
        <v>84.625</v>
      </c>
      <c r="AD479" s="1040">
        <v>2.3333333333333335</v>
      </c>
      <c r="AE479" s="1040">
        <v>2.1666666666666665</v>
      </c>
      <c r="AF479" s="1041" t="s">
        <v>213</v>
      </c>
      <c r="AG479" s="1041">
        <v>2</v>
      </c>
      <c r="AH479" s="1042" t="s">
        <v>16297</v>
      </c>
      <c r="AI479" s="1060" t="s">
        <v>845</v>
      </c>
      <c r="AJ479" s="1060" t="s">
        <v>16300</v>
      </c>
      <c r="AK479" s="1200" t="s">
        <v>844</v>
      </c>
      <c r="AL479" s="1060">
        <v>50</v>
      </c>
      <c r="AM479" s="1404">
        <v>46020</v>
      </c>
      <c r="AN479" s="1404">
        <v>46022</v>
      </c>
      <c r="AO479" s="1404">
        <v>46023</v>
      </c>
      <c r="AP479" s="1404"/>
      <c r="AQ479" s="1404"/>
      <c r="AR479" s="1044"/>
      <c r="AS479" s="1034" t="s">
        <v>16625</v>
      </c>
      <c r="AT479" s="1034" t="s">
        <v>16626</v>
      </c>
      <c r="AU479" s="1034" t="s">
        <v>16630</v>
      </c>
      <c r="AV479" s="1034">
        <v>1.4257620000000002</v>
      </c>
    </row>
    <row r="480" spans="1:48">
      <c r="A480" s="1030">
        <v>46034</v>
      </c>
      <c r="B480" s="1031" t="s">
        <v>225</v>
      </c>
      <c r="C480" s="1031" t="s">
        <v>16646</v>
      </c>
      <c r="D480" s="1032"/>
      <c r="E480" s="1033" t="s">
        <v>210</v>
      </c>
      <c r="F480" s="1034" t="s">
        <v>16492</v>
      </c>
      <c r="G480" s="1034">
        <v>670</v>
      </c>
      <c r="H480" s="1034" t="s">
        <v>16586</v>
      </c>
      <c r="I480" s="1035">
        <v>5</v>
      </c>
      <c r="J480" s="1038">
        <v>8</v>
      </c>
      <c r="K480" s="1036">
        <v>0</v>
      </c>
      <c r="L480" s="1037"/>
      <c r="M480" s="1039">
        <v>9182</v>
      </c>
      <c r="N480" s="1038">
        <v>5</v>
      </c>
      <c r="O480" s="1036">
        <v>0</v>
      </c>
      <c r="P480" s="1037"/>
      <c r="Q480" s="1039">
        <v>9008</v>
      </c>
      <c r="R480" s="1038">
        <v>4</v>
      </c>
      <c r="S480" s="1036">
        <v>0</v>
      </c>
      <c r="T480" s="1037">
        <v>9024</v>
      </c>
      <c r="U480" s="1039"/>
      <c r="V480" s="1038">
        <v>12</v>
      </c>
      <c r="W480" s="1036">
        <v>0</v>
      </c>
      <c r="X480" s="1037"/>
      <c r="Y480" s="1039">
        <v>8963</v>
      </c>
      <c r="Z480" s="1040">
        <v>3.1236442516268981</v>
      </c>
      <c r="AA480" s="1040">
        <v>19.333333333333332</v>
      </c>
      <c r="AB480" s="1199">
        <v>1</v>
      </c>
      <c r="AC480" s="1040">
        <v>90.442499999999995</v>
      </c>
      <c r="AD480" s="1040">
        <v>2.4166666666666665</v>
      </c>
      <c r="AE480" s="1040">
        <v>2.4166666666666665</v>
      </c>
      <c r="AF480" s="1041" t="s">
        <v>213</v>
      </c>
      <c r="AG480" s="1041">
        <v>2</v>
      </c>
      <c r="AH480" s="1042" t="s">
        <v>16297</v>
      </c>
      <c r="AI480" s="1060" t="s">
        <v>845</v>
      </c>
      <c r="AJ480" s="1060" t="s">
        <v>16300</v>
      </c>
      <c r="AK480" s="1200" t="s">
        <v>844</v>
      </c>
      <c r="AL480" s="1060">
        <v>50</v>
      </c>
      <c r="AM480" s="1404">
        <v>46022</v>
      </c>
      <c r="AN480" s="1404">
        <v>46023</v>
      </c>
      <c r="AO480" s="1404"/>
      <c r="AP480" s="1404"/>
      <c r="AQ480" s="1404"/>
      <c r="AR480" s="1044"/>
      <c r="AS480" s="1034" t="s">
        <v>16625</v>
      </c>
      <c r="AT480" s="1034" t="s">
        <v>16626</v>
      </c>
      <c r="AU480" s="1034" t="s">
        <v>16630</v>
      </c>
      <c r="AV480" s="1034">
        <v>1.5706606320000001</v>
      </c>
    </row>
    <row r="481" spans="1:48">
      <c r="A481" s="1030">
        <v>46034</v>
      </c>
      <c r="B481" s="1031" t="s">
        <v>226</v>
      </c>
      <c r="C481" s="1031" t="s">
        <v>16591</v>
      </c>
      <c r="D481" s="1032" t="s">
        <v>16644</v>
      </c>
      <c r="E481" s="1033" t="s">
        <v>738</v>
      </c>
      <c r="F481" s="1034" t="s">
        <v>16535</v>
      </c>
      <c r="G481" s="1034">
        <v>650</v>
      </c>
      <c r="H481" s="1034" t="s">
        <v>977</v>
      </c>
      <c r="I481" s="1035">
        <v>4</v>
      </c>
      <c r="J481" s="1038">
        <v>10</v>
      </c>
      <c r="K481" s="1036">
        <v>0</v>
      </c>
      <c r="L481" s="1037">
        <v>8365</v>
      </c>
      <c r="M481" s="1039">
        <v>9385</v>
      </c>
      <c r="N481" s="1038">
        <v>5</v>
      </c>
      <c r="O481" s="1036">
        <v>0</v>
      </c>
      <c r="P481" s="1037">
        <v>8466</v>
      </c>
      <c r="Q481" s="1039">
        <v>9315</v>
      </c>
      <c r="R481" s="1038">
        <v>14</v>
      </c>
      <c r="S481" s="1036">
        <v>0</v>
      </c>
      <c r="T481" s="1037">
        <v>8453</v>
      </c>
      <c r="U481" s="1039">
        <v>9095</v>
      </c>
      <c r="V481" s="1038">
        <v>16</v>
      </c>
      <c r="W481" s="1036">
        <v>0</v>
      </c>
      <c r="X481" s="1037">
        <v>8392</v>
      </c>
      <c r="Y481" s="1039">
        <v>9669</v>
      </c>
      <c r="Z481" s="1040">
        <v>2.5263157894736841</v>
      </c>
      <c r="AA481" s="1040">
        <v>15</v>
      </c>
      <c r="AB481" s="1199">
        <v>1</v>
      </c>
      <c r="AC481" s="1040">
        <v>88.924999999999997</v>
      </c>
      <c r="AD481" s="1040">
        <v>1.875</v>
      </c>
      <c r="AE481" s="1040">
        <v>1.875</v>
      </c>
      <c r="AF481" s="1041" t="s">
        <v>213</v>
      </c>
      <c r="AG481" s="1041">
        <v>1</v>
      </c>
      <c r="AH481" s="1042" t="s">
        <v>16262</v>
      </c>
      <c r="AI481" s="1060" t="s">
        <v>647</v>
      </c>
      <c r="AJ481" s="1060" t="s">
        <v>16300</v>
      </c>
      <c r="AK481" s="1200" t="s">
        <v>844</v>
      </c>
      <c r="AL481" s="1060">
        <v>49</v>
      </c>
      <c r="AM481" s="1404">
        <v>46002</v>
      </c>
      <c r="AN481" s="1404">
        <v>46005</v>
      </c>
      <c r="AO481" s="1404"/>
      <c r="AP481" s="1404"/>
      <c r="AQ481" s="1404"/>
      <c r="AR481" s="1044"/>
      <c r="AS481" s="1034" t="s">
        <v>16625</v>
      </c>
      <c r="AT481" s="1034" t="s">
        <v>16628</v>
      </c>
      <c r="AU481" s="1034" t="s">
        <v>16632</v>
      </c>
      <c r="AV481" s="1034">
        <v>1.9976112000000001</v>
      </c>
    </row>
    <row r="482" spans="1:48">
      <c r="A482" s="1030">
        <v>46034</v>
      </c>
      <c r="B482" s="1031" t="s">
        <v>227</v>
      </c>
      <c r="C482" s="1031" t="s">
        <v>16648</v>
      </c>
      <c r="D482" s="1032"/>
      <c r="E482" s="1033" t="s">
        <v>299</v>
      </c>
      <c r="F482" s="1034" t="s">
        <v>16581</v>
      </c>
      <c r="G482" s="1034">
        <v>700</v>
      </c>
      <c r="H482" s="1034" t="s">
        <v>16053</v>
      </c>
      <c r="I482" s="1035">
        <v>5</v>
      </c>
      <c r="J482" s="1038">
        <v>13</v>
      </c>
      <c r="K482" s="1036">
        <v>1</v>
      </c>
      <c r="L482" s="1037">
        <v>8372</v>
      </c>
      <c r="M482" s="1039">
        <v>9323</v>
      </c>
      <c r="N482" s="1038">
        <v>8</v>
      </c>
      <c r="O482" s="1036">
        <v>1</v>
      </c>
      <c r="P482" s="1037">
        <v>8343</v>
      </c>
      <c r="Q482" s="1039">
        <v>9257</v>
      </c>
      <c r="R482" s="1038">
        <v>13</v>
      </c>
      <c r="S482" s="1036">
        <v>0</v>
      </c>
      <c r="T482" s="1037">
        <v>8298</v>
      </c>
      <c r="U482" s="1039">
        <v>9158</v>
      </c>
      <c r="V482" s="1038">
        <v>26</v>
      </c>
      <c r="W482" s="1036">
        <v>0</v>
      </c>
      <c r="X482" s="1037">
        <v>8295</v>
      </c>
      <c r="Y482" s="1039">
        <v>9087</v>
      </c>
      <c r="Z482" s="1040">
        <v>2.2187981510015407</v>
      </c>
      <c r="AA482" s="1040">
        <v>20</v>
      </c>
      <c r="AB482" s="1199">
        <v>0.99566639957264957</v>
      </c>
      <c r="AC482" s="1040">
        <v>87.666250000000005</v>
      </c>
      <c r="AD482" s="1040">
        <v>2.5</v>
      </c>
      <c r="AE482" s="1040">
        <v>2.4166666666666665</v>
      </c>
      <c r="AF482" s="1041" t="s">
        <v>213</v>
      </c>
      <c r="AG482" s="1041">
        <v>1</v>
      </c>
      <c r="AH482" s="1042" t="s">
        <v>16262</v>
      </c>
      <c r="AI482" s="1060" t="s">
        <v>647</v>
      </c>
      <c r="AJ482" s="1060" t="s">
        <v>16300</v>
      </c>
      <c r="AK482" s="1200" t="s">
        <v>16263</v>
      </c>
      <c r="AL482" s="1060">
        <v>50</v>
      </c>
      <c r="AM482" s="1404">
        <v>46012</v>
      </c>
      <c r="AN482" s="1404">
        <v>46013</v>
      </c>
      <c r="AO482" s="1404"/>
      <c r="AP482" s="1404"/>
      <c r="AQ482" s="1404"/>
      <c r="AR482" s="1044"/>
      <c r="AS482" s="1034" t="s">
        <v>16625</v>
      </c>
      <c r="AT482" s="1034" t="s">
        <v>16628</v>
      </c>
      <c r="AU482" s="1034" t="s">
        <v>16632</v>
      </c>
      <c r="AV482" s="1034">
        <v>2.1208219200000005</v>
      </c>
    </row>
    <row r="483" spans="1:48">
      <c r="A483" s="1030">
        <v>46034</v>
      </c>
      <c r="B483" s="1031" t="s">
        <v>228</v>
      </c>
      <c r="C483" s="1031" t="s">
        <v>16577</v>
      </c>
      <c r="D483" s="1032"/>
      <c r="E483" s="1033" t="s">
        <v>1877</v>
      </c>
      <c r="F483" s="1034" t="s">
        <v>16497</v>
      </c>
      <c r="G483" s="1034">
        <v>500</v>
      </c>
      <c r="H483" s="1034" t="s">
        <v>634</v>
      </c>
      <c r="I483" s="1035">
        <v>3.7</v>
      </c>
      <c r="J483" s="1038">
        <v>20</v>
      </c>
      <c r="K483" s="1036">
        <v>0</v>
      </c>
      <c r="L483" s="1037">
        <v>8824</v>
      </c>
      <c r="M483" s="1039">
        <v>8951</v>
      </c>
      <c r="N483" s="1038">
        <v>10</v>
      </c>
      <c r="O483" s="1036">
        <v>0</v>
      </c>
      <c r="P483" s="1037">
        <v>8863</v>
      </c>
      <c r="Q483" s="1039">
        <v>9047</v>
      </c>
      <c r="R483" s="1038">
        <v>11</v>
      </c>
      <c r="S483" s="1036">
        <v>0</v>
      </c>
      <c r="T483" s="1037">
        <v>8876</v>
      </c>
      <c r="U483" s="1039">
        <v>9032</v>
      </c>
      <c r="V483" s="1038">
        <v>16</v>
      </c>
      <c r="W483" s="1036">
        <v>0</v>
      </c>
      <c r="X483" s="1037">
        <v>8607</v>
      </c>
      <c r="Y483" s="1039">
        <v>9030</v>
      </c>
      <c r="Z483" s="1040">
        <v>1.6089385474860336</v>
      </c>
      <c r="AA483" s="1040">
        <v>19</v>
      </c>
      <c r="AB483" s="1199">
        <v>1</v>
      </c>
      <c r="AC483" s="1040">
        <v>89.037499999999994</v>
      </c>
      <c r="AD483" s="1040">
        <v>2.375</v>
      </c>
      <c r="AE483" s="1040">
        <v>2.375</v>
      </c>
      <c r="AF483" s="1041" t="s">
        <v>213</v>
      </c>
      <c r="AG483" s="1041">
        <v>1</v>
      </c>
      <c r="AH483" s="1042" t="s">
        <v>16262</v>
      </c>
      <c r="AI483" s="1060" t="s">
        <v>647</v>
      </c>
      <c r="AJ483" s="1238" t="s">
        <v>16263</v>
      </c>
      <c r="AK483" s="1200" t="s">
        <v>667</v>
      </c>
      <c r="AL483" s="1203">
        <v>8</v>
      </c>
      <c r="AM483" s="1404">
        <v>45957</v>
      </c>
      <c r="AN483" s="1404">
        <v>45959</v>
      </c>
      <c r="AO483" s="1404">
        <v>45963</v>
      </c>
      <c r="AP483" s="1404">
        <v>45964</v>
      </c>
      <c r="AQ483" s="1404">
        <v>45965</v>
      </c>
      <c r="AR483" s="1044"/>
      <c r="AS483" s="1034" t="s">
        <v>16625</v>
      </c>
      <c r="AT483" s="1034" t="s">
        <v>16628</v>
      </c>
      <c r="AU483" s="1034" t="s">
        <v>16627</v>
      </c>
      <c r="AV483" s="1034">
        <v>1.1539260000000002</v>
      </c>
    </row>
    <row r="484" spans="1:48">
      <c r="A484" s="1030">
        <v>46034</v>
      </c>
      <c r="B484" s="1031" t="s">
        <v>229</v>
      </c>
      <c r="C484" s="1031" t="s">
        <v>16571</v>
      </c>
      <c r="D484" s="1032"/>
      <c r="E484" s="1033" t="s">
        <v>829</v>
      </c>
      <c r="F484" s="1034" t="s">
        <v>16573</v>
      </c>
      <c r="G484" s="1034">
        <v>670</v>
      </c>
      <c r="H484" s="1034" t="s">
        <v>699</v>
      </c>
      <c r="I484" s="1035">
        <v>5</v>
      </c>
      <c r="J484" s="1038">
        <v>41</v>
      </c>
      <c r="K484" s="1036">
        <v>2</v>
      </c>
      <c r="L484" s="1037">
        <v>8278</v>
      </c>
      <c r="M484" s="1039">
        <v>8955</v>
      </c>
      <c r="N484" s="1038">
        <v>8</v>
      </c>
      <c r="O484" s="1036">
        <v>3</v>
      </c>
      <c r="P484" s="1037">
        <v>8780</v>
      </c>
      <c r="Q484" s="1039">
        <v>9458</v>
      </c>
      <c r="R484" s="1038">
        <v>2</v>
      </c>
      <c r="S484" s="1036">
        <v>0</v>
      </c>
      <c r="T484" s="1037">
        <v>8767</v>
      </c>
      <c r="U484" s="1039">
        <v>9499</v>
      </c>
      <c r="V484" s="1038">
        <v>11</v>
      </c>
      <c r="W484" s="1036">
        <v>3</v>
      </c>
      <c r="X484" s="1037">
        <v>8528</v>
      </c>
      <c r="Y484" s="1039">
        <v>9399</v>
      </c>
      <c r="Z484" s="1040">
        <v>3.1236442516268981</v>
      </c>
      <c r="AA484" s="1040">
        <v>20.666666666666668</v>
      </c>
      <c r="AB484" s="1199">
        <v>0.9876869658119658</v>
      </c>
      <c r="AC484" s="1040">
        <v>89.58</v>
      </c>
      <c r="AD484" s="1040">
        <v>2.5833333333333335</v>
      </c>
      <c r="AE484" s="1040">
        <v>2.25</v>
      </c>
      <c r="AF484" s="1041" t="s">
        <v>213</v>
      </c>
      <c r="AG484" s="1041">
        <v>1</v>
      </c>
      <c r="AH484" s="1042" t="s">
        <v>16262</v>
      </c>
      <c r="AI484" s="1060" t="s">
        <v>647</v>
      </c>
      <c r="AJ484" s="1238" t="s">
        <v>16263</v>
      </c>
      <c r="AK484" s="1200" t="s">
        <v>667</v>
      </c>
      <c r="AL484" s="1060">
        <v>51</v>
      </c>
      <c r="AM484" s="1404">
        <v>46022</v>
      </c>
      <c r="AN484" s="1404">
        <v>46023</v>
      </c>
      <c r="AO484" s="1404"/>
      <c r="AP484" s="1404"/>
      <c r="AQ484" s="1404"/>
      <c r="AR484" s="1044"/>
      <c r="AS484" s="1034" t="s">
        <v>16625</v>
      </c>
      <c r="AT484" s="1034" t="s">
        <v>16628</v>
      </c>
      <c r="AU484" s="1034" t="s">
        <v>16630</v>
      </c>
      <c r="AV484" s="1034">
        <v>3.1113642239999999</v>
      </c>
    </row>
    <row r="485" spans="1:48">
      <c r="A485" s="1030">
        <v>46034</v>
      </c>
      <c r="B485" s="1031" t="s">
        <v>230</v>
      </c>
      <c r="C485" s="1031" t="s">
        <v>16575</v>
      </c>
      <c r="D485" s="1032"/>
      <c r="E485" s="1033" t="s">
        <v>7355</v>
      </c>
      <c r="F485" s="1034" t="s">
        <v>16576</v>
      </c>
      <c r="G485" s="1034">
        <v>650</v>
      </c>
      <c r="H485" s="1034" t="s">
        <v>459</v>
      </c>
      <c r="I485" s="1035">
        <v>4</v>
      </c>
      <c r="J485" s="1038"/>
      <c r="K485" s="1036"/>
      <c r="L485" s="1037" t="s">
        <v>127</v>
      </c>
      <c r="M485" s="1039" t="s">
        <v>645</v>
      </c>
      <c r="N485" s="1038"/>
      <c r="O485" s="1036"/>
      <c r="P485" s="1037" t="s">
        <v>127</v>
      </c>
      <c r="Q485" s="1039" t="s">
        <v>645</v>
      </c>
      <c r="R485" s="1038"/>
      <c r="S485" s="1036"/>
      <c r="T485" s="1037" t="s">
        <v>127</v>
      </c>
      <c r="U485" s="1039" t="s">
        <v>645</v>
      </c>
      <c r="V485" s="1038"/>
      <c r="W485" s="1036"/>
      <c r="X485" s="1037" t="s">
        <v>127</v>
      </c>
      <c r="Y485" s="1039" t="s">
        <v>645</v>
      </c>
      <c r="Z485" s="1040">
        <v>7.5</v>
      </c>
      <c r="AA485" s="1040" t="s">
        <v>127</v>
      </c>
      <c r="AB485" s="1199" t="s">
        <v>420</v>
      </c>
      <c r="AC485" s="1040" t="s">
        <v>420</v>
      </c>
      <c r="AD485" s="1040" t="s">
        <v>420</v>
      </c>
      <c r="AE485" s="1040" t="s">
        <v>420</v>
      </c>
      <c r="AF485" s="1041" t="s">
        <v>213</v>
      </c>
      <c r="AG485" s="1041">
        <v>0.5</v>
      </c>
      <c r="AH485" s="1042" t="s">
        <v>16259</v>
      </c>
      <c r="AI485" s="1060" t="s">
        <v>655</v>
      </c>
      <c r="AJ485" s="1060" t="s">
        <v>16260</v>
      </c>
      <c r="AK485" s="1200" t="s">
        <v>748</v>
      </c>
      <c r="AL485" s="1060">
        <v>52</v>
      </c>
      <c r="AM485" s="1404">
        <v>46027</v>
      </c>
      <c r="AN485" s="1404"/>
      <c r="AO485" s="1404"/>
      <c r="AP485" s="1404"/>
      <c r="AQ485" s="1404"/>
      <c r="AR485" s="1044"/>
      <c r="AS485" s="1034" t="s">
        <v>16629</v>
      </c>
      <c r="AT485" s="1034" t="s">
        <v>16628</v>
      </c>
      <c r="AU485" s="1034" t="s">
        <v>16630</v>
      </c>
      <c r="AV485" s="1034" t="s">
        <v>420</v>
      </c>
    </row>
    <row r="486" spans="1:48">
      <c r="A486" s="1030">
        <v>46034</v>
      </c>
      <c r="B486" s="1031" t="s">
        <v>231</v>
      </c>
      <c r="C486" s="1031" t="s">
        <v>16642</v>
      </c>
      <c r="D486" s="1032" t="s">
        <v>16291</v>
      </c>
      <c r="E486" s="1033" t="s">
        <v>473</v>
      </c>
      <c r="F486" s="1034" t="s">
        <v>16538</v>
      </c>
      <c r="G486" s="1034">
        <v>600</v>
      </c>
      <c r="H486" s="1034" t="s">
        <v>16152</v>
      </c>
      <c r="I486" s="1035">
        <v>5.5</v>
      </c>
      <c r="J486" s="1038">
        <v>21</v>
      </c>
      <c r="K486" s="1036">
        <v>0</v>
      </c>
      <c r="L486" s="1037">
        <v>5900</v>
      </c>
      <c r="M486" s="1039"/>
      <c r="N486" s="1038">
        <v>5</v>
      </c>
      <c r="O486" s="1036">
        <v>2</v>
      </c>
      <c r="P486" s="1037">
        <v>5830</v>
      </c>
      <c r="Q486" s="1039"/>
      <c r="R486" s="1038">
        <v>27</v>
      </c>
      <c r="S486" s="1036">
        <v>3</v>
      </c>
      <c r="T486" s="1037">
        <v>5850</v>
      </c>
      <c r="U486" s="1039"/>
      <c r="V486" s="1038">
        <v>27</v>
      </c>
      <c r="W486" s="1036">
        <v>0</v>
      </c>
      <c r="X486" s="1037">
        <v>5910</v>
      </c>
      <c r="Y486" s="1039"/>
      <c r="Z486" s="1040">
        <v>5.070422535211268</v>
      </c>
      <c r="AA486" s="1040">
        <v>26.666666666666668</v>
      </c>
      <c r="AB486" s="1199">
        <v>0.99525908119658124</v>
      </c>
      <c r="AC486" s="1040">
        <v>58.725000000000001</v>
      </c>
      <c r="AD486" s="1040">
        <v>3.3333333333333335</v>
      </c>
      <c r="AE486" s="1040">
        <v>3.125</v>
      </c>
      <c r="AF486" s="1041" t="s">
        <v>232</v>
      </c>
      <c r="AG486" s="1041">
        <v>1</v>
      </c>
      <c r="AH486" s="1042" t="s">
        <v>16297</v>
      </c>
      <c r="AI486" s="1060" t="s">
        <v>845</v>
      </c>
      <c r="AJ486" s="1060" t="s">
        <v>16300</v>
      </c>
      <c r="AK486" s="1200" t="s">
        <v>844</v>
      </c>
      <c r="AL486" s="1060">
        <v>55</v>
      </c>
      <c r="AM486" s="1404">
        <v>46027</v>
      </c>
      <c r="AN486" s="1404">
        <v>46028</v>
      </c>
      <c r="AO486" s="1404">
        <v>46029</v>
      </c>
      <c r="AP486" s="1404"/>
      <c r="AQ486" s="1404"/>
      <c r="AR486" s="1044"/>
      <c r="AS486" s="1034" t="s">
        <v>16629</v>
      </c>
      <c r="AT486" s="1034" t="s">
        <v>16628</v>
      </c>
      <c r="AU486" s="1034" t="s">
        <v>16630</v>
      </c>
      <c r="AV486" s="1034">
        <v>3.6531647999999999</v>
      </c>
    </row>
    <row r="487" spans="1:48">
      <c r="A487" s="1030">
        <v>46034</v>
      </c>
      <c r="B487" s="1031" t="s">
        <v>233</v>
      </c>
      <c r="C487" s="1031" t="s">
        <v>645</v>
      </c>
      <c r="D487" s="1032"/>
      <c r="E487" s="1033" t="s">
        <v>420</v>
      </c>
      <c r="F487" s="1034" t="s">
        <v>420</v>
      </c>
      <c r="G487" s="1034" t="s">
        <v>420</v>
      </c>
      <c r="H487" s="1034" t="s">
        <v>420</v>
      </c>
      <c r="I487" s="1035" t="s">
        <v>420</v>
      </c>
      <c r="J487" s="1038"/>
      <c r="K487" s="1036"/>
      <c r="L487" s="1037" t="s">
        <v>645</v>
      </c>
      <c r="M487" s="1039"/>
      <c r="N487" s="1038"/>
      <c r="O487" s="1036"/>
      <c r="P487" s="1037" t="s">
        <v>645</v>
      </c>
      <c r="Q487" s="1039"/>
      <c r="R487" s="1038"/>
      <c r="S487" s="1036"/>
      <c r="T487" s="1037" t="s">
        <v>645</v>
      </c>
      <c r="U487" s="1039"/>
      <c r="V487" s="1038"/>
      <c r="W487" s="1036"/>
      <c r="X487" s="1037" t="s">
        <v>645</v>
      </c>
      <c r="Y487" s="1039"/>
      <c r="Z487" s="1040" t="s">
        <v>420</v>
      </c>
      <c r="AA487" s="1040" t="s">
        <v>645</v>
      </c>
      <c r="AB487" s="1199" t="s">
        <v>420</v>
      </c>
      <c r="AC487" s="1040" t="s">
        <v>420</v>
      </c>
      <c r="AD487" s="1040" t="s">
        <v>420</v>
      </c>
      <c r="AE487" s="1040" t="s">
        <v>420</v>
      </c>
      <c r="AF487" s="1041" t="s">
        <v>232</v>
      </c>
      <c r="AG487" s="1041">
        <v>1</v>
      </c>
      <c r="AH487" s="1042" t="s">
        <v>16297</v>
      </c>
      <c r="AI487" s="1060" t="s">
        <v>845</v>
      </c>
      <c r="AJ487" s="1060" t="s">
        <v>16300</v>
      </c>
      <c r="AK487" s="1200" t="s">
        <v>844</v>
      </c>
      <c r="AL487" s="1060"/>
      <c r="AM487" s="1404"/>
      <c r="AN487" s="1404"/>
      <c r="AO487" s="1404"/>
      <c r="AP487" s="1404"/>
      <c r="AQ487" s="1404"/>
      <c r="AR487" s="1044"/>
      <c r="AS487" s="1034" t="s">
        <v>16625</v>
      </c>
      <c r="AT487" s="1034" t="s">
        <v>16628</v>
      </c>
      <c r="AU487" s="1034" t="s">
        <v>420</v>
      </c>
      <c r="AV487" s="1034" t="s">
        <v>420</v>
      </c>
    </row>
    <row r="488" spans="1:48">
      <c r="A488" s="1030">
        <v>46034</v>
      </c>
      <c r="B488" s="1031" t="s">
        <v>234</v>
      </c>
      <c r="C488" s="1031" t="s">
        <v>645</v>
      </c>
      <c r="D488" s="1032"/>
      <c r="E488" s="1033" t="s">
        <v>420</v>
      </c>
      <c r="F488" s="1034" t="s">
        <v>420</v>
      </c>
      <c r="G488" s="1034" t="s">
        <v>420</v>
      </c>
      <c r="H488" s="1034" t="s">
        <v>420</v>
      </c>
      <c r="I488" s="1035" t="s">
        <v>420</v>
      </c>
      <c r="J488" s="1038"/>
      <c r="K488" s="1036"/>
      <c r="L488" s="1037" t="s">
        <v>645</v>
      </c>
      <c r="M488" s="1039"/>
      <c r="N488" s="1038"/>
      <c r="O488" s="1036"/>
      <c r="P488" s="1037" t="s">
        <v>645</v>
      </c>
      <c r="Q488" s="1039"/>
      <c r="R488" s="1038"/>
      <c r="S488" s="1036"/>
      <c r="T488" s="1037" t="s">
        <v>645</v>
      </c>
      <c r="U488" s="1039"/>
      <c r="V488" s="1038"/>
      <c r="W488" s="1036"/>
      <c r="X488" s="1037" t="s">
        <v>645</v>
      </c>
      <c r="Y488" s="1039"/>
      <c r="Z488" s="1040" t="s">
        <v>420</v>
      </c>
      <c r="AA488" s="1040" t="s">
        <v>645</v>
      </c>
      <c r="AB488" s="1199" t="s">
        <v>420</v>
      </c>
      <c r="AC488" s="1040" t="s">
        <v>420</v>
      </c>
      <c r="AD488" s="1040" t="s">
        <v>420</v>
      </c>
      <c r="AE488" s="1040" t="s">
        <v>420</v>
      </c>
      <c r="AF488" s="1041" t="s">
        <v>232</v>
      </c>
      <c r="AG488" s="1041">
        <v>1</v>
      </c>
      <c r="AH488" s="1042" t="s">
        <v>16297</v>
      </c>
      <c r="AI488" s="1060" t="s">
        <v>845</v>
      </c>
      <c r="AJ488" s="1060" t="s">
        <v>16300</v>
      </c>
      <c r="AK488" s="1200" t="s">
        <v>844</v>
      </c>
      <c r="AL488" s="1060"/>
      <c r="AM488" s="1404"/>
      <c r="AN488" s="1404"/>
      <c r="AO488" s="1404"/>
      <c r="AP488" s="1404"/>
      <c r="AQ488" s="1404"/>
      <c r="AR488" s="1044"/>
      <c r="AS488" s="1034" t="s">
        <v>16625</v>
      </c>
      <c r="AT488" s="1034" t="s">
        <v>16628</v>
      </c>
      <c r="AU488" s="1034" t="s">
        <v>420</v>
      </c>
      <c r="AV488" s="1034" t="s">
        <v>420</v>
      </c>
    </row>
    <row r="489" spans="1:48">
      <c r="A489" s="1030">
        <v>46034</v>
      </c>
      <c r="B489" s="1031" t="s">
        <v>235</v>
      </c>
      <c r="C489" s="1031" t="s">
        <v>16489</v>
      </c>
      <c r="D489" s="1032" t="s">
        <v>646</v>
      </c>
      <c r="E489" s="1033" t="s">
        <v>737</v>
      </c>
      <c r="F489" s="1034" t="s">
        <v>16142</v>
      </c>
      <c r="G489" s="1034">
        <v>650</v>
      </c>
      <c r="H489" s="1034" t="s">
        <v>924</v>
      </c>
      <c r="I489" s="1035">
        <v>5.5</v>
      </c>
      <c r="J489" s="1038">
        <v>37</v>
      </c>
      <c r="K489" s="1036">
        <v>0</v>
      </c>
      <c r="L489" s="1037">
        <v>7240</v>
      </c>
      <c r="M489" s="1039">
        <v>9070</v>
      </c>
      <c r="N489" s="1038">
        <v>10</v>
      </c>
      <c r="O489" s="1036">
        <v>0</v>
      </c>
      <c r="P489" s="1037">
        <v>6730</v>
      </c>
      <c r="Q489" s="1039">
        <v>8800</v>
      </c>
      <c r="R489" s="1038">
        <v>42</v>
      </c>
      <c r="S489" s="1036">
        <v>0</v>
      </c>
      <c r="T489" s="1037">
        <v>7780</v>
      </c>
      <c r="U489" s="1039">
        <v>9440</v>
      </c>
      <c r="V489" s="1038">
        <v>30</v>
      </c>
      <c r="W489" s="1036">
        <v>0</v>
      </c>
      <c r="X489" s="1037">
        <v>8150</v>
      </c>
      <c r="Y489" s="1039">
        <v>9260</v>
      </c>
      <c r="Z489" s="1040">
        <v>5.4545454545454541</v>
      </c>
      <c r="AA489" s="1040">
        <v>39.666666666666664</v>
      </c>
      <c r="AB489" s="1199">
        <v>1</v>
      </c>
      <c r="AC489" s="1040">
        <v>83.087500000000006</v>
      </c>
      <c r="AD489" s="1040">
        <v>4.958333333333333</v>
      </c>
      <c r="AE489" s="1040">
        <v>4.958333333333333</v>
      </c>
      <c r="AF489" s="1041" t="s">
        <v>236</v>
      </c>
      <c r="AG489" s="1041">
        <v>1</v>
      </c>
      <c r="AH489" s="1042" t="s">
        <v>16320</v>
      </c>
      <c r="AI489" s="1060" t="s">
        <v>16151</v>
      </c>
      <c r="AJ489" s="1060" t="s">
        <v>16258</v>
      </c>
      <c r="AK489" s="1200" t="s">
        <v>652</v>
      </c>
      <c r="AL489" s="1060">
        <v>55</v>
      </c>
      <c r="AM489" s="1404">
        <v>46017</v>
      </c>
      <c r="AN489" s="1404">
        <v>45964</v>
      </c>
      <c r="AO489" s="1404">
        <v>45965</v>
      </c>
      <c r="AP489" s="1404"/>
      <c r="AQ489" s="1404"/>
      <c r="AR489" s="1044"/>
      <c r="AS489" s="1034" t="s">
        <v>16629</v>
      </c>
      <c r="AT489" s="1034" t="s">
        <v>16628</v>
      </c>
      <c r="AU489" s="1034" t="s">
        <v>16630</v>
      </c>
      <c r="AV489" s="1034">
        <v>5.5994328000000007</v>
      </c>
    </row>
    <row r="490" spans="1:48">
      <c r="A490" s="1030">
        <v>46034</v>
      </c>
      <c r="B490" s="1031" t="s">
        <v>237</v>
      </c>
      <c r="C490" s="1031" t="s">
        <v>16539</v>
      </c>
      <c r="D490" s="1032" t="s">
        <v>646</v>
      </c>
      <c r="E490" s="1033" t="s">
        <v>473</v>
      </c>
      <c r="F490" s="1034" t="s">
        <v>16538</v>
      </c>
      <c r="G490" s="1034">
        <v>650</v>
      </c>
      <c r="H490" s="1034" t="s">
        <v>15728</v>
      </c>
      <c r="I490" s="1035">
        <v>5.5</v>
      </c>
      <c r="J490" s="1038">
        <v>20</v>
      </c>
      <c r="K490" s="1036">
        <v>0</v>
      </c>
      <c r="L490" s="1037">
        <v>8150</v>
      </c>
      <c r="M490" s="1039">
        <v>8150</v>
      </c>
      <c r="N490" s="1038">
        <v>35</v>
      </c>
      <c r="O490" s="1036">
        <v>0</v>
      </c>
      <c r="P490" s="1037">
        <v>9170</v>
      </c>
      <c r="Q490" s="1039">
        <v>8980</v>
      </c>
      <c r="R490" s="1038">
        <v>5</v>
      </c>
      <c r="S490" s="1036">
        <v>0</v>
      </c>
      <c r="T490" s="1037">
        <v>8430</v>
      </c>
      <c r="U490" s="1039">
        <v>2690</v>
      </c>
      <c r="V490" s="1038">
        <v>50</v>
      </c>
      <c r="W490" s="1036">
        <v>0</v>
      </c>
      <c r="X490" s="1037">
        <v>8800</v>
      </c>
      <c r="Y490" s="1039">
        <v>8600</v>
      </c>
      <c r="Z490" s="1040">
        <v>5.4135338345864659</v>
      </c>
      <c r="AA490" s="1040">
        <v>36.666666666666664</v>
      </c>
      <c r="AB490" s="1199">
        <v>1</v>
      </c>
      <c r="AC490" s="1040">
        <v>78.712500000000006</v>
      </c>
      <c r="AD490" s="1040">
        <v>4.583333333333333</v>
      </c>
      <c r="AE490" s="1040">
        <v>4.583333333333333</v>
      </c>
      <c r="AF490" s="1041" t="s">
        <v>236</v>
      </c>
      <c r="AG490" s="1041">
        <v>1</v>
      </c>
      <c r="AH490" s="1042" t="s">
        <v>16320</v>
      </c>
      <c r="AI490" s="1060" t="s">
        <v>16151</v>
      </c>
      <c r="AJ490" s="1060" t="s">
        <v>16258</v>
      </c>
      <c r="AK490" s="1200" t="s">
        <v>652</v>
      </c>
      <c r="AL490" s="1060">
        <v>55</v>
      </c>
      <c r="AM490" s="1404">
        <v>46027</v>
      </c>
      <c r="AN490" s="1404">
        <v>46028</v>
      </c>
      <c r="AO490" s="1404">
        <v>46029</v>
      </c>
      <c r="AP490" s="1404">
        <v>46030</v>
      </c>
      <c r="AQ490" s="1404">
        <v>46031</v>
      </c>
      <c r="AR490" s="1044"/>
      <c r="AS490" s="1034" t="s">
        <v>16629</v>
      </c>
      <c r="AT490" s="1034" t="s">
        <v>16628</v>
      </c>
      <c r="AU490" s="1034" t="s">
        <v>16630</v>
      </c>
      <c r="AV490" s="1034">
        <v>5.3045928</v>
      </c>
    </row>
    <row r="491" spans="1:48">
      <c r="A491" s="1030">
        <v>46034</v>
      </c>
      <c r="B491" s="1031" t="s">
        <v>238</v>
      </c>
      <c r="C491" s="1031" t="s">
        <v>16659</v>
      </c>
      <c r="D491" s="1032"/>
      <c r="E491" s="1033" t="s">
        <v>779</v>
      </c>
      <c r="F491" s="1034" t="s">
        <v>16592</v>
      </c>
      <c r="G491" s="1034">
        <v>600</v>
      </c>
      <c r="H491" s="1034" t="s">
        <v>814</v>
      </c>
      <c r="I491" s="1035">
        <v>4</v>
      </c>
      <c r="J491" s="1038"/>
      <c r="K491" s="1036"/>
      <c r="L491" s="1037" t="s">
        <v>16265</v>
      </c>
      <c r="M491" s="1039"/>
      <c r="N491" s="1038"/>
      <c r="O491" s="1036"/>
      <c r="P491" s="1037" t="s">
        <v>16265</v>
      </c>
      <c r="Q491" s="1039"/>
      <c r="R491" s="1038">
        <v>0</v>
      </c>
      <c r="S491" s="1036">
        <v>0</v>
      </c>
      <c r="T491" s="1037">
        <v>8800</v>
      </c>
      <c r="U491" s="1039"/>
      <c r="V491" s="1038">
        <v>11</v>
      </c>
      <c r="W491" s="1036">
        <v>4</v>
      </c>
      <c r="X491" s="1037">
        <v>9260</v>
      </c>
      <c r="Y491" s="1039"/>
      <c r="Z491" s="1040">
        <v>3.538083538083538</v>
      </c>
      <c r="AA491" s="1040" t="s">
        <v>656</v>
      </c>
      <c r="AB491" s="1199" t="s">
        <v>420</v>
      </c>
      <c r="AC491" s="1040" t="s">
        <v>420</v>
      </c>
      <c r="AD491" s="1040" t="s">
        <v>420</v>
      </c>
      <c r="AE491" s="1040" t="s">
        <v>420</v>
      </c>
      <c r="AF491" s="1041" t="s">
        <v>236</v>
      </c>
      <c r="AG491" s="1041">
        <v>2</v>
      </c>
      <c r="AH491" s="1042" t="s">
        <v>16289</v>
      </c>
      <c r="AI491" s="1060" t="s">
        <v>668</v>
      </c>
      <c r="AJ491" s="1043" t="s">
        <v>16276</v>
      </c>
      <c r="AK491" s="1200" t="s">
        <v>653</v>
      </c>
      <c r="AL491" s="1060"/>
      <c r="AM491" s="1404"/>
      <c r="AN491" s="1404"/>
      <c r="AO491" s="1404"/>
      <c r="AP491" s="1404"/>
      <c r="AQ491" s="1404"/>
      <c r="AR491" s="1044"/>
      <c r="AS491" s="1034" t="s">
        <v>16629</v>
      </c>
      <c r="AT491" s="1034" t="s">
        <v>16626</v>
      </c>
      <c r="AU491" s="1034" t="s">
        <v>16627</v>
      </c>
      <c r="AV491" s="1034" t="s">
        <v>420</v>
      </c>
    </row>
    <row r="492" spans="1:48">
      <c r="A492" s="1030">
        <v>46034</v>
      </c>
      <c r="B492" s="1031" t="s">
        <v>238</v>
      </c>
      <c r="C492" s="1031" t="s">
        <v>16647</v>
      </c>
      <c r="D492" s="1032"/>
      <c r="E492" s="1033" t="s">
        <v>5099</v>
      </c>
      <c r="F492" s="1034" t="s">
        <v>16579</v>
      </c>
      <c r="G492" s="1034">
        <v>500</v>
      </c>
      <c r="H492" s="1034" t="s">
        <v>887</v>
      </c>
      <c r="I492" s="1035">
        <v>4</v>
      </c>
      <c r="J492" s="1038">
        <v>9</v>
      </c>
      <c r="K492" s="1036">
        <v>0</v>
      </c>
      <c r="L492" s="1037"/>
      <c r="M492" s="1039">
        <v>9260</v>
      </c>
      <c r="N492" s="1038">
        <v>8</v>
      </c>
      <c r="O492" s="1036">
        <v>0</v>
      </c>
      <c r="P492" s="1037"/>
      <c r="Q492" s="1039">
        <v>9170</v>
      </c>
      <c r="R492" s="1038">
        <v>4</v>
      </c>
      <c r="S492" s="1036">
        <v>0</v>
      </c>
      <c r="T492" s="1037">
        <v>9170</v>
      </c>
      <c r="U492" s="1039"/>
      <c r="V492" s="1038">
        <v>5</v>
      </c>
      <c r="W492" s="1036">
        <v>2</v>
      </c>
      <c r="X492" s="1037"/>
      <c r="Y492" s="1039">
        <v>9170</v>
      </c>
      <c r="Z492" s="1040">
        <v>2.9568788501026693</v>
      </c>
      <c r="AA492" s="1040">
        <v>17.333333333333332</v>
      </c>
      <c r="AB492" s="1199">
        <v>0.99674813034188037</v>
      </c>
      <c r="AC492" s="1040">
        <v>91.924999999999997</v>
      </c>
      <c r="AD492" s="1040">
        <v>2.1666666666666665</v>
      </c>
      <c r="AE492" s="1040">
        <v>2</v>
      </c>
      <c r="AF492" s="1041" t="s">
        <v>236</v>
      </c>
      <c r="AG492" s="1041">
        <v>2</v>
      </c>
      <c r="AH492" s="1042" t="s">
        <v>16289</v>
      </c>
      <c r="AI492" s="1060" t="s">
        <v>668</v>
      </c>
      <c r="AJ492" s="1043" t="s">
        <v>16276</v>
      </c>
      <c r="AK492" s="1200" t="s">
        <v>653</v>
      </c>
      <c r="AL492" s="1060">
        <v>49.54</v>
      </c>
      <c r="AM492" s="1404">
        <v>45913</v>
      </c>
      <c r="AN492" s="1404">
        <v>45997</v>
      </c>
      <c r="AO492" s="1404">
        <v>45998</v>
      </c>
      <c r="AP492" s="1404">
        <v>45999</v>
      </c>
      <c r="AQ492" s="1404">
        <v>46000</v>
      </c>
      <c r="AR492" s="1044"/>
      <c r="AS492" s="1034" t="s">
        <v>16625</v>
      </c>
      <c r="AT492" s="1034" t="s">
        <v>16626</v>
      </c>
      <c r="AU492" s="1034" t="s">
        <v>16630</v>
      </c>
      <c r="AV492" s="1034">
        <v>1.1913479999999999</v>
      </c>
    </row>
    <row r="493" spans="1:48">
      <c r="A493" s="1030">
        <v>46034</v>
      </c>
      <c r="B493" s="1031" t="s">
        <v>239</v>
      </c>
      <c r="C493" s="1031" t="s">
        <v>16652</v>
      </c>
      <c r="D493" s="1032"/>
      <c r="E493" s="1033" t="s">
        <v>779</v>
      </c>
      <c r="F493" s="1034" t="s">
        <v>16592</v>
      </c>
      <c r="G493" s="1034">
        <v>600</v>
      </c>
      <c r="H493" s="1034" t="s">
        <v>735</v>
      </c>
      <c r="I493" s="1035">
        <v>4</v>
      </c>
      <c r="J493" s="1038">
        <v>37</v>
      </c>
      <c r="K493" s="1036">
        <v>0</v>
      </c>
      <c r="L493" s="1037">
        <v>9170</v>
      </c>
      <c r="M493" s="1039">
        <v>8800</v>
      </c>
      <c r="N493" s="1038">
        <v>11</v>
      </c>
      <c r="O493" s="1036">
        <v>0</v>
      </c>
      <c r="P493" s="1037">
        <v>8240</v>
      </c>
      <c r="Q493" s="1039">
        <v>8980</v>
      </c>
      <c r="R493" s="1038">
        <v>18</v>
      </c>
      <c r="S493" s="1036">
        <v>0</v>
      </c>
      <c r="T493" s="1037">
        <v>8430</v>
      </c>
      <c r="U493" s="1039">
        <v>8330</v>
      </c>
      <c r="V493" s="1038">
        <v>55</v>
      </c>
      <c r="W493" s="1036">
        <v>0</v>
      </c>
      <c r="X493" s="1037">
        <v>9070</v>
      </c>
      <c r="Y493" s="1039">
        <v>8980</v>
      </c>
      <c r="Z493" s="1040">
        <v>3.538083538083538</v>
      </c>
      <c r="AA493" s="1040">
        <v>40.333333333333336</v>
      </c>
      <c r="AB493" s="1199">
        <v>1</v>
      </c>
      <c r="AC493" s="1040">
        <v>87.5</v>
      </c>
      <c r="AD493" s="1040">
        <v>5.041666666666667</v>
      </c>
      <c r="AE493" s="1040">
        <v>5.041666666666667</v>
      </c>
      <c r="AF493" s="1041" t="s">
        <v>236</v>
      </c>
      <c r="AG493" s="1041">
        <v>1</v>
      </c>
      <c r="AH493" s="1042" t="s">
        <v>16320</v>
      </c>
      <c r="AI493" s="1060" t="s">
        <v>16151</v>
      </c>
      <c r="AJ493" s="1060" t="s">
        <v>16258</v>
      </c>
      <c r="AK493" s="1200" t="s">
        <v>652</v>
      </c>
      <c r="AL493" s="1060">
        <v>52</v>
      </c>
      <c r="AM493" s="1404">
        <v>45980</v>
      </c>
      <c r="AN493" s="1404">
        <v>45984</v>
      </c>
      <c r="AO493" s="1404">
        <v>45985</v>
      </c>
      <c r="AP493" s="1404">
        <v>45986</v>
      </c>
      <c r="AQ493" s="1404">
        <v>45988</v>
      </c>
      <c r="AR493" s="1044"/>
      <c r="AS493" s="1034" t="s">
        <v>16629</v>
      </c>
      <c r="AT493" s="1034" t="s">
        <v>16628</v>
      </c>
      <c r="AU493" s="1034" t="s">
        <v>16627</v>
      </c>
      <c r="AV493" s="1034">
        <v>2.7216</v>
      </c>
    </row>
    <row r="494" spans="1:48">
      <c r="A494" s="1030">
        <v>46034</v>
      </c>
      <c r="B494" s="1031" t="s">
        <v>389</v>
      </c>
      <c r="C494" s="1031" t="s">
        <v>16566</v>
      </c>
      <c r="D494" s="1032"/>
      <c r="E494" s="1033" t="s">
        <v>737</v>
      </c>
      <c r="F494" s="1034" t="s">
        <v>16574</v>
      </c>
      <c r="G494" s="1034">
        <v>650</v>
      </c>
      <c r="H494" s="1034" t="s">
        <v>662</v>
      </c>
      <c r="I494" s="1035">
        <v>5.5</v>
      </c>
      <c r="J494" s="1038"/>
      <c r="K494" s="1036"/>
      <c r="L494" s="1037" t="s">
        <v>127</v>
      </c>
      <c r="M494" s="1039"/>
      <c r="N494" s="1038"/>
      <c r="O494" s="1036"/>
      <c r="P494" s="1037" t="s">
        <v>127</v>
      </c>
      <c r="Q494" s="1039"/>
      <c r="R494" s="1038"/>
      <c r="S494" s="1036"/>
      <c r="T494" s="1037" t="s">
        <v>16112</v>
      </c>
      <c r="U494" s="1039"/>
      <c r="V494" s="1038"/>
      <c r="W494" s="1036"/>
      <c r="X494" s="1037" t="s">
        <v>645</v>
      </c>
      <c r="Y494" s="1039"/>
      <c r="Z494" s="1040">
        <v>5.4135338345864659</v>
      </c>
      <c r="AA494" s="1040" t="s">
        <v>127</v>
      </c>
      <c r="AB494" s="1199" t="s">
        <v>420</v>
      </c>
      <c r="AC494" s="1040" t="s">
        <v>420</v>
      </c>
      <c r="AD494" s="1040" t="s">
        <v>420</v>
      </c>
      <c r="AE494" s="1040" t="s">
        <v>420</v>
      </c>
      <c r="AF494" s="1041" t="s">
        <v>236</v>
      </c>
      <c r="AG494" s="1041">
        <v>2</v>
      </c>
      <c r="AH494" s="1042" t="s">
        <v>16289</v>
      </c>
      <c r="AI494" s="1060" t="s">
        <v>668</v>
      </c>
      <c r="AJ494" s="1043" t="s">
        <v>16276</v>
      </c>
      <c r="AK494" s="1200" t="s">
        <v>653</v>
      </c>
      <c r="AL494" s="1060"/>
      <c r="AM494" s="1404"/>
      <c r="AN494" s="1404"/>
      <c r="AO494" s="1404"/>
      <c r="AP494" s="1404"/>
      <c r="AQ494" s="1404"/>
      <c r="AR494" s="1044"/>
      <c r="AS494" s="1034" t="s">
        <v>16629</v>
      </c>
      <c r="AT494" s="1034" t="s">
        <v>16626</v>
      </c>
      <c r="AU494" s="1034" t="s">
        <v>16630</v>
      </c>
      <c r="AV494" s="1034" t="s">
        <v>420</v>
      </c>
    </row>
    <row r="495" spans="1:48">
      <c r="A495" s="1030">
        <v>46034</v>
      </c>
      <c r="B495" s="1031" t="s">
        <v>389</v>
      </c>
      <c r="C495" s="1031" t="s">
        <v>16533</v>
      </c>
      <c r="D495" s="1032"/>
      <c r="E495" s="1033" t="s">
        <v>473</v>
      </c>
      <c r="F495" s="1034" t="s">
        <v>16146</v>
      </c>
      <c r="G495" s="1034">
        <v>700</v>
      </c>
      <c r="H495" s="1034" t="s">
        <v>833</v>
      </c>
      <c r="I495" s="1035">
        <v>5.5</v>
      </c>
      <c r="J495" s="1038">
        <v>14</v>
      </c>
      <c r="K495" s="1036">
        <v>0</v>
      </c>
      <c r="L495" s="1037"/>
      <c r="M495" s="1039">
        <v>9810</v>
      </c>
      <c r="N495" s="1038">
        <v>10</v>
      </c>
      <c r="O495" s="1036">
        <v>0</v>
      </c>
      <c r="P495" s="1037"/>
      <c r="Q495" s="1039">
        <v>9810</v>
      </c>
      <c r="R495" s="1038">
        <v>13</v>
      </c>
      <c r="S495" s="1036">
        <v>1</v>
      </c>
      <c r="T495" s="1037">
        <v>9810</v>
      </c>
      <c r="U495" s="1039"/>
      <c r="V495" s="1038"/>
      <c r="W495" s="1036"/>
      <c r="X495" s="1037" t="s">
        <v>16270</v>
      </c>
      <c r="Y495" s="1039"/>
      <c r="Z495" s="1040">
        <v>5.9016393442622954</v>
      </c>
      <c r="AA495" s="1040">
        <v>24.666666666666668</v>
      </c>
      <c r="AB495" s="1199">
        <v>0.99918536324786322</v>
      </c>
      <c r="AC495" s="1040">
        <v>98.1</v>
      </c>
      <c r="AD495" s="1040">
        <v>3.0833333333333335</v>
      </c>
      <c r="AE495" s="1040">
        <v>3</v>
      </c>
      <c r="AF495" s="1041" t="s">
        <v>236</v>
      </c>
      <c r="AG495" s="1041">
        <v>2</v>
      </c>
      <c r="AH495" s="1042" t="s">
        <v>16289</v>
      </c>
      <c r="AI495" s="1060" t="s">
        <v>668</v>
      </c>
      <c r="AJ495" s="1043" t="s">
        <v>16276</v>
      </c>
      <c r="AK495" s="1200" t="s">
        <v>653</v>
      </c>
      <c r="AL495" s="1060">
        <v>53</v>
      </c>
      <c r="AM495" s="1404">
        <v>46027</v>
      </c>
      <c r="AN495" s="1404">
        <v>46028</v>
      </c>
      <c r="AO495" s="1404">
        <v>46029</v>
      </c>
      <c r="AP495" s="1404"/>
      <c r="AQ495" s="1404"/>
      <c r="AR495" s="1044"/>
      <c r="AS495" s="1034" t="s">
        <v>16629</v>
      </c>
      <c r="AT495" s="1034" t="s">
        <v>16626</v>
      </c>
      <c r="AU495" s="1034" t="s">
        <v>16630</v>
      </c>
      <c r="AV495" s="1034">
        <v>3.5598528000000003</v>
      </c>
    </row>
    <row r="496" spans="1:48">
      <c r="A496" s="1030">
        <v>46034</v>
      </c>
      <c r="B496" s="1031" t="s">
        <v>418</v>
      </c>
      <c r="C496" s="1031" t="s">
        <v>16513</v>
      </c>
      <c r="D496" s="1032" t="s">
        <v>646</v>
      </c>
      <c r="E496" s="1033" t="s">
        <v>473</v>
      </c>
      <c r="F496" s="1034" t="s">
        <v>16514</v>
      </c>
      <c r="G496" s="1034">
        <v>670</v>
      </c>
      <c r="H496" s="1034" t="s">
        <v>666</v>
      </c>
      <c r="I496" s="1035">
        <v>5.5</v>
      </c>
      <c r="J496" s="1038">
        <v>35</v>
      </c>
      <c r="K496" s="1036">
        <v>0</v>
      </c>
      <c r="L496" s="1037">
        <v>9810</v>
      </c>
      <c r="M496" s="1039">
        <v>9070</v>
      </c>
      <c r="N496" s="1038">
        <v>15</v>
      </c>
      <c r="O496" s="1036">
        <v>0</v>
      </c>
      <c r="P496" s="1037">
        <v>9810</v>
      </c>
      <c r="Q496" s="1039">
        <v>9070</v>
      </c>
      <c r="R496" s="1038">
        <v>21</v>
      </c>
      <c r="S496" s="1036">
        <v>0</v>
      </c>
      <c r="T496" s="1037">
        <v>9810</v>
      </c>
      <c r="U496" s="1039">
        <v>9170</v>
      </c>
      <c r="V496" s="1038">
        <v>37</v>
      </c>
      <c r="W496" s="1036">
        <v>5</v>
      </c>
      <c r="X496" s="1037">
        <v>9810</v>
      </c>
      <c r="Y496" s="1039">
        <v>9090</v>
      </c>
      <c r="Z496" s="1040">
        <v>5.5813953488372094</v>
      </c>
      <c r="AA496" s="1040">
        <v>36</v>
      </c>
      <c r="AB496" s="1199">
        <v>0.99569310897435892</v>
      </c>
      <c r="AC496" s="1040">
        <v>94.55</v>
      </c>
      <c r="AD496" s="1040">
        <v>4.5</v>
      </c>
      <c r="AE496" s="1040">
        <v>4.291666666666667</v>
      </c>
      <c r="AF496" s="1041" t="s">
        <v>236</v>
      </c>
      <c r="AG496" s="1041">
        <v>1</v>
      </c>
      <c r="AH496" s="1042" t="s">
        <v>16289</v>
      </c>
      <c r="AI496" s="1060" t="s">
        <v>668</v>
      </c>
      <c r="AJ496" s="1043" t="s">
        <v>16276</v>
      </c>
      <c r="AK496" s="1200" t="s">
        <v>653</v>
      </c>
      <c r="AL496" s="1060">
        <v>56</v>
      </c>
      <c r="AM496" s="1404">
        <v>46027</v>
      </c>
      <c r="AN496" s="1404">
        <v>46028</v>
      </c>
      <c r="AO496" s="1404"/>
      <c r="AP496" s="1404"/>
      <c r="AQ496" s="1404"/>
      <c r="AR496" s="1044"/>
      <c r="AS496" s="1034" t="s">
        <v>16629</v>
      </c>
      <c r="AT496" s="1034" t="s">
        <v>16628</v>
      </c>
      <c r="AU496" s="1034" t="s">
        <v>16630</v>
      </c>
      <c r="AV496" s="1034">
        <v>6.5679724800000008</v>
      </c>
    </row>
    <row r="497" spans="1:48">
      <c r="A497" s="1030">
        <v>46034</v>
      </c>
      <c r="B497" s="1031" t="s">
        <v>240</v>
      </c>
      <c r="C497" s="1031" t="s">
        <v>645</v>
      </c>
      <c r="D497" s="1032"/>
      <c r="E497" s="1033" t="s">
        <v>420</v>
      </c>
      <c r="F497" s="1034" t="s">
        <v>420</v>
      </c>
      <c r="G497" s="1034" t="s">
        <v>420</v>
      </c>
      <c r="H497" s="1034" t="s">
        <v>420</v>
      </c>
      <c r="I497" s="1035" t="s">
        <v>420</v>
      </c>
      <c r="J497" s="1038"/>
      <c r="K497" s="1036"/>
      <c r="L497" s="1031" t="s">
        <v>645</v>
      </c>
      <c r="M497" s="1039"/>
      <c r="N497" s="1038"/>
      <c r="O497" s="1036"/>
      <c r="P497" s="1037" t="s">
        <v>16270</v>
      </c>
      <c r="Q497" s="1039"/>
      <c r="R497" s="1038"/>
      <c r="S497" s="1036"/>
      <c r="T497" s="1037" t="s">
        <v>16270</v>
      </c>
      <c r="U497" s="1039"/>
      <c r="V497" s="1038"/>
      <c r="W497" s="1036"/>
      <c r="X497" s="1037" t="s">
        <v>16270</v>
      </c>
      <c r="Y497" s="1039"/>
      <c r="Z497" s="1240" t="s">
        <v>420</v>
      </c>
      <c r="AA497" s="1240" t="s">
        <v>420</v>
      </c>
      <c r="AB497" s="1241" t="s">
        <v>420</v>
      </c>
      <c r="AC497" s="1240"/>
      <c r="AD497" s="1240" t="s">
        <v>420</v>
      </c>
      <c r="AE497" s="1240" t="s">
        <v>420</v>
      </c>
      <c r="AF497" s="1242" t="s">
        <v>241</v>
      </c>
      <c r="AG497" s="1242">
        <v>12</v>
      </c>
      <c r="AH497" s="1042" t="s">
        <v>16271</v>
      </c>
      <c r="AI497" s="1060" t="s">
        <v>648</v>
      </c>
      <c r="AJ497" s="1043" t="s">
        <v>16266</v>
      </c>
      <c r="AK497" s="1200" t="s">
        <v>649</v>
      </c>
      <c r="AL497" s="1060"/>
      <c r="AM497" s="1404"/>
      <c r="AN497" s="1404"/>
      <c r="AO497" s="1404"/>
      <c r="AP497" s="1404"/>
      <c r="AQ497" s="1404"/>
      <c r="AR497" s="1044"/>
      <c r="AS497" s="1034" t="s">
        <v>16625</v>
      </c>
      <c r="AT497" s="1034" t="s">
        <v>16636</v>
      </c>
      <c r="AU497" s="1034" t="s">
        <v>420</v>
      </c>
      <c r="AV497" s="1034" t="s">
        <v>420</v>
      </c>
    </row>
    <row r="498" spans="1:48">
      <c r="A498" s="1030">
        <v>46034</v>
      </c>
      <c r="B498" s="1031" t="s">
        <v>16640</v>
      </c>
      <c r="C498" s="1031" t="s">
        <v>386</v>
      </c>
      <c r="D498" s="1032"/>
      <c r="E498" s="1033" t="s">
        <v>420</v>
      </c>
      <c r="F498" s="1034" t="s">
        <v>420</v>
      </c>
      <c r="G498" s="1034" t="s">
        <v>420</v>
      </c>
      <c r="H498" s="1034" t="s">
        <v>420</v>
      </c>
      <c r="I498" s="1035" t="s">
        <v>420</v>
      </c>
      <c r="J498" s="1036"/>
      <c r="K498" s="1036"/>
      <c r="L498" s="1037" t="s">
        <v>16641</v>
      </c>
      <c r="M498" s="1037"/>
      <c r="N498" s="1038"/>
      <c r="O498" s="1036"/>
      <c r="P498" s="1037" t="s">
        <v>386</v>
      </c>
      <c r="Q498" s="1037"/>
      <c r="R498" s="1038"/>
      <c r="S498" s="1036"/>
      <c r="T498" s="1037" t="s">
        <v>386</v>
      </c>
      <c r="U498" s="1037"/>
      <c r="V498" s="1038"/>
      <c r="W498" s="1036"/>
      <c r="X498" s="1037" t="s">
        <v>386</v>
      </c>
      <c r="Y498" s="1039"/>
      <c r="Z498" s="1240" t="s">
        <v>420</v>
      </c>
      <c r="AA498" s="1240" t="s">
        <v>420</v>
      </c>
      <c r="AB498" s="1241" t="s">
        <v>420</v>
      </c>
      <c r="AC498" s="1240"/>
      <c r="AD498" s="1240" t="s">
        <v>420</v>
      </c>
      <c r="AE498" s="1240" t="s">
        <v>420</v>
      </c>
      <c r="AF498" s="1242" t="s">
        <v>241</v>
      </c>
      <c r="AG498" s="1242">
        <v>5</v>
      </c>
      <c r="AH498" s="1042" t="s">
        <v>16271</v>
      </c>
      <c r="AI498" s="1060" t="s">
        <v>648</v>
      </c>
      <c r="AJ498" s="1043" t="s">
        <v>16266</v>
      </c>
      <c r="AK498" s="1200" t="s">
        <v>649</v>
      </c>
      <c r="AL498" s="1060"/>
      <c r="AM498" s="1404"/>
      <c r="AN498" s="1404"/>
      <c r="AO498" s="1404"/>
      <c r="AP498" s="1404"/>
      <c r="AQ498" s="1404"/>
      <c r="AR498" s="1044"/>
      <c r="AS498" s="1034" t="s">
        <v>16625</v>
      </c>
      <c r="AT498" s="1034" t="s">
        <v>16635</v>
      </c>
      <c r="AU498" s="1034" t="s">
        <v>420</v>
      </c>
      <c r="AV498" s="1034" t="s">
        <v>420</v>
      </c>
    </row>
    <row r="499" spans="1:48">
      <c r="A499" s="1030">
        <v>46034</v>
      </c>
      <c r="B499" s="1031" t="s">
        <v>464</v>
      </c>
      <c r="C499" s="1045" t="s">
        <v>645</v>
      </c>
      <c r="D499" s="1032"/>
      <c r="E499" s="1033" t="s">
        <v>420</v>
      </c>
      <c r="F499" s="1034" t="s">
        <v>420</v>
      </c>
      <c r="G499" s="1034" t="s">
        <v>420</v>
      </c>
      <c r="H499" s="1034" t="s">
        <v>420</v>
      </c>
      <c r="I499" s="1035" t="s">
        <v>420</v>
      </c>
      <c r="J499" s="1036"/>
      <c r="K499" s="1036"/>
      <c r="L499" s="1037" t="s">
        <v>645</v>
      </c>
      <c r="M499" s="1037"/>
      <c r="N499" s="1038"/>
      <c r="O499" s="1036"/>
      <c r="P499" s="1037" t="s">
        <v>645</v>
      </c>
      <c r="Q499" s="1037"/>
      <c r="R499" s="1038"/>
      <c r="S499" s="1036"/>
      <c r="T499" s="1037" t="s">
        <v>645</v>
      </c>
      <c r="U499" s="1037"/>
      <c r="V499" s="1038"/>
      <c r="W499" s="1036"/>
      <c r="X499" s="1037" t="s">
        <v>645</v>
      </c>
      <c r="Y499" s="1039"/>
      <c r="Z499" s="1040" t="s">
        <v>420</v>
      </c>
      <c r="AA499" s="1040" t="s">
        <v>645</v>
      </c>
      <c r="AB499" s="1199" t="s">
        <v>420</v>
      </c>
      <c r="AC499" s="1040" t="s">
        <v>420</v>
      </c>
      <c r="AD499" s="1040" t="s">
        <v>420</v>
      </c>
      <c r="AE499" s="1040" t="s">
        <v>420</v>
      </c>
      <c r="AF499" s="1041" t="s">
        <v>243</v>
      </c>
      <c r="AG499" s="1041">
        <v>1</v>
      </c>
      <c r="AH499" s="1042" t="s">
        <v>16278</v>
      </c>
      <c r="AI499" s="1043" t="s">
        <v>654</v>
      </c>
      <c r="AJ499" s="1060" t="s">
        <v>654</v>
      </c>
      <c r="AK499" s="1200" t="s">
        <v>16278</v>
      </c>
      <c r="AL499" s="1060"/>
      <c r="AM499" s="1404"/>
      <c r="AN499" s="1404"/>
      <c r="AO499" s="1404"/>
      <c r="AP499" s="1404"/>
      <c r="AQ499" s="1404"/>
      <c r="AR499" s="1044"/>
      <c r="AS499" s="1034" t="s">
        <v>16625</v>
      </c>
      <c r="AT499" s="1034" t="s">
        <v>16628</v>
      </c>
      <c r="AU499" s="1034" t="s">
        <v>420</v>
      </c>
      <c r="AV499" s="1034" t="s">
        <v>420</v>
      </c>
    </row>
    <row r="500" spans="1:48">
      <c r="A500" s="1030">
        <v>46034</v>
      </c>
      <c r="B500" s="1031" t="s">
        <v>16279</v>
      </c>
      <c r="C500" s="1045" t="s">
        <v>645</v>
      </c>
      <c r="D500" s="1032"/>
      <c r="E500" s="1033" t="s">
        <v>420</v>
      </c>
      <c r="F500" s="1034" t="s">
        <v>420</v>
      </c>
      <c r="G500" s="1034" t="s">
        <v>420</v>
      </c>
      <c r="H500" s="1034" t="s">
        <v>420</v>
      </c>
      <c r="I500" s="1035" t="s">
        <v>420</v>
      </c>
      <c r="J500" s="1036"/>
      <c r="K500" s="1036"/>
      <c r="L500" s="1037" t="s">
        <v>645</v>
      </c>
      <c r="M500" s="1037"/>
      <c r="N500" s="1038"/>
      <c r="O500" s="1036"/>
      <c r="P500" s="1037" t="s">
        <v>645</v>
      </c>
      <c r="Q500" s="1037"/>
      <c r="R500" s="1038"/>
      <c r="S500" s="1036"/>
      <c r="T500" s="1037" t="s">
        <v>645</v>
      </c>
      <c r="U500" s="1037"/>
      <c r="V500" s="1038"/>
      <c r="W500" s="1036"/>
      <c r="X500" s="1037" t="s">
        <v>645</v>
      </c>
      <c r="Y500" s="1039"/>
      <c r="Z500" s="1040" t="s">
        <v>420</v>
      </c>
      <c r="AA500" s="1040" t="s">
        <v>645</v>
      </c>
      <c r="AB500" s="1199" t="s">
        <v>420</v>
      </c>
      <c r="AC500" s="1040" t="s">
        <v>420</v>
      </c>
      <c r="AD500" s="1040" t="s">
        <v>420</v>
      </c>
      <c r="AE500" s="1040" t="s">
        <v>420</v>
      </c>
      <c r="AF500" s="1041" t="s">
        <v>243</v>
      </c>
      <c r="AG500" s="1041">
        <v>1</v>
      </c>
      <c r="AH500" s="1042" t="s">
        <v>654</v>
      </c>
      <c r="AI500" s="1043" t="s">
        <v>654</v>
      </c>
      <c r="AJ500" s="1043" t="s">
        <v>654</v>
      </c>
      <c r="AK500" s="1200" t="s">
        <v>654</v>
      </c>
      <c r="AL500" s="1060"/>
      <c r="AM500" s="1404"/>
      <c r="AN500" s="1404"/>
      <c r="AO500" s="1404"/>
      <c r="AP500" s="1404"/>
      <c r="AQ500" s="1404"/>
      <c r="AR500" s="1044"/>
      <c r="AS500" s="1034" t="s">
        <v>16625</v>
      </c>
      <c r="AT500" s="1034" t="s">
        <v>16628</v>
      </c>
      <c r="AU500" s="1034" t="s">
        <v>420</v>
      </c>
      <c r="AV500" s="1034" t="s">
        <v>420</v>
      </c>
    </row>
    <row r="501" spans="1:48">
      <c r="A501" s="1030">
        <v>46034</v>
      </c>
      <c r="B501" s="1031" t="s">
        <v>16280</v>
      </c>
      <c r="C501" s="1045" t="s">
        <v>645</v>
      </c>
      <c r="D501" s="1032"/>
      <c r="E501" s="1033" t="s">
        <v>420</v>
      </c>
      <c r="F501" s="1034" t="s">
        <v>420</v>
      </c>
      <c r="G501" s="1034" t="s">
        <v>420</v>
      </c>
      <c r="H501" s="1034" t="s">
        <v>420</v>
      </c>
      <c r="I501" s="1035" t="s">
        <v>420</v>
      </c>
      <c r="J501" s="1036"/>
      <c r="K501" s="1036"/>
      <c r="L501" s="1037" t="s">
        <v>645</v>
      </c>
      <c r="M501" s="1037"/>
      <c r="N501" s="1038"/>
      <c r="O501" s="1036"/>
      <c r="P501" s="1037" t="s">
        <v>645</v>
      </c>
      <c r="Q501" s="1037"/>
      <c r="R501" s="1038"/>
      <c r="S501" s="1036"/>
      <c r="T501" s="1037" t="s">
        <v>645</v>
      </c>
      <c r="U501" s="1037"/>
      <c r="V501" s="1038"/>
      <c r="W501" s="1036"/>
      <c r="X501" s="1037" t="s">
        <v>645</v>
      </c>
      <c r="Y501" s="1039"/>
      <c r="Z501" s="1040" t="s">
        <v>420</v>
      </c>
      <c r="AA501" s="1040" t="s">
        <v>645</v>
      </c>
      <c r="AB501" s="1199" t="s">
        <v>420</v>
      </c>
      <c r="AC501" s="1040" t="s">
        <v>420</v>
      </c>
      <c r="AD501" s="1040" t="s">
        <v>420</v>
      </c>
      <c r="AE501" s="1040" t="s">
        <v>420</v>
      </c>
      <c r="AF501" s="1041" t="s">
        <v>243</v>
      </c>
      <c r="AG501" s="1041">
        <v>1</v>
      </c>
      <c r="AH501" s="1042" t="s">
        <v>654</v>
      </c>
      <c r="AI501" s="1043" t="s">
        <v>654</v>
      </c>
      <c r="AJ501" s="1043" t="s">
        <v>654</v>
      </c>
      <c r="AK501" s="1200" t="s">
        <v>654</v>
      </c>
      <c r="AL501" s="1060"/>
      <c r="AM501" s="1404"/>
      <c r="AN501" s="1404"/>
      <c r="AO501" s="1404"/>
      <c r="AP501" s="1404"/>
      <c r="AQ501" s="1404"/>
      <c r="AR501" s="1044"/>
      <c r="AS501" s="1034" t="s">
        <v>16625</v>
      </c>
      <c r="AT501" s="1034" t="s">
        <v>16628</v>
      </c>
      <c r="AU501" s="1034" t="s">
        <v>420</v>
      </c>
      <c r="AV501" s="1034" t="s">
        <v>420</v>
      </c>
    </row>
    <row r="502" spans="1:48">
      <c r="A502" s="1030">
        <v>46034</v>
      </c>
      <c r="B502" s="1031" t="s">
        <v>16281</v>
      </c>
      <c r="C502" s="1045" t="s">
        <v>645</v>
      </c>
      <c r="D502" s="1032"/>
      <c r="E502" s="1033" t="s">
        <v>420</v>
      </c>
      <c r="F502" s="1034" t="s">
        <v>420</v>
      </c>
      <c r="G502" s="1034" t="s">
        <v>420</v>
      </c>
      <c r="H502" s="1034" t="s">
        <v>420</v>
      </c>
      <c r="I502" s="1035" t="s">
        <v>420</v>
      </c>
      <c r="J502" s="1036"/>
      <c r="K502" s="1036"/>
      <c r="L502" s="1037" t="s">
        <v>645</v>
      </c>
      <c r="M502" s="1037"/>
      <c r="N502" s="1038"/>
      <c r="O502" s="1036"/>
      <c r="P502" s="1037" t="s">
        <v>645</v>
      </c>
      <c r="Q502" s="1037"/>
      <c r="R502" s="1038"/>
      <c r="S502" s="1036"/>
      <c r="T502" s="1037" t="s">
        <v>645</v>
      </c>
      <c r="U502" s="1037"/>
      <c r="V502" s="1038"/>
      <c r="W502" s="1036"/>
      <c r="X502" s="1037" t="s">
        <v>645</v>
      </c>
      <c r="Y502" s="1039"/>
      <c r="Z502" s="1040" t="s">
        <v>420</v>
      </c>
      <c r="AA502" s="1040" t="s">
        <v>645</v>
      </c>
      <c r="AB502" s="1199" t="s">
        <v>420</v>
      </c>
      <c r="AC502" s="1040" t="s">
        <v>420</v>
      </c>
      <c r="AD502" s="1040" t="s">
        <v>420</v>
      </c>
      <c r="AE502" s="1040" t="s">
        <v>420</v>
      </c>
      <c r="AF502" s="1041" t="s">
        <v>243</v>
      </c>
      <c r="AG502" s="1041">
        <v>1</v>
      </c>
      <c r="AH502" s="1042" t="s">
        <v>16278</v>
      </c>
      <c r="AI502" s="1043" t="s">
        <v>654</v>
      </c>
      <c r="AJ502" s="1043" t="s">
        <v>654</v>
      </c>
      <c r="AK502" s="1200" t="s">
        <v>654</v>
      </c>
      <c r="AL502" s="1060"/>
      <c r="AM502" s="1404"/>
      <c r="AN502" s="1404"/>
      <c r="AO502" s="1404"/>
      <c r="AP502" s="1404"/>
      <c r="AQ502" s="1404"/>
      <c r="AR502" s="1044"/>
      <c r="AS502" s="1034" t="s">
        <v>16625</v>
      </c>
      <c r="AT502" s="1034" t="s">
        <v>16628</v>
      </c>
      <c r="AU502" s="1034" t="s">
        <v>420</v>
      </c>
      <c r="AV502" s="1034" t="s">
        <v>420</v>
      </c>
    </row>
    <row r="503" spans="1:48">
      <c r="A503" s="1030">
        <v>46034</v>
      </c>
      <c r="B503" s="1031" t="s">
        <v>16282</v>
      </c>
      <c r="C503" s="1045" t="s">
        <v>645</v>
      </c>
      <c r="D503" s="1032"/>
      <c r="E503" s="1033" t="s">
        <v>420</v>
      </c>
      <c r="F503" s="1034" t="s">
        <v>420</v>
      </c>
      <c r="G503" s="1034" t="s">
        <v>420</v>
      </c>
      <c r="H503" s="1034" t="s">
        <v>420</v>
      </c>
      <c r="I503" s="1035" t="s">
        <v>420</v>
      </c>
      <c r="J503" s="1036"/>
      <c r="K503" s="1036"/>
      <c r="L503" s="1037" t="s">
        <v>645</v>
      </c>
      <c r="M503" s="1037"/>
      <c r="N503" s="1038"/>
      <c r="O503" s="1036"/>
      <c r="P503" s="1037" t="s">
        <v>645</v>
      </c>
      <c r="Q503" s="1037"/>
      <c r="R503" s="1038"/>
      <c r="S503" s="1036"/>
      <c r="T503" s="1037" t="s">
        <v>645</v>
      </c>
      <c r="U503" s="1037"/>
      <c r="V503" s="1038"/>
      <c r="W503" s="1036"/>
      <c r="X503" s="1037" t="s">
        <v>645</v>
      </c>
      <c r="Y503" s="1039"/>
      <c r="Z503" s="1040" t="s">
        <v>420</v>
      </c>
      <c r="AA503" s="1040" t="s">
        <v>645</v>
      </c>
      <c r="AB503" s="1199" t="s">
        <v>420</v>
      </c>
      <c r="AC503" s="1040" t="s">
        <v>420</v>
      </c>
      <c r="AD503" s="1040" t="s">
        <v>420</v>
      </c>
      <c r="AE503" s="1040" t="s">
        <v>420</v>
      </c>
      <c r="AF503" s="1041" t="s">
        <v>243</v>
      </c>
      <c r="AG503" s="1041">
        <v>1</v>
      </c>
      <c r="AH503" s="1042" t="s">
        <v>654</v>
      </c>
      <c r="AI503" s="1043" t="s">
        <v>654</v>
      </c>
      <c r="AJ503" s="1043" t="s">
        <v>654</v>
      </c>
      <c r="AK503" s="1200" t="s">
        <v>654</v>
      </c>
      <c r="AL503" s="1060"/>
      <c r="AM503" s="1404"/>
      <c r="AN503" s="1404"/>
      <c r="AO503" s="1404"/>
      <c r="AP503" s="1404"/>
      <c r="AQ503" s="1404"/>
      <c r="AR503" s="1044"/>
      <c r="AS503" s="1034" t="s">
        <v>16625</v>
      </c>
      <c r="AT503" s="1034" t="s">
        <v>16628</v>
      </c>
      <c r="AU503" s="1034" t="s">
        <v>420</v>
      </c>
      <c r="AV503" s="1034" t="s">
        <v>420</v>
      </c>
    </row>
    <row r="504" spans="1:48">
      <c r="A504" s="1030">
        <v>46034</v>
      </c>
      <c r="B504" s="1031" t="s">
        <v>16283</v>
      </c>
      <c r="C504" s="1045" t="s">
        <v>645</v>
      </c>
      <c r="D504" s="1032"/>
      <c r="E504" s="1033" t="s">
        <v>420</v>
      </c>
      <c r="F504" s="1034" t="s">
        <v>420</v>
      </c>
      <c r="G504" s="1034" t="s">
        <v>420</v>
      </c>
      <c r="H504" s="1034" t="s">
        <v>420</v>
      </c>
      <c r="I504" s="1035" t="s">
        <v>420</v>
      </c>
      <c r="J504" s="1036"/>
      <c r="K504" s="1036"/>
      <c r="L504" s="1037" t="s">
        <v>645</v>
      </c>
      <c r="M504" s="1037"/>
      <c r="N504" s="1038"/>
      <c r="O504" s="1036"/>
      <c r="P504" s="1037" t="s">
        <v>645</v>
      </c>
      <c r="Q504" s="1037"/>
      <c r="R504" s="1038"/>
      <c r="S504" s="1036"/>
      <c r="T504" s="1037" t="s">
        <v>645</v>
      </c>
      <c r="U504" s="1037"/>
      <c r="V504" s="1038"/>
      <c r="W504" s="1036"/>
      <c r="X504" s="1037" t="s">
        <v>645</v>
      </c>
      <c r="Y504" s="1039"/>
      <c r="Z504" s="1040" t="s">
        <v>420</v>
      </c>
      <c r="AA504" s="1040" t="s">
        <v>645</v>
      </c>
      <c r="AB504" s="1199" t="s">
        <v>420</v>
      </c>
      <c r="AC504" s="1040" t="s">
        <v>420</v>
      </c>
      <c r="AD504" s="1040" t="s">
        <v>420</v>
      </c>
      <c r="AE504" s="1040" t="s">
        <v>420</v>
      </c>
      <c r="AF504" s="1041" t="s">
        <v>243</v>
      </c>
      <c r="AG504" s="1041">
        <v>1</v>
      </c>
      <c r="AH504" s="1042" t="s">
        <v>654</v>
      </c>
      <c r="AI504" s="1043" t="s">
        <v>654</v>
      </c>
      <c r="AJ504" s="1043" t="s">
        <v>654</v>
      </c>
      <c r="AK504" s="1200" t="s">
        <v>654</v>
      </c>
      <c r="AL504" s="1060"/>
      <c r="AM504" s="1404"/>
      <c r="AN504" s="1404"/>
      <c r="AO504" s="1404"/>
      <c r="AP504" s="1404"/>
      <c r="AQ504" s="1404"/>
      <c r="AR504" s="1044"/>
      <c r="AS504" s="1034" t="s">
        <v>16625</v>
      </c>
      <c r="AT504" s="1034" t="s">
        <v>16628</v>
      </c>
      <c r="AU504" s="1034" t="s">
        <v>420</v>
      </c>
      <c r="AV504" s="1034" t="s">
        <v>420</v>
      </c>
    </row>
    <row r="505" spans="1:48">
      <c r="A505" s="1030">
        <v>46034</v>
      </c>
      <c r="B505" s="1031" t="s">
        <v>16284</v>
      </c>
      <c r="C505" s="1045" t="s">
        <v>645</v>
      </c>
      <c r="D505" s="1032"/>
      <c r="E505" s="1033" t="s">
        <v>420</v>
      </c>
      <c r="F505" s="1034" t="s">
        <v>420</v>
      </c>
      <c r="G505" s="1034" t="s">
        <v>420</v>
      </c>
      <c r="H505" s="1034" t="s">
        <v>420</v>
      </c>
      <c r="I505" s="1035" t="s">
        <v>420</v>
      </c>
      <c r="J505" s="1036"/>
      <c r="K505" s="1036"/>
      <c r="L505" s="1037" t="s">
        <v>645</v>
      </c>
      <c r="M505" s="1037"/>
      <c r="N505" s="1038"/>
      <c r="O505" s="1036"/>
      <c r="P505" s="1037" t="s">
        <v>645</v>
      </c>
      <c r="Q505" s="1037"/>
      <c r="R505" s="1038"/>
      <c r="S505" s="1036"/>
      <c r="T505" s="1037" t="s">
        <v>645</v>
      </c>
      <c r="U505" s="1037"/>
      <c r="V505" s="1038"/>
      <c r="W505" s="1036"/>
      <c r="X505" s="1037" t="s">
        <v>645</v>
      </c>
      <c r="Y505" s="1039"/>
      <c r="Z505" s="1040" t="s">
        <v>420</v>
      </c>
      <c r="AA505" s="1040" t="s">
        <v>645</v>
      </c>
      <c r="AB505" s="1199" t="s">
        <v>420</v>
      </c>
      <c r="AC505" s="1040" t="s">
        <v>420</v>
      </c>
      <c r="AD505" s="1040" t="s">
        <v>420</v>
      </c>
      <c r="AE505" s="1040" t="s">
        <v>420</v>
      </c>
      <c r="AF505" s="1041" t="s">
        <v>243</v>
      </c>
      <c r="AG505" s="1041">
        <v>1</v>
      </c>
      <c r="AH505" s="1042" t="s">
        <v>654</v>
      </c>
      <c r="AI505" s="1043" t="s">
        <v>654</v>
      </c>
      <c r="AJ505" s="1043" t="s">
        <v>654</v>
      </c>
      <c r="AK505" s="1200" t="s">
        <v>654</v>
      </c>
      <c r="AL505" s="1060"/>
      <c r="AM505" s="1404"/>
      <c r="AN505" s="1404"/>
      <c r="AO505" s="1404"/>
      <c r="AP505" s="1404"/>
      <c r="AQ505" s="1404"/>
      <c r="AR505" s="1044"/>
      <c r="AS505" s="1034" t="s">
        <v>16625</v>
      </c>
      <c r="AT505" s="1034" t="s">
        <v>16628</v>
      </c>
      <c r="AU505" s="1034" t="s">
        <v>420</v>
      </c>
      <c r="AV505" s="1034" t="s">
        <v>420</v>
      </c>
    </row>
    <row r="506" spans="1:48" ht="17.25" thickBot="1">
      <c r="A506" s="1046">
        <v>46034</v>
      </c>
      <c r="B506" s="1047" t="s">
        <v>16285</v>
      </c>
      <c r="C506" s="1048" t="s">
        <v>645</v>
      </c>
      <c r="D506" s="1049"/>
      <c r="E506" s="1243" t="s">
        <v>420</v>
      </c>
      <c r="F506" s="1050" t="s">
        <v>420</v>
      </c>
      <c r="G506" s="1050" t="s">
        <v>420</v>
      </c>
      <c r="H506" s="1050" t="s">
        <v>420</v>
      </c>
      <c r="I506" s="1244" t="s">
        <v>420</v>
      </c>
      <c r="J506" s="1051"/>
      <c r="K506" s="1051"/>
      <c r="L506" s="1052" t="s">
        <v>645</v>
      </c>
      <c r="M506" s="1052"/>
      <c r="N506" s="1053"/>
      <c r="O506" s="1051"/>
      <c r="P506" s="1052" t="s">
        <v>645</v>
      </c>
      <c r="Q506" s="1052"/>
      <c r="R506" s="1053"/>
      <c r="S506" s="1051"/>
      <c r="T506" s="1052" t="s">
        <v>645</v>
      </c>
      <c r="U506" s="1052"/>
      <c r="V506" s="1053"/>
      <c r="W506" s="1051"/>
      <c r="X506" s="1052" t="s">
        <v>645</v>
      </c>
      <c r="Y506" s="1054"/>
      <c r="Z506" s="1055" t="s">
        <v>420</v>
      </c>
      <c r="AA506" s="1055" t="s">
        <v>645</v>
      </c>
      <c r="AB506" s="1201" t="s">
        <v>420</v>
      </c>
      <c r="AC506" s="1055" t="s">
        <v>420</v>
      </c>
      <c r="AD506" s="1055" t="s">
        <v>420</v>
      </c>
      <c r="AE506" s="1055" t="s">
        <v>420</v>
      </c>
      <c r="AF506" s="1056" t="s">
        <v>243</v>
      </c>
      <c r="AG506" s="1056">
        <v>1</v>
      </c>
      <c r="AH506" s="1245" t="s">
        <v>654</v>
      </c>
      <c r="AI506" s="1057" t="s">
        <v>654</v>
      </c>
      <c r="AJ506" s="1057" t="s">
        <v>654</v>
      </c>
      <c r="AK506" s="1202" t="s">
        <v>654</v>
      </c>
      <c r="AL506" s="1246"/>
      <c r="AM506" s="1409"/>
      <c r="AN506" s="1409"/>
      <c r="AO506" s="1409"/>
      <c r="AP506" s="1409"/>
      <c r="AQ506" s="1409"/>
      <c r="AR506" s="1058"/>
      <c r="AS506" s="1050" t="s">
        <v>16625</v>
      </c>
      <c r="AT506" s="1050" t="s">
        <v>16628</v>
      </c>
      <c r="AU506" s="1050" t="s">
        <v>420</v>
      </c>
      <c r="AV506" s="1050" t="s">
        <v>420</v>
      </c>
    </row>
    <row r="507" spans="1:48">
      <c r="A507" s="1413">
        <v>46035</v>
      </c>
      <c r="B507" s="1016" t="s">
        <v>212</v>
      </c>
      <c r="C507" s="1016" t="s">
        <v>16558</v>
      </c>
      <c r="D507" s="1017"/>
      <c r="E507" s="1018" t="s">
        <v>1936</v>
      </c>
      <c r="F507" s="1019" t="s">
        <v>16560</v>
      </c>
      <c r="G507" s="1019">
        <v>500</v>
      </c>
      <c r="H507" s="1019" t="s">
        <v>911</v>
      </c>
      <c r="I507" s="1020">
        <v>2</v>
      </c>
      <c r="J507" s="1023">
        <v>48</v>
      </c>
      <c r="K507" s="1021">
        <v>0</v>
      </c>
      <c r="L507" s="1022">
        <v>8322</v>
      </c>
      <c r="M507" s="1024">
        <v>8846</v>
      </c>
      <c r="N507" s="1023">
        <v>11</v>
      </c>
      <c r="O507" s="1021">
        <v>0</v>
      </c>
      <c r="P507" s="1022">
        <v>7926</v>
      </c>
      <c r="Q507" s="1024">
        <v>8716</v>
      </c>
      <c r="R507" s="1023">
        <v>12</v>
      </c>
      <c r="S507" s="1021">
        <v>0</v>
      </c>
      <c r="T507" s="1022">
        <v>7481</v>
      </c>
      <c r="U507" s="1024">
        <v>8560</v>
      </c>
      <c r="V507" s="1023">
        <v>62</v>
      </c>
      <c r="W507" s="1021">
        <v>0</v>
      </c>
      <c r="X507" s="1022">
        <v>8191</v>
      </c>
      <c r="Y507" s="1024">
        <v>7856</v>
      </c>
      <c r="Z507" s="1025">
        <v>3</v>
      </c>
      <c r="AA507" s="1025">
        <v>44.333333333333336</v>
      </c>
      <c r="AB507" s="1198">
        <v>1</v>
      </c>
      <c r="AC507" s="1025">
        <v>82.372500000000002</v>
      </c>
      <c r="AD507" s="1025">
        <v>5.541666666666667</v>
      </c>
      <c r="AE507" s="1025">
        <v>5.541666666666667</v>
      </c>
      <c r="AF507" s="1026" t="s">
        <v>213</v>
      </c>
      <c r="AG507" s="1026">
        <v>1</v>
      </c>
      <c r="AH507" s="1027" t="s">
        <v>16262</v>
      </c>
      <c r="AI507" s="1059" t="s">
        <v>647</v>
      </c>
      <c r="AJ507" s="1238" t="s">
        <v>16267</v>
      </c>
      <c r="AK507" s="1410" t="s">
        <v>15469</v>
      </c>
      <c r="AL507" s="1059">
        <v>52</v>
      </c>
      <c r="AM507" s="1403">
        <v>46009</v>
      </c>
      <c r="AN507" s="1403">
        <v>46013</v>
      </c>
      <c r="AO507" s="1403">
        <v>46014</v>
      </c>
      <c r="AP507" s="1403">
        <v>46015</v>
      </c>
      <c r="AQ507" s="1403"/>
      <c r="AR507" s="1028"/>
      <c r="AS507" s="1019" t="s">
        <v>16625</v>
      </c>
      <c r="AT507" s="1019" t="s">
        <v>16628</v>
      </c>
      <c r="AU507" s="1019" t="s">
        <v>16627</v>
      </c>
      <c r="AV507" s="1019">
        <v>1.0675475999999999</v>
      </c>
    </row>
    <row r="508" spans="1:48">
      <c r="A508" s="1030">
        <v>46035</v>
      </c>
      <c r="B508" s="1031" t="s">
        <v>214</v>
      </c>
      <c r="C508" s="1031" t="s">
        <v>16653</v>
      </c>
      <c r="D508" s="1032" t="s">
        <v>16644</v>
      </c>
      <c r="E508" s="1033" t="s">
        <v>1557</v>
      </c>
      <c r="F508" s="1034" t="s">
        <v>16594</v>
      </c>
      <c r="G508" s="1034">
        <v>630</v>
      </c>
      <c r="H508" s="1034" t="s">
        <v>843</v>
      </c>
      <c r="I508" s="1035">
        <v>2</v>
      </c>
      <c r="J508" s="1038">
        <v>38</v>
      </c>
      <c r="K508" s="1036">
        <v>2</v>
      </c>
      <c r="L508" s="1037">
        <v>8534</v>
      </c>
      <c r="M508" s="1039">
        <v>9396</v>
      </c>
      <c r="N508" s="1038">
        <v>15</v>
      </c>
      <c r="O508" s="1036">
        <v>0</v>
      </c>
      <c r="P508" s="1037">
        <v>8450</v>
      </c>
      <c r="Q508" s="1039">
        <v>9587</v>
      </c>
      <c r="R508" s="1038">
        <v>17</v>
      </c>
      <c r="S508" s="1036">
        <v>0</v>
      </c>
      <c r="T508" s="1037">
        <v>8424</v>
      </c>
      <c r="U508" s="1039">
        <v>9607</v>
      </c>
      <c r="V508" s="1038">
        <v>19</v>
      </c>
      <c r="W508" s="1036">
        <v>0</v>
      </c>
      <c r="X508" s="1037">
        <v>8487</v>
      </c>
      <c r="Y508" s="1039">
        <v>9573</v>
      </c>
      <c r="Z508" s="1040">
        <v>2.4827586206896552</v>
      </c>
      <c r="AA508" s="1040">
        <v>29.666666666666668</v>
      </c>
      <c r="AB508" s="1199">
        <v>0.99612713675213671</v>
      </c>
      <c r="AC508" s="1040">
        <v>90.072500000000005</v>
      </c>
      <c r="AD508" s="1040">
        <v>3.7083333333333335</v>
      </c>
      <c r="AE508" s="1040">
        <v>3.625</v>
      </c>
      <c r="AF508" s="1041" t="s">
        <v>213</v>
      </c>
      <c r="AG508" s="1041">
        <v>1</v>
      </c>
      <c r="AH508" s="1042" t="s">
        <v>16262</v>
      </c>
      <c r="AI508" s="1060" t="s">
        <v>647</v>
      </c>
      <c r="AJ508" s="1238" t="s">
        <v>16267</v>
      </c>
      <c r="AK508" s="1239" t="s">
        <v>15469</v>
      </c>
      <c r="AL508" s="1060">
        <v>57</v>
      </c>
      <c r="AM508" s="1404">
        <v>46032</v>
      </c>
      <c r="AN508" s="1404">
        <v>46033</v>
      </c>
      <c r="AO508" s="1404"/>
      <c r="AP508" s="1404"/>
      <c r="AQ508" s="1404"/>
      <c r="AR508" s="1044"/>
      <c r="AS508" s="1034" t="s">
        <v>16625</v>
      </c>
      <c r="AT508" s="1034" t="s">
        <v>16628</v>
      </c>
      <c r="AU508" s="1034" t="s">
        <v>16637</v>
      </c>
      <c r="AV508" s="1034">
        <v>0.9805652640000001</v>
      </c>
    </row>
    <row r="509" spans="1:48">
      <c r="A509" s="1030">
        <v>46035</v>
      </c>
      <c r="B509" s="1031" t="s">
        <v>215</v>
      </c>
      <c r="C509" s="1031" t="s">
        <v>16554</v>
      </c>
      <c r="D509" s="1032" t="s">
        <v>646</v>
      </c>
      <c r="E509" s="1033" t="s">
        <v>471</v>
      </c>
      <c r="F509" s="1034" t="s">
        <v>16555</v>
      </c>
      <c r="G509" s="1034">
        <v>700</v>
      </c>
      <c r="H509" s="1034" t="s">
        <v>1088</v>
      </c>
      <c r="I509" s="1035">
        <v>5</v>
      </c>
      <c r="J509" s="1038">
        <v>24</v>
      </c>
      <c r="K509" s="1036">
        <v>0</v>
      </c>
      <c r="L509" s="1037">
        <v>8383</v>
      </c>
      <c r="M509" s="1039" t="s">
        <v>16274</v>
      </c>
      <c r="N509" s="1038">
        <v>14</v>
      </c>
      <c r="O509" s="1036">
        <v>0</v>
      </c>
      <c r="P509" s="1037">
        <v>8678</v>
      </c>
      <c r="Q509" s="1039">
        <v>7542</v>
      </c>
      <c r="R509" s="1038">
        <v>22</v>
      </c>
      <c r="S509" s="1036">
        <v>0</v>
      </c>
      <c r="T509" s="1037">
        <v>8524</v>
      </c>
      <c r="U509" s="1039">
        <v>7383</v>
      </c>
      <c r="V509" s="1038">
        <v>22</v>
      </c>
      <c r="W509" s="1036">
        <v>0</v>
      </c>
      <c r="X509" s="1037">
        <v>7728</v>
      </c>
      <c r="Y509" s="1039">
        <v>7549</v>
      </c>
      <c r="Z509" s="1040">
        <v>3.2432432432432434</v>
      </c>
      <c r="AA509" s="1040">
        <v>13.666666666666666</v>
      </c>
      <c r="AB509" s="1199">
        <v>1</v>
      </c>
      <c r="AC509" s="1040">
        <v>79.695714285714288</v>
      </c>
      <c r="AD509" s="1040">
        <v>1.7083333333333333</v>
      </c>
      <c r="AE509" s="1040">
        <v>1.7083333333333333</v>
      </c>
      <c r="AF509" s="1041" t="s">
        <v>213</v>
      </c>
      <c r="AG509" s="1041">
        <v>0.5</v>
      </c>
      <c r="AH509" s="1042" t="s">
        <v>16262</v>
      </c>
      <c r="AI509" s="1060" t="s">
        <v>647</v>
      </c>
      <c r="AJ509" s="1238" t="s">
        <v>16267</v>
      </c>
      <c r="AK509" s="1239" t="s">
        <v>15469</v>
      </c>
      <c r="AL509" s="1060">
        <v>52</v>
      </c>
      <c r="AM509" s="1404">
        <v>46013</v>
      </c>
      <c r="AN509" s="1404">
        <v>46014</v>
      </c>
      <c r="AO509" s="1404">
        <v>46015</v>
      </c>
      <c r="AP509" s="1404"/>
      <c r="AQ509" s="1404"/>
      <c r="AR509" s="1044"/>
      <c r="AS509" s="1034" t="s">
        <v>16629</v>
      </c>
      <c r="AT509" s="1034" t="s">
        <v>16628</v>
      </c>
      <c r="AU509" s="1034" t="s">
        <v>16627</v>
      </c>
      <c r="AV509" s="1034">
        <v>1.4459990400000002</v>
      </c>
    </row>
    <row r="510" spans="1:48">
      <c r="A510" s="1030">
        <v>46035</v>
      </c>
      <c r="B510" s="1031" t="s">
        <v>216</v>
      </c>
      <c r="C510" s="1031" t="s">
        <v>16649</v>
      </c>
      <c r="D510" s="1032"/>
      <c r="E510" s="1033" t="s">
        <v>783</v>
      </c>
      <c r="F510" s="1034" t="s">
        <v>16588</v>
      </c>
      <c r="G510" s="1034">
        <v>525</v>
      </c>
      <c r="H510" s="1034" t="s">
        <v>480</v>
      </c>
      <c r="I510" s="1035">
        <v>4</v>
      </c>
      <c r="J510" s="1038">
        <v>36</v>
      </c>
      <c r="K510" s="1036">
        <v>0</v>
      </c>
      <c r="L510" s="1037">
        <v>8705</v>
      </c>
      <c r="M510" s="1039">
        <v>8737</v>
      </c>
      <c r="N510" s="1038">
        <v>15</v>
      </c>
      <c r="O510" s="1036">
        <v>0</v>
      </c>
      <c r="P510" s="1037">
        <v>8981</v>
      </c>
      <c r="Q510" s="1039">
        <v>8914</v>
      </c>
      <c r="R510" s="1038">
        <v>13</v>
      </c>
      <c r="S510" s="1036">
        <v>0</v>
      </c>
      <c r="T510" s="1037">
        <v>8969</v>
      </c>
      <c r="U510" s="1039">
        <v>8845</v>
      </c>
      <c r="V510" s="1038">
        <v>4</v>
      </c>
      <c r="W510" s="1036">
        <v>1</v>
      </c>
      <c r="X510" s="1037">
        <v>9268</v>
      </c>
      <c r="Y510" s="1039">
        <v>8679</v>
      </c>
      <c r="Z510" s="1040">
        <v>2.9690721649484537</v>
      </c>
      <c r="AA510" s="1040">
        <v>22.666666666666668</v>
      </c>
      <c r="AB510" s="1199">
        <v>0.99838074252136755</v>
      </c>
      <c r="AC510" s="1040">
        <v>88.872500000000002</v>
      </c>
      <c r="AD510" s="1040">
        <v>2.8333333333333335</v>
      </c>
      <c r="AE510" s="1040">
        <v>2.7916666666666665</v>
      </c>
      <c r="AF510" s="1041" t="s">
        <v>213</v>
      </c>
      <c r="AG510" s="1041">
        <v>1</v>
      </c>
      <c r="AH510" s="1042" t="s">
        <v>16262</v>
      </c>
      <c r="AI510" s="1060" t="s">
        <v>647</v>
      </c>
      <c r="AJ510" s="1238" t="s">
        <v>16260</v>
      </c>
      <c r="AK510" s="1239" t="s">
        <v>748</v>
      </c>
      <c r="AL510" s="1060">
        <v>52</v>
      </c>
      <c r="AM510" s="1404">
        <v>46032</v>
      </c>
      <c r="AN510" s="1404">
        <v>46033</v>
      </c>
      <c r="AO510" s="1404"/>
      <c r="AP510" s="1404"/>
      <c r="AQ510" s="1404"/>
      <c r="AR510" s="1044"/>
      <c r="AS510" s="1034" t="s">
        <v>16625</v>
      </c>
      <c r="AT510" s="1034" t="s">
        <v>16628</v>
      </c>
      <c r="AU510" s="1034" t="s">
        <v>16630</v>
      </c>
      <c r="AV510" s="1034">
        <v>2.4187539600000001</v>
      </c>
    </row>
    <row r="511" spans="1:48">
      <c r="A511" s="1030">
        <v>46035</v>
      </c>
      <c r="B511" s="1031" t="s">
        <v>217</v>
      </c>
      <c r="C511" s="1031" t="s">
        <v>16643</v>
      </c>
      <c r="D511" s="1032" t="s">
        <v>16644</v>
      </c>
      <c r="E511" s="1033" t="s">
        <v>738</v>
      </c>
      <c r="F511" s="1034" t="s">
        <v>16535</v>
      </c>
      <c r="G511" s="1034">
        <v>650</v>
      </c>
      <c r="H511" s="1034" t="s">
        <v>630</v>
      </c>
      <c r="I511" s="1035">
        <v>4</v>
      </c>
      <c r="J511" s="1038">
        <v>40</v>
      </c>
      <c r="K511" s="1036">
        <v>0</v>
      </c>
      <c r="L511" s="1037">
        <v>6779</v>
      </c>
      <c r="M511" s="1039">
        <v>8332</v>
      </c>
      <c r="N511" s="1038">
        <v>12</v>
      </c>
      <c r="O511" s="1036">
        <v>0</v>
      </c>
      <c r="P511" s="1037">
        <v>7070</v>
      </c>
      <c r="Q511" s="1039">
        <v>8222</v>
      </c>
      <c r="R511" s="1038">
        <v>17</v>
      </c>
      <c r="S511" s="1036">
        <v>0</v>
      </c>
      <c r="T511" s="1037">
        <v>7031</v>
      </c>
      <c r="U511" s="1039">
        <v>8217</v>
      </c>
      <c r="V511" s="1038">
        <v>34</v>
      </c>
      <c r="W511" s="1036">
        <v>1</v>
      </c>
      <c r="X511" s="1037">
        <v>7178</v>
      </c>
      <c r="Y511" s="1039">
        <v>8087</v>
      </c>
      <c r="Z511" s="1040">
        <v>2.5263157894736841</v>
      </c>
      <c r="AA511" s="1040">
        <v>34.333333333333336</v>
      </c>
      <c r="AB511" s="1199">
        <v>0.99809695512820518</v>
      </c>
      <c r="AC511" s="1040">
        <v>76.144999999999996</v>
      </c>
      <c r="AD511" s="1040">
        <v>4.291666666666667</v>
      </c>
      <c r="AE511" s="1040">
        <v>4.25</v>
      </c>
      <c r="AF511" s="1041" t="s">
        <v>213</v>
      </c>
      <c r="AG511" s="1041">
        <v>1</v>
      </c>
      <c r="AH511" s="1042" t="s">
        <v>16259</v>
      </c>
      <c r="AI511" s="1060" t="s">
        <v>655</v>
      </c>
      <c r="AJ511" s="1060" t="s">
        <v>16263</v>
      </c>
      <c r="AK511" s="1200" t="s">
        <v>667</v>
      </c>
      <c r="AL511" s="1060">
        <v>49</v>
      </c>
      <c r="AM511" s="1404">
        <v>46004</v>
      </c>
      <c r="AN511" s="1404">
        <v>46005</v>
      </c>
      <c r="AO511" s="1404"/>
      <c r="AP511" s="1404"/>
      <c r="AQ511" s="1404"/>
      <c r="AR511" s="1044"/>
      <c r="AS511" s="1034" t="s">
        <v>16625</v>
      </c>
      <c r="AT511" s="1034" t="s">
        <v>16628</v>
      </c>
      <c r="AU511" s="1034" t="s">
        <v>16632</v>
      </c>
      <c r="AV511" s="1034">
        <v>1.71052128</v>
      </c>
    </row>
    <row r="512" spans="1:48">
      <c r="A512" s="1030">
        <v>46035</v>
      </c>
      <c r="B512" s="1031" t="s">
        <v>218</v>
      </c>
      <c r="C512" s="1031" t="s">
        <v>16506</v>
      </c>
      <c r="D512" s="1032" t="s">
        <v>646</v>
      </c>
      <c r="E512" s="1033" t="s">
        <v>471</v>
      </c>
      <c r="F512" s="1034" t="s">
        <v>15867</v>
      </c>
      <c r="G512" s="1034">
        <v>700</v>
      </c>
      <c r="H512" s="1034" t="s">
        <v>812</v>
      </c>
      <c r="I512" s="1035">
        <v>5</v>
      </c>
      <c r="J512" s="1038">
        <v>28</v>
      </c>
      <c r="K512" s="1036">
        <v>0</v>
      </c>
      <c r="L512" s="1037">
        <v>9227</v>
      </c>
      <c r="M512" s="1039">
        <v>9216</v>
      </c>
      <c r="N512" s="1038">
        <v>20</v>
      </c>
      <c r="O512" s="1036">
        <v>0</v>
      </c>
      <c r="P512" s="1037">
        <v>9177</v>
      </c>
      <c r="Q512" s="1039">
        <v>8761</v>
      </c>
      <c r="R512" s="1038">
        <v>16</v>
      </c>
      <c r="S512" s="1036">
        <v>2</v>
      </c>
      <c r="T512" s="1037">
        <v>9292</v>
      </c>
      <c r="U512" s="1039">
        <v>8897</v>
      </c>
      <c r="V512" s="1038">
        <v>40</v>
      </c>
      <c r="W512" s="1036">
        <v>0</v>
      </c>
      <c r="X512" s="1037">
        <v>9309</v>
      </c>
      <c r="Y512" s="1039">
        <v>8950</v>
      </c>
      <c r="Z512" s="1040">
        <v>3.2432432432432434</v>
      </c>
      <c r="AA512" s="1040">
        <v>17.333333333333332</v>
      </c>
      <c r="AB512" s="1199">
        <v>0.99703525641025637</v>
      </c>
      <c r="AC512" s="1040">
        <v>91.036249999999995</v>
      </c>
      <c r="AD512" s="1040">
        <v>2.1666666666666665</v>
      </c>
      <c r="AE512" s="1040">
        <v>2.125</v>
      </c>
      <c r="AF512" s="1041" t="s">
        <v>213</v>
      </c>
      <c r="AG512" s="1041">
        <v>0.5</v>
      </c>
      <c r="AH512" s="1042" t="s">
        <v>16259</v>
      </c>
      <c r="AI512" s="1060" t="s">
        <v>655</v>
      </c>
      <c r="AJ512" s="1060" t="s">
        <v>16263</v>
      </c>
      <c r="AK512" s="1200" t="s">
        <v>667</v>
      </c>
      <c r="AL512" s="1060">
        <v>50</v>
      </c>
      <c r="AM512" s="1404">
        <v>46024</v>
      </c>
      <c r="AN512" s="1404">
        <v>46025</v>
      </c>
      <c r="AO512" s="1404">
        <v>46026</v>
      </c>
      <c r="AP512" s="1404">
        <v>46027</v>
      </c>
      <c r="AQ512" s="1404">
        <v>46028</v>
      </c>
      <c r="AR512" s="1044"/>
      <c r="AS512" s="1034" t="s">
        <v>16629</v>
      </c>
      <c r="AT512" s="1034" t="s">
        <v>16628</v>
      </c>
      <c r="AU512" s="1034" t="s">
        <v>16627</v>
      </c>
      <c r="AV512" s="1034">
        <v>1.6517617199999999</v>
      </c>
    </row>
    <row r="513" spans="1:48">
      <c r="A513" s="1030">
        <v>46035</v>
      </c>
      <c r="B513" s="1031" t="s">
        <v>219</v>
      </c>
      <c r="C513" s="1031" t="s">
        <v>16496</v>
      </c>
      <c r="D513" s="1032"/>
      <c r="E513" s="1033" t="s">
        <v>1877</v>
      </c>
      <c r="F513" s="1034" t="s">
        <v>16497</v>
      </c>
      <c r="G513" s="1034">
        <v>500</v>
      </c>
      <c r="H513" s="1034" t="s">
        <v>1237</v>
      </c>
      <c r="I513" s="1035">
        <v>3.7</v>
      </c>
      <c r="J513" s="1038">
        <v>30</v>
      </c>
      <c r="K513" s="1036">
        <v>1</v>
      </c>
      <c r="L513" s="1037">
        <v>8802</v>
      </c>
      <c r="M513" s="1039">
        <v>8995</v>
      </c>
      <c r="N513" s="1038">
        <v>11</v>
      </c>
      <c r="O513" s="1036">
        <v>0</v>
      </c>
      <c r="P513" s="1037">
        <v>9200</v>
      </c>
      <c r="Q513" s="1039">
        <v>8830</v>
      </c>
      <c r="R513" s="1038">
        <v>6</v>
      </c>
      <c r="S513" s="1036">
        <v>0</v>
      </c>
      <c r="T513" s="1037">
        <v>9111</v>
      </c>
      <c r="U513" s="1039">
        <v>8919</v>
      </c>
      <c r="V513" s="1038">
        <v>20</v>
      </c>
      <c r="W513" s="1036">
        <v>0</v>
      </c>
      <c r="X513" s="1037">
        <v>8636</v>
      </c>
      <c r="Y513" s="1039">
        <v>8850</v>
      </c>
      <c r="Z513" s="1040">
        <v>1.5982241953385128</v>
      </c>
      <c r="AA513" s="1040">
        <v>22.333333333333332</v>
      </c>
      <c r="AB513" s="1199">
        <v>0.99699185363247866</v>
      </c>
      <c r="AC513" s="1040">
        <v>89.178749999999994</v>
      </c>
      <c r="AD513" s="1040">
        <v>2.7916666666666665</v>
      </c>
      <c r="AE513" s="1040">
        <v>2.75</v>
      </c>
      <c r="AF513" s="1041" t="s">
        <v>213</v>
      </c>
      <c r="AG513" s="1041">
        <v>1</v>
      </c>
      <c r="AH513" s="1042" t="s">
        <v>16262</v>
      </c>
      <c r="AI513" s="1060" t="s">
        <v>647</v>
      </c>
      <c r="AJ513" s="1238" t="s">
        <v>16267</v>
      </c>
      <c r="AK513" s="1200" t="s">
        <v>15469</v>
      </c>
      <c r="AL513" s="1060">
        <v>8</v>
      </c>
      <c r="AM513" s="1406">
        <v>45964</v>
      </c>
      <c r="AN513" s="1404" t="s">
        <v>16660</v>
      </c>
      <c r="AO513" s="1404"/>
      <c r="AP513" s="1404"/>
      <c r="AQ513" s="1404"/>
      <c r="AR513" s="1044"/>
      <c r="AS513" s="1034" t="s">
        <v>16625</v>
      </c>
      <c r="AT513" s="1034" t="s">
        <v>16628</v>
      </c>
      <c r="AU513" s="1034" t="s">
        <v>16627</v>
      </c>
      <c r="AV513" s="1034">
        <v>1.1557565999999999</v>
      </c>
    </row>
    <row r="514" spans="1:48">
      <c r="A514" s="1030">
        <v>46035</v>
      </c>
      <c r="B514" s="1031" t="s">
        <v>220</v>
      </c>
      <c r="C514" s="1031" t="s">
        <v>16515</v>
      </c>
      <c r="D514" s="1032"/>
      <c r="E514" s="1033" t="s">
        <v>478</v>
      </c>
      <c r="F514" s="1034" t="s">
        <v>16544</v>
      </c>
      <c r="G514" s="1034">
        <v>650</v>
      </c>
      <c r="H514" s="1034" t="s">
        <v>959</v>
      </c>
      <c r="I514" s="1035">
        <v>5</v>
      </c>
      <c r="J514" s="1038">
        <v>49</v>
      </c>
      <c r="K514" s="1036">
        <v>1</v>
      </c>
      <c r="L514" s="1037">
        <v>8034</v>
      </c>
      <c r="M514" s="1039">
        <v>8897</v>
      </c>
      <c r="N514" s="1038">
        <v>8</v>
      </c>
      <c r="O514" s="1036">
        <v>1</v>
      </c>
      <c r="P514" s="1037">
        <v>8270</v>
      </c>
      <c r="Q514" s="1039">
        <v>8842</v>
      </c>
      <c r="R514" s="1038">
        <v>4</v>
      </c>
      <c r="S514" s="1036">
        <v>0</v>
      </c>
      <c r="T514" s="1037">
        <v>8314</v>
      </c>
      <c r="U514" s="1039">
        <v>8979</v>
      </c>
      <c r="V514" s="1038">
        <v>18</v>
      </c>
      <c r="W514" s="1036">
        <v>0</v>
      </c>
      <c r="X514" s="1037">
        <v>8124</v>
      </c>
      <c r="Y514" s="1039">
        <v>9719</v>
      </c>
      <c r="Z514" s="1040">
        <v>1.5157894736842106</v>
      </c>
      <c r="AA514" s="1040">
        <v>26.333333333333332</v>
      </c>
      <c r="AB514" s="1199">
        <v>0.99365651709401714</v>
      </c>
      <c r="AC514" s="1040">
        <v>86.473749999999995</v>
      </c>
      <c r="AD514" s="1040">
        <v>3.2916666666666665</v>
      </c>
      <c r="AE514" s="1040">
        <v>3.2083333333333335</v>
      </c>
      <c r="AF514" s="1041" t="s">
        <v>213</v>
      </c>
      <c r="AG514" s="1041">
        <v>1</v>
      </c>
      <c r="AH514" s="1042" t="s">
        <v>16273</v>
      </c>
      <c r="AI514" s="1060" t="s">
        <v>650</v>
      </c>
      <c r="AJ514" s="1238" t="s">
        <v>16267</v>
      </c>
      <c r="AK514" s="1239" t="s">
        <v>15469</v>
      </c>
      <c r="AL514" s="1060">
        <v>54</v>
      </c>
      <c r="AM514" s="1404">
        <v>46009</v>
      </c>
      <c r="AN514" s="1404">
        <v>46010</v>
      </c>
      <c r="AO514" s="1404"/>
      <c r="AP514" s="1404"/>
      <c r="AQ514" s="1404"/>
      <c r="AR514" s="1044"/>
      <c r="AS514" s="1034" t="s">
        <v>16625</v>
      </c>
      <c r="AT514" s="1034" t="s">
        <v>16628</v>
      </c>
      <c r="AU514" s="1034" t="s">
        <v>16627</v>
      </c>
      <c r="AV514" s="1034">
        <v>1.4569097399999997</v>
      </c>
    </row>
    <row r="515" spans="1:48">
      <c r="A515" s="1030">
        <v>46035</v>
      </c>
      <c r="B515" s="1031" t="s">
        <v>221</v>
      </c>
      <c r="C515" s="1031" t="s">
        <v>16658</v>
      </c>
      <c r="D515" s="1032" t="s">
        <v>16644</v>
      </c>
      <c r="E515" s="1033" t="s">
        <v>738</v>
      </c>
      <c r="F515" s="1034" t="s">
        <v>16535</v>
      </c>
      <c r="G515" s="1034">
        <v>650</v>
      </c>
      <c r="H515" s="1034" t="s">
        <v>834</v>
      </c>
      <c r="I515" s="1035">
        <v>4</v>
      </c>
      <c r="J515" s="1038"/>
      <c r="K515" s="1036"/>
      <c r="L515" s="1037" t="s">
        <v>660</v>
      </c>
      <c r="M515" s="1039" t="s">
        <v>16274</v>
      </c>
      <c r="N515" s="1038"/>
      <c r="O515" s="1036"/>
      <c r="P515" s="1037" t="s">
        <v>645</v>
      </c>
      <c r="Q515" s="1039" t="s">
        <v>16274</v>
      </c>
      <c r="R515" s="1038"/>
      <c r="S515" s="1036"/>
      <c r="T515" s="1037" t="s">
        <v>645</v>
      </c>
      <c r="U515" s="1039" t="s">
        <v>16274</v>
      </c>
      <c r="V515" s="1038"/>
      <c r="W515" s="1036"/>
      <c r="X515" s="1037" t="s">
        <v>645</v>
      </c>
      <c r="Y515" s="1039" t="s">
        <v>16274</v>
      </c>
      <c r="Z515" s="1040">
        <v>2.5852782764811488</v>
      </c>
      <c r="AA515" s="1040" t="s">
        <v>660</v>
      </c>
      <c r="AB515" s="1199" t="s">
        <v>420</v>
      </c>
      <c r="AC515" s="1040" t="s">
        <v>420</v>
      </c>
      <c r="AD515" s="1040" t="s">
        <v>420</v>
      </c>
      <c r="AE515" s="1040" t="s">
        <v>420</v>
      </c>
      <c r="AF515" s="1041" t="s">
        <v>213</v>
      </c>
      <c r="AG515" s="1041">
        <v>2</v>
      </c>
      <c r="AH515" s="1042" t="s">
        <v>16293</v>
      </c>
      <c r="AI515" s="1060" t="s">
        <v>644</v>
      </c>
      <c r="AJ515" s="1238" t="s">
        <v>16260</v>
      </c>
      <c r="AK515" s="1239" t="s">
        <v>748</v>
      </c>
      <c r="AL515" s="1060">
        <v>49</v>
      </c>
      <c r="AM515" s="1404">
        <v>46005</v>
      </c>
      <c r="AN515" s="1404">
        <v>46006</v>
      </c>
      <c r="AO515" s="1404"/>
      <c r="AP515" s="1404"/>
      <c r="AQ515" s="1404"/>
      <c r="AR515" s="1044"/>
      <c r="AS515" s="1034" t="s">
        <v>16625</v>
      </c>
      <c r="AT515" s="1034" t="s">
        <v>16626</v>
      </c>
      <c r="AU515" s="1034" t="s">
        <v>16632</v>
      </c>
      <c r="AV515" s="1034" t="s">
        <v>420</v>
      </c>
    </row>
    <row r="516" spans="1:48">
      <c r="A516" s="1030">
        <v>46035</v>
      </c>
      <c r="B516" s="1031" t="s">
        <v>222</v>
      </c>
      <c r="C516" s="1031" t="s">
        <v>16140</v>
      </c>
      <c r="D516" s="1032"/>
      <c r="E516" s="1033" t="s">
        <v>455</v>
      </c>
      <c r="F516" s="1034" t="s">
        <v>16101</v>
      </c>
      <c r="G516" s="1034">
        <v>800</v>
      </c>
      <c r="H516" s="1034" t="s">
        <v>876</v>
      </c>
      <c r="I516" s="1035">
        <v>5</v>
      </c>
      <c r="J516" s="1038">
        <v>36</v>
      </c>
      <c r="K516" s="1036">
        <v>3</v>
      </c>
      <c r="L516" s="1037">
        <v>8723</v>
      </c>
      <c r="M516" s="1039">
        <v>8729</v>
      </c>
      <c r="N516" s="1038">
        <v>15</v>
      </c>
      <c r="O516" s="1036">
        <v>2</v>
      </c>
      <c r="P516" s="1037">
        <v>9103</v>
      </c>
      <c r="Q516" s="1039">
        <v>8755</v>
      </c>
      <c r="R516" s="1038">
        <v>6</v>
      </c>
      <c r="S516" s="1036">
        <v>0</v>
      </c>
      <c r="T516" s="1037">
        <v>9143</v>
      </c>
      <c r="U516" s="1039">
        <v>8719</v>
      </c>
      <c r="V516" s="1038">
        <v>21</v>
      </c>
      <c r="W516" s="1036">
        <v>0</v>
      </c>
      <c r="X516" s="1037">
        <v>9291</v>
      </c>
      <c r="Y516" s="1039">
        <v>8678</v>
      </c>
      <c r="Z516" s="1040">
        <v>1.8701298701298701</v>
      </c>
      <c r="AA516" s="1040">
        <v>26</v>
      </c>
      <c r="AB516" s="1199">
        <v>0.9871461004273504</v>
      </c>
      <c r="AC516" s="1040">
        <v>88.926249999999996</v>
      </c>
      <c r="AD516" s="1040">
        <v>3.25</v>
      </c>
      <c r="AE516" s="1040">
        <v>3.0416666666666665</v>
      </c>
      <c r="AF516" s="1041" t="s">
        <v>213</v>
      </c>
      <c r="AG516" s="1041">
        <v>1</v>
      </c>
      <c r="AH516" s="1042" t="s">
        <v>16293</v>
      </c>
      <c r="AI516" s="1060" t="s">
        <v>644</v>
      </c>
      <c r="AJ516" s="1238" t="s">
        <v>16260</v>
      </c>
      <c r="AK516" s="1200" t="s">
        <v>748</v>
      </c>
      <c r="AL516" s="1060">
        <v>53</v>
      </c>
      <c r="AM516" s="1404">
        <v>45992</v>
      </c>
      <c r="AN516" s="1404">
        <v>45993</v>
      </c>
      <c r="AO516" s="1404">
        <v>45994</v>
      </c>
      <c r="AP516" s="1404">
        <v>45996</v>
      </c>
      <c r="AQ516" s="1404"/>
      <c r="AR516" s="1044"/>
      <c r="AS516" s="1034" t="s">
        <v>16625</v>
      </c>
      <c r="AT516" s="1034" t="s">
        <v>16628</v>
      </c>
      <c r="AU516" s="1034" t="s">
        <v>16627</v>
      </c>
      <c r="AV516" s="1034">
        <v>1.8439747200000001</v>
      </c>
    </row>
    <row r="517" spans="1:48">
      <c r="A517" s="1030">
        <v>46035</v>
      </c>
      <c r="B517" s="1031" t="s">
        <v>223</v>
      </c>
      <c r="C517" s="1031" t="s">
        <v>16496</v>
      </c>
      <c r="D517" s="1032"/>
      <c r="E517" s="1033" t="s">
        <v>1877</v>
      </c>
      <c r="F517" s="1034" t="s">
        <v>16497</v>
      </c>
      <c r="G517" s="1034">
        <v>500</v>
      </c>
      <c r="H517" s="1034" t="s">
        <v>1237</v>
      </c>
      <c r="I517" s="1035">
        <v>3.7</v>
      </c>
      <c r="J517" s="1038">
        <v>20</v>
      </c>
      <c r="K517" s="1036">
        <v>0</v>
      </c>
      <c r="L517" s="1037">
        <v>8999</v>
      </c>
      <c r="M517" s="1039">
        <v>8738</v>
      </c>
      <c r="N517" s="1038">
        <v>7</v>
      </c>
      <c r="O517" s="1036">
        <v>0</v>
      </c>
      <c r="P517" s="1037">
        <v>9022</v>
      </c>
      <c r="Q517" s="1039">
        <v>8588</v>
      </c>
      <c r="R517" s="1038">
        <v>9</v>
      </c>
      <c r="S517" s="1036">
        <v>0</v>
      </c>
      <c r="T517" s="1037">
        <v>9050</v>
      </c>
      <c r="U517" s="1039">
        <v>8630</v>
      </c>
      <c r="V517" s="1038">
        <v>9</v>
      </c>
      <c r="W517" s="1036">
        <v>0</v>
      </c>
      <c r="X517" s="1037">
        <v>8985</v>
      </c>
      <c r="Y517" s="1039">
        <v>8759</v>
      </c>
      <c r="Z517" s="1040">
        <v>1.5982241953385128</v>
      </c>
      <c r="AA517" s="1040">
        <v>15</v>
      </c>
      <c r="AB517" s="1199">
        <v>1</v>
      </c>
      <c r="AC517" s="1040">
        <v>88.463750000000005</v>
      </c>
      <c r="AD517" s="1040">
        <v>1.875</v>
      </c>
      <c r="AE517" s="1040">
        <v>1.875</v>
      </c>
      <c r="AF517" s="1041" t="s">
        <v>213</v>
      </c>
      <c r="AG517" s="1041">
        <v>1</v>
      </c>
      <c r="AH517" s="1042" t="s">
        <v>16259</v>
      </c>
      <c r="AI517" s="1060" t="s">
        <v>655</v>
      </c>
      <c r="AJ517" s="1060" t="s">
        <v>16263</v>
      </c>
      <c r="AK517" s="1200" t="s">
        <v>667</v>
      </c>
      <c r="AL517" s="1060">
        <v>8</v>
      </c>
      <c r="AM517" s="1406">
        <v>45959</v>
      </c>
      <c r="AN517" s="1404">
        <v>45960</v>
      </c>
      <c r="AO517" s="1404">
        <v>45961</v>
      </c>
      <c r="AP517" s="1404">
        <v>45965</v>
      </c>
      <c r="AQ517" s="1404"/>
      <c r="AR517" s="1044"/>
      <c r="AS517" s="1034" t="s">
        <v>16625</v>
      </c>
      <c r="AT517" s="1034" t="s">
        <v>16628</v>
      </c>
      <c r="AU517" s="1034" t="s">
        <v>16627</v>
      </c>
      <c r="AV517" s="1034">
        <v>1.1464901999999999</v>
      </c>
    </row>
    <row r="518" spans="1:48">
      <c r="A518" s="1030">
        <v>46035</v>
      </c>
      <c r="B518" s="1031" t="s">
        <v>224</v>
      </c>
      <c r="C518" s="1031" t="s">
        <v>16511</v>
      </c>
      <c r="D518" s="1032" t="s">
        <v>646</v>
      </c>
      <c r="E518" s="1033" t="s">
        <v>471</v>
      </c>
      <c r="F518" s="1034" t="s">
        <v>15867</v>
      </c>
      <c r="G518" s="1034">
        <v>700</v>
      </c>
      <c r="H518" s="1034" t="s">
        <v>879</v>
      </c>
      <c r="I518" s="1035">
        <v>5</v>
      </c>
      <c r="J518" s="1038">
        <v>24</v>
      </c>
      <c r="K518" s="1036">
        <v>0</v>
      </c>
      <c r="L518" s="1037">
        <v>8783</v>
      </c>
      <c r="M518" s="1039">
        <v>8992</v>
      </c>
      <c r="N518" s="1038">
        <v>20</v>
      </c>
      <c r="O518" s="1036">
        <v>0</v>
      </c>
      <c r="P518" s="1037">
        <v>8471</v>
      </c>
      <c r="Q518" s="1039">
        <v>8705</v>
      </c>
      <c r="R518" s="1038">
        <v>18</v>
      </c>
      <c r="S518" s="1036">
        <v>0</v>
      </c>
      <c r="T518" s="1037">
        <v>8748</v>
      </c>
      <c r="U518" s="1039">
        <v>8753</v>
      </c>
      <c r="V518" s="1038">
        <v>42</v>
      </c>
      <c r="W518" s="1036">
        <v>4</v>
      </c>
      <c r="X518" s="1037">
        <v>8611</v>
      </c>
      <c r="Y518" s="1039">
        <v>8671</v>
      </c>
      <c r="Z518" s="1040">
        <v>3.2727272727272729</v>
      </c>
      <c r="AA518" s="1040">
        <v>17.333333333333332</v>
      </c>
      <c r="AB518" s="1199">
        <v>0.99412393162393164</v>
      </c>
      <c r="AC518" s="1040">
        <v>87.167500000000004</v>
      </c>
      <c r="AD518" s="1040">
        <v>2.1666666666666665</v>
      </c>
      <c r="AE518" s="1040">
        <v>2.0833333333333335</v>
      </c>
      <c r="AF518" s="1041" t="s">
        <v>213</v>
      </c>
      <c r="AG518" s="1041">
        <v>0.5</v>
      </c>
      <c r="AH518" s="1042" t="s">
        <v>16259</v>
      </c>
      <c r="AI518" s="1060" t="s">
        <v>655</v>
      </c>
      <c r="AJ518" s="1060" t="s">
        <v>16263</v>
      </c>
      <c r="AK518" s="1200" t="s">
        <v>667</v>
      </c>
      <c r="AL518" s="1060">
        <v>50</v>
      </c>
      <c r="AM518" s="1404">
        <v>46027</v>
      </c>
      <c r="AN518" s="1404">
        <v>46028</v>
      </c>
      <c r="AO518" s="1404"/>
      <c r="AP518" s="1404"/>
      <c r="AQ518" s="1404"/>
      <c r="AR518" s="1044"/>
      <c r="AS518" s="1034" t="s">
        <v>16629</v>
      </c>
      <c r="AT518" s="1034" t="s">
        <v>16628</v>
      </c>
      <c r="AU518" s="1034" t="s">
        <v>16627</v>
      </c>
      <c r="AV518" s="1034">
        <v>1.5815671199999999</v>
      </c>
    </row>
    <row r="519" spans="1:48">
      <c r="A519" s="1030">
        <v>46035</v>
      </c>
      <c r="B519" s="1031" t="s">
        <v>225</v>
      </c>
      <c r="C519" s="1031" t="s">
        <v>16645</v>
      </c>
      <c r="D519" s="1032"/>
      <c r="E519" s="1033" t="s">
        <v>210</v>
      </c>
      <c r="F519" s="1034" t="s">
        <v>16492</v>
      </c>
      <c r="G519" s="1034">
        <v>650</v>
      </c>
      <c r="H519" s="1034" t="s">
        <v>629</v>
      </c>
      <c r="I519" s="1035">
        <v>5</v>
      </c>
      <c r="J519" s="1038">
        <v>14</v>
      </c>
      <c r="K519" s="1036">
        <v>4</v>
      </c>
      <c r="L519" s="1037">
        <v>8360</v>
      </c>
      <c r="M519" s="1039"/>
      <c r="N519" s="1038">
        <v>8</v>
      </c>
      <c r="O519" s="1036">
        <v>1</v>
      </c>
      <c r="P519" s="1037">
        <v>8261</v>
      </c>
      <c r="Q519" s="1039"/>
      <c r="R519" s="1038">
        <v>5</v>
      </c>
      <c r="S519" s="1036">
        <v>0</v>
      </c>
      <c r="T519" s="1037">
        <v>8335</v>
      </c>
      <c r="U519" s="1039"/>
      <c r="V519" s="1038">
        <v>15</v>
      </c>
      <c r="W519" s="1036">
        <v>0</v>
      </c>
      <c r="X519" s="1037">
        <v>8460</v>
      </c>
      <c r="Y519" s="1039"/>
      <c r="Z519" s="1040">
        <v>3.0638297872340425</v>
      </c>
      <c r="AA519" s="1040">
        <v>28</v>
      </c>
      <c r="AB519" s="1199">
        <v>0.99215411324786329</v>
      </c>
      <c r="AC519" s="1040">
        <v>83.54</v>
      </c>
      <c r="AD519" s="1040">
        <v>3.5</v>
      </c>
      <c r="AE519" s="1040">
        <v>3.0833333333333335</v>
      </c>
      <c r="AF519" s="1041" t="s">
        <v>213</v>
      </c>
      <c r="AG519" s="1041">
        <v>2</v>
      </c>
      <c r="AH519" s="1042" t="s">
        <v>16273</v>
      </c>
      <c r="AI519" s="1060" t="s">
        <v>650</v>
      </c>
      <c r="AJ519" s="1060" t="s">
        <v>16300</v>
      </c>
      <c r="AK519" s="1200" t="s">
        <v>844</v>
      </c>
      <c r="AL519" s="1060">
        <v>50</v>
      </c>
      <c r="AM519" s="1404">
        <v>46020</v>
      </c>
      <c r="AN519" s="1404">
        <v>46021</v>
      </c>
      <c r="AO519" s="1404">
        <v>46022</v>
      </c>
      <c r="AP519" s="1404">
        <v>46023</v>
      </c>
      <c r="AQ519" s="1404"/>
      <c r="AR519" s="1044"/>
      <c r="AS519" s="1034" t="s">
        <v>16625</v>
      </c>
      <c r="AT519" s="1034" t="s">
        <v>16626</v>
      </c>
      <c r="AU519" s="1034" t="s">
        <v>16630</v>
      </c>
      <c r="AV519" s="1034">
        <v>1.4074819200000002</v>
      </c>
    </row>
    <row r="520" spans="1:48">
      <c r="A520" s="1030">
        <v>46035</v>
      </c>
      <c r="B520" s="1031" t="s">
        <v>225</v>
      </c>
      <c r="C520" s="1031" t="s">
        <v>16646</v>
      </c>
      <c r="D520" s="1032"/>
      <c r="E520" s="1033" t="s">
        <v>210</v>
      </c>
      <c r="F520" s="1034" t="s">
        <v>16492</v>
      </c>
      <c r="G520" s="1034">
        <v>670</v>
      </c>
      <c r="H520" s="1034" t="s">
        <v>16586</v>
      </c>
      <c r="I520" s="1035">
        <v>5</v>
      </c>
      <c r="J520" s="1038">
        <v>14</v>
      </c>
      <c r="K520" s="1036">
        <v>1</v>
      </c>
      <c r="L520" s="1037"/>
      <c r="M520" s="1039">
        <v>8932</v>
      </c>
      <c r="N520" s="1038">
        <v>6</v>
      </c>
      <c r="O520" s="1036">
        <v>1</v>
      </c>
      <c r="P520" s="1037"/>
      <c r="Q520" s="1039">
        <v>9332</v>
      </c>
      <c r="R520" s="1038">
        <v>7</v>
      </c>
      <c r="S520" s="1036">
        <v>0</v>
      </c>
      <c r="T520" s="1037">
        <v>9276</v>
      </c>
      <c r="U520" s="1039"/>
      <c r="V520" s="1038">
        <v>16</v>
      </c>
      <c r="W520" s="1036">
        <v>0</v>
      </c>
      <c r="X520" s="1037"/>
      <c r="Y520" s="1039">
        <v>9210</v>
      </c>
      <c r="Z520" s="1040">
        <v>3.1236442516268981</v>
      </c>
      <c r="AA520" s="1040">
        <v>28.666666666666668</v>
      </c>
      <c r="AB520" s="1199">
        <v>0.99692174145299151</v>
      </c>
      <c r="AC520" s="1040">
        <v>91.875</v>
      </c>
      <c r="AD520" s="1040">
        <v>3.5833333333333335</v>
      </c>
      <c r="AE520" s="1040">
        <v>3.4166666666666665</v>
      </c>
      <c r="AF520" s="1041" t="s">
        <v>213</v>
      </c>
      <c r="AG520" s="1041">
        <v>2</v>
      </c>
      <c r="AH520" s="1042" t="s">
        <v>16273</v>
      </c>
      <c r="AI520" s="1060" t="s">
        <v>650</v>
      </c>
      <c r="AJ520" s="1060" t="s">
        <v>16300</v>
      </c>
      <c r="AK520" s="1200" t="s">
        <v>844</v>
      </c>
      <c r="AL520" s="1060">
        <v>50</v>
      </c>
      <c r="AM520" s="1404">
        <v>46020</v>
      </c>
      <c r="AN520" s="1404">
        <v>46021</v>
      </c>
      <c r="AO520" s="1404">
        <v>46023</v>
      </c>
      <c r="AP520" s="1404"/>
      <c r="AQ520" s="1404"/>
      <c r="AR520" s="1044"/>
      <c r="AS520" s="1034" t="s">
        <v>16625</v>
      </c>
      <c r="AT520" s="1034" t="s">
        <v>16626</v>
      </c>
      <c r="AU520" s="1034" t="s">
        <v>16630</v>
      </c>
      <c r="AV520" s="1034">
        <v>1.5955379999999997</v>
      </c>
    </row>
    <row r="521" spans="1:48">
      <c r="A521" s="1030">
        <v>46035</v>
      </c>
      <c r="B521" s="1031" t="s">
        <v>226</v>
      </c>
      <c r="C521" s="1031" t="s">
        <v>16591</v>
      </c>
      <c r="D521" s="1032" t="s">
        <v>16644</v>
      </c>
      <c r="E521" s="1033" t="s">
        <v>738</v>
      </c>
      <c r="F521" s="1034" t="s">
        <v>16535</v>
      </c>
      <c r="G521" s="1034">
        <v>650</v>
      </c>
      <c r="H521" s="1034" t="s">
        <v>977</v>
      </c>
      <c r="I521" s="1035">
        <v>4</v>
      </c>
      <c r="J521" s="1038">
        <v>28</v>
      </c>
      <c r="K521" s="1036">
        <v>1</v>
      </c>
      <c r="L521" s="1037">
        <v>8231</v>
      </c>
      <c r="M521" s="1039">
        <v>9447</v>
      </c>
      <c r="N521" s="1038">
        <v>7</v>
      </c>
      <c r="O521" s="1036">
        <v>0</v>
      </c>
      <c r="P521" s="1037">
        <v>8759</v>
      </c>
      <c r="Q521" s="1039">
        <v>9606</v>
      </c>
      <c r="R521" s="1038">
        <v>5</v>
      </c>
      <c r="S521" s="1036">
        <v>0</v>
      </c>
      <c r="T521" s="1037">
        <v>8708</v>
      </c>
      <c r="U521" s="1039">
        <v>9564</v>
      </c>
      <c r="V521" s="1038">
        <v>23</v>
      </c>
      <c r="W521" s="1036">
        <v>0</v>
      </c>
      <c r="X521" s="1037">
        <v>8752</v>
      </c>
      <c r="Y521" s="1039">
        <v>9383</v>
      </c>
      <c r="Z521" s="1040">
        <v>2.5263157894736841</v>
      </c>
      <c r="AA521" s="1040">
        <v>21</v>
      </c>
      <c r="AB521" s="1199">
        <v>0.99809695512820518</v>
      </c>
      <c r="AC521" s="1040">
        <v>90.5625</v>
      </c>
      <c r="AD521" s="1040">
        <v>2.625</v>
      </c>
      <c r="AE521" s="1040">
        <v>2.5833333333333335</v>
      </c>
      <c r="AF521" s="1041" t="s">
        <v>213</v>
      </c>
      <c r="AG521" s="1041">
        <v>1</v>
      </c>
      <c r="AH521" s="1042" t="s">
        <v>16273</v>
      </c>
      <c r="AI521" s="1060" t="s">
        <v>650</v>
      </c>
      <c r="AJ521" s="1060" t="s">
        <v>16300</v>
      </c>
      <c r="AK521" s="1200" t="s">
        <v>844</v>
      </c>
      <c r="AL521" s="1060">
        <v>49</v>
      </c>
      <c r="AM521" s="1404">
        <v>46000</v>
      </c>
      <c r="AN521" s="1404">
        <v>46001</v>
      </c>
      <c r="AO521" s="1404">
        <v>46002</v>
      </c>
      <c r="AP521" s="1404"/>
      <c r="AQ521" s="1404"/>
      <c r="AR521" s="1044"/>
      <c r="AS521" s="1034" t="s">
        <v>16625</v>
      </c>
      <c r="AT521" s="1034" t="s">
        <v>16628</v>
      </c>
      <c r="AU521" s="1034" t="s">
        <v>16632</v>
      </c>
      <c r="AV521" s="1034">
        <v>2.0343960000000001</v>
      </c>
    </row>
    <row r="522" spans="1:48">
      <c r="A522" s="1030">
        <v>46035</v>
      </c>
      <c r="B522" s="1031" t="s">
        <v>227</v>
      </c>
      <c r="C522" s="1031" t="s">
        <v>16648</v>
      </c>
      <c r="D522" s="1032"/>
      <c r="E522" s="1033" t="s">
        <v>299</v>
      </c>
      <c r="F522" s="1034" t="s">
        <v>16581</v>
      </c>
      <c r="G522" s="1034">
        <v>700</v>
      </c>
      <c r="H522" s="1034" t="s">
        <v>16053</v>
      </c>
      <c r="I522" s="1035">
        <v>5</v>
      </c>
      <c r="J522" s="1038">
        <v>34</v>
      </c>
      <c r="K522" s="1036">
        <v>0</v>
      </c>
      <c r="L522" s="1037">
        <v>8337</v>
      </c>
      <c r="M522" s="1039">
        <v>9109</v>
      </c>
      <c r="N522" s="1038">
        <v>13</v>
      </c>
      <c r="O522" s="1036">
        <v>0</v>
      </c>
      <c r="P522" s="1037">
        <v>8530</v>
      </c>
      <c r="Q522" s="1039">
        <v>9357</v>
      </c>
      <c r="R522" s="1038">
        <v>16</v>
      </c>
      <c r="S522" s="1036">
        <v>0</v>
      </c>
      <c r="T522" s="1037">
        <v>8574</v>
      </c>
      <c r="U522" s="1039">
        <v>9336</v>
      </c>
      <c r="V522" s="1038">
        <v>30</v>
      </c>
      <c r="W522" s="1036">
        <v>0</v>
      </c>
      <c r="X522" s="1037">
        <v>8483</v>
      </c>
      <c r="Y522" s="1039">
        <v>9143</v>
      </c>
      <c r="Z522" s="1040">
        <v>2.2187981510015407</v>
      </c>
      <c r="AA522" s="1040">
        <v>31</v>
      </c>
      <c r="AB522" s="1199">
        <v>1</v>
      </c>
      <c r="AC522" s="1040">
        <v>88.586250000000007</v>
      </c>
      <c r="AD522" s="1040">
        <v>3.875</v>
      </c>
      <c r="AE522" s="1040">
        <v>3.875</v>
      </c>
      <c r="AF522" s="1041" t="s">
        <v>213</v>
      </c>
      <c r="AG522" s="1041">
        <v>1</v>
      </c>
      <c r="AH522" s="1042" t="s">
        <v>16293</v>
      </c>
      <c r="AI522" s="1060" t="s">
        <v>644</v>
      </c>
      <c r="AJ522" s="1238" t="s">
        <v>16260</v>
      </c>
      <c r="AK522" s="1200" t="s">
        <v>748</v>
      </c>
      <c r="AL522" s="1060">
        <v>50</v>
      </c>
      <c r="AM522" s="1404">
        <v>46016</v>
      </c>
      <c r="AN522" s="1404">
        <v>46017</v>
      </c>
      <c r="AO522" s="1404"/>
      <c r="AP522" s="1404"/>
      <c r="AQ522" s="1404"/>
      <c r="AR522" s="1044"/>
      <c r="AS522" s="1034" t="s">
        <v>16625</v>
      </c>
      <c r="AT522" s="1034" t="s">
        <v>16628</v>
      </c>
      <c r="AU522" s="1034" t="s">
        <v>16632</v>
      </c>
      <c r="AV522" s="1034">
        <v>2.1430785600000002</v>
      </c>
    </row>
    <row r="523" spans="1:48">
      <c r="A523" s="1030">
        <v>46035</v>
      </c>
      <c r="B523" s="1031" t="s">
        <v>228</v>
      </c>
      <c r="C523" s="1031" t="s">
        <v>16577</v>
      </c>
      <c r="D523" s="1032"/>
      <c r="E523" s="1033" t="s">
        <v>1877</v>
      </c>
      <c r="F523" s="1034" t="s">
        <v>16497</v>
      </c>
      <c r="G523" s="1034">
        <v>500</v>
      </c>
      <c r="H523" s="1034" t="s">
        <v>634</v>
      </c>
      <c r="I523" s="1035">
        <v>3.7</v>
      </c>
      <c r="J523" s="1038">
        <v>18</v>
      </c>
      <c r="K523" s="1036">
        <v>4</v>
      </c>
      <c r="L523" s="1037">
        <v>8583</v>
      </c>
      <c r="M523" s="1039">
        <v>8978</v>
      </c>
      <c r="N523" s="1038">
        <v>3</v>
      </c>
      <c r="O523" s="1036">
        <v>0</v>
      </c>
      <c r="P523" s="1037">
        <v>8575</v>
      </c>
      <c r="Q523" s="1039">
        <v>9130</v>
      </c>
      <c r="R523" s="1038">
        <v>8</v>
      </c>
      <c r="S523" s="1036">
        <v>0</v>
      </c>
      <c r="T523" s="1037">
        <v>8476</v>
      </c>
      <c r="U523" s="1039">
        <v>9096</v>
      </c>
      <c r="V523" s="1038">
        <v>11</v>
      </c>
      <c r="W523" s="1036">
        <v>0</v>
      </c>
      <c r="X523" s="1037">
        <v>8187</v>
      </c>
      <c r="Y523" s="1039">
        <v>9142</v>
      </c>
      <c r="Z523" s="1040">
        <v>1.6089385474860336</v>
      </c>
      <c r="AA523" s="1040">
        <v>13.333333333333334</v>
      </c>
      <c r="AB523" s="1199">
        <v>0.98804754273504269</v>
      </c>
      <c r="AC523" s="1040">
        <v>87.708749999999995</v>
      </c>
      <c r="AD523" s="1040">
        <v>1.6666666666666667</v>
      </c>
      <c r="AE523" s="1040">
        <v>1.5</v>
      </c>
      <c r="AF523" s="1041" t="s">
        <v>213</v>
      </c>
      <c r="AG523" s="1041">
        <v>1</v>
      </c>
      <c r="AH523" s="1042" t="s">
        <v>16293</v>
      </c>
      <c r="AI523" s="1060" t="s">
        <v>644</v>
      </c>
      <c r="AJ523" s="1238" t="s">
        <v>16260</v>
      </c>
      <c r="AK523" s="1200" t="s">
        <v>748</v>
      </c>
      <c r="AL523" s="1203">
        <v>8</v>
      </c>
      <c r="AM523" s="1404">
        <v>45962</v>
      </c>
      <c r="AN523" s="1404">
        <v>45963</v>
      </c>
      <c r="AO523" s="1404"/>
      <c r="AP523" s="1404"/>
      <c r="AQ523" s="1404"/>
      <c r="AR523" s="1044"/>
      <c r="AS523" s="1034" t="s">
        <v>16625</v>
      </c>
      <c r="AT523" s="1034" t="s">
        <v>16628</v>
      </c>
      <c r="AU523" s="1034" t="s">
        <v>16627</v>
      </c>
      <c r="AV523" s="1034">
        <v>1.1367054000000001</v>
      </c>
    </row>
    <row r="524" spans="1:48">
      <c r="A524" s="1030">
        <v>46035</v>
      </c>
      <c r="B524" s="1031" t="s">
        <v>229</v>
      </c>
      <c r="C524" s="1031" t="s">
        <v>16571</v>
      </c>
      <c r="D524" s="1032"/>
      <c r="E524" s="1033" t="s">
        <v>829</v>
      </c>
      <c r="F524" s="1034" t="s">
        <v>16573</v>
      </c>
      <c r="G524" s="1034">
        <v>670</v>
      </c>
      <c r="H524" s="1034" t="s">
        <v>699</v>
      </c>
      <c r="I524" s="1035">
        <v>5</v>
      </c>
      <c r="J524" s="1038">
        <v>17</v>
      </c>
      <c r="K524" s="1036">
        <v>4</v>
      </c>
      <c r="L524" s="1037">
        <v>8284</v>
      </c>
      <c r="M524" s="1039">
        <v>9153</v>
      </c>
      <c r="N524" s="1038">
        <v>16</v>
      </c>
      <c r="O524" s="1036">
        <v>5</v>
      </c>
      <c r="P524" s="1037">
        <v>8382</v>
      </c>
      <c r="Q524" s="1039">
        <v>9079</v>
      </c>
      <c r="R524" s="1038">
        <v>3</v>
      </c>
      <c r="S524" s="1036">
        <v>0</v>
      </c>
      <c r="T524" s="1037">
        <v>8366</v>
      </c>
      <c r="U524" s="1039">
        <v>9078</v>
      </c>
      <c r="V524" s="1038">
        <v>8</v>
      </c>
      <c r="W524" s="1036">
        <v>0</v>
      </c>
      <c r="X524" s="1037">
        <v>8342</v>
      </c>
      <c r="Y524" s="1039">
        <v>8968</v>
      </c>
      <c r="Z524" s="1040">
        <v>3.1236442516268981</v>
      </c>
      <c r="AA524" s="1040">
        <v>14.666666666666666</v>
      </c>
      <c r="AB524" s="1199">
        <v>0.9861478365384615</v>
      </c>
      <c r="AC524" s="1040">
        <v>87.064999999999998</v>
      </c>
      <c r="AD524" s="1040">
        <v>1.8333333333333333</v>
      </c>
      <c r="AE524" s="1040">
        <v>1.4583333333333333</v>
      </c>
      <c r="AF524" s="1041" t="s">
        <v>213</v>
      </c>
      <c r="AG524" s="1041">
        <v>1</v>
      </c>
      <c r="AH524" s="1042" t="s">
        <v>16293</v>
      </c>
      <c r="AI524" s="1060" t="s">
        <v>644</v>
      </c>
      <c r="AJ524" s="1238" t="s">
        <v>16260</v>
      </c>
      <c r="AK524" s="1200" t="s">
        <v>748</v>
      </c>
      <c r="AL524" s="1060">
        <v>51</v>
      </c>
      <c r="AM524" s="1404">
        <v>46023</v>
      </c>
      <c r="AN524" s="1404">
        <v>46024</v>
      </c>
      <c r="AO524" s="1404"/>
      <c r="AP524" s="1404"/>
      <c r="AQ524" s="1404"/>
      <c r="AR524" s="1044"/>
      <c r="AS524" s="1034" t="s">
        <v>16625</v>
      </c>
      <c r="AT524" s="1034" t="s">
        <v>16628</v>
      </c>
      <c r="AU524" s="1034" t="s">
        <v>16630</v>
      </c>
      <c r="AV524" s="1034">
        <v>3.0240112320000003</v>
      </c>
    </row>
    <row r="525" spans="1:48">
      <c r="A525" s="1030">
        <v>46035</v>
      </c>
      <c r="B525" s="1031" t="s">
        <v>230</v>
      </c>
      <c r="C525" s="1031" t="s">
        <v>16575</v>
      </c>
      <c r="D525" s="1032"/>
      <c r="E525" s="1033" t="s">
        <v>7355</v>
      </c>
      <c r="F525" s="1034" t="s">
        <v>16576</v>
      </c>
      <c r="G525" s="1034">
        <v>650</v>
      </c>
      <c r="H525" s="1034" t="s">
        <v>459</v>
      </c>
      <c r="I525" s="1035">
        <v>4</v>
      </c>
      <c r="J525" s="1038"/>
      <c r="K525" s="1036"/>
      <c r="L525" s="1037" t="s">
        <v>127</v>
      </c>
      <c r="M525" s="1039" t="s">
        <v>645</v>
      </c>
      <c r="N525" s="1038"/>
      <c r="O525" s="1036"/>
      <c r="P525" s="1037" t="s">
        <v>127</v>
      </c>
      <c r="Q525" s="1039" t="s">
        <v>645</v>
      </c>
      <c r="R525" s="1038"/>
      <c r="S525" s="1036"/>
      <c r="T525" s="1037" t="s">
        <v>127</v>
      </c>
      <c r="U525" s="1039" t="s">
        <v>645</v>
      </c>
      <c r="V525" s="1038"/>
      <c r="W525" s="1036"/>
      <c r="X525" s="1037" t="s">
        <v>127</v>
      </c>
      <c r="Y525" s="1039" t="s">
        <v>645</v>
      </c>
      <c r="Z525" s="1040">
        <v>7.5</v>
      </c>
      <c r="AA525" s="1040" t="s">
        <v>127</v>
      </c>
      <c r="AB525" s="1199" t="s">
        <v>420</v>
      </c>
      <c r="AC525" s="1040" t="s">
        <v>420</v>
      </c>
      <c r="AD525" s="1040" t="s">
        <v>420</v>
      </c>
      <c r="AE525" s="1040" t="s">
        <v>420</v>
      </c>
      <c r="AF525" s="1041" t="s">
        <v>213</v>
      </c>
      <c r="AG525" s="1041">
        <v>0.5</v>
      </c>
      <c r="AH525" s="1042" t="s">
        <v>16259</v>
      </c>
      <c r="AI525" s="1060" t="s">
        <v>655</v>
      </c>
      <c r="AJ525" s="1060" t="s">
        <v>16263</v>
      </c>
      <c r="AK525" s="1200" t="s">
        <v>667</v>
      </c>
      <c r="AL525" s="1060">
        <v>52</v>
      </c>
      <c r="AM525" s="1404">
        <v>46026</v>
      </c>
      <c r="AN525" s="1404"/>
      <c r="AO525" s="1404"/>
      <c r="AP525" s="1404"/>
      <c r="AQ525" s="1404"/>
      <c r="AR525" s="1044"/>
      <c r="AS525" s="1034" t="s">
        <v>16629</v>
      </c>
      <c r="AT525" s="1034" t="s">
        <v>16628</v>
      </c>
      <c r="AU525" s="1034" t="s">
        <v>16630</v>
      </c>
      <c r="AV525" s="1034" t="s">
        <v>420</v>
      </c>
    </row>
    <row r="526" spans="1:48">
      <c r="A526" s="1030">
        <v>46035</v>
      </c>
      <c r="B526" s="1031" t="s">
        <v>231</v>
      </c>
      <c r="C526" s="1031" t="s">
        <v>16642</v>
      </c>
      <c r="D526" s="1032" t="s">
        <v>16291</v>
      </c>
      <c r="E526" s="1033" t="s">
        <v>473</v>
      </c>
      <c r="F526" s="1034" t="s">
        <v>16538</v>
      </c>
      <c r="G526" s="1034">
        <v>600</v>
      </c>
      <c r="H526" s="1034" t="s">
        <v>16152</v>
      </c>
      <c r="I526" s="1035">
        <v>5.5</v>
      </c>
      <c r="J526" s="1038">
        <v>31</v>
      </c>
      <c r="K526" s="1036">
        <v>2</v>
      </c>
      <c r="L526" s="1037">
        <v>5850</v>
      </c>
      <c r="M526" s="1039"/>
      <c r="N526" s="1038">
        <v>18</v>
      </c>
      <c r="O526" s="1036">
        <v>2</v>
      </c>
      <c r="P526" s="1037">
        <v>8060</v>
      </c>
      <c r="Q526" s="1039">
        <v>9010</v>
      </c>
      <c r="R526" s="1038">
        <v>13</v>
      </c>
      <c r="S526" s="1036">
        <v>3</v>
      </c>
      <c r="T526" s="1037">
        <v>5860</v>
      </c>
      <c r="U526" s="1039"/>
      <c r="V526" s="1038">
        <v>38</v>
      </c>
      <c r="W526" s="1036">
        <v>3</v>
      </c>
      <c r="X526" s="1037">
        <v>6060</v>
      </c>
      <c r="Y526" s="1039"/>
      <c r="Z526" s="1040">
        <v>5.070422535211268</v>
      </c>
      <c r="AA526" s="1040">
        <v>33.333333333333336</v>
      </c>
      <c r="AB526" s="1199">
        <v>0.99051816239316237</v>
      </c>
      <c r="AC526" s="1040">
        <v>69.680000000000007</v>
      </c>
      <c r="AD526" s="1040">
        <v>4.166666666666667</v>
      </c>
      <c r="AE526" s="1040">
        <v>3.75</v>
      </c>
      <c r="AF526" s="1041" t="s">
        <v>232</v>
      </c>
      <c r="AG526" s="1041">
        <v>1</v>
      </c>
      <c r="AH526" s="1042" t="s">
        <v>16273</v>
      </c>
      <c r="AI526" s="1060" t="s">
        <v>650</v>
      </c>
      <c r="AJ526" s="1060" t="s">
        <v>16300</v>
      </c>
      <c r="AK526" s="1200" t="s">
        <v>844</v>
      </c>
      <c r="AL526" s="1060">
        <v>55</v>
      </c>
      <c r="AM526" s="1404">
        <v>46031</v>
      </c>
      <c r="AN526" s="1404">
        <v>46032</v>
      </c>
      <c r="AO526" s="1404">
        <v>46033</v>
      </c>
      <c r="AP526" s="1404"/>
      <c r="AQ526" s="1404"/>
      <c r="AR526" s="1044"/>
      <c r="AS526" s="1034" t="s">
        <v>16629</v>
      </c>
      <c r="AT526" s="1034" t="s">
        <v>16628</v>
      </c>
      <c r="AU526" s="1034" t="s">
        <v>16630</v>
      </c>
      <c r="AV526" s="1034">
        <v>4.3346534400000003</v>
      </c>
    </row>
    <row r="527" spans="1:48">
      <c r="A527" s="1030">
        <v>46035</v>
      </c>
      <c r="B527" s="1031" t="s">
        <v>233</v>
      </c>
      <c r="C527" s="1031" t="s">
        <v>645</v>
      </c>
      <c r="D527" s="1032"/>
      <c r="E527" s="1033" t="s">
        <v>420</v>
      </c>
      <c r="F527" s="1034" t="s">
        <v>420</v>
      </c>
      <c r="G527" s="1034" t="s">
        <v>420</v>
      </c>
      <c r="H527" s="1034" t="s">
        <v>420</v>
      </c>
      <c r="I527" s="1035" t="s">
        <v>420</v>
      </c>
      <c r="J527" s="1038"/>
      <c r="K527" s="1036"/>
      <c r="L527" s="1037" t="s">
        <v>645</v>
      </c>
      <c r="M527" s="1039"/>
      <c r="N527" s="1038"/>
      <c r="O527" s="1036"/>
      <c r="P527" s="1037" t="s">
        <v>645</v>
      </c>
      <c r="Q527" s="1039"/>
      <c r="R527" s="1038"/>
      <c r="S527" s="1036"/>
      <c r="T527" s="1037" t="s">
        <v>645</v>
      </c>
      <c r="U527" s="1039"/>
      <c r="V527" s="1038"/>
      <c r="W527" s="1036"/>
      <c r="X527" s="1037" t="s">
        <v>645</v>
      </c>
      <c r="Y527" s="1039"/>
      <c r="Z527" s="1040" t="s">
        <v>420</v>
      </c>
      <c r="AA527" s="1040" t="s">
        <v>645</v>
      </c>
      <c r="AB527" s="1199" t="s">
        <v>420</v>
      </c>
      <c r="AC527" s="1040" t="s">
        <v>420</v>
      </c>
      <c r="AD527" s="1040" t="s">
        <v>420</v>
      </c>
      <c r="AE527" s="1040" t="s">
        <v>420</v>
      </c>
      <c r="AF527" s="1041" t="s">
        <v>232</v>
      </c>
      <c r="AG527" s="1041">
        <v>1</v>
      </c>
      <c r="AH527" s="1042" t="s">
        <v>650</v>
      </c>
      <c r="AI527" s="1060" t="s">
        <v>650</v>
      </c>
      <c r="AJ527" s="1060" t="s">
        <v>16300</v>
      </c>
      <c r="AK527" s="1200" t="s">
        <v>844</v>
      </c>
      <c r="AL527" s="1060"/>
      <c r="AM527" s="1404"/>
      <c r="AN527" s="1404"/>
      <c r="AO527" s="1404"/>
      <c r="AP527" s="1404"/>
      <c r="AQ527" s="1404"/>
      <c r="AR527" s="1044"/>
      <c r="AS527" s="1034" t="s">
        <v>16625</v>
      </c>
      <c r="AT527" s="1034" t="s">
        <v>16628</v>
      </c>
      <c r="AU527" s="1034" t="s">
        <v>420</v>
      </c>
      <c r="AV527" s="1034" t="s">
        <v>420</v>
      </c>
    </row>
    <row r="528" spans="1:48">
      <c r="A528" s="1030">
        <v>46035</v>
      </c>
      <c r="B528" s="1031" t="s">
        <v>234</v>
      </c>
      <c r="C528" s="1031" t="s">
        <v>645</v>
      </c>
      <c r="D528" s="1032"/>
      <c r="E528" s="1033" t="s">
        <v>420</v>
      </c>
      <c r="F528" s="1034" t="s">
        <v>420</v>
      </c>
      <c r="G528" s="1034" t="s">
        <v>420</v>
      </c>
      <c r="H528" s="1034" t="s">
        <v>420</v>
      </c>
      <c r="I528" s="1035" t="s">
        <v>420</v>
      </c>
      <c r="J528" s="1038"/>
      <c r="K528" s="1036"/>
      <c r="L528" s="1037" t="s">
        <v>645</v>
      </c>
      <c r="M528" s="1039"/>
      <c r="N528" s="1038"/>
      <c r="O528" s="1036"/>
      <c r="P528" s="1037" t="s">
        <v>645</v>
      </c>
      <c r="Q528" s="1039"/>
      <c r="R528" s="1038"/>
      <c r="S528" s="1036"/>
      <c r="T528" s="1037" t="s">
        <v>645</v>
      </c>
      <c r="U528" s="1039"/>
      <c r="V528" s="1038"/>
      <c r="W528" s="1036"/>
      <c r="X528" s="1037" t="s">
        <v>645</v>
      </c>
      <c r="Y528" s="1039"/>
      <c r="Z528" s="1040" t="s">
        <v>420</v>
      </c>
      <c r="AA528" s="1040" t="s">
        <v>645</v>
      </c>
      <c r="AB528" s="1199" t="s">
        <v>420</v>
      </c>
      <c r="AC528" s="1040" t="s">
        <v>420</v>
      </c>
      <c r="AD528" s="1040" t="s">
        <v>420</v>
      </c>
      <c r="AE528" s="1040" t="s">
        <v>420</v>
      </c>
      <c r="AF528" s="1041" t="s">
        <v>232</v>
      </c>
      <c r="AG528" s="1041">
        <v>1</v>
      </c>
      <c r="AH528" s="1042" t="s">
        <v>650</v>
      </c>
      <c r="AI528" s="1060" t="s">
        <v>650</v>
      </c>
      <c r="AJ528" s="1060" t="s">
        <v>16300</v>
      </c>
      <c r="AK528" s="1200" t="s">
        <v>844</v>
      </c>
      <c r="AL528" s="1060"/>
      <c r="AM528" s="1404"/>
      <c r="AN528" s="1404"/>
      <c r="AO528" s="1404"/>
      <c r="AP528" s="1404"/>
      <c r="AQ528" s="1404"/>
      <c r="AR528" s="1044"/>
      <c r="AS528" s="1034" t="s">
        <v>16625</v>
      </c>
      <c r="AT528" s="1034" t="s">
        <v>16628</v>
      </c>
      <c r="AU528" s="1034" t="s">
        <v>420</v>
      </c>
      <c r="AV528" s="1034" t="s">
        <v>420</v>
      </c>
    </row>
    <row r="529" spans="1:48">
      <c r="A529" s="1030">
        <v>46035</v>
      </c>
      <c r="B529" s="1031" t="s">
        <v>235</v>
      </c>
      <c r="C529" s="1031" t="s">
        <v>16489</v>
      </c>
      <c r="D529" s="1032" t="s">
        <v>646</v>
      </c>
      <c r="E529" s="1033" t="s">
        <v>737</v>
      </c>
      <c r="F529" s="1034" t="s">
        <v>16142</v>
      </c>
      <c r="G529" s="1034">
        <v>650</v>
      </c>
      <c r="H529" s="1034" t="s">
        <v>924</v>
      </c>
      <c r="I529" s="1035">
        <v>5.5</v>
      </c>
      <c r="J529" s="1038">
        <v>63</v>
      </c>
      <c r="K529" s="1036">
        <v>0</v>
      </c>
      <c r="L529" s="1037">
        <v>8240</v>
      </c>
      <c r="M529" s="1039">
        <v>9540</v>
      </c>
      <c r="N529" s="1038">
        <v>20</v>
      </c>
      <c r="O529" s="1036">
        <v>0</v>
      </c>
      <c r="P529" s="1037">
        <v>8060</v>
      </c>
      <c r="Q529" s="1039">
        <v>9010</v>
      </c>
      <c r="R529" s="1038">
        <v>16</v>
      </c>
      <c r="S529" s="1036">
        <v>0</v>
      </c>
      <c r="T529" s="1037">
        <v>7960</v>
      </c>
      <c r="U529" s="1039">
        <v>9350</v>
      </c>
      <c r="V529" s="1038">
        <v>37</v>
      </c>
      <c r="W529" s="1036">
        <v>0</v>
      </c>
      <c r="X529" s="1037">
        <v>8350</v>
      </c>
      <c r="Y529" s="1039">
        <v>9350</v>
      </c>
      <c r="Z529" s="1040">
        <v>5.4545454545454541</v>
      </c>
      <c r="AA529" s="1040">
        <v>45.333333333333336</v>
      </c>
      <c r="AB529" s="1199">
        <v>1</v>
      </c>
      <c r="AC529" s="1040">
        <v>87.325000000000003</v>
      </c>
      <c r="AD529" s="1040">
        <v>5.666666666666667</v>
      </c>
      <c r="AE529" s="1040">
        <v>5.666666666666667</v>
      </c>
      <c r="AF529" s="1041" t="s">
        <v>236</v>
      </c>
      <c r="AG529" s="1041">
        <v>1</v>
      </c>
      <c r="AH529" s="1042" t="s">
        <v>16320</v>
      </c>
      <c r="AI529" s="1060" t="s">
        <v>16151</v>
      </c>
      <c r="AJ529" s="1060" t="s">
        <v>16298</v>
      </c>
      <c r="AK529" s="1200" t="s">
        <v>15435</v>
      </c>
      <c r="AL529" s="1060">
        <v>55</v>
      </c>
      <c r="AM529" s="1404">
        <v>46017</v>
      </c>
      <c r="AN529" s="1404">
        <v>46018</v>
      </c>
      <c r="AO529" s="1404">
        <v>46019</v>
      </c>
      <c r="AP529" s="1404"/>
      <c r="AQ529" s="1404"/>
      <c r="AR529" s="1044"/>
      <c r="AS529" s="1034" t="s">
        <v>16629</v>
      </c>
      <c r="AT529" s="1034" t="s">
        <v>16628</v>
      </c>
      <c r="AU529" s="1034" t="s">
        <v>16630</v>
      </c>
      <c r="AV529" s="1034">
        <v>5.8850064</v>
      </c>
    </row>
    <row r="530" spans="1:48">
      <c r="A530" s="1030">
        <v>46035</v>
      </c>
      <c r="B530" s="1031" t="s">
        <v>237</v>
      </c>
      <c r="C530" s="1031" t="s">
        <v>16539</v>
      </c>
      <c r="D530" s="1032" t="s">
        <v>646</v>
      </c>
      <c r="E530" s="1033" t="s">
        <v>473</v>
      </c>
      <c r="F530" s="1034" t="s">
        <v>16538</v>
      </c>
      <c r="G530" s="1034">
        <v>650</v>
      </c>
      <c r="H530" s="1034" t="s">
        <v>15728</v>
      </c>
      <c r="I530" s="1035">
        <v>5.5</v>
      </c>
      <c r="J530" s="1038">
        <v>53</v>
      </c>
      <c r="K530" s="1036">
        <v>1</v>
      </c>
      <c r="L530" s="1037">
        <v>9260</v>
      </c>
      <c r="M530" s="1039">
        <v>9170</v>
      </c>
      <c r="N530" s="1038">
        <v>13</v>
      </c>
      <c r="O530" s="1036">
        <v>0</v>
      </c>
      <c r="P530" s="1037">
        <v>8430</v>
      </c>
      <c r="Q530" s="1039">
        <v>8520</v>
      </c>
      <c r="R530" s="1038">
        <v>30</v>
      </c>
      <c r="S530" s="1036">
        <v>16</v>
      </c>
      <c r="T530" s="1037">
        <v>7040</v>
      </c>
      <c r="U530" s="1039">
        <v>8430</v>
      </c>
      <c r="V530" s="1038">
        <v>56</v>
      </c>
      <c r="W530" s="1036">
        <v>2</v>
      </c>
      <c r="X530" s="1037">
        <v>9070</v>
      </c>
      <c r="Y530" s="1039">
        <v>8840</v>
      </c>
      <c r="Z530" s="1040">
        <v>5.4135338345864659</v>
      </c>
      <c r="AA530" s="1040">
        <v>50.666666666666664</v>
      </c>
      <c r="AB530" s="1199">
        <v>0.98312633547008543</v>
      </c>
      <c r="AC530" s="1040">
        <v>85.95</v>
      </c>
      <c r="AD530" s="1040">
        <v>6.333333333333333</v>
      </c>
      <c r="AE530" s="1040">
        <v>5.541666666666667</v>
      </c>
      <c r="AF530" s="1041" t="s">
        <v>236</v>
      </c>
      <c r="AG530" s="1041">
        <v>1</v>
      </c>
      <c r="AH530" s="1042" t="s">
        <v>16320</v>
      </c>
      <c r="AI530" s="1060" t="s">
        <v>16151</v>
      </c>
      <c r="AJ530" s="1060" t="s">
        <v>16298</v>
      </c>
      <c r="AK530" s="1200" t="s">
        <v>15435</v>
      </c>
      <c r="AL530" s="1060">
        <v>55</v>
      </c>
      <c r="AM530" s="1404">
        <v>46031</v>
      </c>
      <c r="AN530" s="1404">
        <v>46032</v>
      </c>
      <c r="AO530" s="1404"/>
      <c r="AP530" s="1404"/>
      <c r="AQ530" s="1404"/>
      <c r="AR530" s="1044"/>
      <c r="AS530" s="1034" t="s">
        <v>16629</v>
      </c>
      <c r="AT530" s="1034" t="s">
        <v>16628</v>
      </c>
      <c r="AU530" s="1034" t="s">
        <v>16630</v>
      </c>
      <c r="AV530" s="1034">
        <v>5.7923423999999999</v>
      </c>
    </row>
    <row r="531" spans="1:48">
      <c r="A531" s="1030">
        <v>46035</v>
      </c>
      <c r="B531" s="1031" t="s">
        <v>238</v>
      </c>
      <c r="C531" s="1031" t="s">
        <v>16659</v>
      </c>
      <c r="D531" s="1032"/>
      <c r="E531" s="1033" t="s">
        <v>779</v>
      </c>
      <c r="F531" s="1034" t="s">
        <v>16592</v>
      </c>
      <c r="G531" s="1034">
        <v>600</v>
      </c>
      <c r="H531" s="1034" t="s">
        <v>814</v>
      </c>
      <c r="I531" s="1035">
        <v>4</v>
      </c>
      <c r="J531" s="1038">
        <v>6</v>
      </c>
      <c r="K531" s="1036">
        <v>0</v>
      </c>
      <c r="L531" s="1037">
        <v>9170</v>
      </c>
      <c r="M531" s="1039"/>
      <c r="N531" s="1038">
        <v>4</v>
      </c>
      <c r="O531" s="1036">
        <v>0</v>
      </c>
      <c r="P531" s="1037">
        <v>9260</v>
      </c>
      <c r="Q531" s="1039"/>
      <c r="R531" s="1038">
        <v>5</v>
      </c>
      <c r="S531" s="1036">
        <v>0</v>
      </c>
      <c r="T531" s="1037">
        <v>8984</v>
      </c>
      <c r="U531" s="1039"/>
      <c r="V531" s="1038">
        <v>7</v>
      </c>
      <c r="W531" s="1036">
        <v>0</v>
      </c>
      <c r="X531" s="1037">
        <v>8980</v>
      </c>
      <c r="Y531" s="1039"/>
      <c r="Z531" s="1040">
        <v>3.538083538083538</v>
      </c>
      <c r="AA531" s="1040">
        <v>14.666666666666666</v>
      </c>
      <c r="AB531" s="1199">
        <v>1</v>
      </c>
      <c r="AC531" s="1040">
        <v>90.984999999999999</v>
      </c>
      <c r="AD531" s="1040">
        <v>1.8333333333333333</v>
      </c>
      <c r="AE531" s="1040">
        <v>1.8333333333333333</v>
      </c>
      <c r="AF531" s="1041" t="s">
        <v>236</v>
      </c>
      <c r="AG531" s="1041">
        <v>2</v>
      </c>
      <c r="AH531" s="1042" t="s">
        <v>16289</v>
      </c>
      <c r="AI531" s="1060" t="s">
        <v>668</v>
      </c>
      <c r="AJ531" s="1060" t="s">
        <v>16298</v>
      </c>
      <c r="AK531" s="1200" t="s">
        <v>15435</v>
      </c>
      <c r="AL531" s="1060">
        <v>52</v>
      </c>
      <c r="AM531" s="1404">
        <v>45984</v>
      </c>
      <c r="AN531" s="1404">
        <v>45985</v>
      </c>
      <c r="AO531" s="1404"/>
      <c r="AP531" s="1404"/>
      <c r="AQ531" s="1404"/>
      <c r="AR531" s="1044"/>
      <c r="AS531" s="1034" t="s">
        <v>16629</v>
      </c>
      <c r="AT531" s="1034" t="s">
        <v>16626</v>
      </c>
      <c r="AU531" s="1034" t="s">
        <v>16627</v>
      </c>
      <c r="AV531" s="1034">
        <v>1.41499872</v>
      </c>
    </row>
    <row r="532" spans="1:48">
      <c r="A532" s="1030">
        <v>46035</v>
      </c>
      <c r="B532" s="1031" t="s">
        <v>238</v>
      </c>
      <c r="C532" s="1031" t="s">
        <v>16647</v>
      </c>
      <c r="D532" s="1032"/>
      <c r="E532" s="1033" t="s">
        <v>5099</v>
      </c>
      <c r="F532" s="1034" t="s">
        <v>16579</v>
      </c>
      <c r="G532" s="1034">
        <v>500</v>
      </c>
      <c r="H532" s="1034" t="s">
        <v>887</v>
      </c>
      <c r="I532" s="1035">
        <v>4</v>
      </c>
      <c r="J532" s="1038">
        <v>1</v>
      </c>
      <c r="K532" s="1036">
        <v>0</v>
      </c>
      <c r="L532" s="1037"/>
      <c r="M532" s="1039">
        <v>9170</v>
      </c>
      <c r="N532" s="1038">
        <v>4</v>
      </c>
      <c r="O532" s="1036">
        <v>0</v>
      </c>
      <c r="P532" s="1037"/>
      <c r="Q532" s="1039">
        <v>9170</v>
      </c>
      <c r="R532" s="1038">
        <v>6</v>
      </c>
      <c r="S532" s="1036">
        <v>1</v>
      </c>
      <c r="T532" s="1037">
        <v>9170</v>
      </c>
      <c r="U532" s="1039"/>
      <c r="V532" s="1038">
        <v>6</v>
      </c>
      <c r="W532" s="1036">
        <v>1</v>
      </c>
      <c r="X532" s="1037"/>
      <c r="Y532" s="1039">
        <v>9170</v>
      </c>
      <c r="Z532" s="1040">
        <v>2.9568788501026693</v>
      </c>
      <c r="AA532" s="1040">
        <v>11.333333333333334</v>
      </c>
      <c r="AB532" s="1199">
        <v>0.99674813034188037</v>
      </c>
      <c r="AC532" s="1040">
        <v>91.7</v>
      </c>
      <c r="AD532" s="1040">
        <v>1.4166666666666667</v>
      </c>
      <c r="AE532" s="1040">
        <v>1.25</v>
      </c>
      <c r="AF532" s="1041" t="s">
        <v>236</v>
      </c>
      <c r="AG532" s="1041">
        <v>2</v>
      </c>
      <c r="AH532" s="1042" t="s">
        <v>16289</v>
      </c>
      <c r="AI532" s="1060" t="s">
        <v>668</v>
      </c>
      <c r="AJ532" s="1043" t="s">
        <v>16276</v>
      </c>
      <c r="AK532" s="1200" t="s">
        <v>653</v>
      </c>
      <c r="AL532" s="1060">
        <v>49.54</v>
      </c>
      <c r="AM532" s="1404">
        <v>45914</v>
      </c>
      <c r="AN532" s="1404">
        <v>45996</v>
      </c>
      <c r="AO532" s="1404">
        <v>45997</v>
      </c>
      <c r="AP532" s="1404"/>
      <c r="AQ532" s="1404"/>
      <c r="AR532" s="1044"/>
      <c r="AS532" s="1034" t="s">
        <v>16625</v>
      </c>
      <c r="AT532" s="1034" t="s">
        <v>16626</v>
      </c>
      <c r="AU532" s="1034" t="s">
        <v>16630</v>
      </c>
      <c r="AV532" s="1034">
        <v>1.1884319999999999</v>
      </c>
    </row>
    <row r="533" spans="1:48">
      <c r="A533" s="1030">
        <v>46035</v>
      </c>
      <c r="B533" s="1031" t="s">
        <v>239</v>
      </c>
      <c r="C533" s="1031" t="s">
        <v>16652</v>
      </c>
      <c r="D533" s="1032"/>
      <c r="E533" s="1033" t="s">
        <v>779</v>
      </c>
      <c r="F533" s="1034" t="s">
        <v>16592</v>
      </c>
      <c r="G533" s="1034">
        <v>600</v>
      </c>
      <c r="H533" s="1034" t="s">
        <v>735</v>
      </c>
      <c r="I533" s="1035">
        <v>4</v>
      </c>
      <c r="J533" s="1038">
        <v>48</v>
      </c>
      <c r="K533" s="1036">
        <v>0</v>
      </c>
      <c r="L533" s="1037">
        <v>9630</v>
      </c>
      <c r="M533" s="1039">
        <v>9350</v>
      </c>
      <c r="N533" s="1038">
        <v>10</v>
      </c>
      <c r="O533" s="1036">
        <v>0</v>
      </c>
      <c r="P533" s="1037">
        <v>9070</v>
      </c>
      <c r="Q533" s="1039">
        <v>8890</v>
      </c>
      <c r="R533" s="1038">
        <v>29</v>
      </c>
      <c r="S533" s="1036">
        <v>16</v>
      </c>
      <c r="T533" s="1037">
        <v>9440</v>
      </c>
      <c r="U533" s="1039">
        <v>9440</v>
      </c>
      <c r="V533" s="1038">
        <v>23</v>
      </c>
      <c r="W533" s="1036">
        <v>14</v>
      </c>
      <c r="X533" s="1037">
        <v>9440</v>
      </c>
      <c r="Y533" s="1039">
        <v>9440</v>
      </c>
      <c r="Z533" s="1040">
        <v>3.538083538083538</v>
      </c>
      <c r="AA533" s="1040">
        <v>36.666666666666664</v>
      </c>
      <c r="AB533" s="1199">
        <v>0.95923477564102566</v>
      </c>
      <c r="AC533" s="1040">
        <v>93.375</v>
      </c>
      <c r="AD533" s="1040">
        <v>4.583333333333333</v>
      </c>
      <c r="AE533" s="1040">
        <v>3.3333333333333335</v>
      </c>
      <c r="AF533" s="1041" t="s">
        <v>236</v>
      </c>
      <c r="AG533" s="1041">
        <v>1</v>
      </c>
      <c r="AH533" s="1042" t="s">
        <v>16320</v>
      </c>
      <c r="AI533" s="1060" t="s">
        <v>16151</v>
      </c>
      <c r="AJ533" s="1043" t="s">
        <v>16276</v>
      </c>
      <c r="AK533" s="1200" t="s">
        <v>653</v>
      </c>
      <c r="AL533" s="1060">
        <v>52</v>
      </c>
      <c r="AM533" s="1404">
        <v>45983</v>
      </c>
      <c r="AN533" s="1404">
        <v>45984</v>
      </c>
      <c r="AO533" s="1404">
        <v>45985</v>
      </c>
      <c r="AP533" s="1404"/>
      <c r="AQ533" s="1404"/>
      <c r="AR533" s="1044"/>
      <c r="AS533" s="1034" t="s">
        <v>16629</v>
      </c>
      <c r="AT533" s="1034" t="s">
        <v>16628</v>
      </c>
      <c r="AU533" s="1034" t="s">
        <v>16627</v>
      </c>
      <c r="AV533" s="1034">
        <v>2.9043359999999998</v>
      </c>
    </row>
    <row r="534" spans="1:48">
      <c r="A534" s="1030">
        <v>46035</v>
      </c>
      <c r="B534" s="1031" t="s">
        <v>389</v>
      </c>
      <c r="C534" s="1031" t="s">
        <v>16604</v>
      </c>
      <c r="D534" s="1032"/>
      <c r="E534" s="1033" t="s">
        <v>737</v>
      </c>
      <c r="F534" s="1034" t="s">
        <v>16598</v>
      </c>
      <c r="G534" s="1034">
        <v>700</v>
      </c>
      <c r="H534" s="1034" t="s">
        <v>16139</v>
      </c>
      <c r="I534" s="1035">
        <v>5.5</v>
      </c>
      <c r="J534" s="1038"/>
      <c r="K534" s="1036"/>
      <c r="L534" s="1037" t="s">
        <v>16294</v>
      </c>
      <c r="M534" s="1039"/>
      <c r="N534" s="1038"/>
      <c r="O534" s="1036"/>
      <c r="P534" s="1037" t="s">
        <v>16294</v>
      </c>
      <c r="Q534" s="1039"/>
      <c r="R534" s="1038"/>
      <c r="S534" s="1036"/>
      <c r="T534" s="1037" t="s">
        <v>16294</v>
      </c>
      <c r="U534" s="1039"/>
      <c r="V534" s="1038"/>
      <c r="W534" s="1036"/>
      <c r="X534" s="1037" t="s">
        <v>16294</v>
      </c>
      <c r="Y534" s="1039"/>
      <c r="Z534" s="1040">
        <v>5.8299595141700404</v>
      </c>
      <c r="AA534" s="1040" t="s">
        <v>641</v>
      </c>
      <c r="AB534" s="1199" t="s">
        <v>420</v>
      </c>
      <c r="AC534" s="1040" t="s">
        <v>420</v>
      </c>
      <c r="AD534" s="1040" t="s">
        <v>420</v>
      </c>
      <c r="AE534" s="1040" t="s">
        <v>420</v>
      </c>
      <c r="AF534" s="1041" t="s">
        <v>236</v>
      </c>
      <c r="AG534" s="1041">
        <v>2</v>
      </c>
      <c r="AH534" s="1042" t="s">
        <v>16289</v>
      </c>
      <c r="AI534" s="1060" t="s">
        <v>668</v>
      </c>
      <c r="AJ534" s="1043" t="s">
        <v>16276</v>
      </c>
      <c r="AK534" s="1200" t="s">
        <v>653</v>
      </c>
      <c r="AL534" s="1060"/>
      <c r="AM534" s="1404"/>
      <c r="AN534" s="1404"/>
      <c r="AO534" s="1404"/>
      <c r="AP534" s="1404"/>
      <c r="AQ534" s="1404"/>
      <c r="AR534" s="1044"/>
      <c r="AS534" s="1034" t="s">
        <v>16629</v>
      </c>
      <c r="AT534" s="1034" t="s">
        <v>16626</v>
      </c>
      <c r="AU534" s="1034" t="s">
        <v>16630</v>
      </c>
      <c r="AV534" s="1034" t="s">
        <v>420</v>
      </c>
    </row>
    <row r="535" spans="1:48">
      <c r="A535" s="1030">
        <v>46035</v>
      </c>
      <c r="B535" s="1031" t="s">
        <v>389</v>
      </c>
      <c r="C535" s="1031" t="s">
        <v>16533</v>
      </c>
      <c r="D535" s="1032"/>
      <c r="E535" s="1033" t="s">
        <v>473</v>
      </c>
      <c r="F535" s="1034" t="s">
        <v>16146</v>
      </c>
      <c r="G535" s="1034">
        <v>700</v>
      </c>
      <c r="H535" s="1034" t="s">
        <v>833</v>
      </c>
      <c r="I535" s="1035">
        <v>5.5</v>
      </c>
      <c r="J535" s="1038"/>
      <c r="K535" s="1036"/>
      <c r="L535" s="1037" t="s">
        <v>16294</v>
      </c>
      <c r="M535" s="1039"/>
      <c r="N535" s="1038"/>
      <c r="O535" s="1036"/>
      <c r="P535" s="1037" t="s">
        <v>16294</v>
      </c>
      <c r="Q535" s="1039"/>
      <c r="R535" s="1038"/>
      <c r="S535" s="1036"/>
      <c r="T535" s="1037" t="s">
        <v>16294</v>
      </c>
      <c r="U535" s="1039"/>
      <c r="V535" s="1038"/>
      <c r="W535" s="1036"/>
      <c r="X535" s="1037" t="s">
        <v>16294</v>
      </c>
      <c r="Y535" s="1039"/>
      <c r="Z535" s="1040">
        <v>5.9016393442622954</v>
      </c>
      <c r="AA535" s="1040" t="s">
        <v>641</v>
      </c>
      <c r="AB535" s="1199" t="s">
        <v>420</v>
      </c>
      <c r="AC535" s="1040" t="s">
        <v>420</v>
      </c>
      <c r="AD535" s="1040" t="s">
        <v>420</v>
      </c>
      <c r="AE535" s="1040" t="s">
        <v>420</v>
      </c>
      <c r="AF535" s="1041" t="s">
        <v>236</v>
      </c>
      <c r="AG535" s="1041">
        <v>2</v>
      </c>
      <c r="AH535" s="1042" t="s">
        <v>16289</v>
      </c>
      <c r="AI535" s="1060" t="s">
        <v>668</v>
      </c>
      <c r="AJ535" s="1043" t="s">
        <v>16276</v>
      </c>
      <c r="AK535" s="1200" t="s">
        <v>653</v>
      </c>
      <c r="AL535" s="1060"/>
      <c r="AM535" s="1404"/>
      <c r="AN535" s="1404"/>
      <c r="AO535" s="1404"/>
      <c r="AP535" s="1404"/>
      <c r="AQ535" s="1404"/>
      <c r="AR535" s="1044"/>
      <c r="AS535" s="1034" t="s">
        <v>16629</v>
      </c>
      <c r="AT535" s="1034" t="s">
        <v>16626</v>
      </c>
      <c r="AU535" s="1034" t="s">
        <v>16630</v>
      </c>
      <c r="AV535" s="1034" t="s">
        <v>420</v>
      </c>
    </row>
    <row r="536" spans="1:48">
      <c r="A536" s="1030">
        <v>46035</v>
      </c>
      <c r="B536" s="1031" t="s">
        <v>418</v>
      </c>
      <c r="C536" s="1031" t="s">
        <v>16513</v>
      </c>
      <c r="D536" s="1032" t="s">
        <v>646</v>
      </c>
      <c r="E536" s="1033" t="s">
        <v>473</v>
      </c>
      <c r="F536" s="1034" t="s">
        <v>16514</v>
      </c>
      <c r="G536" s="1034">
        <v>670</v>
      </c>
      <c r="H536" s="1034" t="s">
        <v>666</v>
      </c>
      <c r="I536" s="1035">
        <v>5.5</v>
      </c>
      <c r="J536" s="1038">
        <v>30</v>
      </c>
      <c r="K536" s="1036">
        <v>0</v>
      </c>
      <c r="L536" s="1037">
        <v>9810</v>
      </c>
      <c r="M536" s="1039">
        <v>9070</v>
      </c>
      <c r="N536" s="1038">
        <v>25</v>
      </c>
      <c r="O536" s="1036">
        <v>0</v>
      </c>
      <c r="P536" s="1037">
        <v>10000</v>
      </c>
      <c r="Q536" s="1039">
        <v>9440</v>
      </c>
      <c r="R536" s="1038">
        <v>25</v>
      </c>
      <c r="S536" s="1036">
        <v>3</v>
      </c>
      <c r="T536" s="1037">
        <v>10000</v>
      </c>
      <c r="U536" s="1039">
        <v>9440</v>
      </c>
      <c r="V536" s="1038">
        <v>46</v>
      </c>
      <c r="W536" s="1036">
        <v>2</v>
      </c>
      <c r="X536" s="1037">
        <v>10000</v>
      </c>
      <c r="Y536" s="1039">
        <v>9440</v>
      </c>
      <c r="Z536" s="1040">
        <v>5.5813953488372094</v>
      </c>
      <c r="AA536" s="1040">
        <v>42</v>
      </c>
      <c r="AB536" s="1199">
        <v>0.99569310897435892</v>
      </c>
      <c r="AC536" s="1040">
        <v>96.5</v>
      </c>
      <c r="AD536" s="1040">
        <v>5.25</v>
      </c>
      <c r="AE536" s="1040">
        <v>5.041666666666667</v>
      </c>
      <c r="AF536" s="1041" t="s">
        <v>236</v>
      </c>
      <c r="AG536" s="1041">
        <v>1</v>
      </c>
      <c r="AH536" s="1042" t="s">
        <v>16320</v>
      </c>
      <c r="AI536" s="1060" t="s">
        <v>16151</v>
      </c>
      <c r="AJ536" s="1043" t="s">
        <v>16276</v>
      </c>
      <c r="AK536" s="1200" t="s">
        <v>653</v>
      </c>
      <c r="AL536" s="1060">
        <v>56</v>
      </c>
      <c r="AM536" s="1404">
        <v>46025</v>
      </c>
      <c r="AN536" s="1404">
        <v>46028</v>
      </c>
      <c r="AO536" s="1404">
        <v>46029</v>
      </c>
      <c r="AP536" s="1404"/>
      <c r="AQ536" s="1404"/>
      <c r="AR536" s="1044"/>
      <c r="AS536" s="1034" t="s">
        <v>16629</v>
      </c>
      <c r="AT536" s="1034" t="s">
        <v>16628</v>
      </c>
      <c r="AU536" s="1034" t="s">
        <v>16630</v>
      </c>
      <c r="AV536" s="1034">
        <v>6.7034304000000002</v>
      </c>
    </row>
    <row r="537" spans="1:48">
      <c r="A537" s="1030">
        <v>46035</v>
      </c>
      <c r="B537" s="1031" t="s">
        <v>240</v>
      </c>
      <c r="C537" s="1031" t="s">
        <v>645</v>
      </c>
      <c r="D537" s="1032"/>
      <c r="E537" s="1033" t="s">
        <v>420</v>
      </c>
      <c r="F537" s="1034" t="s">
        <v>420</v>
      </c>
      <c r="G537" s="1034" t="s">
        <v>420</v>
      </c>
      <c r="H537" s="1034" t="s">
        <v>420</v>
      </c>
      <c r="I537" s="1035" t="s">
        <v>420</v>
      </c>
      <c r="J537" s="1038"/>
      <c r="K537" s="1036"/>
      <c r="L537" s="1031" t="s">
        <v>645</v>
      </c>
      <c r="M537" s="1039"/>
      <c r="N537" s="1038"/>
      <c r="O537" s="1036"/>
      <c r="P537" s="1037" t="s">
        <v>16270</v>
      </c>
      <c r="Q537" s="1039"/>
      <c r="R537" s="1038"/>
      <c r="S537" s="1036"/>
      <c r="T537" s="1037" t="s">
        <v>16270</v>
      </c>
      <c r="U537" s="1039"/>
      <c r="V537" s="1038"/>
      <c r="W537" s="1036"/>
      <c r="X537" s="1037" t="s">
        <v>16270</v>
      </c>
      <c r="Y537" s="1039"/>
      <c r="Z537" s="1240" t="s">
        <v>420</v>
      </c>
      <c r="AA537" s="1240" t="s">
        <v>420</v>
      </c>
      <c r="AB537" s="1241" t="s">
        <v>420</v>
      </c>
      <c r="AC537" s="1240"/>
      <c r="AD537" s="1240" t="s">
        <v>420</v>
      </c>
      <c r="AE537" s="1240" t="s">
        <v>420</v>
      </c>
      <c r="AF537" s="1242" t="s">
        <v>241</v>
      </c>
      <c r="AG537" s="1242">
        <v>12</v>
      </c>
      <c r="AH537" s="1042" t="s">
        <v>16288</v>
      </c>
      <c r="AI537" s="1060" t="s">
        <v>862</v>
      </c>
      <c r="AJ537" s="1043" t="s">
        <v>16266</v>
      </c>
      <c r="AK537" s="1200" t="s">
        <v>649</v>
      </c>
      <c r="AL537" s="1060"/>
      <c r="AM537" s="1404"/>
      <c r="AN537" s="1404"/>
      <c r="AO537" s="1404"/>
      <c r="AP537" s="1404"/>
      <c r="AQ537" s="1404"/>
      <c r="AR537" s="1044"/>
      <c r="AS537" s="1034" t="s">
        <v>16625</v>
      </c>
      <c r="AT537" s="1034" t="s">
        <v>16636</v>
      </c>
      <c r="AU537" s="1034" t="s">
        <v>420</v>
      </c>
      <c r="AV537" s="1034" t="s">
        <v>420</v>
      </c>
    </row>
    <row r="538" spans="1:48">
      <c r="A538" s="1030">
        <v>46035</v>
      </c>
      <c r="B538" s="1031" t="s">
        <v>16640</v>
      </c>
      <c r="C538" s="1031" t="s">
        <v>386</v>
      </c>
      <c r="D538" s="1032"/>
      <c r="E538" s="1033" t="s">
        <v>420</v>
      </c>
      <c r="F538" s="1034" t="s">
        <v>420</v>
      </c>
      <c r="G538" s="1034" t="s">
        <v>420</v>
      </c>
      <c r="H538" s="1034" t="s">
        <v>420</v>
      </c>
      <c r="I538" s="1035" t="s">
        <v>420</v>
      </c>
      <c r="J538" s="1036"/>
      <c r="K538" s="1036"/>
      <c r="L538" s="1037" t="s">
        <v>16641</v>
      </c>
      <c r="M538" s="1037"/>
      <c r="N538" s="1038"/>
      <c r="O538" s="1036"/>
      <c r="P538" s="1037" t="s">
        <v>386</v>
      </c>
      <c r="Q538" s="1037"/>
      <c r="R538" s="1038"/>
      <c r="S538" s="1036"/>
      <c r="T538" s="1037" t="s">
        <v>386</v>
      </c>
      <c r="U538" s="1037"/>
      <c r="V538" s="1038"/>
      <c r="W538" s="1036"/>
      <c r="X538" s="1037" t="s">
        <v>386</v>
      </c>
      <c r="Y538" s="1039"/>
      <c r="Z538" s="1240" t="s">
        <v>420</v>
      </c>
      <c r="AA538" s="1240" t="s">
        <v>420</v>
      </c>
      <c r="AB538" s="1241" t="s">
        <v>420</v>
      </c>
      <c r="AC538" s="1240"/>
      <c r="AD538" s="1240" t="s">
        <v>420</v>
      </c>
      <c r="AE538" s="1240" t="s">
        <v>420</v>
      </c>
      <c r="AF538" s="1242" t="s">
        <v>241</v>
      </c>
      <c r="AG538" s="1242">
        <v>5</v>
      </c>
      <c r="AH538" s="1042" t="s">
        <v>16288</v>
      </c>
      <c r="AI538" s="1060" t="s">
        <v>862</v>
      </c>
      <c r="AJ538" s="1043" t="s">
        <v>16266</v>
      </c>
      <c r="AK538" s="1200" t="s">
        <v>649</v>
      </c>
      <c r="AL538" s="1060"/>
      <c r="AM538" s="1404"/>
      <c r="AN538" s="1404"/>
      <c r="AO538" s="1404"/>
      <c r="AP538" s="1404"/>
      <c r="AQ538" s="1404"/>
      <c r="AR538" s="1044"/>
      <c r="AS538" s="1034" t="s">
        <v>16625</v>
      </c>
      <c r="AT538" s="1034" t="s">
        <v>16635</v>
      </c>
      <c r="AU538" s="1034" t="s">
        <v>420</v>
      </c>
      <c r="AV538" s="1034" t="s">
        <v>420</v>
      </c>
    </row>
    <row r="539" spans="1:48">
      <c r="A539" s="1030">
        <v>46035</v>
      </c>
      <c r="B539" s="1031" t="s">
        <v>464</v>
      </c>
      <c r="C539" s="1045" t="s">
        <v>645</v>
      </c>
      <c r="D539" s="1032"/>
      <c r="E539" s="1033" t="s">
        <v>420</v>
      </c>
      <c r="F539" s="1034" t="s">
        <v>420</v>
      </c>
      <c r="G539" s="1034" t="s">
        <v>420</v>
      </c>
      <c r="H539" s="1034" t="s">
        <v>420</v>
      </c>
      <c r="I539" s="1035" t="s">
        <v>420</v>
      </c>
      <c r="J539" s="1036"/>
      <c r="K539" s="1036"/>
      <c r="L539" s="1037" t="s">
        <v>645</v>
      </c>
      <c r="M539" s="1037"/>
      <c r="N539" s="1038"/>
      <c r="O539" s="1036"/>
      <c r="P539" s="1037" t="s">
        <v>645</v>
      </c>
      <c r="Q539" s="1037"/>
      <c r="R539" s="1038"/>
      <c r="S539" s="1036"/>
      <c r="T539" s="1037" t="s">
        <v>645</v>
      </c>
      <c r="U539" s="1037"/>
      <c r="V539" s="1038"/>
      <c r="W539" s="1036"/>
      <c r="X539" s="1037" t="s">
        <v>645</v>
      </c>
      <c r="Y539" s="1039"/>
      <c r="Z539" s="1040" t="s">
        <v>420</v>
      </c>
      <c r="AA539" s="1040" t="s">
        <v>645</v>
      </c>
      <c r="AB539" s="1199" t="s">
        <v>420</v>
      </c>
      <c r="AC539" s="1040" t="s">
        <v>420</v>
      </c>
      <c r="AD539" s="1040" t="s">
        <v>420</v>
      </c>
      <c r="AE539" s="1040" t="s">
        <v>420</v>
      </c>
      <c r="AF539" s="1041" t="s">
        <v>243</v>
      </c>
      <c r="AG539" s="1041">
        <v>1</v>
      </c>
      <c r="AH539" s="1042" t="s">
        <v>16278</v>
      </c>
      <c r="AI539" s="1043" t="s">
        <v>654</v>
      </c>
      <c r="AJ539" s="1060" t="s">
        <v>654</v>
      </c>
      <c r="AK539" s="1200" t="s">
        <v>16278</v>
      </c>
      <c r="AL539" s="1060"/>
      <c r="AM539" s="1404"/>
      <c r="AN539" s="1404"/>
      <c r="AO539" s="1404"/>
      <c r="AP539" s="1404"/>
      <c r="AQ539" s="1404"/>
      <c r="AR539" s="1044"/>
      <c r="AS539" s="1034" t="s">
        <v>16625</v>
      </c>
      <c r="AT539" s="1034" t="s">
        <v>16628</v>
      </c>
      <c r="AU539" s="1034" t="s">
        <v>420</v>
      </c>
      <c r="AV539" s="1034" t="s">
        <v>420</v>
      </c>
    </row>
    <row r="540" spans="1:48">
      <c r="A540" s="1030">
        <v>46035</v>
      </c>
      <c r="B540" s="1031" t="s">
        <v>16279</v>
      </c>
      <c r="C540" s="1045" t="s">
        <v>645</v>
      </c>
      <c r="D540" s="1032"/>
      <c r="E540" s="1033" t="s">
        <v>420</v>
      </c>
      <c r="F540" s="1034" t="s">
        <v>420</v>
      </c>
      <c r="G540" s="1034" t="s">
        <v>420</v>
      </c>
      <c r="H540" s="1034" t="s">
        <v>420</v>
      </c>
      <c r="I540" s="1035" t="s">
        <v>420</v>
      </c>
      <c r="J540" s="1036"/>
      <c r="K540" s="1036"/>
      <c r="L540" s="1037" t="s">
        <v>645</v>
      </c>
      <c r="M540" s="1037"/>
      <c r="N540" s="1038"/>
      <c r="O540" s="1036"/>
      <c r="P540" s="1037" t="s">
        <v>645</v>
      </c>
      <c r="Q540" s="1037"/>
      <c r="R540" s="1038"/>
      <c r="S540" s="1036"/>
      <c r="T540" s="1037" t="s">
        <v>645</v>
      </c>
      <c r="U540" s="1037"/>
      <c r="V540" s="1038"/>
      <c r="W540" s="1036"/>
      <c r="X540" s="1037" t="s">
        <v>645</v>
      </c>
      <c r="Y540" s="1039"/>
      <c r="Z540" s="1040" t="s">
        <v>420</v>
      </c>
      <c r="AA540" s="1040" t="s">
        <v>645</v>
      </c>
      <c r="AB540" s="1199" t="s">
        <v>420</v>
      </c>
      <c r="AC540" s="1040" t="s">
        <v>420</v>
      </c>
      <c r="AD540" s="1040" t="s">
        <v>420</v>
      </c>
      <c r="AE540" s="1040" t="s">
        <v>420</v>
      </c>
      <c r="AF540" s="1041" t="s">
        <v>243</v>
      </c>
      <c r="AG540" s="1041">
        <v>1</v>
      </c>
      <c r="AH540" s="1042" t="s">
        <v>654</v>
      </c>
      <c r="AI540" s="1043" t="s">
        <v>654</v>
      </c>
      <c r="AJ540" s="1043" t="s">
        <v>654</v>
      </c>
      <c r="AK540" s="1200" t="s">
        <v>654</v>
      </c>
      <c r="AL540" s="1060"/>
      <c r="AM540" s="1404"/>
      <c r="AN540" s="1404"/>
      <c r="AO540" s="1404"/>
      <c r="AP540" s="1404"/>
      <c r="AQ540" s="1404"/>
      <c r="AR540" s="1044"/>
      <c r="AS540" s="1034" t="s">
        <v>16625</v>
      </c>
      <c r="AT540" s="1034" t="s">
        <v>16628</v>
      </c>
      <c r="AU540" s="1034" t="s">
        <v>420</v>
      </c>
      <c r="AV540" s="1034" t="s">
        <v>420</v>
      </c>
    </row>
    <row r="541" spans="1:48">
      <c r="A541" s="1030">
        <v>46035</v>
      </c>
      <c r="B541" s="1031" t="s">
        <v>16280</v>
      </c>
      <c r="C541" s="1045" t="s">
        <v>645</v>
      </c>
      <c r="D541" s="1032"/>
      <c r="E541" s="1033" t="s">
        <v>420</v>
      </c>
      <c r="F541" s="1034" t="s">
        <v>420</v>
      </c>
      <c r="G541" s="1034" t="s">
        <v>420</v>
      </c>
      <c r="H541" s="1034" t="s">
        <v>420</v>
      </c>
      <c r="I541" s="1035" t="s">
        <v>420</v>
      </c>
      <c r="J541" s="1036"/>
      <c r="K541" s="1036"/>
      <c r="L541" s="1037" t="s">
        <v>645</v>
      </c>
      <c r="M541" s="1037"/>
      <c r="N541" s="1038"/>
      <c r="O541" s="1036"/>
      <c r="P541" s="1037" t="s">
        <v>645</v>
      </c>
      <c r="Q541" s="1037"/>
      <c r="R541" s="1038"/>
      <c r="S541" s="1036"/>
      <c r="T541" s="1037" t="s">
        <v>645</v>
      </c>
      <c r="U541" s="1037"/>
      <c r="V541" s="1038"/>
      <c r="W541" s="1036"/>
      <c r="X541" s="1037" t="s">
        <v>645</v>
      </c>
      <c r="Y541" s="1039"/>
      <c r="Z541" s="1040" t="s">
        <v>420</v>
      </c>
      <c r="AA541" s="1040" t="s">
        <v>645</v>
      </c>
      <c r="AB541" s="1199" t="s">
        <v>420</v>
      </c>
      <c r="AC541" s="1040" t="s">
        <v>420</v>
      </c>
      <c r="AD541" s="1040" t="s">
        <v>420</v>
      </c>
      <c r="AE541" s="1040" t="s">
        <v>420</v>
      </c>
      <c r="AF541" s="1041" t="s">
        <v>243</v>
      </c>
      <c r="AG541" s="1041">
        <v>1</v>
      </c>
      <c r="AH541" s="1042" t="s">
        <v>654</v>
      </c>
      <c r="AI541" s="1043" t="s">
        <v>654</v>
      </c>
      <c r="AJ541" s="1043" t="s">
        <v>654</v>
      </c>
      <c r="AK541" s="1200" t="s">
        <v>654</v>
      </c>
      <c r="AL541" s="1060"/>
      <c r="AM541" s="1404"/>
      <c r="AN541" s="1404"/>
      <c r="AO541" s="1404"/>
      <c r="AP541" s="1404"/>
      <c r="AQ541" s="1404"/>
      <c r="AR541" s="1044"/>
      <c r="AS541" s="1034" t="s">
        <v>16625</v>
      </c>
      <c r="AT541" s="1034" t="s">
        <v>16628</v>
      </c>
      <c r="AU541" s="1034" t="s">
        <v>420</v>
      </c>
      <c r="AV541" s="1034" t="s">
        <v>420</v>
      </c>
    </row>
    <row r="542" spans="1:48">
      <c r="A542" s="1030">
        <v>46035</v>
      </c>
      <c r="B542" s="1031" t="s">
        <v>16281</v>
      </c>
      <c r="C542" s="1045" t="s">
        <v>645</v>
      </c>
      <c r="D542" s="1032"/>
      <c r="E542" s="1033" t="s">
        <v>420</v>
      </c>
      <c r="F542" s="1034" t="s">
        <v>420</v>
      </c>
      <c r="G542" s="1034" t="s">
        <v>420</v>
      </c>
      <c r="H542" s="1034" t="s">
        <v>420</v>
      </c>
      <c r="I542" s="1035" t="s">
        <v>420</v>
      </c>
      <c r="J542" s="1036"/>
      <c r="K542" s="1036"/>
      <c r="L542" s="1037" t="s">
        <v>645</v>
      </c>
      <c r="M542" s="1037"/>
      <c r="N542" s="1038"/>
      <c r="O542" s="1036"/>
      <c r="P542" s="1037" t="s">
        <v>645</v>
      </c>
      <c r="Q542" s="1037"/>
      <c r="R542" s="1038"/>
      <c r="S542" s="1036"/>
      <c r="T542" s="1037" t="s">
        <v>645</v>
      </c>
      <c r="U542" s="1037"/>
      <c r="V542" s="1038"/>
      <c r="W542" s="1036"/>
      <c r="X542" s="1037" t="s">
        <v>645</v>
      </c>
      <c r="Y542" s="1039"/>
      <c r="Z542" s="1040" t="s">
        <v>420</v>
      </c>
      <c r="AA542" s="1040" t="s">
        <v>645</v>
      </c>
      <c r="AB542" s="1199" t="s">
        <v>420</v>
      </c>
      <c r="AC542" s="1040" t="s">
        <v>420</v>
      </c>
      <c r="AD542" s="1040" t="s">
        <v>420</v>
      </c>
      <c r="AE542" s="1040" t="s">
        <v>420</v>
      </c>
      <c r="AF542" s="1041" t="s">
        <v>243</v>
      </c>
      <c r="AG542" s="1041">
        <v>1</v>
      </c>
      <c r="AH542" s="1042" t="s">
        <v>16278</v>
      </c>
      <c r="AI542" s="1043" t="s">
        <v>654</v>
      </c>
      <c r="AJ542" s="1043" t="s">
        <v>654</v>
      </c>
      <c r="AK542" s="1200" t="s">
        <v>654</v>
      </c>
      <c r="AL542" s="1060"/>
      <c r="AM542" s="1404"/>
      <c r="AN542" s="1404"/>
      <c r="AO542" s="1404"/>
      <c r="AP542" s="1404"/>
      <c r="AQ542" s="1404"/>
      <c r="AR542" s="1044"/>
      <c r="AS542" s="1034" t="s">
        <v>16625</v>
      </c>
      <c r="AT542" s="1034" t="s">
        <v>16628</v>
      </c>
      <c r="AU542" s="1034" t="s">
        <v>420</v>
      </c>
      <c r="AV542" s="1034" t="s">
        <v>420</v>
      </c>
    </row>
    <row r="543" spans="1:48">
      <c r="A543" s="1030">
        <v>46035</v>
      </c>
      <c r="B543" s="1031" t="s">
        <v>16282</v>
      </c>
      <c r="C543" s="1045" t="s">
        <v>645</v>
      </c>
      <c r="D543" s="1032"/>
      <c r="E543" s="1033" t="s">
        <v>420</v>
      </c>
      <c r="F543" s="1034" t="s">
        <v>420</v>
      </c>
      <c r="G543" s="1034" t="s">
        <v>420</v>
      </c>
      <c r="H543" s="1034" t="s">
        <v>420</v>
      </c>
      <c r="I543" s="1035" t="s">
        <v>420</v>
      </c>
      <c r="J543" s="1036"/>
      <c r="K543" s="1036"/>
      <c r="L543" s="1037" t="s">
        <v>645</v>
      </c>
      <c r="M543" s="1037"/>
      <c r="N543" s="1038"/>
      <c r="O543" s="1036"/>
      <c r="P543" s="1037" t="s">
        <v>645</v>
      </c>
      <c r="Q543" s="1037"/>
      <c r="R543" s="1038"/>
      <c r="S543" s="1036"/>
      <c r="T543" s="1037" t="s">
        <v>645</v>
      </c>
      <c r="U543" s="1037"/>
      <c r="V543" s="1038"/>
      <c r="W543" s="1036"/>
      <c r="X543" s="1037" t="s">
        <v>645</v>
      </c>
      <c r="Y543" s="1039"/>
      <c r="Z543" s="1040" t="s">
        <v>420</v>
      </c>
      <c r="AA543" s="1040" t="s">
        <v>645</v>
      </c>
      <c r="AB543" s="1199" t="s">
        <v>420</v>
      </c>
      <c r="AC543" s="1040" t="s">
        <v>420</v>
      </c>
      <c r="AD543" s="1040" t="s">
        <v>420</v>
      </c>
      <c r="AE543" s="1040" t="s">
        <v>420</v>
      </c>
      <c r="AF543" s="1041" t="s">
        <v>243</v>
      </c>
      <c r="AG543" s="1041">
        <v>1</v>
      </c>
      <c r="AH543" s="1042" t="s">
        <v>654</v>
      </c>
      <c r="AI543" s="1043" t="s">
        <v>654</v>
      </c>
      <c r="AJ543" s="1043" t="s">
        <v>654</v>
      </c>
      <c r="AK543" s="1200" t="s">
        <v>654</v>
      </c>
      <c r="AL543" s="1060"/>
      <c r="AM543" s="1404"/>
      <c r="AN543" s="1404"/>
      <c r="AO543" s="1404"/>
      <c r="AP543" s="1404"/>
      <c r="AQ543" s="1404"/>
      <c r="AR543" s="1044"/>
      <c r="AS543" s="1034" t="s">
        <v>16625</v>
      </c>
      <c r="AT543" s="1034" t="s">
        <v>16628</v>
      </c>
      <c r="AU543" s="1034" t="s">
        <v>420</v>
      </c>
      <c r="AV543" s="1034" t="s">
        <v>420</v>
      </c>
    </row>
    <row r="544" spans="1:48">
      <c r="A544" s="1030">
        <v>46035</v>
      </c>
      <c r="B544" s="1031" t="s">
        <v>16283</v>
      </c>
      <c r="C544" s="1045" t="s">
        <v>645</v>
      </c>
      <c r="D544" s="1032"/>
      <c r="E544" s="1033" t="s">
        <v>420</v>
      </c>
      <c r="F544" s="1034" t="s">
        <v>420</v>
      </c>
      <c r="G544" s="1034" t="s">
        <v>420</v>
      </c>
      <c r="H544" s="1034" t="s">
        <v>420</v>
      </c>
      <c r="I544" s="1035" t="s">
        <v>420</v>
      </c>
      <c r="J544" s="1036"/>
      <c r="K544" s="1036"/>
      <c r="L544" s="1037" t="s">
        <v>645</v>
      </c>
      <c r="M544" s="1037"/>
      <c r="N544" s="1038"/>
      <c r="O544" s="1036"/>
      <c r="P544" s="1037" t="s">
        <v>645</v>
      </c>
      <c r="Q544" s="1037"/>
      <c r="R544" s="1038"/>
      <c r="S544" s="1036"/>
      <c r="T544" s="1037" t="s">
        <v>645</v>
      </c>
      <c r="U544" s="1037"/>
      <c r="V544" s="1038"/>
      <c r="W544" s="1036"/>
      <c r="X544" s="1037" t="s">
        <v>645</v>
      </c>
      <c r="Y544" s="1039"/>
      <c r="Z544" s="1040" t="s">
        <v>420</v>
      </c>
      <c r="AA544" s="1040" t="s">
        <v>645</v>
      </c>
      <c r="AB544" s="1199" t="s">
        <v>420</v>
      </c>
      <c r="AC544" s="1040" t="s">
        <v>420</v>
      </c>
      <c r="AD544" s="1040" t="s">
        <v>420</v>
      </c>
      <c r="AE544" s="1040" t="s">
        <v>420</v>
      </c>
      <c r="AF544" s="1041" t="s">
        <v>243</v>
      </c>
      <c r="AG544" s="1041">
        <v>1</v>
      </c>
      <c r="AH544" s="1042" t="s">
        <v>654</v>
      </c>
      <c r="AI544" s="1043" t="s">
        <v>654</v>
      </c>
      <c r="AJ544" s="1043" t="s">
        <v>654</v>
      </c>
      <c r="AK544" s="1200" t="s">
        <v>654</v>
      </c>
      <c r="AL544" s="1060"/>
      <c r="AM544" s="1404"/>
      <c r="AN544" s="1404"/>
      <c r="AO544" s="1404"/>
      <c r="AP544" s="1404"/>
      <c r="AQ544" s="1404"/>
      <c r="AR544" s="1044"/>
      <c r="AS544" s="1034" t="s">
        <v>16625</v>
      </c>
      <c r="AT544" s="1034" t="s">
        <v>16628</v>
      </c>
      <c r="AU544" s="1034" t="s">
        <v>420</v>
      </c>
      <c r="AV544" s="1034" t="s">
        <v>420</v>
      </c>
    </row>
    <row r="545" spans="1:48">
      <c r="A545" s="1030">
        <v>46035</v>
      </c>
      <c r="B545" s="1031" t="s">
        <v>16284</v>
      </c>
      <c r="C545" s="1045" t="s">
        <v>645</v>
      </c>
      <c r="D545" s="1032"/>
      <c r="E545" s="1033" t="s">
        <v>420</v>
      </c>
      <c r="F545" s="1034" t="s">
        <v>420</v>
      </c>
      <c r="G545" s="1034" t="s">
        <v>420</v>
      </c>
      <c r="H545" s="1034" t="s">
        <v>420</v>
      </c>
      <c r="I545" s="1035" t="s">
        <v>420</v>
      </c>
      <c r="J545" s="1036"/>
      <c r="K545" s="1036"/>
      <c r="L545" s="1037" t="s">
        <v>645</v>
      </c>
      <c r="M545" s="1037"/>
      <c r="N545" s="1038"/>
      <c r="O545" s="1036"/>
      <c r="P545" s="1037" t="s">
        <v>645</v>
      </c>
      <c r="Q545" s="1037"/>
      <c r="R545" s="1038"/>
      <c r="S545" s="1036"/>
      <c r="T545" s="1037" t="s">
        <v>645</v>
      </c>
      <c r="U545" s="1037"/>
      <c r="V545" s="1038"/>
      <c r="W545" s="1036"/>
      <c r="X545" s="1037" t="s">
        <v>645</v>
      </c>
      <c r="Y545" s="1039"/>
      <c r="Z545" s="1040" t="s">
        <v>420</v>
      </c>
      <c r="AA545" s="1040" t="s">
        <v>645</v>
      </c>
      <c r="AB545" s="1199" t="s">
        <v>420</v>
      </c>
      <c r="AC545" s="1040" t="s">
        <v>420</v>
      </c>
      <c r="AD545" s="1040" t="s">
        <v>420</v>
      </c>
      <c r="AE545" s="1040" t="s">
        <v>420</v>
      </c>
      <c r="AF545" s="1041" t="s">
        <v>243</v>
      </c>
      <c r="AG545" s="1041">
        <v>1</v>
      </c>
      <c r="AH545" s="1042" t="s">
        <v>654</v>
      </c>
      <c r="AI545" s="1043" t="s">
        <v>654</v>
      </c>
      <c r="AJ545" s="1043" t="s">
        <v>654</v>
      </c>
      <c r="AK545" s="1200" t="s">
        <v>654</v>
      </c>
      <c r="AL545" s="1060"/>
      <c r="AM545" s="1404"/>
      <c r="AN545" s="1404"/>
      <c r="AO545" s="1404"/>
      <c r="AP545" s="1404"/>
      <c r="AQ545" s="1404"/>
      <c r="AR545" s="1044"/>
      <c r="AS545" s="1034" t="s">
        <v>16625</v>
      </c>
      <c r="AT545" s="1034" t="s">
        <v>16628</v>
      </c>
      <c r="AU545" s="1034" t="s">
        <v>420</v>
      </c>
      <c r="AV545" s="1034" t="s">
        <v>420</v>
      </c>
    </row>
    <row r="546" spans="1:48" ht="17.25" thickBot="1">
      <c r="A546" s="1046">
        <v>46035</v>
      </c>
      <c r="B546" s="1047" t="s">
        <v>16285</v>
      </c>
      <c r="C546" s="1048" t="s">
        <v>645</v>
      </c>
      <c r="D546" s="1049"/>
      <c r="E546" s="1243" t="s">
        <v>420</v>
      </c>
      <c r="F546" s="1050" t="s">
        <v>420</v>
      </c>
      <c r="G546" s="1050" t="s">
        <v>420</v>
      </c>
      <c r="H546" s="1050" t="s">
        <v>420</v>
      </c>
      <c r="I546" s="1244" t="s">
        <v>420</v>
      </c>
      <c r="J546" s="1051"/>
      <c r="K546" s="1051"/>
      <c r="L546" s="1052" t="s">
        <v>645</v>
      </c>
      <c r="M546" s="1052"/>
      <c r="N546" s="1053"/>
      <c r="O546" s="1051"/>
      <c r="P546" s="1052" t="s">
        <v>645</v>
      </c>
      <c r="Q546" s="1052"/>
      <c r="R546" s="1053"/>
      <c r="S546" s="1051"/>
      <c r="T546" s="1052" t="s">
        <v>645</v>
      </c>
      <c r="U546" s="1052"/>
      <c r="V546" s="1053"/>
      <c r="W546" s="1051"/>
      <c r="X546" s="1052" t="s">
        <v>645</v>
      </c>
      <c r="Y546" s="1054"/>
      <c r="Z546" s="1055" t="s">
        <v>420</v>
      </c>
      <c r="AA546" s="1055" t="s">
        <v>645</v>
      </c>
      <c r="AB546" s="1201" t="s">
        <v>420</v>
      </c>
      <c r="AC546" s="1055" t="s">
        <v>420</v>
      </c>
      <c r="AD546" s="1055" t="s">
        <v>420</v>
      </c>
      <c r="AE546" s="1055" t="s">
        <v>420</v>
      </c>
      <c r="AF546" s="1056" t="s">
        <v>243</v>
      </c>
      <c r="AG546" s="1056">
        <v>1</v>
      </c>
      <c r="AH546" s="1245" t="s">
        <v>654</v>
      </c>
      <c r="AI546" s="1057" t="s">
        <v>654</v>
      </c>
      <c r="AJ546" s="1057" t="s">
        <v>654</v>
      </c>
      <c r="AK546" s="1202" t="s">
        <v>654</v>
      </c>
      <c r="AL546" s="1246"/>
      <c r="AM546" s="1409"/>
      <c r="AN546" s="1409"/>
      <c r="AO546" s="1409"/>
      <c r="AP546" s="1409"/>
      <c r="AQ546" s="1409"/>
      <c r="AR546" s="1058"/>
      <c r="AS546" s="1050" t="s">
        <v>16625</v>
      </c>
      <c r="AT546" s="1050" t="s">
        <v>16628</v>
      </c>
      <c r="AU546" s="1050" t="s">
        <v>420</v>
      </c>
      <c r="AV546" s="1050" t="s">
        <v>420</v>
      </c>
    </row>
    <row r="547" spans="1:48">
      <c r="A547" s="1413">
        <v>46036</v>
      </c>
      <c r="B547" s="1016" t="s">
        <v>212</v>
      </c>
      <c r="C547" s="1016" t="s">
        <v>16558</v>
      </c>
      <c r="D547" s="1017"/>
      <c r="E547" s="1018" t="s">
        <v>1936</v>
      </c>
      <c r="F547" s="1019" t="s">
        <v>16560</v>
      </c>
      <c r="G547" s="1019">
        <v>500</v>
      </c>
      <c r="H547" s="1019" t="s">
        <v>911</v>
      </c>
      <c r="I547" s="1020">
        <v>2</v>
      </c>
      <c r="J547" s="1023">
        <v>63</v>
      </c>
      <c r="K547" s="1021">
        <v>0</v>
      </c>
      <c r="L547" s="1022">
        <v>8535</v>
      </c>
      <c r="M547" s="1024">
        <v>8215</v>
      </c>
      <c r="N547" s="1023">
        <v>22</v>
      </c>
      <c r="O547" s="1021">
        <v>0</v>
      </c>
      <c r="P547" s="1022">
        <v>8397</v>
      </c>
      <c r="Q547" s="1024">
        <v>8671</v>
      </c>
      <c r="R547" s="1023"/>
      <c r="S547" s="1021"/>
      <c r="T547" s="1022" t="s">
        <v>16112</v>
      </c>
      <c r="U547" s="1024"/>
      <c r="V547" s="1023"/>
      <c r="W547" s="1021"/>
      <c r="X547" s="1022" t="s">
        <v>16270</v>
      </c>
      <c r="Y547" s="1024"/>
      <c r="Z547" s="1025">
        <v>3</v>
      </c>
      <c r="AA547" s="1025"/>
      <c r="AB547" s="1198"/>
      <c r="AC547" s="1025"/>
      <c r="AD547" s="1025"/>
      <c r="AE547" s="1025"/>
      <c r="AF547" s="1026" t="s">
        <v>213</v>
      </c>
      <c r="AG547" s="1026">
        <v>1</v>
      </c>
      <c r="AH547" s="1027" t="s">
        <v>16297</v>
      </c>
      <c r="AI547" s="1059" t="s">
        <v>16297</v>
      </c>
      <c r="AJ547" s="1238" t="s">
        <v>16263</v>
      </c>
      <c r="AK547" s="1410" t="s">
        <v>667</v>
      </c>
      <c r="AL547" s="1059">
        <v>52</v>
      </c>
      <c r="AM547" s="1403" t="s">
        <v>16661</v>
      </c>
      <c r="AN547" s="1403">
        <v>46017</v>
      </c>
      <c r="AO547" s="1403"/>
      <c r="AP547" s="1403"/>
      <c r="AQ547" s="1403"/>
      <c r="AR547" s="1028"/>
      <c r="AS547" s="1019" t="s">
        <v>16625</v>
      </c>
      <c r="AT547" s="1019" t="s">
        <v>16628</v>
      </c>
      <c r="AU547" s="1019" t="s">
        <v>16627</v>
      </c>
      <c r="AV547" s="1019">
        <v>0</v>
      </c>
    </row>
    <row r="548" spans="1:48">
      <c r="A548" s="1030">
        <v>46036</v>
      </c>
      <c r="B548" s="1031" t="s">
        <v>214</v>
      </c>
      <c r="C548" s="1031" t="s">
        <v>16653</v>
      </c>
      <c r="D548" s="1032" t="s">
        <v>16644</v>
      </c>
      <c r="E548" s="1033" t="s">
        <v>1557</v>
      </c>
      <c r="F548" s="1034" t="s">
        <v>16594</v>
      </c>
      <c r="G548" s="1034">
        <v>630</v>
      </c>
      <c r="H548" s="1034" t="s">
        <v>843</v>
      </c>
      <c r="I548" s="1035">
        <v>2</v>
      </c>
      <c r="J548" s="1038">
        <v>24</v>
      </c>
      <c r="K548" s="1036">
        <v>1</v>
      </c>
      <c r="L548" s="1037">
        <v>8941</v>
      </c>
      <c r="M548" s="1039">
        <v>9804</v>
      </c>
      <c r="N548" s="1038">
        <v>18</v>
      </c>
      <c r="O548" s="1036">
        <v>3</v>
      </c>
      <c r="P548" s="1037">
        <v>9033</v>
      </c>
      <c r="Q548" s="1039">
        <v>9781</v>
      </c>
      <c r="R548" s="1038">
        <v>16</v>
      </c>
      <c r="S548" s="1036">
        <v>0</v>
      </c>
      <c r="T548" s="1037">
        <v>9010</v>
      </c>
      <c r="U548" s="1039">
        <v>9725</v>
      </c>
      <c r="V548" s="1038">
        <v>27</v>
      </c>
      <c r="W548" s="1036">
        <v>0</v>
      </c>
      <c r="X548" s="1037">
        <v>9002</v>
      </c>
      <c r="Y548" s="1039">
        <v>9789</v>
      </c>
      <c r="Z548" s="1040">
        <v>2.4827586206896552</v>
      </c>
      <c r="AA548" s="1040">
        <v>28.333333333333332</v>
      </c>
      <c r="AB548" s="1199">
        <v>0.99225427350427353</v>
      </c>
      <c r="AC548" s="1040">
        <v>93.856250000000003</v>
      </c>
      <c r="AD548" s="1040">
        <v>3.5416666666666665</v>
      </c>
      <c r="AE548" s="1040">
        <v>3.375</v>
      </c>
      <c r="AF548" s="1041" t="s">
        <v>213</v>
      </c>
      <c r="AG548" s="1041">
        <v>1</v>
      </c>
      <c r="AH548" s="1042" t="s">
        <v>16297</v>
      </c>
      <c r="AI548" s="1060" t="s">
        <v>16297</v>
      </c>
      <c r="AJ548" s="1238" t="s">
        <v>16263</v>
      </c>
      <c r="AK548" s="1239" t="s">
        <v>667</v>
      </c>
      <c r="AL548" s="1060">
        <v>57</v>
      </c>
      <c r="AM548" s="1404">
        <v>46032</v>
      </c>
      <c r="AN548" s="1404">
        <v>46033</v>
      </c>
      <c r="AO548" s="1404"/>
      <c r="AP548" s="1404"/>
      <c r="AQ548" s="1404"/>
      <c r="AR548" s="1044"/>
      <c r="AS548" s="1034" t="s">
        <v>16625</v>
      </c>
      <c r="AT548" s="1034" t="s">
        <v>16628</v>
      </c>
      <c r="AU548" s="1034" t="s">
        <v>16637</v>
      </c>
      <c r="AV548" s="1034">
        <v>1.02175668</v>
      </c>
    </row>
    <row r="549" spans="1:48">
      <c r="A549" s="1030">
        <v>46036</v>
      </c>
      <c r="B549" s="1031" t="s">
        <v>215</v>
      </c>
      <c r="C549" s="1031" t="s">
        <v>16554</v>
      </c>
      <c r="D549" s="1032" t="s">
        <v>646</v>
      </c>
      <c r="E549" s="1033" t="s">
        <v>471</v>
      </c>
      <c r="F549" s="1034" t="s">
        <v>16555</v>
      </c>
      <c r="G549" s="1034">
        <v>700</v>
      </c>
      <c r="H549" s="1034" t="s">
        <v>1088</v>
      </c>
      <c r="I549" s="1035">
        <v>5</v>
      </c>
      <c r="J549" s="1038">
        <v>44</v>
      </c>
      <c r="K549" s="1036">
        <v>0</v>
      </c>
      <c r="L549" s="1037">
        <v>8121</v>
      </c>
      <c r="M549" s="1039">
        <v>7148</v>
      </c>
      <c r="N549" s="1038">
        <v>8</v>
      </c>
      <c r="O549" s="1036">
        <v>0</v>
      </c>
      <c r="P549" s="1037">
        <v>8704</v>
      </c>
      <c r="Q549" s="1039">
        <v>8331</v>
      </c>
      <c r="R549" s="1038">
        <v>22</v>
      </c>
      <c r="S549" s="1036">
        <v>0</v>
      </c>
      <c r="T549" s="1037">
        <v>8670</v>
      </c>
      <c r="U549" s="1039">
        <v>8315</v>
      </c>
      <c r="V549" s="1038">
        <v>36</v>
      </c>
      <c r="W549" s="1036">
        <v>2</v>
      </c>
      <c r="X549" s="1037">
        <v>8383</v>
      </c>
      <c r="Y549" s="1039">
        <v>8270</v>
      </c>
      <c r="Z549" s="1040">
        <v>3.2432432432432434</v>
      </c>
      <c r="AA549" s="1040">
        <v>18.333333333333332</v>
      </c>
      <c r="AB549" s="1199">
        <v>0.99703525641025637</v>
      </c>
      <c r="AC549" s="1040">
        <v>82.427499999999995</v>
      </c>
      <c r="AD549" s="1040">
        <v>2.2916666666666665</v>
      </c>
      <c r="AE549" s="1040">
        <v>2.25</v>
      </c>
      <c r="AF549" s="1041" t="s">
        <v>213</v>
      </c>
      <c r="AG549" s="1041">
        <v>0.5</v>
      </c>
      <c r="AH549" s="1042" t="s">
        <v>16297</v>
      </c>
      <c r="AI549" s="1060" t="s">
        <v>16297</v>
      </c>
      <c r="AJ549" s="1238" t="s">
        <v>16263</v>
      </c>
      <c r="AK549" s="1239" t="s">
        <v>667</v>
      </c>
      <c r="AL549" s="1060">
        <v>52</v>
      </c>
      <c r="AM549" s="1404">
        <v>46010</v>
      </c>
      <c r="AN549" s="1404">
        <v>46011</v>
      </c>
      <c r="AO549" s="1404">
        <v>46012</v>
      </c>
      <c r="AP549" s="1404">
        <v>46013</v>
      </c>
      <c r="AQ549" s="1404">
        <v>46015</v>
      </c>
      <c r="AR549" s="1044"/>
      <c r="AS549" s="1034" t="s">
        <v>16629</v>
      </c>
      <c r="AT549" s="1034" t="s">
        <v>16628</v>
      </c>
      <c r="AU549" s="1034" t="s">
        <v>16627</v>
      </c>
      <c r="AV549" s="1034">
        <v>1.49556456</v>
      </c>
    </row>
    <row r="550" spans="1:48">
      <c r="A550" s="1030">
        <v>46036</v>
      </c>
      <c r="B550" s="1031" t="s">
        <v>216</v>
      </c>
      <c r="C550" s="1031" t="s">
        <v>16649</v>
      </c>
      <c r="D550" s="1032"/>
      <c r="E550" s="1033" t="s">
        <v>783</v>
      </c>
      <c r="F550" s="1034" t="s">
        <v>16588</v>
      </c>
      <c r="G550" s="1034">
        <v>525</v>
      </c>
      <c r="H550" s="1034" t="s">
        <v>480</v>
      </c>
      <c r="I550" s="1035">
        <v>4</v>
      </c>
      <c r="J550" s="1038"/>
      <c r="K550" s="1036"/>
      <c r="L550" s="1037" t="s">
        <v>16269</v>
      </c>
      <c r="M550" s="1039"/>
      <c r="N550" s="1038"/>
      <c r="O550" s="1036"/>
      <c r="P550" s="1037" t="s">
        <v>16261</v>
      </c>
      <c r="Q550" s="1039"/>
      <c r="R550" s="1038">
        <v>20</v>
      </c>
      <c r="S550" s="1036">
        <v>0</v>
      </c>
      <c r="T550" s="1037">
        <v>6341</v>
      </c>
      <c r="U550" s="1039">
        <v>6506</v>
      </c>
      <c r="V550" s="1038"/>
      <c r="W550" s="1036"/>
      <c r="X550" s="1037" t="s">
        <v>16553</v>
      </c>
      <c r="Y550" s="1039"/>
      <c r="Z550" s="1040">
        <v>2.9690721649484537</v>
      </c>
      <c r="AA550" s="1040" t="s">
        <v>420</v>
      </c>
      <c r="AB550" s="1199" t="s">
        <v>420</v>
      </c>
      <c r="AC550" s="1040">
        <v>64.234999999999999</v>
      </c>
      <c r="AD550" s="1040" t="s">
        <v>420</v>
      </c>
      <c r="AE550" s="1040" t="s">
        <v>420</v>
      </c>
      <c r="AF550" s="1041" t="s">
        <v>213</v>
      </c>
      <c r="AG550" s="1041">
        <v>1</v>
      </c>
      <c r="AH550" s="1042" t="s">
        <v>16297</v>
      </c>
      <c r="AI550" s="1060" t="s">
        <v>16297</v>
      </c>
      <c r="AJ550" s="1238" t="s">
        <v>16263</v>
      </c>
      <c r="AK550" s="1239" t="s">
        <v>667</v>
      </c>
      <c r="AL550" s="1060">
        <v>52</v>
      </c>
      <c r="AM550" s="1404">
        <v>46031</v>
      </c>
      <c r="AN550" s="1404">
        <v>46032</v>
      </c>
      <c r="AO550" s="1404">
        <v>46033</v>
      </c>
      <c r="AP550" s="1404">
        <v>46034</v>
      </c>
      <c r="AQ550" s="1404">
        <v>46035</v>
      </c>
      <c r="AR550" s="1044"/>
      <c r="AS550" s="1034" t="s">
        <v>16625</v>
      </c>
      <c r="AT550" s="1034" t="s">
        <v>16628</v>
      </c>
      <c r="AU550" s="1034" t="s">
        <v>16630</v>
      </c>
      <c r="AV550" s="1034">
        <v>1.74821976</v>
      </c>
    </row>
    <row r="551" spans="1:48">
      <c r="A551" s="1030">
        <v>46036</v>
      </c>
      <c r="B551" s="1031" t="s">
        <v>217</v>
      </c>
      <c r="C551" s="1031" t="s">
        <v>16643</v>
      </c>
      <c r="D551" s="1032" t="s">
        <v>16644</v>
      </c>
      <c r="E551" s="1033" t="s">
        <v>738</v>
      </c>
      <c r="F551" s="1034" t="s">
        <v>16535</v>
      </c>
      <c r="G551" s="1034">
        <v>650</v>
      </c>
      <c r="H551" s="1034" t="s">
        <v>630</v>
      </c>
      <c r="I551" s="1035">
        <v>4</v>
      </c>
      <c r="J551" s="1038">
        <v>39</v>
      </c>
      <c r="K551" s="1036">
        <v>0</v>
      </c>
      <c r="L551" s="1037">
        <v>6930</v>
      </c>
      <c r="M551" s="1039">
        <v>7941</v>
      </c>
      <c r="N551" s="1038">
        <v>11</v>
      </c>
      <c r="O551" s="1036">
        <v>0</v>
      </c>
      <c r="P551" s="1037">
        <v>7065</v>
      </c>
      <c r="Q551" s="1039">
        <v>7687</v>
      </c>
      <c r="R551" s="1038">
        <v>36</v>
      </c>
      <c r="S551" s="1036">
        <v>0</v>
      </c>
      <c r="T551" s="1037">
        <v>6851</v>
      </c>
      <c r="U551" s="1039">
        <v>7707</v>
      </c>
      <c r="V551" s="1038">
        <v>48</v>
      </c>
      <c r="W551" s="1036">
        <v>0</v>
      </c>
      <c r="X551" s="1037">
        <v>6716</v>
      </c>
      <c r="Y551" s="1039">
        <v>8259</v>
      </c>
      <c r="Z551" s="1040">
        <v>2.5263157894736841</v>
      </c>
      <c r="AA551" s="1040">
        <v>44.666666666666664</v>
      </c>
      <c r="AB551" s="1199">
        <v>1</v>
      </c>
      <c r="AC551" s="1040">
        <v>73.944999999999993</v>
      </c>
      <c r="AD551" s="1040">
        <v>5.583333333333333</v>
      </c>
      <c r="AE551" s="1040">
        <v>5.583333333333333</v>
      </c>
      <c r="AF551" s="1041" t="s">
        <v>213</v>
      </c>
      <c r="AG551" s="1041">
        <v>1</v>
      </c>
      <c r="AH551" s="1042" t="s">
        <v>16259</v>
      </c>
      <c r="AI551" s="1060" t="s">
        <v>16259</v>
      </c>
      <c r="AJ551" s="1060" t="s">
        <v>16260</v>
      </c>
      <c r="AK551" s="1200" t="s">
        <v>748</v>
      </c>
      <c r="AL551" s="1060">
        <v>49</v>
      </c>
      <c r="AM551" s="1404">
        <v>46004</v>
      </c>
      <c r="AN551" s="1404">
        <v>46005</v>
      </c>
      <c r="AO551" s="1404"/>
      <c r="AP551" s="1404"/>
      <c r="AQ551" s="1404"/>
      <c r="AR551" s="1044"/>
      <c r="AS551" s="1034" t="s">
        <v>16625</v>
      </c>
      <c r="AT551" s="1034" t="s">
        <v>16628</v>
      </c>
      <c r="AU551" s="1034" t="s">
        <v>16632</v>
      </c>
      <c r="AV551" s="1034">
        <v>1.66110048</v>
      </c>
    </row>
    <row r="552" spans="1:48">
      <c r="A552" s="1030">
        <v>46036</v>
      </c>
      <c r="B552" s="1031" t="s">
        <v>218</v>
      </c>
      <c r="C552" s="1031" t="s">
        <v>16506</v>
      </c>
      <c r="D552" s="1032" t="s">
        <v>646</v>
      </c>
      <c r="E552" s="1033" t="s">
        <v>471</v>
      </c>
      <c r="F552" s="1034" t="s">
        <v>15867</v>
      </c>
      <c r="G552" s="1034">
        <v>700</v>
      </c>
      <c r="H552" s="1034" t="s">
        <v>812</v>
      </c>
      <c r="I552" s="1035">
        <v>5</v>
      </c>
      <c r="J552" s="1038">
        <v>48</v>
      </c>
      <c r="K552" s="1036">
        <v>0</v>
      </c>
      <c r="L552" s="1037">
        <v>9043</v>
      </c>
      <c r="M552" s="1039">
        <v>8773</v>
      </c>
      <c r="N552" s="1038">
        <v>36</v>
      </c>
      <c r="O552" s="1036">
        <v>0</v>
      </c>
      <c r="P552" s="1037">
        <v>8283</v>
      </c>
      <c r="Q552" s="1039">
        <v>8353</v>
      </c>
      <c r="R552" s="1038">
        <v>10</v>
      </c>
      <c r="S552" s="1036">
        <v>0</v>
      </c>
      <c r="T552" s="1037">
        <v>8952</v>
      </c>
      <c r="U552" s="1039">
        <v>8442</v>
      </c>
      <c r="V552" s="1038">
        <v>60</v>
      </c>
      <c r="W552" s="1036">
        <v>0</v>
      </c>
      <c r="X552" s="1037">
        <v>9295</v>
      </c>
      <c r="Y552" s="1039">
        <v>8831</v>
      </c>
      <c r="Z552" s="1040">
        <v>3.2432432432432434</v>
      </c>
      <c r="AA552" s="1040">
        <v>25.666666666666668</v>
      </c>
      <c r="AB552" s="1199">
        <v>1</v>
      </c>
      <c r="AC552" s="1040">
        <v>87.465000000000003</v>
      </c>
      <c r="AD552" s="1040">
        <v>3.2083333333333335</v>
      </c>
      <c r="AE552" s="1040">
        <v>3.2083333333333335</v>
      </c>
      <c r="AF552" s="1041" t="s">
        <v>213</v>
      </c>
      <c r="AG552" s="1041">
        <v>0.5</v>
      </c>
      <c r="AH552" s="1042" t="s">
        <v>16259</v>
      </c>
      <c r="AI552" s="1060" t="s">
        <v>16259</v>
      </c>
      <c r="AJ552" s="1060" t="s">
        <v>16260</v>
      </c>
      <c r="AK552" s="1200" t="s">
        <v>748</v>
      </c>
      <c r="AL552" s="1060">
        <v>50</v>
      </c>
      <c r="AM552" s="1404">
        <v>46027</v>
      </c>
      <c r="AN552" s="1404">
        <v>46028</v>
      </c>
      <c r="AO552" s="1404">
        <v>46029</v>
      </c>
      <c r="AP552" s="1404"/>
      <c r="AQ552" s="1404"/>
      <c r="AR552" s="1044"/>
      <c r="AS552" s="1034" t="s">
        <v>16629</v>
      </c>
      <c r="AT552" s="1034" t="s">
        <v>16628</v>
      </c>
      <c r="AU552" s="1034" t="s">
        <v>16627</v>
      </c>
      <c r="AV552" s="1034">
        <v>1.5869649600000002</v>
      </c>
    </row>
    <row r="553" spans="1:48">
      <c r="A553" s="1030">
        <v>46036</v>
      </c>
      <c r="B553" s="1031" t="s">
        <v>219</v>
      </c>
      <c r="C553" s="1031" t="s">
        <v>16496</v>
      </c>
      <c r="D553" s="1032"/>
      <c r="E553" s="1033" t="s">
        <v>1877</v>
      </c>
      <c r="F553" s="1034" t="s">
        <v>16497</v>
      </c>
      <c r="G553" s="1034">
        <v>500</v>
      </c>
      <c r="H553" s="1034" t="s">
        <v>1237</v>
      </c>
      <c r="I553" s="1035">
        <v>3.7</v>
      </c>
      <c r="J553" s="1038">
        <v>33</v>
      </c>
      <c r="K553" s="1036">
        <v>1</v>
      </c>
      <c r="L553" s="1037">
        <v>8989</v>
      </c>
      <c r="M553" s="1039">
        <v>8795</v>
      </c>
      <c r="N553" s="1038">
        <v>8</v>
      </c>
      <c r="O553" s="1036">
        <v>0</v>
      </c>
      <c r="P553" s="1037">
        <v>9395</v>
      </c>
      <c r="Q553" s="1039">
        <v>8981</v>
      </c>
      <c r="R553" s="1038">
        <v>5</v>
      </c>
      <c r="S553" s="1036">
        <v>0</v>
      </c>
      <c r="T553" s="1037">
        <v>9394</v>
      </c>
      <c r="U553" s="1039">
        <v>8957</v>
      </c>
      <c r="V553" s="1038">
        <v>16</v>
      </c>
      <c r="W553" s="1036">
        <v>0</v>
      </c>
      <c r="X553" s="1037">
        <v>9317</v>
      </c>
      <c r="Y553" s="1039">
        <v>8819</v>
      </c>
      <c r="Z553" s="1040">
        <v>1.5982241953385128</v>
      </c>
      <c r="AA553" s="1040">
        <v>20.666666666666668</v>
      </c>
      <c r="AB553" s="1199">
        <v>0.99699185363247866</v>
      </c>
      <c r="AC553" s="1040">
        <v>90.808750000000003</v>
      </c>
      <c r="AD553" s="1040">
        <v>2.5833333333333335</v>
      </c>
      <c r="AE553" s="1040">
        <v>2.5416666666666665</v>
      </c>
      <c r="AF553" s="1041" t="s">
        <v>213</v>
      </c>
      <c r="AG553" s="1041">
        <v>1</v>
      </c>
      <c r="AH553" s="1042" t="s">
        <v>16297</v>
      </c>
      <c r="AI553" s="1060" t="s">
        <v>16297</v>
      </c>
      <c r="AJ553" s="1238" t="s">
        <v>16263</v>
      </c>
      <c r="AK553" s="1200" t="s">
        <v>667</v>
      </c>
      <c r="AL553" s="1060">
        <v>8</v>
      </c>
      <c r="AM553" s="1406">
        <v>45953</v>
      </c>
      <c r="AN553" s="1404">
        <v>45959</v>
      </c>
      <c r="AO553" s="1404">
        <v>45960</v>
      </c>
      <c r="AP553" s="1404">
        <v>45962</v>
      </c>
      <c r="AQ553" s="1404">
        <v>45963</v>
      </c>
      <c r="AR553" s="1044"/>
      <c r="AS553" s="1034" t="s">
        <v>16625</v>
      </c>
      <c r="AT553" s="1034" t="s">
        <v>16628</v>
      </c>
      <c r="AU553" s="1034" t="s">
        <v>16627</v>
      </c>
      <c r="AV553" s="1034">
        <v>1.1768814000000001</v>
      </c>
    </row>
    <row r="554" spans="1:48">
      <c r="A554" s="1030">
        <v>46036</v>
      </c>
      <c r="B554" s="1031" t="s">
        <v>220</v>
      </c>
      <c r="C554" s="1031" t="s">
        <v>16515</v>
      </c>
      <c r="D554" s="1032"/>
      <c r="E554" s="1033" t="s">
        <v>478</v>
      </c>
      <c r="F554" s="1034" t="s">
        <v>16544</v>
      </c>
      <c r="G554" s="1034">
        <v>650</v>
      </c>
      <c r="H554" s="1034" t="s">
        <v>959</v>
      </c>
      <c r="I554" s="1035">
        <v>5</v>
      </c>
      <c r="J554" s="1038">
        <v>25</v>
      </c>
      <c r="K554" s="1036">
        <v>1</v>
      </c>
      <c r="L554" s="1037">
        <v>7960</v>
      </c>
      <c r="M554" s="1039">
        <v>9001</v>
      </c>
      <c r="N554" s="1038">
        <v>5</v>
      </c>
      <c r="O554" s="1036">
        <v>0</v>
      </c>
      <c r="P554" s="1037">
        <v>7750</v>
      </c>
      <c r="Q554" s="1039">
        <v>8634</v>
      </c>
      <c r="R554" s="1038">
        <v>23</v>
      </c>
      <c r="S554" s="1036">
        <v>0</v>
      </c>
      <c r="T554" s="1037">
        <v>7836</v>
      </c>
      <c r="U554" s="1039">
        <v>8816</v>
      </c>
      <c r="V554" s="1038">
        <v>16</v>
      </c>
      <c r="W554" s="1036">
        <v>0</v>
      </c>
      <c r="X554" s="1037">
        <v>8228</v>
      </c>
      <c r="Y554" s="1039">
        <v>8986</v>
      </c>
      <c r="Z554" s="1040">
        <v>1.5157894736842106</v>
      </c>
      <c r="AA554" s="1040">
        <v>23</v>
      </c>
      <c r="AB554" s="1199">
        <v>0.99682825854700852</v>
      </c>
      <c r="AC554" s="1040">
        <v>84.013750000000002</v>
      </c>
      <c r="AD554" s="1040">
        <v>2.875</v>
      </c>
      <c r="AE554" s="1040">
        <v>2.8333333333333335</v>
      </c>
      <c r="AF554" s="1041" t="s">
        <v>213</v>
      </c>
      <c r="AG554" s="1041">
        <v>1</v>
      </c>
      <c r="AH554" s="1042" t="s">
        <v>16273</v>
      </c>
      <c r="AI554" s="1060" t="s">
        <v>16273</v>
      </c>
      <c r="AJ554" s="1060" t="s">
        <v>16272</v>
      </c>
      <c r="AK554" s="1239" t="s">
        <v>15471</v>
      </c>
      <c r="AL554" s="1060">
        <v>54</v>
      </c>
      <c r="AM554" s="1404">
        <v>46009</v>
      </c>
      <c r="AN554" s="1404">
        <v>46010</v>
      </c>
      <c r="AO554" s="1404"/>
      <c r="AP554" s="1404"/>
      <c r="AQ554" s="1404"/>
      <c r="AR554" s="1044"/>
      <c r="AS554" s="1034" t="s">
        <v>16625</v>
      </c>
      <c r="AT554" s="1034" t="s">
        <v>16628</v>
      </c>
      <c r="AU554" s="1034" t="s">
        <v>16627</v>
      </c>
      <c r="AV554" s="1034">
        <v>1.4154636600000001</v>
      </c>
    </row>
    <row r="555" spans="1:48">
      <c r="A555" s="1030">
        <v>46036</v>
      </c>
      <c r="B555" s="1031" t="s">
        <v>221</v>
      </c>
      <c r="C555" s="1031" t="s">
        <v>16658</v>
      </c>
      <c r="D555" s="1032" t="s">
        <v>16644</v>
      </c>
      <c r="E555" s="1033" t="s">
        <v>738</v>
      </c>
      <c r="F555" s="1034" t="s">
        <v>16535</v>
      </c>
      <c r="G555" s="1034">
        <v>650</v>
      </c>
      <c r="H555" s="1034" t="s">
        <v>834</v>
      </c>
      <c r="I555" s="1035">
        <v>4</v>
      </c>
      <c r="J555" s="1038"/>
      <c r="K555" s="1036"/>
      <c r="L555" s="1037" t="s">
        <v>656</v>
      </c>
      <c r="M555" s="1039" t="s">
        <v>16274</v>
      </c>
      <c r="N555" s="1038"/>
      <c r="O555" s="1036"/>
      <c r="P555" s="1037" t="s">
        <v>645</v>
      </c>
      <c r="Q555" s="1039" t="s">
        <v>16274</v>
      </c>
      <c r="R555" s="1038"/>
      <c r="S555" s="1036"/>
      <c r="T555" s="1037" t="s">
        <v>645</v>
      </c>
      <c r="U555" s="1039" t="s">
        <v>16261</v>
      </c>
      <c r="V555" s="1038">
        <v>17</v>
      </c>
      <c r="W555" s="1036">
        <v>6</v>
      </c>
      <c r="X555" s="1037" t="s">
        <v>645</v>
      </c>
      <c r="Y555" s="1039">
        <v>7125</v>
      </c>
      <c r="Z555" s="1040">
        <v>2.5852782764811488</v>
      </c>
      <c r="AA555" s="1040" t="s">
        <v>656</v>
      </c>
      <c r="AB555" s="1199" t="s">
        <v>420</v>
      </c>
      <c r="AC555" s="1040" t="s">
        <v>420</v>
      </c>
      <c r="AD555" s="1040" t="s">
        <v>420</v>
      </c>
      <c r="AE555" s="1040" t="s">
        <v>420</v>
      </c>
      <c r="AF555" s="1041" t="s">
        <v>213</v>
      </c>
      <c r="AG555" s="1041">
        <v>2</v>
      </c>
      <c r="AH555" s="1042" t="s">
        <v>16286</v>
      </c>
      <c r="AI555" s="1060" t="s">
        <v>16286</v>
      </c>
      <c r="AJ555" s="1238" t="s">
        <v>16287</v>
      </c>
      <c r="AK555" s="1239" t="s">
        <v>643</v>
      </c>
      <c r="AL555" s="1060">
        <v>49</v>
      </c>
      <c r="AM555" s="1404">
        <v>45998</v>
      </c>
      <c r="AN555" s="1404">
        <v>45999</v>
      </c>
      <c r="AO555" s="1404">
        <v>46003</v>
      </c>
      <c r="AP555" s="1404">
        <v>46006</v>
      </c>
      <c r="AQ555" s="1404"/>
      <c r="AR555" s="1044"/>
      <c r="AS555" s="1034" t="s">
        <v>16625</v>
      </c>
      <c r="AT555" s="1034" t="s">
        <v>16626</v>
      </c>
      <c r="AU555" s="1034" t="s">
        <v>16632</v>
      </c>
      <c r="AV555" s="1034" t="s">
        <v>420</v>
      </c>
    </row>
    <row r="556" spans="1:48">
      <c r="A556" s="1030">
        <v>46036</v>
      </c>
      <c r="B556" s="1031" t="s">
        <v>222</v>
      </c>
      <c r="C556" s="1031" t="s">
        <v>16140</v>
      </c>
      <c r="D556" s="1032"/>
      <c r="E556" s="1033" t="s">
        <v>455</v>
      </c>
      <c r="F556" s="1034" t="s">
        <v>16101</v>
      </c>
      <c r="G556" s="1034">
        <v>800</v>
      </c>
      <c r="H556" s="1034" t="s">
        <v>876</v>
      </c>
      <c r="I556" s="1035">
        <v>5</v>
      </c>
      <c r="J556" s="1038">
        <v>30</v>
      </c>
      <c r="K556" s="1036">
        <v>0</v>
      </c>
      <c r="L556" s="1037">
        <v>9173</v>
      </c>
      <c r="M556" s="1039">
        <v>8624</v>
      </c>
      <c r="N556" s="1038">
        <v>9</v>
      </c>
      <c r="O556" s="1036">
        <v>0</v>
      </c>
      <c r="P556" s="1037">
        <v>9157</v>
      </c>
      <c r="Q556" s="1039">
        <v>8746</v>
      </c>
      <c r="R556" s="1038">
        <v>12</v>
      </c>
      <c r="S556" s="1036">
        <v>0</v>
      </c>
      <c r="T556" s="1037">
        <v>9164</v>
      </c>
      <c r="U556" s="1039">
        <v>8656</v>
      </c>
      <c r="V556" s="1038">
        <v>23</v>
      </c>
      <c r="W556" s="1036">
        <v>3</v>
      </c>
      <c r="X556" s="1037">
        <v>9075</v>
      </c>
      <c r="Y556" s="1039">
        <v>8497</v>
      </c>
      <c r="Z556" s="1040">
        <v>1.8701298701298701</v>
      </c>
      <c r="AA556" s="1040">
        <v>24.666666666666668</v>
      </c>
      <c r="AB556" s="1199">
        <v>0.99228766025641024</v>
      </c>
      <c r="AC556" s="1040">
        <v>88.864999999999995</v>
      </c>
      <c r="AD556" s="1040">
        <v>3.0833333333333335</v>
      </c>
      <c r="AE556" s="1040">
        <v>2.9583333333333335</v>
      </c>
      <c r="AF556" s="1041" t="s">
        <v>213</v>
      </c>
      <c r="AG556" s="1041">
        <v>1</v>
      </c>
      <c r="AH556" s="1042" t="s">
        <v>16286</v>
      </c>
      <c r="AI556" s="1060" t="s">
        <v>16286</v>
      </c>
      <c r="AJ556" s="1238" t="s">
        <v>16287</v>
      </c>
      <c r="AK556" s="1200" t="s">
        <v>643</v>
      </c>
      <c r="AL556" s="1060">
        <v>53</v>
      </c>
      <c r="AM556" s="1404">
        <v>45992</v>
      </c>
      <c r="AN556" s="1404">
        <v>45993</v>
      </c>
      <c r="AO556" s="1404">
        <v>45995</v>
      </c>
      <c r="AP556" s="1404"/>
      <c r="AQ556" s="1404"/>
      <c r="AR556" s="1044"/>
      <c r="AS556" s="1034" t="s">
        <v>16625</v>
      </c>
      <c r="AT556" s="1034" t="s">
        <v>16628</v>
      </c>
      <c r="AU556" s="1034" t="s">
        <v>16627</v>
      </c>
      <c r="AV556" s="1034">
        <v>1.8427046400000002</v>
      </c>
    </row>
    <row r="557" spans="1:48">
      <c r="A557" s="1030">
        <v>46036</v>
      </c>
      <c r="B557" s="1031" t="s">
        <v>223</v>
      </c>
      <c r="C557" s="1031" t="s">
        <v>16496</v>
      </c>
      <c r="D557" s="1032"/>
      <c r="E557" s="1033" t="s">
        <v>1877</v>
      </c>
      <c r="F557" s="1034" t="s">
        <v>16497</v>
      </c>
      <c r="G557" s="1034">
        <v>500</v>
      </c>
      <c r="H557" s="1034" t="s">
        <v>1237</v>
      </c>
      <c r="I557" s="1035">
        <v>3.7</v>
      </c>
      <c r="J557" s="1038">
        <v>7</v>
      </c>
      <c r="K557" s="1036">
        <v>0</v>
      </c>
      <c r="L557" s="1037">
        <v>8750</v>
      </c>
      <c r="M557" s="1039">
        <v>8660</v>
      </c>
      <c r="N557" s="1038">
        <v>12</v>
      </c>
      <c r="O557" s="1036">
        <v>0</v>
      </c>
      <c r="P557" s="1037">
        <v>8958</v>
      </c>
      <c r="Q557" s="1039">
        <v>8764</v>
      </c>
      <c r="R557" s="1038">
        <v>2</v>
      </c>
      <c r="S557" s="1036">
        <v>0</v>
      </c>
      <c r="T557" s="1037">
        <v>9047</v>
      </c>
      <c r="U557" s="1039">
        <v>8734</v>
      </c>
      <c r="V557" s="1038">
        <v>13</v>
      </c>
      <c r="W557" s="1036">
        <v>0</v>
      </c>
      <c r="X557" s="1037">
        <v>8970</v>
      </c>
      <c r="Y557" s="1039">
        <v>8941</v>
      </c>
      <c r="Z557" s="1040">
        <v>1.5982241953385128</v>
      </c>
      <c r="AA557" s="1040">
        <v>11.333333333333334</v>
      </c>
      <c r="AB557" s="1199">
        <v>1</v>
      </c>
      <c r="AC557" s="1040">
        <v>88.53</v>
      </c>
      <c r="AD557" s="1040">
        <v>1.4166666666666667</v>
      </c>
      <c r="AE557" s="1040">
        <v>1.4166666666666667</v>
      </c>
      <c r="AF557" s="1041" t="s">
        <v>213</v>
      </c>
      <c r="AG557" s="1041">
        <v>1</v>
      </c>
      <c r="AH557" s="1042" t="s">
        <v>16259</v>
      </c>
      <c r="AI557" s="1060" t="s">
        <v>16259</v>
      </c>
      <c r="AJ557" s="1060" t="s">
        <v>16260</v>
      </c>
      <c r="AK557" s="1200" t="s">
        <v>748</v>
      </c>
      <c r="AL557" s="1060">
        <v>8</v>
      </c>
      <c r="AM557" s="1406">
        <v>45960</v>
      </c>
      <c r="AN557" s="1404">
        <v>45961</v>
      </c>
      <c r="AO557" s="1404">
        <v>45963</v>
      </c>
      <c r="AP557" s="1404">
        <v>45964</v>
      </c>
      <c r="AQ557" s="1404">
        <v>45965</v>
      </c>
      <c r="AR557" s="1044"/>
      <c r="AS557" s="1034" t="s">
        <v>16625</v>
      </c>
      <c r="AT557" s="1034" t="s">
        <v>16628</v>
      </c>
      <c r="AU557" s="1034" t="s">
        <v>16627</v>
      </c>
      <c r="AV557" s="1034">
        <v>1.1473488000000001</v>
      </c>
    </row>
    <row r="558" spans="1:48">
      <c r="A558" s="1030">
        <v>46036</v>
      </c>
      <c r="B558" s="1031" t="s">
        <v>224</v>
      </c>
      <c r="C558" s="1031" t="s">
        <v>16511</v>
      </c>
      <c r="D558" s="1032" t="s">
        <v>646</v>
      </c>
      <c r="E558" s="1033" t="s">
        <v>471</v>
      </c>
      <c r="F558" s="1034" t="s">
        <v>15867</v>
      </c>
      <c r="G558" s="1034">
        <v>700</v>
      </c>
      <c r="H558" s="1034" t="s">
        <v>879</v>
      </c>
      <c r="I558" s="1035">
        <v>5</v>
      </c>
      <c r="J558" s="1038">
        <v>34</v>
      </c>
      <c r="K558" s="1036">
        <v>0</v>
      </c>
      <c r="L558" s="1037">
        <v>8305</v>
      </c>
      <c r="M558" s="1039">
        <v>8715</v>
      </c>
      <c r="N558" s="1038">
        <v>18</v>
      </c>
      <c r="O558" s="1036">
        <v>0</v>
      </c>
      <c r="P558" s="1037">
        <v>8315</v>
      </c>
      <c r="Q558" s="1039">
        <v>7900</v>
      </c>
      <c r="R558" s="1038">
        <v>38</v>
      </c>
      <c r="S558" s="1036">
        <v>0</v>
      </c>
      <c r="T558" s="1037">
        <v>8174</v>
      </c>
      <c r="U558" s="1039">
        <v>7639</v>
      </c>
      <c r="V558" s="1038">
        <v>42</v>
      </c>
      <c r="W558" s="1036">
        <v>1</v>
      </c>
      <c r="X558" s="1037">
        <v>8544</v>
      </c>
      <c r="Y558" s="1039">
        <v>8866</v>
      </c>
      <c r="Z558" s="1040">
        <v>3.2727272727272729</v>
      </c>
      <c r="AA558" s="1040">
        <v>22</v>
      </c>
      <c r="AB558" s="1199">
        <v>0.99853098290598286</v>
      </c>
      <c r="AC558" s="1040">
        <v>83.072500000000005</v>
      </c>
      <c r="AD558" s="1040">
        <v>2.75</v>
      </c>
      <c r="AE558" s="1040">
        <v>2.7291666666666665</v>
      </c>
      <c r="AF558" s="1041" t="s">
        <v>213</v>
      </c>
      <c r="AG558" s="1041">
        <v>0.5</v>
      </c>
      <c r="AH558" s="1042" t="s">
        <v>16259</v>
      </c>
      <c r="AI558" s="1060" t="s">
        <v>16259</v>
      </c>
      <c r="AJ558" s="1060" t="s">
        <v>16260</v>
      </c>
      <c r="AK558" s="1200" t="s">
        <v>748</v>
      </c>
      <c r="AL558" s="1060">
        <v>50</v>
      </c>
      <c r="AM558" s="1404">
        <v>46024</v>
      </c>
      <c r="AN558" s="1404">
        <v>46027</v>
      </c>
      <c r="AO558" s="1404">
        <v>46028</v>
      </c>
      <c r="AP558" s="1404"/>
      <c r="AQ558" s="1404"/>
      <c r="AR558" s="1044"/>
      <c r="AS558" s="1034" t="s">
        <v>16629</v>
      </c>
      <c r="AT558" s="1034" t="s">
        <v>16628</v>
      </c>
      <c r="AU558" s="1034" t="s">
        <v>16627</v>
      </c>
      <c r="AV558" s="1034">
        <v>1.5072674400000001</v>
      </c>
    </row>
    <row r="559" spans="1:48">
      <c r="A559" s="1030">
        <v>46036</v>
      </c>
      <c r="B559" s="1031" t="s">
        <v>225</v>
      </c>
      <c r="C559" s="1031" t="s">
        <v>16645</v>
      </c>
      <c r="D559" s="1032"/>
      <c r="E559" s="1033" t="s">
        <v>210</v>
      </c>
      <c r="F559" s="1034" t="s">
        <v>16492</v>
      </c>
      <c r="G559" s="1034">
        <v>650</v>
      </c>
      <c r="H559" s="1034" t="s">
        <v>629</v>
      </c>
      <c r="I559" s="1035">
        <v>5</v>
      </c>
      <c r="J559" s="1038">
        <v>13</v>
      </c>
      <c r="K559" s="1036">
        <v>2</v>
      </c>
      <c r="L559" s="1037">
        <v>8423</v>
      </c>
      <c r="M559" s="1039"/>
      <c r="N559" s="1038">
        <v>7</v>
      </c>
      <c r="O559" s="1036">
        <v>0</v>
      </c>
      <c r="P559" s="1037">
        <v>8519</v>
      </c>
      <c r="Q559" s="1039"/>
      <c r="R559" s="1038">
        <v>5</v>
      </c>
      <c r="S559" s="1036">
        <v>0</v>
      </c>
      <c r="T559" s="1037">
        <v>8569</v>
      </c>
      <c r="U559" s="1039"/>
      <c r="V559" s="1038">
        <v>14</v>
      </c>
      <c r="W559" s="1036">
        <v>0</v>
      </c>
      <c r="X559" s="1037">
        <v>8752</v>
      </c>
      <c r="Y559" s="1039"/>
      <c r="Z559" s="1040">
        <v>3.0638297872340425</v>
      </c>
      <c r="AA559" s="1040">
        <v>26</v>
      </c>
      <c r="AB559" s="1199">
        <v>0.99686164529914534</v>
      </c>
      <c r="AC559" s="1040">
        <v>85.657499999999999</v>
      </c>
      <c r="AD559" s="1040">
        <v>3.25</v>
      </c>
      <c r="AE559" s="1040">
        <v>3.0833333333333335</v>
      </c>
      <c r="AF559" s="1041" t="s">
        <v>213</v>
      </c>
      <c r="AG559" s="1041">
        <v>2</v>
      </c>
      <c r="AH559" s="1042" t="s">
        <v>16273</v>
      </c>
      <c r="AI559" s="1060" t="s">
        <v>16273</v>
      </c>
      <c r="AJ559" s="1060" t="s">
        <v>16272</v>
      </c>
      <c r="AK559" s="1200" t="s">
        <v>15471</v>
      </c>
      <c r="AL559" s="1060">
        <v>50</v>
      </c>
      <c r="AM559" s="1404">
        <v>46021</v>
      </c>
      <c r="AN559" s="1404">
        <v>46022</v>
      </c>
      <c r="AO559" s="1404">
        <v>46023</v>
      </c>
      <c r="AP559" s="1404"/>
      <c r="AQ559" s="1404"/>
      <c r="AR559" s="1044"/>
      <c r="AS559" s="1034" t="s">
        <v>16625</v>
      </c>
      <c r="AT559" s="1034" t="s">
        <v>16626</v>
      </c>
      <c r="AU559" s="1034" t="s">
        <v>16630</v>
      </c>
      <c r="AV559" s="1034">
        <v>1.44315756</v>
      </c>
    </row>
    <row r="560" spans="1:48">
      <c r="A560" s="1030">
        <v>46036</v>
      </c>
      <c r="B560" s="1031" t="s">
        <v>225</v>
      </c>
      <c r="C560" s="1031" t="s">
        <v>16646</v>
      </c>
      <c r="D560" s="1032"/>
      <c r="E560" s="1033" t="s">
        <v>210</v>
      </c>
      <c r="F560" s="1034" t="s">
        <v>16492</v>
      </c>
      <c r="G560" s="1034">
        <v>670</v>
      </c>
      <c r="H560" s="1034" t="s">
        <v>16586</v>
      </c>
      <c r="I560" s="1035">
        <v>5</v>
      </c>
      <c r="J560" s="1038">
        <v>13</v>
      </c>
      <c r="K560" s="1036">
        <v>4</v>
      </c>
      <c r="L560" s="1037"/>
      <c r="M560" s="1039">
        <v>9148</v>
      </c>
      <c r="N560" s="1038"/>
      <c r="O560" s="1036"/>
      <c r="P560" s="1037"/>
      <c r="Q560" s="1039"/>
      <c r="R560" s="1038">
        <v>6</v>
      </c>
      <c r="S560" s="1036">
        <v>0</v>
      </c>
      <c r="T560" s="1037">
        <v>9175</v>
      </c>
      <c r="U560" s="1039"/>
      <c r="V560" s="1038">
        <v>11</v>
      </c>
      <c r="W560" s="1036">
        <v>0</v>
      </c>
      <c r="X560" s="1037"/>
      <c r="Y560" s="1039">
        <v>9330</v>
      </c>
      <c r="Z560" s="1040">
        <v>3.1236442516268981</v>
      </c>
      <c r="AA560" s="1040">
        <v>20</v>
      </c>
      <c r="AB560" s="1199">
        <v>0.9938434829059829</v>
      </c>
      <c r="AC560" s="1040">
        <v>92.176666666666662</v>
      </c>
      <c r="AD560" s="1040">
        <v>2.5</v>
      </c>
      <c r="AE560" s="1040">
        <v>2.1666666666666665</v>
      </c>
      <c r="AF560" s="1041" t="s">
        <v>213</v>
      </c>
      <c r="AG560" s="1041">
        <v>2</v>
      </c>
      <c r="AH560" s="1042" t="s">
        <v>16273</v>
      </c>
      <c r="AI560" s="1060" t="s">
        <v>16273</v>
      </c>
      <c r="AJ560" s="1060" t="s">
        <v>16272</v>
      </c>
      <c r="AK560" s="1200" t="s">
        <v>15471</v>
      </c>
      <c r="AL560" s="1060">
        <v>50</v>
      </c>
      <c r="AM560" s="1404">
        <v>46021</v>
      </c>
      <c r="AN560" s="1404">
        <v>46022</v>
      </c>
      <c r="AO560" s="1404">
        <v>46023</v>
      </c>
      <c r="AP560" s="1404"/>
      <c r="AQ560" s="1404"/>
      <c r="AR560" s="1044"/>
      <c r="AS560" s="1034" t="s">
        <v>16625</v>
      </c>
      <c r="AT560" s="1034" t="s">
        <v>16626</v>
      </c>
      <c r="AU560" s="1034" t="s">
        <v>16630</v>
      </c>
      <c r="AV560" s="1034">
        <v>1.6007768640000002</v>
      </c>
    </row>
    <row r="561" spans="1:48">
      <c r="A561" s="1030">
        <v>46036</v>
      </c>
      <c r="B561" s="1031" t="s">
        <v>226</v>
      </c>
      <c r="C561" s="1031" t="s">
        <v>16591</v>
      </c>
      <c r="D561" s="1032" t="s">
        <v>16644</v>
      </c>
      <c r="E561" s="1033" t="s">
        <v>738</v>
      </c>
      <c r="F561" s="1034" t="s">
        <v>16535</v>
      </c>
      <c r="G561" s="1034">
        <v>650</v>
      </c>
      <c r="H561" s="1034" t="s">
        <v>977</v>
      </c>
      <c r="I561" s="1035">
        <v>4</v>
      </c>
      <c r="J561" s="1038">
        <v>12</v>
      </c>
      <c r="K561" s="1036">
        <v>1</v>
      </c>
      <c r="L561" s="1037">
        <v>8536</v>
      </c>
      <c r="M561" s="1039">
        <v>9393</v>
      </c>
      <c r="N561" s="1038">
        <v>11</v>
      </c>
      <c r="O561" s="1036">
        <v>0</v>
      </c>
      <c r="P561" s="1037">
        <v>7295</v>
      </c>
      <c r="Q561" s="1039">
        <v>9285</v>
      </c>
      <c r="R561" s="1038">
        <v>30</v>
      </c>
      <c r="S561" s="1036">
        <v>0</v>
      </c>
      <c r="T561" s="1037">
        <v>7519</v>
      </c>
      <c r="U561" s="1039">
        <v>9457</v>
      </c>
      <c r="V561" s="1038">
        <v>21</v>
      </c>
      <c r="W561" s="1036">
        <v>0</v>
      </c>
      <c r="X561" s="1037">
        <v>8786</v>
      </c>
      <c r="Y561" s="1039">
        <v>9364</v>
      </c>
      <c r="Z561" s="1040">
        <v>2.5263157894736841</v>
      </c>
      <c r="AA561" s="1040">
        <v>24.666666666666668</v>
      </c>
      <c r="AB561" s="1199">
        <v>0.99809695512820518</v>
      </c>
      <c r="AC561" s="1040">
        <v>87.043750000000003</v>
      </c>
      <c r="AD561" s="1040">
        <v>3.0833333333333335</v>
      </c>
      <c r="AE561" s="1040">
        <v>3.0416666666666665</v>
      </c>
      <c r="AF561" s="1041" t="s">
        <v>213</v>
      </c>
      <c r="AG561" s="1041">
        <v>1</v>
      </c>
      <c r="AH561" s="1042" t="s">
        <v>16273</v>
      </c>
      <c r="AI561" s="1060" t="s">
        <v>16273</v>
      </c>
      <c r="AJ561" s="1060" t="s">
        <v>16272</v>
      </c>
      <c r="AK561" s="1200" t="s">
        <v>15471</v>
      </c>
      <c r="AL561" s="1060">
        <v>49</v>
      </c>
      <c r="AM561" s="1404">
        <v>46003</v>
      </c>
      <c r="AN561" s="1404">
        <v>46004</v>
      </c>
      <c r="AO561" s="1404">
        <v>46006</v>
      </c>
      <c r="AP561" s="1404"/>
      <c r="AQ561" s="1404"/>
      <c r="AR561" s="1044"/>
      <c r="AS561" s="1034" t="s">
        <v>16625</v>
      </c>
      <c r="AT561" s="1034" t="s">
        <v>16628</v>
      </c>
      <c r="AU561" s="1034" t="s">
        <v>16632</v>
      </c>
      <c r="AV561" s="1034">
        <v>1.9553508000000002</v>
      </c>
    </row>
    <row r="562" spans="1:48">
      <c r="A562" s="1030">
        <v>46036</v>
      </c>
      <c r="B562" s="1031" t="s">
        <v>227</v>
      </c>
      <c r="C562" s="1031" t="s">
        <v>16648</v>
      </c>
      <c r="D562" s="1032"/>
      <c r="E562" s="1033" t="s">
        <v>299</v>
      </c>
      <c r="F562" s="1034" t="s">
        <v>16581</v>
      </c>
      <c r="G562" s="1034">
        <v>700</v>
      </c>
      <c r="H562" s="1034" t="s">
        <v>16053</v>
      </c>
      <c r="I562" s="1035">
        <v>5</v>
      </c>
      <c r="J562" s="1038">
        <v>15</v>
      </c>
      <c r="K562" s="1036">
        <v>0</v>
      </c>
      <c r="L562" s="1037">
        <v>8533</v>
      </c>
      <c r="M562" s="1039">
        <v>9120</v>
      </c>
      <c r="N562" s="1038">
        <v>24</v>
      </c>
      <c r="O562" s="1036">
        <v>0</v>
      </c>
      <c r="P562" s="1037">
        <v>8370</v>
      </c>
      <c r="Q562" s="1039">
        <v>9367</v>
      </c>
      <c r="R562" s="1038">
        <v>15</v>
      </c>
      <c r="S562" s="1036">
        <v>0</v>
      </c>
      <c r="T562" s="1037">
        <v>8447</v>
      </c>
      <c r="U562" s="1039">
        <v>9326</v>
      </c>
      <c r="V562" s="1038">
        <v>19</v>
      </c>
      <c r="W562" s="1036">
        <v>1</v>
      </c>
      <c r="X562" s="1037">
        <v>8582</v>
      </c>
      <c r="Y562" s="1039">
        <v>9223</v>
      </c>
      <c r="Z562" s="1040">
        <v>2.2187981510015407</v>
      </c>
      <c r="AA562" s="1040">
        <v>24.333333333333332</v>
      </c>
      <c r="AB562" s="1199">
        <v>0.99783319978632479</v>
      </c>
      <c r="AC562" s="1040">
        <v>88.71</v>
      </c>
      <c r="AD562" s="1040">
        <v>3.0416666666666665</v>
      </c>
      <c r="AE562" s="1040">
        <v>3</v>
      </c>
      <c r="AF562" s="1041" t="s">
        <v>213</v>
      </c>
      <c r="AG562" s="1041">
        <v>1</v>
      </c>
      <c r="AH562" s="1042" t="s">
        <v>16286</v>
      </c>
      <c r="AI562" s="1060" t="s">
        <v>16286</v>
      </c>
      <c r="AJ562" s="1238" t="s">
        <v>16287</v>
      </c>
      <c r="AK562" s="1200" t="s">
        <v>643</v>
      </c>
      <c r="AL562" s="1060">
        <v>50</v>
      </c>
      <c r="AM562" s="1404">
        <v>46015</v>
      </c>
      <c r="AN562" s="1404">
        <v>46016</v>
      </c>
      <c r="AO562" s="1404"/>
      <c r="AP562" s="1404"/>
      <c r="AQ562" s="1404"/>
      <c r="AR562" s="1044"/>
      <c r="AS562" s="1034" t="s">
        <v>16625</v>
      </c>
      <c r="AT562" s="1034" t="s">
        <v>16628</v>
      </c>
      <c r="AU562" s="1034" t="s">
        <v>16632</v>
      </c>
      <c r="AV562" s="1034">
        <v>2.1460723199999996</v>
      </c>
    </row>
    <row r="563" spans="1:48">
      <c r="A563" s="1030">
        <v>46036</v>
      </c>
      <c r="B563" s="1031" t="s">
        <v>228</v>
      </c>
      <c r="C563" s="1031" t="s">
        <v>16577</v>
      </c>
      <c r="D563" s="1032"/>
      <c r="E563" s="1033" t="s">
        <v>1877</v>
      </c>
      <c r="F563" s="1034" t="s">
        <v>16497</v>
      </c>
      <c r="G563" s="1034">
        <v>500</v>
      </c>
      <c r="H563" s="1034" t="s">
        <v>634</v>
      </c>
      <c r="I563" s="1035">
        <v>3.7</v>
      </c>
      <c r="J563" s="1038">
        <v>20</v>
      </c>
      <c r="K563" s="1036">
        <v>0</v>
      </c>
      <c r="L563" s="1037">
        <v>8569</v>
      </c>
      <c r="M563" s="1039">
        <v>8867</v>
      </c>
      <c r="N563" s="1038">
        <v>5</v>
      </c>
      <c r="O563" s="1036">
        <v>0</v>
      </c>
      <c r="P563" s="1037">
        <v>8969</v>
      </c>
      <c r="Q563" s="1039">
        <v>9056</v>
      </c>
      <c r="R563" s="1038">
        <v>10</v>
      </c>
      <c r="S563" s="1036">
        <v>2</v>
      </c>
      <c r="T563" s="1037">
        <v>8904</v>
      </c>
      <c r="U563" s="1039">
        <v>9060</v>
      </c>
      <c r="V563" s="1038">
        <v>21</v>
      </c>
      <c r="W563" s="1036">
        <v>5</v>
      </c>
      <c r="X563" s="1037">
        <v>8630</v>
      </c>
      <c r="Y563" s="1039">
        <v>9113</v>
      </c>
      <c r="Z563" s="1040">
        <v>1.6089385474860336</v>
      </c>
      <c r="AA563" s="1040">
        <v>18.666666666666668</v>
      </c>
      <c r="AB563" s="1199">
        <v>0.97908319978632474</v>
      </c>
      <c r="AC563" s="1040">
        <v>88.96</v>
      </c>
      <c r="AD563" s="1040">
        <v>2.3333333333333335</v>
      </c>
      <c r="AE563" s="1040">
        <v>2.0416666666666665</v>
      </c>
      <c r="AF563" s="1041" t="s">
        <v>213</v>
      </c>
      <c r="AG563" s="1041">
        <v>1</v>
      </c>
      <c r="AH563" s="1042" t="s">
        <v>16286</v>
      </c>
      <c r="AI563" s="1060" t="s">
        <v>16286</v>
      </c>
      <c r="AJ563" s="1238" t="s">
        <v>16287</v>
      </c>
      <c r="AK563" s="1200" t="s">
        <v>643</v>
      </c>
      <c r="AL563" s="1203">
        <v>8</v>
      </c>
      <c r="AM563" s="1404">
        <v>45962</v>
      </c>
      <c r="AN563" s="1404">
        <v>45963</v>
      </c>
      <c r="AO563" s="1404" t="s">
        <v>16660</v>
      </c>
      <c r="AP563" s="1404"/>
      <c r="AQ563" s="1404"/>
      <c r="AR563" s="1044"/>
      <c r="AS563" s="1034" t="s">
        <v>16625</v>
      </c>
      <c r="AT563" s="1034" t="s">
        <v>16628</v>
      </c>
      <c r="AU563" s="1034" t="s">
        <v>16627</v>
      </c>
      <c r="AV563" s="1034">
        <v>1.1529216</v>
      </c>
    </row>
    <row r="564" spans="1:48">
      <c r="A564" s="1030">
        <v>46036</v>
      </c>
      <c r="B564" s="1031" t="s">
        <v>229</v>
      </c>
      <c r="C564" s="1031" t="s">
        <v>16571</v>
      </c>
      <c r="D564" s="1032"/>
      <c r="E564" s="1033" t="s">
        <v>829</v>
      </c>
      <c r="F564" s="1034" t="s">
        <v>16573</v>
      </c>
      <c r="G564" s="1034">
        <v>670</v>
      </c>
      <c r="H564" s="1034" t="s">
        <v>699</v>
      </c>
      <c r="I564" s="1035">
        <v>5</v>
      </c>
      <c r="J564" s="1038">
        <v>32</v>
      </c>
      <c r="K564" s="1036">
        <v>0</v>
      </c>
      <c r="L564" s="1037">
        <v>8639</v>
      </c>
      <c r="M564" s="1039">
        <v>9259</v>
      </c>
      <c r="N564" s="1038">
        <v>6</v>
      </c>
      <c r="O564" s="1036">
        <v>0</v>
      </c>
      <c r="P564" s="1037">
        <v>8663</v>
      </c>
      <c r="Q564" s="1039">
        <v>9672</v>
      </c>
      <c r="R564" s="1038">
        <v>4</v>
      </c>
      <c r="S564" s="1036">
        <v>0</v>
      </c>
      <c r="T564" s="1037">
        <v>8770</v>
      </c>
      <c r="U564" s="1039">
        <v>9658</v>
      </c>
      <c r="V564" s="1038">
        <v>6</v>
      </c>
      <c r="W564" s="1036">
        <v>1</v>
      </c>
      <c r="X564" s="1037">
        <v>8838</v>
      </c>
      <c r="Y564" s="1039">
        <v>9583</v>
      </c>
      <c r="Z564" s="1040">
        <v>3.1236442516268981</v>
      </c>
      <c r="AA564" s="1040">
        <v>16</v>
      </c>
      <c r="AB564" s="1199">
        <v>0.9984608707264957</v>
      </c>
      <c r="AC564" s="1040">
        <v>91.352500000000006</v>
      </c>
      <c r="AD564" s="1040">
        <v>2</v>
      </c>
      <c r="AE564" s="1040">
        <v>1.9583333333333333</v>
      </c>
      <c r="AF564" s="1041" t="s">
        <v>213</v>
      </c>
      <c r="AG564" s="1041">
        <v>1</v>
      </c>
      <c r="AH564" s="1042" t="s">
        <v>16286</v>
      </c>
      <c r="AI564" s="1060" t="s">
        <v>16286</v>
      </c>
      <c r="AJ564" s="1238" t="s">
        <v>16287</v>
      </c>
      <c r="AK564" s="1200" t="s">
        <v>643</v>
      </c>
      <c r="AL564" s="1060">
        <v>51</v>
      </c>
      <c r="AM564" s="1404">
        <v>46023</v>
      </c>
      <c r="AN564" s="1404">
        <v>46024</v>
      </c>
      <c r="AO564" s="1404">
        <v>46025</v>
      </c>
      <c r="AP564" s="1404"/>
      <c r="AQ564" s="1404"/>
      <c r="AR564" s="1044"/>
      <c r="AS564" s="1034" t="s">
        <v>16625</v>
      </c>
      <c r="AT564" s="1034" t="s">
        <v>16628</v>
      </c>
      <c r="AU564" s="1034" t="s">
        <v>16630</v>
      </c>
      <c r="AV564" s="1034">
        <v>3.1729281120000001</v>
      </c>
    </row>
    <row r="565" spans="1:48">
      <c r="A565" s="1030">
        <v>46036</v>
      </c>
      <c r="B565" s="1031" t="s">
        <v>230</v>
      </c>
      <c r="C565" s="1031" t="s">
        <v>16575</v>
      </c>
      <c r="D565" s="1032"/>
      <c r="E565" s="1033" t="s">
        <v>7355</v>
      </c>
      <c r="F565" s="1034" t="s">
        <v>16576</v>
      </c>
      <c r="G565" s="1034">
        <v>650</v>
      </c>
      <c r="H565" s="1034" t="s">
        <v>459</v>
      </c>
      <c r="I565" s="1035">
        <v>4</v>
      </c>
      <c r="J565" s="1038"/>
      <c r="K565" s="1036"/>
      <c r="L565" s="1037" t="s">
        <v>127</v>
      </c>
      <c r="M565" s="1039" t="s">
        <v>645</v>
      </c>
      <c r="N565" s="1038"/>
      <c r="O565" s="1036"/>
      <c r="P565" s="1037" t="s">
        <v>127</v>
      </c>
      <c r="Q565" s="1039" t="s">
        <v>645</v>
      </c>
      <c r="R565" s="1038"/>
      <c r="S565" s="1036"/>
      <c r="T565" s="1037" t="s">
        <v>645</v>
      </c>
      <c r="U565" s="1039"/>
      <c r="V565" s="1038"/>
      <c r="W565" s="1036"/>
      <c r="X565" s="1037" t="s">
        <v>645</v>
      </c>
      <c r="Y565" s="1039"/>
      <c r="Z565" s="1040">
        <v>7.5</v>
      </c>
      <c r="AA565" s="1040" t="s">
        <v>127</v>
      </c>
      <c r="AB565" s="1199" t="s">
        <v>420</v>
      </c>
      <c r="AC565" s="1040" t="s">
        <v>420</v>
      </c>
      <c r="AD565" s="1040" t="s">
        <v>420</v>
      </c>
      <c r="AE565" s="1040" t="s">
        <v>420</v>
      </c>
      <c r="AF565" s="1041" t="s">
        <v>213</v>
      </c>
      <c r="AG565" s="1041">
        <v>0.5</v>
      </c>
      <c r="AH565" s="1042" t="s">
        <v>16259</v>
      </c>
      <c r="AI565" s="1060" t="s">
        <v>16259</v>
      </c>
      <c r="AJ565" s="1060" t="s">
        <v>16260</v>
      </c>
      <c r="AK565" s="1200" t="s">
        <v>748</v>
      </c>
      <c r="AL565" s="1060">
        <v>52</v>
      </c>
      <c r="AM565" s="1404">
        <v>46026</v>
      </c>
      <c r="AN565" s="1404">
        <v>46027</v>
      </c>
      <c r="AO565" s="1404"/>
      <c r="AP565" s="1404"/>
      <c r="AQ565" s="1404"/>
      <c r="AR565" s="1044"/>
      <c r="AS565" s="1034" t="s">
        <v>16629</v>
      </c>
      <c r="AT565" s="1034" t="s">
        <v>16628</v>
      </c>
      <c r="AU565" s="1034" t="s">
        <v>16630</v>
      </c>
      <c r="AV565" s="1034" t="s">
        <v>420</v>
      </c>
    </row>
    <row r="566" spans="1:48">
      <c r="A566" s="1030">
        <v>46036</v>
      </c>
      <c r="B566" s="1031" t="s">
        <v>231</v>
      </c>
      <c r="C566" s="1031" t="s">
        <v>16642</v>
      </c>
      <c r="D566" s="1032" t="s">
        <v>16291</v>
      </c>
      <c r="E566" s="1033" t="s">
        <v>473</v>
      </c>
      <c r="F566" s="1034" t="s">
        <v>16538</v>
      </c>
      <c r="G566" s="1034">
        <v>600</v>
      </c>
      <c r="H566" s="1034" t="s">
        <v>16152</v>
      </c>
      <c r="I566" s="1035">
        <v>5.5</v>
      </c>
      <c r="J566" s="1038">
        <v>20</v>
      </c>
      <c r="K566" s="1036">
        <v>1</v>
      </c>
      <c r="L566" s="1037">
        <v>5840</v>
      </c>
      <c r="M566" s="1039"/>
      <c r="N566" s="1038">
        <v>8</v>
      </c>
      <c r="O566" s="1036">
        <v>2</v>
      </c>
      <c r="P566" s="1037">
        <v>6020</v>
      </c>
      <c r="Q566" s="1039"/>
      <c r="R566" s="1038">
        <v>14</v>
      </c>
      <c r="S566" s="1036">
        <v>5</v>
      </c>
      <c r="T566" s="1037">
        <v>5590</v>
      </c>
      <c r="U566" s="1039"/>
      <c r="V566" s="1038">
        <v>35</v>
      </c>
      <c r="W566" s="1036">
        <v>7</v>
      </c>
      <c r="X566" s="1037">
        <v>6080</v>
      </c>
      <c r="Y566" s="1039"/>
      <c r="Z566" s="1040">
        <v>5.070422535211268</v>
      </c>
      <c r="AA566" s="1040">
        <v>25.666666666666668</v>
      </c>
      <c r="AB566" s="1199">
        <v>0.98577724358974361</v>
      </c>
      <c r="AC566" s="1040">
        <v>58.825000000000003</v>
      </c>
      <c r="AD566" s="1040">
        <v>3.2083333333333335</v>
      </c>
      <c r="AE566" s="1040">
        <v>2.5833333333333335</v>
      </c>
      <c r="AF566" s="1041" t="s">
        <v>232</v>
      </c>
      <c r="AG566" s="1041">
        <v>1</v>
      </c>
      <c r="AH566" s="1042" t="s">
        <v>16273</v>
      </c>
      <c r="AI566" s="1060" t="s">
        <v>16273</v>
      </c>
      <c r="AJ566" s="1060" t="s">
        <v>16272</v>
      </c>
      <c r="AK566" s="1200" t="s">
        <v>15471</v>
      </c>
      <c r="AL566" s="1060">
        <v>55</v>
      </c>
      <c r="AM566" s="1404">
        <v>46029</v>
      </c>
      <c r="AN566" s="1404">
        <v>46030</v>
      </c>
      <c r="AO566" s="1404">
        <v>46031</v>
      </c>
      <c r="AP566" s="1404">
        <v>46032</v>
      </c>
      <c r="AQ566" s="1404">
        <v>46033</v>
      </c>
      <c r="AR566" s="1044"/>
      <c r="AS566" s="1034" t="s">
        <v>16629</v>
      </c>
      <c r="AT566" s="1034" t="s">
        <v>16628</v>
      </c>
      <c r="AU566" s="1034" t="s">
        <v>16630</v>
      </c>
      <c r="AV566" s="1034">
        <v>3.6593856000000002</v>
      </c>
    </row>
    <row r="567" spans="1:48">
      <c r="A567" s="1030">
        <v>46036</v>
      </c>
      <c r="B567" s="1031" t="s">
        <v>233</v>
      </c>
      <c r="C567" s="1031" t="s">
        <v>645</v>
      </c>
      <c r="D567" s="1032"/>
      <c r="E567" s="1033" t="s">
        <v>420</v>
      </c>
      <c r="F567" s="1034" t="s">
        <v>420</v>
      </c>
      <c r="G567" s="1034" t="s">
        <v>420</v>
      </c>
      <c r="H567" s="1034" t="s">
        <v>420</v>
      </c>
      <c r="I567" s="1035" t="s">
        <v>420</v>
      </c>
      <c r="J567" s="1038"/>
      <c r="K567" s="1036"/>
      <c r="L567" s="1037" t="s">
        <v>645</v>
      </c>
      <c r="M567" s="1039"/>
      <c r="N567" s="1038"/>
      <c r="O567" s="1036"/>
      <c r="P567" s="1037" t="s">
        <v>645</v>
      </c>
      <c r="Q567" s="1039"/>
      <c r="R567" s="1038"/>
      <c r="S567" s="1036"/>
      <c r="T567" s="1037" t="s">
        <v>645</v>
      </c>
      <c r="U567" s="1039"/>
      <c r="V567" s="1038"/>
      <c r="W567" s="1036"/>
      <c r="X567" s="1037" t="s">
        <v>645</v>
      </c>
      <c r="Y567" s="1039"/>
      <c r="Z567" s="1040" t="s">
        <v>420</v>
      </c>
      <c r="AA567" s="1040" t="s">
        <v>645</v>
      </c>
      <c r="AB567" s="1199" t="s">
        <v>420</v>
      </c>
      <c r="AC567" s="1040" t="s">
        <v>420</v>
      </c>
      <c r="AD567" s="1040" t="s">
        <v>420</v>
      </c>
      <c r="AE567" s="1040" t="s">
        <v>420</v>
      </c>
      <c r="AF567" s="1041" t="s">
        <v>232</v>
      </c>
      <c r="AG567" s="1041">
        <v>1</v>
      </c>
      <c r="AH567" s="1042" t="s">
        <v>16273</v>
      </c>
      <c r="AI567" s="1060" t="s">
        <v>16273</v>
      </c>
      <c r="AJ567" s="1060" t="s">
        <v>16272</v>
      </c>
      <c r="AK567" s="1200" t="s">
        <v>15471</v>
      </c>
      <c r="AL567" s="1060"/>
      <c r="AM567" s="1404"/>
      <c r="AN567" s="1404"/>
      <c r="AO567" s="1404"/>
      <c r="AP567" s="1404"/>
      <c r="AQ567" s="1404"/>
      <c r="AR567" s="1044"/>
      <c r="AS567" s="1034" t="s">
        <v>16625</v>
      </c>
      <c r="AT567" s="1034" t="s">
        <v>16628</v>
      </c>
      <c r="AU567" s="1034" t="s">
        <v>420</v>
      </c>
      <c r="AV567" s="1034" t="s">
        <v>420</v>
      </c>
    </row>
    <row r="568" spans="1:48">
      <c r="A568" s="1030">
        <v>46036</v>
      </c>
      <c r="B568" s="1031" t="s">
        <v>234</v>
      </c>
      <c r="C568" s="1031" t="s">
        <v>645</v>
      </c>
      <c r="D568" s="1032"/>
      <c r="E568" s="1033" t="s">
        <v>420</v>
      </c>
      <c r="F568" s="1034" t="s">
        <v>420</v>
      </c>
      <c r="G568" s="1034" t="s">
        <v>420</v>
      </c>
      <c r="H568" s="1034" t="s">
        <v>420</v>
      </c>
      <c r="I568" s="1035" t="s">
        <v>420</v>
      </c>
      <c r="J568" s="1038"/>
      <c r="K568" s="1036"/>
      <c r="L568" s="1037" t="s">
        <v>645</v>
      </c>
      <c r="M568" s="1039"/>
      <c r="N568" s="1038"/>
      <c r="O568" s="1036"/>
      <c r="P568" s="1037" t="s">
        <v>645</v>
      </c>
      <c r="Q568" s="1039"/>
      <c r="R568" s="1038"/>
      <c r="S568" s="1036"/>
      <c r="T568" s="1037" t="s">
        <v>645</v>
      </c>
      <c r="U568" s="1039"/>
      <c r="V568" s="1038"/>
      <c r="W568" s="1036"/>
      <c r="X568" s="1037" t="s">
        <v>645</v>
      </c>
      <c r="Y568" s="1039"/>
      <c r="Z568" s="1040" t="s">
        <v>420</v>
      </c>
      <c r="AA568" s="1040" t="s">
        <v>645</v>
      </c>
      <c r="AB568" s="1199" t="s">
        <v>420</v>
      </c>
      <c r="AC568" s="1040" t="s">
        <v>420</v>
      </c>
      <c r="AD568" s="1040" t="s">
        <v>420</v>
      </c>
      <c r="AE568" s="1040" t="s">
        <v>420</v>
      </c>
      <c r="AF568" s="1041" t="s">
        <v>232</v>
      </c>
      <c r="AG568" s="1041">
        <v>1</v>
      </c>
      <c r="AH568" s="1042" t="s">
        <v>16273</v>
      </c>
      <c r="AI568" s="1060" t="s">
        <v>16273</v>
      </c>
      <c r="AJ568" s="1060" t="s">
        <v>16272</v>
      </c>
      <c r="AK568" s="1200" t="s">
        <v>15471</v>
      </c>
      <c r="AL568" s="1060"/>
      <c r="AM568" s="1404"/>
      <c r="AN568" s="1404"/>
      <c r="AO568" s="1404"/>
      <c r="AP568" s="1404"/>
      <c r="AQ568" s="1404"/>
      <c r="AR568" s="1044"/>
      <c r="AS568" s="1034" t="s">
        <v>16625</v>
      </c>
      <c r="AT568" s="1034" t="s">
        <v>16628</v>
      </c>
      <c r="AU568" s="1034" t="s">
        <v>420</v>
      </c>
      <c r="AV568" s="1034" t="s">
        <v>420</v>
      </c>
    </row>
    <row r="569" spans="1:48">
      <c r="A569" s="1030">
        <v>46036</v>
      </c>
      <c r="B569" s="1031" t="s">
        <v>235</v>
      </c>
      <c r="C569" s="1031" t="s">
        <v>16489</v>
      </c>
      <c r="D569" s="1032" t="s">
        <v>646</v>
      </c>
      <c r="E569" s="1033" t="s">
        <v>737</v>
      </c>
      <c r="F569" s="1034" t="s">
        <v>16142</v>
      </c>
      <c r="G569" s="1034">
        <v>650</v>
      </c>
      <c r="H569" s="1034" t="s">
        <v>924</v>
      </c>
      <c r="I569" s="1035">
        <v>5.5</v>
      </c>
      <c r="J569" s="1038">
        <v>33</v>
      </c>
      <c r="K569" s="1036">
        <v>0</v>
      </c>
      <c r="L569" s="1037">
        <v>7780</v>
      </c>
      <c r="M569" s="1039">
        <v>8610</v>
      </c>
      <c r="N569" s="1038">
        <v>25</v>
      </c>
      <c r="O569" s="1036">
        <v>0</v>
      </c>
      <c r="P569" s="1037">
        <v>8330</v>
      </c>
      <c r="Q569" s="1039">
        <v>8700</v>
      </c>
      <c r="R569" s="1038">
        <v>30</v>
      </c>
      <c r="S569" s="1036">
        <v>0</v>
      </c>
      <c r="T569" s="1037">
        <v>8130</v>
      </c>
      <c r="U569" s="1039">
        <v>9070</v>
      </c>
      <c r="V569" s="1038">
        <v>77</v>
      </c>
      <c r="W569" s="1036">
        <v>0</v>
      </c>
      <c r="X569" s="1037">
        <v>7870</v>
      </c>
      <c r="Y569" s="1039">
        <v>8610</v>
      </c>
      <c r="Z569" s="1040">
        <v>5.4545454545454541</v>
      </c>
      <c r="AA569" s="1040">
        <v>55</v>
      </c>
      <c r="AB569" s="1199">
        <v>1</v>
      </c>
      <c r="AC569" s="1040">
        <v>83.875</v>
      </c>
      <c r="AD569" s="1040">
        <v>6.875</v>
      </c>
      <c r="AE569" s="1040">
        <v>6.875</v>
      </c>
      <c r="AF569" s="1041" t="s">
        <v>236</v>
      </c>
      <c r="AG569" s="1041">
        <v>1</v>
      </c>
      <c r="AH569" s="1042" t="s">
        <v>16320</v>
      </c>
      <c r="AI569" s="1060" t="s">
        <v>16320</v>
      </c>
      <c r="AJ569" s="1060" t="s">
        <v>16298</v>
      </c>
      <c r="AK569" s="1200" t="s">
        <v>15435</v>
      </c>
      <c r="AL569" s="1060">
        <v>55</v>
      </c>
      <c r="AM569" s="1404">
        <v>46017</v>
      </c>
      <c r="AN569" s="1404">
        <v>46018</v>
      </c>
      <c r="AO569" s="1404"/>
      <c r="AP569" s="1404"/>
      <c r="AQ569" s="1404"/>
      <c r="AR569" s="1044"/>
      <c r="AS569" s="1034" t="s">
        <v>16629</v>
      </c>
      <c r="AT569" s="1034" t="s">
        <v>16628</v>
      </c>
      <c r="AU569" s="1034" t="s">
        <v>16630</v>
      </c>
      <c r="AV569" s="1034">
        <v>5.6525039999999995</v>
      </c>
    </row>
    <row r="570" spans="1:48">
      <c r="A570" s="1030">
        <v>46036</v>
      </c>
      <c r="B570" s="1031" t="s">
        <v>237</v>
      </c>
      <c r="C570" s="1031" t="s">
        <v>16539</v>
      </c>
      <c r="D570" s="1032" t="s">
        <v>646</v>
      </c>
      <c r="E570" s="1033" t="s">
        <v>473</v>
      </c>
      <c r="F570" s="1034" t="s">
        <v>16538</v>
      </c>
      <c r="G570" s="1034">
        <v>650</v>
      </c>
      <c r="H570" s="1034" t="s">
        <v>15728</v>
      </c>
      <c r="I570" s="1035">
        <v>5.5</v>
      </c>
      <c r="J570" s="1038">
        <v>33</v>
      </c>
      <c r="K570" s="1036">
        <v>0</v>
      </c>
      <c r="L570" s="1037">
        <v>8410</v>
      </c>
      <c r="M570" s="1039">
        <v>8610</v>
      </c>
      <c r="N570" s="1038">
        <v>12</v>
      </c>
      <c r="O570" s="1036">
        <v>0</v>
      </c>
      <c r="P570" s="1037">
        <v>8890</v>
      </c>
      <c r="Q570" s="1039">
        <v>8700</v>
      </c>
      <c r="R570" s="1038">
        <v>16</v>
      </c>
      <c r="S570" s="1036">
        <v>0</v>
      </c>
      <c r="T570" s="1037">
        <v>8330</v>
      </c>
      <c r="U570" s="1039">
        <v>9070</v>
      </c>
      <c r="V570" s="1038">
        <v>22</v>
      </c>
      <c r="W570" s="1036">
        <v>0</v>
      </c>
      <c r="X570" s="1037">
        <v>8610</v>
      </c>
      <c r="Y570" s="1039">
        <v>8330</v>
      </c>
      <c r="Z570" s="1040">
        <v>5.4135338345864659</v>
      </c>
      <c r="AA570" s="1040">
        <v>27.666666666666668</v>
      </c>
      <c r="AB570" s="1199">
        <v>1</v>
      </c>
      <c r="AC570" s="1040">
        <v>86.1875</v>
      </c>
      <c r="AD570" s="1040">
        <v>3.4583333333333335</v>
      </c>
      <c r="AE570" s="1040">
        <v>3.4583333333333335</v>
      </c>
      <c r="AF570" s="1041" t="s">
        <v>236</v>
      </c>
      <c r="AG570" s="1041">
        <v>1</v>
      </c>
      <c r="AH570" s="1042" t="s">
        <v>16320</v>
      </c>
      <c r="AI570" s="1060" t="s">
        <v>16320</v>
      </c>
      <c r="AJ570" s="1060" t="s">
        <v>16298</v>
      </c>
      <c r="AK570" s="1200" t="s">
        <v>15435</v>
      </c>
      <c r="AL570" s="1060">
        <v>55</v>
      </c>
      <c r="AM570" s="1404">
        <v>46032</v>
      </c>
      <c r="AN570" s="1404">
        <v>46033</v>
      </c>
      <c r="AO570" s="1404">
        <v>46034</v>
      </c>
      <c r="AP570" s="1404"/>
      <c r="AQ570" s="1404"/>
      <c r="AR570" s="1044"/>
      <c r="AS570" s="1034" t="s">
        <v>16629</v>
      </c>
      <c r="AT570" s="1034" t="s">
        <v>16628</v>
      </c>
      <c r="AU570" s="1034" t="s">
        <v>16630</v>
      </c>
      <c r="AV570" s="1034">
        <v>5.8083480000000005</v>
      </c>
    </row>
    <row r="571" spans="1:48">
      <c r="A571" s="1030">
        <v>46036</v>
      </c>
      <c r="B571" s="1031" t="s">
        <v>238</v>
      </c>
      <c r="C571" s="1031" t="s">
        <v>16659</v>
      </c>
      <c r="D571" s="1032"/>
      <c r="E571" s="1033" t="s">
        <v>779</v>
      </c>
      <c r="F571" s="1034" t="s">
        <v>16592</v>
      </c>
      <c r="G571" s="1034">
        <v>600</v>
      </c>
      <c r="H571" s="1034" t="s">
        <v>814</v>
      </c>
      <c r="I571" s="1035">
        <v>4</v>
      </c>
      <c r="J571" s="1038">
        <v>51</v>
      </c>
      <c r="K571" s="1036">
        <v>0</v>
      </c>
      <c r="L571" s="1037">
        <v>7960</v>
      </c>
      <c r="M571" s="1039"/>
      <c r="N571" s="1038">
        <v>17</v>
      </c>
      <c r="O571" s="1036">
        <v>0</v>
      </c>
      <c r="P571" s="1037">
        <v>8890</v>
      </c>
      <c r="Q571" s="1039"/>
      <c r="R571" s="1038">
        <v>13</v>
      </c>
      <c r="S571" s="1036">
        <v>0</v>
      </c>
      <c r="T571" s="1037">
        <v>9540</v>
      </c>
      <c r="U571" s="1039"/>
      <c r="V571" s="1038">
        <v>12</v>
      </c>
      <c r="W571" s="1036">
        <v>0</v>
      </c>
      <c r="X571" s="1037">
        <v>9070</v>
      </c>
      <c r="Y571" s="1039"/>
      <c r="Z571" s="1040">
        <v>3.538083538083538</v>
      </c>
      <c r="AA571" s="1040">
        <v>62</v>
      </c>
      <c r="AB571" s="1199">
        <v>1</v>
      </c>
      <c r="AC571" s="1040">
        <v>88.65</v>
      </c>
      <c r="AD571" s="1040">
        <v>7.75</v>
      </c>
      <c r="AE571" s="1040">
        <v>7.75</v>
      </c>
      <c r="AF571" s="1041" t="s">
        <v>236</v>
      </c>
      <c r="AG571" s="1041">
        <v>2</v>
      </c>
      <c r="AH571" s="1042" t="s">
        <v>16320</v>
      </c>
      <c r="AI571" s="1060" t="s">
        <v>16320</v>
      </c>
      <c r="AJ571" s="1060" t="s">
        <v>16258</v>
      </c>
      <c r="AK571" s="1200" t="s">
        <v>652</v>
      </c>
      <c r="AL571" s="1060">
        <v>52</v>
      </c>
      <c r="AM571" s="1404">
        <v>45981</v>
      </c>
      <c r="AN571" s="1404">
        <v>45982</v>
      </c>
      <c r="AO571" s="1404">
        <v>45984</v>
      </c>
      <c r="AP571" s="1404">
        <v>45985</v>
      </c>
      <c r="AQ571" s="1404">
        <v>45987</v>
      </c>
      <c r="AR571" s="1044"/>
      <c r="AS571" s="1034" t="s">
        <v>16629</v>
      </c>
      <c r="AT571" s="1034" t="s">
        <v>16626</v>
      </c>
      <c r="AU571" s="1034" t="s">
        <v>16627</v>
      </c>
      <c r="AV571" s="1034">
        <v>1.3786848</v>
      </c>
    </row>
    <row r="572" spans="1:48">
      <c r="A572" s="1030">
        <v>46036</v>
      </c>
      <c r="B572" s="1031" t="s">
        <v>238</v>
      </c>
      <c r="C572" s="1031" t="s">
        <v>16647</v>
      </c>
      <c r="D572" s="1032"/>
      <c r="E572" s="1033" t="s">
        <v>5099</v>
      </c>
      <c r="F572" s="1034" t="s">
        <v>16579</v>
      </c>
      <c r="G572" s="1034">
        <v>500</v>
      </c>
      <c r="H572" s="1034" t="s">
        <v>887</v>
      </c>
      <c r="I572" s="1035">
        <v>4</v>
      </c>
      <c r="J572" s="1038">
        <v>9</v>
      </c>
      <c r="K572" s="1036">
        <v>0</v>
      </c>
      <c r="L572" s="1037"/>
      <c r="M572" s="1039">
        <v>9070</v>
      </c>
      <c r="N572" s="1038">
        <v>4</v>
      </c>
      <c r="O572" s="1036">
        <v>0</v>
      </c>
      <c r="P572" s="1037"/>
      <c r="Q572" s="1039">
        <v>9170</v>
      </c>
      <c r="R572" s="1038">
        <v>4</v>
      </c>
      <c r="S572" s="1036">
        <v>0</v>
      </c>
      <c r="T572" s="1037">
        <v>9070</v>
      </c>
      <c r="U572" s="1039"/>
      <c r="V572" s="1038">
        <v>4</v>
      </c>
      <c r="W572" s="1036">
        <v>0</v>
      </c>
      <c r="X572" s="1037"/>
      <c r="Y572" s="1039">
        <v>9070</v>
      </c>
      <c r="Z572" s="1040">
        <v>2.9568788501026693</v>
      </c>
      <c r="AA572" s="1040">
        <v>14</v>
      </c>
      <c r="AB572" s="1199">
        <v>1</v>
      </c>
      <c r="AC572" s="1040">
        <v>90.95</v>
      </c>
      <c r="AD572" s="1040">
        <v>1.75</v>
      </c>
      <c r="AE572" s="1040">
        <v>1.75</v>
      </c>
      <c r="AF572" s="1041" t="s">
        <v>236</v>
      </c>
      <c r="AG572" s="1041">
        <v>2</v>
      </c>
      <c r="AH572" s="1042" t="s">
        <v>16289</v>
      </c>
      <c r="AI572" s="1060" t="s">
        <v>16289</v>
      </c>
      <c r="AJ572" s="1060" t="s">
        <v>16258</v>
      </c>
      <c r="AK572" s="1200" t="s">
        <v>652</v>
      </c>
      <c r="AL572" s="1060">
        <v>49.54</v>
      </c>
      <c r="AM572" s="1404">
        <v>45907</v>
      </c>
      <c r="AN572" s="1404">
        <v>45909</v>
      </c>
      <c r="AO572" s="1404">
        <v>45910</v>
      </c>
      <c r="AP572" s="1404">
        <v>45911</v>
      </c>
      <c r="AQ572" s="1404">
        <v>46000</v>
      </c>
      <c r="AR572" s="1044"/>
      <c r="AS572" s="1034" t="s">
        <v>16625</v>
      </c>
      <c r="AT572" s="1034" t="s">
        <v>16626</v>
      </c>
      <c r="AU572" s="1034" t="s">
        <v>16630</v>
      </c>
      <c r="AV572" s="1034">
        <v>1.178712</v>
      </c>
    </row>
    <row r="573" spans="1:48">
      <c r="A573" s="1030">
        <v>46036</v>
      </c>
      <c r="B573" s="1031" t="s">
        <v>239</v>
      </c>
      <c r="C573" s="1031" t="s">
        <v>16652</v>
      </c>
      <c r="D573" s="1032"/>
      <c r="E573" s="1033" t="s">
        <v>779</v>
      </c>
      <c r="F573" s="1034" t="s">
        <v>16592</v>
      </c>
      <c r="G573" s="1034">
        <v>600</v>
      </c>
      <c r="H573" s="1034" t="s">
        <v>735</v>
      </c>
      <c r="I573" s="1035">
        <v>4</v>
      </c>
      <c r="J573" s="1038">
        <v>36</v>
      </c>
      <c r="K573" s="1036">
        <v>11</v>
      </c>
      <c r="L573" s="1037">
        <v>9350</v>
      </c>
      <c r="M573" s="1039">
        <v>9540</v>
      </c>
      <c r="N573" s="1038">
        <v>11</v>
      </c>
      <c r="O573" s="1036">
        <v>0</v>
      </c>
      <c r="P573" s="1037">
        <v>9440</v>
      </c>
      <c r="Q573" s="1039">
        <v>9540</v>
      </c>
      <c r="R573" s="1038">
        <v>5</v>
      </c>
      <c r="S573" s="1036">
        <v>0</v>
      </c>
      <c r="T573" s="1037">
        <v>8700</v>
      </c>
      <c r="U573" s="1039">
        <v>9070</v>
      </c>
      <c r="V573" s="1038">
        <v>41</v>
      </c>
      <c r="W573" s="1036">
        <v>0</v>
      </c>
      <c r="X573" s="1037">
        <v>8520</v>
      </c>
      <c r="Y573" s="1039">
        <v>8700</v>
      </c>
      <c r="Z573" s="1040">
        <v>3.538083538083538</v>
      </c>
      <c r="AA573" s="1040">
        <v>31</v>
      </c>
      <c r="AB573" s="1199">
        <v>0.98505275106837609</v>
      </c>
      <c r="AC573" s="1040">
        <v>91.075000000000003</v>
      </c>
      <c r="AD573" s="1040">
        <v>3.875</v>
      </c>
      <c r="AE573" s="1040">
        <v>3.4166666666666665</v>
      </c>
      <c r="AF573" s="1041" t="s">
        <v>236</v>
      </c>
      <c r="AG573" s="1041">
        <v>1</v>
      </c>
      <c r="AH573" s="1042" t="s">
        <v>16289</v>
      </c>
      <c r="AI573" s="1060" t="s">
        <v>16289</v>
      </c>
      <c r="AJ573" s="1060" t="s">
        <v>16298</v>
      </c>
      <c r="AK573" s="1200" t="s">
        <v>15435</v>
      </c>
      <c r="AL573" s="1060">
        <v>52</v>
      </c>
      <c r="AM573" s="1404">
        <v>45983</v>
      </c>
      <c r="AN573" s="1404">
        <v>45987</v>
      </c>
      <c r="AO573" s="1404">
        <v>45988</v>
      </c>
      <c r="AP573" s="1404">
        <v>45989</v>
      </c>
      <c r="AQ573" s="1404"/>
      <c r="AR573" s="1044"/>
      <c r="AS573" s="1034" t="s">
        <v>16629</v>
      </c>
      <c r="AT573" s="1034" t="s">
        <v>16628</v>
      </c>
      <c r="AU573" s="1034" t="s">
        <v>16627</v>
      </c>
      <c r="AV573" s="1034">
        <v>2.8327968000000001</v>
      </c>
    </row>
    <row r="574" spans="1:48">
      <c r="A574" s="1030">
        <v>46036</v>
      </c>
      <c r="B574" s="1031" t="s">
        <v>389</v>
      </c>
      <c r="C574" s="1031" t="s">
        <v>16604</v>
      </c>
      <c r="D574" s="1032"/>
      <c r="E574" s="1033" t="s">
        <v>737</v>
      </c>
      <c r="F574" s="1034" t="s">
        <v>16598</v>
      </c>
      <c r="G574" s="1034">
        <v>700</v>
      </c>
      <c r="H574" s="1034" t="s">
        <v>16139</v>
      </c>
      <c r="I574" s="1035">
        <v>5.5</v>
      </c>
      <c r="J574" s="1038"/>
      <c r="K574" s="1036"/>
      <c r="L574" s="1037" t="s">
        <v>656</v>
      </c>
      <c r="M574" s="1039" t="s">
        <v>16265</v>
      </c>
      <c r="N574" s="1038"/>
      <c r="O574" s="1036"/>
      <c r="P574" s="1037" t="s">
        <v>16294</v>
      </c>
      <c r="Q574" s="1039" t="s">
        <v>16265</v>
      </c>
      <c r="R574" s="1038"/>
      <c r="S574" s="1036"/>
      <c r="T574" s="1037" t="s">
        <v>16261</v>
      </c>
      <c r="U574" s="1039"/>
      <c r="V574" s="1038">
        <v>14</v>
      </c>
      <c r="W574" s="1036">
        <v>0</v>
      </c>
      <c r="X574" s="1037">
        <v>9170</v>
      </c>
      <c r="Y574" s="1039"/>
      <c r="Z574" s="1040">
        <v>5.8299595141700404</v>
      </c>
      <c r="AA574" s="1040" t="s">
        <v>656</v>
      </c>
      <c r="AB574" s="1199" t="s">
        <v>420</v>
      </c>
      <c r="AC574" s="1040" t="s">
        <v>420</v>
      </c>
      <c r="AD574" s="1040" t="s">
        <v>420</v>
      </c>
      <c r="AE574" s="1040" t="s">
        <v>420</v>
      </c>
      <c r="AF574" s="1041" t="s">
        <v>236</v>
      </c>
      <c r="AG574" s="1041">
        <v>2</v>
      </c>
      <c r="AH574" s="1042" t="s">
        <v>16275</v>
      </c>
      <c r="AI574" s="1060" t="s">
        <v>16275</v>
      </c>
      <c r="AJ574" s="1060" t="s">
        <v>16258</v>
      </c>
      <c r="AK574" s="1200" t="s">
        <v>652</v>
      </c>
      <c r="AL574" s="1060"/>
      <c r="AM574" s="1404"/>
      <c r="AN574" s="1404"/>
      <c r="AO574" s="1404"/>
      <c r="AP574" s="1404"/>
      <c r="AQ574" s="1404"/>
      <c r="AR574" s="1044"/>
      <c r="AS574" s="1034" t="s">
        <v>16629</v>
      </c>
      <c r="AT574" s="1034" t="s">
        <v>16626</v>
      </c>
      <c r="AU574" s="1034" t="s">
        <v>16630</v>
      </c>
      <c r="AV574" s="1034" t="s">
        <v>420</v>
      </c>
    </row>
    <row r="575" spans="1:48">
      <c r="A575" s="1030">
        <v>46036</v>
      </c>
      <c r="B575" s="1031" t="s">
        <v>389</v>
      </c>
      <c r="C575" s="1031" t="s">
        <v>16533</v>
      </c>
      <c r="D575" s="1032"/>
      <c r="E575" s="1033" t="s">
        <v>473</v>
      </c>
      <c r="F575" s="1034" t="s">
        <v>16146</v>
      </c>
      <c r="G575" s="1034">
        <v>700</v>
      </c>
      <c r="H575" s="1034" t="s">
        <v>833</v>
      </c>
      <c r="I575" s="1035">
        <v>5.5</v>
      </c>
      <c r="J575" s="1038"/>
      <c r="K575" s="1036"/>
      <c r="L575" s="1037" t="s">
        <v>16294</v>
      </c>
      <c r="M575" s="1039"/>
      <c r="N575" s="1038"/>
      <c r="O575" s="1036"/>
      <c r="P575" s="1037" t="s">
        <v>16294</v>
      </c>
      <c r="Q575" s="1039"/>
      <c r="R575" s="1038"/>
      <c r="S575" s="1036"/>
      <c r="T575" s="1037"/>
      <c r="U575" s="1039" t="s">
        <v>16261</v>
      </c>
      <c r="V575" s="1038">
        <v>21</v>
      </c>
      <c r="W575" s="1036">
        <v>0</v>
      </c>
      <c r="X575" s="1037"/>
      <c r="Y575" s="1039">
        <v>9540</v>
      </c>
      <c r="Z575" s="1040">
        <v>5.9016393442622954</v>
      </c>
      <c r="AA575" s="1040" t="s">
        <v>641</v>
      </c>
      <c r="AB575" s="1199" t="s">
        <v>420</v>
      </c>
      <c r="AC575" s="1040">
        <v>95.4</v>
      </c>
      <c r="AD575" s="1040" t="s">
        <v>420</v>
      </c>
      <c r="AE575" s="1040" t="s">
        <v>420</v>
      </c>
      <c r="AF575" s="1041" t="s">
        <v>236</v>
      </c>
      <c r="AG575" s="1041">
        <v>2</v>
      </c>
      <c r="AH575" s="1042" t="s">
        <v>16275</v>
      </c>
      <c r="AI575" s="1060" t="s">
        <v>16275</v>
      </c>
      <c r="AJ575" s="1060" t="s">
        <v>16258</v>
      </c>
      <c r="AK575" s="1200" t="s">
        <v>652</v>
      </c>
      <c r="AL575" s="1060">
        <v>53</v>
      </c>
      <c r="AM575" s="1404">
        <v>46028</v>
      </c>
      <c r="AN575" s="1404">
        <v>46029</v>
      </c>
      <c r="AO575" s="1404"/>
      <c r="AP575" s="1404"/>
      <c r="AQ575" s="1404"/>
      <c r="AR575" s="1044"/>
      <c r="AS575" s="1034" t="s">
        <v>16629</v>
      </c>
      <c r="AT575" s="1034" t="s">
        <v>16626</v>
      </c>
      <c r="AU575" s="1034" t="s">
        <v>16630</v>
      </c>
      <c r="AV575" s="1034">
        <v>3.4618752000000006</v>
      </c>
    </row>
    <row r="576" spans="1:48">
      <c r="A576" s="1030">
        <v>46036</v>
      </c>
      <c r="B576" s="1031" t="s">
        <v>418</v>
      </c>
      <c r="C576" s="1031" t="s">
        <v>16513</v>
      </c>
      <c r="D576" s="1032" t="s">
        <v>646</v>
      </c>
      <c r="E576" s="1033" t="s">
        <v>473</v>
      </c>
      <c r="F576" s="1034" t="s">
        <v>16514</v>
      </c>
      <c r="G576" s="1034">
        <v>670</v>
      </c>
      <c r="H576" s="1034" t="s">
        <v>666</v>
      </c>
      <c r="I576" s="1035">
        <v>5.5</v>
      </c>
      <c r="J576" s="1038">
        <v>33</v>
      </c>
      <c r="K576" s="1036">
        <v>0</v>
      </c>
      <c r="L576" s="1037">
        <v>10000</v>
      </c>
      <c r="M576" s="1039">
        <v>9440</v>
      </c>
      <c r="N576" s="1038">
        <v>20</v>
      </c>
      <c r="O576" s="1036">
        <v>0</v>
      </c>
      <c r="P576" s="1037">
        <v>10000</v>
      </c>
      <c r="Q576" s="1039">
        <v>9350</v>
      </c>
      <c r="R576" s="1038">
        <v>16</v>
      </c>
      <c r="S576" s="1036">
        <v>0</v>
      </c>
      <c r="T576" s="1037">
        <v>10000</v>
      </c>
      <c r="U576" s="1039">
        <v>9350</v>
      </c>
      <c r="V576" s="1038">
        <v>22</v>
      </c>
      <c r="W576" s="1036">
        <v>0</v>
      </c>
      <c r="X576" s="1037">
        <v>10000</v>
      </c>
      <c r="Y576" s="1039">
        <v>9350</v>
      </c>
      <c r="Z576" s="1040">
        <v>5.5813953488372094</v>
      </c>
      <c r="AA576" s="1040">
        <v>30.333333333333332</v>
      </c>
      <c r="AB576" s="1199">
        <v>1</v>
      </c>
      <c r="AC576" s="1040">
        <v>96.862499999999997</v>
      </c>
      <c r="AD576" s="1040">
        <v>3.7916666666666665</v>
      </c>
      <c r="AE576" s="1040">
        <v>3.7916666666666665</v>
      </c>
      <c r="AF576" s="1041" t="s">
        <v>236</v>
      </c>
      <c r="AG576" s="1041">
        <v>1</v>
      </c>
      <c r="AH576" s="1042" t="s">
        <v>16289</v>
      </c>
      <c r="AI576" s="1060" t="s">
        <v>16289</v>
      </c>
      <c r="AJ576" s="1060" t="s">
        <v>16258</v>
      </c>
      <c r="AK576" s="1200" t="s">
        <v>652</v>
      </c>
      <c r="AL576" s="1060">
        <v>56</v>
      </c>
      <c r="AM576" s="1404">
        <v>46028</v>
      </c>
      <c r="AN576" s="1404">
        <v>46029</v>
      </c>
      <c r="AO576" s="1404">
        <v>46030</v>
      </c>
      <c r="AP576" s="1404"/>
      <c r="AQ576" s="1404"/>
      <c r="AR576" s="1044"/>
      <c r="AS576" s="1034" t="s">
        <v>16629</v>
      </c>
      <c r="AT576" s="1034" t="s">
        <v>16628</v>
      </c>
      <c r="AU576" s="1034" t="s">
        <v>16630</v>
      </c>
      <c r="AV576" s="1034">
        <v>6.7286116800000011</v>
      </c>
    </row>
    <row r="577" spans="1:48">
      <c r="A577" s="1030">
        <v>46036</v>
      </c>
      <c r="B577" s="1031" t="s">
        <v>240</v>
      </c>
      <c r="C577" s="1031" t="s">
        <v>645</v>
      </c>
      <c r="D577" s="1032"/>
      <c r="E577" s="1033" t="s">
        <v>420</v>
      </c>
      <c r="F577" s="1034" t="s">
        <v>420</v>
      </c>
      <c r="G577" s="1034" t="s">
        <v>420</v>
      </c>
      <c r="H577" s="1034" t="s">
        <v>420</v>
      </c>
      <c r="I577" s="1035" t="s">
        <v>420</v>
      </c>
      <c r="J577" s="1038"/>
      <c r="K577" s="1036"/>
      <c r="L577" s="1031" t="s">
        <v>645</v>
      </c>
      <c r="M577" s="1039"/>
      <c r="N577" s="1038"/>
      <c r="O577" s="1036"/>
      <c r="P577" s="1037" t="s">
        <v>16270</v>
      </c>
      <c r="Q577" s="1039"/>
      <c r="R577" s="1038"/>
      <c r="S577" s="1036"/>
      <c r="T577" s="1037" t="s">
        <v>16270</v>
      </c>
      <c r="U577" s="1039"/>
      <c r="V577" s="1038"/>
      <c r="W577" s="1036"/>
      <c r="X577" s="1037" t="s">
        <v>16270</v>
      </c>
      <c r="Y577" s="1039"/>
      <c r="Z577" s="1240" t="s">
        <v>420</v>
      </c>
      <c r="AA577" s="1240" t="s">
        <v>420</v>
      </c>
      <c r="AB577" s="1241" t="s">
        <v>420</v>
      </c>
      <c r="AC577" s="1240"/>
      <c r="AD577" s="1240" t="s">
        <v>420</v>
      </c>
      <c r="AE577" s="1240" t="s">
        <v>420</v>
      </c>
      <c r="AF577" s="1242" t="s">
        <v>241</v>
      </c>
      <c r="AG577" s="1242">
        <v>12</v>
      </c>
      <c r="AH577" s="1042" t="s">
        <v>16271</v>
      </c>
      <c r="AI577" s="1060" t="s">
        <v>16271</v>
      </c>
      <c r="AJ577" s="1043" t="s">
        <v>16266</v>
      </c>
      <c r="AK577" s="1200" t="s">
        <v>649</v>
      </c>
      <c r="AL577" s="1060"/>
      <c r="AM577" s="1404"/>
      <c r="AN577" s="1404"/>
      <c r="AO577" s="1404"/>
      <c r="AP577" s="1404"/>
      <c r="AQ577" s="1404"/>
      <c r="AR577" s="1044"/>
      <c r="AS577" s="1034" t="s">
        <v>16625</v>
      </c>
      <c r="AT577" s="1034" t="s">
        <v>16636</v>
      </c>
      <c r="AU577" s="1034" t="s">
        <v>420</v>
      </c>
      <c r="AV577" s="1034" t="s">
        <v>420</v>
      </c>
    </row>
    <row r="578" spans="1:48">
      <c r="A578" s="1030">
        <v>46036</v>
      </c>
      <c r="B578" s="1031" t="s">
        <v>16640</v>
      </c>
      <c r="C578" s="1031" t="s">
        <v>386</v>
      </c>
      <c r="D578" s="1032"/>
      <c r="E578" s="1033" t="s">
        <v>420</v>
      </c>
      <c r="F578" s="1034" t="s">
        <v>420</v>
      </c>
      <c r="G578" s="1034" t="s">
        <v>420</v>
      </c>
      <c r="H578" s="1034" t="s">
        <v>420</v>
      </c>
      <c r="I578" s="1035" t="s">
        <v>420</v>
      </c>
      <c r="J578" s="1036"/>
      <c r="K578" s="1036"/>
      <c r="L578" s="1037" t="s">
        <v>16641</v>
      </c>
      <c r="M578" s="1037"/>
      <c r="N578" s="1038"/>
      <c r="O578" s="1036"/>
      <c r="P578" s="1037" t="s">
        <v>386</v>
      </c>
      <c r="Q578" s="1037"/>
      <c r="R578" s="1038"/>
      <c r="S578" s="1036"/>
      <c r="T578" s="1037" t="s">
        <v>386</v>
      </c>
      <c r="U578" s="1037"/>
      <c r="V578" s="1038"/>
      <c r="W578" s="1036"/>
      <c r="X578" s="1037" t="s">
        <v>386</v>
      </c>
      <c r="Y578" s="1039"/>
      <c r="Z578" s="1240" t="s">
        <v>420</v>
      </c>
      <c r="AA578" s="1240" t="s">
        <v>420</v>
      </c>
      <c r="AB578" s="1241" t="s">
        <v>420</v>
      </c>
      <c r="AC578" s="1240"/>
      <c r="AD578" s="1240" t="s">
        <v>420</v>
      </c>
      <c r="AE578" s="1240" t="s">
        <v>420</v>
      </c>
      <c r="AF578" s="1242" t="s">
        <v>241</v>
      </c>
      <c r="AG578" s="1242">
        <v>5</v>
      </c>
      <c r="AH578" s="1042" t="s">
        <v>16271</v>
      </c>
      <c r="AI578" s="1060" t="s">
        <v>16271</v>
      </c>
      <c r="AJ578" s="1043" t="s">
        <v>16266</v>
      </c>
      <c r="AK578" s="1200" t="s">
        <v>649</v>
      </c>
      <c r="AL578" s="1060"/>
      <c r="AM578" s="1404"/>
      <c r="AN578" s="1404"/>
      <c r="AO578" s="1404"/>
      <c r="AP578" s="1404"/>
      <c r="AQ578" s="1404"/>
      <c r="AR578" s="1044"/>
      <c r="AS578" s="1034" t="s">
        <v>16625</v>
      </c>
      <c r="AT578" s="1034" t="s">
        <v>16635</v>
      </c>
      <c r="AU578" s="1034" t="s">
        <v>420</v>
      </c>
      <c r="AV578" s="1034" t="s">
        <v>420</v>
      </c>
    </row>
    <row r="579" spans="1:48">
      <c r="A579" s="1030">
        <v>46036</v>
      </c>
      <c r="B579" s="1031" t="s">
        <v>464</v>
      </c>
      <c r="C579" s="1045" t="s">
        <v>645</v>
      </c>
      <c r="D579" s="1032"/>
      <c r="E579" s="1033" t="s">
        <v>420</v>
      </c>
      <c r="F579" s="1034" t="s">
        <v>420</v>
      </c>
      <c r="G579" s="1034" t="s">
        <v>420</v>
      </c>
      <c r="H579" s="1034" t="s">
        <v>420</v>
      </c>
      <c r="I579" s="1035" t="s">
        <v>420</v>
      </c>
      <c r="J579" s="1036"/>
      <c r="K579" s="1036"/>
      <c r="L579" s="1037" t="s">
        <v>645</v>
      </c>
      <c r="M579" s="1037"/>
      <c r="N579" s="1038"/>
      <c r="O579" s="1036"/>
      <c r="P579" s="1037" t="s">
        <v>645</v>
      </c>
      <c r="Q579" s="1037"/>
      <c r="R579" s="1038"/>
      <c r="S579" s="1036"/>
      <c r="T579" s="1037" t="s">
        <v>645</v>
      </c>
      <c r="U579" s="1037"/>
      <c r="V579" s="1038"/>
      <c r="W579" s="1036"/>
      <c r="X579" s="1037" t="s">
        <v>645</v>
      </c>
      <c r="Y579" s="1039"/>
      <c r="Z579" s="1040" t="s">
        <v>420</v>
      </c>
      <c r="AA579" s="1040" t="s">
        <v>645</v>
      </c>
      <c r="AB579" s="1199" t="s">
        <v>420</v>
      </c>
      <c r="AC579" s="1040" t="s">
        <v>420</v>
      </c>
      <c r="AD579" s="1040" t="s">
        <v>420</v>
      </c>
      <c r="AE579" s="1040" t="s">
        <v>420</v>
      </c>
      <c r="AF579" s="1041" t="s">
        <v>243</v>
      </c>
      <c r="AG579" s="1041">
        <v>1</v>
      </c>
      <c r="AH579" s="1042" t="s">
        <v>16278</v>
      </c>
      <c r="AI579" s="1060" t="s">
        <v>654</v>
      </c>
      <c r="AJ579" s="1060" t="s">
        <v>654</v>
      </c>
      <c r="AK579" s="1200" t="s">
        <v>16278</v>
      </c>
      <c r="AL579" s="1060"/>
      <c r="AM579" s="1404"/>
      <c r="AN579" s="1404"/>
      <c r="AO579" s="1404"/>
      <c r="AP579" s="1404"/>
      <c r="AQ579" s="1404"/>
      <c r="AR579" s="1044"/>
      <c r="AS579" s="1034" t="s">
        <v>16625</v>
      </c>
      <c r="AT579" s="1034" t="s">
        <v>16628</v>
      </c>
      <c r="AU579" s="1034" t="s">
        <v>420</v>
      </c>
      <c r="AV579" s="1034" t="s">
        <v>420</v>
      </c>
    </row>
    <row r="580" spans="1:48">
      <c r="A580" s="1030">
        <v>46036</v>
      </c>
      <c r="B580" s="1031" t="s">
        <v>16279</v>
      </c>
      <c r="C580" s="1045" t="s">
        <v>645</v>
      </c>
      <c r="D580" s="1032"/>
      <c r="E580" s="1033" t="s">
        <v>420</v>
      </c>
      <c r="F580" s="1034" t="s">
        <v>420</v>
      </c>
      <c r="G580" s="1034" t="s">
        <v>420</v>
      </c>
      <c r="H580" s="1034" t="s">
        <v>420</v>
      </c>
      <c r="I580" s="1035" t="s">
        <v>420</v>
      </c>
      <c r="J580" s="1036"/>
      <c r="K580" s="1036"/>
      <c r="L580" s="1037" t="s">
        <v>645</v>
      </c>
      <c r="M580" s="1037"/>
      <c r="N580" s="1038"/>
      <c r="O580" s="1036"/>
      <c r="P580" s="1037" t="s">
        <v>645</v>
      </c>
      <c r="Q580" s="1037"/>
      <c r="R580" s="1038"/>
      <c r="S580" s="1036"/>
      <c r="T580" s="1037" t="s">
        <v>645</v>
      </c>
      <c r="U580" s="1037"/>
      <c r="V580" s="1038"/>
      <c r="W580" s="1036"/>
      <c r="X580" s="1037" t="s">
        <v>645</v>
      </c>
      <c r="Y580" s="1039"/>
      <c r="Z580" s="1040" t="s">
        <v>420</v>
      </c>
      <c r="AA580" s="1040" t="s">
        <v>645</v>
      </c>
      <c r="AB580" s="1199" t="s">
        <v>420</v>
      </c>
      <c r="AC580" s="1040" t="s">
        <v>420</v>
      </c>
      <c r="AD580" s="1040" t="s">
        <v>420</v>
      </c>
      <c r="AE580" s="1040" t="s">
        <v>420</v>
      </c>
      <c r="AF580" s="1041" t="s">
        <v>243</v>
      </c>
      <c r="AG580" s="1041">
        <v>1</v>
      </c>
      <c r="AH580" s="1042" t="s">
        <v>654</v>
      </c>
      <c r="AI580" s="1060" t="s">
        <v>654</v>
      </c>
      <c r="AJ580" s="1043" t="s">
        <v>654</v>
      </c>
      <c r="AK580" s="1200" t="s">
        <v>654</v>
      </c>
      <c r="AL580" s="1060"/>
      <c r="AM580" s="1404"/>
      <c r="AN580" s="1404"/>
      <c r="AO580" s="1404"/>
      <c r="AP580" s="1404"/>
      <c r="AQ580" s="1404"/>
      <c r="AR580" s="1044"/>
      <c r="AS580" s="1034" t="s">
        <v>16625</v>
      </c>
      <c r="AT580" s="1034" t="s">
        <v>16628</v>
      </c>
      <c r="AU580" s="1034" t="s">
        <v>420</v>
      </c>
      <c r="AV580" s="1034" t="s">
        <v>420</v>
      </c>
    </row>
    <row r="581" spans="1:48">
      <c r="A581" s="1030">
        <v>46036</v>
      </c>
      <c r="B581" s="1031" t="s">
        <v>16280</v>
      </c>
      <c r="C581" s="1045" t="s">
        <v>645</v>
      </c>
      <c r="D581" s="1032"/>
      <c r="E581" s="1033" t="s">
        <v>420</v>
      </c>
      <c r="F581" s="1034" t="s">
        <v>420</v>
      </c>
      <c r="G581" s="1034" t="s">
        <v>420</v>
      </c>
      <c r="H581" s="1034" t="s">
        <v>420</v>
      </c>
      <c r="I581" s="1035" t="s">
        <v>420</v>
      </c>
      <c r="J581" s="1036"/>
      <c r="K581" s="1036"/>
      <c r="L581" s="1037" t="s">
        <v>645</v>
      </c>
      <c r="M581" s="1037"/>
      <c r="N581" s="1038"/>
      <c r="O581" s="1036"/>
      <c r="P581" s="1037" t="s">
        <v>645</v>
      </c>
      <c r="Q581" s="1037"/>
      <c r="R581" s="1038"/>
      <c r="S581" s="1036"/>
      <c r="T581" s="1037" t="s">
        <v>645</v>
      </c>
      <c r="U581" s="1037"/>
      <c r="V581" s="1038"/>
      <c r="W581" s="1036"/>
      <c r="X581" s="1037" t="s">
        <v>645</v>
      </c>
      <c r="Y581" s="1039"/>
      <c r="Z581" s="1040" t="s">
        <v>420</v>
      </c>
      <c r="AA581" s="1040" t="s">
        <v>645</v>
      </c>
      <c r="AB581" s="1199" t="s">
        <v>420</v>
      </c>
      <c r="AC581" s="1040" t="s">
        <v>420</v>
      </c>
      <c r="AD581" s="1040" t="s">
        <v>420</v>
      </c>
      <c r="AE581" s="1040" t="s">
        <v>420</v>
      </c>
      <c r="AF581" s="1041" t="s">
        <v>243</v>
      </c>
      <c r="AG581" s="1041">
        <v>1</v>
      </c>
      <c r="AH581" s="1042" t="s">
        <v>654</v>
      </c>
      <c r="AI581" s="1060" t="s">
        <v>654</v>
      </c>
      <c r="AJ581" s="1043" t="s">
        <v>654</v>
      </c>
      <c r="AK581" s="1200" t="s">
        <v>654</v>
      </c>
      <c r="AL581" s="1060"/>
      <c r="AM581" s="1404"/>
      <c r="AN581" s="1404"/>
      <c r="AO581" s="1404"/>
      <c r="AP581" s="1404"/>
      <c r="AQ581" s="1404"/>
      <c r="AR581" s="1044"/>
      <c r="AS581" s="1034" t="s">
        <v>16625</v>
      </c>
      <c r="AT581" s="1034" t="s">
        <v>16628</v>
      </c>
      <c r="AU581" s="1034" t="s">
        <v>420</v>
      </c>
      <c r="AV581" s="1034" t="s">
        <v>420</v>
      </c>
    </row>
    <row r="582" spans="1:48">
      <c r="A582" s="1030">
        <v>46036</v>
      </c>
      <c r="B582" s="1031" t="s">
        <v>16281</v>
      </c>
      <c r="C582" s="1045" t="s">
        <v>645</v>
      </c>
      <c r="D582" s="1032"/>
      <c r="E582" s="1033" t="s">
        <v>420</v>
      </c>
      <c r="F582" s="1034" t="s">
        <v>420</v>
      </c>
      <c r="G582" s="1034" t="s">
        <v>420</v>
      </c>
      <c r="H582" s="1034" t="s">
        <v>420</v>
      </c>
      <c r="I582" s="1035" t="s">
        <v>420</v>
      </c>
      <c r="J582" s="1036"/>
      <c r="K582" s="1036"/>
      <c r="L582" s="1037" t="s">
        <v>645</v>
      </c>
      <c r="M582" s="1037"/>
      <c r="N582" s="1038"/>
      <c r="O582" s="1036"/>
      <c r="P582" s="1037" t="s">
        <v>645</v>
      </c>
      <c r="Q582" s="1037"/>
      <c r="R582" s="1038"/>
      <c r="S582" s="1036"/>
      <c r="T582" s="1037" t="s">
        <v>645</v>
      </c>
      <c r="U582" s="1037"/>
      <c r="V582" s="1038"/>
      <c r="W582" s="1036"/>
      <c r="X582" s="1037" t="s">
        <v>645</v>
      </c>
      <c r="Y582" s="1039"/>
      <c r="Z582" s="1040" t="s">
        <v>420</v>
      </c>
      <c r="AA582" s="1040" t="s">
        <v>645</v>
      </c>
      <c r="AB582" s="1199" t="s">
        <v>420</v>
      </c>
      <c r="AC582" s="1040" t="s">
        <v>420</v>
      </c>
      <c r="AD582" s="1040" t="s">
        <v>420</v>
      </c>
      <c r="AE582" s="1040" t="s">
        <v>420</v>
      </c>
      <c r="AF582" s="1041" t="s">
        <v>243</v>
      </c>
      <c r="AG582" s="1041">
        <v>1</v>
      </c>
      <c r="AH582" s="1414" t="s">
        <v>16278</v>
      </c>
      <c r="AI582" s="1060" t="s">
        <v>654</v>
      </c>
      <c r="AJ582" s="1043" t="s">
        <v>654</v>
      </c>
      <c r="AK582" s="1200" t="s">
        <v>654</v>
      </c>
      <c r="AL582" s="1060"/>
      <c r="AM582" s="1404"/>
      <c r="AN582" s="1404"/>
      <c r="AO582" s="1404"/>
      <c r="AP582" s="1404"/>
      <c r="AQ582" s="1404"/>
      <c r="AR582" s="1044"/>
      <c r="AS582" s="1034" t="s">
        <v>16625</v>
      </c>
      <c r="AT582" s="1034" t="s">
        <v>16628</v>
      </c>
      <c r="AU582" s="1034" t="s">
        <v>420</v>
      </c>
      <c r="AV582" s="1034" t="s">
        <v>420</v>
      </c>
    </row>
    <row r="583" spans="1:48">
      <c r="A583" s="1030">
        <v>46036</v>
      </c>
      <c r="B583" s="1031" t="s">
        <v>16282</v>
      </c>
      <c r="C583" s="1045" t="s">
        <v>645</v>
      </c>
      <c r="D583" s="1032"/>
      <c r="E583" s="1033" t="s">
        <v>420</v>
      </c>
      <c r="F583" s="1034" t="s">
        <v>420</v>
      </c>
      <c r="G583" s="1034" t="s">
        <v>420</v>
      </c>
      <c r="H583" s="1034" t="s">
        <v>420</v>
      </c>
      <c r="I583" s="1035" t="s">
        <v>420</v>
      </c>
      <c r="J583" s="1036"/>
      <c r="K583" s="1036"/>
      <c r="L583" s="1037" t="s">
        <v>645</v>
      </c>
      <c r="M583" s="1037"/>
      <c r="N583" s="1038"/>
      <c r="O583" s="1036"/>
      <c r="P583" s="1037" t="s">
        <v>645</v>
      </c>
      <c r="Q583" s="1037"/>
      <c r="R583" s="1038"/>
      <c r="S583" s="1036"/>
      <c r="T583" s="1037" t="s">
        <v>645</v>
      </c>
      <c r="U583" s="1037"/>
      <c r="V583" s="1038"/>
      <c r="W583" s="1036"/>
      <c r="X583" s="1037" t="s">
        <v>645</v>
      </c>
      <c r="Y583" s="1039"/>
      <c r="Z583" s="1040" t="s">
        <v>420</v>
      </c>
      <c r="AA583" s="1040" t="s">
        <v>645</v>
      </c>
      <c r="AB583" s="1199" t="s">
        <v>420</v>
      </c>
      <c r="AC583" s="1040" t="s">
        <v>420</v>
      </c>
      <c r="AD583" s="1040" t="s">
        <v>420</v>
      </c>
      <c r="AE583" s="1040" t="s">
        <v>420</v>
      </c>
      <c r="AF583" s="1041" t="s">
        <v>243</v>
      </c>
      <c r="AG583" s="1041">
        <v>1</v>
      </c>
      <c r="AH583" s="1042" t="s">
        <v>654</v>
      </c>
      <c r="AI583" s="1043" t="s">
        <v>654</v>
      </c>
      <c r="AJ583" s="1043" t="s">
        <v>654</v>
      </c>
      <c r="AK583" s="1200" t="s">
        <v>654</v>
      </c>
      <c r="AL583" s="1060"/>
      <c r="AM583" s="1404"/>
      <c r="AN583" s="1404"/>
      <c r="AO583" s="1404"/>
      <c r="AP583" s="1404"/>
      <c r="AQ583" s="1404"/>
      <c r="AR583" s="1044"/>
      <c r="AS583" s="1034" t="s">
        <v>16625</v>
      </c>
      <c r="AT583" s="1034" t="s">
        <v>16628</v>
      </c>
      <c r="AU583" s="1034" t="s">
        <v>420</v>
      </c>
      <c r="AV583" s="1034" t="s">
        <v>420</v>
      </c>
    </row>
    <row r="584" spans="1:48">
      <c r="A584" s="1030">
        <v>46036</v>
      </c>
      <c r="B584" s="1031" t="s">
        <v>16283</v>
      </c>
      <c r="C584" s="1045" t="s">
        <v>645</v>
      </c>
      <c r="D584" s="1032"/>
      <c r="E584" s="1033" t="s">
        <v>420</v>
      </c>
      <c r="F584" s="1034" t="s">
        <v>420</v>
      </c>
      <c r="G584" s="1034" t="s">
        <v>420</v>
      </c>
      <c r="H584" s="1034" t="s">
        <v>420</v>
      </c>
      <c r="I584" s="1035" t="s">
        <v>420</v>
      </c>
      <c r="J584" s="1036"/>
      <c r="K584" s="1036"/>
      <c r="L584" s="1037" t="s">
        <v>645</v>
      </c>
      <c r="M584" s="1037"/>
      <c r="N584" s="1038"/>
      <c r="O584" s="1036"/>
      <c r="P584" s="1037" t="s">
        <v>645</v>
      </c>
      <c r="Q584" s="1037"/>
      <c r="R584" s="1038"/>
      <c r="S584" s="1036"/>
      <c r="T584" s="1037" t="s">
        <v>645</v>
      </c>
      <c r="U584" s="1037"/>
      <c r="V584" s="1038"/>
      <c r="W584" s="1036"/>
      <c r="X584" s="1037" t="s">
        <v>645</v>
      </c>
      <c r="Y584" s="1039"/>
      <c r="Z584" s="1040" t="s">
        <v>420</v>
      </c>
      <c r="AA584" s="1040" t="s">
        <v>645</v>
      </c>
      <c r="AB584" s="1199" t="s">
        <v>420</v>
      </c>
      <c r="AC584" s="1040" t="s">
        <v>420</v>
      </c>
      <c r="AD584" s="1040" t="s">
        <v>420</v>
      </c>
      <c r="AE584" s="1040" t="s">
        <v>420</v>
      </c>
      <c r="AF584" s="1041" t="s">
        <v>243</v>
      </c>
      <c r="AG584" s="1041">
        <v>1</v>
      </c>
      <c r="AH584" s="1042" t="s">
        <v>654</v>
      </c>
      <c r="AI584" s="1043" t="s">
        <v>654</v>
      </c>
      <c r="AJ584" s="1043" t="s">
        <v>654</v>
      </c>
      <c r="AK584" s="1200" t="s">
        <v>654</v>
      </c>
      <c r="AL584" s="1060"/>
      <c r="AM584" s="1404"/>
      <c r="AN584" s="1404"/>
      <c r="AO584" s="1404"/>
      <c r="AP584" s="1404"/>
      <c r="AQ584" s="1404"/>
      <c r="AR584" s="1044"/>
      <c r="AS584" s="1034" t="s">
        <v>16625</v>
      </c>
      <c r="AT584" s="1034" t="s">
        <v>16628</v>
      </c>
      <c r="AU584" s="1034" t="s">
        <v>420</v>
      </c>
      <c r="AV584" s="1034" t="s">
        <v>420</v>
      </c>
    </row>
    <row r="585" spans="1:48">
      <c r="A585" s="1030">
        <v>46036</v>
      </c>
      <c r="B585" s="1031" t="s">
        <v>16284</v>
      </c>
      <c r="C585" s="1045" t="s">
        <v>645</v>
      </c>
      <c r="D585" s="1032"/>
      <c r="E585" s="1033" t="s">
        <v>420</v>
      </c>
      <c r="F585" s="1034" t="s">
        <v>420</v>
      </c>
      <c r="G585" s="1034" t="s">
        <v>420</v>
      </c>
      <c r="H585" s="1034" t="s">
        <v>420</v>
      </c>
      <c r="I585" s="1035" t="s">
        <v>420</v>
      </c>
      <c r="J585" s="1036"/>
      <c r="K585" s="1036"/>
      <c r="L585" s="1037" t="s">
        <v>645</v>
      </c>
      <c r="M585" s="1037"/>
      <c r="N585" s="1038"/>
      <c r="O585" s="1036"/>
      <c r="P585" s="1037" t="s">
        <v>645</v>
      </c>
      <c r="Q585" s="1037"/>
      <c r="R585" s="1038"/>
      <c r="S585" s="1036"/>
      <c r="T585" s="1037" t="s">
        <v>645</v>
      </c>
      <c r="U585" s="1037"/>
      <c r="V585" s="1038"/>
      <c r="W585" s="1036"/>
      <c r="X585" s="1037" t="s">
        <v>645</v>
      </c>
      <c r="Y585" s="1039"/>
      <c r="Z585" s="1040" t="s">
        <v>420</v>
      </c>
      <c r="AA585" s="1040" t="s">
        <v>645</v>
      </c>
      <c r="AB585" s="1199" t="s">
        <v>420</v>
      </c>
      <c r="AC585" s="1040" t="s">
        <v>420</v>
      </c>
      <c r="AD585" s="1040" t="s">
        <v>420</v>
      </c>
      <c r="AE585" s="1040" t="s">
        <v>420</v>
      </c>
      <c r="AF585" s="1041" t="s">
        <v>243</v>
      </c>
      <c r="AG585" s="1041">
        <v>1</v>
      </c>
      <c r="AH585" s="1042" t="s">
        <v>654</v>
      </c>
      <c r="AI585" s="1043" t="s">
        <v>654</v>
      </c>
      <c r="AJ585" s="1043" t="s">
        <v>654</v>
      </c>
      <c r="AK585" s="1200" t="s">
        <v>654</v>
      </c>
      <c r="AL585" s="1060"/>
      <c r="AM585" s="1404"/>
      <c r="AN585" s="1404"/>
      <c r="AO585" s="1404"/>
      <c r="AP585" s="1404"/>
      <c r="AQ585" s="1404"/>
      <c r="AR585" s="1044"/>
      <c r="AS585" s="1034" t="s">
        <v>16625</v>
      </c>
      <c r="AT585" s="1034" t="s">
        <v>16628</v>
      </c>
      <c r="AU585" s="1034" t="s">
        <v>420</v>
      </c>
      <c r="AV585" s="1034" t="s">
        <v>420</v>
      </c>
    </row>
    <row r="586" spans="1:48" ht="17.25" thickBot="1">
      <c r="A586" s="1046">
        <v>46036</v>
      </c>
      <c r="B586" s="1047" t="s">
        <v>16285</v>
      </c>
      <c r="C586" s="1048" t="s">
        <v>645</v>
      </c>
      <c r="D586" s="1049"/>
      <c r="E586" s="1243" t="s">
        <v>420</v>
      </c>
      <c r="F586" s="1050" t="s">
        <v>420</v>
      </c>
      <c r="G586" s="1050" t="s">
        <v>420</v>
      </c>
      <c r="H586" s="1050" t="s">
        <v>420</v>
      </c>
      <c r="I586" s="1244" t="s">
        <v>420</v>
      </c>
      <c r="J586" s="1051"/>
      <c r="K586" s="1051"/>
      <c r="L586" s="1052" t="s">
        <v>645</v>
      </c>
      <c r="M586" s="1052"/>
      <c r="N586" s="1053"/>
      <c r="O586" s="1051"/>
      <c r="P586" s="1052" t="s">
        <v>645</v>
      </c>
      <c r="Q586" s="1052"/>
      <c r="R586" s="1053"/>
      <c r="S586" s="1051"/>
      <c r="T586" s="1052" t="s">
        <v>645</v>
      </c>
      <c r="U586" s="1052"/>
      <c r="V586" s="1053"/>
      <c r="W586" s="1051"/>
      <c r="X586" s="1052" t="s">
        <v>645</v>
      </c>
      <c r="Y586" s="1054"/>
      <c r="Z586" s="1055" t="s">
        <v>420</v>
      </c>
      <c r="AA586" s="1055" t="s">
        <v>645</v>
      </c>
      <c r="AB586" s="1201" t="s">
        <v>420</v>
      </c>
      <c r="AC586" s="1055" t="s">
        <v>420</v>
      </c>
      <c r="AD586" s="1055" t="s">
        <v>420</v>
      </c>
      <c r="AE586" s="1055" t="s">
        <v>420</v>
      </c>
      <c r="AF586" s="1056" t="s">
        <v>243</v>
      </c>
      <c r="AG586" s="1056">
        <v>1</v>
      </c>
      <c r="AH586" s="1245" t="s">
        <v>654</v>
      </c>
      <c r="AI586" s="1057" t="s">
        <v>654</v>
      </c>
      <c r="AJ586" s="1057" t="s">
        <v>654</v>
      </c>
      <c r="AK586" s="1202" t="s">
        <v>654</v>
      </c>
      <c r="AL586" s="1246"/>
      <c r="AM586" s="1409"/>
      <c r="AN586" s="1409"/>
      <c r="AO586" s="1409"/>
      <c r="AP586" s="1409"/>
      <c r="AQ586" s="1409"/>
      <c r="AR586" s="1058"/>
      <c r="AS586" s="1050" t="s">
        <v>16625</v>
      </c>
      <c r="AT586" s="1050" t="s">
        <v>16628</v>
      </c>
      <c r="AU586" s="1050" t="s">
        <v>420</v>
      </c>
      <c r="AV586" s="1050" t="s">
        <v>420</v>
      </c>
    </row>
    <row r="587" spans="1:48">
      <c r="A587" s="1413">
        <v>46037</v>
      </c>
      <c r="B587" s="1016" t="s">
        <v>212</v>
      </c>
      <c r="C587" s="1016" t="s">
        <v>16558</v>
      </c>
      <c r="D587" s="1017"/>
      <c r="E587" s="1018" t="s">
        <v>1936</v>
      </c>
      <c r="F587" s="1019" t="s">
        <v>16560</v>
      </c>
      <c r="G587" s="1019">
        <v>500</v>
      </c>
      <c r="H587" s="1019" t="s">
        <v>911</v>
      </c>
      <c r="I587" s="1020">
        <v>2</v>
      </c>
      <c r="J587" s="1023"/>
      <c r="K587" s="1021"/>
      <c r="L587" s="1022" t="s">
        <v>16294</v>
      </c>
      <c r="M587" s="1024"/>
      <c r="N587" s="1023"/>
      <c r="O587" s="1021"/>
      <c r="P587" s="1022" t="s">
        <v>16294</v>
      </c>
      <c r="Q587" s="1024"/>
      <c r="R587" s="1023"/>
      <c r="S587" s="1021"/>
      <c r="T587" s="1022" t="s">
        <v>16295</v>
      </c>
      <c r="U587" s="1024"/>
      <c r="V587" s="1023">
        <v>39</v>
      </c>
      <c r="W587" s="1021">
        <v>2</v>
      </c>
      <c r="X587" s="1022">
        <v>8409</v>
      </c>
      <c r="Y587" s="1024">
        <v>8572</v>
      </c>
      <c r="Z587" s="1025">
        <v>3</v>
      </c>
      <c r="AA587" s="1025" t="s">
        <v>641</v>
      </c>
      <c r="AB587" s="1198" t="s">
        <v>420</v>
      </c>
      <c r="AC587" s="1025">
        <v>84.905000000000001</v>
      </c>
      <c r="AD587" s="1025" t="s">
        <v>420</v>
      </c>
      <c r="AE587" s="1025" t="s">
        <v>420</v>
      </c>
      <c r="AF587" s="1026" t="s">
        <v>213</v>
      </c>
      <c r="AG587" s="1026">
        <v>1</v>
      </c>
      <c r="AH587" s="1027" t="s">
        <v>16292</v>
      </c>
      <c r="AI587" s="1059" t="s">
        <v>16292</v>
      </c>
      <c r="AJ587" s="1238" t="s">
        <v>16262</v>
      </c>
      <c r="AK587" s="1410" t="s">
        <v>647</v>
      </c>
      <c r="AL587" s="1059">
        <v>52</v>
      </c>
      <c r="AM587" s="1403">
        <v>46009</v>
      </c>
      <c r="AN587" s="1403">
        <v>46010</v>
      </c>
      <c r="AO587" s="1403">
        <v>46012</v>
      </c>
      <c r="AP587" s="1403">
        <v>46013</v>
      </c>
      <c r="AQ587" s="1403">
        <v>46017</v>
      </c>
      <c r="AR587" s="1028"/>
      <c r="AS587" s="1019" t="s">
        <v>16625</v>
      </c>
      <c r="AT587" s="1019" t="s">
        <v>16628</v>
      </c>
      <c r="AU587" s="1019" t="s">
        <v>16627</v>
      </c>
      <c r="AV587" s="1019">
        <v>1.1003688</v>
      </c>
    </row>
    <row r="588" spans="1:48">
      <c r="A588" s="1030">
        <v>46037</v>
      </c>
      <c r="B588" s="1031" t="s">
        <v>214</v>
      </c>
      <c r="C588" s="1031" t="s">
        <v>16653</v>
      </c>
      <c r="D588" s="1032" t="s">
        <v>16644</v>
      </c>
      <c r="E588" s="1033" t="s">
        <v>1557</v>
      </c>
      <c r="F588" s="1034" t="s">
        <v>16594</v>
      </c>
      <c r="G588" s="1034">
        <v>630</v>
      </c>
      <c r="H588" s="1034" t="s">
        <v>843</v>
      </c>
      <c r="I588" s="1035">
        <v>2</v>
      </c>
      <c r="J588" s="1038">
        <v>15</v>
      </c>
      <c r="K588" s="1036">
        <v>0</v>
      </c>
      <c r="L588" s="1037">
        <v>9280</v>
      </c>
      <c r="M588" s="1039">
        <v>9742</v>
      </c>
      <c r="N588" s="1038">
        <v>9</v>
      </c>
      <c r="O588" s="1036">
        <v>0</v>
      </c>
      <c r="P588" s="1037">
        <v>9124</v>
      </c>
      <c r="Q588" s="1039">
        <v>9716</v>
      </c>
      <c r="R588" s="1038">
        <v>13</v>
      </c>
      <c r="S588" s="1036">
        <v>0</v>
      </c>
      <c r="T588" s="1037">
        <v>9089</v>
      </c>
      <c r="U588" s="1039">
        <v>9635</v>
      </c>
      <c r="V588" s="1038">
        <v>16</v>
      </c>
      <c r="W588" s="1036">
        <v>1</v>
      </c>
      <c r="X588" s="1037">
        <v>8845</v>
      </c>
      <c r="Y588" s="1039">
        <v>9548</v>
      </c>
      <c r="Z588" s="1040">
        <v>2.4827586206896552</v>
      </c>
      <c r="AA588" s="1040">
        <v>17.666666666666668</v>
      </c>
      <c r="AB588" s="1199">
        <v>0.99806356837606836</v>
      </c>
      <c r="AC588" s="1040">
        <v>93.723749999999995</v>
      </c>
      <c r="AD588" s="1040">
        <v>2.2083333333333335</v>
      </c>
      <c r="AE588" s="1040">
        <v>2.1666666666666665</v>
      </c>
      <c r="AF588" s="1041" t="s">
        <v>213</v>
      </c>
      <c r="AG588" s="1041">
        <v>1</v>
      </c>
      <c r="AH588" s="1042" t="s">
        <v>16292</v>
      </c>
      <c r="AI588" s="1060" t="s">
        <v>16292</v>
      </c>
      <c r="AJ588" s="1238" t="s">
        <v>16262</v>
      </c>
      <c r="AK588" s="1239" t="s">
        <v>647</v>
      </c>
      <c r="AL588" s="1060">
        <v>57</v>
      </c>
      <c r="AM588" s="1404">
        <v>46031</v>
      </c>
      <c r="AN588" s="1404">
        <v>46032</v>
      </c>
      <c r="AO588" s="1404">
        <v>46033</v>
      </c>
      <c r="AP588" s="1404">
        <v>46034</v>
      </c>
      <c r="AQ588" s="1404"/>
      <c r="AR588" s="1044"/>
      <c r="AS588" s="1034" t="s">
        <v>16625</v>
      </c>
      <c r="AT588" s="1034" t="s">
        <v>16628</v>
      </c>
      <c r="AU588" s="1034" t="s">
        <v>16637</v>
      </c>
      <c r="AV588" s="1034">
        <v>1.020314232</v>
      </c>
    </row>
    <row r="589" spans="1:48">
      <c r="A589" s="1030">
        <v>46037</v>
      </c>
      <c r="B589" s="1031" t="s">
        <v>215</v>
      </c>
      <c r="C589" s="1031" t="s">
        <v>16554</v>
      </c>
      <c r="D589" s="1032" t="s">
        <v>646</v>
      </c>
      <c r="E589" s="1033" t="s">
        <v>471</v>
      </c>
      <c r="F589" s="1034" t="s">
        <v>16555</v>
      </c>
      <c r="G589" s="1034">
        <v>700</v>
      </c>
      <c r="H589" s="1034" t="s">
        <v>1088</v>
      </c>
      <c r="I589" s="1035">
        <v>5</v>
      </c>
      <c r="J589" s="1038">
        <v>34</v>
      </c>
      <c r="K589" s="1036">
        <v>0</v>
      </c>
      <c r="L589" s="1037">
        <v>8568</v>
      </c>
      <c r="M589" s="1039">
        <v>8454</v>
      </c>
      <c r="N589" s="1038">
        <v>20</v>
      </c>
      <c r="O589" s="1036">
        <v>0</v>
      </c>
      <c r="P589" s="1037">
        <v>8638</v>
      </c>
      <c r="Q589" s="1039">
        <v>7781</v>
      </c>
      <c r="R589" s="1038">
        <v>36</v>
      </c>
      <c r="S589" s="1036">
        <v>0</v>
      </c>
      <c r="T589" s="1037">
        <v>8612</v>
      </c>
      <c r="U589" s="1039">
        <v>7849</v>
      </c>
      <c r="V589" s="1038">
        <v>32</v>
      </c>
      <c r="W589" s="1036">
        <v>2</v>
      </c>
      <c r="X589" s="1037">
        <v>8296</v>
      </c>
      <c r="Y589" s="1039">
        <v>8263</v>
      </c>
      <c r="Z589" s="1040">
        <v>3.2432432432432434</v>
      </c>
      <c r="AA589" s="1040">
        <v>20.333333333333332</v>
      </c>
      <c r="AB589" s="1199">
        <v>0.99703525641025637</v>
      </c>
      <c r="AC589" s="1040">
        <v>83.076250000000002</v>
      </c>
      <c r="AD589" s="1040">
        <v>2.5416666666666665</v>
      </c>
      <c r="AE589" s="1040">
        <v>2.5</v>
      </c>
      <c r="AF589" s="1041" t="s">
        <v>213</v>
      </c>
      <c r="AG589" s="1041">
        <v>0.5</v>
      </c>
      <c r="AH589" s="1042" t="s">
        <v>16292</v>
      </c>
      <c r="AI589" s="1060" t="s">
        <v>16292</v>
      </c>
      <c r="AJ589" s="1238" t="s">
        <v>16262</v>
      </c>
      <c r="AK589" s="1239" t="s">
        <v>647</v>
      </c>
      <c r="AL589" s="1060">
        <v>53</v>
      </c>
      <c r="AM589" s="1404">
        <v>46011</v>
      </c>
      <c r="AN589" s="1404">
        <v>46013</v>
      </c>
      <c r="AO589" s="1404">
        <v>46014</v>
      </c>
      <c r="AP589" s="1404">
        <v>46015</v>
      </c>
      <c r="AQ589" s="1404"/>
      <c r="AR589" s="1044"/>
      <c r="AS589" s="1034" t="s">
        <v>16629</v>
      </c>
      <c r="AT589" s="1034" t="s">
        <v>16628</v>
      </c>
      <c r="AU589" s="1034" t="s">
        <v>16627</v>
      </c>
      <c r="AV589" s="1034">
        <v>1.5073354800000003</v>
      </c>
    </row>
    <row r="590" spans="1:48">
      <c r="A590" s="1030">
        <v>46037</v>
      </c>
      <c r="B590" s="1031" t="s">
        <v>216</v>
      </c>
      <c r="C590" s="1031" t="s">
        <v>16649</v>
      </c>
      <c r="D590" s="1032"/>
      <c r="E590" s="1033" t="s">
        <v>783</v>
      </c>
      <c r="F590" s="1034" t="s">
        <v>16588</v>
      </c>
      <c r="G590" s="1034">
        <v>525</v>
      </c>
      <c r="H590" s="1034" t="s">
        <v>480</v>
      </c>
      <c r="I590" s="1035">
        <v>4</v>
      </c>
      <c r="J590" s="1038">
        <v>25</v>
      </c>
      <c r="K590" s="1036">
        <v>0</v>
      </c>
      <c r="L590" s="1037">
        <v>8941</v>
      </c>
      <c r="M590" s="1039" t="s">
        <v>16261</v>
      </c>
      <c r="N590" s="1038">
        <v>11</v>
      </c>
      <c r="O590" s="1036">
        <v>0</v>
      </c>
      <c r="P590" s="1037">
        <v>9341</v>
      </c>
      <c r="Q590" s="1039">
        <v>8653</v>
      </c>
      <c r="R590" s="1038">
        <v>15</v>
      </c>
      <c r="S590" s="1036">
        <v>2</v>
      </c>
      <c r="T590" s="1037">
        <v>9153</v>
      </c>
      <c r="U590" s="1039">
        <v>8680</v>
      </c>
      <c r="V590" s="1038">
        <v>21</v>
      </c>
      <c r="W590" s="1036">
        <v>1</v>
      </c>
      <c r="X590" s="1037">
        <v>8832</v>
      </c>
      <c r="Y590" s="1039">
        <v>8595</v>
      </c>
      <c r="Z590" s="1040">
        <v>2.9690721649484537</v>
      </c>
      <c r="AA590" s="1040">
        <v>24</v>
      </c>
      <c r="AB590" s="1199">
        <v>0.99514222756410253</v>
      </c>
      <c r="AC590" s="1040">
        <v>88.85</v>
      </c>
      <c r="AD590" s="1040">
        <v>3</v>
      </c>
      <c r="AE590" s="1040">
        <v>2.875</v>
      </c>
      <c r="AF590" s="1041" t="s">
        <v>213</v>
      </c>
      <c r="AG590" s="1041">
        <v>1</v>
      </c>
      <c r="AH590" s="1042" t="s">
        <v>16292</v>
      </c>
      <c r="AI590" s="1060" t="s">
        <v>16292</v>
      </c>
      <c r="AJ590" s="1238" t="s">
        <v>16262</v>
      </c>
      <c r="AK590" s="1239" t="s">
        <v>647</v>
      </c>
      <c r="AL590" s="1060">
        <v>52</v>
      </c>
      <c r="AM590" s="1404">
        <v>46034</v>
      </c>
      <c r="AN590" s="1404">
        <v>46035</v>
      </c>
      <c r="AO590" s="1404"/>
      <c r="AP590" s="1404"/>
      <c r="AQ590" s="1404"/>
      <c r="AR590" s="1044"/>
      <c r="AS590" s="1034" t="s">
        <v>16625</v>
      </c>
      <c r="AT590" s="1034" t="s">
        <v>16628</v>
      </c>
      <c r="AU590" s="1034" t="s">
        <v>16630</v>
      </c>
      <c r="AV590" s="1034">
        <v>2.4181415999999998</v>
      </c>
    </row>
    <row r="591" spans="1:48">
      <c r="A591" s="1030">
        <v>46037</v>
      </c>
      <c r="B591" s="1031" t="s">
        <v>217</v>
      </c>
      <c r="C591" s="1031" t="s">
        <v>16643</v>
      </c>
      <c r="D591" s="1032" t="s">
        <v>16644</v>
      </c>
      <c r="E591" s="1033" t="s">
        <v>738</v>
      </c>
      <c r="F591" s="1034" t="s">
        <v>16535</v>
      </c>
      <c r="G591" s="1034">
        <v>650</v>
      </c>
      <c r="H591" s="1034" t="s">
        <v>630</v>
      </c>
      <c r="I591" s="1035">
        <v>4</v>
      </c>
      <c r="J591" s="1038">
        <v>42</v>
      </c>
      <c r="K591" s="1036">
        <v>1</v>
      </c>
      <c r="L591" s="1037">
        <v>6832</v>
      </c>
      <c r="M591" s="1039">
        <v>8517</v>
      </c>
      <c r="N591" s="1038">
        <v>13</v>
      </c>
      <c r="O591" s="1036">
        <v>0</v>
      </c>
      <c r="P591" s="1037">
        <v>6584</v>
      </c>
      <c r="Q591" s="1039">
        <v>8597</v>
      </c>
      <c r="R591" s="1038">
        <v>23</v>
      </c>
      <c r="S591" s="1036">
        <v>0</v>
      </c>
      <c r="T591" s="1037">
        <v>6458</v>
      </c>
      <c r="U591" s="1039">
        <v>8551</v>
      </c>
      <c r="V591" s="1038">
        <v>38</v>
      </c>
      <c r="W591" s="1036">
        <v>0</v>
      </c>
      <c r="X591" s="1037">
        <v>6438</v>
      </c>
      <c r="Y591" s="1039">
        <v>8544</v>
      </c>
      <c r="Z591" s="1040">
        <v>2.5263157894736841</v>
      </c>
      <c r="AA591" s="1040">
        <v>38.666666666666664</v>
      </c>
      <c r="AB591" s="1199">
        <v>0.99809695512820518</v>
      </c>
      <c r="AC591" s="1040">
        <v>75.651250000000005</v>
      </c>
      <c r="AD591" s="1040">
        <v>4.833333333333333</v>
      </c>
      <c r="AE591" s="1040">
        <v>4.791666666666667</v>
      </c>
      <c r="AF591" s="1041" t="s">
        <v>213</v>
      </c>
      <c r="AG591" s="1041">
        <v>1</v>
      </c>
      <c r="AH591" s="1042" t="s">
        <v>16293</v>
      </c>
      <c r="AI591" s="1060" t="s">
        <v>16293</v>
      </c>
      <c r="AJ591" s="1060" t="s">
        <v>16260</v>
      </c>
      <c r="AK591" s="1200" t="s">
        <v>748</v>
      </c>
      <c r="AL591" s="1060">
        <v>49</v>
      </c>
      <c r="AM591" s="1404">
        <v>46005</v>
      </c>
      <c r="AN591" s="1404">
        <v>46006</v>
      </c>
      <c r="AO591" s="1404"/>
      <c r="AP591" s="1404"/>
      <c r="AQ591" s="1404"/>
      <c r="AR591" s="1044"/>
      <c r="AS591" s="1034" t="s">
        <v>16625</v>
      </c>
      <c r="AT591" s="1034" t="s">
        <v>16628</v>
      </c>
      <c r="AU591" s="1034" t="s">
        <v>16632</v>
      </c>
      <c r="AV591" s="1034">
        <v>1.6994296799999999</v>
      </c>
    </row>
    <row r="592" spans="1:48">
      <c r="A592" s="1030">
        <v>46037</v>
      </c>
      <c r="B592" s="1031" t="s">
        <v>218</v>
      </c>
      <c r="C592" s="1031" t="s">
        <v>16506</v>
      </c>
      <c r="D592" s="1032" t="s">
        <v>646</v>
      </c>
      <c r="E592" s="1033" t="s">
        <v>471</v>
      </c>
      <c r="F592" s="1034" t="s">
        <v>15867</v>
      </c>
      <c r="G592" s="1034">
        <v>700</v>
      </c>
      <c r="H592" s="1034" t="s">
        <v>812</v>
      </c>
      <c r="I592" s="1035">
        <v>5</v>
      </c>
      <c r="J592" s="1038">
        <v>30</v>
      </c>
      <c r="K592" s="1036">
        <v>2</v>
      </c>
      <c r="L592" s="1037">
        <v>9513</v>
      </c>
      <c r="M592" s="1039">
        <v>9076</v>
      </c>
      <c r="N592" s="1038">
        <v>10</v>
      </c>
      <c r="O592" s="1036">
        <v>2</v>
      </c>
      <c r="P592" s="1037">
        <v>9597</v>
      </c>
      <c r="Q592" s="1039">
        <v>9039</v>
      </c>
      <c r="R592" s="1038">
        <v>20</v>
      </c>
      <c r="S592" s="1036">
        <v>0</v>
      </c>
      <c r="T592" s="1037">
        <v>9404</v>
      </c>
      <c r="U592" s="1039">
        <v>8905</v>
      </c>
      <c r="V592" s="1038">
        <v>42</v>
      </c>
      <c r="W592" s="1036">
        <v>0</v>
      </c>
      <c r="X592" s="1037">
        <v>9486</v>
      </c>
      <c r="Y592" s="1039">
        <v>8860</v>
      </c>
      <c r="Z592" s="1040">
        <v>3.2432432432432434</v>
      </c>
      <c r="AA592" s="1040">
        <v>17</v>
      </c>
      <c r="AB592" s="1199">
        <v>0.99407051282051284</v>
      </c>
      <c r="AC592" s="1040">
        <v>92.35</v>
      </c>
      <c r="AD592" s="1040">
        <v>2.125</v>
      </c>
      <c r="AE592" s="1040">
        <v>2.0416666666666665</v>
      </c>
      <c r="AF592" s="1041" t="s">
        <v>213</v>
      </c>
      <c r="AG592" s="1041">
        <v>0.5</v>
      </c>
      <c r="AH592" s="1042" t="s">
        <v>16293</v>
      </c>
      <c r="AI592" s="1060" t="s">
        <v>16293</v>
      </c>
      <c r="AJ592" s="1060" t="s">
        <v>16260</v>
      </c>
      <c r="AK592" s="1200" t="s">
        <v>748</v>
      </c>
      <c r="AL592" s="1060">
        <v>50</v>
      </c>
      <c r="AM592" s="1404">
        <v>46029</v>
      </c>
      <c r="AN592" s="1404">
        <v>46030</v>
      </c>
      <c r="AO592" s="1404"/>
      <c r="AP592" s="1404"/>
      <c r="AQ592" s="1404"/>
      <c r="AR592" s="1044"/>
      <c r="AS592" s="1034" t="s">
        <v>16629</v>
      </c>
      <c r="AT592" s="1034" t="s">
        <v>16628</v>
      </c>
      <c r="AU592" s="1034" t="s">
        <v>16627</v>
      </c>
      <c r="AV592" s="1034">
        <v>1.6755983999999999</v>
      </c>
    </row>
    <row r="593" spans="1:48">
      <c r="A593" s="1030">
        <v>46037</v>
      </c>
      <c r="B593" s="1031" t="s">
        <v>219</v>
      </c>
      <c r="C593" s="1031" t="s">
        <v>16496</v>
      </c>
      <c r="D593" s="1032"/>
      <c r="E593" s="1033" t="s">
        <v>1877</v>
      </c>
      <c r="F593" s="1034" t="s">
        <v>16497</v>
      </c>
      <c r="G593" s="1034">
        <v>500</v>
      </c>
      <c r="H593" s="1034" t="s">
        <v>1237</v>
      </c>
      <c r="I593" s="1035">
        <v>3.7</v>
      </c>
      <c r="J593" s="1038">
        <v>14</v>
      </c>
      <c r="K593" s="1036">
        <v>0</v>
      </c>
      <c r="L593" s="1037">
        <v>9225</v>
      </c>
      <c r="M593" s="1039">
        <v>8984</v>
      </c>
      <c r="N593" s="1038">
        <v>3</v>
      </c>
      <c r="O593" s="1036">
        <v>0</v>
      </c>
      <c r="P593" s="1037">
        <v>9177</v>
      </c>
      <c r="Q593" s="1039">
        <v>9090</v>
      </c>
      <c r="R593" s="1038">
        <v>8</v>
      </c>
      <c r="S593" s="1036">
        <v>1</v>
      </c>
      <c r="T593" s="1037">
        <v>9109</v>
      </c>
      <c r="U593" s="1039">
        <v>9007</v>
      </c>
      <c r="V593" s="1038">
        <v>16</v>
      </c>
      <c r="W593" s="1036">
        <v>0</v>
      </c>
      <c r="X593" s="1037">
        <v>8936</v>
      </c>
      <c r="Y593" s="1039">
        <v>8994</v>
      </c>
      <c r="Z593" s="1040">
        <v>1.5982241953385128</v>
      </c>
      <c r="AA593" s="1040">
        <v>13.666666666666666</v>
      </c>
      <c r="AB593" s="1199">
        <v>0.99699185363247866</v>
      </c>
      <c r="AC593" s="1040">
        <v>90.652500000000003</v>
      </c>
      <c r="AD593" s="1040">
        <v>1.7083333333333333</v>
      </c>
      <c r="AE593" s="1040">
        <v>1.6666666666666667</v>
      </c>
      <c r="AF593" s="1041" t="s">
        <v>213</v>
      </c>
      <c r="AG593" s="1041">
        <v>1</v>
      </c>
      <c r="AH593" s="1042" t="s">
        <v>16292</v>
      </c>
      <c r="AI593" s="1060" t="s">
        <v>16292</v>
      </c>
      <c r="AJ593" s="1238" t="s">
        <v>16262</v>
      </c>
      <c r="AK593" s="1200" t="s">
        <v>647</v>
      </c>
      <c r="AL593" s="1060">
        <v>8</v>
      </c>
      <c r="AM593" s="1406">
        <v>45963</v>
      </c>
      <c r="AN593" s="1404">
        <v>45964</v>
      </c>
      <c r="AO593" s="1404"/>
      <c r="AP593" s="1404"/>
      <c r="AQ593" s="1404"/>
      <c r="AR593" s="1044"/>
      <c r="AS593" s="1034" t="s">
        <v>16625</v>
      </c>
      <c r="AT593" s="1034" t="s">
        <v>16628</v>
      </c>
      <c r="AU593" s="1034" t="s">
        <v>16627</v>
      </c>
      <c r="AV593" s="1034">
        <v>1.1748563999999999</v>
      </c>
    </row>
    <row r="594" spans="1:48">
      <c r="A594" s="1030">
        <v>46037</v>
      </c>
      <c r="B594" s="1031" t="s">
        <v>220</v>
      </c>
      <c r="C594" s="1031" t="s">
        <v>16515</v>
      </c>
      <c r="D594" s="1032"/>
      <c r="E594" s="1033" t="s">
        <v>478</v>
      </c>
      <c r="F594" s="1034" t="s">
        <v>16544</v>
      </c>
      <c r="G594" s="1034">
        <v>650</v>
      </c>
      <c r="H594" s="1034" t="s">
        <v>959</v>
      </c>
      <c r="I594" s="1035">
        <v>5</v>
      </c>
      <c r="J594" s="1038">
        <v>15</v>
      </c>
      <c r="K594" s="1036">
        <v>0</v>
      </c>
      <c r="L594" s="1037">
        <v>8375</v>
      </c>
      <c r="M594" s="1039">
        <v>9134</v>
      </c>
      <c r="N594" s="1038">
        <v>7</v>
      </c>
      <c r="O594" s="1036">
        <v>0</v>
      </c>
      <c r="P594" s="1037">
        <v>8336</v>
      </c>
      <c r="Q594" s="1039">
        <v>8923</v>
      </c>
      <c r="R594" s="1038">
        <v>12</v>
      </c>
      <c r="S594" s="1036">
        <v>0</v>
      </c>
      <c r="T594" s="1037">
        <v>8324</v>
      </c>
      <c r="U594" s="1039">
        <v>9002</v>
      </c>
      <c r="V594" s="1038">
        <v>21</v>
      </c>
      <c r="W594" s="1036">
        <v>0</v>
      </c>
      <c r="X594" s="1037">
        <v>8346</v>
      </c>
      <c r="Y594" s="1039">
        <v>9008</v>
      </c>
      <c r="Z594" s="1040">
        <v>1.5157894736842106</v>
      </c>
      <c r="AA594" s="1040">
        <v>18.333333333333332</v>
      </c>
      <c r="AB594" s="1199">
        <v>1</v>
      </c>
      <c r="AC594" s="1040">
        <v>86.81</v>
      </c>
      <c r="AD594" s="1040">
        <v>2.2916666666666665</v>
      </c>
      <c r="AE594" s="1040">
        <v>2.2916666666666665</v>
      </c>
      <c r="AF594" s="1041" t="s">
        <v>213</v>
      </c>
      <c r="AG594" s="1041">
        <v>1</v>
      </c>
      <c r="AH594" s="1042" t="s">
        <v>16292</v>
      </c>
      <c r="AI594" s="1060" t="s">
        <v>16292</v>
      </c>
      <c r="AJ594" s="1060" t="s">
        <v>16272</v>
      </c>
      <c r="AK594" s="1239" t="s">
        <v>15471</v>
      </c>
      <c r="AL594" s="1060">
        <v>54</v>
      </c>
      <c r="AM594" s="1404">
        <v>46009</v>
      </c>
      <c r="AN594" s="1404">
        <v>46010</v>
      </c>
      <c r="AO594" s="1404">
        <v>46011</v>
      </c>
      <c r="AP594" s="1404"/>
      <c r="AQ594" s="1404"/>
      <c r="AR594" s="1044"/>
      <c r="AS594" s="1034" t="s">
        <v>16625</v>
      </c>
      <c r="AT594" s="1034" t="s">
        <v>16628</v>
      </c>
      <c r="AU594" s="1034" t="s">
        <v>16627</v>
      </c>
      <c r="AV594" s="1034">
        <v>1.46257488</v>
      </c>
    </row>
    <row r="595" spans="1:48">
      <c r="A595" s="1030">
        <v>46037</v>
      </c>
      <c r="B595" s="1031" t="s">
        <v>221</v>
      </c>
      <c r="C595" s="1031" t="s">
        <v>16658</v>
      </c>
      <c r="D595" s="1032" t="s">
        <v>16644</v>
      </c>
      <c r="E595" s="1033" t="s">
        <v>738</v>
      </c>
      <c r="F595" s="1034" t="s">
        <v>16535</v>
      </c>
      <c r="G595" s="1034">
        <v>650</v>
      </c>
      <c r="H595" s="1034" t="s">
        <v>834</v>
      </c>
      <c r="I595" s="1035">
        <v>4</v>
      </c>
      <c r="J595" s="1038">
        <v>25</v>
      </c>
      <c r="K595" s="1036">
        <v>0</v>
      </c>
      <c r="L595" s="1037"/>
      <c r="M595" s="1039">
        <v>7282</v>
      </c>
      <c r="N595" s="1038">
        <v>24</v>
      </c>
      <c r="O595" s="1036">
        <v>0</v>
      </c>
      <c r="P595" s="1037" t="s">
        <v>645</v>
      </c>
      <c r="Q595" s="1039">
        <v>8151</v>
      </c>
      <c r="R595" s="1038">
        <v>8</v>
      </c>
      <c r="S595" s="1036">
        <v>0</v>
      </c>
      <c r="T595" s="1037" t="s">
        <v>645</v>
      </c>
      <c r="U595" s="1039">
        <v>8179</v>
      </c>
      <c r="V595" s="1038">
        <v>21</v>
      </c>
      <c r="W595" s="1036">
        <v>4</v>
      </c>
      <c r="X595" s="1037" t="s">
        <v>645</v>
      </c>
      <c r="Y595" s="1039">
        <v>8008</v>
      </c>
      <c r="Z595" s="1040">
        <v>2.5852782764811488</v>
      </c>
      <c r="AA595" s="1040">
        <v>52</v>
      </c>
      <c r="AB595" s="1199">
        <v>0.99256143162393162</v>
      </c>
      <c r="AC595" s="1040">
        <v>79.05</v>
      </c>
      <c r="AD595" s="1040">
        <v>6.5</v>
      </c>
      <c r="AE595" s="1040">
        <v>6.166666666666667</v>
      </c>
      <c r="AF595" s="1041" t="s">
        <v>213</v>
      </c>
      <c r="AG595" s="1041">
        <v>2</v>
      </c>
      <c r="AH595" s="1042" t="s">
        <v>16286</v>
      </c>
      <c r="AI595" s="1060" t="s">
        <v>16286</v>
      </c>
      <c r="AJ595" s="1238" t="s">
        <v>16287</v>
      </c>
      <c r="AK595" s="1239" t="s">
        <v>643</v>
      </c>
      <c r="AL595" s="1060">
        <v>49</v>
      </c>
      <c r="AM595" s="1404">
        <v>45999</v>
      </c>
      <c r="AN595" s="1404">
        <v>46003</v>
      </c>
      <c r="AO595" s="1404">
        <v>46006</v>
      </c>
      <c r="AP595" s="1404"/>
      <c r="AQ595" s="1404"/>
      <c r="AR595" s="1044"/>
      <c r="AS595" s="1034" t="s">
        <v>16625</v>
      </c>
      <c r="AT595" s="1034" t="s">
        <v>16626</v>
      </c>
      <c r="AU595" s="1034" t="s">
        <v>16632</v>
      </c>
      <c r="AV595" s="1034">
        <v>0.88788960000000006</v>
      </c>
    </row>
    <row r="596" spans="1:48">
      <c r="A596" s="1030">
        <v>46037</v>
      </c>
      <c r="B596" s="1031" t="s">
        <v>222</v>
      </c>
      <c r="C596" s="1031" t="s">
        <v>16140</v>
      </c>
      <c r="D596" s="1032"/>
      <c r="E596" s="1033" t="s">
        <v>455</v>
      </c>
      <c r="F596" s="1034" t="s">
        <v>16101</v>
      </c>
      <c r="G596" s="1034">
        <v>800</v>
      </c>
      <c r="H596" s="1034" t="s">
        <v>876</v>
      </c>
      <c r="I596" s="1035">
        <v>5</v>
      </c>
      <c r="J596" s="1038">
        <v>22</v>
      </c>
      <c r="K596" s="1036">
        <v>0</v>
      </c>
      <c r="L596" s="1037">
        <v>9019</v>
      </c>
      <c r="M596" s="1039">
        <v>8531</v>
      </c>
      <c r="N596" s="1038">
        <v>11</v>
      </c>
      <c r="O596" s="1036">
        <v>0</v>
      </c>
      <c r="P596" s="1037">
        <v>9230</v>
      </c>
      <c r="Q596" s="1039">
        <v>8657</v>
      </c>
      <c r="R596" s="1038">
        <v>18</v>
      </c>
      <c r="S596" s="1036">
        <v>0</v>
      </c>
      <c r="T596" s="1037">
        <v>9181</v>
      </c>
      <c r="U596" s="1039">
        <v>8751</v>
      </c>
      <c r="V596" s="1038">
        <v>31</v>
      </c>
      <c r="W596" s="1036">
        <v>0</v>
      </c>
      <c r="X596" s="1037">
        <v>9304</v>
      </c>
      <c r="Y596" s="1039">
        <v>8775</v>
      </c>
      <c r="Z596" s="1040">
        <v>1.8701298701298701</v>
      </c>
      <c r="AA596" s="1040">
        <v>27.333333333333332</v>
      </c>
      <c r="AB596" s="1199">
        <v>1</v>
      </c>
      <c r="AC596" s="1040">
        <v>89.31</v>
      </c>
      <c r="AD596" s="1040">
        <v>3.4166666666666665</v>
      </c>
      <c r="AE596" s="1040">
        <v>3.4166666666666665</v>
      </c>
      <c r="AF596" s="1041" t="s">
        <v>213</v>
      </c>
      <c r="AG596" s="1041">
        <v>1</v>
      </c>
      <c r="AH596" s="1042" t="s">
        <v>16286</v>
      </c>
      <c r="AI596" s="1060" t="s">
        <v>16286</v>
      </c>
      <c r="AJ596" s="1238" t="s">
        <v>16287</v>
      </c>
      <c r="AK596" s="1200" t="s">
        <v>643</v>
      </c>
      <c r="AL596" s="1060">
        <v>53</v>
      </c>
      <c r="AM596" s="1404">
        <v>45988</v>
      </c>
      <c r="AN596" s="1404">
        <v>45990</v>
      </c>
      <c r="AO596" s="1404">
        <v>45991</v>
      </c>
      <c r="AP596" s="1404"/>
      <c r="AQ596" s="1404"/>
      <c r="AR596" s="1044"/>
      <c r="AS596" s="1034" t="s">
        <v>16625</v>
      </c>
      <c r="AT596" s="1034" t="s">
        <v>16628</v>
      </c>
      <c r="AU596" s="1034" t="s">
        <v>16627</v>
      </c>
      <c r="AV596" s="1034">
        <v>1.85193216</v>
      </c>
    </row>
    <row r="597" spans="1:48">
      <c r="A597" s="1030">
        <v>46037</v>
      </c>
      <c r="B597" s="1031" t="s">
        <v>223</v>
      </c>
      <c r="C597" s="1031" t="s">
        <v>16496</v>
      </c>
      <c r="D597" s="1032"/>
      <c r="E597" s="1033" t="s">
        <v>1877</v>
      </c>
      <c r="F597" s="1034" t="s">
        <v>16497</v>
      </c>
      <c r="G597" s="1034">
        <v>500</v>
      </c>
      <c r="H597" s="1034" t="s">
        <v>1237</v>
      </c>
      <c r="I597" s="1035">
        <v>3.7</v>
      </c>
      <c r="J597" s="1038">
        <v>13</v>
      </c>
      <c r="K597" s="1036">
        <v>4</v>
      </c>
      <c r="L597" s="1037">
        <v>8711</v>
      </c>
      <c r="M597" s="1039">
        <v>8841</v>
      </c>
      <c r="N597" s="1038">
        <v>9</v>
      </c>
      <c r="O597" s="1036">
        <v>2</v>
      </c>
      <c r="P597" s="1037">
        <v>8926</v>
      </c>
      <c r="Q597" s="1039">
        <v>8832</v>
      </c>
      <c r="R597" s="1038">
        <v>4</v>
      </c>
      <c r="S597" s="1036">
        <v>0</v>
      </c>
      <c r="T597" s="1037">
        <v>8906</v>
      </c>
      <c r="U597" s="1039">
        <v>8867</v>
      </c>
      <c r="V597" s="1038">
        <v>9</v>
      </c>
      <c r="W597" s="1036">
        <v>1</v>
      </c>
      <c r="X597" s="1037">
        <v>8911</v>
      </c>
      <c r="Y597" s="1039">
        <v>8877</v>
      </c>
      <c r="Z597" s="1040">
        <v>1.5982241953385128</v>
      </c>
      <c r="AA597" s="1040">
        <v>11.666666666666666</v>
      </c>
      <c r="AB597" s="1199">
        <v>0.97894297542735043</v>
      </c>
      <c r="AC597" s="1040">
        <v>88.588750000000005</v>
      </c>
      <c r="AD597" s="1040">
        <v>1.4583333333333333</v>
      </c>
      <c r="AE597" s="1040">
        <v>1.1666666666666667</v>
      </c>
      <c r="AF597" s="1041" t="s">
        <v>213</v>
      </c>
      <c r="AG597" s="1041">
        <v>1</v>
      </c>
      <c r="AH597" s="1042" t="s">
        <v>16293</v>
      </c>
      <c r="AI597" s="1060" t="s">
        <v>16293</v>
      </c>
      <c r="AJ597" s="1060" t="s">
        <v>16260</v>
      </c>
      <c r="AK597" s="1200" t="s">
        <v>748</v>
      </c>
      <c r="AL597" s="1060">
        <v>8</v>
      </c>
      <c r="AM597" s="1406">
        <v>45963</v>
      </c>
      <c r="AN597" s="1404">
        <v>45964</v>
      </c>
      <c r="AO597" s="1404">
        <v>45965</v>
      </c>
      <c r="AP597" s="1404"/>
      <c r="AQ597" s="1404"/>
      <c r="AR597" s="1044"/>
      <c r="AS597" s="1034" t="s">
        <v>16625</v>
      </c>
      <c r="AT597" s="1034" t="s">
        <v>16628</v>
      </c>
      <c r="AU597" s="1034" t="s">
        <v>16627</v>
      </c>
      <c r="AV597" s="1034">
        <v>1.1481102000000001</v>
      </c>
    </row>
    <row r="598" spans="1:48">
      <c r="A598" s="1030">
        <v>46037</v>
      </c>
      <c r="B598" s="1031" t="s">
        <v>224</v>
      </c>
      <c r="C598" s="1031" t="s">
        <v>16511</v>
      </c>
      <c r="D598" s="1032" t="s">
        <v>646</v>
      </c>
      <c r="E598" s="1033" t="s">
        <v>471</v>
      </c>
      <c r="F598" s="1034" t="s">
        <v>15867</v>
      </c>
      <c r="G598" s="1034">
        <v>700</v>
      </c>
      <c r="H598" s="1034" t="s">
        <v>879</v>
      </c>
      <c r="I598" s="1035">
        <v>5</v>
      </c>
      <c r="J598" s="1038">
        <v>54</v>
      </c>
      <c r="K598" s="1036">
        <v>8</v>
      </c>
      <c r="L598" s="1037">
        <v>8711</v>
      </c>
      <c r="M598" s="1039">
        <v>8910</v>
      </c>
      <c r="N598" s="1038">
        <v>18</v>
      </c>
      <c r="O598" s="1036">
        <v>2</v>
      </c>
      <c r="P598" s="1037">
        <v>8944</v>
      </c>
      <c r="Q598" s="1039">
        <v>9191</v>
      </c>
      <c r="R598" s="1038">
        <v>28</v>
      </c>
      <c r="S598" s="1036">
        <v>0</v>
      </c>
      <c r="T598" s="1037">
        <v>8867</v>
      </c>
      <c r="U598" s="1039">
        <v>9041</v>
      </c>
      <c r="V598" s="1038">
        <v>32</v>
      </c>
      <c r="W598" s="1036">
        <v>0</v>
      </c>
      <c r="X598" s="1037">
        <v>8976</v>
      </c>
      <c r="Y598" s="1039">
        <v>9081</v>
      </c>
      <c r="Z598" s="1040">
        <v>3.2727272727272729</v>
      </c>
      <c r="AA598" s="1040">
        <v>22</v>
      </c>
      <c r="AB598" s="1199">
        <v>0.98530982905982911</v>
      </c>
      <c r="AC598" s="1040">
        <v>89.651250000000005</v>
      </c>
      <c r="AD598" s="1040">
        <v>2.75</v>
      </c>
      <c r="AE598" s="1040">
        <v>2.5416666666666665</v>
      </c>
      <c r="AF598" s="1041" t="s">
        <v>213</v>
      </c>
      <c r="AG598" s="1041">
        <v>0.5</v>
      </c>
      <c r="AH598" s="1042" t="s">
        <v>16293</v>
      </c>
      <c r="AI598" s="1060" t="s">
        <v>16293</v>
      </c>
      <c r="AJ598" s="1060" t="s">
        <v>16260</v>
      </c>
      <c r="AK598" s="1200" t="s">
        <v>748</v>
      </c>
      <c r="AL598" s="1060">
        <v>50</v>
      </c>
      <c r="AM598" s="1404">
        <v>46028</v>
      </c>
      <c r="AN598" s="1404">
        <v>46029</v>
      </c>
      <c r="AO598" s="1404">
        <v>46031</v>
      </c>
      <c r="AP598" s="1404"/>
      <c r="AQ598" s="1404"/>
      <c r="AR598" s="1044"/>
      <c r="AS598" s="1034" t="s">
        <v>16629</v>
      </c>
      <c r="AT598" s="1034" t="s">
        <v>16628</v>
      </c>
      <c r="AU598" s="1034" t="s">
        <v>16627</v>
      </c>
      <c r="AV598" s="1034">
        <v>1.6266322799999999</v>
      </c>
    </row>
    <row r="599" spans="1:48">
      <c r="A599" s="1030">
        <v>46037</v>
      </c>
      <c r="B599" s="1031" t="s">
        <v>225</v>
      </c>
      <c r="C599" s="1031" t="s">
        <v>16645</v>
      </c>
      <c r="D599" s="1032"/>
      <c r="E599" s="1033" t="s">
        <v>210</v>
      </c>
      <c r="F599" s="1034" t="s">
        <v>16492</v>
      </c>
      <c r="G599" s="1034">
        <v>650</v>
      </c>
      <c r="H599" s="1034" t="s">
        <v>629</v>
      </c>
      <c r="I599" s="1035">
        <v>5</v>
      </c>
      <c r="J599" s="1038">
        <v>17</v>
      </c>
      <c r="K599" s="1036">
        <v>1</v>
      </c>
      <c r="L599" s="1037">
        <v>8949</v>
      </c>
      <c r="M599" s="1039"/>
      <c r="N599" s="1038">
        <v>4</v>
      </c>
      <c r="O599" s="1036">
        <v>2</v>
      </c>
      <c r="P599" s="1037">
        <v>9201</v>
      </c>
      <c r="Q599" s="1039"/>
      <c r="R599" s="1038">
        <v>7</v>
      </c>
      <c r="S599" s="1036">
        <v>0</v>
      </c>
      <c r="T599" s="1037">
        <v>9108</v>
      </c>
      <c r="U599" s="1039"/>
      <c r="V599" s="1038">
        <v>14</v>
      </c>
      <c r="W599" s="1036">
        <v>0</v>
      </c>
      <c r="X599" s="1037">
        <v>8933</v>
      </c>
      <c r="Y599" s="1039"/>
      <c r="Z599" s="1040">
        <v>3.0638297872340425</v>
      </c>
      <c r="AA599" s="1040">
        <v>28</v>
      </c>
      <c r="AB599" s="1199">
        <v>0.99529246794871795</v>
      </c>
      <c r="AC599" s="1040">
        <v>90.477500000000006</v>
      </c>
      <c r="AD599" s="1040">
        <v>3.5</v>
      </c>
      <c r="AE599" s="1040">
        <v>3.25</v>
      </c>
      <c r="AF599" s="1041" t="s">
        <v>213</v>
      </c>
      <c r="AG599" s="1041">
        <v>2</v>
      </c>
      <c r="AH599" s="1042" t="s">
        <v>16273</v>
      </c>
      <c r="AI599" s="1060" t="s">
        <v>16273</v>
      </c>
      <c r="AJ599" s="1060" t="s">
        <v>16272</v>
      </c>
      <c r="AK599" s="1200" t="s">
        <v>15471</v>
      </c>
      <c r="AL599" s="1060">
        <v>50</v>
      </c>
      <c r="AM599" s="1404">
        <v>46023</v>
      </c>
      <c r="AN599" s="1404">
        <v>46024</v>
      </c>
      <c r="AO599" s="1404"/>
      <c r="AP599" s="1404"/>
      <c r="AQ599" s="1404"/>
      <c r="AR599" s="1044"/>
      <c r="AS599" s="1034" t="s">
        <v>16625</v>
      </c>
      <c r="AT599" s="1034" t="s">
        <v>16626</v>
      </c>
      <c r="AU599" s="1034" t="s">
        <v>16630</v>
      </c>
      <c r="AV599" s="1034">
        <v>1.52436492</v>
      </c>
    </row>
    <row r="600" spans="1:48">
      <c r="A600" s="1030">
        <v>46037</v>
      </c>
      <c r="B600" s="1031" t="s">
        <v>225</v>
      </c>
      <c r="C600" s="1031" t="s">
        <v>16646</v>
      </c>
      <c r="D600" s="1032"/>
      <c r="E600" s="1033" t="s">
        <v>210</v>
      </c>
      <c r="F600" s="1034" t="s">
        <v>16492</v>
      </c>
      <c r="G600" s="1034">
        <v>670</v>
      </c>
      <c r="H600" s="1034" t="s">
        <v>16586</v>
      </c>
      <c r="I600" s="1035">
        <v>5</v>
      </c>
      <c r="J600" s="1038">
        <v>12</v>
      </c>
      <c r="K600" s="1036">
        <v>0</v>
      </c>
      <c r="L600" s="1037"/>
      <c r="M600" s="1039">
        <v>9385</v>
      </c>
      <c r="N600" s="1038">
        <v>8</v>
      </c>
      <c r="O600" s="1036">
        <v>0</v>
      </c>
      <c r="P600" s="1037"/>
      <c r="Q600" s="1039">
        <v>9530</v>
      </c>
      <c r="R600" s="1038">
        <v>2</v>
      </c>
      <c r="S600" s="1036">
        <v>0</v>
      </c>
      <c r="T600" s="1037">
        <v>9490</v>
      </c>
      <c r="U600" s="1039"/>
      <c r="V600" s="1038">
        <v>10</v>
      </c>
      <c r="W600" s="1036">
        <v>0</v>
      </c>
      <c r="X600" s="1037"/>
      <c r="Y600" s="1039">
        <v>9442</v>
      </c>
      <c r="Z600" s="1040">
        <v>3.1236442516268981</v>
      </c>
      <c r="AA600" s="1040">
        <v>21.333333333333332</v>
      </c>
      <c r="AB600" s="1199">
        <v>1</v>
      </c>
      <c r="AC600" s="1040">
        <v>94.617500000000007</v>
      </c>
      <c r="AD600" s="1040">
        <v>2.6666666666666665</v>
      </c>
      <c r="AE600" s="1040">
        <v>2.6666666666666665</v>
      </c>
      <c r="AF600" s="1041" t="s">
        <v>213</v>
      </c>
      <c r="AG600" s="1041">
        <v>2</v>
      </c>
      <c r="AH600" s="1042" t="s">
        <v>16273</v>
      </c>
      <c r="AI600" s="1060" t="s">
        <v>16273</v>
      </c>
      <c r="AJ600" s="1060" t="s">
        <v>16272</v>
      </c>
      <c r="AK600" s="1200" t="s">
        <v>15471</v>
      </c>
      <c r="AL600" s="1060">
        <v>50</v>
      </c>
      <c r="AM600" s="1404">
        <v>46023</v>
      </c>
      <c r="AN600" s="1404">
        <v>46024</v>
      </c>
      <c r="AO600" s="1404"/>
      <c r="AP600" s="1404"/>
      <c r="AQ600" s="1404"/>
      <c r="AR600" s="1044"/>
      <c r="AS600" s="1034" t="s">
        <v>16625</v>
      </c>
      <c r="AT600" s="1034" t="s">
        <v>16626</v>
      </c>
      <c r="AU600" s="1034" t="s">
        <v>16630</v>
      </c>
      <c r="AV600" s="1034">
        <v>1.6431653520000002</v>
      </c>
    </row>
    <row r="601" spans="1:48">
      <c r="A601" s="1030">
        <v>46037</v>
      </c>
      <c r="B601" s="1031" t="s">
        <v>226</v>
      </c>
      <c r="C601" s="1031" t="s">
        <v>16591</v>
      </c>
      <c r="D601" s="1032" t="s">
        <v>16644</v>
      </c>
      <c r="E601" s="1033" t="s">
        <v>738</v>
      </c>
      <c r="F601" s="1034" t="s">
        <v>16535</v>
      </c>
      <c r="G601" s="1034">
        <v>650</v>
      </c>
      <c r="H601" s="1034" t="s">
        <v>977</v>
      </c>
      <c r="I601" s="1035">
        <v>4</v>
      </c>
      <c r="J601" s="1038">
        <v>31</v>
      </c>
      <c r="K601" s="1036">
        <v>8</v>
      </c>
      <c r="L601" s="1037">
        <v>8612</v>
      </c>
      <c r="M601" s="1039">
        <v>9447</v>
      </c>
      <c r="N601" s="1038">
        <v>17</v>
      </c>
      <c r="O601" s="1036">
        <v>3</v>
      </c>
      <c r="P601" s="1037">
        <v>9034</v>
      </c>
      <c r="Q601" s="1039">
        <v>9505</v>
      </c>
      <c r="R601" s="1038">
        <v>16</v>
      </c>
      <c r="S601" s="1036">
        <v>0</v>
      </c>
      <c r="T601" s="1037">
        <v>8801</v>
      </c>
      <c r="U601" s="1039">
        <v>9427</v>
      </c>
      <c r="V601" s="1038">
        <v>12</v>
      </c>
      <c r="W601" s="1036">
        <v>0</v>
      </c>
      <c r="X601" s="1037">
        <v>8883</v>
      </c>
      <c r="Y601" s="1039">
        <v>9263</v>
      </c>
      <c r="Z601" s="1040">
        <v>2.5263157894736841</v>
      </c>
      <c r="AA601" s="1040">
        <v>25.333333333333332</v>
      </c>
      <c r="AB601" s="1199">
        <v>0.97906650641025639</v>
      </c>
      <c r="AC601" s="1040">
        <v>91.215000000000003</v>
      </c>
      <c r="AD601" s="1040">
        <v>3.1666666666666665</v>
      </c>
      <c r="AE601" s="1040">
        <v>2.7083333333333335</v>
      </c>
      <c r="AF601" s="1041" t="s">
        <v>213</v>
      </c>
      <c r="AG601" s="1041">
        <v>1</v>
      </c>
      <c r="AH601" s="1042" t="s">
        <v>16273</v>
      </c>
      <c r="AI601" s="1060" t="s">
        <v>16273</v>
      </c>
      <c r="AJ601" s="1060" t="s">
        <v>16272</v>
      </c>
      <c r="AK601" s="1200" t="s">
        <v>15471</v>
      </c>
      <c r="AL601" s="1060">
        <v>49</v>
      </c>
      <c r="AM601" s="1404">
        <v>45999</v>
      </c>
      <c r="AN601" s="1404">
        <v>46001</v>
      </c>
      <c r="AO601" s="1404">
        <v>46003</v>
      </c>
      <c r="AP601" s="1404">
        <v>46007</v>
      </c>
      <c r="AQ601" s="1404">
        <v>46008</v>
      </c>
      <c r="AR601" s="1044"/>
      <c r="AS601" s="1034" t="s">
        <v>16625</v>
      </c>
      <c r="AT601" s="1034" t="s">
        <v>16628</v>
      </c>
      <c r="AU601" s="1034" t="s">
        <v>16632</v>
      </c>
      <c r="AV601" s="1034">
        <v>2.0490537599999996</v>
      </c>
    </row>
    <row r="602" spans="1:48">
      <c r="A602" s="1030">
        <v>46037</v>
      </c>
      <c r="B602" s="1031" t="s">
        <v>227</v>
      </c>
      <c r="C602" s="1031" t="s">
        <v>16648</v>
      </c>
      <c r="D602" s="1032"/>
      <c r="E602" s="1033" t="s">
        <v>299</v>
      </c>
      <c r="F602" s="1034" t="s">
        <v>16581</v>
      </c>
      <c r="G602" s="1034">
        <v>700</v>
      </c>
      <c r="H602" s="1034" t="s">
        <v>16053</v>
      </c>
      <c r="I602" s="1035">
        <v>5</v>
      </c>
      <c r="J602" s="1038">
        <v>35</v>
      </c>
      <c r="K602" s="1036">
        <v>0</v>
      </c>
      <c r="L602" s="1037">
        <v>8496</v>
      </c>
      <c r="M602" s="1039">
        <v>8754</v>
      </c>
      <c r="N602" s="1038">
        <v>17</v>
      </c>
      <c r="O602" s="1036">
        <v>0</v>
      </c>
      <c r="P602" s="1037">
        <v>8452</v>
      </c>
      <c r="Q602" s="1039">
        <v>8837</v>
      </c>
      <c r="R602" s="1038">
        <v>14</v>
      </c>
      <c r="S602" s="1036">
        <v>0</v>
      </c>
      <c r="T602" s="1037">
        <v>8424</v>
      </c>
      <c r="U602" s="1039">
        <v>8958</v>
      </c>
      <c r="V602" s="1038">
        <v>28</v>
      </c>
      <c r="W602" s="1036">
        <v>1</v>
      </c>
      <c r="X602" s="1037">
        <v>8536</v>
      </c>
      <c r="Y602" s="1039">
        <v>9111</v>
      </c>
      <c r="Z602" s="1040">
        <v>2.2187981510015407</v>
      </c>
      <c r="AA602" s="1040">
        <v>31.333333333333332</v>
      </c>
      <c r="AB602" s="1199">
        <v>0.99783319978632479</v>
      </c>
      <c r="AC602" s="1040">
        <v>86.96</v>
      </c>
      <c r="AD602" s="1040">
        <v>3.9166666666666665</v>
      </c>
      <c r="AE602" s="1040">
        <v>3.875</v>
      </c>
      <c r="AF602" s="1041" t="s">
        <v>213</v>
      </c>
      <c r="AG602" s="1041">
        <v>1</v>
      </c>
      <c r="AH602" s="1042" t="s">
        <v>16286</v>
      </c>
      <c r="AI602" s="1060" t="s">
        <v>16286</v>
      </c>
      <c r="AJ602" s="1238" t="s">
        <v>16287</v>
      </c>
      <c r="AK602" s="1200" t="s">
        <v>643</v>
      </c>
      <c r="AL602" s="1060">
        <v>50</v>
      </c>
      <c r="AM602" s="1404">
        <v>46014</v>
      </c>
      <c r="AN602" s="1404">
        <v>46015</v>
      </c>
      <c r="AO602" s="1404">
        <v>46016</v>
      </c>
      <c r="AP602" s="1404">
        <v>46017</v>
      </c>
      <c r="AQ602" s="1404">
        <v>46018</v>
      </c>
      <c r="AR602" s="1044"/>
      <c r="AS602" s="1034" t="s">
        <v>16625</v>
      </c>
      <c r="AT602" s="1034" t="s">
        <v>16628</v>
      </c>
      <c r="AU602" s="1034" t="s">
        <v>16632</v>
      </c>
      <c r="AV602" s="1034">
        <v>2.1037363199999999</v>
      </c>
    </row>
    <row r="603" spans="1:48">
      <c r="A603" s="1030">
        <v>46037</v>
      </c>
      <c r="B603" s="1031" t="s">
        <v>228</v>
      </c>
      <c r="C603" s="1031" t="s">
        <v>16577</v>
      </c>
      <c r="D603" s="1032"/>
      <c r="E603" s="1033" t="s">
        <v>1877</v>
      </c>
      <c r="F603" s="1034" t="s">
        <v>16497</v>
      </c>
      <c r="G603" s="1034">
        <v>500</v>
      </c>
      <c r="H603" s="1034" t="s">
        <v>634</v>
      </c>
      <c r="I603" s="1035">
        <v>3.7</v>
      </c>
      <c r="J603" s="1038">
        <v>8</v>
      </c>
      <c r="K603" s="1036">
        <v>0</v>
      </c>
      <c r="L603" s="1037">
        <v>8464</v>
      </c>
      <c r="M603" s="1039">
        <v>9137</v>
      </c>
      <c r="N603" s="1038">
        <v>4</v>
      </c>
      <c r="O603" s="1036">
        <v>0</v>
      </c>
      <c r="P603" s="1037">
        <v>8592</v>
      </c>
      <c r="Q603" s="1039">
        <v>8865</v>
      </c>
      <c r="R603" s="1038">
        <v>6</v>
      </c>
      <c r="S603" s="1036">
        <v>2</v>
      </c>
      <c r="T603" s="1037">
        <v>8554</v>
      </c>
      <c r="U603" s="1039">
        <v>8967</v>
      </c>
      <c r="V603" s="1038">
        <v>18</v>
      </c>
      <c r="W603" s="1036">
        <v>2</v>
      </c>
      <c r="X603" s="1037">
        <v>8740</v>
      </c>
      <c r="Y603" s="1039">
        <v>8870</v>
      </c>
      <c r="Z603" s="1040">
        <v>1.6089385474860336</v>
      </c>
      <c r="AA603" s="1040">
        <v>12</v>
      </c>
      <c r="AB603" s="1199">
        <v>0.98804754273504269</v>
      </c>
      <c r="AC603" s="1040">
        <v>87.736249999999998</v>
      </c>
      <c r="AD603" s="1040">
        <v>1.5</v>
      </c>
      <c r="AE603" s="1040">
        <v>1.3333333333333333</v>
      </c>
      <c r="AF603" s="1041" t="s">
        <v>213</v>
      </c>
      <c r="AG603" s="1041">
        <v>1</v>
      </c>
      <c r="AH603" s="1042" t="s">
        <v>16286</v>
      </c>
      <c r="AI603" s="1060" t="s">
        <v>16286</v>
      </c>
      <c r="AJ603" s="1238" t="s">
        <v>16287</v>
      </c>
      <c r="AK603" s="1200" t="s">
        <v>643</v>
      </c>
      <c r="AL603" s="1203">
        <v>8</v>
      </c>
      <c r="AM603" s="1404">
        <v>46327</v>
      </c>
      <c r="AN603" s="1404">
        <v>46330</v>
      </c>
      <c r="AO603" s="1404"/>
      <c r="AP603" s="1404"/>
      <c r="AQ603" s="1404"/>
      <c r="AR603" s="1044"/>
      <c r="AS603" s="1034" t="s">
        <v>16625</v>
      </c>
      <c r="AT603" s="1034" t="s">
        <v>16628</v>
      </c>
      <c r="AU603" s="1034" t="s">
        <v>16627</v>
      </c>
      <c r="AV603" s="1034">
        <v>1.1370618000000001</v>
      </c>
    </row>
    <row r="604" spans="1:48">
      <c r="A604" s="1030">
        <v>46037</v>
      </c>
      <c r="B604" s="1031" t="s">
        <v>229</v>
      </c>
      <c r="C604" s="1031" t="s">
        <v>16571</v>
      </c>
      <c r="D604" s="1032"/>
      <c r="E604" s="1033" t="s">
        <v>829</v>
      </c>
      <c r="F604" s="1034" t="s">
        <v>16573</v>
      </c>
      <c r="G604" s="1034">
        <v>670</v>
      </c>
      <c r="H604" s="1034" t="s">
        <v>699</v>
      </c>
      <c r="I604" s="1035">
        <v>5</v>
      </c>
      <c r="J604" s="1038">
        <v>14</v>
      </c>
      <c r="K604" s="1036">
        <v>0</v>
      </c>
      <c r="L604" s="1037">
        <v>8763</v>
      </c>
      <c r="M604" s="1039">
        <v>9393</v>
      </c>
      <c r="N604" s="1038">
        <v>7</v>
      </c>
      <c r="O604" s="1036">
        <v>0</v>
      </c>
      <c r="P604" s="1037">
        <v>8719</v>
      </c>
      <c r="Q604" s="1039">
        <v>9465</v>
      </c>
      <c r="R604" s="1038">
        <v>9</v>
      </c>
      <c r="S604" s="1036">
        <v>2</v>
      </c>
      <c r="T604" s="1037">
        <v>8861</v>
      </c>
      <c r="U604" s="1039">
        <v>9487</v>
      </c>
      <c r="V604" s="1038">
        <v>11</v>
      </c>
      <c r="W604" s="1036">
        <v>4</v>
      </c>
      <c r="X604" s="1037">
        <v>8859</v>
      </c>
      <c r="Y604" s="1039">
        <v>9540</v>
      </c>
      <c r="Z604" s="1040">
        <v>3.1236442516268981</v>
      </c>
      <c r="AA604" s="1040">
        <v>13.666666666666666</v>
      </c>
      <c r="AB604" s="1199">
        <v>0.99076522435897441</v>
      </c>
      <c r="AC604" s="1040">
        <v>91.358750000000001</v>
      </c>
      <c r="AD604" s="1040">
        <v>1.7083333333333333</v>
      </c>
      <c r="AE604" s="1040">
        <v>1.4583333333333333</v>
      </c>
      <c r="AF604" s="1041" t="s">
        <v>213</v>
      </c>
      <c r="AG604" s="1041">
        <v>1</v>
      </c>
      <c r="AH604" s="1042" t="s">
        <v>16286</v>
      </c>
      <c r="AI604" s="1060" t="s">
        <v>16286</v>
      </c>
      <c r="AJ604" s="1238" t="s">
        <v>16287</v>
      </c>
      <c r="AK604" s="1200" t="s">
        <v>643</v>
      </c>
      <c r="AL604" s="1060">
        <v>51</v>
      </c>
      <c r="AM604" s="1404">
        <v>46025</v>
      </c>
      <c r="AN604" s="1404">
        <v>46026</v>
      </c>
      <c r="AO604" s="1404">
        <v>46028</v>
      </c>
      <c r="AP604" s="1404"/>
      <c r="AQ604" s="1404"/>
      <c r="AR604" s="1044"/>
      <c r="AS604" s="1034" t="s">
        <v>16625</v>
      </c>
      <c r="AT604" s="1034" t="s">
        <v>16628</v>
      </c>
      <c r="AU604" s="1034" t="s">
        <v>16630</v>
      </c>
      <c r="AV604" s="1034">
        <v>3.1731451919999998</v>
      </c>
    </row>
    <row r="605" spans="1:48">
      <c r="A605" s="1030">
        <v>46037</v>
      </c>
      <c r="B605" s="1031" t="s">
        <v>230</v>
      </c>
      <c r="C605" s="1031" t="s">
        <v>645</v>
      </c>
      <c r="D605" s="1032"/>
      <c r="E605" s="1033" t="s">
        <v>420</v>
      </c>
      <c r="F605" s="1034" t="s">
        <v>420</v>
      </c>
      <c r="G605" s="1034" t="s">
        <v>420</v>
      </c>
      <c r="H605" s="1034" t="s">
        <v>420</v>
      </c>
      <c r="I605" s="1035" t="s">
        <v>420</v>
      </c>
      <c r="J605" s="1038"/>
      <c r="K605" s="1036"/>
      <c r="L605" s="1037" t="s">
        <v>645</v>
      </c>
      <c r="M605" s="1039"/>
      <c r="N605" s="1038"/>
      <c r="O605" s="1036"/>
      <c r="P605" s="1037" t="s">
        <v>645</v>
      </c>
      <c r="Q605" s="1039"/>
      <c r="R605" s="1038"/>
      <c r="S605" s="1036"/>
      <c r="T605" s="1037" t="s">
        <v>645</v>
      </c>
      <c r="U605" s="1039"/>
      <c r="V605" s="1038"/>
      <c r="W605" s="1036"/>
      <c r="X605" s="1037" t="s">
        <v>645</v>
      </c>
      <c r="Y605" s="1039"/>
      <c r="Z605" s="1040" t="s">
        <v>420</v>
      </c>
      <c r="AA605" s="1040" t="s">
        <v>645</v>
      </c>
      <c r="AB605" s="1199" t="s">
        <v>420</v>
      </c>
      <c r="AC605" s="1040" t="s">
        <v>420</v>
      </c>
      <c r="AD605" s="1040" t="s">
        <v>420</v>
      </c>
      <c r="AE605" s="1040" t="s">
        <v>420</v>
      </c>
      <c r="AF605" s="1041" t="s">
        <v>213</v>
      </c>
      <c r="AG605" s="1041">
        <v>0.5</v>
      </c>
      <c r="AH605" s="1042" t="s">
        <v>16293</v>
      </c>
      <c r="AI605" s="1060" t="s">
        <v>16293</v>
      </c>
      <c r="AJ605" s="1060" t="s">
        <v>16260</v>
      </c>
      <c r="AK605" s="1200" t="s">
        <v>748</v>
      </c>
      <c r="AL605" s="1060"/>
      <c r="AM605" s="1404"/>
      <c r="AN605" s="1404"/>
      <c r="AO605" s="1404"/>
      <c r="AP605" s="1404"/>
      <c r="AQ605" s="1404"/>
      <c r="AR605" s="1044"/>
      <c r="AS605" s="1034" t="s">
        <v>16625</v>
      </c>
      <c r="AT605" s="1034" t="s">
        <v>420</v>
      </c>
      <c r="AU605" s="1034" t="s">
        <v>420</v>
      </c>
      <c r="AV605" s="1034" t="s">
        <v>420</v>
      </c>
    </row>
    <row r="606" spans="1:48">
      <c r="A606" s="1030">
        <v>46037</v>
      </c>
      <c r="B606" s="1031" t="s">
        <v>231</v>
      </c>
      <c r="C606" s="1031" t="s">
        <v>16642</v>
      </c>
      <c r="D606" s="1032" t="s">
        <v>16291</v>
      </c>
      <c r="E606" s="1033" t="s">
        <v>473</v>
      </c>
      <c r="F606" s="1034" t="s">
        <v>16538</v>
      </c>
      <c r="G606" s="1034">
        <v>600</v>
      </c>
      <c r="H606" s="1034" t="s">
        <v>16152</v>
      </c>
      <c r="I606" s="1035">
        <v>5.5</v>
      </c>
      <c r="J606" s="1038">
        <v>17</v>
      </c>
      <c r="K606" s="1036">
        <v>2</v>
      </c>
      <c r="L606" s="1037">
        <v>6000</v>
      </c>
      <c r="M606" s="1039"/>
      <c r="N606" s="1038">
        <v>7</v>
      </c>
      <c r="O606" s="1036">
        <v>2</v>
      </c>
      <c r="P606" s="1037">
        <v>6000</v>
      </c>
      <c r="Q606" s="1039"/>
      <c r="R606" s="1038">
        <v>20</v>
      </c>
      <c r="S606" s="1036">
        <v>0</v>
      </c>
      <c r="T606" s="1037">
        <v>6030</v>
      </c>
      <c r="U606" s="1039"/>
      <c r="V606" s="1038">
        <v>32</v>
      </c>
      <c r="W606" s="1036">
        <v>0</v>
      </c>
      <c r="X606" s="1037">
        <v>5910</v>
      </c>
      <c r="Y606" s="1039"/>
      <c r="Z606" s="1040">
        <v>5.070422535211268</v>
      </c>
      <c r="AA606" s="1040">
        <v>25.333333333333332</v>
      </c>
      <c r="AB606" s="1199">
        <v>0.99620726495726497</v>
      </c>
      <c r="AC606" s="1040">
        <v>59.85</v>
      </c>
      <c r="AD606" s="1040">
        <v>3.1666666666666665</v>
      </c>
      <c r="AE606" s="1040">
        <v>3</v>
      </c>
      <c r="AF606" s="1041" t="s">
        <v>232</v>
      </c>
      <c r="AG606" s="1041">
        <v>1</v>
      </c>
      <c r="AH606" s="1042" t="s">
        <v>16273</v>
      </c>
      <c r="AI606" s="1060" t="s">
        <v>16273</v>
      </c>
      <c r="AJ606" s="1060" t="s">
        <v>16272</v>
      </c>
      <c r="AK606" s="1200" t="s">
        <v>15471</v>
      </c>
      <c r="AL606" s="1060">
        <v>55</v>
      </c>
      <c r="AM606" s="1404">
        <v>46032</v>
      </c>
      <c r="AN606" s="1404">
        <v>46034</v>
      </c>
      <c r="AO606" s="1404">
        <v>46035</v>
      </c>
      <c r="AP606" s="1404"/>
      <c r="AQ606" s="1404"/>
      <c r="AR606" s="1044"/>
      <c r="AS606" s="1034" t="s">
        <v>16629</v>
      </c>
      <c r="AT606" s="1034" t="s">
        <v>16628</v>
      </c>
      <c r="AU606" s="1034" t="s">
        <v>16630</v>
      </c>
      <c r="AV606" s="1034">
        <v>3.7231488000000001</v>
      </c>
    </row>
    <row r="607" spans="1:48">
      <c r="A607" s="1030">
        <v>46037</v>
      </c>
      <c r="B607" s="1031" t="s">
        <v>233</v>
      </c>
      <c r="C607" s="1031" t="s">
        <v>645</v>
      </c>
      <c r="D607" s="1032"/>
      <c r="E607" s="1033" t="s">
        <v>420</v>
      </c>
      <c r="F607" s="1034" t="s">
        <v>420</v>
      </c>
      <c r="G607" s="1034" t="s">
        <v>420</v>
      </c>
      <c r="H607" s="1034" t="s">
        <v>420</v>
      </c>
      <c r="I607" s="1035" t="s">
        <v>420</v>
      </c>
      <c r="J607" s="1038"/>
      <c r="K607" s="1036"/>
      <c r="L607" s="1037" t="s">
        <v>645</v>
      </c>
      <c r="M607" s="1039"/>
      <c r="N607" s="1038"/>
      <c r="O607" s="1036"/>
      <c r="P607" s="1037" t="s">
        <v>645</v>
      </c>
      <c r="Q607" s="1039"/>
      <c r="R607" s="1038"/>
      <c r="S607" s="1036"/>
      <c r="T607" s="1037" t="s">
        <v>645</v>
      </c>
      <c r="U607" s="1039"/>
      <c r="V607" s="1038"/>
      <c r="W607" s="1036"/>
      <c r="X607" s="1037" t="s">
        <v>16270</v>
      </c>
      <c r="Y607" s="1039"/>
      <c r="Z607" s="1040" t="s">
        <v>420</v>
      </c>
      <c r="AA607" s="1040" t="s">
        <v>645</v>
      </c>
      <c r="AB607" s="1199" t="s">
        <v>420</v>
      </c>
      <c r="AC607" s="1040" t="s">
        <v>420</v>
      </c>
      <c r="AD607" s="1040" t="s">
        <v>420</v>
      </c>
      <c r="AE607" s="1040" t="s">
        <v>420</v>
      </c>
      <c r="AF607" s="1041" t="s">
        <v>232</v>
      </c>
      <c r="AG607" s="1041">
        <v>1</v>
      </c>
      <c r="AH607" s="1042" t="s">
        <v>16273</v>
      </c>
      <c r="AI607" s="1060" t="s">
        <v>16273</v>
      </c>
      <c r="AJ607" s="1060" t="s">
        <v>16272</v>
      </c>
      <c r="AK607" s="1200" t="s">
        <v>15471</v>
      </c>
      <c r="AL607" s="1060"/>
      <c r="AM607" s="1404"/>
      <c r="AN607" s="1404"/>
      <c r="AO607" s="1404"/>
      <c r="AP607" s="1404"/>
      <c r="AQ607" s="1404"/>
      <c r="AR607" s="1044"/>
      <c r="AS607" s="1034" t="s">
        <v>16625</v>
      </c>
      <c r="AT607" s="1034" t="s">
        <v>16628</v>
      </c>
      <c r="AU607" s="1034" t="s">
        <v>420</v>
      </c>
      <c r="AV607" s="1034" t="s">
        <v>420</v>
      </c>
    </row>
    <row r="608" spans="1:48">
      <c r="A608" s="1030">
        <v>46037</v>
      </c>
      <c r="B608" s="1031" t="s">
        <v>234</v>
      </c>
      <c r="C608" s="1031" t="s">
        <v>645</v>
      </c>
      <c r="D608" s="1032"/>
      <c r="E608" s="1033" t="s">
        <v>420</v>
      </c>
      <c r="F608" s="1034" t="s">
        <v>420</v>
      </c>
      <c r="G608" s="1034" t="s">
        <v>420</v>
      </c>
      <c r="H608" s="1034" t="s">
        <v>420</v>
      </c>
      <c r="I608" s="1035" t="s">
        <v>420</v>
      </c>
      <c r="J608" s="1038"/>
      <c r="K608" s="1036"/>
      <c r="L608" s="1037" t="s">
        <v>645</v>
      </c>
      <c r="M608" s="1039"/>
      <c r="N608" s="1038"/>
      <c r="O608" s="1036"/>
      <c r="P608" s="1037" t="s">
        <v>645</v>
      </c>
      <c r="Q608" s="1039"/>
      <c r="R608" s="1038"/>
      <c r="S608" s="1036"/>
      <c r="T608" s="1037" t="s">
        <v>645</v>
      </c>
      <c r="U608" s="1039"/>
      <c r="V608" s="1038"/>
      <c r="W608" s="1036"/>
      <c r="X608" s="1037" t="s">
        <v>645</v>
      </c>
      <c r="Y608" s="1039"/>
      <c r="Z608" s="1040" t="s">
        <v>420</v>
      </c>
      <c r="AA608" s="1040" t="s">
        <v>645</v>
      </c>
      <c r="AB608" s="1199" t="s">
        <v>420</v>
      </c>
      <c r="AC608" s="1040" t="s">
        <v>420</v>
      </c>
      <c r="AD608" s="1040" t="s">
        <v>420</v>
      </c>
      <c r="AE608" s="1040" t="s">
        <v>420</v>
      </c>
      <c r="AF608" s="1041" t="s">
        <v>232</v>
      </c>
      <c r="AG608" s="1041">
        <v>1</v>
      </c>
      <c r="AH608" s="1042" t="s">
        <v>16273</v>
      </c>
      <c r="AI608" s="1060" t="s">
        <v>16273</v>
      </c>
      <c r="AJ608" s="1060" t="s">
        <v>16272</v>
      </c>
      <c r="AK608" s="1200" t="s">
        <v>15471</v>
      </c>
      <c r="AL608" s="1060"/>
      <c r="AM608" s="1404"/>
      <c r="AN608" s="1404"/>
      <c r="AO608" s="1404"/>
      <c r="AP608" s="1404"/>
      <c r="AQ608" s="1404"/>
      <c r="AR608" s="1044"/>
      <c r="AS608" s="1034" t="s">
        <v>16625</v>
      </c>
      <c r="AT608" s="1034" t="s">
        <v>16628</v>
      </c>
      <c r="AU608" s="1034" t="s">
        <v>420</v>
      </c>
      <c r="AV608" s="1034" t="s">
        <v>420</v>
      </c>
    </row>
    <row r="609" spans="1:48">
      <c r="A609" s="1030">
        <v>46037</v>
      </c>
      <c r="B609" s="1031" t="s">
        <v>235</v>
      </c>
      <c r="C609" s="1031" t="s">
        <v>16489</v>
      </c>
      <c r="D609" s="1032" t="s">
        <v>646</v>
      </c>
      <c r="E609" s="1033" t="s">
        <v>737</v>
      </c>
      <c r="F609" s="1034" t="s">
        <v>16142</v>
      </c>
      <c r="G609" s="1034">
        <v>650</v>
      </c>
      <c r="H609" s="1034" t="s">
        <v>924</v>
      </c>
      <c r="I609" s="1035">
        <v>5.5</v>
      </c>
      <c r="J609" s="1038">
        <v>66</v>
      </c>
      <c r="K609" s="1036">
        <v>0</v>
      </c>
      <c r="L609" s="1037">
        <v>7310</v>
      </c>
      <c r="M609" s="1039">
        <v>8520</v>
      </c>
      <c r="N609" s="1038">
        <v>10</v>
      </c>
      <c r="O609" s="1036">
        <v>0</v>
      </c>
      <c r="P609" s="1037">
        <v>8520</v>
      </c>
      <c r="Q609" s="1039">
        <v>7590</v>
      </c>
      <c r="R609" s="1038">
        <v>55</v>
      </c>
      <c r="S609" s="1036">
        <v>2</v>
      </c>
      <c r="T609" s="1037">
        <v>8430</v>
      </c>
      <c r="U609" s="1039" t="s">
        <v>16112</v>
      </c>
      <c r="V609" s="1038">
        <v>23</v>
      </c>
      <c r="W609" s="1036">
        <v>0</v>
      </c>
      <c r="X609" s="1037">
        <v>8800</v>
      </c>
      <c r="Y609" s="1039" t="s">
        <v>16270</v>
      </c>
      <c r="Z609" s="1040">
        <v>5.4545454545454541</v>
      </c>
      <c r="AA609" s="1040">
        <v>51.333333333333336</v>
      </c>
      <c r="AB609" s="1199">
        <v>0.99823717948717949</v>
      </c>
      <c r="AC609" s="1040">
        <v>81.95</v>
      </c>
      <c r="AD609" s="1040">
        <v>6.416666666666667</v>
      </c>
      <c r="AE609" s="1040">
        <v>6.333333333333333</v>
      </c>
      <c r="AF609" s="1041" t="s">
        <v>236</v>
      </c>
      <c r="AG609" s="1041">
        <v>1</v>
      </c>
      <c r="AH609" s="1042" t="s">
        <v>16320</v>
      </c>
      <c r="AI609" s="1060" t="s">
        <v>16320</v>
      </c>
      <c r="AJ609" s="1060" t="s">
        <v>16303</v>
      </c>
      <c r="AK609" s="1200" t="s">
        <v>16104</v>
      </c>
      <c r="AL609" s="1060">
        <v>55</v>
      </c>
      <c r="AM609" s="1404">
        <v>46018</v>
      </c>
      <c r="AN609" s="1404">
        <v>46019</v>
      </c>
      <c r="AO609" s="1404">
        <v>46020</v>
      </c>
      <c r="AP609" s="1404"/>
      <c r="AQ609" s="1404"/>
      <c r="AR609" s="1044"/>
      <c r="AS609" s="1034" t="s">
        <v>16629</v>
      </c>
      <c r="AT609" s="1034" t="s">
        <v>16628</v>
      </c>
      <c r="AU609" s="1034" t="s">
        <v>16630</v>
      </c>
      <c r="AV609" s="1034">
        <v>5.5227744000000003</v>
      </c>
    </row>
    <row r="610" spans="1:48">
      <c r="A610" s="1030">
        <v>46037</v>
      </c>
      <c r="B610" s="1031" t="s">
        <v>237</v>
      </c>
      <c r="C610" s="1031" t="s">
        <v>16539</v>
      </c>
      <c r="D610" s="1032" t="s">
        <v>646</v>
      </c>
      <c r="E610" s="1033" t="s">
        <v>473</v>
      </c>
      <c r="F610" s="1034" t="s">
        <v>16538</v>
      </c>
      <c r="G610" s="1034">
        <v>650</v>
      </c>
      <c r="H610" s="1034" t="s">
        <v>15728</v>
      </c>
      <c r="I610" s="1035">
        <v>5.5</v>
      </c>
      <c r="J610" s="1038">
        <v>26</v>
      </c>
      <c r="K610" s="1036">
        <v>0</v>
      </c>
      <c r="L610" s="1037">
        <v>8460</v>
      </c>
      <c r="M610" s="1039">
        <v>8240</v>
      </c>
      <c r="N610" s="1038">
        <v>44</v>
      </c>
      <c r="O610" s="1036">
        <v>0</v>
      </c>
      <c r="P610" s="1037">
        <v>8440</v>
      </c>
      <c r="Q610" s="1039">
        <v>8890</v>
      </c>
      <c r="R610" s="1038">
        <v>8</v>
      </c>
      <c r="S610" s="1036">
        <v>0</v>
      </c>
      <c r="T610" s="1037">
        <v>8430</v>
      </c>
      <c r="U610" s="1039">
        <v>8980</v>
      </c>
      <c r="V610" s="1038">
        <v>42</v>
      </c>
      <c r="W610" s="1036">
        <v>1</v>
      </c>
      <c r="X610" s="1037">
        <v>8610</v>
      </c>
      <c r="Y610" s="1039">
        <v>8890</v>
      </c>
      <c r="Z610" s="1040">
        <v>5.4135338345864659</v>
      </c>
      <c r="AA610" s="1040">
        <v>40</v>
      </c>
      <c r="AB610" s="1199">
        <v>0.99911191239316244</v>
      </c>
      <c r="AC610" s="1040">
        <v>86.174999999999997</v>
      </c>
      <c r="AD610" s="1040">
        <v>5</v>
      </c>
      <c r="AE610" s="1040">
        <v>4.958333333333333</v>
      </c>
      <c r="AF610" s="1041" t="s">
        <v>236</v>
      </c>
      <c r="AG610" s="1041">
        <v>1</v>
      </c>
      <c r="AH610" s="1042" t="s">
        <v>16320</v>
      </c>
      <c r="AI610" s="1060" t="s">
        <v>16320</v>
      </c>
      <c r="AJ610" s="1060" t="s">
        <v>16303</v>
      </c>
      <c r="AK610" s="1200" t="s">
        <v>16104</v>
      </c>
      <c r="AL610" s="1060">
        <v>55</v>
      </c>
      <c r="AM610" s="1404">
        <v>46031</v>
      </c>
      <c r="AN610" s="1404">
        <v>46032</v>
      </c>
      <c r="AO610" s="1404">
        <v>46033</v>
      </c>
      <c r="AP610" s="1404">
        <v>46034</v>
      </c>
      <c r="AQ610" s="1404">
        <v>46035</v>
      </c>
      <c r="AR610" s="1044"/>
      <c r="AS610" s="1034" t="s">
        <v>16629</v>
      </c>
      <c r="AT610" s="1034" t="s">
        <v>16628</v>
      </c>
      <c r="AU610" s="1034" t="s">
        <v>16630</v>
      </c>
      <c r="AV610" s="1034">
        <v>5.8075056000000007</v>
      </c>
    </row>
    <row r="611" spans="1:48">
      <c r="A611" s="1030">
        <v>46037</v>
      </c>
      <c r="B611" s="1031" t="s">
        <v>238</v>
      </c>
      <c r="C611" s="1031" t="s">
        <v>16659</v>
      </c>
      <c r="D611" s="1032"/>
      <c r="E611" s="1033" t="s">
        <v>779</v>
      </c>
      <c r="F611" s="1034" t="s">
        <v>16592</v>
      </c>
      <c r="G611" s="1034">
        <v>600</v>
      </c>
      <c r="H611" s="1034" t="s">
        <v>814</v>
      </c>
      <c r="I611" s="1035">
        <v>4</v>
      </c>
      <c r="J611" s="1038">
        <v>9</v>
      </c>
      <c r="K611" s="1036">
        <v>0</v>
      </c>
      <c r="L611" s="1037">
        <v>9260</v>
      </c>
      <c r="M611" s="1039"/>
      <c r="N611" s="1038">
        <v>7</v>
      </c>
      <c r="O611" s="1036">
        <v>0</v>
      </c>
      <c r="P611" s="1037">
        <v>9070</v>
      </c>
      <c r="Q611" s="1039"/>
      <c r="R611" s="1038">
        <v>5</v>
      </c>
      <c r="S611" s="1036">
        <v>0</v>
      </c>
      <c r="T611" s="1037">
        <v>8350</v>
      </c>
      <c r="U611" s="1039"/>
      <c r="V611" s="1038">
        <v>26</v>
      </c>
      <c r="W611" s="1036">
        <v>0</v>
      </c>
      <c r="X611" s="1037">
        <v>8610</v>
      </c>
      <c r="Y611" s="1039"/>
      <c r="Z611" s="1040">
        <v>3.538083538083538</v>
      </c>
      <c r="AA611" s="1040">
        <v>31.333333333333332</v>
      </c>
      <c r="AB611" s="1199">
        <v>1</v>
      </c>
      <c r="AC611" s="1040">
        <v>88.224999999999994</v>
      </c>
      <c r="AD611" s="1040">
        <v>3.9166666666666665</v>
      </c>
      <c r="AE611" s="1040">
        <v>3.9166666666666665</v>
      </c>
      <c r="AF611" s="1041" t="s">
        <v>236</v>
      </c>
      <c r="AG611" s="1041">
        <v>2</v>
      </c>
      <c r="AH611" s="1042" t="s">
        <v>16289</v>
      </c>
      <c r="AI611" s="1060" t="s">
        <v>16289</v>
      </c>
      <c r="AJ611" s="1060" t="s">
        <v>16258</v>
      </c>
      <c r="AK611" s="1200" t="s">
        <v>652</v>
      </c>
      <c r="AL611" s="1060">
        <v>52</v>
      </c>
      <c r="AM611" s="1404">
        <v>45987</v>
      </c>
      <c r="AN611" s="1404">
        <v>45988</v>
      </c>
      <c r="AO611" s="1404">
        <v>45991</v>
      </c>
      <c r="AP611" s="1404"/>
      <c r="AQ611" s="1404"/>
      <c r="AR611" s="1044"/>
      <c r="AS611" s="1034" t="s">
        <v>16629</v>
      </c>
      <c r="AT611" s="1034" t="s">
        <v>16626</v>
      </c>
      <c r="AU611" s="1034" t="s">
        <v>16627</v>
      </c>
      <c r="AV611" s="1034">
        <v>1.3720752000000001</v>
      </c>
    </row>
    <row r="612" spans="1:48">
      <c r="A612" s="1030">
        <v>46037</v>
      </c>
      <c r="B612" s="1031" t="s">
        <v>238</v>
      </c>
      <c r="C612" s="1031" t="s">
        <v>16647</v>
      </c>
      <c r="D612" s="1032"/>
      <c r="E612" s="1033" t="s">
        <v>5099</v>
      </c>
      <c r="F612" s="1034" t="s">
        <v>16579</v>
      </c>
      <c r="G612" s="1034">
        <v>500</v>
      </c>
      <c r="H612" s="1034" t="s">
        <v>887</v>
      </c>
      <c r="I612" s="1035">
        <v>4</v>
      </c>
      <c r="J612" s="1038">
        <v>10</v>
      </c>
      <c r="K612" s="1036">
        <v>0</v>
      </c>
      <c r="L612" s="1037"/>
      <c r="M612" s="1039">
        <v>9070</v>
      </c>
      <c r="N612" s="1038">
        <v>6</v>
      </c>
      <c r="O612" s="1036">
        <v>0</v>
      </c>
      <c r="P612" s="1037"/>
      <c r="Q612" s="1039">
        <v>8890</v>
      </c>
      <c r="R612" s="1038">
        <v>5</v>
      </c>
      <c r="S612" s="1036">
        <v>0</v>
      </c>
      <c r="T612" s="1037">
        <v>8150</v>
      </c>
      <c r="U612" s="1039"/>
      <c r="V612" s="1038">
        <v>14</v>
      </c>
      <c r="W612" s="1036">
        <v>0</v>
      </c>
      <c r="X612" s="1037"/>
      <c r="Y612" s="1039">
        <v>8430</v>
      </c>
      <c r="Z612" s="1040">
        <v>2.9568788501026693</v>
      </c>
      <c r="AA612" s="1040">
        <v>23.333333333333332</v>
      </c>
      <c r="AB612" s="1199">
        <v>1</v>
      </c>
      <c r="AC612" s="1040">
        <v>86.35</v>
      </c>
      <c r="AD612" s="1040">
        <v>2.9166666666666665</v>
      </c>
      <c r="AE612" s="1040">
        <v>2.9166666666666665</v>
      </c>
      <c r="AF612" s="1041" t="s">
        <v>236</v>
      </c>
      <c r="AG612" s="1041">
        <v>2</v>
      </c>
      <c r="AH612" s="1042" t="s">
        <v>16289</v>
      </c>
      <c r="AI612" s="1060" t="s">
        <v>16289</v>
      </c>
      <c r="AJ612" s="1060" t="s">
        <v>16258</v>
      </c>
      <c r="AK612" s="1200" t="s">
        <v>652</v>
      </c>
      <c r="AL612" s="1060">
        <v>49.54</v>
      </c>
      <c r="AM612" s="1404">
        <v>45910</v>
      </c>
      <c r="AN612" s="1404">
        <v>45911</v>
      </c>
      <c r="AO612" s="1404">
        <v>45996</v>
      </c>
      <c r="AP612" s="1404">
        <v>45997</v>
      </c>
      <c r="AQ612" s="1404"/>
      <c r="AR612" s="1044"/>
      <c r="AS612" s="1034" t="s">
        <v>16625</v>
      </c>
      <c r="AT612" s="1034" t="s">
        <v>16626</v>
      </c>
      <c r="AU612" s="1034" t="s">
        <v>16630</v>
      </c>
      <c r="AV612" s="1034">
        <v>1.1190960000000001</v>
      </c>
    </row>
    <row r="613" spans="1:48">
      <c r="A613" s="1030">
        <v>46037</v>
      </c>
      <c r="B613" s="1031" t="s">
        <v>239</v>
      </c>
      <c r="C613" s="1031" t="s">
        <v>16652</v>
      </c>
      <c r="D613" s="1032"/>
      <c r="E613" s="1033" t="s">
        <v>779</v>
      </c>
      <c r="F613" s="1034" t="s">
        <v>16592</v>
      </c>
      <c r="G613" s="1034">
        <v>600</v>
      </c>
      <c r="H613" s="1034" t="s">
        <v>735</v>
      </c>
      <c r="I613" s="1035">
        <v>4</v>
      </c>
      <c r="J613" s="1038">
        <v>38</v>
      </c>
      <c r="K613" s="1036">
        <v>0</v>
      </c>
      <c r="L613" s="1037">
        <v>9350</v>
      </c>
      <c r="M613" s="1039">
        <v>8980</v>
      </c>
      <c r="N613" s="1038">
        <v>18</v>
      </c>
      <c r="O613" s="1036">
        <v>0</v>
      </c>
      <c r="P613" s="1037">
        <v>9550</v>
      </c>
      <c r="Q613" s="1039">
        <v>9820</v>
      </c>
      <c r="R613" s="1038">
        <v>19</v>
      </c>
      <c r="S613" s="1036">
        <v>9</v>
      </c>
      <c r="T613" s="1037">
        <v>9070</v>
      </c>
      <c r="U613" s="1039">
        <v>9720</v>
      </c>
      <c r="V613" s="1038">
        <v>27</v>
      </c>
      <c r="W613" s="1036">
        <v>2</v>
      </c>
      <c r="X613" s="1037">
        <v>9440</v>
      </c>
      <c r="Y613" s="1039">
        <v>9810</v>
      </c>
      <c r="Z613" s="1040">
        <v>3.538083538083538</v>
      </c>
      <c r="AA613" s="1040">
        <v>34</v>
      </c>
      <c r="AB613" s="1199">
        <v>0.98505275106837609</v>
      </c>
      <c r="AC613" s="1040">
        <v>94.674999999999997</v>
      </c>
      <c r="AD613" s="1040">
        <v>4.25</v>
      </c>
      <c r="AE613" s="1040">
        <v>3.7916666666666665</v>
      </c>
      <c r="AF613" s="1041" t="s">
        <v>236</v>
      </c>
      <c r="AG613" s="1041">
        <v>1</v>
      </c>
      <c r="AH613" s="1042" t="s">
        <v>16320</v>
      </c>
      <c r="AI613" s="1060" t="s">
        <v>16320</v>
      </c>
      <c r="AJ613" s="1060" t="s">
        <v>16303</v>
      </c>
      <c r="AK613" s="1200" t="s">
        <v>16104</v>
      </c>
      <c r="AL613" s="1060">
        <v>52</v>
      </c>
      <c r="AM613" s="1404">
        <v>45983</v>
      </c>
      <c r="AN613" s="1404">
        <v>45988</v>
      </c>
      <c r="AO613" s="1404">
        <v>45990</v>
      </c>
      <c r="AP613" s="1404">
        <v>45991</v>
      </c>
      <c r="AQ613" s="1404"/>
      <c r="AR613" s="1044"/>
      <c r="AS613" s="1034" t="s">
        <v>16629</v>
      </c>
      <c r="AT613" s="1034" t="s">
        <v>16628</v>
      </c>
      <c r="AU613" s="1034" t="s">
        <v>16627</v>
      </c>
      <c r="AV613" s="1034">
        <v>2.9447711999999999</v>
      </c>
    </row>
    <row r="614" spans="1:48">
      <c r="A614" s="1030">
        <v>46037</v>
      </c>
      <c r="B614" s="1031" t="s">
        <v>389</v>
      </c>
      <c r="C614" s="1031" t="s">
        <v>16604</v>
      </c>
      <c r="D614" s="1032"/>
      <c r="E614" s="1033" t="s">
        <v>737</v>
      </c>
      <c r="F614" s="1034" t="s">
        <v>16598</v>
      </c>
      <c r="G614" s="1034">
        <v>700</v>
      </c>
      <c r="H614" s="1034" t="s">
        <v>16139</v>
      </c>
      <c r="I614" s="1035">
        <v>5.5</v>
      </c>
      <c r="J614" s="1038">
        <v>12</v>
      </c>
      <c r="K614" s="1036">
        <v>0</v>
      </c>
      <c r="L614" s="1037">
        <v>9350</v>
      </c>
      <c r="M614" s="1039"/>
      <c r="N614" s="1038">
        <v>3</v>
      </c>
      <c r="O614" s="1036">
        <v>0</v>
      </c>
      <c r="P614" s="1037">
        <v>9170</v>
      </c>
      <c r="Q614" s="1039"/>
      <c r="R614" s="1038">
        <v>30</v>
      </c>
      <c r="S614" s="1036">
        <v>0</v>
      </c>
      <c r="T614" s="1037">
        <v>8890</v>
      </c>
      <c r="U614" s="1039"/>
      <c r="V614" s="1038">
        <v>15</v>
      </c>
      <c r="W614" s="1036">
        <v>0</v>
      </c>
      <c r="X614" s="1037">
        <v>9260</v>
      </c>
      <c r="Y614" s="1039"/>
      <c r="Z614" s="1040">
        <v>5.8299595141700404</v>
      </c>
      <c r="AA614" s="1040">
        <v>40</v>
      </c>
      <c r="AB614" s="1199">
        <v>1</v>
      </c>
      <c r="AC614" s="1040">
        <v>91.674999999999997</v>
      </c>
      <c r="AD614" s="1040">
        <v>5</v>
      </c>
      <c r="AE614" s="1040">
        <v>5</v>
      </c>
      <c r="AF614" s="1041" t="s">
        <v>236</v>
      </c>
      <c r="AG614" s="1041">
        <v>2</v>
      </c>
      <c r="AH614" s="1042" t="s">
        <v>16289</v>
      </c>
      <c r="AI614" s="1060" t="s">
        <v>16289</v>
      </c>
      <c r="AJ614" s="1060" t="s">
        <v>16258</v>
      </c>
      <c r="AK614" s="1200" t="s">
        <v>652</v>
      </c>
      <c r="AL614" s="1060">
        <v>51</v>
      </c>
      <c r="AM614" s="1404">
        <v>46024</v>
      </c>
      <c r="AN614" s="1404">
        <v>46025</v>
      </c>
      <c r="AO614" s="1404"/>
      <c r="AP614" s="1404"/>
      <c r="AQ614" s="1404"/>
      <c r="AR614" s="1044"/>
      <c r="AS614" s="1034" t="s">
        <v>16629</v>
      </c>
      <c r="AT614" s="1034" t="s">
        <v>16626</v>
      </c>
      <c r="AU614" s="1034" t="s">
        <v>16630</v>
      </c>
      <c r="AV614" s="1034">
        <v>3.3267024000000003</v>
      </c>
    </row>
    <row r="615" spans="1:48">
      <c r="A615" s="1030">
        <v>46037</v>
      </c>
      <c r="B615" s="1031" t="s">
        <v>389</v>
      </c>
      <c r="C615" s="1031" t="s">
        <v>16533</v>
      </c>
      <c r="D615" s="1032"/>
      <c r="E615" s="1033" t="s">
        <v>473</v>
      </c>
      <c r="F615" s="1034" t="s">
        <v>16146</v>
      </c>
      <c r="G615" s="1034">
        <v>700</v>
      </c>
      <c r="H615" s="1034" t="s">
        <v>833</v>
      </c>
      <c r="I615" s="1035">
        <v>5.5</v>
      </c>
      <c r="J615" s="1038">
        <v>35</v>
      </c>
      <c r="K615" s="1036">
        <v>0</v>
      </c>
      <c r="L615" s="1037"/>
      <c r="M615" s="1039">
        <v>9260</v>
      </c>
      <c r="N615" s="1038">
        <v>10</v>
      </c>
      <c r="O615" s="1036">
        <v>0</v>
      </c>
      <c r="P615" s="1037"/>
      <c r="Q615" s="1039">
        <v>8610</v>
      </c>
      <c r="R615" s="1038">
        <v>6</v>
      </c>
      <c r="S615" s="1036">
        <v>0</v>
      </c>
      <c r="T615" s="1037">
        <v>8150</v>
      </c>
      <c r="U615" s="1039"/>
      <c r="V615" s="1038">
        <v>37</v>
      </c>
      <c r="W615" s="1036">
        <v>0</v>
      </c>
      <c r="X615" s="1037"/>
      <c r="Y615" s="1039">
        <v>9070</v>
      </c>
      <c r="Z615" s="1040">
        <v>5.9016393442622954</v>
      </c>
      <c r="AA615" s="1040">
        <v>58.666666666666664</v>
      </c>
      <c r="AB615" s="1199">
        <v>1</v>
      </c>
      <c r="AC615" s="1040">
        <v>87.724999999999994</v>
      </c>
      <c r="AD615" s="1040">
        <v>7.333333333333333</v>
      </c>
      <c r="AE615" s="1040">
        <v>7.333333333333333</v>
      </c>
      <c r="AF615" s="1041" t="s">
        <v>236</v>
      </c>
      <c r="AG615" s="1041">
        <v>2</v>
      </c>
      <c r="AH615" s="1042" t="s">
        <v>16289</v>
      </c>
      <c r="AI615" s="1060" t="s">
        <v>16289</v>
      </c>
      <c r="AJ615" s="1060" t="s">
        <v>16258</v>
      </c>
      <c r="AK615" s="1200" t="s">
        <v>652</v>
      </c>
      <c r="AL615" s="1060">
        <v>53</v>
      </c>
      <c r="AM615" s="1404">
        <v>46027</v>
      </c>
      <c r="AN615" s="1404">
        <v>46028</v>
      </c>
      <c r="AO615" s="1404">
        <v>46029</v>
      </c>
      <c r="AP615" s="1404">
        <v>46031</v>
      </c>
      <c r="AQ615" s="1404">
        <v>46032</v>
      </c>
      <c r="AR615" s="1044"/>
      <c r="AS615" s="1034" t="s">
        <v>16629</v>
      </c>
      <c r="AT615" s="1034" t="s">
        <v>16626</v>
      </c>
      <c r="AU615" s="1034" t="s">
        <v>16630</v>
      </c>
      <c r="AV615" s="1034">
        <v>3.1833647999999997</v>
      </c>
    </row>
    <row r="616" spans="1:48">
      <c r="A616" s="1030">
        <v>46037</v>
      </c>
      <c r="B616" s="1031" t="s">
        <v>418</v>
      </c>
      <c r="C616" s="1031" t="s">
        <v>16513</v>
      </c>
      <c r="D616" s="1032" t="s">
        <v>646</v>
      </c>
      <c r="E616" s="1033" t="s">
        <v>473</v>
      </c>
      <c r="F616" s="1034" t="s">
        <v>16514</v>
      </c>
      <c r="G616" s="1034">
        <v>670</v>
      </c>
      <c r="H616" s="1034" t="s">
        <v>666</v>
      </c>
      <c r="I616" s="1035">
        <v>5.5</v>
      </c>
      <c r="J616" s="1038">
        <v>26</v>
      </c>
      <c r="K616" s="1036">
        <v>0</v>
      </c>
      <c r="L616" s="1037" t="s">
        <v>127</v>
      </c>
      <c r="M616" s="1039" t="s">
        <v>16268</v>
      </c>
      <c r="N616" s="1038">
        <v>25</v>
      </c>
      <c r="O616" s="1036">
        <v>0</v>
      </c>
      <c r="P616" s="1037">
        <v>8330</v>
      </c>
      <c r="Q616" s="1039" t="s">
        <v>16268</v>
      </c>
      <c r="R616" s="1038">
        <v>18</v>
      </c>
      <c r="S616" s="1036">
        <v>0</v>
      </c>
      <c r="T616" s="1037">
        <v>7130</v>
      </c>
      <c r="U616" s="1039" t="s">
        <v>16268</v>
      </c>
      <c r="V616" s="1038">
        <v>35</v>
      </c>
      <c r="W616" s="1036">
        <v>0</v>
      </c>
      <c r="X616" s="1037">
        <v>8890</v>
      </c>
      <c r="Y616" s="1039" t="s">
        <v>16270</v>
      </c>
      <c r="Z616" s="1040">
        <v>5.5813953488372094</v>
      </c>
      <c r="AA616" s="1040" t="s">
        <v>127</v>
      </c>
      <c r="AB616" s="1199">
        <v>1</v>
      </c>
      <c r="AC616" s="1040" t="s">
        <v>420</v>
      </c>
      <c r="AD616" s="1040" t="s">
        <v>420</v>
      </c>
      <c r="AE616" s="1040" t="s">
        <v>420</v>
      </c>
      <c r="AF616" s="1041" t="s">
        <v>236</v>
      </c>
      <c r="AG616" s="1041">
        <v>1</v>
      </c>
      <c r="AH616" s="1042" t="s">
        <v>16289</v>
      </c>
      <c r="AI616" s="1060" t="s">
        <v>16289</v>
      </c>
      <c r="AJ616" s="1060" t="s">
        <v>16258</v>
      </c>
      <c r="AK616" s="1200" t="s">
        <v>652</v>
      </c>
      <c r="AL616" s="1060">
        <v>56</v>
      </c>
      <c r="AM616" s="1404">
        <v>46029</v>
      </c>
      <c r="AN616" s="1404">
        <v>46030</v>
      </c>
      <c r="AO616" s="1404"/>
      <c r="AP616" s="1404"/>
      <c r="AQ616" s="1404"/>
      <c r="AR616" s="1044"/>
      <c r="AS616" s="1034" t="s">
        <v>16629</v>
      </c>
      <c r="AT616" s="1034" t="s">
        <v>16628</v>
      </c>
      <c r="AU616" s="1034" t="s">
        <v>16630</v>
      </c>
      <c r="AV616" s="1034" t="s">
        <v>420</v>
      </c>
    </row>
    <row r="617" spans="1:48">
      <c r="A617" s="1030">
        <v>46037</v>
      </c>
      <c r="B617" s="1031" t="s">
        <v>240</v>
      </c>
      <c r="C617" s="1031" t="s">
        <v>645</v>
      </c>
      <c r="D617" s="1032"/>
      <c r="E617" s="1033" t="s">
        <v>420</v>
      </c>
      <c r="F617" s="1034" t="s">
        <v>420</v>
      </c>
      <c r="G617" s="1034" t="s">
        <v>420</v>
      </c>
      <c r="H617" s="1034" t="s">
        <v>420</v>
      </c>
      <c r="I617" s="1035" t="s">
        <v>420</v>
      </c>
      <c r="J617" s="1038"/>
      <c r="K617" s="1036"/>
      <c r="L617" s="1031" t="s">
        <v>645</v>
      </c>
      <c r="M617" s="1039"/>
      <c r="N617" s="1038"/>
      <c r="O617" s="1036"/>
      <c r="P617" s="1037" t="s">
        <v>16270</v>
      </c>
      <c r="Q617" s="1039"/>
      <c r="R617" s="1038"/>
      <c r="S617" s="1036"/>
      <c r="T617" s="1037" t="s">
        <v>16270</v>
      </c>
      <c r="U617" s="1039"/>
      <c r="V617" s="1038"/>
      <c r="W617" s="1036"/>
      <c r="X617" s="1037" t="s">
        <v>16270</v>
      </c>
      <c r="Y617" s="1039"/>
      <c r="Z617" s="1240" t="s">
        <v>420</v>
      </c>
      <c r="AA617" s="1240" t="s">
        <v>420</v>
      </c>
      <c r="AB617" s="1241" t="s">
        <v>420</v>
      </c>
      <c r="AC617" s="1240"/>
      <c r="AD617" s="1240" t="s">
        <v>420</v>
      </c>
      <c r="AE617" s="1240" t="s">
        <v>420</v>
      </c>
      <c r="AF617" s="1242" t="s">
        <v>241</v>
      </c>
      <c r="AG617" s="1242">
        <v>12</v>
      </c>
      <c r="AH617" s="1042" t="s">
        <v>16288</v>
      </c>
      <c r="AI617" s="1060" t="s">
        <v>16288</v>
      </c>
      <c r="AJ617" s="1043" t="s">
        <v>16266</v>
      </c>
      <c r="AK617" s="1200" t="s">
        <v>649</v>
      </c>
      <c r="AL617" s="1060"/>
      <c r="AM617" s="1404"/>
      <c r="AN617" s="1404"/>
      <c r="AO617" s="1404"/>
      <c r="AP617" s="1404"/>
      <c r="AQ617" s="1404"/>
      <c r="AR617" s="1044"/>
      <c r="AS617" s="1034" t="s">
        <v>16625</v>
      </c>
      <c r="AT617" s="1034" t="s">
        <v>16636</v>
      </c>
      <c r="AU617" s="1034" t="s">
        <v>420</v>
      </c>
      <c r="AV617" s="1034" t="s">
        <v>420</v>
      </c>
    </row>
    <row r="618" spans="1:48">
      <c r="A618" s="1030">
        <v>46037</v>
      </c>
      <c r="B618" s="1031" t="s">
        <v>16640</v>
      </c>
      <c r="C618" s="1031" t="s">
        <v>386</v>
      </c>
      <c r="D618" s="1032"/>
      <c r="E618" s="1033" t="s">
        <v>420</v>
      </c>
      <c r="F618" s="1034" t="s">
        <v>420</v>
      </c>
      <c r="G618" s="1034" t="s">
        <v>420</v>
      </c>
      <c r="H618" s="1034" t="s">
        <v>420</v>
      </c>
      <c r="I618" s="1035" t="s">
        <v>420</v>
      </c>
      <c r="J618" s="1036"/>
      <c r="K618" s="1036"/>
      <c r="L618" s="1037" t="s">
        <v>16641</v>
      </c>
      <c r="M618" s="1037"/>
      <c r="N618" s="1038"/>
      <c r="O618" s="1036"/>
      <c r="P618" s="1037" t="s">
        <v>386</v>
      </c>
      <c r="Q618" s="1037"/>
      <c r="R618" s="1038"/>
      <c r="S618" s="1036"/>
      <c r="T618" s="1037" t="s">
        <v>386</v>
      </c>
      <c r="U618" s="1037"/>
      <c r="V618" s="1038"/>
      <c r="W618" s="1036"/>
      <c r="X618" s="1037" t="s">
        <v>386</v>
      </c>
      <c r="Y618" s="1039"/>
      <c r="Z618" s="1240" t="s">
        <v>420</v>
      </c>
      <c r="AA618" s="1240" t="s">
        <v>420</v>
      </c>
      <c r="AB618" s="1241" t="s">
        <v>420</v>
      </c>
      <c r="AC618" s="1240"/>
      <c r="AD618" s="1240" t="s">
        <v>420</v>
      </c>
      <c r="AE618" s="1240" t="s">
        <v>420</v>
      </c>
      <c r="AF618" s="1242" t="s">
        <v>241</v>
      </c>
      <c r="AG618" s="1242">
        <v>5</v>
      </c>
      <c r="AH618" s="1042" t="s">
        <v>16288</v>
      </c>
      <c r="AI618" s="1060" t="s">
        <v>16288</v>
      </c>
      <c r="AJ618" s="1043" t="s">
        <v>16266</v>
      </c>
      <c r="AK618" s="1200" t="s">
        <v>649</v>
      </c>
      <c r="AL618" s="1060"/>
      <c r="AM618" s="1404"/>
      <c r="AN618" s="1404"/>
      <c r="AO618" s="1404"/>
      <c r="AP618" s="1404"/>
      <c r="AQ618" s="1404"/>
      <c r="AR618" s="1044"/>
      <c r="AS618" s="1034" t="s">
        <v>16625</v>
      </c>
      <c r="AT618" s="1034" t="s">
        <v>16635</v>
      </c>
      <c r="AU618" s="1034" t="s">
        <v>420</v>
      </c>
      <c r="AV618" s="1034" t="s">
        <v>420</v>
      </c>
    </row>
    <row r="619" spans="1:48">
      <c r="A619" s="1030">
        <v>46037</v>
      </c>
      <c r="B619" s="1031" t="s">
        <v>464</v>
      </c>
      <c r="C619" s="1045" t="s">
        <v>645</v>
      </c>
      <c r="D619" s="1032"/>
      <c r="E619" s="1033" t="s">
        <v>420</v>
      </c>
      <c r="F619" s="1034" t="s">
        <v>420</v>
      </c>
      <c r="G619" s="1034" t="s">
        <v>420</v>
      </c>
      <c r="H619" s="1034" t="s">
        <v>420</v>
      </c>
      <c r="I619" s="1035" t="s">
        <v>420</v>
      </c>
      <c r="J619" s="1036"/>
      <c r="K619" s="1036"/>
      <c r="L619" s="1037" t="s">
        <v>645</v>
      </c>
      <c r="M619" s="1037"/>
      <c r="N619" s="1038"/>
      <c r="O619" s="1036"/>
      <c r="P619" s="1037" t="s">
        <v>645</v>
      </c>
      <c r="Q619" s="1037"/>
      <c r="R619" s="1038"/>
      <c r="S619" s="1036"/>
      <c r="T619" s="1037" t="s">
        <v>645</v>
      </c>
      <c r="U619" s="1037"/>
      <c r="V619" s="1038"/>
      <c r="W619" s="1036"/>
      <c r="X619" s="1037" t="s">
        <v>645</v>
      </c>
      <c r="Y619" s="1039"/>
      <c r="Z619" s="1040" t="s">
        <v>420</v>
      </c>
      <c r="AA619" s="1040" t="s">
        <v>645</v>
      </c>
      <c r="AB619" s="1199" t="s">
        <v>420</v>
      </c>
      <c r="AC619" s="1040" t="s">
        <v>420</v>
      </c>
      <c r="AD619" s="1040" t="s">
        <v>420</v>
      </c>
      <c r="AE619" s="1040" t="s">
        <v>420</v>
      </c>
      <c r="AF619" s="1041" t="s">
        <v>243</v>
      </c>
      <c r="AG619" s="1041">
        <v>1</v>
      </c>
      <c r="AH619" s="1042" t="s">
        <v>16278</v>
      </c>
      <c r="AI619" s="1060" t="s">
        <v>654</v>
      </c>
      <c r="AJ619" s="1060" t="s">
        <v>654</v>
      </c>
      <c r="AK619" s="1200" t="s">
        <v>16278</v>
      </c>
      <c r="AL619" s="1060"/>
      <c r="AM619" s="1404"/>
      <c r="AN619" s="1404"/>
      <c r="AO619" s="1404"/>
      <c r="AP619" s="1404"/>
      <c r="AQ619" s="1404"/>
      <c r="AR619" s="1044"/>
      <c r="AS619" s="1034" t="s">
        <v>16625</v>
      </c>
      <c r="AT619" s="1034" t="s">
        <v>16628</v>
      </c>
      <c r="AU619" s="1034" t="s">
        <v>420</v>
      </c>
      <c r="AV619" s="1034" t="s">
        <v>420</v>
      </c>
    </row>
    <row r="620" spans="1:48">
      <c r="A620" s="1030">
        <v>46037</v>
      </c>
      <c r="B620" s="1031" t="s">
        <v>16279</v>
      </c>
      <c r="C620" s="1045" t="s">
        <v>645</v>
      </c>
      <c r="D620" s="1032"/>
      <c r="E620" s="1033" t="s">
        <v>420</v>
      </c>
      <c r="F620" s="1034" t="s">
        <v>420</v>
      </c>
      <c r="G620" s="1034" t="s">
        <v>420</v>
      </c>
      <c r="H620" s="1034" t="s">
        <v>420</v>
      </c>
      <c r="I620" s="1035" t="s">
        <v>420</v>
      </c>
      <c r="J620" s="1036"/>
      <c r="K620" s="1036"/>
      <c r="L620" s="1037" t="s">
        <v>645</v>
      </c>
      <c r="M620" s="1037"/>
      <c r="N620" s="1038"/>
      <c r="O620" s="1036"/>
      <c r="P620" s="1037" t="s">
        <v>645</v>
      </c>
      <c r="Q620" s="1037"/>
      <c r="R620" s="1038"/>
      <c r="S620" s="1036"/>
      <c r="T620" s="1037" t="s">
        <v>645</v>
      </c>
      <c r="U620" s="1037"/>
      <c r="V620" s="1038"/>
      <c r="W620" s="1036"/>
      <c r="X620" s="1037" t="s">
        <v>645</v>
      </c>
      <c r="Y620" s="1039"/>
      <c r="Z620" s="1040" t="s">
        <v>420</v>
      </c>
      <c r="AA620" s="1040" t="s">
        <v>645</v>
      </c>
      <c r="AB620" s="1199" t="s">
        <v>420</v>
      </c>
      <c r="AC620" s="1040" t="s">
        <v>420</v>
      </c>
      <c r="AD620" s="1040" t="s">
        <v>420</v>
      </c>
      <c r="AE620" s="1040" t="s">
        <v>420</v>
      </c>
      <c r="AF620" s="1041" t="s">
        <v>243</v>
      </c>
      <c r="AG620" s="1041">
        <v>1</v>
      </c>
      <c r="AH620" s="1042" t="s">
        <v>654</v>
      </c>
      <c r="AI620" s="1060" t="s">
        <v>654</v>
      </c>
      <c r="AJ620" s="1043" t="s">
        <v>654</v>
      </c>
      <c r="AK620" s="1200" t="s">
        <v>654</v>
      </c>
      <c r="AL620" s="1060"/>
      <c r="AM620" s="1404"/>
      <c r="AN620" s="1404"/>
      <c r="AO620" s="1404"/>
      <c r="AP620" s="1404"/>
      <c r="AQ620" s="1404"/>
      <c r="AR620" s="1044"/>
      <c r="AS620" s="1034" t="s">
        <v>16625</v>
      </c>
      <c r="AT620" s="1034" t="s">
        <v>16628</v>
      </c>
      <c r="AU620" s="1034" t="s">
        <v>420</v>
      </c>
      <c r="AV620" s="1034" t="s">
        <v>420</v>
      </c>
    </row>
    <row r="621" spans="1:48">
      <c r="A621" s="1030">
        <v>46037</v>
      </c>
      <c r="B621" s="1031" t="s">
        <v>16280</v>
      </c>
      <c r="C621" s="1045" t="s">
        <v>645</v>
      </c>
      <c r="D621" s="1032"/>
      <c r="E621" s="1033" t="s">
        <v>420</v>
      </c>
      <c r="F621" s="1034" t="s">
        <v>420</v>
      </c>
      <c r="G621" s="1034" t="s">
        <v>420</v>
      </c>
      <c r="H621" s="1034" t="s">
        <v>420</v>
      </c>
      <c r="I621" s="1035" t="s">
        <v>420</v>
      </c>
      <c r="J621" s="1036"/>
      <c r="K621" s="1036"/>
      <c r="L621" s="1037" t="s">
        <v>645</v>
      </c>
      <c r="M621" s="1037"/>
      <c r="N621" s="1038"/>
      <c r="O621" s="1036"/>
      <c r="P621" s="1037" t="s">
        <v>645</v>
      </c>
      <c r="Q621" s="1037"/>
      <c r="R621" s="1038"/>
      <c r="S621" s="1036"/>
      <c r="T621" s="1037" t="s">
        <v>645</v>
      </c>
      <c r="U621" s="1037"/>
      <c r="V621" s="1038"/>
      <c r="W621" s="1036"/>
      <c r="X621" s="1037" t="s">
        <v>645</v>
      </c>
      <c r="Y621" s="1039"/>
      <c r="Z621" s="1040" t="s">
        <v>420</v>
      </c>
      <c r="AA621" s="1040" t="s">
        <v>645</v>
      </c>
      <c r="AB621" s="1199" t="s">
        <v>420</v>
      </c>
      <c r="AC621" s="1040" t="s">
        <v>420</v>
      </c>
      <c r="AD621" s="1040" t="s">
        <v>420</v>
      </c>
      <c r="AE621" s="1040" t="s">
        <v>420</v>
      </c>
      <c r="AF621" s="1041" t="s">
        <v>243</v>
      </c>
      <c r="AG621" s="1041">
        <v>1</v>
      </c>
      <c r="AH621" s="1042" t="s">
        <v>654</v>
      </c>
      <c r="AI621" s="1060" t="s">
        <v>654</v>
      </c>
      <c r="AJ621" s="1043" t="s">
        <v>654</v>
      </c>
      <c r="AK621" s="1200" t="s">
        <v>654</v>
      </c>
      <c r="AL621" s="1060"/>
      <c r="AM621" s="1404"/>
      <c r="AN621" s="1404"/>
      <c r="AO621" s="1404"/>
      <c r="AP621" s="1404"/>
      <c r="AQ621" s="1404"/>
      <c r="AR621" s="1044"/>
      <c r="AS621" s="1034" t="s">
        <v>16625</v>
      </c>
      <c r="AT621" s="1034" t="s">
        <v>16628</v>
      </c>
      <c r="AU621" s="1034" t="s">
        <v>420</v>
      </c>
      <c r="AV621" s="1034" t="s">
        <v>420</v>
      </c>
    </row>
    <row r="622" spans="1:48">
      <c r="A622" s="1030">
        <v>46037</v>
      </c>
      <c r="B622" s="1031" t="s">
        <v>16281</v>
      </c>
      <c r="C622" s="1045" t="s">
        <v>645</v>
      </c>
      <c r="D622" s="1032"/>
      <c r="E622" s="1033" t="s">
        <v>420</v>
      </c>
      <c r="F622" s="1034" t="s">
        <v>420</v>
      </c>
      <c r="G622" s="1034" t="s">
        <v>420</v>
      </c>
      <c r="H622" s="1034" t="s">
        <v>420</v>
      </c>
      <c r="I622" s="1035" t="s">
        <v>420</v>
      </c>
      <c r="J622" s="1036"/>
      <c r="K622" s="1036"/>
      <c r="L622" s="1037" t="s">
        <v>645</v>
      </c>
      <c r="M622" s="1037"/>
      <c r="N622" s="1038"/>
      <c r="O622" s="1036"/>
      <c r="P622" s="1037" t="s">
        <v>645</v>
      </c>
      <c r="Q622" s="1037"/>
      <c r="R622" s="1038"/>
      <c r="S622" s="1036"/>
      <c r="T622" s="1037" t="s">
        <v>645</v>
      </c>
      <c r="U622" s="1037"/>
      <c r="V622" s="1038"/>
      <c r="W622" s="1036"/>
      <c r="X622" s="1037" t="s">
        <v>645</v>
      </c>
      <c r="Y622" s="1039"/>
      <c r="Z622" s="1040" t="s">
        <v>420</v>
      </c>
      <c r="AA622" s="1040" t="s">
        <v>645</v>
      </c>
      <c r="AB622" s="1199" t="s">
        <v>420</v>
      </c>
      <c r="AC622" s="1040" t="s">
        <v>420</v>
      </c>
      <c r="AD622" s="1040" t="s">
        <v>420</v>
      </c>
      <c r="AE622" s="1040" t="s">
        <v>420</v>
      </c>
      <c r="AF622" s="1041" t="s">
        <v>243</v>
      </c>
      <c r="AG622" s="1041">
        <v>1</v>
      </c>
      <c r="AH622" s="1414" t="s">
        <v>16278</v>
      </c>
      <c r="AI622" s="1060" t="s">
        <v>654</v>
      </c>
      <c r="AJ622" s="1043" t="s">
        <v>654</v>
      </c>
      <c r="AK622" s="1200" t="s">
        <v>654</v>
      </c>
      <c r="AL622" s="1060"/>
      <c r="AM622" s="1404"/>
      <c r="AN622" s="1404"/>
      <c r="AO622" s="1404"/>
      <c r="AP622" s="1404"/>
      <c r="AQ622" s="1404"/>
      <c r="AR622" s="1044"/>
      <c r="AS622" s="1034" t="s">
        <v>16625</v>
      </c>
      <c r="AT622" s="1034" t="s">
        <v>16628</v>
      </c>
      <c r="AU622" s="1034" t="s">
        <v>420</v>
      </c>
      <c r="AV622" s="1034" t="s">
        <v>420</v>
      </c>
    </row>
    <row r="623" spans="1:48">
      <c r="A623" s="1030">
        <v>46037</v>
      </c>
      <c r="B623" s="1031" t="s">
        <v>16282</v>
      </c>
      <c r="C623" s="1045" t="s">
        <v>645</v>
      </c>
      <c r="D623" s="1032"/>
      <c r="E623" s="1033" t="s">
        <v>420</v>
      </c>
      <c r="F623" s="1034" t="s">
        <v>420</v>
      </c>
      <c r="G623" s="1034" t="s">
        <v>420</v>
      </c>
      <c r="H623" s="1034" t="s">
        <v>420</v>
      </c>
      <c r="I623" s="1035" t="s">
        <v>420</v>
      </c>
      <c r="J623" s="1036"/>
      <c r="K623" s="1036"/>
      <c r="L623" s="1037" t="s">
        <v>645</v>
      </c>
      <c r="M623" s="1037"/>
      <c r="N623" s="1038"/>
      <c r="O623" s="1036"/>
      <c r="P623" s="1037" t="s">
        <v>645</v>
      </c>
      <c r="Q623" s="1037"/>
      <c r="R623" s="1038"/>
      <c r="S623" s="1036"/>
      <c r="T623" s="1037" t="s">
        <v>645</v>
      </c>
      <c r="U623" s="1037"/>
      <c r="V623" s="1038"/>
      <c r="W623" s="1036"/>
      <c r="X623" s="1037" t="s">
        <v>645</v>
      </c>
      <c r="Y623" s="1039"/>
      <c r="Z623" s="1040" t="s">
        <v>420</v>
      </c>
      <c r="AA623" s="1040" t="s">
        <v>645</v>
      </c>
      <c r="AB623" s="1199" t="s">
        <v>420</v>
      </c>
      <c r="AC623" s="1040" t="s">
        <v>420</v>
      </c>
      <c r="AD623" s="1040" t="s">
        <v>420</v>
      </c>
      <c r="AE623" s="1040" t="s">
        <v>420</v>
      </c>
      <c r="AF623" s="1041" t="s">
        <v>243</v>
      </c>
      <c r="AG623" s="1041">
        <v>1</v>
      </c>
      <c r="AH623" s="1042" t="s">
        <v>654</v>
      </c>
      <c r="AI623" s="1043" t="s">
        <v>654</v>
      </c>
      <c r="AJ623" s="1043" t="s">
        <v>654</v>
      </c>
      <c r="AK623" s="1200" t="s">
        <v>654</v>
      </c>
      <c r="AL623" s="1060"/>
      <c r="AM623" s="1404"/>
      <c r="AN623" s="1404"/>
      <c r="AO623" s="1404"/>
      <c r="AP623" s="1404"/>
      <c r="AQ623" s="1404"/>
      <c r="AR623" s="1044"/>
      <c r="AS623" s="1034" t="s">
        <v>16625</v>
      </c>
      <c r="AT623" s="1034" t="s">
        <v>16628</v>
      </c>
      <c r="AU623" s="1034" t="s">
        <v>420</v>
      </c>
      <c r="AV623" s="1034" t="s">
        <v>420</v>
      </c>
    </row>
    <row r="624" spans="1:48">
      <c r="A624" s="1030">
        <v>46037</v>
      </c>
      <c r="B624" s="1031" t="s">
        <v>16283</v>
      </c>
      <c r="C624" s="1045" t="s">
        <v>645</v>
      </c>
      <c r="D624" s="1032"/>
      <c r="E624" s="1033" t="s">
        <v>420</v>
      </c>
      <c r="F624" s="1034" t="s">
        <v>420</v>
      </c>
      <c r="G624" s="1034" t="s">
        <v>420</v>
      </c>
      <c r="H624" s="1034" t="s">
        <v>420</v>
      </c>
      <c r="I624" s="1035" t="s">
        <v>420</v>
      </c>
      <c r="J624" s="1036"/>
      <c r="K624" s="1036"/>
      <c r="L624" s="1037" t="s">
        <v>645</v>
      </c>
      <c r="M624" s="1037"/>
      <c r="N624" s="1038"/>
      <c r="O624" s="1036"/>
      <c r="P624" s="1037" t="s">
        <v>645</v>
      </c>
      <c r="Q624" s="1037"/>
      <c r="R624" s="1038"/>
      <c r="S624" s="1036"/>
      <c r="T624" s="1037" t="s">
        <v>645</v>
      </c>
      <c r="U624" s="1037"/>
      <c r="V624" s="1038"/>
      <c r="W624" s="1036"/>
      <c r="X624" s="1037" t="s">
        <v>645</v>
      </c>
      <c r="Y624" s="1039"/>
      <c r="Z624" s="1040" t="s">
        <v>420</v>
      </c>
      <c r="AA624" s="1040" t="s">
        <v>645</v>
      </c>
      <c r="AB624" s="1199" t="s">
        <v>420</v>
      </c>
      <c r="AC624" s="1040" t="s">
        <v>420</v>
      </c>
      <c r="AD624" s="1040" t="s">
        <v>420</v>
      </c>
      <c r="AE624" s="1040" t="s">
        <v>420</v>
      </c>
      <c r="AF624" s="1041" t="s">
        <v>243</v>
      </c>
      <c r="AG624" s="1041">
        <v>1</v>
      </c>
      <c r="AH624" s="1042" t="s">
        <v>654</v>
      </c>
      <c r="AI624" s="1043" t="s">
        <v>654</v>
      </c>
      <c r="AJ624" s="1043" t="s">
        <v>654</v>
      </c>
      <c r="AK624" s="1200" t="s">
        <v>654</v>
      </c>
      <c r="AL624" s="1060"/>
      <c r="AM624" s="1404"/>
      <c r="AN624" s="1404"/>
      <c r="AO624" s="1404"/>
      <c r="AP624" s="1404"/>
      <c r="AQ624" s="1404"/>
      <c r="AR624" s="1044"/>
      <c r="AS624" s="1034" t="s">
        <v>16625</v>
      </c>
      <c r="AT624" s="1034" t="s">
        <v>16628</v>
      </c>
      <c r="AU624" s="1034" t="s">
        <v>420</v>
      </c>
      <c r="AV624" s="1034" t="s">
        <v>420</v>
      </c>
    </row>
    <row r="625" spans="1:48">
      <c r="A625" s="1030">
        <v>46037</v>
      </c>
      <c r="B625" s="1031" t="s">
        <v>16284</v>
      </c>
      <c r="C625" s="1045" t="s">
        <v>645</v>
      </c>
      <c r="D625" s="1032"/>
      <c r="E625" s="1033" t="s">
        <v>420</v>
      </c>
      <c r="F625" s="1034" t="s">
        <v>420</v>
      </c>
      <c r="G625" s="1034" t="s">
        <v>420</v>
      </c>
      <c r="H625" s="1034" t="s">
        <v>420</v>
      </c>
      <c r="I625" s="1035" t="s">
        <v>420</v>
      </c>
      <c r="J625" s="1036"/>
      <c r="K625" s="1036"/>
      <c r="L625" s="1037" t="s">
        <v>645</v>
      </c>
      <c r="M625" s="1037"/>
      <c r="N625" s="1038"/>
      <c r="O625" s="1036"/>
      <c r="P625" s="1037" t="s">
        <v>645</v>
      </c>
      <c r="Q625" s="1037"/>
      <c r="R625" s="1038"/>
      <c r="S625" s="1036"/>
      <c r="T625" s="1037" t="s">
        <v>645</v>
      </c>
      <c r="U625" s="1037"/>
      <c r="V625" s="1038"/>
      <c r="W625" s="1036"/>
      <c r="X625" s="1037" t="s">
        <v>645</v>
      </c>
      <c r="Y625" s="1039"/>
      <c r="Z625" s="1040" t="s">
        <v>420</v>
      </c>
      <c r="AA625" s="1040" t="s">
        <v>645</v>
      </c>
      <c r="AB625" s="1199" t="s">
        <v>420</v>
      </c>
      <c r="AC625" s="1040" t="s">
        <v>420</v>
      </c>
      <c r="AD625" s="1040" t="s">
        <v>420</v>
      </c>
      <c r="AE625" s="1040" t="s">
        <v>420</v>
      </c>
      <c r="AF625" s="1041" t="s">
        <v>243</v>
      </c>
      <c r="AG625" s="1041">
        <v>1</v>
      </c>
      <c r="AH625" s="1042" t="s">
        <v>654</v>
      </c>
      <c r="AI625" s="1043" t="s">
        <v>654</v>
      </c>
      <c r="AJ625" s="1043" t="s">
        <v>654</v>
      </c>
      <c r="AK625" s="1200" t="s">
        <v>654</v>
      </c>
      <c r="AL625" s="1060"/>
      <c r="AM625" s="1404"/>
      <c r="AN625" s="1404"/>
      <c r="AO625" s="1404"/>
      <c r="AP625" s="1404"/>
      <c r="AQ625" s="1404"/>
      <c r="AR625" s="1044"/>
      <c r="AS625" s="1034" t="s">
        <v>16625</v>
      </c>
      <c r="AT625" s="1034" t="s">
        <v>16628</v>
      </c>
      <c r="AU625" s="1034" t="s">
        <v>420</v>
      </c>
      <c r="AV625" s="1034" t="s">
        <v>420</v>
      </c>
    </row>
    <row r="626" spans="1:48" ht="17.25" thickBot="1">
      <c r="A626" s="1046">
        <v>46037</v>
      </c>
      <c r="B626" s="1047" t="s">
        <v>16285</v>
      </c>
      <c r="C626" s="1048" t="s">
        <v>645</v>
      </c>
      <c r="D626" s="1049"/>
      <c r="E626" s="1243" t="s">
        <v>420</v>
      </c>
      <c r="F626" s="1050" t="s">
        <v>420</v>
      </c>
      <c r="G626" s="1050" t="s">
        <v>420</v>
      </c>
      <c r="H626" s="1050" t="s">
        <v>420</v>
      </c>
      <c r="I626" s="1244" t="s">
        <v>420</v>
      </c>
      <c r="J626" s="1051"/>
      <c r="K626" s="1051"/>
      <c r="L626" s="1052" t="s">
        <v>645</v>
      </c>
      <c r="M626" s="1052"/>
      <c r="N626" s="1053"/>
      <c r="O626" s="1051"/>
      <c r="P626" s="1052" t="s">
        <v>645</v>
      </c>
      <c r="Q626" s="1052"/>
      <c r="R626" s="1053"/>
      <c r="S626" s="1051"/>
      <c r="T626" s="1052" t="s">
        <v>645</v>
      </c>
      <c r="U626" s="1052"/>
      <c r="V626" s="1053"/>
      <c r="W626" s="1051"/>
      <c r="X626" s="1052" t="s">
        <v>645</v>
      </c>
      <c r="Y626" s="1054"/>
      <c r="Z626" s="1055" t="s">
        <v>420</v>
      </c>
      <c r="AA626" s="1055" t="s">
        <v>645</v>
      </c>
      <c r="AB626" s="1201" t="s">
        <v>420</v>
      </c>
      <c r="AC626" s="1055" t="s">
        <v>420</v>
      </c>
      <c r="AD626" s="1055" t="s">
        <v>420</v>
      </c>
      <c r="AE626" s="1055" t="s">
        <v>420</v>
      </c>
      <c r="AF626" s="1056" t="s">
        <v>243</v>
      </c>
      <c r="AG626" s="1056">
        <v>1</v>
      </c>
      <c r="AH626" s="1245" t="s">
        <v>654</v>
      </c>
      <c r="AI626" s="1057" t="s">
        <v>654</v>
      </c>
      <c r="AJ626" s="1057" t="s">
        <v>654</v>
      </c>
      <c r="AK626" s="1202" t="s">
        <v>654</v>
      </c>
      <c r="AL626" s="1246"/>
      <c r="AM626" s="1409"/>
      <c r="AN626" s="1409"/>
      <c r="AO626" s="1409"/>
      <c r="AP626" s="1409"/>
      <c r="AQ626" s="1409"/>
      <c r="AR626" s="1058"/>
      <c r="AS626" s="1050" t="s">
        <v>16625</v>
      </c>
      <c r="AT626" s="1050" t="s">
        <v>16628</v>
      </c>
      <c r="AU626" s="1050" t="s">
        <v>420</v>
      </c>
      <c r="AV626" s="1050" t="s">
        <v>420</v>
      </c>
    </row>
    <row r="627" spans="1:48">
      <c r="A627" s="1413">
        <v>46038</v>
      </c>
      <c r="B627" s="1016" t="s">
        <v>212</v>
      </c>
      <c r="C627" s="1016" t="s">
        <v>16558</v>
      </c>
      <c r="D627" s="1017"/>
      <c r="E627" s="1018" t="s">
        <v>1936</v>
      </c>
      <c r="F627" s="1019" t="s">
        <v>16560</v>
      </c>
      <c r="G627" s="1019">
        <v>500</v>
      </c>
      <c r="H627" s="1019" t="s">
        <v>911</v>
      </c>
      <c r="I627" s="1020">
        <v>2</v>
      </c>
      <c r="J627" s="1023">
        <v>54</v>
      </c>
      <c r="K627" s="1021">
        <v>0</v>
      </c>
      <c r="L627" s="1022">
        <v>7465</v>
      </c>
      <c r="M627" s="1024">
        <v>8539</v>
      </c>
      <c r="N627" s="1023">
        <v>7</v>
      </c>
      <c r="O627" s="1021">
        <v>0</v>
      </c>
      <c r="P627" s="1022">
        <v>8295</v>
      </c>
      <c r="Q627" s="1024">
        <v>8866</v>
      </c>
      <c r="R627" s="1023">
        <v>6</v>
      </c>
      <c r="S627" s="1021">
        <v>0</v>
      </c>
      <c r="T627" s="1022">
        <v>8331</v>
      </c>
      <c r="U627" s="1024">
        <v>8955</v>
      </c>
      <c r="V627" s="1023">
        <v>38</v>
      </c>
      <c r="W627" s="1021">
        <v>0</v>
      </c>
      <c r="X627" s="1022">
        <v>8610</v>
      </c>
      <c r="Y627" s="1024">
        <v>8579</v>
      </c>
      <c r="Z627" s="1025">
        <v>3</v>
      </c>
      <c r="AA627" s="1025">
        <v>35</v>
      </c>
      <c r="AB627" s="1198">
        <v>1</v>
      </c>
      <c r="AC627" s="1025">
        <v>84.55</v>
      </c>
      <c r="AD627" s="1025">
        <v>4.375</v>
      </c>
      <c r="AE627" s="1025">
        <v>4.375</v>
      </c>
      <c r="AF627" s="1026" t="s">
        <v>213</v>
      </c>
      <c r="AG627" s="1026">
        <v>1</v>
      </c>
      <c r="AH627" s="1027" t="s">
        <v>16259</v>
      </c>
      <c r="AI627" s="1059" t="s">
        <v>655</v>
      </c>
      <c r="AJ627" s="1238" t="s">
        <v>16267</v>
      </c>
      <c r="AK627" s="1410" t="s">
        <v>15469</v>
      </c>
      <c r="AL627" s="1059">
        <v>52</v>
      </c>
      <c r="AM627" s="1403">
        <v>46009</v>
      </c>
      <c r="AN627" s="1403">
        <v>46010</v>
      </c>
      <c r="AO627" s="1403">
        <v>46012</v>
      </c>
      <c r="AP627" s="1403">
        <v>46013</v>
      </c>
      <c r="AQ627" s="1403">
        <v>46016</v>
      </c>
      <c r="AR627" s="1028"/>
      <c r="AS627" s="1019" t="s">
        <v>16625</v>
      </c>
      <c r="AT627" s="1019" t="s">
        <v>16628</v>
      </c>
      <c r="AU627" s="1019" t="s">
        <v>16627</v>
      </c>
      <c r="AV627" s="1019">
        <v>1.0957680000000001</v>
      </c>
    </row>
    <row r="628" spans="1:48">
      <c r="A628" s="1030">
        <v>46038</v>
      </c>
      <c r="B628" s="1031" t="s">
        <v>214</v>
      </c>
      <c r="C628" s="1031" t="s">
        <v>16653</v>
      </c>
      <c r="D628" s="1032" t="s">
        <v>16644</v>
      </c>
      <c r="E628" s="1033" t="s">
        <v>1557</v>
      </c>
      <c r="F628" s="1034" t="s">
        <v>16594</v>
      </c>
      <c r="G628" s="1034">
        <v>630</v>
      </c>
      <c r="H628" s="1034" t="s">
        <v>843</v>
      </c>
      <c r="I628" s="1035">
        <v>2</v>
      </c>
      <c r="J628" s="1038">
        <v>15</v>
      </c>
      <c r="K628" s="1036">
        <v>0</v>
      </c>
      <c r="L628" s="1037">
        <v>8839</v>
      </c>
      <c r="M628" s="1039">
        <v>9158</v>
      </c>
      <c r="N628" s="1038">
        <v>29</v>
      </c>
      <c r="O628" s="1036">
        <v>0</v>
      </c>
      <c r="P628" s="1037">
        <v>8999</v>
      </c>
      <c r="Q628" s="1039">
        <v>9429</v>
      </c>
      <c r="R628" s="1038">
        <v>13</v>
      </c>
      <c r="S628" s="1036">
        <v>0</v>
      </c>
      <c r="T628" s="1037">
        <v>9131</v>
      </c>
      <c r="U628" s="1039">
        <v>9445</v>
      </c>
      <c r="V628" s="1038">
        <v>20</v>
      </c>
      <c r="W628" s="1036">
        <v>0</v>
      </c>
      <c r="X628" s="1037">
        <v>9273</v>
      </c>
      <c r="Y628" s="1039">
        <v>9300</v>
      </c>
      <c r="Z628" s="1040">
        <v>2.4827586206896552</v>
      </c>
      <c r="AA628" s="1040">
        <v>25.666666666666668</v>
      </c>
      <c r="AB628" s="1199">
        <v>1</v>
      </c>
      <c r="AC628" s="1040">
        <v>91.967500000000001</v>
      </c>
      <c r="AD628" s="1040">
        <v>3.2083333333333335</v>
      </c>
      <c r="AE628" s="1040">
        <v>3.2083333333333335</v>
      </c>
      <c r="AF628" s="1041" t="s">
        <v>213</v>
      </c>
      <c r="AG628" s="1041">
        <v>1</v>
      </c>
      <c r="AH628" s="1042" t="s">
        <v>16259</v>
      </c>
      <c r="AI628" s="1060" t="s">
        <v>655</v>
      </c>
      <c r="AJ628" s="1238" t="s">
        <v>16267</v>
      </c>
      <c r="AK628" s="1239" t="s">
        <v>15469</v>
      </c>
      <c r="AL628" s="1060">
        <v>57</v>
      </c>
      <c r="AM628" s="1404">
        <v>46031</v>
      </c>
      <c r="AN628" s="1404">
        <v>46032</v>
      </c>
      <c r="AO628" s="1404">
        <v>46033</v>
      </c>
      <c r="AP628" s="1404">
        <v>46034</v>
      </c>
      <c r="AQ628" s="1404"/>
      <c r="AR628" s="1044"/>
      <c r="AS628" s="1034" t="s">
        <v>16625</v>
      </c>
      <c r="AT628" s="1034" t="s">
        <v>16628</v>
      </c>
      <c r="AU628" s="1034" t="s">
        <v>16637</v>
      </c>
      <c r="AV628" s="1034">
        <v>1.0011949920000001</v>
      </c>
    </row>
    <row r="629" spans="1:48">
      <c r="A629" s="1030">
        <v>46038</v>
      </c>
      <c r="B629" s="1031" t="s">
        <v>215</v>
      </c>
      <c r="C629" s="1031" t="s">
        <v>16554</v>
      </c>
      <c r="D629" s="1032" t="s">
        <v>646</v>
      </c>
      <c r="E629" s="1033" t="s">
        <v>471</v>
      </c>
      <c r="F629" s="1034" t="s">
        <v>16555</v>
      </c>
      <c r="G629" s="1034">
        <v>700</v>
      </c>
      <c r="H629" s="1034" t="s">
        <v>1088</v>
      </c>
      <c r="I629" s="1035">
        <v>5</v>
      </c>
      <c r="J629" s="1038">
        <v>38</v>
      </c>
      <c r="K629" s="1036">
        <v>0</v>
      </c>
      <c r="L629" s="1037">
        <v>7977</v>
      </c>
      <c r="M629" s="1039">
        <v>7963</v>
      </c>
      <c r="N629" s="1038">
        <v>20</v>
      </c>
      <c r="O629" s="1036">
        <v>0</v>
      </c>
      <c r="P629" s="1037">
        <v>8220</v>
      </c>
      <c r="Q629" s="1039">
        <v>8136</v>
      </c>
      <c r="R629" s="1038">
        <v>28</v>
      </c>
      <c r="S629" s="1036">
        <v>0</v>
      </c>
      <c r="T629" s="1037">
        <v>8115</v>
      </c>
      <c r="U629" s="1039">
        <v>8149</v>
      </c>
      <c r="V629" s="1038">
        <v>42</v>
      </c>
      <c r="W629" s="1036">
        <v>0</v>
      </c>
      <c r="X629" s="1037">
        <v>8224</v>
      </c>
      <c r="Y629" s="1039">
        <v>8669</v>
      </c>
      <c r="Z629" s="1040">
        <v>3.2432432432432434</v>
      </c>
      <c r="AA629" s="1040">
        <v>21.333333333333332</v>
      </c>
      <c r="AB629" s="1199">
        <v>1</v>
      </c>
      <c r="AC629" s="1040">
        <v>81.816249999999997</v>
      </c>
      <c r="AD629" s="1040">
        <v>2.6666666666666665</v>
      </c>
      <c r="AE629" s="1040">
        <v>2.6666666666666665</v>
      </c>
      <c r="AF629" s="1041" t="s">
        <v>213</v>
      </c>
      <c r="AG629" s="1041">
        <v>0.5</v>
      </c>
      <c r="AH629" s="1042" t="s">
        <v>16259</v>
      </c>
      <c r="AI629" s="1060" t="s">
        <v>655</v>
      </c>
      <c r="AJ629" s="1238" t="s">
        <v>16267</v>
      </c>
      <c r="AK629" s="1239" t="s">
        <v>15469</v>
      </c>
      <c r="AL629" s="1060">
        <v>52</v>
      </c>
      <c r="AM629" s="1404">
        <v>46016</v>
      </c>
      <c r="AN629" s="1404">
        <v>46017</v>
      </c>
      <c r="AO629" s="1404"/>
      <c r="AP629" s="1404"/>
      <c r="AQ629" s="1404"/>
      <c r="AR629" s="1044"/>
      <c r="AS629" s="1034" t="s">
        <v>16629</v>
      </c>
      <c r="AT629" s="1034" t="s">
        <v>16628</v>
      </c>
      <c r="AU629" s="1034" t="s">
        <v>16627</v>
      </c>
      <c r="AV629" s="1034">
        <v>1.4844740400000001</v>
      </c>
    </row>
    <row r="630" spans="1:48">
      <c r="A630" s="1030">
        <v>46038</v>
      </c>
      <c r="B630" s="1031" t="s">
        <v>216</v>
      </c>
      <c r="C630" s="1031" t="s">
        <v>16649</v>
      </c>
      <c r="D630" s="1032"/>
      <c r="E630" s="1033" t="s">
        <v>783</v>
      </c>
      <c r="F630" s="1034" t="s">
        <v>16588</v>
      </c>
      <c r="G630" s="1034">
        <v>525</v>
      </c>
      <c r="H630" s="1034" t="s">
        <v>480</v>
      </c>
      <c r="I630" s="1035">
        <v>4</v>
      </c>
      <c r="J630" s="1038">
        <v>20</v>
      </c>
      <c r="K630" s="1036">
        <v>0</v>
      </c>
      <c r="L630" s="1037">
        <v>8885</v>
      </c>
      <c r="M630" s="1039">
        <v>8628</v>
      </c>
      <c r="N630" s="1038">
        <v>23</v>
      </c>
      <c r="O630" s="1036">
        <v>0</v>
      </c>
      <c r="P630" s="1037">
        <v>8773</v>
      </c>
      <c r="Q630" s="1039">
        <v>8541</v>
      </c>
      <c r="R630" s="1038">
        <v>17</v>
      </c>
      <c r="S630" s="1036">
        <v>0</v>
      </c>
      <c r="T630" s="1037">
        <v>8755</v>
      </c>
      <c r="U630" s="1039">
        <v>8393</v>
      </c>
      <c r="V630" s="1038">
        <v>8</v>
      </c>
      <c r="W630" s="1036">
        <v>0</v>
      </c>
      <c r="X630" s="1037">
        <v>8854</v>
      </c>
      <c r="Y630" s="1039">
        <v>8581</v>
      </c>
      <c r="Z630" s="1040">
        <v>2.9690721649484537</v>
      </c>
      <c r="AA630" s="1040">
        <v>22.666666666666668</v>
      </c>
      <c r="AB630" s="1199">
        <v>1</v>
      </c>
      <c r="AC630" s="1040">
        <v>86.762500000000003</v>
      </c>
      <c r="AD630" s="1040">
        <v>2.8333333333333335</v>
      </c>
      <c r="AE630" s="1040">
        <v>2.8333333333333335</v>
      </c>
      <c r="AF630" s="1041" t="s">
        <v>213</v>
      </c>
      <c r="AG630" s="1041">
        <v>1</v>
      </c>
      <c r="AH630" s="1042" t="s">
        <v>16259</v>
      </c>
      <c r="AI630" s="1060" t="s">
        <v>655</v>
      </c>
      <c r="AJ630" s="1238" t="s">
        <v>16267</v>
      </c>
      <c r="AK630" s="1239" t="s">
        <v>15469</v>
      </c>
      <c r="AL630" s="1060">
        <v>52</v>
      </c>
      <c r="AM630" s="1404">
        <v>46031</v>
      </c>
      <c r="AN630" s="1404">
        <v>46033</v>
      </c>
      <c r="AO630" s="1404">
        <v>46024</v>
      </c>
      <c r="AP630" s="1404">
        <v>46035</v>
      </c>
      <c r="AQ630" s="1404">
        <v>46036</v>
      </c>
      <c r="AR630" s="1044"/>
      <c r="AS630" s="1034" t="s">
        <v>16625</v>
      </c>
      <c r="AT630" s="1034" t="s">
        <v>16628</v>
      </c>
      <c r="AU630" s="1034" t="s">
        <v>16630</v>
      </c>
      <c r="AV630" s="1034">
        <v>2.3613282</v>
      </c>
    </row>
    <row r="631" spans="1:48">
      <c r="A631" s="1030">
        <v>46038</v>
      </c>
      <c r="B631" s="1031" t="s">
        <v>217</v>
      </c>
      <c r="C631" s="1031" t="s">
        <v>16643</v>
      </c>
      <c r="D631" s="1032" t="s">
        <v>16644</v>
      </c>
      <c r="E631" s="1033" t="s">
        <v>738</v>
      </c>
      <c r="F631" s="1034" t="s">
        <v>16535</v>
      </c>
      <c r="G631" s="1034">
        <v>650</v>
      </c>
      <c r="H631" s="1034" t="s">
        <v>630</v>
      </c>
      <c r="I631" s="1035">
        <v>4</v>
      </c>
      <c r="J631" s="1038">
        <v>33</v>
      </c>
      <c r="K631" s="1036">
        <v>1</v>
      </c>
      <c r="L631" s="1037">
        <v>6297</v>
      </c>
      <c r="M631" s="1039">
        <v>8597</v>
      </c>
      <c r="N631" s="1038">
        <v>20</v>
      </c>
      <c r="O631" s="1036">
        <v>1</v>
      </c>
      <c r="P631" s="1037">
        <v>6186</v>
      </c>
      <c r="Q631" s="1039">
        <v>8436</v>
      </c>
      <c r="R631" s="1038">
        <v>18</v>
      </c>
      <c r="S631" s="1036">
        <v>0</v>
      </c>
      <c r="T631" s="1037">
        <v>6057</v>
      </c>
      <c r="U631" s="1039">
        <v>8542</v>
      </c>
      <c r="V631" s="1038">
        <v>32</v>
      </c>
      <c r="W631" s="1036">
        <v>0</v>
      </c>
      <c r="X631" s="1037">
        <v>5505</v>
      </c>
      <c r="Y631" s="1039">
        <v>8081</v>
      </c>
      <c r="Z631" s="1040">
        <v>2.5263157894736841</v>
      </c>
      <c r="AA631" s="1040">
        <v>34.333333333333336</v>
      </c>
      <c r="AB631" s="1199">
        <v>0.99619391025641024</v>
      </c>
      <c r="AC631" s="1040">
        <v>72.126249999999999</v>
      </c>
      <c r="AD631" s="1040">
        <v>4.291666666666667</v>
      </c>
      <c r="AE631" s="1040">
        <v>4.208333333333333</v>
      </c>
      <c r="AF631" s="1041" t="s">
        <v>213</v>
      </c>
      <c r="AG631" s="1041">
        <v>1</v>
      </c>
      <c r="AH631" s="1042" t="s">
        <v>16293</v>
      </c>
      <c r="AI631" s="1060" t="s">
        <v>644</v>
      </c>
      <c r="AJ631" s="1060" t="s">
        <v>16262</v>
      </c>
      <c r="AK631" s="1200" t="s">
        <v>647</v>
      </c>
      <c r="AL631" s="1060">
        <v>49</v>
      </c>
      <c r="AM631" s="1404">
        <v>46004</v>
      </c>
      <c r="AN631" s="1404">
        <v>46005</v>
      </c>
      <c r="AO631" s="1404"/>
      <c r="AP631" s="1404"/>
      <c r="AQ631" s="1404"/>
      <c r="AR631" s="1044"/>
      <c r="AS631" s="1034" t="s">
        <v>16625</v>
      </c>
      <c r="AT631" s="1034" t="s">
        <v>16628</v>
      </c>
      <c r="AU631" s="1034" t="s">
        <v>16632</v>
      </c>
      <c r="AV631" s="1034">
        <v>1.62024408</v>
      </c>
    </row>
    <row r="632" spans="1:48">
      <c r="A632" s="1030">
        <v>46038</v>
      </c>
      <c r="B632" s="1031" t="s">
        <v>218</v>
      </c>
      <c r="C632" s="1031" t="s">
        <v>16506</v>
      </c>
      <c r="D632" s="1032" t="s">
        <v>646</v>
      </c>
      <c r="E632" s="1033" t="s">
        <v>471</v>
      </c>
      <c r="F632" s="1034" t="s">
        <v>15867</v>
      </c>
      <c r="G632" s="1034">
        <v>700</v>
      </c>
      <c r="H632" s="1034" t="s">
        <v>812</v>
      </c>
      <c r="I632" s="1035">
        <v>5</v>
      </c>
      <c r="J632" s="1038">
        <v>40</v>
      </c>
      <c r="K632" s="1036">
        <v>4</v>
      </c>
      <c r="L632" s="1037">
        <v>9487</v>
      </c>
      <c r="M632" s="1039">
        <v>9000</v>
      </c>
      <c r="N632" s="1038">
        <v>14</v>
      </c>
      <c r="O632" s="1036">
        <v>2</v>
      </c>
      <c r="P632" s="1037">
        <v>9418</v>
      </c>
      <c r="Q632" s="1039">
        <v>9127</v>
      </c>
      <c r="R632" s="1038">
        <v>16</v>
      </c>
      <c r="S632" s="1036">
        <v>0</v>
      </c>
      <c r="T632" s="1037">
        <v>9384</v>
      </c>
      <c r="U632" s="1039">
        <v>9160</v>
      </c>
      <c r="V632" s="1038">
        <v>40</v>
      </c>
      <c r="W632" s="1036">
        <v>2</v>
      </c>
      <c r="X632" s="1037">
        <v>9247</v>
      </c>
      <c r="Y632" s="1039">
        <v>8910</v>
      </c>
      <c r="Z632" s="1040">
        <v>3.2432432432432434</v>
      </c>
      <c r="AA632" s="1040">
        <v>18.333333333333332</v>
      </c>
      <c r="AB632" s="1199">
        <v>0.98814102564102568</v>
      </c>
      <c r="AC632" s="1040">
        <v>92.166250000000005</v>
      </c>
      <c r="AD632" s="1040">
        <v>2.2916666666666665</v>
      </c>
      <c r="AE632" s="1040">
        <v>2.125</v>
      </c>
      <c r="AF632" s="1041" t="s">
        <v>213</v>
      </c>
      <c r="AG632" s="1041">
        <v>0.5</v>
      </c>
      <c r="AH632" s="1042" t="s">
        <v>16293</v>
      </c>
      <c r="AI632" s="1060" t="s">
        <v>644</v>
      </c>
      <c r="AJ632" s="1060" t="s">
        <v>16262</v>
      </c>
      <c r="AK632" s="1200" t="s">
        <v>647</v>
      </c>
      <c r="AL632" s="1060">
        <v>50</v>
      </c>
      <c r="AM632" s="1404">
        <v>46029</v>
      </c>
      <c r="AN632" s="1404">
        <v>46030</v>
      </c>
      <c r="AO632" s="1404"/>
      <c r="AP632" s="1404"/>
      <c r="AQ632" s="1404"/>
      <c r="AR632" s="1044"/>
      <c r="AS632" s="1034" t="s">
        <v>16629</v>
      </c>
      <c r="AT632" s="1034" t="s">
        <v>16628</v>
      </c>
      <c r="AU632" s="1034" t="s">
        <v>16627</v>
      </c>
      <c r="AV632" s="1034">
        <v>1.67226444</v>
      </c>
    </row>
    <row r="633" spans="1:48">
      <c r="A633" s="1030">
        <v>46038</v>
      </c>
      <c r="B633" s="1031" t="s">
        <v>219</v>
      </c>
      <c r="C633" s="1031" t="s">
        <v>16496</v>
      </c>
      <c r="D633" s="1032"/>
      <c r="E633" s="1033" t="s">
        <v>1877</v>
      </c>
      <c r="F633" s="1034" t="s">
        <v>16497</v>
      </c>
      <c r="G633" s="1034">
        <v>500</v>
      </c>
      <c r="H633" s="1034" t="s">
        <v>1237</v>
      </c>
      <c r="I633" s="1035">
        <v>3.7</v>
      </c>
      <c r="J633" s="1038">
        <v>5</v>
      </c>
      <c r="K633" s="1036">
        <v>0</v>
      </c>
      <c r="L633" s="1037">
        <v>8872</v>
      </c>
      <c r="M633" s="1039">
        <v>8561</v>
      </c>
      <c r="N633" s="1038">
        <v>17</v>
      </c>
      <c r="O633" s="1036">
        <v>0</v>
      </c>
      <c r="P633" s="1037">
        <v>84912</v>
      </c>
      <c r="Q633" s="1039">
        <v>8551</v>
      </c>
      <c r="R633" s="1038">
        <v>9</v>
      </c>
      <c r="S633" s="1036">
        <v>0</v>
      </c>
      <c r="T633" s="1037">
        <v>8717</v>
      </c>
      <c r="U633" s="1039">
        <v>8686</v>
      </c>
      <c r="V633" s="1038">
        <v>17</v>
      </c>
      <c r="W633" s="1036">
        <v>0</v>
      </c>
      <c r="X633" s="1037">
        <v>8837</v>
      </c>
      <c r="Y633" s="1039">
        <v>8726</v>
      </c>
      <c r="Z633" s="1040">
        <v>1.5982241953385128</v>
      </c>
      <c r="AA633" s="1040">
        <v>16</v>
      </c>
      <c r="AB633" s="1199">
        <v>1</v>
      </c>
      <c r="AC633" s="1040">
        <v>182.32749999999999</v>
      </c>
      <c r="AD633" s="1040">
        <v>2</v>
      </c>
      <c r="AE633" s="1040">
        <v>2</v>
      </c>
      <c r="AF633" s="1041" t="s">
        <v>213</v>
      </c>
      <c r="AG633" s="1041">
        <v>1</v>
      </c>
      <c r="AH633" s="1042" t="s">
        <v>16259</v>
      </c>
      <c r="AI633" s="1060" t="s">
        <v>655</v>
      </c>
      <c r="AJ633" s="1238" t="s">
        <v>16267</v>
      </c>
      <c r="AK633" s="1200" t="s">
        <v>15469</v>
      </c>
      <c r="AL633" s="1060">
        <v>8</v>
      </c>
      <c r="AM633" s="1406">
        <v>45967</v>
      </c>
      <c r="AN633" s="1404">
        <v>45969</v>
      </c>
      <c r="AO633" s="1404"/>
      <c r="AP633" s="1404"/>
      <c r="AQ633" s="1404"/>
      <c r="AR633" s="1044"/>
      <c r="AS633" s="1034" t="s">
        <v>16625</v>
      </c>
      <c r="AT633" s="1034" t="s">
        <v>16628</v>
      </c>
      <c r="AU633" s="1034" t="s">
        <v>16627</v>
      </c>
      <c r="AV633" s="1034">
        <v>2.3629643999999996</v>
      </c>
    </row>
    <row r="634" spans="1:48">
      <c r="A634" s="1030">
        <v>46038</v>
      </c>
      <c r="B634" s="1031" t="s">
        <v>220</v>
      </c>
      <c r="C634" s="1031" t="s">
        <v>16515</v>
      </c>
      <c r="D634" s="1032"/>
      <c r="E634" s="1033" t="s">
        <v>478</v>
      </c>
      <c r="F634" s="1034" t="s">
        <v>16544</v>
      </c>
      <c r="G634" s="1034">
        <v>650</v>
      </c>
      <c r="H634" s="1034" t="s">
        <v>959</v>
      </c>
      <c r="I634" s="1035">
        <v>5</v>
      </c>
      <c r="J634" s="1038">
        <v>20</v>
      </c>
      <c r="K634" s="1036">
        <v>0</v>
      </c>
      <c r="L634" s="1037">
        <v>8163</v>
      </c>
      <c r="M634" s="1039">
        <v>9157</v>
      </c>
      <c r="N634" s="1038">
        <v>13</v>
      </c>
      <c r="O634" s="1036">
        <v>0</v>
      </c>
      <c r="P634" s="1037">
        <v>8027</v>
      </c>
      <c r="Q634" s="1039">
        <v>8941</v>
      </c>
      <c r="R634" s="1038">
        <v>9</v>
      </c>
      <c r="S634" s="1036">
        <v>1</v>
      </c>
      <c r="T634" s="1037">
        <v>8317</v>
      </c>
      <c r="U634" s="1039">
        <v>9072</v>
      </c>
      <c r="V634" s="1038">
        <v>27</v>
      </c>
      <c r="W634" s="1036">
        <v>1</v>
      </c>
      <c r="X634" s="1037">
        <v>8359</v>
      </c>
      <c r="Y634" s="1039">
        <v>9012</v>
      </c>
      <c r="Z634" s="1040">
        <v>1.5157894736842106</v>
      </c>
      <c r="AA634" s="1040">
        <v>23</v>
      </c>
      <c r="AB634" s="1199">
        <v>0.99365651709401714</v>
      </c>
      <c r="AC634" s="1040">
        <v>86.31</v>
      </c>
      <c r="AD634" s="1040">
        <v>2.875</v>
      </c>
      <c r="AE634" s="1040">
        <v>2.7916666666666665</v>
      </c>
      <c r="AF634" s="1041" t="s">
        <v>213</v>
      </c>
      <c r="AG634" s="1041">
        <v>1</v>
      </c>
      <c r="AH634" s="1042" t="s">
        <v>16292</v>
      </c>
      <c r="AI634" s="1060" t="s">
        <v>15482</v>
      </c>
      <c r="AJ634" s="1060" t="s">
        <v>16263</v>
      </c>
      <c r="AK634" s="1239" t="s">
        <v>667</v>
      </c>
      <c r="AL634" s="1060">
        <v>54</v>
      </c>
      <c r="AM634" s="1404">
        <v>46009</v>
      </c>
      <c r="AN634" s="1404">
        <v>46010</v>
      </c>
      <c r="AO634" s="1404">
        <v>46011</v>
      </c>
      <c r="AP634" s="1404"/>
      <c r="AQ634" s="1404"/>
      <c r="AR634" s="1044"/>
      <c r="AS634" s="1034" t="s">
        <v>16625</v>
      </c>
      <c r="AT634" s="1034" t="s">
        <v>16628</v>
      </c>
      <c r="AU634" s="1034" t="s">
        <v>16627</v>
      </c>
      <c r="AV634" s="1034">
        <v>1.4541508799999998</v>
      </c>
    </row>
    <row r="635" spans="1:48">
      <c r="A635" s="1030">
        <v>46038</v>
      </c>
      <c r="B635" s="1031" t="s">
        <v>221</v>
      </c>
      <c r="C635" s="1031" t="s">
        <v>16658</v>
      </c>
      <c r="D635" s="1032" t="s">
        <v>16644</v>
      </c>
      <c r="E635" s="1033" t="s">
        <v>738</v>
      </c>
      <c r="F635" s="1034" t="s">
        <v>16535</v>
      </c>
      <c r="G635" s="1034">
        <v>650</v>
      </c>
      <c r="H635" s="1034" t="s">
        <v>834</v>
      </c>
      <c r="I635" s="1035">
        <v>4</v>
      </c>
      <c r="J635" s="1038">
        <v>17</v>
      </c>
      <c r="K635" s="1036">
        <v>0</v>
      </c>
      <c r="L635" s="1037"/>
      <c r="M635" s="1039">
        <v>8107</v>
      </c>
      <c r="N635" s="1038">
        <v>7</v>
      </c>
      <c r="O635" s="1036">
        <v>0</v>
      </c>
      <c r="P635" s="1037" t="s">
        <v>645</v>
      </c>
      <c r="Q635" s="1039">
        <v>8118</v>
      </c>
      <c r="R635" s="1038">
        <v>10</v>
      </c>
      <c r="S635" s="1036">
        <v>1</v>
      </c>
      <c r="T635" s="1037" t="s">
        <v>645</v>
      </c>
      <c r="U635" s="1039">
        <v>8144</v>
      </c>
      <c r="V635" s="1038">
        <v>16</v>
      </c>
      <c r="W635" s="1036">
        <v>1</v>
      </c>
      <c r="X635" s="1037" t="s">
        <v>645</v>
      </c>
      <c r="Y635" s="1039">
        <v>7864</v>
      </c>
      <c r="Z635" s="1040">
        <v>2.5852782764811488</v>
      </c>
      <c r="AA635" s="1040">
        <v>33.333333333333336</v>
      </c>
      <c r="AB635" s="1199">
        <v>0.99628071581196576</v>
      </c>
      <c r="AC635" s="1040">
        <v>80.582499999999996</v>
      </c>
      <c r="AD635" s="1040">
        <v>4.166666666666667</v>
      </c>
      <c r="AE635" s="1040">
        <v>4</v>
      </c>
      <c r="AF635" s="1041" t="s">
        <v>213</v>
      </c>
      <c r="AG635" s="1041">
        <v>2</v>
      </c>
      <c r="AH635" s="1042" t="s">
        <v>16292</v>
      </c>
      <c r="AI635" s="1060" t="s">
        <v>15482</v>
      </c>
      <c r="AJ635" s="1238" t="s">
        <v>16263</v>
      </c>
      <c r="AK635" s="1239" t="s">
        <v>667</v>
      </c>
      <c r="AL635" s="1060">
        <v>49</v>
      </c>
      <c r="AM635" s="1404">
        <v>46004</v>
      </c>
      <c r="AN635" s="1404">
        <v>46005</v>
      </c>
      <c r="AO635" s="1404"/>
      <c r="AP635" s="1404"/>
      <c r="AQ635" s="1404"/>
      <c r="AR635" s="1044"/>
      <c r="AS635" s="1034" t="s">
        <v>16625</v>
      </c>
      <c r="AT635" s="1034" t="s">
        <v>16626</v>
      </c>
      <c r="AU635" s="1034" t="s">
        <v>16632</v>
      </c>
      <c r="AV635" s="1034">
        <v>0.90510263999999996</v>
      </c>
    </row>
    <row r="636" spans="1:48">
      <c r="A636" s="1030">
        <v>46038</v>
      </c>
      <c r="B636" s="1031" t="s">
        <v>222</v>
      </c>
      <c r="C636" s="1031" t="s">
        <v>16140</v>
      </c>
      <c r="D636" s="1032"/>
      <c r="E636" s="1033" t="s">
        <v>455</v>
      </c>
      <c r="F636" s="1034" t="s">
        <v>16101</v>
      </c>
      <c r="G636" s="1034">
        <v>800</v>
      </c>
      <c r="H636" s="1034" t="s">
        <v>876</v>
      </c>
      <c r="I636" s="1035">
        <v>5</v>
      </c>
      <c r="J636" s="1038">
        <v>29</v>
      </c>
      <c r="K636" s="1036">
        <v>0</v>
      </c>
      <c r="L636" s="1037">
        <v>9134</v>
      </c>
      <c r="M636" s="1039">
        <v>8985</v>
      </c>
      <c r="N636" s="1038">
        <v>13</v>
      </c>
      <c r="O636" s="1036">
        <v>0</v>
      </c>
      <c r="P636" s="1037">
        <v>9080</v>
      </c>
      <c r="Q636" s="1039">
        <v>8887</v>
      </c>
      <c r="R636" s="1038">
        <v>12</v>
      </c>
      <c r="S636" s="1036">
        <v>0</v>
      </c>
      <c r="T636" s="1037">
        <v>9064</v>
      </c>
      <c r="U636" s="1039">
        <v>8846</v>
      </c>
      <c r="V636" s="1038">
        <v>31</v>
      </c>
      <c r="W636" s="1036">
        <v>0</v>
      </c>
      <c r="X636" s="1037">
        <v>9066</v>
      </c>
      <c r="Y636" s="1039">
        <v>8771</v>
      </c>
      <c r="Z636" s="1040">
        <v>1.8701298701298701</v>
      </c>
      <c r="AA636" s="1040">
        <v>28.333333333333332</v>
      </c>
      <c r="AB636" s="1199">
        <v>1</v>
      </c>
      <c r="AC636" s="1040">
        <v>89.791250000000005</v>
      </c>
      <c r="AD636" s="1040">
        <v>3.5416666666666665</v>
      </c>
      <c r="AE636" s="1040">
        <v>3.5416666666666665</v>
      </c>
      <c r="AF636" s="1041" t="s">
        <v>213</v>
      </c>
      <c r="AG636" s="1041">
        <v>1</v>
      </c>
      <c r="AH636" s="1042" t="s">
        <v>16292</v>
      </c>
      <c r="AI636" s="1060" t="s">
        <v>15482</v>
      </c>
      <c r="AJ636" s="1238" t="s">
        <v>16263</v>
      </c>
      <c r="AK636" s="1200" t="s">
        <v>667</v>
      </c>
      <c r="AL636" s="1060">
        <v>53</v>
      </c>
      <c r="AM636" s="1404">
        <v>45989</v>
      </c>
      <c r="AN636" s="1404">
        <v>45990</v>
      </c>
      <c r="AO636" s="1404">
        <v>45992</v>
      </c>
      <c r="AP636" s="1404"/>
      <c r="AQ636" s="1404"/>
      <c r="AR636" s="1044"/>
      <c r="AS636" s="1034" t="s">
        <v>16625</v>
      </c>
      <c r="AT636" s="1034" t="s">
        <v>16628</v>
      </c>
      <c r="AU636" s="1034" t="s">
        <v>16627</v>
      </c>
      <c r="AV636" s="1034">
        <v>1.8619113600000001</v>
      </c>
    </row>
    <row r="637" spans="1:48">
      <c r="A637" s="1030">
        <v>46038</v>
      </c>
      <c r="B637" s="1031" t="s">
        <v>223</v>
      </c>
      <c r="C637" s="1031" t="s">
        <v>16496</v>
      </c>
      <c r="D637" s="1032"/>
      <c r="E637" s="1033" t="s">
        <v>1877</v>
      </c>
      <c r="F637" s="1034" t="s">
        <v>16497</v>
      </c>
      <c r="G637" s="1034">
        <v>500</v>
      </c>
      <c r="H637" s="1034" t="s">
        <v>1237</v>
      </c>
      <c r="I637" s="1035">
        <v>3.7</v>
      </c>
      <c r="J637" s="1038">
        <v>11</v>
      </c>
      <c r="K637" s="1036">
        <v>9</v>
      </c>
      <c r="L637" s="1037">
        <v>8921</v>
      </c>
      <c r="M637" s="1039">
        <v>8840</v>
      </c>
      <c r="N637" s="1038">
        <v>3</v>
      </c>
      <c r="O637" s="1036">
        <v>0</v>
      </c>
      <c r="P637" s="1037">
        <v>8933</v>
      </c>
      <c r="Q637" s="1039">
        <v>8867</v>
      </c>
      <c r="R637" s="1038">
        <v>6</v>
      </c>
      <c r="S637" s="1036">
        <v>1</v>
      </c>
      <c r="T637" s="1037">
        <v>8893</v>
      </c>
      <c r="U637" s="1039">
        <v>8794</v>
      </c>
      <c r="V637" s="1038">
        <v>18</v>
      </c>
      <c r="W637" s="1036">
        <v>0</v>
      </c>
      <c r="X637" s="1037">
        <v>8740</v>
      </c>
      <c r="Y637" s="1039">
        <v>8646</v>
      </c>
      <c r="Z637" s="1040">
        <v>1.5982241953385128</v>
      </c>
      <c r="AA637" s="1040">
        <v>12.666666666666666</v>
      </c>
      <c r="AB637" s="1199">
        <v>0.96991853632478631</v>
      </c>
      <c r="AC637" s="1040">
        <v>88.292500000000004</v>
      </c>
      <c r="AD637" s="1040">
        <v>1.5833333333333333</v>
      </c>
      <c r="AE637" s="1040">
        <v>1.1666666666666667</v>
      </c>
      <c r="AF637" s="1041" t="s">
        <v>213</v>
      </c>
      <c r="AG637" s="1041">
        <v>1</v>
      </c>
      <c r="AH637" s="1042" t="s">
        <v>16293</v>
      </c>
      <c r="AI637" s="1060" t="s">
        <v>644</v>
      </c>
      <c r="AJ637" s="1060" t="s">
        <v>16262</v>
      </c>
      <c r="AK637" s="1200" t="s">
        <v>647</v>
      </c>
      <c r="AL637" s="1060">
        <v>8</v>
      </c>
      <c r="AM637" s="1406" t="s">
        <v>16662</v>
      </c>
      <c r="AN637" s="1404">
        <v>45962</v>
      </c>
      <c r="AO637" s="1404">
        <v>45963</v>
      </c>
      <c r="AP637" s="1404"/>
      <c r="AQ637" s="1404"/>
      <c r="AR637" s="1044"/>
      <c r="AS637" s="1034" t="s">
        <v>16625</v>
      </c>
      <c r="AT637" s="1034" t="s">
        <v>16628</v>
      </c>
      <c r="AU637" s="1034" t="s">
        <v>16627</v>
      </c>
      <c r="AV637" s="1034">
        <v>1.1442707999999999</v>
      </c>
    </row>
    <row r="638" spans="1:48">
      <c r="A638" s="1030">
        <v>46038</v>
      </c>
      <c r="B638" s="1031" t="s">
        <v>224</v>
      </c>
      <c r="C638" s="1031" t="s">
        <v>16511</v>
      </c>
      <c r="D638" s="1032" t="s">
        <v>646</v>
      </c>
      <c r="E638" s="1033" t="s">
        <v>471</v>
      </c>
      <c r="F638" s="1034" t="s">
        <v>15867</v>
      </c>
      <c r="G638" s="1034">
        <v>700</v>
      </c>
      <c r="H638" s="1034" t="s">
        <v>879</v>
      </c>
      <c r="I638" s="1035">
        <v>5</v>
      </c>
      <c r="J638" s="1038">
        <v>54</v>
      </c>
      <c r="K638" s="1036">
        <v>4</v>
      </c>
      <c r="L638" s="1037">
        <v>8909</v>
      </c>
      <c r="M638" s="1039">
        <v>8902</v>
      </c>
      <c r="N638" s="1038">
        <v>14</v>
      </c>
      <c r="O638" s="1036">
        <v>0</v>
      </c>
      <c r="P638" s="1037">
        <v>8291</v>
      </c>
      <c r="Q638" s="1039">
        <v>9031</v>
      </c>
      <c r="R638" s="1038">
        <v>22</v>
      </c>
      <c r="S638" s="1036">
        <v>0</v>
      </c>
      <c r="T638" s="1037">
        <v>8271</v>
      </c>
      <c r="U638" s="1039">
        <v>8906</v>
      </c>
      <c r="V638" s="1038">
        <v>30</v>
      </c>
      <c r="W638" s="1036">
        <v>2</v>
      </c>
      <c r="X638" s="1037">
        <v>8159</v>
      </c>
      <c r="Y638" s="1039">
        <v>8867</v>
      </c>
      <c r="Z638" s="1040">
        <v>3.2727272727272729</v>
      </c>
      <c r="AA638" s="1040">
        <v>20</v>
      </c>
      <c r="AB638" s="1199">
        <v>0.99118589743589747</v>
      </c>
      <c r="AC638" s="1040">
        <v>86.67</v>
      </c>
      <c r="AD638" s="1040">
        <v>2.5</v>
      </c>
      <c r="AE638" s="1040">
        <v>2.375</v>
      </c>
      <c r="AF638" s="1041" t="s">
        <v>213</v>
      </c>
      <c r="AG638" s="1041">
        <v>0.5</v>
      </c>
      <c r="AH638" s="1042" t="s">
        <v>16293</v>
      </c>
      <c r="AI638" s="1060" t="s">
        <v>644</v>
      </c>
      <c r="AJ638" s="1060" t="s">
        <v>16262</v>
      </c>
      <c r="AK638" s="1200" t="s">
        <v>647</v>
      </c>
      <c r="AL638" s="1060">
        <v>50</v>
      </c>
      <c r="AM638" s="1404">
        <v>46028</v>
      </c>
      <c r="AN638" s="1404">
        <v>46029</v>
      </c>
      <c r="AO638" s="1404"/>
      <c r="AP638" s="1404"/>
      <c r="AQ638" s="1404"/>
      <c r="AR638" s="1044"/>
      <c r="AS638" s="1034" t="s">
        <v>16629</v>
      </c>
      <c r="AT638" s="1034" t="s">
        <v>16628</v>
      </c>
      <c r="AU638" s="1034" t="s">
        <v>16627</v>
      </c>
      <c r="AV638" s="1034">
        <v>1.57254048</v>
      </c>
    </row>
    <row r="639" spans="1:48">
      <c r="A639" s="1030">
        <v>46038</v>
      </c>
      <c r="B639" s="1031" t="s">
        <v>225</v>
      </c>
      <c r="C639" s="1031" t="s">
        <v>16645</v>
      </c>
      <c r="D639" s="1032"/>
      <c r="E639" s="1033" t="s">
        <v>210</v>
      </c>
      <c r="F639" s="1034" t="s">
        <v>16492</v>
      </c>
      <c r="G639" s="1034">
        <v>650</v>
      </c>
      <c r="H639" s="1034" t="s">
        <v>629</v>
      </c>
      <c r="I639" s="1035">
        <v>5</v>
      </c>
      <c r="J639" s="1038">
        <v>12</v>
      </c>
      <c r="K639" s="1036">
        <v>1</v>
      </c>
      <c r="L639" s="1037">
        <v>9387</v>
      </c>
      <c r="M639" s="1039"/>
      <c r="N639" s="1038">
        <v>5</v>
      </c>
      <c r="O639" s="1036">
        <v>2</v>
      </c>
      <c r="P639" s="1037">
        <v>9095</v>
      </c>
      <c r="Q639" s="1039"/>
      <c r="R639" s="1038">
        <v>6</v>
      </c>
      <c r="S639" s="1036">
        <v>0</v>
      </c>
      <c r="T639" s="1037">
        <v>9109</v>
      </c>
      <c r="U639" s="1039"/>
      <c r="V639" s="1038">
        <v>8</v>
      </c>
      <c r="W639" s="1036">
        <v>0</v>
      </c>
      <c r="X639" s="1037">
        <v>9084</v>
      </c>
      <c r="Y639" s="1039"/>
      <c r="Z639" s="1040">
        <v>3.0638297872340425</v>
      </c>
      <c r="AA639" s="1040">
        <v>20.666666666666668</v>
      </c>
      <c r="AB639" s="1199">
        <v>0.99529246794871795</v>
      </c>
      <c r="AC639" s="1040">
        <v>91.6875</v>
      </c>
      <c r="AD639" s="1040">
        <v>2.5833333333333335</v>
      </c>
      <c r="AE639" s="1040">
        <v>2.3333333333333335</v>
      </c>
      <c r="AF639" s="1041" t="s">
        <v>213</v>
      </c>
      <c r="AG639" s="1041">
        <v>2</v>
      </c>
      <c r="AH639" s="1042" t="s">
        <v>16273</v>
      </c>
      <c r="AI639" s="1060" t="s">
        <v>650</v>
      </c>
      <c r="AJ639" s="1060" t="s">
        <v>16272</v>
      </c>
      <c r="AK639" s="1200" t="s">
        <v>15471</v>
      </c>
      <c r="AL639" s="1060">
        <v>50</v>
      </c>
      <c r="AM639" s="1404">
        <v>46026</v>
      </c>
      <c r="AN639" s="1404">
        <v>46027</v>
      </c>
      <c r="AO639" s="1404"/>
      <c r="AP639" s="1404"/>
      <c r="AQ639" s="1404"/>
      <c r="AR639" s="1044"/>
      <c r="AS639" s="1034" t="s">
        <v>16625</v>
      </c>
      <c r="AT639" s="1034" t="s">
        <v>16626</v>
      </c>
      <c r="AU639" s="1034" t="s">
        <v>16630</v>
      </c>
      <c r="AV639" s="1034">
        <v>1.544751</v>
      </c>
    </row>
    <row r="640" spans="1:48">
      <c r="A640" s="1030">
        <v>46038</v>
      </c>
      <c r="B640" s="1031" t="s">
        <v>225</v>
      </c>
      <c r="C640" s="1031" t="s">
        <v>16646</v>
      </c>
      <c r="D640" s="1032"/>
      <c r="E640" s="1033" t="s">
        <v>210</v>
      </c>
      <c r="F640" s="1034" t="s">
        <v>16492</v>
      </c>
      <c r="G640" s="1034">
        <v>670</v>
      </c>
      <c r="H640" s="1034" t="s">
        <v>16586</v>
      </c>
      <c r="I640" s="1035">
        <v>5</v>
      </c>
      <c r="J640" s="1038">
        <v>15</v>
      </c>
      <c r="K640" s="1036">
        <v>2</v>
      </c>
      <c r="L640" s="1037"/>
      <c r="M640" s="1039">
        <v>8829</v>
      </c>
      <c r="N640" s="1038">
        <v>8</v>
      </c>
      <c r="O640" s="1036">
        <v>1</v>
      </c>
      <c r="P640" s="1037"/>
      <c r="Q640" s="1039">
        <v>9276</v>
      </c>
      <c r="R640" s="1038">
        <v>7</v>
      </c>
      <c r="S640" s="1036">
        <v>0</v>
      </c>
      <c r="T640" s="1037">
        <v>9351</v>
      </c>
      <c r="U640" s="1039"/>
      <c r="V640" s="1038">
        <v>11</v>
      </c>
      <c r="W640" s="1036">
        <v>0</v>
      </c>
      <c r="X640" s="1037"/>
      <c r="Y640" s="1039">
        <v>9315</v>
      </c>
      <c r="Z640" s="1040">
        <v>3.1236442516268981</v>
      </c>
      <c r="AA640" s="1040">
        <v>27.333333333333332</v>
      </c>
      <c r="AB640" s="1199">
        <v>0.9953826121794872</v>
      </c>
      <c r="AC640" s="1040">
        <v>91.927499999999995</v>
      </c>
      <c r="AD640" s="1040">
        <v>3.4166666666666665</v>
      </c>
      <c r="AE640" s="1040">
        <v>3.1666666666666665</v>
      </c>
      <c r="AF640" s="1041" t="s">
        <v>213</v>
      </c>
      <c r="AG640" s="1041">
        <v>2</v>
      </c>
      <c r="AH640" s="1042" t="s">
        <v>16273</v>
      </c>
      <c r="AI640" s="1060" t="s">
        <v>650</v>
      </c>
      <c r="AJ640" s="1060" t="s">
        <v>16272</v>
      </c>
      <c r="AK640" s="1200" t="s">
        <v>15471</v>
      </c>
      <c r="AL640" s="1060">
        <v>50</v>
      </c>
      <c r="AM640" s="1404">
        <v>46026</v>
      </c>
      <c r="AN640" s="1404">
        <v>46027</v>
      </c>
      <c r="AO640" s="1404"/>
      <c r="AP640" s="1404"/>
      <c r="AQ640" s="1404"/>
      <c r="AR640" s="1044"/>
      <c r="AS640" s="1034" t="s">
        <v>16625</v>
      </c>
      <c r="AT640" s="1034" t="s">
        <v>16626</v>
      </c>
      <c r="AU640" s="1034" t="s">
        <v>16630</v>
      </c>
      <c r="AV640" s="1034">
        <v>1.5964497360000001</v>
      </c>
    </row>
    <row r="641" spans="1:48">
      <c r="A641" s="1030">
        <v>46038</v>
      </c>
      <c r="B641" s="1031" t="s">
        <v>226</v>
      </c>
      <c r="C641" s="1031" t="s">
        <v>16591</v>
      </c>
      <c r="D641" s="1032" t="s">
        <v>16644</v>
      </c>
      <c r="E641" s="1033" t="s">
        <v>738</v>
      </c>
      <c r="F641" s="1034" t="s">
        <v>16535</v>
      </c>
      <c r="G641" s="1034">
        <v>650</v>
      </c>
      <c r="H641" s="1034" t="s">
        <v>977</v>
      </c>
      <c r="I641" s="1035">
        <v>4</v>
      </c>
      <c r="J641" s="1038">
        <v>14</v>
      </c>
      <c r="K641" s="1036">
        <v>2</v>
      </c>
      <c r="L641" s="1037">
        <v>8753</v>
      </c>
      <c r="M641" s="1039">
        <v>9028</v>
      </c>
      <c r="N641" s="1038">
        <v>27</v>
      </c>
      <c r="O641" s="1036">
        <v>4</v>
      </c>
      <c r="P641" s="1037">
        <v>8874</v>
      </c>
      <c r="Q641" s="1039">
        <v>9249</v>
      </c>
      <c r="R641" s="1038">
        <v>11</v>
      </c>
      <c r="S641" s="1036">
        <v>0</v>
      </c>
      <c r="T641" s="1037">
        <v>9025</v>
      </c>
      <c r="U641" s="1039">
        <v>9311</v>
      </c>
      <c r="V641" s="1038">
        <v>22</v>
      </c>
      <c r="W641" s="1036">
        <v>0</v>
      </c>
      <c r="X641" s="1037">
        <v>9075</v>
      </c>
      <c r="Y641" s="1039">
        <v>9343</v>
      </c>
      <c r="Z641" s="1040">
        <v>2.5263157894736841</v>
      </c>
      <c r="AA641" s="1040">
        <v>24.666666666666668</v>
      </c>
      <c r="AB641" s="1199">
        <v>0.98858173076923073</v>
      </c>
      <c r="AC641" s="1040">
        <v>90.822500000000005</v>
      </c>
      <c r="AD641" s="1040">
        <v>3.0833333333333335</v>
      </c>
      <c r="AE641" s="1040">
        <v>2.8333333333333335</v>
      </c>
      <c r="AF641" s="1041" t="s">
        <v>213</v>
      </c>
      <c r="AG641" s="1041">
        <v>1</v>
      </c>
      <c r="AH641" s="1042" t="s">
        <v>16273</v>
      </c>
      <c r="AI641" s="1060" t="s">
        <v>650</v>
      </c>
      <c r="AJ641" s="1060" t="s">
        <v>16272</v>
      </c>
      <c r="AK641" s="1200" t="s">
        <v>15471</v>
      </c>
      <c r="AL641" s="1060">
        <v>49</v>
      </c>
      <c r="AM641" s="1404">
        <v>46006</v>
      </c>
      <c r="AN641" s="1404">
        <v>46007</v>
      </c>
      <c r="AO641" s="1404"/>
      <c r="AP641" s="1404"/>
      <c r="AQ641" s="1404"/>
      <c r="AR641" s="1044"/>
      <c r="AS641" s="1034" t="s">
        <v>16625</v>
      </c>
      <c r="AT641" s="1034" t="s">
        <v>16628</v>
      </c>
      <c r="AU641" s="1034" t="s">
        <v>16632</v>
      </c>
      <c r="AV641" s="1034">
        <v>2.0402366399999998</v>
      </c>
    </row>
    <row r="642" spans="1:48">
      <c r="A642" s="1030">
        <v>46038</v>
      </c>
      <c r="B642" s="1031" t="s">
        <v>227</v>
      </c>
      <c r="C642" s="1031" t="s">
        <v>16648</v>
      </c>
      <c r="D642" s="1032"/>
      <c r="E642" s="1033" t="s">
        <v>299</v>
      </c>
      <c r="F642" s="1034" t="s">
        <v>16581</v>
      </c>
      <c r="G642" s="1034">
        <v>700</v>
      </c>
      <c r="H642" s="1034" t="s">
        <v>16053</v>
      </c>
      <c r="I642" s="1035">
        <v>5</v>
      </c>
      <c r="J642" s="1038">
        <v>30</v>
      </c>
      <c r="K642" s="1036">
        <v>0</v>
      </c>
      <c r="L642" s="1037">
        <v>8436</v>
      </c>
      <c r="M642" s="1039">
        <v>8847</v>
      </c>
      <c r="N642" s="1038">
        <v>19</v>
      </c>
      <c r="O642" s="1036">
        <v>0</v>
      </c>
      <c r="P642" s="1037">
        <v>8230</v>
      </c>
      <c r="Q642" s="1039">
        <v>8754</v>
      </c>
      <c r="R642" s="1038">
        <v>25</v>
      </c>
      <c r="S642" s="1036">
        <v>0</v>
      </c>
      <c r="T642" s="1037">
        <v>8290</v>
      </c>
      <c r="U642" s="1039">
        <v>8679</v>
      </c>
      <c r="V642" s="1038">
        <v>25</v>
      </c>
      <c r="W642" s="1036">
        <v>1</v>
      </c>
      <c r="X642" s="1037">
        <v>8364</v>
      </c>
      <c r="Y642" s="1039">
        <v>8692</v>
      </c>
      <c r="Z642" s="1040">
        <v>2.2187981510015407</v>
      </c>
      <c r="AA642" s="1040">
        <v>33</v>
      </c>
      <c r="AB642" s="1199">
        <v>0.99783319978632479</v>
      </c>
      <c r="AC642" s="1040">
        <v>85.364999999999995</v>
      </c>
      <c r="AD642" s="1040">
        <v>4.125</v>
      </c>
      <c r="AE642" s="1040">
        <v>4.083333333333333</v>
      </c>
      <c r="AF642" s="1041" t="s">
        <v>213</v>
      </c>
      <c r="AG642" s="1041">
        <v>1</v>
      </c>
      <c r="AH642" s="1042" t="s">
        <v>16292</v>
      </c>
      <c r="AI642" s="1060" t="s">
        <v>15482</v>
      </c>
      <c r="AJ642" s="1238" t="s">
        <v>16263</v>
      </c>
      <c r="AK642" s="1200" t="s">
        <v>667</v>
      </c>
      <c r="AL642" s="1060">
        <v>50</v>
      </c>
      <c r="AM642" s="1404">
        <v>46014</v>
      </c>
      <c r="AN642" s="1404">
        <v>46017</v>
      </c>
      <c r="AO642" s="1404">
        <v>46019</v>
      </c>
      <c r="AP642" s="1404"/>
      <c r="AQ642" s="1404"/>
      <c r="AR642" s="1044"/>
      <c r="AS642" s="1034" t="s">
        <v>16625</v>
      </c>
      <c r="AT642" s="1034" t="s">
        <v>16628</v>
      </c>
      <c r="AU642" s="1034" t="s">
        <v>16632</v>
      </c>
      <c r="AV642" s="1034">
        <v>2.06515008</v>
      </c>
    </row>
    <row r="643" spans="1:48">
      <c r="A643" s="1030">
        <v>46038</v>
      </c>
      <c r="B643" s="1031" t="s">
        <v>228</v>
      </c>
      <c r="C643" s="1031" t="s">
        <v>16577</v>
      </c>
      <c r="D643" s="1032"/>
      <c r="E643" s="1033" t="s">
        <v>1877</v>
      </c>
      <c r="F643" s="1034" t="s">
        <v>16497</v>
      </c>
      <c r="G643" s="1034">
        <v>500</v>
      </c>
      <c r="H643" s="1034" t="s">
        <v>634</v>
      </c>
      <c r="I643" s="1035">
        <v>3.7</v>
      </c>
      <c r="J643" s="1038">
        <v>23</v>
      </c>
      <c r="K643" s="1036">
        <v>0</v>
      </c>
      <c r="L643" s="1037">
        <v>8502</v>
      </c>
      <c r="M643" s="1039">
        <v>8848</v>
      </c>
      <c r="N643" s="1038">
        <v>5</v>
      </c>
      <c r="O643" s="1036">
        <v>0</v>
      </c>
      <c r="P643" s="1037">
        <v>8661</v>
      </c>
      <c r="Q643" s="1039">
        <v>8811</v>
      </c>
      <c r="R643" s="1038">
        <v>10</v>
      </c>
      <c r="S643" s="1036">
        <v>0</v>
      </c>
      <c r="T643" s="1037">
        <v>8674</v>
      </c>
      <c r="U643" s="1039">
        <v>8732</v>
      </c>
      <c r="V643" s="1038">
        <v>24</v>
      </c>
      <c r="W643" s="1036">
        <v>0</v>
      </c>
      <c r="X643" s="1037">
        <v>8689</v>
      </c>
      <c r="Y643" s="1039">
        <v>8876</v>
      </c>
      <c r="Z643" s="1040">
        <v>1.6089385474860336</v>
      </c>
      <c r="AA643" s="1040">
        <v>20.666666666666668</v>
      </c>
      <c r="AB643" s="1199">
        <v>1</v>
      </c>
      <c r="AC643" s="1040">
        <v>87.241249999999994</v>
      </c>
      <c r="AD643" s="1040">
        <v>2.5833333333333335</v>
      </c>
      <c r="AE643" s="1040">
        <v>2.5833333333333335</v>
      </c>
      <c r="AF643" s="1041" t="s">
        <v>213</v>
      </c>
      <c r="AG643" s="1041">
        <v>1</v>
      </c>
      <c r="AH643" s="1042" t="s">
        <v>16292</v>
      </c>
      <c r="AI643" s="1060" t="s">
        <v>15482</v>
      </c>
      <c r="AJ643" s="1238" t="s">
        <v>16263</v>
      </c>
      <c r="AK643" s="1200" t="s">
        <v>667</v>
      </c>
      <c r="AL643" s="1203">
        <v>8</v>
      </c>
      <c r="AM643" s="1404" t="s">
        <v>16663</v>
      </c>
      <c r="AN643" s="1404">
        <v>45963</v>
      </c>
      <c r="AO643" s="1404">
        <v>45966</v>
      </c>
      <c r="AP643" s="1404"/>
      <c r="AQ643" s="1404"/>
      <c r="AR643" s="1044"/>
      <c r="AS643" s="1034" t="s">
        <v>16625</v>
      </c>
      <c r="AT643" s="1034" t="s">
        <v>16628</v>
      </c>
      <c r="AU643" s="1034" t="s">
        <v>16627</v>
      </c>
      <c r="AV643" s="1034">
        <v>1.1306465999999997</v>
      </c>
    </row>
    <row r="644" spans="1:48">
      <c r="A644" s="1030">
        <v>46038</v>
      </c>
      <c r="B644" s="1031" t="s">
        <v>229</v>
      </c>
      <c r="C644" s="1031" t="s">
        <v>16571</v>
      </c>
      <c r="D644" s="1032"/>
      <c r="E644" s="1033" t="s">
        <v>829</v>
      </c>
      <c r="F644" s="1034" t="s">
        <v>16573</v>
      </c>
      <c r="G644" s="1034">
        <v>670</v>
      </c>
      <c r="H644" s="1034" t="s">
        <v>699</v>
      </c>
      <c r="I644" s="1035">
        <v>5</v>
      </c>
      <c r="J644" s="1038">
        <v>9</v>
      </c>
      <c r="K644" s="1036">
        <v>1</v>
      </c>
      <c r="L644" s="1037">
        <v>8943</v>
      </c>
      <c r="M644" s="1039">
        <v>9525</v>
      </c>
      <c r="N644" s="1038">
        <v>11</v>
      </c>
      <c r="O644" s="1036">
        <v>1</v>
      </c>
      <c r="P644" s="1037">
        <v>9047</v>
      </c>
      <c r="Q644" s="1039">
        <v>9448</v>
      </c>
      <c r="R644" s="1038">
        <v>3</v>
      </c>
      <c r="S644" s="1036">
        <v>2</v>
      </c>
      <c r="T644" s="1037">
        <v>9058</v>
      </c>
      <c r="U644" s="1039">
        <v>9478</v>
      </c>
      <c r="V644" s="1038">
        <v>8</v>
      </c>
      <c r="W644" s="1036">
        <v>0</v>
      </c>
      <c r="X644" s="1037">
        <v>8967</v>
      </c>
      <c r="Y644" s="1039">
        <v>9435</v>
      </c>
      <c r="Z644" s="1040">
        <v>3.1236442516268981</v>
      </c>
      <c r="AA644" s="1040">
        <v>10.333333333333334</v>
      </c>
      <c r="AB644" s="1199">
        <v>0.9938434829059829</v>
      </c>
      <c r="AC644" s="1040">
        <v>92.376249999999999</v>
      </c>
      <c r="AD644" s="1040">
        <v>1.2916666666666667</v>
      </c>
      <c r="AE644" s="1040">
        <v>1.125</v>
      </c>
      <c r="AF644" s="1041" t="s">
        <v>213</v>
      </c>
      <c r="AG644" s="1041">
        <v>1</v>
      </c>
      <c r="AH644" s="1042" t="s">
        <v>16293</v>
      </c>
      <c r="AI644" s="1060" t="s">
        <v>644</v>
      </c>
      <c r="AJ644" s="1238" t="s">
        <v>16262</v>
      </c>
      <c r="AK644" s="1200" t="s">
        <v>647</v>
      </c>
      <c r="AL644" s="1060">
        <v>51</v>
      </c>
      <c r="AM644" s="1404">
        <v>46026</v>
      </c>
      <c r="AN644" s="1404">
        <v>46027</v>
      </c>
      <c r="AO644" s="1404"/>
      <c r="AP644" s="1404"/>
      <c r="AQ644" s="1404"/>
      <c r="AR644" s="1044"/>
      <c r="AS644" s="1034" t="s">
        <v>16625</v>
      </c>
      <c r="AT644" s="1034" t="s">
        <v>16628</v>
      </c>
      <c r="AU644" s="1034" t="s">
        <v>16630</v>
      </c>
      <c r="AV644" s="1034">
        <v>3.208485816</v>
      </c>
    </row>
    <row r="645" spans="1:48">
      <c r="A645" s="1030">
        <v>46038</v>
      </c>
      <c r="B645" s="1031" t="s">
        <v>230</v>
      </c>
      <c r="C645" s="1031" t="s">
        <v>645</v>
      </c>
      <c r="D645" s="1032"/>
      <c r="E645" s="1033" t="s">
        <v>420</v>
      </c>
      <c r="F645" s="1034" t="s">
        <v>420</v>
      </c>
      <c r="G645" s="1034" t="s">
        <v>420</v>
      </c>
      <c r="H645" s="1034" t="s">
        <v>420</v>
      </c>
      <c r="I645" s="1035" t="s">
        <v>420</v>
      </c>
      <c r="J645" s="1038"/>
      <c r="K645" s="1036"/>
      <c r="L645" s="1037" t="s">
        <v>645</v>
      </c>
      <c r="M645" s="1039"/>
      <c r="N645" s="1038"/>
      <c r="O645" s="1036"/>
      <c r="P645" s="1037" t="s">
        <v>645</v>
      </c>
      <c r="Q645" s="1039"/>
      <c r="R645" s="1038"/>
      <c r="S645" s="1036"/>
      <c r="T645" s="1037" t="s">
        <v>645</v>
      </c>
      <c r="U645" s="1039"/>
      <c r="V645" s="1038"/>
      <c r="W645" s="1036"/>
      <c r="X645" s="1037" t="s">
        <v>645</v>
      </c>
      <c r="Y645" s="1039"/>
      <c r="Z645" s="1040" t="s">
        <v>420</v>
      </c>
      <c r="AA645" s="1040" t="s">
        <v>645</v>
      </c>
      <c r="AB645" s="1199" t="s">
        <v>420</v>
      </c>
      <c r="AC645" s="1040" t="s">
        <v>420</v>
      </c>
      <c r="AD645" s="1040" t="s">
        <v>420</v>
      </c>
      <c r="AE645" s="1040" t="s">
        <v>420</v>
      </c>
      <c r="AF645" s="1041" t="s">
        <v>213</v>
      </c>
      <c r="AG645" s="1041">
        <v>0.5</v>
      </c>
      <c r="AH645" s="1042" t="s">
        <v>16293</v>
      </c>
      <c r="AI645" s="1060" t="s">
        <v>644</v>
      </c>
      <c r="AJ645" s="1060" t="s">
        <v>16262</v>
      </c>
      <c r="AK645" s="1200" t="s">
        <v>647</v>
      </c>
      <c r="AL645" s="1060"/>
      <c r="AM645" s="1404"/>
      <c r="AN645" s="1404"/>
      <c r="AO645" s="1404"/>
      <c r="AP645" s="1404"/>
      <c r="AQ645" s="1404"/>
      <c r="AR645" s="1044"/>
      <c r="AS645" s="1034" t="s">
        <v>16625</v>
      </c>
      <c r="AT645" s="1034" t="s">
        <v>420</v>
      </c>
      <c r="AU645" s="1034" t="s">
        <v>420</v>
      </c>
      <c r="AV645" s="1034" t="s">
        <v>420</v>
      </c>
    </row>
    <row r="646" spans="1:48">
      <c r="A646" s="1030">
        <v>46038</v>
      </c>
      <c r="B646" s="1031" t="s">
        <v>231</v>
      </c>
      <c r="C646" s="1031" t="s">
        <v>16642</v>
      </c>
      <c r="D646" s="1032" t="s">
        <v>16291</v>
      </c>
      <c r="E646" s="1033" t="s">
        <v>473</v>
      </c>
      <c r="F646" s="1034" t="s">
        <v>16538</v>
      </c>
      <c r="G646" s="1034">
        <v>600</v>
      </c>
      <c r="H646" s="1034" t="s">
        <v>16152</v>
      </c>
      <c r="I646" s="1035">
        <v>5.5</v>
      </c>
      <c r="J646" s="1038">
        <v>18</v>
      </c>
      <c r="K646" s="1036">
        <v>1</v>
      </c>
      <c r="L646" s="1037">
        <v>5760</v>
      </c>
      <c r="M646" s="1039"/>
      <c r="N646" s="1038">
        <v>10</v>
      </c>
      <c r="O646" s="1036">
        <v>1</v>
      </c>
      <c r="P646" s="1037">
        <v>5790</v>
      </c>
      <c r="Q646" s="1039"/>
      <c r="R646" s="1038">
        <v>25</v>
      </c>
      <c r="S646" s="1036">
        <v>2</v>
      </c>
      <c r="T646" s="1037">
        <v>5760</v>
      </c>
      <c r="U646" s="1039"/>
      <c r="V646" s="1038">
        <v>36</v>
      </c>
      <c r="W646" s="1036">
        <v>0</v>
      </c>
      <c r="X646" s="1037">
        <v>5760</v>
      </c>
      <c r="Y646" s="1039"/>
      <c r="Z646" s="1040">
        <v>5.070422535211268</v>
      </c>
      <c r="AA646" s="1040">
        <v>29.666666666666668</v>
      </c>
      <c r="AB646" s="1199">
        <v>0.99620726495726497</v>
      </c>
      <c r="AC646" s="1040">
        <v>57.674999999999997</v>
      </c>
      <c r="AD646" s="1040">
        <v>3.7083333333333335</v>
      </c>
      <c r="AE646" s="1040">
        <v>3.5416666666666665</v>
      </c>
      <c r="AF646" s="1041" t="s">
        <v>232</v>
      </c>
      <c r="AG646" s="1041">
        <v>1</v>
      </c>
      <c r="AH646" s="1042" t="s">
        <v>16273</v>
      </c>
      <c r="AI646" s="1060" t="s">
        <v>650</v>
      </c>
      <c r="AJ646" s="1060" t="s">
        <v>16272</v>
      </c>
      <c r="AK646" s="1200" t="s">
        <v>15471</v>
      </c>
      <c r="AL646" s="1060">
        <v>55</v>
      </c>
      <c r="AM646" s="1404">
        <v>46031</v>
      </c>
      <c r="AN646" s="1404">
        <v>46032</v>
      </c>
      <c r="AO646" s="1404">
        <v>46033</v>
      </c>
      <c r="AP646" s="1404">
        <v>46035</v>
      </c>
      <c r="AQ646" s="1404">
        <v>46036</v>
      </c>
      <c r="AR646" s="1044"/>
      <c r="AS646" s="1034" t="s">
        <v>16629</v>
      </c>
      <c r="AT646" s="1034" t="s">
        <v>16628</v>
      </c>
      <c r="AU646" s="1034" t="s">
        <v>16630</v>
      </c>
      <c r="AV646" s="1034">
        <v>3.5878464000000005</v>
      </c>
    </row>
    <row r="647" spans="1:48">
      <c r="A647" s="1030">
        <v>46038</v>
      </c>
      <c r="B647" s="1031" t="s">
        <v>233</v>
      </c>
      <c r="C647" s="1031" t="s">
        <v>645</v>
      </c>
      <c r="D647" s="1032"/>
      <c r="E647" s="1033" t="s">
        <v>420</v>
      </c>
      <c r="F647" s="1034" t="s">
        <v>420</v>
      </c>
      <c r="G647" s="1034" t="s">
        <v>420</v>
      </c>
      <c r="H647" s="1034" t="s">
        <v>420</v>
      </c>
      <c r="I647" s="1035" t="s">
        <v>420</v>
      </c>
      <c r="J647" s="1038"/>
      <c r="K647" s="1036"/>
      <c r="L647" s="1037" t="s">
        <v>645</v>
      </c>
      <c r="M647" s="1039"/>
      <c r="N647" s="1038"/>
      <c r="O647" s="1036"/>
      <c r="P647" s="1037" t="s">
        <v>645</v>
      </c>
      <c r="Q647" s="1039"/>
      <c r="R647" s="1038"/>
      <c r="S647" s="1036"/>
      <c r="T647" s="1037" t="s">
        <v>645</v>
      </c>
      <c r="U647" s="1039"/>
      <c r="V647" s="1038"/>
      <c r="W647" s="1036"/>
      <c r="X647" s="1037" t="s">
        <v>16270</v>
      </c>
      <c r="Y647" s="1039"/>
      <c r="Z647" s="1040" t="s">
        <v>420</v>
      </c>
      <c r="AA647" s="1040" t="s">
        <v>645</v>
      </c>
      <c r="AB647" s="1199" t="s">
        <v>420</v>
      </c>
      <c r="AC647" s="1040" t="s">
        <v>420</v>
      </c>
      <c r="AD647" s="1040" t="s">
        <v>420</v>
      </c>
      <c r="AE647" s="1040" t="s">
        <v>420</v>
      </c>
      <c r="AF647" s="1041" t="s">
        <v>232</v>
      </c>
      <c r="AG647" s="1041">
        <v>1</v>
      </c>
      <c r="AH647" s="1042" t="s">
        <v>16273</v>
      </c>
      <c r="AI647" s="1060" t="s">
        <v>650</v>
      </c>
      <c r="AJ647" s="1060" t="s">
        <v>16272</v>
      </c>
      <c r="AK647" s="1200" t="s">
        <v>15471</v>
      </c>
      <c r="AL647" s="1060"/>
      <c r="AM647" s="1404"/>
      <c r="AN647" s="1404"/>
      <c r="AO647" s="1404"/>
      <c r="AP647" s="1404"/>
      <c r="AQ647" s="1404"/>
      <c r="AR647" s="1044"/>
      <c r="AS647" s="1034" t="s">
        <v>16625</v>
      </c>
      <c r="AT647" s="1034" t="s">
        <v>16628</v>
      </c>
      <c r="AU647" s="1034" t="s">
        <v>420</v>
      </c>
      <c r="AV647" s="1034" t="s">
        <v>420</v>
      </c>
    </row>
    <row r="648" spans="1:48">
      <c r="A648" s="1030">
        <v>46038</v>
      </c>
      <c r="B648" s="1031" t="s">
        <v>234</v>
      </c>
      <c r="C648" s="1031" t="s">
        <v>645</v>
      </c>
      <c r="D648" s="1032"/>
      <c r="E648" s="1033" t="s">
        <v>420</v>
      </c>
      <c r="F648" s="1034" t="s">
        <v>420</v>
      </c>
      <c r="G648" s="1034" t="s">
        <v>420</v>
      </c>
      <c r="H648" s="1034" t="s">
        <v>420</v>
      </c>
      <c r="I648" s="1035" t="s">
        <v>420</v>
      </c>
      <c r="J648" s="1038"/>
      <c r="K648" s="1036"/>
      <c r="L648" s="1037" t="s">
        <v>645</v>
      </c>
      <c r="M648" s="1039"/>
      <c r="N648" s="1038"/>
      <c r="O648" s="1036"/>
      <c r="P648" s="1037" t="s">
        <v>645</v>
      </c>
      <c r="Q648" s="1039"/>
      <c r="R648" s="1038"/>
      <c r="S648" s="1036"/>
      <c r="T648" s="1037" t="s">
        <v>645</v>
      </c>
      <c r="U648" s="1039"/>
      <c r="V648" s="1038"/>
      <c r="W648" s="1036"/>
      <c r="X648" s="1037" t="s">
        <v>645</v>
      </c>
      <c r="Y648" s="1039"/>
      <c r="Z648" s="1040" t="s">
        <v>420</v>
      </c>
      <c r="AA648" s="1040" t="s">
        <v>645</v>
      </c>
      <c r="AB648" s="1199" t="s">
        <v>420</v>
      </c>
      <c r="AC648" s="1040" t="s">
        <v>420</v>
      </c>
      <c r="AD648" s="1040" t="s">
        <v>420</v>
      </c>
      <c r="AE648" s="1040" t="s">
        <v>420</v>
      </c>
      <c r="AF648" s="1041" t="s">
        <v>232</v>
      </c>
      <c r="AG648" s="1041">
        <v>1</v>
      </c>
      <c r="AH648" s="1042" t="s">
        <v>16273</v>
      </c>
      <c r="AI648" s="1060" t="s">
        <v>650</v>
      </c>
      <c r="AJ648" s="1060" t="s">
        <v>16272</v>
      </c>
      <c r="AK648" s="1200" t="s">
        <v>15471</v>
      </c>
      <c r="AL648" s="1060"/>
      <c r="AM648" s="1404"/>
      <c r="AN648" s="1404"/>
      <c r="AO648" s="1404"/>
      <c r="AP648" s="1404"/>
      <c r="AQ648" s="1404"/>
      <c r="AR648" s="1044"/>
      <c r="AS648" s="1034" t="s">
        <v>16625</v>
      </c>
      <c r="AT648" s="1034" t="s">
        <v>16628</v>
      </c>
      <c r="AU648" s="1034" t="s">
        <v>420</v>
      </c>
      <c r="AV648" s="1034" t="s">
        <v>420</v>
      </c>
    </row>
    <row r="649" spans="1:48">
      <c r="A649" s="1030">
        <v>46038</v>
      </c>
      <c r="B649" s="1031" t="s">
        <v>235</v>
      </c>
      <c r="C649" s="1031" t="s">
        <v>16489</v>
      </c>
      <c r="D649" s="1032" t="s">
        <v>646</v>
      </c>
      <c r="E649" s="1033" t="s">
        <v>737</v>
      </c>
      <c r="F649" s="1034" t="s">
        <v>16142</v>
      </c>
      <c r="G649" s="1034">
        <v>650</v>
      </c>
      <c r="H649" s="1034" t="s">
        <v>924</v>
      </c>
      <c r="I649" s="1035">
        <v>5.5</v>
      </c>
      <c r="J649" s="1038">
        <v>12</v>
      </c>
      <c r="K649" s="1036">
        <v>0</v>
      </c>
      <c r="L649" s="1037" t="s">
        <v>660</v>
      </c>
      <c r="M649" s="1039" t="s">
        <v>16274</v>
      </c>
      <c r="N649" s="1038">
        <v>6</v>
      </c>
      <c r="O649" s="1036">
        <v>0</v>
      </c>
      <c r="P649" s="1037">
        <v>8890</v>
      </c>
      <c r="Q649" s="1039" t="s">
        <v>16261</v>
      </c>
      <c r="R649" s="1038">
        <v>21</v>
      </c>
      <c r="S649" s="1036">
        <v>1</v>
      </c>
      <c r="T649" s="1037">
        <v>8890</v>
      </c>
      <c r="U649" s="1039" t="s">
        <v>16261</v>
      </c>
      <c r="V649" s="1038">
        <v>16</v>
      </c>
      <c r="W649" s="1036">
        <v>0</v>
      </c>
      <c r="X649" s="1037">
        <v>8890</v>
      </c>
      <c r="Y649" s="1039">
        <v>9350</v>
      </c>
      <c r="Z649" s="1040">
        <v>5.4545454545454541</v>
      </c>
      <c r="AA649" s="1040" t="s">
        <v>660</v>
      </c>
      <c r="AB649" s="1199">
        <v>0.99911858974358969</v>
      </c>
      <c r="AC649" s="1040" t="s">
        <v>420</v>
      </c>
      <c r="AD649" s="1040" t="s">
        <v>420</v>
      </c>
      <c r="AE649" s="1040" t="s">
        <v>420</v>
      </c>
      <c r="AF649" s="1041" t="s">
        <v>236</v>
      </c>
      <c r="AG649" s="1041">
        <v>1</v>
      </c>
      <c r="AH649" s="1042" t="s">
        <v>16275</v>
      </c>
      <c r="AI649" s="1060" t="s">
        <v>651</v>
      </c>
      <c r="AJ649" s="1060" t="s">
        <v>16298</v>
      </c>
      <c r="AK649" s="1200" t="s">
        <v>15435</v>
      </c>
      <c r="AL649" s="1060">
        <v>55</v>
      </c>
      <c r="AM649" s="1404">
        <v>46018</v>
      </c>
      <c r="AN649" s="1404">
        <v>46019</v>
      </c>
      <c r="AO649" s="1404">
        <v>46020</v>
      </c>
      <c r="AP649" s="1404"/>
      <c r="AQ649" s="1404"/>
      <c r="AR649" s="1044"/>
      <c r="AS649" s="1034" t="s">
        <v>16629</v>
      </c>
      <c r="AT649" s="1034" t="s">
        <v>16628</v>
      </c>
      <c r="AU649" s="1034" t="s">
        <v>16630</v>
      </c>
      <c r="AV649" s="1034" t="s">
        <v>420</v>
      </c>
    </row>
    <row r="650" spans="1:48">
      <c r="A650" s="1030">
        <v>46038</v>
      </c>
      <c r="B650" s="1031" t="s">
        <v>237</v>
      </c>
      <c r="C650" s="1031" t="s">
        <v>16539</v>
      </c>
      <c r="D650" s="1032" t="s">
        <v>646</v>
      </c>
      <c r="E650" s="1033" t="s">
        <v>473</v>
      </c>
      <c r="F650" s="1034" t="s">
        <v>16538</v>
      </c>
      <c r="G650" s="1034">
        <v>650</v>
      </c>
      <c r="H650" s="1034" t="s">
        <v>15728</v>
      </c>
      <c r="I650" s="1035">
        <v>5.5</v>
      </c>
      <c r="J650" s="1038">
        <v>42</v>
      </c>
      <c r="K650" s="1036">
        <v>0</v>
      </c>
      <c r="L650" s="1037">
        <v>8890</v>
      </c>
      <c r="M650" s="1039">
        <v>9170</v>
      </c>
      <c r="N650" s="1038">
        <v>7</v>
      </c>
      <c r="O650" s="1036">
        <v>1</v>
      </c>
      <c r="P650" s="1037">
        <v>8890</v>
      </c>
      <c r="Q650" s="1039">
        <v>9070</v>
      </c>
      <c r="R650" s="1038">
        <v>13</v>
      </c>
      <c r="S650" s="1036">
        <v>1</v>
      </c>
      <c r="T650" s="1037">
        <v>8529</v>
      </c>
      <c r="U650" s="1039">
        <v>8800</v>
      </c>
      <c r="V650" s="1038">
        <v>36</v>
      </c>
      <c r="W650" s="1036">
        <v>0</v>
      </c>
      <c r="X650" s="1037">
        <v>8800</v>
      </c>
      <c r="Y650" s="1039">
        <v>9070</v>
      </c>
      <c r="Z650" s="1040">
        <v>5.4135338345864659</v>
      </c>
      <c r="AA650" s="1040">
        <v>32.666666666666664</v>
      </c>
      <c r="AB650" s="1199">
        <v>0.99822382478632476</v>
      </c>
      <c r="AC650" s="1040">
        <v>89.023750000000007</v>
      </c>
      <c r="AD650" s="1040">
        <v>4.083333333333333</v>
      </c>
      <c r="AE650" s="1040">
        <v>4</v>
      </c>
      <c r="AF650" s="1041" t="s">
        <v>236</v>
      </c>
      <c r="AG650" s="1041">
        <v>1</v>
      </c>
      <c r="AH650" s="1042" t="s">
        <v>16275</v>
      </c>
      <c r="AI650" s="1060" t="s">
        <v>651</v>
      </c>
      <c r="AJ650" s="1060" t="s">
        <v>16298</v>
      </c>
      <c r="AK650" s="1200" t="s">
        <v>15435</v>
      </c>
      <c r="AL650" s="1060">
        <v>55</v>
      </c>
      <c r="AM650" s="1404">
        <v>46033</v>
      </c>
      <c r="AN650" s="1404">
        <v>46035</v>
      </c>
      <c r="AO650" s="1404">
        <v>46036</v>
      </c>
      <c r="AP650" s="1404"/>
      <c r="AQ650" s="1404"/>
      <c r="AR650" s="1044"/>
      <c r="AS650" s="1034" t="s">
        <v>16629</v>
      </c>
      <c r="AT650" s="1034" t="s">
        <v>16628</v>
      </c>
      <c r="AU650" s="1034" t="s">
        <v>16630</v>
      </c>
      <c r="AV650" s="1034">
        <v>5.9994885600000005</v>
      </c>
    </row>
    <row r="651" spans="1:48">
      <c r="A651" s="1030">
        <v>46038</v>
      </c>
      <c r="B651" s="1031" t="s">
        <v>238</v>
      </c>
      <c r="C651" s="1031" t="s">
        <v>16659</v>
      </c>
      <c r="D651" s="1032"/>
      <c r="E651" s="1033" t="s">
        <v>779</v>
      </c>
      <c r="F651" s="1034" t="s">
        <v>16592</v>
      </c>
      <c r="G651" s="1034">
        <v>600</v>
      </c>
      <c r="H651" s="1034" t="s">
        <v>814</v>
      </c>
      <c r="I651" s="1035">
        <v>4</v>
      </c>
      <c r="J651" s="1038">
        <v>36</v>
      </c>
      <c r="K651" s="1036">
        <v>0</v>
      </c>
      <c r="L651" s="1037">
        <v>9440</v>
      </c>
      <c r="M651" s="1039"/>
      <c r="N651" s="1038">
        <v>9</v>
      </c>
      <c r="O651" s="1036">
        <v>0</v>
      </c>
      <c r="P651" s="1037">
        <v>9540</v>
      </c>
      <c r="Q651" s="1039"/>
      <c r="R651" s="1038">
        <v>0</v>
      </c>
      <c r="S651" s="1036">
        <v>0</v>
      </c>
      <c r="T651" s="1037">
        <v>9070</v>
      </c>
      <c r="U651" s="1039"/>
      <c r="V651" s="1038">
        <v>16</v>
      </c>
      <c r="W651" s="1036">
        <v>5</v>
      </c>
      <c r="X651" s="1037">
        <v>9540</v>
      </c>
      <c r="Y651" s="1039"/>
      <c r="Z651" s="1040">
        <v>3.538083538083538</v>
      </c>
      <c r="AA651" s="1040">
        <v>40.666666666666664</v>
      </c>
      <c r="AB651" s="1199">
        <v>0.99320579594017089</v>
      </c>
      <c r="AC651" s="1040">
        <v>93.974999999999994</v>
      </c>
      <c r="AD651" s="1040">
        <v>5.083333333333333</v>
      </c>
      <c r="AE651" s="1040">
        <v>4.666666666666667</v>
      </c>
      <c r="AF651" s="1041" t="s">
        <v>236</v>
      </c>
      <c r="AG651" s="1041">
        <v>2</v>
      </c>
      <c r="AH651" s="1042" t="s">
        <v>16289</v>
      </c>
      <c r="AI651" s="1060" t="s">
        <v>668</v>
      </c>
      <c r="AJ651" s="1060" t="s">
        <v>16276</v>
      </c>
      <c r="AK651" s="1200" t="s">
        <v>653</v>
      </c>
      <c r="AL651" s="1060">
        <v>52</v>
      </c>
      <c r="AM651" s="1404">
        <v>45990</v>
      </c>
      <c r="AN651" s="1404">
        <v>45991</v>
      </c>
      <c r="AO651" s="1404">
        <v>45992</v>
      </c>
      <c r="AP651" s="1404">
        <v>45994</v>
      </c>
      <c r="AQ651" s="1404"/>
      <c r="AR651" s="1044"/>
      <c r="AS651" s="1034" t="s">
        <v>16629</v>
      </c>
      <c r="AT651" s="1034" t="s">
        <v>16626</v>
      </c>
      <c r="AU651" s="1034" t="s">
        <v>16627</v>
      </c>
      <c r="AV651" s="1034">
        <v>1.4614992000000002</v>
      </c>
    </row>
    <row r="652" spans="1:48">
      <c r="A652" s="1030">
        <v>46038</v>
      </c>
      <c r="B652" s="1031" t="s">
        <v>238</v>
      </c>
      <c r="C652" s="1031" t="s">
        <v>16647</v>
      </c>
      <c r="D652" s="1032"/>
      <c r="E652" s="1033" t="s">
        <v>5099</v>
      </c>
      <c r="F652" s="1034" t="s">
        <v>16579</v>
      </c>
      <c r="G652" s="1034">
        <v>500</v>
      </c>
      <c r="H652" s="1034" t="s">
        <v>887</v>
      </c>
      <c r="I652" s="1035">
        <v>4</v>
      </c>
      <c r="J652" s="1038"/>
      <c r="K652" s="1036"/>
      <c r="L652" s="1037" t="s">
        <v>127</v>
      </c>
      <c r="M652" s="1039"/>
      <c r="N652" s="1038"/>
      <c r="O652" s="1036"/>
      <c r="P652" s="1037"/>
      <c r="Q652" s="1039" t="s">
        <v>127</v>
      </c>
      <c r="R652" s="1038"/>
      <c r="S652" s="1036"/>
      <c r="T652" s="1037"/>
      <c r="U652" s="1039" t="s">
        <v>127</v>
      </c>
      <c r="V652" s="1038"/>
      <c r="W652" s="1036"/>
      <c r="X652" s="1037"/>
      <c r="Y652" s="1039" t="s">
        <v>127</v>
      </c>
      <c r="Z652" s="1040">
        <v>2.9568788501026693</v>
      </c>
      <c r="AA652" s="1040" t="s">
        <v>127</v>
      </c>
      <c r="AB652" s="1199" t="s">
        <v>420</v>
      </c>
      <c r="AC652" s="1040" t="s">
        <v>420</v>
      </c>
      <c r="AD652" s="1040" t="s">
        <v>420</v>
      </c>
      <c r="AE652" s="1040" t="s">
        <v>420</v>
      </c>
      <c r="AF652" s="1041" t="s">
        <v>236</v>
      </c>
      <c r="AG652" s="1041">
        <v>2</v>
      </c>
      <c r="AH652" s="1042" t="s">
        <v>16289</v>
      </c>
      <c r="AI652" s="1060" t="s">
        <v>668</v>
      </c>
      <c r="AJ652" s="1060" t="s">
        <v>16276</v>
      </c>
      <c r="AK652" s="1200" t="s">
        <v>653</v>
      </c>
      <c r="AL652" s="1060">
        <v>49.54</v>
      </c>
      <c r="AM652" s="1404">
        <v>45910</v>
      </c>
      <c r="AN652" s="1404">
        <v>45911</v>
      </c>
      <c r="AO652" s="1404">
        <v>45996</v>
      </c>
      <c r="AP652" s="1404">
        <v>45997</v>
      </c>
      <c r="AQ652" s="1404"/>
      <c r="AR652" s="1044"/>
      <c r="AS652" s="1034" t="s">
        <v>16625</v>
      </c>
      <c r="AT652" s="1034" t="s">
        <v>16626</v>
      </c>
      <c r="AU652" s="1034" t="s">
        <v>16630</v>
      </c>
      <c r="AV652" s="1034" t="s">
        <v>420</v>
      </c>
    </row>
    <row r="653" spans="1:48">
      <c r="A653" s="1030">
        <v>46038</v>
      </c>
      <c r="B653" s="1031" t="s">
        <v>239</v>
      </c>
      <c r="C653" s="1031" t="s">
        <v>16652</v>
      </c>
      <c r="D653" s="1032"/>
      <c r="E653" s="1033" t="s">
        <v>779</v>
      </c>
      <c r="F653" s="1034" t="s">
        <v>16592</v>
      </c>
      <c r="G653" s="1034">
        <v>600</v>
      </c>
      <c r="H653" s="1034" t="s">
        <v>735</v>
      </c>
      <c r="I653" s="1035">
        <v>4</v>
      </c>
      <c r="J653" s="1038">
        <v>19</v>
      </c>
      <c r="K653" s="1036">
        <v>4</v>
      </c>
      <c r="L653" s="1037">
        <v>9350</v>
      </c>
      <c r="M653" s="1039">
        <v>9910</v>
      </c>
      <c r="N653" s="1038">
        <v>23</v>
      </c>
      <c r="O653" s="1036">
        <v>6</v>
      </c>
      <c r="P653" s="1037">
        <v>9350</v>
      </c>
      <c r="Q653" s="1039">
        <v>9910</v>
      </c>
      <c r="R653" s="1038">
        <v>9</v>
      </c>
      <c r="S653" s="1036">
        <v>1</v>
      </c>
      <c r="T653" s="1037">
        <v>9079</v>
      </c>
      <c r="U653" s="1039">
        <v>7810</v>
      </c>
      <c r="V653" s="1038">
        <v>27</v>
      </c>
      <c r="W653" s="1036">
        <v>9</v>
      </c>
      <c r="X653" s="1037">
        <v>9170</v>
      </c>
      <c r="Y653" s="1039">
        <v>9910</v>
      </c>
      <c r="Z653" s="1040">
        <v>3.538083538083538</v>
      </c>
      <c r="AA653" s="1040">
        <v>26</v>
      </c>
      <c r="AB653" s="1199">
        <v>0.97282318376068377</v>
      </c>
      <c r="AC653" s="1040">
        <v>93.111249999999998</v>
      </c>
      <c r="AD653" s="1040">
        <v>3.25</v>
      </c>
      <c r="AE653" s="1040">
        <v>2.4166666666666665</v>
      </c>
      <c r="AF653" s="1041" t="s">
        <v>236</v>
      </c>
      <c r="AG653" s="1041">
        <v>1</v>
      </c>
      <c r="AH653" s="1042" t="s">
        <v>16275</v>
      </c>
      <c r="AI653" s="1060" t="s">
        <v>651</v>
      </c>
      <c r="AJ653" s="1060" t="s">
        <v>16298</v>
      </c>
      <c r="AK653" s="1200" t="s">
        <v>15435</v>
      </c>
      <c r="AL653" s="1060">
        <v>52</v>
      </c>
      <c r="AM653" s="1404">
        <v>45988</v>
      </c>
      <c r="AN653" s="1404">
        <v>46019</v>
      </c>
      <c r="AO653" s="1404">
        <v>45991</v>
      </c>
      <c r="AP653" s="1404">
        <v>45993</v>
      </c>
      <c r="AQ653" s="1404"/>
      <c r="AR653" s="1044"/>
      <c r="AS653" s="1034" t="s">
        <v>16629</v>
      </c>
      <c r="AT653" s="1034" t="s">
        <v>16628</v>
      </c>
      <c r="AU653" s="1034" t="s">
        <v>16627</v>
      </c>
      <c r="AV653" s="1034">
        <v>2.89613232</v>
      </c>
    </row>
    <row r="654" spans="1:48">
      <c r="A654" s="1030">
        <v>46038</v>
      </c>
      <c r="B654" s="1031" t="s">
        <v>389</v>
      </c>
      <c r="C654" s="1031" t="s">
        <v>16604</v>
      </c>
      <c r="D654" s="1032"/>
      <c r="E654" s="1033" t="s">
        <v>737</v>
      </c>
      <c r="F654" s="1034" t="s">
        <v>16598</v>
      </c>
      <c r="G654" s="1034">
        <v>700</v>
      </c>
      <c r="H654" s="1034" t="s">
        <v>16139</v>
      </c>
      <c r="I654" s="1035">
        <v>5.5</v>
      </c>
      <c r="J654" s="1038">
        <v>14</v>
      </c>
      <c r="K654" s="1036">
        <v>0</v>
      </c>
      <c r="L654" s="1037">
        <v>9170</v>
      </c>
      <c r="M654" s="1039"/>
      <c r="N654" s="1038">
        <v>8</v>
      </c>
      <c r="O654" s="1036">
        <v>0</v>
      </c>
      <c r="P654" s="1037">
        <v>8610</v>
      </c>
      <c r="Q654" s="1039"/>
      <c r="R654" s="1038">
        <v>0</v>
      </c>
      <c r="S654" s="1036">
        <v>0</v>
      </c>
      <c r="T654" s="1037">
        <v>7040</v>
      </c>
      <c r="U654" s="1039"/>
      <c r="V654" s="1038">
        <v>46</v>
      </c>
      <c r="W654" s="1036">
        <v>12</v>
      </c>
      <c r="X654" s="1037">
        <v>9440</v>
      </c>
      <c r="Y654" s="1039"/>
      <c r="Z654" s="1040">
        <v>5.8299595141700404</v>
      </c>
      <c r="AA654" s="1040">
        <v>45.333333333333336</v>
      </c>
      <c r="AB654" s="1199">
        <v>0.99010416666666667</v>
      </c>
      <c r="AC654" s="1040">
        <v>85.65</v>
      </c>
      <c r="AD654" s="1040">
        <v>5.666666666666667</v>
      </c>
      <c r="AE654" s="1040">
        <v>4.666666666666667</v>
      </c>
      <c r="AF654" s="1041" t="s">
        <v>236</v>
      </c>
      <c r="AG654" s="1041">
        <v>2</v>
      </c>
      <c r="AH654" s="1042" t="s">
        <v>16289</v>
      </c>
      <c r="AI654" s="1060" t="s">
        <v>668</v>
      </c>
      <c r="AJ654" s="1060" t="s">
        <v>16276</v>
      </c>
      <c r="AK654" s="1200" t="s">
        <v>653</v>
      </c>
      <c r="AL654" s="1060">
        <v>51</v>
      </c>
      <c r="AM654" s="1404">
        <v>46025</v>
      </c>
      <c r="AN654" s="1404">
        <v>46026</v>
      </c>
      <c r="AO654" s="1404">
        <v>46027</v>
      </c>
      <c r="AP654" s="1404"/>
      <c r="AQ654" s="1404"/>
      <c r="AR654" s="1044"/>
      <c r="AS654" s="1034" t="s">
        <v>16629</v>
      </c>
      <c r="AT654" s="1034" t="s">
        <v>16626</v>
      </c>
      <c r="AU654" s="1034" t="s">
        <v>16630</v>
      </c>
      <c r="AV654" s="1034">
        <v>3.1080672000000003</v>
      </c>
    </row>
    <row r="655" spans="1:48">
      <c r="A655" s="1030">
        <v>46038</v>
      </c>
      <c r="B655" s="1031" t="s">
        <v>389</v>
      </c>
      <c r="C655" s="1031" t="s">
        <v>16533</v>
      </c>
      <c r="D655" s="1032"/>
      <c r="E655" s="1033" t="s">
        <v>473</v>
      </c>
      <c r="F655" s="1034" t="s">
        <v>16146</v>
      </c>
      <c r="G655" s="1034">
        <v>700</v>
      </c>
      <c r="H655" s="1034" t="s">
        <v>833</v>
      </c>
      <c r="I655" s="1035">
        <v>5.5</v>
      </c>
      <c r="J655" s="1038">
        <v>23</v>
      </c>
      <c r="K655" s="1036">
        <v>0</v>
      </c>
      <c r="L655" s="1037"/>
      <c r="M655" s="1039">
        <v>9170</v>
      </c>
      <c r="N655" s="1038">
        <v>13</v>
      </c>
      <c r="O655" s="1036">
        <v>0</v>
      </c>
      <c r="P655" s="1037"/>
      <c r="Q655" s="1039">
        <v>9260</v>
      </c>
      <c r="R655" s="1038">
        <v>0</v>
      </c>
      <c r="S655" s="1036">
        <v>0</v>
      </c>
      <c r="T655" s="1037">
        <v>7060</v>
      </c>
      <c r="U655" s="1039"/>
      <c r="V655" s="1038">
        <v>47</v>
      </c>
      <c r="W655" s="1036">
        <v>8</v>
      </c>
      <c r="X655" s="1037"/>
      <c r="Y655" s="1039">
        <v>9630</v>
      </c>
      <c r="Z655" s="1040">
        <v>5.9016393442622954</v>
      </c>
      <c r="AA655" s="1040">
        <v>55.333333333333336</v>
      </c>
      <c r="AB655" s="1199">
        <v>0.99348290598290601</v>
      </c>
      <c r="AC655" s="1040">
        <v>87.8</v>
      </c>
      <c r="AD655" s="1040">
        <v>6.916666666666667</v>
      </c>
      <c r="AE655" s="1040">
        <v>6.25</v>
      </c>
      <c r="AF655" s="1041" t="s">
        <v>236</v>
      </c>
      <c r="AG655" s="1041">
        <v>2</v>
      </c>
      <c r="AH655" s="1042" t="s">
        <v>16289</v>
      </c>
      <c r="AI655" s="1060" t="s">
        <v>668</v>
      </c>
      <c r="AJ655" s="1060" t="s">
        <v>16276</v>
      </c>
      <c r="AK655" s="1200" t="s">
        <v>653</v>
      </c>
      <c r="AL655" s="1060">
        <v>53</v>
      </c>
      <c r="AM655" s="1404">
        <v>46029</v>
      </c>
      <c r="AN655" s="1404">
        <v>46030</v>
      </c>
      <c r="AO655" s="1404">
        <v>46031</v>
      </c>
      <c r="AP655" s="1404">
        <v>46032</v>
      </c>
      <c r="AQ655" s="1404"/>
      <c r="AR655" s="1044"/>
      <c r="AS655" s="1034" t="s">
        <v>16629</v>
      </c>
      <c r="AT655" s="1034" t="s">
        <v>16626</v>
      </c>
      <c r="AU655" s="1034" t="s">
        <v>16630</v>
      </c>
      <c r="AV655" s="1034">
        <v>3.1860864000000002</v>
      </c>
    </row>
    <row r="656" spans="1:48">
      <c r="A656" s="1030">
        <v>46038</v>
      </c>
      <c r="B656" s="1031" t="s">
        <v>418</v>
      </c>
      <c r="C656" s="1031" t="s">
        <v>16513</v>
      </c>
      <c r="D656" s="1032" t="s">
        <v>646</v>
      </c>
      <c r="E656" s="1033" t="s">
        <v>473</v>
      </c>
      <c r="F656" s="1034" t="s">
        <v>16514</v>
      </c>
      <c r="G656" s="1034">
        <v>670</v>
      </c>
      <c r="H656" s="1034" t="s">
        <v>666</v>
      </c>
      <c r="I656" s="1035">
        <v>5.5</v>
      </c>
      <c r="J656" s="1038">
        <v>16</v>
      </c>
      <c r="K656" s="1036">
        <v>0</v>
      </c>
      <c r="L656" s="1037">
        <v>8800</v>
      </c>
      <c r="M656" s="1039"/>
      <c r="N656" s="1038">
        <v>18</v>
      </c>
      <c r="O656" s="1036">
        <v>0</v>
      </c>
      <c r="P656" s="1037">
        <v>9200</v>
      </c>
      <c r="Q656" s="1039"/>
      <c r="R656" s="1038">
        <v>5</v>
      </c>
      <c r="S656" s="1036">
        <v>0</v>
      </c>
      <c r="T656" s="1037">
        <v>9260</v>
      </c>
      <c r="U656" s="1039"/>
      <c r="V656" s="1038">
        <v>17</v>
      </c>
      <c r="W656" s="1036">
        <v>1</v>
      </c>
      <c r="X656" s="1037">
        <v>9710</v>
      </c>
      <c r="Y656" s="1039"/>
      <c r="Z656" s="1040">
        <v>5.5813953488372094</v>
      </c>
      <c r="AA656" s="1040">
        <v>37.333333333333336</v>
      </c>
      <c r="AB656" s="1199">
        <v>0.99913862179487178</v>
      </c>
      <c r="AC656" s="1040">
        <v>92.424999999999997</v>
      </c>
      <c r="AD656" s="1040">
        <v>4.666666666666667</v>
      </c>
      <c r="AE656" s="1040">
        <v>4.583333333333333</v>
      </c>
      <c r="AF656" s="1041" t="s">
        <v>236</v>
      </c>
      <c r="AG656" s="1041">
        <v>2</v>
      </c>
      <c r="AH656" s="1042" t="s">
        <v>16289</v>
      </c>
      <c r="AI656" s="1060" t="s">
        <v>668</v>
      </c>
      <c r="AJ656" s="1060" t="s">
        <v>16276</v>
      </c>
      <c r="AK656" s="1200" t="s">
        <v>653</v>
      </c>
      <c r="AL656" s="1060">
        <v>56</v>
      </c>
      <c r="AM656" s="1404">
        <v>46029</v>
      </c>
      <c r="AN656" s="1404">
        <v>46030</v>
      </c>
      <c r="AO656" s="1404"/>
      <c r="AP656" s="1404"/>
      <c r="AQ656" s="1404"/>
      <c r="AR656" s="1044"/>
      <c r="AS656" s="1034" t="s">
        <v>16629</v>
      </c>
      <c r="AT656" s="1034" t="s">
        <v>16626</v>
      </c>
      <c r="AU656" s="1034" t="s">
        <v>16630</v>
      </c>
      <c r="AV656" s="1034">
        <v>3.2101790399999999</v>
      </c>
    </row>
    <row r="657" spans="1:48">
      <c r="A657" s="1030">
        <v>46038</v>
      </c>
      <c r="B657" s="1031" t="s">
        <v>418</v>
      </c>
      <c r="C657" s="1031" t="s">
        <v>16600</v>
      </c>
      <c r="D657" s="1032" t="s">
        <v>646</v>
      </c>
      <c r="E657" s="1033" t="s">
        <v>473</v>
      </c>
      <c r="F657" s="1034" t="s">
        <v>16601</v>
      </c>
      <c r="G657" s="1034">
        <v>680</v>
      </c>
      <c r="H657" s="1034" t="s">
        <v>16568</v>
      </c>
      <c r="I657" s="1035">
        <v>5.5</v>
      </c>
      <c r="J657" s="1038"/>
      <c r="K657" s="1036"/>
      <c r="L657" s="1037" t="s">
        <v>16265</v>
      </c>
      <c r="M657" s="1039"/>
      <c r="N657" s="1038"/>
      <c r="O657" s="1036"/>
      <c r="P657" s="1037" t="s">
        <v>16265</v>
      </c>
      <c r="Q657" s="1039"/>
      <c r="R657" s="1038">
        <v>0</v>
      </c>
      <c r="S657" s="1036">
        <v>0</v>
      </c>
      <c r="T657" s="1037">
        <v>9350</v>
      </c>
      <c r="U657" s="1039"/>
      <c r="V657" s="1038">
        <v>2</v>
      </c>
      <c r="W657" s="1036">
        <v>0</v>
      </c>
      <c r="X657" s="1037"/>
      <c r="Y657" s="1039">
        <v>9350</v>
      </c>
      <c r="Z657" s="1040">
        <v>5.6692913385826769</v>
      </c>
      <c r="AA657" s="1040" t="s">
        <v>656</v>
      </c>
      <c r="AB657" s="1199" t="s">
        <v>420</v>
      </c>
      <c r="AC657" s="1040" t="s">
        <v>420</v>
      </c>
      <c r="AD657" s="1040" t="s">
        <v>420</v>
      </c>
      <c r="AE657" s="1040" t="s">
        <v>420</v>
      </c>
      <c r="AF657" s="1041" t="s">
        <v>236</v>
      </c>
      <c r="AG657" s="1041">
        <v>2</v>
      </c>
      <c r="AH657" s="1042" t="s">
        <v>16289</v>
      </c>
      <c r="AI657" s="1060" t="s">
        <v>668</v>
      </c>
      <c r="AJ657" s="1060" t="s">
        <v>16276</v>
      </c>
      <c r="AK657" s="1200" t="s">
        <v>653</v>
      </c>
      <c r="AL657" s="1060"/>
      <c r="AM657" s="1404"/>
      <c r="AN657" s="1404"/>
      <c r="AO657" s="1404"/>
      <c r="AP657" s="1404"/>
      <c r="AQ657" s="1404"/>
      <c r="AR657" s="1044"/>
      <c r="AS657" s="1034" t="s">
        <v>16629</v>
      </c>
      <c r="AT657" s="1034" t="s">
        <v>16626</v>
      </c>
      <c r="AU657" s="1034" t="s">
        <v>16630</v>
      </c>
      <c r="AV657" s="1034" t="s">
        <v>420</v>
      </c>
    </row>
    <row r="658" spans="1:48">
      <c r="A658" s="1030">
        <v>46038</v>
      </c>
      <c r="B658" s="1031" t="s">
        <v>240</v>
      </c>
      <c r="C658" s="1031" t="s">
        <v>645</v>
      </c>
      <c r="D658" s="1032"/>
      <c r="E658" s="1033" t="s">
        <v>420</v>
      </c>
      <c r="F658" s="1034" t="s">
        <v>420</v>
      </c>
      <c r="G658" s="1034" t="s">
        <v>420</v>
      </c>
      <c r="H658" s="1034" t="s">
        <v>420</v>
      </c>
      <c r="I658" s="1035" t="s">
        <v>420</v>
      </c>
      <c r="J658" s="1038"/>
      <c r="K658" s="1036"/>
      <c r="L658" s="1031" t="s">
        <v>645</v>
      </c>
      <c r="M658" s="1039"/>
      <c r="N658" s="1038"/>
      <c r="O658" s="1036"/>
      <c r="P658" s="1037" t="s">
        <v>16270</v>
      </c>
      <c r="Q658" s="1039"/>
      <c r="R658" s="1038"/>
      <c r="S658" s="1036"/>
      <c r="T658" s="1037" t="s">
        <v>16270</v>
      </c>
      <c r="U658" s="1039"/>
      <c r="V658" s="1038"/>
      <c r="W658" s="1036"/>
      <c r="X658" s="1037" t="s">
        <v>16270</v>
      </c>
      <c r="Y658" s="1039"/>
      <c r="Z658" s="1240" t="s">
        <v>420</v>
      </c>
      <c r="AA658" s="1240" t="s">
        <v>420</v>
      </c>
      <c r="AB658" s="1241" t="s">
        <v>420</v>
      </c>
      <c r="AC658" s="1240"/>
      <c r="AD658" s="1240" t="s">
        <v>420</v>
      </c>
      <c r="AE658" s="1240" t="s">
        <v>420</v>
      </c>
      <c r="AF658" s="1242" t="s">
        <v>241</v>
      </c>
      <c r="AG658" s="1242">
        <v>12</v>
      </c>
      <c r="AH658" s="1042" t="s">
        <v>16288</v>
      </c>
      <c r="AI658" s="1060" t="s">
        <v>862</v>
      </c>
      <c r="AJ658" s="1043" t="s">
        <v>16271</v>
      </c>
      <c r="AK658" s="1200" t="s">
        <v>648</v>
      </c>
      <c r="AL658" s="1060"/>
      <c r="AM658" s="1404"/>
      <c r="AN658" s="1404"/>
      <c r="AO658" s="1404"/>
      <c r="AP658" s="1404"/>
      <c r="AQ658" s="1404"/>
      <c r="AR658" s="1044"/>
      <c r="AS658" s="1034" t="s">
        <v>16625</v>
      </c>
      <c r="AT658" s="1034" t="s">
        <v>16636</v>
      </c>
      <c r="AU658" s="1034" t="s">
        <v>420</v>
      </c>
      <c r="AV658" s="1034" t="s">
        <v>420</v>
      </c>
    </row>
    <row r="659" spans="1:48">
      <c r="A659" s="1030">
        <v>46038</v>
      </c>
      <c r="B659" s="1031" t="s">
        <v>16640</v>
      </c>
      <c r="C659" s="1031" t="s">
        <v>386</v>
      </c>
      <c r="D659" s="1032"/>
      <c r="E659" s="1033" t="s">
        <v>420</v>
      </c>
      <c r="F659" s="1034" t="s">
        <v>420</v>
      </c>
      <c r="G659" s="1034" t="s">
        <v>420</v>
      </c>
      <c r="H659" s="1034" t="s">
        <v>420</v>
      </c>
      <c r="I659" s="1035" t="s">
        <v>420</v>
      </c>
      <c r="J659" s="1036"/>
      <c r="K659" s="1036"/>
      <c r="L659" s="1037" t="s">
        <v>16641</v>
      </c>
      <c r="M659" s="1037"/>
      <c r="N659" s="1038"/>
      <c r="O659" s="1036"/>
      <c r="P659" s="1037" t="s">
        <v>386</v>
      </c>
      <c r="Q659" s="1037"/>
      <c r="R659" s="1038"/>
      <c r="S659" s="1036"/>
      <c r="T659" s="1037" t="s">
        <v>386</v>
      </c>
      <c r="U659" s="1037"/>
      <c r="V659" s="1038"/>
      <c r="W659" s="1036"/>
      <c r="X659" s="1037" t="s">
        <v>386</v>
      </c>
      <c r="Y659" s="1039"/>
      <c r="Z659" s="1240" t="s">
        <v>420</v>
      </c>
      <c r="AA659" s="1240" t="s">
        <v>420</v>
      </c>
      <c r="AB659" s="1241" t="s">
        <v>420</v>
      </c>
      <c r="AC659" s="1240"/>
      <c r="AD659" s="1240" t="s">
        <v>420</v>
      </c>
      <c r="AE659" s="1240" t="s">
        <v>420</v>
      </c>
      <c r="AF659" s="1242" t="s">
        <v>241</v>
      </c>
      <c r="AG659" s="1242">
        <v>5</v>
      </c>
      <c r="AH659" s="1042" t="s">
        <v>16288</v>
      </c>
      <c r="AI659" s="1060" t="s">
        <v>862</v>
      </c>
      <c r="AJ659" s="1043" t="s">
        <v>16271</v>
      </c>
      <c r="AK659" s="1200" t="s">
        <v>648</v>
      </c>
      <c r="AL659" s="1060"/>
      <c r="AM659" s="1404"/>
      <c r="AN659" s="1404"/>
      <c r="AO659" s="1404"/>
      <c r="AP659" s="1404"/>
      <c r="AQ659" s="1404"/>
      <c r="AR659" s="1044"/>
      <c r="AS659" s="1034" t="s">
        <v>16625</v>
      </c>
      <c r="AT659" s="1034" t="s">
        <v>16635</v>
      </c>
      <c r="AU659" s="1034" t="s">
        <v>420</v>
      </c>
      <c r="AV659" s="1034" t="s">
        <v>420</v>
      </c>
    </row>
    <row r="660" spans="1:48">
      <c r="A660" s="1030">
        <v>46038</v>
      </c>
      <c r="B660" s="1031" t="s">
        <v>464</v>
      </c>
      <c r="C660" s="1045" t="s">
        <v>645</v>
      </c>
      <c r="D660" s="1032"/>
      <c r="E660" s="1033" t="s">
        <v>420</v>
      </c>
      <c r="F660" s="1034" t="s">
        <v>420</v>
      </c>
      <c r="G660" s="1034" t="s">
        <v>420</v>
      </c>
      <c r="H660" s="1034" t="s">
        <v>420</v>
      </c>
      <c r="I660" s="1035" t="s">
        <v>420</v>
      </c>
      <c r="J660" s="1036"/>
      <c r="K660" s="1036"/>
      <c r="L660" s="1037" t="s">
        <v>645</v>
      </c>
      <c r="M660" s="1037"/>
      <c r="N660" s="1038"/>
      <c r="O660" s="1036"/>
      <c r="P660" s="1037" t="s">
        <v>645</v>
      </c>
      <c r="Q660" s="1037"/>
      <c r="R660" s="1038"/>
      <c r="S660" s="1036"/>
      <c r="T660" s="1037" t="s">
        <v>645</v>
      </c>
      <c r="U660" s="1037"/>
      <c r="V660" s="1038"/>
      <c r="W660" s="1036"/>
      <c r="X660" s="1037" t="s">
        <v>645</v>
      </c>
      <c r="Y660" s="1039"/>
      <c r="Z660" s="1040" t="s">
        <v>420</v>
      </c>
      <c r="AA660" s="1040" t="s">
        <v>645</v>
      </c>
      <c r="AB660" s="1199" t="s">
        <v>420</v>
      </c>
      <c r="AC660" s="1040" t="s">
        <v>420</v>
      </c>
      <c r="AD660" s="1040" t="s">
        <v>420</v>
      </c>
      <c r="AE660" s="1040" t="s">
        <v>420</v>
      </c>
      <c r="AF660" s="1041" t="s">
        <v>243</v>
      </c>
      <c r="AG660" s="1041">
        <v>1</v>
      </c>
      <c r="AH660" s="1042" t="s">
        <v>16278</v>
      </c>
      <c r="AI660" s="1060" t="s">
        <v>654</v>
      </c>
      <c r="AJ660" s="1060" t="s">
        <v>654</v>
      </c>
      <c r="AK660" s="1200" t="s">
        <v>16278</v>
      </c>
      <c r="AL660" s="1060"/>
      <c r="AM660" s="1404"/>
      <c r="AN660" s="1404"/>
      <c r="AO660" s="1404"/>
      <c r="AP660" s="1404"/>
      <c r="AQ660" s="1404"/>
      <c r="AR660" s="1044"/>
      <c r="AS660" s="1034" t="s">
        <v>16625</v>
      </c>
      <c r="AT660" s="1034" t="s">
        <v>16628</v>
      </c>
      <c r="AU660" s="1034" t="s">
        <v>420</v>
      </c>
      <c r="AV660" s="1034" t="s">
        <v>420</v>
      </c>
    </row>
    <row r="661" spans="1:48">
      <c r="A661" s="1030">
        <v>46038</v>
      </c>
      <c r="B661" s="1031" t="s">
        <v>16279</v>
      </c>
      <c r="C661" s="1045" t="s">
        <v>645</v>
      </c>
      <c r="D661" s="1032"/>
      <c r="E661" s="1033" t="s">
        <v>420</v>
      </c>
      <c r="F661" s="1034" t="s">
        <v>420</v>
      </c>
      <c r="G661" s="1034" t="s">
        <v>420</v>
      </c>
      <c r="H661" s="1034" t="s">
        <v>420</v>
      </c>
      <c r="I661" s="1035" t="s">
        <v>420</v>
      </c>
      <c r="J661" s="1036"/>
      <c r="K661" s="1036"/>
      <c r="L661" s="1037" t="s">
        <v>645</v>
      </c>
      <c r="M661" s="1037"/>
      <c r="N661" s="1038"/>
      <c r="O661" s="1036"/>
      <c r="P661" s="1037" t="s">
        <v>645</v>
      </c>
      <c r="Q661" s="1037"/>
      <c r="R661" s="1038"/>
      <c r="S661" s="1036"/>
      <c r="T661" s="1037" t="s">
        <v>645</v>
      </c>
      <c r="U661" s="1037"/>
      <c r="V661" s="1038"/>
      <c r="W661" s="1036"/>
      <c r="X661" s="1037" t="s">
        <v>645</v>
      </c>
      <c r="Y661" s="1039"/>
      <c r="Z661" s="1040" t="s">
        <v>420</v>
      </c>
      <c r="AA661" s="1040" t="s">
        <v>645</v>
      </c>
      <c r="AB661" s="1199" t="s">
        <v>420</v>
      </c>
      <c r="AC661" s="1040" t="s">
        <v>420</v>
      </c>
      <c r="AD661" s="1040" t="s">
        <v>420</v>
      </c>
      <c r="AE661" s="1040" t="s">
        <v>420</v>
      </c>
      <c r="AF661" s="1041" t="s">
        <v>243</v>
      </c>
      <c r="AG661" s="1041">
        <v>1</v>
      </c>
      <c r="AH661" s="1042" t="s">
        <v>654</v>
      </c>
      <c r="AI661" s="1060" t="s">
        <v>654</v>
      </c>
      <c r="AJ661" s="1043" t="s">
        <v>654</v>
      </c>
      <c r="AK661" s="1200" t="s">
        <v>654</v>
      </c>
      <c r="AL661" s="1060"/>
      <c r="AM661" s="1404"/>
      <c r="AN661" s="1404"/>
      <c r="AO661" s="1404"/>
      <c r="AP661" s="1404"/>
      <c r="AQ661" s="1404"/>
      <c r="AR661" s="1044"/>
      <c r="AS661" s="1034" t="s">
        <v>16625</v>
      </c>
      <c r="AT661" s="1034" t="s">
        <v>16628</v>
      </c>
      <c r="AU661" s="1034" t="s">
        <v>420</v>
      </c>
      <c r="AV661" s="1034" t="s">
        <v>420</v>
      </c>
    </row>
    <row r="662" spans="1:48">
      <c r="A662" s="1030">
        <v>46038</v>
      </c>
      <c r="B662" s="1031" t="s">
        <v>16280</v>
      </c>
      <c r="C662" s="1045" t="s">
        <v>645</v>
      </c>
      <c r="D662" s="1032"/>
      <c r="E662" s="1033" t="s">
        <v>420</v>
      </c>
      <c r="F662" s="1034" t="s">
        <v>420</v>
      </c>
      <c r="G662" s="1034" t="s">
        <v>420</v>
      </c>
      <c r="H662" s="1034" t="s">
        <v>420</v>
      </c>
      <c r="I662" s="1035" t="s">
        <v>420</v>
      </c>
      <c r="J662" s="1036"/>
      <c r="K662" s="1036"/>
      <c r="L662" s="1037" t="s">
        <v>645</v>
      </c>
      <c r="M662" s="1037"/>
      <c r="N662" s="1038"/>
      <c r="O662" s="1036"/>
      <c r="P662" s="1037" t="s">
        <v>645</v>
      </c>
      <c r="Q662" s="1037"/>
      <c r="R662" s="1038"/>
      <c r="S662" s="1036"/>
      <c r="T662" s="1037" t="s">
        <v>645</v>
      </c>
      <c r="U662" s="1037"/>
      <c r="V662" s="1038"/>
      <c r="W662" s="1036"/>
      <c r="X662" s="1037" t="s">
        <v>645</v>
      </c>
      <c r="Y662" s="1039"/>
      <c r="Z662" s="1040" t="s">
        <v>420</v>
      </c>
      <c r="AA662" s="1040" t="s">
        <v>645</v>
      </c>
      <c r="AB662" s="1199" t="s">
        <v>420</v>
      </c>
      <c r="AC662" s="1040" t="s">
        <v>420</v>
      </c>
      <c r="AD662" s="1040" t="s">
        <v>420</v>
      </c>
      <c r="AE662" s="1040" t="s">
        <v>420</v>
      </c>
      <c r="AF662" s="1041" t="s">
        <v>243</v>
      </c>
      <c r="AG662" s="1041">
        <v>1</v>
      </c>
      <c r="AH662" s="1042" t="s">
        <v>654</v>
      </c>
      <c r="AI662" s="1060" t="s">
        <v>654</v>
      </c>
      <c r="AJ662" s="1043" t="s">
        <v>654</v>
      </c>
      <c r="AK662" s="1200" t="s">
        <v>654</v>
      </c>
      <c r="AL662" s="1060"/>
      <c r="AM662" s="1404"/>
      <c r="AN662" s="1404"/>
      <c r="AO662" s="1404"/>
      <c r="AP662" s="1404"/>
      <c r="AQ662" s="1404"/>
      <c r="AR662" s="1044"/>
      <c r="AS662" s="1034" t="s">
        <v>16625</v>
      </c>
      <c r="AT662" s="1034" t="s">
        <v>16628</v>
      </c>
      <c r="AU662" s="1034" t="s">
        <v>420</v>
      </c>
      <c r="AV662" s="1034" t="s">
        <v>420</v>
      </c>
    </row>
    <row r="663" spans="1:48">
      <c r="A663" s="1030">
        <v>46038</v>
      </c>
      <c r="B663" s="1031" t="s">
        <v>16281</v>
      </c>
      <c r="C663" s="1045" t="s">
        <v>645</v>
      </c>
      <c r="D663" s="1032"/>
      <c r="E663" s="1033" t="s">
        <v>420</v>
      </c>
      <c r="F663" s="1034" t="s">
        <v>420</v>
      </c>
      <c r="G663" s="1034" t="s">
        <v>420</v>
      </c>
      <c r="H663" s="1034" t="s">
        <v>420</v>
      </c>
      <c r="I663" s="1035" t="s">
        <v>420</v>
      </c>
      <c r="J663" s="1036"/>
      <c r="K663" s="1036"/>
      <c r="L663" s="1037" t="s">
        <v>645</v>
      </c>
      <c r="M663" s="1037"/>
      <c r="N663" s="1038"/>
      <c r="O663" s="1036"/>
      <c r="P663" s="1037" t="s">
        <v>645</v>
      </c>
      <c r="Q663" s="1037"/>
      <c r="R663" s="1038"/>
      <c r="S663" s="1036"/>
      <c r="T663" s="1037" t="s">
        <v>645</v>
      </c>
      <c r="U663" s="1037"/>
      <c r="V663" s="1038"/>
      <c r="W663" s="1036"/>
      <c r="X663" s="1037" t="s">
        <v>645</v>
      </c>
      <c r="Y663" s="1039"/>
      <c r="Z663" s="1040" t="s">
        <v>420</v>
      </c>
      <c r="AA663" s="1040" t="s">
        <v>645</v>
      </c>
      <c r="AB663" s="1199" t="s">
        <v>420</v>
      </c>
      <c r="AC663" s="1040" t="s">
        <v>420</v>
      </c>
      <c r="AD663" s="1040" t="s">
        <v>420</v>
      </c>
      <c r="AE663" s="1040" t="s">
        <v>420</v>
      </c>
      <c r="AF663" s="1041" t="s">
        <v>243</v>
      </c>
      <c r="AG663" s="1041">
        <v>1</v>
      </c>
      <c r="AH663" s="1414" t="s">
        <v>16278</v>
      </c>
      <c r="AI663" s="1060" t="s">
        <v>654</v>
      </c>
      <c r="AJ663" s="1043" t="s">
        <v>654</v>
      </c>
      <c r="AK663" s="1200" t="s">
        <v>654</v>
      </c>
      <c r="AL663" s="1060"/>
      <c r="AM663" s="1404"/>
      <c r="AN663" s="1404"/>
      <c r="AO663" s="1404"/>
      <c r="AP663" s="1404"/>
      <c r="AQ663" s="1404"/>
      <c r="AR663" s="1044"/>
      <c r="AS663" s="1034" t="s">
        <v>16625</v>
      </c>
      <c r="AT663" s="1034" t="s">
        <v>16628</v>
      </c>
      <c r="AU663" s="1034" t="s">
        <v>420</v>
      </c>
      <c r="AV663" s="1034" t="s">
        <v>420</v>
      </c>
    </row>
    <row r="664" spans="1:48">
      <c r="A664" s="1030">
        <v>46038</v>
      </c>
      <c r="B664" s="1031" t="s">
        <v>16282</v>
      </c>
      <c r="C664" s="1045" t="s">
        <v>645</v>
      </c>
      <c r="D664" s="1032"/>
      <c r="E664" s="1033" t="s">
        <v>420</v>
      </c>
      <c r="F664" s="1034" t="s">
        <v>420</v>
      </c>
      <c r="G664" s="1034" t="s">
        <v>420</v>
      </c>
      <c r="H664" s="1034" t="s">
        <v>420</v>
      </c>
      <c r="I664" s="1035" t="s">
        <v>420</v>
      </c>
      <c r="J664" s="1036"/>
      <c r="K664" s="1036"/>
      <c r="L664" s="1037" t="s">
        <v>645</v>
      </c>
      <c r="M664" s="1037"/>
      <c r="N664" s="1038"/>
      <c r="O664" s="1036"/>
      <c r="P664" s="1037" t="s">
        <v>645</v>
      </c>
      <c r="Q664" s="1037"/>
      <c r="R664" s="1038"/>
      <c r="S664" s="1036"/>
      <c r="T664" s="1037" t="s">
        <v>645</v>
      </c>
      <c r="U664" s="1037"/>
      <c r="V664" s="1038"/>
      <c r="W664" s="1036"/>
      <c r="X664" s="1037" t="s">
        <v>645</v>
      </c>
      <c r="Y664" s="1039"/>
      <c r="Z664" s="1040" t="s">
        <v>420</v>
      </c>
      <c r="AA664" s="1040" t="s">
        <v>645</v>
      </c>
      <c r="AB664" s="1199" t="s">
        <v>420</v>
      </c>
      <c r="AC664" s="1040" t="s">
        <v>420</v>
      </c>
      <c r="AD664" s="1040" t="s">
        <v>420</v>
      </c>
      <c r="AE664" s="1040" t="s">
        <v>420</v>
      </c>
      <c r="AF664" s="1041" t="s">
        <v>243</v>
      </c>
      <c r="AG664" s="1041">
        <v>1</v>
      </c>
      <c r="AH664" s="1042" t="s">
        <v>654</v>
      </c>
      <c r="AI664" s="1043" t="s">
        <v>654</v>
      </c>
      <c r="AJ664" s="1043" t="s">
        <v>654</v>
      </c>
      <c r="AK664" s="1200" t="s">
        <v>654</v>
      </c>
      <c r="AL664" s="1060"/>
      <c r="AM664" s="1404"/>
      <c r="AN664" s="1404"/>
      <c r="AO664" s="1404"/>
      <c r="AP664" s="1404"/>
      <c r="AQ664" s="1404"/>
      <c r="AR664" s="1044"/>
      <c r="AS664" s="1034" t="s">
        <v>16625</v>
      </c>
      <c r="AT664" s="1034" t="s">
        <v>16628</v>
      </c>
      <c r="AU664" s="1034" t="s">
        <v>420</v>
      </c>
      <c r="AV664" s="1034" t="s">
        <v>420</v>
      </c>
    </row>
    <row r="665" spans="1:48">
      <c r="A665" s="1030">
        <v>46038</v>
      </c>
      <c r="B665" s="1031" t="s">
        <v>16283</v>
      </c>
      <c r="C665" s="1045" t="s">
        <v>645</v>
      </c>
      <c r="D665" s="1032"/>
      <c r="E665" s="1033" t="s">
        <v>420</v>
      </c>
      <c r="F665" s="1034" t="s">
        <v>420</v>
      </c>
      <c r="G665" s="1034" t="s">
        <v>420</v>
      </c>
      <c r="H665" s="1034" t="s">
        <v>420</v>
      </c>
      <c r="I665" s="1035" t="s">
        <v>420</v>
      </c>
      <c r="J665" s="1036"/>
      <c r="K665" s="1036"/>
      <c r="L665" s="1037" t="s">
        <v>645</v>
      </c>
      <c r="M665" s="1037"/>
      <c r="N665" s="1038"/>
      <c r="O665" s="1036"/>
      <c r="P665" s="1037" t="s">
        <v>645</v>
      </c>
      <c r="Q665" s="1037"/>
      <c r="R665" s="1038"/>
      <c r="S665" s="1036"/>
      <c r="T665" s="1037" t="s">
        <v>645</v>
      </c>
      <c r="U665" s="1037"/>
      <c r="V665" s="1038"/>
      <c r="W665" s="1036"/>
      <c r="X665" s="1037" t="s">
        <v>645</v>
      </c>
      <c r="Y665" s="1039"/>
      <c r="Z665" s="1040" t="s">
        <v>420</v>
      </c>
      <c r="AA665" s="1040" t="s">
        <v>645</v>
      </c>
      <c r="AB665" s="1199" t="s">
        <v>420</v>
      </c>
      <c r="AC665" s="1040" t="s">
        <v>420</v>
      </c>
      <c r="AD665" s="1040" t="s">
        <v>420</v>
      </c>
      <c r="AE665" s="1040" t="s">
        <v>420</v>
      </c>
      <c r="AF665" s="1041" t="s">
        <v>243</v>
      </c>
      <c r="AG665" s="1041">
        <v>1</v>
      </c>
      <c r="AH665" s="1042" t="s">
        <v>654</v>
      </c>
      <c r="AI665" s="1043" t="s">
        <v>654</v>
      </c>
      <c r="AJ665" s="1043" t="s">
        <v>654</v>
      </c>
      <c r="AK665" s="1200" t="s">
        <v>654</v>
      </c>
      <c r="AL665" s="1060"/>
      <c r="AM665" s="1404"/>
      <c r="AN665" s="1404"/>
      <c r="AO665" s="1404"/>
      <c r="AP665" s="1404"/>
      <c r="AQ665" s="1404"/>
      <c r="AR665" s="1044"/>
      <c r="AS665" s="1034" t="s">
        <v>16625</v>
      </c>
      <c r="AT665" s="1034" t="s">
        <v>16628</v>
      </c>
      <c r="AU665" s="1034" t="s">
        <v>420</v>
      </c>
      <c r="AV665" s="1034" t="s">
        <v>420</v>
      </c>
    </row>
    <row r="666" spans="1:48">
      <c r="A666" s="1030">
        <v>46038</v>
      </c>
      <c r="B666" s="1031" t="s">
        <v>16284</v>
      </c>
      <c r="C666" s="1045" t="s">
        <v>645</v>
      </c>
      <c r="D666" s="1032"/>
      <c r="E666" s="1033" t="s">
        <v>420</v>
      </c>
      <c r="F666" s="1034" t="s">
        <v>420</v>
      </c>
      <c r="G666" s="1034" t="s">
        <v>420</v>
      </c>
      <c r="H666" s="1034" t="s">
        <v>420</v>
      </c>
      <c r="I666" s="1035" t="s">
        <v>420</v>
      </c>
      <c r="J666" s="1036"/>
      <c r="K666" s="1036"/>
      <c r="L666" s="1037" t="s">
        <v>645</v>
      </c>
      <c r="M666" s="1037"/>
      <c r="N666" s="1038"/>
      <c r="O666" s="1036"/>
      <c r="P666" s="1037" t="s">
        <v>645</v>
      </c>
      <c r="Q666" s="1037"/>
      <c r="R666" s="1038"/>
      <c r="S666" s="1036"/>
      <c r="T666" s="1037" t="s">
        <v>645</v>
      </c>
      <c r="U666" s="1037"/>
      <c r="V666" s="1038"/>
      <c r="W666" s="1036"/>
      <c r="X666" s="1037" t="s">
        <v>645</v>
      </c>
      <c r="Y666" s="1039"/>
      <c r="Z666" s="1040" t="s">
        <v>420</v>
      </c>
      <c r="AA666" s="1040" t="s">
        <v>645</v>
      </c>
      <c r="AB666" s="1199" t="s">
        <v>420</v>
      </c>
      <c r="AC666" s="1040" t="s">
        <v>420</v>
      </c>
      <c r="AD666" s="1040" t="s">
        <v>420</v>
      </c>
      <c r="AE666" s="1040" t="s">
        <v>420</v>
      </c>
      <c r="AF666" s="1041" t="s">
        <v>243</v>
      </c>
      <c r="AG666" s="1041">
        <v>1</v>
      </c>
      <c r="AH666" s="1042" t="s">
        <v>654</v>
      </c>
      <c r="AI666" s="1043" t="s">
        <v>654</v>
      </c>
      <c r="AJ666" s="1043" t="s">
        <v>654</v>
      </c>
      <c r="AK666" s="1200" t="s">
        <v>654</v>
      </c>
      <c r="AL666" s="1060"/>
      <c r="AM666" s="1404"/>
      <c r="AN666" s="1404"/>
      <c r="AO666" s="1404"/>
      <c r="AP666" s="1404"/>
      <c r="AQ666" s="1404"/>
      <c r="AR666" s="1044"/>
      <c r="AS666" s="1034" t="s">
        <v>16625</v>
      </c>
      <c r="AT666" s="1034" t="s">
        <v>16628</v>
      </c>
      <c r="AU666" s="1034" t="s">
        <v>420</v>
      </c>
      <c r="AV666" s="1034" t="s">
        <v>420</v>
      </c>
    </row>
    <row r="667" spans="1:48" ht="17.25" thickBot="1">
      <c r="A667" s="1046">
        <v>46038</v>
      </c>
      <c r="B667" s="1047" t="s">
        <v>16285</v>
      </c>
      <c r="C667" s="1048" t="s">
        <v>645</v>
      </c>
      <c r="D667" s="1049"/>
      <c r="E667" s="1243" t="s">
        <v>420</v>
      </c>
      <c r="F667" s="1050" t="s">
        <v>420</v>
      </c>
      <c r="G667" s="1050" t="s">
        <v>420</v>
      </c>
      <c r="H667" s="1050" t="s">
        <v>420</v>
      </c>
      <c r="I667" s="1244" t="s">
        <v>420</v>
      </c>
      <c r="J667" s="1051"/>
      <c r="K667" s="1051"/>
      <c r="L667" s="1052" t="s">
        <v>645</v>
      </c>
      <c r="M667" s="1052"/>
      <c r="N667" s="1053"/>
      <c r="O667" s="1051"/>
      <c r="P667" s="1052" t="s">
        <v>645</v>
      </c>
      <c r="Q667" s="1052"/>
      <c r="R667" s="1053"/>
      <c r="S667" s="1051"/>
      <c r="T667" s="1052" t="s">
        <v>645</v>
      </c>
      <c r="U667" s="1052"/>
      <c r="V667" s="1053"/>
      <c r="W667" s="1051"/>
      <c r="X667" s="1052" t="s">
        <v>645</v>
      </c>
      <c r="Y667" s="1054"/>
      <c r="Z667" s="1055" t="s">
        <v>420</v>
      </c>
      <c r="AA667" s="1055" t="s">
        <v>645</v>
      </c>
      <c r="AB667" s="1201" t="s">
        <v>420</v>
      </c>
      <c r="AC667" s="1055" t="s">
        <v>420</v>
      </c>
      <c r="AD667" s="1055" t="s">
        <v>420</v>
      </c>
      <c r="AE667" s="1055" t="s">
        <v>420</v>
      </c>
      <c r="AF667" s="1056" t="s">
        <v>243</v>
      </c>
      <c r="AG667" s="1056">
        <v>1</v>
      </c>
      <c r="AH667" s="1245" t="s">
        <v>654</v>
      </c>
      <c r="AI667" s="1057" t="s">
        <v>654</v>
      </c>
      <c r="AJ667" s="1057" t="s">
        <v>654</v>
      </c>
      <c r="AK667" s="1202" t="s">
        <v>654</v>
      </c>
      <c r="AL667" s="1246"/>
      <c r="AM667" s="1409"/>
      <c r="AN667" s="1409"/>
      <c r="AO667" s="1409"/>
      <c r="AP667" s="1409"/>
      <c r="AQ667" s="1409"/>
      <c r="AR667" s="1058"/>
      <c r="AS667" s="1050" t="s">
        <v>16625</v>
      </c>
      <c r="AT667" s="1050" t="s">
        <v>16628</v>
      </c>
      <c r="AU667" s="1050" t="s">
        <v>420</v>
      </c>
      <c r="AV667" s="1050" t="s">
        <v>420</v>
      </c>
    </row>
    <row r="668" spans="1:48">
      <c r="A668" s="1413">
        <v>46039</v>
      </c>
      <c r="B668" s="1016" t="s">
        <v>212</v>
      </c>
      <c r="C668" s="1016" t="s">
        <v>16558</v>
      </c>
      <c r="D668" s="1017"/>
      <c r="E668" s="1018" t="s">
        <v>1936</v>
      </c>
      <c r="F668" s="1019" t="s">
        <v>16560</v>
      </c>
      <c r="G668" s="1019">
        <v>500</v>
      </c>
      <c r="H668" s="1019" t="s">
        <v>911</v>
      </c>
      <c r="I668" s="1020">
        <v>2</v>
      </c>
      <c r="J668" s="1023">
        <v>27</v>
      </c>
      <c r="K668" s="1021">
        <v>0</v>
      </c>
      <c r="L668" s="1022">
        <v>8582</v>
      </c>
      <c r="M668" s="1024">
        <v>8493</v>
      </c>
      <c r="N668" s="1023">
        <v>36</v>
      </c>
      <c r="O668" s="1021">
        <v>0</v>
      </c>
      <c r="P668" s="1022">
        <v>8672</v>
      </c>
      <c r="Q668" s="1024">
        <v>8629</v>
      </c>
      <c r="R668" s="1023">
        <v>28</v>
      </c>
      <c r="S668" s="1021">
        <v>0</v>
      </c>
      <c r="T668" s="1022">
        <v>8697</v>
      </c>
      <c r="U668" s="1024">
        <v>7993</v>
      </c>
      <c r="V668" s="1023">
        <v>55</v>
      </c>
      <c r="W668" s="1021">
        <v>0</v>
      </c>
      <c r="X668" s="1022">
        <v>8297</v>
      </c>
      <c r="Y668" s="1024">
        <v>8708</v>
      </c>
      <c r="Z668" s="1025">
        <v>3</v>
      </c>
      <c r="AA668" s="1025">
        <v>48.666666666666664</v>
      </c>
      <c r="AB668" s="1198">
        <v>1</v>
      </c>
      <c r="AC668" s="1025">
        <v>85.088750000000005</v>
      </c>
      <c r="AD668" s="1025">
        <v>6.083333333333333</v>
      </c>
      <c r="AE668" s="1025">
        <v>6.083333333333333</v>
      </c>
      <c r="AF668" s="1026" t="s">
        <v>213</v>
      </c>
      <c r="AG668" s="1026">
        <v>1</v>
      </c>
      <c r="AH668" s="1027" t="s">
        <v>16259</v>
      </c>
      <c r="AI668" s="1059" t="s">
        <v>655</v>
      </c>
      <c r="AJ668" s="1238" t="s">
        <v>16260</v>
      </c>
      <c r="AK668" s="1410" t="s">
        <v>748</v>
      </c>
      <c r="AL668" s="1059">
        <v>52</v>
      </c>
      <c r="AM668" s="1403">
        <v>46012</v>
      </c>
      <c r="AN668" s="1403">
        <v>46013</v>
      </c>
      <c r="AO668" s="1403">
        <v>46014</v>
      </c>
      <c r="AP668" s="1403">
        <v>46017</v>
      </c>
      <c r="AQ668" s="1403"/>
      <c r="AR668" s="1028"/>
      <c r="AS668" s="1019" t="s">
        <v>16625</v>
      </c>
      <c r="AT668" s="1019" t="s">
        <v>16628</v>
      </c>
      <c r="AU668" s="1019" t="s">
        <v>16627</v>
      </c>
      <c r="AV668" s="1019">
        <v>1.1027502</v>
      </c>
    </row>
    <row r="669" spans="1:48">
      <c r="A669" s="1030">
        <v>46039</v>
      </c>
      <c r="B669" s="1031" t="s">
        <v>214</v>
      </c>
      <c r="C669" s="1031" t="s">
        <v>16653</v>
      </c>
      <c r="D669" s="1032" t="s">
        <v>16644</v>
      </c>
      <c r="E669" s="1033" t="s">
        <v>1557</v>
      </c>
      <c r="F669" s="1034" t="s">
        <v>16594</v>
      </c>
      <c r="G669" s="1034">
        <v>630</v>
      </c>
      <c r="H669" s="1034" t="s">
        <v>843</v>
      </c>
      <c r="I669" s="1035">
        <v>2</v>
      </c>
      <c r="J669" s="1038">
        <v>19</v>
      </c>
      <c r="K669" s="1036">
        <v>0</v>
      </c>
      <c r="L669" s="1037">
        <v>8927</v>
      </c>
      <c r="M669" s="1039">
        <v>9281</v>
      </c>
      <c r="N669" s="1038">
        <v>18</v>
      </c>
      <c r="O669" s="1036">
        <v>0</v>
      </c>
      <c r="P669" s="1037">
        <v>9255</v>
      </c>
      <c r="Q669" s="1039">
        <v>9280</v>
      </c>
      <c r="R669" s="1038">
        <v>14</v>
      </c>
      <c r="S669" s="1036">
        <v>0</v>
      </c>
      <c r="T669" s="1037">
        <v>9189</v>
      </c>
      <c r="U669" s="1039">
        <v>9322</v>
      </c>
      <c r="V669" s="1038">
        <v>25</v>
      </c>
      <c r="W669" s="1036">
        <v>0</v>
      </c>
      <c r="X669" s="1037">
        <v>8947</v>
      </c>
      <c r="Y669" s="1039">
        <v>9042</v>
      </c>
      <c r="Z669" s="1040">
        <v>2.4827586206896552</v>
      </c>
      <c r="AA669" s="1040">
        <v>25.333333333333332</v>
      </c>
      <c r="AB669" s="1199">
        <v>1</v>
      </c>
      <c r="AC669" s="1040">
        <v>91.553749999999994</v>
      </c>
      <c r="AD669" s="1040">
        <v>3.1666666666666665</v>
      </c>
      <c r="AE669" s="1040">
        <v>3.1666666666666665</v>
      </c>
      <c r="AF669" s="1041" t="s">
        <v>213</v>
      </c>
      <c r="AG669" s="1041">
        <v>1</v>
      </c>
      <c r="AH669" s="1042" t="s">
        <v>16259</v>
      </c>
      <c r="AI669" s="1060" t="s">
        <v>655</v>
      </c>
      <c r="AJ669" s="1238" t="s">
        <v>16260</v>
      </c>
      <c r="AK669" s="1239" t="s">
        <v>748</v>
      </c>
      <c r="AL669" s="1060">
        <v>57</v>
      </c>
      <c r="AM669" s="1404">
        <v>46033</v>
      </c>
      <c r="AN669" s="1404"/>
      <c r="AO669" s="1404"/>
      <c r="AP669" s="1404"/>
      <c r="AQ669" s="1404"/>
      <c r="AR669" s="1044"/>
      <c r="AS669" s="1034" t="s">
        <v>16625</v>
      </c>
      <c r="AT669" s="1034" t="s">
        <v>16628</v>
      </c>
      <c r="AU669" s="1034" t="s">
        <v>16637</v>
      </c>
      <c r="AV669" s="1034">
        <v>0.99669074400000002</v>
      </c>
    </row>
    <row r="670" spans="1:48">
      <c r="A670" s="1030">
        <v>46039</v>
      </c>
      <c r="B670" s="1031" t="s">
        <v>215</v>
      </c>
      <c r="C670" s="1031" t="s">
        <v>16554</v>
      </c>
      <c r="D670" s="1032" t="s">
        <v>646</v>
      </c>
      <c r="E670" s="1033" t="s">
        <v>471</v>
      </c>
      <c r="F670" s="1034" t="s">
        <v>16555</v>
      </c>
      <c r="G670" s="1034">
        <v>700</v>
      </c>
      <c r="H670" s="1034" t="s">
        <v>1088</v>
      </c>
      <c r="I670" s="1035">
        <v>5</v>
      </c>
      <c r="J670" s="1038">
        <v>34</v>
      </c>
      <c r="K670" s="1036">
        <v>0</v>
      </c>
      <c r="L670" s="1037">
        <v>8262</v>
      </c>
      <c r="M670" s="1039">
        <v>9549</v>
      </c>
      <c r="N670" s="1038">
        <v>20</v>
      </c>
      <c r="O670" s="1036">
        <v>0</v>
      </c>
      <c r="P670" s="1037">
        <v>8292</v>
      </c>
      <c r="Q670" s="1039">
        <v>8324</v>
      </c>
      <c r="R670" s="1038">
        <v>22</v>
      </c>
      <c r="S670" s="1036">
        <v>0</v>
      </c>
      <c r="T670" s="1037">
        <v>8256</v>
      </c>
      <c r="U670" s="1039">
        <v>8588</v>
      </c>
      <c r="V670" s="1038">
        <v>34</v>
      </c>
      <c r="W670" s="1036">
        <v>0</v>
      </c>
      <c r="X670" s="1037">
        <v>8407</v>
      </c>
      <c r="Y670" s="1039">
        <v>8467</v>
      </c>
      <c r="Z670" s="1040">
        <v>3.2432432432432434</v>
      </c>
      <c r="AA670" s="1040">
        <v>18.333333333333332</v>
      </c>
      <c r="AB670" s="1199">
        <v>1</v>
      </c>
      <c r="AC670" s="1040">
        <v>85.181250000000006</v>
      </c>
      <c r="AD670" s="1040">
        <v>2.2916666666666665</v>
      </c>
      <c r="AE670" s="1040">
        <v>2.2916666666666665</v>
      </c>
      <c r="AF670" s="1041" t="s">
        <v>213</v>
      </c>
      <c r="AG670" s="1041">
        <v>0.5</v>
      </c>
      <c r="AH670" s="1042" t="s">
        <v>16259</v>
      </c>
      <c r="AI670" s="1060" t="s">
        <v>655</v>
      </c>
      <c r="AJ670" s="1238" t="s">
        <v>16260</v>
      </c>
      <c r="AK670" s="1239" t="s">
        <v>748</v>
      </c>
      <c r="AL670" s="1060">
        <v>53</v>
      </c>
      <c r="AM670" s="1404">
        <v>46015</v>
      </c>
      <c r="AN670" s="1404">
        <v>46016</v>
      </c>
      <c r="AO670" s="1404">
        <v>46017</v>
      </c>
      <c r="AP670" s="1404">
        <v>46018</v>
      </c>
      <c r="AQ670" s="1404"/>
      <c r="AR670" s="1044"/>
      <c r="AS670" s="1034" t="s">
        <v>16629</v>
      </c>
      <c r="AT670" s="1034" t="s">
        <v>16628</v>
      </c>
      <c r="AU670" s="1034" t="s">
        <v>16627</v>
      </c>
      <c r="AV670" s="1034">
        <v>1.5455286000000001</v>
      </c>
    </row>
    <row r="671" spans="1:48">
      <c r="A671" s="1030">
        <v>46039</v>
      </c>
      <c r="B671" s="1031" t="s">
        <v>216</v>
      </c>
      <c r="C671" s="1031" t="s">
        <v>16649</v>
      </c>
      <c r="D671" s="1032"/>
      <c r="E671" s="1033" t="s">
        <v>783</v>
      </c>
      <c r="F671" s="1034" t="s">
        <v>16588</v>
      </c>
      <c r="G671" s="1034">
        <v>525</v>
      </c>
      <c r="H671" s="1034" t="s">
        <v>480</v>
      </c>
      <c r="I671" s="1035">
        <v>4</v>
      </c>
      <c r="J671" s="1038">
        <v>46</v>
      </c>
      <c r="K671" s="1036">
        <v>0</v>
      </c>
      <c r="L671" s="1037">
        <v>8087</v>
      </c>
      <c r="M671" s="1039">
        <v>8585</v>
      </c>
      <c r="N671" s="1038">
        <v>12</v>
      </c>
      <c r="O671" s="1036">
        <v>0</v>
      </c>
      <c r="P671" s="1037">
        <v>9410</v>
      </c>
      <c r="Q671" s="1039">
        <v>9029</v>
      </c>
      <c r="R671" s="1038">
        <v>3</v>
      </c>
      <c r="S671" s="1036">
        <v>0</v>
      </c>
      <c r="T671" s="1037">
        <v>9403</v>
      </c>
      <c r="U671" s="1039">
        <v>9048</v>
      </c>
      <c r="V671" s="1038">
        <v>21</v>
      </c>
      <c r="W671" s="1036">
        <v>0</v>
      </c>
      <c r="X671" s="1037">
        <v>9302</v>
      </c>
      <c r="Y671" s="1039">
        <v>8793</v>
      </c>
      <c r="Z671" s="1040">
        <v>2.9690721649484537</v>
      </c>
      <c r="AA671" s="1040">
        <v>27.333333333333332</v>
      </c>
      <c r="AB671" s="1199">
        <v>1</v>
      </c>
      <c r="AC671" s="1040">
        <v>89.571250000000006</v>
      </c>
      <c r="AD671" s="1040">
        <v>3.4166666666666665</v>
      </c>
      <c r="AE671" s="1040">
        <v>3.4166666666666665</v>
      </c>
      <c r="AF671" s="1041" t="s">
        <v>213</v>
      </c>
      <c r="AG671" s="1041">
        <v>1</v>
      </c>
      <c r="AH671" s="1042" t="s">
        <v>16259</v>
      </c>
      <c r="AI671" s="1060" t="s">
        <v>655</v>
      </c>
      <c r="AJ671" s="1238" t="s">
        <v>16260</v>
      </c>
      <c r="AK671" s="1239" t="s">
        <v>748</v>
      </c>
      <c r="AL671" s="1060">
        <v>52</v>
      </c>
      <c r="AM671" s="1404">
        <v>46031</v>
      </c>
      <c r="AN671" s="1404">
        <v>46034</v>
      </c>
      <c r="AO671" s="1404">
        <v>46035</v>
      </c>
      <c r="AP671" s="1404">
        <v>46036</v>
      </c>
      <c r="AQ671" s="1404"/>
      <c r="AR671" s="1044"/>
      <c r="AS671" s="1034" t="s">
        <v>16625</v>
      </c>
      <c r="AT671" s="1034" t="s">
        <v>16628</v>
      </c>
      <c r="AU671" s="1034" t="s">
        <v>16630</v>
      </c>
      <c r="AV671" s="1034">
        <v>2.4377711400000002</v>
      </c>
    </row>
    <row r="672" spans="1:48">
      <c r="A672" s="1030">
        <v>46039</v>
      </c>
      <c r="B672" s="1031" t="s">
        <v>217</v>
      </c>
      <c r="C672" s="1031" t="s">
        <v>16643</v>
      </c>
      <c r="D672" s="1032" t="s">
        <v>16644</v>
      </c>
      <c r="E672" s="1033" t="s">
        <v>738</v>
      </c>
      <c r="F672" s="1034" t="s">
        <v>16535</v>
      </c>
      <c r="G672" s="1034">
        <v>650</v>
      </c>
      <c r="H672" s="1034" t="s">
        <v>630</v>
      </c>
      <c r="I672" s="1035">
        <v>4</v>
      </c>
      <c r="J672" s="1038">
        <v>26</v>
      </c>
      <c r="K672" s="1036">
        <v>0</v>
      </c>
      <c r="L672" s="1037">
        <v>5651</v>
      </c>
      <c r="M672" s="1039">
        <v>8706</v>
      </c>
      <c r="N672" s="1038">
        <v>30</v>
      </c>
      <c r="O672" s="1036">
        <v>0</v>
      </c>
      <c r="P672" s="1037">
        <v>5324</v>
      </c>
      <c r="Q672" s="1039">
        <v>8199</v>
      </c>
      <c r="R672" s="1038">
        <v>10</v>
      </c>
      <c r="S672" s="1036">
        <v>0</v>
      </c>
      <c r="T672" s="1037">
        <v>5349</v>
      </c>
      <c r="U672" s="1039">
        <v>8297</v>
      </c>
      <c r="V672" s="1038">
        <v>22</v>
      </c>
      <c r="W672" s="1036">
        <v>0</v>
      </c>
      <c r="X672" s="1037">
        <v>5140</v>
      </c>
      <c r="Y672" s="1039">
        <v>8207</v>
      </c>
      <c r="Z672" s="1040">
        <v>2.5263157894736841</v>
      </c>
      <c r="AA672" s="1040">
        <v>29.333333333333332</v>
      </c>
      <c r="AB672" s="1199">
        <v>1</v>
      </c>
      <c r="AC672" s="1040">
        <v>68.591250000000002</v>
      </c>
      <c r="AD672" s="1040">
        <v>3.6666666666666665</v>
      </c>
      <c r="AE672" s="1040">
        <v>3.6666666666666665</v>
      </c>
      <c r="AF672" s="1041" t="s">
        <v>213</v>
      </c>
      <c r="AG672" s="1041">
        <v>1</v>
      </c>
      <c r="AH672" s="1042" t="s">
        <v>16292</v>
      </c>
      <c r="AI672" s="1060" t="s">
        <v>15482</v>
      </c>
      <c r="AJ672" s="1060" t="s">
        <v>16267</v>
      </c>
      <c r="AK672" s="1200" t="s">
        <v>15469</v>
      </c>
      <c r="AL672" s="1060">
        <v>49</v>
      </c>
      <c r="AM672" s="1404">
        <v>46003</v>
      </c>
      <c r="AN672" s="1404">
        <v>46005</v>
      </c>
      <c r="AO672" s="1404">
        <v>46005</v>
      </c>
      <c r="AP672" s="1404"/>
      <c r="AQ672" s="1404"/>
      <c r="AR672" s="1044"/>
      <c r="AS672" s="1034" t="s">
        <v>16625</v>
      </c>
      <c r="AT672" s="1034" t="s">
        <v>16628</v>
      </c>
      <c r="AU672" s="1034" t="s">
        <v>16632</v>
      </c>
      <c r="AV672" s="1034">
        <v>1.5408338399999999</v>
      </c>
    </row>
    <row r="673" spans="1:48">
      <c r="A673" s="1030">
        <v>46039</v>
      </c>
      <c r="B673" s="1031" t="s">
        <v>218</v>
      </c>
      <c r="C673" s="1031" t="s">
        <v>16506</v>
      </c>
      <c r="D673" s="1032" t="s">
        <v>646</v>
      </c>
      <c r="E673" s="1033" t="s">
        <v>471</v>
      </c>
      <c r="F673" s="1034" t="s">
        <v>15867</v>
      </c>
      <c r="G673" s="1034">
        <v>700</v>
      </c>
      <c r="H673" s="1034" t="s">
        <v>812</v>
      </c>
      <c r="I673" s="1035">
        <v>5</v>
      </c>
      <c r="J673" s="1038">
        <v>30</v>
      </c>
      <c r="K673" s="1036">
        <v>2</v>
      </c>
      <c r="L673" s="1037">
        <v>8880</v>
      </c>
      <c r="M673" s="1039">
        <v>8585</v>
      </c>
      <c r="N673" s="1038">
        <v>52</v>
      </c>
      <c r="O673" s="1036">
        <v>0</v>
      </c>
      <c r="P673" s="1037">
        <v>7558</v>
      </c>
      <c r="Q673" s="1039">
        <v>8266</v>
      </c>
      <c r="R673" s="1038">
        <v>16</v>
      </c>
      <c r="S673" s="1036">
        <v>0</v>
      </c>
      <c r="T673" s="1037">
        <v>8232</v>
      </c>
      <c r="U673" s="1039">
        <v>8528</v>
      </c>
      <c r="V673" s="1038">
        <v>46</v>
      </c>
      <c r="W673" s="1036">
        <v>0</v>
      </c>
      <c r="X673" s="1037">
        <v>8875</v>
      </c>
      <c r="Y673" s="1039">
        <v>8446</v>
      </c>
      <c r="Z673" s="1040">
        <v>3.2432432432432434</v>
      </c>
      <c r="AA673" s="1040">
        <v>24</v>
      </c>
      <c r="AB673" s="1199">
        <v>0.99703525641025637</v>
      </c>
      <c r="AC673" s="1040">
        <v>84.212500000000006</v>
      </c>
      <c r="AD673" s="1040">
        <v>3</v>
      </c>
      <c r="AE673" s="1040">
        <v>2.9583333333333335</v>
      </c>
      <c r="AF673" s="1041" t="s">
        <v>213</v>
      </c>
      <c r="AG673" s="1041">
        <v>0.5</v>
      </c>
      <c r="AH673" s="1042" t="s">
        <v>16292</v>
      </c>
      <c r="AI673" s="1060" t="s">
        <v>15482</v>
      </c>
      <c r="AJ673" s="1060" t="s">
        <v>16267</v>
      </c>
      <c r="AK673" s="1200" t="s">
        <v>15469</v>
      </c>
      <c r="AL673" s="1060">
        <v>50</v>
      </c>
      <c r="AM673" s="1404">
        <v>46027</v>
      </c>
      <c r="AN673" s="1404">
        <v>46029</v>
      </c>
      <c r="AO673" s="1404">
        <v>46030</v>
      </c>
      <c r="AP673" s="1404"/>
      <c r="AQ673" s="1404"/>
      <c r="AR673" s="1044"/>
      <c r="AS673" s="1034" t="s">
        <v>16629</v>
      </c>
      <c r="AT673" s="1034" t="s">
        <v>16628</v>
      </c>
      <c r="AU673" s="1034" t="s">
        <v>16627</v>
      </c>
      <c r="AV673" s="1034">
        <v>1.5279516000000002</v>
      </c>
    </row>
    <row r="674" spans="1:48">
      <c r="A674" s="1030">
        <v>46039</v>
      </c>
      <c r="B674" s="1031" t="s">
        <v>219</v>
      </c>
      <c r="C674" s="1031" t="s">
        <v>16496</v>
      </c>
      <c r="D674" s="1032"/>
      <c r="E674" s="1033" t="s">
        <v>1877</v>
      </c>
      <c r="F674" s="1034" t="s">
        <v>16497</v>
      </c>
      <c r="G674" s="1034">
        <v>500</v>
      </c>
      <c r="H674" s="1034" t="s">
        <v>1237</v>
      </c>
      <c r="I674" s="1035">
        <v>3.7</v>
      </c>
      <c r="J674" s="1038">
        <v>14</v>
      </c>
      <c r="K674" s="1036">
        <v>0</v>
      </c>
      <c r="L674" s="1037">
        <v>8935</v>
      </c>
      <c r="M674" s="1039">
        <v>8620</v>
      </c>
      <c r="N674" s="1038">
        <v>15</v>
      </c>
      <c r="O674" s="1036">
        <v>0</v>
      </c>
      <c r="P674" s="1037">
        <v>8909</v>
      </c>
      <c r="Q674" s="1039">
        <v>8810</v>
      </c>
      <c r="R674" s="1038">
        <v>12</v>
      </c>
      <c r="S674" s="1036">
        <v>0</v>
      </c>
      <c r="T674" s="1037">
        <v>9027</v>
      </c>
      <c r="U674" s="1039">
        <v>8949</v>
      </c>
      <c r="V674" s="1038">
        <v>12</v>
      </c>
      <c r="W674" s="1036">
        <v>0</v>
      </c>
      <c r="X674" s="1037">
        <v>9047</v>
      </c>
      <c r="Y674" s="1039">
        <v>8874</v>
      </c>
      <c r="Z674" s="1040">
        <v>1.5982241953385128</v>
      </c>
      <c r="AA674" s="1040">
        <v>17.666666666666668</v>
      </c>
      <c r="AB674" s="1199">
        <v>1</v>
      </c>
      <c r="AC674" s="1040">
        <v>88.963750000000005</v>
      </c>
      <c r="AD674" s="1040">
        <v>2.2083333333333335</v>
      </c>
      <c r="AE674" s="1040">
        <v>2.2083333333333335</v>
      </c>
      <c r="AF674" s="1041" t="s">
        <v>213</v>
      </c>
      <c r="AG674" s="1041">
        <v>1</v>
      </c>
      <c r="AH674" s="1042" t="s">
        <v>16259</v>
      </c>
      <c r="AI674" s="1060" t="s">
        <v>655</v>
      </c>
      <c r="AJ674" s="1238" t="s">
        <v>16260</v>
      </c>
      <c r="AK674" s="1200" t="s">
        <v>748</v>
      </c>
      <c r="AL674" s="1060">
        <v>8</v>
      </c>
      <c r="AM674" s="1406">
        <v>45965</v>
      </c>
      <c r="AN674" s="1404">
        <v>45967</v>
      </c>
      <c r="AO674" s="1404">
        <v>45969</v>
      </c>
      <c r="AP674" s="1404"/>
      <c r="AQ674" s="1404"/>
      <c r="AR674" s="1044"/>
      <c r="AS674" s="1034" t="s">
        <v>16625</v>
      </c>
      <c r="AT674" s="1034" t="s">
        <v>16628</v>
      </c>
      <c r="AU674" s="1034" t="s">
        <v>16627</v>
      </c>
      <c r="AV674" s="1034">
        <v>1.1529701999999999</v>
      </c>
    </row>
    <row r="675" spans="1:48">
      <c r="A675" s="1030">
        <v>46039</v>
      </c>
      <c r="B675" s="1031" t="s">
        <v>220</v>
      </c>
      <c r="C675" s="1031" t="s">
        <v>16515</v>
      </c>
      <c r="D675" s="1032"/>
      <c r="E675" s="1033" t="s">
        <v>478</v>
      </c>
      <c r="F675" s="1034" t="s">
        <v>16544</v>
      </c>
      <c r="G675" s="1034">
        <v>650</v>
      </c>
      <c r="H675" s="1034" t="s">
        <v>959</v>
      </c>
      <c r="I675" s="1035">
        <v>5</v>
      </c>
      <c r="J675" s="1038">
        <v>25</v>
      </c>
      <c r="K675" s="1036">
        <v>2</v>
      </c>
      <c r="L675" s="1037">
        <v>8537</v>
      </c>
      <c r="M675" s="1039">
        <v>8956</v>
      </c>
      <c r="N675" s="1038">
        <v>8</v>
      </c>
      <c r="O675" s="1036">
        <v>1</v>
      </c>
      <c r="P675" s="1037">
        <v>8490</v>
      </c>
      <c r="Q675" s="1039">
        <v>9196</v>
      </c>
      <c r="R675" s="1038">
        <v>6</v>
      </c>
      <c r="S675" s="1036">
        <v>1</v>
      </c>
      <c r="T675" s="1037">
        <v>8537</v>
      </c>
      <c r="U675" s="1039">
        <v>9254</v>
      </c>
      <c r="V675" s="1038">
        <v>20</v>
      </c>
      <c r="W675" s="1036">
        <v>1</v>
      </c>
      <c r="X675" s="1037">
        <v>8482</v>
      </c>
      <c r="Y675" s="1039">
        <v>9259</v>
      </c>
      <c r="Z675" s="1040">
        <v>1.5157894736842106</v>
      </c>
      <c r="AA675" s="1040">
        <v>19.666666666666668</v>
      </c>
      <c r="AB675" s="1199">
        <v>0.98414129273504269</v>
      </c>
      <c r="AC675" s="1040">
        <v>88.388750000000002</v>
      </c>
      <c r="AD675" s="1040">
        <v>2.4583333333333335</v>
      </c>
      <c r="AE675" s="1040">
        <v>2.25</v>
      </c>
      <c r="AF675" s="1041" t="s">
        <v>213</v>
      </c>
      <c r="AG675" s="1041">
        <v>1</v>
      </c>
      <c r="AH675" s="1042" t="s">
        <v>16309</v>
      </c>
      <c r="AI675" s="1060" t="s">
        <v>16569</v>
      </c>
      <c r="AJ675" s="1060" t="s">
        <v>16263</v>
      </c>
      <c r="AK675" s="1239" t="s">
        <v>667</v>
      </c>
      <c r="AL675" s="1060">
        <v>54</v>
      </c>
      <c r="AM675" s="1404">
        <v>46010</v>
      </c>
      <c r="AN675" s="1404">
        <v>46011</v>
      </c>
      <c r="AO675" s="1404">
        <v>46012</v>
      </c>
      <c r="AP675" s="1404"/>
      <c r="AQ675" s="1404"/>
      <c r="AR675" s="1044"/>
      <c r="AS675" s="1034" t="s">
        <v>16625</v>
      </c>
      <c r="AT675" s="1034" t="s">
        <v>16628</v>
      </c>
      <c r="AU675" s="1034" t="s">
        <v>16627</v>
      </c>
      <c r="AV675" s="1034">
        <v>1.4891736600000001</v>
      </c>
    </row>
    <row r="676" spans="1:48">
      <c r="A676" s="1030">
        <v>46039</v>
      </c>
      <c r="B676" s="1031" t="s">
        <v>221</v>
      </c>
      <c r="C676" s="1031" t="s">
        <v>16658</v>
      </c>
      <c r="D676" s="1032" t="s">
        <v>16644</v>
      </c>
      <c r="E676" s="1033" t="s">
        <v>738</v>
      </c>
      <c r="F676" s="1034" t="s">
        <v>16535</v>
      </c>
      <c r="G676" s="1034">
        <v>650</v>
      </c>
      <c r="H676" s="1034" t="s">
        <v>834</v>
      </c>
      <c r="I676" s="1035">
        <v>4</v>
      </c>
      <c r="J676" s="1038">
        <v>19</v>
      </c>
      <c r="K676" s="1036">
        <v>2</v>
      </c>
      <c r="L676" s="1037"/>
      <c r="M676" s="1039">
        <v>7956</v>
      </c>
      <c r="N676" s="1038">
        <v>5</v>
      </c>
      <c r="O676" s="1036">
        <v>1</v>
      </c>
      <c r="P676" s="1037" t="s">
        <v>645</v>
      </c>
      <c r="Q676" s="1039">
        <v>6948</v>
      </c>
      <c r="R676" s="1038">
        <v>1</v>
      </c>
      <c r="S676" s="1036">
        <v>0</v>
      </c>
      <c r="T676" s="1037" t="s">
        <v>645</v>
      </c>
      <c r="U676" s="1039">
        <v>6915</v>
      </c>
      <c r="V676" s="1038">
        <v>5</v>
      </c>
      <c r="W676" s="1036">
        <v>2</v>
      </c>
      <c r="X676" s="1037" t="s">
        <v>645</v>
      </c>
      <c r="Y676" s="1039">
        <v>6267</v>
      </c>
      <c r="Z676" s="1040">
        <v>2.5852782764811488</v>
      </c>
      <c r="AA676" s="1040">
        <v>20</v>
      </c>
      <c r="AB676" s="1199">
        <v>0.9907017895299145</v>
      </c>
      <c r="AC676" s="1040">
        <v>70.215000000000003</v>
      </c>
      <c r="AD676" s="1040">
        <v>2.5</v>
      </c>
      <c r="AE676" s="1040">
        <v>2.0833333333333335</v>
      </c>
      <c r="AF676" s="1041" t="s">
        <v>213</v>
      </c>
      <c r="AG676" s="1041">
        <v>2</v>
      </c>
      <c r="AH676" s="1042" t="s">
        <v>16309</v>
      </c>
      <c r="AI676" s="1060" t="s">
        <v>16569</v>
      </c>
      <c r="AJ676" s="1238" t="s">
        <v>16263</v>
      </c>
      <c r="AK676" s="1239" t="s">
        <v>667</v>
      </c>
      <c r="AL676" s="1060">
        <v>49</v>
      </c>
      <c r="AM676" s="1404">
        <v>46003</v>
      </c>
      <c r="AN676" s="1404">
        <v>46005</v>
      </c>
      <c r="AO676" s="1404"/>
      <c r="AP676" s="1404"/>
      <c r="AQ676" s="1404"/>
      <c r="AR676" s="1044"/>
      <c r="AS676" s="1034" t="s">
        <v>16625</v>
      </c>
      <c r="AT676" s="1034" t="s">
        <v>16626</v>
      </c>
      <c r="AU676" s="1034" t="s">
        <v>16632</v>
      </c>
      <c r="AV676" s="1034">
        <v>0.78865487999999995</v>
      </c>
    </row>
    <row r="677" spans="1:48">
      <c r="A677" s="1030">
        <v>46039</v>
      </c>
      <c r="B677" s="1031" t="s">
        <v>222</v>
      </c>
      <c r="C677" s="1031" t="s">
        <v>16140</v>
      </c>
      <c r="D677" s="1032"/>
      <c r="E677" s="1033" t="s">
        <v>455</v>
      </c>
      <c r="F677" s="1034" t="s">
        <v>16101</v>
      </c>
      <c r="G677" s="1034">
        <v>800</v>
      </c>
      <c r="H677" s="1034" t="s">
        <v>876</v>
      </c>
      <c r="I677" s="1035">
        <v>5</v>
      </c>
      <c r="J677" s="1038">
        <v>30</v>
      </c>
      <c r="K677" s="1036">
        <v>2</v>
      </c>
      <c r="L677" s="1037">
        <v>9172</v>
      </c>
      <c r="M677" s="1039">
        <v>8866</v>
      </c>
      <c r="N677" s="1038">
        <v>10</v>
      </c>
      <c r="O677" s="1036">
        <v>1</v>
      </c>
      <c r="P677" s="1037">
        <v>9219</v>
      </c>
      <c r="Q677" s="1039">
        <v>8993</v>
      </c>
      <c r="R677" s="1038">
        <v>16</v>
      </c>
      <c r="S677" s="1036">
        <v>2</v>
      </c>
      <c r="T677" s="1037">
        <v>9332</v>
      </c>
      <c r="U677" s="1039">
        <v>8897</v>
      </c>
      <c r="V677" s="1038">
        <v>23</v>
      </c>
      <c r="W677" s="1036">
        <v>0</v>
      </c>
      <c r="X677" s="1037">
        <v>9392</v>
      </c>
      <c r="Y677" s="1039">
        <v>8768</v>
      </c>
      <c r="Z677" s="1040">
        <v>1.8701298701298701</v>
      </c>
      <c r="AA677" s="1040">
        <v>26.333333333333332</v>
      </c>
      <c r="AB677" s="1199">
        <v>0.9871461004273504</v>
      </c>
      <c r="AC677" s="1040">
        <v>90.798749999999998</v>
      </c>
      <c r="AD677" s="1040">
        <v>3.2916666666666665</v>
      </c>
      <c r="AE677" s="1040">
        <v>3.0833333333333335</v>
      </c>
      <c r="AF677" s="1041" t="s">
        <v>213</v>
      </c>
      <c r="AG677" s="1041">
        <v>1</v>
      </c>
      <c r="AH677" s="1042" t="s">
        <v>16309</v>
      </c>
      <c r="AI677" s="1060" t="s">
        <v>16569</v>
      </c>
      <c r="AJ677" s="1238" t="s">
        <v>16263</v>
      </c>
      <c r="AK677" s="1200" t="s">
        <v>667</v>
      </c>
      <c r="AL677" s="1060">
        <v>53</v>
      </c>
      <c r="AM677" s="1404">
        <v>45989</v>
      </c>
      <c r="AN677" s="1404">
        <v>45990</v>
      </c>
      <c r="AO677" s="1404">
        <v>45991</v>
      </c>
      <c r="AP677" s="1404"/>
      <c r="AQ677" s="1404"/>
      <c r="AR677" s="1044"/>
      <c r="AS677" s="1034" t="s">
        <v>16625</v>
      </c>
      <c r="AT677" s="1034" t="s">
        <v>16628</v>
      </c>
      <c r="AU677" s="1034" t="s">
        <v>16627</v>
      </c>
      <c r="AV677" s="1034">
        <v>1.8828028800000001</v>
      </c>
    </row>
    <row r="678" spans="1:48">
      <c r="A678" s="1030">
        <v>46039</v>
      </c>
      <c r="B678" s="1031" t="s">
        <v>223</v>
      </c>
      <c r="C678" s="1031" t="s">
        <v>16496</v>
      </c>
      <c r="D678" s="1032"/>
      <c r="E678" s="1033" t="s">
        <v>1877</v>
      </c>
      <c r="F678" s="1034" t="s">
        <v>16497</v>
      </c>
      <c r="G678" s="1034">
        <v>500</v>
      </c>
      <c r="H678" s="1034" t="s">
        <v>1237</v>
      </c>
      <c r="I678" s="1035">
        <v>3.7</v>
      </c>
      <c r="J678" s="1038">
        <v>15</v>
      </c>
      <c r="K678" s="1036">
        <v>0</v>
      </c>
      <c r="L678" s="1037">
        <v>8677</v>
      </c>
      <c r="M678" s="1039">
        <v>8599</v>
      </c>
      <c r="N678" s="1038">
        <v>13</v>
      </c>
      <c r="O678" s="1036">
        <v>0</v>
      </c>
      <c r="P678" s="1037">
        <v>8888</v>
      </c>
      <c r="Q678" s="1039">
        <v>8655</v>
      </c>
      <c r="R678" s="1038">
        <v>6</v>
      </c>
      <c r="S678" s="1036">
        <v>0</v>
      </c>
      <c r="T678" s="1037">
        <v>8907</v>
      </c>
      <c r="U678" s="1039">
        <v>8736</v>
      </c>
      <c r="V678" s="1038">
        <v>18</v>
      </c>
      <c r="W678" s="1036">
        <v>0</v>
      </c>
      <c r="X678" s="1037">
        <v>8712</v>
      </c>
      <c r="Y678" s="1039">
        <v>8580</v>
      </c>
      <c r="Z678" s="1040">
        <v>1.5982241953385128</v>
      </c>
      <c r="AA678" s="1040">
        <v>17.333333333333332</v>
      </c>
      <c r="AB678" s="1199">
        <v>1</v>
      </c>
      <c r="AC678" s="1040">
        <v>87.192499999999995</v>
      </c>
      <c r="AD678" s="1040">
        <v>2.1666666666666665</v>
      </c>
      <c r="AE678" s="1040">
        <v>2.1666666666666665</v>
      </c>
      <c r="AF678" s="1041" t="s">
        <v>213</v>
      </c>
      <c r="AG678" s="1041">
        <v>1</v>
      </c>
      <c r="AH678" s="1042" t="s">
        <v>16292</v>
      </c>
      <c r="AI678" s="1060" t="s">
        <v>15482</v>
      </c>
      <c r="AJ678" s="1060" t="s">
        <v>16267</v>
      </c>
      <c r="AK678" s="1200" t="s">
        <v>15469</v>
      </c>
      <c r="AL678" s="1060">
        <v>8</v>
      </c>
      <c r="AM678" s="1406">
        <v>45963</v>
      </c>
      <c r="AN678" s="1404">
        <v>45964</v>
      </c>
      <c r="AO678" s="1404">
        <v>45965</v>
      </c>
      <c r="AP678" s="1404"/>
      <c r="AQ678" s="1404"/>
      <c r="AR678" s="1044"/>
      <c r="AS678" s="1034" t="s">
        <v>16625</v>
      </c>
      <c r="AT678" s="1034" t="s">
        <v>16628</v>
      </c>
      <c r="AU678" s="1034" t="s">
        <v>16627</v>
      </c>
      <c r="AV678" s="1034">
        <v>1.1300147999999999</v>
      </c>
    </row>
    <row r="679" spans="1:48">
      <c r="A679" s="1030">
        <v>46039</v>
      </c>
      <c r="B679" s="1031" t="s">
        <v>224</v>
      </c>
      <c r="C679" s="1031" t="s">
        <v>16511</v>
      </c>
      <c r="D679" s="1032" t="s">
        <v>646</v>
      </c>
      <c r="E679" s="1033" t="s">
        <v>471</v>
      </c>
      <c r="F679" s="1034" t="s">
        <v>15867</v>
      </c>
      <c r="G679" s="1034">
        <v>700</v>
      </c>
      <c r="H679" s="1034" t="s">
        <v>879</v>
      </c>
      <c r="I679" s="1035">
        <v>5</v>
      </c>
      <c r="J679" s="1038">
        <v>60</v>
      </c>
      <c r="K679" s="1036">
        <v>0</v>
      </c>
      <c r="L679" s="1037">
        <v>8165</v>
      </c>
      <c r="M679" s="1039">
        <v>8208</v>
      </c>
      <c r="N679" s="1038">
        <v>26</v>
      </c>
      <c r="O679" s="1036">
        <v>0</v>
      </c>
      <c r="P679" s="1037">
        <v>8502</v>
      </c>
      <c r="Q679" s="1039">
        <v>8806</v>
      </c>
      <c r="R679" s="1038">
        <v>18</v>
      </c>
      <c r="S679" s="1036">
        <v>0</v>
      </c>
      <c r="T679" s="1037">
        <v>8457</v>
      </c>
      <c r="U679" s="1039">
        <v>8866</v>
      </c>
      <c r="V679" s="1038">
        <v>46</v>
      </c>
      <c r="W679" s="1036">
        <v>0</v>
      </c>
      <c r="X679" s="1037">
        <v>8333</v>
      </c>
      <c r="Y679" s="1039">
        <v>8377</v>
      </c>
      <c r="Z679" s="1040">
        <v>3.2727272727272729</v>
      </c>
      <c r="AA679" s="1040">
        <v>25</v>
      </c>
      <c r="AB679" s="1199">
        <v>1</v>
      </c>
      <c r="AC679" s="1040">
        <v>84.642499999999998</v>
      </c>
      <c r="AD679" s="1040">
        <v>3.125</v>
      </c>
      <c r="AE679" s="1040">
        <v>3.125</v>
      </c>
      <c r="AF679" s="1041" t="s">
        <v>213</v>
      </c>
      <c r="AG679" s="1041">
        <v>0.5</v>
      </c>
      <c r="AH679" s="1042" t="s">
        <v>16292</v>
      </c>
      <c r="AI679" s="1060" t="s">
        <v>15482</v>
      </c>
      <c r="AJ679" s="1060" t="s">
        <v>16267</v>
      </c>
      <c r="AK679" s="1200" t="s">
        <v>15469</v>
      </c>
      <c r="AL679" s="1060">
        <v>50</v>
      </c>
      <c r="AM679" s="1404">
        <v>46021</v>
      </c>
      <c r="AN679" s="1404">
        <v>46022</v>
      </c>
      <c r="AO679" s="1404">
        <v>46029</v>
      </c>
      <c r="AP679" s="1404">
        <v>46030</v>
      </c>
      <c r="AQ679" s="1404">
        <v>46031</v>
      </c>
      <c r="AR679" s="1044"/>
      <c r="AS679" s="1034" t="s">
        <v>16629</v>
      </c>
      <c r="AT679" s="1034" t="s">
        <v>16628</v>
      </c>
      <c r="AU679" s="1034" t="s">
        <v>16627</v>
      </c>
      <c r="AV679" s="1034">
        <v>1.5357535200000003</v>
      </c>
    </row>
    <row r="680" spans="1:48">
      <c r="A680" s="1030">
        <v>46039</v>
      </c>
      <c r="B680" s="1031" t="s">
        <v>225</v>
      </c>
      <c r="C680" s="1031" t="s">
        <v>16645</v>
      </c>
      <c r="D680" s="1032"/>
      <c r="E680" s="1033" t="s">
        <v>210</v>
      </c>
      <c r="F680" s="1034" t="s">
        <v>16492</v>
      </c>
      <c r="G680" s="1034">
        <v>650</v>
      </c>
      <c r="H680" s="1034" t="s">
        <v>629</v>
      </c>
      <c r="I680" s="1035">
        <v>5</v>
      </c>
      <c r="J680" s="1038">
        <v>9</v>
      </c>
      <c r="K680" s="1036">
        <v>1</v>
      </c>
      <c r="L680" s="1037">
        <v>9000</v>
      </c>
      <c r="M680" s="1039"/>
      <c r="N680" s="1038">
        <v>6</v>
      </c>
      <c r="O680" s="1036">
        <v>0</v>
      </c>
      <c r="P680" s="1037">
        <v>9071</v>
      </c>
      <c r="Q680" s="1039"/>
      <c r="R680" s="1038">
        <v>7</v>
      </c>
      <c r="S680" s="1036">
        <v>1</v>
      </c>
      <c r="T680" s="1037">
        <v>9070</v>
      </c>
      <c r="U680" s="1039"/>
      <c r="V680" s="1038">
        <v>15</v>
      </c>
      <c r="W680" s="1036">
        <v>1</v>
      </c>
      <c r="X680" s="1037">
        <v>8863</v>
      </c>
      <c r="Y680" s="1039"/>
      <c r="Z680" s="1040">
        <v>3.0638297872340425</v>
      </c>
      <c r="AA680" s="1040">
        <v>24.666666666666668</v>
      </c>
      <c r="AB680" s="1199">
        <v>0.99529246794871795</v>
      </c>
      <c r="AC680" s="1040">
        <v>90.01</v>
      </c>
      <c r="AD680" s="1040">
        <v>3.0833333333333335</v>
      </c>
      <c r="AE680" s="1040">
        <v>2.8333333333333335</v>
      </c>
      <c r="AF680" s="1041" t="s">
        <v>213</v>
      </c>
      <c r="AG680" s="1041">
        <v>2</v>
      </c>
      <c r="AH680" s="1042" t="s">
        <v>16273</v>
      </c>
      <c r="AI680" s="1060" t="s">
        <v>650</v>
      </c>
      <c r="AJ680" s="1060" t="s">
        <v>16297</v>
      </c>
      <c r="AK680" s="1200" t="s">
        <v>845</v>
      </c>
      <c r="AL680" s="1060">
        <v>50</v>
      </c>
      <c r="AM680" s="1404">
        <v>46027</v>
      </c>
      <c r="AN680" s="1404">
        <v>46028</v>
      </c>
      <c r="AO680" s="1404"/>
      <c r="AP680" s="1404"/>
      <c r="AQ680" s="1404"/>
      <c r="AR680" s="1044"/>
      <c r="AS680" s="1034" t="s">
        <v>16625</v>
      </c>
      <c r="AT680" s="1034" t="s">
        <v>16626</v>
      </c>
      <c r="AU680" s="1034" t="s">
        <v>16630</v>
      </c>
      <c r="AV680" s="1034">
        <v>1.51648848</v>
      </c>
    </row>
    <row r="681" spans="1:48">
      <c r="A681" s="1030">
        <v>46039</v>
      </c>
      <c r="B681" s="1031" t="s">
        <v>225</v>
      </c>
      <c r="C681" s="1031" t="s">
        <v>16646</v>
      </c>
      <c r="D681" s="1032"/>
      <c r="E681" s="1033" t="s">
        <v>210</v>
      </c>
      <c r="F681" s="1034" t="s">
        <v>16492</v>
      </c>
      <c r="G681" s="1034">
        <v>670</v>
      </c>
      <c r="H681" s="1034" t="s">
        <v>16586</v>
      </c>
      <c r="I681" s="1035">
        <v>5</v>
      </c>
      <c r="J681" s="1038">
        <v>9</v>
      </c>
      <c r="K681" s="1036">
        <v>1</v>
      </c>
      <c r="L681" s="1037"/>
      <c r="M681" s="1039">
        <v>9210</v>
      </c>
      <c r="N681" s="1038">
        <v>6</v>
      </c>
      <c r="O681" s="1036">
        <v>1</v>
      </c>
      <c r="P681" s="1037"/>
      <c r="Q681" s="1039">
        <v>9240</v>
      </c>
      <c r="R681" s="1038">
        <v>0</v>
      </c>
      <c r="S681" s="1036">
        <v>0</v>
      </c>
      <c r="T681" s="1037"/>
      <c r="U681" s="1039">
        <v>9254</v>
      </c>
      <c r="V681" s="1038">
        <v>12</v>
      </c>
      <c r="W681" s="1036">
        <v>0</v>
      </c>
      <c r="X681" s="1037"/>
      <c r="Y681" s="1039">
        <v>9164</v>
      </c>
      <c r="Z681" s="1040">
        <v>3.1236442516268981</v>
      </c>
      <c r="AA681" s="1040">
        <v>18</v>
      </c>
      <c r="AB681" s="1199">
        <v>0.99692174145299151</v>
      </c>
      <c r="AC681" s="1040">
        <v>92.17</v>
      </c>
      <c r="AD681" s="1040">
        <v>2.25</v>
      </c>
      <c r="AE681" s="1040">
        <v>2.0833333333333335</v>
      </c>
      <c r="AF681" s="1041" t="s">
        <v>213</v>
      </c>
      <c r="AG681" s="1041">
        <v>2</v>
      </c>
      <c r="AH681" s="1042" t="s">
        <v>16273</v>
      </c>
      <c r="AI681" s="1060" t="s">
        <v>650</v>
      </c>
      <c r="AJ681" s="1060" t="s">
        <v>16297</v>
      </c>
      <c r="AK681" s="1200" t="s">
        <v>845</v>
      </c>
      <c r="AL681" s="1060">
        <v>50</v>
      </c>
      <c r="AM681" s="1404">
        <v>46027</v>
      </c>
      <c r="AN681" s="1404">
        <v>46028</v>
      </c>
      <c r="AO681" s="1404"/>
      <c r="AP681" s="1404"/>
      <c r="AQ681" s="1404"/>
      <c r="AR681" s="1044"/>
      <c r="AS681" s="1034" t="s">
        <v>16625</v>
      </c>
      <c r="AT681" s="1034" t="s">
        <v>16626</v>
      </c>
      <c r="AU681" s="1034" t="s">
        <v>16630</v>
      </c>
      <c r="AV681" s="1034">
        <v>1.6006610880000001</v>
      </c>
    </row>
    <row r="682" spans="1:48">
      <c r="A682" s="1030">
        <v>46039</v>
      </c>
      <c r="B682" s="1031" t="s">
        <v>226</v>
      </c>
      <c r="C682" s="1031" t="s">
        <v>16591</v>
      </c>
      <c r="D682" s="1032" t="s">
        <v>16644</v>
      </c>
      <c r="E682" s="1033" t="s">
        <v>738</v>
      </c>
      <c r="F682" s="1034" t="s">
        <v>16535</v>
      </c>
      <c r="G682" s="1034">
        <v>650</v>
      </c>
      <c r="H682" s="1034" t="s">
        <v>977</v>
      </c>
      <c r="I682" s="1035">
        <v>4</v>
      </c>
      <c r="J682" s="1038">
        <v>26</v>
      </c>
      <c r="K682" s="1036">
        <v>2</v>
      </c>
      <c r="L682" s="1037">
        <v>9102</v>
      </c>
      <c r="M682" s="1039">
        <v>9101</v>
      </c>
      <c r="N682" s="1038">
        <v>8</v>
      </c>
      <c r="O682" s="1036">
        <v>1</v>
      </c>
      <c r="P682" s="1037">
        <v>9040</v>
      </c>
      <c r="Q682" s="1039">
        <v>9380</v>
      </c>
      <c r="R682" s="1038">
        <v>10</v>
      </c>
      <c r="S682" s="1036">
        <v>0</v>
      </c>
      <c r="T682" s="1037">
        <v>9068</v>
      </c>
      <c r="U682" s="1039">
        <v>9373</v>
      </c>
      <c r="V682" s="1038"/>
      <c r="W682" s="1036"/>
      <c r="X682" s="1037" t="s">
        <v>16295</v>
      </c>
      <c r="Y682" s="1039" t="s">
        <v>16269</v>
      </c>
      <c r="Z682" s="1040">
        <v>2.5263157894736841</v>
      </c>
      <c r="AA682" s="1040">
        <v>14.666666666666666</v>
      </c>
      <c r="AB682" s="1199">
        <v>0.99429086538461542</v>
      </c>
      <c r="AC682" s="1040">
        <v>91.773333333333341</v>
      </c>
      <c r="AD682" s="1040">
        <v>1.8333333333333333</v>
      </c>
      <c r="AE682" s="1040">
        <v>1.7083333333333333</v>
      </c>
      <c r="AF682" s="1041" t="s">
        <v>213</v>
      </c>
      <c r="AG682" s="1041">
        <v>1</v>
      </c>
      <c r="AH682" s="1042" t="s">
        <v>16273</v>
      </c>
      <c r="AI682" s="1060" t="s">
        <v>650</v>
      </c>
      <c r="AJ682" s="1060" t="s">
        <v>16297</v>
      </c>
      <c r="AK682" s="1200" t="s">
        <v>845</v>
      </c>
      <c r="AL682" s="1060">
        <v>49</v>
      </c>
      <c r="AM682" s="1404">
        <v>46005</v>
      </c>
      <c r="AN682" s="1404">
        <v>46006</v>
      </c>
      <c r="AO682" s="1404">
        <v>46007</v>
      </c>
      <c r="AP682" s="1404">
        <v>46008</v>
      </c>
      <c r="AQ682" s="1404"/>
      <c r="AR682" s="1044"/>
      <c r="AS682" s="1034" t="s">
        <v>16625</v>
      </c>
      <c r="AT682" s="1034" t="s">
        <v>16628</v>
      </c>
      <c r="AU682" s="1034" t="s">
        <v>16632</v>
      </c>
      <c r="AV682" s="1034">
        <v>2.0615961600000001</v>
      </c>
    </row>
    <row r="683" spans="1:48">
      <c r="A683" s="1030">
        <v>46039</v>
      </c>
      <c r="B683" s="1031" t="s">
        <v>227</v>
      </c>
      <c r="C683" s="1031" t="s">
        <v>16648</v>
      </c>
      <c r="D683" s="1032"/>
      <c r="E683" s="1033" t="s">
        <v>299</v>
      </c>
      <c r="F683" s="1034" t="s">
        <v>16581</v>
      </c>
      <c r="G683" s="1034">
        <v>700</v>
      </c>
      <c r="H683" s="1034" t="s">
        <v>16053</v>
      </c>
      <c r="I683" s="1035">
        <v>5</v>
      </c>
      <c r="J683" s="1038">
        <v>35</v>
      </c>
      <c r="K683" s="1036">
        <v>1</v>
      </c>
      <c r="L683" s="1037">
        <v>8560</v>
      </c>
      <c r="M683" s="1039">
        <v>8808</v>
      </c>
      <c r="N683" s="1038">
        <v>20</v>
      </c>
      <c r="O683" s="1036">
        <v>0</v>
      </c>
      <c r="P683" s="1037">
        <v>8633</v>
      </c>
      <c r="Q683" s="1039">
        <v>8978</v>
      </c>
      <c r="R683" s="1038">
        <v>9</v>
      </c>
      <c r="S683" s="1036">
        <v>0</v>
      </c>
      <c r="T683" s="1037">
        <v>8751</v>
      </c>
      <c r="U683" s="1039">
        <v>9008</v>
      </c>
      <c r="V683" s="1038">
        <v>15</v>
      </c>
      <c r="W683" s="1036">
        <v>1</v>
      </c>
      <c r="X683" s="1037">
        <v>8681</v>
      </c>
      <c r="Y683" s="1039">
        <v>9025</v>
      </c>
      <c r="Z683" s="1040">
        <v>2.2187981510015407</v>
      </c>
      <c r="AA683" s="1040">
        <v>26.333333333333332</v>
      </c>
      <c r="AB683" s="1199">
        <v>0.99566639957264957</v>
      </c>
      <c r="AC683" s="1040">
        <v>88.055000000000007</v>
      </c>
      <c r="AD683" s="1040">
        <v>3.2916666666666665</v>
      </c>
      <c r="AE683" s="1040">
        <v>3.2083333333333335</v>
      </c>
      <c r="AF683" s="1041" t="s">
        <v>213</v>
      </c>
      <c r="AG683" s="1041">
        <v>1</v>
      </c>
      <c r="AH683" s="1042" t="s">
        <v>16309</v>
      </c>
      <c r="AI683" s="1060" t="s">
        <v>16569</v>
      </c>
      <c r="AJ683" s="1238" t="s">
        <v>16263</v>
      </c>
      <c r="AK683" s="1200" t="s">
        <v>667</v>
      </c>
      <c r="AL683" s="1060">
        <v>50</v>
      </c>
      <c r="AM683" s="1404">
        <v>46019</v>
      </c>
      <c r="AN683" s="1404">
        <v>46020</v>
      </c>
      <c r="AO683" s="1404"/>
      <c r="AP683" s="1404"/>
      <c r="AQ683" s="1404"/>
      <c r="AR683" s="1044"/>
      <c r="AS683" s="1034" t="s">
        <v>16625</v>
      </c>
      <c r="AT683" s="1034" t="s">
        <v>16628</v>
      </c>
      <c r="AU683" s="1034" t="s">
        <v>16632</v>
      </c>
      <c r="AV683" s="1034">
        <v>2.1302265600000005</v>
      </c>
    </row>
    <row r="684" spans="1:48">
      <c r="A684" s="1030">
        <v>46039</v>
      </c>
      <c r="B684" s="1031" t="s">
        <v>228</v>
      </c>
      <c r="C684" s="1031" t="s">
        <v>16577</v>
      </c>
      <c r="D684" s="1032"/>
      <c r="E684" s="1033" t="s">
        <v>1877</v>
      </c>
      <c r="F684" s="1034" t="s">
        <v>16497</v>
      </c>
      <c r="G684" s="1034">
        <v>500</v>
      </c>
      <c r="H684" s="1034" t="s">
        <v>634</v>
      </c>
      <c r="I684" s="1035">
        <v>3.7</v>
      </c>
      <c r="J684" s="1038">
        <v>15</v>
      </c>
      <c r="K684" s="1036">
        <v>7</v>
      </c>
      <c r="L684" s="1037">
        <v>8832</v>
      </c>
      <c r="M684" s="1039">
        <v>8818</v>
      </c>
      <c r="N684" s="1038">
        <v>8</v>
      </c>
      <c r="O684" s="1036">
        <v>6</v>
      </c>
      <c r="P684" s="1037">
        <v>8607</v>
      </c>
      <c r="Q684" s="1039">
        <v>8922</v>
      </c>
      <c r="R684" s="1038">
        <v>7</v>
      </c>
      <c r="S684" s="1036">
        <v>0</v>
      </c>
      <c r="T684" s="1037">
        <v>8653</v>
      </c>
      <c r="U684" s="1039">
        <v>8932</v>
      </c>
      <c r="V684" s="1038">
        <v>12</v>
      </c>
      <c r="W684" s="1036">
        <v>0</v>
      </c>
      <c r="X684" s="1037">
        <v>8742</v>
      </c>
      <c r="Y684" s="1039">
        <v>8961</v>
      </c>
      <c r="Z684" s="1040">
        <v>1.6089385474860336</v>
      </c>
      <c r="AA684" s="1040">
        <v>14</v>
      </c>
      <c r="AB684" s="1199">
        <v>0.96115451388888884</v>
      </c>
      <c r="AC684" s="1040">
        <v>88.083749999999995</v>
      </c>
      <c r="AD684" s="1040">
        <v>1.75</v>
      </c>
      <c r="AE684" s="1040">
        <v>1.2083333333333333</v>
      </c>
      <c r="AF684" s="1041" t="s">
        <v>213</v>
      </c>
      <c r="AG684" s="1041">
        <v>1</v>
      </c>
      <c r="AH684" s="1042" t="s">
        <v>16309</v>
      </c>
      <c r="AI684" s="1060" t="s">
        <v>16569</v>
      </c>
      <c r="AJ684" s="1238" t="s">
        <v>16263</v>
      </c>
      <c r="AK684" s="1200" t="s">
        <v>667</v>
      </c>
      <c r="AL684" s="1203">
        <v>8</v>
      </c>
      <c r="AM684" s="1404">
        <v>45961</v>
      </c>
      <c r="AN684" s="1404">
        <v>45964</v>
      </c>
      <c r="AO684" s="1404">
        <v>45965</v>
      </c>
      <c r="AP684" s="1404">
        <v>45966</v>
      </c>
      <c r="AQ684" s="1404">
        <v>45968</v>
      </c>
      <c r="AR684" s="1044"/>
      <c r="AS684" s="1034" t="s">
        <v>16625</v>
      </c>
      <c r="AT684" s="1034" t="s">
        <v>16628</v>
      </c>
      <c r="AU684" s="1034" t="s">
        <v>16627</v>
      </c>
      <c r="AV684" s="1034">
        <v>1.1415654000000002</v>
      </c>
    </row>
    <row r="685" spans="1:48">
      <c r="A685" s="1030">
        <v>46039</v>
      </c>
      <c r="B685" s="1031" t="s">
        <v>229</v>
      </c>
      <c r="C685" s="1031" t="s">
        <v>16571</v>
      </c>
      <c r="D685" s="1032"/>
      <c r="E685" s="1033" t="s">
        <v>829</v>
      </c>
      <c r="F685" s="1034" t="s">
        <v>16573</v>
      </c>
      <c r="G685" s="1034">
        <v>670</v>
      </c>
      <c r="H685" s="1034" t="s">
        <v>699</v>
      </c>
      <c r="I685" s="1035">
        <v>5</v>
      </c>
      <c r="J685" s="1038">
        <v>18</v>
      </c>
      <c r="K685" s="1036">
        <v>0</v>
      </c>
      <c r="L685" s="1037">
        <v>8758</v>
      </c>
      <c r="M685" s="1039">
        <v>9714</v>
      </c>
      <c r="N685" s="1038">
        <v>6</v>
      </c>
      <c r="O685" s="1036">
        <v>0</v>
      </c>
      <c r="P685" s="1037">
        <v>8956</v>
      </c>
      <c r="Q685" s="1039">
        <v>9589</v>
      </c>
      <c r="R685" s="1038">
        <v>8</v>
      </c>
      <c r="S685" s="1036">
        <v>0</v>
      </c>
      <c r="T685" s="1037">
        <v>8996</v>
      </c>
      <c r="U685" s="1039">
        <v>9609</v>
      </c>
      <c r="V685" s="1038">
        <v>8</v>
      </c>
      <c r="W685" s="1036">
        <v>0</v>
      </c>
      <c r="X685" s="1037">
        <v>8748</v>
      </c>
      <c r="Y685" s="1039">
        <v>9456</v>
      </c>
      <c r="Z685" s="1040">
        <v>3.1236442516268981</v>
      </c>
      <c r="AA685" s="1040">
        <v>13.333333333333334</v>
      </c>
      <c r="AB685" s="1199">
        <v>1</v>
      </c>
      <c r="AC685" s="1040">
        <v>92.282499999999999</v>
      </c>
      <c r="AD685" s="1040">
        <v>1.6666666666666667</v>
      </c>
      <c r="AE685" s="1040">
        <v>1.6666666666666667</v>
      </c>
      <c r="AF685" s="1041" t="s">
        <v>213</v>
      </c>
      <c r="AG685" s="1041">
        <v>1</v>
      </c>
      <c r="AH685" s="1042" t="s">
        <v>16292</v>
      </c>
      <c r="AI685" s="1060" t="s">
        <v>15482</v>
      </c>
      <c r="AJ685" s="1238" t="s">
        <v>16267</v>
      </c>
      <c r="AK685" s="1200" t="s">
        <v>15469</v>
      </c>
      <c r="AL685" s="1060">
        <v>51</v>
      </c>
      <c r="AM685" s="1404">
        <v>46025</v>
      </c>
      <c r="AN685" s="1404">
        <v>46026</v>
      </c>
      <c r="AO685" s="1404">
        <v>46027</v>
      </c>
      <c r="AP685" s="1404"/>
      <c r="AQ685" s="1404"/>
      <c r="AR685" s="1044"/>
      <c r="AS685" s="1034" t="s">
        <v>16625</v>
      </c>
      <c r="AT685" s="1034" t="s">
        <v>16628</v>
      </c>
      <c r="AU685" s="1034" t="s">
        <v>16630</v>
      </c>
      <c r="AV685" s="1034">
        <v>3.2052296159999996</v>
      </c>
    </row>
    <row r="686" spans="1:48">
      <c r="A686" s="1030">
        <v>46039</v>
      </c>
      <c r="B686" s="1031" t="s">
        <v>230</v>
      </c>
      <c r="C686" s="1031" t="s">
        <v>645</v>
      </c>
      <c r="D686" s="1032"/>
      <c r="E686" s="1033" t="s">
        <v>420</v>
      </c>
      <c r="F686" s="1034" t="s">
        <v>420</v>
      </c>
      <c r="G686" s="1034" t="s">
        <v>420</v>
      </c>
      <c r="H686" s="1034" t="s">
        <v>420</v>
      </c>
      <c r="I686" s="1035" t="s">
        <v>420</v>
      </c>
      <c r="J686" s="1038"/>
      <c r="K686" s="1036"/>
      <c r="L686" s="1037" t="s">
        <v>645</v>
      </c>
      <c r="M686" s="1039"/>
      <c r="N686" s="1038"/>
      <c r="O686" s="1036"/>
      <c r="P686" s="1037" t="s">
        <v>645</v>
      </c>
      <c r="Q686" s="1039"/>
      <c r="R686" s="1038"/>
      <c r="S686" s="1036"/>
      <c r="T686" s="1037" t="s">
        <v>645</v>
      </c>
      <c r="U686" s="1039"/>
      <c r="V686" s="1038"/>
      <c r="W686" s="1036"/>
      <c r="X686" s="1037" t="s">
        <v>645</v>
      </c>
      <c r="Y686" s="1039"/>
      <c r="Z686" s="1040" t="s">
        <v>420</v>
      </c>
      <c r="AA686" s="1040" t="s">
        <v>645</v>
      </c>
      <c r="AB686" s="1199" t="s">
        <v>420</v>
      </c>
      <c r="AC686" s="1040" t="s">
        <v>420</v>
      </c>
      <c r="AD686" s="1040" t="s">
        <v>420</v>
      </c>
      <c r="AE686" s="1040" t="s">
        <v>420</v>
      </c>
      <c r="AF686" s="1041" t="s">
        <v>213</v>
      </c>
      <c r="AG686" s="1041">
        <v>0.5</v>
      </c>
      <c r="AH686" s="1042" t="s">
        <v>16292</v>
      </c>
      <c r="AI686" s="1060" t="s">
        <v>15482</v>
      </c>
      <c r="AJ686" s="1060" t="s">
        <v>16267</v>
      </c>
      <c r="AK686" s="1200" t="s">
        <v>15469</v>
      </c>
      <c r="AL686" s="1060"/>
      <c r="AM686" s="1404"/>
      <c r="AN686" s="1404"/>
      <c r="AO686" s="1404"/>
      <c r="AP686" s="1404"/>
      <c r="AQ686" s="1404"/>
      <c r="AR686" s="1044"/>
      <c r="AS686" s="1034" t="s">
        <v>16625</v>
      </c>
      <c r="AT686" s="1034" t="s">
        <v>420</v>
      </c>
      <c r="AU686" s="1034" t="s">
        <v>420</v>
      </c>
      <c r="AV686" s="1034" t="s">
        <v>420</v>
      </c>
    </row>
    <row r="687" spans="1:48">
      <c r="A687" s="1030">
        <v>46039</v>
      </c>
      <c r="B687" s="1031" t="s">
        <v>231</v>
      </c>
      <c r="C687" s="1031" t="s">
        <v>16642</v>
      </c>
      <c r="D687" s="1032" t="s">
        <v>16291</v>
      </c>
      <c r="E687" s="1033" t="s">
        <v>473</v>
      </c>
      <c r="F687" s="1034" t="s">
        <v>16538</v>
      </c>
      <c r="G687" s="1034">
        <v>600</v>
      </c>
      <c r="H687" s="1034" t="s">
        <v>16152</v>
      </c>
      <c r="I687" s="1035">
        <v>5.5</v>
      </c>
      <c r="J687" s="1038">
        <v>9</v>
      </c>
      <c r="K687" s="1036">
        <v>1</v>
      </c>
      <c r="L687" s="1037">
        <v>5570</v>
      </c>
      <c r="M687" s="1039"/>
      <c r="N687" s="1038">
        <v>22</v>
      </c>
      <c r="O687" s="1036">
        <v>3</v>
      </c>
      <c r="P687" s="1037">
        <v>5430</v>
      </c>
      <c r="Q687" s="1039"/>
      <c r="R687" s="1038">
        <v>11</v>
      </c>
      <c r="S687" s="1036">
        <v>0</v>
      </c>
      <c r="T687" s="1037">
        <v>5660</v>
      </c>
      <c r="U687" s="1039"/>
      <c r="V687" s="1038">
        <v>15</v>
      </c>
      <c r="W687" s="1036">
        <v>4</v>
      </c>
      <c r="X687" s="1037">
        <v>5680</v>
      </c>
      <c r="Y687" s="1039"/>
      <c r="Z687" s="1040">
        <v>5.070422535211268</v>
      </c>
      <c r="AA687" s="1040">
        <v>19</v>
      </c>
      <c r="AB687" s="1199">
        <v>0.99241452991452994</v>
      </c>
      <c r="AC687" s="1040">
        <v>55.85</v>
      </c>
      <c r="AD687" s="1040">
        <v>2.375</v>
      </c>
      <c r="AE687" s="1040">
        <v>2.0416666666666665</v>
      </c>
      <c r="AF687" s="1041" t="s">
        <v>232</v>
      </c>
      <c r="AG687" s="1041">
        <v>1</v>
      </c>
      <c r="AH687" s="1042" t="s">
        <v>16273</v>
      </c>
      <c r="AI687" s="1060" t="s">
        <v>650</v>
      </c>
      <c r="AJ687" s="1060" t="s">
        <v>16297</v>
      </c>
      <c r="AK687" s="1200" t="s">
        <v>845</v>
      </c>
      <c r="AL687" s="1060">
        <v>55</v>
      </c>
      <c r="AM687" s="1404">
        <v>46029</v>
      </c>
      <c r="AN687" s="1404">
        <v>46032</v>
      </c>
      <c r="AO687" s="1404">
        <v>46033</v>
      </c>
      <c r="AP687" s="1404">
        <v>46034</v>
      </c>
      <c r="AQ687" s="1404">
        <v>46036</v>
      </c>
      <c r="AR687" s="1044"/>
      <c r="AS687" s="1034" t="s">
        <v>16629</v>
      </c>
      <c r="AT687" s="1034" t="s">
        <v>16628</v>
      </c>
      <c r="AU687" s="1034" t="s">
        <v>16630</v>
      </c>
      <c r="AV687" s="1034">
        <v>3.4743168</v>
      </c>
    </row>
    <row r="688" spans="1:48">
      <c r="A688" s="1030">
        <v>46039</v>
      </c>
      <c r="B688" s="1031" t="s">
        <v>233</v>
      </c>
      <c r="C688" s="1031" t="s">
        <v>645</v>
      </c>
      <c r="D688" s="1032"/>
      <c r="E688" s="1033" t="s">
        <v>420</v>
      </c>
      <c r="F688" s="1034" t="s">
        <v>420</v>
      </c>
      <c r="G688" s="1034" t="s">
        <v>420</v>
      </c>
      <c r="H688" s="1034" t="s">
        <v>420</v>
      </c>
      <c r="I688" s="1035" t="s">
        <v>420</v>
      </c>
      <c r="J688" s="1038"/>
      <c r="K688" s="1036"/>
      <c r="L688" s="1037" t="s">
        <v>645</v>
      </c>
      <c r="M688" s="1039"/>
      <c r="N688" s="1038"/>
      <c r="O688" s="1036"/>
      <c r="P688" s="1037" t="s">
        <v>645</v>
      </c>
      <c r="Q688" s="1039"/>
      <c r="R688" s="1038"/>
      <c r="S688" s="1036"/>
      <c r="T688" s="1037" t="s">
        <v>645</v>
      </c>
      <c r="U688" s="1039"/>
      <c r="V688" s="1038"/>
      <c r="W688" s="1036"/>
      <c r="X688" s="1037" t="s">
        <v>16270</v>
      </c>
      <c r="Y688" s="1039"/>
      <c r="Z688" s="1040" t="s">
        <v>420</v>
      </c>
      <c r="AA688" s="1040" t="s">
        <v>645</v>
      </c>
      <c r="AB688" s="1199" t="s">
        <v>420</v>
      </c>
      <c r="AC688" s="1040" t="s">
        <v>420</v>
      </c>
      <c r="AD688" s="1040" t="s">
        <v>420</v>
      </c>
      <c r="AE688" s="1040" t="s">
        <v>420</v>
      </c>
      <c r="AF688" s="1041" t="s">
        <v>232</v>
      </c>
      <c r="AG688" s="1041">
        <v>1</v>
      </c>
      <c r="AH688" s="1042" t="s">
        <v>16273</v>
      </c>
      <c r="AI688" s="1060" t="s">
        <v>650</v>
      </c>
      <c r="AJ688" s="1060" t="s">
        <v>16297</v>
      </c>
      <c r="AK688" s="1200" t="s">
        <v>845</v>
      </c>
      <c r="AL688" s="1060"/>
      <c r="AM688" s="1404"/>
      <c r="AN688" s="1404"/>
      <c r="AO688" s="1404"/>
      <c r="AP688" s="1404"/>
      <c r="AQ688" s="1404"/>
      <c r="AR688" s="1044"/>
      <c r="AS688" s="1034" t="s">
        <v>16625</v>
      </c>
      <c r="AT688" s="1034" t="s">
        <v>16628</v>
      </c>
      <c r="AU688" s="1034" t="s">
        <v>420</v>
      </c>
      <c r="AV688" s="1034" t="s">
        <v>420</v>
      </c>
    </row>
    <row r="689" spans="1:48">
      <c r="A689" s="1030">
        <v>46039</v>
      </c>
      <c r="B689" s="1031" t="s">
        <v>234</v>
      </c>
      <c r="C689" s="1031" t="s">
        <v>645</v>
      </c>
      <c r="D689" s="1032"/>
      <c r="E689" s="1033" t="s">
        <v>420</v>
      </c>
      <c r="F689" s="1034" t="s">
        <v>420</v>
      </c>
      <c r="G689" s="1034" t="s">
        <v>420</v>
      </c>
      <c r="H689" s="1034" t="s">
        <v>420</v>
      </c>
      <c r="I689" s="1035" t="s">
        <v>420</v>
      </c>
      <c r="J689" s="1038"/>
      <c r="K689" s="1036"/>
      <c r="L689" s="1037" t="s">
        <v>645</v>
      </c>
      <c r="M689" s="1039"/>
      <c r="N689" s="1038"/>
      <c r="O689" s="1036"/>
      <c r="P689" s="1037" t="s">
        <v>645</v>
      </c>
      <c r="Q689" s="1039"/>
      <c r="R689" s="1038"/>
      <c r="S689" s="1036"/>
      <c r="T689" s="1037" t="s">
        <v>645</v>
      </c>
      <c r="U689" s="1039"/>
      <c r="V689" s="1038"/>
      <c r="W689" s="1036"/>
      <c r="X689" s="1037" t="s">
        <v>645</v>
      </c>
      <c r="Y689" s="1039"/>
      <c r="Z689" s="1040" t="s">
        <v>420</v>
      </c>
      <c r="AA689" s="1040" t="s">
        <v>645</v>
      </c>
      <c r="AB689" s="1199" t="s">
        <v>420</v>
      </c>
      <c r="AC689" s="1040" t="s">
        <v>420</v>
      </c>
      <c r="AD689" s="1040" t="s">
        <v>420</v>
      </c>
      <c r="AE689" s="1040" t="s">
        <v>420</v>
      </c>
      <c r="AF689" s="1041" t="s">
        <v>232</v>
      </c>
      <c r="AG689" s="1041">
        <v>1</v>
      </c>
      <c r="AH689" s="1042" t="s">
        <v>16273</v>
      </c>
      <c r="AI689" s="1060" t="s">
        <v>650</v>
      </c>
      <c r="AJ689" s="1060" t="s">
        <v>16297</v>
      </c>
      <c r="AK689" s="1200" t="s">
        <v>845</v>
      </c>
      <c r="AL689" s="1060"/>
      <c r="AM689" s="1404"/>
      <c r="AN689" s="1404"/>
      <c r="AO689" s="1404"/>
      <c r="AP689" s="1404"/>
      <c r="AQ689" s="1404"/>
      <c r="AR689" s="1044"/>
      <c r="AS689" s="1034" t="s">
        <v>16625</v>
      </c>
      <c r="AT689" s="1034" t="s">
        <v>16628</v>
      </c>
      <c r="AU689" s="1034" t="s">
        <v>420</v>
      </c>
      <c r="AV689" s="1034" t="s">
        <v>420</v>
      </c>
    </row>
    <row r="690" spans="1:48">
      <c r="A690" s="1030">
        <v>46039</v>
      </c>
      <c r="B690" s="1031" t="s">
        <v>235</v>
      </c>
      <c r="C690" s="1031" t="s">
        <v>16489</v>
      </c>
      <c r="D690" s="1032" t="s">
        <v>646</v>
      </c>
      <c r="E690" s="1033" t="s">
        <v>737</v>
      </c>
      <c r="F690" s="1034" t="s">
        <v>16142</v>
      </c>
      <c r="G690" s="1034">
        <v>650</v>
      </c>
      <c r="H690" s="1034" t="s">
        <v>924</v>
      </c>
      <c r="I690" s="1035">
        <v>5.5</v>
      </c>
      <c r="J690" s="1038">
        <v>52</v>
      </c>
      <c r="K690" s="1036">
        <v>0</v>
      </c>
      <c r="L690" s="1037">
        <v>8430</v>
      </c>
      <c r="M690" s="1039">
        <v>9170</v>
      </c>
      <c r="N690" s="1038">
        <v>19</v>
      </c>
      <c r="O690" s="1036">
        <v>0</v>
      </c>
      <c r="P690" s="1037">
        <v>8430</v>
      </c>
      <c r="Q690" s="1039">
        <v>9540</v>
      </c>
      <c r="R690" s="1038">
        <v>19</v>
      </c>
      <c r="S690" s="1036">
        <v>0</v>
      </c>
      <c r="T690" s="1037">
        <v>8800</v>
      </c>
      <c r="U690" s="1039">
        <v>9630</v>
      </c>
      <c r="V690" s="1038">
        <v>34</v>
      </c>
      <c r="W690" s="1036">
        <v>1</v>
      </c>
      <c r="X690" s="1037">
        <v>8800</v>
      </c>
      <c r="Y690" s="1039">
        <v>9540</v>
      </c>
      <c r="Z690" s="1040">
        <v>5.4545454545454541</v>
      </c>
      <c r="AA690" s="1040">
        <v>41.333333333333336</v>
      </c>
      <c r="AB690" s="1199">
        <v>0.99911858974358969</v>
      </c>
      <c r="AC690" s="1040">
        <v>90.424999999999997</v>
      </c>
      <c r="AD690" s="1040">
        <v>5.166666666666667</v>
      </c>
      <c r="AE690" s="1040">
        <v>5.125</v>
      </c>
      <c r="AF690" s="1041" t="s">
        <v>236</v>
      </c>
      <c r="AG690" s="1041">
        <v>1</v>
      </c>
      <c r="AH690" s="1042" t="s">
        <v>16289</v>
      </c>
      <c r="AI690" s="1060" t="s">
        <v>668</v>
      </c>
      <c r="AJ690" s="1060" t="s">
        <v>16303</v>
      </c>
      <c r="AK690" s="1200" t="s">
        <v>16104</v>
      </c>
      <c r="AL690" s="1060">
        <v>55</v>
      </c>
      <c r="AM690" s="1404">
        <v>46018</v>
      </c>
      <c r="AN690" s="1404">
        <v>46019</v>
      </c>
      <c r="AO690" s="1404">
        <v>46020</v>
      </c>
      <c r="AP690" s="1404">
        <v>46021</v>
      </c>
      <c r="AQ690" s="1404"/>
      <c r="AR690" s="1044"/>
      <c r="AS690" s="1034" t="s">
        <v>16629</v>
      </c>
      <c r="AT690" s="1034" t="s">
        <v>16628</v>
      </c>
      <c r="AU690" s="1034" t="s">
        <v>16630</v>
      </c>
      <c r="AV690" s="1034">
        <v>6.0939216000000007</v>
      </c>
    </row>
    <row r="691" spans="1:48">
      <c r="A691" s="1030">
        <v>46039</v>
      </c>
      <c r="B691" s="1031" t="s">
        <v>237</v>
      </c>
      <c r="C691" s="1031" t="s">
        <v>16539</v>
      </c>
      <c r="D691" s="1032" t="s">
        <v>646</v>
      </c>
      <c r="E691" s="1033" t="s">
        <v>473</v>
      </c>
      <c r="F691" s="1034" t="s">
        <v>16538</v>
      </c>
      <c r="G691" s="1034">
        <v>650</v>
      </c>
      <c r="H691" s="1034" t="s">
        <v>15728</v>
      </c>
      <c r="I691" s="1035">
        <v>5.5</v>
      </c>
      <c r="J691" s="1038">
        <v>38</v>
      </c>
      <c r="K691" s="1036">
        <v>0</v>
      </c>
      <c r="L691" s="1037">
        <v>8060</v>
      </c>
      <c r="M691" s="1039">
        <v>9070</v>
      </c>
      <c r="N691" s="1038">
        <v>17</v>
      </c>
      <c r="O691" s="1036">
        <v>0</v>
      </c>
      <c r="P691" s="1037">
        <v>8610</v>
      </c>
      <c r="Q691" s="1039">
        <v>8980</v>
      </c>
      <c r="R691" s="1038">
        <v>17</v>
      </c>
      <c r="S691" s="1036">
        <v>1</v>
      </c>
      <c r="T691" s="1037">
        <v>8890</v>
      </c>
      <c r="U691" s="1039">
        <v>9070</v>
      </c>
      <c r="V691" s="1038">
        <v>24</v>
      </c>
      <c r="W691" s="1036">
        <v>2</v>
      </c>
      <c r="X691" s="1037">
        <v>8700</v>
      </c>
      <c r="Y691" s="1039">
        <v>9070</v>
      </c>
      <c r="Z691" s="1040">
        <v>5.4135338345864659</v>
      </c>
      <c r="AA691" s="1040">
        <v>32</v>
      </c>
      <c r="AB691" s="1199">
        <v>0.9973357371794872</v>
      </c>
      <c r="AC691" s="1040">
        <v>88.0625</v>
      </c>
      <c r="AD691" s="1040">
        <v>4</v>
      </c>
      <c r="AE691" s="1040">
        <v>3.875</v>
      </c>
      <c r="AF691" s="1041" t="s">
        <v>236</v>
      </c>
      <c r="AG691" s="1041">
        <v>1</v>
      </c>
      <c r="AH691" s="1042" t="s">
        <v>16289</v>
      </c>
      <c r="AI691" s="1060" t="s">
        <v>668</v>
      </c>
      <c r="AJ691" s="1060" t="s">
        <v>16303</v>
      </c>
      <c r="AK691" s="1200" t="s">
        <v>16104</v>
      </c>
      <c r="AL691" s="1060">
        <v>55</v>
      </c>
      <c r="AM691" s="1404">
        <v>46033</v>
      </c>
      <c r="AN691" s="1404">
        <v>46034</v>
      </c>
      <c r="AO691" s="1404">
        <v>46035</v>
      </c>
      <c r="AP691" s="1404">
        <v>46036</v>
      </c>
      <c r="AQ691" s="1404"/>
      <c r="AR691" s="1044"/>
      <c r="AS691" s="1034" t="s">
        <v>16629</v>
      </c>
      <c r="AT691" s="1034" t="s">
        <v>16628</v>
      </c>
      <c r="AU691" s="1034" t="s">
        <v>16630</v>
      </c>
      <c r="AV691" s="1034">
        <v>5.9347080000000005</v>
      </c>
    </row>
    <row r="692" spans="1:48">
      <c r="A692" s="1030">
        <v>46039</v>
      </c>
      <c r="B692" s="1031" t="s">
        <v>238</v>
      </c>
      <c r="C692" s="1031" t="s">
        <v>16659</v>
      </c>
      <c r="D692" s="1032"/>
      <c r="E692" s="1033" t="s">
        <v>779</v>
      </c>
      <c r="F692" s="1034" t="s">
        <v>16592</v>
      </c>
      <c r="G692" s="1034">
        <v>600</v>
      </c>
      <c r="H692" s="1034" t="s">
        <v>814</v>
      </c>
      <c r="I692" s="1035">
        <v>4</v>
      </c>
      <c r="J692" s="1038">
        <v>19</v>
      </c>
      <c r="K692" s="1036">
        <v>0</v>
      </c>
      <c r="L692" s="1037">
        <v>9540</v>
      </c>
      <c r="M692" s="1039"/>
      <c r="N692" s="1038">
        <v>6</v>
      </c>
      <c r="O692" s="1036">
        <v>0</v>
      </c>
      <c r="P692" s="1037">
        <v>9810</v>
      </c>
      <c r="Q692" s="1039"/>
      <c r="R692" s="1038">
        <v>10</v>
      </c>
      <c r="S692" s="1036">
        <v>0</v>
      </c>
      <c r="T692" s="1037">
        <v>9630</v>
      </c>
      <c r="U692" s="1039"/>
      <c r="V692" s="1038">
        <v>12</v>
      </c>
      <c r="W692" s="1036">
        <v>9</v>
      </c>
      <c r="X692" s="1037">
        <v>9540</v>
      </c>
      <c r="Y692" s="1039"/>
      <c r="Z692" s="1040">
        <v>3.538083538083538</v>
      </c>
      <c r="AA692" s="1040">
        <v>31.333333333333332</v>
      </c>
      <c r="AB692" s="1199">
        <v>0.98777043269230769</v>
      </c>
      <c r="AC692" s="1040">
        <v>96.3</v>
      </c>
      <c r="AD692" s="1040">
        <v>3.9166666666666665</v>
      </c>
      <c r="AE692" s="1040">
        <v>3.1666666666666665</v>
      </c>
      <c r="AF692" s="1041" t="s">
        <v>236</v>
      </c>
      <c r="AG692" s="1041">
        <v>2</v>
      </c>
      <c r="AH692" s="1042" t="s">
        <v>16289</v>
      </c>
      <c r="AI692" s="1060" t="s">
        <v>668</v>
      </c>
      <c r="AJ692" s="1060" t="s">
        <v>16298</v>
      </c>
      <c r="AK692" s="1200" t="s">
        <v>15435</v>
      </c>
      <c r="AL692" s="1060">
        <v>52</v>
      </c>
      <c r="AM692" s="1404">
        <v>45990</v>
      </c>
      <c r="AN692" s="1404">
        <v>45991</v>
      </c>
      <c r="AO692" s="1404">
        <v>45992</v>
      </c>
      <c r="AP692" s="1404">
        <v>45993</v>
      </c>
      <c r="AQ692" s="1404"/>
      <c r="AR692" s="1044"/>
      <c r="AS692" s="1034" t="s">
        <v>16629</v>
      </c>
      <c r="AT692" s="1034" t="s">
        <v>16626</v>
      </c>
      <c r="AU692" s="1034" t="s">
        <v>16627</v>
      </c>
      <c r="AV692" s="1034">
        <v>1.4976575999999999</v>
      </c>
    </row>
    <row r="693" spans="1:48">
      <c r="A693" s="1030">
        <v>46039</v>
      </c>
      <c r="B693" s="1031" t="s">
        <v>238</v>
      </c>
      <c r="C693" s="1031" t="s">
        <v>16647</v>
      </c>
      <c r="D693" s="1032"/>
      <c r="E693" s="1033" t="s">
        <v>5099</v>
      </c>
      <c r="F693" s="1034" t="s">
        <v>16579</v>
      </c>
      <c r="G693" s="1034">
        <v>500</v>
      </c>
      <c r="H693" s="1034" t="s">
        <v>887</v>
      </c>
      <c r="I693" s="1035">
        <v>4</v>
      </c>
      <c r="J693" s="1038"/>
      <c r="K693" s="1036"/>
      <c r="L693" s="1037" t="s">
        <v>127</v>
      </c>
      <c r="M693" s="1039"/>
      <c r="N693" s="1038"/>
      <c r="O693" s="1036"/>
      <c r="P693" s="1037"/>
      <c r="Q693" s="1039" t="s">
        <v>127</v>
      </c>
      <c r="R693" s="1038"/>
      <c r="S693" s="1036"/>
      <c r="T693" s="1037"/>
      <c r="U693" s="1039" t="s">
        <v>127</v>
      </c>
      <c r="V693" s="1038"/>
      <c r="W693" s="1036"/>
      <c r="X693" s="1037"/>
      <c r="Y693" s="1039" t="s">
        <v>127</v>
      </c>
      <c r="Z693" s="1040">
        <v>2.9568788501026693</v>
      </c>
      <c r="AA693" s="1040" t="s">
        <v>127</v>
      </c>
      <c r="AB693" s="1199" t="s">
        <v>420</v>
      </c>
      <c r="AC693" s="1040" t="s">
        <v>420</v>
      </c>
      <c r="AD693" s="1040" t="s">
        <v>420</v>
      </c>
      <c r="AE693" s="1040" t="s">
        <v>420</v>
      </c>
      <c r="AF693" s="1041" t="s">
        <v>236</v>
      </c>
      <c r="AG693" s="1041">
        <v>2</v>
      </c>
      <c r="AH693" s="1042" t="s">
        <v>16289</v>
      </c>
      <c r="AI693" s="1060" t="s">
        <v>668</v>
      </c>
      <c r="AJ693" s="1060" t="s">
        <v>16298</v>
      </c>
      <c r="AK693" s="1200" t="s">
        <v>15435</v>
      </c>
      <c r="AL693" s="1060">
        <v>49.54</v>
      </c>
      <c r="AM693" s="1404">
        <v>45910</v>
      </c>
      <c r="AN693" s="1404">
        <v>45911</v>
      </c>
      <c r="AO693" s="1404">
        <v>45912</v>
      </c>
      <c r="AP693" s="1404">
        <v>45994</v>
      </c>
      <c r="AQ693" s="1404">
        <v>45997</v>
      </c>
      <c r="AR693" s="1044"/>
      <c r="AS693" s="1034" t="s">
        <v>16625</v>
      </c>
      <c r="AT693" s="1034" t="s">
        <v>16626</v>
      </c>
      <c r="AU693" s="1034" t="s">
        <v>16630</v>
      </c>
      <c r="AV693" s="1034" t="s">
        <v>420</v>
      </c>
    </row>
    <row r="694" spans="1:48">
      <c r="A694" s="1030">
        <v>46039</v>
      </c>
      <c r="B694" s="1031" t="s">
        <v>239</v>
      </c>
      <c r="C694" s="1031" t="s">
        <v>16652</v>
      </c>
      <c r="D694" s="1032"/>
      <c r="E694" s="1033" t="s">
        <v>779</v>
      </c>
      <c r="F694" s="1034" t="s">
        <v>16592</v>
      </c>
      <c r="G694" s="1034">
        <v>600</v>
      </c>
      <c r="H694" s="1034" t="s">
        <v>735</v>
      </c>
      <c r="I694" s="1035">
        <v>4</v>
      </c>
      <c r="J694" s="1038">
        <v>20</v>
      </c>
      <c r="K694" s="1036">
        <v>0</v>
      </c>
      <c r="L694" s="1037">
        <v>9070</v>
      </c>
      <c r="M694" s="1039">
        <v>9810</v>
      </c>
      <c r="N694" s="1038">
        <v>10</v>
      </c>
      <c r="O694" s="1036">
        <v>0</v>
      </c>
      <c r="P694" s="1037">
        <v>9170</v>
      </c>
      <c r="Q694" s="1039">
        <v>9170</v>
      </c>
      <c r="R694" s="1038">
        <v>19</v>
      </c>
      <c r="S694" s="1036">
        <v>5</v>
      </c>
      <c r="T694" s="1037">
        <v>9260</v>
      </c>
      <c r="U694" s="1039">
        <v>9810</v>
      </c>
      <c r="V694" s="1038">
        <v>20</v>
      </c>
      <c r="W694" s="1036">
        <v>5</v>
      </c>
      <c r="X694" s="1037">
        <v>9260</v>
      </c>
      <c r="Y694" s="1039">
        <v>9810</v>
      </c>
      <c r="Z694" s="1040">
        <v>3.538083538083538</v>
      </c>
      <c r="AA694" s="1040">
        <v>23</v>
      </c>
      <c r="AB694" s="1199">
        <v>0.98641159188034189</v>
      </c>
      <c r="AC694" s="1040">
        <v>94.2</v>
      </c>
      <c r="AD694" s="1040">
        <v>2.875</v>
      </c>
      <c r="AE694" s="1040">
        <v>2.4583333333333335</v>
      </c>
      <c r="AF694" s="1041" t="s">
        <v>236</v>
      </c>
      <c r="AG694" s="1041">
        <v>1</v>
      </c>
      <c r="AH694" s="1042" t="s">
        <v>16258</v>
      </c>
      <c r="AI694" s="1060" t="s">
        <v>652</v>
      </c>
      <c r="AJ694" s="1060" t="s">
        <v>16303</v>
      </c>
      <c r="AK694" s="1200" t="s">
        <v>16104</v>
      </c>
      <c r="AL694" s="1060">
        <v>52</v>
      </c>
      <c r="AM694" s="1404">
        <v>45988</v>
      </c>
      <c r="AN694" s="1404">
        <v>45991</v>
      </c>
      <c r="AO694" s="1404">
        <v>45992</v>
      </c>
      <c r="AP694" s="1404">
        <v>45993</v>
      </c>
      <c r="AQ694" s="1404">
        <v>45994</v>
      </c>
      <c r="AR694" s="1044"/>
      <c r="AS694" s="1034" t="s">
        <v>16629</v>
      </c>
      <c r="AT694" s="1034" t="s">
        <v>16628</v>
      </c>
      <c r="AU694" s="1034" t="s">
        <v>16627</v>
      </c>
      <c r="AV694" s="1034">
        <v>2.9299968000000001</v>
      </c>
    </row>
    <row r="695" spans="1:48">
      <c r="A695" s="1030">
        <v>46039</v>
      </c>
      <c r="B695" s="1031" t="s">
        <v>389</v>
      </c>
      <c r="C695" s="1031" t="s">
        <v>16604</v>
      </c>
      <c r="D695" s="1032"/>
      <c r="E695" s="1033" t="s">
        <v>737</v>
      </c>
      <c r="F695" s="1034" t="s">
        <v>16598</v>
      </c>
      <c r="G695" s="1034">
        <v>700</v>
      </c>
      <c r="H695" s="1034" t="s">
        <v>16139</v>
      </c>
      <c r="I695" s="1035">
        <v>5.5</v>
      </c>
      <c r="J695" s="1038">
        <v>28</v>
      </c>
      <c r="K695" s="1036">
        <v>0</v>
      </c>
      <c r="L695" s="1037">
        <v>9070</v>
      </c>
      <c r="M695" s="1039"/>
      <c r="N695" s="1038">
        <v>9</v>
      </c>
      <c r="O695" s="1036">
        <v>0</v>
      </c>
      <c r="P695" s="1037">
        <v>8700</v>
      </c>
      <c r="Q695" s="1039"/>
      <c r="R695" s="1038">
        <v>28</v>
      </c>
      <c r="S695" s="1036">
        <v>0</v>
      </c>
      <c r="T695" s="1037">
        <v>9070</v>
      </c>
      <c r="U695" s="1039"/>
      <c r="V695" s="1038">
        <v>16</v>
      </c>
      <c r="W695" s="1036">
        <v>3</v>
      </c>
      <c r="X695" s="1037">
        <v>9440</v>
      </c>
      <c r="Y695" s="1039"/>
      <c r="Z695" s="1040">
        <v>5.8299595141700404</v>
      </c>
      <c r="AA695" s="1040">
        <v>54</v>
      </c>
      <c r="AB695" s="1199">
        <v>0.9975260416666667</v>
      </c>
      <c r="AC695" s="1040">
        <v>90.7</v>
      </c>
      <c r="AD695" s="1040">
        <v>6.75</v>
      </c>
      <c r="AE695" s="1040">
        <v>6.5</v>
      </c>
      <c r="AF695" s="1041" t="s">
        <v>236</v>
      </c>
      <c r="AG695" s="1041">
        <v>2</v>
      </c>
      <c r="AH695" s="1042" t="s">
        <v>16258</v>
      </c>
      <c r="AI695" s="1060" t="s">
        <v>652</v>
      </c>
      <c r="AJ695" s="1060" t="s">
        <v>16298</v>
      </c>
      <c r="AK695" s="1200" t="s">
        <v>15435</v>
      </c>
      <c r="AL695" s="1060">
        <v>51</v>
      </c>
      <c r="AM695" s="1404">
        <v>46027</v>
      </c>
      <c r="AN695" s="1404">
        <v>46028</v>
      </c>
      <c r="AO695" s="1404"/>
      <c r="AP695" s="1404"/>
      <c r="AQ695" s="1404"/>
      <c r="AR695" s="1044"/>
      <c r="AS695" s="1034" t="s">
        <v>16629</v>
      </c>
      <c r="AT695" s="1034" t="s">
        <v>16626</v>
      </c>
      <c r="AU695" s="1034" t="s">
        <v>16630</v>
      </c>
      <c r="AV695" s="1034">
        <v>3.2913216000000003</v>
      </c>
    </row>
    <row r="696" spans="1:48">
      <c r="A696" s="1030">
        <v>46039</v>
      </c>
      <c r="B696" s="1031" t="s">
        <v>389</v>
      </c>
      <c r="C696" s="1031" t="s">
        <v>16533</v>
      </c>
      <c r="D696" s="1032"/>
      <c r="E696" s="1033" t="s">
        <v>473</v>
      </c>
      <c r="F696" s="1034" t="s">
        <v>16146</v>
      </c>
      <c r="G696" s="1034">
        <v>700</v>
      </c>
      <c r="H696" s="1034" t="s">
        <v>833</v>
      </c>
      <c r="I696" s="1035">
        <v>5.5</v>
      </c>
      <c r="J696" s="1038">
        <v>18</v>
      </c>
      <c r="K696" s="1036">
        <v>0</v>
      </c>
      <c r="L696" s="1037"/>
      <c r="M696" s="1039">
        <v>9810</v>
      </c>
      <c r="N696" s="1038">
        <v>10</v>
      </c>
      <c r="O696" s="1036">
        <v>0</v>
      </c>
      <c r="P696" s="1037"/>
      <c r="Q696" s="1039">
        <v>9720</v>
      </c>
      <c r="R696" s="1038">
        <v>8</v>
      </c>
      <c r="S696" s="1036">
        <v>0</v>
      </c>
      <c r="T696" s="1037"/>
      <c r="U696" s="1039">
        <v>9540</v>
      </c>
      <c r="V696" s="1038">
        <v>31</v>
      </c>
      <c r="W696" s="1036">
        <v>0</v>
      </c>
      <c r="X696" s="1037"/>
      <c r="Y696" s="1039">
        <v>9910</v>
      </c>
      <c r="Z696" s="1040">
        <v>5.9016393442622954</v>
      </c>
      <c r="AA696" s="1040">
        <v>44.666666666666664</v>
      </c>
      <c r="AB696" s="1199">
        <v>1</v>
      </c>
      <c r="AC696" s="1040">
        <v>97.45</v>
      </c>
      <c r="AD696" s="1040">
        <v>5.583333333333333</v>
      </c>
      <c r="AE696" s="1040">
        <v>5.583333333333333</v>
      </c>
      <c r="AF696" s="1041" t="s">
        <v>236</v>
      </c>
      <c r="AG696" s="1041">
        <v>2</v>
      </c>
      <c r="AH696" s="1042" t="s">
        <v>16258</v>
      </c>
      <c r="AI696" s="1060" t="s">
        <v>652</v>
      </c>
      <c r="AJ696" s="1060" t="s">
        <v>16298</v>
      </c>
      <c r="AK696" s="1200" t="s">
        <v>15435</v>
      </c>
      <c r="AL696" s="1060">
        <v>53</v>
      </c>
      <c r="AM696" s="1404">
        <v>46029</v>
      </c>
      <c r="AN696" s="1404">
        <v>46032</v>
      </c>
      <c r="AO696" s="1404">
        <v>46034</v>
      </c>
      <c r="AP696" s="1404"/>
      <c r="AQ696" s="1404"/>
      <c r="AR696" s="1044"/>
      <c r="AS696" s="1034" t="s">
        <v>16629</v>
      </c>
      <c r="AT696" s="1034" t="s">
        <v>16626</v>
      </c>
      <c r="AU696" s="1034" t="s">
        <v>16630</v>
      </c>
      <c r="AV696" s="1034">
        <v>3.5362656000000001</v>
      </c>
    </row>
    <row r="697" spans="1:48">
      <c r="A697" s="1030">
        <v>46039</v>
      </c>
      <c r="B697" s="1031" t="s">
        <v>418</v>
      </c>
      <c r="C697" s="1031" t="s">
        <v>16513</v>
      </c>
      <c r="D697" s="1032" t="s">
        <v>646</v>
      </c>
      <c r="E697" s="1033" t="s">
        <v>473</v>
      </c>
      <c r="F697" s="1034" t="s">
        <v>16514</v>
      </c>
      <c r="G697" s="1034">
        <v>670</v>
      </c>
      <c r="H697" s="1034" t="s">
        <v>666</v>
      </c>
      <c r="I697" s="1035">
        <v>5.5</v>
      </c>
      <c r="J697" s="1038">
        <v>18</v>
      </c>
      <c r="K697" s="1036">
        <v>0</v>
      </c>
      <c r="L697" s="1037">
        <v>9910</v>
      </c>
      <c r="M697" s="1039"/>
      <c r="N697" s="1038">
        <v>17</v>
      </c>
      <c r="O697" s="1036">
        <v>0</v>
      </c>
      <c r="P697" s="1037">
        <v>9170</v>
      </c>
      <c r="Q697" s="1039"/>
      <c r="R697" s="1038">
        <v>18</v>
      </c>
      <c r="S697" s="1036">
        <v>0</v>
      </c>
      <c r="T697" s="1037">
        <v>9724</v>
      </c>
      <c r="U697" s="1039"/>
      <c r="V697" s="1038">
        <v>23</v>
      </c>
      <c r="W697" s="1036">
        <v>0</v>
      </c>
      <c r="X697" s="1037">
        <v>10000</v>
      </c>
      <c r="Y697" s="1039"/>
      <c r="Z697" s="1040">
        <v>5.5813953488372094</v>
      </c>
      <c r="AA697" s="1040">
        <v>50.666666666666664</v>
      </c>
      <c r="AB697" s="1199">
        <v>1</v>
      </c>
      <c r="AC697" s="1040">
        <v>97.01</v>
      </c>
      <c r="AD697" s="1040">
        <v>6.333333333333333</v>
      </c>
      <c r="AE697" s="1040">
        <v>6.333333333333333</v>
      </c>
      <c r="AF697" s="1041" t="s">
        <v>236</v>
      </c>
      <c r="AG697" s="1041">
        <v>2</v>
      </c>
      <c r="AH697" s="1042" t="s">
        <v>16258</v>
      </c>
      <c r="AI697" s="1060" t="s">
        <v>652</v>
      </c>
      <c r="AJ697" s="1060" t="s">
        <v>16298</v>
      </c>
      <c r="AK697" s="1200" t="s">
        <v>15435</v>
      </c>
      <c r="AL697" s="1060">
        <v>56</v>
      </c>
      <c r="AM697" s="1404">
        <v>46026</v>
      </c>
      <c r="AN697" s="1404">
        <v>46029</v>
      </c>
      <c r="AO697" s="1404">
        <v>46030</v>
      </c>
      <c r="AP697" s="1404"/>
      <c r="AQ697" s="1404"/>
      <c r="AR697" s="1044"/>
      <c r="AS697" s="1034" t="s">
        <v>16629</v>
      </c>
      <c r="AT697" s="1034" t="s">
        <v>16626</v>
      </c>
      <c r="AU697" s="1034" t="s">
        <v>16630</v>
      </c>
      <c r="AV697" s="1034">
        <v>3.3694289280000005</v>
      </c>
    </row>
    <row r="698" spans="1:48">
      <c r="A698" s="1030">
        <v>46039</v>
      </c>
      <c r="B698" s="1031" t="s">
        <v>418</v>
      </c>
      <c r="C698" s="1031" t="s">
        <v>16600</v>
      </c>
      <c r="D698" s="1032" t="s">
        <v>646</v>
      </c>
      <c r="E698" s="1033" t="s">
        <v>473</v>
      </c>
      <c r="F698" s="1034" t="s">
        <v>16601</v>
      </c>
      <c r="G698" s="1034">
        <v>680</v>
      </c>
      <c r="H698" s="1034" t="s">
        <v>16568</v>
      </c>
      <c r="I698" s="1035">
        <v>5.5</v>
      </c>
      <c r="J698" s="1038">
        <v>6</v>
      </c>
      <c r="K698" s="1036">
        <v>0</v>
      </c>
      <c r="L698" s="1037"/>
      <c r="M698" s="1039">
        <v>9540</v>
      </c>
      <c r="N698" s="1038">
        <v>5</v>
      </c>
      <c r="O698" s="1036">
        <v>0</v>
      </c>
      <c r="P698" s="1037"/>
      <c r="Q698" s="1039">
        <v>9350</v>
      </c>
      <c r="R698" s="1038">
        <v>26</v>
      </c>
      <c r="S698" s="1036">
        <v>0</v>
      </c>
      <c r="T698" s="1037"/>
      <c r="U698" s="1039">
        <v>9170</v>
      </c>
      <c r="V698" s="1038">
        <v>9</v>
      </c>
      <c r="W698" s="1036">
        <v>0</v>
      </c>
      <c r="X698" s="1037"/>
      <c r="Y698" s="1039">
        <v>9540</v>
      </c>
      <c r="Z698" s="1040">
        <v>5.6692913385826769</v>
      </c>
      <c r="AA698" s="1040">
        <v>30.666666666666668</v>
      </c>
      <c r="AB698" s="1199">
        <v>1</v>
      </c>
      <c r="AC698" s="1040">
        <v>94</v>
      </c>
      <c r="AD698" s="1040">
        <v>3.8333333333333335</v>
      </c>
      <c r="AE698" s="1040">
        <v>3.8333333333333335</v>
      </c>
      <c r="AF698" s="1041" t="s">
        <v>236</v>
      </c>
      <c r="AG698" s="1041">
        <v>2</v>
      </c>
      <c r="AH698" s="1042" t="s">
        <v>16258</v>
      </c>
      <c r="AI698" s="1060" t="s">
        <v>652</v>
      </c>
      <c r="AJ698" s="1060" t="s">
        <v>16298</v>
      </c>
      <c r="AK698" s="1200" t="s">
        <v>15435</v>
      </c>
      <c r="AL698" s="1060">
        <v>56</v>
      </c>
      <c r="AM698" s="1404">
        <v>46031</v>
      </c>
      <c r="AN698" s="1404">
        <v>46032</v>
      </c>
      <c r="AO698" s="1404">
        <v>46033</v>
      </c>
      <c r="AP698" s="1404"/>
      <c r="AQ698" s="1404"/>
      <c r="AR698" s="1044" t="s">
        <v>16664</v>
      </c>
      <c r="AS698" s="1034" t="s">
        <v>16629</v>
      </c>
      <c r="AT698" s="1034" t="s">
        <v>16626</v>
      </c>
      <c r="AU698" s="1034" t="s">
        <v>16630</v>
      </c>
      <c r="AV698" s="1034">
        <v>3.3136128000000005</v>
      </c>
    </row>
    <row r="699" spans="1:48">
      <c r="A699" s="1030">
        <v>46039</v>
      </c>
      <c r="B699" s="1031" t="s">
        <v>240</v>
      </c>
      <c r="C699" s="1031" t="s">
        <v>645</v>
      </c>
      <c r="D699" s="1032"/>
      <c r="E699" s="1033" t="s">
        <v>420</v>
      </c>
      <c r="F699" s="1034" t="s">
        <v>420</v>
      </c>
      <c r="G699" s="1034" t="s">
        <v>420</v>
      </c>
      <c r="H699" s="1034" t="s">
        <v>420</v>
      </c>
      <c r="I699" s="1035" t="s">
        <v>420</v>
      </c>
      <c r="J699" s="1038"/>
      <c r="K699" s="1036"/>
      <c r="L699" s="1031" t="s">
        <v>645</v>
      </c>
      <c r="M699" s="1039"/>
      <c r="N699" s="1038"/>
      <c r="O699" s="1036"/>
      <c r="P699" s="1037" t="s">
        <v>16270</v>
      </c>
      <c r="Q699" s="1039"/>
      <c r="R699" s="1038"/>
      <c r="S699" s="1036"/>
      <c r="T699" s="1037" t="s">
        <v>16270</v>
      </c>
      <c r="U699" s="1039"/>
      <c r="V699" s="1038"/>
      <c r="W699" s="1036"/>
      <c r="X699" s="1037" t="s">
        <v>16270</v>
      </c>
      <c r="Y699" s="1039"/>
      <c r="Z699" s="1240" t="s">
        <v>420</v>
      </c>
      <c r="AA699" s="1240" t="s">
        <v>420</v>
      </c>
      <c r="AB699" s="1241" t="s">
        <v>420</v>
      </c>
      <c r="AC699" s="1240"/>
      <c r="AD699" s="1240" t="s">
        <v>420</v>
      </c>
      <c r="AE699" s="1240" t="s">
        <v>420</v>
      </c>
      <c r="AF699" s="1242" t="s">
        <v>241</v>
      </c>
      <c r="AG699" s="1242">
        <v>12</v>
      </c>
      <c r="AH699" s="1042" t="s">
        <v>16266</v>
      </c>
      <c r="AI699" s="1060" t="s">
        <v>649</v>
      </c>
      <c r="AJ699" s="1043" t="s">
        <v>16271</v>
      </c>
      <c r="AK699" s="1200" t="s">
        <v>648</v>
      </c>
      <c r="AL699" s="1060"/>
      <c r="AM699" s="1404"/>
      <c r="AN699" s="1404"/>
      <c r="AO699" s="1404"/>
      <c r="AP699" s="1404"/>
      <c r="AQ699" s="1404"/>
      <c r="AR699" s="1044"/>
      <c r="AS699" s="1034" t="s">
        <v>16625</v>
      </c>
      <c r="AT699" s="1034" t="s">
        <v>16636</v>
      </c>
      <c r="AU699" s="1034" t="s">
        <v>420</v>
      </c>
      <c r="AV699" s="1034" t="s">
        <v>420</v>
      </c>
    </row>
    <row r="700" spans="1:48">
      <c r="A700" s="1030">
        <v>46039</v>
      </c>
      <c r="B700" s="1031" t="s">
        <v>16640</v>
      </c>
      <c r="C700" s="1031" t="s">
        <v>386</v>
      </c>
      <c r="D700" s="1032"/>
      <c r="E700" s="1033" t="s">
        <v>420</v>
      </c>
      <c r="F700" s="1034" t="s">
        <v>420</v>
      </c>
      <c r="G700" s="1034" t="s">
        <v>420</v>
      </c>
      <c r="H700" s="1034" t="s">
        <v>420</v>
      </c>
      <c r="I700" s="1035" t="s">
        <v>420</v>
      </c>
      <c r="J700" s="1036"/>
      <c r="K700" s="1036"/>
      <c r="L700" s="1037" t="s">
        <v>16641</v>
      </c>
      <c r="M700" s="1037"/>
      <c r="N700" s="1038"/>
      <c r="O700" s="1036"/>
      <c r="P700" s="1037" t="s">
        <v>386</v>
      </c>
      <c r="Q700" s="1037"/>
      <c r="R700" s="1038"/>
      <c r="S700" s="1036"/>
      <c r="T700" s="1037" t="s">
        <v>386</v>
      </c>
      <c r="U700" s="1037"/>
      <c r="V700" s="1038"/>
      <c r="W700" s="1036"/>
      <c r="X700" s="1037" t="s">
        <v>386</v>
      </c>
      <c r="Y700" s="1039"/>
      <c r="Z700" s="1240" t="s">
        <v>420</v>
      </c>
      <c r="AA700" s="1240" t="s">
        <v>420</v>
      </c>
      <c r="AB700" s="1241" t="s">
        <v>420</v>
      </c>
      <c r="AC700" s="1240"/>
      <c r="AD700" s="1240" t="s">
        <v>420</v>
      </c>
      <c r="AE700" s="1240" t="s">
        <v>420</v>
      </c>
      <c r="AF700" s="1242" t="s">
        <v>241</v>
      </c>
      <c r="AG700" s="1242">
        <v>5</v>
      </c>
      <c r="AH700" s="1042" t="s">
        <v>16266</v>
      </c>
      <c r="AI700" s="1060" t="s">
        <v>649</v>
      </c>
      <c r="AJ700" s="1043" t="s">
        <v>16271</v>
      </c>
      <c r="AK700" s="1200" t="s">
        <v>648</v>
      </c>
      <c r="AL700" s="1060"/>
      <c r="AM700" s="1404"/>
      <c r="AN700" s="1404"/>
      <c r="AO700" s="1404"/>
      <c r="AP700" s="1404"/>
      <c r="AQ700" s="1404"/>
      <c r="AR700" s="1044"/>
      <c r="AS700" s="1034" t="s">
        <v>16625</v>
      </c>
      <c r="AT700" s="1034" t="s">
        <v>16635</v>
      </c>
      <c r="AU700" s="1034" t="s">
        <v>420</v>
      </c>
      <c r="AV700" s="1034" t="s">
        <v>420</v>
      </c>
    </row>
    <row r="701" spans="1:48">
      <c r="A701" s="1030">
        <v>46039</v>
      </c>
      <c r="B701" s="1031" t="s">
        <v>464</v>
      </c>
      <c r="C701" s="1045" t="s">
        <v>645</v>
      </c>
      <c r="D701" s="1032"/>
      <c r="E701" s="1033" t="s">
        <v>420</v>
      </c>
      <c r="F701" s="1034" t="s">
        <v>420</v>
      </c>
      <c r="G701" s="1034" t="s">
        <v>420</v>
      </c>
      <c r="H701" s="1034" t="s">
        <v>420</v>
      </c>
      <c r="I701" s="1035" t="s">
        <v>420</v>
      </c>
      <c r="J701" s="1036"/>
      <c r="K701" s="1036"/>
      <c r="L701" s="1037" t="s">
        <v>645</v>
      </c>
      <c r="M701" s="1037"/>
      <c r="N701" s="1038"/>
      <c r="O701" s="1036"/>
      <c r="P701" s="1037" t="s">
        <v>645</v>
      </c>
      <c r="Q701" s="1037"/>
      <c r="R701" s="1038"/>
      <c r="S701" s="1036"/>
      <c r="T701" s="1037" t="s">
        <v>645</v>
      </c>
      <c r="U701" s="1037"/>
      <c r="V701" s="1038"/>
      <c r="W701" s="1036"/>
      <c r="X701" s="1037" t="s">
        <v>645</v>
      </c>
      <c r="Y701" s="1039"/>
      <c r="Z701" s="1040" t="s">
        <v>420</v>
      </c>
      <c r="AA701" s="1040" t="s">
        <v>645</v>
      </c>
      <c r="AB701" s="1199" t="s">
        <v>420</v>
      </c>
      <c r="AC701" s="1040" t="s">
        <v>420</v>
      </c>
      <c r="AD701" s="1040" t="s">
        <v>420</v>
      </c>
      <c r="AE701" s="1040" t="s">
        <v>420</v>
      </c>
      <c r="AF701" s="1041" t="s">
        <v>243</v>
      </c>
      <c r="AG701" s="1041">
        <v>1</v>
      </c>
      <c r="AH701" s="1042" t="s">
        <v>16278</v>
      </c>
      <c r="AI701" s="1060" t="s">
        <v>654</v>
      </c>
      <c r="AJ701" s="1060" t="s">
        <v>654</v>
      </c>
      <c r="AK701" s="1200" t="s">
        <v>16278</v>
      </c>
      <c r="AL701" s="1060"/>
      <c r="AM701" s="1404"/>
      <c r="AN701" s="1404"/>
      <c r="AO701" s="1404"/>
      <c r="AP701" s="1404"/>
      <c r="AQ701" s="1404"/>
      <c r="AR701" s="1044"/>
      <c r="AS701" s="1034" t="s">
        <v>16625</v>
      </c>
      <c r="AT701" s="1034" t="s">
        <v>16628</v>
      </c>
      <c r="AU701" s="1034" t="s">
        <v>420</v>
      </c>
      <c r="AV701" s="1034" t="s">
        <v>420</v>
      </c>
    </row>
    <row r="702" spans="1:48">
      <c r="A702" s="1030">
        <v>46039</v>
      </c>
      <c r="B702" s="1031" t="s">
        <v>16279</v>
      </c>
      <c r="C702" s="1045" t="s">
        <v>645</v>
      </c>
      <c r="D702" s="1032"/>
      <c r="E702" s="1033" t="s">
        <v>420</v>
      </c>
      <c r="F702" s="1034" t="s">
        <v>420</v>
      </c>
      <c r="G702" s="1034" t="s">
        <v>420</v>
      </c>
      <c r="H702" s="1034" t="s">
        <v>420</v>
      </c>
      <c r="I702" s="1035" t="s">
        <v>420</v>
      </c>
      <c r="J702" s="1036"/>
      <c r="K702" s="1036"/>
      <c r="L702" s="1037" t="s">
        <v>645</v>
      </c>
      <c r="M702" s="1037"/>
      <c r="N702" s="1038"/>
      <c r="O702" s="1036"/>
      <c r="P702" s="1037" t="s">
        <v>645</v>
      </c>
      <c r="Q702" s="1037"/>
      <c r="R702" s="1038"/>
      <c r="S702" s="1036"/>
      <c r="T702" s="1037" t="s">
        <v>645</v>
      </c>
      <c r="U702" s="1037"/>
      <c r="V702" s="1038"/>
      <c r="W702" s="1036"/>
      <c r="X702" s="1037" t="s">
        <v>645</v>
      </c>
      <c r="Y702" s="1039"/>
      <c r="Z702" s="1040" t="s">
        <v>420</v>
      </c>
      <c r="AA702" s="1040" t="s">
        <v>645</v>
      </c>
      <c r="AB702" s="1199" t="s">
        <v>420</v>
      </c>
      <c r="AC702" s="1040" t="s">
        <v>420</v>
      </c>
      <c r="AD702" s="1040" t="s">
        <v>420</v>
      </c>
      <c r="AE702" s="1040" t="s">
        <v>420</v>
      </c>
      <c r="AF702" s="1041" t="s">
        <v>243</v>
      </c>
      <c r="AG702" s="1041">
        <v>1</v>
      </c>
      <c r="AH702" s="1042" t="s">
        <v>654</v>
      </c>
      <c r="AI702" s="1060" t="s">
        <v>654</v>
      </c>
      <c r="AJ702" s="1043" t="s">
        <v>654</v>
      </c>
      <c r="AK702" s="1200" t="s">
        <v>654</v>
      </c>
      <c r="AL702" s="1060"/>
      <c r="AM702" s="1404"/>
      <c r="AN702" s="1404"/>
      <c r="AO702" s="1404"/>
      <c r="AP702" s="1404"/>
      <c r="AQ702" s="1404"/>
      <c r="AR702" s="1044"/>
      <c r="AS702" s="1034" t="s">
        <v>16625</v>
      </c>
      <c r="AT702" s="1034" t="s">
        <v>16628</v>
      </c>
      <c r="AU702" s="1034" t="s">
        <v>420</v>
      </c>
      <c r="AV702" s="1034" t="s">
        <v>420</v>
      </c>
    </row>
    <row r="703" spans="1:48">
      <c r="A703" s="1030">
        <v>46039</v>
      </c>
      <c r="B703" s="1031" t="s">
        <v>16280</v>
      </c>
      <c r="C703" s="1045" t="s">
        <v>645</v>
      </c>
      <c r="D703" s="1032"/>
      <c r="E703" s="1033" t="s">
        <v>420</v>
      </c>
      <c r="F703" s="1034" t="s">
        <v>420</v>
      </c>
      <c r="G703" s="1034" t="s">
        <v>420</v>
      </c>
      <c r="H703" s="1034" t="s">
        <v>420</v>
      </c>
      <c r="I703" s="1035" t="s">
        <v>420</v>
      </c>
      <c r="J703" s="1036"/>
      <c r="K703" s="1036"/>
      <c r="L703" s="1037" t="s">
        <v>645</v>
      </c>
      <c r="M703" s="1037"/>
      <c r="N703" s="1038"/>
      <c r="O703" s="1036"/>
      <c r="P703" s="1037" t="s">
        <v>645</v>
      </c>
      <c r="Q703" s="1037"/>
      <c r="R703" s="1038"/>
      <c r="S703" s="1036"/>
      <c r="T703" s="1037" t="s">
        <v>645</v>
      </c>
      <c r="U703" s="1037"/>
      <c r="V703" s="1038"/>
      <c r="W703" s="1036"/>
      <c r="X703" s="1037" t="s">
        <v>645</v>
      </c>
      <c r="Y703" s="1039"/>
      <c r="Z703" s="1040" t="s">
        <v>420</v>
      </c>
      <c r="AA703" s="1040" t="s">
        <v>645</v>
      </c>
      <c r="AB703" s="1199" t="s">
        <v>420</v>
      </c>
      <c r="AC703" s="1040" t="s">
        <v>420</v>
      </c>
      <c r="AD703" s="1040" t="s">
        <v>420</v>
      </c>
      <c r="AE703" s="1040" t="s">
        <v>420</v>
      </c>
      <c r="AF703" s="1041" t="s">
        <v>243</v>
      </c>
      <c r="AG703" s="1041">
        <v>1</v>
      </c>
      <c r="AH703" s="1042" t="s">
        <v>654</v>
      </c>
      <c r="AI703" s="1060" t="s">
        <v>654</v>
      </c>
      <c r="AJ703" s="1043" t="s">
        <v>654</v>
      </c>
      <c r="AK703" s="1200" t="s">
        <v>654</v>
      </c>
      <c r="AL703" s="1060"/>
      <c r="AM703" s="1404"/>
      <c r="AN703" s="1404"/>
      <c r="AO703" s="1404"/>
      <c r="AP703" s="1404"/>
      <c r="AQ703" s="1404"/>
      <c r="AR703" s="1044"/>
      <c r="AS703" s="1034" t="s">
        <v>16625</v>
      </c>
      <c r="AT703" s="1034" t="s">
        <v>16628</v>
      </c>
      <c r="AU703" s="1034" t="s">
        <v>420</v>
      </c>
      <c r="AV703" s="1034" t="s">
        <v>420</v>
      </c>
    </row>
    <row r="704" spans="1:48">
      <c r="A704" s="1030">
        <v>46039</v>
      </c>
      <c r="B704" s="1031" t="s">
        <v>16281</v>
      </c>
      <c r="C704" s="1045" t="s">
        <v>645</v>
      </c>
      <c r="D704" s="1032"/>
      <c r="E704" s="1033" t="s">
        <v>420</v>
      </c>
      <c r="F704" s="1034" t="s">
        <v>420</v>
      </c>
      <c r="G704" s="1034" t="s">
        <v>420</v>
      </c>
      <c r="H704" s="1034" t="s">
        <v>420</v>
      </c>
      <c r="I704" s="1035" t="s">
        <v>420</v>
      </c>
      <c r="J704" s="1036"/>
      <c r="K704" s="1036"/>
      <c r="L704" s="1037" t="s">
        <v>645</v>
      </c>
      <c r="M704" s="1037"/>
      <c r="N704" s="1038"/>
      <c r="O704" s="1036"/>
      <c r="P704" s="1037" t="s">
        <v>645</v>
      </c>
      <c r="Q704" s="1037"/>
      <c r="R704" s="1038"/>
      <c r="S704" s="1036"/>
      <c r="T704" s="1037" t="s">
        <v>645</v>
      </c>
      <c r="U704" s="1037"/>
      <c r="V704" s="1038"/>
      <c r="W704" s="1036"/>
      <c r="X704" s="1037" t="s">
        <v>645</v>
      </c>
      <c r="Y704" s="1039"/>
      <c r="Z704" s="1040" t="s">
        <v>420</v>
      </c>
      <c r="AA704" s="1040" t="s">
        <v>645</v>
      </c>
      <c r="AB704" s="1199" t="s">
        <v>420</v>
      </c>
      <c r="AC704" s="1040" t="s">
        <v>420</v>
      </c>
      <c r="AD704" s="1040" t="s">
        <v>420</v>
      </c>
      <c r="AE704" s="1040" t="s">
        <v>420</v>
      </c>
      <c r="AF704" s="1041" t="s">
        <v>243</v>
      </c>
      <c r="AG704" s="1041">
        <v>1</v>
      </c>
      <c r="AH704" s="1414" t="s">
        <v>16278</v>
      </c>
      <c r="AI704" s="1060" t="s">
        <v>654</v>
      </c>
      <c r="AJ704" s="1043" t="s">
        <v>654</v>
      </c>
      <c r="AK704" s="1200" t="s">
        <v>654</v>
      </c>
      <c r="AL704" s="1060"/>
      <c r="AM704" s="1404"/>
      <c r="AN704" s="1404"/>
      <c r="AO704" s="1404"/>
      <c r="AP704" s="1404"/>
      <c r="AQ704" s="1404"/>
      <c r="AR704" s="1044"/>
      <c r="AS704" s="1034" t="s">
        <v>16625</v>
      </c>
      <c r="AT704" s="1034" t="s">
        <v>16628</v>
      </c>
      <c r="AU704" s="1034" t="s">
        <v>420</v>
      </c>
      <c r="AV704" s="1034" t="s">
        <v>420</v>
      </c>
    </row>
    <row r="705" spans="1:48">
      <c r="A705" s="1030">
        <v>46039</v>
      </c>
      <c r="B705" s="1031" t="s">
        <v>16282</v>
      </c>
      <c r="C705" s="1045" t="s">
        <v>645</v>
      </c>
      <c r="D705" s="1032"/>
      <c r="E705" s="1033" t="s">
        <v>420</v>
      </c>
      <c r="F705" s="1034" t="s">
        <v>420</v>
      </c>
      <c r="G705" s="1034" t="s">
        <v>420</v>
      </c>
      <c r="H705" s="1034" t="s">
        <v>420</v>
      </c>
      <c r="I705" s="1035" t="s">
        <v>420</v>
      </c>
      <c r="J705" s="1036"/>
      <c r="K705" s="1036"/>
      <c r="L705" s="1037" t="s">
        <v>645</v>
      </c>
      <c r="M705" s="1037"/>
      <c r="N705" s="1038"/>
      <c r="O705" s="1036"/>
      <c r="P705" s="1037" t="s">
        <v>645</v>
      </c>
      <c r="Q705" s="1037"/>
      <c r="R705" s="1038"/>
      <c r="S705" s="1036"/>
      <c r="T705" s="1037" t="s">
        <v>645</v>
      </c>
      <c r="U705" s="1037"/>
      <c r="V705" s="1038"/>
      <c r="W705" s="1036"/>
      <c r="X705" s="1037" t="s">
        <v>645</v>
      </c>
      <c r="Y705" s="1039"/>
      <c r="Z705" s="1040" t="s">
        <v>420</v>
      </c>
      <c r="AA705" s="1040" t="s">
        <v>645</v>
      </c>
      <c r="AB705" s="1199" t="s">
        <v>420</v>
      </c>
      <c r="AC705" s="1040" t="s">
        <v>420</v>
      </c>
      <c r="AD705" s="1040" t="s">
        <v>420</v>
      </c>
      <c r="AE705" s="1040" t="s">
        <v>420</v>
      </c>
      <c r="AF705" s="1041" t="s">
        <v>243</v>
      </c>
      <c r="AG705" s="1041">
        <v>1</v>
      </c>
      <c r="AH705" s="1042" t="s">
        <v>654</v>
      </c>
      <c r="AI705" s="1043" t="s">
        <v>654</v>
      </c>
      <c r="AJ705" s="1043" t="s">
        <v>654</v>
      </c>
      <c r="AK705" s="1200" t="s">
        <v>654</v>
      </c>
      <c r="AL705" s="1060"/>
      <c r="AM705" s="1404"/>
      <c r="AN705" s="1404"/>
      <c r="AO705" s="1404"/>
      <c r="AP705" s="1404"/>
      <c r="AQ705" s="1404"/>
      <c r="AR705" s="1044"/>
      <c r="AS705" s="1034" t="s">
        <v>16625</v>
      </c>
      <c r="AT705" s="1034" t="s">
        <v>16628</v>
      </c>
      <c r="AU705" s="1034" t="s">
        <v>420</v>
      </c>
      <c r="AV705" s="1034" t="s">
        <v>420</v>
      </c>
    </row>
    <row r="706" spans="1:48">
      <c r="A706" s="1030">
        <v>46039</v>
      </c>
      <c r="B706" s="1031" t="s">
        <v>16283</v>
      </c>
      <c r="C706" s="1045" t="s">
        <v>645</v>
      </c>
      <c r="D706" s="1032"/>
      <c r="E706" s="1033" t="s">
        <v>420</v>
      </c>
      <c r="F706" s="1034" t="s">
        <v>420</v>
      </c>
      <c r="G706" s="1034" t="s">
        <v>420</v>
      </c>
      <c r="H706" s="1034" t="s">
        <v>420</v>
      </c>
      <c r="I706" s="1035" t="s">
        <v>420</v>
      </c>
      <c r="J706" s="1036"/>
      <c r="K706" s="1036"/>
      <c r="L706" s="1037" t="s">
        <v>645</v>
      </c>
      <c r="M706" s="1037"/>
      <c r="N706" s="1038"/>
      <c r="O706" s="1036"/>
      <c r="P706" s="1037" t="s">
        <v>645</v>
      </c>
      <c r="Q706" s="1037"/>
      <c r="R706" s="1038"/>
      <c r="S706" s="1036"/>
      <c r="T706" s="1037" t="s">
        <v>645</v>
      </c>
      <c r="U706" s="1037"/>
      <c r="V706" s="1038"/>
      <c r="W706" s="1036"/>
      <c r="X706" s="1037" t="s">
        <v>645</v>
      </c>
      <c r="Y706" s="1039"/>
      <c r="Z706" s="1040" t="s">
        <v>420</v>
      </c>
      <c r="AA706" s="1040" t="s">
        <v>645</v>
      </c>
      <c r="AB706" s="1199" t="s">
        <v>420</v>
      </c>
      <c r="AC706" s="1040" t="s">
        <v>420</v>
      </c>
      <c r="AD706" s="1040" t="s">
        <v>420</v>
      </c>
      <c r="AE706" s="1040" t="s">
        <v>420</v>
      </c>
      <c r="AF706" s="1041" t="s">
        <v>243</v>
      </c>
      <c r="AG706" s="1041">
        <v>1</v>
      </c>
      <c r="AH706" s="1042" t="s">
        <v>654</v>
      </c>
      <c r="AI706" s="1043" t="s">
        <v>654</v>
      </c>
      <c r="AJ706" s="1043" t="s">
        <v>654</v>
      </c>
      <c r="AK706" s="1200" t="s">
        <v>654</v>
      </c>
      <c r="AL706" s="1060"/>
      <c r="AM706" s="1404"/>
      <c r="AN706" s="1404"/>
      <c r="AO706" s="1404"/>
      <c r="AP706" s="1404"/>
      <c r="AQ706" s="1404"/>
      <c r="AR706" s="1044"/>
      <c r="AS706" s="1034" t="s">
        <v>16625</v>
      </c>
      <c r="AT706" s="1034" t="s">
        <v>16628</v>
      </c>
      <c r="AU706" s="1034" t="s">
        <v>420</v>
      </c>
      <c r="AV706" s="1034" t="s">
        <v>420</v>
      </c>
    </row>
    <row r="707" spans="1:48">
      <c r="A707" s="1030">
        <v>46039</v>
      </c>
      <c r="B707" s="1031" t="s">
        <v>16284</v>
      </c>
      <c r="C707" s="1045" t="s">
        <v>645</v>
      </c>
      <c r="D707" s="1032"/>
      <c r="E707" s="1033" t="s">
        <v>420</v>
      </c>
      <c r="F707" s="1034" t="s">
        <v>420</v>
      </c>
      <c r="G707" s="1034" t="s">
        <v>420</v>
      </c>
      <c r="H707" s="1034" t="s">
        <v>420</v>
      </c>
      <c r="I707" s="1035" t="s">
        <v>420</v>
      </c>
      <c r="J707" s="1036"/>
      <c r="K707" s="1036"/>
      <c r="L707" s="1037" t="s">
        <v>645</v>
      </c>
      <c r="M707" s="1037"/>
      <c r="N707" s="1038"/>
      <c r="O707" s="1036"/>
      <c r="P707" s="1037" t="s">
        <v>645</v>
      </c>
      <c r="Q707" s="1037"/>
      <c r="R707" s="1038"/>
      <c r="S707" s="1036"/>
      <c r="T707" s="1037" t="s">
        <v>645</v>
      </c>
      <c r="U707" s="1037"/>
      <c r="V707" s="1038"/>
      <c r="W707" s="1036"/>
      <c r="X707" s="1037" t="s">
        <v>645</v>
      </c>
      <c r="Y707" s="1039"/>
      <c r="Z707" s="1040" t="s">
        <v>420</v>
      </c>
      <c r="AA707" s="1040" t="s">
        <v>645</v>
      </c>
      <c r="AB707" s="1199" t="s">
        <v>420</v>
      </c>
      <c r="AC707" s="1040" t="s">
        <v>420</v>
      </c>
      <c r="AD707" s="1040" t="s">
        <v>420</v>
      </c>
      <c r="AE707" s="1040" t="s">
        <v>420</v>
      </c>
      <c r="AF707" s="1041" t="s">
        <v>243</v>
      </c>
      <c r="AG707" s="1041">
        <v>1</v>
      </c>
      <c r="AH707" s="1042" t="s">
        <v>654</v>
      </c>
      <c r="AI707" s="1043" t="s">
        <v>654</v>
      </c>
      <c r="AJ707" s="1043" t="s">
        <v>654</v>
      </c>
      <c r="AK707" s="1200" t="s">
        <v>654</v>
      </c>
      <c r="AL707" s="1060"/>
      <c r="AM707" s="1404"/>
      <c r="AN707" s="1404"/>
      <c r="AO707" s="1404"/>
      <c r="AP707" s="1404"/>
      <c r="AQ707" s="1404"/>
      <c r="AR707" s="1044"/>
      <c r="AS707" s="1034" t="s">
        <v>16625</v>
      </c>
      <c r="AT707" s="1034" t="s">
        <v>16628</v>
      </c>
      <c r="AU707" s="1034" t="s">
        <v>420</v>
      </c>
      <c r="AV707" s="1034" t="s">
        <v>420</v>
      </c>
    </row>
    <row r="708" spans="1:48" ht="17.25" thickBot="1">
      <c r="A708" s="1046">
        <v>46039</v>
      </c>
      <c r="B708" s="1047" t="s">
        <v>16285</v>
      </c>
      <c r="C708" s="1048" t="s">
        <v>645</v>
      </c>
      <c r="D708" s="1049"/>
      <c r="E708" s="1243" t="s">
        <v>420</v>
      </c>
      <c r="F708" s="1050" t="s">
        <v>420</v>
      </c>
      <c r="G708" s="1050" t="s">
        <v>420</v>
      </c>
      <c r="H708" s="1050" t="s">
        <v>420</v>
      </c>
      <c r="I708" s="1244" t="s">
        <v>420</v>
      </c>
      <c r="J708" s="1051"/>
      <c r="K708" s="1051"/>
      <c r="L708" s="1052" t="s">
        <v>645</v>
      </c>
      <c r="M708" s="1052"/>
      <c r="N708" s="1053"/>
      <c r="O708" s="1051"/>
      <c r="P708" s="1052" t="s">
        <v>645</v>
      </c>
      <c r="Q708" s="1052"/>
      <c r="R708" s="1053"/>
      <c r="S708" s="1051"/>
      <c r="T708" s="1052" t="s">
        <v>645</v>
      </c>
      <c r="U708" s="1052"/>
      <c r="V708" s="1053"/>
      <c r="W708" s="1051"/>
      <c r="X708" s="1052" t="s">
        <v>645</v>
      </c>
      <c r="Y708" s="1054"/>
      <c r="Z708" s="1055" t="s">
        <v>420</v>
      </c>
      <c r="AA708" s="1055" t="s">
        <v>645</v>
      </c>
      <c r="AB708" s="1201" t="s">
        <v>420</v>
      </c>
      <c r="AC708" s="1055" t="s">
        <v>420</v>
      </c>
      <c r="AD708" s="1055" t="s">
        <v>420</v>
      </c>
      <c r="AE708" s="1055" t="s">
        <v>420</v>
      </c>
      <c r="AF708" s="1056" t="s">
        <v>243</v>
      </c>
      <c r="AG708" s="1056">
        <v>1</v>
      </c>
      <c r="AH708" s="1245" t="s">
        <v>654</v>
      </c>
      <c r="AI708" s="1057" t="s">
        <v>654</v>
      </c>
      <c r="AJ708" s="1057" t="s">
        <v>654</v>
      </c>
      <c r="AK708" s="1202" t="s">
        <v>654</v>
      </c>
      <c r="AL708" s="1246"/>
      <c r="AM708" s="1409"/>
      <c r="AN708" s="1409"/>
      <c r="AO708" s="1409"/>
      <c r="AP708" s="1409"/>
      <c r="AQ708" s="1409"/>
      <c r="AR708" s="1058"/>
      <c r="AS708" s="1050" t="s">
        <v>16625</v>
      </c>
      <c r="AT708" s="1050" t="s">
        <v>16628</v>
      </c>
      <c r="AU708" s="1050" t="s">
        <v>420</v>
      </c>
      <c r="AV708" s="1050" t="s">
        <v>420</v>
      </c>
    </row>
    <row r="709" spans="1:48">
      <c r="A709" s="1413">
        <v>46040</v>
      </c>
      <c r="B709" s="1016" t="s">
        <v>212</v>
      </c>
      <c r="C709" s="1016" t="s">
        <v>16558</v>
      </c>
      <c r="D709" s="1017"/>
      <c r="E709" s="1018" t="s">
        <v>1936</v>
      </c>
      <c r="F709" s="1019" t="s">
        <v>16560</v>
      </c>
      <c r="G709" s="1019">
        <v>500</v>
      </c>
      <c r="H709" s="1019" t="s">
        <v>911</v>
      </c>
      <c r="I709" s="1020">
        <v>2</v>
      </c>
      <c r="J709" s="1023">
        <v>43</v>
      </c>
      <c r="K709" s="1021">
        <v>0</v>
      </c>
      <c r="L709" s="1022">
        <v>8327</v>
      </c>
      <c r="M709" s="1024">
        <v>8707</v>
      </c>
      <c r="N709" s="1023">
        <v>29</v>
      </c>
      <c r="O709" s="1021">
        <v>0</v>
      </c>
      <c r="P709" s="1022">
        <v>8560</v>
      </c>
      <c r="Q709" s="1024">
        <v>9350</v>
      </c>
      <c r="R709" s="1023">
        <v>22</v>
      </c>
      <c r="S709" s="1021">
        <v>1</v>
      </c>
      <c r="T709" s="1022">
        <v>8537</v>
      </c>
      <c r="U709" s="1024">
        <v>9124</v>
      </c>
      <c r="V709" s="1023">
        <v>33</v>
      </c>
      <c r="W709" s="1021">
        <v>0</v>
      </c>
      <c r="X709" s="1022">
        <v>8846</v>
      </c>
      <c r="Y709" s="1024">
        <v>9069</v>
      </c>
      <c r="Z709" s="1025">
        <v>3</v>
      </c>
      <c r="AA709" s="1025">
        <v>42.333333333333336</v>
      </c>
      <c r="AB709" s="1198">
        <v>0.9983974358974359</v>
      </c>
      <c r="AC709" s="1025">
        <v>88.15</v>
      </c>
      <c r="AD709" s="1025">
        <v>5.291666666666667</v>
      </c>
      <c r="AE709" s="1025">
        <v>5.25</v>
      </c>
      <c r="AF709" s="1026" t="s">
        <v>213</v>
      </c>
      <c r="AG709" s="1026">
        <v>1</v>
      </c>
      <c r="AH709" s="1027" t="s">
        <v>16286</v>
      </c>
      <c r="AI709" s="1059" t="s">
        <v>642</v>
      </c>
      <c r="AJ709" s="1238" t="s">
        <v>16260</v>
      </c>
      <c r="AK709" s="1410" t="s">
        <v>748</v>
      </c>
      <c r="AL709" s="1059">
        <v>52</v>
      </c>
      <c r="AM709" s="1403">
        <v>46008</v>
      </c>
      <c r="AN709" s="1403">
        <v>46013</v>
      </c>
      <c r="AO709" s="1403">
        <v>46014</v>
      </c>
      <c r="AP709" s="1403">
        <v>46015</v>
      </c>
      <c r="AQ709" s="1403">
        <v>46017</v>
      </c>
      <c r="AR709" s="1028"/>
      <c r="AS709" s="1019" t="s">
        <v>16625</v>
      </c>
      <c r="AT709" s="1019" t="s">
        <v>16628</v>
      </c>
      <c r="AU709" s="1019" t="s">
        <v>16627</v>
      </c>
      <c r="AV709" s="1019">
        <v>1.1424239999999999</v>
      </c>
    </row>
    <row r="710" spans="1:48">
      <c r="A710" s="1030">
        <v>46040</v>
      </c>
      <c r="B710" s="1031" t="s">
        <v>214</v>
      </c>
      <c r="C710" s="1031" t="s">
        <v>16653</v>
      </c>
      <c r="D710" s="1032" t="s">
        <v>16644</v>
      </c>
      <c r="E710" s="1033" t="s">
        <v>1557</v>
      </c>
      <c r="F710" s="1034" t="s">
        <v>16594</v>
      </c>
      <c r="G710" s="1034">
        <v>630</v>
      </c>
      <c r="H710" s="1034" t="s">
        <v>843</v>
      </c>
      <c r="I710" s="1035">
        <v>2</v>
      </c>
      <c r="J710" s="1038">
        <v>30</v>
      </c>
      <c r="K710" s="1036">
        <v>0</v>
      </c>
      <c r="L710" s="1037">
        <v>9135</v>
      </c>
      <c r="M710" s="1039">
        <v>9269</v>
      </c>
      <c r="N710" s="1038">
        <v>14</v>
      </c>
      <c r="O710" s="1036">
        <v>0</v>
      </c>
      <c r="P710" s="1037">
        <v>9203</v>
      </c>
      <c r="Q710" s="1039">
        <v>9146</v>
      </c>
      <c r="R710" s="1038">
        <v>1</v>
      </c>
      <c r="S710" s="1036">
        <v>0</v>
      </c>
      <c r="T710" s="1037">
        <v>9190</v>
      </c>
      <c r="U710" s="1039">
        <v>9041</v>
      </c>
      <c r="V710" s="1038">
        <v>32</v>
      </c>
      <c r="W710" s="1036">
        <v>0</v>
      </c>
      <c r="X710" s="1037">
        <v>9289</v>
      </c>
      <c r="Y710" s="1039">
        <v>8927</v>
      </c>
      <c r="Z710" s="1040">
        <v>2.4827586206896552</v>
      </c>
      <c r="AA710" s="1040">
        <v>25.666666666666668</v>
      </c>
      <c r="AB710" s="1199">
        <v>1</v>
      </c>
      <c r="AC710" s="1040">
        <v>91.5</v>
      </c>
      <c r="AD710" s="1040">
        <v>3.2083333333333335</v>
      </c>
      <c r="AE710" s="1040">
        <v>3.2083333333333335</v>
      </c>
      <c r="AF710" s="1041" t="s">
        <v>213</v>
      </c>
      <c r="AG710" s="1041">
        <v>1</v>
      </c>
      <c r="AH710" s="1042" t="s">
        <v>16286</v>
      </c>
      <c r="AI710" s="1060" t="s">
        <v>642</v>
      </c>
      <c r="AJ710" s="1238" t="s">
        <v>16260</v>
      </c>
      <c r="AK710" s="1239" t="s">
        <v>748</v>
      </c>
      <c r="AL710" s="1060">
        <v>57</v>
      </c>
      <c r="AM710" s="1404">
        <v>46033</v>
      </c>
      <c r="AN710" s="1404">
        <v>46034</v>
      </c>
      <c r="AO710" s="1404"/>
      <c r="AP710" s="1404"/>
      <c r="AQ710" s="1404"/>
      <c r="AR710" s="1044"/>
      <c r="AS710" s="1034" t="s">
        <v>16625</v>
      </c>
      <c r="AT710" s="1034" t="s">
        <v>16628</v>
      </c>
      <c r="AU710" s="1034" t="s">
        <v>16637</v>
      </c>
      <c r="AV710" s="1034">
        <v>0.99610560000000004</v>
      </c>
    </row>
    <row r="711" spans="1:48">
      <c r="A711" s="1030">
        <v>46040</v>
      </c>
      <c r="B711" s="1031" t="s">
        <v>215</v>
      </c>
      <c r="C711" s="1031" t="s">
        <v>16554</v>
      </c>
      <c r="D711" s="1032" t="s">
        <v>646</v>
      </c>
      <c r="E711" s="1033" t="s">
        <v>471</v>
      </c>
      <c r="F711" s="1034" t="s">
        <v>16555</v>
      </c>
      <c r="G711" s="1034">
        <v>700</v>
      </c>
      <c r="H711" s="1034" t="s">
        <v>1088</v>
      </c>
      <c r="I711" s="1035">
        <v>5</v>
      </c>
      <c r="J711" s="1038">
        <v>46</v>
      </c>
      <c r="K711" s="1036">
        <v>0</v>
      </c>
      <c r="L711" s="1037">
        <v>8243</v>
      </c>
      <c r="M711" s="1039">
        <v>8495</v>
      </c>
      <c r="N711" s="1038">
        <v>44</v>
      </c>
      <c r="O711" s="1036">
        <v>0</v>
      </c>
      <c r="P711" s="1037">
        <v>8144</v>
      </c>
      <c r="Q711" s="1039">
        <v>8390</v>
      </c>
      <c r="R711" s="1038">
        <v>36</v>
      </c>
      <c r="S711" s="1036">
        <v>0</v>
      </c>
      <c r="T711" s="1037">
        <v>8199</v>
      </c>
      <c r="U711" s="1039">
        <v>8391</v>
      </c>
      <c r="V711" s="1038">
        <v>12</v>
      </c>
      <c r="W711" s="1036">
        <v>0</v>
      </c>
      <c r="X711" s="1037">
        <v>8220</v>
      </c>
      <c r="Y711" s="1039">
        <v>8430</v>
      </c>
      <c r="Z711" s="1040">
        <v>3.2432432432432434</v>
      </c>
      <c r="AA711" s="1040">
        <v>23</v>
      </c>
      <c r="AB711" s="1199">
        <v>1</v>
      </c>
      <c r="AC711" s="1040">
        <v>83.14</v>
      </c>
      <c r="AD711" s="1040">
        <v>2.875</v>
      </c>
      <c r="AE711" s="1040">
        <v>2.875</v>
      </c>
      <c r="AF711" s="1041" t="s">
        <v>213</v>
      </c>
      <c r="AG711" s="1041">
        <v>0.5</v>
      </c>
      <c r="AH711" s="1042" t="s">
        <v>16286</v>
      </c>
      <c r="AI711" s="1060" t="s">
        <v>642</v>
      </c>
      <c r="AJ711" s="1238" t="s">
        <v>16260</v>
      </c>
      <c r="AK711" s="1239" t="s">
        <v>748</v>
      </c>
      <c r="AL711" s="1060">
        <v>53</v>
      </c>
      <c r="AM711" s="1404">
        <v>46016</v>
      </c>
      <c r="AN711" s="1404">
        <v>46017</v>
      </c>
      <c r="AO711" s="1404">
        <v>46018</v>
      </c>
      <c r="AP711" s="1404"/>
      <c r="AQ711" s="1404"/>
      <c r="AR711" s="1044"/>
      <c r="AS711" s="1034" t="s">
        <v>16629</v>
      </c>
      <c r="AT711" s="1034" t="s">
        <v>16628</v>
      </c>
      <c r="AU711" s="1034" t="s">
        <v>16627</v>
      </c>
      <c r="AV711" s="1034">
        <v>1.5084921600000003</v>
      </c>
    </row>
    <row r="712" spans="1:48">
      <c r="A712" s="1030">
        <v>46040</v>
      </c>
      <c r="B712" s="1031" t="s">
        <v>216</v>
      </c>
      <c r="C712" s="1031" t="s">
        <v>16649</v>
      </c>
      <c r="D712" s="1032"/>
      <c r="E712" s="1033" t="s">
        <v>783</v>
      </c>
      <c r="F712" s="1034" t="s">
        <v>16588</v>
      </c>
      <c r="G712" s="1034">
        <v>525</v>
      </c>
      <c r="H712" s="1034" t="s">
        <v>480</v>
      </c>
      <c r="I712" s="1035">
        <v>4</v>
      </c>
      <c r="J712" s="1038">
        <v>18</v>
      </c>
      <c r="K712" s="1036">
        <v>0</v>
      </c>
      <c r="L712" s="1037">
        <v>9257</v>
      </c>
      <c r="M712" s="1039">
        <v>8243</v>
      </c>
      <c r="N712" s="1038">
        <v>13</v>
      </c>
      <c r="O712" s="1036">
        <v>0</v>
      </c>
      <c r="P712" s="1037">
        <v>9060</v>
      </c>
      <c r="Q712" s="1039">
        <v>8854</v>
      </c>
      <c r="R712" s="1038">
        <v>13</v>
      </c>
      <c r="S712" s="1036">
        <v>0</v>
      </c>
      <c r="T712" s="1037">
        <v>9139</v>
      </c>
      <c r="U712" s="1039">
        <v>8911</v>
      </c>
      <c r="V712" s="1038">
        <v>22</v>
      </c>
      <c r="W712" s="1036">
        <v>1</v>
      </c>
      <c r="X712" s="1037">
        <v>9063</v>
      </c>
      <c r="Y712" s="1039">
        <v>9021</v>
      </c>
      <c r="Z712" s="1040">
        <v>2.9690721649484537</v>
      </c>
      <c r="AA712" s="1040">
        <v>22</v>
      </c>
      <c r="AB712" s="1199">
        <v>0.99838074252136755</v>
      </c>
      <c r="AC712" s="1040">
        <v>89.435000000000002</v>
      </c>
      <c r="AD712" s="1040">
        <v>2.75</v>
      </c>
      <c r="AE712" s="1040">
        <v>2.7083333333333335</v>
      </c>
      <c r="AF712" s="1041" t="s">
        <v>213</v>
      </c>
      <c r="AG712" s="1041">
        <v>1</v>
      </c>
      <c r="AH712" s="1042" t="s">
        <v>16286</v>
      </c>
      <c r="AI712" s="1060" t="s">
        <v>642</v>
      </c>
      <c r="AJ712" s="1238" t="s">
        <v>16260</v>
      </c>
      <c r="AK712" s="1239" t="s">
        <v>748</v>
      </c>
      <c r="AL712" s="1060">
        <v>52</v>
      </c>
      <c r="AM712" s="1404">
        <v>46037</v>
      </c>
      <c r="AN712" s="1404">
        <v>46039</v>
      </c>
      <c r="AO712" s="1404"/>
      <c r="AP712" s="1404"/>
      <c r="AQ712" s="1404"/>
      <c r="AR712" s="1044"/>
      <c r="AS712" s="1034" t="s">
        <v>16625</v>
      </c>
      <c r="AT712" s="1034" t="s">
        <v>16628</v>
      </c>
      <c r="AU712" s="1034" t="s">
        <v>16630</v>
      </c>
      <c r="AV712" s="1034">
        <v>2.4340629600000003</v>
      </c>
    </row>
    <row r="713" spans="1:48">
      <c r="A713" s="1030">
        <v>46040</v>
      </c>
      <c r="B713" s="1031" t="s">
        <v>217</v>
      </c>
      <c r="C713" s="1031" t="s">
        <v>16643</v>
      </c>
      <c r="D713" s="1032" t="s">
        <v>16644</v>
      </c>
      <c r="E713" s="1033" t="s">
        <v>738</v>
      </c>
      <c r="F713" s="1034" t="s">
        <v>16535</v>
      </c>
      <c r="G713" s="1034">
        <v>650</v>
      </c>
      <c r="H713" s="1034" t="s">
        <v>630</v>
      </c>
      <c r="I713" s="1035">
        <v>4</v>
      </c>
      <c r="J713" s="1038">
        <v>25</v>
      </c>
      <c r="K713" s="1036">
        <v>0</v>
      </c>
      <c r="L713" s="1037">
        <v>4531</v>
      </c>
      <c r="M713" s="1039">
        <v>7689</v>
      </c>
      <c r="N713" s="1038">
        <v>37</v>
      </c>
      <c r="O713" s="1036">
        <v>0</v>
      </c>
      <c r="P713" s="1037">
        <v>5002</v>
      </c>
      <c r="Q713" s="1039">
        <v>7530</v>
      </c>
      <c r="R713" s="1038">
        <v>44</v>
      </c>
      <c r="S713" s="1036">
        <v>0</v>
      </c>
      <c r="T713" s="1037">
        <v>5080</v>
      </c>
      <c r="U713" s="1039">
        <v>7721</v>
      </c>
      <c r="V713" s="1038">
        <v>29</v>
      </c>
      <c r="W713" s="1036">
        <v>0</v>
      </c>
      <c r="X713" s="1037">
        <v>4973</v>
      </c>
      <c r="Y713" s="1039">
        <v>8196</v>
      </c>
      <c r="Z713" s="1040">
        <v>2.5263157894736841</v>
      </c>
      <c r="AA713" s="1040">
        <v>45</v>
      </c>
      <c r="AB713" s="1199">
        <v>1</v>
      </c>
      <c r="AC713" s="1040">
        <v>63.402500000000003</v>
      </c>
      <c r="AD713" s="1040">
        <v>5.625</v>
      </c>
      <c r="AE713" s="1040">
        <v>5.625</v>
      </c>
      <c r="AF713" s="1041" t="s">
        <v>213</v>
      </c>
      <c r="AG713" s="1041">
        <v>1</v>
      </c>
      <c r="AH713" s="1042" t="s">
        <v>16259</v>
      </c>
      <c r="AI713" s="1060" t="s">
        <v>655</v>
      </c>
      <c r="AJ713" s="1060" t="s">
        <v>16267</v>
      </c>
      <c r="AK713" s="1200" t="s">
        <v>15469</v>
      </c>
      <c r="AL713" s="1060">
        <v>49</v>
      </c>
      <c r="AM713" s="1404">
        <v>46006</v>
      </c>
      <c r="AN713" s="1404">
        <v>46007</v>
      </c>
      <c r="AO713" s="1404">
        <v>46008</v>
      </c>
      <c r="AP713" s="1404">
        <v>46009</v>
      </c>
      <c r="AQ713" s="1404">
        <v>46010</v>
      </c>
      <c r="AR713" s="1044"/>
      <c r="AS713" s="1034" t="s">
        <v>16625</v>
      </c>
      <c r="AT713" s="1034" t="s">
        <v>16628</v>
      </c>
      <c r="AU713" s="1034" t="s">
        <v>16632</v>
      </c>
      <c r="AV713" s="1034">
        <v>1.4242737599999997</v>
      </c>
    </row>
    <row r="714" spans="1:48">
      <c r="A714" s="1030">
        <v>46040</v>
      </c>
      <c r="B714" s="1031" t="s">
        <v>218</v>
      </c>
      <c r="C714" s="1031" t="s">
        <v>16506</v>
      </c>
      <c r="D714" s="1032" t="s">
        <v>646</v>
      </c>
      <c r="E714" s="1033" t="s">
        <v>471</v>
      </c>
      <c r="F714" s="1034" t="s">
        <v>15867</v>
      </c>
      <c r="G714" s="1034">
        <v>700</v>
      </c>
      <c r="H714" s="1034" t="s">
        <v>812</v>
      </c>
      <c r="I714" s="1035">
        <v>5</v>
      </c>
      <c r="J714" s="1038">
        <v>54</v>
      </c>
      <c r="K714" s="1036">
        <v>0</v>
      </c>
      <c r="L714" s="1037">
        <v>8740</v>
      </c>
      <c r="M714" s="1039">
        <v>7880</v>
      </c>
      <c r="N714" s="1038">
        <v>40</v>
      </c>
      <c r="O714" s="1036">
        <v>0</v>
      </c>
      <c r="P714" s="1037">
        <v>8911</v>
      </c>
      <c r="Q714" s="1039">
        <v>7278</v>
      </c>
      <c r="R714" s="1038">
        <v>22</v>
      </c>
      <c r="S714" s="1036">
        <v>0</v>
      </c>
      <c r="T714" s="1037">
        <v>8702</v>
      </c>
      <c r="U714" s="1039">
        <v>8085</v>
      </c>
      <c r="V714" s="1038">
        <v>50</v>
      </c>
      <c r="W714" s="1036">
        <v>0</v>
      </c>
      <c r="X714" s="1037">
        <v>8956</v>
      </c>
      <c r="Y714" s="1039">
        <v>8337</v>
      </c>
      <c r="Z714" s="1040">
        <v>3.2432432432432434</v>
      </c>
      <c r="AA714" s="1040">
        <v>27.666666666666668</v>
      </c>
      <c r="AB714" s="1199">
        <v>1</v>
      </c>
      <c r="AC714" s="1040">
        <v>83.611249999999998</v>
      </c>
      <c r="AD714" s="1040">
        <v>3.4583333333333335</v>
      </c>
      <c r="AE714" s="1040">
        <v>3.4583333333333335</v>
      </c>
      <c r="AF714" s="1041" t="s">
        <v>213</v>
      </c>
      <c r="AG714" s="1041">
        <v>0.5</v>
      </c>
      <c r="AH714" s="1042" t="s">
        <v>16259</v>
      </c>
      <c r="AI714" s="1060" t="s">
        <v>655</v>
      </c>
      <c r="AJ714" s="1060" t="s">
        <v>16267</v>
      </c>
      <c r="AK714" s="1200" t="s">
        <v>15469</v>
      </c>
      <c r="AL714" s="1060">
        <v>50</v>
      </c>
      <c r="AM714" s="1404">
        <v>46029</v>
      </c>
      <c r="AN714" s="1404">
        <v>46030</v>
      </c>
      <c r="AO714" s="1404">
        <v>46032</v>
      </c>
      <c r="AP714" s="1404"/>
      <c r="AQ714" s="1404"/>
      <c r="AR714" s="1044"/>
      <c r="AS714" s="1034" t="s">
        <v>16629</v>
      </c>
      <c r="AT714" s="1034" t="s">
        <v>16628</v>
      </c>
      <c r="AU714" s="1034" t="s">
        <v>16627</v>
      </c>
      <c r="AV714" s="1034">
        <v>1.5170425199999999</v>
      </c>
    </row>
    <row r="715" spans="1:48">
      <c r="A715" s="1030">
        <v>46040</v>
      </c>
      <c r="B715" s="1031" t="s">
        <v>219</v>
      </c>
      <c r="C715" s="1031" t="s">
        <v>16496</v>
      </c>
      <c r="D715" s="1032"/>
      <c r="E715" s="1033" t="s">
        <v>1877</v>
      </c>
      <c r="F715" s="1034" t="s">
        <v>16497</v>
      </c>
      <c r="G715" s="1034">
        <v>500</v>
      </c>
      <c r="H715" s="1034" t="s">
        <v>1237</v>
      </c>
      <c r="I715" s="1035">
        <v>3.7</v>
      </c>
      <c r="J715" s="1038">
        <v>6</v>
      </c>
      <c r="K715" s="1036">
        <v>0</v>
      </c>
      <c r="L715" s="1037">
        <v>8948</v>
      </c>
      <c r="M715" s="1039">
        <v>8658</v>
      </c>
      <c r="N715" s="1038">
        <v>13</v>
      </c>
      <c r="O715" s="1036">
        <v>0</v>
      </c>
      <c r="P715" s="1037">
        <v>8974</v>
      </c>
      <c r="Q715" s="1039">
        <v>8824</v>
      </c>
      <c r="R715" s="1038">
        <v>11</v>
      </c>
      <c r="S715" s="1036">
        <v>0</v>
      </c>
      <c r="T715" s="1037">
        <v>8790</v>
      </c>
      <c r="U715" s="1039">
        <v>8736</v>
      </c>
      <c r="V715" s="1038">
        <v>21</v>
      </c>
      <c r="W715" s="1036">
        <v>0</v>
      </c>
      <c r="X715" s="1037">
        <v>9168</v>
      </c>
      <c r="Y715" s="1039">
        <v>8528</v>
      </c>
      <c r="Z715" s="1040">
        <v>1.5982241953385128</v>
      </c>
      <c r="AA715" s="1040">
        <v>17</v>
      </c>
      <c r="AB715" s="1199">
        <v>1</v>
      </c>
      <c r="AC715" s="1040">
        <v>88.282499999999999</v>
      </c>
      <c r="AD715" s="1040">
        <v>2.125</v>
      </c>
      <c r="AE715" s="1040">
        <v>2.125</v>
      </c>
      <c r="AF715" s="1041" t="s">
        <v>213</v>
      </c>
      <c r="AG715" s="1041">
        <v>1</v>
      </c>
      <c r="AH715" s="1042" t="s">
        <v>16286</v>
      </c>
      <c r="AI715" s="1060" t="s">
        <v>642</v>
      </c>
      <c r="AJ715" s="1238" t="s">
        <v>16260</v>
      </c>
      <c r="AK715" s="1200" t="s">
        <v>748</v>
      </c>
      <c r="AL715" s="1060">
        <v>8</v>
      </c>
      <c r="AM715" s="1406">
        <v>45967</v>
      </c>
      <c r="AN715" s="1404">
        <v>45968</v>
      </c>
      <c r="AO715" s="1404"/>
      <c r="AP715" s="1404"/>
      <c r="AQ715" s="1404"/>
      <c r="AR715" s="1044"/>
      <c r="AS715" s="1034" t="s">
        <v>16625</v>
      </c>
      <c r="AT715" s="1034" t="s">
        <v>16628</v>
      </c>
      <c r="AU715" s="1034" t="s">
        <v>16627</v>
      </c>
      <c r="AV715" s="1034">
        <v>1.1441412</v>
      </c>
    </row>
    <row r="716" spans="1:48">
      <c r="A716" s="1030">
        <v>46040</v>
      </c>
      <c r="B716" s="1031" t="s">
        <v>220</v>
      </c>
      <c r="C716" s="1031" t="s">
        <v>16515</v>
      </c>
      <c r="D716" s="1032"/>
      <c r="E716" s="1033" t="s">
        <v>478</v>
      </c>
      <c r="F716" s="1034" t="s">
        <v>16544</v>
      </c>
      <c r="G716" s="1034">
        <v>650</v>
      </c>
      <c r="H716" s="1034" t="s">
        <v>959</v>
      </c>
      <c r="I716" s="1035">
        <v>5</v>
      </c>
      <c r="J716" s="1038">
        <v>16</v>
      </c>
      <c r="K716" s="1036">
        <v>2</v>
      </c>
      <c r="L716" s="1037">
        <v>8454</v>
      </c>
      <c r="M716" s="1039">
        <v>9130</v>
      </c>
      <c r="N716" s="1038">
        <v>12</v>
      </c>
      <c r="O716" s="1036">
        <v>2</v>
      </c>
      <c r="P716" s="1037">
        <v>8469</v>
      </c>
      <c r="Q716" s="1039">
        <v>9068</v>
      </c>
      <c r="R716" s="1038">
        <v>11</v>
      </c>
      <c r="S716" s="1036">
        <v>1</v>
      </c>
      <c r="T716" s="1037">
        <v>8551</v>
      </c>
      <c r="U716" s="1039">
        <v>9110</v>
      </c>
      <c r="V716" s="1038">
        <v>22</v>
      </c>
      <c r="W716" s="1036">
        <v>2</v>
      </c>
      <c r="X716" s="1037">
        <v>8451</v>
      </c>
      <c r="Y716" s="1039">
        <v>9084</v>
      </c>
      <c r="Z716" s="1040">
        <v>1.5157894736842106</v>
      </c>
      <c r="AA716" s="1040">
        <v>20.333333333333332</v>
      </c>
      <c r="AB716" s="1199">
        <v>0.97779780982905984</v>
      </c>
      <c r="AC716" s="1040">
        <v>87.896249999999995</v>
      </c>
      <c r="AD716" s="1040">
        <v>2.5416666666666665</v>
      </c>
      <c r="AE716" s="1040">
        <v>2.25</v>
      </c>
      <c r="AF716" s="1041" t="s">
        <v>213</v>
      </c>
      <c r="AG716" s="1041">
        <v>1</v>
      </c>
      <c r="AH716" s="1042" t="s">
        <v>16262</v>
      </c>
      <c r="AI716" s="1060" t="s">
        <v>647</v>
      </c>
      <c r="AJ716" s="1060" t="s">
        <v>16263</v>
      </c>
      <c r="AK716" s="1239" t="s">
        <v>667</v>
      </c>
      <c r="AL716" s="1060">
        <v>54</v>
      </c>
      <c r="AM716" s="1404">
        <v>46010</v>
      </c>
      <c r="AN716" s="1404">
        <v>46011</v>
      </c>
      <c r="AO716" s="1404"/>
      <c r="AP716" s="1404"/>
      <c r="AQ716" s="1404"/>
      <c r="AR716" s="1044"/>
      <c r="AS716" s="1034" t="s">
        <v>16625</v>
      </c>
      <c r="AT716" s="1034" t="s">
        <v>16628</v>
      </c>
      <c r="AU716" s="1034" t="s">
        <v>16627</v>
      </c>
      <c r="AV716" s="1034">
        <v>1.4808760200000002</v>
      </c>
    </row>
    <row r="717" spans="1:48">
      <c r="A717" s="1030">
        <v>46040</v>
      </c>
      <c r="B717" s="1031" t="s">
        <v>221</v>
      </c>
      <c r="C717" s="1031" t="s">
        <v>16658</v>
      </c>
      <c r="D717" s="1032" t="s">
        <v>16644</v>
      </c>
      <c r="E717" s="1033" t="s">
        <v>738</v>
      </c>
      <c r="F717" s="1034" t="s">
        <v>16535</v>
      </c>
      <c r="G717" s="1034">
        <v>650</v>
      </c>
      <c r="H717" s="1034" t="s">
        <v>834</v>
      </c>
      <c r="I717" s="1035">
        <v>4</v>
      </c>
      <c r="J717" s="1038">
        <v>32</v>
      </c>
      <c r="K717" s="1036">
        <v>1</v>
      </c>
      <c r="L717" s="1037"/>
      <c r="M717" s="1039">
        <v>6787</v>
      </c>
      <c r="N717" s="1038">
        <v>4</v>
      </c>
      <c r="O717" s="1036">
        <v>0</v>
      </c>
      <c r="P717" s="1037" t="s">
        <v>645</v>
      </c>
      <c r="Q717" s="1039">
        <v>7638</v>
      </c>
      <c r="R717" s="1038">
        <v>4</v>
      </c>
      <c r="S717" s="1036">
        <v>0</v>
      </c>
      <c r="T717" s="1037" t="s">
        <v>645</v>
      </c>
      <c r="U717" s="1039">
        <v>7627</v>
      </c>
      <c r="V717" s="1038">
        <v>5</v>
      </c>
      <c r="W717" s="1036">
        <v>0</v>
      </c>
      <c r="X717" s="1037" t="s">
        <v>645</v>
      </c>
      <c r="Y717" s="1039">
        <v>7571</v>
      </c>
      <c r="Z717" s="1040">
        <v>2.5852782764811488</v>
      </c>
      <c r="AA717" s="1040">
        <v>30</v>
      </c>
      <c r="AB717" s="1199">
        <v>0.99814035790598288</v>
      </c>
      <c r="AC717" s="1040">
        <v>74.057500000000005</v>
      </c>
      <c r="AD717" s="1040">
        <v>3.75</v>
      </c>
      <c r="AE717" s="1040">
        <v>3.6666666666666665</v>
      </c>
      <c r="AF717" s="1041" t="s">
        <v>213</v>
      </c>
      <c r="AG717" s="1041">
        <v>2</v>
      </c>
      <c r="AH717" s="1042" t="s">
        <v>16262</v>
      </c>
      <c r="AI717" s="1060" t="s">
        <v>647</v>
      </c>
      <c r="AJ717" s="1238" t="s">
        <v>16263</v>
      </c>
      <c r="AK717" s="1239" t="s">
        <v>667</v>
      </c>
      <c r="AL717" s="1060">
        <v>49</v>
      </c>
      <c r="AM717" s="1404">
        <v>46006</v>
      </c>
      <c r="AN717" s="1404">
        <v>46008</v>
      </c>
      <c r="AO717" s="1404">
        <v>46009</v>
      </c>
      <c r="AP717" s="1404"/>
      <c r="AQ717" s="1404"/>
      <c r="AR717" s="1044"/>
      <c r="AS717" s="1034" t="s">
        <v>16625</v>
      </c>
      <c r="AT717" s="1034" t="s">
        <v>16626</v>
      </c>
      <c r="AU717" s="1034" t="s">
        <v>16632</v>
      </c>
      <c r="AV717" s="1034">
        <v>0.83181384000000003</v>
      </c>
    </row>
    <row r="718" spans="1:48">
      <c r="A718" s="1030">
        <v>46040</v>
      </c>
      <c r="B718" s="1031" t="s">
        <v>222</v>
      </c>
      <c r="C718" s="1031" t="s">
        <v>16140</v>
      </c>
      <c r="D718" s="1032"/>
      <c r="E718" s="1033" t="s">
        <v>455</v>
      </c>
      <c r="F718" s="1034" t="s">
        <v>16101</v>
      </c>
      <c r="G718" s="1034">
        <v>800</v>
      </c>
      <c r="H718" s="1034" t="s">
        <v>876</v>
      </c>
      <c r="I718" s="1035">
        <v>5</v>
      </c>
      <c r="J718" s="1038">
        <v>25</v>
      </c>
      <c r="K718" s="1036">
        <v>0</v>
      </c>
      <c r="L718" s="1037">
        <v>8960</v>
      </c>
      <c r="M718" s="1039">
        <v>8970</v>
      </c>
      <c r="N718" s="1038">
        <v>8</v>
      </c>
      <c r="O718" s="1036">
        <v>0</v>
      </c>
      <c r="P718" s="1037">
        <v>9374</v>
      </c>
      <c r="Q718" s="1039">
        <v>8925</v>
      </c>
      <c r="R718" s="1038">
        <v>8</v>
      </c>
      <c r="S718" s="1036">
        <v>0</v>
      </c>
      <c r="T718" s="1037">
        <v>9321</v>
      </c>
      <c r="U718" s="1039">
        <v>8886</v>
      </c>
      <c r="V718" s="1038">
        <v>18</v>
      </c>
      <c r="W718" s="1036">
        <v>0</v>
      </c>
      <c r="X718" s="1037">
        <v>9220</v>
      </c>
      <c r="Y718" s="1039">
        <v>8750</v>
      </c>
      <c r="Z718" s="1040">
        <v>1.8701298701298701</v>
      </c>
      <c r="AA718" s="1040">
        <v>19.666666666666668</v>
      </c>
      <c r="AB718" s="1199">
        <v>1</v>
      </c>
      <c r="AC718" s="1040">
        <v>90.507499999999993</v>
      </c>
      <c r="AD718" s="1040">
        <v>2.4583333333333335</v>
      </c>
      <c r="AE718" s="1040">
        <v>2.4583333333333335</v>
      </c>
      <c r="AF718" s="1041" t="s">
        <v>213</v>
      </c>
      <c r="AG718" s="1041">
        <v>1</v>
      </c>
      <c r="AH718" s="1042" t="s">
        <v>16262</v>
      </c>
      <c r="AI718" s="1060" t="s">
        <v>647</v>
      </c>
      <c r="AJ718" s="1238" t="s">
        <v>16263</v>
      </c>
      <c r="AK718" s="1200" t="s">
        <v>667</v>
      </c>
      <c r="AL718" s="1060">
        <v>53</v>
      </c>
      <c r="AM718" s="1404">
        <v>45989</v>
      </c>
      <c r="AN718" s="1404">
        <v>45990</v>
      </c>
      <c r="AO718" s="1404">
        <v>45991</v>
      </c>
      <c r="AP718" s="1404"/>
      <c r="AQ718" s="1404"/>
      <c r="AR718" s="1044"/>
      <c r="AS718" s="1034" t="s">
        <v>16625</v>
      </c>
      <c r="AT718" s="1034" t="s">
        <v>16628</v>
      </c>
      <c r="AU718" s="1034" t="s">
        <v>16627</v>
      </c>
      <c r="AV718" s="1034">
        <v>1.8767635200000001</v>
      </c>
    </row>
    <row r="719" spans="1:48">
      <c r="A719" s="1030">
        <v>46040</v>
      </c>
      <c r="B719" s="1031" t="s">
        <v>223</v>
      </c>
      <c r="C719" s="1031" t="s">
        <v>16496</v>
      </c>
      <c r="D719" s="1032"/>
      <c r="E719" s="1033" t="s">
        <v>1877</v>
      </c>
      <c r="F719" s="1034" t="s">
        <v>16497</v>
      </c>
      <c r="G719" s="1034">
        <v>500</v>
      </c>
      <c r="H719" s="1034" t="s">
        <v>1237</v>
      </c>
      <c r="I719" s="1035">
        <v>3.7</v>
      </c>
      <c r="J719" s="1038">
        <v>7</v>
      </c>
      <c r="K719" s="1036">
        <v>0</v>
      </c>
      <c r="L719" s="1037">
        <v>8528</v>
      </c>
      <c r="M719" s="1039">
        <v>8732</v>
      </c>
      <c r="N719" s="1038">
        <v>11</v>
      </c>
      <c r="O719" s="1036">
        <v>0</v>
      </c>
      <c r="P719" s="1037">
        <v>8734</v>
      </c>
      <c r="Q719" s="1039">
        <v>8789</v>
      </c>
      <c r="R719" s="1038">
        <v>4</v>
      </c>
      <c r="S719" s="1036">
        <v>0</v>
      </c>
      <c r="T719" s="1037">
        <v>8701</v>
      </c>
      <c r="U719" s="1039">
        <v>8816</v>
      </c>
      <c r="V719" s="1038">
        <v>5</v>
      </c>
      <c r="W719" s="1036">
        <v>0</v>
      </c>
      <c r="X719" s="1037">
        <v>8681</v>
      </c>
      <c r="Y719" s="1039">
        <v>8734</v>
      </c>
      <c r="Z719" s="1040">
        <v>1.5982241953385128</v>
      </c>
      <c r="AA719" s="1040">
        <v>9</v>
      </c>
      <c r="AB719" s="1199">
        <v>1</v>
      </c>
      <c r="AC719" s="1040">
        <v>87.143749999999997</v>
      </c>
      <c r="AD719" s="1040">
        <v>1.125</v>
      </c>
      <c r="AE719" s="1040">
        <v>1.125</v>
      </c>
      <c r="AF719" s="1041" t="s">
        <v>213</v>
      </c>
      <c r="AG719" s="1041">
        <v>1</v>
      </c>
      <c r="AH719" s="1042" t="s">
        <v>16259</v>
      </c>
      <c r="AI719" s="1060" t="s">
        <v>655</v>
      </c>
      <c r="AJ719" s="1060" t="s">
        <v>16267</v>
      </c>
      <c r="AK719" s="1200" t="s">
        <v>15469</v>
      </c>
      <c r="AL719" s="1060">
        <v>8</v>
      </c>
      <c r="AM719" s="1406">
        <v>45964</v>
      </c>
      <c r="AN719" s="1404">
        <v>45965</v>
      </c>
      <c r="AO719" s="1404">
        <v>45966</v>
      </c>
      <c r="AP719" s="1404">
        <v>45968</v>
      </c>
      <c r="AQ719" s="1404"/>
      <c r="AR719" s="1044"/>
      <c r="AS719" s="1034" t="s">
        <v>16625</v>
      </c>
      <c r="AT719" s="1034" t="s">
        <v>16628</v>
      </c>
      <c r="AU719" s="1034" t="s">
        <v>16627</v>
      </c>
      <c r="AV719" s="1034">
        <v>1.129383</v>
      </c>
    </row>
    <row r="720" spans="1:48">
      <c r="A720" s="1030">
        <v>46040</v>
      </c>
      <c r="B720" s="1031" t="s">
        <v>224</v>
      </c>
      <c r="C720" s="1031" t="s">
        <v>16511</v>
      </c>
      <c r="D720" s="1032" t="s">
        <v>646</v>
      </c>
      <c r="E720" s="1033" t="s">
        <v>471</v>
      </c>
      <c r="F720" s="1034" t="s">
        <v>15867</v>
      </c>
      <c r="G720" s="1034">
        <v>700</v>
      </c>
      <c r="H720" s="1034" t="s">
        <v>879</v>
      </c>
      <c r="I720" s="1035">
        <v>5</v>
      </c>
      <c r="J720" s="1038">
        <v>40</v>
      </c>
      <c r="K720" s="1036">
        <v>0</v>
      </c>
      <c r="L720" s="1037">
        <v>8125</v>
      </c>
      <c r="M720" s="1039">
        <v>8215</v>
      </c>
      <c r="N720" s="1038">
        <v>32</v>
      </c>
      <c r="O720" s="1036">
        <v>0</v>
      </c>
      <c r="P720" s="1037">
        <v>8370</v>
      </c>
      <c r="Q720" s="1039">
        <v>8682</v>
      </c>
      <c r="R720" s="1038">
        <v>22</v>
      </c>
      <c r="S720" s="1036">
        <v>0</v>
      </c>
      <c r="T720" s="1037">
        <v>8373</v>
      </c>
      <c r="U720" s="1039">
        <v>8678</v>
      </c>
      <c r="V720" s="1038">
        <v>54</v>
      </c>
      <c r="W720" s="1036">
        <v>0</v>
      </c>
      <c r="X720" s="1037">
        <v>8342</v>
      </c>
      <c r="Y720" s="1039">
        <v>8839</v>
      </c>
      <c r="Z720" s="1040">
        <v>3.2727272727272729</v>
      </c>
      <c r="AA720" s="1040">
        <v>24.666666666666668</v>
      </c>
      <c r="AB720" s="1199">
        <v>1</v>
      </c>
      <c r="AC720" s="1040">
        <v>84.53</v>
      </c>
      <c r="AD720" s="1040">
        <v>3.0833333333333335</v>
      </c>
      <c r="AE720" s="1040">
        <v>3.0833333333333335</v>
      </c>
      <c r="AF720" s="1041" t="s">
        <v>213</v>
      </c>
      <c r="AG720" s="1041">
        <v>0.5</v>
      </c>
      <c r="AH720" s="1042" t="s">
        <v>16259</v>
      </c>
      <c r="AI720" s="1060" t="s">
        <v>655</v>
      </c>
      <c r="AJ720" s="1060" t="s">
        <v>16267</v>
      </c>
      <c r="AK720" s="1200" t="s">
        <v>15469</v>
      </c>
      <c r="AL720" s="1060">
        <v>50</v>
      </c>
      <c r="AM720" s="1404">
        <v>46030</v>
      </c>
      <c r="AN720" s="1404">
        <v>46031</v>
      </c>
      <c r="AO720" s="1404">
        <v>46032</v>
      </c>
      <c r="AP720" s="1404"/>
      <c r="AQ720" s="1404"/>
      <c r="AR720" s="1044"/>
      <c r="AS720" s="1034" t="s">
        <v>16629</v>
      </c>
      <c r="AT720" s="1034" t="s">
        <v>16628</v>
      </c>
      <c r="AU720" s="1034" t="s">
        <v>16627</v>
      </c>
      <c r="AV720" s="1034">
        <v>1.5337123199999998</v>
      </c>
    </row>
    <row r="721" spans="1:48">
      <c r="A721" s="1030">
        <v>46040</v>
      </c>
      <c r="B721" s="1031" t="s">
        <v>225</v>
      </c>
      <c r="C721" s="1031" t="s">
        <v>16645</v>
      </c>
      <c r="D721" s="1032"/>
      <c r="E721" s="1033" t="s">
        <v>210</v>
      </c>
      <c r="F721" s="1034" t="s">
        <v>16492</v>
      </c>
      <c r="G721" s="1034">
        <v>650</v>
      </c>
      <c r="H721" s="1034" t="s">
        <v>629</v>
      </c>
      <c r="I721" s="1035">
        <v>5</v>
      </c>
      <c r="J721" s="1038">
        <v>10</v>
      </c>
      <c r="K721" s="1036">
        <v>0</v>
      </c>
      <c r="L721" s="1037">
        <v>9279</v>
      </c>
      <c r="M721" s="1039"/>
      <c r="N721" s="1038">
        <v>8</v>
      </c>
      <c r="O721" s="1036">
        <v>0</v>
      </c>
      <c r="P721" s="1037">
        <v>9011</v>
      </c>
      <c r="Q721" s="1039"/>
      <c r="R721" s="1038">
        <v>8</v>
      </c>
      <c r="S721" s="1036">
        <v>0</v>
      </c>
      <c r="T721" s="1037">
        <v>9103</v>
      </c>
      <c r="U721" s="1039"/>
      <c r="V721" s="1038">
        <v>12</v>
      </c>
      <c r="W721" s="1036">
        <v>3</v>
      </c>
      <c r="X721" s="1037">
        <v>9016</v>
      </c>
      <c r="Y721" s="1039"/>
      <c r="Z721" s="1040">
        <v>3.0638297872340425</v>
      </c>
      <c r="AA721" s="1040">
        <v>25.333333333333332</v>
      </c>
      <c r="AB721" s="1199">
        <v>0.99529246794871795</v>
      </c>
      <c r="AC721" s="1040">
        <v>91.022499999999994</v>
      </c>
      <c r="AD721" s="1040">
        <v>3.1666666666666665</v>
      </c>
      <c r="AE721" s="1040">
        <v>2.9166666666666665</v>
      </c>
      <c r="AF721" s="1041" t="s">
        <v>213</v>
      </c>
      <c r="AG721" s="1041">
        <v>2</v>
      </c>
      <c r="AH721" s="1042" t="s">
        <v>16300</v>
      </c>
      <c r="AI721" s="1060" t="s">
        <v>844</v>
      </c>
      <c r="AJ721" s="1060" t="s">
        <v>16297</v>
      </c>
      <c r="AK721" s="1200" t="s">
        <v>845</v>
      </c>
      <c r="AL721" s="1060">
        <v>50</v>
      </c>
      <c r="AM721" s="1404">
        <v>46026</v>
      </c>
      <c r="AN721" s="1404">
        <v>46027</v>
      </c>
      <c r="AO721" s="1404">
        <v>46028</v>
      </c>
      <c r="AP721" s="1404"/>
      <c r="AQ721" s="1404"/>
      <c r="AR721" s="1044"/>
      <c r="AS721" s="1034" t="s">
        <v>16625</v>
      </c>
      <c r="AT721" s="1034" t="s">
        <v>16626</v>
      </c>
      <c r="AU721" s="1034" t="s">
        <v>16630</v>
      </c>
      <c r="AV721" s="1034">
        <v>1.53354708</v>
      </c>
    </row>
    <row r="722" spans="1:48">
      <c r="A722" s="1030">
        <v>46040</v>
      </c>
      <c r="B722" s="1031" t="s">
        <v>225</v>
      </c>
      <c r="C722" s="1031" t="s">
        <v>16646</v>
      </c>
      <c r="D722" s="1032"/>
      <c r="E722" s="1033" t="s">
        <v>210</v>
      </c>
      <c r="F722" s="1034" t="s">
        <v>16492</v>
      </c>
      <c r="G722" s="1034">
        <v>670</v>
      </c>
      <c r="H722" s="1034" t="s">
        <v>16586</v>
      </c>
      <c r="I722" s="1035">
        <v>5</v>
      </c>
      <c r="J722" s="1038">
        <v>8</v>
      </c>
      <c r="K722" s="1036">
        <v>0</v>
      </c>
      <c r="L722" s="1037"/>
      <c r="M722" s="1039">
        <v>8933</v>
      </c>
      <c r="N722" s="1038">
        <v>1</v>
      </c>
      <c r="O722" s="1036">
        <v>0</v>
      </c>
      <c r="P722" s="1037"/>
      <c r="Q722" s="1039">
        <v>9351</v>
      </c>
      <c r="R722" s="1038">
        <v>5</v>
      </c>
      <c r="S722" s="1036">
        <v>0</v>
      </c>
      <c r="T722" s="1037"/>
      <c r="U722" s="1039">
        <v>9318</v>
      </c>
      <c r="V722" s="1038">
        <v>3</v>
      </c>
      <c r="W722" s="1036">
        <v>0</v>
      </c>
      <c r="X722" s="1037">
        <v>9178</v>
      </c>
      <c r="Y722" s="1039"/>
      <c r="Z722" s="1040">
        <v>3.1236442516268981</v>
      </c>
      <c r="AA722" s="1040">
        <v>11.333333333333334</v>
      </c>
      <c r="AB722" s="1199">
        <v>1</v>
      </c>
      <c r="AC722" s="1040">
        <v>91.95</v>
      </c>
      <c r="AD722" s="1040">
        <v>1.4166666666666667</v>
      </c>
      <c r="AE722" s="1040">
        <v>1.4166666666666667</v>
      </c>
      <c r="AF722" s="1041" t="s">
        <v>213</v>
      </c>
      <c r="AG722" s="1041">
        <v>2</v>
      </c>
      <c r="AH722" s="1042" t="s">
        <v>16300</v>
      </c>
      <c r="AI722" s="1060" t="s">
        <v>844</v>
      </c>
      <c r="AJ722" s="1060" t="s">
        <v>16297</v>
      </c>
      <c r="AK722" s="1200" t="s">
        <v>845</v>
      </c>
      <c r="AL722" s="1060">
        <v>50</v>
      </c>
      <c r="AM722" s="1404">
        <v>46025</v>
      </c>
      <c r="AN722" s="1404">
        <v>46026</v>
      </c>
      <c r="AO722" s="1404">
        <v>46027</v>
      </c>
      <c r="AP722" s="1404">
        <v>46028</v>
      </c>
      <c r="AQ722" s="1404"/>
      <c r="AR722" s="1044"/>
      <c r="AS722" s="1034" t="s">
        <v>16625</v>
      </c>
      <c r="AT722" s="1034" t="s">
        <v>16626</v>
      </c>
      <c r="AU722" s="1034" t="s">
        <v>16630</v>
      </c>
      <c r="AV722" s="1034">
        <v>1.59684048</v>
      </c>
    </row>
    <row r="723" spans="1:48">
      <c r="A723" s="1030">
        <v>46040</v>
      </c>
      <c r="B723" s="1031" t="s">
        <v>226</v>
      </c>
      <c r="C723" s="1031" t="s">
        <v>16591</v>
      </c>
      <c r="D723" s="1032" t="s">
        <v>16644</v>
      </c>
      <c r="E723" s="1033" t="s">
        <v>738</v>
      </c>
      <c r="F723" s="1034" t="s">
        <v>16535</v>
      </c>
      <c r="G723" s="1034">
        <v>650</v>
      </c>
      <c r="H723" s="1034" t="s">
        <v>977</v>
      </c>
      <c r="I723" s="1035">
        <v>4</v>
      </c>
      <c r="J723" s="1038">
        <v>23</v>
      </c>
      <c r="K723" s="1036">
        <v>0</v>
      </c>
      <c r="L723" s="1037">
        <v>9031</v>
      </c>
      <c r="M723" s="1039" t="s">
        <v>16274</v>
      </c>
      <c r="N723" s="1038">
        <v>25</v>
      </c>
      <c r="O723" s="1036">
        <v>0</v>
      </c>
      <c r="P723" s="1037">
        <v>8902</v>
      </c>
      <c r="Q723" s="1039">
        <v>9269</v>
      </c>
      <c r="R723" s="1038">
        <v>12</v>
      </c>
      <c r="S723" s="1036">
        <v>3</v>
      </c>
      <c r="T723" s="1037">
        <v>9080</v>
      </c>
      <c r="U723" s="1039">
        <v>9333</v>
      </c>
      <c r="V723" s="1038">
        <v>13</v>
      </c>
      <c r="W723" s="1036">
        <v>2</v>
      </c>
      <c r="X723" s="1037">
        <v>9211</v>
      </c>
      <c r="Y723" s="1039">
        <v>9212</v>
      </c>
      <c r="Z723" s="1040">
        <v>2.5263157894736841</v>
      </c>
      <c r="AA723" s="1040">
        <v>24.333333333333332</v>
      </c>
      <c r="AB723" s="1199">
        <v>0.99048477564102566</v>
      </c>
      <c r="AC723" s="1040">
        <v>91.482857142857142</v>
      </c>
      <c r="AD723" s="1040">
        <v>3.0416666666666665</v>
      </c>
      <c r="AE723" s="1040">
        <v>2.8333333333333335</v>
      </c>
      <c r="AF723" s="1041" t="s">
        <v>213</v>
      </c>
      <c r="AG723" s="1041">
        <v>1</v>
      </c>
      <c r="AH723" s="1042" t="s">
        <v>16300</v>
      </c>
      <c r="AI723" s="1060" t="s">
        <v>844</v>
      </c>
      <c r="AJ723" s="1060" t="s">
        <v>16297</v>
      </c>
      <c r="AK723" s="1200" t="s">
        <v>845</v>
      </c>
      <c r="AL723" s="1060">
        <v>49</v>
      </c>
      <c r="AM723" s="1404">
        <v>46007</v>
      </c>
      <c r="AN723" s="1404">
        <v>46008</v>
      </c>
      <c r="AO723" s="1404"/>
      <c r="AP723" s="1404"/>
      <c r="AQ723" s="1404"/>
      <c r="AR723" s="1044"/>
      <c r="AS723" s="1034" t="s">
        <v>16625</v>
      </c>
      <c r="AT723" s="1034" t="s">
        <v>16628</v>
      </c>
      <c r="AU723" s="1034" t="s">
        <v>16632</v>
      </c>
      <c r="AV723" s="1034">
        <v>2.055070902857143</v>
      </c>
    </row>
    <row r="724" spans="1:48">
      <c r="A724" s="1030">
        <v>46040</v>
      </c>
      <c r="B724" s="1031" t="s">
        <v>227</v>
      </c>
      <c r="C724" s="1031" t="s">
        <v>16648</v>
      </c>
      <c r="D724" s="1032"/>
      <c r="E724" s="1033" t="s">
        <v>299</v>
      </c>
      <c r="F724" s="1034" t="s">
        <v>16581</v>
      </c>
      <c r="G724" s="1034">
        <v>700</v>
      </c>
      <c r="H724" s="1034" t="s">
        <v>16053</v>
      </c>
      <c r="I724" s="1035">
        <v>5</v>
      </c>
      <c r="J724" s="1038">
        <v>24</v>
      </c>
      <c r="K724" s="1036">
        <v>0</v>
      </c>
      <c r="L724" s="1037">
        <v>8394</v>
      </c>
      <c r="M724" s="1039">
        <v>8724</v>
      </c>
      <c r="N724" s="1038">
        <v>14</v>
      </c>
      <c r="O724" s="1036">
        <v>0</v>
      </c>
      <c r="P724" s="1037">
        <v>8498</v>
      </c>
      <c r="Q724" s="1039">
        <v>8764</v>
      </c>
      <c r="R724" s="1038">
        <v>13</v>
      </c>
      <c r="S724" s="1036">
        <v>0</v>
      </c>
      <c r="T724" s="1037">
        <v>8583</v>
      </c>
      <c r="U724" s="1039">
        <v>8803</v>
      </c>
      <c r="V724" s="1038">
        <v>32</v>
      </c>
      <c r="W724" s="1036">
        <v>1</v>
      </c>
      <c r="X724" s="1037">
        <v>8566</v>
      </c>
      <c r="Y724" s="1039">
        <v>8712</v>
      </c>
      <c r="Z724" s="1040">
        <v>2.2187981510015407</v>
      </c>
      <c r="AA724" s="1040">
        <v>27.666666666666668</v>
      </c>
      <c r="AB724" s="1199">
        <v>0.99783319978632479</v>
      </c>
      <c r="AC724" s="1040">
        <v>86.305000000000007</v>
      </c>
      <c r="AD724" s="1040">
        <v>3.4583333333333335</v>
      </c>
      <c r="AE724" s="1040">
        <v>3.4166666666666665</v>
      </c>
      <c r="AF724" s="1041" t="s">
        <v>213</v>
      </c>
      <c r="AG724" s="1041">
        <v>1</v>
      </c>
      <c r="AH724" s="1042" t="s">
        <v>16262</v>
      </c>
      <c r="AI724" s="1060" t="s">
        <v>647</v>
      </c>
      <c r="AJ724" s="1238" t="s">
        <v>16263</v>
      </c>
      <c r="AK724" s="1200" t="s">
        <v>667</v>
      </c>
      <c r="AL724" s="1060">
        <v>50</v>
      </c>
      <c r="AM724" s="1404">
        <v>46020</v>
      </c>
      <c r="AN724" s="1404">
        <v>46021</v>
      </c>
      <c r="AO724" s="1404"/>
      <c r="AP724" s="1404"/>
      <c r="AQ724" s="1404"/>
      <c r="AR724" s="1044"/>
      <c r="AS724" s="1034" t="s">
        <v>16625</v>
      </c>
      <c r="AT724" s="1034" t="s">
        <v>16628</v>
      </c>
      <c r="AU724" s="1034" t="s">
        <v>16632</v>
      </c>
      <c r="AV724" s="1034">
        <v>2.0878905600000004</v>
      </c>
    </row>
    <row r="725" spans="1:48">
      <c r="A725" s="1030">
        <v>46040</v>
      </c>
      <c r="B725" s="1031" t="s">
        <v>228</v>
      </c>
      <c r="C725" s="1031" t="s">
        <v>16577</v>
      </c>
      <c r="D725" s="1032"/>
      <c r="E725" s="1033" t="s">
        <v>1877</v>
      </c>
      <c r="F725" s="1034" t="s">
        <v>16497</v>
      </c>
      <c r="G725" s="1034">
        <v>500</v>
      </c>
      <c r="H725" s="1034" t="s">
        <v>634</v>
      </c>
      <c r="I725" s="1035">
        <v>3.7</v>
      </c>
      <c r="J725" s="1038">
        <v>19</v>
      </c>
      <c r="K725" s="1036">
        <v>1</v>
      </c>
      <c r="L725" s="1037">
        <v>8450</v>
      </c>
      <c r="M725" s="1039">
        <v>8885</v>
      </c>
      <c r="N725" s="1038">
        <v>5</v>
      </c>
      <c r="O725" s="1036">
        <v>0</v>
      </c>
      <c r="P725" s="1037">
        <v>8471</v>
      </c>
      <c r="Q725" s="1039">
        <v>8739</v>
      </c>
      <c r="R725" s="1038">
        <v>7</v>
      </c>
      <c r="S725" s="1036">
        <v>0</v>
      </c>
      <c r="T725" s="1037">
        <v>8493</v>
      </c>
      <c r="U725" s="1039">
        <v>8952</v>
      </c>
      <c r="V725" s="1038">
        <v>18</v>
      </c>
      <c r="W725" s="1036">
        <v>0</v>
      </c>
      <c r="X725" s="1037">
        <v>8467</v>
      </c>
      <c r="Y725" s="1039">
        <v>8779</v>
      </c>
      <c r="Z725" s="1040">
        <v>1.6089385474860336</v>
      </c>
      <c r="AA725" s="1040">
        <v>16.333333333333332</v>
      </c>
      <c r="AB725" s="1199">
        <v>0.99701188568376065</v>
      </c>
      <c r="AC725" s="1040">
        <v>86.545000000000002</v>
      </c>
      <c r="AD725" s="1040">
        <v>2.0416666666666665</v>
      </c>
      <c r="AE725" s="1040">
        <v>2</v>
      </c>
      <c r="AF725" s="1041" t="s">
        <v>213</v>
      </c>
      <c r="AG725" s="1041">
        <v>1</v>
      </c>
      <c r="AH725" s="1042" t="s">
        <v>16262</v>
      </c>
      <c r="AI725" s="1060" t="s">
        <v>647</v>
      </c>
      <c r="AJ725" s="1238" t="s">
        <v>16665</v>
      </c>
      <c r="AK725" s="1200" t="s">
        <v>16602</v>
      </c>
      <c r="AL725" s="1203">
        <v>8</v>
      </c>
      <c r="AM725" s="1404">
        <v>45965</v>
      </c>
      <c r="AN725" s="1404">
        <v>45966</v>
      </c>
      <c r="AO725" s="1404"/>
      <c r="AP725" s="1404"/>
      <c r="AQ725" s="1404"/>
      <c r="AR725" s="1044"/>
      <c r="AS725" s="1034" t="s">
        <v>16625</v>
      </c>
      <c r="AT725" s="1034" t="s">
        <v>16628</v>
      </c>
      <c r="AU725" s="1034" t="s">
        <v>16627</v>
      </c>
      <c r="AV725" s="1034">
        <v>1.1216231999999999</v>
      </c>
    </row>
    <row r="726" spans="1:48">
      <c r="A726" s="1030">
        <v>46040</v>
      </c>
      <c r="B726" s="1031" t="s">
        <v>229</v>
      </c>
      <c r="C726" s="1031" t="s">
        <v>16571</v>
      </c>
      <c r="D726" s="1032"/>
      <c r="E726" s="1033" t="s">
        <v>829</v>
      </c>
      <c r="F726" s="1034" t="s">
        <v>16573</v>
      </c>
      <c r="G726" s="1034">
        <v>670</v>
      </c>
      <c r="H726" s="1034" t="s">
        <v>699</v>
      </c>
      <c r="I726" s="1035">
        <v>5</v>
      </c>
      <c r="J726" s="1038">
        <v>19</v>
      </c>
      <c r="K726" s="1036">
        <v>0</v>
      </c>
      <c r="L726" s="1037">
        <v>8632</v>
      </c>
      <c r="M726" s="1039">
        <v>9161</v>
      </c>
      <c r="N726" s="1038">
        <v>12</v>
      </c>
      <c r="O726" s="1036">
        <v>0</v>
      </c>
      <c r="P726" s="1037">
        <v>8569</v>
      </c>
      <c r="Q726" s="1039">
        <v>9274</v>
      </c>
      <c r="R726" s="1038">
        <v>2</v>
      </c>
      <c r="S726" s="1036">
        <v>0</v>
      </c>
      <c r="T726" s="1037">
        <v>8691</v>
      </c>
      <c r="U726" s="1039">
        <v>9453</v>
      </c>
      <c r="V726" s="1038">
        <v>1</v>
      </c>
      <c r="W726" s="1036">
        <v>0</v>
      </c>
      <c r="X726" s="1037">
        <v>8603</v>
      </c>
      <c r="Y726" s="1039">
        <v>9416</v>
      </c>
      <c r="Z726" s="1040">
        <v>3.1236442516268981</v>
      </c>
      <c r="AA726" s="1040">
        <v>11.333333333333334</v>
      </c>
      <c r="AB726" s="1199">
        <v>1</v>
      </c>
      <c r="AC726" s="1040">
        <v>89.748750000000001</v>
      </c>
      <c r="AD726" s="1040">
        <v>1.4166666666666667</v>
      </c>
      <c r="AE726" s="1040">
        <v>1.4166666666666667</v>
      </c>
      <c r="AF726" s="1041" t="s">
        <v>213</v>
      </c>
      <c r="AG726" s="1041">
        <v>1</v>
      </c>
      <c r="AH726" s="1042" t="s">
        <v>16259</v>
      </c>
      <c r="AI726" s="1060" t="s">
        <v>655</v>
      </c>
      <c r="AJ726" s="1238" t="s">
        <v>16267</v>
      </c>
      <c r="AK726" s="1200" t="s">
        <v>15469</v>
      </c>
      <c r="AL726" s="1060">
        <v>51</v>
      </c>
      <c r="AM726" s="1404">
        <v>46027</v>
      </c>
      <c r="AN726" s="1404">
        <v>46028</v>
      </c>
      <c r="AO726" s="1404">
        <v>46029</v>
      </c>
      <c r="AP726" s="1404"/>
      <c r="AQ726" s="1404"/>
      <c r="AR726" s="1044"/>
      <c r="AS726" s="1034" t="s">
        <v>16625</v>
      </c>
      <c r="AT726" s="1034" t="s">
        <v>16628</v>
      </c>
      <c r="AU726" s="1034" t="s">
        <v>16630</v>
      </c>
      <c r="AV726" s="1034">
        <v>3.1172253840000002</v>
      </c>
    </row>
    <row r="727" spans="1:48">
      <c r="A727" s="1030">
        <v>46040</v>
      </c>
      <c r="B727" s="1031" t="s">
        <v>230</v>
      </c>
      <c r="C727" s="1031" t="s">
        <v>645</v>
      </c>
      <c r="D727" s="1032"/>
      <c r="E727" s="1033" t="s">
        <v>420</v>
      </c>
      <c r="F727" s="1034" t="s">
        <v>420</v>
      </c>
      <c r="G727" s="1034" t="s">
        <v>420</v>
      </c>
      <c r="H727" s="1034" t="s">
        <v>420</v>
      </c>
      <c r="I727" s="1035" t="s">
        <v>420</v>
      </c>
      <c r="J727" s="1038"/>
      <c r="K727" s="1036"/>
      <c r="L727" s="1037" t="s">
        <v>645</v>
      </c>
      <c r="M727" s="1039"/>
      <c r="N727" s="1038"/>
      <c r="O727" s="1036"/>
      <c r="P727" s="1037" t="s">
        <v>645</v>
      </c>
      <c r="Q727" s="1039"/>
      <c r="R727" s="1038"/>
      <c r="S727" s="1036"/>
      <c r="T727" s="1037" t="s">
        <v>645</v>
      </c>
      <c r="U727" s="1039"/>
      <c r="V727" s="1038"/>
      <c r="W727" s="1036"/>
      <c r="X727" s="1037" t="s">
        <v>645</v>
      </c>
      <c r="Y727" s="1039"/>
      <c r="Z727" s="1040" t="s">
        <v>420</v>
      </c>
      <c r="AA727" s="1040" t="s">
        <v>645</v>
      </c>
      <c r="AB727" s="1199" t="s">
        <v>420</v>
      </c>
      <c r="AC727" s="1040" t="s">
        <v>420</v>
      </c>
      <c r="AD727" s="1040" t="s">
        <v>420</v>
      </c>
      <c r="AE727" s="1040" t="s">
        <v>420</v>
      </c>
      <c r="AF727" s="1041" t="s">
        <v>213</v>
      </c>
      <c r="AG727" s="1041">
        <v>0.5</v>
      </c>
      <c r="AH727" s="1042" t="s">
        <v>16259</v>
      </c>
      <c r="AI727" s="1060" t="s">
        <v>655</v>
      </c>
      <c r="AJ727" s="1060" t="s">
        <v>16267</v>
      </c>
      <c r="AK727" s="1200" t="s">
        <v>15469</v>
      </c>
      <c r="AL727" s="1060"/>
      <c r="AM727" s="1404"/>
      <c r="AN727" s="1404"/>
      <c r="AO727" s="1404"/>
      <c r="AP727" s="1404"/>
      <c r="AQ727" s="1404"/>
      <c r="AR727" s="1044"/>
      <c r="AS727" s="1034" t="s">
        <v>16625</v>
      </c>
      <c r="AT727" s="1034" t="s">
        <v>420</v>
      </c>
      <c r="AU727" s="1034" t="s">
        <v>420</v>
      </c>
      <c r="AV727" s="1034" t="s">
        <v>420</v>
      </c>
    </row>
    <row r="728" spans="1:48">
      <c r="A728" s="1030">
        <v>46040</v>
      </c>
      <c r="B728" s="1031" t="s">
        <v>231</v>
      </c>
      <c r="C728" s="1031" t="s">
        <v>16642</v>
      </c>
      <c r="D728" s="1032" t="s">
        <v>16291</v>
      </c>
      <c r="E728" s="1033" t="s">
        <v>473</v>
      </c>
      <c r="F728" s="1034" t="s">
        <v>16538</v>
      </c>
      <c r="G728" s="1034">
        <v>600</v>
      </c>
      <c r="H728" s="1034" t="s">
        <v>16152</v>
      </c>
      <c r="I728" s="1035">
        <v>5.5</v>
      </c>
      <c r="J728" s="1038">
        <v>37</v>
      </c>
      <c r="K728" s="1036">
        <v>5</v>
      </c>
      <c r="L728" s="1037">
        <v>5730</v>
      </c>
      <c r="M728" s="1039"/>
      <c r="N728" s="1038">
        <v>11</v>
      </c>
      <c r="O728" s="1036">
        <v>7</v>
      </c>
      <c r="P728" s="1037">
        <v>5710</v>
      </c>
      <c r="Q728" s="1039"/>
      <c r="R728" s="1038">
        <v>8</v>
      </c>
      <c r="S728" s="1036">
        <v>1</v>
      </c>
      <c r="T728" s="1037">
        <v>5820</v>
      </c>
      <c r="U728" s="1039"/>
      <c r="V728" s="1038">
        <v>25</v>
      </c>
      <c r="W728" s="1036">
        <v>3</v>
      </c>
      <c r="X728" s="1037">
        <v>5690</v>
      </c>
      <c r="Y728" s="1039"/>
      <c r="Z728" s="1040">
        <v>5.070422535211268</v>
      </c>
      <c r="AA728" s="1040">
        <v>27</v>
      </c>
      <c r="AB728" s="1199">
        <v>0.98482905982905988</v>
      </c>
      <c r="AC728" s="1040">
        <v>57.375</v>
      </c>
      <c r="AD728" s="1040">
        <v>3.375</v>
      </c>
      <c r="AE728" s="1040">
        <v>2.7083333333333335</v>
      </c>
      <c r="AF728" s="1041" t="s">
        <v>232</v>
      </c>
      <c r="AG728" s="1041">
        <v>1</v>
      </c>
      <c r="AH728" s="1042" t="s">
        <v>16300</v>
      </c>
      <c r="AI728" s="1060" t="s">
        <v>844</v>
      </c>
      <c r="AJ728" s="1060" t="s">
        <v>16297</v>
      </c>
      <c r="AK728" s="1200" t="s">
        <v>845</v>
      </c>
      <c r="AL728" s="1060">
        <v>55</v>
      </c>
      <c r="AM728" s="1404">
        <v>46036</v>
      </c>
      <c r="AN728" s="1404"/>
      <c r="AO728" s="1404"/>
      <c r="AP728" s="1404"/>
      <c r="AQ728" s="1404"/>
      <c r="AR728" s="1044"/>
      <c r="AS728" s="1034" t="s">
        <v>16629</v>
      </c>
      <c r="AT728" s="1034" t="s">
        <v>16628</v>
      </c>
      <c r="AU728" s="1034" t="s">
        <v>16630</v>
      </c>
      <c r="AV728" s="1034">
        <v>3.5691840000000004</v>
      </c>
    </row>
    <row r="729" spans="1:48">
      <c r="A729" s="1030">
        <v>46040</v>
      </c>
      <c r="B729" s="1031" t="s">
        <v>233</v>
      </c>
      <c r="C729" s="1031" t="s">
        <v>645</v>
      </c>
      <c r="D729" s="1032"/>
      <c r="E729" s="1033" t="s">
        <v>420</v>
      </c>
      <c r="F729" s="1034" t="s">
        <v>420</v>
      </c>
      <c r="G729" s="1034" t="s">
        <v>420</v>
      </c>
      <c r="H729" s="1034" t="s">
        <v>420</v>
      </c>
      <c r="I729" s="1035" t="s">
        <v>420</v>
      </c>
      <c r="J729" s="1038"/>
      <c r="K729" s="1036"/>
      <c r="L729" s="1037" t="s">
        <v>645</v>
      </c>
      <c r="M729" s="1039"/>
      <c r="N729" s="1038"/>
      <c r="O729" s="1036"/>
      <c r="P729" s="1037" t="s">
        <v>645</v>
      </c>
      <c r="Q729" s="1039"/>
      <c r="R729" s="1038"/>
      <c r="S729" s="1036"/>
      <c r="T729" s="1037" t="s">
        <v>645</v>
      </c>
      <c r="U729" s="1039"/>
      <c r="V729" s="1038"/>
      <c r="W729" s="1036"/>
      <c r="X729" s="1037" t="s">
        <v>16270</v>
      </c>
      <c r="Y729" s="1039"/>
      <c r="Z729" s="1040" t="s">
        <v>420</v>
      </c>
      <c r="AA729" s="1040" t="s">
        <v>645</v>
      </c>
      <c r="AB729" s="1199" t="s">
        <v>420</v>
      </c>
      <c r="AC729" s="1040" t="s">
        <v>420</v>
      </c>
      <c r="AD729" s="1040" t="s">
        <v>420</v>
      </c>
      <c r="AE729" s="1040" t="s">
        <v>420</v>
      </c>
      <c r="AF729" s="1041" t="s">
        <v>232</v>
      </c>
      <c r="AG729" s="1041">
        <v>1</v>
      </c>
      <c r="AH729" s="1042" t="s">
        <v>16300</v>
      </c>
      <c r="AI729" s="1060" t="s">
        <v>844</v>
      </c>
      <c r="AJ729" s="1060" t="s">
        <v>16297</v>
      </c>
      <c r="AK729" s="1200" t="s">
        <v>845</v>
      </c>
      <c r="AL729" s="1060"/>
      <c r="AM729" s="1404"/>
      <c r="AN729" s="1404"/>
      <c r="AO729" s="1404"/>
      <c r="AP729" s="1404"/>
      <c r="AQ729" s="1404"/>
      <c r="AR729" s="1044"/>
      <c r="AS729" s="1034" t="s">
        <v>16625</v>
      </c>
      <c r="AT729" s="1034" t="s">
        <v>16628</v>
      </c>
      <c r="AU729" s="1034" t="s">
        <v>420</v>
      </c>
      <c r="AV729" s="1034" t="s">
        <v>420</v>
      </c>
    </row>
    <row r="730" spans="1:48">
      <c r="A730" s="1030">
        <v>46040</v>
      </c>
      <c r="B730" s="1031" t="s">
        <v>234</v>
      </c>
      <c r="C730" s="1031" t="s">
        <v>645</v>
      </c>
      <c r="D730" s="1032"/>
      <c r="E730" s="1033" t="s">
        <v>420</v>
      </c>
      <c r="F730" s="1034" t="s">
        <v>420</v>
      </c>
      <c r="G730" s="1034" t="s">
        <v>420</v>
      </c>
      <c r="H730" s="1034" t="s">
        <v>420</v>
      </c>
      <c r="I730" s="1035" t="s">
        <v>420</v>
      </c>
      <c r="J730" s="1038"/>
      <c r="K730" s="1036"/>
      <c r="L730" s="1037" t="s">
        <v>645</v>
      </c>
      <c r="M730" s="1039"/>
      <c r="N730" s="1038"/>
      <c r="O730" s="1036"/>
      <c r="P730" s="1037" t="s">
        <v>645</v>
      </c>
      <c r="Q730" s="1039"/>
      <c r="R730" s="1038"/>
      <c r="S730" s="1036"/>
      <c r="T730" s="1037" t="s">
        <v>645</v>
      </c>
      <c r="U730" s="1039"/>
      <c r="V730" s="1038"/>
      <c r="W730" s="1036"/>
      <c r="X730" s="1037" t="s">
        <v>645</v>
      </c>
      <c r="Y730" s="1039"/>
      <c r="Z730" s="1040" t="s">
        <v>420</v>
      </c>
      <c r="AA730" s="1040" t="s">
        <v>645</v>
      </c>
      <c r="AB730" s="1199" t="s">
        <v>420</v>
      </c>
      <c r="AC730" s="1040" t="s">
        <v>420</v>
      </c>
      <c r="AD730" s="1040" t="s">
        <v>420</v>
      </c>
      <c r="AE730" s="1040" t="s">
        <v>420</v>
      </c>
      <c r="AF730" s="1041" t="s">
        <v>232</v>
      </c>
      <c r="AG730" s="1041">
        <v>1</v>
      </c>
      <c r="AH730" s="1042" t="s">
        <v>16300</v>
      </c>
      <c r="AI730" s="1060" t="s">
        <v>844</v>
      </c>
      <c r="AJ730" s="1060" t="s">
        <v>16297</v>
      </c>
      <c r="AK730" s="1200" t="s">
        <v>845</v>
      </c>
      <c r="AL730" s="1060"/>
      <c r="AM730" s="1404"/>
      <c r="AN730" s="1404"/>
      <c r="AO730" s="1404"/>
      <c r="AP730" s="1404"/>
      <c r="AQ730" s="1404"/>
      <c r="AR730" s="1044"/>
      <c r="AS730" s="1034" t="s">
        <v>16625</v>
      </c>
      <c r="AT730" s="1034" t="s">
        <v>16628</v>
      </c>
      <c r="AU730" s="1034" t="s">
        <v>420</v>
      </c>
      <c r="AV730" s="1034" t="s">
        <v>420</v>
      </c>
    </row>
    <row r="731" spans="1:48">
      <c r="A731" s="1030">
        <v>46040</v>
      </c>
      <c r="B731" s="1031" t="s">
        <v>235</v>
      </c>
      <c r="C731" s="1031" t="s">
        <v>16489</v>
      </c>
      <c r="D731" s="1032" t="s">
        <v>646</v>
      </c>
      <c r="E731" s="1033" t="s">
        <v>737</v>
      </c>
      <c r="F731" s="1034" t="s">
        <v>16142</v>
      </c>
      <c r="G731" s="1034">
        <v>650</v>
      </c>
      <c r="H731" s="1034" t="s">
        <v>924</v>
      </c>
      <c r="I731" s="1035">
        <v>5.5</v>
      </c>
      <c r="J731" s="1038">
        <v>37</v>
      </c>
      <c r="K731" s="1036">
        <v>0</v>
      </c>
      <c r="L731" s="1037">
        <v>8520</v>
      </c>
      <c r="M731" s="1039">
        <v>8890</v>
      </c>
      <c r="N731" s="1038">
        <v>20</v>
      </c>
      <c r="O731" s="1036">
        <v>0</v>
      </c>
      <c r="P731" s="1037">
        <v>8520</v>
      </c>
      <c r="Q731" s="1039">
        <v>9540</v>
      </c>
      <c r="R731" s="1038">
        <v>20</v>
      </c>
      <c r="S731" s="1036">
        <v>0</v>
      </c>
      <c r="T731" s="1037">
        <v>8150</v>
      </c>
      <c r="U731" s="1039">
        <v>9440</v>
      </c>
      <c r="V731" s="1038">
        <v>28</v>
      </c>
      <c r="W731" s="1036">
        <v>0</v>
      </c>
      <c r="X731" s="1037" t="s">
        <v>16270</v>
      </c>
      <c r="Y731" s="1039">
        <v>9630</v>
      </c>
      <c r="Z731" s="1040">
        <v>5.4545454545454541</v>
      </c>
      <c r="AA731" s="1040">
        <v>35</v>
      </c>
      <c r="AB731" s="1199">
        <v>1</v>
      </c>
      <c r="AC731" s="1040">
        <v>89.557142857142864</v>
      </c>
      <c r="AD731" s="1040">
        <v>4.375</v>
      </c>
      <c r="AE731" s="1040">
        <v>4.375</v>
      </c>
      <c r="AF731" s="1041" t="s">
        <v>236</v>
      </c>
      <c r="AG731" s="1041">
        <v>1</v>
      </c>
      <c r="AH731" s="1042" t="s">
        <v>16320</v>
      </c>
      <c r="AI731" s="1060" t="s">
        <v>16151</v>
      </c>
      <c r="AJ731" s="1060" t="s">
        <v>16298</v>
      </c>
      <c r="AK731" s="1200" t="s">
        <v>15435</v>
      </c>
      <c r="AL731" s="1060">
        <v>55</v>
      </c>
      <c r="AM731" s="1404">
        <v>46019</v>
      </c>
      <c r="AN731" s="1404">
        <v>46020</v>
      </c>
      <c r="AO731" s="1404">
        <v>46021</v>
      </c>
      <c r="AP731" s="1404"/>
      <c r="AQ731" s="1404"/>
      <c r="AR731" s="1044"/>
      <c r="AS731" s="1034" t="s">
        <v>16629</v>
      </c>
      <c r="AT731" s="1034" t="s">
        <v>16628</v>
      </c>
      <c r="AU731" s="1034" t="s">
        <v>16630</v>
      </c>
      <c r="AV731" s="1034">
        <v>6.0354349714285718</v>
      </c>
    </row>
    <row r="732" spans="1:48">
      <c r="A732" s="1030">
        <v>46040</v>
      </c>
      <c r="B732" s="1031" t="s">
        <v>237</v>
      </c>
      <c r="C732" s="1031" t="s">
        <v>16539</v>
      </c>
      <c r="D732" s="1032" t="s">
        <v>646</v>
      </c>
      <c r="E732" s="1033" t="s">
        <v>473</v>
      </c>
      <c r="F732" s="1034" t="s">
        <v>16538</v>
      </c>
      <c r="G732" s="1034">
        <v>650</v>
      </c>
      <c r="H732" s="1034" t="s">
        <v>15728</v>
      </c>
      <c r="I732" s="1035">
        <v>5.5</v>
      </c>
      <c r="J732" s="1038">
        <v>16</v>
      </c>
      <c r="K732" s="1036">
        <v>0</v>
      </c>
      <c r="L732" s="1037">
        <v>8540</v>
      </c>
      <c r="M732" s="1039">
        <v>8520</v>
      </c>
      <c r="N732" s="1038">
        <v>21</v>
      </c>
      <c r="O732" s="1036">
        <v>0</v>
      </c>
      <c r="P732" s="1037">
        <v>8520</v>
      </c>
      <c r="Q732" s="1039">
        <v>8800</v>
      </c>
      <c r="R732" s="1038">
        <v>21</v>
      </c>
      <c r="S732" s="1036">
        <v>0</v>
      </c>
      <c r="T732" s="1037">
        <v>8610</v>
      </c>
      <c r="U732" s="1039">
        <v>9070</v>
      </c>
      <c r="V732" s="1038">
        <v>33</v>
      </c>
      <c r="W732" s="1036">
        <v>0</v>
      </c>
      <c r="X732" s="1037">
        <v>8700</v>
      </c>
      <c r="Y732" s="1039">
        <v>9070</v>
      </c>
      <c r="Z732" s="1040">
        <v>5.4135338345864659</v>
      </c>
      <c r="AA732" s="1040">
        <v>30.333333333333332</v>
      </c>
      <c r="AB732" s="1199">
        <v>1</v>
      </c>
      <c r="AC732" s="1040">
        <v>87.287499999999994</v>
      </c>
      <c r="AD732" s="1040">
        <v>3.7916666666666665</v>
      </c>
      <c r="AE732" s="1040">
        <v>3.7916666666666665</v>
      </c>
      <c r="AF732" s="1041" t="s">
        <v>236</v>
      </c>
      <c r="AG732" s="1041">
        <v>1</v>
      </c>
      <c r="AH732" s="1042" t="s">
        <v>16320</v>
      </c>
      <c r="AI732" s="1060" t="s">
        <v>16151</v>
      </c>
      <c r="AJ732" s="1060" t="s">
        <v>16298</v>
      </c>
      <c r="AK732" s="1200" t="s">
        <v>15435</v>
      </c>
      <c r="AL732" s="1060">
        <v>55</v>
      </c>
      <c r="AM732" s="1404">
        <v>46034</v>
      </c>
      <c r="AN732" s="1404">
        <v>46035</v>
      </c>
      <c r="AO732" s="1404">
        <v>46036</v>
      </c>
      <c r="AP732" s="1404">
        <v>46037</v>
      </c>
      <c r="AQ732" s="1404"/>
      <c r="AR732" s="1044"/>
      <c r="AS732" s="1034" t="s">
        <v>16629</v>
      </c>
      <c r="AT732" s="1034" t="s">
        <v>16628</v>
      </c>
      <c r="AU732" s="1034" t="s">
        <v>16630</v>
      </c>
      <c r="AV732" s="1034">
        <v>5.8824792000000006</v>
      </c>
    </row>
    <row r="733" spans="1:48">
      <c r="A733" s="1030">
        <v>46040</v>
      </c>
      <c r="B733" s="1031" t="s">
        <v>238</v>
      </c>
      <c r="C733" s="1031" t="s">
        <v>16659</v>
      </c>
      <c r="D733" s="1032"/>
      <c r="E733" s="1033" t="s">
        <v>779</v>
      </c>
      <c r="F733" s="1034" t="s">
        <v>16592</v>
      </c>
      <c r="G733" s="1034">
        <v>600</v>
      </c>
      <c r="H733" s="1034" t="s">
        <v>814</v>
      </c>
      <c r="I733" s="1035">
        <v>4</v>
      </c>
      <c r="J733" s="1038">
        <v>10</v>
      </c>
      <c r="K733" s="1036">
        <v>0</v>
      </c>
      <c r="L733" s="1037">
        <v>9540</v>
      </c>
      <c r="M733" s="1039"/>
      <c r="N733" s="1038">
        <v>3</v>
      </c>
      <c r="O733" s="1036">
        <v>0</v>
      </c>
      <c r="P733" s="1037">
        <v>9260</v>
      </c>
      <c r="Q733" s="1039"/>
      <c r="R733" s="1038">
        <v>8</v>
      </c>
      <c r="S733" s="1036">
        <v>3</v>
      </c>
      <c r="T733" s="1037">
        <v>9540</v>
      </c>
      <c r="U733" s="1039"/>
      <c r="V733" s="1038">
        <v>19</v>
      </c>
      <c r="W733" s="1036">
        <v>3</v>
      </c>
      <c r="X733" s="1037">
        <v>9540</v>
      </c>
      <c r="Y733" s="1039"/>
      <c r="Z733" s="1040">
        <v>3.538083538083538</v>
      </c>
      <c r="AA733" s="1040">
        <v>26.666666666666668</v>
      </c>
      <c r="AB733" s="1199">
        <v>0.99184695512820509</v>
      </c>
      <c r="AC733" s="1040">
        <v>94.7</v>
      </c>
      <c r="AD733" s="1040">
        <v>3.3333333333333335</v>
      </c>
      <c r="AE733" s="1040">
        <v>2.8333333333333335</v>
      </c>
      <c r="AF733" s="1041" t="s">
        <v>236</v>
      </c>
      <c r="AG733" s="1041">
        <v>2</v>
      </c>
      <c r="AH733" s="1042" t="s">
        <v>16320</v>
      </c>
      <c r="AI733" s="1060" t="s">
        <v>16151</v>
      </c>
      <c r="AJ733" s="1060" t="s">
        <v>16276</v>
      </c>
      <c r="AK733" s="1200" t="s">
        <v>653</v>
      </c>
      <c r="AL733" s="1060">
        <v>52</v>
      </c>
      <c r="AM733" s="1404">
        <v>45991</v>
      </c>
      <c r="AN733" s="1404">
        <v>45992</v>
      </c>
      <c r="AO733" s="1404">
        <v>45993</v>
      </c>
      <c r="AP733" s="1404"/>
      <c r="AQ733" s="1404"/>
      <c r="AR733" s="1044"/>
      <c r="AS733" s="1034" t="s">
        <v>16629</v>
      </c>
      <c r="AT733" s="1034" t="s">
        <v>16626</v>
      </c>
      <c r="AU733" s="1034" t="s">
        <v>16627</v>
      </c>
      <c r="AV733" s="1034">
        <v>1.4727744</v>
      </c>
    </row>
    <row r="734" spans="1:48">
      <c r="A734" s="1030">
        <v>46040</v>
      </c>
      <c r="B734" s="1031" t="s">
        <v>238</v>
      </c>
      <c r="C734" s="1031" t="s">
        <v>16647</v>
      </c>
      <c r="D734" s="1032"/>
      <c r="E734" s="1033" t="s">
        <v>5099</v>
      </c>
      <c r="F734" s="1034" t="s">
        <v>16579</v>
      </c>
      <c r="G734" s="1034">
        <v>500</v>
      </c>
      <c r="H734" s="1034" t="s">
        <v>887</v>
      </c>
      <c r="I734" s="1035">
        <v>4</v>
      </c>
      <c r="J734" s="1038"/>
      <c r="K734" s="1036"/>
      <c r="L734" s="1037" t="s">
        <v>127</v>
      </c>
      <c r="M734" s="1039"/>
      <c r="N734" s="1038"/>
      <c r="O734" s="1036"/>
      <c r="P734" s="1037"/>
      <c r="Q734" s="1039" t="s">
        <v>127</v>
      </c>
      <c r="R734" s="1038"/>
      <c r="S734" s="1036"/>
      <c r="T734" s="1037"/>
      <c r="U734" s="1039" t="s">
        <v>127</v>
      </c>
      <c r="V734" s="1038"/>
      <c r="W734" s="1036"/>
      <c r="X734" s="1037"/>
      <c r="Y734" s="1039" t="s">
        <v>127</v>
      </c>
      <c r="Z734" s="1040">
        <v>2.9568788501026693</v>
      </c>
      <c r="AA734" s="1040" t="s">
        <v>127</v>
      </c>
      <c r="AB734" s="1199" t="s">
        <v>420</v>
      </c>
      <c r="AC734" s="1040" t="s">
        <v>420</v>
      </c>
      <c r="AD734" s="1040" t="s">
        <v>420</v>
      </c>
      <c r="AE734" s="1040" t="s">
        <v>420</v>
      </c>
      <c r="AF734" s="1041" t="s">
        <v>236</v>
      </c>
      <c r="AG734" s="1041">
        <v>2</v>
      </c>
      <c r="AH734" s="1042" t="s">
        <v>16320</v>
      </c>
      <c r="AI734" s="1060" t="s">
        <v>16151</v>
      </c>
      <c r="AJ734" s="1060" t="s">
        <v>16276</v>
      </c>
      <c r="AK734" s="1200" t="s">
        <v>653</v>
      </c>
      <c r="AL734" s="1060">
        <v>49.54</v>
      </c>
      <c r="AM734" s="1404">
        <v>45910</v>
      </c>
      <c r="AN734" s="1404">
        <v>45912</v>
      </c>
      <c r="AO734" s="1404">
        <v>45994</v>
      </c>
      <c r="AP734" s="1404">
        <v>45996</v>
      </c>
      <c r="AQ734" s="1404">
        <v>45997</v>
      </c>
      <c r="AR734" s="1044"/>
      <c r="AS734" s="1034" t="s">
        <v>16625</v>
      </c>
      <c r="AT734" s="1034" t="s">
        <v>16626</v>
      </c>
      <c r="AU734" s="1034" t="s">
        <v>16630</v>
      </c>
      <c r="AV734" s="1034" t="s">
        <v>420</v>
      </c>
    </row>
    <row r="735" spans="1:48">
      <c r="A735" s="1030">
        <v>46040</v>
      </c>
      <c r="B735" s="1031" t="s">
        <v>239</v>
      </c>
      <c r="C735" s="1031" t="s">
        <v>16652</v>
      </c>
      <c r="D735" s="1032"/>
      <c r="E735" s="1033" t="s">
        <v>779</v>
      </c>
      <c r="F735" s="1034" t="s">
        <v>16592</v>
      </c>
      <c r="G735" s="1034">
        <v>600</v>
      </c>
      <c r="H735" s="1034" t="s">
        <v>735</v>
      </c>
      <c r="I735" s="1035">
        <v>4</v>
      </c>
      <c r="J735" s="1038">
        <v>40</v>
      </c>
      <c r="K735" s="1036">
        <v>12</v>
      </c>
      <c r="L735" s="1037">
        <v>9350</v>
      </c>
      <c r="M735" s="1039">
        <v>9910</v>
      </c>
      <c r="N735" s="1038">
        <v>12</v>
      </c>
      <c r="O735" s="1036">
        <v>4</v>
      </c>
      <c r="P735" s="1037">
        <v>9350</v>
      </c>
      <c r="Q735" s="1039">
        <v>9910</v>
      </c>
      <c r="R735" s="1038">
        <v>5</v>
      </c>
      <c r="S735" s="1036">
        <v>0</v>
      </c>
      <c r="T735" s="1037">
        <v>8800</v>
      </c>
      <c r="U735" s="1039">
        <v>9540</v>
      </c>
      <c r="V735" s="1038">
        <v>24</v>
      </c>
      <c r="W735" s="1036">
        <v>4</v>
      </c>
      <c r="X735" s="1037">
        <v>9350</v>
      </c>
      <c r="Y735" s="1039">
        <v>9910</v>
      </c>
      <c r="Z735" s="1040">
        <v>3.538083538083538</v>
      </c>
      <c r="AA735" s="1040">
        <v>27</v>
      </c>
      <c r="AB735" s="1199">
        <v>0.97282318376068377</v>
      </c>
      <c r="AC735" s="1040">
        <v>95.15</v>
      </c>
      <c r="AD735" s="1040">
        <v>3.375</v>
      </c>
      <c r="AE735" s="1040">
        <v>2.5416666666666665</v>
      </c>
      <c r="AF735" s="1041" t="s">
        <v>236</v>
      </c>
      <c r="AG735" s="1041">
        <v>1</v>
      </c>
      <c r="AH735" s="1042" t="s">
        <v>16275</v>
      </c>
      <c r="AI735" s="1060" t="s">
        <v>651</v>
      </c>
      <c r="AJ735" s="1060" t="s">
        <v>16298</v>
      </c>
      <c r="AK735" s="1200" t="s">
        <v>15435</v>
      </c>
      <c r="AL735" s="1060">
        <v>52</v>
      </c>
      <c r="AM735" s="1404">
        <v>45989</v>
      </c>
      <c r="AN735" s="1404">
        <v>45990</v>
      </c>
      <c r="AO735" s="1404">
        <v>45995</v>
      </c>
      <c r="AP735" s="1404">
        <v>45996</v>
      </c>
      <c r="AQ735" s="1404"/>
      <c r="AR735" s="1044"/>
      <c r="AS735" s="1034" t="s">
        <v>16629</v>
      </c>
      <c r="AT735" s="1034" t="s">
        <v>16628</v>
      </c>
      <c r="AU735" s="1034" t="s">
        <v>16627</v>
      </c>
      <c r="AV735" s="1034">
        <v>2.9595455999999998</v>
      </c>
    </row>
    <row r="736" spans="1:48">
      <c r="A736" s="1030">
        <v>46040</v>
      </c>
      <c r="B736" s="1031" t="s">
        <v>389</v>
      </c>
      <c r="C736" s="1031" t="s">
        <v>16604</v>
      </c>
      <c r="D736" s="1032"/>
      <c r="E736" s="1033" t="s">
        <v>737</v>
      </c>
      <c r="F736" s="1034" t="s">
        <v>16598</v>
      </c>
      <c r="G736" s="1034">
        <v>700</v>
      </c>
      <c r="H736" s="1034" t="s">
        <v>16139</v>
      </c>
      <c r="I736" s="1035">
        <v>5.5</v>
      </c>
      <c r="J736" s="1038">
        <v>13</v>
      </c>
      <c r="K736" s="1036">
        <v>2</v>
      </c>
      <c r="L736" s="1037">
        <v>9540</v>
      </c>
      <c r="M736" s="1039"/>
      <c r="N736" s="1038">
        <v>8</v>
      </c>
      <c r="O736" s="1036">
        <v>3</v>
      </c>
      <c r="P736" s="1037">
        <v>9440</v>
      </c>
      <c r="Q736" s="1039"/>
      <c r="R736" s="1038">
        <v>14</v>
      </c>
      <c r="S736" s="1036">
        <v>1</v>
      </c>
      <c r="T736" s="1037">
        <v>9440</v>
      </c>
      <c r="U736" s="1039"/>
      <c r="V736" s="1038">
        <v>15</v>
      </c>
      <c r="W736" s="1036">
        <v>5</v>
      </c>
      <c r="X736" s="1037">
        <v>9350</v>
      </c>
      <c r="Y736" s="1039"/>
      <c r="Z736" s="1040">
        <v>5.8299595141700404</v>
      </c>
      <c r="AA736" s="1040">
        <v>33.333333333333336</v>
      </c>
      <c r="AB736" s="1199">
        <v>0.99092881944444444</v>
      </c>
      <c r="AC736" s="1040">
        <v>94.424999999999997</v>
      </c>
      <c r="AD736" s="1040">
        <v>4.166666666666667</v>
      </c>
      <c r="AE736" s="1040">
        <v>3.25</v>
      </c>
      <c r="AF736" s="1041" t="s">
        <v>236</v>
      </c>
      <c r="AG736" s="1041">
        <v>2</v>
      </c>
      <c r="AH736" s="1042" t="s">
        <v>16275</v>
      </c>
      <c r="AI736" s="1060" t="s">
        <v>651</v>
      </c>
      <c r="AJ736" s="1060" t="s">
        <v>16276</v>
      </c>
      <c r="AK736" s="1200" t="s">
        <v>653</v>
      </c>
      <c r="AL736" s="1060">
        <v>51</v>
      </c>
      <c r="AM736" s="1404">
        <v>46026</v>
      </c>
      <c r="AN736" s="1404">
        <v>46027</v>
      </c>
      <c r="AO736" s="1404">
        <v>46028</v>
      </c>
      <c r="AP736" s="1404">
        <v>46029</v>
      </c>
      <c r="AQ736" s="1404"/>
      <c r="AR736" s="1044"/>
      <c r="AS736" s="1034" t="s">
        <v>16629</v>
      </c>
      <c r="AT736" s="1034" t="s">
        <v>16626</v>
      </c>
      <c r="AU736" s="1034" t="s">
        <v>16630</v>
      </c>
      <c r="AV736" s="1034">
        <v>3.4264944000000002</v>
      </c>
    </row>
    <row r="737" spans="1:48">
      <c r="A737" s="1030">
        <v>46040</v>
      </c>
      <c r="B737" s="1031" t="s">
        <v>389</v>
      </c>
      <c r="C737" s="1031" t="s">
        <v>16533</v>
      </c>
      <c r="D737" s="1032"/>
      <c r="E737" s="1033" t="s">
        <v>473</v>
      </c>
      <c r="F737" s="1034" t="s">
        <v>16146</v>
      </c>
      <c r="G737" s="1034">
        <v>700</v>
      </c>
      <c r="H737" s="1034" t="s">
        <v>833</v>
      </c>
      <c r="I737" s="1035">
        <v>5.5</v>
      </c>
      <c r="J737" s="1038">
        <v>17</v>
      </c>
      <c r="K737" s="1036">
        <v>2</v>
      </c>
      <c r="L737" s="1037"/>
      <c r="M737" s="1039">
        <v>9910</v>
      </c>
      <c r="N737" s="1038">
        <v>8</v>
      </c>
      <c r="O737" s="1036">
        <v>1</v>
      </c>
      <c r="P737" s="1037"/>
      <c r="Q737" s="1039">
        <v>9910</v>
      </c>
      <c r="R737" s="1038">
        <v>8</v>
      </c>
      <c r="S737" s="1036">
        <v>1</v>
      </c>
      <c r="T737" s="1037"/>
      <c r="U737" s="1039">
        <v>9910</v>
      </c>
      <c r="V737" s="1038">
        <v>26</v>
      </c>
      <c r="W737" s="1036">
        <v>5</v>
      </c>
      <c r="X737" s="1037">
        <v>9810</v>
      </c>
      <c r="Y737" s="1039"/>
      <c r="Z737" s="1040">
        <v>5.9016393442622954</v>
      </c>
      <c r="AA737" s="1040">
        <v>39.333333333333336</v>
      </c>
      <c r="AB737" s="1199">
        <v>0.99266826923076923</v>
      </c>
      <c r="AC737" s="1040">
        <v>98.85</v>
      </c>
      <c r="AD737" s="1040">
        <v>4.916666666666667</v>
      </c>
      <c r="AE737" s="1040">
        <v>4.166666666666667</v>
      </c>
      <c r="AF737" s="1041" t="s">
        <v>236</v>
      </c>
      <c r="AG737" s="1041">
        <v>2</v>
      </c>
      <c r="AH737" s="1042" t="s">
        <v>16275</v>
      </c>
      <c r="AI737" s="1060" t="s">
        <v>651</v>
      </c>
      <c r="AJ737" s="1060" t="s">
        <v>16276</v>
      </c>
      <c r="AK737" s="1200" t="s">
        <v>653</v>
      </c>
      <c r="AL737" s="1060">
        <v>53</v>
      </c>
      <c r="AM737" s="1404">
        <v>46032</v>
      </c>
      <c r="AN737" s="1404">
        <v>46033</v>
      </c>
      <c r="AO737" s="1404">
        <v>46034</v>
      </c>
      <c r="AP737" s="1404">
        <v>46035</v>
      </c>
      <c r="AQ737" s="1404">
        <v>46036</v>
      </c>
      <c r="AR737" s="1044"/>
      <c r="AS737" s="1034" t="s">
        <v>16629</v>
      </c>
      <c r="AT737" s="1034" t="s">
        <v>16626</v>
      </c>
      <c r="AU737" s="1034" t="s">
        <v>16630</v>
      </c>
      <c r="AV737" s="1034">
        <v>3.5870687999999999</v>
      </c>
    </row>
    <row r="738" spans="1:48">
      <c r="A738" s="1030">
        <v>46040</v>
      </c>
      <c r="B738" s="1031" t="s">
        <v>418</v>
      </c>
      <c r="C738" s="1031" t="s">
        <v>16513</v>
      </c>
      <c r="D738" s="1032" t="s">
        <v>646</v>
      </c>
      <c r="E738" s="1033" t="s">
        <v>473</v>
      </c>
      <c r="F738" s="1034" t="s">
        <v>16514</v>
      </c>
      <c r="G738" s="1034">
        <v>670</v>
      </c>
      <c r="H738" s="1034" t="s">
        <v>666</v>
      </c>
      <c r="I738" s="1035">
        <v>5.5</v>
      </c>
      <c r="J738" s="1038"/>
      <c r="K738" s="1036"/>
      <c r="L738" s="1037" t="s">
        <v>127</v>
      </c>
      <c r="M738" s="1039"/>
      <c r="N738" s="1038"/>
      <c r="O738" s="1036"/>
      <c r="P738" s="1037" t="s">
        <v>127</v>
      </c>
      <c r="Q738" s="1039"/>
      <c r="R738" s="1038"/>
      <c r="S738" s="1036"/>
      <c r="T738" s="1037" t="s">
        <v>127</v>
      </c>
      <c r="U738" s="1039"/>
      <c r="V738" s="1038"/>
      <c r="W738" s="1036"/>
      <c r="X738" s="1037" t="s">
        <v>127</v>
      </c>
      <c r="Y738" s="1039"/>
      <c r="Z738" s="1040">
        <v>5.5813953488372094</v>
      </c>
      <c r="AA738" s="1040" t="s">
        <v>127</v>
      </c>
      <c r="AB738" s="1199" t="s">
        <v>420</v>
      </c>
      <c r="AC738" s="1040" t="s">
        <v>420</v>
      </c>
      <c r="AD738" s="1040" t="s">
        <v>420</v>
      </c>
      <c r="AE738" s="1040" t="s">
        <v>420</v>
      </c>
      <c r="AF738" s="1041" t="s">
        <v>236</v>
      </c>
      <c r="AG738" s="1041">
        <v>2</v>
      </c>
      <c r="AH738" s="1042" t="s">
        <v>16275</v>
      </c>
      <c r="AI738" s="1060" t="s">
        <v>651</v>
      </c>
      <c r="AJ738" s="1060" t="s">
        <v>16276</v>
      </c>
      <c r="AK738" s="1200" t="s">
        <v>653</v>
      </c>
      <c r="AL738" s="1060">
        <v>56</v>
      </c>
      <c r="AM738" s="1404">
        <v>46029</v>
      </c>
      <c r="AN738" s="1404">
        <v>46030</v>
      </c>
      <c r="AO738" s="1404"/>
      <c r="AP738" s="1404"/>
      <c r="AQ738" s="1404"/>
      <c r="AR738" s="1044"/>
      <c r="AS738" s="1034" t="s">
        <v>16629</v>
      </c>
      <c r="AT738" s="1034" t="s">
        <v>16626</v>
      </c>
      <c r="AU738" s="1034" t="s">
        <v>16630</v>
      </c>
      <c r="AV738" s="1034" t="s">
        <v>420</v>
      </c>
    </row>
    <row r="739" spans="1:48">
      <c r="A739" s="1030">
        <v>46040</v>
      </c>
      <c r="B739" s="1031" t="s">
        <v>418</v>
      </c>
      <c r="C739" s="1031" t="s">
        <v>16600</v>
      </c>
      <c r="D739" s="1032" t="s">
        <v>646</v>
      </c>
      <c r="E739" s="1033" t="s">
        <v>473</v>
      </c>
      <c r="F739" s="1034" t="s">
        <v>16601</v>
      </c>
      <c r="G739" s="1034">
        <v>680</v>
      </c>
      <c r="H739" s="1034" t="s">
        <v>16568</v>
      </c>
      <c r="I739" s="1035">
        <v>5.5</v>
      </c>
      <c r="J739" s="1038">
        <v>4</v>
      </c>
      <c r="K739" s="1036">
        <v>0</v>
      </c>
      <c r="L739" s="1037"/>
      <c r="M739" s="1039">
        <v>9540</v>
      </c>
      <c r="N739" s="1038">
        <v>1</v>
      </c>
      <c r="O739" s="1036">
        <v>0</v>
      </c>
      <c r="P739" s="1037"/>
      <c r="Q739" s="1039">
        <v>9540</v>
      </c>
      <c r="R739" s="1038">
        <v>2</v>
      </c>
      <c r="S739" s="1036">
        <v>0</v>
      </c>
      <c r="T739" s="1037"/>
      <c r="U739" s="1039">
        <v>9540</v>
      </c>
      <c r="V739" s="1038">
        <v>30</v>
      </c>
      <c r="W739" s="1036">
        <v>6</v>
      </c>
      <c r="X739" s="1037">
        <v>9540</v>
      </c>
      <c r="Y739" s="1039"/>
      <c r="Z739" s="1040">
        <v>5.6692913385826769</v>
      </c>
      <c r="AA739" s="1040">
        <v>24.666666666666668</v>
      </c>
      <c r="AB739" s="1199">
        <v>0.99491185897435896</v>
      </c>
      <c r="AC739" s="1040">
        <v>95.4</v>
      </c>
      <c r="AD739" s="1040">
        <v>3.0833333333333335</v>
      </c>
      <c r="AE739" s="1040">
        <v>2.5833333333333335</v>
      </c>
      <c r="AF739" s="1041" t="s">
        <v>236</v>
      </c>
      <c r="AG739" s="1041">
        <v>2</v>
      </c>
      <c r="AH739" s="1042" t="s">
        <v>16275</v>
      </c>
      <c r="AI739" s="1060" t="s">
        <v>651</v>
      </c>
      <c r="AJ739" s="1060" t="s">
        <v>16276</v>
      </c>
      <c r="AK739" s="1200" t="s">
        <v>653</v>
      </c>
      <c r="AL739" s="1060">
        <v>56</v>
      </c>
      <c r="AM739" s="1404">
        <v>46031</v>
      </c>
      <c r="AN739" s="1404">
        <v>46032</v>
      </c>
      <c r="AO739" s="1404"/>
      <c r="AP739" s="1404"/>
      <c r="AQ739" s="1404"/>
      <c r="AR739" s="1044"/>
      <c r="AS739" s="1034" t="s">
        <v>16629</v>
      </c>
      <c r="AT739" s="1034" t="s">
        <v>16626</v>
      </c>
      <c r="AU739" s="1034" t="s">
        <v>16630</v>
      </c>
      <c r="AV739" s="1034">
        <v>3.3629644800000005</v>
      </c>
    </row>
    <row r="740" spans="1:48">
      <c r="A740" s="1030">
        <v>46040</v>
      </c>
      <c r="B740" s="1031" t="s">
        <v>240</v>
      </c>
      <c r="C740" s="1031" t="s">
        <v>645</v>
      </c>
      <c r="D740" s="1032"/>
      <c r="E740" s="1033" t="s">
        <v>420</v>
      </c>
      <c r="F740" s="1034" t="s">
        <v>420</v>
      </c>
      <c r="G740" s="1034" t="s">
        <v>420</v>
      </c>
      <c r="H740" s="1034" t="s">
        <v>420</v>
      </c>
      <c r="I740" s="1035" t="s">
        <v>420</v>
      </c>
      <c r="J740" s="1038"/>
      <c r="K740" s="1036"/>
      <c r="L740" s="1031" t="s">
        <v>645</v>
      </c>
      <c r="M740" s="1039"/>
      <c r="N740" s="1038"/>
      <c r="O740" s="1036"/>
      <c r="P740" s="1037" t="s">
        <v>16270</v>
      </c>
      <c r="Q740" s="1039"/>
      <c r="R740" s="1038"/>
      <c r="S740" s="1036"/>
      <c r="T740" s="1037" t="s">
        <v>16270</v>
      </c>
      <c r="U740" s="1039"/>
      <c r="V740" s="1038"/>
      <c r="W740" s="1036"/>
      <c r="X740" s="1037" t="s">
        <v>16270</v>
      </c>
      <c r="Y740" s="1039"/>
      <c r="Z740" s="1240" t="s">
        <v>420</v>
      </c>
      <c r="AA740" s="1240" t="s">
        <v>420</v>
      </c>
      <c r="AB740" s="1241" t="s">
        <v>420</v>
      </c>
      <c r="AC740" s="1240"/>
      <c r="AD740" s="1240" t="s">
        <v>420</v>
      </c>
      <c r="AE740" s="1240" t="s">
        <v>420</v>
      </c>
      <c r="AF740" s="1242" t="s">
        <v>241</v>
      </c>
      <c r="AG740" s="1242">
        <v>12</v>
      </c>
      <c r="AH740" s="1042" t="s">
        <v>16266</v>
      </c>
      <c r="AI740" s="1060" t="s">
        <v>649</v>
      </c>
      <c r="AJ740" s="1043" t="s">
        <v>16271</v>
      </c>
      <c r="AK740" s="1200" t="s">
        <v>648</v>
      </c>
      <c r="AL740" s="1060"/>
      <c r="AM740" s="1404"/>
      <c r="AN740" s="1404"/>
      <c r="AO740" s="1404"/>
      <c r="AP740" s="1404"/>
      <c r="AQ740" s="1404"/>
      <c r="AR740" s="1044"/>
      <c r="AS740" s="1034" t="s">
        <v>16625</v>
      </c>
      <c r="AT740" s="1034" t="s">
        <v>16636</v>
      </c>
      <c r="AU740" s="1034" t="s">
        <v>420</v>
      </c>
      <c r="AV740" s="1034" t="s">
        <v>420</v>
      </c>
    </row>
    <row r="741" spans="1:48">
      <c r="A741" s="1030">
        <v>46040</v>
      </c>
      <c r="B741" s="1031" t="s">
        <v>16640</v>
      </c>
      <c r="C741" s="1031" t="s">
        <v>386</v>
      </c>
      <c r="D741" s="1032"/>
      <c r="E741" s="1033" t="s">
        <v>420</v>
      </c>
      <c r="F741" s="1034" t="s">
        <v>420</v>
      </c>
      <c r="G741" s="1034" t="s">
        <v>420</v>
      </c>
      <c r="H741" s="1034" t="s">
        <v>420</v>
      </c>
      <c r="I741" s="1035" t="s">
        <v>420</v>
      </c>
      <c r="J741" s="1036"/>
      <c r="K741" s="1036"/>
      <c r="L741" s="1037" t="s">
        <v>16641</v>
      </c>
      <c r="M741" s="1037"/>
      <c r="N741" s="1038"/>
      <c r="O741" s="1036"/>
      <c r="P741" s="1037" t="s">
        <v>386</v>
      </c>
      <c r="Q741" s="1037"/>
      <c r="R741" s="1038"/>
      <c r="S741" s="1036"/>
      <c r="T741" s="1037" t="s">
        <v>386</v>
      </c>
      <c r="U741" s="1037"/>
      <c r="V741" s="1038"/>
      <c r="W741" s="1036"/>
      <c r="X741" s="1037" t="s">
        <v>386</v>
      </c>
      <c r="Y741" s="1039"/>
      <c r="Z741" s="1240" t="s">
        <v>420</v>
      </c>
      <c r="AA741" s="1240" t="s">
        <v>420</v>
      </c>
      <c r="AB741" s="1241" t="s">
        <v>420</v>
      </c>
      <c r="AC741" s="1240"/>
      <c r="AD741" s="1240" t="s">
        <v>420</v>
      </c>
      <c r="AE741" s="1240" t="s">
        <v>420</v>
      </c>
      <c r="AF741" s="1242" t="s">
        <v>241</v>
      </c>
      <c r="AG741" s="1242">
        <v>5</v>
      </c>
      <c r="AH741" s="1042" t="s">
        <v>16266</v>
      </c>
      <c r="AI741" s="1060" t="s">
        <v>649</v>
      </c>
      <c r="AJ741" s="1043" t="s">
        <v>16271</v>
      </c>
      <c r="AK741" s="1200" t="s">
        <v>648</v>
      </c>
      <c r="AL741" s="1060"/>
      <c r="AM741" s="1404"/>
      <c r="AN741" s="1404"/>
      <c r="AO741" s="1404"/>
      <c r="AP741" s="1404"/>
      <c r="AQ741" s="1404"/>
      <c r="AR741" s="1044"/>
      <c r="AS741" s="1034" t="s">
        <v>16625</v>
      </c>
      <c r="AT741" s="1034" t="s">
        <v>16635</v>
      </c>
      <c r="AU741" s="1034" t="s">
        <v>420</v>
      </c>
      <c r="AV741" s="1034" t="s">
        <v>420</v>
      </c>
    </row>
    <row r="742" spans="1:48">
      <c r="A742" s="1030">
        <v>46040</v>
      </c>
      <c r="B742" s="1031" t="s">
        <v>464</v>
      </c>
      <c r="C742" s="1045" t="s">
        <v>645</v>
      </c>
      <c r="D742" s="1032"/>
      <c r="E742" s="1033" t="s">
        <v>420</v>
      </c>
      <c r="F742" s="1034" t="s">
        <v>420</v>
      </c>
      <c r="G742" s="1034" t="s">
        <v>420</v>
      </c>
      <c r="H742" s="1034" t="s">
        <v>420</v>
      </c>
      <c r="I742" s="1035" t="s">
        <v>420</v>
      </c>
      <c r="J742" s="1036"/>
      <c r="K742" s="1036"/>
      <c r="L742" s="1037" t="s">
        <v>645</v>
      </c>
      <c r="M742" s="1037"/>
      <c r="N742" s="1038"/>
      <c r="O742" s="1036"/>
      <c r="P742" s="1037" t="s">
        <v>645</v>
      </c>
      <c r="Q742" s="1037"/>
      <c r="R742" s="1038"/>
      <c r="S742" s="1036"/>
      <c r="T742" s="1037" t="s">
        <v>645</v>
      </c>
      <c r="U742" s="1037"/>
      <c r="V742" s="1038"/>
      <c r="W742" s="1036"/>
      <c r="X742" s="1037" t="s">
        <v>645</v>
      </c>
      <c r="Y742" s="1039"/>
      <c r="Z742" s="1040" t="s">
        <v>420</v>
      </c>
      <c r="AA742" s="1040" t="s">
        <v>645</v>
      </c>
      <c r="AB742" s="1199" t="s">
        <v>420</v>
      </c>
      <c r="AC742" s="1040" t="s">
        <v>420</v>
      </c>
      <c r="AD742" s="1040" t="s">
        <v>420</v>
      </c>
      <c r="AE742" s="1040" t="s">
        <v>420</v>
      </c>
      <c r="AF742" s="1041" t="s">
        <v>243</v>
      </c>
      <c r="AG742" s="1041">
        <v>1</v>
      </c>
      <c r="AH742" s="1042" t="s">
        <v>16278</v>
      </c>
      <c r="AI742" s="1060" t="s">
        <v>654</v>
      </c>
      <c r="AJ742" s="1060" t="s">
        <v>654</v>
      </c>
      <c r="AK742" s="1200" t="s">
        <v>16278</v>
      </c>
      <c r="AL742" s="1060"/>
      <c r="AM742" s="1404"/>
      <c r="AN742" s="1404"/>
      <c r="AO742" s="1404"/>
      <c r="AP742" s="1404"/>
      <c r="AQ742" s="1404"/>
      <c r="AR742" s="1044"/>
      <c r="AS742" s="1034" t="s">
        <v>16625</v>
      </c>
      <c r="AT742" s="1034" t="s">
        <v>16628</v>
      </c>
      <c r="AU742" s="1034" t="s">
        <v>420</v>
      </c>
      <c r="AV742" s="1034" t="s">
        <v>420</v>
      </c>
    </row>
    <row r="743" spans="1:48">
      <c r="A743" s="1030">
        <v>46040</v>
      </c>
      <c r="B743" s="1031" t="s">
        <v>16279</v>
      </c>
      <c r="C743" s="1045" t="s">
        <v>645</v>
      </c>
      <c r="D743" s="1032"/>
      <c r="E743" s="1033" t="s">
        <v>420</v>
      </c>
      <c r="F743" s="1034" t="s">
        <v>420</v>
      </c>
      <c r="G743" s="1034" t="s">
        <v>420</v>
      </c>
      <c r="H743" s="1034" t="s">
        <v>420</v>
      </c>
      <c r="I743" s="1035" t="s">
        <v>420</v>
      </c>
      <c r="J743" s="1036"/>
      <c r="K743" s="1036"/>
      <c r="L743" s="1037" t="s">
        <v>645</v>
      </c>
      <c r="M743" s="1037"/>
      <c r="N743" s="1038"/>
      <c r="O743" s="1036"/>
      <c r="P743" s="1037" t="s">
        <v>645</v>
      </c>
      <c r="Q743" s="1037"/>
      <c r="R743" s="1038"/>
      <c r="S743" s="1036"/>
      <c r="T743" s="1037" t="s">
        <v>645</v>
      </c>
      <c r="U743" s="1037"/>
      <c r="V743" s="1038"/>
      <c r="W743" s="1036"/>
      <c r="X743" s="1037" t="s">
        <v>645</v>
      </c>
      <c r="Y743" s="1039"/>
      <c r="Z743" s="1040" t="s">
        <v>420</v>
      </c>
      <c r="AA743" s="1040" t="s">
        <v>645</v>
      </c>
      <c r="AB743" s="1199" t="s">
        <v>420</v>
      </c>
      <c r="AC743" s="1040" t="s">
        <v>420</v>
      </c>
      <c r="AD743" s="1040" t="s">
        <v>420</v>
      </c>
      <c r="AE743" s="1040" t="s">
        <v>420</v>
      </c>
      <c r="AF743" s="1041" t="s">
        <v>243</v>
      </c>
      <c r="AG743" s="1041">
        <v>1</v>
      </c>
      <c r="AH743" s="1042" t="s">
        <v>654</v>
      </c>
      <c r="AI743" s="1060" t="s">
        <v>654</v>
      </c>
      <c r="AJ743" s="1043" t="s">
        <v>654</v>
      </c>
      <c r="AK743" s="1200" t="s">
        <v>654</v>
      </c>
      <c r="AL743" s="1060"/>
      <c r="AM743" s="1404"/>
      <c r="AN743" s="1404"/>
      <c r="AO743" s="1404"/>
      <c r="AP743" s="1404"/>
      <c r="AQ743" s="1404"/>
      <c r="AR743" s="1044"/>
      <c r="AS743" s="1034" t="s">
        <v>16625</v>
      </c>
      <c r="AT743" s="1034" t="s">
        <v>16628</v>
      </c>
      <c r="AU743" s="1034" t="s">
        <v>420</v>
      </c>
      <c r="AV743" s="1034" t="s">
        <v>420</v>
      </c>
    </row>
    <row r="744" spans="1:48">
      <c r="A744" s="1030">
        <v>46040</v>
      </c>
      <c r="B744" s="1031" t="s">
        <v>16280</v>
      </c>
      <c r="C744" s="1045" t="s">
        <v>645</v>
      </c>
      <c r="D744" s="1032"/>
      <c r="E744" s="1033" t="s">
        <v>420</v>
      </c>
      <c r="F744" s="1034" t="s">
        <v>420</v>
      </c>
      <c r="G744" s="1034" t="s">
        <v>420</v>
      </c>
      <c r="H744" s="1034" t="s">
        <v>420</v>
      </c>
      <c r="I744" s="1035" t="s">
        <v>420</v>
      </c>
      <c r="J744" s="1036"/>
      <c r="K744" s="1036"/>
      <c r="L744" s="1037" t="s">
        <v>645</v>
      </c>
      <c r="M744" s="1037"/>
      <c r="N744" s="1038"/>
      <c r="O744" s="1036"/>
      <c r="P744" s="1037" t="s">
        <v>645</v>
      </c>
      <c r="Q744" s="1037"/>
      <c r="R744" s="1038"/>
      <c r="S744" s="1036"/>
      <c r="T744" s="1037" t="s">
        <v>645</v>
      </c>
      <c r="U744" s="1037"/>
      <c r="V744" s="1038"/>
      <c r="W744" s="1036"/>
      <c r="X744" s="1037" t="s">
        <v>645</v>
      </c>
      <c r="Y744" s="1039"/>
      <c r="Z744" s="1040" t="s">
        <v>420</v>
      </c>
      <c r="AA744" s="1040" t="s">
        <v>645</v>
      </c>
      <c r="AB744" s="1199" t="s">
        <v>420</v>
      </c>
      <c r="AC744" s="1040" t="s">
        <v>420</v>
      </c>
      <c r="AD744" s="1040" t="s">
        <v>420</v>
      </c>
      <c r="AE744" s="1040" t="s">
        <v>420</v>
      </c>
      <c r="AF744" s="1041" t="s">
        <v>243</v>
      </c>
      <c r="AG744" s="1041">
        <v>1</v>
      </c>
      <c r="AH744" s="1042" t="s">
        <v>654</v>
      </c>
      <c r="AI744" s="1060" t="s">
        <v>654</v>
      </c>
      <c r="AJ744" s="1043" t="s">
        <v>654</v>
      </c>
      <c r="AK744" s="1200" t="s">
        <v>654</v>
      </c>
      <c r="AL744" s="1060"/>
      <c r="AM744" s="1404"/>
      <c r="AN744" s="1404"/>
      <c r="AO744" s="1404"/>
      <c r="AP744" s="1404"/>
      <c r="AQ744" s="1404"/>
      <c r="AR744" s="1044"/>
      <c r="AS744" s="1034" t="s">
        <v>16625</v>
      </c>
      <c r="AT744" s="1034" t="s">
        <v>16628</v>
      </c>
      <c r="AU744" s="1034" t="s">
        <v>420</v>
      </c>
      <c r="AV744" s="1034" t="s">
        <v>420</v>
      </c>
    </row>
    <row r="745" spans="1:48">
      <c r="A745" s="1030">
        <v>46040</v>
      </c>
      <c r="B745" s="1031" t="s">
        <v>16281</v>
      </c>
      <c r="C745" s="1045" t="s">
        <v>645</v>
      </c>
      <c r="D745" s="1032"/>
      <c r="E745" s="1033" t="s">
        <v>420</v>
      </c>
      <c r="F745" s="1034" t="s">
        <v>420</v>
      </c>
      <c r="G745" s="1034" t="s">
        <v>420</v>
      </c>
      <c r="H745" s="1034" t="s">
        <v>420</v>
      </c>
      <c r="I745" s="1035" t="s">
        <v>420</v>
      </c>
      <c r="J745" s="1036"/>
      <c r="K745" s="1036"/>
      <c r="L745" s="1037" t="s">
        <v>645</v>
      </c>
      <c r="M745" s="1037"/>
      <c r="N745" s="1038"/>
      <c r="O745" s="1036"/>
      <c r="P745" s="1037" t="s">
        <v>645</v>
      </c>
      <c r="Q745" s="1037"/>
      <c r="R745" s="1038"/>
      <c r="S745" s="1036"/>
      <c r="T745" s="1037" t="s">
        <v>645</v>
      </c>
      <c r="U745" s="1037"/>
      <c r="V745" s="1038"/>
      <c r="W745" s="1036"/>
      <c r="X745" s="1037" t="s">
        <v>645</v>
      </c>
      <c r="Y745" s="1039"/>
      <c r="Z745" s="1040" t="s">
        <v>420</v>
      </c>
      <c r="AA745" s="1040" t="s">
        <v>645</v>
      </c>
      <c r="AB745" s="1199" t="s">
        <v>420</v>
      </c>
      <c r="AC745" s="1040" t="s">
        <v>420</v>
      </c>
      <c r="AD745" s="1040" t="s">
        <v>420</v>
      </c>
      <c r="AE745" s="1040" t="s">
        <v>420</v>
      </c>
      <c r="AF745" s="1041" t="s">
        <v>243</v>
      </c>
      <c r="AG745" s="1041">
        <v>1</v>
      </c>
      <c r="AH745" s="1414" t="s">
        <v>16278</v>
      </c>
      <c r="AI745" s="1060" t="s">
        <v>654</v>
      </c>
      <c r="AJ745" s="1043" t="s">
        <v>654</v>
      </c>
      <c r="AK745" s="1200" t="s">
        <v>654</v>
      </c>
      <c r="AL745" s="1060"/>
      <c r="AM745" s="1404"/>
      <c r="AN745" s="1404"/>
      <c r="AO745" s="1404"/>
      <c r="AP745" s="1404"/>
      <c r="AQ745" s="1404"/>
      <c r="AR745" s="1044"/>
      <c r="AS745" s="1034" t="s">
        <v>16625</v>
      </c>
      <c r="AT745" s="1034" t="s">
        <v>16628</v>
      </c>
      <c r="AU745" s="1034" t="s">
        <v>420</v>
      </c>
      <c r="AV745" s="1034" t="s">
        <v>420</v>
      </c>
    </row>
    <row r="746" spans="1:48">
      <c r="A746" s="1030">
        <v>46040</v>
      </c>
      <c r="B746" s="1031" t="s">
        <v>16282</v>
      </c>
      <c r="C746" s="1045" t="s">
        <v>645</v>
      </c>
      <c r="D746" s="1032"/>
      <c r="E746" s="1033" t="s">
        <v>420</v>
      </c>
      <c r="F746" s="1034" t="s">
        <v>420</v>
      </c>
      <c r="G746" s="1034" t="s">
        <v>420</v>
      </c>
      <c r="H746" s="1034" t="s">
        <v>420</v>
      </c>
      <c r="I746" s="1035" t="s">
        <v>420</v>
      </c>
      <c r="J746" s="1036"/>
      <c r="K746" s="1036"/>
      <c r="L746" s="1037" t="s">
        <v>645</v>
      </c>
      <c r="M746" s="1037"/>
      <c r="N746" s="1038"/>
      <c r="O746" s="1036"/>
      <c r="P746" s="1037" t="s">
        <v>645</v>
      </c>
      <c r="Q746" s="1037"/>
      <c r="R746" s="1038"/>
      <c r="S746" s="1036"/>
      <c r="T746" s="1037" t="s">
        <v>645</v>
      </c>
      <c r="U746" s="1037"/>
      <c r="V746" s="1038"/>
      <c r="W746" s="1036"/>
      <c r="X746" s="1037" t="s">
        <v>645</v>
      </c>
      <c r="Y746" s="1039"/>
      <c r="Z746" s="1040" t="s">
        <v>420</v>
      </c>
      <c r="AA746" s="1040" t="s">
        <v>645</v>
      </c>
      <c r="AB746" s="1199" t="s">
        <v>420</v>
      </c>
      <c r="AC746" s="1040" t="s">
        <v>420</v>
      </c>
      <c r="AD746" s="1040" t="s">
        <v>420</v>
      </c>
      <c r="AE746" s="1040" t="s">
        <v>420</v>
      </c>
      <c r="AF746" s="1041" t="s">
        <v>243</v>
      </c>
      <c r="AG746" s="1041">
        <v>1</v>
      </c>
      <c r="AH746" s="1042" t="s">
        <v>654</v>
      </c>
      <c r="AI746" s="1043" t="s">
        <v>654</v>
      </c>
      <c r="AJ746" s="1043" t="s">
        <v>654</v>
      </c>
      <c r="AK746" s="1200" t="s">
        <v>654</v>
      </c>
      <c r="AL746" s="1060"/>
      <c r="AM746" s="1404"/>
      <c r="AN746" s="1404"/>
      <c r="AO746" s="1404"/>
      <c r="AP746" s="1404"/>
      <c r="AQ746" s="1404"/>
      <c r="AR746" s="1044"/>
      <c r="AS746" s="1034" t="s">
        <v>16625</v>
      </c>
      <c r="AT746" s="1034" t="s">
        <v>16628</v>
      </c>
      <c r="AU746" s="1034" t="s">
        <v>420</v>
      </c>
      <c r="AV746" s="1034" t="s">
        <v>420</v>
      </c>
    </row>
    <row r="747" spans="1:48">
      <c r="A747" s="1030">
        <v>46040</v>
      </c>
      <c r="B747" s="1031" t="s">
        <v>16283</v>
      </c>
      <c r="C747" s="1045" t="s">
        <v>645</v>
      </c>
      <c r="D747" s="1032"/>
      <c r="E747" s="1033" t="s">
        <v>420</v>
      </c>
      <c r="F747" s="1034" t="s">
        <v>420</v>
      </c>
      <c r="G747" s="1034" t="s">
        <v>420</v>
      </c>
      <c r="H747" s="1034" t="s">
        <v>420</v>
      </c>
      <c r="I747" s="1035" t="s">
        <v>420</v>
      </c>
      <c r="J747" s="1036"/>
      <c r="K747" s="1036"/>
      <c r="L747" s="1037" t="s">
        <v>645</v>
      </c>
      <c r="M747" s="1037"/>
      <c r="N747" s="1038"/>
      <c r="O747" s="1036"/>
      <c r="P747" s="1037" t="s">
        <v>645</v>
      </c>
      <c r="Q747" s="1037"/>
      <c r="R747" s="1038"/>
      <c r="S747" s="1036"/>
      <c r="T747" s="1037" t="s">
        <v>645</v>
      </c>
      <c r="U747" s="1037"/>
      <c r="V747" s="1038"/>
      <c r="W747" s="1036"/>
      <c r="X747" s="1037" t="s">
        <v>645</v>
      </c>
      <c r="Y747" s="1039"/>
      <c r="Z747" s="1040" t="s">
        <v>420</v>
      </c>
      <c r="AA747" s="1040" t="s">
        <v>645</v>
      </c>
      <c r="AB747" s="1199" t="s">
        <v>420</v>
      </c>
      <c r="AC747" s="1040" t="s">
        <v>420</v>
      </c>
      <c r="AD747" s="1040" t="s">
        <v>420</v>
      </c>
      <c r="AE747" s="1040" t="s">
        <v>420</v>
      </c>
      <c r="AF747" s="1041" t="s">
        <v>243</v>
      </c>
      <c r="AG747" s="1041">
        <v>1</v>
      </c>
      <c r="AH747" s="1042" t="s">
        <v>654</v>
      </c>
      <c r="AI747" s="1043" t="s">
        <v>654</v>
      </c>
      <c r="AJ747" s="1043" t="s">
        <v>654</v>
      </c>
      <c r="AK747" s="1200" t="s">
        <v>654</v>
      </c>
      <c r="AL747" s="1060"/>
      <c r="AM747" s="1404"/>
      <c r="AN747" s="1404"/>
      <c r="AO747" s="1404"/>
      <c r="AP747" s="1404"/>
      <c r="AQ747" s="1404"/>
      <c r="AR747" s="1044"/>
      <c r="AS747" s="1034" t="s">
        <v>16625</v>
      </c>
      <c r="AT747" s="1034" t="s">
        <v>16628</v>
      </c>
      <c r="AU747" s="1034" t="s">
        <v>420</v>
      </c>
      <c r="AV747" s="1034" t="s">
        <v>420</v>
      </c>
    </row>
    <row r="748" spans="1:48">
      <c r="A748" s="1030">
        <v>46040</v>
      </c>
      <c r="B748" s="1031" t="s">
        <v>16284</v>
      </c>
      <c r="C748" s="1045" t="s">
        <v>645</v>
      </c>
      <c r="D748" s="1032"/>
      <c r="E748" s="1033" t="s">
        <v>420</v>
      </c>
      <c r="F748" s="1034" t="s">
        <v>420</v>
      </c>
      <c r="G748" s="1034" t="s">
        <v>420</v>
      </c>
      <c r="H748" s="1034" t="s">
        <v>420</v>
      </c>
      <c r="I748" s="1035" t="s">
        <v>420</v>
      </c>
      <c r="J748" s="1036"/>
      <c r="K748" s="1036"/>
      <c r="L748" s="1037" t="s">
        <v>645</v>
      </c>
      <c r="M748" s="1037"/>
      <c r="N748" s="1038"/>
      <c r="O748" s="1036"/>
      <c r="P748" s="1037" t="s">
        <v>645</v>
      </c>
      <c r="Q748" s="1037"/>
      <c r="R748" s="1038"/>
      <c r="S748" s="1036"/>
      <c r="T748" s="1037" t="s">
        <v>645</v>
      </c>
      <c r="U748" s="1037"/>
      <c r="V748" s="1038"/>
      <c r="W748" s="1036"/>
      <c r="X748" s="1037" t="s">
        <v>645</v>
      </c>
      <c r="Y748" s="1039"/>
      <c r="Z748" s="1040" t="s">
        <v>420</v>
      </c>
      <c r="AA748" s="1040" t="s">
        <v>645</v>
      </c>
      <c r="AB748" s="1199" t="s">
        <v>420</v>
      </c>
      <c r="AC748" s="1040" t="s">
        <v>420</v>
      </c>
      <c r="AD748" s="1040" t="s">
        <v>420</v>
      </c>
      <c r="AE748" s="1040" t="s">
        <v>420</v>
      </c>
      <c r="AF748" s="1041" t="s">
        <v>243</v>
      </c>
      <c r="AG748" s="1041">
        <v>1</v>
      </c>
      <c r="AH748" s="1042" t="s">
        <v>654</v>
      </c>
      <c r="AI748" s="1043" t="s">
        <v>654</v>
      </c>
      <c r="AJ748" s="1043" t="s">
        <v>654</v>
      </c>
      <c r="AK748" s="1200" t="s">
        <v>654</v>
      </c>
      <c r="AL748" s="1060"/>
      <c r="AM748" s="1404"/>
      <c r="AN748" s="1404"/>
      <c r="AO748" s="1404"/>
      <c r="AP748" s="1404"/>
      <c r="AQ748" s="1404"/>
      <c r="AR748" s="1044"/>
      <c r="AS748" s="1034" t="s">
        <v>16625</v>
      </c>
      <c r="AT748" s="1034" t="s">
        <v>16628</v>
      </c>
      <c r="AU748" s="1034" t="s">
        <v>420</v>
      </c>
      <c r="AV748" s="1034" t="s">
        <v>420</v>
      </c>
    </row>
    <row r="749" spans="1:48" ht="17.25" thickBot="1">
      <c r="A749" s="1046">
        <v>46040</v>
      </c>
      <c r="B749" s="1047" t="s">
        <v>16285</v>
      </c>
      <c r="C749" s="1048" t="s">
        <v>645</v>
      </c>
      <c r="D749" s="1049"/>
      <c r="E749" s="1243" t="s">
        <v>420</v>
      </c>
      <c r="F749" s="1050" t="s">
        <v>420</v>
      </c>
      <c r="G749" s="1050" t="s">
        <v>420</v>
      </c>
      <c r="H749" s="1050" t="s">
        <v>420</v>
      </c>
      <c r="I749" s="1244" t="s">
        <v>420</v>
      </c>
      <c r="J749" s="1051"/>
      <c r="K749" s="1051"/>
      <c r="L749" s="1052" t="s">
        <v>645</v>
      </c>
      <c r="M749" s="1052"/>
      <c r="N749" s="1053"/>
      <c r="O749" s="1051"/>
      <c r="P749" s="1052" t="s">
        <v>645</v>
      </c>
      <c r="Q749" s="1052"/>
      <c r="R749" s="1053"/>
      <c r="S749" s="1051"/>
      <c r="T749" s="1052" t="s">
        <v>645</v>
      </c>
      <c r="U749" s="1052"/>
      <c r="V749" s="1053"/>
      <c r="W749" s="1051"/>
      <c r="X749" s="1052" t="s">
        <v>645</v>
      </c>
      <c r="Y749" s="1054"/>
      <c r="Z749" s="1055" t="s">
        <v>420</v>
      </c>
      <c r="AA749" s="1055" t="s">
        <v>645</v>
      </c>
      <c r="AB749" s="1201" t="s">
        <v>420</v>
      </c>
      <c r="AC749" s="1055" t="s">
        <v>420</v>
      </c>
      <c r="AD749" s="1055" t="s">
        <v>420</v>
      </c>
      <c r="AE749" s="1055" t="s">
        <v>420</v>
      </c>
      <c r="AF749" s="1056" t="s">
        <v>243</v>
      </c>
      <c r="AG749" s="1056">
        <v>1</v>
      </c>
      <c r="AH749" s="1245" t="s">
        <v>654</v>
      </c>
      <c r="AI749" s="1057" t="s">
        <v>654</v>
      </c>
      <c r="AJ749" s="1057" t="s">
        <v>654</v>
      </c>
      <c r="AK749" s="1202" t="s">
        <v>654</v>
      </c>
      <c r="AL749" s="1246"/>
      <c r="AM749" s="1409"/>
      <c r="AN749" s="1409"/>
      <c r="AO749" s="1409"/>
      <c r="AP749" s="1409"/>
      <c r="AQ749" s="1409"/>
      <c r="AR749" s="1058"/>
      <c r="AS749" s="1050" t="s">
        <v>16625</v>
      </c>
      <c r="AT749" s="1050" t="s">
        <v>16628</v>
      </c>
      <c r="AU749" s="1050" t="s">
        <v>420</v>
      </c>
      <c r="AV749" s="1050" t="s">
        <v>420</v>
      </c>
    </row>
    <row r="750" spans="1:48">
      <c r="A750" s="1413">
        <v>46041</v>
      </c>
      <c r="B750" s="1016" t="s">
        <v>212</v>
      </c>
      <c r="C750" s="1016" t="s">
        <v>16558</v>
      </c>
      <c r="D750" s="1017"/>
      <c r="E750" s="1018" t="s">
        <v>1936</v>
      </c>
      <c r="F750" s="1019" t="s">
        <v>16560</v>
      </c>
      <c r="G750" s="1019">
        <v>500</v>
      </c>
      <c r="H750" s="1019" t="s">
        <v>911</v>
      </c>
      <c r="I750" s="1020">
        <v>2</v>
      </c>
      <c r="J750" s="1023">
        <v>64</v>
      </c>
      <c r="K750" s="1021">
        <v>0</v>
      </c>
      <c r="L750" s="1022">
        <v>9073</v>
      </c>
      <c r="M750" s="1024">
        <v>8720</v>
      </c>
      <c r="N750" s="1023">
        <v>15</v>
      </c>
      <c r="O750" s="1021">
        <v>0</v>
      </c>
      <c r="P750" s="1022">
        <v>9262</v>
      </c>
      <c r="Q750" s="1024">
        <v>9269</v>
      </c>
      <c r="R750" s="1023">
        <v>24</v>
      </c>
      <c r="S750" s="1021">
        <v>0</v>
      </c>
      <c r="T750" s="1022">
        <v>9235</v>
      </c>
      <c r="U750" s="1024">
        <v>9310</v>
      </c>
      <c r="V750" s="1023">
        <v>37</v>
      </c>
      <c r="W750" s="1021">
        <v>0</v>
      </c>
      <c r="X750" s="1022">
        <v>8773</v>
      </c>
      <c r="Y750" s="1024">
        <v>9407</v>
      </c>
      <c r="Z750" s="1025">
        <v>3</v>
      </c>
      <c r="AA750" s="1025">
        <v>46.666666666666664</v>
      </c>
      <c r="AB750" s="1198">
        <v>1</v>
      </c>
      <c r="AC750" s="1025">
        <v>91.311250000000001</v>
      </c>
      <c r="AD750" s="1025">
        <v>5.833333333333333</v>
      </c>
      <c r="AE750" s="1025">
        <v>5.833333333333333</v>
      </c>
      <c r="AF750" s="1026" t="s">
        <v>213</v>
      </c>
      <c r="AG750" s="1026">
        <v>1</v>
      </c>
      <c r="AH750" s="1027" t="s">
        <v>16286</v>
      </c>
      <c r="AI750" s="1059" t="s">
        <v>16286</v>
      </c>
      <c r="AJ750" s="1238" t="s">
        <v>16260</v>
      </c>
      <c r="AK750" s="1410" t="s">
        <v>748</v>
      </c>
      <c r="AL750" s="1059">
        <v>52</v>
      </c>
      <c r="AM750" s="1403">
        <v>46013</v>
      </c>
      <c r="AN750" s="1403">
        <v>46014</v>
      </c>
      <c r="AO750" s="1403">
        <v>46015</v>
      </c>
      <c r="AP750" s="1403"/>
      <c r="AQ750" s="1403"/>
      <c r="AR750" s="1028"/>
      <c r="AS750" s="1019" t="s">
        <v>16625</v>
      </c>
      <c r="AT750" s="1019" t="s">
        <v>16628</v>
      </c>
      <c r="AU750" s="1019" t="s">
        <v>16627</v>
      </c>
      <c r="AV750" s="1019">
        <v>1.1833938000000002</v>
      </c>
    </row>
    <row r="751" spans="1:48">
      <c r="A751" s="1030">
        <v>46041</v>
      </c>
      <c r="B751" s="1031" t="s">
        <v>214</v>
      </c>
      <c r="C751" s="1031" t="s">
        <v>16653</v>
      </c>
      <c r="D751" s="1032" t="s">
        <v>16644</v>
      </c>
      <c r="E751" s="1033" t="s">
        <v>1557</v>
      </c>
      <c r="F751" s="1034" t="s">
        <v>16594</v>
      </c>
      <c r="G751" s="1034">
        <v>630</v>
      </c>
      <c r="H751" s="1034" t="s">
        <v>843</v>
      </c>
      <c r="I751" s="1035">
        <v>2</v>
      </c>
      <c r="J751" s="1038">
        <v>18</v>
      </c>
      <c r="K751" s="1036">
        <v>0</v>
      </c>
      <c r="L751" s="1037">
        <v>9153</v>
      </c>
      <c r="M751" s="1039">
        <v>8886</v>
      </c>
      <c r="N751" s="1038">
        <v>28</v>
      </c>
      <c r="O751" s="1036">
        <v>0</v>
      </c>
      <c r="P751" s="1037">
        <v>9081</v>
      </c>
      <c r="Q751" s="1039">
        <v>8860</v>
      </c>
      <c r="R751" s="1038">
        <v>18</v>
      </c>
      <c r="S751" s="1036">
        <v>0</v>
      </c>
      <c r="T751" s="1037">
        <v>9147</v>
      </c>
      <c r="U751" s="1039">
        <v>8956</v>
      </c>
      <c r="V751" s="1038">
        <v>26</v>
      </c>
      <c r="W751" s="1036">
        <v>1</v>
      </c>
      <c r="X751" s="1037">
        <v>9303</v>
      </c>
      <c r="Y751" s="1039">
        <v>9122</v>
      </c>
      <c r="Z751" s="1040">
        <v>2.4827586206896552</v>
      </c>
      <c r="AA751" s="1040">
        <v>30</v>
      </c>
      <c r="AB751" s="1199">
        <v>0.99806356837606836</v>
      </c>
      <c r="AC751" s="1040">
        <v>90.635000000000005</v>
      </c>
      <c r="AD751" s="1040">
        <v>3.75</v>
      </c>
      <c r="AE751" s="1040">
        <v>3.7083333333333335</v>
      </c>
      <c r="AF751" s="1041" t="s">
        <v>213</v>
      </c>
      <c r="AG751" s="1041">
        <v>1</v>
      </c>
      <c r="AH751" s="1042" t="s">
        <v>16286</v>
      </c>
      <c r="AI751" s="1060" t="s">
        <v>16286</v>
      </c>
      <c r="AJ751" s="1238" t="s">
        <v>16260</v>
      </c>
      <c r="AK751" s="1239" t="s">
        <v>748</v>
      </c>
      <c r="AL751" s="1060">
        <v>57</v>
      </c>
      <c r="AM751" s="1404">
        <v>46033</v>
      </c>
      <c r="AN751" s="1404">
        <v>46034</v>
      </c>
      <c r="AO751" s="1404"/>
      <c r="AP751" s="1404"/>
      <c r="AQ751" s="1404"/>
      <c r="AR751" s="1044"/>
      <c r="AS751" s="1034" t="s">
        <v>16625</v>
      </c>
      <c r="AT751" s="1034" t="s">
        <v>16628</v>
      </c>
      <c r="AU751" s="1034" t="s">
        <v>16637</v>
      </c>
      <c r="AV751" s="1034">
        <v>0.98668886400000011</v>
      </c>
    </row>
    <row r="752" spans="1:48">
      <c r="A752" s="1030">
        <v>46041</v>
      </c>
      <c r="B752" s="1031" t="s">
        <v>215</v>
      </c>
      <c r="C752" s="1031" t="s">
        <v>16554</v>
      </c>
      <c r="D752" s="1032" t="s">
        <v>646</v>
      </c>
      <c r="E752" s="1033" t="s">
        <v>471</v>
      </c>
      <c r="F752" s="1034" t="s">
        <v>16555</v>
      </c>
      <c r="G752" s="1034">
        <v>700</v>
      </c>
      <c r="H752" s="1034" t="s">
        <v>1088</v>
      </c>
      <c r="I752" s="1035">
        <v>5</v>
      </c>
      <c r="J752" s="1038">
        <v>54</v>
      </c>
      <c r="K752" s="1036">
        <v>0</v>
      </c>
      <c r="L752" s="1037">
        <v>7599</v>
      </c>
      <c r="M752" s="1039">
        <v>8218</v>
      </c>
      <c r="N752" s="1038">
        <v>44</v>
      </c>
      <c r="O752" s="1036">
        <v>0</v>
      </c>
      <c r="P752" s="1037">
        <v>7869</v>
      </c>
      <c r="Q752" s="1039">
        <v>8265</v>
      </c>
      <c r="R752" s="1038">
        <v>22</v>
      </c>
      <c r="S752" s="1036">
        <v>0</v>
      </c>
      <c r="T752" s="1037">
        <v>8114</v>
      </c>
      <c r="U752" s="1039">
        <v>8349</v>
      </c>
      <c r="V752" s="1038">
        <v>68</v>
      </c>
      <c r="W752" s="1036">
        <v>1</v>
      </c>
      <c r="X752" s="1037">
        <v>8338</v>
      </c>
      <c r="Y752" s="1039">
        <v>8320</v>
      </c>
      <c r="Z752" s="1040">
        <v>3.2432432432432434</v>
      </c>
      <c r="AA752" s="1040">
        <v>31.333333333333332</v>
      </c>
      <c r="AB752" s="1199">
        <v>0.99851762820512824</v>
      </c>
      <c r="AC752" s="1040">
        <v>81.34</v>
      </c>
      <c r="AD752" s="1040">
        <v>3.9166666666666665</v>
      </c>
      <c r="AE752" s="1040">
        <v>3.8958333333333335</v>
      </c>
      <c r="AF752" s="1041" t="s">
        <v>213</v>
      </c>
      <c r="AG752" s="1041">
        <v>0.5</v>
      </c>
      <c r="AH752" s="1042" t="s">
        <v>16286</v>
      </c>
      <c r="AI752" s="1060" t="s">
        <v>16286</v>
      </c>
      <c r="AJ752" s="1238" t="s">
        <v>16260</v>
      </c>
      <c r="AK752" s="1239" t="s">
        <v>748</v>
      </c>
      <c r="AL752" s="1060">
        <v>52</v>
      </c>
      <c r="AM752" s="1404">
        <v>46017</v>
      </c>
      <c r="AN752" s="1404">
        <v>46018</v>
      </c>
      <c r="AO752" s="1404">
        <v>46019</v>
      </c>
      <c r="AP752" s="1404"/>
      <c r="AQ752" s="1404"/>
      <c r="AR752" s="1044"/>
      <c r="AS752" s="1034" t="s">
        <v>16629</v>
      </c>
      <c r="AT752" s="1034" t="s">
        <v>16628</v>
      </c>
      <c r="AU752" s="1034" t="s">
        <v>16627</v>
      </c>
      <c r="AV752" s="1034">
        <v>1.47583296</v>
      </c>
    </row>
    <row r="753" spans="1:48">
      <c r="A753" s="1030">
        <v>46041</v>
      </c>
      <c r="B753" s="1031" t="s">
        <v>216</v>
      </c>
      <c r="C753" s="1031" t="s">
        <v>16649</v>
      </c>
      <c r="D753" s="1032"/>
      <c r="E753" s="1033" t="s">
        <v>783</v>
      </c>
      <c r="F753" s="1034" t="s">
        <v>16588</v>
      </c>
      <c r="G753" s="1034">
        <v>525</v>
      </c>
      <c r="H753" s="1034" t="s">
        <v>480</v>
      </c>
      <c r="I753" s="1035">
        <v>4</v>
      </c>
      <c r="J753" s="1038">
        <v>25</v>
      </c>
      <c r="K753" s="1036">
        <v>0</v>
      </c>
      <c r="L753" s="1037">
        <v>8888</v>
      </c>
      <c r="M753" s="1039">
        <v>8897</v>
      </c>
      <c r="N753" s="1038">
        <v>3</v>
      </c>
      <c r="O753" s="1036">
        <v>0</v>
      </c>
      <c r="P753" s="1037">
        <v>9271</v>
      </c>
      <c r="Q753" s="1039">
        <v>9150</v>
      </c>
      <c r="R753" s="1038">
        <v>16</v>
      </c>
      <c r="S753" s="1036">
        <v>0</v>
      </c>
      <c r="T753" s="1037">
        <v>9249</v>
      </c>
      <c r="U753" s="1039">
        <v>9095</v>
      </c>
      <c r="V753" s="1038">
        <v>27</v>
      </c>
      <c r="W753" s="1036">
        <v>1</v>
      </c>
      <c r="X753" s="1037">
        <v>9241</v>
      </c>
      <c r="Y753" s="1039">
        <v>9044</v>
      </c>
      <c r="Z753" s="1040">
        <v>2.9690721649484537</v>
      </c>
      <c r="AA753" s="1040">
        <v>23.666666666666668</v>
      </c>
      <c r="AB753" s="1199">
        <v>0.99838074252136755</v>
      </c>
      <c r="AC753" s="1040">
        <v>91.043750000000003</v>
      </c>
      <c r="AD753" s="1040">
        <v>2.9583333333333335</v>
      </c>
      <c r="AE753" s="1040">
        <v>2.9166666666666665</v>
      </c>
      <c r="AF753" s="1041" t="s">
        <v>213</v>
      </c>
      <c r="AG753" s="1041">
        <v>1</v>
      </c>
      <c r="AH753" s="1042" t="s">
        <v>16286</v>
      </c>
      <c r="AI753" s="1060" t="s">
        <v>16286</v>
      </c>
      <c r="AJ753" s="1238" t="s">
        <v>16260</v>
      </c>
      <c r="AK753" s="1239" t="s">
        <v>748</v>
      </c>
      <c r="AL753" s="1060">
        <v>52</v>
      </c>
      <c r="AM753" s="1404">
        <v>46037</v>
      </c>
      <c r="AN753" s="1404">
        <v>46038</v>
      </c>
      <c r="AO753" s="1404">
        <v>46039</v>
      </c>
      <c r="AP753" s="1404"/>
      <c r="AQ753" s="1404"/>
      <c r="AR753" s="1044"/>
      <c r="AS753" s="1034" t="s">
        <v>16625</v>
      </c>
      <c r="AT753" s="1034" t="s">
        <v>16628</v>
      </c>
      <c r="AU753" s="1034" t="s">
        <v>16630</v>
      </c>
      <c r="AV753" s="1034">
        <v>2.4778467000000002</v>
      </c>
    </row>
    <row r="754" spans="1:48">
      <c r="A754" s="1030">
        <v>46041</v>
      </c>
      <c r="B754" s="1031" t="s">
        <v>217</v>
      </c>
      <c r="C754" s="1031" t="s">
        <v>16643</v>
      </c>
      <c r="D754" s="1032" t="s">
        <v>16644</v>
      </c>
      <c r="E754" s="1033" t="s">
        <v>738</v>
      </c>
      <c r="F754" s="1034" t="s">
        <v>16535</v>
      </c>
      <c r="G754" s="1034">
        <v>650</v>
      </c>
      <c r="H754" s="1034" t="s">
        <v>630</v>
      </c>
      <c r="I754" s="1035">
        <v>4</v>
      </c>
      <c r="J754" s="1038">
        <v>16</v>
      </c>
      <c r="K754" s="1036">
        <v>0</v>
      </c>
      <c r="L754" s="1037" t="s">
        <v>16274</v>
      </c>
      <c r="M754" s="1039">
        <v>7802</v>
      </c>
      <c r="N754" s="1038">
        <v>23</v>
      </c>
      <c r="O754" s="1036">
        <v>1</v>
      </c>
      <c r="P754" s="1037" t="s">
        <v>16261</v>
      </c>
      <c r="Q754" s="1039">
        <v>7750</v>
      </c>
      <c r="R754" s="1038">
        <v>35</v>
      </c>
      <c r="S754" s="1036">
        <v>1</v>
      </c>
      <c r="T754" s="1037">
        <v>5690</v>
      </c>
      <c r="U754" s="1039">
        <v>7989</v>
      </c>
      <c r="V754" s="1038">
        <v>60</v>
      </c>
      <c r="W754" s="1036">
        <v>0</v>
      </c>
      <c r="X754" s="1037">
        <v>7205</v>
      </c>
      <c r="Y754" s="1039">
        <v>8080</v>
      </c>
      <c r="Z754" s="1040">
        <v>2.5263157894736841</v>
      </c>
      <c r="AA754" s="1040" t="s">
        <v>660</v>
      </c>
      <c r="AB754" s="1199">
        <v>0.99619391025641024</v>
      </c>
      <c r="AC754" s="1040" t="s">
        <v>420</v>
      </c>
      <c r="AD754" s="1040" t="s">
        <v>420</v>
      </c>
      <c r="AE754" s="1040" t="s">
        <v>420</v>
      </c>
      <c r="AF754" s="1041" t="s">
        <v>213</v>
      </c>
      <c r="AG754" s="1041">
        <v>1</v>
      </c>
      <c r="AH754" s="1042" t="s">
        <v>16262</v>
      </c>
      <c r="AI754" s="1060" t="s">
        <v>16262</v>
      </c>
      <c r="AJ754" s="1060" t="s">
        <v>16263</v>
      </c>
      <c r="AK754" s="1200" t="s">
        <v>667</v>
      </c>
      <c r="AL754" s="1060">
        <v>49</v>
      </c>
      <c r="AM754" s="1404">
        <v>46008</v>
      </c>
      <c r="AN754" s="1404">
        <v>46009</v>
      </c>
      <c r="AO754" s="1404">
        <v>46010</v>
      </c>
      <c r="AP754" s="1404"/>
      <c r="AQ754" s="1404"/>
      <c r="AR754" s="1044"/>
      <c r="AS754" s="1034" t="s">
        <v>16625</v>
      </c>
      <c r="AT754" s="1034" t="s">
        <v>16628</v>
      </c>
      <c r="AU754" s="1034" t="s">
        <v>16632</v>
      </c>
      <c r="AV754" s="1034" t="s">
        <v>420</v>
      </c>
    </row>
    <row r="755" spans="1:48">
      <c r="A755" s="1030">
        <v>46041</v>
      </c>
      <c r="B755" s="1031" t="s">
        <v>218</v>
      </c>
      <c r="C755" s="1031" t="s">
        <v>16506</v>
      </c>
      <c r="D755" s="1032" t="s">
        <v>646</v>
      </c>
      <c r="E755" s="1033" t="s">
        <v>471</v>
      </c>
      <c r="F755" s="1034" t="s">
        <v>15867</v>
      </c>
      <c r="G755" s="1034">
        <v>700</v>
      </c>
      <c r="H755" s="1034" t="s">
        <v>812</v>
      </c>
      <c r="I755" s="1035">
        <v>5</v>
      </c>
      <c r="J755" s="1038"/>
      <c r="K755" s="1036"/>
      <c r="L755" s="1037" t="s">
        <v>127</v>
      </c>
      <c r="M755" s="1039"/>
      <c r="N755" s="1038"/>
      <c r="O755" s="1036"/>
      <c r="P755" s="1037" t="s">
        <v>127</v>
      </c>
      <c r="Q755" s="1039"/>
      <c r="R755" s="1038"/>
      <c r="S755" s="1036"/>
      <c r="T755" s="1037" t="s">
        <v>127</v>
      </c>
      <c r="U755" s="1039"/>
      <c r="V755" s="1038"/>
      <c r="W755" s="1036"/>
      <c r="X755" s="1037" t="s">
        <v>127</v>
      </c>
      <c r="Y755" s="1039"/>
      <c r="Z755" s="1040">
        <v>3.2432432432432434</v>
      </c>
      <c r="AA755" s="1040" t="s">
        <v>127</v>
      </c>
      <c r="AB755" s="1199" t="s">
        <v>420</v>
      </c>
      <c r="AC755" s="1040" t="s">
        <v>420</v>
      </c>
      <c r="AD755" s="1040" t="s">
        <v>420</v>
      </c>
      <c r="AE755" s="1040" t="s">
        <v>420</v>
      </c>
      <c r="AF755" s="1041" t="s">
        <v>213</v>
      </c>
      <c r="AG755" s="1041">
        <v>0.5</v>
      </c>
      <c r="AH755" s="1042" t="s">
        <v>16262</v>
      </c>
      <c r="AI755" s="1060" t="s">
        <v>16262</v>
      </c>
      <c r="AJ755" s="1060" t="s">
        <v>16263</v>
      </c>
      <c r="AK755" s="1200" t="s">
        <v>667</v>
      </c>
      <c r="AL755" s="1060">
        <v>50</v>
      </c>
      <c r="AM755" s="1404">
        <v>46030</v>
      </c>
      <c r="AN755" s="1404">
        <v>46031</v>
      </c>
      <c r="AO755" s="1404">
        <v>46032</v>
      </c>
      <c r="AP755" s="1404"/>
      <c r="AQ755" s="1404"/>
      <c r="AR755" s="1044"/>
      <c r="AS755" s="1034" t="s">
        <v>16629</v>
      </c>
      <c r="AT755" s="1034" t="s">
        <v>16628</v>
      </c>
      <c r="AU755" s="1034" t="s">
        <v>16627</v>
      </c>
      <c r="AV755" s="1034" t="s">
        <v>420</v>
      </c>
    </row>
    <row r="756" spans="1:48">
      <c r="A756" s="1030">
        <v>46041</v>
      </c>
      <c r="B756" s="1031" t="s">
        <v>219</v>
      </c>
      <c r="C756" s="1031" t="s">
        <v>16496</v>
      </c>
      <c r="D756" s="1032"/>
      <c r="E756" s="1033" t="s">
        <v>1877</v>
      </c>
      <c r="F756" s="1034" t="s">
        <v>16497</v>
      </c>
      <c r="G756" s="1034">
        <v>500</v>
      </c>
      <c r="H756" s="1034" t="s">
        <v>1237</v>
      </c>
      <c r="I756" s="1035">
        <v>3.7</v>
      </c>
      <c r="J756" s="1038">
        <v>26</v>
      </c>
      <c r="K756" s="1036">
        <v>0</v>
      </c>
      <c r="L756" s="1037">
        <v>9060</v>
      </c>
      <c r="M756" s="1039">
        <v>8749</v>
      </c>
      <c r="N756" s="1038">
        <v>11</v>
      </c>
      <c r="O756" s="1036">
        <v>0</v>
      </c>
      <c r="P756" s="1037">
        <v>9199</v>
      </c>
      <c r="Q756" s="1039">
        <v>8748</v>
      </c>
      <c r="R756" s="1038">
        <v>6</v>
      </c>
      <c r="S756" s="1036">
        <v>0</v>
      </c>
      <c r="T756" s="1037">
        <v>9213</v>
      </c>
      <c r="U756" s="1039">
        <v>8750</v>
      </c>
      <c r="V756" s="1038">
        <v>11</v>
      </c>
      <c r="W756" s="1036">
        <v>7</v>
      </c>
      <c r="X756" s="1037">
        <v>9126</v>
      </c>
      <c r="Y756" s="1039">
        <v>8863</v>
      </c>
      <c r="Z756" s="1040">
        <v>1.5982241953385128</v>
      </c>
      <c r="AA756" s="1040">
        <v>18</v>
      </c>
      <c r="AB756" s="1199">
        <v>0.97894297542735043</v>
      </c>
      <c r="AC756" s="1040">
        <v>89.635000000000005</v>
      </c>
      <c r="AD756" s="1040">
        <v>2.25</v>
      </c>
      <c r="AE756" s="1040">
        <v>1.9583333333333333</v>
      </c>
      <c r="AF756" s="1041" t="s">
        <v>213</v>
      </c>
      <c r="AG756" s="1041">
        <v>1</v>
      </c>
      <c r="AH756" s="1042" t="s">
        <v>16272</v>
      </c>
      <c r="AI756" s="1060" t="s">
        <v>16272</v>
      </c>
      <c r="AJ756" s="1238" t="s">
        <v>16297</v>
      </c>
      <c r="AK756" s="1200" t="s">
        <v>845</v>
      </c>
      <c r="AL756" s="1060">
        <v>8</v>
      </c>
      <c r="AM756" s="1406">
        <v>45962</v>
      </c>
      <c r="AN756" s="1404">
        <v>45964</v>
      </c>
      <c r="AO756" s="1404">
        <v>45965</v>
      </c>
      <c r="AP756" s="1404">
        <v>45966</v>
      </c>
      <c r="AQ756" s="1404">
        <v>45968</v>
      </c>
      <c r="AR756" s="1044"/>
      <c r="AS756" s="1034" t="s">
        <v>16625</v>
      </c>
      <c r="AT756" s="1034" t="s">
        <v>16628</v>
      </c>
      <c r="AU756" s="1034" t="s">
        <v>16627</v>
      </c>
      <c r="AV756" s="1034">
        <v>1.1616696000000002</v>
      </c>
    </row>
    <row r="757" spans="1:48">
      <c r="A757" s="1030">
        <v>46041</v>
      </c>
      <c r="B757" s="1031" t="s">
        <v>220</v>
      </c>
      <c r="C757" s="1031" t="s">
        <v>16515</v>
      </c>
      <c r="D757" s="1032"/>
      <c r="E757" s="1033" t="s">
        <v>478</v>
      </c>
      <c r="F757" s="1034" t="s">
        <v>16544</v>
      </c>
      <c r="G757" s="1034">
        <v>650</v>
      </c>
      <c r="H757" s="1034" t="s">
        <v>959</v>
      </c>
      <c r="I757" s="1035">
        <v>5</v>
      </c>
      <c r="J757" s="1038">
        <v>12</v>
      </c>
      <c r="K757" s="1036">
        <v>0</v>
      </c>
      <c r="L757" s="1037">
        <v>8507</v>
      </c>
      <c r="M757" s="1039">
        <v>9205</v>
      </c>
      <c r="N757" s="1038">
        <v>10</v>
      </c>
      <c r="O757" s="1036">
        <v>0</v>
      </c>
      <c r="P757" s="1037">
        <v>8540</v>
      </c>
      <c r="Q757" s="1039">
        <v>9142</v>
      </c>
      <c r="R757" s="1038">
        <v>10</v>
      </c>
      <c r="S757" s="1036">
        <v>1</v>
      </c>
      <c r="T757" s="1037">
        <v>8544</v>
      </c>
      <c r="U757" s="1039">
        <v>9122</v>
      </c>
      <c r="V757" s="1038">
        <v>22</v>
      </c>
      <c r="W757" s="1036">
        <v>4</v>
      </c>
      <c r="X757" s="1037">
        <v>8472</v>
      </c>
      <c r="Y757" s="1039">
        <v>9203</v>
      </c>
      <c r="Z757" s="1040">
        <v>1.5157894736842106</v>
      </c>
      <c r="AA757" s="1040">
        <v>18</v>
      </c>
      <c r="AB757" s="1199">
        <v>0.98414129273504269</v>
      </c>
      <c r="AC757" s="1040">
        <v>88.418750000000003</v>
      </c>
      <c r="AD757" s="1040">
        <v>2.25</v>
      </c>
      <c r="AE757" s="1040">
        <v>2.0416666666666665</v>
      </c>
      <c r="AF757" s="1041" t="s">
        <v>213</v>
      </c>
      <c r="AG757" s="1041">
        <v>1</v>
      </c>
      <c r="AH757" s="1042" t="s">
        <v>16259</v>
      </c>
      <c r="AI757" s="1060" t="s">
        <v>16259</v>
      </c>
      <c r="AJ757" s="1060" t="s">
        <v>16293</v>
      </c>
      <c r="AK757" s="1239" t="s">
        <v>644</v>
      </c>
      <c r="AL757" s="1060">
        <v>54</v>
      </c>
      <c r="AM757" s="1404">
        <v>46011</v>
      </c>
      <c r="AN757" s="1404">
        <v>46012</v>
      </c>
      <c r="AO757" s="1404"/>
      <c r="AP757" s="1404"/>
      <c r="AQ757" s="1404"/>
      <c r="AR757" s="1044"/>
      <c r="AS757" s="1034" t="s">
        <v>16625</v>
      </c>
      <c r="AT757" s="1034" t="s">
        <v>16628</v>
      </c>
      <c r="AU757" s="1034" t="s">
        <v>16627</v>
      </c>
      <c r="AV757" s="1034">
        <v>1.4896791</v>
      </c>
    </row>
    <row r="758" spans="1:48">
      <c r="A758" s="1030">
        <v>46041</v>
      </c>
      <c r="B758" s="1031" t="s">
        <v>221</v>
      </c>
      <c r="C758" s="1031" t="s">
        <v>16658</v>
      </c>
      <c r="D758" s="1032" t="s">
        <v>16644</v>
      </c>
      <c r="E758" s="1033" t="s">
        <v>738</v>
      </c>
      <c r="F758" s="1034" t="s">
        <v>16535</v>
      </c>
      <c r="G758" s="1034">
        <v>650</v>
      </c>
      <c r="H758" s="1034" t="s">
        <v>834</v>
      </c>
      <c r="I758" s="1035">
        <v>4</v>
      </c>
      <c r="J758" s="1038">
        <v>16</v>
      </c>
      <c r="K758" s="1036">
        <v>0</v>
      </c>
      <c r="L758" s="1037"/>
      <c r="M758" s="1039">
        <v>7972</v>
      </c>
      <c r="N758" s="1038">
        <v>5</v>
      </c>
      <c r="O758" s="1036">
        <v>0</v>
      </c>
      <c r="P758" s="1037" t="s">
        <v>645</v>
      </c>
      <c r="Q758" s="1039">
        <v>8144</v>
      </c>
      <c r="R758" s="1038">
        <v>7</v>
      </c>
      <c r="S758" s="1036">
        <v>0</v>
      </c>
      <c r="T758" s="1037" t="s">
        <v>645</v>
      </c>
      <c r="U758" s="1039">
        <v>8143</v>
      </c>
      <c r="V758" s="1038">
        <v>7</v>
      </c>
      <c r="W758" s="1036">
        <v>3</v>
      </c>
      <c r="X758" s="1037" t="s">
        <v>645</v>
      </c>
      <c r="Y758" s="1039">
        <v>8191</v>
      </c>
      <c r="Z758" s="1040">
        <v>2.5852782764811488</v>
      </c>
      <c r="AA758" s="1040">
        <v>23.333333333333332</v>
      </c>
      <c r="AB758" s="1199">
        <v>0.99442107371794874</v>
      </c>
      <c r="AC758" s="1040">
        <v>81.125</v>
      </c>
      <c r="AD758" s="1040">
        <v>2.9166666666666665</v>
      </c>
      <c r="AE758" s="1040">
        <v>2.6666666666666665</v>
      </c>
      <c r="AF758" s="1041" t="s">
        <v>213</v>
      </c>
      <c r="AG758" s="1041">
        <v>2</v>
      </c>
      <c r="AH758" s="1042" t="s">
        <v>16259</v>
      </c>
      <c r="AI758" s="1060" t="s">
        <v>16259</v>
      </c>
      <c r="AJ758" s="1238" t="s">
        <v>16293</v>
      </c>
      <c r="AK758" s="1239" t="s">
        <v>644</v>
      </c>
      <c r="AL758" s="1060">
        <v>49</v>
      </c>
      <c r="AM758" s="1404">
        <v>46007</v>
      </c>
      <c r="AN758" s="1404">
        <v>46008</v>
      </c>
      <c r="AO758" s="1404"/>
      <c r="AP758" s="1404"/>
      <c r="AQ758" s="1404"/>
      <c r="AR758" s="1044"/>
      <c r="AS758" s="1034" t="s">
        <v>16625</v>
      </c>
      <c r="AT758" s="1034" t="s">
        <v>16626</v>
      </c>
      <c r="AU758" s="1034" t="s">
        <v>16632</v>
      </c>
      <c r="AV758" s="1034">
        <v>0.91119600000000001</v>
      </c>
    </row>
    <row r="759" spans="1:48">
      <c r="A759" s="1030">
        <v>46041</v>
      </c>
      <c r="B759" s="1031" t="s">
        <v>222</v>
      </c>
      <c r="C759" s="1031" t="s">
        <v>16140</v>
      </c>
      <c r="D759" s="1032"/>
      <c r="E759" s="1033" t="s">
        <v>455</v>
      </c>
      <c r="F759" s="1034" t="s">
        <v>16101</v>
      </c>
      <c r="G759" s="1034">
        <v>800</v>
      </c>
      <c r="H759" s="1034" t="s">
        <v>876</v>
      </c>
      <c r="I759" s="1035">
        <v>5</v>
      </c>
      <c r="J759" s="1038">
        <v>28</v>
      </c>
      <c r="K759" s="1036">
        <v>0</v>
      </c>
      <c r="L759" s="1037">
        <v>9218</v>
      </c>
      <c r="M759" s="1039">
        <v>8837</v>
      </c>
      <c r="N759" s="1038">
        <v>15</v>
      </c>
      <c r="O759" s="1036">
        <v>0</v>
      </c>
      <c r="P759" s="1037">
        <v>9266</v>
      </c>
      <c r="Q759" s="1039">
        <v>8861</v>
      </c>
      <c r="R759" s="1038">
        <v>11</v>
      </c>
      <c r="S759" s="1036">
        <v>1</v>
      </c>
      <c r="T759" s="1037">
        <v>9309</v>
      </c>
      <c r="U759" s="1039">
        <v>8910</v>
      </c>
      <c r="V759" s="1038">
        <v>13</v>
      </c>
      <c r="W759" s="1036">
        <v>1</v>
      </c>
      <c r="X759" s="1037">
        <v>9400</v>
      </c>
      <c r="Y759" s="1039">
        <v>8943</v>
      </c>
      <c r="Z759" s="1040">
        <v>1.8701298701298701</v>
      </c>
      <c r="AA759" s="1040">
        <v>22.333333333333332</v>
      </c>
      <c r="AB759" s="1199">
        <v>0.99485844017094016</v>
      </c>
      <c r="AC759" s="1040">
        <v>90.93</v>
      </c>
      <c r="AD759" s="1040">
        <v>2.7916666666666665</v>
      </c>
      <c r="AE759" s="1040">
        <v>2.7083333333333335</v>
      </c>
      <c r="AF759" s="1041" t="s">
        <v>213</v>
      </c>
      <c r="AG759" s="1041">
        <v>1</v>
      </c>
      <c r="AH759" s="1042" t="s">
        <v>16259</v>
      </c>
      <c r="AI759" s="1060" t="s">
        <v>16259</v>
      </c>
      <c r="AJ759" s="1238" t="s">
        <v>16293</v>
      </c>
      <c r="AK759" s="1200" t="s">
        <v>644</v>
      </c>
      <c r="AL759" s="1060">
        <v>53</v>
      </c>
      <c r="AM759" s="1404">
        <v>45985</v>
      </c>
      <c r="AN759" s="1404">
        <v>45989</v>
      </c>
      <c r="AO759" s="1404">
        <v>45990</v>
      </c>
      <c r="AP759" s="1404">
        <v>45991</v>
      </c>
      <c r="AQ759" s="1404"/>
      <c r="AR759" s="1044"/>
      <c r="AS759" s="1034" t="s">
        <v>16625</v>
      </c>
      <c r="AT759" s="1034" t="s">
        <v>16628</v>
      </c>
      <c r="AU759" s="1034" t="s">
        <v>16627</v>
      </c>
      <c r="AV759" s="1034">
        <v>1.8855244799999999</v>
      </c>
    </row>
    <row r="760" spans="1:48">
      <c r="A760" s="1030">
        <v>46041</v>
      </c>
      <c r="B760" s="1031" t="s">
        <v>223</v>
      </c>
      <c r="C760" s="1031" t="s">
        <v>16496</v>
      </c>
      <c r="D760" s="1032"/>
      <c r="E760" s="1033" t="s">
        <v>1877</v>
      </c>
      <c r="F760" s="1034" t="s">
        <v>16497</v>
      </c>
      <c r="G760" s="1034">
        <v>500</v>
      </c>
      <c r="H760" s="1034" t="s">
        <v>1237</v>
      </c>
      <c r="I760" s="1035">
        <v>3.7</v>
      </c>
      <c r="J760" s="1038">
        <v>21</v>
      </c>
      <c r="K760" s="1036">
        <v>0</v>
      </c>
      <c r="L760" s="1037">
        <v>8518</v>
      </c>
      <c r="M760" s="1039">
        <v>8661</v>
      </c>
      <c r="N760" s="1038">
        <v>3</v>
      </c>
      <c r="O760" s="1036">
        <v>1</v>
      </c>
      <c r="P760" s="1037">
        <v>8787</v>
      </c>
      <c r="Q760" s="1039">
        <v>8677</v>
      </c>
      <c r="R760" s="1038">
        <v>3</v>
      </c>
      <c r="S760" s="1036">
        <v>0</v>
      </c>
      <c r="T760" s="1037">
        <v>8771</v>
      </c>
      <c r="U760" s="1039">
        <v>8666</v>
      </c>
      <c r="V760" s="1038">
        <v>11</v>
      </c>
      <c r="W760" s="1036">
        <v>2</v>
      </c>
      <c r="X760" s="1037">
        <v>8756</v>
      </c>
      <c r="Y760" s="1039">
        <v>8657</v>
      </c>
      <c r="Z760" s="1040">
        <v>1.5982241953385128</v>
      </c>
      <c r="AA760" s="1040">
        <v>12.666666666666666</v>
      </c>
      <c r="AB760" s="1199">
        <v>0.99097556089743588</v>
      </c>
      <c r="AC760" s="1040">
        <v>86.866249999999994</v>
      </c>
      <c r="AD760" s="1040">
        <v>1.5833333333333333</v>
      </c>
      <c r="AE760" s="1040">
        <v>1.4583333333333333</v>
      </c>
      <c r="AF760" s="1041" t="s">
        <v>213</v>
      </c>
      <c r="AG760" s="1041">
        <v>1</v>
      </c>
      <c r="AH760" s="1042" t="s">
        <v>16262</v>
      </c>
      <c r="AI760" s="1060" t="s">
        <v>16262</v>
      </c>
      <c r="AJ760" s="1060" t="s">
        <v>16263</v>
      </c>
      <c r="AK760" s="1200" t="s">
        <v>667</v>
      </c>
      <c r="AL760" s="1060">
        <v>8</v>
      </c>
      <c r="AM760" s="1406">
        <v>45966</v>
      </c>
      <c r="AN760" s="1404">
        <v>45967</v>
      </c>
      <c r="AO760" s="1404">
        <v>45968</v>
      </c>
      <c r="AP760" s="1404"/>
      <c r="AQ760" s="1404"/>
      <c r="AR760" s="1044"/>
      <c r="AS760" s="1034" t="s">
        <v>16625</v>
      </c>
      <c r="AT760" s="1034" t="s">
        <v>16628</v>
      </c>
      <c r="AU760" s="1034" t="s">
        <v>16627</v>
      </c>
      <c r="AV760" s="1034">
        <v>1.1257865999999999</v>
      </c>
    </row>
    <row r="761" spans="1:48">
      <c r="A761" s="1030">
        <v>46041</v>
      </c>
      <c r="B761" s="1031" t="s">
        <v>224</v>
      </c>
      <c r="C761" s="1031" t="s">
        <v>16511</v>
      </c>
      <c r="D761" s="1032" t="s">
        <v>646</v>
      </c>
      <c r="E761" s="1033" t="s">
        <v>471</v>
      </c>
      <c r="F761" s="1034" t="s">
        <v>15867</v>
      </c>
      <c r="G761" s="1034">
        <v>700</v>
      </c>
      <c r="H761" s="1034" t="s">
        <v>879</v>
      </c>
      <c r="I761" s="1035">
        <v>5</v>
      </c>
      <c r="J761" s="1038"/>
      <c r="K761" s="1036"/>
      <c r="L761" s="1037" t="s">
        <v>127</v>
      </c>
      <c r="M761" s="1039"/>
      <c r="N761" s="1038"/>
      <c r="O761" s="1036"/>
      <c r="P761" s="1037" t="s">
        <v>127</v>
      </c>
      <c r="Q761" s="1039"/>
      <c r="R761" s="1038"/>
      <c r="S761" s="1036"/>
      <c r="T761" s="1037" t="s">
        <v>127</v>
      </c>
      <c r="U761" s="1039"/>
      <c r="V761" s="1038"/>
      <c r="W761" s="1036"/>
      <c r="X761" s="1037" t="s">
        <v>127</v>
      </c>
      <c r="Y761" s="1039"/>
      <c r="Z761" s="1040">
        <v>3.2727272727272729</v>
      </c>
      <c r="AA761" s="1040" t="s">
        <v>127</v>
      </c>
      <c r="AB761" s="1199" t="s">
        <v>420</v>
      </c>
      <c r="AC761" s="1040" t="s">
        <v>420</v>
      </c>
      <c r="AD761" s="1040" t="s">
        <v>420</v>
      </c>
      <c r="AE761" s="1040" t="s">
        <v>420</v>
      </c>
      <c r="AF761" s="1041" t="s">
        <v>213</v>
      </c>
      <c r="AG761" s="1041">
        <v>0.5</v>
      </c>
      <c r="AH761" s="1042" t="s">
        <v>16262</v>
      </c>
      <c r="AI761" s="1060" t="s">
        <v>16262</v>
      </c>
      <c r="AJ761" s="1060" t="s">
        <v>16263</v>
      </c>
      <c r="AK761" s="1200" t="s">
        <v>667</v>
      </c>
      <c r="AL761" s="1060">
        <v>50</v>
      </c>
      <c r="AM761" s="1404">
        <v>46030</v>
      </c>
      <c r="AN761" s="1404">
        <v>46031</v>
      </c>
      <c r="AO761" s="1404">
        <v>46032</v>
      </c>
      <c r="AP761" s="1404"/>
      <c r="AQ761" s="1404"/>
      <c r="AR761" s="1044"/>
      <c r="AS761" s="1034" t="s">
        <v>16629</v>
      </c>
      <c r="AT761" s="1034" t="s">
        <v>16628</v>
      </c>
      <c r="AU761" s="1034" t="s">
        <v>16627</v>
      </c>
      <c r="AV761" s="1034" t="s">
        <v>420</v>
      </c>
    </row>
    <row r="762" spans="1:48">
      <c r="A762" s="1030">
        <v>46041</v>
      </c>
      <c r="B762" s="1031" t="s">
        <v>225</v>
      </c>
      <c r="C762" s="1031" t="s">
        <v>16645</v>
      </c>
      <c r="D762" s="1032"/>
      <c r="E762" s="1033" t="s">
        <v>210</v>
      </c>
      <c r="F762" s="1034" t="s">
        <v>16492</v>
      </c>
      <c r="G762" s="1034">
        <v>650</v>
      </c>
      <c r="H762" s="1034" t="s">
        <v>629</v>
      </c>
      <c r="I762" s="1035">
        <v>5</v>
      </c>
      <c r="J762" s="1038">
        <v>14</v>
      </c>
      <c r="K762" s="1036">
        <v>0</v>
      </c>
      <c r="L762" s="1037">
        <v>8910</v>
      </c>
      <c r="M762" s="1039"/>
      <c r="N762" s="1038">
        <v>5</v>
      </c>
      <c r="O762" s="1036">
        <v>0</v>
      </c>
      <c r="P762" s="1037">
        <v>9039</v>
      </c>
      <c r="Q762" s="1039"/>
      <c r="R762" s="1038">
        <v>3</v>
      </c>
      <c r="S762" s="1036">
        <v>1</v>
      </c>
      <c r="T762" s="1037">
        <v>9038</v>
      </c>
      <c r="U762" s="1039"/>
      <c r="V762" s="1038">
        <v>7</v>
      </c>
      <c r="W762" s="1036">
        <v>2</v>
      </c>
      <c r="X762" s="1037">
        <v>8914</v>
      </c>
      <c r="Y762" s="1039"/>
      <c r="Z762" s="1040">
        <v>3.0638297872340425</v>
      </c>
      <c r="AA762" s="1040">
        <v>19.333333333333332</v>
      </c>
      <c r="AB762" s="1199">
        <v>0.99529246794871795</v>
      </c>
      <c r="AC762" s="1040">
        <v>89.752499999999998</v>
      </c>
      <c r="AD762" s="1040">
        <v>2.4166666666666665</v>
      </c>
      <c r="AE762" s="1040">
        <v>2.1666666666666665</v>
      </c>
      <c r="AF762" s="1041" t="s">
        <v>213</v>
      </c>
      <c r="AG762" s="1041">
        <v>2</v>
      </c>
      <c r="AH762" s="1042" t="s">
        <v>16300</v>
      </c>
      <c r="AI762" s="1060" t="s">
        <v>16300</v>
      </c>
      <c r="AJ762" s="1060" t="s">
        <v>16297</v>
      </c>
      <c r="AK762" s="1200" t="s">
        <v>845</v>
      </c>
      <c r="AL762" s="1060">
        <v>50</v>
      </c>
      <c r="AM762" s="1404">
        <v>46028</v>
      </c>
      <c r="AN762" s="1404">
        <v>46029</v>
      </c>
      <c r="AO762" s="1404"/>
      <c r="AP762" s="1404"/>
      <c r="AQ762" s="1404"/>
      <c r="AR762" s="1044"/>
      <c r="AS762" s="1034" t="s">
        <v>16625</v>
      </c>
      <c r="AT762" s="1034" t="s">
        <v>16626</v>
      </c>
      <c r="AU762" s="1034" t="s">
        <v>16630</v>
      </c>
      <c r="AV762" s="1034">
        <v>1.5121501199999998</v>
      </c>
    </row>
    <row r="763" spans="1:48">
      <c r="A763" s="1030">
        <v>46041</v>
      </c>
      <c r="B763" s="1031" t="s">
        <v>225</v>
      </c>
      <c r="C763" s="1031" t="s">
        <v>16646</v>
      </c>
      <c r="D763" s="1032"/>
      <c r="E763" s="1033" t="s">
        <v>210</v>
      </c>
      <c r="F763" s="1034" t="s">
        <v>16492</v>
      </c>
      <c r="G763" s="1034">
        <v>670</v>
      </c>
      <c r="H763" s="1034" t="s">
        <v>16586</v>
      </c>
      <c r="I763" s="1035">
        <v>5</v>
      </c>
      <c r="J763" s="1038">
        <v>11</v>
      </c>
      <c r="K763" s="1036">
        <v>0</v>
      </c>
      <c r="L763" s="1037"/>
      <c r="M763" s="1039">
        <v>9119</v>
      </c>
      <c r="N763" s="1038">
        <v>6</v>
      </c>
      <c r="O763" s="1036">
        <v>0</v>
      </c>
      <c r="P763" s="1037"/>
      <c r="Q763" s="1039">
        <v>9141</v>
      </c>
      <c r="R763" s="1038">
        <v>3</v>
      </c>
      <c r="S763" s="1036">
        <v>0</v>
      </c>
      <c r="T763" s="1037"/>
      <c r="U763" s="1039">
        <v>9136</v>
      </c>
      <c r="V763" s="1038">
        <v>12</v>
      </c>
      <c r="W763" s="1036">
        <v>0</v>
      </c>
      <c r="X763" s="1037">
        <v>9104</v>
      </c>
      <c r="Y763" s="1039"/>
      <c r="Z763" s="1040">
        <v>3.1236442516268981</v>
      </c>
      <c r="AA763" s="1040">
        <v>21.333333333333332</v>
      </c>
      <c r="AB763" s="1199">
        <v>1</v>
      </c>
      <c r="AC763" s="1040">
        <v>91.25</v>
      </c>
      <c r="AD763" s="1040">
        <v>2.6666666666666665</v>
      </c>
      <c r="AE763" s="1040">
        <v>2.6666666666666665</v>
      </c>
      <c r="AF763" s="1041" t="s">
        <v>213</v>
      </c>
      <c r="AG763" s="1041">
        <v>2</v>
      </c>
      <c r="AH763" s="1042" t="s">
        <v>16300</v>
      </c>
      <c r="AI763" s="1060" t="s">
        <v>16300</v>
      </c>
      <c r="AJ763" s="1060" t="s">
        <v>16297</v>
      </c>
      <c r="AK763" s="1200" t="s">
        <v>845</v>
      </c>
      <c r="AL763" s="1060">
        <v>50</v>
      </c>
      <c r="AM763" s="1404">
        <v>46027</v>
      </c>
      <c r="AN763" s="1404">
        <v>46028</v>
      </c>
      <c r="AO763" s="1404">
        <v>46029</v>
      </c>
      <c r="AP763" s="1404"/>
      <c r="AQ763" s="1404"/>
      <c r="AR763" s="1044"/>
      <c r="AS763" s="1034" t="s">
        <v>16625</v>
      </c>
      <c r="AT763" s="1034" t="s">
        <v>16626</v>
      </c>
      <c r="AU763" s="1034" t="s">
        <v>16630</v>
      </c>
      <c r="AV763" s="1034">
        <v>1.584684</v>
      </c>
    </row>
    <row r="764" spans="1:48">
      <c r="A764" s="1030">
        <v>46041</v>
      </c>
      <c r="B764" s="1031" t="s">
        <v>226</v>
      </c>
      <c r="C764" s="1031" t="s">
        <v>16591</v>
      </c>
      <c r="D764" s="1032" t="s">
        <v>16644</v>
      </c>
      <c r="E764" s="1033" t="s">
        <v>738</v>
      </c>
      <c r="F764" s="1034" t="s">
        <v>16535</v>
      </c>
      <c r="G764" s="1034">
        <v>650</v>
      </c>
      <c r="H764" s="1034" t="s">
        <v>977</v>
      </c>
      <c r="I764" s="1035">
        <v>4</v>
      </c>
      <c r="J764" s="1038">
        <v>26</v>
      </c>
      <c r="K764" s="1036">
        <v>0</v>
      </c>
      <c r="L764" s="1037">
        <v>9139</v>
      </c>
      <c r="M764" s="1039">
        <v>9423</v>
      </c>
      <c r="N764" s="1038">
        <v>16</v>
      </c>
      <c r="O764" s="1036">
        <v>0</v>
      </c>
      <c r="P764" s="1037">
        <v>9036</v>
      </c>
      <c r="Q764" s="1039">
        <v>9489</v>
      </c>
      <c r="R764" s="1038">
        <v>15</v>
      </c>
      <c r="S764" s="1036">
        <v>1</v>
      </c>
      <c r="T764" s="1037">
        <v>9064</v>
      </c>
      <c r="U764" s="1039">
        <v>9515</v>
      </c>
      <c r="V764" s="1038">
        <v>24</v>
      </c>
      <c r="W764" s="1036">
        <v>3</v>
      </c>
      <c r="X764" s="1037">
        <v>9061</v>
      </c>
      <c r="Y764" s="1039">
        <v>9402</v>
      </c>
      <c r="Z764" s="1040">
        <v>2.5263157894736841</v>
      </c>
      <c r="AA764" s="1040">
        <v>27</v>
      </c>
      <c r="AB764" s="1199">
        <v>0.99238782051282048</v>
      </c>
      <c r="AC764" s="1040">
        <v>92.661249999999995</v>
      </c>
      <c r="AD764" s="1040">
        <v>3.375</v>
      </c>
      <c r="AE764" s="1040">
        <v>3.2083333333333335</v>
      </c>
      <c r="AF764" s="1041" t="s">
        <v>213</v>
      </c>
      <c r="AG764" s="1041">
        <v>1</v>
      </c>
      <c r="AH764" s="1042" t="s">
        <v>16300</v>
      </c>
      <c r="AI764" s="1060" t="s">
        <v>16300</v>
      </c>
      <c r="AJ764" s="1060" t="s">
        <v>16297</v>
      </c>
      <c r="AK764" s="1200" t="s">
        <v>845</v>
      </c>
      <c r="AL764" s="1060">
        <v>49</v>
      </c>
      <c r="AM764" s="1404">
        <v>46006</v>
      </c>
      <c r="AN764" s="1404">
        <v>46007</v>
      </c>
      <c r="AO764" s="1404">
        <v>46008</v>
      </c>
      <c r="AP764" s="1404">
        <v>46009</v>
      </c>
      <c r="AQ764" s="1404">
        <v>46010</v>
      </c>
      <c r="AR764" s="1044"/>
      <c r="AS764" s="1034" t="s">
        <v>16625</v>
      </c>
      <c r="AT764" s="1034" t="s">
        <v>16628</v>
      </c>
      <c r="AU764" s="1034" t="s">
        <v>16632</v>
      </c>
      <c r="AV764" s="1034">
        <v>2.0815423200000001</v>
      </c>
    </row>
    <row r="765" spans="1:48">
      <c r="A765" s="1030">
        <v>46041</v>
      </c>
      <c r="B765" s="1031" t="s">
        <v>227</v>
      </c>
      <c r="C765" s="1031" t="s">
        <v>16648</v>
      </c>
      <c r="D765" s="1032"/>
      <c r="E765" s="1033" t="s">
        <v>299</v>
      </c>
      <c r="F765" s="1034" t="s">
        <v>16581</v>
      </c>
      <c r="G765" s="1034">
        <v>700</v>
      </c>
      <c r="H765" s="1034" t="s">
        <v>16053</v>
      </c>
      <c r="I765" s="1035">
        <v>5</v>
      </c>
      <c r="J765" s="1038">
        <v>25</v>
      </c>
      <c r="K765" s="1036">
        <v>0</v>
      </c>
      <c r="L765" s="1037">
        <v>8513</v>
      </c>
      <c r="M765" s="1039">
        <v>8805</v>
      </c>
      <c r="N765" s="1038">
        <v>13</v>
      </c>
      <c r="O765" s="1036">
        <v>0</v>
      </c>
      <c r="P765" s="1037">
        <v>8524</v>
      </c>
      <c r="Q765" s="1039">
        <v>8584</v>
      </c>
      <c r="R765" s="1038">
        <v>13</v>
      </c>
      <c r="S765" s="1036">
        <v>0</v>
      </c>
      <c r="T765" s="1037">
        <v>8561</v>
      </c>
      <c r="U765" s="1039">
        <v>8636</v>
      </c>
      <c r="V765" s="1038">
        <v>16</v>
      </c>
      <c r="W765" s="1036">
        <v>1</v>
      </c>
      <c r="X765" s="1037">
        <v>8569</v>
      </c>
      <c r="Y765" s="1039">
        <v>8778</v>
      </c>
      <c r="Z765" s="1040">
        <v>2.2187981510015407</v>
      </c>
      <c r="AA765" s="1040">
        <v>22.333333333333332</v>
      </c>
      <c r="AB765" s="1199">
        <v>0.99783319978632479</v>
      </c>
      <c r="AC765" s="1040">
        <v>86.212500000000006</v>
      </c>
      <c r="AD765" s="1040">
        <v>2.7916666666666665</v>
      </c>
      <c r="AE765" s="1040">
        <v>2.75</v>
      </c>
      <c r="AF765" s="1041" t="s">
        <v>213</v>
      </c>
      <c r="AG765" s="1041">
        <v>1</v>
      </c>
      <c r="AH765" s="1042" t="s">
        <v>16259</v>
      </c>
      <c r="AI765" s="1060" t="s">
        <v>16259</v>
      </c>
      <c r="AJ765" s="1238" t="s">
        <v>16293</v>
      </c>
      <c r="AK765" s="1200" t="s">
        <v>644</v>
      </c>
      <c r="AL765" s="1060">
        <v>50</v>
      </c>
      <c r="AM765" s="1404">
        <v>46015</v>
      </c>
      <c r="AN765" s="1404">
        <v>46017</v>
      </c>
      <c r="AO765" s="1404">
        <v>46018</v>
      </c>
      <c r="AP765" s="1404">
        <v>46018</v>
      </c>
      <c r="AQ765" s="1404">
        <v>46021</v>
      </c>
      <c r="AR765" s="1044"/>
      <c r="AS765" s="1034" t="s">
        <v>16625</v>
      </c>
      <c r="AT765" s="1034" t="s">
        <v>16628</v>
      </c>
      <c r="AU765" s="1034" t="s">
        <v>16632</v>
      </c>
      <c r="AV765" s="1034">
        <v>2.0856527999999996</v>
      </c>
    </row>
    <row r="766" spans="1:48">
      <c r="A766" s="1030">
        <v>46041</v>
      </c>
      <c r="B766" s="1031" t="s">
        <v>228</v>
      </c>
      <c r="C766" s="1031" t="s">
        <v>16577</v>
      </c>
      <c r="D766" s="1032"/>
      <c r="E766" s="1033" t="s">
        <v>1877</v>
      </c>
      <c r="F766" s="1034" t="s">
        <v>16497</v>
      </c>
      <c r="G766" s="1034">
        <v>500</v>
      </c>
      <c r="H766" s="1034" t="s">
        <v>634</v>
      </c>
      <c r="I766" s="1035">
        <v>3.7</v>
      </c>
      <c r="J766" s="1038">
        <v>17</v>
      </c>
      <c r="K766" s="1036">
        <v>0</v>
      </c>
      <c r="L766" s="1037">
        <v>8292</v>
      </c>
      <c r="M766" s="1039">
        <v>8799</v>
      </c>
      <c r="N766" s="1038">
        <v>13</v>
      </c>
      <c r="O766" s="1036">
        <v>0</v>
      </c>
      <c r="P766" s="1037">
        <v>8082</v>
      </c>
      <c r="Q766" s="1039">
        <v>8851</v>
      </c>
      <c r="R766" s="1038">
        <v>9</v>
      </c>
      <c r="S766" s="1036">
        <v>4</v>
      </c>
      <c r="T766" s="1037">
        <v>8136</v>
      </c>
      <c r="U766" s="1039">
        <v>8913</v>
      </c>
      <c r="V766" s="1038">
        <v>11</v>
      </c>
      <c r="W766" s="1036">
        <v>8</v>
      </c>
      <c r="X766" s="1037">
        <v>8367</v>
      </c>
      <c r="Y766" s="1039">
        <v>8810</v>
      </c>
      <c r="Z766" s="1040">
        <v>1.6089385474860336</v>
      </c>
      <c r="AA766" s="1040">
        <v>16.666666666666668</v>
      </c>
      <c r="AB766" s="1199">
        <v>0.96414262820512819</v>
      </c>
      <c r="AC766" s="1040">
        <v>85.3125</v>
      </c>
      <c r="AD766" s="1040">
        <v>2.0833333333333335</v>
      </c>
      <c r="AE766" s="1040">
        <v>1.5833333333333333</v>
      </c>
      <c r="AF766" s="1041" t="s">
        <v>213</v>
      </c>
      <c r="AG766" s="1041">
        <v>1</v>
      </c>
      <c r="AH766" s="1042" t="s">
        <v>16259</v>
      </c>
      <c r="AI766" s="1060" t="s">
        <v>16259</v>
      </c>
      <c r="AJ766" s="1238" t="s">
        <v>16293</v>
      </c>
      <c r="AK766" s="1200" t="s">
        <v>644</v>
      </c>
      <c r="AL766" s="1203">
        <v>8</v>
      </c>
      <c r="AM766" s="1404">
        <v>45964</v>
      </c>
      <c r="AN766" s="1404">
        <v>45965</v>
      </c>
      <c r="AO766" s="1404">
        <v>45967</v>
      </c>
      <c r="AP766" s="1404">
        <v>45968</v>
      </c>
      <c r="AQ766" s="1404"/>
      <c r="AR766" s="1044"/>
      <c r="AS766" s="1034" t="s">
        <v>16625</v>
      </c>
      <c r="AT766" s="1034" t="s">
        <v>16628</v>
      </c>
      <c r="AU766" s="1034" t="s">
        <v>16627</v>
      </c>
      <c r="AV766" s="1034">
        <v>1.10565</v>
      </c>
    </row>
    <row r="767" spans="1:48">
      <c r="A767" s="1030">
        <v>46041</v>
      </c>
      <c r="B767" s="1031" t="s">
        <v>229</v>
      </c>
      <c r="C767" s="1031" t="s">
        <v>16571</v>
      </c>
      <c r="D767" s="1032"/>
      <c r="E767" s="1033" t="s">
        <v>829</v>
      </c>
      <c r="F767" s="1034" t="s">
        <v>16573</v>
      </c>
      <c r="G767" s="1034">
        <v>670</v>
      </c>
      <c r="H767" s="1034" t="s">
        <v>699</v>
      </c>
      <c r="I767" s="1035">
        <v>5</v>
      </c>
      <c r="J767" s="1038">
        <v>19</v>
      </c>
      <c r="K767" s="1036">
        <v>0</v>
      </c>
      <c r="L767" s="1037">
        <v>8519</v>
      </c>
      <c r="M767" s="1039">
        <v>9218</v>
      </c>
      <c r="N767" s="1038">
        <v>5</v>
      </c>
      <c r="O767" s="1036">
        <v>1</v>
      </c>
      <c r="P767" s="1037">
        <v>8890</v>
      </c>
      <c r="Q767" s="1039">
        <v>9394</v>
      </c>
      <c r="R767" s="1038">
        <v>7</v>
      </c>
      <c r="S767" s="1036">
        <v>0</v>
      </c>
      <c r="T767" s="1037">
        <v>8822</v>
      </c>
      <c r="U767" s="1039">
        <v>9264</v>
      </c>
      <c r="V767" s="1038">
        <v>4</v>
      </c>
      <c r="W767" s="1036">
        <v>0</v>
      </c>
      <c r="X767" s="1037">
        <v>8779</v>
      </c>
      <c r="Y767" s="1039">
        <v>9051</v>
      </c>
      <c r="Z767" s="1040">
        <v>3.1236442516268981</v>
      </c>
      <c r="AA767" s="1040">
        <v>11.666666666666666</v>
      </c>
      <c r="AB767" s="1199">
        <v>0.9984608707264957</v>
      </c>
      <c r="AC767" s="1040">
        <v>89.921250000000001</v>
      </c>
      <c r="AD767" s="1040">
        <v>1.4583333333333333</v>
      </c>
      <c r="AE767" s="1040">
        <v>1.4166666666666667</v>
      </c>
      <c r="AF767" s="1041" t="s">
        <v>213</v>
      </c>
      <c r="AG767" s="1041">
        <v>1</v>
      </c>
      <c r="AH767" s="1042" t="s">
        <v>16262</v>
      </c>
      <c r="AI767" s="1060" t="s">
        <v>16262</v>
      </c>
      <c r="AJ767" s="1238" t="s">
        <v>16263</v>
      </c>
      <c r="AK767" s="1200" t="s">
        <v>667</v>
      </c>
      <c r="AL767" s="1060">
        <v>51</v>
      </c>
      <c r="AM767" s="1404">
        <v>46027</v>
      </c>
      <c r="AN767" s="1404">
        <v>46028</v>
      </c>
      <c r="AO767" s="1404">
        <v>46029</v>
      </c>
      <c r="AP767" s="1404"/>
      <c r="AQ767" s="1404"/>
      <c r="AR767" s="1044"/>
      <c r="AS767" s="1034" t="s">
        <v>16625</v>
      </c>
      <c r="AT767" s="1034" t="s">
        <v>16628</v>
      </c>
      <c r="AU767" s="1034" t="s">
        <v>16630</v>
      </c>
      <c r="AV767" s="1034">
        <v>3.123216792</v>
      </c>
    </row>
    <row r="768" spans="1:48">
      <c r="A768" s="1030">
        <v>46041</v>
      </c>
      <c r="B768" s="1031" t="s">
        <v>230</v>
      </c>
      <c r="C768" s="1031" t="s">
        <v>645</v>
      </c>
      <c r="D768" s="1032"/>
      <c r="E768" s="1033" t="s">
        <v>420</v>
      </c>
      <c r="F768" s="1034" t="s">
        <v>420</v>
      </c>
      <c r="G768" s="1034" t="s">
        <v>420</v>
      </c>
      <c r="H768" s="1034" t="s">
        <v>420</v>
      </c>
      <c r="I768" s="1035" t="s">
        <v>420</v>
      </c>
      <c r="J768" s="1038"/>
      <c r="K768" s="1036"/>
      <c r="L768" s="1037" t="s">
        <v>645</v>
      </c>
      <c r="M768" s="1039"/>
      <c r="N768" s="1038"/>
      <c r="O768" s="1036"/>
      <c r="P768" s="1037" t="s">
        <v>645</v>
      </c>
      <c r="Q768" s="1039"/>
      <c r="R768" s="1038"/>
      <c r="S768" s="1036"/>
      <c r="T768" s="1037" t="s">
        <v>645</v>
      </c>
      <c r="U768" s="1039"/>
      <c r="V768" s="1038"/>
      <c r="W768" s="1036"/>
      <c r="X768" s="1037" t="s">
        <v>645</v>
      </c>
      <c r="Y768" s="1039"/>
      <c r="Z768" s="1040" t="s">
        <v>420</v>
      </c>
      <c r="AA768" s="1040" t="s">
        <v>645</v>
      </c>
      <c r="AB768" s="1199" t="s">
        <v>420</v>
      </c>
      <c r="AC768" s="1040" t="s">
        <v>420</v>
      </c>
      <c r="AD768" s="1040" t="s">
        <v>420</v>
      </c>
      <c r="AE768" s="1040" t="s">
        <v>420</v>
      </c>
      <c r="AF768" s="1041" t="s">
        <v>213</v>
      </c>
      <c r="AG768" s="1041">
        <v>0.5</v>
      </c>
      <c r="AH768" s="1042" t="s">
        <v>16262</v>
      </c>
      <c r="AI768" s="1060" t="s">
        <v>16262</v>
      </c>
      <c r="AJ768" s="1060" t="s">
        <v>16263</v>
      </c>
      <c r="AK768" s="1200" t="s">
        <v>667</v>
      </c>
      <c r="AL768" s="1060"/>
      <c r="AM768" s="1404"/>
      <c r="AN768" s="1404"/>
      <c r="AO768" s="1404"/>
      <c r="AP768" s="1404"/>
      <c r="AQ768" s="1404"/>
      <c r="AR768" s="1044"/>
      <c r="AS768" s="1034" t="s">
        <v>16625</v>
      </c>
      <c r="AT768" s="1034" t="s">
        <v>420</v>
      </c>
      <c r="AU768" s="1034" t="s">
        <v>420</v>
      </c>
      <c r="AV768" s="1034" t="s">
        <v>420</v>
      </c>
    </row>
    <row r="769" spans="1:48">
      <c r="A769" s="1030">
        <v>46041</v>
      </c>
      <c r="B769" s="1031" t="s">
        <v>231</v>
      </c>
      <c r="C769" s="1031" t="s">
        <v>16642</v>
      </c>
      <c r="D769" s="1032" t="s">
        <v>16291</v>
      </c>
      <c r="E769" s="1033" t="s">
        <v>473</v>
      </c>
      <c r="F769" s="1034" t="s">
        <v>16538</v>
      </c>
      <c r="G769" s="1034">
        <v>600</v>
      </c>
      <c r="H769" s="1034" t="s">
        <v>16152</v>
      </c>
      <c r="I769" s="1035">
        <v>5.5</v>
      </c>
      <c r="J769" s="1038">
        <v>35</v>
      </c>
      <c r="K769" s="1036">
        <v>4</v>
      </c>
      <c r="L769" s="1037">
        <v>5550</v>
      </c>
      <c r="M769" s="1039"/>
      <c r="N769" s="1038">
        <v>11</v>
      </c>
      <c r="O769" s="1036">
        <v>0</v>
      </c>
      <c r="P769" s="1037">
        <v>5630</v>
      </c>
      <c r="Q769" s="1039"/>
      <c r="R769" s="1038">
        <v>10</v>
      </c>
      <c r="S769" s="1036">
        <v>1</v>
      </c>
      <c r="T769" s="1037">
        <v>5610</v>
      </c>
      <c r="U769" s="1039"/>
      <c r="V769" s="1038">
        <v>26</v>
      </c>
      <c r="W769" s="1036">
        <v>7</v>
      </c>
      <c r="X769" s="1037">
        <v>5380</v>
      </c>
      <c r="Y769" s="1039"/>
      <c r="Z769" s="1040">
        <v>5.070422535211268</v>
      </c>
      <c r="AA769" s="1040">
        <v>27.333333333333332</v>
      </c>
      <c r="AB769" s="1199">
        <v>0.98862179487179491</v>
      </c>
      <c r="AC769" s="1040">
        <v>55.424999999999997</v>
      </c>
      <c r="AD769" s="1040">
        <v>3.4166666666666665</v>
      </c>
      <c r="AE769" s="1040">
        <v>2.9166666666666665</v>
      </c>
      <c r="AF769" s="1041" t="s">
        <v>232</v>
      </c>
      <c r="AG769" s="1041">
        <v>1</v>
      </c>
      <c r="AH769" s="1042" t="s">
        <v>16300</v>
      </c>
      <c r="AI769" s="1060" t="s">
        <v>16300</v>
      </c>
      <c r="AJ769" s="1060" t="s">
        <v>16297</v>
      </c>
      <c r="AK769" s="1200" t="s">
        <v>845</v>
      </c>
      <c r="AL769" s="1060">
        <v>55</v>
      </c>
      <c r="AM769" s="1404">
        <v>46033</v>
      </c>
      <c r="AN769" s="1404">
        <v>46035</v>
      </c>
      <c r="AO769" s="1404">
        <v>46036</v>
      </c>
      <c r="AP769" s="1404">
        <v>46037</v>
      </c>
      <c r="AQ769" s="1404"/>
      <c r="AR769" s="1044"/>
      <c r="AS769" s="1034" t="s">
        <v>16629</v>
      </c>
      <c r="AT769" s="1034" t="s">
        <v>16628</v>
      </c>
      <c r="AU769" s="1034" t="s">
        <v>16630</v>
      </c>
      <c r="AV769" s="1034">
        <v>3.4478784</v>
      </c>
    </row>
    <row r="770" spans="1:48">
      <c r="A770" s="1030">
        <v>46041</v>
      </c>
      <c r="B770" s="1031" t="s">
        <v>233</v>
      </c>
      <c r="C770" s="1031" t="s">
        <v>645</v>
      </c>
      <c r="D770" s="1032"/>
      <c r="E770" s="1033" t="s">
        <v>420</v>
      </c>
      <c r="F770" s="1034" t="s">
        <v>420</v>
      </c>
      <c r="G770" s="1034" t="s">
        <v>420</v>
      </c>
      <c r="H770" s="1034" t="s">
        <v>420</v>
      </c>
      <c r="I770" s="1035" t="s">
        <v>420</v>
      </c>
      <c r="J770" s="1038"/>
      <c r="K770" s="1036"/>
      <c r="L770" s="1037" t="s">
        <v>645</v>
      </c>
      <c r="M770" s="1039"/>
      <c r="N770" s="1038"/>
      <c r="O770" s="1036"/>
      <c r="P770" s="1037" t="s">
        <v>645</v>
      </c>
      <c r="Q770" s="1039"/>
      <c r="R770" s="1038"/>
      <c r="S770" s="1036"/>
      <c r="T770" s="1037" t="s">
        <v>645</v>
      </c>
      <c r="U770" s="1039"/>
      <c r="V770" s="1038"/>
      <c r="W770" s="1036"/>
      <c r="X770" s="1037" t="s">
        <v>16270</v>
      </c>
      <c r="Y770" s="1039"/>
      <c r="Z770" s="1040" t="s">
        <v>420</v>
      </c>
      <c r="AA770" s="1040" t="s">
        <v>645</v>
      </c>
      <c r="AB770" s="1199" t="s">
        <v>420</v>
      </c>
      <c r="AC770" s="1040" t="s">
        <v>420</v>
      </c>
      <c r="AD770" s="1040" t="s">
        <v>420</v>
      </c>
      <c r="AE770" s="1040" t="s">
        <v>420</v>
      </c>
      <c r="AF770" s="1041" t="s">
        <v>232</v>
      </c>
      <c r="AG770" s="1041">
        <v>1</v>
      </c>
      <c r="AH770" s="1042" t="s">
        <v>16300</v>
      </c>
      <c r="AI770" s="1060" t="s">
        <v>16300</v>
      </c>
      <c r="AJ770" s="1060" t="s">
        <v>16297</v>
      </c>
      <c r="AK770" s="1200" t="s">
        <v>845</v>
      </c>
      <c r="AL770" s="1060"/>
      <c r="AM770" s="1404"/>
      <c r="AN770" s="1404"/>
      <c r="AO770" s="1404"/>
      <c r="AP770" s="1404"/>
      <c r="AQ770" s="1404"/>
      <c r="AR770" s="1044"/>
      <c r="AS770" s="1034" t="s">
        <v>16625</v>
      </c>
      <c r="AT770" s="1034" t="s">
        <v>16628</v>
      </c>
      <c r="AU770" s="1034" t="s">
        <v>420</v>
      </c>
      <c r="AV770" s="1034" t="s">
        <v>420</v>
      </c>
    </row>
    <row r="771" spans="1:48">
      <c r="A771" s="1030">
        <v>46041</v>
      </c>
      <c r="B771" s="1031" t="s">
        <v>234</v>
      </c>
      <c r="C771" s="1031" t="s">
        <v>645</v>
      </c>
      <c r="D771" s="1032"/>
      <c r="E771" s="1033" t="s">
        <v>420</v>
      </c>
      <c r="F771" s="1034" t="s">
        <v>420</v>
      </c>
      <c r="G771" s="1034" t="s">
        <v>420</v>
      </c>
      <c r="H771" s="1034" t="s">
        <v>420</v>
      </c>
      <c r="I771" s="1035" t="s">
        <v>420</v>
      </c>
      <c r="J771" s="1038"/>
      <c r="K771" s="1036"/>
      <c r="L771" s="1037" t="s">
        <v>645</v>
      </c>
      <c r="M771" s="1039"/>
      <c r="N771" s="1038"/>
      <c r="O771" s="1036"/>
      <c r="P771" s="1037" t="s">
        <v>645</v>
      </c>
      <c r="Q771" s="1039"/>
      <c r="R771" s="1038"/>
      <c r="S771" s="1036"/>
      <c r="T771" s="1037" t="s">
        <v>645</v>
      </c>
      <c r="U771" s="1039"/>
      <c r="V771" s="1038"/>
      <c r="W771" s="1036"/>
      <c r="X771" s="1037" t="s">
        <v>645</v>
      </c>
      <c r="Y771" s="1039"/>
      <c r="Z771" s="1040" t="s">
        <v>420</v>
      </c>
      <c r="AA771" s="1040" t="s">
        <v>645</v>
      </c>
      <c r="AB771" s="1199" t="s">
        <v>420</v>
      </c>
      <c r="AC771" s="1040" t="s">
        <v>420</v>
      </c>
      <c r="AD771" s="1040" t="s">
        <v>420</v>
      </c>
      <c r="AE771" s="1040" t="s">
        <v>420</v>
      </c>
      <c r="AF771" s="1041" t="s">
        <v>232</v>
      </c>
      <c r="AG771" s="1041">
        <v>1</v>
      </c>
      <c r="AH771" s="1042" t="s">
        <v>16300</v>
      </c>
      <c r="AI771" s="1060" t="s">
        <v>16300</v>
      </c>
      <c r="AJ771" s="1060" t="s">
        <v>16297</v>
      </c>
      <c r="AK771" s="1200" t="s">
        <v>845</v>
      </c>
      <c r="AL771" s="1060"/>
      <c r="AM771" s="1404"/>
      <c r="AN771" s="1404"/>
      <c r="AO771" s="1404"/>
      <c r="AP771" s="1404"/>
      <c r="AQ771" s="1404"/>
      <c r="AR771" s="1044"/>
      <c r="AS771" s="1034" t="s">
        <v>16625</v>
      </c>
      <c r="AT771" s="1034" t="s">
        <v>16628</v>
      </c>
      <c r="AU771" s="1034" t="s">
        <v>420</v>
      </c>
      <c r="AV771" s="1034" t="s">
        <v>420</v>
      </c>
    </row>
    <row r="772" spans="1:48">
      <c r="A772" s="1030">
        <v>46041</v>
      </c>
      <c r="B772" s="1031" t="s">
        <v>235</v>
      </c>
      <c r="C772" s="1031" t="s">
        <v>16489</v>
      </c>
      <c r="D772" s="1032" t="s">
        <v>646</v>
      </c>
      <c r="E772" s="1033" t="s">
        <v>737</v>
      </c>
      <c r="F772" s="1034" t="s">
        <v>16142</v>
      </c>
      <c r="G772" s="1034">
        <v>650</v>
      </c>
      <c r="H772" s="1034" t="s">
        <v>924</v>
      </c>
      <c r="I772" s="1035">
        <v>5.5</v>
      </c>
      <c r="J772" s="1038">
        <v>20</v>
      </c>
      <c r="K772" s="1036">
        <v>0</v>
      </c>
      <c r="L772" s="1037" t="s">
        <v>16274</v>
      </c>
      <c r="M772" s="1039">
        <v>9540</v>
      </c>
      <c r="N772" s="1038">
        <v>7</v>
      </c>
      <c r="O772" s="1036">
        <v>0</v>
      </c>
      <c r="P772" s="1037" t="s">
        <v>16261</v>
      </c>
      <c r="Q772" s="1039">
        <v>9540</v>
      </c>
      <c r="R772" s="1038">
        <v>13</v>
      </c>
      <c r="S772" s="1036">
        <v>2</v>
      </c>
      <c r="T772" s="1037">
        <v>8240</v>
      </c>
      <c r="U772" s="1039">
        <v>8890</v>
      </c>
      <c r="V772" s="1038">
        <v>44</v>
      </c>
      <c r="W772" s="1036">
        <v>1</v>
      </c>
      <c r="X772" s="1037">
        <v>8800</v>
      </c>
      <c r="Y772" s="1039">
        <v>9540</v>
      </c>
      <c r="Z772" s="1040">
        <v>5.4545454545454541</v>
      </c>
      <c r="AA772" s="1040" t="s">
        <v>660</v>
      </c>
      <c r="AB772" s="1199">
        <v>0.99735576923076918</v>
      </c>
      <c r="AC772" s="1040" t="s">
        <v>420</v>
      </c>
      <c r="AD772" s="1040" t="s">
        <v>420</v>
      </c>
      <c r="AE772" s="1040" t="s">
        <v>420</v>
      </c>
      <c r="AF772" s="1041" t="s">
        <v>236</v>
      </c>
      <c r="AG772" s="1041">
        <v>1</v>
      </c>
      <c r="AH772" s="1042" t="s">
        <v>16258</v>
      </c>
      <c r="AI772" s="1060" t="s">
        <v>16258</v>
      </c>
      <c r="AJ772" s="1060" t="s">
        <v>16289</v>
      </c>
      <c r="AK772" s="1200" t="s">
        <v>668</v>
      </c>
      <c r="AL772" s="1060">
        <v>55</v>
      </c>
      <c r="AM772" s="1404">
        <v>46019</v>
      </c>
      <c r="AN772" s="1404">
        <v>46020</v>
      </c>
      <c r="AO772" s="1404">
        <v>46021</v>
      </c>
      <c r="AP772" s="1404">
        <v>46022</v>
      </c>
      <c r="AQ772" s="1404"/>
      <c r="AR772" s="1044"/>
      <c r="AS772" s="1034" t="s">
        <v>16629</v>
      </c>
      <c r="AT772" s="1034" t="s">
        <v>16628</v>
      </c>
      <c r="AU772" s="1034" t="s">
        <v>16630</v>
      </c>
      <c r="AV772" s="1034" t="s">
        <v>420</v>
      </c>
    </row>
    <row r="773" spans="1:48">
      <c r="A773" s="1030">
        <v>46041</v>
      </c>
      <c r="B773" s="1031" t="s">
        <v>237</v>
      </c>
      <c r="C773" s="1031" t="s">
        <v>16539</v>
      </c>
      <c r="D773" s="1032" t="s">
        <v>646</v>
      </c>
      <c r="E773" s="1033" t="s">
        <v>473</v>
      </c>
      <c r="F773" s="1034" t="s">
        <v>16538</v>
      </c>
      <c r="G773" s="1034">
        <v>650</v>
      </c>
      <c r="H773" s="1034" t="s">
        <v>15728</v>
      </c>
      <c r="I773" s="1035">
        <v>5.5</v>
      </c>
      <c r="J773" s="1038">
        <v>23</v>
      </c>
      <c r="K773" s="1036">
        <v>0</v>
      </c>
      <c r="L773" s="1037">
        <v>8610</v>
      </c>
      <c r="M773" s="1039">
        <v>9070</v>
      </c>
      <c r="N773" s="1038">
        <v>16</v>
      </c>
      <c r="O773" s="1036">
        <v>0</v>
      </c>
      <c r="P773" s="1037">
        <v>7750</v>
      </c>
      <c r="Q773" s="1039">
        <v>8520</v>
      </c>
      <c r="R773" s="1038">
        <v>23</v>
      </c>
      <c r="S773" s="1036">
        <v>0</v>
      </c>
      <c r="T773" s="1037">
        <v>8330</v>
      </c>
      <c r="U773" s="1039">
        <v>8700</v>
      </c>
      <c r="V773" s="1038">
        <v>15</v>
      </c>
      <c r="W773" s="1036">
        <v>4</v>
      </c>
      <c r="X773" s="1037">
        <v>9440</v>
      </c>
      <c r="Y773" s="1039"/>
      <c r="Z773" s="1040">
        <v>5.4135338345864659</v>
      </c>
      <c r="AA773" s="1040">
        <v>25.666666666666668</v>
      </c>
      <c r="AB773" s="1199">
        <v>0.99644764957264953</v>
      </c>
      <c r="AC773" s="1040">
        <v>86.314285714285703</v>
      </c>
      <c r="AD773" s="1040">
        <v>3.2083333333333335</v>
      </c>
      <c r="AE773" s="1040">
        <v>3.0416666666666665</v>
      </c>
      <c r="AF773" s="1041" t="s">
        <v>236</v>
      </c>
      <c r="AG773" s="1041">
        <v>1</v>
      </c>
      <c r="AH773" s="1042" t="s">
        <v>16258</v>
      </c>
      <c r="AI773" s="1060" t="s">
        <v>16258</v>
      </c>
      <c r="AJ773" s="1060" t="s">
        <v>16289</v>
      </c>
      <c r="AK773" s="1200" t="s">
        <v>668</v>
      </c>
      <c r="AL773" s="1060">
        <v>55</v>
      </c>
      <c r="AM773" s="1404">
        <v>46035</v>
      </c>
      <c r="AN773" s="1404">
        <v>46036</v>
      </c>
      <c r="AO773" s="1404">
        <v>46037</v>
      </c>
      <c r="AP773" s="1404">
        <v>46038</v>
      </c>
      <c r="AQ773" s="1404">
        <v>46039</v>
      </c>
      <c r="AR773" s="1044"/>
      <c r="AS773" s="1034" t="s">
        <v>16629</v>
      </c>
      <c r="AT773" s="1034" t="s">
        <v>16628</v>
      </c>
      <c r="AU773" s="1034" t="s">
        <v>16630</v>
      </c>
      <c r="AV773" s="1034">
        <v>5.8168923428571429</v>
      </c>
    </row>
    <row r="774" spans="1:48">
      <c r="A774" s="1030">
        <v>46041</v>
      </c>
      <c r="B774" s="1031" t="s">
        <v>238</v>
      </c>
      <c r="C774" s="1031" t="s">
        <v>16659</v>
      </c>
      <c r="D774" s="1032"/>
      <c r="E774" s="1033" t="s">
        <v>779</v>
      </c>
      <c r="F774" s="1034" t="s">
        <v>16592</v>
      </c>
      <c r="G774" s="1034">
        <v>600</v>
      </c>
      <c r="H774" s="1034" t="s">
        <v>814</v>
      </c>
      <c r="I774" s="1035">
        <v>4</v>
      </c>
      <c r="J774" s="1038"/>
      <c r="K774" s="1036"/>
      <c r="L774" s="1037" t="s">
        <v>127</v>
      </c>
      <c r="M774" s="1039"/>
      <c r="N774" s="1038"/>
      <c r="O774" s="1036"/>
      <c r="P774" s="1037" t="s">
        <v>127</v>
      </c>
      <c r="Q774" s="1039"/>
      <c r="R774" s="1038"/>
      <c r="S774" s="1036"/>
      <c r="T774" s="1037" t="s">
        <v>127</v>
      </c>
      <c r="U774" s="1039"/>
      <c r="V774" s="1038"/>
      <c r="W774" s="1036"/>
      <c r="X774" s="1037" t="s">
        <v>127</v>
      </c>
      <c r="Y774" s="1039"/>
      <c r="Z774" s="1040">
        <v>3.538083538083538</v>
      </c>
      <c r="AA774" s="1040" t="s">
        <v>127</v>
      </c>
      <c r="AB774" s="1199" t="s">
        <v>420</v>
      </c>
      <c r="AC774" s="1040" t="s">
        <v>420</v>
      </c>
      <c r="AD774" s="1040" t="s">
        <v>420</v>
      </c>
      <c r="AE774" s="1040" t="s">
        <v>420</v>
      </c>
      <c r="AF774" s="1041" t="s">
        <v>236</v>
      </c>
      <c r="AG774" s="1041">
        <v>2</v>
      </c>
      <c r="AH774" s="1042" t="s">
        <v>16258</v>
      </c>
      <c r="AI774" s="1060" t="s">
        <v>16258</v>
      </c>
      <c r="AJ774" s="1060" t="s">
        <v>16289</v>
      </c>
      <c r="AK774" s="1200" t="s">
        <v>668</v>
      </c>
      <c r="AL774" s="1060">
        <v>52</v>
      </c>
      <c r="AM774" s="1404">
        <v>45994</v>
      </c>
      <c r="AN774" s="1404">
        <v>45995</v>
      </c>
      <c r="AO774" s="1404">
        <v>45996</v>
      </c>
      <c r="AP774" s="1404"/>
      <c r="AQ774" s="1404"/>
      <c r="AR774" s="1044"/>
      <c r="AS774" s="1034" t="s">
        <v>16629</v>
      </c>
      <c r="AT774" s="1034" t="s">
        <v>16626</v>
      </c>
      <c r="AU774" s="1034" t="s">
        <v>16627</v>
      </c>
      <c r="AV774" s="1034" t="s">
        <v>420</v>
      </c>
    </row>
    <row r="775" spans="1:48">
      <c r="A775" s="1030">
        <v>46041</v>
      </c>
      <c r="B775" s="1031" t="s">
        <v>238</v>
      </c>
      <c r="C775" s="1031" t="s">
        <v>16647</v>
      </c>
      <c r="D775" s="1032"/>
      <c r="E775" s="1033" t="s">
        <v>5099</v>
      </c>
      <c r="F775" s="1034" t="s">
        <v>16579</v>
      </c>
      <c r="G775" s="1034">
        <v>500</v>
      </c>
      <c r="H775" s="1034" t="s">
        <v>887</v>
      </c>
      <c r="I775" s="1035">
        <v>4</v>
      </c>
      <c r="J775" s="1038"/>
      <c r="K775" s="1036"/>
      <c r="L775" s="1037" t="s">
        <v>127</v>
      </c>
      <c r="M775" s="1039"/>
      <c r="N775" s="1038"/>
      <c r="O775" s="1036"/>
      <c r="P775" s="1037"/>
      <c r="Q775" s="1039" t="s">
        <v>127</v>
      </c>
      <c r="R775" s="1038"/>
      <c r="S775" s="1036"/>
      <c r="T775" s="1037"/>
      <c r="U775" s="1039" t="s">
        <v>127</v>
      </c>
      <c r="V775" s="1038"/>
      <c r="W775" s="1036"/>
      <c r="X775" s="1037"/>
      <c r="Y775" s="1039" t="s">
        <v>127</v>
      </c>
      <c r="Z775" s="1040">
        <v>2.9568788501026693</v>
      </c>
      <c r="AA775" s="1040" t="s">
        <v>127</v>
      </c>
      <c r="AB775" s="1199" t="s">
        <v>420</v>
      </c>
      <c r="AC775" s="1040" t="s">
        <v>420</v>
      </c>
      <c r="AD775" s="1040" t="s">
        <v>420</v>
      </c>
      <c r="AE775" s="1040" t="s">
        <v>420</v>
      </c>
      <c r="AF775" s="1041" t="s">
        <v>236</v>
      </c>
      <c r="AG775" s="1041">
        <v>2</v>
      </c>
      <c r="AH775" s="1042" t="s">
        <v>16258</v>
      </c>
      <c r="AI775" s="1060" t="s">
        <v>16258</v>
      </c>
      <c r="AJ775" s="1060" t="s">
        <v>16289</v>
      </c>
      <c r="AK775" s="1200" t="s">
        <v>668</v>
      </c>
      <c r="AL775" s="1060">
        <v>49.54</v>
      </c>
      <c r="AM775" s="1404">
        <v>45910</v>
      </c>
      <c r="AN775" s="1404">
        <v>45911</v>
      </c>
      <c r="AO775" s="1404">
        <v>45996</v>
      </c>
      <c r="AP775" s="1404">
        <v>45997</v>
      </c>
      <c r="AQ775" s="1404"/>
      <c r="AR775" s="1044"/>
      <c r="AS775" s="1034" t="s">
        <v>16625</v>
      </c>
      <c r="AT775" s="1034" t="s">
        <v>16626</v>
      </c>
      <c r="AU775" s="1034" t="s">
        <v>16630</v>
      </c>
      <c r="AV775" s="1034" t="s">
        <v>420</v>
      </c>
    </row>
    <row r="776" spans="1:48">
      <c r="A776" s="1030">
        <v>46041</v>
      </c>
      <c r="B776" s="1031" t="s">
        <v>239</v>
      </c>
      <c r="C776" s="1031" t="s">
        <v>16652</v>
      </c>
      <c r="D776" s="1032"/>
      <c r="E776" s="1033" t="s">
        <v>779</v>
      </c>
      <c r="F776" s="1034" t="s">
        <v>16592</v>
      </c>
      <c r="G776" s="1034">
        <v>600</v>
      </c>
      <c r="H776" s="1034" t="s">
        <v>735</v>
      </c>
      <c r="I776" s="1035">
        <v>4</v>
      </c>
      <c r="J776" s="1038">
        <v>28</v>
      </c>
      <c r="K776" s="1036">
        <v>0</v>
      </c>
      <c r="L776" s="1037">
        <v>9340</v>
      </c>
      <c r="M776" s="1039">
        <v>9910</v>
      </c>
      <c r="N776" s="1038">
        <v>12</v>
      </c>
      <c r="O776" s="1036">
        <v>0</v>
      </c>
      <c r="P776" s="1037">
        <v>9260</v>
      </c>
      <c r="Q776" s="1039">
        <v>9910</v>
      </c>
      <c r="R776" s="1038">
        <v>9</v>
      </c>
      <c r="S776" s="1036">
        <v>0</v>
      </c>
      <c r="T776" s="1037">
        <v>9070</v>
      </c>
      <c r="U776" s="1039">
        <v>9810</v>
      </c>
      <c r="V776" s="1038">
        <v>21</v>
      </c>
      <c r="W776" s="1036">
        <v>0</v>
      </c>
      <c r="X776" s="1037">
        <v>9070</v>
      </c>
      <c r="Y776" s="1039">
        <v>9720</v>
      </c>
      <c r="Z776" s="1040">
        <v>3.538083538083538</v>
      </c>
      <c r="AA776" s="1040">
        <v>23.333333333333332</v>
      </c>
      <c r="AB776" s="1199">
        <v>1</v>
      </c>
      <c r="AC776" s="1040">
        <v>95.112499999999997</v>
      </c>
      <c r="AD776" s="1040">
        <v>2.9166666666666665</v>
      </c>
      <c r="AE776" s="1040">
        <v>2.9166666666666665</v>
      </c>
      <c r="AF776" s="1041" t="s">
        <v>236</v>
      </c>
      <c r="AG776" s="1041">
        <v>1</v>
      </c>
      <c r="AH776" s="1042" t="s">
        <v>16320</v>
      </c>
      <c r="AI776" s="1060" t="s">
        <v>16320</v>
      </c>
      <c r="AJ776" s="1060" t="s">
        <v>16276</v>
      </c>
      <c r="AK776" s="1200" t="s">
        <v>653</v>
      </c>
      <c r="AL776" s="1060">
        <v>52</v>
      </c>
      <c r="AM776" s="1404">
        <v>45966</v>
      </c>
      <c r="AN776" s="1404">
        <v>45967</v>
      </c>
      <c r="AO776" s="1404">
        <v>45990</v>
      </c>
      <c r="AP776" s="1404">
        <v>45995</v>
      </c>
      <c r="AQ776" s="1404">
        <v>45997</v>
      </c>
      <c r="AR776" s="1044"/>
      <c r="AS776" s="1034" t="s">
        <v>16629</v>
      </c>
      <c r="AT776" s="1034" t="s">
        <v>16628</v>
      </c>
      <c r="AU776" s="1034" t="s">
        <v>16627</v>
      </c>
      <c r="AV776" s="1034">
        <v>2.9583792</v>
      </c>
    </row>
    <row r="777" spans="1:48">
      <c r="A777" s="1030">
        <v>46041</v>
      </c>
      <c r="B777" s="1031" t="s">
        <v>389</v>
      </c>
      <c r="C777" s="1031" t="s">
        <v>16604</v>
      </c>
      <c r="D777" s="1032"/>
      <c r="E777" s="1033" t="s">
        <v>737</v>
      </c>
      <c r="F777" s="1034" t="s">
        <v>16598</v>
      </c>
      <c r="G777" s="1034">
        <v>700</v>
      </c>
      <c r="H777" s="1034" t="s">
        <v>16139</v>
      </c>
      <c r="I777" s="1035">
        <v>5.5</v>
      </c>
      <c r="J777" s="1038">
        <v>21</v>
      </c>
      <c r="K777" s="1036">
        <v>1</v>
      </c>
      <c r="L777" s="1037">
        <v>9630</v>
      </c>
      <c r="M777" s="1039"/>
      <c r="N777" s="1038">
        <v>5</v>
      </c>
      <c r="O777" s="1036">
        <v>0</v>
      </c>
      <c r="P777" s="1037">
        <v>9540</v>
      </c>
      <c r="Q777" s="1039"/>
      <c r="R777" s="1038">
        <v>14</v>
      </c>
      <c r="S777" s="1036">
        <v>0</v>
      </c>
      <c r="T777" s="1037">
        <v>9350</v>
      </c>
      <c r="U777" s="1039"/>
      <c r="V777" s="1038">
        <v>19</v>
      </c>
      <c r="W777" s="1036">
        <v>0</v>
      </c>
      <c r="X777" s="1037">
        <v>9350</v>
      </c>
      <c r="Y777" s="1039"/>
      <c r="Z777" s="1040">
        <v>5.8299595141700404</v>
      </c>
      <c r="AA777" s="1040">
        <v>39.333333333333336</v>
      </c>
      <c r="AB777" s="1199">
        <v>0.99917534722222223</v>
      </c>
      <c r="AC777" s="1040">
        <v>94.674999999999997</v>
      </c>
      <c r="AD777" s="1040">
        <v>4.916666666666667</v>
      </c>
      <c r="AE777" s="1040">
        <v>4.833333333333333</v>
      </c>
      <c r="AF777" s="1041" t="s">
        <v>236</v>
      </c>
      <c r="AG777" s="1041">
        <v>2</v>
      </c>
      <c r="AH777" s="1042" t="s">
        <v>16320</v>
      </c>
      <c r="AI777" s="1060" t="s">
        <v>16320</v>
      </c>
      <c r="AJ777" s="1060" t="s">
        <v>16276</v>
      </c>
      <c r="AK777" s="1200" t="s">
        <v>653</v>
      </c>
      <c r="AL777" s="1060">
        <v>51</v>
      </c>
      <c r="AM777" s="1404">
        <v>46027</v>
      </c>
      <c r="AN777" s="1404">
        <v>46028</v>
      </c>
      <c r="AO777" s="1404">
        <v>46029</v>
      </c>
      <c r="AP777" s="1404">
        <v>46030</v>
      </c>
      <c r="AQ777" s="1404"/>
      <c r="AR777" s="1044"/>
      <c r="AS777" s="1034" t="s">
        <v>16629</v>
      </c>
      <c r="AT777" s="1034" t="s">
        <v>16626</v>
      </c>
      <c r="AU777" s="1034" t="s">
        <v>16630</v>
      </c>
      <c r="AV777" s="1034">
        <v>3.4355664000000004</v>
      </c>
    </row>
    <row r="778" spans="1:48">
      <c r="A778" s="1030">
        <v>46041</v>
      </c>
      <c r="B778" s="1031" t="s">
        <v>389</v>
      </c>
      <c r="C778" s="1031" t="s">
        <v>16533</v>
      </c>
      <c r="D778" s="1032"/>
      <c r="E778" s="1033" t="s">
        <v>473</v>
      </c>
      <c r="F778" s="1034" t="s">
        <v>16146</v>
      </c>
      <c r="G778" s="1034">
        <v>700</v>
      </c>
      <c r="H778" s="1034" t="s">
        <v>833</v>
      </c>
      <c r="I778" s="1035">
        <v>5.5</v>
      </c>
      <c r="J778" s="1038">
        <v>13</v>
      </c>
      <c r="K778" s="1036">
        <v>0</v>
      </c>
      <c r="L778" s="1037"/>
      <c r="M778" s="1039">
        <v>9810</v>
      </c>
      <c r="N778" s="1038">
        <v>9</v>
      </c>
      <c r="O778" s="1036">
        <v>0</v>
      </c>
      <c r="P778" s="1037"/>
      <c r="Q778" s="1039">
        <v>9810</v>
      </c>
      <c r="R778" s="1038">
        <v>9</v>
      </c>
      <c r="S778" s="1036">
        <v>0</v>
      </c>
      <c r="T778" s="1037"/>
      <c r="U778" s="1039">
        <v>9810</v>
      </c>
      <c r="V778" s="1038">
        <v>16</v>
      </c>
      <c r="W778" s="1036">
        <v>0</v>
      </c>
      <c r="X778" s="1037">
        <v>9810</v>
      </c>
      <c r="Y778" s="1039"/>
      <c r="Z778" s="1040">
        <v>5.9016393442622954</v>
      </c>
      <c r="AA778" s="1040">
        <v>31.333333333333332</v>
      </c>
      <c r="AB778" s="1199">
        <v>1</v>
      </c>
      <c r="AC778" s="1040">
        <v>98.1</v>
      </c>
      <c r="AD778" s="1040">
        <v>3.9166666666666665</v>
      </c>
      <c r="AE778" s="1040">
        <v>3.9166666666666665</v>
      </c>
      <c r="AF778" s="1041" t="s">
        <v>236</v>
      </c>
      <c r="AG778" s="1041">
        <v>2</v>
      </c>
      <c r="AH778" s="1042" t="s">
        <v>16320</v>
      </c>
      <c r="AI778" s="1060" t="s">
        <v>16320</v>
      </c>
      <c r="AJ778" s="1060" t="s">
        <v>16276</v>
      </c>
      <c r="AK778" s="1200" t="s">
        <v>653</v>
      </c>
      <c r="AL778" s="1060">
        <v>53</v>
      </c>
      <c r="AM778" s="1404">
        <v>46033</v>
      </c>
      <c r="AN778" s="1404">
        <v>46034</v>
      </c>
      <c r="AO778" s="1404"/>
      <c r="AP778" s="1404"/>
      <c r="AQ778" s="1404"/>
      <c r="AR778" s="1044"/>
      <c r="AS778" s="1034" t="s">
        <v>16629</v>
      </c>
      <c r="AT778" s="1034" t="s">
        <v>16626</v>
      </c>
      <c r="AU778" s="1034" t="s">
        <v>16630</v>
      </c>
      <c r="AV778" s="1034">
        <v>3.5598528000000003</v>
      </c>
    </row>
    <row r="779" spans="1:48">
      <c r="A779" s="1030">
        <v>46041</v>
      </c>
      <c r="B779" s="1031" t="s">
        <v>418</v>
      </c>
      <c r="C779" s="1031" t="s">
        <v>16513</v>
      </c>
      <c r="D779" s="1032" t="s">
        <v>646</v>
      </c>
      <c r="E779" s="1033" t="s">
        <v>473</v>
      </c>
      <c r="F779" s="1034" t="s">
        <v>16514</v>
      </c>
      <c r="G779" s="1034">
        <v>670</v>
      </c>
      <c r="H779" s="1034" t="s">
        <v>666</v>
      </c>
      <c r="I779" s="1035">
        <v>5.5</v>
      </c>
      <c r="J779" s="1038"/>
      <c r="K779" s="1036"/>
      <c r="L779" s="1037" t="s">
        <v>127</v>
      </c>
      <c r="M779" s="1039"/>
      <c r="N779" s="1038"/>
      <c r="O779" s="1036"/>
      <c r="P779" s="1037" t="s">
        <v>127</v>
      </c>
      <c r="Q779" s="1039"/>
      <c r="R779" s="1038"/>
      <c r="S779" s="1036"/>
      <c r="T779" s="1037" t="s">
        <v>127</v>
      </c>
      <c r="U779" s="1039"/>
      <c r="V779" s="1038"/>
      <c r="W779" s="1036"/>
      <c r="X779" s="1037" t="s">
        <v>127</v>
      </c>
      <c r="Y779" s="1039"/>
      <c r="Z779" s="1040">
        <v>5.5813953488372094</v>
      </c>
      <c r="AA779" s="1040" t="s">
        <v>127</v>
      </c>
      <c r="AB779" s="1199" t="s">
        <v>420</v>
      </c>
      <c r="AC779" s="1040" t="s">
        <v>420</v>
      </c>
      <c r="AD779" s="1040" t="s">
        <v>420</v>
      </c>
      <c r="AE779" s="1040" t="s">
        <v>420</v>
      </c>
      <c r="AF779" s="1041" t="s">
        <v>236</v>
      </c>
      <c r="AG779" s="1041">
        <v>2</v>
      </c>
      <c r="AH779" s="1042" t="s">
        <v>16320</v>
      </c>
      <c r="AI779" s="1060" t="s">
        <v>16320</v>
      </c>
      <c r="AJ779" s="1060" t="s">
        <v>16276</v>
      </c>
      <c r="AK779" s="1200" t="s">
        <v>653</v>
      </c>
      <c r="AL779" s="1060">
        <v>56</v>
      </c>
      <c r="AM779" s="1404">
        <v>46029</v>
      </c>
      <c r="AN779" s="1404">
        <v>46030</v>
      </c>
      <c r="AO779" s="1404"/>
      <c r="AP779" s="1404"/>
      <c r="AQ779" s="1404"/>
      <c r="AR779" s="1044"/>
      <c r="AS779" s="1034" t="s">
        <v>16629</v>
      </c>
      <c r="AT779" s="1034" t="s">
        <v>16626</v>
      </c>
      <c r="AU779" s="1034" t="s">
        <v>16630</v>
      </c>
      <c r="AV779" s="1034" t="s">
        <v>420</v>
      </c>
    </row>
    <row r="780" spans="1:48">
      <c r="A780" s="1030">
        <v>46041</v>
      </c>
      <c r="B780" s="1031" t="s">
        <v>418</v>
      </c>
      <c r="C780" s="1031" t="s">
        <v>16600</v>
      </c>
      <c r="D780" s="1032" t="s">
        <v>646</v>
      </c>
      <c r="E780" s="1033" t="s">
        <v>473</v>
      </c>
      <c r="F780" s="1034" t="s">
        <v>16601</v>
      </c>
      <c r="G780" s="1034">
        <v>680</v>
      </c>
      <c r="H780" s="1034" t="s">
        <v>16568</v>
      </c>
      <c r="I780" s="1035">
        <v>5.5</v>
      </c>
      <c r="J780" s="1038">
        <v>6</v>
      </c>
      <c r="K780" s="1036">
        <v>0</v>
      </c>
      <c r="L780" s="1037"/>
      <c r="M780" s="1039">
        <v>9440</v>
      </c>
      <c r="N780" s="1038">
        <v>2</v>
      </c>
      <c r="O780" s="1036">
        <v>0</v>
      </c>
      <c r="P780" s="1037"/>
      <c r="Q780" s="1039">
        <v>9440</v>
      </c>
      <c r="R780" s="1038">
        <v>2</v>
      </c>
      <c r="S780" s="1036">
        <v>0</v>
      </c>
      <c r="T780" s="1037"/>
      <c r="U780" s="1039">
        <v>9440</v>
      </c>
      <c r="V780" s="1038">
        <v>42</v>
      </c>
      <c r="W780" s="1036">
        <v>0</v>
      </c>
      <c r="X780" s="1037">
        <v>9350</v>
      </c>
      <c r="Y780" s="1039"/>
      <c r="Z780" s="1040">
        <v>5.6692913385826769</v>
      </c>
      <c r="AA780" s="1040">
        <v>34.666666666666664</v>
      </c>
      <c r="AB780" s="1199">
        <v>1</v>
      </c>
      <c r="AC780" s="1040">
        <v>94.174999999999997</v>
      </c>
      <c r="AD780" s="1040">
        <v>4.333333333333333</v>
      </c>
      <c r="AE780" s="1040">
        <v>4.333333333333333</v>
      </c>
      <c r="AF780" s="1041" t="s">
        <v>236</v>
      </c>
      <c r="AG780" s="1041">
        <v>2</v>
      </c>
      <c r="AH780" s="1042" t="s">
        <v>16320</v>
      </c>
      <c r="AI780" s="1060" t="s">
        <v>16320</v>
      </c>
      <c r="AJ780" s="1060" t="s">
        <v>16276</v>
      </c>
      <c r="AK780" s="1200" t="s">
        <v>653</v>
      </c>
      <c r="AL780" s="1060">
        <v>56</v>
      </c>
      <c r="AM780" s="1404">
        <v>46032</v>
      </c>
      <c r="AN780" s="1404">
        <v>46033</v>
      </c>
      <c r="AO780" s="1404"/>
      <c r="AP780" s="1404"/>
      <c r="AQ780" s="1404"/>
      <c r="AR780" s="1044"/>
      <c r="AS780" s="1034" t="s">
        <v>16629</v>
      </c>
      <c r="AT780" s="1034" t="s">
        <v>16626</v>
      </c>
      <c r="AU780" s="1034" t="s">
        <v>16630</v>
      </c>
      <c r="AV780" s="1034">
        <v>3.3197817599999997</v>
      </c>
    </row>
    <row r="781" spans="1:48">
      <c r="A781" s="1030">
        <v>46041</v>
      </c>
      <c r="B781" s="1031" t="s">
        <v>240</v>
      </c>
      <c r="C781" s="1031" t="s">
        <v>645</v>
      </c>
      <c r="D781" s="1032"/>
      <c r="E781" s="1033" t="s">
        <v>420</v>
      </c>
      <c r="F781" s="1034" t="s">
        <v>420</v>
      </c>
      <c r="G781" s="1034" t="s">
        <v>420</v>
      </c>
      <c r="H781" s="1034" t="s">
        <v>420</v>
      </c>
      <c r="I781" s="1035" t="s">
        <v>420</v>
      </c>
      <c r="J781" s="1038"/>
      <c r="K781" s="1036"/>
      <c r="L781" s="1031" t="s">
        <v>645</v>
      </c>
      <c r="M781" s="1039"/>
      <c r="N781" s="1038"/>
      <c r="O781" s="1036"/>
      <c r="P781" s="1037" t="s">
        <v>16270</v>
      </c>
      <c r="Q781" s="1039"/>
      <c r="R781" s="1038"/>
      <c r="S781" s="1036"/>
      <c r="T781" s="1037" t="s">
        <v>16270</v>
      </c>
      <c r="U781" s="1039"/>
      <c r="V781" s="1038"/>
      <c r="W781" s="1036"/>
      <c r="X781" s="1037" t="s">
        <v>16270</v>
      </c>
      <c r="Y781" s="1039"/>
      <c r="Z781" s="1240" t="s">
        <v>420</v>
      </c>
      <c r="AA781" s="1240" t="s">
        <v>420</v>
      </c>
      <c r="AB781" s="1241" t="s">
        <v>420</v>
      </c>
      <c r="AC781" s="1240"/>
      <c r="AD781" s="1240" t="s">
        <v>420</v>
      </c>
      <c r="AE781" s="1240" t="s">
        <v>420</v>
      </c>
      <c r="AF781" s="1242" t="s">
        <v>241</v>
      </c>
      <c r="AG781" s="1242">
        <v>12</v>
      </c>
      <c r="AH781" s="1042" t="s">
        <v>16266</v>
      </c>
      <c r="AI781" s="1060" t="s">
        <v>16266</v>
      </c>
      <c r="AJ781" s="1043" t="s">
        <v>16271</v>
      </c>
      <c r="AK781" s="1200" t="s">
        <v>648</v>
      </c>
      <c r="AL781" s="1060"/>
      <c r="AM781" s="1404"/>
      <c r="AN781" s="1404"/>
      <c r="AO781" s="1404"/>
      <c r="AP781" s="1404"/>
      <c r="AQ781" s="1404"/>
      <c r="AR781" s="1044"/>
      <c r="AS781" s="1034" t="s">
        <v>16625</v>
      </c>
      <c r="AT781" s="1034" t="s">
        <v>16636</v>
      </c>
      <c r="AU781" s="1034" t="s">
        <v>420</v>
      </c>
      <c r="AV781" s="1034" t="s">
        <v>420</v>
      </c>
    </row>
    <row r="782" spans="1:48">
      <c r="A782" s="1030">
        <v>46041</v>
      </c>
      <c r="B782" s="1031" t="s">
        <v>16640</v>
      </c>
      <c r="C782" s="1031" t="s">
        <v>386</v>
      </c>
      <c r="D782" s="1032"/>
      <c r="E782" s="1033" t="s">
        <v>420</v>
      </c>
      <c r="F782" s="1034" t="s">
        <v>420</v>
      </c>
      <c r="G782" s="1034" t="s">
        <v>420</v>
      </c>
      <c r="H782" s="1034" t="s">
        <v>420</v>
      </c>
      <c r="I782" s="1035" t="s">
        <v>420</v>
      </c>
      <c r="J782" s="1036"/>
      <c r="K782" s="1036"/>
      <c r="L782" s="1037" t="s">
        <v>16641</v>
      </c>
      <c r="M782" s="1037"/>
      <c r="N782" s="1038"/>
      <c r="O782" s="1036"/>
      <c r="P782" s="1037" t="s">
        <v>386</v>
      </c>
      <c r="Q782" s="1037"/>
      <c r="R782" s="1038"/>
      <c r="S782" s="1036"/>
      <c r="T782" s="1037" t="s">
        <v>386</v>
      </c>
      <c r="U782" s="1037"/>
      <c r="V782" s="1038"/>
      <c r="W782" s="1036"/>
      <c r="X782" s="1037" t="s">
        <v>386</v>
      </c>
      <c r="Y782" s="1039"/>
      <c r="Z782" s="1240" t="s">
        <v>420</v>
      </c>
      <c r="AA782" s="1240" t="s">
        <v>420</v>
      </c>
      <c r="AB782" s="1241" t="s">
        <v>420</v>
      </c>
      <c r="AC782" s="1240"/>
      <c r="AD782" s="1240" t="s">
        <v>420</v>
      </c>
      <c r="AE782" s="1240" t="s">
        <v>420</v>
      </c>
      <c r="AF782" s="1242" t="s">
        <v>241</v>
      </c>
      <c r="AG782" s="1242">
        <v>5</v>
      </c>
      <c r="AH782" s="1042" t="s">
        <v>16266</v>
      </c>
      <c r="AI782" s="1060" t="s">
        <v>16266</v>
      </c>
      <c r="AJ782" s="1043" t="s">
        <v>16271</v>
      </c>
      <c r="AK782" s="1200" t="s">
        <v>648</v>
      </c>
      <c r="AL782" s="1060"/>
      <c r="AM782" s="1404"/>
      <c r="AN782" s="1404"/>
      <c r="AO782" s="1404"/>
      <c r="AP782" s="1404"/>
      <c r="AQ782" s="1404"/>
      <c r="AR782" s="1044"/>
      <c r="AS782" s="1034" t="s">
        <v>16625</v>
      </c>
      <c r="AT782" s="1034" t="s">
        <v>16635</v>
      </c>
      <c r="AU782" s="1034" t="s">
        <v>420</v>
      </c>
      <c r="AV782" s="1034" t="s">
        <v>420</v>
      </c>
    </row>
    <row r="783" spans="1:48">
      <c r="A783" s="1030">
        <v>46041</v>
      </c>
      <c r="B783" s="1031" t="s">
        <v>464</v>
      </c>
      <c r="C783" s="1045" t="s">
        <v>645</v>
      </c>
      <c r="D783" s="1032"/>
      <c r="E783" s="1033" t="s">
        <v>420</v>
      </c>
      <c r="F783" s="1034" t="s">
        <v>420</v>
      </c>
      <c r="G783" s="1034" t="s">
        <v>420</v>
      </c>
      <c r="H783" s="1034" t="s">
        <v>420</v>
      </c>
      <c r="I783" s="1035" t="s">
        <v>420</v>
      </c>
      <c r="J783" s="1036"/>
      <c r="K783" s="1036"/>
      <c r="L783" s="1037" t="s">
        <v>645</v>
      </c>
      <c r="M783" s="1037"/>
      <c r="N783" s="1038"/>
      <c r="O783" s="1036"/>
      <c r="P783" s="1037" t="s">
        <v>645</v>
      </c>
      <c r="Q783" s="1037"/>
      <c r="R783" s="1038"/>
      <c r="S783" s="1036"/>
      <c r="T783" s="1037" t="s">
        <v>645</v>
      </c>
      <c r="U783" s="1037"/>
      <c r="V783" s="1038"/>
      <c r="W783" s="1036"/>
      <c r="X783" s="1037" t="s">
        <v>645</v>
      </c>
      <c r="Y783" s="1039"/>
      <c r="Z783" s="1040" t="s">
        <v>420</v>
      </c>
      <c r="AA783" s="1040" t="s">
        <v>645</v>
      </c>
      <c r="AB783" s="1199" t="s">
        <v>420</v>
      </c>
      <c r="AC783" s="1040" t="s">
        <v>420</v>
      </c>
      <c r="AD783" s="1040" t="s">
        <v>420</v>
      </c>
      <c r="AE783" s="1040" t="s">
        <v>420</v>
      </c>
      <c r="AF783" s="1041" t="s">
        <v>243</v>
      </c>
      <c r="AG783" s="1041">
        <v>1</v>
      </c>
      <c r="AH783" s="1042" t="s">
        <v>16278</v>
      </c>
      <c r="AI783" s="1060" t="s">
        <v>16278</v>
      </c>
      <c r="AJ783" s="1060" t="s">
        <v>654</v>
      </c>
      <c r="AK783" s="1200" t="s">
        <v>16278</v>
      </c>
      <c r="AL783" s="1060"/>
      <c r="AM783" s="1404"/>
      <c r="AN783" s="1404"/>
      <c r="AO783" s="1404"/>
      <c r="AP783" s="1404"/>
      <c r="AQ783" s="1404"/>
      <c r="AR783" s="1044"/>
      <c r="AS783" s="1034" t="s">
        <v>16625</v>
      </c>
      <c r="AT783" s="1034" t="s">
        <v>16628</v>
      </c>
      <c r="AU783" s="1034" t="s">
        <v>420</v>
      </c>
      <c r="AV783" s="1034" t="s">
        <v>420</v>
      </c>
    </row>
    <row r="784" spans="1:48">
      <c r="A784" s="1030">
        <v>46041</v>
      </c>
      <c r="B784" s="1031" t="s">
        <v>16279</v>
      </c>
      <c r="C784" s="1045" t="s">
        <v>645</v>
      </c>
      <c r="D784" s="1032"/>
      <c r="E784" s="1033" t="s">
        <v>420</v>
      </c>
      <c r="F784" s="1034" t="s">
        <v>420</v>
      </c>
      <c r="G784" s="1034" t="s">
        <v>420</v>
      </c>
      <c r="H784" s="1034" t="s">
        <v>420</v>
      </c>
      <c r="I784" s="1035" t="s">
        <v>420</v>
      </c>
      <c r="J784" s="1036"/>
      <c r="K784" s="1036"/>
      <c r="L784" s="1037" t="s">
        <v>645</v>
      </c>
      <c r="M784" s="1037"/>
      <c r="N784" s="1038"/>
      <c r="O784" s="1036"/>
      <c r="P784" s="1037" t="s">
        <v>645</v>
      </c>
      <c r="Q784" s="1037"/>
      <c r="R784" s="1038"/>
      <c r="S784" s="1036"/>
      <c r="T784" s="1037" t="s">
        <v>645</v>
      </c>
      <c r="U784" s="1037"/>
      <c r="V784" s="1038"/>
      <c r="W784" s="1036"/>
      <c r="X784" s="1037" t="s">
        <v>645</v>
      </c>
      <c r="Y784" s="1039"/>
      <c r="Z784" s="1040" t="s">
        <v>420</v>
      </c>
      <c r="AA784" s="1040" t="s">
        <v>645</v>
      </c>
      <c r="AB784" s="1199" t="s">
        <v>420</v>
      </c>
      <c r="AC784" s="1040" t="s">
        <v>420</v>
      </c>
      <c r="AD784" s="1040" t="s">
        <v>420</v>
      </c>
      <c r="AE784" s="1040" t="s">
        <v>420</v>
      </c>
      <c r="AF784" s="1041" t="s">
        <v>243</v>
      </c>
      <c r="AG784" s="1041">
        <v>1</v>
      </c>
      <c r="AH784" s="1042" t="s">
        <v>654</v>
      </c>
      <c r="AI784" s="1060" t="s">
        <v>654</v>
      </c>
      <c r="AJ784" s="1043" t="s">
        <v>654</v>
      </c>
      <c r="AK784" s="1200" t="s">
        <v>654</v>
      </c>
      <c r="AL784" s="1060"/>
      <c r="AM784" s="1404"/>
      <c r="AN784" s="1404"/>
      <c r="AO784" s="1404"/>
      <c r="AP784" s="1404"/>
      <c r="AQ784" s="1404"/>
      <c r="AR784" s="1044"/>
      <c r="AS784" s="1034" t="s">
        <v>16625</v>
      </c>
      <c r="AT784" s="1034" t="s">
        <v>16628</v>
      </c>
      <c r="AU784" s="1034" t="s">
        <v>420</v>
      </c>
      <c r="AV784" s="1034" t="s">
        <v>420</v>
      </c>
    </row>
    <row r="785" spans="1:48">
      <c r="A785" s="1030">
        <v>46041</v>
      </c>
      <c r="B785" s="1031" t="s">
        <v>16280</v>
      </c>
      <c r="C785" s="1045" t="s">
        <v>645</v>
      </c>
      <c r="D785" s="1032"/>
      <c r="E785" s="1033" t="s">
        <v>420</v>
      </c>
      <c r="F785" s="1034" t="s">
        <v>420</v>
      </c>
      <c r="G785" s="1034" t="s">
        <v>420</v>
      </c>
      <c r="H785" s="1034" t="s">
        <v>420</v>
      </c>
      <c r="I785" s="1035" t="s">
        <v>420</v>
      </c>
      <c r="J785" s="1036"/>
      <c r="K785" s="1036"/>
      <c r="L785" s="1037" t="s">
        <v>645</v>
      </c>
      <c r="M785" s="1037"/>
      <c r="N785" s="1038"/>
      <c r="O785" s="1036"/>
      <c r="P785" s="1037" t="s">
        <v>645</v>
      </c>
      <c r="Q785" s="1037"/>
      <c r="R785" s="1038"/>
      <c r="S785" s="1036"/>
      <c r="T785" s="1037" t="s">
        <v>645</v>
      </c>
      <c r="U785" s="1037"/>
      <c r="V785" s="1038"/>
      <c r="W785" s="1036"/>
      <c r="X785" s="1037" t="s">
        <v>645</v>
      </c>
      <c r="Y785" s="1039"/>
      <c r="Z785" s="1040" t="s">
        <v>420</v>
      </c>
      <c r="AA785" s="1040" t="s">
        <v>645</v>
      </c>
      <c r="AB785" s="1199" t="s">
        <v>420</v>
      </c>
      <c r="AC785" s="1040" t="s">
        <v>420</v>
      </c>
      <c r="AD785" s="1040" t="s">
        <v>420</v>
      </c>
      <c r="AE785" s="1040" t="s">
        <v>420</v>
      </c>
      <c r="AF785" s="1041" t="s">
        <v>243</v>
      </c>
      <c r="AG785" s="1041">
        <v>1</v>
      </c>
      <c r="AH785" s="1042" t="s">
        <v>654</v>
      </c>
      <c r="AI785" s="1060" t="s">
        <v>654</v>
      </c>
      <c r="AJ785" s="1043" t="s">
        <v>654</v>
      </c>
      <c r="AK785" s="1200" t="s">
        <v>654</v>
      </c>
      <c r="AL785" s="1060"/>
      <c r="AM785" s="1404"/>
      <c r="AN785" s="1404"/>
      <c r="AO785" s="1404"/>
      <c r="AP785" s="1404"/>
      <c r="AQ785" s="1404"/>
      <c r="AR785" s="1044"/>
      <c r="AS785" s="1034" t="s">
        <v>16625</v>
      </c>
      <c r="AT785" s="1034" t="s">
        <v>16628</v>
      </c>
      <c r="AU785" s="1034" t="s">
        <v>420</v>
      </c>
      <c r="AV785" s="1034" t="s">
        <v>420</v>
      </c>
    </row>
    <row r="786" spans="1:48">
      <c r="A786" s="1030">
        <v>46041</v>
      </c>
      <c r="B786" s="1031" t="s">
        <v>16281</v>
      </c>
      <c r="C786" s="1045" t="s">
        <v>645</v>
      </c>
      <c r="D786" s="1032"/>
      <c r="E786" s="1033" t="s">
        <v>420</v>
      </c>
      <c r="F786" s="1034" t="s">
        <v>420</v>
      </c>
      <c r="G786" s="1034" t="s">
        <v>420</v>
      </c>
      <c r="H786" s="1034" t="s">
        <v>420</v>
      </c>
      <c r="I786" s="1035" t="s">
        <v>420</v>
      </c>
      <c r="J786" s="1036"/>
      <c r="K786" s="1036"/>
      <c r="L786" s="1037" t="s">
        <v>645</v>
      </c>
      <c r="M786" s="1037"/>
      <c r="N786" s="1038"/>
      <c r="O786" s="1036"/>
      <c r="P786" s="1037" t="s">
        <v>645</v>
      </c>
      <c r="Q786" s="1037"/>
      <c r="R786" s="1038"/>
      <c r="S786" s="1036"/>
      <c r="T786" s="1037" t="s">
        <v>645</v>
      </c>
      <c r="U786" s="1037"/>
      <c r="V786" s="1038"/>
      <c r="W786" s="1036"/>
      <c r="X786" s="1037" t="s">
        <v>645</v>
      </c>
      <c r="Y786" s="1039"/>
      <c r="Z786" s="1040" t="s">
        <v>420</v>
      </c>
      <c r="AA786" s="1040" t="s">
        <v>645</v>
      </c>
      <c r="AB786" s="1199" t="s">
        <v>420</v>
      </c>
      <c r="AC786" s="1040" t="s">
        <v>420</v>
      </c>
      <c r="AD786" s="1040" t="s">
        <v>420</v>
      </c>
      <c r="AE786" s="1040" t="s">
        <v>420</v>
      </c>
      <c r="AF786" s="1041" t="s">
        <v>243</v>
      </c>
      <c r="AG786" s="1041">
        <v>1</v>
      </c>
      <c r="AH786" s="1042" t="s">
        <v>16278</v>
      </c>
      <c r="AI786" s="1415" t="s">
        <v>16278</v>
      </c>
      <c r="AJ786" s="1043" t="s">
        <v>654</v>
      </c>
      <c r="AK786" s="1200" t="s">
        <v>654</v>
      </c>
      <c r="AL786" s="1060"/>
      <c r="AM786" s="1404"/>
      <c r="AN786" s="1404"/>
      <c r="AO786" s="1404"/>
      <c r="AP786" s="1404"/>
      <c r="AQ786" s="1404"/>
      <c r="AR786" s="1044"/>
      <c r="AS786" s="1034" t="s">
        <v>16625</v>
      </c>
      <c r="AT786" s="1034" t="s">
        <v>16628</v>
      </c>
      <c r="AU786" s="1034" t="s">
        <v>420</v>
      </c>
      <c r="AV786" s="1034" t="s">
        <v>420</v>
      </c>
    </row>
    <row r="787" spans="1:48">
      <c r="A787" s="1030">
        <v>46041</v>
      </c>
      <c r="B787" s="1031" t="s">
        <v>16282</v>
      </c>
      <c r="C787" s="1045" t="s">
        <v>645</v>
      </c>
      <c r="D787" s="1032"/>
      <c r="E787" s="1033" t="s">
        <v>420</v>
      </c>
      <c r="F787" s="1034" t="s">
        <v>420</v>
      </c>
      <c r="G787" s="1034" t="s">
        <v>420</v>
      </c>
      <c r="H787" s="1034" t="s">
        <v>420</v>
      </c>
      <c r="I787" s="1035" t="s">
        <v>420</v>
      </c>
      <c r="J787" s="1036"/>
      <c r="K787" s="1036"/>
      <c r="L787" s="1037" t="s">
        <v>645</v>
      </c>
      <c r="M787" s="1037"/>
      <c r="N787" s="1038"/>
      <c r="O787" s="1036"/>
      <c r="P787" s="1037" t="s">
        <v>645</v>
      </c>
      <c r="Q787" s="1037"/>
      <c r="R787" s="1038"/>
      <c r="S787" s="1036"/>
      <c r="T787" s="1037" t="s">
        <v>645</v>
      </c>
      <c r="U787" s="1037"/>
      <c r="V787" s="1038"/>
      <c r="W787" s="1036"/>
      <c r="X787" s="1037" t="s">
        <v>645</v>
      </c>
      <c r="Y787" s="1039"/>
      <c r="Z787" s="1040" t="s">
        <v>420</v>
      </c>
      <c r="AA787" s="1040" t="s">
        <v>645</v>
      </c>
      <c r="AB787" s="1199" t="s">
        <v>420</v>
      </c>
      <c r="AC787" s="1040" t="s">
        <v>420</v>
      </c>
      <c r="AD787" s="1040" t="s">
        <v>420</v>
      </c>
      <c r="AE787" s="1040" t="s">
        <v>420</v>
      </c>
      <c r="AF787" s="1041" t="s">
        <v>243</v>
      </c>
      <c r="AG787" s="1041">
        <v>1</v>
      </c>
      <c r="AH787" s="1042" t="s">
        <v>654</v>
      </c>
      <c r="AI787" s="1060" t="s">
        <v>654</v>
      </c>
      <c r="AJ787" s="1043" t="s">
        <v>654</v>
      </c>
      <c r="AK787" s="1200" t="s">
        <v>654</v>
      </c>
      <c r="AL787" s="1060"/>
      <c r="AM787" s="1404"/>
      <c r="AN787" s="1404"/>
      <c r="AO787" s="1404"/>
      <c r="AP787" s="1404"/>
      <c r="AQ787" s="1404"/>
      <c r="AR787" s="1044"/>
      <c r="AS787" s="1034" t="s">
        <v>16625</v>
      </c>
      <c r="AT787" s="1034" t="s">
        <v>16628</v>
      </c>
      <c r="AU787" s="1034" t="s">
        <v>420</v>
      </c>
      <c r="AV787" s="1034" t="s">
        <v>420</v>
      </c>
    </row>
    <row r="788" spans="1:48">
      <c r="A788" s="1030">
        <v>46041</v>
      </c>
      <c r="B788" s="1031" t="s">
        <v>16283</v>
      </c>
      <c r="C788" s="1045" t="s">
        <v>645</v>
      </c>
      <c r="D788" s="1032"/>
      <c r="E788" s="1033" t="s">
        <v>420</v>
      </c>
      <c r="F788" s="1034" t="s">
        <v>420</v>
      </c>
      <c r="G788" s="1034" t="s">
        <v>420</v>
      </c>
      <c r="H788" s="1034" t="s">
        <v>420</v>
      </c>
      <c r="I788" s="1035" t="s">
        <v>420</v>
      </c>
      <c r="J788" s="1036"/>
      <c r="K788" s="1036"/>
      <c r="L788" s="1037" t="s">
        <v>645</v>
      </c>
      <c r="M788" s="1037"/>
      <c r="N788" s="1038"/>
      <c r="O788" s="1036"/>
      <c r="P788" s="1037" t="s">
        <v>645</v>
      </c>
      <c r="Q788" s="1037"/>
      <c r="R788" s="1038"/>
      <c r="S788" s="1036"/>
      <c r="T788" s="1037" t="s">
        <v>645</v>
      </c>
      <c r="U788" s="1037"/>
      <c r="V788" s="1038"/>
      <c r="W788" s="1036"/>
      <c r="X788" s="1037" t="s">
        <v>645</v>
      </c>
      <c r="Y788" s="1039"/>
      <c r="Z788" s="1040" t="s">
        <v>420</v>
      </c>
      <c r="AA788" s="1040" t="s">
        <v>645</v>
      </c>
      <c r="AB788" s="1199" t="s">
        <v>420</v>
      </c>
      <c r="AC788" s="1040" t="s">
        <v>420</v>
      </c>
      <c r="AD788" s="1040" t="s">
        <v>420</v>
      </c>
      <c r="AE788" s="1040" t="s">
        <v>420</v>
      </c>
      <c r="AF788" s="1041" t="s">
        <v>243</v>
      </c>
      <c r="AG788" s="1041">
        <v>1</v>
      </c>
      <c r="AH788" s="1042" t="s">
        <v>654</v>
      </c>
      <c r="AI788" s="1060" t="s">
        <v>654</v>
      </c>
      <c r="AJ788" s="1043" t="s">
        <v>654</v>
      </c>
      <c r="AK788" s="1200" t="s">
        <v>654</v>
      </c>
      <c r="AL788" s="1060"/>
      <c r="AM788" s="1404"/>
      <c r="AN788" s="1404"/>
      <c r="AO788" s="1404"/>
      <c r="AP788" s="1404"/>
      <c r="AQ788" s="1404"/>
      <c r="AR788" s="1044"/>
      <c r="AS788" s="1034" t="s">
        <v>16625</v>
      </c>
      <c r="AT788" s="1034" t="s">
        <v>16628</v>
      </c>
      <c r="AU788" s="1034" t="s">
        <v>420</v>
      </c>
      <c r="AV788" s="1034" t="s">
        <v>420</v>
      </c>
    </row>
    <row r="789" spans="1:48">
      <c r="A789" s="1030">
        <v>46041</v>
      </c>
      <c r="B789" s="1031" t="s">
        <v>16284</v>
      </c>
      <c r="C789" s="1045" t="s">
        <v>645</v>
      </c>
      <c r="D789" s="1032"/>
      <c r="E789" s="1033" t="s">
        <v>420</v>
      </c>
      <c r="F789" s="1034" t="s">
        <v>420</v>
      </c>
      <c r="G789" s="1034" t="s">
        <v>420</v>
      </c>
      <c r="H789" s="1034" t="s">
        <v>420</v>
      </c>
      <c r="I789" s="1035" t="s">
        <v>420</v>
      </c>
      <c r="J789" s="1036"/>
      <c r="K789" s="1036"/>
      <c r="L789" s="1037" t="s">
        <v>645</v>
      </c>
      <c r="M789" s="1037"/>
      <c r="N789" s="1038"/>
      <c r="O789" s="1036"/>
      <c r="P789" s="1037" t="s">
        <v>645</v>
      </c>
      <c r="Q789" s="1037"/>
      <c r="R789" s="1038"/>
      <c r="S789" s="1036"/>
      <c r="T789" s="1037" t="s">
        <v>645</v>
      </c>
      <c r="U789" s="1037"/>
      <c r="V789" s="1038"/>
      <c r="W789" s="1036"/>
      <c r="X789" s="1037" t="s">
        <v>645</v>
      </c>
      <c r="Y789" s="1039"/>
      <c r="Z789" s="1040" t="s">
        <v>420</v>
      </c>
      <c r="AA789" s="1040" t="s">
        <v>645</v>
      </c>
      <c r="AB789" s="1199" t="s">
        <v>420</v>
      </c>
      <c r="AC789" s="1040" t="s">
        <v>420</v>
      </c>
      <c r="AD789" s="1040" t="s">
        <v>420</v>
      </c>
      <c r="AE789" s="1040" t="s">
        <v>420</v>
      </c>
      <c r="AF789" s="1041" t="s">
        <v>243</v>
      </c>
      <c r="AG789" s="1041">
        <v>1</v>
      </c>
      <c r="AH789" s="1042" t="s">
        <v>654</v>
      </c>
      <c r="AI789" s="1060" t="s">
        <v>654</v>
      </c>
      <c r="AJ789" s="1043" t="s">
        <v>654</v>
      </c>
      <c r="AK789" s="1200" t="s">
        <v>654</v>
      </c>
      <c r="AL789" s="1060"/>
      <c r="AM789" s="1404"/>
      <c r="AN789" s="1404"/>
      <c r="AO789" s="1404"/>
      <c r="AP789" s="1404"/>
      <c r="AQ789" s="1404"/>
      <c r="AR789" s="1044"/>
      <c r="AS789" s="1034" t="s">
        <v>16625</v>
      </c>
      <c r="AT789" s="1034" t="s">
        <v>16628</v>
      </c>
      <c r="AU789" s="1034" t="s">
        <v>420</v>
      </c>
      <c r="AV789" s="1034" t="s">
        <v>420</v>
      </c>
    </row>
    <row r="790" spans="1:48" ht="17.25" thickBot="1">
      <c r="A790" s="1046">
        <v>46041</v>
      </c>
      <c r="B790" s="1047" t="s">
        <v>16285</v>
      </c>
      <c r="C790" s="1048" t="s">
        <v>645</v>
      </c>
      <c r="D790" s="1049"/>
      <c r="E790" s="1243" t="s">
        <v>420</v>
      </c>
      <c r="F790" s="1050" t="s">
        <v>420</v>
      </c>
      <c r="G790" s="1050" t="s">
        <v>420</v>
      </c>
      <c r="H790" s="1050" t="s">
        <v>420</v>
      </c>
      <c r="I790" s="1244" t="s">
        <v>420</v>
      </c>
      <c r="J790" s="1051"/>
      <c r="K790" s="1051"/>
      <c r="L790" s="1052" t="s">
        <v>645</v>
      </c>
      <c r="M790" s="1052"/>
      <c r="N790" s="1053"/>
      <c r="O790" s="1051"/>
      <c r="P790" s="1052" t="s">
        <v>645</v>
      </c>
      <c r="Q790" s="1052"/>
      <c r="R790" s="1053"/>
      <c r="S790" s="1051"/>
      <c r="T790" s="1052" t="s">
        <v>645</v>
      </c>
      <c r="U790" s="1052"/>
      <c r="V790" s="1053"/>
      <c r="W790" s="1051"/>
      <c r="X790" s="1052" t="s">
        <v>645</v>
      </c>
      <c r="Y790" s="1054"/>
      <c r="Z790" s="1055" t="s">
        <v>420</v>
      </c>
      <c r="AA790" s="1055" t="s">
        <v>645</v>
      </c>
      <c r="AB790" s="1201" t="s">
        <v>420</v>
      </c>
      <c r="AC790" s="1055" t="s">
        <v>420</v>
      </c>
      <c r="AD790" s="1055" t="s">
        <v>420</v>
      </c>
      <c r="AE790" s="1055" t="s">
        <v>420</v>
      </c>
      <c r="AF790" s="1056" t="s">
        <v>243</v>
      </c>
      <c r="AG790" s="1056">
        <v>1</v>
      </c>
      <c r="AH790" s="1245" t="s">
        <v>654</v>
      </c>
      <c r="AI790" s="1246" t="s">
        <v>654</v>
      </c>
      <c r="AJ790" s="1057" t="s">
        <v>654</v>
      </c>
      <c r="AK790" s="1202" t="s">
        <v>654</v>
      </c>
      <c r="AL790" s="1246"/>
      <c r="AM790" s="1409"/>
      <c r="AN790" s="1409"/>
      <c r="AO790" s="1409"/>
      <c r="AP790" s="1409"/>
      <c r="AQ790" s="1409"/>
      <c r="AR790" s="1058"/>
      <c r="AS790" s="1050" t="s">
        <v>16625</v>
      </c>
      <c r="AT790" s="1050" t="s">
        <v>16628</v>
      </c>
      <c r="AU790" s="1050" t="s">
        <v>420</v>
      </c>
      <c r="AV790" s="1050" t="s">
        <v>420</v>
      </c>
    </row>
    <row r="791" spans="1:48">
      <c r="A791" s="1413">
        <v>46042</v>
      </c>
      <c r="B791" s="1016" t="s">
        <v>212</v>
      </c>
      <c r="C791" s="1016" t="s">
        <v>16558</v>
      </c>
      <c r="D791" s="1017"/>
      <c r="E791" s="1018" t="s">
        <v>1936</v>
      </c>
      <c r="F791" s="1019" t="s">
        <v>16560</v>
      </c>
      <c r="G791" s="1019">
        <v>500</v>
      </c>
      <c r="H791" s="1019" t="s">
        <v>911</v>
      </c>
      <c r="I791" s="1020">
        <v>2</v>
      </c>
      <c r="J791" s="1023">
        <v>43</v>
      </c>
      <c r="K791" s="1021">
        <v>0</v>
      </c>
      <c r="L791" s="1022">
        <v>9362</v>
      </c>
      <c r="M791" s="1024">
        <v>9314</v>
      </c>
      <c r="N791" s="1023">
        <v>11</v>
      </c>
      <c r="O791" s="1021">
        <v>0</v>
      </c>
      <c r="P791" s="1022">
        <v>9022</v>
      </c>
      <c r="Q791" s="1024">
        <v>9095</v>
      </c>
      <c r="R791" s="1023">
        <v>7</v>
      </c>
      <c r="S791" s="1021">
        <v>1</v>
      </c>
      <c r="T791" s="1022">
        <v>9067</v>
      </c>
      <c r="U791" s="1024">
        <v>9134</v>
      </c>
      <c r="V791" s="1023">
        <v>65</v>
      </c>
      <c r="W791" s="1021">
        <v>4</v>
      </c>
      <c r="X791" s="1022">
        <v>8933</v>
      </c>
      <c r="Y791" s="1024">
        <v>8254</v>
      </c>
      <c r="Z791" s="1025">
        <v>3</v>
      </c>
      <c r="AA791" s="1025">
        <v>42</v>
      </c>
      <c r="AB791" s="1198">
        <v>0.99198717948717952</v>
      </c>
      <c r="AC791" s="1025">
        <v>90.226249999999993</v>
      </c>
      <c r="AD791" s="1025">
        <v>5.25</v>
      </c>
      <c r="AE791" s="1025">
        <v>5.041666666666667</v>
      </c>
      <c r="AF791" s="1026" t="s">
        <v>213</v>
      </c>
      <c r="AG791" s="1026">
        <v>1</v>
      </c>
      <c r="AH791" s="1027" t="s">
        <v>16286</v>
      </c>
      <c r="AI791" s="1059" t="s">
        <v>16286</v>
      </c>
      <c r="AJ791" s="1238" t="s">
        <v>16293</v>
      </c>
      <c r="AK791" s="1410" t="s">
        <v>644</v>
      </c>
      <c r="AL791" s="1059">
        <v>52</v>
      </c>
      <c r="AM791" s="1403">
        <v>46014</v>
      </c>
      <c r="AN791" s="1403">
        <v>46015</v>
      </c>
      <c r="AO791" s="1403">
        <v>46016</v>
      </c>
      <c r="AP791" s="1403"/>
      <c r="AQ791" s="1403"/>
      <c r="AR791" s="1028"/>
      <c r="AS791" s="1019" t="s">
        <v>16625</v>
      </c>
      <c r="AT791" s="1019" t="s">
        <v>16628</v>
      </c>
      <c r="AU791" s="1019" t="s">
        <v>16627</v>
      </c>
      <c r="AV791" s="1019">
        <v>1.1693321999999999</v>
      </c>
    </row>
    <row r="792" spans="1:48">
      <c r="A792" s="1030">
        <v>46042</v>
      </c>
      <c r="B792" s="1031" t="s">
        <v>214</v>
      </c>
      <c r="C792" s="1031" t="s">
        <v>16653</v>
      </c>
      <c r="D792" s="1032" t="s">
        <v>16644</v>
      </c>
      <c r="E792" s="1033" t="s">
        <v>1557</v>
      </c>
      <c r="F792" s="1034" t="s">
        <v>16594</v>
      </c>
      <c r="G792" s="1034">
        <v>630</v>
      </c>
      <c r="H792" s="1034" t="s">
        <v>843</v>
      </c>
      <c r="I792" s="1035">
        <v>2</v>
      </c>
      <c r="J792" s="1038">
        <v>30</v>
      </c>
      <c r="K792" s="1036">
        <v>0</v>
      </c>
      <c r="L792" s="1037">
        <v>9251</v>
      </c>
      <c r="M792" s="1039">
        <v>9231</v>
      </c>
      <c r="N792" s="1038">
        <v>20</v>
      </c>
      <c r="O792" s="1036">
        <v>0</v>
      </c>
      <c r="P792" s="1037">
        <v>8757</v>
      </c>
      <c r="Q792" s="1039">
        <v>9179</v>
      </c>
      <c r="R792" s="1038">
        <v>10</v>
      </c>
      <c r="S792" s="1036">
        <v>2</v>
      </c>
      <c r="T792" s="1037">
        <v>8826</v>
      </c>
      <c r="U792" s="1039">
        <v>9238</v>
      </c>
      <c r="V792" s="1038">
        <v>35</v>
      </c>
      <c r="W792" s="1036">
        <v>4</v>
      </c>
      <c r="X792" s="1037">
        <v>8587</v>
      </c>
      <c r="Y792" s="1039">
        <v>9050</v>
      </c>
      <c r="Z792" s="1040">
        <v>2.4827586206896552</v>
      </c>
      <c r="AA792" s="1040">
        <v>31.666666666666668</v>
      </c>
      <c r="AB792" s="1199">
        <v>0.98838141025641024</v>
      </c>
      <c r="AC792" s="1040">
        <v>90.148750000000007</v>
      </c>
      <c r="AD792" s="1040">
        <v>3.9583333333333335</v>
      </c>
      <c r="AE792" s="1040">
        <v>3.7083333333333335</v>
      </c>
      <c r="AF792" s="1041" t="s">
        <v>213</v>
      </c>
      <c r="AG792" s="1041">
        <v>1</v>
      </c>
      <c r="AH792" s="1042" t="s">
        <v>16286</v>
      </c>
      <c r="AI792" s="1060" t="s">
        <v>16286</v>
      </c>
      <c r="AJ792" s="1238" t="s">
        <v>16293</v>
      </c>
      <c r="AK792" s="1239" t="s">
        <v>644</v>
      </c>
      <c r="AL792" s="1060">
        <v>57</v>
      </c>
      <c r="AM792" s="1404">
        <v>46034</v>
      </c>
      <c r="AN792" s="1404">
        <v>46035</v>
      </c>
      <c r="AO792" s="1404"/>
      <c r="AP792" s="1404"/>
      <c r="AQ792" s="1404"/>
      <c r="AR792" s="1044"/>
      <c r="AS792" s="1034" t="s">
        <v>16625</v>
      </c>
      <c r="AT792" s="1034" t="s">
        <v>16628</v>
      </c>
      <c r="AU792" s="1034" t="s">
        <v>16637</v>
      </c>
      <c r="AV792" s="1034">
        <v>0.98139535200000005</v>
      </c>
    </row>
    <row r="793" spans="1:48">
      <c r="A793" s="1030">
        <v>46042</v>
      </c>
      <c r="B793" s="1031" t="s">
        <v>215</v>
      </c>
      <c r="C793" s="1031" t="s">
        <v>16554</v>
      </c>
      <c r="D793" s="1032" t="s">
        <v>646</v>
      </c>
      <c r="E793" s="1033" t="s">
        <v>471</v>
      </c>
      <c r="F793" s="1034" t="s">
        <v>16555</v>
      </c>
      <c r="G793" s="1034">
        <v>700</v>
      </c>
      <c r="H793" s="1034" t="s">
        <v>1088</v>
      </c>
      <c r="I793" s="1035">
        <v>5</v>
      </c>
      <c r="J793" s="1038">
        <v>48</v>
      </c>
      <c r="K793" s="1036">
        <v>0</v>
      </c>
      <c r="L793" s="1037">
        <v>8088</v>
      </c>
      <c r="M793" s="1039">
        <v>7778</v>
      </c>
      <c r="N793" s="1038">
        <v>24</v>
      </c>
      <c r="O793" s="1036">
        <v>0</v>
      </c>
      <c r="P793" s="1037">
        <v>8256</v>
      </c>
      <c r="Q793" s="1039">
        <v>8230</v>
      </c>
      <c r="R793" s="1038">
        <v>28</v>
      </c>
      <c r="S793" s="1036">
        <v>4</v>
      </c>
      <c r="T793" s="1037">
        <v>8160</v>
      </c>
      <c r="U793" s="1039">
        <v>7931</v>
      </c>
      <c r="V793" s="1038">
        <v>32</v>
      </c>
      <c r="W793" s="1036">
        <v>4</v>
      </c>
      <c r="X793" s="1037">
        <v>8144</v>
      </c>
      <c r="Y793" s="1039">
        <v>8111</v>
      </c>
      <c r="Z793" s="1040">
        <v>3.2432432432432434</v>
      </c>
      <c r="AA793" s="1040">
        <v>22</v>
      </c>
      <c r="AB793" s="1199">
        <v>0.98814102564102568</v>
      </c>
      <c r="AC793" s="1040">
        <v>80.872500000000002</v>
      </c>
      <c r="AD793" s="1040">
        <v>2.75</v>
      </c>
      <c r="AE793" s="1040">
        <v>2.5833333333333335</v>
      </c>
      <c r="AF793" s="1041" t="s">
        <v>213</v>
      </c>
      <c r="AG793" s="1041">
        <v>0.5</v>
      </c>
      <c r="AH793" s="1042" t="s">
        <v>16286</v>
      </c>
      <c r="AI793" s="1060" t="s">
        <v>16286</v>
      </c>
      <c r="AJ793" s="1238" t="s">
        <v>16293</v>
      </c>
      <c r="AK793" s="1239" t="s">
        <v>644</v>
      </c>
      <c r="AL793" s="1060">
        <v>53</v>
      </c>
      <c r="AM793" s="1404">
        <v>46016</v>
      </c>
      <c r="AN793" s="1404">
        <v>46017</v>
      </c>
      <c r="AO793" s="1404"/>
      <c r="AP793" s="1404"/>
      <c r="AQ793" s="1404"/>
      <c r="AR793" s="1044"/>
      <c r="AS793" s="1034" t="s">
        <v>16629</v>
      </c>
      <c r="AT793" s="1034" t="s">
        <v>16628</v>
      </c>
      <c r="AU793" s="1034" t="s">
        <v>16627</v>
      </c>
      <c r="AV793" s="1034">
        <v>1.46735064</v>
      </c>
    </row>
    <row r="794" spans="1:48">
      <c r="A794" s="1030">
        <v>46042</v>
      </c>
      <c r="B794" s="1031" t="s">
        <v>216</v>
      </c>
      <c r="C794" s="1031" t="s">
        <v>16649</v>
      </c>
      <c r="D794" s="1032"/>
      <c r="E794" s="1033" t="s">
        <v>783</v>
      </c>
      <c r="F794" s="1034" t="s">
        <v>16588</v>
      </c>
      <c r="G794" s="1034">
        <v>525</v>
      </c>
      <c r="H794" s="1034" t="s">
        <v>480</v>
      </c>
      <c r="I794" s="1035">
        <v>4</v>
      </c>
      <c r="J794" s="1038">
        <v>21</v>
      </c>
      <c r="K794" s="1036">
        <v>0</v>
      </c>
      <c r="L794" s="1037">
        <v>8802</v>
      </c>
      <c r="M794" s="1039">
        <v>8593</v>
      </c>
      <c r="N794" s="1038">
        <v>22</v>
      </c>
      <c r="O794" s="1036">
        <v>0</v>
      </c>
      <c r="P794" s="1037">
        <v>9003</v>
      </c>
      <c r="Q794" s="1039">
        <v>8496</v>
      </c>
      <c r="R794" s="1038">
        <v>13</v>
      </c>
      <c r="S794" s="1036">
        <v>0</v>
      </c>
      <c r="T794" s="1037">
        <v>9059</v>
      </c>
      <c r="U794" s="1039">
        <v>8481</v>
      </c>
      <c r="V794" s="1038">
        <v>15</v>
      </c>
      <c r="W794" s="1036">
        <v>2</v>
      </c>
      <c r="X794" s="1037">
        <v>9267</v>
      </c>
      <c r="Y794" s="1039">
        <v>8459</v>
      </c>
      <c r="Z794" s="1040">
        <v>2.9690721649484537</v>
      </c>
      <c r="AA794" s="1040">
        <v>23.666666666666668</v>
      </c>
      <c r="AB794" s="1199">
        <v>0.9967614850427351</v>
      </c>
      <c r="AC794" s="1040">
        <v>87.7</v>
      </c>
      <c r="AD794" s="1040">
        <v>2.9583333333333335</v>
      </c>
      <c r="AE794" s="1040">
        <v>2.875</v>
      </c>
      <c r="AF794" s="1041" t="s">
        <v>213</v>
      </c>
      <c r="AG794" s="1041">
        <v>1</v>
      </c>
      <c r="AH794" s="1042" t="s">
        <v>16286</v>
      </c>
      <c r="AI794" s="1060" t="s">
        <v>16286</v>
      </c>
      <c r="AJ794" s="1238" t="s">
        <v>16293</v>
      </c>
      <c r="AK794" s="1239" t="s">
        <v>644</v>
      </c>
      <c r="AL794" s="1060">
        <v>52</v>
      </c>
      <c r="AM794" s="1404">
        <v>46038</v>
      </c>
      <c r="AN794" s="1404">
        <v>46039</v>
      </c>
      <c r="AO794" s="1404"/>
      <c r="AP794" s="1404"/>
      <c r="AQ794" s="1404"/>
      <c r="AR794" s="1044"/>
      <c r="AS794" s="1034" t="s">
        <v>16625</v>
      </c>
      <c r="AT794" s="1034" t="s">
        <v>16628</v>
      </c>
      <c r="AU794" s="1034" t="s">
        <v>16630</v>
      </c>
      <c r="AV794" s="1034">
        <v>2.3868432000000004</v>
      </c>
    </row>
    <row r="795" spans="1:48">
      <c r="A795" s="1030">
        <v>46042</v>
      </c>
      <c r="B795" s="1031" t="s">
        <v>217</v>
      </c>
      <c r="C795" s="1031" t="s">
        <v>16643</v>
      </c>
      <c r="D795" s="1032" t="s">
        <v>16644</v>
      </c>
      <c r="E795" s="1033" t="s">
        <v>738</v>
      </c>
      <c r="F795" s="1034" t="s">
        <v>16535</v>
      </c>
      <c r="G795" s="1034">
        <v>650</v>
      </c>
      <c r="H795" s="1034" t="s">
        <v>630</v>
      </c>
      <c r="I795" s="1035">
        <v>4</v>
      </c>
      <c r="J795" s="1038">
        <v>57</v>
      </c>
      <c r="K795" s="1036">
        <v>0</v>
      </c>
      <c r="L795" s="1037">
        <v>7406</v>
      </c>
      <c r="M795" s="1039" t="s">
        <v>16269</v>
      </c>
      <c r="N795" s="1038">
        <v>12</v>
      </c>
      <c r="O795" s="1036">
        <v>0</v>
      </c>
      <c r="P795" s="1037">
        <v>8607</v>
      </c>
      <c r="Q795" s="1039" t="s">
        <v>16295</v>
      </c>
      <c r="R795" s="1038">
        <v>6</v>
      </c>
      <c r="S795" s="1036">
        <v>0</v>
      </c>
      <c r="T795" s="1037">
        <v>8622</v>
      </c>
      <c r="U795" s="1039" t="s">
        <v>16295</v>
      </c>
      <c r="V795" s="1038">
        <v>49</v>
      </c>
      <c r="W795" s="1036">
        <v>0</v>
      </c>
      <c r="X795" s="1037">
        <v>8456</v>
      </c>
      <c r="Y795" s="1039">
        <v>8609</v>
      </c>
      <c r="Z795" s="1040">
        <v>2.5263157894736841</v>
      </c>
      <c r="AA795" s="1040">
        <v>41.333333333333336</v>
      </c>
      <c r="AB795" s="1199">
        <v>1</v>
      </c>
      <c r="AC795" s="1040">
        <v>83.4</v>
      </c>
      <c r="AD795" s="1040">
        <v>5.166666666666667</v>
      </c>
      <c r="AE795" s="1040">
        <v>5.166666666666667</v>
      </c>
      <c r="AF795" s="1041" t="s">
        <v>213</v>
      </c>
      <c r="AG795" s="1041">
        <v>1</v>
      </c>
      <c r="AH795" s="1042" t="s">
        <v>16262</v>
      </c>
      <c r="AI795" s="1060" t="s">
        <v>16262</v>
      </c>
      <c r="AJ795" s="1060" t="s">
        <v>16260</v>
      </c>
      <c r="AK795" s="1200" t="s">
        <v>748</v>
      </c>
      <c r="AL795" s="1060">
        <v>49</v>
      </c>
      <c r="AM795" s="1404">
        <v>46007</v>
      </c>
      <c r="AN795" s="1404">
        <v>46008</v>
      </c>
      <c r="AO795" s="1404">
        <v>46009</v>
      </c>
      <c r="AP795" s="1404">
        <v>46010</v>
      </c>
      <c r="AQ795" s="1404">
        <v>46011</v>
      </c>
      <c r="AR795" s="1044"/>
      <c r="AS795" s="1034" t="s">
        <v>16625</v>
      </c>
      <c r="AT795" s="1034" t="s">
        <v>16628</v>
      </c>
      <c r="AU795" s="1034" t="s">
        <v>16632</v>
      </c>
      <c r="AV795" s="1034">
        <v>1.8734976000000001</v>
      </c>
    </row>
    <row r="796" spans="1:48">
      <c r="A796" s="1030">
        <v>46042</v>
      </c>
      <c r="B796" s="1031" t="s">
        <v>218</v>
      </c>
      <c r="C796" s="1031" t="s">
        <v>16506</v>
      </c>
      <c r="D796" s="1032" t="s">
        <v>646</v>
      </c>
      <c r="E796" s="1033" t="s">
        <v>471</v>
      </c>
      <c r="F796" s="1034" t="s">
        <v>15867</v>
      </c>
      <c r="G796" s="1034">
        <v>700</v>
      </c>
      <c r="H796" s="1034" t="s">
        <v>812</v>
      </c>
      <c r="I796" s="1035">
        <v>5</v>
      </c>
      <c r="J796" s="1038"/>
      <c r="K796" s="1036"/>
      <c r="L796" s="1037" t="s">
        <v>127</v>
      </c>
      <c r="M796" s="1039"/>
      <c r="N796" s="1038"/>
      <c r="O796" s="1036"/>
      <c r="P796" s="1037" t="s">
        <v>127</v>
      </c>
      <c r="Q796" s="1039"/>
      <c r="R796" s="1038"/>
      <c r="S796" s="1036"/>
      <c r="T796" s="1037" t="s">
        <v>16112</v>
      </c>
      <c r="U796" s="1039"/>
      <c r="V796" s="1038"/>
      <c r="W796" s="1036"/>
      <c r="X796" s="1037" t="s">
        <v>16270</v>
      </c>
      <c r="Y796" s="1039"/>
      <c r="Z796" s="1040">
        <v>3.2432432432432434</v>
      </c>
      <c r="AA796" s="1040" t="s">
        <v>127</v>
      </c>
      <c r="AB796" s="1199" t="s">
        <v>420</v>
      </c>
      <c r="AC796" s="1040" t="s">
        <v>420</v>
      </c>
      <c r="AD796" s="1040" t="s">
        <v>420</v>
      </c>
      <c r="AE796" s="1040" t="s">
        <v>420</v>
      </c>
      <c r="AF796" s="1041" t="s">
        <v>213</v>
      </c>
      <c r="AG796" s="1041">
        <v>0.5</v>
      </c>
      <c r="AH796" s="1042" t="s">
        <v>16262</v>
      </c>
      <c r="AI796" s="1060" t="s">
        <v>16262</v>
      </c>
      <c r="AJ796" s="1060" t="s">
        <v>16260</v>
      </c>
      <c r="AK796" s="1200" t="s">
        <v>748</v>
      </c>
      <c r="AL796" s="1060">
        <v>50</v>
      </c>
      <c r="AM796" s="1404">
        <v>46027</v>
      </c>
      <c r="AN796" s="1404">
        <v>46030</v>
      </c>
      <c r="AO796" s="1404">
        <v>46032</v>
      </c>
      <c r="AP796" s="1404"/>
      <c r="AQ796" s="1404"/>
      <c r="AR796" s="1044"/>
      <c r="AS796" s="1034" t="s">
        <v>16629</v>
      </c>
      <c r="AT796" s="1034" t="s">
        <v>16628</v>
      </c>
      <c r="AU796" s="1034" t="s">
        <v>16627</v>
      </c>
      <c r="AV796" s="1034" t="s">
        <v>420</v>
      </c>
    </row>
    <row r="797" spans="1:48">
      <c r="A797" s="1030">
        <v>46042</v>
      </c>
      <c r="B797" s="1031" t="s">
        <v>219</v>
      </c>
      <c r="C797" s="1031" t="s">
        <v>16496</v>
      </c>
      <c r="D797" s="1032"/>
      <c r="E797" s="1033" t="s">
        <v>1877</v>
      </c>
      <c r="F797" s="1034" t="s">
        <v>16497</v>
      </c>
      <c r="G797" s="1034">
        <v>500</v>
      </c>
      <c r="H797" s="1034" t="s">
        <v>1237</v>
      </c>
      <c r="I797" s="1035">
        <v>3.7</v>
      </c>
      <c r="J797" s="1038">
        <v>20</v>
      </c>
      <c r="K797" s="1036">
        <v>0</v>
      </c>
      <c r="L797" s="1037">
        <v>8908</v>
      </c>
      <c r="M797" s="1039">
        <v>8654</v>
      </c>
      <c r="N797" s="1038">
        <v>5</v>
      </c>
      <c r="O797" s="1036">
        <v>0</v>
      </c>
      <c r="P797" s="1037">
        <v>9157</v>
      </c>
      <c r="Q797" s="1039">
        <v>8926</v>
      </c>
      <c r="R797" s="1038">
        <v>10</v>
      </c>
      <c r="S797" s="1036">
        <v>3</v>
      </c>
      <c r="T797" s="1037">
        <v>9143</v>
      </c>
      <c r="U797" s="1039">
        <v>8607</v>
      </c>
      <c r="V797" s="1038">
        <v>16</v>
      </c>
      <c r="W797" s="1036">
        <v>10</v>
      </c>
      <c r="X797" s="1037">
        <v>8903</v>
      </c>
      <c r="Y797" s="1039">
        <v>8223</v>
      </c>
      <c r="Z797" s="1040">
        <v>1.5982241953385128</v>
      </c>
      <c r="AA797" s="1040">
        <v>17</v>
      </c>
      <c r="AB797" s="1199">
        <v>0.96089409722222219</v>
      </c>
      <c r="AC797" s="1040">
        <v>88.151250000000005</v>
      </c>
      <c r="AD797" s="1040">
        <v>2.125</v>
      </c>
      <c r="AE797" s="1040">
        <v>1.5833333333333333</v>
      </c>
      <c r="AF797" s="1041" t="s">
        <v>213</v>
      </c>
      <c r="AG797" s="1041">
        <v>1</v>
      </c>
      <c r="AH797" s="1042" t="s">
        <v>16286</v>
      </c>
      <c r="AI797" s="1060" t="s">
        <v>16272</v>
      </c>
      <c r="AJ797" s="1238" t="s">
        <v>16293</v>
      </c>
      <c r="AK797" s="1200" t="s">
        <v>644</v>
      </c>
      <c r="AL797" s="1060">
        <v>8</v>
      </c>
      <c r="AM797" s="1406">
        <v>45967</v>
      </c>
      <c r="AN797" s="1404">
        <v>45969</v>
      </c>
      <c r="AO797" s="1404">
        <v>45970</v>
      </c>
      <c r="AP797" s="1404"/>
      <c r="AQ797" s="1404"/>
      <c r="AR797" s="1044"/>
      <c r="AS797" s="1034" t="s">
        <v>16625</v>
      </c>
      <c r="AT797" s="1034" t="s">
        <v>16628</v>
      </c>
      <c r="AU797" s="1034" t="s">
        <v>16627</v>
      </c>
      <c r="AV797" s="1034">
        <v>1.1424402</v>
      </c>
    </row>
    <row r="798" spans="1:48">
      <c r="A798" s="1030">
        <v>46042</v>
      </c>
      <c r="B798" s="1031" t="s">
        <v>220</v>
      </c>
      <c r="C798" s="1031" t="s">
        <v>16515</v>
      </c>
      <c r="D798" s="1032"/>
      <c r="E798" s="1033" t="s">
        <v>478</v>
      </c>
      <c r="F798" s="1034" t="s">
        <v>16544</v>
      </c>
      <c r="G798" s="1034">
        <v>650</v>
      </c>
      <c r="H798" s="1034" t="s">
        <v>959</v>
      </c>
      <c r="I798" s="1035">
        <v>5</v>
      </c>
      <c r="J798" s="1038">
        <v>15</v>
      </c>
      <c r="K798" s="1036">
        <v>0</v>
      </c>
      <c r="L798" s="1037">
        <v>8349</v>
      </c>
      <c r="M798" s="1039">
        <v>8932</v>
      </c>
      <c r="N798" s="1038">
        <v>15</v>
      </c>
      <c r="O798" s="1036">
        <v>0</v>
      </c>
      <c r="P798" s="1037">
        <v>8424</v>
      </c>
      <c r="Q798" s="1039">
        <v>9038</v>
      </c>
      <c r="R798" s="1038">
        <v>3</v>
      </c>
      <c r="S798" s="1036">
        <v>0</v>
      </c>
      <c r="T798" s="1037">
        <v>8438</v>
      </c>
      <c r="U798" s="1039">
        <v>9124</v>
      </c>
      <c r="V798" s="1038">
        <v>19</v>
      </c>
      <c r="W798" s="1036">
        <v>0</v>
      </c>
      <c r="X798" s="1037">
        <v>8373</v>
      </c>
      <c r="Y798" s="1039">
        <v>9198</v>
      </c>
      <c r="Z798" s="1040">
        <v>1.5157894736842106</v>
      </c>
      <c r="AA798" s="1040">
        <v>17.333333333333332</v>
      </c>
      <c r="AB798" s="1199">
        <v>1</v>
      </c>
      <c r="AC798" s="1040">
        <v>87.344999999999999</v>
      </c>
      <c r="AD798" s="1040">
        <v>2.1666666666666665</v>
      </c>
      <c r="AE798" s="1040">
        <v>2.1666666666666665</v>
      </c>
      <c r="AF798" s="1041" t="s">
        <v>213</v>
      </c>
      <c r="AG798" s="1041">
        <v>1</v>
      </c>
      <c r="AH798" s="1042" t="s">
        <v>16259</v>
      </c>
      <c r="AI798" s="1060" t="s">
        <v>16259</v>
      </c>
      <c r="AJ798" s="1060" t="s">
        <v>16267</v>
      </c>
      <c r="AK798" s="1239" t="s">
        <v>15469</v>
      </c>
      <c r="AL798" s="1060">
        <v>54</v>
      </c>
      <c r="AM798" s="1404">
        <v>46009</v>
      </c>
      <c r="AN798" s="1404">
        <v>46010</v>
      </c>
      <c r="AO798" s="1404">
        <v>46011</v>
      </c>
      <c r="AP798" s="1404"/>
      <c r="AQ798" s="1404"/>
      <c r="AR798" s="1044"/>
      <c r="AS798" s="1034" t="s">
        <v>16625</v>
      </c>
      <c r="AT798" s="1034" t="s">
        <v>16628</v>
      </c>
      <c r="AU798" s="1034" t="s">
        <v>16627</v>
      </c>
      <c r="AV798" s="1034">
        <v>1.4715885599999998</v>
      </c>
    </row>
    <row r="799" spans="1:48">
      <c r="A799" s="1030">
        <v>46042</v>
      </c>
      <c r="B799" s="1031" t="s">
        <v>221</v>
      </c>
      <c r="C799" s="1031" t="s">
        <v>16658</v>
      </c>
      <c r="D799" s="1032" t="s">
        <v>16644</v>
      </c>
      <c r="E799" s="1033" t="s">
        <v>738</v>
      </c>
      <c r="F799" s="1034" t="s">
        <v>16535</v>
      </c>
      <c r="G799" s="1034">
        <v>650</v>
      </c>
      <c r="H799" s="1034" t="s">
        <v>834</v>
      </c>
      <c r="I799" s="1035">
        <v>4</v>
      </c>
      <c r="J799" s="1038">
        <v>2</v>
      </c>
      <c r="K799" s="1036">
        <v>0</v>
      </c>
      <c r="L799" s="1037"/>
      <c r="M799" s="1039">
        <v>8223</v>
      </c>
      <c r="N799" s="1038">
        <v>4</v>
      </c>
      <c r="O799" s="1036">
        <v>0</v>
      </c>
      <c r="P799" s="1037" t="s">
        <v>645</v>
      </c>
      <c r="Q799" s="1039">
        <v>8055</v>
      </c>
      <c r="R799" s="1038">
        <v>3</v>
      </c>
      <c r="S799" s="1036">
        <v>0</v>
      </c>
      <c r="T799" s="1037" t="s">
        <v>645</v>
      </c>
      <c r="U799" s="1039">
        <v>8104</v>
      </c>
      <c r="V799" s="1038">
        <v>10</v>
      </c>
      <c r="W799" s="1036">
        <v>0</v>
      </c>
      <c r="X799" s="1037" t="s">
        <v>645</v>
      </c>
      <c r="Y799" s="1039">
        <v>8079</v>
      </c>
      <c r="Z799" s="1040">
        <v>2.5852782764811488</v>
      </c>
      <c r="AA799" s="1040">
        <v>12.666666666666666</v>
      </c>
      <c r="AB799" s="1199">
        <v>1</v>
      </c>
      <c r="AC799" s="1040">
        <v>81.152500000000003</v>
      </c>
      <c r="AD799" s="1040">
        <v>1.5833333333333333</v>
      </c>
      <c r="AE799" s="1040">
        <v>1.5833333333333333</v>
      </c>
      <c r="AF799" s="1041" t="s">
        <v>213</v>
      </c>
      <c r="AG799" s="1041">
        <v>2</v>
      </c>
      <c r="AH799" s="1042" t="s">
        <v>16259</v>
      </c>
      <c r="AI799" s="1060" t="s">
        <v>16259</v>
      </c>
      <c r="AJ799" s="1060" t="s">
        <v>16267</v>
      </c>
      <c r="AK799" s="1239" t="s">
        <v>15469</v>
      </c>
      <c r="AL799" s="1060">
        <v>49</v>
      </c>
      <c r="AM799" s="1404">
        <v>46009</v>
      </c>
      <c r="AN799" s="1404">
        <v>46010</v>
      </c>
      <c r="AO799" s="1404"/>
      <c r="AP799" s="1404"/>
      <c r="AQ799" s="1404"/>
      <c r="AR799" s="1044"/>
      <c r="AS799" s="1034" t="s">
        <v>16625</v>
      </c>
      <c r="AT799" s="1034" t="s">
        <v>16626</v>
      </c>
      <c r="AU799" s="1034" t="s">
        <v>16632</v>
      </c>
      <c r="AV799" s="1034">
        <v>0.91150487999999996</v>
      </c>
    </row>
    <row r="800" spans="1:48">
      <c r="A800" s="1030">
        <v>46042</v>
      </c>
      <c r="B800" s="1031" t="s">
        <v>222</v>
      </c>
      <c r="C800" s="1031" t="s">
        <v>16140</v>
      </c>
      <c r="D800" s="1032"/>
      <c r="E800" s="1033" t="s">
        <v>455</v>
      </c>
      <c r="F800" s="1034" t="s">
        <v>16101</v>
      </c>
      <c r="G800" s="1034">
        <v>800</v>
      </c>
      <c r="H800" s="1034" t="s">
        <v>876</v>
      </c>
      <c r="I800" s="1035">
        <v>5</v>
      </c>
      <c r="J800" s="1038">
        <v>23</v>
      </c>
      <c r="K800" s="1036">
        <v>2</v>
      </c>
      <c r="L800" s="1037">
        <v>9334</v>
      </c>
      <c r="M800" s="1039">
        <v>8845</v>
      </c>
      <c r="N800" s="1038">
        <v>8</v>
      </c>
      <c r="O800" s="1036">
        <v>0</v>
      </c>
      <c r="P800" s="1037">
        <v>9253</v>
      </c>
      <c r="Q800" s="1039">
        <v>8986</v>
      </c>
      <c r="R800" s="1038">
        <v>6</v>
      </c>
      <c r="S800" s="1036">
        <v>0</v>
      </c>
      <c r="T800" s="1037">
        <v>9220</v>
      </c>
      <c r="U800" s="1039">
        <v>8958</v>
      </c>
      <c r="V800" s="1038">
        <v>25</v>
      </c>
      <c r="W800" s="1036">
        <v>0</v>
      </c>
      <c r="X800" s="1037">
        <v>9137</v>
      </c>
      <c r="Y800" s="1039">
        <v>8850</v>
      </c>
      <c r="Z800" s="1040">
        <v>1.8701298701298701</v>
      </c>
      <c r="AA800" s="1040">
        <v>20.666666666666668</v>
      </c>
      <c r="AB800" s="1199">
        <v>0.99485844017094016</v>
      </c>
      <c r="AC800" s="1040">
        <v>90.728750000000005</v>
      </c>
      <c r="AD800" s="1040">
        <v>2.5833333333333335</v>
      </c>
      <c r="AE800" s="1040">
        <v>2.5</v>
      </c>
      <c r="AF800" s="1041" t="s">
        <v>213</v>
      </c>
      <c r="AG800" s="1041">
        <v>1</v>
      </c>
      <c r="AH800" s="1042" t="s">
        <v>16259</v>
      </c>
      <c r="AI800" s="1060" t="s">
        <v>16259</v>
      </c>
      <c r="AJ800" s="1060" t="s">
        <v>16267</v>
      </c>
      <c r="AK800" s="1200" t="s">
        <v>15469</v>
      </c>
      <c r="AL800" s="1060">
        <v>53</v>
      </c>
      <c r="AM800" s="1404">
        <v>45988</v>
      </c>
      <c r="AN800" s="1404">
        <v>45989</v>
      </c>
      <c r="AO800" s="1404"/>
      <c r="AP800" s="1404"/>
      <c r="AQ800" s="1404"/>
      <c r="AR800" s="1044"/>
      <c r="AS800" s="1034" t="s">
        <v>16625</v>
      </c>
      <c r="AT800" s="1034" t="s">
        <v>16628</v>
      </c>
      <c r="AU800" s="1034" t="s">
        <v>16627</v>
      </c>
      <c r="AV800" s="1034">
        <v>1.8813513599999998</v>
      </c>
    </row>
    <row r="801" spans="1:48">
      <c r="A801" s="1030">
        <v>46042</v>
      </c>
      <c r="B801" s="1031" t="s">
        <v>223</v>
      </c>
      <c r="C801" s="1031" t="s">
        <v>16496</v>
      </c>
      <c r="D801" s="1032"/>
      <c r="E801" s="1033" t="s">
        <v>1877</v>
      </c>
      <c r="F801" s="1034" t="s">
        <v>16497</v>
      </c>
      <c r="G801" s="1034">
        <v>500</v>
      </c>
      <c r="H801" s="1034" t="s">
        <v>1237</v>
      </c>
      <c r="I801" s="1035">
        <v>3.7</v>
      </c>
      <c r="J801" s="1038">
        <v>9</v>
      </c>
      <c r="K801" s="1036">
        <v>2</v>
      </c>
      <c r="L801" s="1037">
        <v>8382</v>
      </c>
      <c r="M801" s="1039">
        <v>8587</v>
      </c>
      <c r="N801" s="1038">
        <v>11</v>
      </c>
      <c r="O801" s="1036">
        <v>0</v>
      </c>
      <c r="P801" s="1037">
        <v>8059</v>
      </c>
      <c r="Q801" s="1039">
        <v>8379</v>
      </c>
      <c r="R801" s="1038">
        <v>12</v>
      </c>
      <c r="S801" s="1036">
        <v>0</v>
      </c>
      <c r="T801" s="1037">
        <v>8182</v>
      </c>
      <c r="U801" s="1039">
        <v>8469</v>
      </c>
      <c r="V801" s="1038">
        <v>9</v>
      </c>
      <c r="W801" s="1036">
        <v>0</v>
      </c>
      <c r="X801" s="1037">
        <v>8416</v>
      </c>
      <c r="Y801" s="1039">
        <v>8535</v>
      </c>
      <c r="Z801" s="1040">
        <v>1.5982241953385128</v>
      </c>
      <c r="AA801" s="1040">
        <v>13.666666666666666</v>
      </c>
      <c r="AB801" s="1199">
        <v>0.99398370726495722</v>
      </c>
      <c r="AC801" s="1040">
        <v>83.761250000000004</v>
      </c>
      <c r="AD801" s="1040">
        <v>1.7083333333333333</v>
      </c>
      <c r="AE801" s="1040">
        <v>1.625</v>
      </c>
      <c r="AF801" s="1041" t="s">
        <v>213</v>
      </c>
      <c r="AG801" s="1041">
        <v>1</v>
      </c>
      <c r="AH801" s="1042" t="s">
        <v>16262</v>
      </c>
      <c r="AI801" s="1060" t="s">
        <v>16262</v>
      </c>
      <c r="AJ801" s="1060" t="s">
        <v>16260</v>
      </c>
      <c r="AK801" s="1200" t="s">
        <v>748</v>
      </c>
      <c r="AL801" s="1060">
        <v>8</v>
      </c>
      <c r="AM801" s="1406">
        <v>45964</v>
      </c>
      <c r="AN801" s="1404">
        <v>45965</v>
      </c>
      <c r="AO801" s="1404">
        <v>45966</v>
      </c>
      <c r="AP801" s="1404">
        <v>45967</v>
      </c>
      <c r="AQ801" s="1404"/>
      <c r="AR801" s="1044"/>
      <c r="AS801" s="1034" t="s">
        <v>16625</v>
      </c>
      <c r="AT801" s="1034" t="s">
        <v>16628</v>
      </c>
      <c r="AU801" s="1034" t="s">
        <v>16627</v>
      </c>
      <c r="AV801" s="1034">
        <v>1.0855458</v>
      </c>
    </row>
    <row r="802" spans="1:48">
      <c r="A802" s="1030">
        <v>46042</v>
      </c>
      <c r="B802" s="1031" t="s">
        <v>224</v>
      </c>
      <c r="C802" s="1031" t="s">
        <v>16511</v>
      </c>
      <c r="D802" s="1032" t="s">
        <v>646</v>
      </c>
      <c r="E802" s="1033" t="s">
        <v>471</v>
      </c>
      <c r="F802" s="1034" t="s">
        <v>15867</v>
      </c>
      <c r="G802" s="1034">
        <v>700</v>
      </c>
      <c r="H802" s="1034" t="s">
        <v>879</v>
      </c>
      <c r="I802" s="1035">
        <v>5</v>
      </c>
      <c r="J802" s="1038"/>
      <c r="K802" s="1036"/>
      <c r="L802" s="1037" t="s">
        <v>127</v>
      </c>
      <c r="M802" s="1039"/>
      <c r="N802" s="1038"/>
      <c r="O802" s="1036"/>
      <c r="P802" s="1037" t="s">
        <v>127</v>
      </c>
      <c r="Q802" s="1039"/>
      <c r="R802" s="1038"/>
      <c r="S802" s="1036"/>
      <c r="T802" s="1037" t="s">
        <v>127</v>
      </c>
      <c r="U802" s="1039"/>
      <c r="V802" s="1038"/>
      <c r="W802" s="1036"/>
      <c r="X802" s="1037" t="s">
        <v>127</v>
      </c>
      <c r="Y802" s="1039"/>
      <c r="Z802" s="1040">
        <v>3.2727272727272729</v>
      </c>
      <c r="AA802" s="1040" t="s">
        <v>127</v>
      </c>
      <c r="AB802" s="1199" t="s">
        <v>420</v>
      </c>
      <c r="AC802" s="1040" t="s">
        <v>420</v>
      </c>
      <c r="AD802" s="1040" t="s">
        <v>420</v>
      </c>
      <c r="AE802" s="1040" t="s">
        <v>420</v>
      </c>
      <c r="AF802" s="1041" t="s">
        <v>213</v>
      </c>
      <c r="AG802" s="1041">
        <v>0.5</v>
      </c>
      <c r="AH802" s="1042" t="s">
        <v>16262</v>
      </c>
      <c r="AI802" s="1060" t="s">
        <v>16262</v>
      </c>
      <c r="AJ802" s="1060" t="s">
        <v>16260</v>
      </c>
      <c r="AK802" s="1200" t="s">
        <v>748</v>
      </c>
      <c r="AL802" s="1060">
        <v>50</v>
      </c>
      <c r="AM802" s="1404">
        <v>46027</v>
      </c>
      <c r="AN802" s="1404">
        <v>46028</v>
      </c>
      <c r="AO802" s="1404">
        <v>46030</v>
      </c>
      <c r="AP802" s="1404">
        <v>46032</v>
      </c>
      <c r="AQ802" s="1404"/>
      <c r="AR802" s="1044"/>
      <c r="AS802" s="1034" t="s">
        <v>16629</v>
      </c>
      <c r="AT802" s="1034" t="s">
        <v>16628</v>
      </c>
      <c r="AU802" s="1034" t="s">
        <v>16627</v>
      </c>
      <c r="AV802" s="1034" t="s">
        <v>420</v>
      </c>
    </row>
    <row r="803" spans="1:48">
      <c r="A803" s="1030">
        <v>46042</v>
      </c>
      <c r="B803" s="1031" t="s">
        <v>225</v>
      </c>
      <c r="C803" s="1031" t="s">
        <v>16645</v>
      </c>
      <c r="D803" s="1032"/>
      <c r="E803" s="1033" t="s">
        <v>210</v>
      </c>
      <c r="F803" s="1034" t="s">
        <v>16492</v>
      </c>
      <c r="G803" s="1034">
        <v>650</v>
      </c>
      <c r="H803" s="1034" t="s">
        <v>629</v>
      </c>
      <c r="I803" s="1035">
        <v>5</v>
      </c>
      <c r="J803" s="1038">
        <v>10</v>
      </c>
      <c r="K803" s="1036">
        <v>2</v>
      </c>
      <c r="L803" s="1037">
        <v>8668</v>
      </c>
      <c r="M803" s="1039"/>
      <c r="N803" s="1038">
        <v>6</v>
      </c>
      <c r="O803" s="1036">
        <v>2</v>
      </c>
      <c r="P803" s="1037">
        <v>8010</v>
      </c>
      <c r="Q803" s="1039"/>
      <c r="R803" s="1038">
        <v>10</v>
      </c>
      <c r="S803" s="1036">
        <v>2</v>
      </c>
      <c r="T803" s="1037">
        <v>8417</v>
      </c>
      <c r="U803" s="1039"/>
      <c r="V803" s="1038"/>
      <c r="W803" s="1036"/>
      <c r="X803" s="1037" t="s">
        <v>16268</v>
      </c>
      <c r="Y803" s="1039"/>
      <c r="Z803" s="1040">
        <v>3.0638297872340425</v>
      </c>
      <c r="AA803" s="1040">
        <v>17.333333333333332</v>
      </c>
      <c r="AB803" s="1199">
        <v>0.9905849358974359</v>
      </c>
      <c r="AC803" s="1040">
        <v>83.65</v>
      </c>
      <c r="AD803" s="1040">
        <v>2.1666666666666665</v>
      </c>
      <c r="AE803" s="1040">
        <v>1.6666666666666667</v>
      </c>
      <c r="AF803" s="1041" t="s">
        <v>213</v>
      </c>
      <c r="AG803" s="1041">
        <v>2</v>
      </c>
      <c r="AH803" s="1042" t="s">
        <v>16300</v>
      </c>
      <c r="AI803" s="1060" t="s">
        <v>16300</v>
      </c>
      <c r="AJ803" s="1060" t="s">
        <v>16297</v>
      </c>
      <c r="AK803" s="1200" t="s">
        <v>845</v>
      </c>
      <c r="AL803" s="1060">
        <v>50</v>
      </c>
      <c r="AM803" s="1404">
        <v>46029</v>
      </c>
      <c r="AN803" s="1404">
        <v>46030</v>
      </c>
      <c r="AO803" s="1404">
        <v>46031</v>
      </c>
      <c r="AP803" s="1404"/>
      <c r="AQ803" s="1404"/>
      <c r="AR803" s="1044"/>
      <c r="AS803" s="1034" t="s">
        <v>16625</v>
      </c>
      <c r="AT803" s="1034" t="s">
        <v>16626</v>
      </c>
      <c r="AU803" s="1034" t="s">
        <v>16630</v>
      </c>
      <c r="AV803" s="1034">
        <v>1.4093352000000001</v>
      </c>
    </row>
    <row r="804" spans="1:48">
      <c r="A804" s="1030">
        <v>46042</v>
      </c>
      <c r="B804" s="1031" t="s">
        <v>225</v>
      </c>
      <c r="C804" s="1031" t="s">
        <v>16646</v>
      </c>
      <c r="D804" s="1032"/>
      <c r="E804" s="1033" t="s">
        <v>210</v>
      </c>
      <c r="F804" s="1034" t="s">
        <v>16492</v>
      </c>
      <c r="G804" s="1034">
        <v>670</v>
      </c>
      <c r="H804" s="1034" t="s">
        <v>16586</v>
      </c>
      <c r="I804" s="1035">
        <v>5</v>
      </c>
      <c r="J804" s="1038">
        <v>9</v>
      </c>
      <c r="K804" s="1036">
        <v>2</v>
      </c>
      <c r="L804" s="1037"/>
      <c r="M804" s="1039">
        <v>8803</v>
      </c>
      <c r="N804" s="1038">
        <v>9</v>
      </c>
      <c r="O804" s="1036">
        <v>1</v>
      </c>
      <c r="P804" s="1037"/>
      <c r="Q804" s="1039">
        <v>8512</v>
      </c>
      <c r="R804" s="1038">
        <v>3</v>
      </c>
      <c r="S804" s="1036">
        <v>0</v>
      </c>
      <c r="T804" s="1037"/>
      <c r="U804" s="1039">
        <v>9798</v>
      </c>
      <c r="V804" s="1038">
        <v>9</v>
      </c>
      <c r="W804" s="1036">
        <v>1</v>
      </c>
      <c r="X804" s="1037">
        <v>9014</v>
      </c>
      <c r="Y804" s="1039"/>
      <c r="Z804" s="1040">
        <v>3.1236442516268981</v>
      </c>
      <c r="AA804" s="1040">
        <v>20</v>
      </c>
      <c r="AB804" s="1199">
        <v>0.9938434829059829</v>
      </c>
      <c r="AC804" s="1040">
        <v>90.317499999999995</v>
      </c>
      <c r="AD804" s="1040">
        <v>2.5</v>
      </c>
      <c r="AE804" s="1040">
        <v>2.1666666666666665</v>
      </c>
      <c r="AF804" s="1041" t="s">
        <v>213</v>
      </c>
      <c r="AG804" s="1041">
        <v>2</v>
      </c>
      <c r="AH804" s="1042" t="s">
        <v>16300</v>
      </c>
      <c r="AI804" s="1060" t="s">
        <v>16300</v>
      </c>
      <c r="AJ804" s="1060" t="s">
        <v>16297</v>
      </c>
      <c r="AK804" s="1200" t="s">
        <v>845</v>
      </c>
      <c r="AL804" s="1060">
        <v>50</v>
      </c>
      <c r="AM804" s="1404">
        <v>46028</v>
      </c>
      <c r="AN804" s="1404">
        <v>46029</v>
      </c>
      <c r="AO804" s="1404">
        <v>46030</v>
      </c>
      <c r="AP804" s="1404">
        <v>46031</v>
      </c>
      <c r="AQ804" s="1404"/>
      <c r="AR804" s="1044"/>
      <c r="AS804" s="1034" t="s">
        <v>16625</v>
      </c>
      <c r="AT804" s="1034" t="s">
        <v>16626</v>
      </c>
      <c r="AU804" s="1034" t="s">
        <v>16630</v>
      </c>
      <c r="AV804" s="1034">
        <v>1.568489832</v>
      </c>
    </row>
    <row r="805" spans="1:48">
      <c r="A805" s="1030">
        <v>46042</v>
      </c>
      <c r="B805" s="1031" t="s">
        <v>226</v>
      </c>
      <c r="C805" s="1031" t="s">
        <v>16591</v>
      </c>
      <c r="D805" s="1032" t="s">
        <v>16644</v>
      </c>
      <c r="E805" s="1033" t="s">
        <v>738</v>
      </c>
      <c r="F805" s="1034" t="s">
        <v>16535</v>
      </c>
      <c r="G805" s="1034">
        <v>650</v>
      </c>
      <c r="H805" s="1034" t="s">
        <v>977</v>
      </c>
      <c r="I805" s="1035">
        <v>4</v>
      </c>
      <c r="J805" s="1038">
        <v>17</v>
      </c>
      <c r="K805" s="1036">
        <v>1</v>
      </c>
      <c r="L805" s="1037">
        <v>8941</v>
      </c>
      <c r="M805" s="1039">
        <v>9178</v>
      </c>
      <c r="N805" s="1038">
        <v>11</v>
      </c>
      <c r="O805" s="1036">
        <v>0</v>
      </c>
      <c r="P805" s="1037">
        <v>8970</v>
      </c>
      <c r="Q805" s="1039">
        <v>8974</v>
      </c>
      <c r="R805" s="1038">
        <v>10</v>
      </c>
      <c r="S805" s="1036">
        <v>3</v>
      </c>
      <c r="T805" s="1037">
        <v>9041</v>
      </c>
      <c r="U805" s="1039">
        <v>9144</v>
      </c>
      <c r="V805" s="1038">
        <v>16</v>
      </c>
      <c r="W805" s="1036">
        <v>1</v>
      </c>
      <c r="X805" s="1037">
        <v>9175</v>
      </c>
      <c r="Y805" s="1039">
        <v>9224</v>
      </c>
      <c r="Z805" s="1040">
        <v>2.5263157894736841</v>
      </c>
      <c r="AA805" s="1040">
        <v>18</v>
      </c>
      <c r="AB805" s="1199">
        <v>0.99048477564102566</v>
      </c>
      <c r="AC805" s="1040">
        <v>90.808750000000003</v>
      </c>
      <c r="AD805" s="1040">
        <v>2.25</v>
      </c>
      <c r="AE805" s="1040">
        <v>2.0416666666666665</v>
      </c>
      <c r="AF805" s="1041" t="s">
        <v>213</v>
      </c>
      <c r="AG805" s="1041">
        <v>1</v>
      </c>
      <c r="AH805" s="1042" t="s">
        <v>16300</v>
      </c>
      <c r="AI805" s="1060" t="s">
        <v>16300</v>
      </c>
      <c r="AJ805" s="1060" t="s">
        <v>16297</v>
      </c>
      <c r="AK805" s="1200" t="s">
        <v>845</v>
      </c>
      <c r="AL805" s="1060">
        <v>49</v>
      </c>
      <c r="AM805" s="1404">
        <v>46009</v>
      </c>
      <c r="AN805" s="1404">
        <v>46010</v>
      </c>
      <c r="AO805" s="1404"/>
      <c r="AP805" s="1404"/>
      <c r="AQ805" s="1404"/>
      <c r="AR805" s="1044"/>
      <c r="AS805" s="1034" t="s">
        <v>16625</v>
      </c>
      <c r="AT805" s="1034" t="s">
        <v>16628</v>
      </c>
      <c r="AU805" s="1034" t="s">
        <v>16632</v>
      </c>
      <c r="AV805" s="1034">
        <v>2.0399277599999999</v>
      </c>
    </row>
    <row r="806" spans="1:48">
      <c r="A806" s="1030">
        <v>46042</v>
      </c>
      <c r="B806" s="1031" t="s">
        <v>227</v>
      </c>
      <c r="C806" s="1031" t="s">
        <v>16648</v>
      </c>
      <c r="D806" s="1032"/>
      <c r="E806" s="1033" t="s">
        <v>299</v>
      </c>
      <c r="F806" s="1034" t="s">
        <v>16581</v>
      </c>
      <c r="G806" s="1034">
        <v>700</v>
      </c>
      <c r="H806" s="1034" t="s">
        <v>16053</v>
      </c>
      <c r="I806" s="1035">
        <v>5</v>
      </c>
      <c r="J806" s="1038">
        <v>22</v>
      </c>
      <c r="K806" s="1036">
        <v>0</v>
      </c>
      <c r="L806" s="1037">
        <v>8434</v>
      </c>
      <c r="M806" s="1039">
        <v>8609</v>
      </c>
      <c r="N806" s="1038">
        <v>11</v>
      </c>
      <c r="O806" s="1036">
        <v>0</v>
      </c>
      <c r="P806" s="1037">
        <v>8563</v>
      </c>
      <c r="Q806" s="1039">
        <v>8669</v>
      </c>
      <c r="R806" s="1038">
        <v>12</v>
      </c>
      <c r="S806" s="1036">
        <v>0</v>
      </c>
      <c r="T806" s="1037">
        <v>8597</v>
      </c>
      <c r="U806" s="1039">
        <v>8701</v>
      </c>
      <c r="V806" s="1038">
        <v>16</v>
      </c>
      <c r="W806" s="1036">
        <v>0</v>
      </c>
      <c r="X806" s="1037">
        <v>8807</v>
      </c>
      <c r="Y806" s="1039">
        <v>8735</v>
      </c>
      <c r="Z806" s="1040">
        <v>2.2187981510015407</v>
      </c>
      <c r="AA806" s="1040">
        <v>20.333333333333332</v>
      </c>
      <c r="AB806" s="1199">
        <v>1</v>
      </c>
      <c r="AC806" s="1040">
        <v>86.393749999999997</v>
      </c>
      <c r="AD806" s="1040">
        <v>2.5416666666666665</v>
      </c>
      <c r="AE806" s="1040">
        <v>2.5416666666666665</v>
      </c>
      <c r="AF806" s="1041" t="s">
        <v>213</v>
      </c>
      <c r="AG806" s="1041">
        <v>1</v>
      </c>
      <c r="AH806" s="1042" t="s">
        <v>16259</v>
      </c>
      <c r="AI806" s="1060" t="s">
        <v>16259</v>
      </c>
      <c r="AJ806" s="1060" t="s">
        <v>16267</v>
      </c>
      <c r="AK806" s="1200" t="s">
        <v>15469</v>
      </c>
      <c r="AL806" s="1060">
        <v>50</v>
      </c>
      <c r="AM806" s="1404">
        <v>46019</v>
      </c>
      <c r="AN806" s="1404">
        <v>46020</v>
      </c>
      <c r="AO806" s="1404">
        <v>46022</v>
      </c>
      <c r="AP806" s="1404">
        <v>46023</v>
      </c>
      <c r="AQ806" s="1404"/>
      <c r="AR806" s="1044"/>
      <c r="AS806" s="1034" t="s">
        <v>16625</v>
      </c>
      <c r="AT806" s="1034" t="s">
        <v>16628</v>
      </c>
      <c r="AU806" s="1034" t="s">
        <v>16632</v>
      </c>
      <c r="AV806" s="1034">
        <v>2.0900376000000001</v>
      </c>
    </row>
    <row r="807" spans="1:48">
      <c r="A807" s="1030">
        <v>46042</v>
      </c>
      <c r="B807" s="1031" t="s">
        <v>228</v>
      </c>
      <c r="C807" s="1031" t="s">
        <v>16577</v>
      </c>
      <c r="D807" s="1032"/>
      <c r="E807" s="1033" t="s">
        <v>1877</v>
      </c>
      <c r="F807" s="1034" t="s">
        <v>16497</v>
      </c>
      <c r="G807" s="1034">
        <v>500</v>
      </c>
      <c r="H807" s="1034" t="s">
        <v>634</v>
      </c>
      <c r="I807" s="1035">
        <v>3.7</v>
      </c>
      <c r="J807" s="1038">
        <v>21</v>
      </c>
      <c r="K807" s="1036">
        <v>0</v>
      </c>
      <c r="L807" s="1037">
        <v>8333</v>
      </c>
      <c r="M807" s="1039">
        <v>8587</v>
      </c>
      <c r="N807" s="1038"/>
      <c r="O807" s="1036"/>
      <c r="P807" s="1037" t="s">
        <v>16112</v>
      </c>
      <c r="Q807" s="1039"/>
      <c r="R807" s="1038"/>
      <c r="S807" s="1036"/>
      <c r="T807" s="1037" t="s">
        <v>16112</v>
      </c>
      <c r="U807" s="1039"/>
      <c r="V807" s="1038"/>
      <c r="W807" s="1036"/>
      <c r="X807" s="1037" t="s">
        <v>16270</v>
      </c>
      <c r="Y807" s="1039"/>
      <c r="Z807" s="1040">
        <v>1.6089385474860336</v>
      </c>
      <c r="AA807" s="1040">
        <v>7</v>
      </c>
      <c r="AB807" s="1199">
        <v>1</v>
      </c>
      <c r="AC807" s="1040">
        <v>84.6</v>
      </c>
      <c r="AD807" s="1040">
        <v>0.875</v>
      </c>
      <c r="AE807" s="1040">
        <v>0.875</v>
      </c>
      <c r="AF807" s="1041" t="s">
        <v>213</v>
      </c>
      <c r="AG807" s="1041">
        <v>1</v>
      </c>
      <c r="AH807" s="1042" t="s">
        <v>16259</v>
      </c>
      <c r="AI807" s="1060" t="s">
        <v>16259</v>
      </c>
      <c r="AJ807" s="1060" t="s">
        <v>16267</v>
      </c>
      <c r="AK807" s="1200" t="s">
        <v>15469</v>
      </c>
      <c r="AL807" s="1203">
        <v>8</v>
      </c>
      <c r="AM807" s="1404">
        <v>45964</v>
      </c>
      <c r="AN807" s="1404">
        <v>45965</v>
      </c>
      <c r="AO807" s="1404">
        <v>45967</v>
      </c>
      <c r="AP807" s="1404">
        <v>45968</v>
      </c>
      <c r="AQ807" s="1404"/>
      <c r="AR807" s="1044"/>
      <c r="AS807" s="1034" t="s">
        <v>16625</v>
      </c>
      <c r="AT807" s="1034" t="s">
        <v>16628</v>
      </c>
      <c r="AU807" s="1034" t="s">
        <v>16627</v>
      </c>
      <c r="AV807" s="1034">
        <v>1.0964160000000001</v>
      </c>
    </row>
    <row r="808" spans="1:48">
      <c r="A808" s="1030">
        <v>46042</v>
      </c>
      <c r="B808" s="1031" t="s">
        <v>229</v>
      </c>
      <c r="C808" s="1031" t="s">
        <v>16571</v>
      </c>
      <c r="D808" s="1032"/>
      <c r="E808" s="1033" t="s">
        <v>829</v>
      </c>
      <c r="F808" s="1034" t="s">
        <v>16573</v>
      </c>
      <c r="G808" s="1034">
        <v>670</v>
      </c>
      <c r="H808" s="1034" t="s">
        <v>699</v>
      </c>
      <c r="I808" s="1035">
        <v>5</v>
      </c>
      <c r="J808" s="1038">
        <v>11</v>
      </c>
      <c r="K808" s="1036">
        <v>0</v>
      </c>
      <c r="L808" s="1037">
        <v>8287</v>
      </c>
      <c r="M808" s="1039">
        <v>8919</v>
      </c>
      <c r="N808" s="1038">
        <v>24</v>
      </c>
      <c r="O808" s="1036">
        <v>1</v>
      </c>
      <c r="P808" s="1037">
        <v>8543</v>
      </c>
      <c r="Q808" s="1039">
        <v>9264</v>
      </c>
      <c r="R808" s="1038">
        <v>17</v>
      </c>
      <c r="S808" s="1036">
        <v>0</v>
      </c>
      <c r="T808" s="1037">
        <v>8597</v>
      </c>
      <c r="U808" s="1039">
        <v>9221</v>
      </c>
      <c r="V808" s="1038">
        <v>14</v>
      </c>
      <c r="W808" s="1036">
        <v>0</v>
      </c>
      <c r="X808" s="1037">
        <v>8718</v>
      </c>
      <c r="Y808" s="1039">
        <v>9083</v>
      </c>
      <c r="Z808" s="1040">
        <v>3.1236442516268981</v>
      </c>
      <c r="AA808" s="1040">
        <v>22</v>
      </c>
      <c r="AB808" s="1199">
        <v>0.9984608707264957</v>
      </c>
      <c r="AC808" s="1040">
        <v>88.29</v>
      </c>
      <c r="AD808" s="1040">
        <v>2.75</v>
      </c>
      <c r="AE808" s="1040">
        <v>2.7083333333333335</v>
      </c>
      <c r="AF808" s="1041" t="s">
        <v>213</v>
      </c>
      <c r="AG808" s="1041">
        <v>1</v>
      </c>
      <c r="AH808" s="1042" t="s">
        <v>16262</v>
      </c>
      <c r="AI808" s="1060" t="s">
        <v>16262</v>
      </c>
      <c r="AJ808" s="1060" t="s">
        <v>16260</v>
      </c>
      <c r="AK808" s="1200" t="s">
        <v>748</v>
      </c>
      <c r="AL808" s="1060">
        <v>51</v>
      </c>
      <c r="AM808" s="1404">
        <v>46028</v>
      </c>
      <c r="AN808" s="1404">
        <v>46029</v>
      </c>
      <c r="AO808" s="1404">
        <v>46031</v>
      </c>
      <c r="AP808" s="1404"/>
      <c r="AQ808" s="1404"/>
      <c r="AR808" s="1044"/>
      <c r="AS808" s="1034" t="s">
        <v>16625</v>
      </c>
      <c r="AT808" s="1034" t="s">
        <v>16628</v>
      </c>
      <c r="AU808" s="1034" t="s">
        <v>16630</v>
      </c>
      <c r="AV808" s="1034">
        <v>3.0665589120000001</v>
      </c>
    </row>
    <row r="809" spans="1:48">
      <c r="A809" s="1030">
        <v>46042</v>
      </c>
      <c r="B809" s="1031" t="s">
        <v>230</v>
      </c>
      <c r="C809" s="1031" t="s">
        <v>645</v>
      </c>
      <c r="D809" s="1032"/>
      <c r="E809" s="1033" t="s">
        <v>420</v>
      </c>
      <c r="F809" s="1034" t="s">
        <v>420</v>
      </c>
      <c r="G809" s="1034" t="s">
        <v>420</v>
      </c>
      <c r="H809" s="1034" t="s">
        <v>420</v>
      </c>
      <c r="I809" s="1035" t="s">
        <v>420</v>
      </c>
      <c r="J809" s="1038"/>
      <c r="K809" s="1036"/>
      <c r="L809" s="1037" t="s">
        <v>645</v>
      </c>
      <c r="M809" s="1039"/>
      <c r="N809" s="1038"/>
      <c r="O809" s="1036"/>
      <c r="P809" s="1037" t="s">
        <v>645</v>
      </c>
      <c r="Q809" s="1039"/>
      <c r="R809" s="1038"/>
      <c r="S809" s="1036"/>
      <c r="T809" s="1037" t="s">
        <v>645</v>
      </c>
      <c r="U809" s="1039"/>
      <c r="V809" s="1038"/>
      <c r="W809" s="1036"/>
      <c r="X809" s="1037" t="s">
        <v>645</v>
      </c>
      <c r="Y809" s="1039"/>
      <c r="Z809" s="1040" t="s">
        <v>420</v>
      </c>
      <c r="AA809" s="1040" t="s">
        <v>645</v>
      </c>
      <c r="AB809" s="1199" t="s">
        <v>420</v>
      </c>
      <c r="AC809" s="1040" t="s">
        <v>420</v>
      </c>
      <c r="AD809" s="1040" t="s">
        <v>420</v>
      </c>
      <c r="AE809" s="1040" t="s">
        <v>420</v>
      </c>
      <c r="AF809" s="1041" t="s">
        <v>213</v>
      </c>
      <c r="AG809" s="1041">
        <v>0.5</v>
      </c>
      <c r="AH809" s="1042" t="s">
        <v>16262</v>
      </c>
      <c r="AI809" s="1060" t="s">
        <v>16262</v>
      </c>
      <c r="AJ809" s="1060" t="s">
        <v>16260</v>
      </c>
      <c r="AK809" s="1200" t="s">
        <v>748</v>
      </c>
      <c r="AL809" s="1060"/>
      <c r="AM809" s="1404"/>
      <c r="AN809" s="1404"/>
      <c r="AO809" s="1404"/>
      <c r="AP809" s="1404"/>
      <c r="AQ809" s="1404"/>
      <c r="AR809" s="1044"/>
      <c r="AS809" s="1034" t="s">
        <v>16625</v>
      </c>
      <c r="AT809" s="1034" t="s">
        <v>420</v>
      </c>
      <c r="AU809" s="1034" t="s">
        <v>420</v>
      </c>
      <c r="AV809" s="1034" t="s">
        <v>420</v>
      </c>
    </row>
    <row r="810" spans="1:48">
      <c r="A810" s="1030">
        <v>46042</v>
      </c>
      <c r="B810" s="1031" t="s">
        <v>231</v>
      </c>
      <c r="C810" s="1031" t="s">
        <v>16642</v>
      </c>
      <c r="D810" s="1032" t="s">
        <v>16291</v>
      </c>
      <c r="E810" s="1033" t="s">
        <v>473</v>
      </c>
      <c r="F810" s="1034" t="s">
        <v>16538</v>
      </c>
      <c r="G810" s="1034">
        <v>600</v>
      </c>
      <c r="H810" s="1034" t="s">
        <v>16152</v>
      </c>
      <c r="I810" s="1035">
        <v>5.5</v>
      </c>
      <c r="J810" s="1038">
        <v>35</v>
      </c>
      <c r="K810" s="1036">
        <v>8</v>
      </c>
      <c r="L810" s="1037">
        <v>4830</v>
      </c>
      <c r="M810" s="1039"/>
      <c r="N810" s="1038">
        <v>8</v>
      </c>
      <c r="O810" s="1036">
        <v>3</v>
      </c>
      <c r="P810" s="1037">
        <v>5570</v>
      </c>
      <c r="Q810" s="1039"/>
      <c r="R810" s="1038">
        <v>24</v>
      </c>
      <c r="S810" s="1036">
        <v>10</v>
      </c>
      <c r="T810" s="1037">
        <v>5290</v>
      </c>
      <c r="U810" s="1039"/>
      <c r="V810" s="1038">
        <v>23</v>
      </c>
      <c r="W810" s="1036">
        <v>10</v>
      </c>
      <c r="X810" s="1037">
        <v>5550</v>
      </c>
      <c r="Y810" s="1039"/>
      <c r="Z810" s="1040">
        <v>5.070422535211268</v>
      </c>
      <c r="AA810" s="1040">
        <v>30</v>
      </c>
      <c r="AB810" s="1199">
        <v>0.97060630341880338</v>
      </c>
      <c r="AC810" s="1040">
        <v>53.1</v>
      </c>
      <c r="AD810" s="1040">
        <v>3.75</v>
      </c>
      <c r="AE810" s="1040">
        <v>2.4583333333333335</v>
      </c>
      <c r="AF810" s="1041" t="s">
        <v>232</v>
      </c>
      <c r="AG810" s="1041">
        <v>1</v>
      </c>
      <c r="AH810" s="1042" t="s">
        <v>16273</v>
      </c>
      <c r="AI810" s="1060" t="s">
        <v>16273</v>
      </c>
      <c r="AJ810" s="1060" t="s">
        <v>16297</v>
      </c>
      <c r="AK810" s="1200" t="s">
        <v>845</v>
      </c>
      <c r="AL810" s="1060">
        <v>55</v>
      </c>
      <c r="AM810" s="1404">
        <v>46037</v>
      </c>
      <c r="AN810" s="1404">
        <v>46038</v>
      </c>
      <c r="AO810" s="1404">
        <v>46039</v>
      </c>
      <c r="AP810" s="1404">
        <v>46040</v>
      </c>
      <c r="AQ810" s="1404"/>
      <c r="AR810" s="1044"/>
      <c r="AS810" s="1034" t="s">
        <v>16629</v>
      </c>
      <c r="AT810" s="1034" t="s">
        <v>16628</v>
      </c>
      <c r="AU810" s="1034" t="s">
        <v>16630</v>
      </c>
      <c r="AV810" s="1034">
        <v>3.3032447999999999</v>
      </c>
    </row>
    <row r="811" spans="1:48">
      <c r="A811" s="1030">
        <v>46042</v>
      </c>
      <c r="B811" s="1031" t="s">
        <v>233</v>
      </c>
      <c r="C811" s="1031" t="s">
        <v>645</v>
      </c>
      <c r="D811" s="1032"/>
      <c r="E811" s="1033" t="s">
        <v>420</v>
      </c>
      <c r="F811" s="1034" t="s">
        <v>420</v>
      </c>
      <c r="G811" s="1034" t="s">
        <v>420</v>
      </c>
      <c r="H811" s="1034" t="s">
        <v>420</v>
      </c>
      <c r="I811" s="1035" t="s">
        <v>420</v>
      </c>
      <c r="J811" s="1038"/>
      <c r="K811" s="1036"/>
      <c r="L811" s="1037" t="s">
        <v>16270</v>
      </c>
      <c r="M811" s="1039"/>
      <c r="N811" s="1038"/>
      <c r="O811" s="1036"/>
      <c r="P811" s="1037" t="s">
        <v>16270</v>
      </c>
      <c r="Q811" s="1039"/>
      <c r="R811" s="1038"/>
      <c r="S811" s="1036"/>
      <c r="T811" s="1037" t="s">
        <v>16270</v>
      </c>
      <c r="U811" s="1039"/>
      <c r="V811" s="1038"/>
      <c r="W811" s="1036"/>
      <c r="X811" s="1037" t="s">
        <v>16270</v>
      </c>
      <c r="Y811" s="1039"/>
      <c r="Z811" s="1040" t="s">
        <v>420</v>
      </c>
      <c r="AA811" s="1040" t="s">
        <v>645</v>
      </c>
      <c r="AB811" s="1199" t="s">
        <v>420</v>
      </c>
      <c r="AC811" s="1040" t="s">
        <v>420</v>
      </c>
      <c r="AD811" s="1040" t="s">
        <v>420</v>
      </c>
      <c r="AE811" s="1040" t="s">
        <v>420</v>
      </c>
      <c r="AF811" s="1041" t="s">
        <v>232</v>
      </c>
      <c r="AG811" s="1041">
        <v>1</v>
      </c>
      <c r="AH811" s="1042" t="s">
        <v>16273</v>
      </c>
      <c r="AI811" s="1060" t="s">
        <v>16273</v>
      </c>
      <c r="AJ811" s="1060" t="s">
        <v>16297</v>
      </c>
      <c r="AK811" s="1200" t="s">
        <v>845</v>
      </c>
      <c r="AL811" s="1060"/>
      <c r="AM811" s="1404"/>
      <c r="AN811" s="1404"/>
      <c r="AO811" s="1404"/>
      <c r="AP811" s="1404"/>
      <c r="AQ811" s="1404"/>
      <c r="AR811" s="1044"/>
      <c r="AS811" s="1034" t="s">
        <v>16625</v>
      </c>
      <c r="AT811" s="1034" t="s">
        <v>16628</v>
      </c>
      <c r="AU811" s="1034" t="s">
        <v>420</v>
      </c>
      <c r="AV811" s="1034" t="s">
        <v>420</v>
      </c>
    </row>
    <row r="812" spans="1:48">
      <c r="A812" s="1030">
        <v>46042</v>
      </c>
      <c r="B812" s="1031" t="s">
        <v>234</v>
      </c>
      <c r="C812" s="1031" t="s">
        <v>645</v>
      </c>
      <c r="D812" s="1032"/>
      <c r="E812" s="1033" t="s">
        <v>420</v>
      </c>
      <c r="F812" s="1034" t="s">
        <v>420</v>
      </c>
      <c r="G812" s="1034" t="s">
        <v>420</v>
      </c>
      <c r="H812" s="1034" t="s">
        <v>420</v>
      </c>
      <c r="I812" s="1035" t="s">
        <v>420</v>
      </c>
      <c r="J812" s="1038"/>
      <c r="K812" s="1036"/>
      <c r="L812" s="1037" t="s">
        <v>645</v>
      </c>
      <c r="M812" s="1039"/>
      <c r="N812" s="1038"/>
      <c r="O812" s="1036"/>
      <c r="P812" s="1037" t="s">
        <v>645</v>
      </c>
      <c r="Q812" s="1039"/>
      <c r="R812" s="1038"/>
      <c r="S812" s="1036"/>
      <c r="T812" s="1037" t="s">
        <v>645</v>
      </c>
      <c r="U812" s="1039"/>
      <c r="V812" s="1038"/>
      <c r="W812" s="1036"/>
      <c r="X812" s="1037" t="s">
        <v>645</v>
      </c>
      <c r="Y812" s="1039"/>
      <c r="Z812" s="1040" t="s">
        <v>420</v>
      </c>
      <c r="AA812" s="1040" t="s">
        <v>645</v>
      </c>
      <c r="AB812" s="1199" t="s">
        <v>420</v>
      </c>
      <c r="AC812" s="1040" t="s">
        <v>420</v>
      </c>
      <c r="AD812" s="1040" t="s">
        <v>420</v>
      </c>
      <c r="AE812" s="1040" t="s">
        <v>420</v>
      </c>
      <c r="AF812" s="1041" t="s">
        <v>232</v>
      </c>
      <c r="AG812" s="1041">
        <v>1</v>
      </c>
      <c r="AH812" s="1042" t="s">
        <v>16273</v>
      </c>
      <c r="AI812" s="1060" t="s">
        <v>16273</v>
      </c>
      <c r="AJ812" s="1060" t="s">
        <v>16297</v>
      </c>
      <c r="AK812" s="1200" t="s">
        <v>845</v>
      </c>
      <c r="AL812" s="1060"/>
      <c r="AM812" s="1404"/>
      <c r="AN812" s="1404"/>
      <c r="AO812" s="1404"/>
      <c r="AP812" s="1404"/>
      <c r="AQ812" s="1404"/>
      <c r="AR812" s="1044"/>
      <c r="AS812" s="1034" t="s">
        <v>16625</v>
      </c>
      <c r="AT812" s="1034" t="s">
        <v>16628</v>
      </c>
      <c r="AU812" s="1034" t="s">
        <v>420</v>
      </c>
      <c r="AV812" s="1034" t="s">
        <v>420</v>
      </c>
    </row>
    <row r="813" spans="1:48">
      <c r="A813" s="1030">
        <v>46042</v>
      </c>
      <c r="B813" s="1031" t="s">
        <v>235</v>
      </c>
      <c r="C813" s="1031" t="s">
        <v>16489</v>
      </c>
      <c r="D813" s="1032" t="s">
        <v>646</v>
      </c>
      <c r="E813" s="1033" t="s">
        <v>737</v>
      </c>
      <c r="F813" s="1034" t="s">
        <v>16142</v>
      </c>
      <c r="G813" s="1034">
        <v>650</v>
      </c>
      <c r="H813" s="1034" t="s">
        <v>924</v>
      </c>
      <c r="I813" s="1035">
        <v>5.5</v>
      </c>
      <c r="J813" s="1038">
        <v>59</v>
      </c>
      <c r="K813" s="1036">
        <v>4</v>
      </c>
      <c r="L813" s="1037">
        <v>9350</v>
      </c>
      <c r="M813" s="1039">
        <v>9810</v>
      </c>
      <c r="N813" s="1038">
        <v>14</v>
      </c>
      <c r="O813" s="1036">
        <v>1</v>
      </c>
      <c r="P813" s="1037">
        <v>9350</v>
      </c>
      <c r="Q813" s="1039">
        <v>9810</v>
      </c>
      <c r="R813" s="1038">
        <v>0</v>
      </c>
      <c r="S813" s="1036"/>
      <c r="T813" s="1037">
        <v>8430</v>
      </c>
      <c r="U813" s="1039">
        <v>8520</v>
      </c>
      <c r="V813" s="1038">
        <v>49</v>
      </c>
      <c r="W813" s="1036">
        <v>0</v>
      </c>
      <c r="X813" s="1037">
        <v>8800</v>
      </c>
      <c r="Y813" s="1039">
        <v>9810</v>
      </c>
      <c r="Z813" s="1040">
        <v>5.4545454545454541</v>
      </c>
      <c r="AA813" s="1040">
        <v>40.666666666666664</v>
      </c>
      <c r="AB813" s="1199">
        <v>0.99559294871794868</v>
      </c>
      <c r="AC813" s="1040">
        <v>92.35</v>
      </c>
      <c r="AD813" s="1040">
        <v>5.083333333333333</v>
      </c>
      <c r="AE813" s="1040">
        <v>4.875</v>
      </c>
      <c r="AF813" s="1041" t="s">
        <v>236</v>
      </c>
      <c r="AG813" s="1041">
        <v>1</v>
      </c>
      <c r="AH813" s="1042" t="s">
        <v>16275</v>
      </c>
      <c r="AI813" s="1060" t="s">
        <v>16275</v>
      </c>
      <c r="AJ813" s="1203" t="s">
        <v>16289</v>
      </c>
      <c r="AK813" s="1200" t="s">
        <v>668</v>
      </c>
      <c r="AL813" s="1060">
        <v>55</v>
      </c>
      <c r="AM813" s="1404">
        <v>46021</v>
      </c>
      <c r="AN813" s="1404">
        <v>46022</v>
      </c>
      <c r="AO813" s="1404"/>
      <c r="AP813" s="1404"/>
      <c r="AQ813" s="1404"/>
      <c r="AR813" s="1044"/>
      <c r="AS813" s="1034" t="s">
        <v>16629</v>
      </c>
      <c r="AT813" s="1034" t="s">
        <v>16628</v>
      </c>
      <c r="AU813" s="1034" t="s">
        <v>16630</v>
      </c>
      <c r="AV813" s="1034">
        <v>6.2236511999999999</v>
      </c>
    </row>
    <row r="814" spans="1:48">
      <c r="A814" s="1030">
        <v>46042</v>
      </c>
      <c r="B814" s="1031" t="s">
        <v>237</v>
      </c>
      <c r="C814" s="1031" t="s">
        <v>16539</v>
      </c>
      <c r="D814" s="1032" t="s">
        <v>646</v>
      </c>
      <c r="E814" s="1033" t="s">
        <v>473</v>
      </c>
      <c r="F814" s="1034" t="s">
        <v>16538</v>
      </c>
      <c r="G814" s="1034">
        <v>650</v>
      </c>
      <c r="H814" s="1034" t="s">
        <v>15728</v>
      </c>
      <c r="I814" s="1035">
        <v>5.5</v>
      </c>
      <c r="J814" s="1038"/>
      <c r="K814" s="1036"/>
      <c r="L814" s="1037" t="s">
        <v>16274</v>
      </c>
      <c r="M814" s="1039"/>
      <c r="N814" s="1038"/>
      <c r="O814" s="1036"/>
      <c r="P814" s="1037" t="s">
        <v>16274</v>
      </c>
      <c r="Q814" s="1039"/>
      <c r="R814" s="1038"/>
      <c r="S814" s="1036"/>
      <c r="T814" s="1037" t="s">
        <v>16261</v>
      </c>
      <c r="U814" s="1039"/>
      <c r="V814" s="1038">
        <v>30</v>
      </c>
      <c r="W814" s="1036">
        <v>0</v>
      </c>
      <c r="X814" s="1037">
        <v>6500</v>
      </c>
      <c r="Y814" s="1039">
        <v>4350</v>
      </c>
      <c r="Z814" s="1040">
        <v>5.4135338345864659</v>
      </c>
      <c r="AA814" s="1040" t="s">
        <v>660</v>
      </c>
      <c r="AB814" s="1199" t="s">
        <v>420</v>
      </c>
      <c r="AC814" s="1040" t="s">
        <v>420</v>
      </c>
      <c r="AD814" s="1040" t="s">
        <v>420</v>
      </c>
      <c r="AE814" s="1040" t="s">
        <v>420</v>
      </c>
      <c r="AF814" s="1041" t="s">
        <v>236</v>
      </c>
      <c r="AG814" s="1041">
        <v>1</v>
      </c>
      <c r="AH814" s="1042" t="s">
        <v>16275</v>
      </c>
      <c r="AI814" s="1060" t="s">
        <v>16275</v>
      </c>
      <c r="AJ814" s="1203" t="s">
        <v>16289</v>
      </c>
      <c r="AK814" s="1200" t="s">
        <v>668</v>
      </c>
      <c r="AL814" s="1060">
        <v>55</v>
      </c>
      <c r="AM814" s="1404">
        <v>46037</v>
      </c>
      <c r="AN814" s="1404">
        <v>46038</v>
      </c>
      <c r="AO814" s="1404">
        <v>46039</v>
      </c>
      <c r="AP814" s="1404"/>
      <c r="AQ814" s="1404"/>
      <c r="AR814" s="1044"/>
      <c r="AS814" s="1034" t="s">
        <v>16629</v>
      </c>
      <c r="AT814" s="1034" t="s">
        <v>16628</v>
      </c>
      <c r="AU814" s="1034" t="s">
        <v>16630</v>
      </c>
      <c r="AV814" s="1034" t="s">
        <v>420</v>
      </c>
    </row>
    <row r="815" spans="1:48">
      <c r="A815" s="1030">
        <v>46042</v>
      </c>
      <c r="B815" s="1031" t="s">
        <v>238</v>
      </c>
      <c r="C815" s="1031" t="s">
        <v>16659</v>
      </c>
      <c r="D815" s="1032"/>
      <c r="E815" s="1033" t="s">
        <v>779</v>
      </c>
      <c r="F815" s="1034" t="s">
        <v>16592</v>
      </c>
      <c r="G815" s="1034">
        <v>600</v>
      </c>
      <c r="H815" s="1034" t="s">
        <v>814</v>
      </c>
      <c r="I815" s="1035">
        <v>4</v>
      </c>
      <c r="J815" s="1038"/>
      <c r="K815" s="1036"/>
      <c r="L815" s="1037" t="s">
        <v>127</v>
      </c>
      <c r="M815" s="1039"/>
      <c r="N815" s="1038"/>
      <c r="O815" s="1036"/>
      <c r="P815" s="1037" t="s">
        <v>127</v>
      </c>
      <c r="Q815" s="1039"/>
      <c r="R815" s="1038"/>
      <c r="S815" s="1036"/>
      <c r="T815" s="1037" t="s">
        <v>16112</v>
      </c>
      <c r="U815" s="1039"/>
      <c r="V815" s="1038"/>
      <c r="W815" s="1036"/>
      <c r="X815" s="1037" t="s">
        <v>16270</v>
      </c>
      <c r="Y815" s="1039"/>
      <c r="Z815" s="1040">
        <v>3.538083538083538</v>
      </c>
      <c r="AA815" s="1040" t="s">
        <v>127</v>
      </c>
      <c r="AB815" s="1199" t="s">
        <v>420</v>
      </c>
      <c r="AC815" s="1040" t="s">
        <v>420</v>
      </c>
      <c r="AD815" s="1040" t="s">
        <v>420</v>
      </c>
      <c r="AE815" s="1040" t="s">
        <v>420</v>
      </c>
      <c r="AF815" s="1041" t="s">
        <v>236</v>
      </c>
      <c r="AG815" s="1041">
        <v>2</v>
      </c>
      <c r="AH815" s="1042" t="s">
        <v>16320</v>
      </c>
      <c r="AI815" s="1060" t="s">
        <v>16320</v>
      </c>
      <c r="AJ815" s="1060" t="s">
        <v>16298</v>
      </c>
      <c r="AK815" s="1200" t="s">
        <v>668</v>
      </c>
      <c r="AL815" s="1060">
        <v>52</v>
      </c>
      <c r="AM815" s="1404">
        <v>45992</v>
      </c>
      <c r="AN815" s="1404">
        <v>45993</v>
      </c>
      <c r="AO815" s="1404"/>
      <c r="AP815" s="1404"/>
      <c r="AQ815" s="1404"/>
      <c r="AR815" s="1044"/>
      <c r="AS815" s="1034" t="s">
        <v>16629</v>
      </c>
      <c r="AT815" s="1034" t="s">
        <v>16626</v>
      </c>
      <c r="AU815" s="1034" t="s">
        <v>16627</v>
      </c>
      <c r="AV815" s="1034" t="s">
        <v>420</v>
      </c>
    </row>
    <row r="816" spans="1:48">
      <c r="A816" s="1030">
        <v>46042</v>
      </c>
      <c r="B816" s="1031" t="s">
        <v>238</v>
      </c>
      <c r="C816" s="1031" t="s">
        <v>16600</v>
      </c>
      <c r="D816" s="1032" t="s">
        <v>16291</v>
      </c>
      <c r="E816" s="1033" t="s">
        <v>473</v>
      </c>
      <c r="F816" s="1034" t="s">
        <v>16601</v>
      </c>
      <c r="G816" s="1034">
        <v>680</v>
      </c>
      <c r="H816" s="1034" t="s">
        <v>16568</v>
      </c>
      <c r="I816" s="1035">
        <v>5.5</v>
      </c>
      <c r="J816" s="1038"/>
      <c r="K816" s="1036"/>
      <c r="L816" s="1037" t="s">
        <v>656</v>
      </c>
      <c r="M816" s="1039"/>
      <c r="N816" s="1038"/>
      <c r="O816" s="1036"/>
      <c r="P816" s="1037"/>
      <c r="Q816" s="1039" t="s">
        <v>16261</v>
      </c>
      <c r="R816" s="1038"/>
      <c r="S816" s="1036"/>
      <c r="T816" s="1037" t="s">
        <v>86</v>
      </c>
      <c r="U816" s="1039" t="s">
        <v>16261</v>
      </c>
      <c r="V816" s="1038">
        <v>10</v>
      </c>
      <c r="W816" s="1036">
        <v>0</v>
      </c>
      <c r="X816" s="1037">
        <v>8890</v>
      </c>
      <c r="Y816" s="1039"/>
      <c r="Z816" s="1040">
        <v>5.6692913385826769</v>
      </c>
      <c r="AA816" s="1040" t="s">
        <v>656</v>
      </c>
      <c r="AB816" s="1199" t="s">
        <v>420</v>
      </c>
      <c r="AC816" s="1040" t="s">
        <v>420</v>
      </c>
      <c r="AD816" s="1040" t="s">
        <v>420</v>
      </c>
      <c r="AE816" s="1040" t="s">
        <v>420</v>
      </c>
      <c r="AF816" s="1041" t="s">
        <v>236</v>
      </c>
      <c r="AG816" s="1041">
        <v>2</v>
      </c>
      <c r="AH816" s="1042" t="s">
        <v>16320</v>
      </c>
      <c r="AI816" s="1060" t="s">
        <v>16320</v>
      </c>
      <c r="AJ816" s="1060" t="s">
        <v>16298</v>
      </c>
      <c r="AK816" s="1200" t="s">
        <v>668</v>
      </c>
      <c r="AL816" s="1060"/>
      <c r="AM816" s="1404"/>
      <c r="AN816" s="1404"/>
      <c r="AO816" s="1404"/>
      <c r="AP816" s="1404"/>
      <c r="AQ816" s="1404"/>
      <c r="AR816" s="1044"/>
      <c r="AS816" s="1034" t="s">
        <v>16629</v>
      </c>
      <c r="AT816" s="1034" t="s">
        <v>16626</v>
      </c>
      <c r="AU816" s="1034" t="s">
        <v>16630</v>
      </c>
      <c r="AV816" s="1034" t="s">
        <v>420</v>
      </c>
    </row>
    <row r="817" spans="1:48">
      <c r="A817" s="1030">
        <v>46042</v>
      </c>
      <c r="B817" s="1031" t="s">
        <v>239</v>
      </c>
      <c r="C817" s="1031" t="s">
        <v>16652</v>
      </c>
      <c r="D817" s="1032"/>
      <c r="E817" s="1033" t="s">
        <v>779</v>
      </c>
      <c r="F817" s="1034" t="s">
        <v>16592</v>
      </c>
      <c r="G817" s="1034">
        <v>600</v>
      </c>
      <c r="H817" s="1034" t="s">
        <v>735</v>
      </c>
      <c r="I817" s="1035">
        <v>4</v>
      </c>
      <c r="J817" s="1038">
        <v>27</v>
      </c>
      <c r="K817" s="1036">
        <v>7</v>
      </c>
      <c r="L817" s="1037">
        <v>9170</v>
      </c>
      <c r="M817" s="1039">
        <v>9810</v>
      </c>
      <c r="N817" s="1038">
        <v>19</v>
      </c>
      <c r="O817" s="1036">
        <v>6</v>
      </c>
      <c r="P817" s="1037">
        <v>9170</v>
      </c>
      <c r="Q817" s="1039">
        <v>9810</v>
      </c>
      <c r="R817" s="1038">
        <v>0</v>
      </c>
      <c r="S817" s="1036">
        <v>0</v>
      </c>
      <c r="T817" s="1037">
        <v>8610</v>
      </c>
      <c r="U817" s="1039">
        <v>9350</v>
      </c>
      <c r="V817" s="1038">
        <v>31</v>
      </c>
      <c r="W817" s="1036">
        <v>10</v>
      </c>
      <c r="X817" s="1037">
        <v>9170</v>
      </c>
      <c r="Y817" s="1039">
        <v>9720</v>
      </c>
      <c r="Z817" s="1040">
        <v>3.538083538083538</v>
      </c>
      <c r="AA817" s="1040">
        <v>25.666666666666668</v>
      </c>
      <c r="AB817" s="1199">
        <v>0.96874666132478637</v>
      </c>
      <c r="AC817" s="1040">
        <v>93.512500000000003</v>
      </c>
      <c r="AD817" s="1040">
        <v>3.2083333333333335</v>
      </c>
      <c r="AE817" s="1040">
        <v>2.25</v>
      </c>
      <c r="AF817" s="1041" t="s">
        <v>236</v>
      </c>
      <c r="AG817" s="1041">
        <v>1</v>
      </c>
      <c r="AH817" s="1042" t="s">
        <v>16275</v>
      </c>
      <c r="AI817" s="1060" t="s">
        <v>16275</v>
      </c>
      <c r="AJ817" s="1203" t="s">
        <v>16289</v>
      </c>
      <c r="AK817" s="1200" t="s">
        <v>15435</v>
      </c>
      <c r="AL817" s="1060">
        <v>52</v>
      </c>
      <c r="AM817" s="1404">
        <v>45994</v>
      </c>
      <c r="AN817" s="1404">
        <v>45995</v>
      </c>
      <c r="AO817" s="1404">
        <v>45996</v>
      </c>
      <c r="AP817" s="1404">
        <v>45997</v>
      </c>
      <c r="AQ817" s="1404">
        <v>46002</v>
      </c>
      <c r="AR817" s="1044"/>
      <c r="AS817" s="1034" t="s">
        <v>16629</v>
      </c>
      <c r="AT817" s="1034" t="s">
        <v>16628</v>
      </c>
      <c r="AU817" s="1034" t="s">
        <v>16627</v>
      </c>
      <c r="AV817" s="1034">
        <v>2.9086128000000002</v>
      </c>
    </row>
    <row r="818" spans="1:48">
      <c r="A818" s="1030">
        <v>46042</v>
      </c>
      <c r="B818" s="1031" t="s">
        <v>389</v>
      </c>
      <c r="C818" s="1031" t="s">
        <v>16604</v>
      </c>
      <c r="D818" s="1032"/>
      <c r="E818" s="1033" t="s">
        <v>737</v>
      </c>
      <c r="F818" s="1034" t="s">
        <v>16598</v>
      </c>
      <c r="G818" s="1034">
        <v>700</v>
      </c>
      <c r="H818" s="1034" t="s">
        <v>16139</v>
      </c>
      <c r="I818" s="1035">
        <v>5.5</v>
      </c>
      <c r="J818" s="1038">
        <v>12</v>
      </c>
      <c r="K818" s="1036">
        <v>0</v>
      </c>
      <c r="L818" s="1037">
        <v>9630</v>
      </c>
      <c r="M818" s="1039"/>
      <c r="N818" s="1038">
        <v>3</v>
      </c>
      <c r="O818" s="1036">
        <v>0</v>
      </c>
      <c r="P818" s="1037">
        <v>9630</v>
      </c>
      <c r="Q818" s="1039"/>
      <c r="R818" s="1038">
        <v>14</v>
      </c>
      <c r="S818" s="1036">
        <v>0</v>
      </c>
      <c r="T818" s="1037">
        <v>9630</v>
      </c>
      <c r="U818" s="1039"/>
      <c r="V818" s="1038">
        <v>18</v>
      </c>
      <c r="W818" s="1036">
        <v>0</v>
      </c>
      <c r="X818" s="1037">
        <v>9630</v>
      </c>
      <c r="Y818" s="1039"/>
      <c r="Z818" s="1040">
        <v>5.8299595141700404</v>
      </c>
      <c r="AA818" s="1040">
        <v>31.333333333333332</v>
      </c>
      <c r="AB818" s="1199">
        <v>1</v>
      </c>
      <c r="AC818" s="1040">
        <v>96.3</v>
      </c>
      <c r="AD818" s="1040">
        <v>3.9166666666666665</v>
      </c>
      <c r="AE818" s="1040">
        <v>3.9166666666666665</v>
      </c>
      <c r="AF818" s="1041" t="s">
        <v>236</v>
      </c>
      <c r="AG818" s="1041">
        <v>2</v>
      </c>
      <c r="AH818" s="1042" t="s">
        <v>16320</v>
      </c>
      <c r="AI818" s="1060" t="s">
        <v>16320</v>
      </c>
      <c r="AJ818" s="1203" t="s">
        <v>16289</v>
      </c>
      <c r="AK818" s="1200" t="s">
        <v>15435</v>
      </c>
      <c r="AL818" s="1060">
        <v>51</v>
      </c>
      <c r="AM818" s="1404">
        <v>46030</v>
      </c>
      <c r="AN818" s="1404">
        <v>46031</v>
      </c>
      <c r="AO818" s="1404"/>
      <c r="AP818" s="1404"/>
      <c r="AQ818" s="1404"/>
      <c r="AR818" s="1044"/>
      <c r="AS818" s="1034" t="s">
        <v>16629</v>
      </c>
      <c r="AT818" s="1034" t="s">
        <v>16626</v>
      </c>
      <c r="AU818" s="1034" t="s">
        <v>16630</v>
      </c>
      <c r="AV818" s="1034">
        <v>3.4945344</v>
      </c>
    </row>
    <row r="819" spans="1:48">
      <c r="A819" s="1030">
        <v>46042</v>
      </c>
      <c r="B819" s="1031" t="s">
        <v>389</v>
      </c>
      <c r="C819" s="1031" t="s">
        <v>16533</v>
      </c>
      <c r="D819" s="1032"/>
      <c r="E819" s="1033" t="s">
        <v>473</v>
      </c>
      <c r="F819" s="1034" t="s">
        <v>16146</v>
      </c>
      <c r="G819" s="1034">
        <v>700</v>
      </c>
      <c r="H819" s="1034" t="s">
        <v>833</v>
      </c>
      <c r="I819" s="1035">
        <v>5.5</v>
      </c>
      <c r="J819" s="1038">
        <v>25</v>
      </c>
      <c r="K819" s="1036">
        <v>0</v>
      </c>
      <c r="L819" s="1037"/>
      <c r="M819" s="1039">
        <v>9910</v>
      </c>
      <c r="N819" s="1038">
        <v>6</v>
      </c>
      <c r="O819" s="1036">
        <v>0</v>
      </c>
      <c r="P819" s="1037"/>
      <c r="Q819" s="1039">
        <v>9910</v>
      </c>
      <c r="R819" s="1038">
        <v>9</v>
      </c>
      <c r="S819" s="1036">
        <v>0</v>
      </c>
      <c r="T819" s="1037"/>
      <c r="U819" s="1039">
        <v>9630</v>
      </c>
      <c r="V819" s="1038">
        <v>42</v>
      </c>
      <c r="W819" s="1036">
        <v>0</v>
      </c>
      <c r="X819" s="1037">
        <v>9910</v>
      </c>
      <c r="Y819" s="1039"/>
      <c r="Z819" s="1040">
        <v>5.9016393442622954</v>
      </c>
      <c r="AA819" s="1040">
        <v>54.666666666666664</v>
      </c>
      <c r="AB819" s="1199">
        <v>1</v>
      </c>
      <c r="AC819" s="1040">
        <v>98.4</v>
      </c>
      <c r="AD819" s="1040">
        <v>6.833333333333333</v>
      </c>
      <c r="AE819" s="1040">
        <v>6.833333333333333</v>
      </c>
      <c r="AF819" s="1041" t="s">
        <v>236</v>
      </c>
      <c r="AG819" s="1041">
        <v>2</v>
      </c>
      <c r="AH819" s="1042" t="s">
        <v>16320</v>
      </c>
      <c r="AI819" s="1060" t="s">
        <v>16320</v>
      </c>
      <c r="AJ819" s="1203" t="s">
        <v>16289</v>
      </c>
      <c r="AK819" s="1200" t="s">
        <v>15435</v>
      </c>
      <c r="AL819" s="1060">
        <v>53</v>
      </c>
      <c r="AM819" s="1404">
        <v>46034</v>
      </c>
      <c r="AN819" s="1404">
        <v>46035</v>
      </c>
      <c r="AO819" s="1404">
        <v>46037</v>
      </c>
      <c r="AP819" s="1404"/>
      <c r="AQ819" s="1404"/>
      <c r="AR819" s="1044"/>
      <c r="AS819" s="1034" t="s">
        <v>16629</v>
      </c>
      <c r="AT819" s="1034" t="s">
        <v>16626</v>
      </c>
      <c r="AU819" s="1034" t="s">
        <v>16630</v>
      </c>
      <c r="AV819" s="1034">
        <v>3.5707391999999998</v>
      </c>
    </row>
    <row r="820" spans="1:48">
      <c r="A820" s="1030">
        <v>46042</v>
      </c>
      <c r="B820" s="1031" t="s">
        <v>418</v>
      </c>
      <c r="C820" s="1031" t="s">
        <v>16600</v>
      </c>
      <c r="D820" s="1032" t="s">
        <v>646</v>
      </c>
      <c r="E820" s="1033" t="s">
        <v>473</v>
      </c>
      <c r="F820" s="1034" t="s">
        <v>16601</v>
      </c>
      <c r="G820" s="1034">
        <v>680</v>
      </c>
      <c r="H820" s="1034" t="s">
        <v>16568</v>
      </c>
      <c r="I820" s="1035">
        <v>5.5</v>
      </c>
      <c r="J820" s="1038">
        <v>19</v>
      </c>
      <c r="K820" s="1036">
        <v>0</v>
      </c>
      <c r="L820" s="1037" t="s">
        <v>16265</v>
      </c>
      <c r="M820" s="1039">
        <v>9440</v>
      </c>
      <c r="N820" s="1038">
        <v>6</v>
      </c>
      <c r="O820" s="1036">
        <v>0</v>
      </c>
      <c r="P820" s="1037" t="s">
        <v>16265</v>
      </c>
      <c r="Q820" s="1039">
        <v>9440</v>
      </c>
      <c r="R820" s="1038">
        <v>0</v>
      </c>
      <c r="S820" s="1036">
        <v>0</v>
      </c>
      <c r="T820" s="1037" t="s">
        <v>16261</v>
      </c>
      <c r="U820" s="1039">
        <v>9350</v>
      </c>
      <c r="V820" s="1038">
        <v>40</v>
      </c>
      <c r="W820" s="1036">
        <v>0</v>
      </c>
      <c r="X820" s="1037">
        <v>9910</v>
      </c>
      <c r="Y820" s="1039">
        <v>9350</v>
      </c>
      <c r="Z820" s="1040">
        <v>5.6692913385826769</v>
      </c>
      <c r="AA820" s="1040" t="s">
        <v>656</v>
      </c>
      <c r="AB820" s="1199">
        <v>1</v>
      </c>
      <c r="AC820" s="1040" t="s">
        <v>420</v>
      </c>
      <c r="AD820" s="1040" t="s">
        <v>420</v>
      </c>
      <c r="AE820" s="1040" t="s">
        <v>420</v>
      </c>
      <c r="AF820" s="1041" t="s">
        <v>236</v>
      </c>
      <c r="AG820" s="1041">
        <v>1</v>
      </c>
      <c r="AH820" s="1042" t="s">
        <v>16320</v>
      </c>
      <c r="AI820" s="1060" t="s">
        <v>16320</v>
      </c>
      <c r="AJ820" s="1060" t="s">
        <v>16298</v>
      </c>
      <c r="AK820" s="1200" t="s">
        <v>15435</v>
      </c>
      <c r="AL820" s="1060">
        <v>56</v>
      </c>
      <c r="AM820" s="1404">
        <v>46032</v>
      </c>
      <c r="AN820" s="1404">
        <v>46033</v>
      </c>
      <c r="AO820" s="1404"/>
      <c r="AP820" s="1404"/>
      <c r="AQ820" s="1404"/>
      <c r="AR820" s="1044"/>
      <c r="AS820" s="1034" t="s">
        <v>16629</v>
      </c>
      <c r="AT820" s="1034" t="s">
        <v>16628</v>
      </c>
      <c r="AU820" s="1034" t="s">
        <v>16630</v>
      </c>
      <c r="AV820" s="1034" t="s">
        <v>420</v>
      </c>
    </row>
    <row r="821" spans="1:48">
      <c r="A821" s="1030">
        <v>46042</v>
      </c>
      <c r="B821" s="1031" t="s">
        <v>240</v>
      </c>
      <c r="C821" s="1031" t="s">
        <v>645</v>
      </c>
      <c r="D821" s="1032"/>
      <c r="E821" s="1033" t="s">
        <v>420</v>
      </c>
      <c r="F821" s="1034" t="s">
        <v>420</v>
      </c>
      <c r="G821" s="1034" t="s">
        <v>420</v>
      </c>
      <c r="H821" s="1034" t="s">
        <v>420</v>
      </c>
      <c r="I821" s="1035" t="s">
        <v>420</v>
      </c>
      <c r="J821" s="1038"/>
      <c r="K821" s="1036"/>
      <c r="L821" s="1037" t="s">
        <v>16270</v>
      </c>
      <c r="M821" s="1039"/>
      <c r="N821" s="1038"/>
      <c r="O821" s="1036"/>
      <c r="P821" s="1037" t="s">
        <v>16270</v>
      </c>
      <c r="Q821" s="1039"/>
      <c r="R821" s="1038"/>
      <c r="S821" s="1036"/>
      <c r="T821" s="1037" t="s">
        <v>16270</v>
      </c>
      <c r="U821" s="1039"/>
      <c r="V821" s="1038"/>
      <c r="W821" s="1036"/>
      <c r="X821" s="1037" t="s">
        <v>16270</v>
      </c>
      <c r="Y821" s="1039"/>
      <c r="Z821" s="1240" t="s">
        <v>420</v>
      </c>
      <c r="AA821" s="1240" t="s">
        <v>420</v>
      </c>
      <c r="AB821" s="1241" t="s">
        <v>420</v>
      </c>
      <c r="AC821" s="1240"/>
      <c r="AD821" s="1240" t="s">
        <v>420</v>
      </c>
      <c r="AE821" s="1240" t="s">
        <v>420</v>
      </c>
      <c r="AF821" s="1242" t="s">
        <v>241</v>
      </c>
      <c r="AG821" s="1242">
        <v>12</v>
      </c>
      <c r="AH821" s="1042" t="s">
        <v>16288</v>
      </c>
      <c r="AI821" s="1060" t="s">
        <v>16288</v>
      </c>
      <c r="AJ821" s="1043" t="s">
        <v>16271</v>
      </c>
      <c r="AK821" s="1200" t="s">
        <v>648</v>
      </c>
      <c r="AL821" s="1060"/>
      <c r="AM821" s="1404"/>
      <c r="AN821" s="1404"/>
      <c r="AO821" s="1404"/>
      <c r="AP821" s="1404"/>
      <c r="AQ821" s="1404"/>
      <c r="AR821" s="1044"/>
      <c r="AS821" s="1034" t="s">
        <v>16625</v>
      </c>
      <c r="AT821" s="1034" t="s">
        <v>16636</v>
      </c>
      <c r="AU821" s="1034" t="s">
        <v>420</v>
      </c>
      <c r="AV821" s="1034" t="s">
        <v>420</v>
      </c>
    </row>
    <row r="822" spans="1:48">
      <c r="A822" s="1030">
        <v>46042</v>
      </c>
      <c r="B822" s="1031" t="s">
        <v>16640</v>
      </c>
      <c r="C822" s="1031" t="s">
        <v>386</v>
      </c>
      <c r="D822" s="1032"/>
      <c r="E822" s="1033" t="s">
        <v>420</v>
      </c>
      <c r="F822" s="1034" t="s">
        <v>420</v>
      </c>
      <c r="G822" s="1034" t="s">
        <v>420</v>
      </c>
      <c r="H822" s="1034" t="s">
        <v>420</v>
      </c>
      <c r="I822" s="1035" t="s">
        <v>420</v>
      </c>
      <c r="J822" s="1038"/>
      <c r="K822" s="1036"/>
      <c r="L822" s="1037" t="s">
        <v>386</v>
      </c>
      <c r="M822" s="1039"/>
      <c r="N822" s="1038"/>
      <c r="O822" s="1036"/>
      <c r="P822" s="1037" t="s">
        <v>386</v>
      </c>
      <c r="Q822" s="1039"/>
      <c r="R822" s="1038"/>
      <c r="S822" s="1036"/>
      <c r="T822" s="1037" t="s">
        <v>386</v>
      </c>
      <c r="U822" s="1039"/>
      <c r="V822" s="1038"/>
      <c r="W822" s="1036"/>
      <c r="X822" s="1037" t="s">
        <v>386</v>
      </c>
      <c r="Y822" s="1039"/>
      <c r="Z822" s="1240" t="s">
        <v>420</v>
      </c>
      <c r="AA822" s="1240" t="s">
        <v>420</v>
      </c>
      <c r="AB822" s="1241" t="s">
        <v>420</v>
      </c>
      <c r="AC822" s="1240"/>
      <c r="AD822" s="1240" t="s">
        <v>420</v>
      </c>
      <c r="AE822" s="1240" t="s">
        <v>420</v>
      </c>
      <c r="AF822" s="1242" t="s">
        <v>241</v>
      </c>
      <c r="AG822" s="1242">
        <v>5</v>
      </c>
      <c r="AH822" s="1042" t="s">
        <v>16288</v>
      </c>
      <c r="AI822" s="1060" t="s">
        <v>16288</v>
      </c>
      <c r="AJ822" s="1043" t="s">
        <v>16271</v>
      </c>
      <c r="AK822" s="1200" t="s">
        <v>648</v>
      </c>
      <c r="AL822" s="1060"/>
      <c r="AM822" s="1404"/>
      <c r="AN822" s="1404"/>
      <c r="AO822" s="1404"/>
      <c r="AP822" s="1404"/>
      <c r="AQ822" s="1404"/>
      <c r="AR822" s="1044"/>
      <c r="AS822" s="1034" t="s">
        <v>16625</v>
      </c>
      <c r="AT822" s="1034" t="s">
        <v>16635</v>
      </c>
      <c r="AU822" s="1034" t="s">
        <v>420</v>
      </c>
      <c r="AV822" s="1034" t="s">
        <v>420</v>
      </c>
    </row>
    <row r="823" spans="1:48">
      <c r="A823" s="1030">
        <v>46042</v>
      </c>
      <c r="B823" s="1031" t="s">
        <v>464</v>
      </c>
      <c r="C823" s="1045" t="s">
        <v>645</v>
      </c>
      <c r="D823" s="1032"/>
      <c r="E823" s="1033" t="s">
        <v>420</v>
      </c>
      <c r="F823" s="1034" t="s">
        <v>420</v>
      </c>
      <c r="G823" s="1034" t="s">
        <v>420</v>
      </c>
      <c r="H823" s="1034" t="s">
        <v>420</v>
      </c>
      <c r="I823" s="1035" t="s">
        <v>420</v>
      </c>
      <c r="J823" s="1038"/>
      <c r="K823" s="1036"/>
      <c r="L823" s="1037" t="s">
        <v>645</v>
      </c>
      <c r="M823" s="1039"/>
      <c r="N823" s="1038"/>
      <c r="O823" s="1036"/>
      <c r="P823" s="1037" t="s">
        <v>645</v>
      </c>
      <c r="Q823" s="1039"/>
      <c r="R823" s="1038"/>
      <c r="S823" s="1036"/>
      <c r="T823" s="1037" t="s">
        <v>645</v>
      </c>
      <c r="U823" s="1039"/>
      <c r="V823" s="1038"/>
      <c r="W823" s="1036"/>
      <c r="X823" s="1037" t="s">
        <v>645</v>
      </c>
      <c r="Y823" s="1039"/>
      <c r="Z823" s="1040" t="s">
        <v>420</v>
      </c>
      <c r="AA823" s="1040" t="s">
        <v>645</v>
      </c>
      <c r="AB823" s="1199" t="s">
        <v>420</v>
      </c>
      <c r="AC823" s="1040" t="s">
        <v>420</v>
      </c>
      <c r="AD823" s="1040" t="s">
        <v>420</v>
      </c>
      <c r="AE823" s="1040" t="s">
        <v>420</v>
      </c>
      <c r="AF823" s="1041" t="s">
        <v>243</v>
      </c>
      <c r="AG823" s="1041">
        <v>1</v>
      </c>
      <c r="AH823" s="1042" t="s">
        <v>16278</v>
      </c>
      <c r="AI823" s="1060" t="s">
        <v>16278</v>
      </c>
      <c r="AJ823" s="1060" t="s">
        <v>654</v>
      </c>
      <c r="AK823" s="1200" t="s">
        <v>16278</v>
      </c>
      <c r="AL823" s="1060"/>
      <c r="AM823" s="1404"/>
      <c r="AN823" s="1404"/>
      <c r="AO823" s="1404"/>
      <c r="AP823" s="1404"/>
      <c r="AQ823" s="1404"/>
      <c r="AR823" s="1044"/>
      <c r="AS823" s="1034" t="s">
        <v>16625</v>
      </c>
      <c r="AT823" s="1034" t="s">
        <v>16628</v>
      </c>
      <c r="AU823" s="1034" t="s">
        <v>420</v>
      </c>
      <c r="AV823" s="1034" t="s">
        <v>420</v>
      </c>
    </row>
    <row r="824" spans="1:48">
      <c r="A824" s="1030">
        <v>46042</v>
      </c>
      <c r="B824" s="1031" t="s">
        <v>16279</v>
      </c>
      <c r="C824" s="1045" t="s">
        <v>645</v>
      </c>
      <c r="D824" s="1032"/>
      <c r="E824" s="1033" t="s">
        <v>420</v>
      </c>
      <c r="F824" s="1034" t="s">
        <v>420</v>
      </c>
      <c r="G824" s="1034" t="s">
        <v>420</v>
      </c>
      <c r="H824" s="1034" t="s">
        <v>420</v>
      </c>
      <c r="I824" s="1035" t="s">
        <v>420</v>
      </c>
      <c r="J824" s="1038"/>
      <c r="K824" s="1036"/>
      <c r="L824" s="1037" t="s">
        <v>645</v>
      </c>
      <c r="M824" s="1039"/>
      <c r="N824" s="1038"/>
      <c r="O824" s="1036"/>
      <c r="P824" s="1037" t="s">
        <v>645</v>
      </c>
      <c r="Q824" s="1039"/>
      <c r="R824" s="1038"/>
      <c r="S824" s="1036"/>
      <c r="T824" s="1037" t="s">
        <v>645</v>
      </c>
      <c r="U824" s="1039"/>
      <c r="V824" s="1038"/>
      <c r="W824" s="1036"/>
      <c r="X824" s="1037" t="s">
        <v>645</v>
      </c>
      <c r="Y824" s="1039"/>
      <c r="Z824" s="1040" t="s">
        <v>420</v>
      </c>
      <c r="AA824" s="1040" t="s">
        <v>645</v>
      </c>
      <c r="AB824" s="1199" t="s">
        <v>420</v>
      </c>
      <c r="AC824" s="1040" t="s">
        <v>420</v>
      </c>
      <c r="AD824" s="1040" t="s">
        <v>420</v>
      </c>
      <c r="AE824" s="1040" t="s">
        <v>420</v>
      </c>
      <c r="AF824" s="1041" t="s">
        <v>243</v>
      </c>
      <c r="AG824" s="1041">
        <v>1</v>
      </c>
      <c r="AH824" s="1042" t="s">
        <v>654</v>
      </c>
      <c r="AI824" s="1060" t="s">
        <v>654</v>
      </c>
      <c r="AJ824" s="1043" t="s">
        <v>654</v>
      </c>
      <c r="AK824" s="1200" t="s">
        <v>654</v>
      </c>
      <c r="AL824" s="1060"/>
      <c r="AM824" s="1404"/>
      <c r="AN824" s="1404"/>
      <c r="AO824" s="1404"/>
      <c r="AP824" s="1404"/>
      <c r="AQ824" s="1404"/>
      <c r="AR824" s="1044"/>
      <c r="AS824" s="1034" t="s">
        <v>16625</v>
      </c>
      <c r="AT824" s="1034" t="s">
        <v>16628</v>
      </c>
      <c r="AU824" s="1034" t="s">
        <v>420</v>
      </c>
      <c r="AV824" s="1034" t="s">
        <v>420</v>
      </c>
    </row>
    <row r="825" spans="1:48">
      <c r="A825" s="1030">
        <v>46042</v>
      </c>
      <c r="B825" s="1031" t="s">
        <v>16280</v>
      </c>
      <c r="C825" s="1045" t="s">
        <v>645</v>
      </c>
      <c r="D825" s="1032"/>
      <c r="E825" s="1033" t="s">
        <v>420</v>
      </c>
      <c r="F825" s="1034" t="s">
        <v>420</v>
      </c>
      <c r="G825" s="1034" t="s">
        <v>420</v>
      </c>
      <c r="H825" s="1034" t="s">
        <v>420</v>
      </c>
      <c r="I825" s="1035" t="s">
        <v>420</v>
      </c>
      <c r="J825" s="1038"/>
      <c r="K825" s="1036"/>
      <c r="L825" s="1037" t="s">
        <v>645</v>
      </c>
      <c r="M825" s="1039"/>
      <c r="N825" s="1038"/>
      <c r="O825" s="1036"/>
      <c r="P825" s="1037" t="s">
        <v>645</v>
      </c>
      <c r="Q825" s="1039"/>
      <c r="R825" s="1038"/>
      <c r="S825" s="1036"/>
      <c r="T825" s="1037" t="s">
        <v>645</v>
      </c>
      <c r="U825" s="1039"/>
      <c r="V825" s="1038"/>
      <c r="W825" s="1036"/>
      <c r="X825" s="1037" t="s">
        <v>645</v>
      </c>
      <c r="Y825" s="1039"/>
      <c r="Z825" s="1040" t="s">
        <v>420</v>
      </c>
      <c r="AA825" s="1040" t="s">
        <v>645</v>
      </c>
      <c r="AB825" s="1199" t="s">
        <v>420</v>
      </c>
      <c r="AC825" s="1040" t="s">
        <v>420</v>
      </c>
      <c r="AD825" s="1040" t="s">
        <v>420</v>
      </c>
      <c r="AE825" s="1040" t="s">
        <v>420</v>
      </c>
      <c r="AF825" s="1041" t="s">
        <v>243</v>
      </c>
      <c r="AG825" s="1041">
        <v>1</v>
      </c>
      <c r="AH825" s="1042" t="s">
        <v>654</v>
      </c>
      <c r="AI825" s="1060" t="s">
        <v>654</v>
      </c>
      <c r="AJ825" s="1043" t="s">
        <v>654</v>
      </c>
      <c r="AK825" s="1200" t="s">
        <v>654</v>
      </c>
      <c r="AL825" s="1060"/>
      <c r="AM825" s="1404"/>
      <c r="AN825" s="1404"/>
      <c r="AO825" s="1404"/>
      <c r="AP825" s="1404"/>
      <c r="AQ825" s="1404"/>
      <c r="AR825" s="1044"/>
      <c r="AS825" s="1034" t="s">
        <v>16625</v>
      </c>
      <c r="AT825" s="1034" t="s">
        <v>16628</v>
      </c>
      <c r="AU825" s="1034" t="s">
        <v>420</v>
      </c>
      <c r="AV825" s="1034" t="s">
        <v>420</v>
      </c>
    </row>
    <row r="826" spans="1:48">
      <c r="A826" s="1030">
        <v>46042</v>
      </c>
      <c r="B826" s="1031" t="s">
        <v>16281</v>
      </c>
      <c r="C826" s="1045" t="s">
        <v>645</v>
      </c>
      <c r="D826" s="1032"/>
      <c r="E826" s="1033" t="s">
        <v>420</v>
      </c>
      <c r="F826" s="1034" t="s">
        <v>420</v>
      </c>
      <c r="G826" s="1034" t="s">
        <v>420</v>
      </c>
      <c r="H826" s="1034" t="s">
        <v>420</v>
      </c>
      <c r="I826" s="1035" t="s">
        <v>420</v>
      </c>
      <c r="J826" s="1038"/>
      <c r="K826" s="1036"/>
      <c r="L826" s="1037" t="s">
        <v>645</v>
      </c>
      <c r="M826" s="1039"/>
      <c r="N826" s="1038"/>
      <c r="O826" s="1036"/>
      <c r="P826" s="1037" t="s">
        <v>645</v>
      </c>
      <c r="Q826" s="1039"/>
      <c r="R826" s="1038"/>
      <c r="S826" s="1036"/>
      <c r="T826" s="1037" t="s">
        <v>645</v>
      </c>
      <c r="U826" s="1039"/>
      <c r="V826" s="1038"/>
      <c r="W826" s="1036"/>
      <c r="X826" s="1037" t="s">
        <v>645</v>
      </c>
      <c r="Y826" s="1039"/>
      <c r="Z826" s="1040" t="s">
        <v>420</v>
      </c>
      <c r="AA826" s="1040" t="s">
        <v>645</v>
      </c>
      <c r="AB826" s="1199" t="s">
        <v>420</v>
      </c>
      <c r="AC826" s="1040" t="s">
        <v>420</v>
      </c>
      <c r="AD826" s="1040" t="s">
        <v>420</v>
      </c>
      <c r="AE826" s="1040" t="s">
        <v>420</v>
      </c>
      <c r="AF826" s="1041" t="s">
        <v>243</v>
      </c>
      <c r="AG826" s="1041">
        <v>1</v>
      </c>
      <c r="AH826" s="1042" t="s">
        <v>16278</v>
      </c>
      <c r="AI826" s="1415" t="s">
        <v>16278</v>
      </c>
      <c r="AJ826" s="1043" t="s">
        <v>654</v>
      </c>
      <c r="AK826" s="1200" t="s">
        <v>654</v>
      </c>
      <c r="AL826" s="1060"/>
      <c r="AM826" s="1404"/>
      <c r="AN826" s="1404"/>
      <c r="AO826" s="1404"/>
      <c r="AP826" s="1404"/>
      <c r="AQ826" s="1404"/>
      <c r="AR826" s="1044"/>
      <c r="AS826" s="1034" t="s">
        <v>16625</v>
      </c>
      <c r="AT826" s="1034" t="s">
        <v>16628</v>
      </c>
      <c r="AU826" s="1034" t="s">
        <v>420</v>
      </c>
      <c r="AV826" s="1034" t="s">
        <v>420</v>
      </c>
    </row>
    <row r="827" spans="1:48">
      <c r="A827" s="1030">
        <v>46042</v>
      </c>
      <c r="B827" s="1031" t="s">
        <v>16282</v>
      </c>
      <c r="C827" s="1045" t="s">
        <v>645</v>
      </c>
      <c r="D827" s="1032"/>
      <c r="E827" s="1033" t="s">
        <v>420</v>
      </c>
      <c r="F827" s="1034" t="s">
        <v>420</v>
      </c>
      <c r="G827" s="1034" t="s">
        <v>420</v>
      </c>
      <c r="H827" s="1034" t="s">
        <v>420</v>
      </c>
      <c r="I827" s="1035" t="s">
        <v>420</v>
      </c>
      <c r="J827" s="1038"/>
      <c r="K827" s="1036"/>
      <c r="L827" s="1037" t="s">
        <v>645</v>
      </c>
      <c r="M827" s="1039"/>
      <c r="N827" s="1038"/>
      <c r="O827" s="1036"/>
      <c r="P827" s="1037" t="s">
        <v>645</v>
      </c>
      <c r="Q827" s="1039"/>
      <c r="R827" s="1038"/>
      <c r="S827" s="1036"/>
      <c r="T827" s="1037" t="s">
        <v>645</v>
      </c>
      <c r="U827" s="1039"/>
      <c r="V827" s="1038"/>
      <c r="W827" s="1036"/>
      <c r="X827" s="1037" t="s">
        <v>645</v>
      </c>
      <c r="Y827" s="1039"/>
      <c r="Z827" s="1040" t="s">
        <v>420</v>
      </c>
      <c r="AA827" s="1040" t="s">
        <v>645</v>
      </c>
      <c r="AB827" s="1199" t="s">
        <v>420</v>
      </c>
      <c r="AC827" s="1040" t="s">
        <v>420</v>
      </c>
      <c r="AD827" s="1040" t="s">
        <v>420</v>
      </c>
      <c r="AE827" s="1040" t="s">
        <v>420</v>
      </c>
      <c r="AF827" s="1041" t="s">
        <v>243</v>
      </c>
      <c r="AG827" s="1041">
        <v>1</v>
      </c>
      <c r="AH827" s="1042" t="s">
        <v>654</v>
      </c>
      <c r="AI827" s="1060" t="s">
        <v>654</v>
      </c>
      <c r="AJ827" s="1043" t="s">
        <v>654</v>
      </c>
      <c r="AK827" s="1200" t="s">
        <v>654</v>
      </c>
      <c r="AL827" s="1060"/>
      <c r="AM827" s="1404"/>
      <c r="AN827" s="1404"/>
      <c r="AO827" s="1404"/>
      <c r="AP827" s="1404"/>
      <c r="AQ827" s="1404"/>
      <c r="AR827" s="1044"/>
      <c r="AS827" s="1034" t="s">
        <v>16625</v>
      </c>
      <c r="AT827" s="1034" t="s">
        <v>16628</v>
      </c>
      <c r="AU827" s="1034" t="s">
        <v>420</v>
      </c>
      <c r="AV827" s="1034" t="s">
        <v>420</v>
      </c>
    </row>
    <row r="828" spans="1:48">
      <c r="A828" s="1030">
        <v>46042</v>
      </c>
      <c r="B828" s="1031" t="s">
        <v>16283</v>
      </c>
      <c r="C828" s="1045" t="s">
        <v>645</v>
      </c>
      <c r="D828" s="1032"/>
      <c r="E828" s="1033" t="s">
        <v>420</v>
      </c>
      <c r="F828" s="1034" t="s">
        <v>420</v>
      </c>
      <c r="G828" s="1034" t="s">
        <v>420</v>
      </c>
      <c r="H828" s="1034" t="s">
        <v>420</v>
      </c>
      <c r="I828" s="1035" t="s">
        <v>420</v>
      </c>
      <c r="J828" s="1038"/>
      <c r="K828" s="1036"/>
      <c r="L828" s="1037" t="s">
        <v>645</v>
      </c>
      <c r="M828" s="1039"/>
      <c r="N828" s="1038"/>
      <c r="O828" s="1036"/>
      <c r="P828" s="1037" t="s">
        <v>645</v>
      </c>
      <c r="Q828" s="1039"/>
      <c r="R828" s="1038"/>
      <c r="S828" s="1036"/>
      <c r="T828" s="1037" t="s">
        <v>645</v>
      </c>
      <c r="U828" s="1039"/>
      <c r="V828" s="1038"/>
      <c r="W828" s="1036"/>
      <c r="X828" s="1037" t="s">
        <v>645</v>
      </c>
      <c r="Y828" s="1039"/>
      <c r="Z828" s="1040" t="s">
        <v>420</v>
      </c>
      <c r="AA828" s="1040" t="s">
        <v>645</v>
      </c>
      <c r="AB828" s="1199" t="s">
        <v>420</v>
      </c>
      <c r="AC828" s="1040" t="s">
        <v>420</v>
      </c>
      <c r="AD828" s="1040" t="s">
        <v>420</v>
      </c>
      <c r="AE828" s="1040" t="s">
        <v>420</v>
      </c>
      <c r="AF828" s="1041" t="s">
        <v>243</v>
      </c>
      <c r="AG828" s="1041">
        <v>1</v>
      </c>
      <c r="AH828" s="1042" t="s">
        <v>654</v>
      </c>
      <c r="AI828" s="1060" t="s">
        <v>654</v>
      </c>
      <c r="AJ828" s="1043" t="s">
        <v>654</v>
      </c>
      <c r="AK828" s="1200" t="s">
        <v>654</v>
      </c>
      <c r="AL828" s="1060"/>
      <c r="AM828" s="1404"/>
      <c r="AN828" s="1404"/>
      <c r="AO828" s="1404"/>
      <c r="AP828" s="1404"/>
      <c r="AQ828" s="1404"/>
      <c r="AR828" s="1044"/>
      <c r="AS828" s="1034" t="s">
        <v>16625</v>
      </c>
      <c r="AT828" s="1034" t="s">
        <v>16628</v>
      </c>
      <c r="AU828" s="1034" t="s">
        <v>420</v>
      </c>
      <c r="AV828" s="1034" t="s">
        <v>420</v>
      </c>
    </row>
    <row r="829" spans="1:48">
      <c r="A829" s="1030">
        <v>46042</v>
      </c>
      <c r="B829" s="1031" t="s">
        <v>16284</v>
      </c>
      <c r="C829" s="1045" t="s">
        <v>645</v>
      </c>
      <c r="D829" s="1032"/>
      <c r="E829" s="1033" t="s">
        <v>420</v>
      </c>
      <c r="F829" s="1034" t="s">
        <v>420</v>
      </c>
      <c r="G829" s="1034" t="s">
        <v>420</v>
      </c>
      <c r="H829" s="1034" t="s">
        <v>420</v>
      </c>
      <c r="I829" s="1035" t="s">
        <v>420</v>
      </c>
      <c r="J829" s="1038"/>
      <c r="K829" s="1036"/>
      <c r="L829" s="1037" t="s">
        <v>645</v>
      </c>
      <c r="M829" s="1039"/>
      <c r="N829" s="1038"/>
      <c r="O829" s="1036"/>
      <c r="P829" s="1037" t="s">
        <v>645</v>
      </c>
      <c r="Q829" s="1039"/>
      <c r="R829" s="1038"/>
      <c r="S829" s="1036"/>
      <c r="T829" s="1037" t="s">
        <v>645</v>
      </c>
      <c r="U829" s="1039"/>
      <c r="V829" s="1038"/>
      <c r="W829" s="1036"/>
      <c r="X829" s="1037" t="s">
        <v>645</v>
      </c>
      <c r="Y829" s="1039"/>
      <c r="Z829" s="1040" t="s">
        <v>420</v>
      </c>
      <c r="AA829" s="1040" t="s">
        <v>645</v>
      </c>
      <c r="AB829" s="1199" t="s">
        <v>420</v>
      </c>
      <c r="AC829" s="1040" t="s">
        <v>420</v>
      </c>
      <c r="AD829" s="1040" t="s">
        <v>420</v>
      </c>
      <c r="AE829" s="1040" t="s">
        <v>420</v>
      </c>
      <c r="AF829" s="1041" t="s">
        <v>243</v>
      </c>
      <c r="AG829" s="1041">
        <v>1</v>
      </c>
      <c r="AH829" s="1042" t="s">
        <v>654</v>
      </c>
      <c r="AI829" s="1060" t="s">
        <v>654</v>
      </c>
      <c r="AJ829" s="1043" t="s">
        <v>654</v>
      </c>
      <c r="AK829" s="1200" t="s">
        <v>654</v>
      </c>
      <c r="AL829" s="1060"/>
      <c r="AM829" s="1404"/>
      <c r="AN829" s="1404"/>
      <c r="AO829" s="1404"/>
      <c r="AP829" s="1404"/>
      <c r="AQ829" s="1404"/>
      <c r="AR829" s="1044"/>
      <c r="AS829" s="1034" t="s">
        <v>16625</v>
      </c>
      <c r="AT829" s="1034" t="s">
        <v>16628</v>
      </c>
      <c r="AU829" s="1034" t="s">
        <v>420</v>
      </c>
      <c r="AV829" s="1034" t="s">
        <v>420</v>
      </c>
    </row>
    <row r="830" spans="1:48" ht="17.25" thickBot="1">
      <c r="A830" s="1046">
        <v>46042</v>
      </c>
      <c r="B830" s="1047" t="s">
        <v>16285</v>
      </c>
      <c r="C830" s="1048" t="s">
        <v>645</v>
      </c>
      <c r="D830" s="1049"/>
      <c r="E830" s="1243" t="s">
        <v>420</v>
      </c>
      <c r="F830" s="1050" t="s">
        <v>420</v>
      </c>
      <c r="G830" s="1050" t="s">
        <v>420</v>
      </c>
      <c r="H830" s="1050" t="s">
        <v>420</v>
      </c>
      <c r="I830" s="1244" t="s">
        <v>420</v>
      </c>
      <c r="J830" s="1053"/>
      <c r="K830" s="1051"/>
      <c r="L830" s="1052" t="s">
        <v>645</v>
      </c>
      <c r="M830" s="1054"/>
      <c r="N830" s="1053"/>
      <c r="O830" s="1051"/>
      <c r="P830" s="1052" t="s">
        <v>645</v>
      </c>
      <c r="Q830" s="1054"/>
      <c r="R830" s="1053"/>
      <c r="S830" s="1051"/>
      <c r="T830" s="1052" t="s">
        <v>645</v>
      </c>
      <c r="U830" s="1054"/>
      <c r="V830" s="1053"/>
      <c r="W830" s="1051"/>
      <c r="X830" s="1052" t="s">
        <v>645</v>
      </c>
      <c r="Y830" s="1054"/>
      <c r="Z830" s="1055" t="s">
        <v>420</v>
      </c>
      <c r="AA830" s="1055" t="s">
        <v>645</v>
      </c>
      <c r="AB830" s="1201" t="s">
        <v>420</v>
      </c>
      <c r="AC830" s="1055" t="s">
        <v>420</v>
      </c>
      <c r="AD830" s="1055" t="s">
        <v>420</v>
      </c>
      <c r="AE830" s="1055" t="s">
        <v>420</v>
      </c>
      <c r="AF830" s="1056" t="s">
        <v>243</v>
      </c>
      <c r="AG830" s="1056">
        <v>1</v>
      </c>
      <c r="AH830" s="1245" t="s">
        <v>654</v>
      </c>
      <c r="AI830" s="1246" t="s">
        <v>654</v>
      </c>
      <c r="AJ830" s="1057" t="s">
        <v>654</v>
      </c>
      <c r="AK830" s="1202" t="s">
        <v>654</v>
      </c>
      <c r="AL830" s="1246"/>
      <c r="AM830" s="1409"/>
      <c r="AN830" s="1409"/>
      <c r="AO830" s="1409"/>
      <c r="AP830" s="1409"/>
      <c r="AQ830" s="1409"/>
      <c r="AR830" s="1058"/>
      <c r="AS830" s="1050" t="s">
        <v>16625</v>
      </c>
      <c r="AT830" s="1050" t="s">
        <v>16628</v>
      </c>
      <c r="AU830" s="1050" t="s">
        <v>420</v>
      </c>
      <c r="AV830" s="1050" t="s">
        <v>420</v>
      </c>
    </row>
    <row r="831" spans="1:48">
      <c r="A831" s="1413">
        <v>46043</v>
      </c>
      <c r="B831" s="1016" t="s">
        <v>212</v>
      </c>
      <c r="C831" s="1016" t="s">
        <v>16558</v>
      </c>
      <c r="D831" s="1017"/>
      <c r="E831" s="1018" t="s">
        <v>1936</v>
      </c>
      <c r="F831" s="1019" t="s">
        <v>16560</v>
      </c>
      <c r="G831" s="1019">
        <v>500</v>
      </c>
      <c r="H831" s="1019" t="s">
        <v>911</v>
      </c>
      <c r="I831" s="1020">
        <v>2</v>
      </c>
      <c r="J831" s="1023">
        <v>34</v>
      </c>
      <c r="K831" s="1021">
        <v>0</v>
      </c>
      <c r="L831" s="1022">
        <v>8670</v>
      </c>
      <c r="M831" s="1024">
        <v>9023</v>
      </c>
      <c r="N831" s="1023">
        <v>12</v>
      </c>
      <c r="O831" s="1021">
        <v>0</v>
      </c>
      <c r="P831" s="1022">
        <v>9045</v>
      </c>
      <c r="Q831" s="1024">
        <v>8574</v>
      </c>
      <c r="R831" s="1023">
        <v>28</v>
      </c>
      <c r="S831" s="1021">
        <v>0</v>
      </c>
      <c r="T831" s="1022">
        <v>9111</v>
      </c>
      <c r="U831" s="1024">
        <v>8734</v>
      </c>
      <c r="V831" s="1023">
        <v>52</v>
      </c>
      <c r="W831" s="1021">
        <v>6</v>
      </c>
      <c r="X831" s="1022">
        <v>8908</v>
      </c>
      <c r="Y831" s="1024">
        <v>9295</v>
      </c>
      <c r="Z831" s="1025">
        <v>3</v>
      </c>
      <c r="AA831" s="1025">
        <v>42</v>
      </c>
      <c r="AB831" s="1198">
        <v>0.99038461538461542</v>
      </c>
      <c r="AC831" s="1025">
        <v>89.2</v>
      </c>
      <c r="AD831" s="1025">
        <v>5.25</v>
      </c>
      <c r="AE831" s="1025">
        <v>5</v>
      </c>
      <c r="AF831" s="1026" t="s">
        <v>213</v>
      </c>
      <c r="AG831" s="1026">
        <v>1</v>
      </c>
      <c r="AH831" s="1027" t="s">
        <v>16292</v>
      </c>
      <c r="AI831" s="1059" t="s">
        <v>16292</v>
      </c>
      <c r="AJ831" s="1238" t="s">
        <v>16293</v>
      </c>
      <c r="AK831" s="1410" t="s">
        <v>644</v>
      </c>
      <c r="AL831" s="1059">
        <v>52</v>
      </c>
      <c r="AM831" s="1403">
        <v>46014</v>
      </c>
      <c r="AN831" s="1403">
        <v>46016</v>
      </c>
      <c r="AO831" s="1403">
        <v>46017</v>
      </c>
      <c r="AP831" s="1403">
        <v>46018</v>
      </c>
      <c r="AQ831" s="1403">
        <v>46019</v>
      </c>
      <c r="AR831" s="1028"/>
      <c r="AS831" s="1019" t="s">
        <v>16625</v>
      </c>
      <c r="AT831" s="1019" t="s">
        <v>16628</v>
      </c>
      <c r="AU831" s="1019" t="s">
        <v>16627</v>
      </c>
      <c r="AV831" s="1019">
        <v>1.1560319999999999</v>
      </c>
    </row>
    <row r="832" spans="1:48">
      <c r="A832" s="1030">
        <v>46043</v>
      </c>
      <c r="B832" s="1031" t="s">
        <v>214</v>
      </c>
      <c r="C832" s="1031" t="s">
        <v>16653</v>
      </c>
      <c r="D832" s="1032" t="s">
        <v>16644</v>
      </c>
      <c r="E832" s="1033" t="s">
        <v>1557</v>
      </c>
      <c r="F832" s="1034" t="s">
        <v>16594</v>
      </c>
      <c r="G832" s="1034">
        <v>630</v>
      </c>
      <c r="H832" s="1034" t="s">
        <v>843</v>
      </c>
      <c r="I832" s="1035">
        <v>2</v>
      </c>
      <c r="J832" s="1038">
        <v>21</v>
      </c>
      <c r="K832" s="1036">
        <v>0</v>
      </c>
      <c r="L832" s="1037">
        <v>8802</v>
      </c>
      <c r="M832" s="1039">
        <v>9127</v>
      </c>
      <c r="N832" s="1038">
        <v>13</v>
      </c>
      <c r="O832" s="1036">
        <v>0</v>
      </c>
      <c r="P832" s="1037">
        <v>9011</v>
      </c>
      <c r="Q832" s="1039">
        <v>9154</v>
      </c>
      <c r="R832" s="1038">
        <v>6</v>
      </c>
      <c r="S832" s="1036">
        <v>1</v>
      </c>
      <c r="T832" s="1037">
        <v>8931</v>
      </c>
      <c r="U832" s="1039">
        <v>9272</v>
      </c>
      <c r="V832" s="1038">
        <v>31</v>
      </c>
      <c r="W832" s="1036">
        <v>3</v>
      </c>
      <c r="X832" s="1037">
        <v>8725</v>
      </c>
      <c r="Y832" s="1039">
        <v>9086</v>
      </c>
      <c r="Z832" s="1040">
        <v>2.4827586206896552</v>
      </c>
      <c r="AA832" s="1040">
        <v>23.666666666666668</v>
      </c>
      <c r="AB832" s="1199">
        <v>0.99225427350427353</v>
      </c>
      <c r="AC832" s="1040">
        <v>90.135000000000005</v>
      </c>
      <c r="AD832" s="1040">
        <v>2.9583333333333335</v>
      </c>
      <c r="AE832" s="1040">
        <v>2.7916666666666665</v>
      </c>
      <c r="AF832" s="1041" t="s">
        <v>213</v>
      </c>
      <c r="AG832" s="1041">
        <v>1</v>
      </c>
      <c r="AH832" s="1042" t="s">
        <v>16292</v>
      </c>
      <c r="AI832" s="1060" t="s">
        <v>16292</v>
      </c>
      <c r="AJ832" s="1238" t="s">
        <v>16293</v>
      </c>
      <c r="AK832" s="1239" t="s">
        <v>644</v>
      </c>
      <c r="AL832" s="1060">
        <v>57</v>
      </c>
      <c r="AM832" s="1404">
        <v>46034</v>
      </c>
      <c r="AN832" s="1404">
        <v>46035</v>
      </c>
      <c r="AO832" s="1404"/>
      <c r="AP832" s="1404"/>
      <c r="AQ832" s="1404"/>
      <c r="AR832" s="1044"/>
      <c r="AS832" s="1034" t="s">
        <v>16625</v>
      </c>
      <c r="AT832" s="1034" t="s">
        <v>16628</v>
      </c>
      <c r="AU832" s="1034" t="s">
        <v>16637</v>
      </c>
      <c r="AV832" s="1034">
        <v>0.98124566399999991</v>
      </c>
    </row>
    <row r="833" spans="1:48">
      <c r="A833" s="1030">
        <v>46043</v>
      </c>
      <c r="B833" s="1031" t="s">
        <v>215</v>
      </c>
      <c r="C833" s="1031" t="s">
        <v>16554</v>
      </c>
      <c r="D833" s="1032" t="s">
        <v>646</v>
      </c>
      <c r="E833" s="1033" t="s">
        <v>471</v>
      </c>
      <c r="F833" s="1034" t="s">
        <v>16555</v>
      </c>
      <c r="G833" s="1034">
        <v>700</v>
      </c>
      <c r="H833" s="1034" t="s">
        <v>1088</v>
      </c>
      <c r="I833" s="1035">
        <v>5</v>
      </c>
      <c r="J833" s="1038">
        <v>28</v>
      </c>
      <c r="K833" s="1036">
        <v>0</v>
      </c>
      <c r="L833" s="1037">
        <v>8181</v>
      </c>
      <c r="M833" s="1039">
        <v>7864</v>
      </c>
      <c r="N833" s="1038">
        <v>14</v>
      </c>
      <c r="O833" s="1036">
        <v>0</v>
      </c>
      <c r="P833" s="1037">
        <v>7859</v>
      </c>
      <c r="Q833" s="1039">
        <v>7419</v>
      </c>
      <c r="R833" s="1038">
        <v>26</v>
      </c>
      <c r="S833" s="1036">
        <v>4</v>
      </c>
      <c r="T833" s="1037">
        <v>7733</v>
      </c>
      <c r="U833" s="1039">
        <v>7490</v>
      </c>
      <c r="V833" s="1038">
        <v>8</v>
      </c>
      <c r="W833" s="1036">
        <v>0</v>
      </c>
      <c r="X833" s="1037">
        <v>7216</v>
      </c>
      <c r="Y833" s="1039">
        <v>7774</v>
      </c>
      <c r="Z833" s="1040">
        <v>3.2432432432432434</v>
      </c>
      <c r="AA833" s="1040">
        <v>12.666666666666666</v>
      </c>
      <c r="AB833" s="1199">
        <v>0.99407051282051284</v>
      </c>
      <c r="AC833" s="1040">
        <v>76.92</v>
      </c>
      <c r="AD833" s="1040">
        <v>1.5833333333333333</v>
      </c>
      <c r="AE833" s="1040">
        <v>1.5</v>
      </c>
      <c r="AF833" s="1041" t="s">
        <v>213</v>
      </c>
      <c r="AG833" s="1041">
        <v>0.5</v>
      </c>
      <c r="AH833" s="1042" t="s">
        <v>16292</v>
      </c>
      <c r="AI833" s="1060" t="s">
        <v>16292</v>
      </c>
      <c r="AJ833" s="1238" t="s">
        <v>16293</v>
      </c>
      <c r="AK833" s="1239" t="s">
        <v>644</v>
      </c>
      <c r="AL833" s="1060">
        <v>52</v>
      </c>
      <c r="AM833" s="1404">
        <v>46018</v>
      </c>
      <c r="AN833" s="1404">
        <v>46019</v>
      </c>
      <c r="AO833" s="1404"/>
      <c r="AP833" s="1404"/>
      <c r="AQ833" s="1404"/>
      <c r="AR833" s="1044"/>
      <c r="AS833" s="1034" t="s">
        <v>16629</v>
      </c>
      <c r="AT833" s="1034" t="s">
        <v>16628</v>
      </c>
      <c r="AU833" s="1034" t="s">
        <v>16627</v>
      </c>
      <c r="AV833" s="1034">
        <v>1.3956364800000001</v>
      </c>
    </row>
    <row r="834" spans="1:48">
      <c r="A834" s="1030">
        <v>46043</v>
      </c>
      <c r="B834" s="1031" t="s">
        <v>216</v>
      </c>
      <c r="C834" s="1031" t="s">
        <v>16649</v>
      </c>
      <c r="D834" s="1032"/>
      <c r="E834" s="1033" t="s">
        <v>783</v>
      </c>
      <c r="F834" s="1034" t="s">
        <v>16588</v>
      </c>
      <c r="G834" s="1034">
        <v>525</v>
      </c>
      <c r="H834" s="1034" t="s">
        <v>480</v>
      </c>
      <c r="I834" s="1035">
        <v>4</v>
      </c>
      <c r="J834" s="1038">
        <v>24</v>
      </c>
      <c r="K834" s="1036">
        <v>0</v>
      </c>
      <c r="L834" s="1037">
        <v>8882</v>
      </c>
      <c r="M834" s="1039">
        <v>8492</v>
      </c>
      <c r="N834" s="1038">
        <v>12</v>
      </c>
      <c r="O834" s="1036">
        <v>0</v>
      </c>
      <c r="P834" s="1037">
        <v>8764</v>
      </c>
      <c r="Q834" s="1039">
        <v>8493</v>
      </c>
      <c r="R834" s="1038">
        <v>9</v>
      </c>
      <c r="S834" s="1036">
        <v>0</v>
      </c>
      <c r="T834" s="1037">
        <v>8788</v>
      </c>
      <c r="U834" s="1039">
        <v>8549</v>
      </c>
      <c r="V834" s="1038">
        <v>20</v>
      </c>
      <c r="W834" s="1036">
        <v>0</v>
      </c>
      <c r="X834" s="1037">
        <v>8788</v>
      </c>
      <c r="Y834" s="1039">
        <v>8561</v>
      </c>
      <c r="Z834" s="1040">
        <v>2.9690721649484537</v>
      </c>
      <c r="AA834" s="1040">
        <v>21.666666666666668</v>
      </c>
      <c r="AB834" s="1199">
        <v>1</v>
      </c>
      <c r="AC834" s="1040">
        <v>86.646249999999995</v>
      </c>
      <c r="AD834" s="1040">
        <v>2.7083333333333335</v>
      </c>
      <c r="AE834" s="1040">
        <v>2.7083333333333335</v>
      </c>
      <c r="AF834" s="1041" t="s">
        <v>213</v>
      </c>
      <c r="AG834" s="1041">
        <v>1</v>
      </c>
      <c r="AH834" s="1042" t="s">
        <v>16292</v>
      </c>
      <c r="AI834" s="1060" t="s">
        <v>16292</v>
      </c>
      <c r="AJ834" s="1238" t="s">
        <v>16293</v>
      </c>
      <c r="AK834" s="1239" t="s">
        <v>16271</v>
      </c>
      <c r="AL834" s="1060">
        <v>52</v>
      </c>
      <c r="AM834" s="1404">
        <v>46039</v>
      </c>
      <c r="AN834" s="1404">
        <v>46040</v>
      </c>
      <c r="AO834" s="1404"/>
      <c r="AP834" s="1404"/>
      <c r="AQ834" s="1404"/>
      <c r="AR834" s="1044"/>
      <c r="AS834" s="1034" t="s">
        <v>16625</v>
      </c>
      <c r="AT834" s="1034" t="s">
        <v>16628</v>
      </c>
      <c r="AU834" s="1034" t="s">
        <v>16630</v>
      </c>
      <c r="AV834" s="1034">
        <v>2.3581643400000001</v>
      </c>
    </row>
    <row r="835" spans="1:48">
      <c r="A835" s="1030">
        <v>46043</v>
      </c>
      <c r="B835" s="1031" t="s">
        <v>217</v>
      </c>
      <c r="C835" s="1031" t="s">
        <v>16643</v>
      </c>
      <c r="D835" s="1032" t="s">
        <v>16644</v>
      </c>
      <c r="E835" s="1033" t="s">
        <v>738</v>
      </c>
      <c r="F835" s="1034" t="s">
        <v>16535</v>
      </c>
      <c r="G835" s="1034">
        <v>650</v>
      </c>
      <c r="H835" s="1034" t="s">
        <v>630</v>
      </c>
      <c r="I835" s="1035">
        <v>4</v>
      </c>
      <c r="J835" s="1038">
        <v>47</v>
      </c>
      <c r="K835" s="1036">
        <v>1</v>
      </c>
      <c r="L835" s="1037">
        <v>8907</v>
      </c>
      <c r="M835" s="1039">
        <v>8537</v>
      </c>
      <c r="N835" s="1038">
        <v>16</v>
      </c>
      <c r="O835" s="1036">
        <v>0</v>
      </c>
      <c r="P835" s="1037">
        <v>8707</v>
      </c>
      <c r="Q835" s="1039">
        <v>8766</v>
      </c>
      <c r="R835" s="1038">
        <v>12</v>
      </c>
      <c r="S835" s="1036">
        <v>0</v>
      </c>
      <c r="T835" s="1037">
        <v>8751</v>
      </c>
      <c r="U835" s="1039">
        <v>8783</v>
      </c>
      <c r="V835" s="1038">
        <v>23</v>
      </c>
      <c r="W835" s="1036">
        <v>1</v>
      </c>
      <c r="X835" s="1037">
        <v>8699</v>
      </c>
      <c r="Y835" s="1039">
        <v>8667</v>
      </c>
      <c r="Z835" s="1040">
        <v>2.5263157894736841</v>
      </c>
      <c r="AA835" s="1040">
        <v>32.666666666666664</v>
      </c>
      <c r="AB835" s="1199">
        <v>0.99619391025641024</v>
      </c>
      <c r="AC835" s="1040">
        <v>87.271249999999995</v>
      </c>
      <c r="AD835" s="1040">
        <v>4.083333333333333</v>
      </c>
      <c r="AE835" s="1040">
        <v>4</v>
      </c>
      <c r="AF835" s="1041" t="s">
        <v>213</v>
      </c>
      <c r="AG835" s="1041">
        <v>1</v>
      </c>
      <c r="AH835" s="1042" t="s">
        <v>16262</v>
      </c>
      <c r="AI835" s="1060" t="s">
        <v>16262</v>
      </c>
      <c r="AJ835" s="1060" t="s">
        <v>16260</v>
      </c>
      <c r="AK835" s="1200" t="s">
        <v>748</v>
      </c>
      <c r="AL835" s="1060">
        <v>49</v>
      </c>
      <c r="AM835" s="1404">
        <v>46006</v>
      </c>
      <c r="AN835" s="1404">
        <v>46008</v>
      </c>
      <c r="AO835" s="1404">
        <v>46009</v>
      </c>
      <c r="AP835" s="1404">
        <v>46011</v>
      </c>
      <c r="AQ835" s="1404">
        <v>46012</v>
      </c>
      <c r="AR835" s="1044"/>
      <c r="AS835" s="1034" t="s">
        <v>16625</v>
      </c>
      <c r="AT835" s="1034" t="s">
        <v>16628</v>
      </c>
      <c r="AU835" s="1034" t="s">
        <v>16632</v>
      </c>
      <c r="AV835" s="1034">
        <v>1.96046136</v>
      </c>
    </row>
    <row r="836" spans="1:48">
      <c r="A836" s="1030">
        <v>46043</v>
      </c>
      <c r="B836" s="1031" t="s">
        <v>218</v>
      </c>
      <c r="C836" s="1031" t="s">
        <v>16666</v>
      </c>
      <c r="D836" s="1032" t="s">
        <v>646</v>
      </c>
      <c r="E836" s="1033" t="s">
        <v>16606</v>
      </c>
      <c r="F836" s="1034" t="s">
        <v>16555</v>
      </c>
      <c r="G836" s="1034">
        <v>700</v>
      </c>
      <c r="H836" s="1034" t="s">
        <v>633</v>
      </c>
      <c r="I836" s="1035">
        <v>5</v>
      </c>
      <c r="J836" s="1038"/>
      <c r="K836" s="1036"/>
      <c r="L836" s="1037" t="s">
        <v>656</v>
      </c>
      <c r="M836" s="1039"/>
      <c r="N836" s="1038"/>
      <c r="O836" s="1036"/>
      <c r="P836" s="1037" t="s">
        <v>656</v>
      </c>
      <c r="Q836" s="1039"/>
      <c r="R836" s="1038"/>
      <c r="S836" s="1036"/>
      <c r="T836" s="1037" t="s">
        <v>16261</v>
      </c>
      <c r="U836" s="1039"/>
      <c r="V836" s="1038">
        <v>24</v>
      </c>
      <c r="W836" s="1036">
        <v>0</v>
      </c>
      <c r="X836" s="1037">
        <v>8764</v>
      </c>
      <c r="Y836" s="1039">
        <v>9530</v>
      </c>
      <c r="Z836" s="1040">
        <v>3.2432432432432434</v>
      </c>
      <c r="AA836" s="1040" t="s">
        <v>656</v>
      </c>
      <c r="AB836" s="1199" t="s">
        <v>420</v>
      </c>
      <c r="AC836" s="1040" t="s">
        <v>420</v>
      </c>
      <c r="AD836" s="1040" t="s">
        <v>420</v>
      </c>
      <c r="AE836" s="1040" t="s">
        <v>420</v>
      </c>
      <c r="AF836" s="1041" t="s">
        <v>213</v>
      </c>
      <c r="AG836" s="1041">
        <v>0.5</v>
      </c>
      <c r="AH836" s="1042" t="s">
        <v>16262</v>
      </c>
      <c r="AI836" s="1060" t="s">
        <v>16262</v>
      </c>
      <c r="AJ836" s="1060" t="s">
        <v>16260</v>
      </c>
      <c r="AK836" s="1200" t="s">
        <v>748</v>
      </c>
      <c r="AL836" s="1060"/>
      <c r="AM836" s="1404"/>
      <c r="AN836" s="1404"/>
      <c r="AO836" s="1404"/>
      <c r="AP836" s="1404"/>
      <c r="AQ836" s="1404"/>
      <c r="AR836" s="1044"/>
      <c r="AS836" s="1034" t="s">
        <v>16629</v>
      </c>
      <c r="AT836" s="1034" t="s">
        <v>16628</v>
      </c>
      <c r="AU836" s="1034" t="s">
        <v>16627</v>
      </c>
      <c r="AV836" s="1034" t="s">
        <v>420</v>
      </c>
    </row>
    <row r="837" spans="1:48">
      <c r="A837" s="1030">
        <v>46043</v>
      </c>
      <c r="B837" s="1031" t="s">
        <v>219</v>
      </c>
      <c r="C837" s="1031" t="s">
        <v>16496</v>
      </c>
      <c r="D837" s="1032"/>
      <c r="E837" s="1033" t="s">
        <v>1877</v>
      </c>
      <c r="F837" s="1034" t="s">
        <v>16497</v>
      </c>
      <c r="G837" s="1034">
        <v>500</v>
      </c>
      <c r="H837" s="1034" t="s">
        <v>1237</v>
      </c>
      <c r="I837" s="1035">
        <v>3.7</v>
      </c>
      <c r="J837" s="1038">
        <v>15</v>
      </c>
      <c r="K837" s="1036">
        <v>0</v>
      </c>
      <c r="L837" s="1037">
        <v>9081</v>
      </c>
      <c r="M837" s="1039">
        <v>8413</v>
      </c>
      <c r="N837" s="1038">
        <v>8</v>
      </c>
      <c r="O837" s="1036">
        <v>0</v>
      </c>
      <c r="P837" s="1037">
        <v>9226</v>
      </c>
      <c r="Q837" s="1039">
        <v>8279</v>
      </c>
      <c r="R837" s="1038">
        <v>11</v>
      </c>
      <c r="S837" s="1036">
        <v>6</v>
      </c>
      <c r="T837" s="1037">
        <v>8990</v>
      </c>
      <c r="U837" s="1039">
        <v>8167</v>
      </c>
      <c r="V837" s="1038">
        <v>13</v>
      </c>
      <c r="W837" s="1036">
        <v>4</v>
      </c>
      <c r="X837" s="1037">
        <v>9119</v>
      </c>
      <c r="Y837" s="1039">
        <v>8175</v>
      </c>
      <c r="Z837" s="1040">
        <v>1.5982241953385128</v>
      </c>
      <c r="AA837" s="1040">
        <v>15.666666666666666</v>
      </c>
      <c r="AB837" s="1199">
        <v>0.96991853632478631</v>
      </c>
      <c r="AC837" s="1040">
        <v>86.8125</v>
      </c>
      <c r="AD837" s="1040">
        <v>1.9583333333333333</v>
      </c>
      <c r="AE837" s="1040">
        <v>1.5416666666666667</v>
      </c>
      <c r="AF837" s="1041" t="s">
        <v>213</v>
      </c>
      <c r="AG837" s="1041">
        <v>1</v>
      </c>
      <c r="AH837" s="1042" t="s">
        <v>16292</v>
      </c>
      <c r="AI837" s="1060" t="s">
        <v>16292</v>
      </c>
      <c r="AJ837" s="1238" t="s">
        <v>16293</v>
      </c>
      <c r="AK837" s="1239" t="s">
        <v>644</v>
      </c>
      <c r="AL837" s="1060">
        <v>8</v>
      </c>
      <c r="AM837" s="1406">
        <v>45966</v>
      </c>
      <c r="AN837" s="1404">
        <v>45967</v>
      </c>
      <c r="AO837" s="1404"/>
      <c r="AP837" s="1404"/>
      <c r="AQ837" s="1404"/>
      <c r="AR837" s="1044"/>
      <c r="AS837" s="1034" t="s">
        <v>16625</v>
      </c>
      <c r="AT837" s="1034" t="s">
        <v>16628</v>
      </c>
      <c r="AU837" s="1034" t="s">
        <v>16627</v>
      </c>
      <c r="AV837" s="1034">
        <v>1.1250899999999999</v>
      </c>
    </row>
    <row r="838" spans="1:48">
      <c r="A838" s="1030">
        <v>46043</v>
      </c>
      <c r="B838" s="1031" t="s">
        <v>220</v>
      </c>
      <c r="C838" s="1031" t="s">
        <v>16515</v>
      </c>
      <c r="D838" s="1032"/>
      <c r="E838" s="1033" t="s">
        <v>478</v>
      </c>
      <c r="F838" s="1034" t="s">
        <v>16544</v>
      </c>
      <c r="G838" s="1034">
        <v>650</v>
      </c>
      <c r="H838" s="1034" t="s">
        <v>959</v>
      </c>
      <c r="I838" s="1035">
        <v>5</v>
      </c>
      <c r="J838" s="1038">
        <v>12</v>
      </c>
      <c r="K838" s="1036">
        <v>0</v>
      </c>
      <c r="L838" s="1037">
        <v>8508</v>
      </c>
      <c r="M838" s="1039">
        <v>9158</v>
      </c>
      <c r="N838" s="1038">
        <v>3</v>
      </c>
      <c r="O838" s="1036">
        <v>0</v>
      </c>
      <c r="P838" s="1037">
        <v>8570</v>
      </c>
      <c r="Q838" s="1039">
        <v>9257</v>
      </c>
      <c r="R838" s="1038">
        <v>8</v>
      </c>
      <c r="S838" s="1036">
        <v>0</v>
      </c>
      <c r="T838" s="1037">
        <v>8232</v>
      </c>
      <c r="U838" s="1039">
        <v>8988</v>
      </c>
      <c r="V838" s="1038">
        <v>20</v>
      </c>
      <c r="W838" s="1036">
        <v>0</v>
      </c>
      <c r="X838" s="1037">
        <v>8188</v>
      </c>
      <c r="Y838" s="1039">
        <v>8969</v>
      </c>
      <c r="Z838" s="1040">
        <v>1.5157894736842106</v>
      </c>
      <c r="AA838" s="1040">
        <v>14.333333333333334</v>
      </c>
      <c r="AB838" s="1199">
        <v>1</v>
      </c>
      <c r="AC838" s="1040">
        <v>87.337500000000006</v>
      </c>
      <c r="AD838" s="1040">
        <v>1.7916666666666667</v>
      </c>
      <c r="AE838" s="1040">
        <v>1.7916666666666667</v>
      </c>
      <c r="AF838" s="1041" t="s">
        <v>213</v>
      </c>
      <c r="AG838" s="1041">
        <v>1</v>
      </c>
      <c r="AH838" s="1042" t="s">
        <v>16259</v>
      </c>
      <c r="AI838" s="1060" t="s">
        <v>16259</v>
      </c>
      <c r="AJ838" s="1060" t="s">
        <v>16271</v>
      </c>
      <c r="AK838" s="1239" t="s">
        <v>644</v>
      </c>
      <c r="AL838" s="1060">
        <v>54</v>
      </c>
      <c r="AM838" s="1404">
        <v>46010</v>
      </c>
      <c r="AN838" s="1404">
        <v>46011</v>
      </c>
      <c r="AO838" s="1404">
        <v>46012</v>
      </c>
      <c r="AP838" s="1404"/>
      <c r="AQ838" s="1404"/>
      <c r="AR838" s="1044"/>
      <c r="AS838" s="1034" t="s">
        <v>16625</v>
      </c>
      <c r="AT838" s="1034" t="s">
        <v>16628</v>
      </c>
      <c r="AU838" s="1034" t="s">
        <v>16627</v>
      </c>
      <c r="AV838" s="1034">
        <v>1.4714621999999999</v>
      </c>
    </row>
    <row r="839" spans="1:48">
      <c r="A839" s="1030">
        <v>46043</v>
      </c>
      <c r="B839" s="1031" t="s">
        <v>221</v>
      </c>
      <c r="C839" s="1031" t="s">
        <v>16658</v>
      </c>
      <c r="D839" s="1032" t="s">
        <v>16644</v>
      </c>
      <c r="E839" s="1033" t="s">
        <v>738</v>
      </c>
      <c r="F839" s="1034" t="s">
        <v>16535</v>
      </c>
      <c r="G839" s="1034">
        <v>650</v>
      </c>
      <c r="H839" s="1034" t="s">
        <v>834</v>
      </c>
      <c r="I839" s="1035">
        <v>4</v>
      </c>
      <c r="J839" s="1038">
        <v>10</v>
      </c>
      <c r="K839" s="1036">
        <v>0</v>
      </c>
      <c r="L839" s="1037" t="s">
        <v>656</v>
      </c>
      <c r="M839" s="1039">
        <v>8002</v>
      </c>
      <c r="N839" s="1038">
        <v>3</v>
      </c>
      <c r="O839" s="1036">
        <v>0</v>
      </c>
      <c r="P839" s="1037" t="s">
        <v>656</v>
      </c>
      <c r="Q839" s="1039">
        <v>8176</v>
      </c>
      <c r="R839" s="1038">
        <v>3</v>
      </c>
      <c r="S839" s="1036">
        <v>0</v>
      </c>
      <c r="T839" s="1037" t="s">
        <v>16261</v>
      </c>
      <c r="U839" s="1039">
        <v>8184</v>
      </c>
      <c r="V839" s="1038">
        <v>46</v>
      </c>
      <c r="W839" s="1036">
        <v>13</v>
      </c>
      <c r="X839" s="1037">
        <v>5300</v>
      </c>
      <c r="Y839" s="1039">
        <v>8109</v>
      </c>
      <c r="Z839" s="1040">
        <v>2.5852782764811488</v>
      </c>
      <c r="AA839" s="1040" t="s">
        <v>656</v>
      </c>
      <c r="AB839" s="1199">
        <v>0.97582465277777775</v>
      </c>
      <c r="AC839" s="1040" t="s">
        <v>420</v>
      </c>
      <c r="AD839" s="1040" t="s">
        <v>420</v>
      </c>
      <c r="AE839" s="1040" t="s">
        <v>420</v>
      </c>
      <c r="AF839" s="1041" t="s">
        <v>213</v>
      </c>
      <c r="AG839" s="1041">
        <v>2</v>
      </c>
      <c r="AH839" s="1042" t="s">
        <v>16259</v>
      </c>
      <c r="AI839" s="1060" t="s">
        <v>16259</v>
      </c>
      <c r="AJ839" s="1060" t="s">
        <v>16271</v>
      </c>
      <c r="AK839" s="1239" t="s">
        <v>16271</v>
      </c>
      <c r="AL839" s="1060">
        <v>49</v>
      </c>
      <c r="AM839" s="1404">
        <v>46009</v>
      </c>
      <c r="AN839" s="1404">
        <v>46010</v>
      </c>
      <c r="AO839" s="1404">
        <v>46011</v>
      </c>
      <c r="AP839" s="1404"/>
      <c r="AQ839" s="1404"/>
      <c r="AR839" s="1044"/>
      <c r="AS839" s="1034" t="s">
        <v>16625</v>
      </c>
      <c r="AT839" s="1034" t="s">
        <v>16626</v>
      </c>
      <c r="AU839" s="1034" t="s">
        <v>16632</v>
      </c>
      <c r="AV839" s="1034" t="s">
        <v>420</v>
      </c>
    </row>
    <row r="840" spans="1:48">
      <c r="A840" s="1030">
        <v>46043</v>
      </c>
      <c r="B840" s="1031" t="s">
        <v>222</v>
      </c>
      <c r="C840" s="1031" t="s">
        <v>16140</v>
      </c>
      <c r="D840" s="1032"/>
      <c r="E840" s="1033" t="s">
        <v>455</v>
      </c>
      <c r="F840" s="1034" t="s">
        <v>16101</v>
      </c>
      <c r="G840" s="1034">
        <v>800</v>
      </c>
      <c r="H840" s="1034" t="s">
        <v>876</v>
      </c>
      <c r="I840" s="1035">
        <v>5</v>
      </c>
      <c r="J840" s="1038">
        <v>25</v>
      </c>
      <c r="K840" s="1036">
        <v>2</v>
      </c>
      <c r="L840" s="1037">
        <v>9219</v>
      </c>
      <c r="M840" s="1039">
        <v>8809</v>
      </c>
      <c r="N840" s="1038">
        <v>3</v>
      </c>
      <c r="O840" s="1036">
        <v>0</v>
      </c>
      <c r="P840" s="1037">
        <v>9234</v>
      </c>
      <c r="Q840" s="1039">
        <v>8972</v>
      </c>
      <c r="R840" s="1038">
        <v>7</v>
      </c>
      <c r="S840" s="1036">
        <v>0</v>
      </c>
      <c r="T840" s="1037">
        <v>9143</v>
      </c>
      <c r="U840" s="1039">
        <v>8898</v>
      </c>
      <c r="V840" s="1038">
        <v>16</v>
      </c>
      <c r="W840" s="1036">
        <v>2</v>
      </c>
      <c r="X840" s="1037">
        <v>9162</v>
      </c>
      <c r="Y840" s="1039">
        <v>8631</v>
      </c>
      <c r="Z840" s="1040">
        <v>1.8701298701298701</v>
      </c>
      <c r="AA840" s="1040">
        <v>17</v>
      </c>
      <c r="AB840" s="1199">
        <v>0.98971688034188032</v>
      </c>
      <c r="AC840" s="1040">
        <v>90.084999999999994</v>
      </c>
      <c r="AD840" s="1040">
        <v>2.125</v>
      </c>
      <c r="AE840" s="1040">
        <v>1.9583333333333333</v>
      </c>
      <c r="AF840" s="1041" t="s">
        <v>213</v>
      </c>
      <c r="AG840" s="1041">
        <v>1</v>
      </c>
      <c r="AH840" s="1042" t="s">
        <v>16259</v>
      </c>
      <c r="AI840" s="1060" t="s">
        <v>16259</v>
      </c>
      <c r="AJ840" s="1060" t="s">
        <v>16271</v>
      </c>
      <c r="AK840" s="1239" t="s">
        <v>16271</v>
      </c>
      <c r="AL840" s="1060">
        <v>53</v>
      </c>
      <c r="AM840" s="1404">
        <v>45987</v>
      </c>
      <c r="AN840" s="1404">
        <v>45988</v>
      </c>
      <c r="AO840" s="1404">
        <v>45989</v>
      </c>
      <c r="AP840" s="1404"/>
      <c r="AQ840" s="1404"/>
      <c r="AR840" s="1044"/>
      <c r="AS840" s="1034" t="s">
        <v>16625</v>
      </c>
      <c r="AT840" s="1034" t="s">
        <v>16628</v>
      </c>
      <c r="AU840" s="1034" t="s">
        <v>16627</v>
      </c>
      <c r="AV840" s="1034">
        <v>1.8680025599999999</v>
      </c>
    </row>
    <row r="841" spans="1:48">
      <c r="A841" s="1030">
        <v>46043</v>
      </c>
      <c r="B841" s="1031" t="s">
        <v>223</v>
      </c>
      <c r="C841" s="1031" t="s">
        <v>16496</v>
      </c>
      <c r="D841" s="1032"/>
      <c r="E841" s="1033" t="s">
        <v>1877</v>
      </c>
      <c r="F841" s="1034" t="s">
        <v>16497</v>
      </c>
      <c r="G841" s="1034">
        <v>500</v>
      </c>
      <c r="H841" s="1034" t="s">
        <v>1237</v>
      </c>
      <c r="I841" s="1035">
        <v>3.7</v>
      </c>
      <c r="J841" s="1038">
        <v>11</v>
      </c>
      <c r="K841" s="1036">
        <v>1</v>
      </c>
      <c r="L841" s="1037">
        <v>8599</v>
      </c>
      <c r="M841" s="1039">
        <v>8592</v>
      </c>
      <c r="N841" s="1038">
        <v>5</v>
      </c>
      <c r="O841" s="1036">
        <v>0</v>
      </c>
      <c r="P841" s="1037">
        <v>8587</v>
      </c>
      <c r="Q841" s="1039">
        <v>8528</v>
      </c>
      <c r="R841" s="1038">
        <v>7</v>
      </c>
      <c r="S841" s="1036">
        <v>0</v>
      </c>
      <c r="T841" s="1037">
        <v>8575</v>
      </c>
      <c r="U841" s="1039">
        <v>8587</v>
      </c>
      <c r="V841" s="1038">
        <v>10</v>
      </c>
      <c r="W841" s="1036">
        <v>1</v>
      </c>
      <c r="X841" s="1037">
        <v>8169</v>
      </c>
      <c r="Y841" s="1039">
        <v>8730</v>
      </c>
      <c r="Z841" s="1040">
        <v>1.5982241953385128</v>
      </c>
      <c r="AA841" s="1040">
        <v>11</v>
      </c>
      <c r="AB841" s="1199">
        <v>0.99398370726495722</v>
      </c>
      <c r="AC841" s="1040">
        <v>85.458749999999995</v>
      </c>
      <c r="AD841" s="1040">
        <v>1.375</v>
      </c>
      <c r="AE841" s="1040">
        <v>1.2916666666666667</v>
      </c>
      <c r="AF841" s="1041" t="s">
        <v>213</v>
      </c>
      <c r="AG841" s="1041">
        <v>1</v>
      </c>
      <c r="AH841" s="1042" t="s">
        <v>16262</v>
      </c>
      <c r="AI841" s="1060" t="s">
        <v>16262</v>
      </c>
      <c r="AJ841" s="1060" t="s">
        <v>16260</v>
      </c>
      <c r="AK841" s="1200" t="s">
        <v>748</v>
      </c>
      <c r="AL841" s="1060">
        <v>8</v>
      </c>
      <c r="AM841" s="1406">
        <v>45964</v>
      </c>
      <c r="AN841" s="1404">
        <v>45965</v>
      </c>
      <c r="AO841" s="1404">
        <v>45966</v>
      </c>
      <c r="AP841" s="1404"/>
      <c r="AQ841" s="1404"/>
      <c r="AR841" s="1044"/>
      <c r="AS841" s="1034" t="s">
        <v>16625</v>
      </c>
      <c r="AT841" s="1034" t="s">
        <v>16628</v>
      </c>
      <c r="AU841" s="1034" t="s">
        <v>16627</v>
      </c>
      <c r="AV841" s="1034">
        <v>1.1075454</v>
      </c>
    </row>
    <row r="842" spans="1:48">
      <c r="A842" s="1030">
        <v>46043</v>
      </c>
      <c r="B842" s="1031" t="s">
        <v>224</v>
      </c>
      <c r="C842" s="1031" t="s">
        <v>16511</v>
      </c>
      <c r="D842" s="1032" t="s">
        <v>646</v>
      </c>
      <c r="E842" s="1033" t="s">
        <v>471</v>
      </c>
      <c r="F842" s="1034" t="s">
        <v>15867</v>
      </c>
      <c r="G842" s="1034">
        <v>700</v>
      </c>
      <c r="H842" s="1034" t="s">
        <v>879</v>
      </c>
      <c r="I842" s="1035">
        <v>5</v>
      </c>
      <c r="J842" s="1038"/>
      <c r="K842" s="1036"/>
      <c r="L842" s="1037" t="s">
        <v>127</v>
      </c>
      <c r="M842" s="1039"/>
      <c r="N842" s="1038"/>
      <c r="O842" s="1036"/>
      <c r="P842" s="1037" t="s">
        <v>127</v>
      </c>
      <c r="Q842" s="1039"/>
      <c r="R842" s="1038"/>
      <c r="S842" s="1036"/>
      <c r="T842" s="1037" t="s">
        <v>127</v>
      </c>
      <c r="U842" s="1039"/>
      <c r="V842" s="1038"/>
      <c r="W842" s="1036"/>
      <c r="X842" s="1037" t="s">
        <v>127</v>
      </c>
      <c r="Y842" s="1039"/>
      <c r="Z842" s="1040">
        <v>3.2727272727272729</v>
      </c>
      <c r="AA842" s="1040" t="s">
        <v>127</v>
      </c>
      <c r="AB842" s="1199" t="s">
        <v>420</v>
      </c>
      <c r="AC842" s="1040" t="s">
        <v>420</v>
      </c>
      <c r="AD842" s="1040" t="s">
        <v>420</v>
      </c>
      <c r="AE842" s="1040" t="s">
        <v>420</v>
      </c>
      <c r="AF842" s="1041" t="s">
        <v>213</v>
      </c>
      <c r="AG842" s="1041">
        <v>0.5</v>
      </c>
      <c r="AH842" s="1042" t="s">
        <v>16262</v>
      </c>
      <c r="AI842" s="1060" t="s">
        <v>16262</v>
      </c>
      <c r="AJ842" s="1060" t="s">
        <v>16260</v>
      </c>
      <c r="AK842" s="1200" t="s">
        <v>748</v>
      </c>
      <c r="AL842" s="1060">
        <v>50</v>
      </c>
      <c r="AM842" s="1404">
        <v>46028</v>
      </c>
      <c r="AN842" s="1404">
        <v>46029</v>
      </c>
      <c r="AO842" s="1404">
        <v>46030</v>
      </c>
      <c r="AP842" s="1404">
        <v>46031</v>
      </c>
      <c r="AQ842" s="1404"/>
      <c r="AR842" s="1044"/>
      <c r="AS842" s="1034" t="s">
        <v>16629</v>
      </c>
      <c r="AT842" s="1034" t="s">
        <v>16628</v>
      </c>
      <c r="AU842" s="1034" t="s">
        <v>16627</v>
      </c>
      <c r="AV842" s="1034" t="s">
        <v>420</v>
      </c>
    </row>
    <row r="843" spans="1:48">
      <c r="A843" s="1030">
        <v>46043</v>
      </c>
      <c r="B843" s="1031" t="s">
        <v>225</v>
      </c>
      <c r="C843" s="1031" t="s">
        <v>16645</v>
      </c>
      <c r="D843" s="1032"/>
      <c r="E843" s="1033" t="s">
        <v>210</v>
      </c>
      <c r="F843" s="1034" t="s">
        <v>16492</v>
      </c>
      <c r="G843" s="1034">
        <v>650</v>
      </c>
      <c r="H843" s="1034" t="s">
        <v>629</v>
      </c>
      <c r="I843" s="1035">
        <v>5</v>
      </c>
      <c r="J843" s="1038"/>
      <c r="K843" s="1036"/>
      <c r="L843" s="1037" t="s">
        <v>16268</v>
      </c>
      <c r="M843" s="1039"/>
      <c r="N843" s="1038"/>
      <c r="O843" s="1036"/>
      <c r="P843" s="1037" t="s">
        <v>16268</v>
      </c>
      <c r="Q843" s="1039"/>
      <c r="R843" s="1038"/>
      <c r="S843" s="1036"/>
      <c r="T843" s="1037" t="s">
        <v>16112</v>
      </c>
      <c r="U843" s="1039"/>
      <c r="V843" s="1038"/>
      <c r="W843" s="1036"/>
      <c r="X843" s="1037" t="s">
        <v>16270</v>
      </c>
      <c r="Y843" s="1039"/>
      <c r="Z843" s="1040">
        <v>3.0638297872340425</v>
      </c>
      <c r="AA843" s="1040" t="s">
        <v>127</v>
      </c>
      <c r="AB843" s="1199" t="s">
        <v>420</v>
      </c>
      <c r="AC843" s="1040" t="s">
        <v>420</v>
      </c>
      <c r="AD843" s="1040" t="s">
        <v>420</v>
      </c>
      <c r="AE843" s="1040" t="s">
        <v>420</v>
      </c>
      <c r="AF843" s="1041" t="s">
        <v>213</v>
      </c>
      <c r="AG843" s="1041">
        <v>2</v>
      </c>
      <c r="AH843" s="1042" t="s">
        <v>16300</v>
      </c>
      <c r="AI843" s="1060" t="s">
        <v>16300</v>
      </c>
      <c r="AJ843" s="1060" t="s">
        <v>16297</v>
      </c>
      <c r="AK843" s="1200" t="s">
        <v>845</v>
      </c>
      <c r="AL843" s="1060">
        <v>50</v>
      </c>
      <c r="AM843" s="1404">
        <v>46029</v>
      </c>
      <c r="AN843" s="1404">
        <v>46030</v>
      </c>
      <c r="AO843" s="1404">
        <v>46031</v>
      </c>
      <c r="AP843" s="1404"/>
      <c r="AQ843" s="1404"/>
      <c r="AR843" s="1044"/>
      <c r="AS843" s="1034" t="s">
        <v>16625</v>
      </c>
      <c r="AT843" s="1034" t="s">
        <v>16626</v>
      </c>
      <c r="AU843" s="1034" t="s">
        <v>16630</v>
      </c>
      <c r="AV843" s="1034" t="s">
        <v>420</v>
      </c>
    </row>
    <row r="844" spans="1:48">
      <c r="A844" s="1030">
        <v>46043</v>
      </c>
      <c r="B844" s="1031" t="s">
        <v>225</v>
      </c>
      <c r="C844" s="1031" t="s">
        <v>16646</v>
      </c>
      <c r="D844" s="1032"/>
      <c r="E844" s="1033" t="s">
        <v>210</v>
      </c>
      <c r="F844" s="1034" t="s">
        <v>16492</v>
      </c>
      <c r="G844" s="1034">
        <v>670</v>
      </c>
      <c r="H844" s="1034" t="s">
        <v>16586</v>
      </c>
      <c r="I844" s="1035">
        <v>5</v>
      </c>
      <c r="J844" s="1038">
        <v>10</v>
      </c>
      <c r="K844" s="1036">
        <v>0</v>
      </c>
      <c r="L844" s="1037"/>
      <c r="M844" s="1039">
        <v>9055</v>
      </c>
      <c r="N844" s="1038">
        <v>12</v>
      </c>
      <c r="O844" s="1036">
        <v>0</v>
      </c>
      <c r="P844" s="1037"/>
      <c r="Q844" s="1039">
        <v>9085</v>
      </c>
      <c r="R844" s="1038">
        <v>5</v>
      </c>
      <c r="S844" s="1036">
        <v>0</v>
      </c>
      <c r="T844" s="1037"/>
      <c r="U844" s="1039">
        <v>9094</v>
      </c>
      <c r="V844" s="1038"/>
      <c r="W844" s="1036"/>
      <c r="X844" s="1037"/>
      <c r="Y844" s="1039" t="s">
        <v>16553</v>
      </c>
      <c r="Z844" s="1040">
        <v>3.1236442516268981</v>
      </c>
      <c r="AA844" s="1040">
        <v>18</v>
      </c>
      <c r="AB844" s="1199">
        <v>1</v>
      </c>
      <c r="AC844" s="1040">
        <v>90.78</v>
      </c>
      <c r="AD844" s="1040">
        <v>2.25</v>
      </c>
      <c r="AE844" s="1040">
        <v>2.25</v>
      </c>
      <c r="AF844" s="1041" t="s">
        <v>213</v>
      </c>
      <c r="AG844" s="1041">
        <v>2</v>
      </c>
      <c r="AH844" s="1042" t="s">
        <v>16300</v>
      </c>
      <c r="AI844" s="1060" t="s">
        <v>16300</v>
      </c>
      <c r="AJ844" s="1060" t="s">
        <v>16297</v>
      </c>
      <c r="AK844" s="1200" t="s">
        <v>845</v>
      </c>
      <c r="AL844" s="1060">
        <v>50</v>
      </c>
      <c r="AM844" s="1404">
        <v>46029</v>
      </c>
      <c r="AN844" s="1404">
        <v>46030</v>
      </c>
      <c r="AO844" s="1404">
        <v>46031</v>
      </c>
      <c r="AP844" s="1404"/>
      <c r="AQ844" s="1404"/>
      <c r="AR844" s="1044"/>
      <c r="AS844" s="1034" t="s">
        <v>16625</v>
      </c>
      <c r="AT844" s="1034" t="s">
        <v>16626</v>
      </c>
      <c r="AU844" s="1034" t="s">
        <v>16630</v>
      </c>
      <c r="AV844" s="1034">
        <v>1.5765217920000003</v>
      </c>
    </row>
    <row r="845" spans="1:48">
      <c r="A845" s="1030">
        <v>46043</v>
      </c>
      <c r="B845" s="1031" t="s">
        <v>226</v>
      </c>
      <c r="C845" s="1031" t="s">
        <v>16591</v>
      </c>
      <c r="D845" s="1032" t="s">
        <v>16644</v>
      </c>
      <c r="E845" s="1033" t="s">
        <v>738</v>
      </c>
      <c r="F845" s="1034" t="s">
        <v>16535</v>
      </c>
      <c r="G845" s="1034">
        <v>650</v>
      </c>
      <c r="H845" s="1034" t="s">
        <v>977</v>
      </c>
      <c r="I845" s="1035">
        <v>4</v>
      </c>
      <c r="J845" s="1038">
        <v>33</v>
      </c>
      <c r="K845" s="1036">
        <v>0</v>
      </c>
      <c r="L845" s="1037">
        <v>9169</v>
      </c>
      <c r="M845" s="1039">
        <v>8018</v>
      </c>
      <c r="N845" s="1038">
        <v>18</v>
      </c>
      <c r="O845" s="1036">
        <v>0</v>
      </c>
      <c r="P845" s="1037">
        <v>9235</v>
      </c>
      <c r="Q845" s="1039">
        <v>9265</v>
      </c>
      <c r="R845" s="1038">
        <v>7</v>
      </c>
      <c r="S845" s="1036">
        <v>0</v>
      </c>
      <c r="T845" s="1037">
        <v>9206</v>
      </c>
      <c r="U845" s="1039">
        <v>9305</v>
      </c>
      <c r="V845" s="1038">
        <v>18</v>
      </c>
      <c r="W845" s="1036">
        <v>0</v>
      </c>
      <c r="X845" s="1037">
        <v>9042</v>
      </c>
      <c r="Y845" s="1039">
        <v>9439</v>
      </c>
      <c r="Z845" s="1040">
        <v>2.5263157894736841</v>
      </c>
      <c r="AA845" s="1040">
        <v>25.333333333333332</v>
      </c>
      <c r="AB845" s="1199">
        <v>1</v>
      </c>
      <c r="AC845" s="1040">
        <v>90.848749999999995</v>
      </c>
      <c r="AD845" s="1040">
        <v>3.1666666666666665</v>
      </c>
      <c r="AE845" s="1040">
        <v>3.1666666666666665</v>
      </c>
      <c r="AF845" s="1041" t="s">
        <v>213</v>
      </c>
      <c r="AG845" s="1041">
        <v>1</v>
      </c>
      <c r="AH845" s="1042" t="s">
        <v>16300</v>
      </c>
      <c r="AI845" s="1060" t="s">
        <v>16300</v>
      </c>
      <c r="AJ845" s="1060" t="s">
        <v>16297</v>
      </c>
      <c r="AK845" s="1200" t="s">
        <v>845</v>
      </c>
      <c r="AL845" s="1060">
        <v>49</v>
      </c>
      <c r="AM845" s="1404">
        <v>46008</v>
      </c>
      <c r="AN845" s="1404">
        <v>46009</v>
      </c>
      <c r="AO845" s="1404">
        <v>46010</v>
      </c>
      <c r="AP845" s="1404">
        <v>46011</v>
      </c>
      <c r="AQ845" s="1404">
        <v>46012</v>
      </c>
      <c r="AR845" s="1044"/>
      <c r="AS845" s="1034" t="s">
        <v>16625</v>
      </c>
      <c r="AT845" s="1034" t="s">
        <v>16628</v>
      </c>
      <c r="AU845" s="1034" t="s">
        <v>16632</v>
      </c>
      <c r="AV845" s="1034">
        <v>2.0408263200000003</v>
      </c>
    </row>
    <row r="846" spans="1:48">
      <c r="A846" s="1030">
        <v>46043</v>
      </c>
      <c r="B846" s="1031" t="s">
        <v>227</v>
      </c>
      <c r="C846" s="1031" t="s">
        <v>16648</v>
      </c>
      <c r="D846" s="1032"/>
      <c r="E846" s="1033" t="s">
        <v>299</v>
      </c>
      <c r="F846" s="1034" t="s">
        <v>16581</v>
      </c>
      <c r="G846" s="1034">
        <v>700</v>
      </c>
      <c r="H846" s="1034" t="s">
        <v>16053</v>
      </c>
      <c r="I846" s="1035">
        <v>5</v>
      </c>
      <c r="J846" s="1038">
        <v>24</v>
      </c>
      <c r="K846" s="1036">
        <v>0</v>
      </c>
      <c r="L846" s="1037">
        <v>8567</v>
      </c>
      <c r="M846" s="1039">
        <v>8405</v>
      </c>
      <c r="N846" s="1038"/>
      <c r="O846" s="1036"/>
      <c r="P846" s="1037" t="s">
        <v>640</v>
      </c>
      <c r="Q846" s="1039"/>
      <c r="R846" s="1038"/>
      <c r="S846" s="1036"/>
      <c r="T846" s="1037" t="s">
        <v>640</v>
      </c>
      <c r="U846" s="1039"/>
      <c r="V846" s="1038"/>
      <c r="W846" s="1036"/>
      <c r="X846" s="1037" t="s">
        <v>645</v>
      </c>
      <c r="Y846" s="1039"/>
      <c r="Z846" s="1040">
        <v>2.2187981510015407</v>
      </c>
      <c r="AA846" s="1040">
        <v>8</v>
      </c>
      <c r="AB846" s="1199">
        <v>1</v>
      </c>
      <c r="AC846" s="1040">
        <v>84.86</v>
      </c>
      <c r="AD846" s="1040">
        <v>1</v>
      </c>
      <c r="AE846" s="1040">
        <v>1</v>
      </c>
      <c r="AF846" s="1041" t="s">
        <v>213</v>
      </c>
      <c r="AG846" s="1041">
        <v>1</v>
      </c>
      <c r="AH846" s="1042" t="s">
        <v>16259</v>
      </c>
      <c r="AI846" s="1060" t="s">
        <v>16259</v>
      </c>
      <c r="AJ846" s="1060" t="s">
        <v>16271</v>
      </c>
      <c r="AK846" s="1239" t="s">
        <v>16271</v>
      </c>
      <c r="AL846" s="1060">
        <v>50</v>
      </c>
      <c r="AM846" s="1404">
        <v>46019</v>
      </c>
      <c r="AN846" s="1404">
        <v>46021</v>
      </c>
      <c r="AO846" s="1404">
        <v>46022</v>
      </c>
      <c r="AP846" s="1404">
        <v>46023</v>
      </c>
      <c r="AQ846" s="1404"/>
      <c r="AR846" s="1044"/>
      <c r="AS846" s="1034" t="s">
        <v>16625</v>
      </c>
      <c r="AT846" s="1034" t="s">
        <v>16628</v>
      </c>
      <c r="AU846" s="1034" t="s">
        <v>16632</v>
      </c>
      <c r="AV846" s="1034">
        <v>2.0529331200000001</v>
      </c>
    </row>
    <row r="847" spans="1:48">
      <c r="A847" s="1030">
        <v>46043</v>
      </c>
      <c r="B847" s="1031" t="s">
        <v>228</v>
      </c>
      <c r="C847" s="1031" t="s">
        <v>16577</v>
      </c>
      <c r="D847" s="1032"/>
      <c r="E847" s="1033" t="s">
        <v>1877</v>
      </c>
      <c r="F847" s="1034" t="s">
        <v>16497</v>
      </c>
      <c r="G847" s="1034">
        <v>500</v>
      </c>
      <c r="H847" s="1034" t="s">
        <v>634</v>
      </c>
      <c r="I847" s="1035">
        <v>3.7</v>
      </c>
      <c r="J847" s="1038"/>
      <c r="K847" s="1036"/>
      <c r="L847" s="1037" t="s">
        <v>16294</v>
      </c>
      <c r="M847" s="1039"/>
      <c r="N847" s="1038"/>
      <c r="O847" s="1036"/>
      <c r="P847" s="1037" t="s">
        <v>16294</v>
      </c>
      <c r="Q847" s="1039"/>
      <c r="R847" s="1038"/>
      <c r="S847" s="1036"/>
      <c r="T847" s="1037" t="s">
        <v>16295</v>
      </c>
      <c r="U847" s="1039"/>
      <c r="V847" s="1038">
        <v>2</v>
      </c>
      <c r="W847" s="1036">
        <v>0</v>
      </c>
      <c r="X847" s="1037"/>
      <c r="Y847" s="1039">
        <v>8818</v>
      </c>
      <c r="Z847" s="1040">
        <v>1.6089385474860336</v>
      </c>
      <c r="AA847" s="1040" t="s">
        <v>641</v>
      </c>
      <c r="AB847" s="1199" t="s">
        <v>420</v>
      </c>
      <c r="AC847" s="1040">
        <v>88.18</v>
      </c>
      <c r="AD847" s="1040" t="s">
        <v>420</v>
      </c>
      <c r="AE847" s="1040" t="s">
        <v>420</v>
      </c>
      <c r="AF847" s="1041" t="s">
        <v>213</v>
      </c>
      <c r="AG847" s="1041">
        <v>1</v>
      </c>
      <c r="AH847" s="1042" t="s">
        <v>16259</v>
      </c>
      <c r="AI847" s="1060" t="s">
        <v>16259</v>
      </c>
      <c r="AJ847" s="1060" t="s">
        <v>16271</v>
      </c>
      <c r="AK847" s="1239" t="s">
        <v>16271</v>
      </c>
      <c r="AL847" s="1203">
        <v>8</v>
      </c>
      <c r="AM847" s="1404">
        <v>45967</v>
      </c>
      <c r="AN847" s="1404">
        <v>45968</v>
      </c>
      <c r="AO847" s="1404"/>
      <c r="AP847" s="1404"/>
      <c r="AQ847" s="1404"/>
      <c r="AR847" s="1044"/>
      <c r="AS847" s="1034" t="s">
        <v>16625</v>
      </c>
      <c r="AT847" s="1034" t="s">
        <v>16628</v>
      </c>
      <c r="AU847" s="1034" t="s">
        <v>16627</v>
      </c>
      <c r="AV847" s="1034">
        <v>1.1428128000000002</v>
      </c>
    </row>
    <row r="848" spans="1:48">
      <c r="A848" s="1030">
        <v>46043</v>
      </c>
      <c r="B848" s="1031" t="s">
        <v>229</v>
      </c>
      <c r="C848" s="1031" t="s">
        <v>16571</v>
      </c>
      <c r="D848" s="1032"/>
      <c r="E848" s="1033" t="s">
        <v>829</v>
      </c>
      <c r="F848" s="1034" t="s">
        <v>16573</v>
      </c>
      <c r="G848" s="1034">
        <v>670</v>
      </c>
      <c r="H848" s="1034" t="s">
        <v>699</v>
      </c>
      <c r="I848" s="1035">
        <v>5</v>
      </c>
      <c r="J848" s="1038">
        <v>18</v>
      </c>
      <c r="K848" s="1036">
        <v>4</v>
      </c>
      <c r="L848" s="1037">
        <v>8841</v>
      </c>
      <c r="M848" s="1039">
        <v>9240</v>
      </c>
      <c r="N848" s="1038">
        <v>7</v>
      </c>
      <c r="O848" s="1036">
        <v>1</v>
      </c>
      <c r="P848" s="1037">
        <v>8750</v>
      </c>
      <c r="Q848" s="1039">
        <v>9322</v>
      </c>
      <c r="R848" s="1038">
        <v>16</v>
      </c>
      <c r="S848" s="1036">
        <v>1</v>
      </c>
      <c r="T848" s="1037">
        <v>8870</v>
      </c>
      <c r="U848" s="1039">
        <v>9354</v>
      </c>
      <c r="V848" s="1038">
        <v>11</v>
      </c>
      <c r="W848" s="1036">
        <v>1</v>
      </c>
      <c r="X848" s="1037">
        <v>8923</v>
      </c>
      <c r="Y848" s="1039">
        <v>9433</v>
      </c>
      <c r="Z848" s="1040">
        <v>3.1236442516268981</v>
      </c>
      <c r="AA848" s="1040">
        <v>17.333333333333332</v>
      </c>
      <c r="AB848" s="1199">
        <v>0.9892260950854701</v>
      </c>
      <c r="AC848" s="1040">
        <v>90.916250000000005</v>
      </c>
      <c r="AD848" s="1040">
        <v>2.1666666666666665</v>
      </c>
      <c r="AE848" s="1040">
        <v>1.875</v>
      </c>
      <c r="AF848" s="1041" t="s">
        <v>213</v>
      </c>
      <c r="AG848" s="1041">
        <v>1</v>
      </c>
      <c r="AH848" s="1042" t="s">
        <v>16262</v>
      </c>
      <c r="AI848" s="1060" t="s">
        <v>16262</v>
      </c>
      <c r="AJ848" s="1060" t="s">
        <v>16260</v>
      </c>
      <c r="AK848" s="1239" t="s">
        <v>16271</v>
      </c>
      <c r="AL848" s="1060">
        <v>51</v>
      </c>
      <c r="AM848" s="1404">
        <v>46030</v>
      </c>
      <c r="AN848" s="1404">
        <v>46031</v>
      </c>
      <c r="AO848" s="1404">
        <v>46032</v>
      </c>
      <c r="AP848" s="1404"/>
      <c r="AQ848" s="1404"/>
      <c r="AR848" s="1044"/>
      <c r="AS848" s="1034" t="s">
        <v>16625</v>
      </c>
      <c r="AT848" s="1034" t="s">
        <v>16628</v>
      </c>
      <c r="AU848" s="1034" t="s">
        <v>16630</v>
      </c>
      <c r="AV848" s="1034">
        <v>3.157775928</v>
      </c>
    </row>
    <row r="849" spans="1:48">
      <c r="A849" s="1030">
        <v>46043</v>
      </c>
      <c r="B849" s="1031" t="s">
        <v>230</v>
      </c>
      <c r="C849" s="1031" t="s">
        <v>16667</v>
      </c>
      <c r="D849" s="1032"/>
      <c r="E849" s="1033" t="s">
        <v>740</v>
      </c>
      <c r="F849" s="1034" t="s">
        <v>16607</v>
      </c>
      <c r="G849" s="1034">
        <v>650</v>
      </c>
      <c r="H849" s="1034" t="s">
        <v>666</v>
      </c>
      <c r="I849" s="1035">
        <v>4</v>
      </c>
      <c r="J849" s="1038"/>
      <c r="K849" s="1036"/>
      <c r="L849" s="1037" t="s">
        <v>656</v>
      </c>
      <c r="M849" s="1039" t="s">
        <v>645</v>
      </c>
      <c r="N849" s="1038"/>
      <c r="O849" s="1036"/>
      <c r="P849" s="1037" t="s">
        <v>656</v>
      </c>
      <c r="Q849" s="1039" t="s">
        <v>645</v>
      </c>
      <c r="R849" s="1038"/>
      <c r="S849" s="1036"/>
      <c r="T849" s="1037" t="s">
        <v>16261</v>
      </c>
      <c r="U849" s="1039" t="s">
        <v>645</v>
      </c>
      <c r="V849" s="1038">
        <v>16</v>
      </c>
      <c r="W849" s="1036">
        <v>1</v>
      </c>
      <c r="X849" s="1037">
        <v>8002</v>
      </c>
      <c r="Y849" s="1039" t="s">
        <v>645</v>
      </c>
      <c r="Z849" s="1040">
        <v>7.4611398963730569</v>
      </c>
      <c r="AA849" s="1040" t="s">
        <v>656</v>
      </c>
      <c r="AB849" s="1199" t="s">
        <v>420</v>
      </c>
      <c r="AC849" s="1040" t="s">
        <v>420</v>
      </c>
      <c r="AD849" s="1040" t="s">
        <v>420</v>
      </c>
      <c r="AE849" s="1040" t="s">
        <v>420</v>
      </c>
      <c r="AF849" s="1041" t="s">
        <v>213</v>
      </c>
      <c r="AG849" s="1041">
        <v>0.5</v>
      </c>
      <c r="AH849" s="1042" t="s">
        <v>16262</v>
      </c>
      <c r="AI849" s="1060" t="s">
        <v>16262</v>
      </c>
      <c r="AJ849" s="1060" t="s">
        <v>16260</v>
      </c>
      <c r="AK849" s="1200" t="s">
        <v>748</v>
      </c>
      <c r="AL849" s="1060"/>
      <c r="AM849" s="1404"/>
      <c r="AN849" s="1404"/>
      <c r="AO849" s="1404"/>
      <c r="AP849" s="1404"/>
      <c r="AQ849" s="1404"/>
      <c r="AR849" s="1044"/>
      <c r="AS849" s="1034" t="s">
        <v>16629</v>
      </c>
      <c r="AT849" s="1034" t="s">
        <v>16628</v>
      </c>
      <c r="AU849" s="1034" t="s">
        <v>16630</v>
      </c>
      <c r="AV849" s="1034" t="s">
        <v>420</v>
      </c>
    </row>
    <row r="850" spans="1:48">
      <c r="A850" s="1030">
        <v>46043</v>
      </c>
      <c r="B850" s="1031" t="s">
        <v>231</v>
      </c>
      <c r="C850" s="1031" t="s">
        <v>16642</v>
      </c>
      <c r="D850" s="1032" t="s">
        <v>16291</v>
      </c>
      <c r="E850" s="1033" t="s">
        <v>473</v>
      </c>
      <c r="F850" s="1034" t="s">
        <v>16538</v>
      </c>
      <c r="G850" s="1034">
        <v>600</v>
      </c>
      <c r="H850" s="1034" t="s">
        <v>16152</v>
      </c>
      <c r="I850" s="1035">
        <v>5.5</v>
      </c>
      <c r="J850" s="1038">
        <v>43</v>
      </c>
      <c r="K850" s="1036">
        <v>10</v>
      </c>
      <c r="L850" s="1037">
        <v>5400</v>
      </c>
      <c r="M850" s="1039"/>
      <c r="N850" s="1038">
        <v>22</v>
      </c>
      <c r="O850" s="1036">
        <v>10</v>
      </c>
      <c r="P850" s="1037">
        <v>5320</v>
      </c>
      <c r="Q850" s="1039"/>
      <c r="R850" s="1038">
        <v>24</v>
      </c>
      <c r="S850" s="1036">
        <v>14</v>
      </c>
      <c r="T850" s="1037">
        <v>4840</v>
      </c>
      <c r="U850" s="1039"/>
      <c r="V850" s="1038">
        <v>24</v>
      </c>
      <c r="W850" s="1036">
        <v>10</v>
      </c>
      <c r="X850" s="1037">
        <v>5130</v>
      </c>
      <c r="Y850" s="1039"/>
      <c r="Z850" s="1040">
        <v>5.070422535211268</v>
      </c>
      <c r="AA850" s="1040">
        <v>37.666666666666664</v>
      </c>
      <c r="AB850" s="1199">
        <v>0.95827991452991457</v>
      </c>
      <c r="AC850" s="1040">
        <v>51.725000000000001</v>
      </c>
      <c r="AD850" s="1040">
        <v>4.708333333333333</v>
      </c>
      <c r="AE850" s="1040">
        <v>2.875</v>
      </c>
      <c r="AF850" s="1041" t="s">
        <v>232</v>
      </c>
      <c r="AG850" s="1041">
        <v>1</v>
      </c>
      <c r="AH850" s="1042" t="s">
        <v>16272</v>
      </c>
      <c r="AI850" s="1060" t="s">
        <v>16272</v>
      </c>
      <c r="AJ850" s="1060" t="s">
        <v>845</v>
      </c>
      <c r="AK850" s="1200" t="s">
        <v>845</v>
      </c>
      <c r="AL850" s="1060">
        <v>55</v>
      </c>
      <c r="AM850" s="1404">
        <v>46035</v>
      </c>
      <c r="AN850" s="1404">
        <v>46036</v>
      </c>
      <c r="AO850" s="1404">
        <v>46037</v>
      </c>
      <c r="AP850" s="1404">
        <v>46040</v>
      </c>
      <c r="AQ850" s="1404">
        <v>46042</v>
      </c>
      <c r="AR850" s="1044"/>
      <c r="AS850" s="1034" t="s">
        <v>16629</v>
      </c>
      <c r="AT850" s="1034" t="s">
        <v>16628</v>
      </c>
      <c r="AU850" s="1034" t="s">
        <v>16630</v>
      </c>
      <c r="AV850" s="1034">
        <v>3.2177088</v>
      </c>
    </row>
    <row r="851" spans="1:48">
      <c r="A851" s="1030">
        <v>46043</v>
      </c>
      <c r="B851" s="1031" t="s">
        <v>233</v>
      </c>
      <c r="C851" s="1031" t="s">
        <v>645</v>
      </c>
      <c r="D851" s="1032"/>
      <c r="E851" s="1033" t="s">
        <v>420</v>
      </c>
      <c r="F851" s="1034" t="s">
        <v>420</v>
      </c>
      <c r="G851" s="1034" t="s">
        <v>420</v>
      </c>
      <c r="H851" s="1034" t="s">
        <v>420</v>
      </c>
      <c r="I851" s="1035" t="s">
        <v>420</v>
      </c>
      <c r="J851" s="1038"/>
      <c r="K851" s="1036"/>
      <c r="L851" s="1037" t="s">
        <v>16270</v>
      </c>
      <c r="M851" s="1039"/>
      <c r="N851" s="1038"/>
      <c r="O851" s="1036"/>
      <c r="P851" s="1037" t="s">
        <v>16270</v>
      </c>
      <c r="Q851" s="1039"/>
      <c r="R851" s="1038"/>
      <c r="S851" s="1036"/>
      <c r="T851" s="1037" t="s">
        <v>16270</v>
      </c>
      <c r="U851" s="1039"/>
      <c r="V851" s="1038"/>
      <c r="W851" s="1036"/>
      <c r="X851" s="1037" t="s">
        <v>16270</v>
      </c>
      <c r="Y851" s="1039"/>
      <c r="Z851" s="1040" t="s">
        <v>420</v>
      </c>
      <c r="AA851" s="1040" t="s">
        <v>645</v>
      </c>
      <c r="AB851" s="1199" t="s">
        <v>420</v>
      </c>
      <c r="AC851" s="1040" t="s">
        <v>420</v>
      </c>
      <c r="AD851" s="1040" t="s">
        <v>420</v>
      </c>
      <c r="AE851" s="1040" t="s">
        <v>420</v>
      </c>
      <c r="AF851" s="1041" t="s">
        <v>232</v>
      </c>
      <c r="AG851" s="1041">
        <v>1</v>
      </c>
      <c r="AH851" s="1042" t="s">
        <v>16272</v>
      </c>
      <c r="AI851" s="1060" t="s">
        <v>16272</v>
      </c>
      <c r="AJ851" s="1060" t="s">
        <v>845</v>
      </c>
      <c r="AK851" s="1200" t="s">
        <v>845</v>
      </c>
      <c r="AL851" s="1060"/>
      <c r="AM851" s="1404"/>
      <c r="AN851" s="1404"/>
      <c r="AO851" s="1404"/>
      <c r="AP851" s="1404"/>
      <c r="AQ851" s="1404"/>
      <c r="AR851" s="1044"/>
      <c r="AS851" s="1034" t="s">
        <v>16625</v>
      </c>
      <c r="AT851" s="1034" t="s">
        <v>16628</v>
      </c>
      <c r="AU851" s="1034" t="s">
        <v>420</v>
      </c>
      <c r="AV851" s="1034" t="s">
        <v>420</v>
      </c>
    </row>
    <row r="852" spans="1:48">
      <c r="A852" s="1030">
        <v>46043</v>
      </c>
      <c r="B852" s="1031" t="s">
        <v>234</v>
      </c>
      <c r="C852" s="1031" t="s">
        <v>645</v>
      </c>
      <c r="D852" s="1032"/>
      <c r="E852" s="1033" t="s">
        <v>420</v>
      </c>
      <c r="F852" s="1034" t="s">
        <v>420</v>
      </c>
      <c r="G852" s="1034" t="s">
        <v>420</v>
      </c>
      <c r="H852" s="1034" t="s">
        <v>420</v>
      </c>
      <c r="I852" s="1035" t="s">
        <v>420</v>
      </c>
      <c r="J852" s="1038"/>
      <c r="K852" s="1036"/>
      <c r="L852" s="1037" t="s">
        <v>645</v>
      </c>
      <c r="M852" s="1039"/>
      <c r="N852" s="1038"/>
      <c r="O852" s="1036"/>
      <c r="P852" s="1037" t="s">
        <v>645</v>
      </c>
      <c r="Q852" s="1039"/>
      <c r="R852" s="1038"/>
      <c r="S852" s="1036"/>
      <c r="T852" s="1037" t="s">
        <v>645</v>
      </c>
      <c r="U852" s="1039"/>
      <c r="V852" s="1038"/>
      <c r="W852" s="1036"/>
      <c r="X852" s="1037" t="s">
        <v>645</v>
      </c>
      <c r="Y852" s="1039"/>
      <c r="Z852" s="1040" t="s">
        <v>420</v>
      </c>
      <c r="AA852" s="1040" t="s">
        <v>645</v>
      </c>
      <c r="AB852" s="1199" t="s">
        <v>420</v>
      </c>
      <c r="AC852" s="1040" t="s">
        <v>420</v>
      </c>
      <c r="AD852" s="1040" t="s">
        <v>420</v>
      </c>
      <c r="AE852" s="1040" t="s">
        <v>420</v>
      </c>
      <c r="AF852" s="1041" t="s">
        <v>232</v>
      </c>
      <c r="AG852" s="1041">
        <v>1</v>
      </c>
      <c r="AH852" s="1042" t="s">
        <v>16272</v>
      </c>
      <c r="AI852" s="1060" t="s">
        <v>16272</v>
      </c>
      <c r="AJ852" s="1060" t="s">
        <v>845</v>
      </c>
      <c r="AK852" s="1200" t="s">
        <v>845</v>
      </c>
      <c r="AL852" s="1060"/>
      <c r="AM852" s="1404"/>
      <c r="AN852" s="1404"/>
      <c r="AO852" s="1404"/>
      <c r="AP852" s="1404"/>
      <c r="AQ852" s="1404"/>
      <c r="AR852" s="1044"/>
      <c r="AS852" s="1034" t="s">
        <v>16625</v>
      </c>
      <c r="AT852" s="1034" t="s">
        <v>16628</v>
      </c>
      <c r="AU852" s="1034" t="s">
        <v>420</v>
      </c>
      <c r="AV852" s="1034" t="s">
        <v>420</v>
      </c>
    </row>
    <row r="853" spans="1:48">
      <c r="A853" s="1030">
        <v>46043</v>
      </c>
      <c r="B853" s="1031" t="s">
        <v>235</v>
      </c>
      <c r="C853" s="1031" t="s">
        <v>16489</v>
      </c>
      <c r="D853" s="1032" t="s">
        <v>646</v>
      </c>
      <c r="E853" s="1033" t="s">
        <v>737</v>
      </c>
      <c r="F853" s="1034" t="s">
        <v>16142</v>
      </c>
      <c r="G853" s="1034">
        <v>650</v>
      </c>
      <c r="H853" s="1034" t="s">
        <v>924</v>
      </c>
      <c r="I853" s="1035">
        <v>5.5</v>
      </c>
      <c r="J853" s="1038">
        <v>40</v>
      </c>
      <c r="K853" s="1036">
        <v>1</v>
      </c>
      <c r="L853" s="1037">
        <v>9350</v>
      </c>
      <c r="M853" s="1039">
        <v>9810</v>
      </c>
      <c r="N853" s="1038">
        <v>13</v>
      </c>
      <c r="O853" s="1036">
        <v>1</v>
      </c>
      <c r="P853" s="1037">
        <v>9350</v>
      </c>
      <c r="Q853" s="1039">
        <v>9810</v>
      </c>
      <c r="R853" s="1038">
        <v>5</v>
      </c>
      <c r="S853" s="1036">
        <v>0</v>
      </c>
      <c r="T853" s="1037">
        <v>8980</v>
      </c>
      <c r="U853" s="1039">
        <v>8980</v>
      </c>
      <c r="V853" s="1038">
        <v>17</v>
      </c>
      <c r="W853" s="1036">
        <v>0</v>
      </c>
      <c r="X853" s="1037">
        <v>9260</v>
      </c>
      <c r="Y853" s="1039">
        <v>9630</v>
      </c>
      <c r="Z853" s="1040">
        <v>5.4545454545454541</v>
      </c>
      <c r="AA853" s="1040">
        <v>25</v>
      </c>
      <c r="AB853" s="1199">
        <v>0.99823717948717949</v>
      </c>
      <c r="AC853" s="1040">
        <v>93.962500000000006</v>
      </c>
      <c r="AD853" s="1040">
        <v>3.125</v>
      </c>
      <c r="AE853" s="1040">
        <v>3.0416666666666665</v>
      </c>
      <c r="AF853" s="1041" t="s">
        <v>236</v>
      </c>
      <c r="AG853" s="1041">
        <v>1</v>
      </c>
      <c r="AH853" s="1042" t="s">
        <v>16275</v>
      </c>
      <c r="AI853" s="1060" t="s">
        <v>16275</v>
      </c>
      <c r="AJ853" s="1203" t="s">
        <v>16277</v>
      </c>
      <c r="AK853" s="1200" t="s">
        <v>868</v>
      </c>
      <c r="AL853" s="1060">
        <v>55</v>
      </c>
      <c r="AM853" s="1404">
        <v>46021</v>
      </c>
      <c r="AN853" s="1404">
        <v>46022</v>
      </c>
      <c r="AO853" s="1404">
        <v>46023</v>
      </c>
      <c r="AP853" s="1404"/>
      <c r="AQ853" s="1404"/>
      <c r="AR853" s="1044"/>
      <c r="AS853" s="1034" t="s">
        <v>16629</v>
      </c>
      <c r="AT853" s="1034" t="s">
        <v>16628</v>
      </c>
      <c r="AU853" s="1034" t="s">
        <v>16630</v>
      </c>
      <c r="AV853" s="1034">
        <v>6.3323207999999997</v>
      </c>
    </row>
    <row r="854" spans="1:48">
      <c r="A854" s="1030">
        <v>46043</v>
      </c>
      <c r="B854" s="1031" t="s">
        <v>237</v>
      </c>
      <c r="C854" s="1031" t="s">
        <v>16539</v>
      </c>
      <c r="D854" s="1032" t="s">
        <v>646</v>
      </c>
      <c r="E854" s="1033" t="s">
        <v>473</v>
      </c>
      <c r="F854" s="1034" t="s">
        <v>16538</v>
      </c>
      <c r="G854" s="1034">
        <v>650</v>
      </c>
      <c r="H854" s="1034" t="s">
        <v>15728</v>
      </c>
      <c r="I854" s="1035">
        <v>5.5</v>
      </c>
      <c r="J854" s="1038"/>
      <c r="K854" s="1036"/>
      <c r="L854" s="1037" t="s">
        <v>16274</v>
      </c>
      <c r="M854" s="1039"/>
      <c r="N854" s="1038"/>
      <c r="O854" s="1036"/>
      <c r="P854" s="1037" t="s">
        <v>16274</v>
      </c>
      <c r="Q854" s="1039"/>
      <c r="R854" s="1038"/>
      <c r="S854" s="1036"/>
      <c r="T854" s="1037" t="s">
        <v>16307</v>
      </c>
      <c r="U854" s="1039" t="s">
        <v>16270</v>
      </c>
      <c r="V854" s="1038"/>
      <c r="W854" s="1036"/>
      <c r="X854" s="1037" t="s">
        <v>16307</v>
      </c>
      <c r="Y854" s="1039" t="s">
        <v>16270</v>
      </c>
      <c r="Z854" s="1040">
        <v>5.4135338345864659</v>
      </c>
      <c r="AA854" s="1040" t="s">
        <v>660</v>
      </c>
      <c r="AB854" s="1199" t="s">
        <v>420</v>
      </c>
      <c r="AC854" s="1040" t="s">
        <v>420</v>
      </c>
      <c r="AD854" s="1040" t="s">
        <v>420</v>
      </c>
      <c r="AE854" s="1040" t="s">
        <v>420</v>
      </c>
      <c r="AF854" s="1041" t="s">
        <v>236</v>
      </c>
      <c r="AG854" s="1041">
        <v>1</v>
      </c>
      <c r="AH854" s="1042" t="s">
        <v>16275</v>
      </c>
      <c r="AI854" s="1060" t="s">
        <v>16275</v>
      </c>
      <c r="AJ854" s="1203" t="s">
        <v>16277</v>
      </c>
      <c r="AK854" s="1200" t="s">
        <v>868</v>
      </c>
      <c r="AL854" s="1060">
        <v>55</v>
      </c>
      <c r="AM854" s="1404">
        <v>46038</v>
      </c>
      <c r="AN854" s="1404">
        <v>46039</v>
      </c>
      <c r="AO854" s="1404">
        <v>46042</v>
      </c>
      <c r="AP854" s="1404"/>
      <c r="AQ854" s="1404"/>
      <c r="AR854" s="1044"/>
      <c r="AS854" s="1034" t="s">
        <v>16629</v>
      </c>
      <c r="AT854" s="1034" t="s">
        <v>16628</v>
      </c>
      <c r="AU854" s="1034" t="s">
        <v>16630</v>
      </c>
      <c r="AV854" s="1034" t="s">
        <v>420</v>
      </c>
    </row>
    <row r="855" spans="1:48">
      <c r="A855" s="1030">
        <v>46043</v>
      </c>
      <c r="B855" s="1031" t="s">
        <v>238</v>
      </c>
      <c r="C855" s="1031" t="s">
        <v>16600</v>
      </c>
      <c r="D855" s="1032" t="s">
        <v>16291</v>
      </c>
      <c r="E855" s="1033" t="s">
        <v>473</v>
      </c>
      <c r="F855" s="1034" t="s">
        <v>16601</v>
      </c>
      <c r="G855" s="1034">
        <v>680</v>
      </c>
      <c r="H855" s="1034" t="s">
        <v>16568</v>
      </c>
      <c r="I855" s="1035">
        <v>5.5</v>
      </c>
      <c r="J855" s="1038">
        <v>19</v>
      </c>
      <c r="K855" s="1036">
        <v>0</v>
      </c>
      <c r="L855" s="1037" t="s">
        <v>656</v>
      </c>
      <c r="M855" s="1039">
        <v>8800</v>
      </c>
      <c r="N855" s="1038">
        <v>13</v>
      </c>
      <c r="O855" s="1036">
        <v>0</v>
      </c>
      <c r="P855" s="1037" t="s">
        <v>656</v>
      </c>
      <c r="Q855" s="1039">
        <v>9170</v>
      </c>
      <c r="R855" s="1038">
        <v>0</v>
      </c>
      <c r="S855" s="1036">
        <v>0</v>
      </c>
      <c r="T855" s="1037" t="s">
        <v>16261</v>
      </c>
      <c r="U855" s="1039">
        <v>6570</v>
      </c>
      <c r="V855" s="1038">
        <v>60</v>
      </c>
      <c r="W855" s="1036">
        <v>0</v>
      </c>
      <c r="X855" s="1037">
        <v>9070</v>
      </c>
      <c r="Y855" s="1039">
        <v>8700</v>
      </c>
      <c r="Z855" s="1040">
        <v>5.6692913385826769</v>
      </c>
      <c r="AA855" s="1040" t="s">
        <v>656</v>
      </c>
      <c r="AB855" s="1199">
        <v>1</v>
      </c>
      <c r="AC855" s="1040" t="s">
        <v>420</v>
      </c>
      <c r="AD855" s="1040" t="s">
        <v>420</v>
      </c>
      <c r="AE855" s="1040" t="s">
        <v>420</v>
      </c>
      <c r="AF855" s="1041" t="s">
        <v>236</v>
      </c>
      <c r="AG855" s="1041">
        <v>1</v>
      </c>
      <c r="AH855" s="1042" t="s">
        <v>16320</v>
      </c>
      <c r="AI855" s="1060" t="s">
        <v>16320</v>
      </c>
      <c r="AJ855" s="1060" t="s">
        <v>16289</v>
      </c>
      <c r="AK855" s="1200" t="s">
        <v>868</v>
      </c>
      <c r="AL855" s="1060">
        <v>56</v>
      </c>
      <c r="AM855" s="1404">
        <v>46033</v>
      </c>
      <c r="AN855" s="1404"/>
      <c r="AO855" s="1404"/>
      <c r="AP855" s="1404"/>
      <c r="AQ855" s="1404"/>
      <c r="AR855" s="1044"/>
      <c r="AS855" s="1034" t="s">
        <v>16629</v>
      </c>
      <c r="AT855" s="1034" t="s">
        <v>16628</v>
      </c>
      <c r="AU855" s="1034" t="s">
        <v>16630</v>
      </c>
      <c r="AV855" s="1034" t="s">
        <v>420</v>
      </c>
    </row>
    <row r="856" spans="1:48">
      <c r="A856" s="1030">
        <v>46043</v>
      </c>
      <c r="B856" s="1031" t="s">
        <v>239</v>
      </c>
      <c r="C856" s="1031" t="s">
        <v>16652</v>
      </c>
      <c r="D856" s="1032"/>
      <c r="E856" s="1033" t="s">
        <v>779</v>
      </c>
      <c r="F856" s="1034" t="s">
        <v>16592</v>
      </c>
      <c r="G856" s="1034">
        <v>600</v>
      </c>
      <c r="H856" s="1034" t="s">
        <v>735</v>
      </c>
      <c r="I856" s="1035">
        <v>4</v>
      </c>
      <c r="J856" s="1038">
        <v>19</v>
      </c>
      <c r="K856" s="1036">
        <v>8</v>
      </c>
      <c r="L856" s="1037">
        <v>9170</v>
      </c>
      <c r="M856" s="1039">
        <v>9810</v>
      </c>
      <c r="N856" s="1038">
        <v>8</v>
      </c>
      <c r="O856" s="1036">
        <v>1</v>
      </c>
      <c r="P856" s="1037">
        <v>9170</v>
      </c>
      <c r="Q856" s="1039">
        <v>9810</v>
      </c>
      <c r="R856" s="1038">
        <v>14</v>
      </c>
      <c r="S856" s="1036">
        <v>0</v>
      </c>
      <c r="T856" s="1037">
        <v>8800</v>
      </c>
      <c r="U856" s="1039">
        <v>9440</v>
      </c>
      <c r="V856" s="1038">
        <v>25</v>
      </c>
      <c r="W856" s="1036">
        <v>0</v>
      </c>
      <c r="X856" s="1037">
        <v>8700</v>
      </c>
      <c r="Y856" s="1039">
        <v>9440</v>
      </c>
      <c r="Z856" s="1040">
        <v>3.538083538083538</v>
      </c>
      <c r="AA856" s="1040">
        <v>22</v>
      </c>
      <c r="AB856" s="1199">
        <v>0.98777043269230769</v>
      </c>
      <c r="AC856" s="1040">
        <v>92.924999999999997</v>
      </c>
      <c r="AD856" s="1040">
        <v>2.75</v>
      </c>
      <c r="AE856" s="1040">
        <v>2.375</v>
      </c>
      <c r="AF856" s="1041" t="s">
        <v>236</v>
      </c>
      <c r="AG856" s="1041">
        <v>1</v>
      </c>
      <c r="AH856" s="1042" t="s">
        <v>16275</v>
      </c>
      <c r="AI856" s="1060" t="s">
        <v>16275</v>
      </c>
      <c r="AJ856" s="1203" t="s">
        <v>16277</v>
      </c>
      <c r="AK856" s="1200" t="s">
        <v>16289</v>
      </c>
      <c r="AL856" s="1060">
        <v>52</v>
      </c>
      <c r="AM856" s="1404">
        <v>45997</v>
      </c>
      <c r="AN856" s="1404">
        <v>45998</v>
      </c>
      <c r="AO856" s="1404">
        <v>46003</v>
      </c>
      <c r="AP856" s="1404">
        <v>46004</v>
      </c>
      <c r="AQ856" s="1404">
        <v>46005</v>
      </c>
      <c r="AR856" s="1044"/>
      <c r="AS856" s="1034" t="s">
        <v>16629</v>
      </c>
      <c r="AT856" s="1034" t="s">
        <v>16628</v>
      </c>
      <c r="AU856" s="1034" t="s">
        <v>16627</v>
      </c>
      <c r="AV856" s="1034">
        <v>2.8903392000000001</v>
      </c>
    </row>
    <row r="857" spans="1:48">
      <c r="A857" s="1030">
        <v>46043</v>
      </c>
      <c r="B857" s="1031" t="s">
        <v>389</v>
      </c>
      <c r="C857" s="1031" t="s">
        <v>16604</v>
      </c>
      <c r="D857" s="1032"/>
      <c r="E857" s="1033" t="s">
        <v>737</v>
      </c>
      <c r="F857" s="1034" t="s">
        <v>16598</v>
      </c>
      <c r="G857" s="1034">
        <v>700</v>
      </c>
      <c r="H857" s="1034" t="s">
        <v>16139</v>
      </c>
      <c r="I857" s="1035">
        <v>5.5</v>
      </c>
      <c r="J857" s="1038">
        <v>9</v>
      </c>
      <c r="K857" s="1036">
        <v>0</v>
      </c>
      <c r="L857" s="1037">
        <v>9630</v>
      </c>
      <c r="M857" s="1039"/>
      <c r="N857" s="1038">
        <v>11</v>
      </c>
      <c r="O857" s="1036">
        <v>0</v>
      </c>
      <c r="P857" s="1037">
        <v>9630</v>
      </c>
      <c r="Q857" s="1039"/>
      <c r="R857" s="1038">
        <v>0</v>
      </c>
      <c r="S857" s="1036">
        <v>0</v>
      </c>
      <c r="T857" s="1037">
        <v>9960</v>
      </c>
      <c r="U857" s="1039"/>
      <c r="V857" s="1038">
        <v>25</v>
      </c>
      <c r="W857" s="1036">
        <v>0</v>
      </c>
      <c r="X857" s="1037">
        <v>9540</v>
      </c>
      <c r="Y857" s="1039"/>
      <c r="Z857" s="1040">
        <v>5.8299595141700404</v>
      </c>
      <c r="AA857" s="1040">
        <v>30</v>
      </c>
      <c r="AB857" s="1199">
        <v>1</v>
      </c>
      <c r="AC857" s="1040">
        <v>96.9</v>
      </c>
      <c r="AD857" s="1040">
        <v>3.75</v>
      </c>
      <c r="AE857" s="1040">
        <v>3.75</v>
      </c>
      <c r="AF857" s="1041" t="s">
        <v>236</v>
      </c>
      <c r="AG857" s="1041">
        <v>2</v>
      </c>
      <c r="AH857" s="1042" t="s">
        <v>16320</v>
      </c>
      <c r="AI857" s="1060" t="s">
        <v>16320</v>
      </c>
      <c r="AJ857" s="1060" t="s">
        <v>16289</v>
      </c>
      <c r="AK857" s="1200" t="s">
        <v>16289</v>
      </c>
      <c r="AL857" s="1060">
        <v>51</v>
      </c>
      <c r="AM857" s="1404">
        <v>46030</v>
      </c>
      <c r="AN857" s="1404">
        <v>46031</v>
      </c>
      <c r="AO857" s="1404">
        <v>46032</v>
      </c>
      <c r="AP857" s="1404"/>
      <c r="AQ857" s="1404"/>
      <c r="AR857" s="1044"/>
      <c r="AS857" s="1034" t="s">
        <v>16629</v>
      </c>
      <c r="AT857" s="1034" t="s">
        <v>16626</v>
      </c>
      <c r="AU857" s="1034" t="s">
        <v>16630</v>
      </c>
      <c r="AV857" s="1034">
        <v>3.5163072000000004</v>
      </c>
    </row>
    <row r="858" spans="1:48">
      <c r="A858" s="1030">
        <v>46043</v>
      </c>
      <c r="B858" s="1031" t="s">
        <v>389</v>
      </c>
      <c r="C858" s="1031" t="s">
        <v>16533</v>
      </c>
      <c r="D858" s="1032"/>
      <c r="E858" s="1033" t="s">
        <v>473</v>
      </c>
      <c r="F858" s="1034" t="s">
        <v>16146</v>
      </c>
      <c r="G858" s="1034">
        <v>700</v>
      </c>
      <c r="H858" s="1034" t="s">
        <v>833</v>
      </c>
      <c r="I858" s="1035">
        <v>5.5</v>
      </c>
      <c r="J858" s="1038">
        <v>24</v>
      </c>
      <c r="K858" s="1036">
        <v>0</v>
      </c>
      <c r="L858" s="1037"/>
      <c r="M858" s="1039">
        <v>9910</v>
      </c>
      <c r="N858" s="1038">
        <v>7</v>
      </c>
      <c r="O858" s="1036">
        <v>0</v>
      </c>
      <c r="P858" s="1037"/>
      <c r="Q858" s="1039">
        <v>9910</v>
      </c>
      <c r="R858" s="1038">
        <v>0</v>
      </c>
      <c r="S858" s="1036">
        <v>0</v>
      </c>
      <c r="T858" s="1037"/>
      <c r="U858" s="1039">
        <v>8980</v>
      </c>
      <c r="V858" s="1038">
        <v>30</v>
      </c>
      <c r="W858" s="1036">
        <v>0</v>
      </c>
      <c r="X858" s="1037"/>
      <c r="Y858" s="1039">
        <v>9910</v>
      </c>
      <c r="Z858" s="1040">
        <v>5.9016393442622954</v>
      </c>
      <c r="AA858" s="1040">
        <v>40.666666666666664</v>
      </c>
      <c r="AB858" s="1199">
        <v>1</v>
      </c>
      <c r="AC858" s="1040">
        <v>96.775000000000006</v>
      </c>
      <c r="AD858" s="1040">
        <v>5.083333333333333</v>
      </c>
      <c r="AE858" s="1040">
        <v>5.083333333333333</v>
      </c>
      <c r="AF858" s="1041" t="s">
        <v>236</v>
      </c>
      <c r="AG858" s="1041">
        <v>2</v>
      </c>
      <c r="AH858" s="1042" t="s">
        <v>16320</v>
      </c>
      <c r="AI858" s="1060" t="s">
        <v>16320</v>
      </c>
      <c r="AJ858" s="1060" t="s">
        <v>16289</v>
      </c>
      <c r="AK858" s="1200" t="s">
        <v>16289</v>
      </c>
      <c r="AL858" s="1060">
        <v>53</v>
      </c>
      <c r="AM858" s="1404">
        <v>46035</v>
      </c>
      <c r="AN858" s="1404">
        <v>46036</v>
      </c>
      <c r="AO858" s="1404">
        <v>46037</v>
      </c>
      <c r="AP858" s="1404"/>
      <c r="AQ858" s="1404"/>
      <c r="AR858" s="1044"/>
      <c r="AS858" s="1034" t="s">
        <v>16629</v>
      </c>
      <c r="AT858" s="1034" t="s">
        <v>16626</v>
      </c>
      <c r="AU858" s="1034" t="s">
        <v>16630</v>
      </c>
      <c r="AV858" s="1034">
        <v>3.5117712000000001</v>
      </c>
    </row>
    <row r="859" spans="1:48">
      <c r="A859" s="1030">
        <v>46043</v>
      </c>
      <c r="B859" s="1031" t="s">
        <v>418</v>
      </c>
      <c r="C859" s="1031" t="s">
        <v>16600</v>
      </c>
      <c r="D859" s="1032" t="s">
        <v>646</v>
      </c>
      <c r="E859" s="1033" t="s">
        <v>473</v>
      </c>
      <c r="F859" s="1034" t="s">
        <v>16601</v>
      </c>
      <c r="G859" s="1034">
        <v>680</v>
      </c>
      <c r="H859" s="1034" t="s">
        <v>16568</v>
      </c>
      <c r="I859" s="1035">
        <v>5.5</v>
      </c>
      <c r="J859" s="1038">
        <v>10</v>
      </c>
      <c r="K859" s="1036">
        <v>0</v>
      </c>
      <c r="L859" s="1037">
        <v>9910</v>
      </c>
      <c r="M859" s="1039">
        <v>9440</v>
      </c>
      <c r="N859" s="1038">
        <v>6</v>
      </c>
      <c r="O859" s="1036">
        <v>0</v>
      </c>
      <c r="P859" s="1037">
        <v>9810</v>
      </c>
      <c r="Q859" s="1039">
        <v>9440</v>
      </c>
      <c r="R859" s="1038">
        <v>12</v>
      </c>
      <c r="S859" s="1036">
        <v>0</v>
      </c>
      <c r="T859" s="1037">
        <v>8330</v>
      </c>
      <c r="U859" s="1039">
        <v>9170</v>
      </c>
      <c r="V859" s="1038">
        <v>25</v>
      </c>
      <c r="W859" s="1036">
        <v>0</v>
      </c>
      <c r="X859" s="1037">
        <v>9630</v>
      </c>
      <c r="Y859" s="1039">
        <v>8890</v>
      </c>
      <c r="Z859" s="1040">
        <v>5.6692913385826769</v>
      </c>
      <c r="AA859" s="1040">
        <v>17.666666666666668</v>
      </c>
      <c r="AB859" s="1199">
        <v>1</v>
      </c>
      <c r="AC859" s="1040">
        <v>93.275000000000006</v>
      </c>
      <c r="AD859" s="1040">
        <v>2.2083333333333335</v>
      </c>
      <c r="AE859" s="1040">
        <v>2.2083333333333335</v>
      </c>
      <c r="AF859" s="1041" t="s">
        <v>236</v>
      </c>
      <c r="AG859" s="1041">
        <v>1</v>
      </c>
      <c r="AH859" s="1042" t="s">
        <v>16320</v>
      </c>
      <c r="AI859" s="1060" t="s">
        <v>16320</v>
      </c>
      <c r="AJ859" s="1203" t="s">
        <v>16277</v>
      </c>
      <c r="AK859" s="1200" t="s">
        <v>16289</v>
      </c>
      <c r="AL859" s="1060">
        <v>56</v>
      </c>
      <c r="AM859" s="1404">
        <v>46032</v>
      </c>
      <c r="AN859" s="1404">
        <v>46033</v>
      </c>
      <c r="AO859" s="1404">
        <v>46034</v>
      </c>
      <c r="AP859" s="1404">
        <v>46035</v>
      </c>
      <c r="AQ859" s="1404">
        <v>46036</v>
      </c>
      <c r="AR859" s="1044"/>
      <c r="AS859" s="1034" t="s">
        <v>16629</v>
      </c>
      <c r="AT859" s="1034" t="s">
        <v>16628</v>
      </c>
      <c r="AU859" s="1034" t="s">
        <v>16630</v>
      </c>
      <c r="AV859" s="1034">
        <v>6.5761113600000005</v>
      </c>
    </row>
    <row r="860" spans="1:48">
      <c r="A860" s="1030">
        <v>46043</v>
      </c>
      <c r="B860" s="1031" t="s">
        <v>240</v>
      </c>
      <c r="C860" s="1031" t="s">
        <v>645</v>
      </c>
      <c r="D860" s="1032"/>
      <c r="E860" s="1033" t="s">
        <v>420</v>
      </c>
      <c r="F860" s="1034" t="s">
        <v>420</v>
      </c>
      <c r="G860" s="1034" t="s">
        <v>420</v>
      </c>
      <c r="H860" s="1034" t="s">
        <v>420</v>
      </c>
      <c r="I860" s="1035" t="s">
        <v>420</v>
      </c>
      <c r="J860" s="1038"/>
      <c r="K860" s="1036"/>
      <c r="L860" s="1037" t="s">
        <v>16270</v>
      </c>
      <c r="M860" s="1039"/>
      <c r="N860" s="1038"/>
      <c r="O860" s="1036"/>
      <c r="P860" s="1037" t="s">
        <v>16270</v>
      </c>
      <c r="Q860" s="1039"/>
      <c r="R860" s="1038"/>
      <c r="S860" s="1036"/>
      <c r="T860" s="1037" t="s">
        <v>16270</v>
      </c>
      <c r="U860" s="1039"/>
      <c r="V860" s="1038"/>
      <c r="W860" s="1036"/>
      <c r="X860" s="1037" t="s">
        <v>16270</v>
      </c>
      <c r="Y860" s="1039"/>
      <c r="Z860" s="1240" t="s">
        <v>420</v>
      </c>
      <c r="AA860" s="1240" t="s">
        <v>420</v>
      </c>
      <c r="AB860" s="1241" t="s">
        <v>420</v>
      </c>
      <c r="AC860" s="1240"/>
      <c r="AD860" s="1240" t="s">
        <v>420</v>
      </c>
      <c r="AE860" s="1240" t="s">
        <v>420</v>
      </c>
      <c r="AF860" s="1242" t="s">
        <v>241</v>
      </c>
      <c r="AG860" s="1242">
        <v>12</v>
      </c>
      <c r="AH860" s="1042" t="s">
        <v>16288</v>
      </c>
      <c r="AI860" s="1060" t="s">
        <v>16288</v>
      </c>
      <c r="AJ860" s="1043" t="s">
        <v>16266</v>
      </c>
      <c r="AK860" s="1200" t="s">
        <v>649</v>
      </c>
      <c r="AL860" s="1060"/>
      <c r="AM860" s="1404"/>
      <c r="AN860" s="1404"/>
      <c r="AO860" s="1404"/>
      <c r="AP860" s="1404"/>
      <c r="AQ860" s="1404"/>
      <c r="AR860" s="1044"/>
      <c r="AS860" s="1034" t="s">
        <v>16625</v>
      </c>
      <c r="AT860" s="1034" t="s">
        <v>16636</v>
      </c>
      <c r="AU860" s="1034" t="s">
        <v>420</v>
      </c>
      <c r="AV860" s="1034" t="s">
        <v>420</v>
      </c>
    </row>
    <row r="861" spans="1:48">
      <c r="A861" s="1030">
        <v>46043</v>
      </c>
      <c r="B861" s="1031" t="s">
        <v>16640</v>
      </c>
      <c r="C861" s="1031" t="s">
        <v>386</v>
      </c>
      <c r="D861" s="1032"/>
      <c r="E861" s="1033" t="s">
        <v>420</v>
      </c>
      <c r="F861" s="1034" t="s">
        <v>420</v>
      </c>
      <c r="G861" s="1034" t="s">
        <v>420</v>
      </c>
      <c r="H861" s="1034" t="s">
        <v>420</v>
      </c>
      <c r="I861" s="1035" t="s">
        <v>420</v>
      </c>
      <c r="J861" s="1038"/>
      <c r="K861" s="1036"/>
      <c r="L861" s="1037" t="s">
        <v>386</v>
      </c>
      <c r="M861" s="1039"/>
      <c r="N861" s="1038"/>
      <c r="O861" s="1036"/>
      <c r="P861" s="1037" t="s">
        <v>386</v>
      </c>
      <c r="Q861" s="1039"/>
      <c r="R861" s="1038"/>
      <c r="S861" s="1036"/>
      <c r="T861" s="1037" t="s">
        <v>386</v>
      </c>
      <c r="U861" s="1039"/>
      <c r="V861" s="1038"/>
      <c r="W861" s="1036"/>
      <c r="X861" s="1037" t="s">
        <v>386</v>
      </c>
      <c r="Y861" s="1039"/>
      <c r="Z861" s="1240" t="s">
        <v>420</v>
      </c>
      <c r="AA861" s="1240" t="s">
        <v>420</v>
      </c>
      <c r="AB861" s="1241" t="s">
        <v>420</v>
      </c>
      <c r="AC861" s="1240"/>
      <c r="AD861" s="1240" t="s">
        <v>420</v>
      </c>
      <c r="AE861" s="1240" t="s">
        <v>420</v>
      </c>
      <c r="AF861" s="1242" t="s">
        <v>241</v>
      </c>
      <c r="AG861" s="1242">
        <v>5</v>
      </c>
      <c r="AH861" s="1042" t="s">
        <v>16288</v>
      </c>
      <c r="AI861" s="1060" t="s">
        <v>16288</v>
      </c>
      <c r="AJ861" s="1043" t="s">
        <v>16266</v>
      </c>
      <c r="AK861" s="1200" t="s">
        <v>649</v>
      </c>
      <c r="AL861" s="1060"/>
      <c r="AM861" s="1404"/>
      <c r="AN861" s="1404"/>
      <c r="AO861" s="1404"/>
      <c r="AP861" s="1404"/>
      <c r="AQ861" s="1404"/>
      <c r="AR861" s="1044"/>
      <c r="AS861" s="1034" t="s">
        <v>16625</v>
      </c>
      <c r="AT861" s="1034" t="s">
        <v>16635</v>
      </c>
      <c r="AU861" s="1034" t="s">
        <v>420</v>
      </c>
      <c r="AV861" s="1034" t="s">
        <v>420</v>
      </c>
    </row>
    <row r="862" spans="1:48">
      <c r="A862" s="1030">
        <v>46043</v>
      </c>
      <c r="B862" s="1031" t="s">
        <v>464</v>
      </c>
      <c r="C862" s="1045" t="s">
        <v>645</v>
      </c>
      <c r="D862" s="1032"/>
      <c r="E862" s="1033" t="s">
        <v>420</v>
      </c>
      <c r="F862" s="1034" t="s">
        <v>420</v>
      </c>
      <c r="G862" s="1034" t="s">
        <v>420</v>
      </c>
      <c r="H862" s="1034" t="s">
        <v>420</v>
      </c>
      <c r="I862" s="1035" t="s">
        <v>420</v>
      </c>
      <c r="J862" s="1038"/>
      <c r="K862" s="1036"/>
      <c r="L862" s="1037" t="s">
        <v>645</v>
      </c>
      <c r="M862" s="1039"/>
      <c r="N862" s="1038"/>
      <c r="O862" s="1036"/>
      <c r="P862" s="1037" t="s">
        <v>645</v>
      </c>
      <c r="Q862" s="1039"/>
      <c r="R862" s="1038"/>
      <c r="S862" s="1036"/>
      <c r="T862" s="1037" t="s">
        <v>645</v>
      </c>
      <c r="U862" s="1039"/>
      <c r="V862" s="1038"/>
      <c r="W862" s="1036"/>
      <c r="X862" s="1037" t="s">
        <v>645</v>
      </c>
      <c r="Y862" s="1039"/>
      <c r="Z862" s="1040" t="s">
        <v>420</v>
      </c>
      <c r="AA862" s="1040" t="s">
        <v>645</v>
      </c>
      <c r="AB862" s="1199" t="s">
        <v>420</v>
      </c>
      <c r="AC862" s="1040" t="s">
        <v>420</v>
      </c>
      <c r="AD862" s="1040" t="s">
        <v>420</v>
      </c>
      <c r="AE862" s="1040" t="s">
        <v>420</v>
      </c>
      <c r="AF862" s="1041" t="s">
        <v>243</v>
      </c>
      <c r="AG862" s="1041">
        <v>1</v>
      </c>
      <c r="AH862" s="1042" t="s">
        <v>16278</v>
      </c>
      <c r="AI862" s="1060" t="s">
        <v>16278</v>
      </c>
      <c r="AJ862" s="1060" t="s">
        <v>654</v>
      </c>
      <c r="AK862" s="1200" t="s">
        <v>16278</v>
      </c>
      <c r="AL862" s="1060"/>
      <c r="AM862" s="1404"/>
      <c r="AN862" s="1404"/>
      <c r="AO862" s="1404"/>
      <c r="AP862" s="1404"/>
      <c r="AQ862" s="1404"/>
      <c r="AR862" s="1044"/>
      <c r="AS862" s="1034" t="s">
        <v>16625</v>
      </c>
      <c r="AT862" s="1034" t="s">
        <v>16628</v>
      </c>
      <c r="AU862" s="1034" t="s">
        <v>420</v>
      </c>
      <c r="AV862" s="1034" t="s">
        <v>420</v>
      </c>
    </row>
    <row r="863" spans="1:48">
      <c r="A863" s="1030">
        <v>46043</v>
      </c>
      <c r="B863" s="1031" t="s">
        <v>16279</v>
      </c>
      <c r="C863" s="1045" t="s">
        <v>645</v>
      </c>
      <c r="D863" s="1032"/>
      <c r="E863" s="1033" t="s">
        <v>420</v>
      </c>
      <c r="F863" s="1034" t="s">
        <v>420</v>
      </c>
      <c r="G863" s="1034" t="s">
        <v>420</v>
      </c>
      <c r="H863" s="1034" t="s">
        <v>420</v>
      </c>
      <c r="I863" s="1035" t="s">
        <v>420</v>
      </c>
      <c r="J863" s="1038"/>
      <c r="K863" s="1036"/>
      <c r="L863" s="1037" t="s">
        <v>645</v>
      </c>
      <c r="M863" s="1039"/>
      <c r="N863" s="1038"/>
      <c r="O863" s="1036"/>
      <c r="P863" s="1037" t="s">
        <v>645</v>
      </c>
      <c r="Q863" s="1039"/>
      <c r="R863" s="1038"/>
      <c r="S863" s="1036"/>
      <c r="T863" s="1037" t="s">
        <v>645</v>
      </c>
      <c r="U863" s="1039"/>
      <c r="V863" s="1038"/>
      <c r="W863" s="1036"/>
      <c r="X863" s="1037" t="s">
        <v>645</v>
      </c>
      <c r="Y863" s="1039"/>
      <c r="Z863" s="1040" t="s">
        <v>420</v>
      </c>
      <c r="AA863" s="1040" t="s">
        <v>645</v>
      </c>
      <c r="AB863" s="1199" t="s">
        <v>420</v>
      </c>
      <c r="AC863" s="1040" t="s">
        <v>420</v>
      </c>
      <c r="AD863" s="1040" t="s">
        <v>420</v>
      </c>
      <c r="AE863" s="1040" t="s">
        <v>420</v>
      </c>
      <c r="AF863" s="1041" t="s">
        <v>243</v>
      </c>
      <c r="AG863" s="1041">
        <v>1</v>
      </c>
      <c r="AH863" s="1042" t="s">
        <v>654</v>
      </c>
      <c r="AI863" s="1060" t="s">
        <v>654</v>
      </c>
      <c r="AJ863" s="1043" t="s">
        <v>654</v>
      </c>
      <c r="AK863" s="1200" t="s">
        <v>654</v>
      </c>
      <c r="AL863" s="1060"/>
      <c r="AM863" s="1404"/>
      <c r="AN863" s="1404"/>
      <c r="AO863" s="1404"/>
      <c r="AP863" s="1404"/>
      <c r="AQ863" s="1404"/>
      <c r="AR863" s="1044"/>
      <c r="AS863" s="1034" t="s">
        <v>16625</v>
      </c>
      <c r="AT863" s="1034" t="s">
        <v>16628</v>
      </c>
      <c r="AU863" s="1034" t="s">
        <v>420</v>
      </c>
      <c r="AV863" s="1034" t="s">
        <v>420</v>
      </c>
    </row>
    <row r="864" spans="1:48">
      <c r="A864" s="1030">
        <v>46043</v>
      </c>
      <c r="B864" s="1031" t="s">
        <v>16280</v>
      </c>
      <c r="C864" s="1045" t="s">
        <v>645</v>
      </c>
      <c r="D864" s="1032"/>
      <c r="E864" s="1033" t="s">
        <v>420</v>
      </c>
      <c r="F864" s="1034" t="s">
        <v>420</v>
      </c>
      <c r="G864" s="1034" t="s">
        <v>420</v>
      </c>
      <c r="H864" s="1034" t="s">
        <v>420</v>
      </c>
      <c r="I864" s="1035" t="s">
        <v>420</v>
      </c>
      <c r="J864" s="1038"/>
      <c r="K864" s="1036"/>
      <c r="L864" s="1037" t="s">
        <v>645</v>
      </c>
      <c r="M864" s="1039"/>
      <c r="N864" s="1038"/>
      <c r="O864" s="1036"/>
      <c r="P864" s="1037" t="s">
        <v>645</v>
      </c>
      <c r="Q864" s="1039"/>
      <c r="R864" s="1038"/>
      <c r="S864" s="1036"/>
      <c r="T864" s="1037" t="s">
        <v>645</v>
      </c>
      <c r="U864" s="1039"/>
      <c r="V864" s="1038"/>
      <c r="W864" s="1036"/>
      <c r="X864" s="1037" t="s">
        <v>645</v>
      </c>
      <c r="Y864" s="1039"/>
      <c r="Z864" s="1040" t="s">
        <v>420</v>
      </c>
      <c r="AA864" s="1040" t="s">
        <v>645</v>
      </c>
      <c r="AB864" s="1199" t="s">
        <v>420</v>
      </c>
      <c r="AC864" s="1040" t="s">
        <v>420</v>
      </c>
      <c r="AD864" s="1040" t="s">
        <v>420</v>
      </c>
      <c r="AE864" s="1040" t="s">
        <v>420</v>
      </c>
      <c r="AF864" s="1041" t="s">
        <v>243</v>
      </c>
      <c r="AG864" s="1041">
        <v>1</v>
      </c>
      <c r="AH864" s="1042" t="s">
        <v>654</v>
      </c>
      <c r="AI864" s="1060" t="s">
        <v>654</v>
      </c>
      <c r="AJ864" s="1043" t="s">
        <v>654</v>
      </c>
      <c r="AK864" s="1200" t="s">
        <v>654</v>
      </c>
      <c r="AL864" s="1060"/>
      <c r="AM864" s="1404"/>
      <c r="AN864" s="1404"/>
      <c r="AO864" s="1404"/>
      <c r="AP864" s="1404"/>
      <c r="AQ864" s="1404"/>
      <c r="AR864" s="1044"/>
      <c r="AS864" s="1034" t="s">
        <v>16625</v>
      </c>
      <c r="AT864" s="1034" t="s">
        <v>16628</v>
      </c>
      <c r="AU864" s="1034" t="s">
        <v>420</v>
      </c>
      <c r="AV864" s="1034" t="s">
        <v>420</v>
      </c>
    </row>
    <row r="865" spans="1:48">
      <c r="A865" s="1030">
        <v>46043</v>
      </c>
      <c r="B865" s="1031" t="s">
        <v>16281</v>
      </c>
      <c r="C865" s="1045" t="s">
        <v>645</v>
      </c>
      <c r="D865" s="1032"/>
      <c r="E865" s="1033" t="s">
        <v>420</v>
      </c>
      <c r="F865" s="1034" t="s">
        <v>420</v>
      </c>
      <c r="G865" s="1034" t="s">
        <v>420</v>
      </c>
      <c r="H865" s="1034" t="s">
        <v>420</v>
      </c>
      <c r="I865" s="1035" t="s">
        <v>420</v>
      </c>
      <c r="J865" s="1038"/>
      <c r="K865" s="1036"/>
      <c r="L865" s="1037" t="s">
        <v>645</v>
      </c>
      <c r="M865" s="1039"/>
      <c r="N865" s="1038"/>
      <c r="O865" s="1036"/>
      <c r="P865" s="1037" t="s">
        <v>645</v>
      </c>
      <c r="Q865" s="1039"/>
      <c r="R865" s="1038"/>
      <c r="S865" s="1036"/>
      <c r="T865" s="1037" t="s">
        <v>645</v>
      </c>
      <c r="U865" s="1039"/>
      <c r="V865" s="1038"/>
      <c r="W865" s="1036"/>
      <c r="X865" s="1037" t="s">
        <v>645</v>
      </c>
      <c r="Y865" s="1039"/>
      <c r="Z865" s="1040" t="s">
        <v>420</v>
      </c>
      <c r="AA865" s="1040" t="s">
        <v>645</v>
      </c>
      <c r="AB865" s="1199" t="s">
        <v>420</v>
      </c>
      <c r="AC865" s="1040" t="s">
        <v>420</v>
      </c>
      <c r="AD865" s="1040" t="s">
        <v>420</v>
      </c>
      <c r="AE865" s="1040" t="s">
        <v>420</v>
      </c>
      <c r="AF865" s="1041" t="s">
        <v>243</v>
      </c>
      <c r="AG865" s="1041">
        <v>1</v>
      </c>
      <c r="AH865" s="1042" t="s">
        <v>16278</v>
      </c>
      <c r="AI865" s="1060" t="s">
        <v>16278</v>
      </c>
      <c r="AJ865" s="1043" t="s">
        <v>654</v>
      </c>
      <c r="AK865" s="1200" t="s">
        <v>654</v>
      </c>
      <c r="AL865" s="1060"/>
      <c r="AM865" s="1404"/>
      <c r="AN865" s="1404"/>
      <c r="AO865" s="1404"/>
      <c r="AP865" s="1404"/>
      <c r="AQ865" s="1404"/>
      <c r="AR865" s="1044"/>
      <c r="AS865" s="1034" t="s">
        <v>16625</v>
      </c>
      <c r="AT865" s="1034" t="s">
        <v>16628</v>
      </c>
      <c r="AU865" s="1034" t="s">
        <v>420</v>
      </c>
      <c r="AV865" s="1034" t="s">
        <v>420</v>
      </c>
    </row>
    <row r="866" spans="1:48">
      <c r="A866" s="1030">
        <v>46043</v>
      </c>
      <c r="B866" s="1031" t="s">
        <v>16282</v>
      </c>
      <c r="C866" s="1045" t="s">
        <v>645</v>
      </c>
      <c r="D866" s="1032"/>
      <c r="E866" s="1033" t="s">
        <v>420</v>
      </c>
      <c r="F866" s="1034" t="s">
        <v>420</v>
      </c>
      <c r="G866" s="1034" t="s">
        <v>420</v>
      </c>
      <c r="H866" s="1034" t="s">
        <v>420</v>
      </c>
      <c r="I866" s="1035" t="s">
        <v>420</v>
      </c>
      <c r="J866" s="1038"/>
      <c r="K866" s="1036"/>
      <c r="L866" s="1037" t="s">
        <v>645</v>
      </c>
      <c r="M866" s="1039"/>
      <c r="N866" s="1038"/>
      <c r="O866" s="1036"/>
      <c r="P866" s="1037" t="s">
        <v>645</v>
      </c>
      <c r="Q866" s="1039"/>
      <c r="R866" s="1038"/>
      <c r="S866" s="1036"/>
      <c r="T866" s="1037" t="s">
        <v>645</v>
      </c>
      <c r="U866" s="1039"/>
      <c r="V866" s="1038"/>
      <c r="W866" s="1036"/>
      <c r="X866" s="1037" t="s">
        <v>645</v>
      </c>
      <c r="Y866" s="1039"/>
      <c r="Z866" s="1040" t="s">
        <v>420</v>
      </c>
      <c r="AA866" s="1040" t="s">
        <v>645</v>
      </c>
      <c r="AB866" s="1199" t="s">
        <v>420</v>
      </c>
      <c r="AC866" s="1040" t="s">
        <v>420</v>
      </c>
      <c r="AD866" s="1040" t="s">
        <v>420</v>
      </c>
      <c r="AE866" s="1040" t="s">
        <v>420</v>
      </c>
      <c r="AF866" s="1041" t="s">
        <v>243</v>
      </c>
      <c r="AG866" s="1041">
        <v>1</v>
      </c>
      <c r="AH866" s="1042" t="s">
        <v>654</v>
      </c>
      <c r="AI866" s="1060" t="s">
        <v>654</v>
      </c>
      <c r="AJ866" s="1043" t="s">
        <v>654</v>
      </c>
      <c r="AK866" s="1200" t="s">
        <v>654</v>
      </c>
      <c r="AL866" s="1060"/>
      <c r="AM866" s="1404"/>
      <c r="AN866" s="1404"/>
      <c r="AO866" s="1404"/>
      <c r="AP866" s="1404"/>
      <c r="AQ866" s="1404"/>
      <c r="AR866" s="1044"/>
      <c r="AS866" s="1034" t="s">
        <v>16625</v>
      </c>
      <c r="AT866" s="1034" t="s">
        <v>16628</v>
      </c>
      <c r="AU866" s="1034" t="s">
        <v>420</v>
      </c>
      <c r="AV866" s="1034" t="s">
        <v>420</v>
      </c>
    </row>
    <row r="867" spans="1:48">
      <c r="A867" s="1030">
        <v>46043</v>
      </c>
      <c r="B867" s="1031" t="s">
        <v>16283</v>
      </c>
      <c r="C867" s="1045" t="s">
        <v>645</v>
      </c>
      <c r="D867" s="1032"/>
      <c r="E867" s="1033" t="s">
        <v>420</v>
      </c>
      <c r="F867" s="1034" t="s">
        <v>420</v>
      </c>
      <c r="G867" s="1034" t="s">
        <v>420</v>
      </c>
      <c r="H867" s="1034" t="s">
        <v>420</v>
      </c>
      <c r="I867" s="1035" t="s">
        <v>420</v>
      </c>
      <c r="J867" s="1038"/>
      <c r="K867" s="1036"/>
      <c r="L867" s="1037" t="s">
        <v>645</v>
      </c>
      <c r="M867" s="1039"/>
      <c r="N867" s="1038"/>
      <c r="O867" s="1036"/>
      <c r="P867" s="1037" t="s">
        <v>645</v>
      </c>
      <c r="Q867" s="1039"/>
      <c r="R867" s="1038"/>
      <c r="S867" s="1036"/>
      <c r="T867" s="1037" t="s">
        <v>645</v>
      </c>
      <c r="U867" s="1039"/>
      <c r="V867" s="1038"/>
      <c r="W867" s="1036"/>
      <c r="X867" s="1037" t="s">
        <v>645</v>
      </c>
      <c r="Y867" s="1039"/>
      <c r="Z867" s="1040" t="s">
        <v>420</v>
      </c>
      <c r="AA867" s="1040" t="s">
        <v>645</v>
      </c>
      <c r="AB867" s="1199" t="s">
        <v>420</v>
      </c>
      <c r="AC867" s="1040" t="s">
        <v>420</v>
      </c>
      <c r="AD867" s="1040" t="s">
        <v>420</v>
      </c>
      <c r="AE867" s="1040" t="s">
        <v>420</v>
      </c>
      <c r="AF867" s="1041" t="s">
        <v>243</v>
      </c>
      <c r="AG867" s="1041">
        <v>1</v>
      </c>
      <c r="AH867" s="1042" t="s">
        <v>654</v>
      </c>
      <c r="AI867" s="1060" t="s">
        <v>654</v>
      </c>
      <c r="AJ867" s="1043" t="s">
        <v>654</v>
      </c>
      <c r="AK867" s="1200" t="s">
        <v>654</v>
      </c>
      <c r="AL867" s="1060"/>
      <c r="AM867" s="1404"/>
      <c r="AN867" s="1404"/>
      <c r="AO867" s="1404"/>
      <c r="AP867" s="1404"/>
      <c r="AQ867" s="1404"/>
      <c r="AR867" s="1044"/>
      <c r="AS867" s="1034" t="s">
        <v>16625</v>
      </c>
      <c r="AT867" s="1034" t="s">
        <v>16628</v>
      </c>
      <c r="AU867" s="1034" t="s">
        <v>420</v>
      </c>
      <c r="AV867" s="1034" t="s">
        <v>420</v>
      </c>
    </row>
    <row r="868" spans="1:48">
      <c r="A868" s="1030">
        <v>46043</v>
      </c>
      <c r="B868" s="1031" t="s">
        <v>16284</v>
      </c>
      <c r="C868" s="1045" t="s">
        <v>645</v>
      </c>
      <c r="D868" s="1032"/>
      <c r="E868" s="1033" t="s">
        <v>420</v>
      </c>
      <c r="F868" s="1034" t="s">
        <v>420</v>
      </c>
      <c r="G868" s="1034" t="s">
        <v>420</v>
      </c>
      <c r="H868" s="1034" t="s">
        <v>420</v>
      </c>
      <c r="I868" s="1035" t="s">
        <v>420</v>
      </c>
      <c r="J868" s="1038"/>
      <c r="K868" s="1036"/>
      <c r="L868" s="1037" t="s">
        <v>645</v>
      </c>
      <c r="M868" s="1039"/>
      <c r="N868" s="1038"/>
      <c r="O868" s="1036"/>
      <c r="P868" s="1037" t="s">
        <v>645</v>
      </c>
      <c r="Q868" s="1039"/>
      <c r="R868" s="1038"/>
      <c r="S868" s="1036"/>
      <c r="T868" s="1037" t="s">
        <v>645</v>
      </c>
      <c r="U868" s="1039"/>
      <c r="V868" s="1038"/>
      <c r="W868" s="1036"/>
      <c r="X868" s="1037" t="s">
        <v>645</v>
      </c>
      <c r="Y868" s="1039"/>
      <c r="Z868" s="1040" t="s">
        <v>420</v>
      </c>
      <c r="AA868" s="1040" t="s">
        <v>645</v>
      </c>
      <c r="AB868" s="1199" t="s">
        <v>420</v>
      </c>
      <c r="AC868" s="1040" t="s">
        <v>420</v>
      </c>
      <c r="AD868" s="1040" t="s">
        <v>420</v>
      </c>
      <c r="AE868" s="1040" t="s">
        <v>420</v>
      </c>
      <c r="AF868" s="1041" t="s">
        <v>243</v>
      </c>
      <c r="AG868" s="1041">
        <v>1</v>
      </c>
      <c r="AH868" s="1042" t="s">
        <v>654</v>
      </c>
      <c r="AI868" s="1060" t="s">
        <v>654</v>
      </c>
      <c r="AJ868" s="1043" t="s">
        <v>654</v>
      </c>
      <c r="AK868" s="1200" t="s">
        <v>654</v>
      </c>
      <c r="AL868" s="1060"/>
      <c r="AM868" s="1404"/>
      <c r="AN868" s="1404"/>
      <c r="AO868" s="1404"/>
      <c r="AP868" s="1404"/>
      <c r="AQ868" s="1404"/>
      <c r="AR868" s="1044"/>
      <c r="AS868" s="1034" t="s">
        <v>16625</v>
      </c>
      <c r="AT868" s="1034" t="s">
        <v>16628</v>
      </c>
      <c r="AU868" s="1034" t="s">
        <v>420</v>
      </c>
      <c r="AV868" s="1034" t="s">
        <v>420</v>
      </c>
    </row>
    <row r="869" spans="1:48" ht="17.25" thickBot="1">
      <c r="A869" s="1046">
        <v>46043</v>
      </c>
      <c r="B869" s="1047" t="s">
        <v>16285</v>
      </c>
      <c r="C869" s="1048" t="s">
        <v>645</v>
      </c>
      <c r="D869" s="1049"/>
      <c r="E869" s="1243" t="s">
        <v>420</v>
      </c>
      <c r="F869" s="1050" t="s">
        <v>420</v>
      </c>
      <c r="G869" s="1050" t="s">
        <v>420</v>
      </c>
      <c r="H869" s="1050" t="s">
        <v>420</v>
      </c>
      <c r="I869" s="1244" t="s">
        <v>420</v>
      </c>
      <c r="J869" s="1053"/>
      <c r="K869" s="1051"/>
      <c r="L869" s="1052" t="s">
        <v>645</v>
      </c>
      <c r="M869" s="1054"/>
      <c r="N869" s="1053"/>
      <c r="O869" s="1051"/>
      <c r="P869" s="1052" t="s">
        <v>645</v>
      </c>
      <c r="Q869" s="1054"/>
      <c r="R869" s="1053"/>
      <c r="S869" s="1051"/>
      <c r="T869" s="1052" t="s">
        <v>645</v>
      </c>
      <c r="U869" s="1054"/>
      <c r="V869" s="1053"/>
      <c r="W869" s="1051"/>
      <c r="X869" s="1052" t="s">
        <v>645</v>
      </c>
      <c r="Y869" s="1054"/>
      <c r="Z869" s="1055" t="s">
        <v>420</v>
      </c>
      <c r="AA869" s="1055" t="s">
        <v>645</v>
      </c>
      <c r="AB869" s="1201" t="s">
        <v>420</v>
      </c>
      <c r="AC869" s="1055" t="s">
        <v>420</v>
      </c>
      <c r="AD869" s="1055" t="s">
        <v>420</v>
      </c>
      <c r="AE869" s="1055" t="s">
        <v>420</v>
      </c>
      <c r="AF869" s="1056" t="s">
        <v>243</v>
      </c>
      <c r="AG869" s="1056">
        <v>1</v>
      </c>
      <c r="AH869" s="1245" t="s">
        <v>654</v>
      </c>
      <c r="AI869" s="1246" t="s">
        <v>654</v>
      </c>
      <c r="AJ869" s="1057" t="s">
        <v>654</v>
      </c>
      <c r="AK869" s="1202" t="s">
        <v>654</v>
      </c>
      <c r="AL869" s="1246"/>
      <c r="AM869" s="1409"/>
      <c r="AN869" s="1409"/>
      <c r="AO869" s="1409"/>
      <c r="AP869" s="1409"/>
      <c r="AQ869" s="1409"/>
      <c r="AR869" s="1058"/>
      <c r="AS869" s="1050" t="s">
        <v>16625</v>
      </c>
      <c r="AT869" s="1050" t="s">
        <v>16628</v>
      </c>
      <c r="AU869" s="1050" t="s">
        <v>420</v>
      </c>
      <c r="AV869" s="1050" t="s">
        <v>420</v>
      </c>
    </row>
    <row r="870" spans="1:48">
      <c r="A870" s="1416">
        <v>46044</v>
      </c>
      <c r="B870" s="1016" t="s">
        <v>212</v>
      </c>
      <c r="C870" s="1016" t="s">
        <v>16558</v>
      </c>
      <c r="D870" s="1017"/>
      <c r="E870" s="1018" t="s">
        <v>1936</v>
      </c>
      <c r="F870" s="1019" t="s">
        <v>16560</v>
      </c>
      <c r="G870" s="1019">
        <v>500</v>
      </c>
      <c r="H870" s="1019" t="s">
        <v>911</v>
      </c>
      <c r="I870" s="1020">
        <v>2</v>
      </c>
      <c r="J870" s="1023">
        <v>31</v>
      </c>
      <c r="K870" s="1021">
        <v>0</v>
      </c>
      <c r="L870" s="1022">
        <v>8695</v>
      </c>
      <c r="M870" s="1024">
        <v>9258</v>
      </c>
      <c r="N870" s="1023">
        <v>10</v>
      </c>
      <c r="O870" s="1021">
        <v>0</v>
      </c>
      <c r="P870" s="1022">
        <v>8351</v>
      </c>
      <c r="Q870" s="1024">
        <v>9137</v>
      </c>
      <c r="R870" s="1023">
        <v>6</v>
      </c>
      <c r="S870" s="1021">
        <v>0</v>
      </c>
      <c r="T870" s="1022">
        <v>8236</v>
      </c>
      <c r="U870" s="1024">
        <v>8947</v>
      </c>
      <c r="V870" s="1023">
        <v>50</v>
      </c>
      <c r="W870" s="1021">
        <v>0</v>
      </c>
      <c r="X870" s="1022">
        <v>8919</v>
      </c>
      <c r="Y870" s="1024">
        <v>8841</v>
      </c>
      <c r="Z870" s="1025">
        <v>3</v>
      </c>
      <c r="AA870" s="1025">
        <v>32.333333333333336</v>
      </c>
      <c r="AB870" s="1198">
        <v>1</v>
      </c>
      <c r="AC870" s="1025">
        <v>87.98</v>
      </c>
      <c r="AD870" s="1025">
        <v>4.041666666666667</v>
      </c>
      <c r="AE870" s="1025">
        <v>4.041666666666667</v>
      </c>
      <c r="AF870" s="1026" t="s">
        <v>213</v>
      </c>
      <c r="AG870" s="1026">
        <v>1</v>
      </c>
      <c r="AH870" s="1027" t="s">
        <v>16286</v>
      </c>
      <c r="AI870" s="1059" t="s">
        <v>642</v>
      </c>
      <c r="AJ870" s="1238" t="s">
        <v>16267</v>
      </c>
      <c r="AK870" s="1410" t="s">
        <v>15469</v>
      </c>
      <c r="AL870" s="1059">
        <v>52</v>
      </c>
      <c r="AM870" s="1403">
        <v>46017</v>
      </c>
      <c r="AN870" s="1403">
        <v>46018</v>
      </c>
      <c r="AO870" s="1403">
        <v>46019</v>
      </c>
      <c r="AP870" s="1403"/>
      <c r="AQ870" s="1403"/>
      <c r="AR870" s="1028"/>
      <c r="AS870" s="1019" t="s">
        <v>16625</v>
      </c>
      <c r="AT870" s="1019" t="s">
        <v>16628</v>
      </c>
      <c r="AU870" s="1019" t="s">
        <v>16627</v>
      </c>
      <c r="AV870" s="1019">
        <v>1.1402208</v>
      </c>
    </row>
    <row r="871" spans="1:48">
      <c r="A871" s="1030">
        <v>46044</v>
      </c>
      <c r="B871" s="1031" t="s">
        <v>214</v>
      </c>
      <c r="C871" s="1031" t="s">
        <v>16653</v>
      </c>
      <c r="D871" s="1032" t="s">
        <v>16644</v>
      </c>
      <c r="E871" s="1033" t="s">
        <v>1557</v>
      </c>
      <c r="F871" s="1034" t="s">
        <v>16594</v>
      </c>
      <c r="G871" s="1034">
        <v>630</v>
      </c>
      <c r="H871" s="1034" t="s">
        <v>843</v>
      </c>
      <c r="I871" s="1035">
        <v>2</v>
      </c>
      <c r="J871" s="1038">
        <v>26</v>
      </c>
      <c r="K871" s="1036">
        <v>0</v>
      </c>
      <c r="L871" s="1037">
        <v>8748</v>
      </c>
      <c r="M871" s="1039">
        <v>9093</v>
      </c>
      <c r="N871" s="1038">
        <v>8</v>
      </c>
      <c r="O871" s="1036">
        <v>0</v>
      </c>
      <c r="P871" s="1037">
        <v>8509</v>
      </c>
      <c r="Q871" s="1039">
        <v>9066</v>
      </c>
      <c r="R871" s="1038">
        <v>12</v>
      </c>
      <c r="S871" s="1036">
        <v>0</v>
      </c>
      <c r="T871" s="1037">
        <v>8511</v>
      </c>
      <c r="U871" s="1039">
        <v>9049</v>
      </c>
      <c r="V871" s="1038">
        <v>12</v>
      </c>
      <c r="W871" s="1036">
        <v>0</v>
      </c>
      <c r="X871" s="1037">
        <v>8572</v>
      </c>
      <c r="Y871" s="1039">
        <v>8871</v>
      </c>
      <c r="Z871" s="1040">
        <v>2.4827586206896552</v>
      </c>
      <c r="AA871" s="1040">
        <v>19.333333333333332</v>
      </c>
      <c r="AB871" s="1199">
        <v>1</v>
      </c>
      <c r="AC871" s="1040">
        <v>88.023750000000007</v>
      </c>
      <c r="AD871" s="1040">
        <v>2.4166666666666665</v>
      </c>
      <c r="AE871" s="1040">
        <v>2.4166666666666665</v>
      </c>
      <c r="AF871" s="1041" t="s">
        <v>213</v>
      </c>
      <c r="AG871" s="1041">
        <v>1</v>
      </c>
      <c r="AH871" s="1042" t="s">
        <v>642</v>
      </c>
      <c r="AI871" s="1060" t="s">
        <v>642</v>
      </c>
      <c r="AJ871" s="1238" t="s">
        <v>16267</v>
      </c>
      <c r="AK871" s="1239" t="s">
        <v>15469</v>
      </c>
      <c r="AL871" s="1060">
        <v>57</v>
      </c>
      <c r="AM871" s="1404">
        <v>46033</v>
      </c>
      <c r="AN871" s="1404">
        <v>46034</v>
      </c>
      <c r="AO871" s="1404">
        <v>46035</v>
      </c>
      <c r="AP871" s="1404"/>
      <c r="AQ871" s="1404"/>
      <c r="AR871" s="1044"/>
      <c r="AS871" s="1034" t="s">
        <v>16625</v>
      </c>
      <c r="AT871" s="1034" t="s">
        <v>16628</v>
      </c>
      <c r="AU871" s="1034" t="s">
        <v>16637</v>
      </c>
      <c r="AV871" s="1034">
        <v>0.95826175199999997</v>
      </c>
    </row>
    <row r="872" spans="1:48">
      <c r="A872" s="1030">
        <v>46044</v>
      </c>
      <c r="B872" s="1031" t="s">
        <v>215</v>
      </c>
      <c r="C872" s="1031" t="s">
        <v>16554</v>
      </c>
      <c r="D872" s="1032" t="s">
        <v>646</v>
      </c>
      <c r="E872" s="1033" t="s">
        <v>471</v>
      </c>
      <c r="F872" s="1034" t="s">
        <v>16555</v>
      </c>
      <c r="G872" s="1034">
        <v>700</v>
      </c>
      <c r="H872" s="1034" t="s">
        <v>1088</v>
      </c>
      <c r="I872" s="1035">
        <v>5</v>
      </c>
      <c r="J872" s="1038">
        <v>42</v>
      </c>
      <c r="K872" s="1036">
        <v>0</v>
      </c>
      <c r="L872" s="1037">
        <v>7772</v>
      </c>
      <c r="M872" s="1039">
        <v>7641</v>
      </c>
      <c r="N872" s="1038">
        <v>16</v>
      </c>
      <c r="O872" s="1036">
        <v>0</v>
      </c>
      <c r="P872" s="1037">
        <v>8295</v>
      </c>
      <c r="Q872" s="1039">
        <v>8359</v>
      </c>
      <c r="R872" s="1038">
        <v>24</v>
      </c>
      <c r="S872" s="1036">
        <v>0</v>
      </c>
      <c r="T872" s="1037">
        <v>8135</v>
      </c>
      <c r="U872" s="1039">
        <v>8069</v>
      </c>
      <c r="V872" s="1038">
        <v>34</v>
      </c>
      <c r="W872" s="1036">
        <v>0</v>
      </c>
      <c r="X872" s="1037">
        <v>7703</v>
      </c>
      <c r="Y872" s="1039">
        <v>7375</v>
      </c>
      <c r="Z872" s="1040">
        <v>3.2432432432432434</v>
      </c>
      <c r="AA872" s="1040">
        <v>19.333333333333332</v>
      </c>
      <c r="AB872" s="1199">
        <v>1</v>
      </c>
      <c r="AC872" s="1040">
        <v>79.186250000000001</v>
      </c>
      <c r="AD872" s="1040">
        <v>2.4166666666666665</v>
      </c>
      <c r="AE872" s="1040">
        <v>2.4166666666666665</v>
      </c>
      <c r="AF872" s="1041" t="s">
        <v>213</v>
      </c>
      <c r="AG872" s="1041">
        <v>0.5</v>
      </c>
      <c r="AH872" s="1042" t="s">
        <v>642</v>
      </c>
      <c r="AI872" s="1060" t="s">
        <v>642</v>
      </c>
      <c r="AJ872" s="1238" t="s">
        <v>16267</v>
      </c>
      <c r="AK872" s="1239" t="s">
        <v>15469</v>
      </c>
      <c r="AL872" s="1060">
        <v>52</v>
      </c>
      <c r="AM872" s="1404">
        <v>46016</v>
      </c>
      <c r="AN872" s="1404">
        <v>46018</v>
      </c>
      <c r="AO872" s="1404">
        <v>46019</v>
      </c>
      <c r="AP872" s="1404"/>
      <c r="AQ872" s="1404"/>
      <c r="AR872" s="1044"/>
      <c r="AS872" s="1034" t="s">
        <v>16629</v>
      </c>
      <c r="AT872" s="1034" t="s">
        <v>16628</v>
      </c>
      <c r="AU872" s="1034" t="s">
        <v>16627</v>
      </c>
      <c r="AV872" s="1034">
        <v>1.4367553200000001</v>
      </c>
    </row>
    <row r="873" spans="1:48">
      <c r="A873" s="1030">
        <v>46044</v>
      </c>
      <c r="B873" s="1031" t="s">
        <v>216</v>
      </c>
      <c r="C873" s="1031" t="s">
        <v>16649</v>
      </c>
      <c r="D873" s="1032"/>
      <c r="E873" s="1033" t="s">
        <v>783</v>
      </c>
      <c r="F873" s="1034" t="s">
        <v>16588</v>
      </c>
      <c r="G873" s="1034">
        <v>525</v>
      </c>
      <c r="H873" s="1034" t="s">
        <v>480</v>
      </c>
      <c r="I873" s="1035">
        <v>4</v>
      </c>
      <c r="J873" s="1038">
        <v>35</v>
      </c>
      <c r="K873" s="1036">
        <v>0</v>
      </c>
      <c r="L873" s="1037">
        <v>8820</v>
      </c>
      <c r="M873" s="1039">
        <v>8137</v>
      </c>
      <c r="N873" s="1038">
        <v>30</v>
      </c>
      <c r="O873" s="1036">
        <v>0</v>
      </c>
      <c r="P873" s="1037">
        <v>8856</v>
      </c>
      <c r="Q873" s="1039">
        <v>8314</v>
      </c>
      <c r="R873" s="1038">
        <v>13</v>
      </c>
      <c r="S873" s="1036">
        <v>0</v>
      </c>
      <c r="T873" s="1037">
        <v>8900</v>
      </c>
      <c r="U873" s="1039">
        <v>8512</v>
      </c>
      <c r="V873" s="1038">
        <v>30</v>
      </c>
      <c r="W873" s="1036">
        <v>1</v>
      </c>
      <c r="X873" s="1037">
        <v>8995</v>
      </c>
      <c r="Y873" s="1039">
        <v>8537</v>
      </c>
      <c r="Z873" s="1040">
        <v>2.9690721649484537</v>
      </c>
      <c r="AA873" s="1040">
        <v>36</v>
      </c>
      <c r="AB873" s="1199">
        <v>0.99838074252136755</v>
      </c>
      <c r="AC873" s="1040">
        <v>86.338750000000005</v>
      </c>
      <c r="AD873" s="1040">
        <v>4.5</v>
      </c>
      <c r="AE873" s="1040">
        <v>4.458333333333333</v>
      </c>
      <c r="AF873" s="1041" t="s">
        <v>213</v>
      </c>
      <c r="AG873" s="1041">
        <v>1</v>
      </c>
      <c r="AH873" s="1042" t="s">
        <v>642</v>
      </c>
      <c r="AI873" s="1060" t="s">
        <v>642</v>
      </c>
      <c r="AJ873" s="1238" t="s">
        <v>16263</v>
      </c>
      <c r="AK873" s="1239" t="s">
        <v>667</v>
      </c>
      <c r="AL873" s="1060">
        <v>52</v>
      </c>
      <c r="AM873" s="1404">
        <v>46039</v>
      </c>
      <c r="AN873" s="1404">
        <v>46040</v>
      </c>
      <c r="AO873" s="1404">
        <v>46041</v>
      </c>
      <c r="AP873" s="1404"/>
      <c r="AQ873" s="1404"/>
      <c r="AR873" s="1044"/>
      <c r="AS873" s="1034" t="s">
        <v>16625</v>
      </c>
      <c r="AT873" s="1034" t="s">
        <v>16628</v>
      </c>
      <c r="AU873" s="1034" t="s">
        <v>16630</v>
      </c>
      <c r="AV873" s="1034">
        <v>2.3497954200000004</v>
      </c>
    </row>
    <row r="874" spans="1:48">
      <c r="A874" s="1030">
        <v>46044</v>
      </c>
      <c r="B874" s="1031" t="s">
        <v>217</v>
      </c>
      <c r="C874" s="1031" t="s">
        <v>16643</v>
      </c>
      <c r="D874" s="1032" t="s">
        <v>16644</v>
      </c>
      <c r="E874" s="1033" t="s">
        <v>738</v>
      </c>
      <c r="F874" s="1034" t="s">
        <v>16535</v>
      </c>
      <c r="G874" s="1034">
        <v>650</v>
      </c>
      <c r="H874" s="1034" t="s">
        <v>630</v>
      </c>
      <c r="I874" s="1035">
        <v>4</v>
      </c>
      <c r="J874" s="1038">
        <v>25</v>
      </c>
      <c r="K874" s="1036">
        <v>0</v>
      </c>
      <c r="L874" s="1037">
        <v>8338</v>
      </c>
      <c r="M874" s="1039">
        <v>8676</v>
      </c>
      <c r="N874" s="1038">
        <v>21</v>
      </c>
      <c r="O874" s="1036">
        <v>0</v>
      </c>
      <c r="P874" s="1037">
        <v>8201</v>
      </c>
      <c r="Q874" s="1039">
        <v>8355</v>
      </c>
      <c r="R874" s="1038">
        <v>15</v>
      </c>
      <c r="S874" s="1036">
        <v>0</v>
      </c>
      <c r="T874" s="1037">
        <v>8248</v>
      </c>
      <c r="U874" s="1039">
        <v>8440</v>
      </c>
      <c r="V874" s="1038">
        <v>21</v>
      </c>
      <c r="W874" s="1036">
        <v>0</v>
      </c>
      <c r="X874" s="1037">
        <v>8236</v>
      </c>
      <c r="Y874" s="1039">
        <v>8640</v>
      </c>
      <c r="Z874" s="1040">
        <v>2.5263157894736841</v>
      </c>
      <c r="AA874" s="1040">
        <v>27.333333333333332</v>
      </c>
      <c r="AB874" s="1199">
        <v>1</v>
      </c>
      <c r="AC874" s="1040">
        <v>83.917500000000004</v>
      </c>
      <c r="AD874" s="1040">
        <v>3.4166666666666665</v>
      </c>
      <c r="AE874" s="1040">
        <v>3.4166666666666665</v>
      </c>
      <c r="AF874" s="1041" t="s">
        <v>213</v>
      </c>
      <c r="AG874" s="1041">
        <v>1</v>
      </c>
      <c r="AH874" s="1042" t="s">
        <v>16292</v>
      </c>
      <c r="AI874" s="1060" t="s">
        <v>15482</v>
      </c>
      <c r="AJ874" s="1060" t="s">
        <v>16287</v>
      </c>
      <c r="AK874" s="1200" t="s">
        <v>643</v>
      </c>
      <c r="AL874" s="1060">
        <v>49</v>
      </c>
      <c r="AM874" s="1404">
        <v>46008</v>
      </c>
      <c r="AN874" s="1404">
        <v>46011</v>
      </c>
      <c r="AO874" s="1404">
        <v>46012</v>
      </c>
      <c r="AP874" s="1404">
        <v>46013</v>
      </c>
      <c r="AQ874" s="1404"/>
      <c r="AR874" s="1044"/>
      <c r="AS874" s="1034" t="s">
        <v>16625</v>
      </c>
      <c r="AT874" s="1034" t="s">
        <v>16628</v>
      </c>
      <c r="AU874" s="1034" t="s">
        <v>16632</v>
      </c>
      <c r="AV874" s="1034">
        <v>1.88512272</v>
      </c>
    </row>
    <row r="875" spans="1:48">
      <c r="A875" s="1030">
        <v>46044</v>
      </c>
      <c r="B875" s="1031" t="s">
        <v>218</v>
      </c>
      <c r="C875" s="1031" t="s">
        <v>16666</v>
      </c>
      <c r="D875" s="1032" t="s">
        <v>646</v>
      </c>
      <c r="E875" s="1033" t="s">
        <v>16606</v>
      </c>
      <c r="F875" s="1034" t="s">
        <v>16555</v>
      </c>
      <c r="G875" s="1034">
        <v>700</v>
      </c>
      <c r="H875" s="1034" t="s">
        <v>633</v>
      </c>
      <c r="I875" s="1035">
        <v>5</v>
      </c>
      <c r="J875" s="1038">
        <v>18</v>
      </c>
      <c r="K875" s="1036">
        <v>0</v>
      </c>
      <c r="L875" s="1037">
        <v>8992</v>
      </c>
      <c r="M875" s="1039">
        <v>9434</v>
      </c>
      <c r="N875" s="1038">
        <v>8</v>
      </c>
      <c r="O875" s="1036">
        <v>0</v>
      </c>
      <c r="P875" s="1037">
        <v>9036</v>
      </c>
      <c r="Q875" s="1039">
        <v>9497</v>
      </c>
      <c r="R875" s="1038">
        <v>6</v>
      </c>
      <c r="S875" s="1036">
        <v>0</v>
      </c>
      <c r="T875" s="1037">
        <v>9000</v>
      </c>
      <c r="U875" s="1039">
        <v>9551</v>
      </c>
      <c r="V875" s="1038">
        <v>32</v>
      </c>
      <c r="W875" s="1036">
        <v>4</v>
      </c>
      <c r="X875" s="1037">
        <v>8677</v>
      </c>
      <c r="Y875" s="1039">
        <v>9355</v>
      </c>
      <c r="Z875" s="1040">
        <v>3.2432432432432434</v>
      </c>
      <c r="AA875" s="1040">
        <v>10.666666666666666</v>
      </c>
      <c r="AB875" s="1199">
        <v>0.99407051282051284</v>
      </c>
      <c r="AC875" s="1040">
        <v>91.927499999999995</v>
      </c>
      <c r="AD875" s="1040">
        <v>1.3333333333333333</v>
      </c>
      <c r="AE875" s="1040">
        <v>1.25</v>
      </c>
      <c r="AF875" s="1041" t="s">
        <v>213</v>
      </c>
      <c r="AG875" s="1041">
        <v>0.5</v>
      </c>
      <c r="AH875" s="1042" t="s">
        <v>16292</v>
      </c>
      <c r="AI875" s="1060" t="s">
        <v>15482</v>
      </c>
      <c r="AJ875" s="1060" t="s">
        <v>16287</v>
      </c>
      <c r="AK875" s="1200" t="s">
        <v>643</v>
      </c>
      <c r="AL875" s="1060">
        <v>53</v>
      </c>
      <c r="AM875" s="1404">
        <v>46019</v>
      </c>
      <c r="AN875" s="1404">
        <v>46020</v>
      </c>
      <c r="AO875" s="1404"/>
      <c r="AP875" s="1404"/>
      <c r="AQ875" s="1404"/>
      <c r="AR875" s="1044"/>
      <c r="AS875" s="1034" t="s">
        <v>16629</v>
      </c>
      <c r="AT875" s="1034" t="s">
        <v>16628</v>
      </c>
      <c r="AU875" s="1034" t="s">
        <v>16627</v>
      </c>
      <c r="AV875" s="1034">
        <v>1.6679325599999999</v>
      </c>
    </row>
    <row r="876" spans="1:48">
      <c r="A876" s="1030">
        <v>46044</v>
      </c>
      <c r="B876" s="1031" t="s">
        <v>219</v>
      </c>
      <c r="C876" s="1031" t="s">
        <v>16496</v>
      </c>
      <c r="D876" s="1032"/>
      <c r="E876" s="1033" t="s">
        <v>1877</v>
      </c>
      <c r="F876" s="1034" t="s">
        <v>16497</v>
      </c>
      <c r="G876" s="1034">
        <v>500</v>
      </c>
      <c r="H876" s="1034" t="s">
        <v>1237</v>
      </c>
      <c r="I876" s="1035">
        <v>3.7</v>
      </c>
      <c r="J876" s="1038">
        <v>6</v>
      </c>
      <c r="K876" s="1036">
        <v>0</v>
      </c>
      <c r="L876" s="1037">
        <v>9117</v>
      </c>
      <c r="M876" s="1039">
        <v>8164</v>
      </c>
      <c r="N876" s="1038">
        <v>18</v>
      </c>
      <c r="O876" s="1036">
        <v>0</v>
      </c>
      <c r="P876" s="1037">
        <v>8784</v>
      </c>
      <c r="Q876" s="1039">
        <v>7990</v>
      </c>
      <c r="R876" s="1038">
        <v>13</v>
      </c>
      <c r="S876" s="1036">
        <v>0</v>
      </c>
      <c r="T876" s="1037">
        <v>8982</v>
      </c>
      <c r="U876" s="1039">
        <v>8057</v>
      </c>
      <c r="V876" s="1038">
        <v>11</v>
      </c>
      <c r="W876" s="1036">
        <v>0</v>
      </c>
      <c r="X876" s="1037">
        <v>9077</v>
      </c>
      <c r="Y876" s="1039">
        <v>8090</v>
      </c>
      <c r="Z876" s="1040">
        <v>1.5982241953385128</v>
      </c>
      <c r="AA876" s="1040">
        <v>16</v>
      </c>
      <c r="AB876" s="1199">
        <v>1</v>
      </c>
      <c r="AC876" s="1040">
        <v>85.326250000000002</v>
      </c>
      <c r="AD876" s="1040">
        <v>2</v>
      </c>
      <c r="AE876" s="1040">
        <v>2</v>
      </c>
      <c r="AF876" s="1041" t="s">
        <v>213</v>
      </c>
      <c r="AG876" s="1041">
        <v>1</v>
      </c>
      <c r="AH876" s="1042" t="s">
        <v>642</v>
      </c>
      <c r="AI876" s="1060" t="s">
        <v>642</v>
      </c>
      <c r="AJ876" s="1238" t="s">
        <v>16267</v>
      </c>
      <c r="AK876" s="1239" t="s">
        <v>15469</v>
      </c>
      <c r="AL876" s="1060">
        <v>8</v>
      </c>
      <c r="AM876" s="1406">
        <v>45967</v>
      </c>
      <c r="AN876" s="1404">
        <v>45969</v>
      </c>
      <c r="AO876" s="1404"/>
      <c r="AP876" s="1404"/>
      <c r="AQ876" s="1404"/>
      <c r="AR876" s="1044"/>
      <c r="AS876" s="1034" t="s">
        <v>16625</v>
      </c>
      <c r="AT876" s="1034" t="s">
        <v>16628</v>
      </c>
      <c r="AU876" s="1034" t="s">
        <v>16627</v>
      </c>
      <c r="AV876" s="1034">
        <v>1.1058282000000001</v>
      </c>
    </row>
    <row r="877" spans="1:48">
      <c r="A877" s="1030">
        <v>46044</v>
      </c>
      <c r="B877" s="1031" t="s">
        <v>220</v>
      </c>
      <c r="C877" s="1031" t="s">
        <v>16515</v>
      </c>
      <c r="D877" s="1032"/>
      <c r="E877" s="1033" t="s">
        <v>478</v>
      </c>
      <c r="F877" s="1034" t="s">
        <v>16544</v>
      </c>
      <c r="G877" s="1034">
        <v>650</v>
      </c>
      <c r="H877" s="1034" t="s">
        <v>959</v>
      </c>
      <c r="I877" s="1035">
        <v>5</v>
      </c>
      <c r="J877" s="1038">
        <v>13</v>
      </c>
      <c r="K877" s="1036">
        <v>2</v>
      </c>
      <c r="L877" s="1037">
        <v>8448</v>
      </c>
      <c r="M877" s="1039">
        <v>9008</v>
      </c>
      <c r="N877" s="1038">
        <v>3</v>
      </c>
      <c r="O877" s="1036">
        <v>0</v>
      </c>
      <c r="P877" s="1037">
        <v>8357</v>
      </c>
      <c r="Q877" s="1039">
        <v>9037</v>
      </c>
      <c r="R877" s="1038">
        <v>8</v>
      </c>
      <c r="S877" s="1036">
        <v>0</v>
      </c>
      <c r="T877" s="1037">
        <v>8277</v>
      </c>
      <c r="U877" s="1039">
        <v>9095</v>
      </c>
      <c r="V877" s="1038">
        <v>16</v>
      </c>
      <c r="W877" s="1036">
        <v>0</v>
      </c>
      <c r="X877" s="1037">
        <v>7962</v>
      </c>
      <c r="Y877" s="1039">
        <v>8968</v>
      </c>
      <c r="Z877" s="1040">
        <v>1.5157894736842106</v>
      </c>
      <c r="AA877" s="1040">
        <v>13.333333333333334</v>
      </c>
      <c r="AB877" s="1199">
        <v>0.99365651709401714</v>
      </c>
      <c r="AC877" s="1040">
        <v>86.44</v>
      </c>
      <c r="AD877" s="1040">
        <v>1.6666666666666667</v>
      </c>
      <c r="AE877" s="1040">
        <v>1.5833333333333333</v>
      </c>
      <c r="AF877" s="1041" t="s">
        <v>213</v>
      </c>
      <c r="AG877" s="1041">
        <v>1</v>
      </c>
      <c r="AH877" s="1042" t="s">
        <v>16273</v>
      </c>
      <c r="AI877" s="1060" t="s">
        <v>650</v>
      </c>
      <c r="AJ877" s="1238" t="s">
        <v>16267</v>
      </c>
      <c r="AK877" s="1239" t="s">
        <v>15469</v>
      </c>
      <c r="AL877" s="1060">
        <v>54</v>
      </c>
      <c r="AM877" s="1404">
        <v>46010</v>
      </c>
      <c r="AN877" s="1404">
        <v>46011</v>
      </c>
      <c r="AO877" s="1404">
        <v>46012</v>
      </c>
      <c r="AP877" s="1404"/>
      <c r="AQ877" s="1404"/>
      <c r="AR877" s="1044"/>
      <c r="AS877" s="1034" t="s">
        <v>16625</v>
      </c>
      <c r="AT877" s="1034" t="s">
        <v>16628</v>
      </c>
      <c r="AU877" s="1034" t="s">
        <v>16627</v>
      </c>
      <c r="AV877" s="1034">
        <v>1.45634112</v>
      </c>
    </row>
    <row r="878" spans="1:48">
      <c r="A878" s="1030">
        <v>46044</v>
      </c>
      <c r="B878" s="1031" t="s">
        <v>221</v>
      </c>
      <c r="C878" s="1031" t="s">
        <v>16658</v>
      </c>
      <c r="D878" s="1032" t="s">
        <v>16644</v>
      </c>
      <c r="E878" s="1033" t="s">
        <v>738</v>
      </c>
      <c r="F878" s="1034" t="s">
        <v>16535</v>
      </c>
      <c r="G878" s="1034">
        <v>650</v>
      </c>
      <c r="H878" s="1034" t="s">
        <v>834</v>
      </c>
      <c r="I878" s="1035">
        <v>4</v>
      </c>
      <c r="J878" s="1038">
        <v>45</v>
      </c>
      <c r="K878" s="1036">
        <v>0</v>
      </c>
      <c r="L878" s="1037">
        <v>5966</v>
      </c>
      <c r="M878" s="1039">
        <v>7933</v>
      </c>
      <c r="N878" s="1038">
        <v>24</v>
      </c>
      <c r="O878" s="1036">
        <v>0</v>
      </c>
      <c r="P878" s="1037">
        <v>7719</v>
      </c>
      <c r="Q878" s="1039">
        <v>7702</v>
      </c>
      <c r="R878" s="1038">
        <v>22</v>
      </c>
      <c r="S878" s="1036">
        <v>0</v>
      </c>
      <c r="T878" s="1037">
        <v>7852</v>
      </c>
      <c r="U878" s="1039">
        <v>7664</v>
      </c>
      <c r="V878" s="1038">
        <v>41</v>
      </c>
      <c r="W878" s="1036">
        <v>6</v>
      </c>
      <c r="X878" s="1037">
        <v>7663</v>
      </c>
      <c r="Y878" s="1039">
        <v>7768</v>
      </c>
      <c r="Z878" s="1040">
        <v>2.5852782764811488</v>
      </c>
      <c r="AA878" s="1040">
        <v>44</v>
      </c>
      <c r="AB878" s="1199">
        <v>0.98884214743589749</v>
      </c>
      <c r="AC878" s="1040">
        <v>75.333749999999995</v>
      </c>
      <c r="AD878" s="1040">
        <v>5.5</v>
      </c>
      <c r="AE878" s="1040">
        <v>5.25</v>
      </c>
      <c r="AF878" s="1041" t="s">
        <v>213</v>
      </c>
      <c r="AG878" s="1041">
        <v>1</v>
      </c>
      <c r="AH878" s="1042" t="s">
        <v>16262</v>
      </c>
      <c r="AI878" s="1060" t="s">
        <v>647</v>
      </c>
      <c r="AJ878" s="1238" t="s">
        <v>16263</v>
      </c>
      <c r="AK878" s="1239" t="s">
        <v>667</v>
      </c>
      <c r="AL878" s="1060">
        <v>49</v>
      </c>
      <c r="AM878" s="1404">
        <v>46012</v>
      </c>
      <c r="AN878" s="1404">
        <v>46013</v>
      </c>
      <c r="AO878" s="1404">
        <v>46014</v>
      </c>
      <c r="AP878" s="1404"/>
      <c r="AQ878" s="1404"/>
      <c r="AR878" s="1044"/>
      <c r="AS878" s="1034" t="s">
        <v>16625</v>
      </c>
      <c r="AT878" s="1034" t="s">
        <v>16628</v>
      </c>
      <c r="AU878" s="1034" t="s">
        <v>16632</v>
      </c>
      <c r="AV878" s="1034">
        <v>1.69229736</v>
      </c>
    </row>
    <row r="879" spans="1:48">
      <c r="A879" s="1030">
        <v>46044</v>
      </c>
      <c r="B879" s="1031" t="s">
        <v>222</v>
      </c>
      <c r="C879" s="1031" t="s">
        <v>16140</v>
      </c>
      <c r="D879" s="1032"/>
      <c r="E879" s="1033" t="s">
        <v>455</v>
      </c>
      <c r="F879" s="1034" t="s">
        <v>16101</v>
      </c>
      <c r="G879" s="1034">
        <v>800</v>
      </c>
      <c r="H879" s="1034" t="s">
        <v>876</v>
      </c>
      <c r="I879" s="1035">
        <v>5</v>
      </c>
      <c r="J879" s="1038">
        <v>21</v>
      </c>
      <c r="K879" s="1036">
        <v>1</v>
      </c>
      <c r="L879" s="1037">
        <v>9005</v>
      </c>
      <c r="M879" s="1039">
        <v>8691</v>
      </c>
      <c r="N879" s="1038">
        <v>17</v>
      </c>
      <c r="O879" s="1036">
        <v>0</v>
      </c>
      <c r="P879" s="1037">
        <v>9202</v>
      </c>
      <c r="Q879" s="1039">
        <v>8732</v>
      </c>
      <c r="R879" s="1038">
        <v>9</v>
      </c>
      <c r="S879" s="1036">
        <v>2</v>
      </c>
      <c r="T879" s="1037">
        <v>9204</v>
      </c>
      <c r="U879" s="1039">
        <v>8792</v>
      </c>
      <c r="V879" s="1038">
        <v>19</v>
      </c>
      <c r="W879" s="1036">
        <v>0</v>
      </c>
      <c r="X879" s="1037">
        <v>8898</v>
      </c>
      <c r="Y879" s="1039">
        <v>8745</v>
      </c>
      <c r="Z879" s="1040">
        <v>1.8701298701298701</v>
      </c>
      <c r="AA879" s="1040">
        <v>22</v>
      </c>
      <c r="AB879" s="1199">
        <v>0.99228766025641024</v>
      </c>
      <c r="AC879" s="1040">
        <v>89.086250000000007</v>
      </c>
      <c r="AD879" s="1040">
        <v>2.75</v>
      </c>
      <c r="AE879" s="1040">
        <v>2.625</v>
      </c>
      <c r="AF879" s="1041" t="s">
        <v>213</v>
      </c>
      <c r="AG879" s="1041">
        <v>1</v>
      </c>
      <c r="AH879" s="1042" t="s">
        <v>16262</v>
      </c>
      <c r="AI879" s="1060" t="s">
        <v>647</v>
      </c>
      <c r="AJ879" s="1238" t="s">
        <v>16263</v>
      </c>
      <c r="AK879" s="1239" t="s">
        <v>667</v>
      </c>
      <c r="AL879" s="1060">
        <v>53</v>
      </c>
      <c r="AM879" s="1404">
        <v>45987</v>
      </c>
      <c r="AN879" s="1404">
        <v>45988</v>
      </c>
      <c r="AO879" s="1404"/>
      <c r="AP879" s="1404"/>
      <c r="AQ879" s="1404"/>
      <c r="AR879" s="1044"/>
      <c r="AS879" s="1034" t="s">
        <v>16625</v>
      </c>
      <c r="AT879" s="1034" t="s">
        <v>16628</v>
      </c>
      <c r="AU879" s="1034" t="s">
        <v>16627</v>
      </c>
      <c r="AV879" s="1034">
        <v>1.8472924799999999</v>
      </c>
    </row>
    <row r="880" spans="1:48">
      <c r="A880" s="1030">
        <v>46044</v>
      </c>
      <c r="B880" s="1031" t="s">
        <v>223</v>
      </c>
      <c r="C880" s="1031" t="s">
        <v>16496</v>
      </c>
      <c r="D880" s="1032"/>
      <c r="E880" s="1033" t="s">
        <v>1877</v>
      </c>
      <c r="F880" s="1034" t="s">
        <v>16497</v>
      </c>
      <c r="G880" s="1034">
        <v>500</v>
      </c>
      <c r="H880" s="1034" t="s">
        <v>1237</v>
      </c>
      <c r="I880" s="1035">
        <v>3.7</v>
      </c>
      <c r="J880" s="1038">
        <v>15</v>
      </c>
      <c r="K880" s="1036">
        <v>0</v>
      </c>
      <c r="L880" s="1037">
        <v>8582</v>
      </c>
      <c r="M880" s="1039">
        <v>8680</v>
      </c>
      <c r="N880" s="1038">
        <v>4</v>
      </c>
      <c r="O880" s="1036">
        <v>0</v>
      </c>
      <c r="P880" s="1037">
        <v>8560</v>
      </c>
      <c r="Q880" s="1039">
        <v>8680</v>
      </c>
      <c r="R880" s="1038">
        <v>3</v>
      </c>
      <c r="S880" s="1036">
        <v>0</v>
      </c>
      <c r="T880" s="1037">
        <v>8585</v>
      </c>
      <c r="U880" s="1039">
        <v>8649</v>
      </c>
      <c r="V880" s="1038">
        <v>6</v>
      </c>
      <c r="W880" s="1036">
        <v>3</v>
      </c>
      <c r="X880" s="1037">
        <v>8613</v>
      </c>
      <c r="Y880" s="1039">
        <v>8670</v>
      </c>
      <c r="Z880" s="1040">
        <v>1.5982241953385128</v>
      </c>
      <c r="AA880" s="1040">
        <v>9.3333333333333339</v>
      </c>
      <c r="AB880" s="1199">
        <v>0.99097556089743588</v>
      </c>
      <c r="AC880" s="1040">
        <v>86.273750000000007</v>
      </c>
      <c r="AD880" s="1040">
        <v>1.1666666666666667</v>
      </c>
      <c r="AE880" s="1040">
        <v>1.0416666666666667</v>
      </c>
      <c r="AF880" s="1041" t="s">
        <v>213</v>
      </c>
      <c r="AG880" s="1041">
        <v>1</v>
      </c>
      <c r="AH880" s="1042" t="s">
        <v>16292</v>
      </c>
      <c r="AI880" s="1060" t="s">
        <v>15482</v>
      </c>
      <c r="AJ880" s="1060" t="s">
        <v>16287</v>
      </c>
      <c r="AK880" s="1200" t="s">
        <v>643</v>
      </c>
      <c r="AL880" s="1060">
        <v>8</v>
      </c>
      <c r="AM880" s="1406">
        <v>45969</v>
      </c>
      <c r="AN880" s="1404">
        <v>45970</v>
      </c>
      <c r="AO880" s="1404">
        <v>45971</v>
      </c>
      <c r="AP880" s="1404"/>
      <c r="AQ880" s="1404"/>
      <c r="AR880" s="1044"/>
      <c r="AS880" s="1034" t="s">
        <v>16625</v>
      </c>
      <c r="AT880" s="1034" t="s">
        <v>16628</v>
      </c>
      <c r="AU880" s="1034" t="s">
        <v>16627</v>
      </c>
      <c r="AV880" s="1034">
        <v>1.1181078000000002</v>
      </c>
    </row>
    <row r="881" spans="1:48">
      <c r="A881" s="1030">
        <v>46044</v>
      </c>
      <c r="B881" s="1031" t="s">
        <v>224</v>
      </c>
      <c r="C881" s="1031" t="s">
        <v>16511</v>
      </c>
      <c r="D881" s="1032" t="s">
        <v>646</v>
      </c>
      <c r="E881" s="1033" t="s">
        <v>471</v>
      </c>
      <c r="F881" s="1034" t="s">
        <v>15867</v>
      </c>
      <c r="G881" s="1034">
        <v>700</v>
      </c>
      <c r="H881" s="1034" t="s">
        <v>879</v>
      </c>
      <c r="I881" s="1035">
        <v>5</v>
      </c>
      <c r="J881" s="1038"/>
      <c r="K881" s="1036"/>
      <c r="L881" s="1037" t="s">
        <v>127</v>
      </c>
      <c r="M881" s="1039"/>
      <c r="N881" s="1038"/>
      <c r="O881" s="1036"/>
      <c r="P881" s="1037" t="s">
        <v>127</v>
      </c>
      <c r="Q881" s="1039"/>
      <c r="R881" s="1038"/>
      <c r="S881" s="1036"/>
      <c r="T881" s="1037" t="s">
        <v>16112</v>
      </c>
      <c r="U881" s="1039"/>
      <c r="V881" s="1038"/>
      <c r="W881" s="1036"/>
      <c r="X881" s="1037" t="s">
        <v>16270</v>
      </c>
      <c r="Y881" s="1039"/>
      <c r="Z881" s="1040">
        <v>3.2727272727272729</v>
      </c>
      <c r="AA881" s="1040" t="s">
        <v>127</v>
      </c>
      <c r="AB881" s="1199" t="s">
        <v>420</v>
      </c>
      <c r="AC881" s="1040" t="s">
        <v>420</v>
      </c>
      <c r="AD881" s="1040" t="s">
        <v>420</v>
      </c>
      <c r="AE881" s="1040" t="s">
        <v>420</v>
      </c>
      <c r="AF881" s="1041" t="s">
        <v>213</v>
      </c>
      <c r="AG881" s="1041">
        <v>0.5</v>
      </c>
      <c r="AH881" s="1042" t="s">
        <v>16292</v>
      </c>
      <c r="AI881" s="1060" t="s">
        <v>15482</v>
      </c>
      <c r="AJ881" s="1060" t="s">
        <v>16287</v>
      </c>
      <c r="AK881" s="1200" t="s">
        <v>643</v>
      </c>
      <c r="AL881" s="1060">
        <v>50</v>
      </c>
      <c r="AM881" s="1404">
        <v>46030</v>
      </c>
      <c r="AN881" s="1404">
        <v>46031</v>
      </c>
      <c r="AO881" s="1404">
        <v>46032</v>
      </c>
      <c r="AP881" s="1404"/>
      <c r="AQ881" s="1404"/>
      <c r="AR881" s="1044"/>
      <c r="AS881" s="1034" t="s">
        <v>16629</v>
      </c>
      <c r="AT881" s="1034" t="s">
        <v>16628</v>
      </c>
      <c r="AU881" s="1034" t="s">
        <v>16627</v>
      </c>
      <c r="AV881" s="1034" t="s">
        <v>420</v>
      </c>
    </row>
    <row r="882" spans="1:48">
      <c r="A882" s="1030">
        <v>46044</v>
      </c>
      <c r="B882" s="1031" t="s">
        <v>225</v>
      </c>
      <c r="C882" s="1031" t="s">
        <v>16668</v>
      </c>
      <c r="D882" s="1032"/>
      <c r="E882" s="1033" t="s">
        <v>210</v>
      </c>
      <c r="F882" s="1034" t="s">
        <v>16612</v>
      </c>
      <c r="G882" s="1034">
        <v>650</v>
      </c>
      <c r="H882" s="1034" t="s">
        <v>474</v>
      </c>
      <c r="I882" s="1035">
        <v>5</v>
      </c>
      <c r="J882" s="1038"/>
      <c r="K882" s="1036"/>
      <c r="L882" s="1037" t="s">
        <v>16265</v>
      </c>
      <c r="M882" s="1039"/>
      <c r="N882" s="1038"/>
      <c r="O882" s="1036"/>
      <c r="P882" s="1037" t="s">
        <v>16265</v>
      </c>
      <c r="Q882" s="1039"/>
      <c r="R882" s="1038"/>
      <c r="S882" s="1036"/>
      <c r="T882" s="1037" t="s">
        <v>16261</v>
      </c>
      <c r="U882" s="1039"/>
      <c r="V882" s="1038">
        <v>4</v>
      </c>
      <c r="W882" s="1036">
        <v>2</v>
      </c>
      <c r="X882" s="1037">
        <v>9620</v>
      </c>
      <c r="Y882" s="1039"/>
      <c r="Z882" s="1040">
        <v>3.0573248407643314</v>
      </c>
      <c r="AA882" s="1040" t="s">
        <v>656</v>
      </c>
      <c r="AB882" s="1199" t="s">
        <v>420</v>
      </c>
      <c r="AC882" s="1040" t="s">
        <v>420</v>
      </c>
      <c r="AD882" s="1040" t="s">
        <v>420</v>
      </c>
      <c r="AE882" s="1040" t="s">
        <v>420</v>
      </c>
      <c r="AF882" s="1041" t="s">
        <v>213</v>
      </c>
      <c r="AG882" s="1041">
        <v>2</v>
      </c>
      <c r="AH882" s="1042" t="s">
        <v>16273</v>
      </c>
      <c r="AI882" s="1060" t="s">
        <v>650</v>
      </c>
      <c r="AJ882" s="1060" t="s">
        <v>16297</v>
      </c>
      <c r="AK882" s="1200" t="s">
        <v>845</v>
      </c>
      <c r="AL882" s="1060">
        <v>50</v>
      </c>
      <c r="AM882" s="1404">
        <v>46035</v>
      </c>
      <c r="AN882" s="1404">
        <v>46036</v>
      </c>
      <c r="AO882" s="1404"/>
      <c r="AP882" s="1404"/>
      <c r="AQ882" s="1404"/>
      <c r="AR882" s="1044"/>
      <c r="AS882" s="1034" t="s">
        <v>16625</v>
      </c>
      <c r="AT882" s="1034" t="s">
        <v>16626</v>
      </c>
      <c r="AU882" s="1034" t="s">
        <v>16630</v>
      </c>
      <c r="AV882" s="1034" t="s">
        <v>420</v>
      </c>
    </row>
    <row r="883" spans="1:48">
      <c r="A883" s="1030">
        <v>46044</v>
      </c>
      <c r="B883" s="1031" t="s">
        <v>225</v>
      </c>
      <c r="C883" s="1031" t="s">
        <v>16646</v>
      </c>
      <c r="D883" s="1032"/>
      <c r="E883" s="1033" t="s">
        <v>210</v>
      </c>
      <c r="F883" s="1034" t="s">
        <v>16492</v>
      </c>
      <c r="G883" s="1034">
        <v>670</v>
      </c>
      <c r="H883" s="1034" t="s">
        <v>16586</v>
      </c>
      <c r="I883" s="1035">
        <v>5</v>
      </c>
      <c r="J883" s="1038"/>
      <c r="K883" s="1036"/>
      <c r="L883" s="1037" t="s">
        <v>16274</v>
      </c>
      <c r="M883" s="1039"/>
      <c r="N883" s="1038"/>
      <c r="O883" s="1036"/>
      <c r="P883" s="1037" t="s">
        <v>16295</v>
      </c>
      <c r="Q883" s="1039"/>
      <c r="R883" s="1038">
        <v>11</v>
      </c>
      <c r="S883" s="1036">
        <v>0</v>
      </c>
      <c r="T883" s="1037"/>
      <c r="U883" s="1039">
        <v>7036</v>
      </c>
      <c r="V883" s="1038">
        <v>12</v>
      </c>
      <c r="W883" s="1036">
        <v>1</v>
      </c>
      <c r="X883" s="1037"/>
      <c r="Y883" s="1039">
        <v>9006</v>
      </c>
      <c r="Z883" s="1040">
        <v>3.1236442516268981</v>
      </c>
      <c r="AA883" s="1040" t="s">
        <v>660</v>
      </c>
      <c r="AB883" s="1199" t="s">
        <v>420</v>
      </c>
      <c r="AC883" s="1040" t="s">
        <v>420</v>
      </c>
      <c r="AD883" s="1040" t="s">
        <v>420</v>
      </c>
      <c r="AE883" s="1040" t="s">
        <v>420</v>
      </c>
      <c r="AF883" s="1041" t="s">
        <v>213</v>
      </c>
      <c r="AG883" s="1041">
        <v>2</v>
      </c>
      <c r="AH883" s="1042" t="s">
        <v>16273</v>
      </c>
      <c r="AI883" s="1060" t="s">
        <v>650</v>
      </c>
      <c r="AJ883" s="1060" t="s">
        <v>16297</v>
      </c>
      <c r="AK883" s="1200" t="s">
        <v>845</v>
      </c>
      <c r="AL883" s="1060">
        <v>50</v>
      </c>
      <c r="AM883" s="1404">
        <v>46030</v>
      </c>
      <c r="AN883" s="1404">
        <v>46031</v>
      </c>
      <c r="AO883" s="1404"/>
      <c r="AP883" s="1404"/>
      <c r="AQ883" s="1404"/>
      <c r="AR883" s="1044"/>
      <c r="AS883" s="1034" t="s">
        <v>16625</v>
      </c>
      <c r="AT883" s="1034" t="s">
        <v>16626</v>
      </c>
      <c r="AU883" s="1034" t="s">
        <v>16630</v>
      </c>
      <c r="AV883" s="1034" t="s">
        <v>420</v>
      </c>
    </row>
    <row r="884" spans="1:48">
      <c r="A884" s="1030">
        <v>46044</v>
      </c>
      <c r="B884" s="1031" t="s">
        <v>226</v>
      </c>
      <c r="C884" s="1031" t="s">
        <v>16591</v>
      </c>
      <c r="D884" s="1032" t="s">
        <v>16644</v>
      </c>
      <c r="E884" s="1033" t="s">
        <v>738</v>
      </c>
      <c r="F884" s="1034" t="s">
        <v>16535</v>
      </c>
      <c r="G884" s="1034">
        <v>650</v>
      </c>
      <c r="H884" s="1034" t="s">
        <v>977</v>
      </c>
      <c r="I884" s="1035">
        <v>4</v>
      </c>
      <c r="J884" s="1038">
        <v>26</v>
      </c>
      <c r="K884" s="1036">
        <v>4</v>
      </c>
      <c r="L884" s="1037">
        <v>8795</v>
      </c>
      <c r="M884" s="1039">
        <v>9412</v>
      </c>
      <c r="N884" s="1038">
        <v>8</v>
      </c>
      <c r="O884" s="1036">
        <v>0</v>
      </c>
      <c r="P884" s="1037">
        <v>8730</v>
      </c>
      <c r="Q884" s="1039">
        <v>9401</v>
      </c>
      <c r="R884" s="1038">
        <v>9</v>
      </c>
      <c r="S884" s="1036">
        <v>2</v>
      </c>
      <c r="T884" s="1037">
        <v>8805</v>
      </c>
      <c r="U884" s="1039">
        <v>9386</v>
      </c>
      <c r="V884" s="1038">
        <v>8</v>
      </c>
      <c r="W884" s="1036">
        <v>0</v>
      </c>
      <c r="X884" s="1037">
        <v>8806</v>
      </c>
      <c r="Y884" s="1039">
        <v>9347</v>
      </c>
      <c r="Z884" s="1040">
        <v>2.5263157894736841</v>
      </c>
      <c r="AA884" s="1040">
        <v>17</v>
      </c>
      <c r="AB884" s="1199">
        <v>0.98858173076923073</v>
      </c>
      <c r="AC884" s="1040">
        <v>90.852500000000006</v>
      </c>
      <c r="AD884" s="1040">
        <v>2.125</v>
      </c>
      <c r="AE884" s="1040">
        <v>1.875</v>
      </c>
      <c r="AF884" s="1041" t="s">
        <v>213</v>
      </c>
      <c r="AG884" s="1041">
        <v>1</v>
      </c>
      <c r="AH884" s="1042" t="s">
        <v>16273</v>
      </c>
      <c r="AI884" s="1060" t="s">
        <v>650</v>
      </c>
      <c r="AJ884" s="1060" t="s">
        <v>16297</v>
      </c>
      <c r="AK884" s="1200" t="s">
        <v>845</v>
      </c>
      <c r="AL884" s="1060">
        <v>49</v>
      </c>
      <c r="AM884" s="1404">
        <v>46012</v>
      </c>
      <c r="AN884" s="1404">
        <v>46013</v>
      </c>
      <c r="AO884" s="1404">
        <v>46014</v>
      </c>
      <c r="AP884" s="1404">
        <v>46015</v>
      </c>
      <c r="AQ884" s="1404"/>
      <c r="AR884" s="1044"/>
      <c r="AS884" s="1034" t="s">
        <v>16625</v>
      </c>
      <c r="AT884" s="1034" t="s">
        <v>16628</v>
      </c>
      <c r="AU884" s="1034" t="s">
        <v>16632</v>
      </c>
      <c r="AV884" s="1034">
        <v>2.0409105599999999</v>
      </c>
    </row>
    <row r="885" spans="1:48">
      <c r="A885" s="1030">
        <v>46044</v>
      </c>
      <c r="B885" s="1031" t="s">
        <v>227</v>
      </c>
      <c r="C885" s="1031" t="s">
        <v>16648</v>
      </c>
      <c r="D885" s="1032"/>
      <c r="E885" s="1033" t="s">
        <v>299</v>
      </c>
      <c r="F885" s="1034" t="s">
        <v>16581</v>
      </c>
      <c r="G885" s="1034">
        <v>700</v>
      </c>
      <c r="H885" s="1034" t="s">
        <v>16053</v>
      </c>
      <c r="I885" s="1035">
        <v>5</v>
      </c>
      <c r="J885" s="1038"/>
      <c r="K885" s="1036"/>
      <c r="L885" s="1037" t="s">
        <v>16294</v>
      </c>
      <c r="M885" s="1039"/>
      <c r="N885" s="1038"/>
      <c r="O885" s="1036"/>
      <c r="P885" s="1037" t="s">
        <v>16294</v>
      </c>
      <c r="Q885" s="1039"/>
      <c r="R885" s="1038"/>
      <c r="S885" s="1036"/>
      <c r="T885" s="1037" t="s">
        <v>16294</v>
      </c>
      <c r="U885" s="1039"/>
      <c r="V885" s="1038"/>
      <c r="W885" s="1036"/>
      <c r="X885" s="1037" t="s">
        <v>16294</v>
      </c>
      <c r="Y885" s="1039"/>
      <c r="Z885" s="1040">
        <v>2.2187981510015407</v>
      </c>
      <c r="AA885" s="1040" t="s">
        <v>641</v>
      </c>
      <c r="AB885" s="1199" t="s">
        <v>420</v>
      </c>
      <c r="AC885" s="1040" t="s">
        <v>420</v>
      </c>
      <c r="AD885" s="1040" t="s">
        <v>420</v>
      </c>
      <c r="AE885" s="1040" t="s">
        <v>420</v>
      </c>
      <c r="AF885" s="1041" t="s">
        <v>213</v>
      </c>
      <c r="AG885" s="1041">
        <v>1</v>
      </c>
      <c r="AH885" s="1042" t="s">
        <v>16262</v>
      </c>
      <c r="AI885" s="1060" t="s">
        <v>647</v>
      </c>
      <c r="AJ885" s="1238" t="s">
        <v>16263</v>
      </c>
      <c r="AK885" s="1239" t="s">
        <v>667</v>
      </c>
      <c r="AL885" s="1060">
        <v>50</v>
      </c>
      <c r="AM885" s="1404">
        <v>46023</v>
      </c>
      <c r="AN885" s="1404">
        <v>46024</v>
      </c>
      <c r="AO885" s="1404"/>
      <c r="AP885" s="1404"/>
      <c r="AQ885" s="1404"/>
      <c r="AR885" s="1044"/>
      <c r="AS885" s="1034" t="s">
        <v>16625</v>
      </c>
      <c r="AT885" s="1034" t="s">
        <v>16628</v>
      </c>
      <c r="AU885" s="1034" t="s">
        <v>16632</v>
      </c>
      <c r="AV885" s="1034" t="s">
        <v>420</v>
      </c>
    </row>
    <row r="886" spans="1:48">
      <c r="A886" s="1030">
        <v>46044</v>
      </c>
      <c r="B886" s="1031" t="s">
        <v>228</v>
      </c>
      <c r="C886" s="1031" t="s">
        <v>16577</v>
      </c>
      <c r="D886" s="1032"/>
      <c r="E886" s="1033" t="s">
        <v>1877</v>
      </c>
      <c r="F886" s="1034" t="s">
        <v>16497</v>
      </c>
      <c r="G886" s="1034">
        <v>500</v>
      </c>
      <c r="H886" s="1034" t="s">
        <v>634</v>
      </c>
      <c r="I886" s="1035">
        <v>3.7</v>
      </c>
      <c r="J886" s="1038">
        <v>14</v>
      </c>
      <c r="K886" s="1036">
        <v>1</v>
      </c>
      <c r="L886" s="1037" t="s">
        <v>16295</v>
      </c>
      <c r="M886" s="1039">
        <v>9164</v>
      </c>
      <c r="N886" s="1038">
        <v>19</v>
      </c>
      <c r="O886" s="1036">
        <v>0</v>
      </c>
      <c r="P886" s="1037">
        <v>7304</v>
      </c>
      <c r="Q886" s="1039">
        <v>9518</v>
      </c>
      <c r="R886" s="1038">
        <v>16</v>
      </c>
      <c r="S886" s="1036">
        <v>0</v>
      </c>
      <c r="T886" s="1037">
        <v>7879</v>
      </c>
      <c r="U886" s="1039">
        <v>9574</v>
      </c>
      <c r="V886" s="1038">
        <v>38</v>
      </c>
      <c r="W886" s="1036">
        <v>1</v>
      </c>
      <c r="X886" s="1037">
        <v>8758</v>
      </c>
      <c r="Y886" s="1039">
        <v>9588</v>
      </c>
      <c r="Z886" s="1040">
        <v>1.6089385474860336</v>
      </c>
      <c r="AA886" s="1040">
        <v>29</v>
      </c>
      <c r="AB886" s="1199">
        <v>0.9940237713675214</v>
      </c>
      <c r="AC886" s="1040">
        <v>88.264285714285705</v>
      </c>
      <c r="AD886" s="1040">
        <v>3.625</v>
      </c>
      <c r="AE886" s="1040">
        <v>3.5416666666666665</v>
      </c>
      <c r="AF886" s="1041" t="s">
        <v>213</v>
      </c>
      <c r="AG886" s="1041">
        <v>1</v>
      </c>
      <c r="AH886" s="1042" t="s">
        <v>16262</v>
      </c>
      <c r="AI886" s="1060" t="s">
        <v>647</v>
      </c>
      <c r="AJ886" s="1238" t="s">
        <v>16263</v>
      </c>
      <c r="AK886" s="1239" t="s">
        <v>667</v>
      </c>
      <c r="AL886" s="1203">
        <v>8</v>
      </c>
      <c r="AM886" s="1404">
        <v>45973</v>
      </c>
      <c r="AN886" s="1404">
        <v>45974</v>
      </c>
      <c r="AO886" s="1404"/>
      <c r="AP886" s="1404"/>
      <c r="AQ886" s="1404"/>
      <c r="AR886" s="1044"/>
      <c r="AS886" s="1034" t="s">
        <v>16625</v>
      </c>
      <c r="AT886" s="1034" t="s">
        <v>16628</v>
      </c>
      <c r="AU886" s="1034" t="s">
        <v>16627</v>
      </c>
      <c r="AV886" s="1034">
        <v>1.143905142857143</v>
      </c>
    </row>
    <row r="887" spans="1:48">
      <c r="A887" s="1030">
        <v>46044</v>
      </c>
      <c r="B887" s="1031" t="s">
        <v>229</v>
      </c>
      <c r="C887" s="1031" t="s">
        <v>16571</v>
      </c>
      <c r="D887" s="1032"/>
      <c r="E887" s="1033" t="s">
        <v>829</v>
      </c>
      <c r="F887" s="1034" t="s">
        <v>16573</v>
      </c>
      <c r="G887" s="1034">
        <v>670</v>
      </c>
      <c r="H887" s="1034" t="s">
        <v>699</v>
      </c>
      <c r="I887" s="1035">
        <v>5</v>
      </c>
      <c r="J887" s="1038">
        <v>18</v>
      </c>
      <c r="K887" s="1036">
        <v>3</v>
      </c>
      <c r="L887" s="1037">
        <v>8693</v>
      </c>
      <c r="M887" s="1039">
        <v>9158</v>
      </c>
      <c r="N887" s="1038">
        <v>8</v>
      </c>
      <c r="O887" s="1036">
        <v>0</v>
      </c>
      <c r="P887" s="1037">
        <v>8470</v>
      </c>
      <c r="Q887" s="1039">
        <v>9256</v>
      </c>
      <c r="R887" s="1038">
        <v>6</v>
      </c>
      <c r="S887" s="1036">
        <v>0</v>
      </c>
      <c r="T887" s="1037">
        <v>8503</v>
      </c>
      <c r="U887" s="1039">
        <v>9236</v>
      </c>
      <c r="V887" s="1038">
        <v>13</v>
      </c>
      <c r="W887" s="1036">
        <v>2</v>
      </c>
      <c r="X887" s="1037">
        <v>8514</v>
      </c>
      <c r="Y887" s="1039">
        <v>9182</v>
      </c>
      <c r="Z887" s="1040">
        <v>3.1236442516268981</v>
      </c>
      <c r="AA887" s="1040">
        <v>15</v>
      </c>
      <c r="AB887" s="1199">
        <v>0.9923043536324786</v>
      </c>
      <c r="AC887" s="1040">
        <v>88.765000000000001</v>
      </c>
      <c r="AD887" s="1040">
        <v>1.875</v>
      </c>
      <c r="AE887" s="1040">
        <v>1.6666666666666667</v>
      </c>
      <c r="AF887" s="1041" t="s">
        <v>213</v>
      </c>
      <c r="AG887" s="1041">
        <v>1</v>
      </c>
      <c r="AH887" s="1042" t="s">
        <v>16262</v>
      </c>
      <c r="AI887" s="1060" t="s">
        <v>647</v>
      </c>
      <c r="AJ887" s="1238" t="s">
        <v>16263</v>
      </c>
      <c r="AK887" s="1239" t="s">
        <v>667</v>
      </c>
      <c r="AL887" s="1060">
        <v>51</v>
      </c>
      <c r="AM887" s="1404">
        <v>46030</v>
      </c>
      <c r="AN887" s="1404">
        <v>46031</v>
      </c>
      <c r="AO887" s="1404">
        <v>46032</v>
      </c>
      <c r="AP887" s="1404"/>
      <c r="AQ887" s="1404"/>
      <c r="AR887" s="1044"/>
      <c r="AS887" s="1034" t="s">
        <v>16625</v>
      </c>
      <c r="AT887" s="1034" t="s">
        <v>16628</v>
      </c>
      <c r="AU887" s="1034" t="s">
        <v>16630</v>
      </c>
      <c r="AV887" s="1034">
        <v>3.0830569920000004</v>
      </c>
    </row>
    <row r="888" spans="1:48">
      <c r="A888" s="1030">
        <v>46044</v>
      </c>
      <c r="B888" s="1031" t="s">
        <v>230</v>
      </c>
      <c r="C888" s="1031" t="s">
        <v>16667</v>
      </c>
      <c r="D888" s="1032"/>
      <c r="E888" s="1033" t="s">
        <v>740</v>
      </c>
      <c r="F888" s="1034" t="s">
        <v>16607</v>
      </c>
      <c r="G888" s="1034">
        <v>650</v>
      </c>
      <c r="H888" s="1034" t="s">
        <v>666</v>
      </c>
      <c r="I888" s="1035">
        <v>4</v>
      </c>
      <c r="J888" s="1038">
        <v>12</v>
      </c>
      <c r="K888" s="1036">
        <v>0</v>
      </c>
      <c r="L888" s="1037">
        <v>8302</v>
      </c>
      <c r="M888" s="1039" t="s">
        <v>645</v>
      </c>
      <c r="N888" s="1038">
        <v>10</v>
      </c>
      <c r="O888" s="1036">
        <v>0</v>
      </c>
      <c r="P888" s="1037">
        <v>8314</v>
      </c>
      <c r="Q888" s="1039" t="s">
        <v>645</v>
      </c>
      <c r="R888" s="1038">
        <v>8</v>
      </c>
      <c r="S888" s="1036">
        <v>2</v>
      </c>
      <c r="T888" s="1037">
        <v>8394</v>
      </c>
      <c r="U888" s="1039" t="s">
        <v>645</v>
      </c>
      <c r="V888" s="1038">
        <v>8</v>
      </c>
      <c r="W888" s="1036">
        <v>2</v>
      </c>
      <c r="X888" s="1037">
        <v>8270</v>
      </c>
      <c r="Y888" s="1039" t="s">
        <v>645</v>
      </c>
      <c r="Z888" s="1040">
        <v>7.4611398963730569</v>
      </c>
      <c r="AA888" s="1040">
        <v>12.666666666666666</v>
      </c>
      <c r="AB888" s="1199">
        <v>0.99742254273504272</v>
      </c>
      <c r="AC888" s="1040">
        <v>83.2</v>
      </c>
      <c r="AD888" s="1040">
        <v>1.5833333333333333</v>
      </c>
      <c r="AE888" s="1040">
        <v>1.4166666666666667</v>
      </c>
      <c r="AF888" s="1041" t="s">
        <v>213</v>
      </c>
      <c r="AG888" s="1041">
        <v>1</v>
      </c>
      <c r="AH888" s="1042" t="s">
        <v>16292</v>
      </c>
      <c r="AI888" s="1060" t="s">
        <v>15482</v>
      </c>
      <c r="AJ888" s="1060" t="s">
        <v>16287</v>
      </c>
      <c r="AK888" s="1200" t="s">
        <v>643</v>
      </c>
      <c r="AL888" s="1060">
        <v>52</v>
      </c>
      <c r="AM888" s="1404">
        <v>46042</v>
      </c>
      <c r="AN888" s="1404">
        <v>46043</v>
      </c>
      <c r="AO888" s="1404"/>
      <c r="AP888" s="1404"/>
      <c r="AQ888" s="1404"/>
      <c r="AR888" s="1044"/>
      <c r="AS888" s="1034" t="s">
        <v>16629</v>
      </c>
      <c r="AT888" s="1034" t="s">
        <v>16626</v>
      </c>
      <c r="AU888" s="1034" t="s">
        <v>16630</v>
      </c>
      <c r="AV888" s="1034">
        <v>1.4017536000000002</v>
      </c>
    </row>
    <row r="889" spans="1:48">
      <c r="A889" s="1030">
        <v>46044</v>
      </c>
      <c r="B889" s="1031" t="s">
        <v>231</v>
      </c>
      <c r="C889" s="1031" t="s">
        <v>16642</v>
      </c>
      <c r="D889" s="1032" t="s">
        <v>16291</v>
      </c>
      <c r="E889" s="1033" t="s">
        <v>473</v>
      </c>
      <c r="F889" s="1034" t="s">
        <v>16538</v>
      </c>
      <c r="G889" s="1034">
        <v>600</v>
      </c>
      <c r="H889" s="1034" t="s">
        <v>16152</v>
      </c>
      <c r="I889" s="1035">
        <v>5.5</v>
      </c>
      <c r="J889" s="1038">
        <v>13</v>
      </c>
      <c r="K889" s="1036">
        <v>4</v>
      </c>
      <c r="L889" s="1037">
        <v>5200</v>
      </c>
      <c r="M889" s="1039"/>
      <c r="N889" s="1038">
        <v>0</v>
      </c>
      <c r="O889" s="1036">
        <v>0</v>
      </c>
      <c r="P889" s="1037">
        <v>5030</v>
      </c>
      <c r="Q889" s="1039"/>
      <c r="R889" s="1038">
        <v>21</v>
      </c>
      <c r="S889" s="1036">
        <v>4</v>
      </c>
      <c r="T889" s="1037">
        <v>4950</v>
      </c>
      <c r="U889" s="1039"/>
      <c r="V889" s="1038">
        <v>19</v>
      </c>
      <c r="W889" s="1036">
        <v>11</v>
      </c>
      <c r="X889" s="1037">
        <v>5000</v>
      </c>
      <c r="Y889" s="1039"/>
      <c r="Z889" s="1040">
        <v>5.070422535211268</v>
      </c>
      <c r="AA889" s="1040">
        <v>17.666666666666668</v>
      </c>
      <c r="AB889" s="1199">
        <v>0.98198450854700858</v>
      </c>
      <c r="AC889" s="1040">
        <v>50.45</v>
      </c>
      <c r="AD889" s="1040">
        <v>2.2083333333333335</v>
      </c>
      <c r="AE889" s="1040">
        <v>1.4166666666666667</v>
      </c>
      <c r="AF889" s="1041" t="s">
        <v>232</v>
      </c>
      <c r="AG889" s="1041">
        <v>1</v>
      </c>
      <c r="AH889" s="1042" t="s">
        <v>16273</v>
      </c>
      <c r="AI889" s="1060" t="s">
        <v>650</v>
      </c>
      <c r="AJ889" s="1060" t="s">
        <v>16297</v>
      </c>
      <c r="AK889" s="1200" t="s">
        <v>845</v>
      </c>
      <c r="AL889" s="1060">
        <v>55</v>
      </c>
      <c r="AM889" s="1404">
        <v>46039</v>
      </c>
      <c r="AN889" s="1404">
        <v>46040</v>
      </c>
      <c r="AO889" s="1404">
        <v>46042</v>
      </c>
      <c r="AP889" s="1404">
        <v>46043</v>
      </c>
      <c r="AQ889" s="1404"/>
      <c r="AR889" s="1044"/>
      <c r="AS889" s="1034" t="s">
        <v>16629</v>
      </c>
      <c r="AT889" s="1034" t="s">
        <v>16628</v>
      </c>
      <c r="AU889" s="1034" t="s">
        <v>16630</v>
      </c>
      <c r="AV889" s="1034">
        <v>3.1383935999999997</v>
      </c>
    </row>
    <row r="890" spans="1:48">
      <c r="A890" s="1030">
        <v>46044</v>
      </c>
      <c r="B890" s="1031" t="s">
        <v>233</v>
      </c>
      <c r="C890" s="1031" t="s">
        <v>645</v>
      </c>
      <c r="D890" s="1032"/>
      <c r="E890" s="1033" t="s">
        <v>420</v>
      </c>
      <c r="F890" s="1034" t="s">
        <v>420</v>
      </c>
      <c r="G890" s="1034" t="s">
        <v>420</v>
      </c>
      <c r="H890" s="1034" t="s">
        <v>420</v>
      </c>
      <c r="I890" s="1035" t="s">
        <v>420</v>
      </c>
      <c r="J890" s="1038"/>
      <c r="K890" s="1036"/>
      <c r="L890" s="1037" t="s">
        <v>16270</v>
      </c>
      <c r="M890" s="1039"/>
      <c r="N890" s="1038"/>
      <c r="O890" s="1036"/>
      <c r="P890" s="1037" t="s">
        <v>16270</v>
      </c>
      <c r="Q890" s="1039"/>
      <c r="R890" s="1038"/>
      <c r="S890" s="1036"/>
      <c r="T890" s="1037" t="s">
        <v>16270</v>
      </c>
      <c r="U890" s="1039"/>
      <c r="V890" s="1038"/>
      <c r="W890" s="1036"/>
      <c r="X890" s="1037" t="s">
        <v>16270</v>
      </c>
      <c r="Y890" s="1039"/>
      <c r="Z890" s="1040" t="s">
        <v>420</v>
      </c>
      <c r="AA890" s="1040" t="s">
        <v>645</v>
      </c>
      <c r="AB890" s="1199" t="s">
        <v>420</v>
      </c>
      <c r="AC890" s="1040" t="s">
        <v>420</v>
      </c>
      <c r="AD890" s="1040" t="s">
        <v>420</v>
      </c>
      <c r="AE890" s="1040" t="s">
        <v>420</v>
      </c>
      <c r="AF890" s="1041" t="s">
        <v>232</v>
      </c>
      <c r="AG890" s="1041">
        <v>1</v>
      </c>
      <c r="AH890" s="1042" t="s">
        <v>650</v>
      </c>
      <c r="AI890" s="1060" t="s">
        <v>650</v>
      </c>
      <c r="AJ890" s="1060" t="s">
        <v>16297</v>
      </c>
      <c r="AK890" s="1200" t="s">
        <v>845</v>
      </c>
      <c r="AL890" s="1060"/>
      <c r="AM890" s="1404"/>
      <c r="AN890" s="1404"/>
      <c r="AO890" s="1404"/>
      <c r="AP890" s="1404"/>
      <c r="AQ890" s="1404"/>
      <c r="AR890" s="1044"/>
      <c r="AS890" s="1034" t="s">
        <v>16625</v>
      </c>
      <c r="AT890" s="1034" t="s">
        <v>16628</v>
      </c>
      <c r="AU890" s="1034" t="s">
        <v>420</v>
      </c>
      <c r="AV890" s="1034" t="s">
        <v>420</v>
      </c>
    </row>
    <row r="891" spans="1:48">
      <c r="A891" s="1030">
        <v>46044</v>
      </c>
      <c r="B891" s="1031" t="s">
        <v>234</v>
      </c>
      <c r="C891" s="1031" t="s">
        <v>645</v>
      </c>
      <c r="D891" s="1032"/>
      <c r="E891" s="1033" t="s">
        <v>420</v>
      </c>
      <c r="F891" s="1034" t="s">
        <v>420</v>
      </c>
      <c r="G891" s="1034" t="s">
        <v>420</v>
      </c>
      <c r="H891" s="1034" t="s">
        <v>420</v>
      </c>
      <c r="I891" s="1035" t="s">
        <v>420</v>
      </c>
      <c r="J891" s="1038"/>
      <c r="K891" s="1036"/>
      <c r="L891" s="1037" t="s">
        <v>645</v>
      </c>
      <c r="M891" s="1039"/>
      <c r="N891" s="1038"/>
      <c r="O891" s="1036"/>
      <c r="P891" s="1037" t="s">
        <v>645</v>
      </c>
      <c r="Q891" s="1039"/>
      <c r="R891" s="1038"/>
      <c r="S891" s="1036"/>
      <c r="T891" s="1037" t="s">
        <v>645</v>
      </c>
      <c r="U891" s="1039"/>
      <c r="V891" s="1038"/>
      <c r="W891" s="1036"/>
      <c r="X891" s="1037" t="s">
        <v>645</v>
      </c>
      <c r="Y891" s="1039"/>
      <c r="Z891" s="1040" t="s">
        <v>420</v>
      </c>
      <c r="AA891" s="1040" t="s">
        <v>645</v>
      </c>
      <c r="AB891" s="1199" t="s">
        <v>420</v>
      </c>
      <c r="AC891" s="1040" t="s">
        <v>420</v>
      </c>
      <c r="AD891" s="1040" t="s">
        <v>420</v>
      </c>
      <c r="AE891" s="1040" t="s">
        <v>420</v>
      </c>
      <c r="AF891" s="1041" t="s">
        <v>232</v>
      </c>
      <c r="AG891" s="1041">
        <v>1</v>
      </c>
      <c r="AH891" s="1042" t="s">
        <v>650</v>
      </c>
      <c r="AI891" s="1060" t="s">
        <v>650</v>
      </c>
      <c r="AJ891" s="1060" t="s">
        <v>16297</v>
      </c>
      <c r="AK891" s="1200" t="s">
        <v>845</v>
      </c>
      <c r="AL891" s="1060"/>
      <c r="AM891" s="1404"/>
      <c r="AN891" s="1404"/>
      <c r="AO891" s="1404"/>
      <c r="AP891" s="1404"/>
      <c r="AQ891" s="1404"/>
      <c r="AR891" s="1044"/>
      <c r="AS891" s="1034" t="s">
        <v>16625</v>
      </c>
      <c r="AT891" s="1034" t="s">
        <v>16628</v>
      </c>
      <c r="AU891" s="1034" t="s">
        <v>420</v>
      </c>
      <c r="AV891" s="1034" t="s">
        <v>420</v>
      </c>
    </row>
    <row r="892" spans="1:48">
      <c r="A892" s="1030">
        <v>46044</v>
      </c>
      <c r="B892" s="1031" t="s">
        <v>235</v>
      </c>
      <c r="C892" s="1031" t="s">
        <v>16489</v>
      </c>
      <c r="D892" s="1032" t="s">
        <v>646</v>
      </c>
      <c r="E892" s="1033" t="s">
        <v>737</v>
      </c>
      <c r="F892" s="1034" t="s">
        <v>16142</v>
      </c>
      <c r="G892" s="1034">
        <v>650</v>
      </c>
      <c r="H892" s="1034" t="s">
        <v>924</v>
      </c>
      <c r="I892" s="1035">
        <v>5.5</v>
      </c>
      <c r="J892" s="1038">
        <v>16</v>
      </c>
      <c r="K892" s="1036">
        <v>0</v>
      </c>
      <c r="L892" s="1037">
        <v>9350</v>
      </c>
      <c r="M892" s="1039">
        <v>9630</v>
      </c>
      <c r="N892" s="1038">
        <v>27</v>
      </c>
      <c r="O892" s="1036">
        <v>0</v>
      </c>
      <c r="P892" s="1037">
        <v>8800</v>
      </c>
      <c r="Q892" s="1039">
        <v>9630</v>
      </c>
      <c r="R892" s="1038">
        <v>23</v>
      </c>
      <c r="S892" s="1036">
        <v>2</v>
      </c>
      <c r="T892" s="1037">
        <v>9260</v>
      </c>
      <c r="U892" s="1039">
        <v>9810</v>
      </c>
      <c r="V892" s="1038">
        <v>34</v>
      </c>
      <c r="W892" s="1036">
        <v>2</v>
      </c>
      <c r="X892" s="1037">
        <v>9170</v>
      </c>
      <c r="Y892" s="1039">
        <v>9720</v>
      </c>
      <c r="Z892" s="1040">
        <v>5.4545454545454541</v>
      </c>
      <c r="AA892" s="1040">
        <v>33.333333333333336</v>
      </c>
      <c r="AB892" s="1199">
        <v>0.99647435897435899</v>
      </c>
      <c r="AC892" s="1040">
        <v>94.212500000000006</v>
      </c>
      <c r="AD892" s="1040">
        <v>4.166666666666667</v>
      </c>
      <c r="AE892" s="1040">
        <v>4</v>
      </c>
      <c r="AF892" s="1041" t="s">
        <v>236</v>
      </c>
      <c r="AG892" s="1041">
        <v>1</v>
      </c>
      <c r="AH892" s="1042" t="s">
        <v>16320</v>
      </c>
      <c r="AI892" s="1060" t="s">
        <v>16151</v>
      </c>
      <c r="AJ892" s="1203" t="s">
        <v>16310</v>
      </c>
      <c r="AK892" s="1200" t="s">
        <v>16134</v>
      </c>
      <c r="AL892" s="1060">
        <v>55</v>
      </c>
      <c r="AM892" s="1404">
        <v>46021</v>
      </c>
      <c r="AN892" s="1404">
        <v>46022</v>
      </c>
      <c r="AO892" s="1404">
        <v>46023</v>
      </c>
      <c r="AP892" s="1404"/>
      <c r="AQ892" s="1404"/>
      <c r="AR892" s="1044"/>
      <c r="AS892" s="1034" t="s">
        <v>16629</v>
      </c>
      <c r="AT892" s="1034" t="s">
        <v>16628</v>
      </c>
      <c r="AU892" s="1034" t="s">
        <v>16630</v>
      </c>
      <c r="AV892" s="1034">
        <v>6.3491688000000002</v>
      </c>
    </row>
    <row r="893" spans="1:48">
      <c r="A893" s="1030">
        <v>46044</v>
      </c>
      <c r="B893" s="1031" t="s">
        <v>237</v>
      </c>
      <c r="C893" s="1031" t="s">
        <v>16539</v>
      </c>
      <c r="D893" s="1032" t="s">
        <v>646</v>
      </c>
      <c r="E893" s="1033" t="s">
        <v>473</v>
      </c>
      <c r="F893" s="1034" t="s">
        <v>16538</v>
      </c>
      <c r="G893" s="1034">
        <v>650</v>
      </c>
      <c r="H893" s="1034" t="s">
        <v>15728</v>
      </c>
      <c r="I893" s="1035">
        <v>5.5</v>
      </c>
      <c r="J893" s="1038"/>
      <c r="K893" s="1036"/>
      <c r="L893" s="1037" t="s">
        <v>16608</v>
      </c>
      <c r="M893" s="1039" t="s">
        <v>645</v>
      </c>
      <c r="N893" s="1038"/>
      <c r="O893" s="1036"/>
      <c r="P893" s="1037" t="s">
        <v>16608</v>
      </c>
      <c r="Q893" s="1039" t="s">
        <v>645</v>
      </c>
      <c r="R893" s="1038"/>
      <c r="S893" s="1036"/>
      <c r="T893" s="1037" t="s">
        <v>16307</v>
      </c>
      <c r="U893" s="1039" t="s">
        <v>16270</v>
      </c>
      <c r="V893" s="1038"/>
      <c r="W893" s="1036"/>
      <c r="X893" s="1037" t="s">
        <v>645</v>
      </c>
      <c r="Y893" s="1039"/>
      <c r="Z893" s="1040">
        <v>5.4135338345864659</v>
      </c>
      <c r="AA893" s="1040" t="s">
        <v>420</v>
      </c>
      <c r="AB893" s="1199" t="s">
        <v>420</v>
      </c>
      <c r="AC893" s="1040" t="s">
        <v>420</v>
      </c>
      <c r="AD893" s="1040" t="s">
        <v>420</v>
      </c>
      <c r="AE893" s="1040" t="s">
        <v>420</v>
      </c>
      <c r="AF893" s="1041" t="s">
        <v>236</v>
      </c>
      <c r="AG893" s="1041">
        <v>1</v>
      </c>
      <c r="AH893" s="1042" t="s">
        <v>16298</v>
      </c>
      <c r="AI893" s="1060" t="s">
        <v>15435</v>
      </c>
      <c r="AJ893" s="1203" t="s">
        <v>16310</v>
      </c>
      <c r="AK893" s="1200" t="s">
        <v>16134</v>
      </c>
      <c r="AL893" s="1060">
        <v>55</v>
      </c>
      <c r="AM893" s="1404">
        <v>46038</v>
      </c>
      <c r="AN893" s="1404">
        <v>46039</v>
      </c>
      <c r="AO893" s="1404">
        <v>46042</v>
      </c>
      <c r="AP893" s="1404"/>
      <c r="AQ893" s="1404"/>
      <c r="AR893" s="1044"/>
      <c r="AS893" s="1034" t="s">
        <v>16629</v>
      </c>
      <c r="AT893" s="1034" t="s">
        <v>16628</v>
      </c>
      <c r="AU893" s="1034" t="s">
        <v>16630</v>
      </c>
      <c r="AV893" s="1034" t="s">
        <v>420</v>
      </c>
    </row>
    <row r="894" spans="1:48">
      <c r="A894" s="1030">
        <v>46044</v>
      </c>
      <c r="B894" s="1031" t="s">
        <v>238</v>
      </c>
      <c r="C894" s="1031" t="s">
        <v>16600</v>
      </c>
      <c r="D894" s="1032" t="s">
        <v>16291</v>
      </c>
      <c r="E894" s="1033" t="s">
        <v>473</v>
      </c>
      <c r="F894" s="1034" t="s">
        <v>16601</v>
      </c>
      <c r="G894" s="1034">
        <v>680</v>
      </c>
      <c r="H894" s="1034" t="s">
        <v>16568</v>
      </c>
      <c r="I894" s="1035">
        <v>5.5</v>
      </c>
      <c r="J894" s="1038">
        <v>23</v>
      </c>
      <c r="K894" s="1036">
        <v>5</v>
      </c>
      <c r="L894" s="1037">
        <v>8890</v>
      </c>
      <c r="M894" s="1039">
        <v>8800</v>
      </c>
      <c r="N894" s="1038">
        <v>7</v>
      </c>
      <c r="O894" s="1036">
        <v>0</v>
      </c>
      <c r="P894" s="1037">
        <v>8890</v>
      </c>
      <c r="Q894" s="1039">
        <v>8330</v>
      </c>
      <c r="R894" s="1038">
        <v>16</v>
      </c>
      <c r="S894" s="1036">
        <v>2</v>
      </c>
      <c r="T894" s="1037">
        <v>7690</v>
      </c>
      <c r="U894" s="1039">
        <v>7870</v>
      </c>
      <c r="V894" s="1038">
        <v>55</v>
      </c>
      <c r="W894" s="1036">
        <v>6</v>
      </c>
      <c r="X894" s="1037">
        <v>9070</v>
      </c>
      <c r="Y894" s="1039">
        <v>8890</v>
      </c>
      <c r="Z894" s="1040">
        <v>5.6692913385826769</v>
      </c>
      <c r="AA894" s="1040">
        <v>33.666666666666664</v>
      </c>
      <c r="AB894" s="1199">
        <v>0.98897569444444444</v>
      </c>
      <c r="AC894" s="1040">
        <v>85.537499999999994</v>
      </c>
      <c r="AD894" s="1040">
        <v>4.208333333333333</v>
      </c>
      <c r="AE894" s="1040">
        <v>3.6666666666666665</v>
      </c>
      <c r="AF894" s="1041" t="s">
        <v>236</v>
      </c>
      <c r="AG894" s="1041">
        <v>1</v>
      </c>
      <c r="AH894" s="1042" t="s">
        <v>16320</v>
      </c>
      <c r="AI894" s="1060" t="s">
        <v>16151</v>
      </c>
      <c r="AJ894" s="1203" t="s">
        <v>16310</v>
      </c>
      <c r="AK894" s="1200" t="s">
        <v>16134</v>
      </c>
      <c r="AL894" s="1060">
        <v>56</v>
      </c>
      <c r="AM894" s="1404">
        <v>46033</v>
      </c>
      <c r="AN894" s="1404">
        <v>46034</v>
      </c>
      <c r="AO894" s="1404">
        <v>46035</v>
      </c>
      <c r="AP894" s="1404">
        <v>46036</v>
      </c>
      <c r="AQ894" s="1404"/>
      <c r="AR894" s="1044"/>
      <c r="AS894" s="1034" t="s">
        <v>16629</v>
      </c>
      <c r="AT894" s="1034" t="s">
        <v>16628</v>
      </c>
      <c r="AU894" s="1034" t="s">
        <v>16630</v>
      </c>
      <c r="AV894" s="1034">
        <v>6.0305990400000002</v>
      </c>
    </row>
    <row r="895" spans="1:48">
      <c r="A895" s="1030">
        <v>46044</v>
      </c>
      <c r="B895" s="1031" t="s">
        <v>239</v>
      </c>
      <c r="C895" s="1031" t="s">
        <v>16652</v>
      </c>
      <c r="D895" s="1032"/>
      <c r="E895" s="1033" t="s">
        <v>779</v>
      </c>
      <c r="F895" s="1034" t="s">
        <v>16592</v>
      </c>
      <c r="G895" s="1034">
        <v>600</v>
      </c>
      <c r="H895" s="1034" t="s">
        <v>735</v>
      </c>
      <c r="I895" s="1035">
        <v>4</v>
      </c>
      <c r="J895" s="1038">
        <v>24</v>
      </c>
      <c r="K895" s="1036">
        <v>6</v>
      </c>
      <c r="L895" s="1037">
        <v>9070</v>
      </c>
      <c r="M895" s="1039">
        <v>9810</v>
      </c>
      <c r="N895" s="1038">
        <v>12</v>
      </c>
      <c r="O895" s="1036">
        <v>3</v>
      </c>
      <c r="P895" s="1037">
        <v>9070</v>
      </c>
      <c r="Q895" s="1039">
        <v>9810</v>
      </c>
      <c r="R895" s="1038">
        <v>9</v>
      </c>
      <c r="S895" s="1036">
        <v>0</v>
      </c>
      <c r="T895" s="1037">
        <v>9070</v>
      </c>
      <c r="U895" s="1039">
        <v>9810</v>
      </c>
      <c r="V895" s="1038">
        <v>34</v>
      </c>
      <c r="W895" s="1036">
        <v>0</v>
      </c>
      <c r="X895" s="1037">
        <v>9720</v>
      </c>
      <c r="Y895" s="1039">
        <v>8610</v>
      </c>
      <c r="Z895" s="1040">
        <v>3.538083538083538</v>
      </c>
      <c r="AA895" s="1040">
        <v>26.333333333333332</v>
      </c>
      <c r="AB895" s="1199">
        <v>0.98777043269230769</v>
      </c>
      <c r="AC895" s="1040">
        <v>93.712500000000006</v>
      </c>
      <c r="AD895" s="1040">
        <v>3.2916666666666665</v>
      </c>
      <c r="AE895" s="1040">
        <v>2.9166666666666665</v>
      </c>
      <c r="AF895" s="1041" t="s">
        <v>236</v>
      </c>
      <c r="AG895" s="1041">
        <v>1</v>
      </c>
      <c r="AH895" s="1042" t="s">
        <v>16298</v>
      </c>
      <c r="AI895" s="1060" t="s">
        <v>15435</v>
      </c>
      <c r="AJ895" s="1203" t="s">
        <v>16289</v>
      </c>
      <c r="AK895" s="1200" t="s">
        <v>668</v>
      </c>
      <c r="AL895" s="1060">
        <v>52</v>
      </c>
      <c r="AM895" s="1404">
        <v>45998</v>
      </c>
      <c r="AN895" s="1404">
        <v>45999</v>
      </c>
      <c r="AO895" s="1404">
        <v>46002</v>
      </c>
      <c r="AP895" s="1404">
        <v>46004</v>
      </c>
      <c r="AQ895" s="1404">
        <v>46005</v>
      </c>
      <c r="AR895" s="1044"/>
      <c r="AS895" s="1034" t="s">
        <v>16629</v>
      </c>
      <c r="AT895" s="1034" t="s">
        <v>16628</v>
      </c>
      <c r="AU895" s="1034" t="s">
        <v>16627</v>
      </c>
      <c r="AV895" s="1034">
        <v>2.9148336000000001</v>
      </c>
    </row>
    <row r="896" spans="1:48">
      <c r="A896" s="1030">
        <v>46044</v>
      </c>
      <c r="B896" s="1031" t="s">
        <v>389</v>
      </c>
      <c r="C896" s="1031" t="s">
        <v>16604</v>
      </c>
      <c r="D896" s="1032"/>
      <c r="E896" s="1033" t="s">
        <v>737</v>
      </c>
      <c r="F896" s="1034" t="s">
        <v>16598</v>
      </c>
      <c r="G896" s="1034">
        <v>700</v>
      </c>
      <c r="H896" s="1034" t="s">
        <v>16139</v>
      </c>
      <c r="I896" s="1035">
        <v>5.5</v>
      </c>
      <c r="J896" s="1038">
        <v>12</v>
      </c>
      <c r="K896" s="1036">
        <v>0</v>
      </c>
      <c r="L896" s="1037">
        <v>9070</v>
      </c>
      <c r="M896" s="1039"/>
      <c r="N896" s="1038">
        <v>4</v>
      </c>
      <c r="O896" s="1036">
        <v>0</v>
      </c>
      <c r="P896" s="1037">
        <v>8610</v>
      </c>
      <c r="Q896" s="1039"/>
      <c r="R896" s="1038">
        <v>14</v>
      </c>
      <c r="S896" s="1036">
        <v>0</v>
      </c>
      <c r="T896" s="1037">
        <v>8800</v>
      </c>
      <c r="U896" s="1039"/>
      <c r="V896" s="1038">
        <v>17</v>
      </c>
      <c r="W896" s="1036">
        <v>3</v>
      </c>
      <c r="X896" s="1037">
        <v>9350</v>
      </c>
      <c r="Y896" s="1039"/>
      <c r="Z896" s="1040">
        <v>5.8299595141700404</v>
      </c>
      <c r="AA896" s="1040">
        <v>31.333333333333332</v>
      </c>
      <c r="AB896" s="1199">
        <v>0.9975260416666667</v>
      </c>
      <c r="AC896" s="1040">
        <v>89.575000000000003</v>
      </c>
      <c r="AD896" s="1040">
        <v>3.9166666666666665</v>
      </c>
      <c r="AE896" s="1040">
        <v>3.6666666666666665</v>
      </c>
      <c r="AF896" s="1041" t="s">
        <v>236</v>
      </c>
      <c r="AG896" s="1041">
        <v>2</v>
      </c>
      <c r="AH896" s="1042" t="s">
        <v>16320</v>
      </c>
      <c r="AI896" s="1060" t="s">
        <v>16151</v>
      </c>
      <c r="AJ896" s="1203" t="s">
        <v>16310</v>
      </c>
      <c r="AK896" s="1200" t="s">
        <v>16134</v>
      </c>
      <c r="AL896" s="1060">
        <v>51</v>
      </c>
      <c r="AM896" s="1404">
        <v>46031</v>
      </c>
      <c r="AN896" s="1404">
        <v>46032</v>
      </c>
      <c r="AO896" s="1404"/>
      <c r="AP896" s="1404"/>
      <c r="AQ896" s="1404"/>
      <c r="AR896" s="1044"/>
      <c r="AS896" s="1034" t="s">
        <v>16629</v>
      </c>
      <c r="AT896" s="1034" t="s">
        <v>16626</v>
      </c>
      <c r="AU896" s="1034" t="s">
        <v>16630</v>
      </c>
      <c r="AV896" s="1034">
        <v>3.2504976000000001</v>
      </c>
    </row>
    <row r="897" spans="1:48">
      <c r="A897" s="1030">
        <v>46044</v>
      </c>
      <c r="B897" s="1031" t="s">
        <v>389</v>
      </c>
      <c r="C897" s="1031" t="s">
        <v>16533</v>
      </c>
      <c r="D897" s="1032"/>
      <c r="E897" s="1033" t="s">
        <v>473</v>
      </c>
      <c r="F897" s="1034" t="s">
        <v>16146</v>
      </c>
      <c r="G897" s="1034">
        <v>700</v>
      </c>
      <c r="H897" s="1034" t="s">
        <v>833</v>
      </c>
      <c r="I897" s="1035">
        <v>5.5</v>
      </c>
      <c r="J897" s="1038">
        <v>18</v>
      </c>
      <c r="K897" s="1036">
        <v>0</v>
      </c>
      <c r="L897" s="1037"/>
      <c r="M897" s="1039">
        <v>8980</v>
      </c>
      <c r="N897" s="1038">
        <v>9</v>
      </c>
      <c r="O897" s="1036">
        <v>0</v>
      </c>
      <c r="P897" s="1037"/>
      <c r="Q897" s="1039">
        <v>9440</v>
      </c>
      <c r="R897" s="1038">
        <v>10</v>
      </c>
      <c r="S897" s="1036">
        <v>0</v>
      </c>
      <c r="T897" s="1037"/>
      <c r="U897" s="1039">
        <v>9810</v>
      </c>
      <c r="V897" s="1038">
        <v>20</v>
      </c>
      <c r="W897" s="1036">
        <v>0</v>
      </c>
      <c r="X897" s="1037"/>
      <c r="Y897" s="1039">
        <v>9810</v>
      </c>
      <c r="Z897" s="1040">
        <v>5.9016393442622954</v>
      </c>
      <c r="AA897" s="1040">
        <v>38</v>
      </c>
      <c r="AB897" s="1199">
        <v>1</v>
      </c>
      <c r="AC897" s="1040">
        <v>95.1</v>
      </c>
      <c r="AD897" s="1040">
        <v>4.75</v>
      </c>
      <c r="AE897" s="1040">
        <v>4.75</v>
      </c>
      <c r="AF897" s="1041" t="s">
        <v>236</v>
      </c>
      <c r="AG897" s="1041">
        <v>2</v>
      </c>
      <c r="AH897" s="1042" t="s">
        <v>16320</v>
      </c>
      <c r="AI897" s="1060" t="s">
        <v>16151</v>
      </c>
      <c r="AJ897" s="1203" t="s">
        <v>16289</v>
      </c>
      <c r="AK897" s="1200" t="s">
        <v>668</v>
      </c>
      <c r="AL897" s="1060">
        <v>53</v>
      </c>
      <c r="AM897" s="1404">
        <v>46036</v>
      </c>
      <c r="AN897" s="1404">
        <v>46037</v>
      </c>
      <c r="AO897" s="1404"/>
      <c r="AP897" s="1404"/>
      <c r="AQ897" s="1404"/>
      <c r="AR897" s="1044"/>
      <c r="AS897" s="1034" t="s">
        <v>16629</v>
      </c>
      <c r="AT897" s="1034" t="s">
        <v>16626</v>
      </c>
      <c r="AU897" s="1034" t="s">
        <v>16630</v>
      </c>
      <c r="AV897" s="1034">
        <v>3.4509888000000002</v>
      </c>
    </row>
    <row r="898" spans="1:48">
      <c r="A898" s="1030">
        <v>46044</v>
      </c>
      <c r="B898" s="1031" t="s">
        <v>418</v>
      </c>
      <c r="C898" s="1031" t="s">
        <v>16600</v>
      </c>
      <c r="D898" s="1032" t="s">
        <v>646</v>
      </c>
      <c r="E898" s="1033" t="s">
        <v>473</v>
      </c>
      <c r="F898" s="1034" t="s">
        <v>16601</v>
      </c>
      <c r="G898" s="1034">
        <v>680</v>
      </c>
      <c r="H898" s="1034" t="s">
        <v>16568</v>
      </c>
      <c r="I898" s="1035">
        <v>5.5</v>
      </c>
      <c r="J898" s="1038">
        <v>23</v>
      </c>
      <c r="K898" s="1036">
        <v>4</v>
      </c>
      <c r="L898" s="1037">
        <v>9810</v>
      </c>
      <c r="M898" s="1039">
        <v>9350</v>
      </c>
      <c r="N898" s="1038">
        <v>4</v>
      </c>
      <c r="O898" s="1036">
        <v>0</v>
      </c>
      <c r="P898" s="1037">
        <v>9810</v>
      </c>
      <c r="Q898" s="1039">
        <v>9350</v>
      </c>
      <c r="R898" s="1038">
        <v>10</v>
      </c>
      <c r="S898" s="1036">
        <v>0</v>
      </c>
      <c r="T898" s="1037">
        <v>9810</v>
      </c>
      <c r="U898" s="1039">
        <v>9350</v>
      </c>
      <c r="V898" s="1038">
        <v>33</v>
      </c>
      <c r="W898" s="1036">
        <v>0</v>
      </c>
      <c r="X898" s="1037">
        <v>9810</v>
      </c>
      <c r="Y898" s="1039">
        <v>9350</v>
      </c>
      <c r="Z898" s="1040">
        <v>5.6692913385826769</v>
      </c>
      <c r="AA898" s="1040">
        <v>23.333333333333332</v>
      </c>
      <c r="AB898" s="1199">
        <v>0.99660790598290594</v>
      </c>
      <c r="AC898" s="1040">
        <v>95.8</v>
      </c>
      <c r="AD898" s="1040">
        <v>2.9166666666666665</v>
      </c>
      <c r="AE898" s="1040">
        <v>2.75</v>
      </c>
      <c r="AF898" s="1041" t="s">
        <v>236</v>
      </c>
      <c r="AG898" s="1041">
        <v>1</v>
      </c>
      <c r="AH898" s="1042" t="s">
        <v>16298</v>
      </c>
      <c r="AI898" s="1060" t="s">
        <v>15435</v>
      </c>
      <c r="AJ898" s="1203" t="s">
        <v>16289</v>
      </c>
      <c r="AK898" s="1200" t="s">
        <v>668</v>
      </c>
      <c r="AL898" s="1060">
        <v>56</v>
      </c>
      <c r="AM898" s="1404">
        <v>46034</v>
      </c>
      <c r="AN898" s="1404">
        <v>46035</v>
      </c>
      <c r="AO898" s="1404">
        <v>46036</v>
      </c>
      <c r="AP898" s="1404">
        <v>46040</v>
      </c>
      <c r="AQ898" s="1404"/>
      <c r="AR898" s="1044"/>
      <c r="AS898" s="1034" t="s">
        <v>16629</v>
      </c>
      <c r="AT898" s="1034" t="s">
        <v>16628</v>
      </c>
      <c r="AU898" s="1034" t="s">
        <v>16630</v>
      </c>
      <c r="AV898" s="1034">
        <v>6.7541299199999996</v>
      </c>
    </row>
    <row r="899" spans="1:48">
      <c r="A899" s="1030">
        <v>46044</v>
      </c>
      <c r="B899" s="1031" t="s">
        <v>240</v>
      </c>
      <c r="C899" s="1031" t="s">
        <v>645</v>
      </c>
      <c r="D899" s="1032"/>
      <c r="E899" s="1033" t="s">
        <v>420</v>
      </c>
      <c r="F899" s="1034" t="s">
        <v>420</v>
      </c>
      <c r="G899" s="1034" t="s">
        <v>420</v>
      </c>
      <c r="H899" s="1034" t="s">
        <v>420</v>
      </c>
      <c r="I899" s="1035" t="s">
        <v>420</v>
      </c>
      <c r="J899" s="1038"/>
      <c r="K899" s="1036"/>
      <c r="L899" s="1037" t="s">
        <v>16270</v>
      </c>
      <c r="M899" s="1039"/>
      <c r="N899" s="1038"/>
      <c r="O899" s="1036"/>
      <c r="P899" s="1037" t="s">
        <v>16270</v>
      </c>
      <c r="Q899" s="1039"/>
      <c r="R899" s="1038"/>
      <c r="S899" s="1036"/>
      <c r="T899" s="1037" t="s">
        <v>16270</v>
      </c>
      <c r="U899" s="1039"/>
      <c r="V899" s="1038"/>
      <c r="W899" s="1036"/>
      <c r="X899" s="1037" t="s">
        <v>16270</v>
      </c>
      <c r="Y899" s="1039"/>
      <c r="Z899" s="1240" t="s">
        <v>420</v>
      </c>
      <c r="AA899" s="1240" t="s">
        <v>420</v>
      </c>
      <c r="AB899" s="1241" t="s">
        <v>420</v>
      </c>
      <c r="AC899" s="1240"/>
      <c r="AD899" s="1240" t="s">
        <v>420</v>
      </c>
      <c r="AE899" s="1240" t="s">
        <v>420</v>
      </c>
      <c r="AF899" s="1242" t="s">
        <v>241</v>
      </c>
      <c r="AG899" s="1242">
        <v>12</v>
      </c>
      <c r="AH899" s="1042" t="s">
        <v>16288</v>
      </c>
      <c r="AI899" s="1060" t="s">
        <v>862</v>
      </c>
      <c r="AJ899" s="1043" t="s">
        <v>16266</v>
      </c>
      <c r="AK899" s="1200" t="s">
        <v>649</v>
      </c>
      <c r="AL899" s="1060"/>
      <c r="AM899" s="1404"/>
      <c r="AN899" s="1404"/>
      <c r="AO899" s="1404"/>
      <c r="AP899" s="1404"/>
      <c r="AQ899" s="1404"/>
      <c r="AR899" s="1044"/>
      <c r="AS899" s="1034" t="s">
        <v>16625</v>
      </c>
      <c r="AT899" s="1034" t="s">
        <v>16636</v>
      </c>
      <c r="AU899" s="1034" t="s">
        <v>420</v>
      </c>
      <c r="AV899" s="1034" t="s">
        <v>420</v>
      </c>
    </row>
    <row r="900" spans="1:48">
      <c r="A900" s="1030">
        <v>46044</v>
      </c>
      <c r="B900" s="1031" t="s">
        <v>16640</v>
      </c>
      <c r="C900" s="1031" t="s">
        <v>386</v>
      </c>
      <c r="D900" s="1032"/>
      <c r="E900" s="1033" t="s">
        <v>420</v>
      </c>
      <c r="F900" s="1034" t="s">
        <v>420</v>
      </c>
      <c r="G900" s="1034" t="s">
        <v>420</v>
      </c>
      <c r="H900" s="1034" t="s">
        <v>420</v>
      </c>
      <c r="I900" s="1035" t="s">
        <v>420</v>
      </c>
      <c r="J900" s="1038"/>
      <c r="K900" s="1036"/>
      <c r="L900" s="1037" t="s">
        <v>386</v>
      </c>
      <c r="M900" s="1039"/>
      <c r="N900" s="1038"/>
      <c r="O900" s="1036"/>
      <c r="P900" s="1037" t="s">
        <v>386</v>
      </c>
      <c r="Q900" s="1039"/>
      <c r="R900" s="1038"/>
      <c r="S900" s="1036"/>
      <c r="T900" s="1037" t="s">
        <v>386</v>
      </c>
      <c r="U900" s="1039"/>
      <c r="V900" s="1038"/>
      <c r="W900" s="1036"/>
      <c r="X900" s="1037" t="s">
        <v>386</v>
      </c>
      <c r="Y900" s="1039"/>
      <c r="Z900" s="1240" t="s">
        <v>420</v>
      </c>
      <c r="AA900" s="1240" t="s">
        <v>420</v>
      </c>
      <c r="AB900" s="1241" t="s">
        <v>420</v>
      </c>
      <c r="AC900" s="1240"/>
      <c r="AD900" s="1240" t="s">
        <v>420</v>
      </c>
      <c r="AE900" s="1240" t="s">
        <v>420</v>
      </c>
      <c r="AF900" s="1242" t="s">
        <v>241</v>
      </c>
      <c r="AG900" s="1242">
        <v>5</v>
      </c>
      <c r="AH900" s="1042" t="s">
        <v>16288</v>
      </c>
      <c r="AI900" s="1060" t="s">
        <v>862</v>
      </c>
      <c r="AJ900" s="1043" t="s">
        <v>16266</v>
      </c>
      <c r="AK900" s="1200" t="s">
        <v>16297</v>
      </c>
      <c r="AL900" s="1060"/>
      <c r="AM900" s="1404"/>
      <c r="AN900" s="1404"/>
      <c r="AO900" s="1404"/>
      <c r="AP900" s="1404"/>
      <c r="AQ900" s="1404"/>
      <c r="AR900" s="1044"/>
      <c r="AS900" s="1034" t="s">
        <v>16625</v>
      </c>
      <c r="AT900" s="1034" t="s">
        <v>16635</v>
      </c>
      <c r="AU900" s="1034" t="s">
        <v>420</v>
      </c>
      <c r="AV900" s="1034" t="s">
        <v>420</v>
      </c>
    </row>
    <row r="901" spans="1:48">
      <c r="A901" s="1030">
        <v>46044</v>
      </c>
      <c r="B901" s="1031" t="s">
        <v>464</v>
      </c>
      <c r="C901" s="1045" t="s">
        <v>645</v>
      </c>
      <c r="D901" s="1032"/>
      <c r="E901" s="1033" t="s">
        <v>420</v>
      </c>
      <c r="F901" s="1034" t="s">
        <v>420</v>
      </c>
      <c r="G901" s="1034" t="s">
        <v>420</v>
      </c>
      <c r="H901" s="1034" t="s">
        <v>420</v>
      </c>
      <c r="I901" s="1035" t="s">
        <v>420</v>
      </c>
      <c r="J901" s="1038"/>
      <c r="K901" s="1036"/>
      <c r="L901" s="1037" t="s">
        <v>645</v>
      </c>
      <c r="M901" s="1039"/>
      <c r="N901" s="1038"/>
      <c r="O901" s="1036"/>
      <c r="P901" s="1037" t="s">
        <v>645</v>
      </c>
      <c r="Q901" s="1039"/>
      <c r="R901" s="1038"/>
      <c r="S901" s="1036"/>
      <c r="T901" s="1037" t="s">
        <v>645</v>
      </c>
      <c r="U901" s="1039"/>
      <c r="V901" s="1038"/>
      <c r="W901" s="1036"/>
      <c r="X901" s="1037" t="s">
        <v>645</v>
      </c>
      <c r="Y901" s="1039"/>
      <c r="Z901" s="1040" t="s">
        <v>420</v>
      </c>
      <c r="AA901" s="1040" t="s">
        <v>645</v>
      </c>
      <c r="AB901" s="1199" t="s">
        <v>420</v>
      </c>
      <c r="AC901" s="1040" t="s">
        <v>420</v>
      </c>
      <c r="AD901" s="1040" t="s">
        <v>420</v>
      </c>
      <c r="AE901" s="1040" t="s">
        <v>420</v>
      </c>
      <c r="AF901" s="1041" t="s">
        <v>243</v>
      </c>
      <c r="AG901" s="1041">
        <v>1</v>
      </c>
      <c r="AH901" s="1042" t="s">
        <v>16278</v>
      </c>
      <c r="AI901" s="1060" t="s">
        <v>16278</v>
      </c>
      <c r="AJ901" s="1060" t="s">
        <v>654</v>
      </c>
      <c r="AK901" s="1200" t="s">
        <v>16278</v>
      </c>
      <c r="AL901" s="1060"/>
      <c r="AM901" s="1404"/>
      <c r="AN901" s="1404"/>
      <c r="AO901" s="1404"/>
      <c r="AP901" s="1404"/>
      <c r="AQ901" s="1404"/>
      <c r="AR901" s="1044"/>
      <c r="AS901" s="1034" t="s">
        <v>16625</v>
      </c>
      <c r="AT901" s="1034" t="s">
        <v>16628</v>
      </c>
      <c r="AU901" s="1034" t="s">
        <v>420</v>
      </c>
      <c r="AV901" s="1034" t="s">
        <v>420</v>
      </c>
    </row>
    <row r="902" spans="1:48">
      <c r="A902" s="1030">
        <v>46044</v>
      </c>
      <c r="B902" s="1031" t="s">
        <v>16279</v>
      </c>
      <c r="C902" s="1045" t="s">
        <v>645</v>
      </c>
      <c r="D902" s="1032"/>
      <c r="E902" s="1033" t="s">
        <v>420</v>
      </c>
      <c r="F902" s="1034" t="s">
        <v>420</v>
      </c>
      <c r="G902" s="1034" t="s">
        <v>420</v>
      </c>
      <c r="H902" s="1034" t="s">
        <v>420</v>
      </c>
      <c r="I902" s="1035" t="s">
        <v>420</v>
      </c>
      <c r="J902" s="1038"/>
      <c r="K902" s="1036"/>
      <c r="L902" s="1037" t="s">
        <v>645</v>
      </c>
      <c r="M902" s="1039"/>
      <c r="N902" s="1038"/>
      <c r="O902" s="1036"/>
      <c r="P902" s="1037" t="s">
        <v>645</v>
      </c>
      <c r="Q902" s="1039"/>
      <c r="R902" s="1038"/>
      <c r="S902" s="1036"/>
      <c r="T902" s="1037" t="s">
        <v>645</v>
      </c>
      <c r="U902" s="1039"/>
      <c r="V902" s="1038"/>
      <c r="W902" s="1036"/>
      <c r="X902" s="1037" t="s">
        <v>645</v>
      </c>
      <c r="Y902" s="1039"/>
      <c r="Z902" s="1040" t="s">
        <v>420</v>
      </c>
      <c r="AA902" s="1040" t="s">
        <v>645</v>
      </c>
      <c r="AB902" s="1199" t="s">
        <v>420</v>
      </c>
      <c r="AC902" s="1040" t="s">
        <v>420</v>
      </c>
      <c r="AD902" s="1040" t="s">
        <v>420</v>
      </c>
      <c r="AE902" s="1040" t="s">
        <v>420</v>
      </c>
      <c r="AF902" s="1041" t="s">
        <v>243</v>
      </c>
      <c r="AG902" s="1041">
        <v>1</v>
      </c>
      <c r="AH902" s="1042" t="s">
        <v>654</v>
      </c>
      <c r="AI902" s="1060" t="s">
        <v>654</v>
      </c>
      <c r="AJ902" s="1043" t="s">
        <v>654</v>
      </c>
      <c r="AK902" s="1200" t="s">
        <v>654</v>
      </c>
      <c r="AL902" s="1060"/>
      <c r="AM902" s="1404"/>
      <c r="AN902" s="1404"/>
      <c r="AO902" s="1404"/>
      <c r="AP902" s="1404"/>
      <c r="AQ902" s="1404"/>
      <c r="AR902" s="1044"/>
      <c r="AS902" s="1034" t="s">
        <v>16625</v>
      </c>
      <c r="AT902" s="1034" t="s">
        <v>16628</v>
      </c>
      <c r="AU902" s="1034" t="s">
        <v>420</v>
      </c>
      <c r="AV902" s="1034" t="s">
        <v>420</v>
      </c>
    </row>
    <row r="903" spans="1:48">
      <c r="A903" s="1030">
        <v>46044</v>
      </c>
      <c r="B903" s="1031" t="s">
        <v>16280</v>
      </c>
      <c r="C903" s="1045" t="s">
        <v>645</v>
      </c>
      <c r="D903" s="1032"/>
      <c r="E903" s="1033" t="s">
        <v>420</v>
      </c>
      <c r="F903" s="1034" t="s">
        <v>420</v>
      </c>
      <c r="G903" s="1034" t="s">
        <v>420</v>
      </c>
      <c r="H903" s="1034" t="s">
        <v>420</v>
      </c>
      <c r="I903" s="1035" t="s">
        <v>420</v>
      </c>
      <c r="J903" s="1038"/>
      <c r="K903" s="1036"/>
      <c r="L903" s="1037" t="s">
        <v>645</v>
      </c>
      <c r="M903" s="1039"/>
      <c r="N903" s="1038"/>
      <c r="O903" s="1036"/>
      <c r="P903" s="1037" t="s">
        <v>645</v>
      </c>
      <c r="Q903" s="1039"/>
      <c r="R903" s="1038"/>
      <c r="S903" s="1036"/>
      <c r="T903" s="1037" t="s">
        <v>645</v>
      </c>
      <c r="U903" s="1039"/>
      <c r="V903" s="1038"/>
      <c r="W903" s="1036"/>
      <c r="X903" s="1037" t="s">
        <v>645</v>
      </c>
      <c r="Y903" s="1039"/>
      <c r="Z903" s="1040" t="s">
        <v>420</v>
      </c>
      <c r="AA903" s="1040" t="s">
        <v>645</v>
      </c>
      <c r="AB903" s="1199" t="s">
        <v>420</v>
      </c>
      <c r="AC903" s="1040" t="s">
        <v>420</v>
      </c>
      <c r="AD903" s="1040" t="s">
        <v>420</v>
      </c>
      <c r="AE903" s="1040" t="s">
        <v>420</v>
      </c>
      <c r="AF903" s="1041" t="s">
        <v>243</v>
      </c>
      <c r="AG903" s="1041">
        <v>1</v>
      </c>
      <c r="AH903" s="1042" t="s">
        <v>654</v>
      </c>
      <c r="AI903" s="1060" t="s">
        <v>654</v>
      </c>
      <c r="AJ903" s="1043" t="s">
        <v>654</v>
      </c>
      <c r="AK903" s="1200" t="s">
        <v>654</v>
      </c>
      <c r="AL903" s="1060"/>
      <c r="AM903" s="1404"/>
      <c r="AN903" s="1404"/>
      <c r="AO903" s="1404"/>
      <c r="AP903" s="1404"/>
      <c r="AQ903" s="1404"/>
      <c r="AR903" s="1044"/>
      <c r="AS903" s="1034" t="s">
        <v>16625</v>
      </c>
      <c r="AT903" s="1034" t="s">
        <v>16628</v>
      </c>
      <c r="AU903" s="1034" t="s">
        <v>420</v>
      </c>
      <c r="AV903" s="1034" t="s">
        <v>420</v>
      </c>
    </row>
    <row r="904" spans="1:48">
      <c r="A904" s="1030">
        <v>46044</v>
      </c>
      <c r="B904" s="1031" t="s">
        <v>16281</v>
      </c>
      <c r="C904" s="1045" t="s">
        <v>645</v>
      </c>
      <c r="D904" s="1032"/>
      <c r="E904" s="1033" t="s">
        <v>420</v>
      </c>
      <c r="F904" s="1034" t="s">
        <v>420</v>
      </c>
      <c r="G904" s="1034" t="s">
        <v>420</v>
      </c>
      <c r="H904" s="1034" t="s">
        <v>420</v>
      </c>
      <c r="I904" s="1035" t="s">
        <v>420</v>
      </c>
      <c r="J904" s="1038"/>
      <c r="K904" s="1036"/>
      <c r="L904" s="1037" t="s">
        <v>645</v>
      </c>
      <c r="M904" s="1039"/>
      <c r="N904" s="1038"/>
      <c r="O904" s="1036"/>
      <c r="P904" s="1037" t="s">
        <v>645</v>
      </c>
      <c r="Q904" s="1039"/>
      <c r="R904" s="1038"/>
      <c r="S904" s="1036"/>
      <c r="T904" s="1037" t="s">
        <v>645</v>
      </c>
      <c r="U904" s="1039"/>
      <c r="V904" s="1038"/>
      <c r="W904" s="1036"/>
      <c r="X904" s="1037" t="s">
        <v>645</v>
      </c>
      <c r="Y904" s="1039"/>
      <c r="Z904" s="1040" t="s">
        <v>420</v>
      </c>
      <c r="AA904" s="1040" t="s">
        <v>645</v>
      </c>
      <c r="AB904" s="1199" t="s">
        <v>420</v>
      </c>
      <c r="AC904" s="1040" t="s">
        <v>420</v>
      </c>
      <c r="AD904" s="1040" t="s">
        <v>420</v>
      </c>
      <c r="AE904" s="1040" t="s">
        <v>420</v>
      </c>
      <c r="AF904" s="1041" t="s">
        <v>243</v>
      </c>
      <c r="AG904" s="1041">
        <v>1</v>
      </c>
      <c r="AH904" s="1042" t="s">
        <v>16278</v>
      </c>
      <c r="AI904" s="1060" t="s">
        <v>16278</v>
      </c>
      <c r="AJ904" s="1043" t="s">
        <v>654</v>
      </c>
      <c r="AK904" s="1200" t="s">
        <v>654</v>
      </c>
      <c r="AL904" s="1060"/>
      <c r="AM904" s="1404"/>
      <c r="AN904" s="1404"/>
      <c r="AO904" s="1404"/>
      <c r="AP904" s="1404"/>
      <c r="AQ904" s="1404"/>
      <c r="AR904" s="1044"/>
      <c r="AS904" s="1034" t="s">
        <v>16625</v>
      </c>
      <c r="AT904" s="1034" t="s">
        <v>16628</v>
      </c>
      <c r="AU904" s="1034" t="s">
        <v>420</v>
      </c>
      <c r="AV904" s="1034" t="s">
        <v>420</v>
      </c>
    </row>
    <row r="905" spans="1:48">
      <c r="A905" s="1030">
        <v>46044</v>
      </c>
      <c r="B905" s="1031" t="s">
        <v>16282</v>
      </c>
      <c r="C905" s="1045" t="s">
        <v>645</v>
      </c>
      <c r="D905" s="1032"/>
      <c r="E905" s="1033" t="s">
        <v>420</v>
      </c>
      <c r="F905" s="1034" t="s">
        <v>420</v>
      </c>
      <c r="G905" s="1034" t="s">
        <v>420</v>
      </c>
      <c r="H905" s="1034" t="s">
        <v>420</v>
      </c>
      <c r="I905" s="1035" t="s">
        <v>420</v>
      </c>
      <c r="J905" s="1038"/>
      <c r="K905" s="1036"/>
      <c r="L905" s="1037" t="s">
        <v>645</v>
      </c>
      <c r="M905" s="1039"/>
      <c r="N905" s="1038"/>
      <c r="O905" s="1036"/>
      <c r="P905" s="1037" t="s">
        <v>645</v>
      </c>
      <c r="Q905" s="1039"/>
      <c r="R905" s="1038"/>
      <c r="S905" s="1036"/>
      <c r="T905" s="1037" t="s">
        <v>645</v>
      </c>
      <c r="U905" s="1039"/>
      <c r="V905" s="1038"/>
      <c r="W905" s="1036"/>
      <c r="X905" s="1037" t="s">
        <v>645</v>
      </c>
      <c r="Y905" s="1039"/>
      <c r="Z905" s="1040" t="s">
        <v>420</v>
      </c>
      <c r="AA905" s="1040" t="s">
        <v>645</v>
      </c>
      <c r="AB905" s="1199" t="s">
        <v>420</v>
      </c>
      <c r="AC905" s="1040" t="s">
        <v>420</v>
      </c>
      <c r="AD905" s="1040" t="s">
        <v>420</v>
      </c>
      <c r="AE905" s="1040" t="s">
        <v>420</v>
      </c>
      <c r="AF905" s="1041" t="s">
        <v>243</v>
      </c>
      <c r="AG905" s="1041">
        <v>1</v>
      </c>
      <c r="AH905" s="1042" t="s">
        <v>654</v>
      </c>
      <c r="AI905" s="1060" t="s">
        <v>654</v>
      </c>
      <c r="AJ905" s="1043" t="s">
        <v>654</v>
      </c>
      <c r="AK905" s="1200" t="s">
        <v>654</v>
      </c>
      <c r="AL905" s="1060"/>
      <c r="AM905" s="1404"/>
      <c r="AN905" s="1404"/>
      <c r="AO905" s="1404"/>
      <c r="AP905" s="1404"/>
      <c r="AQ905" s="1404"/>
      <c r="AR905" s="1044"/>
      <c r="AS905" s="1034" t="s">
        <v>16625</v>
      </c>
      <c r="AT905" s="1034" t="s">
        <v>16628</v>
      </c>
      <c r="AU905" s="1034" t="s">
        <v>420</v>
      </c>
      <c r="AV905" s="1034" t="s">
        <v>420</v>
      </c>
    </row>
    <row r="906" spans="1:48">
      <c r="A906" s="1030">
        <v>46044</v>
      </c>
      <c r="B906" s="1031" t="s">
        <v>16283</v>
      </c>
      <c r="C906" s="1045" t="s">
        <v>645</v>
      </c>
      <c r="D906" s="1032"/>
      <c r="E906" s="1033" t="s">
        <v>420</v>
      </c>
      <c r="F906" s="1034" t="s">
        <v>420</v>
      </c>
      <c r="G906" s="1034" t="s">
        <v>420</v>
      </c>
      <c r="H906" s="1034" t="s">
        <v>420</v>
      </c>
      <c r="I906" s="1035" t="s">
        <v>420</v>
      </c>
      <c r="J906" s="1038"/>
      <c r="K906" s="1036"/>
      <c r="L906" s="1037" t="s">
        <v>645</v>
      </c>
      <c r="M906" s="1039"/>
      <c r="N906" s="1038"/>
      <c r="O906" s="1036"/>
      <c r="P906" s="1037" t="s">
        <v>645</v>
      </c>
      <c r="Q906" s="1039"/>
      <c r="R906" s="1038"/>
      <c r="S906" s="1036"/>
      <c r="T906" s="1037" t="s">
        <v>645</v>
      </c>
      <c r="U906" s="1039"/>
      <c r="V906" s="1038"/>
      <c r="W906" s="1036"/>
      <c r="X906" s="1037" t="s">
        <v>645</v>
      </c>
      <c r="Y906" s="1039"/>
      <c r="Z906" s="1040" t="s">
        <v>420</v>
      </c>
      <c r="AA906" s="1040" t="s">
        <v>645</v>
      </c>
      <c r="AB906" s="1199" t="s">
        <v>420</v>
      </c>
      <c r="AC906" s="1040" t="s">
        <v>420</v>
      </c>
      <c r="AD906" s="1040" t="s">
        <v>420</v>
      </c>
      <c r="AE906" s="1040" t="s">
        <v>420</v>
      </c>
      <c r="AF906" s="1041" t="s">
        <v>243</v>
      </c>
      <c r="AG906" s="1041">
        <v>1</v>
      </c>
      <c r="AH906" s="1042" t="s">
        <v>654</v>
      </c>
      <c r="AI906" s="1060" t="s">
        <v>654</v>
      </c>
      <c r="AJ906" s="1043" t="s">
        <v>654</v>
      </c>
      <c r="AK906" s="1200" t="s">
        <v>654</v>
      </c>
      <c r="AL906" s="1060"/>
      <c r="AM906" s="1404"/>
      <c r="AN906" s="1404"/>
      <c r="AO906" s="1404"/>
      <c r="AP906" s="1404"/>
      <c r="AQ906" s="1404"/>
      <c r="AR906" s="1044"/>
      <c r="AS906" s="1034" t="s">
        <v>16625</v>
      </c>
      <c r="AT906" s="1034" t="s">
        <v>16628</v>
      </c>
      <c r="AU906" s="1034" t="s">
        <v>420</v>
      </c>
      <c r="AV906" s="1034" t="s">
        <v>420</v>
      </c>
    </row>
    <row r="907" spans="1:48">
      <c r="A907" s="1030">
        <v>46044</v>
      </c>
      <c r="B907" s="1031" t="s">
        <v>16284</v>
      </c>
      <c r="C907" s="1045" t="s">
        <v>645</v>
      </c>
      <c r="D907" s="1032"/>
      <c r="E907" s="1033" t="s">
        <v>420</v>
      </c>
      <c r="F907" s="1034" t="s">
        <v>420</v>
      </c>
      <c r="G907" s="1034" t="s">
        <v>420</v>
      </c>
      <c r="H907" s="1034" t="s">
        <v>420</v>
      </c>
      <c r="I907" s="1035" t="s">
        <v>420</v>
      </c>
      <c r="J907" s="1038"/>
      <c r="K907" s="1036"/>
      <c r="L907" s="1037" t="s">
        <v>645</v>
      </c>
      <c r="M907" s="1039"/>
      <c r="N907" s="1038"/>
      <c r="O907" s="1036"/>
      <c r="P907" s="1037" t="s">
        <v>645</v>
      </c>
      <c r="Q907" s="1039"/>
      <c r="R907" s="1038"/>
      <c r="S907" s="1036"/>
      <c r="T907" s="1037" t="s">
        <v>645</v>
      </c>
      <c r="U907" s="1039"/>
      <c r="V907" s="1038"/>
      <c r="W907" s="1036"/>
      <c r="X907" s="1037" t="s">
        <v>645</v>
      </c>
      <c r="Y907" s="1039"/>
      <c r="Z907" s="1040" t="s">
        <v>420</v>
      </c>
      <c r="AA907" s="1040" t="s">
        <v>645</v>
      </c>
      <c r="AB907" s="1199" t="s">
        <v>420</v>
      </c>
      <c r="AC907" s="1040" t="s">
        <v>420</v>
      </c>
      <c r="AD907" s="1040" t="s">
        <v>420</v>
      </c>
      <c r="AE907" s="1040" t="s">
        <v>420</v>
      </c>
      <c r="AF907" s="1041" t="s">
        <v>243</v>
      </c>
      <c r="AG907" s="1041">
        <v>1</v>
      </c>
      <c r="AH907" s="1042" t="s">
        <v>654</v>
      </c>
      <c r="AI907" s="1060" t="s">
        <v>654</v>
      </c>
      <c r="AJ907" s="1043" t="s">
        <v>654</v>
      </c>
      <c r="AK907" s="1200" t="s">
        <v>654</v>
      </c>
      <c r="AL907" s="1060"/>
      <c r="AM907" s="1404"/>
      <c r="AN907" s="1404"/>
      <c r="AO907" s="1404"/>
      <c r="AP907" s="1404"/>
      <c r="AQ907" s="1404"/>
      <c r="AR907" s="1044"/>
      <c r="AS907" s="1034" t="s">
        <v>16625</v>
      </c>
      <c r="AT907" s="1034" t="s">
        <v>16628</v>
      </c>
      <c r="AU907" s="1034" t="s">
        <v>420</v>
      </c>
      <c r="AV907" s="1034" t="s">
        <v>420</v>
      </c>
    </row>
    <row r="908" spans="1:48" ht="17.25" thickBot="1">
      <c r="A908" s="1046">
        <v>46044</v>
      </c>
      <c r="B908" s="1047" t="s">
        <v>16285</v>
      </c>
      <c r="C908" s="1048" t="s">
        <v>645</v>
      </c>
      <c r="D908" s="1049"/>
      <c r="E908" s="1243" t="s">
        <v>420</v>
      </c>
      <c r="F908" s="1050" t="s">
        <v>420</v>
      </c>
      <c r="G908" s="1050" t="s">
        <v>420</v>
      </c>
      <c r="H908" s="1050" t="s">
        <v>420</v>
      </c>
      <c r="I908" s="1244" t="s">
        <v>420</v>
      </c>
      <c r="J908" s="1053"/>
      <c r="K908" s="1051"/>
      <c r="L908" s="1052" t="s">
        <v>645</v>
      </c>
      <c r="M908" s="1054"/>
      <c r="N908" s="1053"/>
      <c r="O908" s="1051"/>
      <c r="P908" s="1052" t="s">
        <v>645</v>
      </c>
      <c r="Q908" s="1054"/>
      <c r="R908" s="1053"/>
      <c r="S908" s="1051"/>
      <c r="T908" s="1052" t="s">
        <v>645</v>
      </c>
      <c r="U908" s="1054"/>
      <c r="V908" s="1053"/>
      <c r="W908" s="1051"/>
      <c r="X908" s="1052" t="s">
        <v>645</v>
      </c>
      <c r="Y908" s="1054"/>
      <c r="Z908" s="1055" t="s">
        <v>420</v>
      </c>
      <c r="AA908" s="1055" t="s">
        <v>645</v>
      </c>
      <c r="AB908" s="1201" t="s">
        <v>420</v>
      </c>
      <c r="AC908" s="1055" t="s">
        <v>420</v>
      </c>
      <c r="AD908" s="1055" t="s">
        <v>420</v>
      </c>
      <c r="AE908" s="1055" t="s">
        <v>420</v>
      </c>
      <c r="AF908" s="1056" t="s">
        <v>243</v>
      </c>
      <c r="AG908" s="1056">
        <v>1</v>
      </c>
      <c r="AH908" s="1245" t="s">
        <v>654</v>
      </c>
      <c r="AI908" s="1246" t="s">
        <v>654</v>
      </c>
      <c r="AJ908" s="1057" t="s">
        <v>654</v>
      </c>
      <c r="AK908" s="1202" t="s">
        <v>654</v>
      </c>
      <c r="AL908" s="1246"/>
      <c r="AM908" s="1409"/>
      <c r="AN908" s="1409"/>
      <c r="AO908" s="1409"/>
      <c r="AP908" s="1409"/>
      <c r="AQ908" s="1409"/>
      <c r="AR908" s="1058"/>
      <c r="AS908" s="1050" t="s">
        <v>16625</v>
      </c>
      <c r="AT908" s="1050" t="s">
        <v>16628</v>
      </c>
      <c r="AU908" s="1050" t="s">
        <v>420</v>
      </c>
      <c r="AV908" s="1050" t="s">
        <v>420</v>
      </c>
    </row>
    <row r="909" spans="1:48">
      <c r="A909" s="1416">
        <v>46045</v>
      </c>
      <c r="B909" s="1016" t="s">
        <v>212</v>
      </c>
      <c r="C909" s="1016" t="s">
        <v>16558</v>
      </c>
      <c r="D909" s="1017"/>
      <c r="E909" s="1018" t="s">
        <v>1936</v>
      </c>
      <c r="F909" s="1019" t="s">
        <v>16560</v>
      </c>
      <c r="G909" s="1019">
        <v>500</v>
      </c>
      <c r="H909" s="1019" t="s">
        <v>911</v>
      </c>
      <c r="I909" s="1020">
        <v>2</v>
      </c>
      <c r="J909" s="1023">
        <v>35</v>
      </c>
      <c r="K909" s="1021">
        <v>0</v>
      </c>
      <c r="L909" s="1022">
        <v>8922</v>
      </c>
      <c r="M909" s="1024">
        <v>8839</v>
      </c>
      <c r="N909" s="1023">
        <v>29</v>
      </c>
      <c r="O909" s="1021">
        <v>0</v>
      </c>
      <c r="P909" s="1022">
        <v>8189</v>
      </c>
      <c r="Q909" s="1024">
        <v>8243</v>
      </c>
      <c r="R909" s="1023">
        <v>23</v>
      </c>
      <c r="S909" s="1021">
        <v>1</v>
      </c>
      <c r="T909" s="1022">
        <v>8560</v>
      </c>
      <c r="U909" s="1024">
        <v>8477</v>
      </c>
      <c r="V909" s="1023">
        <v>29</v>
      </c>
      <c r="W909" s="1021">
        <v>0</v>
      </c>
      <c r="X909" s="1022">
        <v>8441</v>
      </c>
      <c r="Y909" s="1024">
        <v>8742</v>
      </c>
      <c r="Z909" s="1025">
        <v>3</v>
      </c>
      <c r="AA909" s="1025">
        <v>38.666666666666664</v>
      </c>
      <c r="AB909" s="1198">
        <v>0.9983974358974359</v>
      </c>
      <c r="AC909" s="1025">
        <v>85.516249999999999</v>
      </c>
      <c r="AD909" s="1025">
        <v>4.833333333333333</v>
      </c>
      <c r="AE909" s="1025">
        <v>4.791666666666667</v>
      </c>
      <c r="AF909" s="1026" t="s">
        <v>213</v>
      </c>
      <c r="AG909" s="1026">
        <v>1</v>
      </c>
      <c r="AH909" s="1027" t="s">
        <v>16286</v>
      </c>
      <c r="AI909" s="1059" t="s">
        <v>16286</v>
      </c>
      <c r="AJ909" s="1238" t="s">
        <v>16260</v>
      </c>
      <c r="AK909" s="1410" t="s">
        <v>748</v>
      </c>
      <c r="AL909" s="1059">
        <v>52</v>
      </c>
      <c r="AM909" s="1403">
        <v>46016</v>
      </c>
      <c r="AN909" s="1403">
        <v>46018</v>
      </c>
      <c r="AO909" s="1403">
        <v>46019</v>
      </c>
      <c r="AP909" s="1403"/>
      <c r="AQ909" s="1403"/>
      <c r="AR909" s="1028"/>
      <c r="AS909" s="1019" t="s">
        <v>16625</v>
      </c>
      <c r="AT909" s="1019" t="s">
        <v>16628</v>
      </c>
      <c r="AU909" s="1019" t="s">
        <v>16627</v>
      </c>
      <c r="AV909" s="1019">
        <v>1.1082906000000001</v>
      </c>
    </row>
    <row r="910" spans="1:48">
      <c r="A910" s="1030">
        <v>46045</v>
      </c>
      <c r="B910" s="1031" t="s">
        <v>214</v>
      </c>
      <c r="C910" s="1031" t="s">
        <v>16653</v>
      </c>
      <c r="D910" s="1032" t="s">
        <v>16644</v>
      </c>
      <c r="E910" s="1033" t="s">
        <v>1557</v>
      </c>
      <c r="F910" s="1034" t="s">
        <v>16594</v>
      </c>
      <c r="G910" s="1034">
        <v>630</v>
      </c>
      <c r="H910" s="1034" t="s">
        <v>843</v>
      </c>
      <c r="I910" s="1035">
        <v>2</v>
      </c>
      <c r="J910" s="1038">
        <v>18</v>
      </c>
      <c r="K910" s="1036">
        <v>0</v>
      </c>
      <c r="L910" s="1037">
        <v>8505</v>
      </c>
      <c r="M910" s="1039">
        <v>9176</v>
      </c>
      <c r="N910" s="1038">
        <v>10</v>
      </c>
      <c r="O910" s="1036">
        <v>0</v>
      </c>
      <c r="P910" s="1037">
        <v>8725</v>
      </c>
      <c r="Q910" s="1039">
        <v>8642</v>
      </c>
      <c r="R910" s="1038">
        <v>8</v>
      </c>
      <c r="S910" s="1036">
        <v>0</v>
      </c>
      <c r="T910" s="1037">
        <v>8535</v>
      </c>
      <c r="U910" s="1039">
        <v>8374</v>
      </c>
      <c r="V910" s="1038">
        <v>27</v>
      </c>
      <c r="W910" s="1036">
        <v>0</v>
      </c>
      <c r="X910" s="1037">
        <v>8740</v>
      </c>
      <c r="Y910" s="1039">
        <v>8876</v>
      </c>
      <c r="Z910" s="1040">
        <v>2.4827586206896552</v>
      </c>
      <c r="AA910" s="1040">
        <v>21</v>
      </c>
      <c r="AB910" s="1199">
        <v>1</v>
      </c>
      <c r="AC910" s="1040">
        <v>86.966250000000002</v>
      </c>
      <c r="AD910" s="1040">
        <v>2.625</v>
      </c>
      <c r="AE910" s="1040">
        <v>2.625</v>
      </c>
      <c r="AF910" s="1041" t="s">
        <v>213</v>
      </c>
      <c r="AG910" s="1041">
        <v>1</v>
      </c>
      <c r="AH910" s="1042" t="s">
        <v>642</v>
      </c>
      <c r="AI910" s="1060" t="s">
        <v>16286</v>
      </c>
      <c r="AJ910" s="1238" t="s">
        <v>16260</v>
      </c>
      <c r="AK910" s="1239" t="s">
        <v>748</v>
      </c>
      <c r="AL910" s="1060">
        <v>57</v>
      </c>
      <c r="AM910" s="1404">
        <v>46034</v>
      </c>
      <c r="AN910" s="1404">
        <v>46035</v>
      </c>
      <c r="AO910" s="1404">
        <v>46036</v>
      </c>
      <c r="AP910" s="1404"/>
      <c r="AQ910" s="1404"/>
      <c r="AR910" s="1044"/>
      <c r="AS910" s="1034" t="s">
        <v>16625</v>
      </c>
      <c r="AT910" s="1034" t="s">
        <v>16628</v>
      </c>
      <c r="AU910" s="1034" t="s">
        <v>16637</v>
      </c>
      <c r="AV910" s="1034">
        <v>0.94674938399999997</v>
      </c>
    </row>
    <row r="911" spans="1:48">
      <c r="A911" s="1030">
        <v>46045</v>
      </c>
      <c r="B911" s="1031" t="s">
        <v>215</v>
      </c>
      <c r="C911" s="1031" t="s">
        <v>16554</v>
      </c>
      <c r="D911" s="1032" t="s">
        <v>646</v>
      </c>
      <c r="E911" s="1033" t="s">
        <v>471</v>
      </c>
      <c r="F911" s="1034" t="s">
        <v>16555</v>
      </c>
      <c r="G911" s="1034">
        <v>700</v>
      </c>
      <c r="H911" s="1034" t="s">
        <v>1088</v>
      </c>
      <c r="I911" s="1035">
        <v>5</v>
      </c>
      <c r="J911" s="1038">
        <v>16</v>
      </c>
      <c r="K911" s="1036">
        <v>0</v>
      </c>
      <c r="L911" s="1037">
        <v>7803</v>
      </c>
      <c r="M911" s="1039">
        <v>7797</v>
      </c>
      <c r="N911" s="1038">
        <v>30</v>
      </c>
      <c r="O911" s="1036">
        <v>0</v>
      </c>
      <c r="P911" s="1037">
        <v>7775</v>
      </c>
      <c r="Q911" s="1039">
        <v>8229</v>
      </c>
      <c r="R911" s="1038">
        <v>30</v>
      </c>
      <c r="S911" s="1036">
        <v>0</v>
      </c>
      <c r="T911" s="1037">
        <v>7793</v>
      </c>
      <c r="U911" s="1039">
        <v>8097</v>
      </c>
      <c r="V911" s="1038">
        <v>46</v>
      </c>
      <c r="W911" s="1036">
        <v>2</v>
      </c>
      <c r="X911" s="1037">
        <v>7939</v>
      </c>
      <c r="Y911" s="1039">
        <v>8047</v>
      </c>
      <c r="Z911" s="1040">
        <v>3.2432432432432434</v>
      </c>
      <c r="AA911" s="1040">
        <v>20.333333333333332</v>
      </c>
      <c r="AB911" s="1199">
        <v>0.99703525641025637</v>
      </c>
      <c r="AC911" s="1040">
        <v>79.349999999999994</v>
      </c>
      <c r="AD911" s="1040">
        <v>2.5416666666666665</v>
      </c>
      <c r="AE911" s="1040">
        <v>2.5</v>
      </c>
      <c r="AF911" s="1041" t="s">
        <v>213</v>
      </c>
      <c r="AG911" s="1041">
        <v>0.5</v>
      </c>
      <c r="AH911" s="1042" t="s">
        <v>642</v>
      </c>
      <c r="AI911" s="1060" t="s">
        <v>16286</v>
      </c>
      <c r="AJ911" s="1238" t="s">
        <v>16260</v>
      </c>
      <c r="AK911" s="1239" t="s">
        <v>748</v>
      </c>
      <c r="AL911" s="1060">
        <v>52</v>
      </c>
      <c r="AM911" s="1404">
        <v>46020</v>
      </c>
      <c r="AN911" s="1404">
        <v>46021</v>
      </c>
      <c r="AO911" s="1404">
        <v>46022</v>
      </c>
      <c r="AP911" s="1404"/>
      <c r="AQ911" s="1404"/>
      <c r="AR911" s="1044"/>
      <c r="AS911" s="1034" t="s">
        <v>16629</v>
      </c>
      <c r="AT911" s="1034" t="s">
        <v>16628</v>
      </c>
      <c r="AU911" s="1034" t="s">
        <v>16627</v>
      </c>
      <c r="AV911" s="1034">
        <v>1.4397263999999999</v>
      </c>
    </row>
    <row r="912" spans="1:48">
      <c r="A912" s="1030">
        <v>46045</v>
      </c>
      <c r="B912" s="1031" t="s">
        <v>216</v>
      </c>
      <c r="C912" s="1031" t="s">
        <v>16649</v>
      </c>
      <c r="D912" s="1032"/>
      <c r="E912" s="1033" t="s">
        <v>783</v>
      </c>
      <c r="F912" s="1034" t="s">
        <v>16588</v>
      </c>
      <c r="G912" s="1034">
        <v>525</v>
      </c>
      <c r="H912" s="1034" t="s">
        <v>480</v>
      </c>
      <c r="I912" s="1035">
        <v>4</v>
      </c>
      <c r="J912" s="1038">
        <v>42</v>
      </c>
      <c r="K912" s="1036">
        <v>0</v>
      </c>
      <c r="L912" s="1037">
        <v>9012</v>
      </c>
      <c r="M912" s="1039">
        <v>8383</v>
      </c>
      <c r="N912" s="1038">
        <v>10</v>
      </c>
      <c r="O912" s="1036">
        <v>0</v>
      </c>
      <c r="P912" s="1037">
        <v>8774</v>
      </c>
      <c r="Q912" s="1039">
        <v>8453</v>
      </c>
      <c r="R912" s="1038">
        <v>11</v>
      </c>
      <c r="S912" s="1036">
        <v>1</v>
      </c>
      <c r="T912" s="1037">
        <v>8843</v>
      </c>
      <c r="U912" s="1039">
        <v>8446</v>
      </c>
      <c r="V912" s="1038">
        <v>28</v>
      </c>
      <c r="W912" s="1036">
        <v>0</v>
      </c>
      <c r="X912" s="1037">
        <v>8548</v>
      </c>
      <c r="Y912" s="1039">
        <v>8556</v>
      </c>
      <c r="Z912" s="1040">
        <v>2.9690721649484537</v>
      </c>
      <c r="AA912" s="1040">
        <v>30.333333333333332</v>
      </c>
      <c r="AB912" s="1199">
        <v>0.99838074252136755</v>
      </c>
      <c r="AC912" s="1040">
        <v>86.268749999999997</v>
      </c>
      <c r="AD912" s="1040">
        <v>3.7916666666666665</v>
      </c>
      <c r="AE912" s="1040">
        <v>3.75</v>
      </c>
      <c r="AF912" s="1041" t="s">
        <v>213</v>
      </c>
      <c r="AG912" s="1041">
        <v>1</v>
      </c>
      <c r="AH912" s="1042" t="s">
        <v>642</v>
      </c>
      <c r="AI912" s="1060" t="s">
        <v>16286</v>
      </c>
      <c r="AJ912" s="1238" t="s">
        <v>16260</v>
      </c>
      <c r="AK912" s="1239" t="s">
        <v>748</v>
      </c>
      <c r="AL912" s="1060">
        <v>52</v>
      </c>
      <c r="AM912" s="1404">
        <v>46040</v>
      </c>
      <c r="AN912" s="1404">
        <v>46041</v>
      </c>
      <c r="AO912" s="1404">
        <v>46042</v>
      </c>
      <c r="AP912" s="1404"/>
      <c r="AQ912" s="1404"/>
      <c r="AR912" s="1044"/>
      <c r="AS912" s="1034" t="s">
        <v>16625</v>
      </c>
      <c r="AT912" s="1034" t="s">
        <v>16628</v>
      </c>
      <c r="AU912" s="1034" t="s">
        <v>16630</v>
      </c>
      <c r="AV912" s="1034">
        <v>2.3478903</v>
      </c>
    </row>
    <row r="913" spans="1:48">
      <c r="A913" s="1030">
        <v>46045</v>
      </c>
      <c r="B913" s="1031" t="s">
        <v>217</v>
      </c>
      <c r="C913" s="1031" t="s">
        <v>16643</v>
      </c>
      <c r="D913" s="1032" t="s">
        <v>16644</v>
      </c>
      <c r="E913" s="1033" t="s">
        <v>738</v>
      </c>
      <c r="F913" s="1034" t="s">
        <v>16535</v>
      </c>
      <c r="G913" s="1034">
        <v>650</v>
      </c>
      <c r="H913" s="1034" t="s">
        <v>630</v>
      </c>
      <c r="I913" s="1035">
        <v>4</v>
      </c>
      <c r="J913" s="1038">
        <v>40</v>
      </c>
      <c r="K913" s="1036">
        <v>1</v>
      </c>
      <c r="L913" s="1037">
        <v>8260</v>
      </c>
      <c r="M913" s="1039">
        <v>8321</v>
      </c>
      <c r="N913" s="1038">
        <v>25</v>
      </c>
      <c r="O913" s="1036">
        <v>0</v>
      </c>
      <c r="P913" s="1037">
        <v>8954</v>
      </c>
      <c r="Q913" s="1039">
        <v>8144</v>
      </c>
      <c r="R913" s="1038">
        <v>13</v>
      </c>
      <c r="S913" s="1036">
        <v>0</v>
      </c>
      <c r="T913" s="1037">
        <v>8491</v>
      </c>
      <c r="U913" s="1039">
        <v>8210</v>
      </c>
      <c r="V913" s="1038">
        <v>26</v>
      </c>
      <c r="W913" s="1036">
        <v>0</v>
      </c>
      <c r="X913" s="1037">
        <v>8437</v>
      </c>
      <c r="Y913" s="1039">
        <v>8445</v>
      </c>
      <c r="Z913" s="1040">
        <v>2.5263157894736841</v>
      </c>
      <c r="AA913" s="1040">
        <v>34.666666666666664</v>
      </c>
      <c r="AB913" s="1199">
        <v>0.99809695512820518</v>
      </c>
      <c r="AC913" s="1040">
        <v>84.077500000000001</v>
      </c>
      <c r="AD913" s="1040">
        <v>4.333333333333333</v>
      </c>
      <c r="AE913" s="1040">
        <v>4.291666666666667</v>
      </c>
      <c r="AF913" s="1041" t="s">
        <v>213</v>
      </c>
      <c r="AG913" s="1041">
        <v>1</v>
      </c>
      <c r="AH913" s="1042" t="s">
        <v>16292</v>
      </c>
      <c r="AI913" s="1060" t="s">
        <v>16292</v>
      </c>
      <c r="AJ913" s="1060" t="s">
        <v>16267</v>
      </c>
      <c r="AK913" s="1200" t="s">
        <v>15469</v>
      </c>
      <c r="AL913" s="1060">
        <v>49</v>
      </c>
      <c r="AM913" s="1404">
        <v>46013</v>
      </c>
      <c r="AN913" s="1404">
        <v>46014</v>
      </c>
      <c r="AO913" s="1404">
        <v>46015</v>
      </c>
      <c r="AP913" s="1404">
        <v>46016</v>
      </c>
      <c r="AQ913" s="1404"/>
      <c r="AR913" s="1044"/>
      <c r="AS913" s="1034" t="s">
        <v>16625</v>
      </c>
      <c r="AT913" s="1034" t="s">
        <v>16628</v>
      </c>
      <c r="AU913" s="1034" t="s">
        <v>16632</v>
      </c>
      <c r="AV913" s="1034">
        <v>1.88871696</v>
      </c>
    </row>
    <row r="914" spans="1:48">
      <c r="A914" s="1030">
        <v>46045</v>
      </c>
      <c r="B914" s="1031" t="s">
        <v>218</v>
      </c>
      <c r="C914" s="1031" t="s">
        <v>16666</v>
      </c>
      <c r="D914" s="1032" t="s">
        <v>646</v>
      </c>
      <c r="E914" s="1033" t="s">
        <v>16606</v>
      </c>
      <c r="F914" s="1034" t="s">
        <v>16555</v>
      </c>
      <c r="G914" s="1034">
        <v>700</v>
      </c>
      <c r="H914" s="1034" t="s">
        <v>633</v>
      </c>
      <c r="I914" s="1035">
        <v>5</v>
      </c>
      <c r="J914" s="1038">
        <v>26</v>
      </c>
      <c r="K914" s="1036">
        <v>0</v>
      </c>
      <c r="L914" s="1037">
        <v>8944</v>
      </c>
      <c r="M914" s="1039">
        <v>9522</v>
      </c>
      <c r="N914" s="1038">
        <v>14</v>
      </c>
      <c r="O914" s="1036">
        <v>0</v>
      </c>
      <c r="P914" s="1037">
        <v>8923</v>
      </c>
      <c r="Q914" s="1039">
        <v>9504</v>
      </c>
      <c r="R914" s="1038">
        <v>50</v>
      </c>
      <c r="S914" s="1036">
        <v>0</v>
      </c>
      <c r="T914" s="1037">
        <v>8620</v>
      </c>
      <c r="U914" s="1039">
        <v>9130</v>
      </c>
      <c r="V914" s="1038">
        <v>40</v>
      </c>
      <c r="W914" s="1036">
        <v>0</v>
      </c>
      <c r="X914" s="1037">
        <v>8750</v>
      </c>
      <c r="Y914" s="1039">
        <v>8904</v>
      </c>
      <c r="Z914" s="1040">
        <v>3.2432432432432434</v>
      </c>
      <c r="AA914" s="1040">
        <v>21.666666666666668</v>
      </c>
      <c r="AB914" s="1199">
        <v>1</v>
      </c>
      <c r="AC914" s="1040">
        <v>90.371250000000003</v>
      </c>
      <c r="AD914" s="1040">
        <v>2.7083333333333335</v>
      </c>
      <c r="AE914" s="1040">
        <v>2.7083333333333335</v>
      </c>
      <c r="AF914" s="1041" t="s">
        <v>213</v>
      </c>
      <c r="AG914" s="1041">
        <v>0.5</v>
      </c>
      <c r="AH914" s="1042" t="s">
        <v>16292</v>
      </c>
      <c r="AI914" s="1060" t="s">
        <v>16292</v>
      </c>
      <c r="AJ914" s="1060" t="s">
        <v>16267</v>
      </c>
      <c r="AK914" s="1200" t="s">
        <v>15469</v>
      </c>
      <c r="AL914" s="1060">
        <v>53</v>
      </c>
      <c r="AM914" s="1404">
        <v>46021</v>
      </c>
      <c r="AN914" s="1404">
        <v>46022</v>
      </c>
      <c r="AO914" s="1404"/>
      <c r="AP914" s="1404"/>
      <c r="AQ914" s="1404"/>
      <c r="AR914" s="1044"/>
      <c r="AS914" s="1034" t="s">
        <v>16629</v>
      </c>
      <c r="AT914" s="1034" t="s">
        <v>16628</v>
      </c>
      <c r="AU914" s="1034" t="s">
        <v>16627</v>
      </c>
      <c r="AV914" s="1034">
        <v>1.6396959600000001</v>
      </c>
    </row>
    <row r="915" spans="1:48">
      <c r="A915" s="1030">
        <v>46045</v>
      </c>
      <c r="B915" s="1031" t="s">
        <v>219</v>
      </c>
      <c r="C915" s="1031" t="s">
        <v>16496</v>
      </c>
      <c r="D915" s="1032"/>
      <c r="E915" s="1033" t="s">
        <v>1877</v>
      </c>
      <c r="F915" s="1034" t="s">
        <v>16497</v>
      </c>
      <c r="G915" s="1034">
        <v>500</v>
      </c>
      <c r="H915" s="1034" t="s">
        <v>1237</v>
      </c>
      <c r="I915" s="1035">
        <v>3.7</v>
      </c>
      <c r="J915" s="1038">
        <v>31</v>
      </c>
      <c r="K915" s="1036">
        <v>0</v>
      </c>
      <c r="L915" s="1037">
        <v>8937</v>
      </c>
      <c r="M915" s="1039">
        <v>8002</v>
      </c>
      <c r="N915" s="1038">
        <v>3</v>
      </c>
      <c r="O915" s="1036">
        <v>0</v>
      </c>
      <c r="P915" s="1037">
        <v>9169</v>
      </c>
      <c r="Q915" s="1039">
        <v>9348</v>
      </c>
      <c r="R915" s="1038">
        <v>1</v>
      </c>
      <c r="S915" s="1036">
        <v>0</v>
      </c>
      <c r="T915" s="1037">
        <v>9222</v>
      </c>
      <c r="U915" s="1039">
        <v>8344</v>
      </c>
      <c r="V915" s="1038">
        <v>17</v>
      </c>
      <c r="W915" s="1036">
        <v>0</v>
      </c>
      <c r="X915" s="1037">
        <v>8986</v>
      </c>
      <c r="Y915" s="1039">
        <v>8228</v>
      </c>
      <c r="Z915" s="1040">
        <v>1.5982241953385128</v>
      </c>
      <c r="AA915" s="1040">
        <v>17.333333333333332</v>
      </c>
      <c r="AB915" s="1199">
        <v>1</v>
      </c>
      <c r="AC915" s="1040">
        <v>87.795000000000002</v>
      </c>
      <c r="AD915" s="1040">
        <v>2.1666666666666665</v>
      </c>
      <c r="AE915" s="1040">
        <v>2.1666666666666665</v>
      </c>
      <c r="AF915" s="1041" t="s">
        <v>213</v>
      </c>
      <c r="AG915" s="1041">
        <v>1</v>
      </c>
      <c r="AH915" s="1042" t="s">
        <v>642</v>
      </c>
      <c r="AI915" s="1060" t="s">
        <v>16286</v>
      </c>
      <c r="AJ915" s="1238" t="s">
        <v>16260</v>
      </c>
      <c r="AK915" s="1239" t="s">
        <v>748</v>
      </c>
      <c r="AL915" s="1060">
        <v>8</v>
      </c>
      <c r="AM915" s="1406">
        <v>45970</v>
      </c>
      <c r="AN915" s="1404">
        <v>45971</v>
      </c>
      <c r="AO915" s="1404"/>
      <c r="AP915" s="1404"/>
      <c r="AQ915" s="1404"/>
      <c r="AR915" s="1044"/>
      <c r="AS915" s="1034" t="s">
        <v>16625</v>
      </c>
      <c r="AT915" s="1034" t="s">
        <v>16628</v>
      </c>
      <c r="AU915" s="1034" t="s">
        <v>16627</v>
      </c>
      <c r="AV915" s="1034">
        <v>1.1378232000000001</v>
      </c>
    </row>
    <row r="916" spans="1:48">
      <c r="A916" s="1030">
        <v>46045</v>
      </c>
      <c r="B916" s="1031" t="s">
        <v>220</v>
      </c>
      <c r="C916" s="1031" t="s">
        <v>16515</v>
      </c>
      <c r="D916" s="1032"/>
      <c r="E916" s="1033" t="s">
        <v>478</v>
      </c>
      <c r="F916" s="1034" t="s">
        <v>16544</v>
      </c>
      <c r="G916" s="1034">
        <v>650</v>
      </c>
      <c r="H916" s="1034" t="s">
        <v>959</v>
      </c>
      <c r="I916" s="1035">
        <v>5</v>
      </c>
      <c r="J916" s="1038"/>
      <c r="K916" s="1036"/>
      <c r="L916" s="1037" t="s">
        <v>16268</v>
      </c>
      <c r="M916" s="1039"/>
      <c r="N916" s="1038"/>
      <c r="O916" s="1036"/>
      <c r="P916" s="1037" t="s">
        <v>16112</v>
      </c>
      <c r="Q916" s="1039" t="s">
        <v>16268</v>
      </c>
      <c r="R916" s="1038"/>
      <c r="S916" s="1036"/>
      <c r="T916" s="1037" t="s">
        <v>16112</v>
      </c>
      <c r="U916" s="1039" t="s">
        <v>16268</v>
      </c>
      <c r="V916" s="1038"/>
      <c r="W916" s="1036"/>
      <c r="X916" s="1037" t="s">
        <v>645</v>
      </c>
      <c r="Y916" s="1039" t="s">
        <v>127</v>
      </c>
      <c r="Z916" s="1040">
        <v>1.5157894736842106</v>
      </c>
      <c r="AA916" s="1040" t="s">
        <v>127</v>
      </c>
      <c r="AB916" s="1199" t="s">
        <v>420</v>
      </c>
      <c r="AC916" s="1040" t="s">
        <v>420</v>
      </c>
      <c r="AD916" s="1040" t="s">
        <v>420</v>
      </c>
      <c r="AE916" s="1040" t="s">
        <v>420</v>
      </c>
      <c r="AF916" s="1041" t="s">
        <v>213</v>
      </c>
      <c r="AG916" s="1041">
        <v>1</v>
      </c>
      <c r="AH916" s="1042" t="s">
        <v>16273</v>
      </c>
      <c r="AI916" s="1060" t="s">
        <v>16273</v>
      </c>
      <c r="AJ916" s="1238" t="s">
        <v>16272</v>
      </c>
      <c r="AK916" s="1239" t="s">
        <v>15471</v>
      </c>
      <c r="AL916" s="1060">
        <v>54</v>
      </c>
      <c r="AM916" s="1404">
        <v>46010</v>
      </c>
      <c r="AN916" s="1404">
        <v>46011</v>
      </c>
      <c r="AO916" s="1404">
        <v>46012</v>
      </c>
      <c r="AP916" s="1404"/>
      <c r="AQ916" s="1404"/>
      <c r="AR916" s="1044"/>
      <c r="AS916" s="1034" t="s">
        <v>16625</v>
      </c>
      <c r="AT916" s="1034" t="s">
        <v>16628</v>
      </c>
      <c r="AU916" s="1034" t="s">
        <v>16627</v>
      </c>
      <c r="AV916" s="1034" t="s">
        <v>420</v>
      </c>
    </row>
    <row r="917" spans="1:48">
      <c r="A917" s="1030">
        <v>46045</v>
      </c>
      <c r="B917" s="1031" t="s">
        <v>221</v>
      </c>
      <c r="C917" s="1031" t="s">
        <v>16658</v>
      </c>
      <c r="D917" s="1032" t="s">
        <v>16644</v>
      </c>
      <c r="E917" s="1033" t="s">
        <v>738</v>
      </c>
      <c r="F917" s="1034" t="s">
        <v>16535</v>
      </c>
      <c r="G917" s="1034">
        <v>650</v>
      </c>
      <c r="H917" s="1034" t="s">
        <v>834</v>
      </c>
      <c r="I917" s="1035">
        <v>4</v>
      </c>
      <c r="J917" s="1038">
        <v>36</v>
      </c>
      <c r="K917" s="1036">
        <v>20</v>
      </c>
      <c r="L917" s="1037">
        <v>7070</v>
      </c>
      <c r="M917" s="1039">
        <v>7440</v>
      </c>
      <c r="N917" s="1038">
        <v>54</v>
      </c>
      <c r="O917" s="1036">
        <v>8</v>
      </c>
      <c r="P917" s="1037">
        <v>7428</v>
      </c>
      <c r="Q917" s="1039">
        <v>7651</v>
      </c>
      <c r="R917" s="1038">
        <v>5</v>
      </c>
      <c r="S917" s="1036">
        <v>0</v>
      </c>
      <c r="T917" s="1037">
        <v>7724</v>
      </c>
      <c r="U917" s="1039">
        <v>7519</v>
      </c>
      <c r="V917" s="1038">
        <v>35</v>
      </c>
      <c r="W917" s="1036">
        <v>0</v>
      </c>
      <c r="X917" s="1037">
        <v>7918</v>
      </c>
      <c r="Y917" s="1039">
        <v>7456</v>
      </c>
      <c r="Z917" s="1040">
        <v>2.5852782764811488</v>
      </c>
      <c r="AA917" s="1040">
        <v>43.333333333333336</v>
      </c>
      <c r="AB917" s="1199">
        <v>0.94793002136752136</v>
      </c>
      <c r="AC917" s="1040">
        <v>75.257499999999993</v>
      </c>
      <c r="AD917" s="1040">
        <v>5.416666666666667</v>
      </c>
      <c r="AE917" s="1040">
        <v>4.25</v>
      </c>
      <c r="AF917" s="1041" t="s">
        <v>213</v>
      </c>
      <c r="AG917" s="1041">
        <v>1</v>
      </c>
      <c r="AH917" s="1042" t="s">
        <v>16259</v>
      </c>
      <c r="AI917" s="1060" t="s">
        <v>16259</v>
      </c>
      <c r="AJ917" s="1238" t="s">
        <v>16263</v>
      </c>
      <c r="AK917" s="1239" t="s">
        <v>667</v>
      </c>
      <c r="AL917" s="1060">
        <v>49</v>
      </c>
      <c r="AM917" s="1404">
        <v>46014</v>
      </c>
      <c r="AN917" s="1404">
        <v>46015</v>
      </c>
      <c r="AO917" s="1404"/>
      <c r="AP917" s="1404"/>
      <c r="AQ917" s="1404"/>
      <c r="AR917" s="1044"/>
      <c r="AS917" s="1034" t="s">
        <v>16625</v>
      </c>
      <c r="AT917" s="1034" t="s">
        <v>16628</v>
      </c>
      <c r="AU917" s="1034" t="s">
        <v>16632</v>
      </c>
      <c r="AV917" s="1034">
        <v>1.6905844800000001</v>
      </c>
    </row>
    <row r="918" spans="1:48">
      <c r="A918" s="1030">
        <v>46045</v>
      </c>
      <c r="B918" s="1031" t="s">
        <v>222</v>
      </c>
      <c r="C918" s="1031" t="s">
        <v>16140</v>
      </c>
      <c r="D918" s="1032"/>
      <c r="E918" s="1033" t="s">
        <v>455</v>
      </c>
      <c r="F918" s="1034" t="s">
        <v>16101</v>
      </c>
      <c r="G918" s="1034">
        <v>800</v>
      </c>
      <c r="H918" s="1034" t="s">
        <v>876</v>
      </c>
      <c r="I918" s="1035">
        <v>5</v>
      </c>
      <c r="J918" s="1038">
        <v>30</v>
      </c>
      <c r="K918" s="1036">
        <v>7</v>
      </c>
      <c r="L918" s="1037">
        <v>8951</v>
      </c>
      <c r="M918" s="1039">
        <v>8677</v>
      </c>
      <c r="N918" s="1038">
        <v>6</v>
      </c>
      <c r="O918" s="1036">
        <v>0</v>
      </c>
      <c r="P918" s="1037">
        <v>8998</v>
      </c>
      <c r="Q918" s="1039">
        <v>8905</v>
      </c>
      <c r="R918" s="1038">
        <v>5</v>
      </c>
      <c r="S918" s="1036">
        <v>0</v>
      </c>
      <c r="T918" s="1037">
        <v>8627</v>
      </c>
      <c r="U918" s="1039">
        <v>8795</v>
      </c>
      <c r="V918" s="1038">
        <v>28</v>
      </c>
      <c r="W918" s="1036">
        <v>0</v>
      </c>
      <c r="X918" s="1037">
        <v>9013</v>
      </c>
      <c r="Y918" s="1039">
        <v>8464</v>
      </c>
      <c r="Z918" s="1040">
        <v>1.8701298701298701</v>
      </c>
      <c r="AA918" s="1040">
        <v>23</v>
      </c>
      <c r="AB918" s="1199">
        <v>0.98200454059829057</v>
      </c>
      <c r="AC918" s="1040">
        <v>88.037499999999994</v>
      </c>
      <c r="AD918" s="1040">
        <v>2.875</v>
      </c>
      <c r="AE918" s="1040">
        <v>2.5833333333333335</v>
      </c>
      <c r="AF918" s="1041" t="s">
        <v>213</v>
      </c>
      <c r="AG918" s="1041">
        <v>1</v>
      </c>
      <c r="AH918" s="1042" t="s">
        <v>16259</v>
      </c>
      <c r="AI918" s="1060" t="s">
        <v>16259</v>
      </c>
      <c r="AJ918" s="1238" t="s">
        <v>16263</v>
      </c>
      <c r="AK918" s="1239" t="s">
        <v>667</v>
      </c>
      <c r="AL918" s="1060">
        <v>53</v>
      </c>
      <c r="AM918" s="1404">
        <v>45985</v>
      </c>
      <c r="AN918" s="1404">
        <v>45986</v>
      </c>
      <c r="AO918" s="1404">
        <v>45987</v>
      </c>
      <c r="AP918" s="1404"/>
      <c r="AQ918" s="1404"/>
      <c r="AR918" s="1044"/>
      <c r="AS918" s="1034" t="s">
        <v>16625</v>
      </c>
      <c r="AT918" s="1034" t="s">
        <v>16628</v>
      </c>
      <c r="AU918" s="1034" t="s">
        <v>16627</v>
      </c>
      <c r="AV918" s="1034">
        <v>1.8255455999999999</v>
      </c>
    </row>
    <row r="919" spans="1:48">
      <c r="A919" s="1030">
        <v>46045</v>
      </c>
      <c r="B919" s="1031" t="s">
        <v>223</v>
      </c>
      <c r="C919" s="1031" t="s">
        <v>16496</v>
      </c>
      <c r="D919" s="1032"/>
      <c r="E919" s="1033" t="s">
        <v>1877</v>
      </c>
      <c r="F919" s="1034" t="s">
        <v>16497</v>
      </c>
      <c r="G919" s="1034">
        <v>500</v>
      </c>
      <c r="H919" s="1034" t="s">
        <v>1237</v>
      </c>
      <c r="I919" s="1035">
        <v>3.7</v>
      </c>
      <c r="J919" s="1038">
        <v>20</v>
      </c>
      <c r="K919" s="1036">
        <v>0</v>
      </c>
      <c r="L919" s="1037">
        <v>8879</v>
      </c>
      <c r="M919" s="1039">
        <v>8721</v>
      </c>
      <c r="N919" s="1038">
        <v>2</v>
      </c>
      <c r="O919" s="1036">
        <v>0</v>
      </c>
      <c r="P919" s="1037">
        <v>8849</v>
      </c>
      <c r="Q919" s="1039">
        <v>8796</v>
      </c>
      <c r="R919" s="1038">
        <v>3</v>
      </c>
      <c r="S919" s="1036">
        <v>0</v>
      </c>
      <c r="T919" s="1037">
        <v>8873</v>
      </c>
      <c r="U919" s="1039">
        <v>8756</v>
      </c>
      <c r="V919" s="1038">
        <v>14</v>
      </c>
      <c r="W919" s="1036">
        <v>0</v>
      </c>
      <c r="X919" s="1037">
        <v>8566</v>
      </c>
      <c r="Y919" s="1039">
        <v>8422</v>
      </c>
      <c r="Z919" s="1040">
        <v>1.5982241953385128</v>
      </c>
      <c r="AA919" s="1040">
        <v>13</v>
      </c>
      <c r="AB919" s="1199">
        <v>1</v>
      </c>
      <c r="AC919" s="1040">
        <v>87.327500000000001</v>
      </c>
      <c r="AD919" s="1040">
        <v>1.625</v>
      </c>
      <c r="AE919" s="1040">
        <v>1.625</v>
      </c>
      <c r="AF919" s="1041" t="s">
        <v>213</v>
      </c>
      <c r="AG919" s="1041">
        <v>1</v>
      </c>
      <c r="AH919" s="1042" t="s">
        <v>16292</v>
      </c>
      <c r="AI919" s="1060" t="s">
        <v>16292</v>
      </c>
      <c r="AJ919" s="1060" t="s">
        <v>16267</v>
      </c>
      <c r="AK919" s="1200" t="s">
        <v>15469</v>
      </c>
      <c r="AL919" s="1060">
        <v>8</v>
      </c>
      <c r="AM919" s="1406">
        <v>45965</v>
      </c>
      <c r="AN919" s="1404">
        <v>45967</v>
      </c>
      <c r="AO919" s="1404">
        <v>45970</v>
      </c>
      <c r="AP919" s="1404">
        <v>45971</v>
      </c>
      <c r="AQ919" s="1404">
        <v>45973</v>
      </c>
      <c r="AR919" s="1044"/>
      <c r="AS919" s="1034" t="s">
        <v>16625</v>
      </c>
      <c r="AT919" s="1034" t="s">
        <v>16628</v>
      </c>
      <c r="AU919" s="1034" t="s">
        <v>16627</v>
      </c>
      <c r="AV919" s="1034">
        <v>1.1317644</v>
      </c>
    </row>
    <row r="920" spans="1:48">
      <c r="A920" s="1030">
        <v>46045</v>
      </c>
      <c r="B920" s="1031" t="s">
        <v>224</v>
      </c>
      <c r="C920" s="1031" t="s">
        <v>16611</v>
      </c>
      <c r="D920" s="1032" t="s">
        <v>646</v>
      </c>
      <c r="E920" s="1033" t="s">
        <v>16606</v>
      </c>
      <c r="F920" s="1034" t="s">
        <v>16614</v>
      </c>
      <c r="G920" s="1034">
        <v>700</v>
      </c>
      <c r="H920" s="1034" t="s">
        <v>488</v>
      </c>
      <c r="I920" s="1035">
        <v>5</v>
      </c>
      <c r="J920" s="1038"/>
      <c r="K920" s="1036"/>
      <c r="L920" s="1037" t="s">
        <v>16265</v>
      </c>
      <c r="M920" s="1039"/>
      <c r="N920" s="1038"/>
      <c r="O920" s="1036"/>
      <c r="P920" s="1037" t="s">
        <v>16261</v>
      </c>
      <c r="Q920" s="1039"/>
      <c r="R920" s="1038">
        <v>18</v>
      </c>
      <c r="S920" s="1036">
        <v>0</v>
      </c>
      <c r="T920" s="1037">
        <v>7595</v>
      </c>
      <c r="U920" s="1039">
        <v>7592</v>
      </c>
      <c r="V920" s="1038">
        <v>6</v>
      </c>
      <c r="W920" s="1036">
        <v>0</v>
      </c>
      <c r="X920" s="1037">
        <v>9299</v>
      </c>
      <c r="Y920" s="1039">
        <v>8860</v>
      </c>
      <c r="Z920" s="1040">
        <v>3.2727272727272729</v>
      </c>
      <c r="AA920" s="1040" t="s">
        <v>656</v>
      </c>
      <c r="AB920" s="1199" t="s">
        <v>420</v>
      </c>
      <c r="AC920" s="1040" t="s">
        <v>420</v>
      </c>
      <c r="AD920" s="1040" t="s">
        <v>420</v>
      </c>
      <c r="AE920" s="1040" t="s">
        <v>420</v>
      </c>
      <c r="AF920" s="1041" t="s">
        <v>213</v>
      </c>
      <c r="AG920" s="1041">
        <v>0.5</v>
      </c>
      <c r="AH920" s="1042" t="s">
        <v>16292</v>
      </c>
      <c r="AI920" s="1060" t="s">
        <v>16292</v>
      </c>
      <c r="AJ920" s="1060" t="s">
        <v>16267</v>
      </c>
      <c r="AK920" s="1200" t="s">
        <v>15469</v>
      </c>
      <c r="AL920" s="1060"/>
      <c r="AM920" s="1404"/>
      <c r="AN920" s="1404"/>
      <c r="AO920" s="1404"/>
      <c r="AP920" s="1404"/>
      <c r="AQ920" s="1404"/>
      <c r="AR920" s="1044"/>
      <c r="AS920" s="1034" t="s">
        <v>16629</v>
      </c>
      <c r="AT920" s="1034" t="s">
        <v>16628</v>
      </c>
      <c r="AU920" s="1034" t="s">
        <v>16627</v>
      </c>
      <c r="AV920" s="1034" t="s">
        <v>420</v>
      </c>
    </row>
    <row r="921" spans="1:48">
      <c r="A921" s="1030">
        <v>46045</v>
      </c>
      <c r="B921" s="1031" t="s">
        <v>225</v>
      </c>
      <c r="C921" s="1031" t="s">
        <v>16668</v>
      </c>
      <c r="D921" s="1032"/>
      <c r="E921" s="1033" t="s">
        <v>210</v>
      </c>
      <c r="F921" s="1034" t="s">
        <v>16612</v>
      </c>
      <c r="G921" s="1034">
        <v>650</v>
      </c>
      <c r="H921" s="1034" t="s">
        <v>474</v>
      </c>
      <c r="I921" s="1035">
        <v>5</v>
      </c>
      <c r="J921" s="1038">
        <v>6</v>
      </c>
      <c r="K921" s="1036">
        <v>5</v>
      </c>
      <c r="L921" s="1037">
        <v>9551</v>
      </c>
      <c r="M921" s="1039"/>
      <c r="N921" s="1038">
        <v>6</v>
      </c>
      <c r="O921" s="1036">
        <v>0</v>
      </c>
      <c r="P921" s="1037">
        <v>9288</v>
      </c>
      <c r="Q921" s="1039"/>
      <c r="R921" s="1038">
        <v>20</v>
      </c>
      <c r="S921" s="1036">
        <v>0</v>
      </c>
      <c r="T921" s="1037">
        <v>9828</v>
      </c>
      <c r="U921" s="1039"/>
      <c r="V921" s="1038">
        <v>5</v>
      </c>
      <c r="W921" s="1036">
        <v>0</v>
      </c>
      <c r="X921" s="1037">
        <v>9551</v>
      </c>
      <c r="Y921" s="1039"/>
      <c r="Z921" s="1040">
        <v>3.0573248407643314</v>
      </c>
      <c r="AA921" s="1040">
        <v>24.666666666666668</v>
      </c>
      <c r="AB921" s="1199">
        <v>0.99213741987179482</v>
      </c>
      <c r="AC921" s="1040">
        <v>95.545000000000002</v>
      </c>
      <c r="AD921" s="1040">
        <v>3.0833333333333335</v>
      </c>
      <c r="AE921" s="1040">
        <v>2.6666666666666665</v>
      </c>
      <c r="AF921" s="1041" t="s">
        <v>213</v>
      </c>
      <c r="AG921" s="1041">
        <v>2</v>
      </c>
      <c r="AH921" s="1042" t="s">
        <v>16273</v>
      </c>
      <c r="AI921" s="1060" t="s">
        <v>16273</v>
      </c>
      <c r="AJ921" s="1060" t="s">
        <v>16272</v>
      </c>
      <c r="AK921" s="1200" t="s">
        <v>15471</v>
      </c>
      <c r="AL921" s="1060">
        <v>50</v>
      </c>
      <c r="AM921" s="1404">
        <v>46034</v>
      </c>
      <c r="AN921" s="1404">
        <v>46035</v>
      </c>
      <c r="AO921" s="1404"/>
      <c r="AP921" s="1404"/>
      <c r="AQ921" s="1404"/>
      <c r="AR921" s="1044"/>
      <c r="AS921" s="1034" t="s">
        <v>16625</v>
      </c>
      <c r="AT921" s="1034" t="s">
        <v>16626</v>
      </c>
      <c r="AU921" s="1034" t="s">
        <v>16630</v>
      </c>
      <c r="AV921" s="1034">
        <v>1.6097421600000001</v>
      </c>
    </row>
    <row r="922" spans="1:48">
      <c r="A922" s="1030">
        <v>46045</v>
      </c>
      <c r="B922" s="1031" t="s">
        <v>225</v>
      </c>
      <c r="C922" s="1031" t="s">
        <v>16646</v>
      </c>
      <c r="D922" s="1032"/>
      <c r="E922" s="1033" t="s">
        <v>210</v>
      </c>
      <c r="F922" s="1034" t="s">
        <v>16492</v>
      </c>
      <c r="G922" s="1034">
        <v>670</v>
      </c>
      <c r="H922" s="1034" t="s">
        <v>16586</v>
      </c>
      <c r="I922" s="1035">
        <v>5</v>
      </c>
      <c r="J922" s="1038">
        <v>35</v>
      </c>
      <c r="K922" s="1036">
        <v>4</v>
      </c>
      <c r="L922" s="1037"/>
      <c r="M922" s="1039">
        <v>7765</v>
      </c>
      <c r="N922" s="1038">
        <v>10</v>
      </c>
      <c r="O922" s="1036">
        <v>1</v>
      </c>
      <c r="P922" s="1037"/>
      <c r="Q922" s="1039">
        <v>8442</v>
      </c>
      <c r="R922" s="1038">
        <v>4</v>
      </c>
      <c r="S922" s="1036">
        <v>0</v>
      </c>
      <c r="T922" s="1037"/>
      <c r="U922" s="1039">
        <v>8760</v>
      </c>
      <c r="V922" s="1038">
        <v>13</v>
      </c>
      <c r="W922" s="1036">
        <v>0</v>
      </c>
      <c r="X922" s="1037"/>
      <c r="Y922" s="1039">
        <v>8918</v>
      </c>
      <c r="Z922" s="1040">
        <v>3.1236442516268981</v>
      </c>
      <c r="AA922" s="1040">
        <v>41.333333333333336</v>
      </c>
      <c r="AB922" s="1199">
        <v>0.9923043536324786</v>
      </c>
      <c r="AC922" s="1040">
        <v>84.712500000000006</v>
      </c>
      <c r="AD922" s="1040">
        <v>5.166666666666667</v>
      </c>
      <c r="AE922" s="1040">
        <v>4.75</v>
      </c>
      <c r="AF922" s="1041" t="s">
        <v>213</v>
      </c>
      <c r="AG922" s="1041">
        <v>2</v>
      </c>
      <c r="AH922" s="1042" t="s">
        <v>16273</v>
      </c>
      <c r="AI922" s="1060" t="s">
        <v>16273</v>
      </c>
      <c r="AJ922" s="1060" t="s">
        <v>16272</v>
      </c>
      <c r="AK922" s="1200" t="s">
        <v>15471</v>
      </c>
      <c r="AL922" s="1060">
        <v>50</v>
      </c>
      <c r="AM922" s="1404">
        <v>46026</v>
      </c>
      <c r="AN922" s="1404">
        <v>46030</v>
      </c>
      <c r="AO922" s="1404"/>
      <c r="AP922" s="1404"/>
      <c r="AQ922" s="1404"/>
      <c r="AR922" s="1044"/>
      <c r="AS922" s="1034" t="s">
        <v>16625</v>
      </c>
      <c r="AT922" s="1034" t="s">
        <v>16626</v>
      </c>
      <c r="AU922" s="1034" t="s">
        <v>16630</v>
      </c>
      <c r="AV922" s="1034">
        <v>1.47115116</v>
      </c>
    </row>
    <row r="923" spans="1:48">
      <c r="A923" s="1030">
        <v>46045</v>
      </c>
      <c r="B923" s="1031" t="s">
        <v>226</v>
      </c>
      <c r="C923" s="1031" t="s">
        <v>16591</v>
      </c>
      <c r="D923" s="1032" t="s">
        <v>16644</v>
      </c>
      <c r="E923" s="1033" t="s">
        <v>738</v>
      </c>
      <c r="F923" s="1034" t="s">
        <v>16535</v>
      </c>
      <c r="G923" s="1034">
        <v>650</v>
      </c>
      <c r="H923" s="1034" t="s">
        <v>977</v>
      </c>
      <c r="I923" s="1035">
        <v>4</v>
      </c>
      <c r="J923" s="1038">
        <v>96</v>
      </c>
      <c r="K923" s="1036">
        <v>2</v>
      </c>
      <c r="L923" s="1037">
        <v>8669</v>
      </c>
      <c r="M923" s="1039">
        <v>8997</v>
      </c>
      <c r="N923" s="1038">
        <v>25</v>
      </c>
      <c r="O923" s="1036">
        <v>2</v>
      </c>
      <c r="P923" s="1037">
        <v>8751</v>
      </c>
      <c r="Q923" s="1039">
        <v>9011</v>
      </c>
      <c r="R923" s="1038">
        <v>11</v>
      </c>
      <c r="S923" s="1036">
        <v>0</v>
      </c>
      <c r="T923" s="1037">
        <v>8874</v>
      </c>
      <c r="U923" s="1039">
        <v>9133</v>
      </c>
      <c r="V923" s="1038">
        <v>21</v>
      </c>
      <c r="W923" s="1036">
        <v>0</v>
      </c>
      <c r="X923" s="1037">
        <v>9066</v>
      </c>
      <c r="Y923" s="1039">
        <v>9203</v>
      </c>
      <c r="Z923" s="1040">
        <v>2.5263157894736841</v>
      </c>
      <c r="AA923" s="1040">
        <v>51</v>
      </c>
      <c r="AB923" s="1199">
        <v>0.99238782051282048</v>
      </c>
      <c r="AC923" s="1040">
        <v>89.63</v>
      </c>
      <c r="AD923" s="1040">
        <v>6.375</v>
      </c>
      <c r="AE923" s="1040">
        <v>6.208333333333333</v>
      </c>
      <c r="AF923" s="1041" t="s">
        <v>213</v>
      </c>
      <c r="AG923" s="1041">
        <v>1</v>
      </c>
      <c r="AH923" s="1042" t="s">
        <v>16273</v>
      </c>
      <c r="AI923" s="1060" t="s">
        <v>16273</v>
      </c>
      <c r="AJ923" s="1060" t="s">
        <v>16272</v>
      </c>
      <c r="AK923" s="1200" t="s">
        <v>15471</v>
      </c>
      <c r="AL923" s="1060">
        <v>49</v>
      </c>
      <c r="AM923" s="1404">
        <v>46015</v>
      </c>
      <c r="AN923" s="1404">
        <v>46016</v>
      </c>
      <c r="AO923" s="1404"/>
      <c r="AP923" s="1404"/>
      <c r="AQ923" s="1404"/>
      <c r="AR923" s="1044"/>
      <c r="AS923" s="1034" t="s">
        <v>16625</v>
      </c>
      <c r="AT923" s="1034" t="s">
        <v>16628</v>
      </c>
      <c r="AU923" s="1034" t="s">
        <v>16632</v>
      </c>
      <c r="AV923" s="1034">
        <v>2.0134483200000002</v>
      </c>
    </row>
    <row r="924" spans="1:48">
      <c r="A924" s="1030">
        <v>46045</v>
      </c>
      <c r="B924" s="1031" t="s">
        <v>227</v>
      </c>
      <c r="C924" s="1031" t="s">
        <v>16648</v>
      </c>
      <c r="D924" s="1032"/>
      <c r="E924" s="1033" t="s">
        <v>299</v>
      </c>
      <c r="F924" s="1034" t="s">
        <v>16581</v>
      </c>
      <c r="G924" s="1034">
        <v>700</v>
      </c>
      <c r="H924" s="1034" t="s">
        <v>16053</v>
      </c>
      <c r="I924" s="1035">
        <v>5</v>
      </c>
      <c r="J924" s="1038"/>
      <c r="K924" s="1036"/>
      <c r="L924" s="1037" t="s">
        <v>16294</v>
      </c>
      <c r="M924" s="1039"/>
      <c r="N924" s="1038"/>
      <c r="O924" s="1036"/>
      <c r="P924" s="1037" t="s">
        <v>16294</v>
      </c>
      <c r="Q924" s="1039"/>
      <c r="R924" s="1038"/>
      <c r="S924" s="1036"/>
      <c r="T924" s="1037" t="s">
        <v>16261</v>
      </c>
      <c r="U924" s="1039"/>
      <c r="V924" s="1038">
        <v>31</v>
      </c>
      <c r="W924" s="1036">
        <v>0</v>
      </c>
      <c r="X924" s="1037">
        <v>8439</v>
      </c>
      <c r="Y924" s="1039">
        <v>8563</v>
      </c>
      <c r="Z924" s="1040">
        <v>2.2187981510015407</v>
      </c>
      <c r="AA924" s="1040" t="s">
        <v>641</v>
      </c>
      <c r="AB924" s="1199" t="s">
        <v>420</v>
      </c>
      <c r="AC924" s="1040">
        <v>85.01</v>
      </c>
      <c r="AD924" s="1040" t="s">
        <v>420</v>
      </c>
      <c r="AE924" s="1040" t="s">
        <v>420</v>
      </c>
      <c r="AF924" s="1041" t="s">
        <v>213</v>
      </c>
      <c r="AG924" s="1041">
        <v>1</v>
      </c>
      <c r="AH924" s="1042" t="s">
        <v>16259</v>
      </c>
      <c r="AI924" s="1060" t="s">
        <v>16259</v>
      </c>
      <c r="AJ924" s="1238" t="s">
        <v>16263</v>
      </c>
      <c r="AK924" s="1239" t="s">
        <v>667</v>
      </c>
      <c r="AL924" s="1060">
        <v>50</v>
      </c>
      <c r="AM924" s="1404">
        <v>46022</v>
      </c>
      <c r="AN924" s="1404">
        <v>46023</v>
      </c>
      <c r="AO924" s="1404"/>
      <c r="AP924" s="1404"/>
      <c r="AQ924" s="1404"/>
      <c r="AR924" s="1044"/>
      <c r="AS924" s="1034" t="s">
        <v>16625</v>
      </c>
      <c r="AT924" s="1034" t="s">
        <v>16628</v>
      </c>
      <c r="AU924" s="1034" t="s">
        <v>16632</v>
      </c>
      <c r="AV924" s="1034">
        <v>2.05656192</v>
      </c>
    </row>
    <row r="925" spans="1:48">
      <c r="A925" s="1030">
        <v>46045</v>
      </c>
      <c r="B925" s="1031" t="s">
        <v>228</v>
      </c>
      <c r="C925" s="1031" t="s">
        <v>16577</v>
      </c>
      <c r="D925" s="1032"/>
      <c r="E925" s="1033" t="s">
        <v>1877</v>
      </c>
      <c r="F925" s="1034" t="s">
        <v>16497</v>
      </c>
      <c r="G925" s="1034">
        <v>500</v>
      </c>
      <c r="H925" s="1034" t="s">
        <v>634</v>
      </c>
      <c r="I925" s="1035">
        <v>3.7</v>
      </c>
      <c r="J925" s="1038">
        <v>21</v>
      </c>
      <c r="K925" s="1036">
        <v>9</v>
      </c>
      <c r="L925" s="1037">
        <v>9119</v>
      </c>
      <c r="M925" s="1039">
        <v>9552</v>
      </c>
      <c r="N925" s="1038">
        <v>8</v>
      </c>
      <c r="O925" s="1036">
        <v>0</v>
      </c>
      <c r="P925" s="1037">
        <v>9310</v>
      </c>
      <c r="Q925" s="1039">
        <v>9377</v>
      </c>
      <c r="R925" s="1038">
        <v>7</v>
      </c>
      <c r="S925" s="1036">
        <v>0</v>
      </c>
      <c r="T925" s="1037">
        <v>8909</v>
      </c>
      <c r="U925" s="1039">
        <v>9120</v>
      </c>
      <c r="V925" s="1038">
        <v>35</v>
      </c>
      <c r="W925" s="1036">
        <v>1</v>
      </c>
      <c r="X925" s="1037">
        <v>8875</v>
      </c>
      <c r="Y925" s="1039">
        <v>9331</v>
      </c>
      <c r="Z925" s="1040">
        <v>1.6089385474860336</v>
      </c>
      <c r="AA925" s="1040">
        <v>23.666666666666668</v>
      </c>
      <c r="AB925" s="1199">
        <v>0.97011885683760679</v>
      </c>
      <c r="AC925" s="1040">
        <v>91.991249999999994</v>
      </c>
      <c r="AD925" s="1040">
        <v>2.9583333333333335</v>
      </c>
      <c r="AE925" s="1040">
        <v>2.5416666666666665</v>
      </c>
      <c r="AF925" s="1041" t="s">
        <v>213</v>
      </c>
      <c r="AG925" s="1041">
        <v>1</v>
      </c>
      <c r="AH925" s="1042" t="s">
        <v>16259</v>
      </c>
      <c r="AI925" s="1060" t="s">
        <v>16259</v>
      </c>
      <c r="AJ925" s="1238" t="s">
        <v>16263</v>
      </c>
      <c r="AK925" s="1239" t="s">
        <v>667</v>
      </c>
      <c r="AL925" s="1203">
        <v>8</v>
      </c>
      <c r="AM925" s="1404">
        <v>45970</v>
      </c>
      <c r="AN925" s="1404">
        <v>45971</v>
      </c>
      <c r="AO925" s="1404">
        <v>45973</v>
      </c>
      <c r="AP925" s="1404">
        <v>45974</v>
      </c>
      <c r="AQ925" s="1404"/>
      <c r="AR925" s="1044"/>
      <c r="AS925" s="1034" t="s">
        <v>16625</v>
      </c>
      <c r="AT925" s="1034" t="s">
        <v>16628</v>
      </c>
      <c r="AU925" s="1034" t="s">
        <v>16627</v>
      </c>
      <c r="AV925" s="1034">
        <v>1.1922066</v>
      </c>
    </row>
    <row r="926" spans="1:48">
      <c r="A926" s="1030">
        <v>46045</v>
      </c>
      <c r="B926" s="1031" t="s">
        <v>229</v>
      </c>
      <c r="C926" s="1031" t="s">
        <v>16571</v>
      </c>
      <c r="D926" s="1032"/>
      <c r="E926" s="1033" t="s">
        <v>829</v>
      </c>
      <c r="F926" s="1034" t="s">
        <v>16573</v>
      </c>
      <c r="G926" s="1034">
        <v>670</v>
      </c>
      <c r="H926" s="1034" t="s">
        <v>699</v>
      </c>
      <c r="I926" s="1035">
        <v>5</v>
      </c>
      <c r="J926" s="1038">
        <v>18</v>
      </c>
      <c r="K926" s="1036">
        <v>7</v>
      </c>
      <c r="L926" s="1037">
        <v>8845</v>
      </c>
      <c r="M926" s="1039">
        <v>9188</v>
      </c>
      <c r="N926" s="1038">
        <v>8</v>
      </c>
      <c r="O926" s="1036">
        <v>0</v>
      </c>
      <c r="P926" s="1037">
        <v>8754</v>
      </c>
      <c r="Q926" s="1039">
        <v>9253</v>
      </c>
      <c r="R926" s="1038">
        <v>2</v>
      </c>
      <c r="S926" s="1036">
        <v>0</v>
      </c>
      <c r="T926" s="1037">
        <v>8878</v>
      </c>
      <c r="U926" s="1039">
        <v>9262</v>
      </c>
      <c r="V926" s="1038">
        <v>13</v>
      </c>
      <c r="W926" s="1036">
        <v>1</v>
      </c>
      <c r="X926" s="1037">
        <v>8992</v>
      </c>
      <c r="Y926" s="1039">
        <v>9078</v>
      </c>
      <c r="Z926" s="1040">
        <v>3.1236442516268981</v>
      </c>
      <c r="AA926" s="1040">
        <v>13.666666666666666</v>
      </c>
      <c r="AB926" s="1199">
        <v>0.9876869658119658</v>
      </c>
      <c r="AC926" s="1040">
        <v>90.3125</v>
      </c>
      <c r="AD926" s="1040">
        <v>1.7083333333333333</v>
      </c>
      <c r="AE926" s="1040">
        <v>1.375</v>
      </c>
      <c r="AF926" s="1041" t="s">
        <v>213</v>
      </c>
      <c r="AG926" s="1041">
        <v>1</v>
      </c>
      <c r="AH926" s="1042" t="s">
        <v>16259</v>
      </c>
      <c r="AI926" s="1060" t="s">
        <v>16259</v>
      </c>
      <c r="AJ926" s="1238" t="s">
        <v>16263</v>
      </c>
      <c r="AK926" s="1239" t="s">
        <v>667</v>
      </c>
      <c r="AL926" s="1060">
        <v>51</v>
      </c>
      <c r="AM926" s="1404">
        <v>46031</v>
      </c>
      <c r="AN926" s="1404">
        <v>46032</v>
      </c>
      <c r="AO926" s="1404">
        <v>46033</v>
      </c>
      <c r="AP926" s="1404"/>
      <c r="AQ926" s="1404"/>
      <c r="AR926" s="1044"/>
      <c r="AS926" s="1034" t="s">
        <v>16625</v>
      </c>
      <c r="AT926" s="1034" t="s">
        <v>16628</v>
      </c>
      <c r="AU926" s="1034" t="s">
        <v>16630</v>
      </c>
      <c r="AV926" s="1034">
        <v>3.1368059999999995</v>
      </c>
    </row>
    <row r="927" spans="1:48">
      <c r="A927" s="1030">
        <v>46045</v>
      </c>
      <c r="B927" s="1031" t="s">
        <v>230</v>
      </c>
      <c r="C927" s="1031" t="s">
        <v>16667</v>
      </c>
      <c r="D927" s="1032"/>
      <c r="E927" s="1033" t="s">
        <v>740</v>
      </c>
      <c r="F927" s="1034" t="s">
        <v>16607</v>
      </c>
      <c r="G927" s="1034">
        <v>650</v>
      </c>
      <c r="H927" s="1034" t="s">
        <v>666</v>
      </c>
      <c r="I927" s="1035">
        <v>4</v>
      </c>
      <c r="J927" s="1038">
        <v>8</v>
      </c>
      <c r="K927" s="1036">
        <v>0</v>
      </c>
      <c r="L927" s="1037">
        <v>8731</v>
      </c>
      <c r="M927" s="1039" t="s">
        <v>16265</v>
      </c>
      <c r="N927" s="1038">
        <v>10</v>
      </c>
      <c r="O927" s="1036">
        <v>0</v>
      </c>
      <c r="P927" s="1037">
        <v>8500</v>
      </c>
      <c r="Q927" s="1039" t="s">
        <v>16261</v>
      </c>
      <c r="R927" s="1038">
        <v>4</v>
      </c>
      <c r="S927" s="1036">
        <v>0</v>
      </c>
      <c r="T927" s="1037">
        <v>8530</v>
      </c>
      <c r="U927" s="1039">
        <v>4364</v>
      </c>
      <c r="V927" s="1038">
        <v>24</v>
      </c>
      <c r="W927" s="1036">
        <v>0</v>
      </c>
      <c r="X927" s="1037">
        <v>8467</v>
      </c>
      <c r="Y927" s="1039">
        <v>4386</v>
      </c>
      <c r="Z927" s="1040">
        <v>7.4611398963730569</v>
      </c>
      <c r="AA927" s="1040">
        <v>7.666666666666667</v>
      </c>
      <c r="AB927" s="1199">
        <v>1</v>
      </c>
      <c r="AC927" s="1040">
        <v>71.63</v>
      </c>
      <c r="AD927" s="1040">
        <v>0.95833333333333337</v>
      </c>
      <c r="AE927" s="1040">
        <v>0.95833333333333337</v>
      </c>
      <c r="AF927" s="1041" t="s">
        <v>213</v>
      </c>
      <c r="AG927" s="1041">
        <v>0.5</v>
      </c>
      <c r="AH927" s="1042" t="s">
        <v>16292</v>
      </c>
      <c r="AI927" s="1060" t="s">
        <v>16292</v>
      </c>
      <c r="AJ927" s="1060" t="s">
        <v>16267</v>
      </c>
      <c r="AK927" s="1200" t="s">
        <v>15469</v>
      </c>
      <c r="AL927" s="1060"/>
      <c r="AM927" s="1404"/>
      <c r="AN927" s="1404"/>
      <c r="AO927" s="1404"/>
      <c r="AP927" s="1404"/>
      <c r="AQ927" s="1404"/>
      <c r="AR927" s="1044"/>
      <c r="AS927" s="1034" t="s">
        <v>16629</v>
      </c>
      <c r="AT927" s="1034" t="s">
        <v>16628</v>
      </c>
      <c r="AU927" s="1034" t="s">
        <v>16630</v>
      </c>
      <c r="AV927" s="1034">
        <v>2.4136444799999999</v>
      </c>
    </row>
    <row r="928" spans="1:48">
      <c r="A928" s="1030">
        <v>46045</v>
      </c>
      <c r="B928" s="1031" t="s">
        <v>231</v>
      </c>
      <c r="C928" s="1031" t="s">
        <v>16642</v>
      </c>
      <c r="D928" s="1032" t="s">
        <v>16291</v>
      </c>
      <c r="E928" s="1033" t="s">
        <v>473</v>
      </c>
      <c r="F928" s="1034" t="s">
        <v>16538</v>
      </c>
      <c r="G928" s="1034">
        <v>600</v>
      </c>
      <c r="H928" s="1034" t="s">
        <v>16152</v>
      </c>
      <c r="I928" s="1035">
        <v>5.5</v>
      </c>
      <c r="J928" s="1038">
        <v>20</v>
      </c>
      <c r="K928" s="1036">
        <v>4</v>
      </c>
      <c r="L928" s="1037">
        <v>4640</v>
      </c>
      <c r="M928" s="1039"/>
      <c r="N928" s="1038">
        <v>6</v>
      </c>
      <c r="O928" s="1036">
        <v>1</v>
      </c>
      <c r="P928" s="1037">
        <v>4970</v>
      </c>
      <c r="Q928" s="1039"/>
      <c r="R928" s="1038">
        <v>27</v>
      </c>
      <c r="S928" s="1036">
        <v>3</v>
      </c>
      <c r="T928" s="1037">
        <v>4950</v>
      </c>
      <c r="U928" s="1039"/>
      <c r="V928" s="1038">
        <v>28</v>
      </c>
      <c r="W928" s="1036">
        <v>2</v>
      </c>
      <c r="X928" s="1037">
        <v>4970</v>
      </c>
      <c r="Y928" s="1039"/>
      <c r="Z928" s="1040">
        <v>5.070422535211268</v>
      </c>
      <c r="AA928" s="1040">
        <v>27</v>
      </c>
      <c r="AB928" s="1199">
        <v>0.99051816239316237</v>
      </c>
      <c r="AC928" s="1040">
        <v>48.825000000000003</v>
      </c>
      <c r="AD928" s="1040">
        <v>3.375</v>
      </c>
      <c r="AE928" s="1040">
        <v>2.9583333333333335</v>
      </c>
      <c r="AF928" s="1041" t="s">
        <v>232</v>
      </c>
      <c r="AG928" s="1041">
        <v>1</v>
      </c>
      <c r="AH928" s="1042" t="s">
        <v>16273</v>
      </c>
      <c r="AI928" s="1060" t="s">
        <v>16273</v>
      </c>
      <c r="AJ928" s="1060" t="s">
        <v>16272</v>
      </c>
      <c r="AK928" s="1200" t="s">
        <v>15471</v>
      </c>
      <c r="AL928" s="1060">
        <v>55</v>
      </c>
      <c r="AM928" s="1404">
        <v>46039</v>
      </c>
      <c r="AN928" s="1404">
        <v>46040</v>
      </c>
      <c r="AO928" s="1404">
        <v>46042</v>
      </c>
      <c r="AP928" s="1404"/>
      <c r="AQ928" s="1404"/>
      <c r="AR928" s="1044"/>
      <c r="AS928" s="1034" t="s">
        <v>16629</v>
      </c>
      <c r="AT928" s="1034" t="s">
        <v>16628</v>
      </c>
      <c r="AU928" s="1034" t="s">
        <v>16630</v>
      </c>
      <c r="AV928" s="1034">
        <v>3.0373056000000003</v>
      </c>
    </row>
    <row r="929" spans="1:48">
      <c r="A929" s="1030">
        <v>46045</v>
      </c>
      <c r="B929" s="1031" t="s">
        <v>233</v>
      </c>
      <c r="C929" s="1031" t="s">
        <v>645</v>
      </c>
      <c r="D929" s="1032"/>
      <c r="E929" s="1033" t="s">
        <v>420</v>
      </c>
      <c r="F929" s="1034" t="s">
        <v>420</v>
      </c>
      <c r="G929" s="1034" t="s">
        <v>420</v>
      </c>
      <c r="H929" s="1034" t="s">
        <v>420</v>
      </c>
      <c r="I929" s="1035" t="s">
        <v>420</v>
      </c>
      <c r="J929" s="1038"/>
      <c r="K929" s="1036"/>
      <c r="L929" s="1037" t="s">
        <v>16270</v>
      </c>
      <c r="M929" s="1039"/>
      <c r="N929" s="1038"/>
      <c r="O929" s="1036"/>
      <c r="P929" s="1037" t="s">
        <v>16270</v>
      </c>
      <c r="Q929" s="1039"/>
      <c r="R929" s="1038"/>
      <c r="S929" s="1036"/>
      <c r="T929" s="1037" t="s">
        <v>16270</v>
      </c>
      <c r="U929" s="1039"/>
      <c r="V929" s="1038"/>
      <c r="W929" s="1036"/>
      <c r="X929" s="1037" t="s">
        <v>16270</v>
      </c>
      <c r="Y929" s="1039"/>
      <c r="Z929" s="1040" t="s">
        <v>420</v>
      </c>
      <c r="AA929" s="1040" t="s">
        <v>645</v>
      </c>
      <c r="AB929" s="1199" t="s">
        <v>420</v>
      </c>
      <c r="AC929" s="1040" t="s">
        <v>420</v>
      </c>
      <c r="AD929" s="1040" t="s">
        <v>420</v>
      </c>
      <c r="AE929" s="1040" t="s">
        <v>420</v>
      </c>
      <c r="AF929" s="1041" t="s">
        <v>232</v>
      </c>
      <c r="AG929" s="1041">
        <v>1</v>
      </c>
      <c r="AH929" s="1042" t="s">
        <v>654</v>
      </c>
      <c r="AI929" s="1060" t="s">
        <v>654</v>
      </c>
      <c r="AJ929" s="1060" t="s">
        <v>654</v>
      </c>
      <c r="AK929" s="1200" t="s">
        <v>654</v>
      </c>
      <c r="AL929" s="1060"/>
      <c r="AM929" s="1404"/>
      <c r="AN929" s="1404"/>
      <c r="AO929" s="1404"/>
      <c r="AP929" s="1404"/>
      <c r="AQ929" s="1404"/>
      <c r="AR929" s="1044"/>
      <c r="AS929" s="1034" t="s">
        <v>16625</v>
      </c>
      <c r="AT929" s="1034" t="s">
        <v>16628</v>
      </c>
      <c r="AU929" s="1034" t="s">
        <v>420</v>
      </c>
      <c r="AV929" s="1034" t="s">
        <v>420</v>
      </c>
    </row>
    <row r="930" spans="1:48">
      <c r="A930" s="1030">
        <v>46045</v>
      </c>
      <c r="B930" s="1031" t="s">
        <v>234</v>
      </c>
      <c r="C930" s="1031" t="s">
        <v>645</v>
      </c>
      <c r="D930" s="1032"/>
      <c r="E930" s="1033" t="s">
        <v>420</v>
      </c>
      <c r="F930" s="1034" t="s">
        <v>420</v>
      </c>
      <c r="G930" s="1034" t="s">
        <v>420</v>
      </c>
      <c r="H930" s="1034" t="s">
        <v>420</v>
      </c>
      <c r="I930" s="1035" t="s">
        <v>420</v>
      </c>
      <c r="J930" s="1038"/>
      <c r="K930" s="1036"/>
      <c r="L930" s="1037" t="s">
        <v>645</v>
      </c>
      <c r="M930" s="1039"/>
      <c r="N930" s="1038"/>
      <c r="O930" s="1036"/>
      <c r="P930" s="1037" t="s">
        <v>645</v>
      </c>
      <c r="Q930" s="1039"/>
      <c r="R930" s="1038"/>
      <c r="S930" s="1036"/>
      <c r="T930" s="1037" t="s">
        <v>645</v>
      </c>
      <c r="U930" s="1039"/>
      <c r="V930" s="1038"/>
      <c r="W930" s="1036"/>
      <c r="X930" s="1037" t="s">
        <v>645</v>
      </c>
      <c r="Y930" s="1039"/>
      <c r="Z930" s="1040" t="s">
        <v>420</v>
      </c>
      <c r="AA930" s="1040" t="s">
        <v>645</v>
      </c>
      <c r="AB930" s="1199" t="s">
        <v>420</v>
      </c>
      <c r="AC930" s="1040" t="s">
        <v>420</v>
      </c>
      <c r="AD930" s="1040" t="s">
        <v>420</v>
      </c>
      <c r="AE930" s="1040" t="s">
        <v>420</v>
      </c>
      <c r="AF930" s="1041" t="s">
        <v>232</v>
      </c>
      <c r="AG930" s="1041">
        <v>1</v>
      </c>
      <c r="AH930" s="1042" t="s">
        <v>654</v>
      </c>
      <c r="AI930" s="1060" t="s">
        <v>654</v>
      </c>
      <c r="AJ930" s="1060" t="s">
        <v>654</v>
      </c>
      <c r="AK930" s="1200" t="s">
        <v>654</v>
      </c>
      <c r="AL930" s="1060"/>
      <c r="AM930" s="1404"/>
      <c r="AN930" s="1404"/>
      <c r="AO930" s="1404"/>
      <c r="AP930" s="1404"/>
      <c r="AQ930" s="1404"/>
      <c r="AR930" s="1044"/>
      <c r="AS930" s="1034" t="s">
        <v>16625</v>
      </c>
      <c r="AT930" s="1034" t="s">
        <v>16628</v>
      </c>
      <c r="AU930" s="1034" t="s">
        <v>420</v>
      </c>
      <c r="AV930" s="1034" t="s">
        <v>420</v>
      </c>
    </row>
    <row r="931" spans="1:48">
      <c r="A931" s="1030">
        <v>46045</v>
      </c>
      <c r="B931" s="1031" t="s">
        <v>235</v>
      </c>
      <c r="C931" s="1031" t="s">
        <v>16489</v>
      </c>
      <c r="D931" s="1032" t="s">
        <v>646</v>
      </c>
      <c r="E931" s="1033" t="s">
        <v>737</v>
      </c>
      <c r="F931" s="1034" t="s">
        <v>16142</v>
      </c>
      <c r="G931" s="1034">
        <v>650</v>
      </c>
      <c r="H931" s="1034" t="s">
        <v>924</v>
      </c>
      <c r="I931" s="1035">
        <v>5.5</v>
      </c>
      <c r="J931" s="1038">
        <v>26</v>
      </c>
      <c r="K931" s="1036">
        <v>5</v>
      </c>
      <c r="L931" s="1037">
        <v>9350</v>
      </c>
      <c r="M931" s="1039">
        <v>9720</v>
      </c>
      <c r="N931" s="1038">
        <v>9</v>
      </c>
      <c r="O931" s="1036">
        <v>3</v>
      </c>
      <c r="P931" s="1037">
        <v>8240</v>
      </c>
      <c r="Q931" s="1039">
        <v>9610</v>
      </c>
      <c r="R931" s="1038">
        <v>26</v>
      </c>
      <c r="S931" s="1036">
        <v>0</v>
      </c>
      <c r="T931" s="1037">
        <v>8520</v>
      </c>
      <c r="U931" s="1039">
        <v>8430</v>
      </c>
      <c r="V931" s="1038">
        <v>45</v>
      </c>
      <c r="W931" s="1036">
        <v>0</v>
      </c>
      <c r="X931" s="1037">
        <v>9070</v>
      </c>
      <c r="Y931" s="1039">
        <v>9070</v>
      </c>
      <c r="Z931" s="1040">
        <v>5.4545454545454541</v>
      </c>
      <c r="AA931" s="1040">
        <v>35.333333333333336</v>
      </c>
      <c r="AB931" s="1199">
        <v>0.99294871794871797</v>
      </c>
      <c r="AC931" s="1040">
        <v>90.012500000000003</v>
      </c>
      <c r="AD931" s="1040">
        <v>4.416666666666667</v>
      </c>
      <c r="AE931" s="1040">
        <v>4.083333333333333</v>
      </c>
      <c r="AF931" s="1041" t="s">
        <v>236</v>
      </c>
      <c r="AG931" s="1041">
        <v>1</v>
      </c>
      <c r="AH931" s="1042" t="s">
        <v>16275</v>
      </c>
      <c r="AI931" s="1060" t="s">
        <v>16275</v>
      </c>
      <c r="AJ931" s="1203" t="s">
        <v>16258</v>
      </c>
      <c r="AK931" s="1200" t="s">
        <v>652</v>
      </c>
      <c r="AL931" s="1060">
        <v>55</v>
      </c>
      <c r="AM931" s="1404">
        <v>46022</v>
      </c>
      <c r="AN931" s="1404">
        <v>46023</v>
      </c>
      <c r="AO931" s="1404">
        <v>46024</v>
      </c>
      <c r="AP931" s="1404"/>
      <c r="AQ931" s="1404"/>
      <c r="AR931" s="1044"/>
      <c r="AS931" s="1034" t="s">
        <v>16629</v>
      </c>
      <c r="AT931" s="1034" t="s">
        <v>16628</v>
      </c>
      <c r="AU931" s="1034" t="s">
        <v>16630</v>
      </c>
      <c r="AV931" s="1034">
        <v>6.0661224000000002</v>
      </c>
    </row>
    <row r="932" spans="1:48">
      <c r="A932" s="1030">
        <v>46045</v>
      </c>
      <c r="B932" s="1031" t="s">
        <v>237</v>
      </c>
      <c r="C932" s="1031" t="s">
        <v>16539</v>
      </c>
      <c r="D932" s="1032" t="s">
        <v>646</v>
      </c>
      <c r="E932" s="1033" t="s">
        <v>473</v>
      </c>
      <c r="F932" s="1034" t="s">
        <v>16538</v>
      </c>
      <c r="G932" s="1034">
        <v>650</v>
      </c>
      <c r="H932" s="1034" t="s">
        <v>15728</v>
      </c>
      <c r="I932" s="1035">
        <v>5.5</v>
      </c>
      <c r="J932" s="1038"/>
      <c r="K932" s="1036"/>
      <c r="L932" s="1037" t="s">
        <v>16608</v>
      </c>
      <c r="M932" s="1039" t="s">
        <v>645</v>
      </c>
      <c r="N932" s="1038"/>
      <c r="O932" s="1036"/>
      <c r="P932" s="1037" t="s">
        <v>16261</v>
      </c>
      <c r="Q932" s="1039"/>
      <c r="R932" s="1038"/>
      <c r="S932" s="1036"/>
      <c r="T932" s="1037" t="s">
        <v>16261</v>
      </c>
      <c r="U932" s="1039"/>
      <c r="V932" s="1038">
        <v>45</v>
      </c>
      <c r="W932" s="1036">
        <v>0</v>
      </c>
      <c r="X932" s="1037">
        <v>8610</v>
      </c>
      <c r="Y932" s="1039">
        <v>8800</v>
      </c>
      <c r="Z932" s="1040">
        <v>5.4135338345864659</v>
      </c>
      <c r="AA932" s="1040" t="s">
        <v>420</v>
      </c>
      <c r="AB932" s="1199" t="s">
        <v>420</v>
      </c>
      <c r="AC932" s="1040">
        <v>87.05</v>
      </c>
      <c r="AD932" s="1040" t="s">
        <v>420</v>
      </c>
      <c r="AE932" s="1040" t="s">
        <v>420</v>
      </c>
      <c r="AF932" s="1041" t="s">
        <v>236</v>
      </c>
      <c r="AG932" s="1041">
        <v>1</v>
      </c>
      <c r="AH932" s="1042" t="s">
        <v>16298</v>
      </c>
      <c r="AI932" s="1060" t="s">
        <v>16298</v>
      </c>
      <c r="AJ932" s="1203" t="s">
        <v>16277</v>
      </c>
      <c r="AK932" s="1200" t="s">
        <v>868</v>
      </c>
      <c r="AL932" s="1060">
        <v>55</v>
      </c>
      <c r="AM932" s="1404">
        <v>46038</v>
      </c>
      <c r="AN932" s="1404">
        <v>46039</v>
      </c>
      <c r="AO932" s="1404">
        <v>46042</v>
      </c>
      <c r="AP932" s="1404"/>
      <c r="AQ932" s="1404"/>
      <c r="AR932" s="1044"/>
      <c r="AS932" s="1034" t="s">
        <v>16629</v>
      </c>
      <c r="AT932" s="1034" t="s">
        <v>16628</v>
      </c>
      <c r="AU932" s="1034" t="s">
        <v>16630</v>
      </c>
      <c r="AV932" s="1034">
        <v>5.8664736</v>
      </c>
    </row>
    <row r="933" spans="1:48">
      <c r="A933" s="1030">
        <v>46045</v>
      </c>
      <c r="B933" s="1031" t="s">
        <v>238</v>
      </c>
      <c r="C933" s="1031" t="s">
        <v>16600</v>
      </c>
      <c r="D933" s="1032" t="s">
        <v>16291</v>
      </c>
      <c r="E933" s="1033" t="s">
        <v>473</v>
      </c>
      <c r="F933" s="1034" t="s">
        <v>16601</v>
      </c>
      <c r="G933" s="1034">
        <v>680</v>
      </c>
      <c r="H933" s="1034" t="s">
        <v>16568</v>
      </c>
      <c r="I933" s="1035">
        <v>5.5</v>
      </c>
      <c r="J933" s="1038">
        <v>35</v>
      </c>
      <c r="K933" s="1036">
        <v>4</v>
      </c>
      <c r="L933" s="1037">
        <v>9630</v>
      </c>
      <c r="M933" s="1039">
        <v>9630</v>
      </c>
      <c r="N933" s="1038">
        <v>0</v>
      </c>
      <c r="O933" s="1036">
        <v>0</v>
      </c>
      <c r="P933" s="1037">
        <v>9170</v>
      </c>
      <c r="Q933" s="1039">
        <v>9540</v>
      </c>
      <c r="R933" s="1038">
        <v>9</v>
      </c>
      <c r="S933" s="1036">
        <v>0</v>
      </c>
      <c r="T933" s="1037">
        <v>8240</v>
      </c>
      <c r="U933" s="1039">
        <v>9170</v>
      </c>
      <c r="V933" s="1038">
        <v>30</v>
      </c>
      <c r="W933" s="1036">
        <v>0</v>
      </c>
      <c r="X933" s="1037">
        <v>7960</v>
      </c>
      <c r="Y933" s="1039">
        <v>8330</v>
      </c>
      <c r="Z933" s="1040">
        <v>5.6692913385826769</v>
      </c>
      <c r="AA933" s="1040">
        <v>24.666666666666668</v>
      </c>
      <c r="AB933" s="1199">
        <v>0.99660790598290594</v>
      </c>
      <c r="AC933" s="1040">
        <v>89.587500000000006</v>
      </c>
      <c r="AD933" s="1040">
        <v>3.0833333333333335</v>
      </c>
      <c r="AE933" s="1040">
        <v>2.9166666666666665</v>
      </c>
      <c r="AF933" s="1041" t="s">
        <v>236</v>
      </c>
      <c r="AG933" s="1041">
        <v>1</v>
      </c>
      <c r="AH933" s="1042" t="s">
        <v>16275</v>
      </c>
      <c r="AI933" s="1060" t="s">
        <v>16275</v>
      </c>
      <c r="AJ933" s="1203" t="s">
        <v>16258</v>
      </c>
      <c r="AK933" s="1200" t="s">
        <v>652</v>
      </c>
      <c r="AL933" s="1060">
        <v>56</v>
      </c>
      <c r="AM933" s="1404">
        <v>46034</v>
      </c>
      <c r="AN933" s="1404">
        <v>46035</v>
      </c>
      <c r="AO933" s="1404"/>
      <c r="AP933" s="1404"/>
      <c r="AQ933" s="1404"/>
      <c r="AR933" s="1044"/>
      <c r="AS933" s="1034" t="s">
        <v>16629</v>
      </c>
      <c r="AT933" s="1034" t="s">
        <v>16628</v>
      </c>
      <c r="AU933" s="1034" t="s">
        <v>16630</v>
      </c>
      <c r="AV933" s="1034">
        <v>6.3161337600000005</v>
      </c>
    </row>
    <row r="934" spans="1:48">
      <c r="A934" s="1030">
        <v>46045</v>
      </c>
      <c r="B934" s="1031" t="s">
        <v>239</v>
      </c>
      <c r="C934" s="1031" t="s">
        <v>16652</v>
      </c>
      <c r="D934" s="1032"/>
      <c r="E934" s="1033" t="s">
        <v>779</v>
      </c>
      <c r="F934" s="1034" t="s">
        <v>16592</v>
      </c>
      <c r="G934" s="1034">
        <v>600</v>
      </c>
      <c r="H934" s="1034" t="s">
        <v>735</v>
      </c>
      <c r="I934" s="1035">
        <v>4</v>
      </c>
      <c r="J934" s="1038">
        <v>35</v>
      </c>
      <c r="K934" s="1036">
        <v>4</v>
      </c>
      <c r="L934" s="1037">
        <v>8980</v>
      </c>
      <c r="M934" s="1039">
        <v>9810</v>
      </c>
      <c r="N934" s="1038">
        <v>10</v>
      </c>
      <c r="O934" s="1036">
        <v>0</v>
      </c>
      <c r="P934" s="1037">
        <v>8010</v>
      </c>
      <c r="Q934" s="1039">
        <v>9530</v>
      </c>
      <c r="R934" s="1038">
        <v>18</v>
      </c>
      <c r="S934" s="1036">
        <v>0</v>
      </c>
      <c r="T934" s="1037">
        <v>8520</v>
      </c>
      <c r="U934" s="1039">
        <v>9630</v>
      </c>
      <c r="V934" s="1038">
        <v>25</v>
      </c>
      <c r="W934" s="1036">
        <v>0</v>
      </c>
      <c r="X934" s="1037">
        <v>8430</v>
      </c>
      <c r="Y934" s="1039">
        <v>9260</v>
      </c>
      <c r="Z934" s="1040">
        <v>3.538083538083538</v>
      </c>
      <c r="AA934" s="1040">
        <v>29.333333333333332</v>
      </c>
      <c r="AB934" s="1199">
        <v>0.9945646367521368</v>
      </c>
      <c r="AC934" s="1040">
        <v>90.212500000000006</v>
      </c>
      <c r="AD934" s="1040">
        <v>3.6666666666666665</v>
      </c>
      <c r="AE934" s="1040">
        <v>3.5</v>
      </c>
      <c r="AF934" s="1041" t="s">
        <v>236</v>
      </c>
      <c r="AG934" s="1041">
        <v>1</v>
      </c>
      <c r="AH934" s="1042" t="s">
        <v>16298</v>
      </c>
      <c r="AI934" s="1060" t="s">
        <v>16298</v>
      </c>
      <c r="AJ934" s="1203" t="s">
        <v>16277</v>
      </c>
      <c r="AK934" s="1200" t="s">
        <v>868</v>
      </c>
      <c r="AL934" s="1060">
        <v>52</v>
      </c>
      <c r="AM934" s="1404">
        <v>46005</v>
      </c>
      <c r="AN934" s="1404">
        <v>46006</v>
      </c>
      <c r="AO934" s="1404"/>
      <c r="AP934" s="1404"/>
      <c r="AQ934" s="1404"/>
      <c r="AR934" s="1044"/>
      <c r="AS934" s="1034" t="s">
        <v>16629</v>
      </c>
      <c r="AT934" s="1034" t="s">
        <v>16628</v>
      </c>
      <c r="AU934" s="1034" t="s">
        <v>16627</v>
      </c>
      <c r="AV934" s="1034">
        <v>2.8059696000000005</v>
      </c>
    </row>
    <row r="935" spans="1:48">
      <c r="A935" s="1030">
        <v>46045</v>
      </c>
      <c r="B935" s="1031" t="s">
        <v>389</v>
      </c>
      <c r="C935" s="1031" t="s">
        <v>16604</v>
      </c>
      <c r="D935" s="1032"/>
      <c r="E935" s="1033" t="s">
        <v>737</v>
      </c>
      <c r="F935" s="1034" t="s">
        <v>16598</v>
      </c>
      <c r="G935" s="1034">
        <v>700</v>
      </c>
      <c r="H935" s="1034" t="s">
        <v>16139</v>
      </c>
      <c r="I935" s="1035">
        <v>5.5</v>
      </c>
      <c r="J935" s="1038">
        <v>11</v>
      </c>
      <c r="K935" s="1036">
        <v>0</v>
      </c>
      <c r="L935" s="1037">
        <v>9540</v>
      </c>
      <c r="M935" s="1039"/>
      <c r="N935" s="1038">
        <v>0</v>
      </c>
      <c r="O935" s="1036">
        <v>0</v>
      </c>
      <c r="P935" s="1037">
        <v>8800</v>
      </c>
      <c r="Q935" s="1039"/>
      <c r="R935" s="1038">
        <v>10</v>
      </c>
      <c r="S935" s="1036">
        <v>0</v>
      </c>
      <c r="T935" s="1037">
        <v>8060</v>
      </c>
      <c r="U935" s="1039"/>
      <c r="V935" s="1038">
        <v>38</v>
      </c>
      <c r="W935" s="1036">
        <v>0</v>
      </c>
      <c r="X935" s="1037">
        <v>9070</v>
      </c>
      <c r="Y935" s="1039"/>
      <c r="Z935" s="1040">
        <v>5.8299595141700404</v>
      </c>
      <c r="AA935" s="1040">
        <v>39.333333333333336</v>
      </c>
      <c r="AB935" s="1199">
        <v>1</v>
      </c>
      <c r="AC935" s="1040">
        <v>88.674999999999997</v>
      </c>
      <c r="AD935" s="1040">
        <v>4.916666666666667</v>
      </c>
      <c r="AE935" s="1040">
        <v>4.916666666666667</v>
      </c>
      <c r="AF935" s="1041" t="s">
        <v>236</v>
      </c>
      <c r="AG935" s="1041">
        <v>2</v>
      </c>
      <c r="AH935" s="1042" t="s">
        <v>16275</v>
      </c>
      <c r="AI935" s="1060" t="s">
        <v>16275</v>
      </c>
      <c r="AJ935" s="1203" t="s">
        <v>16258</v>
      </c>
      <c r="AK935" s="1200" t="s">
        <v>652</v>
      </c>
      <c r="AL935" s="1060">
        <v>51</v>
      </c>
      <c r="AM935" s="1404">
        <v>46032</v>
      </c>
      <c r="AN935" s="1404">
        <v>46033</v>
      </c>
      <c r="AO935" s="1404"/>
      <c r="AP935" s="1404"/>
      <c r="AQ935" s="1404"/>
      <c r="AR935" s="1044"/>
      <c r="AS935" s="1034" t="s">
        <v>16629</v>
      </c>
      <c r="AT935" s="1034" t="s">
        <v>16626</v>
      </c>
      <c r="AU935" s="1034" t="s">
        <v>16630</v>
      </c>
      <c r="AV935" s="1034">
        <v>3.2178384000000002</v>
      </c>
    </row>
    <row r="936" spans="1:48">
      <c r="A936" s="1030">
        <v>46045</v>
      </c>
      <c r="B936" s="1031" t="s">
        <v>389</v>
      </c>
      <c r="C936" s="1031" t="s">
        <v>16533</v>
      </c>
      <c r="D936" s="1032"/>
      <c r="E936" s="1033" t="s">
        <v>473</v>
      </c>
      <c r="F936" s="1034" t="s">
        <v>16146</v>
      </c>
      <c r="G936" s="1034">
        <v>700</v>
      </c>
      <c r="H936" s="1034" t="s">
        <v>833</v>
      </c>
      <c r="I936" s="1035">
        <v>5.5</v>
      </c>
      <c r="J936" s="1038">
        <v>24</v>
      </c>
      <c r="K936" s="1036">
        <v>0</v>
      </c>
      <c r="L936" s="1037"/>
      <c r="M936" s="1039">
        <v>9910</v>
      </c>
      <c r="N936" s="1038">
        <v>12</v>
      </c>
      <c r="O936" s="1036">
        <v>0</v>
      </c>
      <c r="P936" s="1037"/>
      <c r="Q936" s="1039">
        <v>9910</v>
      </c>
      <c r="R936" s="1038">
        <v>8</v>
      </c>
      <c r="S936" s="1036">
        <v>0</v>
      </c>
      <c r="T936" s="1037"/>
      <c r="U936" s="1039">
        <v>8980</v>
      </c>
      <c r="V936" s="1038">
        <v>35</v>
      </c>
      <c r="W936" s="1036">
        <v>0</v>
      </c>
      <c r="X936" s="1037"/>
      <c r="Y936" s="1039">
        <v>9070</v>
      </c>
      <c r="Z936" s="1040">
        <v>5.9016393442622954</v>
      </c>
      <c r="AA936" s="1040">
        <v>52.666666666666664</v>
      </c>
      <c r="AB936" s="1199">
        <v>1</v>
      </c>
      <c r="AC936" s="1040">
        <v>94.674999999999997</v>
      </c>
      <c r="AD936" s="1040">
        <v>6.583333333333333</v>
      </c>
      <c r="AE936" s="1040">
        <v>6.583333333333333</v>
      </c>
      <c r="AF936" s="1041" t="s">
        <v>236</v>
      </c>
      <c r="AG936" s="1041">
        <v>2</v>
      </c>
      <c r="AH936" s="1042" t="s">
        <v>16298</v>
      </c>
      <c r="AI936" s="1060" t="s">
        <v>16298</v>
      </c>
      <c r="AJ936" s="1203" t="s">
        <v>16258</v>
      </c>
      <c r="AK936" s="1200" t="s">
        <v>652</v>
      </c>
      <c r="AL936" s="1060">
        <v>53</v>
      </c>
      <c r="AM936" s="1404">
        <v>46035</v>
      </c>
      <c r="AN936" s="1404">
        <v>46036</v>
      </c>
      <c r="AO936" s="1404">
        <v>46038</v>
      </c>
      <c r="AP936" s="1404">
        <v>46040</v>
      </c>
      <c r="AQ936" s="1404"/>
      <c r="AR936" s="1044"/>
      <c r="AS936" s="1034" t="s">
        <v>16629</v>
      </c>
      <c r="AT936" s="1034" t="s">
        <v>16626</v>
      </c>
      <c r="AU936" s="1034" t="s">
        <v>16630</v>
      </c>
      <c r="AV936" s="1034">
        <v>3.4355664000000004</v>
      </c>
    </row>
    <row r="937" spans="1:48">
      <c r="A937" s="1030">
        <v>46045</v>
      </c>
      <c r="B937" s="1031" t="s">
        <v>418</v>
      </c>
      <c r="C937" s="1031" t="s">
        <v>16600</v>
      </c>
      <c r="D937" s="1032" t="s">
        <v>646</v>
      </c>
      <c r="E937" s="1033" t="s">
        <v>473</v>
      </c>
      <c r="F937" s="1034" t="s">
        <v>16601</v>
      </c>
      <c r="G937" s="1034">
        <v>680</v>
      </c>
      <c r="H937" s="1034" t="s">
        <v>16568</v>
      </c>
      <c r="I937" s="1035">
        <v>5.5</v>
      </c>
      <c r="J937" s="1038">
        <v>19</v>
      </c>
      <c r="K937" s="1036">
        <v>1</v>
      </c>
      <c r="L937" s="1037">
        <v>9810</v>
      </c>
      <c r="M937" s="1039">
        <v>9350</v>
      </c>
      <c r="N937" s="1038">
        <v>10</v>
      </c>
      <c r="O937" s="1036">
        <v>0</v>
      </c>
      <c r="P937" s="1037">
        <v>9810</v>
      </c>
      <c r="Q937" s="1039">
        <v>9350</v>
      </c>
      <c r="R937" s="1038">
        <v>9</v>
      </c>
      <c r="S937" s="1036">
        <v>1</v>
      </c>
      <c r="T937" s="1037">
        <v>9440</v>
      </c>
      <c r="U937" s="1039">
        <v>9350</v>
      </c>
      <c r="V937" s="1038">
        <v>20</v>
      </c>
      <c r="W937" s="1036">
        <v>0</v>
      </c>
      <c r="X937" s="1037">
        <v>9350</v>
      </c>
      <c r="Y937" s="1039">
        <v>8150</v>
      </c>
      <c r="Z937" s="1040">
        <v>5.6692913385826769</v>
      </c>
      <c r="AA937" s="1040">
        <v>19.333333333333332</v>
      </c>
      <c r="AB937" s="1199">
        <v>0.99830395299145303</v>
      </c>
      <c r="AC937" s="1040">
        <v>93.262500000000003</v>
      </c>
      <c r="AD937" s="1040">
        <v>2.4166666666666665</v>
      </c>
      <c r="AE937" s="1040">
        <v>2.3333333333333335</v>
      </c>
      <c r="AF937" s="1041" t="s">
        <v>236</v>
      </c>
      <c r="AG937" s="1041">
        <v>1</v>
      </c>
      <c r="AH937" s="1042" t="s">
        <v>16298</v>
      </c>
      <c r="AI937" s="1060" t="s">
        <v>16298</v>
      </c>
      <c r="AJ937" s="1203" t="s">
        <v>16277</v>
      </c>
      <c r="AK937" s="1200" t="s">
        <v>868</v>
      </c>
      <c r="AL937" s="1060">
        <v>56</v>
      </c>
      <c r="AM937" s="1404">
        <v>46034</v>
      </c>
      <c r="AN937" s="1404">
        <v>46035</v>
      </c>
      <c r="AO937" s="1404">
        <v>46036</v>
      </c>
      <c r="AP937" s="1404"/>
      <c r="AQ937" s="1404"/>
      <c r="AR937" s="1044"/>
      <c r="AS937" s="1034" t="s">
        <v>16629</v>
      </c>
      <c r="AT937" s="1034" t="s">
        <v>16628</v>
      </c>
      <c r="AU937" s="1034" t="s">
        <v>16630</v>
      </c>
      <c r="AV937" s="1034">
        <v>6.5752300799999999</v>
      </c>
    </row>
    <row r="938" spans="1:48">
      <c r="A938" s="1030">
        <v>46045</v>
      </c>
      <c r="B938" s="1031" t="s">
        <v>240</v>
      </c>
      <c r="C938" s="1031" t="s">
        <v>645</v>
      </c>
      <c r="D938" s="1032"/>
      <c r="E938" s="1033" t="s">
        <v>420</v>
      </c>
      <c r="F938" s="1034" t="s">
        <v>420</v>
      </c>
      <c r="G938" s="1034" t="s">
        <v>420</v>
      </c>
      <c r="H938" s="1034" t="s">
        <v>420</v>
      </c>
      <c r="I938" s="1035" t="s">
        <v>420</v>
      </c>
      <c r="J938" s="1038"/>
      <c r="K938" s="1036"/>
      <c r="L938" s="1037" t="s">
        <v>16270</v>
      </c>
      <c r="M938" s="1039"/>
      <c r="N938" s="1038"/>
      <c r="O938" s="1036"/>
      <c r="P938" s="1037" t="s">
        <v>16270</v>
      </c>
      <c r="Q938" s="1039"/>
      <c r="R938" s="1038"/>
      <c r="S938" s="1036"/>
      <c r="T938" s="1037" t="s">
        <v>16270</v>
      </c>
      <c r="U938" s="1039"/>
      <c r="V938" s="1038"/>
      <c r="W938" s="1036"/>
      <c r="X938" s="1037" t="s">
        <v>16270</v>
      </c>
      <c r="Y938" s="1039"/>
      <c r="Z938" s="1240" t="s">
        <v>420</v>
      </c>
      <c r="AA938" s="1240" t="s">
        <v>420</v>
      </c>
      <c r="AB938" s="1241" t="s">
        <v>420</v>
      </c>
      <c r="AC938" s="1240"/>
      <c r="AD938" s="1240" t="s">
        <v>420</v>
      </c>
      <c r="AE938" s="1240" t="s">
        <v>420</v>
      </c>
      <c r="AF938" s="1242" t="s">
        <v>241</v>
      </c>
      <c r="AG938" s="1242">
        <v>12</v>
      </c>
      <c r="AH938" s="1042" t="s">
        <v>16288</v>
      </c>
      <c r="AI938" s="1060" t="s">
        <v>16288</v>
      </c>
      <c r="AJ938" s="1043" t="s">
        <v>16266</v>
      </c>
      <c r="AK938" s="1200" t="s">
        <v>649</v>
      </c>
      <c r="AL938" s="1060"/>
      <c r="AM938" s="1404"/>
      <c r="AN938" s="1404"/>
      <c r="AO938" s="1404"/>
      <c r="AP938" s="1404"/>
      <c r="AQ938" s="1404"/>
      <c r="AR938" s="1044"/>
      <c r="AS938" s="1034" t="s">
        <v>16625</v>
      </c>
      <c r="AT938" s="1034" t="s">
        <v>16636</v>
      </c>
      <c r="AU938" s="1034" t="s">
        <v>420</v>
      </c>
      <c r="AV938" s="1034" t="s">
        <v>420</v>
      </c>
    </row>
    <row r="939" spans="1:48">
      <c r="A939" s="1030">
        <v>46045</v>
      </c>
      <c r="B939" s="1031" t="s">
        <v>16640</v>
      </c>
      <c r="C939" s="1031" t="s">
        <v>386</v>
      </c>
      <c r="D939" s="1032"/>
      <c r="E939" s="1033" t="s">
        <v>420</v>
      </c>
      <c r="F939" s="1034" t="s">
        <v>420</v>
      </c>
      <c r="G939" s="1034" t="s">
        <v>420</v>
      </c>
      <c r="H939" s="1034" t="s">
        <v>420</v>
      </c>
      <c r="I939" s="1035" t="s">
        <v>420</v>
      </c>
      <c r="J939" s="1038"/>
      <c r="K939" s="1036"/>
      <c r="L939" s="1037" t="s">
        <v>386</v>
      </c>
      <c r="M939" s="1039"/>
      <c r="N939" s="1038"/>
      <c r="O939" s="1036"/>
      <c r="P939" s="1037" t="s">
        <v>386</v>
      </c>
      <c r="Q939" s="1039"/>
      <c r="R939" s="1038"/>
      <c r="S939" s="1036"/>
      <c r="T939" s="1037" t="s">
        <v>386</v>
      </c>
      <c r="U939" s="1039"/>
      <c r="V939" s="1038"/>
      <c r="W939" s="1036"/>
      <c r="X939" s="1037" t="s">
        <v>386</v>
      </c>
      <c r="Y939" s="1039"/>
      <c r="Z939" s="1240" t="s">
        <v>420</v>
      </c>
      <c r="AA939" s="1240" t="s">
        <v>420</v>
      </c>
      <c r="AB939" s="1241" t="s">
        <v>420</v>
      </c>
      <c r="AC939" s="1240"/>
      <c r="AD939" s="1240" t="s">
        <v>420</v>
      </c>
      <c r="AE939" s="1240" t="s">
        <v>420</v>
      </c>
      <c r="AF939" s="1242" t="s">
        <v>241</v>
      </c>
      <c r="AG939" s="1242">
        <v>5</v>
      </c>
      <c r="AH939" s="1042" t="s">
        <v>16288</v>
      </c>
      <c r="AI939" s="1060" t="s">
        <v>16288</v>
      </c>
      <c r="AJ939" s="1043" t="s">
        <v>16266</v>
      </c>
      <c r="AK939" s="1200" t="s">
        <v>649</v>
      </c>
      <c r="AL939" s="1060"/>
      <c r="AM939" s="1404"/>
      <c r="AN939" s="1404"/>
      <c r="AO939" s="1404"/>
      <c r="AP939" s="1404"/>
      <c r="AQ939" s="1404"/>
      <c r="AR939" s="1044"/>
      <c r="AS939" s="1034" t="s">
        <v>16625</v>
      </c>
      <c r="AT939" s="1034" t="s">
        <v>16635</v>
      </c>
      <c r="AU939" s="1034" t="s">
        <v>420</v>
      </c>
      <c r="AV939" s="1034" t="s">
        <v>420</v>
      </c>
    </row>
    <row r="940" spans="1:48">
      <c r="A940" s="1030">
        <v>46045</v>
      </c>
      <c r="B940" s="1031" t="s">
        <v>464</v>
      </c>
      <c r="C940" s="1045" t="s">
        <v>645</v>
      </c>
      <c r="D940" s="1032"/>
      <c r="E940" s="1033" t="s">
        <v>420</v>
      </c>
      <c r="F940" s="1034" t="s">
        <v>420</v>
      </c>
      <c r="G940" s="1034" t="s">
        <v>420</v>
      </c>
      <c r="H940" s="1034" t="s">
        <v>420</v>
      </c>
      <c r="I940" s="1035" t="s">
        <v>420</v>
      </c>
      <c r="J940" s="1038"/>
      <c r="K940" s="1036"/>
      <c r="L940" s="1037" t="s">
        <v>645</v>
      </c>
      <c r="M940" s="1039"/>
      <c r="N940" s="1038"/>
      <c r="O940" s="1036"/>
      <c r="P940" s="1037" t="s">
        <v>645</v>
      </c>
      <c r="Q940" s="1039"/>
      <c r="R940" s="1038"/>
      <c r="S940" s="1036"/>
      <c r="T940" s="1037" t="s">
        <v>645</v>
      </c>
      <c r="U940" s="1039"/>
      <c r="V940" s="1038"/>
      <c r="W940" s="1036"/>
      <c r="X940" s="1037" t="s">
        <v>645</v>
      </c>
      <c r="Y940" s="1039"/>
      <c r="Z940" s="1040" t="s">
        <v>420</v>
      </c>
      <c r="AA940" s="1040" t="s">
        <v>645</v>
      </c>
      <c r="AB940" s="1199" t="s">
        <v>420</v>
      </c>
      <c r="AC940" s="1040" t="s">
        <v>420</v>
      </c>
      <c r="AD940" s="1040" t="s">
        <v>420</v>
      </c>
      <c r="AE940" s="1040" t="s">
        <v>420</v>
      </c>
      <c r="AF940" s="1041" t="s">
        <v>243</v>
      </c>
      <c r="AG940" s="1041">
        <v>1</v>
      </c>
      <c r="AH940" s="1042" t="s">
        <v>16278</v>
      </c>
      <c r="AI940" s="1060" t="s">
        <v>16278</v>
      </c>
      <c r="AJ940" s="1060" t="s">
        <v>654</v>
      </c>
      <c r="AK940" s="1200" t="s">
        <v>16278</v>
      </c>
      <c r="AL940" s="1060"/>
      <c r="AM940" s="1404"/>
      <c r="AN940" s="1404"/>
      <c r="AO940" s="1404"/>
      <c r="AP940" s="1404"/>
      <c r="AQ940" s="1404"/>
      <c r="AR940" s="1044"/>
      <c r="AS940" s="1034" t="s">
        <v>16625</v>
      </c>
      <c r="AT940" s="1034" t="s">
        <v>16628</v>
      </c>
      <c r="AU940" s="1034" t="s">
        <v>420</v>
      </c>
      <c r="AV940" s="1034" t="s">
        <v>420</v>
      </c>
    </row>
    <row r="941" spans="1:48">
      <c r="A941" s="1030">
        <v>46045</v>
      </c>
      <c r="B941" s="1031" t="s">
        <v>16279</v>
      </c>
      <c r="C941" s="1045" t="s">
        <v>645</v>
      </c>
      <c r="D941" s="1032"/>
      <c r="E941" s="1033" t="s">
        <v>420</v>
      </c>
      <c r="F941" s="1034" t="s">
        <v>420</v>
      </c>
      <c r="G941" s="1034" t="s">
        <v>420</v>
      </c>
      <c r="H941" s="1034" t="s">
        <v>420</v>
      </c>
      <c r="I941" s="1035" t="s">
        <v>420</v>
      </c>
      <c r="J941" s="1038"/>
      <c r="K941" s="1036"/>
      <c r="L941" s="1037" t="s">
        <v>645</v>
      </c>
      <c r="M941" s="1039"/>
      <c r="N941" s="1038"/>
      <c r="O941" s="1036"/>
      <c r="P941" s="1037" t="s">
        <v>645</v>
      </c>
      <c r="Q941" s="1039"/>
      <c r="R941" s="1038"/>
      <c r="S941" s="1036"/>
      <c r="T941" s="1037" t="s">
        <v>645</v>
      </c>
      <c r="U941" s="1039"/>
      <c r="V941" s="1038"/>
      <c r="W941" s="1036"/>
      <c r="X941" s="1037" t="s">
        <v>645</v>
      </c>
      <c r="Y941" s="1039"/>
      <c r="Z941" s="1040" t="s">
        <v>420</v>
      </c>
      <c r="AA941" s="1040" t="s">
        <v>645</v>
      </c>
      <c r="AB941" s="1199" t="s">
        <v>420</v>
      </c>
      <c r="AC941" s="1040" t="s">
        <v>420</v>
      </c>
      <c r="AD941" s="1040" t="s">
        <v>420</v>
      </c>
      <c r="AE941" s="1040" t="s">
        <v>420</v>
      </c>
      <c r="AF941" s="1041" t="s">
        <v>243</v>
      </c>
      <c r="AG941" s="1041">
        <v>1</v>
      </c>
      <c r="AH941" s="1042" t="s">
        <v>654</v>
      </c>
      <c r="AI941" s="1060" t="s">
        <v>654</v>
      </c>
      <c r="AJ941" s="1043" t="s">
        <v>654</v>
      </c>
      <c r="AK941" s="1200" t="s">
        <v>654</v>
      </c>
      <c r="AL941" s="1060"/>
      <c r="AM941" s="1404"/>
      <c r="AN941" s="1404"/>
      <c r="AO941" s="1404"/>
      <c r="AP941" s="1404"/>
      <c r="AQ941" s="1404"/>
      <c r="AR941" s="1044"/>
      <c r="AS941" s="1034" t="s">
        <v>16625</v>
      </c>
      <c r="AT941" s="1034" t="s">
        <v>16628</v>
      </c>
      <c r="AU941" s="1034" t="s">
        <v>420</v>
      </c>
      <c r="AV941" s="1034" t="s">
        <v>420</v>
      </c>
    </row>
    <row r="942" spans="1:48">
      <c r="A942" s="1030">
        <v>46045</v>
      </c>
      <c r="B942" s="1031" t="s">
        <v>16280</v>
      </c>
      <c r="C942" s="1045" t="s">
        <v>645</v>
      </c>
      <c r="D942" s="1032"/>
      <c r="E942" s="1033" t="s">
        <v>420</v>
      </c>
      <c r="F942" s="1034" t="s">
        <v>420</v>
      </c>
      <c r="G942" s="1034" t="s">
        <v>420</v>
      </c>
      <c r="H942" s="1034" t="s">
        <v>420</v>
      </c>
      <c r="I942" s="1035" t="s">
        <v>420</v>
      </c>
      <c r="J942" s="1038"/>
      <c r="K942" s="1036"/>
      <c r="L942" s="1037" t="s">
        <v>645</v>
      </c>
      <c r="M942" s="1039"/>
      <c r="N942" s="1038"/>
      <c r="O942" s="1036"/>
      <c r="P942" s="1037" t="s">
        <v>645</v>
      </c>
      <c r="Q942" s="1039"/>
      <c r="R942" s="1038"/>
      <c r="S942" s="1036"/>
      <c r="T942" s="1037" t="s">
        <v>645</v>
      </c>
      <c r="U942" s="1039"/>
      <c r="V942" s="1038"/>
      <c r="W942" s="1036"/>
      <c r="X942" s="1037" t="s">
        <v>645</v>
      </c>
      <c r="Y942" s="1039"/>
      <c r="Z942" s="1040" t="s">
        <v>420</v>
      </c>
      <c r="AA942" s="1040" t="s">
        <v>645</v>
      </c>
      <c r="AB942" s="1199" t="s">
        <v>420</v>
      </c>
      <c r="AC942" s="1040" t="s">
        <v>420</v>
      </c>
      <c r="AD942" s="1040" t="s">
        <v>420</v>
      </c>
      <c r="AE942" s="1040" t="s">
        <v>420</v>
      </c>
      <c r="AF942" s="1041" t="s">
        <v>243</v>
      </c>
      <c r="AG942" s="1041">
        <v>1</v>
      </c>
      <c r="AH942" s="1042" t="s">
        <v>654</v>
      </c>
      <c r="AI942" s="1060" t="s">
        <v>654</v>
      </c>
      <c r="AJ942" s="1043" t="s">
        <v>654</v>
      </c>
      <c r="AK942" s="1200" t="s">
        <v>654</v>
      </c>
      <c r="AL942" s="1060"/>
      <c r="AM942" s="1404"/>
      <c r="AN942" s="1404"/>
      <c r="AO942" s="1404"/>
      <c r="AP942" s="1404"/>
      <c r="AQ942" s="1404"/>
      <c r="AR942" s="1044"/>
      <c r="AS942" s="1034" t="s">
        <v>16625</v>
      </c>
      <c r="AT942" s="1034" t="s">
        <v>16628</v>
      </c>
      <c r="AU942" s="1034" t="s">
        <v>420</v>
      </c>
      <c r="AV942" s="1034" t="s">
        <v>420</v>
      </c>
    </row>
    <row r="943" spans="1:48">
      <c r="A943" s="1030">
        <v>46045</v>
      </c>
      <c r="B943" s="1031" t="s">
        <v>16281</v>
      </c>
      <c r="C943" s="1045" t="s">
        <v>645</v>
      </c>
      <c r="D943" s="1032"/>
      <c r="E943" s="1033" t="s">
        <v>420</v>
      </c>
      <c r="F943" s="1034" t="s">
        <v>420</v>
      </c>
      <c r="G943" s="1034" t="s">
        <v>420</v>
      </c>
      <c r="H943" s="1034" t="s">
        <v>420</v>
      </c>
      <c r="I943" s="1035" t="s">
        <v>420</v>
      </c>
      <c r="J943" s="1038"/>
      <c r="K943" s="1036"/>
      <c r="L943" s="1037" t="s">
        <v>645</v>
      </c>
      <c r="M943" s="1039"/>
      <c r="N943" s="1038"/>
      <c r="O943" s="1036"/>
      <c r="P943" s="1037" t="s">
        <v>645</v>
      </c>
      <c r="Q943" s="1039"/>
      <c r="R943" s="1038"/>
      <c r="S943" s="1036"/>
      <c r="T943" s="1037" t="s">
        <v>645</v>
      </c>
      <c r="U943" s="1039"/>
      <c r="V943" s="1038"/>
      <c r="W943" s="1036"/>
      <c r="X943" s="1037" t="s">
        <v>645</v>
      </c>
      <c r="Y943" s="1039"/>
      <c r="Z943" s="1040" t="s">
        <v>420</v>
      </c>
      <c r="AA943" s="1040" t="s">
        <v>645</v>
      </c>
      <c r="AB943" s="1199" t="s">
        <v>420</v>
      </c>
      <c r="AC943" s="1040" t="s">
        <v>420</v>
      </c>
      <c r="AD943" s="1040" t="s">
        <v>420</v>
      </c>
      <c r="AE943" s="1040" t="s">
        <v>420</v>
      </c>
      <c r="AF943" s="1041" t="s">
        <v>243</v>
      </c>
      <c r="AG943" s="1041">
        <v>1</v>
      </c>
      <c r="AH943" s="1042" t="s">
        <v>16278</v>
      </c>
      <c r="AI943" s="1060" t="s">
        <v>16278</v>
      </c>
      <c r="AJ943" s="1043" t="s">
        <v>654</v>
      </c>
      <c r="AK943" s="1200" t="s">
        <v>654</v>
      </c>
      <c r="AL943" s="1060"/>
      <c r="AM943" s="1404"/>
      <c r="AN943" s="1404"/>
      <c r="AO943" s="1404"/>
      <c r="AP943" s="1404"/>
      <c r="AQ943" s="1404"/>
      <c r="AR943" s="1044"/>
      <c r="AS943" s="1034" t="s">
        <v>16625</v>
      </c>
      <c r="AT943" s="1034" t="s">
        <v>16628</v>
      </c>
      <c r="AU943" s="1034" t="s">
        <v>420</v>
      </c>
      <c r="AV943" s="1034" t="s">
        <v>420</v>
      </c>
    </row>
    <row r="944" spans="1:48">
      <c r="A944" s="1030">
        <v>46045</v>
      </c>
      <c r="B944" s="1031" t="s">
        <v>16282</v>
      </c>
      <c r="C944" s="1045" t="s">
        <v>645</v>
      </c>
      <c r="D944" s="1032"/>
      <c r="E944" s="1033" t="s">
        <v>420</v>
      </c>
      <c r="F944" s="1034" t="s">
        <v>420</v>
      </c>
      <c r="G944" s="1034" t="s">
        <v>420</v>
      </c>
      <c r="H944" s="1034" t="s">
        <v>420</v>
      </c>
      <c r="I944" s="1035" t="s">
        <v>420</v>
      </c>
      <c r="J944" s="1038"/>
      <c r="K944" s="1036"/>
      <c r="L944" s="1037" t="s">
        <v>645</v>
      </c>
      <c r="M944" s="1039"/>
      <c r="N944" s="1038"/>
      <c r="O944" s="1036"/>
      <c r="P944" s="1037" t="s">
        <v>645</v>
      </c>
      <c r="Q944" s="1039"/>
      <c r="R944" s="1038"/>
      <c r="S944" s="1036"/>
      <c r="T944" s="1037" t="s">
        <v>645</v>
      </c>
      <c r="U944" s="1039"/>
      <c r="V944" s="1038"/>
      <c r="W944" s="1036"/>
      <c r="X944" s="1037" t="s">
        <v>645</v>
      </c>
      <c r="Y944" s="1039"/>
      <c r="Z944" s="1040" t="s">
        <v>420</v>
      </c>
      <c r="AA944" s="1040" t="s">
        <v>645</v>
      </c>
      <c r="AB944" s="1199" t="s">
        <v>420</v>
      </c>
      <c r="AC944" s="1040" t="s">
        <v>420</v>
      </c>
      <c r="AD944" s="1040" t="s">
        <v>420</v>
      </c>
      <c r="AE944" s="1040" t="s">
        <v>420</v>
      </c>
      <c r="AF944" s="1041" t="s">
        <v>243</v>
      </c>
      <c r="AG944" s="1041">
        <v>1</v>
      </c>
      <c r="AH944" s="1042" t="s">
        <v>654</v>
      </c>
      <c r="AI944" s="1060" t="s">
        <v>654</v>
      </c>
      <c r="AJ944" s="1043" t="s">
        <v>654</v>
      </c>
      <c r="AK944" s="1200" t="s">
        <v>654</v>
      </c>
      <c r="AL944" s="1060"/>
      <c r="AM944" s="1404"/>
      <c r="AN944" s="1404"/>
      <c r="AO944" s="1404"/>
      <c r="AP944" s="1404"/>
      <c r="AQ944" s="1404"/>
      <c r="AR944" s="1044"/>
      <c r="AS944" s="1034" t="s">
        <v>16625</v>
      </c>
      <c r="AT944" s="1034" t="s">
        <v>16628</v>
      </c>
      <c r="AU944" s="1034" t="s">
        <v>420</v>
      </c>
      <c r="AV944" s="1034" t="s">
        <v>420</v>
      </c>
    </row>
    <row r="945" spans="1:48">
      <c r="A945" s="1030">
        <v>46045</v>
      </c>
      <c r="B945" s="1031" t="s">
        <v>16283</v>
      </c>
      <c r="C945" s="1045" t="s">
        <v>645</v>
      </c>
      <c r="D945" s="1032"/>
      <c r="E945" s="1033" t="s">
        <v>420</v>
      </c>
      <c r="F945" s="1034" t="s">
        <v>420</v>
      </c>
      <c r="G945" s="1034" t="s">
        <v>420</v>
      </c>
      <c r="H945" s="1034" t="s">
        <v>420</v>
      </c>
      <c r="I945" s="1035" t="s">
        <v>420</v>
      </c>
      <c r="J945" s="1038"/>
      <c r="K945" s="1036"/>
      <c r="L945" s="1037" t="s">
        <v>645</v>
      </c>
      <c r="M945" s="1039"/>
      <c r="N945" s="1038"/>
      <c r="O945" s="1036"/>
      <c r="P945" s="1037" t="s">
        <v>645</v>
      </c>
      <c r="Q945" s="1039"/>
      <c r="R945" s="1038"/>
      <c r="S945" s="1036"/>
      <c r="T945" s="1037" t="s">
        <v>645</v>
      </c>
      <c r="U945" s="1039"/>
      <c r="V945" s="1038"/>
      <c r="W945" s="1036"/>
      <c r="X945" s="1037" t="s">
        <v>645</v>
      </c>
      <c r="Y945" s="1039"/>
      <c r="Z945" s="1040" t="s">
        <v>420</v>
      </c>
      <c r="AA945" s="1040" t="s">
        <v>645</v>
      </c>
      <c r="AB945" s="1199" t="s">
        <v>420</v>
      </c>
      <c r="AC945" s="1040" t="s">
        <v>420</v>
      </c>
      <c r="AD945" s="1040" t="s">
        <v>420</v>
      </c>
      <c r="AE945" s="1040" t="s">
        <v>420</v>
      </c>
      <c r="AF945" s="1041" t="s">
        <v>243</v>
      </c>
      <c r="AG945" s="1041">
        <v>1</v>
      </c>
      <c r="AH945" s="1042" t="s">
        <v>654</v>
      </c>
      <c r="AI945" s="1060" t="s">
        <v>654</v>
      </c>
      <c r="AJ945" s="1043" t="s">
        <v>654</v>
      </c>
      <c r="AK945" s="1200" t="s">
        <v>654</v>
      </c>
      <c r="AL945" s="1060"/>
      <c r="AM945" s="1404"/>
      <c r="AN945" s="1404"/>
      <c r="AO945" s="1404"/>
      <c r="AP945" s="1404"/>
      <c r="AQ945" s="1404"/>
      <c r="AR945" s="1044"/>
      <c r="AS945" s="1034" t="s">
        <v>16625</v>
      </c>
      <c r="AT945" s="1034" t="s">
        <v>16628</v>
      </c>
      <c r="AU945" s="1034" t="s">
        <v>420</v>
      </c>
      <c r="AV945" s="1034" t="s">
        <v>420</v>
      </c>
    </row>
    <row r="946" spans="1:48">
      <c r="A946" s="1030">
        <v>46045</v>
      </c>
      <c r="B946" s="1031" t="s">
        <v>16284</v>
      </c>
      <c r="C946" s="1045" t="s">
        <v>645</v>
      </c>
      <c r="D946" s="1032"/>
      <c r="E946" s="1033" t="s">
        <v>420</v>
      </c>
      <c r="F946" s="1034" t="s">
        <v>420</v>
      </c>
      <c r="G946" s="1034" t="s">
        <v>420</v>
      </c>
      <c r="H946" s="1034" t="s">
        <v>420</v>
      </c>
      <c r="I946" s="1035" t="s">
        <v>420</v>
      </c>
      <c r="J946" s="1038"/>
      <c r="K946" s="1036"/>
      <c r="L946" s="1037" t="s">
        <v>645</v>
      </c>
      <c r="M946" s="1039"/>
      <c r="N946" s="1038"/>
      <c r="O946" s="1036"/>
      <c r="P946" s="1037" t="s">
        <v>645</v>
      </c>
      <c r="Q946" s="1039"/>
      <c r="R946" s="1038"/>
      <c r="S946" s="1036"/>
      <c r="T946" s="1037" t="s">
        <v>645</v>
      </c>
      <c r="U946" s="1039"/>
      <c r="V946" s="1038"/>
      <c r="W946" s="1036"/>
      <c r="X946" s="1037" t="s">
        <v>645</v>
      </c>
      <c r="Y946" s="1039"/>
      <c r="Z946" s="1040" t="s">
        <v>420</v>
      </c>
      <c r="AA946" s="1040" t="s">
        <v>645</v>
      </c>
      <c r="AB946" s="1199" t="s">
        <v>420</v>
      </c>
      <c r="AC946" s="1040" t="s">
        <v>420</v>
      </c>
      <c r="AD946" s="1040" t="s">
        <v>420</v>
      </c>
      <c r="AE946" s="1040" t="s">
        <v>420</v>
      </c>
      <c r="AF946" s="1041" t="s">
        <v>243</v>
      </c>
      <c r="AG946" s="1041">
        <v>1</v>
      </c>
      <c r="AH946" s="1042" t="s">
        <v>654</v>
      </c>
      <c r="AI946" s="1060" t="s">
        <v>654</v>
      </c>
      <c r="AJ946" s="1043" t="s">
        <v>654</v>
      </c>
      <c r="AK946" s="1200" t="s">
        <v>654</v>
      </c>
      <c r="AL946" s="1060"/>
      <c r="AM946" s="1404"/>
      <c r="AN946" s="1404"/>
      <c r="AO946" s="1404"/>
      <c r="AP946" s="1404"/>
      <c r="AQ946" s="1404"/>
      <c r="AR946" s="1044"/>
      <c r="AS946" s="1034" t="s">
        <v>16625</v>
      </c>
      <c r="AT946" s="1034" t="s">
        <v>16628</v>
      </c>
      <c r="AU946" s="1034" t="s">
        <v>420</v>
      </c>
      <c r="AV946" s="1034" t="s">
        <v>420</v>
      </c>
    </row>
    <row r="947" spans="1:48" ht="17.25" thickBot="1">
      <c r="A947" s="1046">
        <v>46045</v>
      </c>
      <c r="B947" s="1047" t="s">
        <v>16285</v>
      </c>
      <c r="C947" s="1048" t="s">
        <v>645</v>
      </c>
      <c r="D947" s="1049"/>
      <c r="E947" s="1243" t="s">
        <v>420</v>
      </c>
      <c r="F947" s="1050" t="s">
        <v>420</v>
      </c>
      <c r="G947" s="1050" t="s">
        <v>420</v>
      </c>
      <c r="H947" s="1050" t="s">
        <v>420</v>
      </c>
      <c r="I947" s="1244" t="s">
        <v>420</v>
      </c>
      <c r="J947" s="1053"/>
      <c r="K947" s="1051"/>
      <c r="L947" s="1052" t="s">
        <v>645</v>
      </c>
      <c r="M947" s="1054"/>
      <c r="N947" s="1053"/>
      <c r="O947" s="1051"/>
      <c r="P947" s="1052" t="s">
        <v>645</v>
      </c>
      <c r="Q947" s="1054"/>
      <c r="R947" s="1053"/>
      <c r="S947" s="1051"/>
      <c r="T947" s="1052" t="s">
        <v>645</v>
      </c>
      <c r="U947" s="1054"/>
      <c r="V947" s="1053"/>
      <c r="W947" s="1051"/>
      <c r="X947" s="1052" t="s">
        <v>645</v>
      </c>
      <c r="Y947" s="1054"/>
      <c r="Z947" s="1055" t="s">
        <v>420</v>
      </c>
      <c r="AA947" s="1055" t="s">
        <v>645</v>
      </c>
      <c r="AB947" s="1201" t="s">
        <v>420</v>
      </c>
      <c r="AC947" s="1055" t="s">
        <v>420</v>
      </c>
      <c r="AD947" s="1055" t="s">
        <v>420</v>
      </c>
      <c r="AE947" s="1055" t="s">
        <v>420</v>
      </c>
      <c r="AF947" s="1056" t="s">
        <v>243</v>
      </c>
      <c r="AG947" s="1056">
        <v>1</v>
      </c>
      <c r="AH947" s="1245" t="s">
        <v>654</v>
      </c>
      <c r="AI947" s="1246" t="s">
        <v>654</v>
      </c>
      <c r="AJ947" s="1057" t="s">
        <v>654</v>
      </c>
      <c r="AK947" s="1202" t="s">
        <v>654</v>
      </c>
      <c r="AL947" s="1246"/>
      <c r="AM947" s="1409"/>
      <c r="AN947" s="1409"/>
      <c r="AO947" s="1409"/>
      <c r="AP947" s="1409"/>
      <c r="AQ947" s="1409"/>
      <c r="AR947" s="1058"/>
      <c r="AS947" s="1050" t="s">
        <v>16625</v>
      </c>
      <c r="AT947" s="1050" t="s">
        <v>16628</v>
      </c>
      <c r="AU947" s="1050" t="s">
        <v>420</v>
      </c>
      <c r="AV947" s="1050" t="s">
        <v>420</v>
      </c>
    </row>
    <row r="948" spans="1:48">
      <c r="A948" s="1416">
        <v>46046</v>
      </c>
      <c r="B948" s="1016" t="s">
        <v>212</v>
      </c>
      <c r="C948" s="1016" t="s">
        <v>16558</v>
      </c>
      <c r="D948" s="1017"/>
      <c r="E948" s="1018" t="s">
        <v>1936</v>
      </c>
      <c r="F948" s="1019" t="s">
        <v>16560</v>
      </c>
      <c r="G948" s="1019">
        <v>500</v>
      </c>
      <c r="H948" s="1019" t="s">
        <v>911</v>
      </c>
      <c r="I948" s="1020">
        <v>2</v>
      </c>
      <c r="J948" s="1023">
        <v>65</v>
      </c>
      <c r="K948" s="1021">
        <v>3</v>
      </c>
      <c r="L948" s="1022">
        <v>8728</v>
      </c>
      <c r="M948" s="1024">
        <v>8849</v>
      </c>
      <c r="N948" s="1023">
        <v>12</v>
      </c>
      <c r="O948" s="1021">
        <v>0</v>
      </c>
      <c r="P948" s="1022">
        <v>8792</v>
      </c>
      <c r="Q948" s="1024">
        <v>8551</v>
      </c>
      <c r="R948" s="1023">
        <v>26</v>
      </c>
      <c r="S948" s="1021">
        <v>0</v>
      </c>
      <c r="T948" s="1022">
        <v>8833</v>
      </c>
      <c r="U948" s="1024">
        <v>8421</v>
      </c>
      <c r="V948" s="1023">
        <v>30</v>
      </c>
      <c r="W948" s="1021">
        <v>2</v>
      </c>
      <c r="X948" s="1022">
        <v>8950</v>
      </c>
      <c r="Y948" s="1024">
        <v>8616</v>
      </c>
      <c r="Z948" s="1025">
        <v>3</v>
      </c>
      <c r="AA948" s="1025">
        <v>44.333333333333336</v>
      </c>
      <c r="AB948" s="1198">
        <v>0.99198717948717952</v>
      </c>
      <c r="AC948" s="1025">
        <v>87.174999999999997</v>
      </c>
      <c r="AD948" s="1025">
        <v>5.541666666666667</v>
      </c>
      <c r="AE948" s="1025">
        <v>5.333333333333333</v>
      </c>
      <c r="AF948" s="1026" t="s">
        <v>213</v>
      </c>
      <c r="AG948" s="1026">
        <v>1</v>
      </c>
      <c r="AH948" s="1027" t="s">
        <v>16293</v>
      </c>
      <c r="AI948" s="1059" t="s">
        <v>644</v>
      </c>
      <c r="AJ948" s="1238" t="s">
        <v>16262</v>
      </c>
      <c r="AK948" s="1410" t="s">
        <v>647</v>
      </c>
      <c r="AL948" s="1059">
        <v>52</v>
      </c>
      <c r="AM948" s="1403">
        <v>46016</v>
      </c>
      <c r="AN948" s="1403">
        <v>46017</v>
      </c>
      <c r="AO948" s="1403">
        <v>46019</v>
      </c>
      <c r="AP948" s="1403"/>
      <c r="AQ948" s="1403"/>
      <c r="AR948" s="1028"/>
      <c r="AS948" s="1019" t="s">
        <v>16625</v>
      </c>
      <c r="AT948" s="1019" t="s">
        <v>16628</v>
      </c>
      <c r="AU948" s="1019" t="s">
        <v>16627</v>
      </c>
      <c r="AV948" s="1019">
        <v>1.129788</v>
      </c>
    </row>
    <row r="949" spans="1:48">
      <c r="A949" s="1030">
        <v>46046</v>
      </c>
      <c r="B949" s="1031" t="s">
        <v>214</v>
      </c>
      <c r="C949" s="1031" t="s">
        <v>16653</v>
      </c>
      <c r="D949" s="1032" t="s">
        <v>16644</v>
      </c>
      <c r="E949" s="1033" t="s">
        <v>1557</v>
      </c>
      <c r="F949" s="1034" t="s">
        <v>16594</v>
      </c>
      <c r="G949" s="1034">
        <v>630</v>
      </c>
      <c r="H949" s="1034" t="s">
        <v>843</v>
      </c>
      <c r="I949" s="1035">
        <v>2</v>
      </c>
      <c r="J949" s="1038">
        <v>16</v>
      </c>
      <c r="K949" s="1036">
        <v>0</v>
      </c>
      <c r="L949" s="1037">
        <v>9122</v>
      </c>
      <c r="M949" s="1039">
        <v>9038</v>
      </c>
      <c r="N949" s="1038">
        <v>14</v>
      </c>
      <c r="O949" s="1036">
        <v>0</v>
      </c>
      <c r="P949" s="1037">
        <v>9122</v>
      </c>
      <c r="Q949" s="1039">
        <v>8895</v>
      </c>
      <c r="R949" s="1038">
        <v>12</v>
      </c>
      <c r="S949" s="1036">
        <v>0</v>
      </c>
      <c r="T949" s="1037">
        <v>9107</v>
      </c>
      <c r="U949" s="1039">
        <v>8737</v>
      </c>
      <c r="V949" s="1038">
        <v>18</v>
      </c>
      <c r="W949" s="1036">
        <v>1</v>
      </c>
      <c r="X949" s="1037">
        <v>9207</v>
      </c>
      <c r="Y949" s="1039">
        <v>8700</v>
      </c>
      <c r="Z949" s="1040">
        <v>2.4827586206896552</v>
      </c>
      <c r="AA949" s="1040">
        <v>20</v>
      </c>
      <c r="AB949" s="1199">
        <v>0.99806356837606836</v>
      </c>
      <c r="AC949" s="1040">
        <v>89.91</v>
      </c>
      <c r="AD949" s="1040">
        <v>2.5</v>
      </c>
      <c r="AE949" s="1040">
        <v>2.4583333333333335</v>
      </c>
      <c r="AF949" s="1041" t="s">
        <v>213</v>
      </c>
      <c r="AG949" s="1041">
        <v>1</v>
      </c>
      <c r="AH949" s="1042" t="s">
        <v>16293</v>
      </c>
      <c r="AI949" s="1060" t="s">
        <v>644</v>
      </c>
      <c r="AJ949" s="1238" t="s">
        <v>16262</v>
      </c>
      <c r="AK949" s="1239" t="s">
        <v>647</v>
      </c>
      <c r="AL949" s="1060">
        <v>57</v>
      </c>
      <c r="AM949" s="1404">
        <v>46035</v>
      </c>
      <c r="AN949" s="1404">
        <v>46036</v>
      </c>
      <c r="AO949" s="1404">
        <v>46037</v>
      </c>
      <c r="AP949" s="1404"/>
      <c r="AQ949" s="1404"/>
      <c r="AR949" s="1044"/>
      <c r="AS949" s="1034" t="s">
        <v>16625</v>
      </c>
      <c r="AT949" s="1034" t="s">
        <v>16628</v>
      </c>
      <c r="AU949" s="1034" t="s">
        <v>16637</v>
      </c>
      <c r="AV949" s="1034">
        <v>0.9787962240000001</v>
      </c>
    </row>
    <row r="950" spans="1:48">
      <c r="A950" s="1030">
        <v>46046</v>
      </c>
      <c r="B950" s="1031" t="s">
        <v>215</v>
      </c>
      <c r="C950" s="1031" t="s">
        <v>16554</v>
      </c>
      <c r="D950" s="1032" t="s">
        <v>646</v>
      </c>
      <c r="E950" s="1033" t="s">
        <v>471</v>
      </c>
      <c r="F950" s="1034" t="s">
        <v>16555</v>
      </c>
      <c r="G950" s="1034">
        <v>700</v>
      </c>
      <c r="H950" s="1034" t="s">
        <v>1088</v>
      </c>
      <c r="I950" s="1035">
        <v>5</v>
      </c>
      <c r="J950" s="1038">
        <v>44</v>
      </c>
      <c r="K950" s="1036">
        <v>2</v>
      </c>
      <c r="L950" s="1037">
        <v>7900</v>
      </c>
      <c r="M950" s="1039">
        <v>7619</v>
      </c>
      <c r="N950" s="1038">
        <v>24</v>
      </c>
      <c r="O950" s="1036">
        <v>0</v>
      </c>
      <c r="P950" s="1037">
        <v>7626</v>
      </c>
      <c r="Q950" s="1039">
        <v>8274</v>
      </c>
      <c r="R950" s="1038">
        <v>20</v>
      </c>
      <c r="S950" s="1036">
        <v>2</v>
      </c>
      <c r="T950" s="1037">
        <v>7688</v>
      </c>
      <c r="U950" s="1039">
        <v>7986</v>
      </c>
      <c r="V950" s="1038">
        <v>60</v>
      </c>
      <c r="W950" s="1036">
        <v>2</v>
      </c>
      <c r="X950" s="1037">
        <v>7848</v>
      </c>
      <c r="Y950" s="1039">
        <v>7720</v>
      </c>
      <c r="Z950" s="1040">
        <v>3.2432432432432434</v>
      </c>
      <c r="AA950" s="1040">
        <v>24.666666666666668</v>
      </c>
      <c r="AB950" s="1199">
        <v>0.99110576923076921</v>
      </c>
      <c r="AC950" s="1040">
        <v>78.326250000000002</v>
      </c>
      <c r="AD950" s="1040">
        <v>3.0833333333333335</v>
      </c>
      <c r="AE950" s="1040">
        <v>2.9583333333333335</v>
      </c>
      <c r="AF950" s="1041" t="s">
        <v>213</v>
      </c>
      <c r="AG950" s="1041">
        <v>0.5</v>
      </c>
      <c r="AH950" s="1042" t="s">
        <v>16293</v>
      </c>
      <c r="AI950" s="1060" t="s">
        <v>644</v>
      </c>
      <c r="AJ950" s="1238" t="s">
        <v>16262</v>
      </c>
      <c r="AK950" s="1239" t="s">
        <v>647</v>
      </c>
      <c r="AL950" s="1060">
        <v>52</v>
      </c>
      <c r="AM950" s="1404">
        <v>46020</v>
      </c>
      <c r="AN950" s="1404">
        <v>46023</v>
      </c>
      <c r="AO950" s="1404">
        <v>46024</v>
      </c>
      <c r="AP950" s="1404"/>
      <c r="AQ950" s="1404"/>
      <c r="AR950" s="1044"/>
      <c r="AS950" s="1034" t="s">
        <v>16629</v>
      </c>
      <c r="AT950" s="1034" t="s">
        <v>16628</v>
      </c>
      <c r="AU950" s="1034" t="s">
        <v>16627</v>
      </c>
      <c r="AV950" s="1034">
        <v>1.4211514800000002</v>
      </c>
    </row>
    <row r="951" spans="1:48">
      <c r="A951" s="1030">
        <v>46046</v>
      </c>
      <c r="B951" s="1031" t="s">
        <v>216</v>
      </c>
      <c r="C951" s="1031" t="s">
        <v>16649</v>
      </c>
      <c r="D951" s="1032"/>
      <c r="E951" s="1033" t="s">
        <v>783</v>
      </c>
      <c r="F951" s="1034" t="s">
        <v>16588</v>
      </c>
      <c r="G951" s="1034">
        <v>525</v>
      </c>
      <c r="H951" s="1034" t="s">
        <v>480</v>
      </c>
      <c r="I951" s="1035">
        <v>4</v>
      </c>
      <c r="J951" s="1038">
        <v>24</v>
      </c>
      <c r="K951" s="1036">
        <v>2</v>
      </c>
      <c r="L951" s="1037">
        <v>8360</v>
      </c>
      <c r="M951" s="1039">
        <v>8315</v>
      </c>
      <c r="N951" s="1038">
        <v>7</v>
      </c>
      <c r="O951" s="1036">
        <v>0</v>
      </c>
      <c r="P951" s="1037">
        <v>8723</v>
      </c>
      <c r="Q951" s="1039">
        <v>8237</v>
      </c>
      <c r="R951" s="1038">
        <v>10</v>
      </c>
      <c r="S951" s="1036">
        <v>1</v>
      </c>
      <c r="T951" s="1037">
        <v>8632</v>
      </c>
      <c r="U951" s="1039">
        <v>7945</v>
      </c>
      <c r="V951" s="1038">
        <v>25</v>
      </c>
      <c r="W951" s="1036">
        <v>1</v>
      </c>
      <c r="X951" s="1037">
        <v>8575</v>
      </c>
      <c r="Y951" s="1039">
        <v>8197</v>
      </c>
      <c r="Z951" s="1040">
        <v>2.9690721649484537</v>
      </c>
      <c r="AA951" s="1040">
        <v>22</v>
      </c>
      <c r="AB951" s="1199">
        <v>0.99352297008547008</v>
      </c>
      <c r="AC951" s="1040">
        <v>83.73</v>
      </c>
      <c r="AD951" s="1040">
        <v>2.75</v>
      </c>
      <c r="AE951" s="1040">
        <v>2.5833333333333335</v>
      </c>
      <c r="AF951" s="1041" t="s">
        <v>213</v>
      </c>
      <c r="AG951" s="1041">
        <v>1</v>
      </c>
      <c r="AH951" s="1042" t="s">
        <v>16293</v>
      </c>
      <c r="AI951" s="1060" t="s">
        <v>644</v>
      </c>
      <c r="AJ951" s="1238" t="s">
        <v>16262</v>
      </c>
      <c r="AK951" s="1239" t="s">
        <v>647</v>
      </c>
      <c r="AL951" s="1060">
        <v>52</v>
      </c>
      <c r="AM951" s="1404">
        <v>46036</v>
      </c>
      <c r="AN951" s="1404">
        <v>46037</v>
      </c>
      <c r="AO951" s="1404">
        <v>46041</v>
      </c>
      <c r="AP951" s="1404">
        <v>46043</v>
      </c>
      <c r="AQ951" s="1404"/>
      <c r="AR951" s="1044"/>
      <c r="AS951" s="1034" t="s">
        <v>16625</v>
      </c>
      <c r="AT951" s="1034" t="s">
        <v>16628</v>
      </c>
      <c r="AU951" s="1034" t="s">
        <v>16630</v>
      </c>
      <c r="AV951" s="1034">
        <v>2.27879568</v>
      </c>
    </row>
    <row r="952" spans="1:48">
      <c r="A952" s="1030">
        <v>46046</v>
      </c>
      <c r="B952" s="1031" t="s">
        <v>217</v>
      </c>
      <c r="C952" s="1031" t="s">
        <v>16643</v>
      </c>
      <c r="D952" s="1032" t="s">
        <v>16644</v>
      </c>
      <c r="E952" s="1033" t="s">
        <v>738</v>
      </c>
      <c r="F952" s="1034" t="s">
        <v>16535</v>
      </c>
      <c r="G952" s="1034">
        <v>650</v>
      </c>
      <c r="H952" s="1034" t="s">
        <v>630</v>
      </c>
      <c r="I952" s="1035">
        <v>4</v>
      </c>
      <c r="J952" s="1038">
        <v>24</v>
      </c>
      <c r="K952" s="1036">
        <v>0</v>
      </c>
      <c r="L952" s="1037">
        <v>8593</v>
      </c>
      <c r="M952" s="1039">
        <v>8495</v>
      </c>
      <c r="N952" s="1038">
        <v>16</v>
      </c>
      <c r="O952" s="1036">
        <v>0</v>
      </c>
      <c r="P952" s="1037">
        <v>8479</v>
      </c>
      <c r="Q952" s="1039">
        <v>8475</v>
      </c>
      <c r="R952" s="1038">
        <v>5</v>
      </c>
      <c r="S952" s="1036">
        <v>0</v>
      </c>
      <c r="T952" s="1037">
        <v>8503</v>
      </c>
      <c r="U952" s="1039">
        <v>8445</v>
      </c>
      <c r="V952" s="1038">
        <v>37</v>
      </c>
      <c r="W952" s="1036">
        <v>0</v>
      </c>
      <c r="X952" s="1037">
        <v>8365</v>
      </c>
      <c r="Y952" s="1039">
        <v>8034</v>
      </c>
      <c r="Z952" s="1040">
        <v>2.5263157894736841</v>
      </c>
      <c r="AA952" s="1040">
        <v>27.333333333333332</v>
      </c>
      <c r="AB952" s="1199">
        <v>1</v>
      </c>
      <c r="AC952" s="1040">
        <v>84.236249999999998</v>
      </c>
      <c r="AD952" s="1040">
        <v>3.4166666666666665</v>
      </c>
      <c r="AE952" s="1040">
        <v>3.4166666666666665</v>
      </c>
      <c r="AF952" s="1041" t="s">
        <v>213</v>
      </c>
      <c r="AG952" s="1041">
        <v>1</v>
      </c>
      <c r="AH952" s="1042" t="s">
        <v>16292</v>
      </c>
      <c r="AI952" s="1060" t="s">
        <v>15482</v>
      </c>
      <c r="AJ952" s="1060" t="s">
        <v>16267</v>
      </c>
      <c r="AK952" s="1200" t="s">
        <v>15469</v>
      </c>
      <c r="AL952" s="1060">
        <v>49</v>
      </c>
      <c r="AM952" s="1404">
        <v>46014</v>
      </c>
      <c r="AN952" s="1404">
        <v>46015</v>
      </c>
      <c r="AO952" s="1404">
        <v>46016</v>
      </c>
      <c r="AP952" s="1404">
        <v>46017</v>
      </c>
      <c r="AQ952" s="1404"/>
      <c r="AR952" s="1044"/>
      <c r="AS952" s="1034" t="s">
        <v>16625</v>
      </c>
      <c r="AT952" s="1034" t="s">
        <v>16628</v>
      </c>
      <c r="AU952" s="1034" t="s">
        <v>16632</v>
      </c>
      <c r="AV952" s="1034">
        <v>1.8922831200000001</v>
      </c>
    </row>
    <row r="953" spans="1:48">
      <c r="A953" s="1030">
        <v>46046</v>
      </c>
      <c r="B953" s="1031" t="s">
        <v>218</v>
      </c>
      <c r="C953" s="1031" t="s">
        <v>16666</v>
      </c>
      <c r="D953" s="1032" t="s">
        <v>646</v>
      </c>
      <c r="E953" s="1033" t="s">
        <v>16606</v>
      </c>
      <c r="F953" s="1034" t="s">
        <v>16555</v>
      </c>
      <c r="G953" s="1034">
        <v>700</v>
      </c>
      <c r="H953" s="1034" t="s">
        <v>633</v>
      </c>
      <c r="I953" s="1035">
        <v>5</v>
      </c>
      <c r="J953" s="1038">
        <v>16</v>
      </c>
      <c r="K953" s="1036">
        <v>0</v>
      </c>
      <c r="L953" s="1037">
        <v>9023</v>
      </c>
      <c r="M953" s="1039">
        <v>9438</v>
      </c>
      <c r="N953" s="1038">
        <v>18</v>
      </c>
      <c r="O953" s="1036">
        <v>0</v>
      </c>
      <c r="P953" s="1037">
        <v>9005</v>
      </c>
      <c r="Q953" s="1039">
        <v>9559</v>
      </c>
      <c r="R953" s="1038"/>
      <c r="S953" s="1036"/>
      <c r="T953" s="1037" t="s">
        <v>16269</v>
      </c>
      <c r="U953" s="1039"/>
      <c r="V953" s="1038"/>
      <c r="W953" s="1036"/>
      <c r="X953" s="1037" t="s">
        <v>16261</v>
      </c>
      <c r="Y953" s="1039" t="s">
        <v>16553</v>
      </c>
      <c r="Z953" s="1040">
        <v>3.2432432432432434</v>
      </c>
      <c r="AA953" s="1040"/>
      <c r="AB953" s="1199"/>
      <c r="AC953" s="1040"/>
      <c r="AD953" s="1040"/>
      <c r="AE953" s="1040"/>
      <c r="AF953" s="1041" t="s">
        <v>213</v>
      </c>
      <c r="AG953" s="1041">
        <v>0.5</v>
      </c>
      <c r="AH953" s="1042" t="s">
        <v>16292</v>
      </c>
      <c r="AI953" s="1060" t="s">
        <v>15482</v>
      </c>
      <c r="AJ953" s="1060" t="s">
        <v>16267</v>
      </c>
      <c r="AK953" s="1200" t="s">
        <v>15469</v>
      </c>
      <c r="AL953" s="1060">
        <v>53</v>
      </c>
      <c r="AM953" s="1404">
        <v>46022</v>
      </c>
      <c r="AN953" s="1404">
        <v>46023</v>
      </c>
      <c r="AO953" s="1404"/>
      <c r="AP953" s="1404"/>
      <c r="AQ953" s="1404"/>
      <c r="AR953" s="1044"/>
      <c r="AS953" s="1034" t="s">
        <v>16629</v>
      </c>
      <c r="AT953" s="1034" t="s">
        <v>16628</v>
      </c>
      <c r="AU953" s="1034" t="s">
        <v>16627</v>
      </c>
      <c r="AV953" s="1034">
        <v>0</v>
      </c>
    </row>
    <row r="954" spans="1:48">
      <c r="A954" s="1030">
        <v>46046</v>
      </c>
      <c r="B954" s="1031" t="s">
        <v>219</v>
      </c>
      <c r="C954" s="1031" t="s">
        <v>16496</v>
      </c>
      <c r="D954" s="1032"/>
      <c r="E954" s="1033" t="s">
        <v>1877</v>
      </c>
      <c r="F954" s="1034" t="s">
        <v>16497</v>
      </c>
      <c r="G954" s="1034">
        <v>500</v>
      </c>
      <c r="H954" s="1034" t="s">
        <v>1237</v>
      </c>
      <c r="I954" s="1035">
        <v>3.7</v>
      </c>
      <c r="J954" s="1038">
        <v>11</v>
      </c>
      <c r="K954" s="1036">
        <v>4</v>
      </c>
      <c r="L954" s="1037">
        <v>8990</v>
      </c>
      <c r="M954" s="1039">
        <v>8418</v>
      </c>
      <c r="N954" s="1038">
        <v>8</v>
      </c>
      <c r="O954" s="1036">
        <v>4</v>
      </c>
      <c r="P954" s="1037">
        <v>9158</v>
      </c>
      <c r="Q954" s="1039">
        <v>8464</v>
      </c>
      <c r="R954" s="1038">
        <v>9</v>
      </c>
      <c r="S954" s="1036">
        <v>0</v>
      </c>
      <c r="T954" s="1037">
        <v>9204</v>
      </c>
      <c r="U954" s="1039">
        <v>8535</v>
      </c>
      <c r="V954" s="1038">
        <v>11</v>
      </c>
      <c r="W954" s="1036">
        <v>0</v>
      </c>
      <c r="X954" s="1037">
        <v>9098</v>
      </c>
      <c r="Y954" s="1039">
        <v>8567</v>
      </c>
      <c r="Z954" s="1040">
        <v>1.5982241953385128</v>
      </c>
      <c r="AA954" s="1040">
        <v>13</v>
      </c>
      <c r="AB954" s="1199">
        <v>0.97593482905982909</v>
      </c>
      <c r="AC954" s="1040">
        <v>88.042500000000004</v>
      </c>
      <c r="AD954" s="1040">
        <v>1.625</v>
      </c>
      <c r="AE954" s="1040">
        <v>1.2916666666666667</v>
      </c>
      <c r="AF954" s="1041" t="s">
        <v>213</v>
      </c>
      <c r="AG954" s="1041">
        <v>1</v>
      </c>
      <c r="AH954" s="1042" t="s">
        <v>16293</v>
      </c>
      <c r="AI954" s="1060" t="s">
        <v>644</v>
      </c>
      <c r="AJ954" s="1238" t="s">
        <v>16262</v>
      </c>
      <c r="AK954" s="1239" t="s">
        <v>647</v>
      </c>
      <c r="AL954" s="1060">
        <v>8</v>
      </c>
      <c r="AM954" s="1406">
        <v>45970</v>
      </c>
      <c r="AN954" s="1404">
        <v>45971</v>
      </c>
      <c r="AO954" s="1404"/>
      <c r="AP954" s="1404"/>
      <c r="AQ954" s="1404"/>
      <c r="AR954" s="1044"/>
      <c r="AS954" s="1034" t="s">
        <v>16625</v>
      </c>
      <c r="AT954" s="1034" t="s">
        <v>16628</v>
      </c>
      <c r="AU954" s="1034" t="s">
        <v>16627</v>
      </c>
      <c r="AV954" s="1034">
        <v>1.1410308</v>
      </c>
    </row>
    <row r="955" spans="1:48">
      <c r="A955" s="1030">
        <v>46046</v>
      </c>
      <c r="B955" s="1031" t="s">
        <v>220</v>
      </c>
      <c r="C955" s="1031" t="s">
        <v>16515</v>
      </c>
      <c r="D955" s="1032"/>
      <c r="E955" s="1033" t="s">
        <v>478</v>
      </c>
      <c r="F955" s="1034" t="s">
        <v>16544</v>
      </c>
      <c r="G955" s="1034">
        <v>650</v>
      </c>
      <c r="H955" s="1034" t="s">
        <v>959</v>
      </c>
      <c r="I955" s="1035">
        <v>5</v>
      </c>
      <c r="J955" s="1038">
        <v>8</v>
      </c>
      <c r="K955" s="1036">
        <v>0</v>
      </c>
      <c r="L955" s="1037"/>
      <c r="M955" s="1039">
        <v>8810</v>
      </c>
      <c r="N955" s="1038">
        <v>11</v>
      </c>
      <c r="O955" s="1036">
        <v>0</v>
      </c>
      <c r="P955" s="1037" t="s">
        <v>16270</v>
      </c>
      <c r="Q955" s="1039">
        <v>8665</v>
      </c>
      <c r="R955" s="1038">
        <v>10</v>
      </c>
      <c r="S955" s="1036">
        <v>0</v>
      </c>
      <c r="T955" s="1037" t="s">
        <v>645</v>
      </c>
      <c r="U955" s="1039">
        <v>8779</v>
      </c>
      <c r="V955" s="1038">
        <v>12</v>
      </c>
      <c r="W955" s="1036">
        <v>0</v>
      </c>
      <c r="X955" s="1037" t="s">
        <v>645</v>
      </c>
      <c r="Y955" s="1039">
        <v>9024</v>
      </c>
      <c r="Z955" s="1040">
        <v>1.5157894736842106</v>
      </c>
      <c r="AA955" s="1040">
        <v>27.333333333333332</v>
      </c>
      <c r="AB955" s="1199">
        <v>1</v>
      </c>
      <c r="AC955" s="1040">
        <v>88.194999999999993</v>
      </c>
      <c r="AD955" s="1040">
        <v>3.4166666666666665</v>
      </c>
      <c r="AE955" s="1040">
        <v>3.4166666666666665</v>
      </c>
      <c r="AF955" s="1041" t="s">
        <v>213</v>
      </c>
      <c r="AG955" s="1041">
        <v>2</v>
      </c>
      <c r="AH955" s="1042" t="s">
        <v>16273</v>
      </c>
      <c r="AI955" s="1060" t="s">
        <v>650</v>
      </c>
      <c r="AJ955" s="1238" t="s">
        <v>16272</v>
      </c>
      <c r="AK955" s="1239" t="s">
        <v>15471</v>
      </c>
      <c r="AL955" s="1060">
        <v>54</v>
      </c>
      <c r="AM955" s="1404">
        <v>46011</v>
      </c>
      <c r="AN955" s="1404"/>
      <c r="AO955" s="1404"/>
      <c r="AP955" s="1404"/>
      <c r="AQ955" s="1404"/>
      <c r="AR955" s="1044"/>
      <c r="AS955" s="1034" t="s">
        <v>16625</v>
      </c>
      <c r="AT955" s="1034" t="s">
        <v>16626</v>
      </c>
      <c r="AU955" s="1034" t="s">
        <v>16627</v>
      </c>
      <c r="AV955" s="1034">
        <v>0.74295468000000009</v>
      </c>
    </row>
    <row r="956" spans="1:48">
      <c r="A956" s="1030">
        <v>46046</v>
      </c>
      <c r="B956" s="1031" t="s">
        <v>221</v>
      </c>
      <c r="C956" s="1031" t="s">
        <v>16658</v>
      </c>
      <c r="D956" s="1032" t="s">
        <v>16644</v>
      </c>
      <c r="E956" s="1033" t="s">
        <v>738</v>
      </c>
      <c r="F956" s="1034" t="s">
        <v>16535</v>
      </c>
      <c r="G956" s="1034">
        <v>650</v>
      </c>
      <c r="H956" s="1034" t="s">
        <v>834</v>
      </c>
      <c r="I956" s="1035">
        <v>4</v>
      </c>
      <c r="J956" s="1038">
        <v>27</v>
      </c>
      <c r="K956" s="1036">
        <v>4</v>
      </c>
      <c r="L956" s="1037">
        <v>7417</v>
      </c>
      <c r="M956" s="1039">
        <v>7358</v>
      </c>
      <c r="N956" s="1038">
        <v>20</v>
      </c>
      <c r="O956" s="1036">
        <v>0</v>
      </c>
      <c r="P956" s="1037">
        <v>8046</v>
      </c>
      <c r="Q956" s="1039">
        <v>7320</v>
      </c>
      <c r="R956" s="1038">
        <v>18</v>
      </c>
      <c r="S956" s="1036">
        <v>0</v>
      </c>
      <c r="T956" s="1037">
        <v>8012</v>
      </c>
      <c r="U956" s="1039">
        <v>7375</v>
      </c>
      <c r="V956" s="1038">
        <v>31</v>
      </c>
      <c r="W956" s="1036">
        <v>1</v>
      </c>
      <c r="X956" s="1037">
        <v>7923</v>
      </c>
      <c r="Y956" s="1039">
        <v>7519</v>
      </c>
      <c r="Z956" s="1040">
        <v>2.5852782764811488</v>
      </c>
      <c r="AA956" s="1040">
        <v>32</v>
      </c>
      <c r="AB956" s="1199">
        <v>0.9907017895299145</v>
      </c>
      <c r="AC956" s="1040">
        <v>76.212500000000006</v>
      </c>
      <c r="AD956" s="1040">
        <v>4</v>
      </c>
      <c r="AE956" s="1040">
        <v>3.7916666666666665</v>
      </c>
      <c r="AF956" s="1041" t="s">
        <v>213</v>
      </c>
      <c r="AG956" s="1041">
        <v>1</v>
      </c>
      <c r="AH956" s="1042" t="s">
        <v>16259</v>
      </c>
      <c r="AI956" s="1060" t="s">
        <v>655</v>
      </c>
      <c r="AJ956" s="1238" t="s">
        <v>16263</v>
      </c>
      <c r="AK956" s="1239" t="s">
        <v>667</v>
      </c>
      <c r="AL956" s="1060">
        <v>49</v>
      </c>
      <c r="AM956" s="1404">
        <v>46015</v>
      </c>
      <c r="AN956" s="1404">
        <v>46016</v>
      </c>
      <c r="AO956" s="1404"/>
      <c r="AP956" s="1404"/>
      <c r="AQ956" s="1404"/>
      <c r="AR956" s="1044"/>
      <c r="AS956" s="1034" t="s">
        <v>16625</v>
      </c>
      <c r="AT956" s="1034" t="s">
        <v>16628</v>
      </c>
      <c r="AU956" s="1034" t="s">
        <v>16632</v>
      </c>
      <c r="AV956" s="1034">
        <v>1.7120376000000002</v>
      </c>
    </row>
    <row r="957" spans="1:48">
      <c r="A957" s="1030">
        <v>46046</v>
      </c>
      <c r="B957" s="1031" t="s">
        <v>222</v>
      </c>
      <c r="C957" s="1031" t="s">
        <v>16140</v>
      </c>
      <c r="D957" s="1032"/>
      <c r="E957" s="1033" t="s">
        <v>455</v>
      </c>
      <c r="F957" s="1034" t="s">
        <v>16101</v>
      </c>
      <c r="G957" s="1034">
        <v>800</v>
      </c>
      <c r="H957" s="1034" t="s">
        <v>876</v>
      </c>
      <c r="I957" s="1035">
        <v>5</v>
      </c>
      <c r="J957" s="1038">
        <v>16</v>
      </c>
      <c r="K957" s="1036">
        <v>0</v>
      </c>
      <c r="L957" s="1037">
        <v>8920</v>
      </c>
      <c r="M957" s="1039">
        <v>8862</v>
      </c>
      <c r="N957" s="1038">
        <v>16</v>
      </c>
      <c r="O957" s="1036">
        <v>0</v>
      </c>
      <c r="P957" s="1037">
        <v>8780</v>
      </c>
      <c r="Q957" s="1039">
        <v>8544</v>
      </c>
      <c r="R957" s="1038">
        <v>19</v>
      </c>
      <c r="S957" s="1036">
        <v>0</v>
      </c>
      <c r="T957" s="1037">
        <v>8864</v>
      </c>
      <c r="U957" s="1039">
        <v>8534</v>
      </c>
      <c r="V957" s="1038">
        <v>19</v>
      </c>
      <c r="W957" s="1036">
        <v>0</v>
      </c>
      <c r="X957" s="1037">
        <v>9146</v>
      </c>
      <c r="Y957" s="1039">
        <v>8653</v>
      </c>
      <c r="Z957" s="1040">
        <v>1.8701298701298701</v>
      </c>
      <c r="AA957" s="1040">
        <v>23.333333333333332</v>
      </c>
      <c r="AB957" s="1199">
        <v>1</v>
      </c>
      <c r="AC957" s="1040">
        <v>87.878749999999997</v>
      </c>
      <c r="AD957" s="1040">
        <v>2.9166666666666665</v>
      </c>
      <c r="AE957" s="1040">
        <v>2.9166666666666665</v>
      </c>
      <c r="AF957" s="1041" t="s">
        <v>213</v>
      </c>
      <c r="AG957" s="1041">
        <v>1</v>
      </c>
      <c r="AH957" s="1042" t="s">
        <v>16259</v>
      </c>
      <c r="AI957" s="1060" t="s">
        <v>655</v>
      </c>
      <c r="AJ957" s="1238" t="s">
        <v>16263</v>
      </c>
      <c r="AK957" s="1239" t="s">
        <v>667</v>
      </c>
      <c r="AL957" s="1060">
        <v>53</v>
      </c>
      <c r="AM957" s="1404">
        <v>45985</v>
      </c>
      <c r="AN957" s="1404">
        <v>45986</v>
      </c>
      <c r="AO957" s="1404"/>
      <c r="AP957" s="1404"/>
      <c r="AQ957" s="1404"/>
      <c r="AR957" s="1044"/>
      <c r="AS957" s="1034" t="s">
        <v>16625</v>
      </c>
      <c r="AT957" s="1034" t="s">
        <v>16628</v>
      </c>
      <c r="AU957" s="1034" t="s">
        <v>16627</v>
      </c>
      <c r="AV957" s="1034">
        <v>1.8222537599999997</v>
      </c>
    </row>
    <row r="958" spans="1:48">
      <c r="A958" s="1030">
        <v>46046</v>
      </c>
      <c r="B958" s="1031" t="s">
        <v>223</v>
      </c>
      <c r="C958" s="1031" t="s">
        <v>16496</v>
      </c>
      <c r="D958" s="1032"/>
      <c r="E958" s="1033" t="s">
        <v>1877</v>
      </c>
      <c r="F958" s="1034" t="s">
        <v>16497</v>
      </c>
      <c r="G958" s="1034">
        <v>500</v>
      </c>
      <c r="H958" s="1034" t="s">
        <v>1237</v>
      </c>
      <c r="I958" s="1035">
        <v>3.7</v>
      </c>
      <c r="J958" s="1038">
        <v>17</v>
      </c>
      <c r="K958" s="1036">
        <v>1</v>
      </c>
      <c r="L958" s="1037">
        <v>8844</v>
      </c>
      <c r="M958" s="1039">
        <v>8688</v>
      </c>
      <c r="N958" s="1038">
        <v>7</v>
      </c>
      <c r="O958" s="1036">
        <v>0</v>
      </c>
      <c r="P958" s="1037">
        <v>8821</v>
      </c>
      <c r="Q958" s="1039">
        <v>8651</v>
      </c>
      <c r="R958" s="1038">
        <v>4</v>
      </c>
      <c r="S958" s="1036">
        <v>0</v>
      </c>
      <c r="T958" s="1037">
        <v>8806</v>
      </c>
      <c r="U958" s="1039">
        <v>8645</v>
      </c>
      <c r="V958" s="1038">
        <v>6</v>
      </c>
      <c r="W958" s="1036">
        <v>0</v>
      </c>
      <c r="X958" s="1037">
        <v>8880</v>
      </c>
      <c r="Y958" s="1039">
        <v>8655</v>
      </c>
      <c r="Z958" s="1040">
        <v>1.5982241953385128</v>
      </c>
      <c r="AA958" s="1040">
        <v>11.333333333333334</v>
      </c>
      <c r="AB958" s="1199">
        <v>0.99699185363247866</v>
      </c>
      <c r="AC958" s="1040">
        <v>87.487499999999997</v>
      </c>
      <c r="AD958" s="1040">
        <v>1.4166666666666667</v>
      </c>
      <c r="AE958" s="1040">
        <v>1.375</v>
      </c>
      <c r="AF958" s="1041" t="s">
        <v>213</v>
      </c>
      <c r="AG958" s="1041">
        <v>1</v>
      </c>
      <c r="AH958" s="1042" t="s">
        <v>16292</v>
      </c>
      <c r="AI958" s="1060" t="s">
        <v>15482</v>
      </c>
      <c r="AJ958" s="1060" t="s">
        <v>16267</v>
      </c>
      <c r="AK958" s="1200" t="s">
        <v>15469</v>
      </c>
      <c r="AL958" s="1060">
        <v>8</v>
      </c>
      <c r="AM958" s="1406">
        <v>45970</v>
      </c>
      <c r="AN958" s="1404">
        <v>45971</v>
      </c>
      <c r="AO958" s="1404"/>
      <c r="AP958" s="1404"/>
      <c r="AQ958" s="1404"/>
      <c r="AR958" s="1044"/>
      <c r="AS958" s="1034" t="s">
        <v>16625</v>
      </c>
      <c r="AT958" s="1034" t="s">
        <v>16628</v>
      </c>
      <c r="AU958" s="1034" t="s">
        <v>16627</v>
      </c>
      <c r="AV958" s="1034">
        <v>1.1338379999999999</v>
      </c>
    </row>
    <row r="959" spans="1:48">
      <c r="A959" s="1030">
        <v>46046</v>
      </c>
      <c r="B959" s="1031" t="s">
        <v>224</v>
      </c>
      <c r="C959" s="1031" t="s">
        <v>16611</v>
      </c>
      <c r="D959" s="1032" t="s">
        <v>646</v>
      </c>
      <c r="E959" s="1033" t="s">
        <v>16606</v>
      </c>
      <c r="F959" s="1034" t="s">
        <v>16614</v>
      </c>
      <c r="G959" s="1034">
        <v>700</v>
      </c>
      <c r="H959" s="1034" t="s">
        <v>488</v>
      </c>
      <c r="I959" s="1035">
        <v>5</v>
      </c>
      <c r="J959" s="1038">
        <v>8</v>
      </c>
      <c r="K959" s="1036">
        <v>0</v>
      </c>
      <c r="L959" s="1037">
        <v>9435</v>
      </c>
      <c r="M959" s="1039">
        <v>8851</v>
      </c>
      <c r="N959" s="1038">
        <v>8</v>
      </c>
      <c r="O959" s="1036">
        <v>0</v>
      </c>
      <c r="P959" s="1037">
        <v>9338</v>
      </c>
      <c r="Q959" s="1039">
        <v>8878</v>
      </c>
      <c r="R959" s="1038">
        <v>12</v>
      </c>
      <c r="S959" s="1036">
        <v>0</v>
      </c>
      <c r="T959" s="1037">
        <v>9357</v>
      </c>
      <c r="U959" s="1039">
        <v>8825</v>
      </c>
      <c r="V959" s="1038">
        <v>20</v>
      </c>
      <c r="W959" s="1036">
        <v>0</v>
      </c>
      <c r="X959" s="1037">
        <v>9339</v>
      </c>
      <c r="Y959" s="1039">
        <v>8482</v>
      </c>
      <c r="Z959" s="1040">
        <v>3.2727272727272729</v>
      </c>
      <c r="AA959" s="1040">
        <v>8</v>
      </c>
      <c r="AB959" s="1199">
        <v>1</v>
      </c>
      <c r="AC959" s="1040">
        <v>90.631249999999994</v>
      </c>
      <c r="AD959" s="1040">
        <v>1</v>
      </c>
      <c r="AE959" s="1040">
        <v>1</v>
      </c>
      <c r="AF959" s="1041" t="s">
        <v>213</v>
      </c>
      <c r="AG959" s="1041">
        <v>0.5</v>
      </c>
      <c r="AH959" s="1042" t="s">
        <v>16292</v>
      </c>
      <c r="AI959" s="1060" t="s">
        <v>15482</v>
      </c>
      <c r="AJ959" s="1060" t="s">
        <v>16267</v>
      </c>
      <c r="AK959" s="1200" t="s">
        <v>15469</v>
      </c>
      <c r="AL959" s="1060">
        <v>50</v>
      </c>
      <c r="AM959" s="1404">
        <v>46037</v>
      </c>
      <c r="AN959" s="1404">
        <v>46038</v>
      </c>
      <c r="AO959" s="1404"/>
      <c r="AP959" s="1404"/>
      <c r="AQ959" s="1404"/>
      <c r="AR959" s="1044"/>
      <c r="AS959" s="1034" t="s">
        <v>16629</v>
      </c>
      <c r="AT959" s="1034" t="s">
        <v>16628</v>
      </c>
      <c r="AU959" s="1034" t="s">
        <v>16627</v>
      </c>
      <c r="AV959" s="1034">
        <v>1.6444133999999999</v>
      </c>
    </row>
    <row r="960" spans="1:48">
      <c r="A960" s="1030">
        <v>46046</v>
      </c>
      <c r="B960" s="1031" t="s">
        <v>225</v>
      </c>
      <c r="C960" s="1031" t="s">
        <v>16668</v>
      </c>
      <c r="D960" s="1032"/>
      <c r="E960" s="1033" t="s">
        <v>210</v>
      </c>
      <c r="F960" s="1034" t="s">
        <v>16612</v>
      </c>
      <c r="G960" s="1034">
        <v>650</v>
      </c>
      <c r="H960" s="1034" t="s">
        <v>474</v>
      </c>
      <c r="I960" s="1035">
        <v>5</v>
      </c>
      <c r="J960" s="1038">
        <v>4</v>
      </c>
      <c r="K960" s="1036">
        <v>0</v>
      </c>
      <c r="L960" s="1037">
        <v>9512</v>
      </c>
      <c r="M960" s="1039"/>
      <c r="N960" s="1038">
        <v>2</v>
      </c>
      <c r="O960" s="1036">
        <v>0</v>
      </c>
      <c r="P960" s="1037">
        <v>9512</v>
      </c>
      <c r="Q960" s="1039"/>
      <c r="R960" s="1038">
        <v>6</v>
      </c>
      <c r="S960" s="1036">
        <v>0</v>
      </c>
      <c r="T960" s="1037">
        <v>9456</v>
      </c>
      <c r="U960" s="1039"/>
      <c r="V960" s="1038">
        <v>15</v>
      </c>
      <c r="W960" s="1036">
        <v>1</v>
      </c>
      <c r="X960" s="1037">
        <v>9384</v>
      </c>
      <c r="Y960" s="1039"/>
      <c r="Z960" s="1040">
        <v>3.0573248407643314</v>
      </c>
      <c r="AA960" s="1040">
        <v>18</v>
      </c>
      <c r="AB960" s="1199">
        <v>0.99842748397435899</v>
      </c>
      <c r="AC960" s="1040">
        <v>94.66</v>
      </c>
      <c r="AD960" s="1040">
        <v>2.25</v>
      </c>
      <c r="AE960" s="1040">
        <v>2.1666666666666665</v>
      </c>
      <c r="AF960" s="1041" t="s">
        <v>213</v>
      </c>
      <c r="AG960" s="1041">
        <v>2</v>
      </c>
      <c r="AH960" s="1042" t="s">
        <v>16273</v>
      </c>
      <c r="AI960" s="1060" t="s">
        <v>650</v>
      </c>
      <c r="AJ960" s="1060" t="s">
        <v>16272</v>
      </c>
      <c r="AK960" s="1200" t="s">
        <v>15471</v>
      </c>
      <c r="AL960" s="1060">
        <v>50</v>
      </c>
      <c r="AM960" s="1404">
        <v>46037</v>
      </c>
      <c r="AN960" s="1404"/>
      <c r="AO960" s="1404"/>
      <c r="AP960" s="1404"/>
      <c r="AQ960" s="1404"/>
      <c r="AR960" s="1044"/>
      <c r="AS960" s="1034" t="s">
        <v>16625</v>
      </c>
      <c r="AT960" s="1034" t="s">
        <v>16626</v>
      </c>
      <c r="AU960" s="1034" t="s">
        <v>16630</v>
      </c>
      <c r="AV960" s="1034">
        <v>1.59483168</v>
      </c>
    </row>
    <row r="961" spans="1:48">
      <c r="A961" s="1030">
        <v>46046</v>
      </c>
      <c r="B961" s="1031" t="s">
        <v>225</v>
      </c>
      <c r="C961" s="1031" t="s">
        <v>16646</v>
      </c>
      <c r="D961" s="1032"/>
      <c r="E961" s="1033" t="s">
        <v>210</v>
      </c>
      <c r="F961" s="1034" t="s">
        <v>16492</v>
      </c>
      <c r="G961" s="1034">
        <v>670</v>
      </c>
      <c r="H961" s="1034" t="s">
        <v>16586</v>
      </c>
      <c r="I961" s="1035">
        <v>5</v>
      </c>
      <c r="J961" s="1038">
        <v>17</v>
      </c>
      <c r="K961" s="1036">
        <v>1</v>
      </c>
      <c r="L961" s="1037"/>
      <c r="M961" s="1039">
        <v>8690</v>
      </c>
      <c r="N961" s="1038">
        <v>7</v>
      </c>
      <c r="O961" s="1036">
        <v>0</v>
      </c>
      <c r="P961" s="1037"/>
      <c r="Q961" s="1039">
        <v>8701</v>
      </c>
      <c r="R961" s="1038">
        <v>7</v>
      </c>
      <c r="S961" s="1036">
        <v>0</v>
      </c>
      <c r="T961" s="1037"/>
      <c r="U961" s="1039">
        <v>8712</v>
      </c>
      <c r="V961" s="1038">
        <v>10</v>
      </c>
      <c r="W961" s="1036">
        <v>0</v>
      </c>
      <c r="X961" s="1037"/>
      <c r="Y961" s="1039">
        <v>8739</v>
      </c>
      <c r="Z961" s="1040">
        <v>3.1236442516268981</v>
      </c>
      <c r="AA961" s="1040">
        <v>27.333333333333332</v>
      </c>
      <c r="AB961" s="1199">
        <v>0.9984608707264957</v>
      </c>
      <c r="AC961" s="1040">
        <v>87.105000000000004</v>
      </c>
      <c r="AD961" s="1040">
        <v>3.4166666666666665</v>
      </c>
      <c r="AE961" s="1040">
        <v>3.3333333333333335</v>
      </c>
      <c r="AF961" s="1041" t="s">
        <v>213</v>
      </c>
      <c r="AG961" s="1041">
        <v>2</v>
      </c>
      <c r="AH961" s="1042" t="s">
        <v>16273</v>
      </c>
      <c r="AI961" s="1060" t="s">
        <v>650</v>
      </c>
      <c r="AJ961" s="1060" t="s">
        <v>16272</v>
      </c>
      <c r="AK961" s="1200" t="s">
        <v>15471</v>
      </c>
      <c r="AL961" s="1060">
        <v>50</v>
      </c>
      <c r="AM961" s="1404">
        <v>46032</v>
      </c>
      <c r="AN961" s="1404">
        <v>46033</v>
      </c>
      <c r="AO961" s="1404">
        <v>46039</v>
      </c>
      <c r="AP961" s="1404"/>
      <c r="AQ961" s="1404"/>
      <c r="AR961" s="1044"/>
      <c r="AS961" s="1034" t="s">
        <v>16625</v>
      </c>
      <c r="AT961" s="1034" t="s">
        <v>16626</v>
      </c>
      <c r="AU961" s="1034" t="s">
        <v>16630</v>
      </c>
      <c r="AV961" s="1034">
        <v>1.512700272</v>
      </c>
    </row>
    <row r="962" spans="1:48">
      <c r="A962" s="1030">
        <v>46046</v>
      </c>
      <c r="B962" s="1031" t="s">
        <v>226</v>
      </c>
      <c r="C962" s="1031" t="s">
        <v>16591</v>
      </c>
      <c r="D962" s="1032" t="s">
        <v>16644</v>
      </c>
      <c r="E962" s="1033" t="s">
        <v>738</v>
      </c>
      <c r="F962" s="1034" t="s">
        <v>16535</v>
      </c>
      <c r="G962" s="1034">
        <v>650</v>
      </c>
      <c r="H962" s="1034" t="s">
        <v>977</v>
      </c>
      <c r="I962" s="1035">
        <v>4</v>
      </c>
      <c r="J962" s="1038">
        <v>28</v>
      </c>
      <c r="K962" s="1036">
        <v>2</v>
      </c>
      <c r="L962" s="1037">
        <v>8496</v>
      </c>
      <c r="M962" s="1039">
        <v>9231</v>
      </c>
      <c r="N962" s="1038">
        <v>16</v>
      </c>
      <c r="O962" s="1036">
        <v>1</v>
      </c>
      <c r="P962" s="1037">
        <v>8680</v>
      </c>
      <c r="Q962" s="1039">
        <v>9015</v>
      </c>
      <c r="R962" s="1038">
        <v>36</v>
      </c>
      <c r="S962" s="1036">
        <v>0</v>
      </c>
      <c r="T962" s="1037">
        <v>8788</v>
      </c>
      <c r="U962" s="1039">
        <v>8717</v>
      </c>
      <c r="V962" s="1038">
        <v>22</v>
      </c>
      <c r="W962" s="1036">
        <v>0</v>
      </c>
      <c r="X962" s="1037">
        <v>8901</v>
      </c>
      <c r="Y962" s="1039">
        <v>9295</v>
      </c>
      <c r="Z962" s="1040">
        <v>2.5263157894736841</v>
      </c>
      <c r="AA962" s="1040">
        <v>34</v>
      </c>
      <c r="AB962" s="1199">
        <v>0.99429086538461542</v>
      </c>
      <c r="AC962" s="1040">
        <v>88.903750000000002</v>
      </c>
      <c r="AD962" s="1040">
        <v>4.25</v>
      </c>
      <c r="AE962" s="1040">
        <v>4.125</v>
      </c>
      <c r="AF962" s="1041" t="s">
        <v>213</v>
      </c>
      <c r="AG962" s="1041">
        <v>1</v>
      </c>
      <c r="AH962" s="1042" t="s">
        <v>16273</v>
      </c>
      <c r="AI962" s="1060" t="s">
        <v>650</v>
      </c>
      <c r="AJ962" s="1060" t="s">
        <v>16272</v>
      </c>
      <c r="AK962" s="1200" t="s">
        <v>15471</v>
      </c>
      <c r="AL962" s="1060">
        <v>49</v>
      </c>
      <c r="AM962" s="1404">
        <v>46015</v>
      </c>
      <c r="AN962" s="1404">
        <v>46016</v>
      </c>
      <c r="AO962" s="1404"/>
      <c r="AP962" s="1404"/>
      <c r="AQ962" s="1404"/>
      <c r="AR962" s="1044"/>
      <c r="AS962" s="1034" t="s">
        <v>16625</v>
      </c>
      <c r="AT962" s="1034" t="s">
        <v>16628</v>
      </c>
      <c r="AU962" s="1034" t="s">
        <v>16632</v>
      </c>
      <c r="AV962" s="1034">
        <v>1.99713384</v>
      </c>
    </row>
    <row r="963" spans="1:48">
      <c r="A963" s="1030">
        <v>46046</v>
      </c>
      <c r="B963" s="1031" t="s">
        <v>227</v>
      </c>
      <c r="C963" s="1031" t="s">
        <v>16648</v>
      </c>
      <c r="D963" s="1032"/>
      <c r="E963" s="1033" t="s">
        <v>299</v>
      </c>
      <c r="F963" s="1034" t="s">
        <v>16581</v>
      </c>
      <c r="G963" s="1034">
        <v>700</v>
      </c>
      <c r="H963" s="1034" t="s">
        <v>16053</v>
      </c>
      <c r="I963" s="1035">
        <v>5</v>
      </c>
      <c r="J963" s="1038">
        <v>25</v>
      </c>
      <c r="K963" s="1036">
        <v>0</v>
      </c>
      <c r="L963" s="1037">
        <v>7993</v>
      </c>
      <c r="M963" s="1039">
        <v>7502</v>
      </c>
      <c r="N963" s="1038">
        <v>12</v>
      </c>
      <c r="O963" s="1036">
        <v>0</v>
      </c>
      <c r="P963" s="1037">
        <v>7768</v>
      </c>
      <c r="Q963" s="1039">
        <v>7886</v>
      </c>
      <c r="R963" s="1038">
        <v>22</v>
      </c>
      <c r="S963" s="1036">
        <v>0</v>
      </c>
      <c r="T963" s="1037">
        <v>7548</v>
      </c>
      <c r="U963" s="1039">
        <v>7663</v>
      </c>
      <c r="V963" s="1038">
        <v>21</v>
      </c>
      <c r="W963" s="1036">
        <v>0</v>
      </c>
      <c r="X963" s="1037">
        <v>6714</v>
      </c>
      <c r="Y963" s="1039">
        <v>6792</v>
      </c>
      <c r="Z963" s="1040">
        <v>2.2187981510015407</v>
      </c>
      <c r="AA963" s="1040">
        <v>26.666666666666668</v>
      </c>
      <c r="AB963" s="1199">
        <v>1</v>
      </c>
      <c r="AC963" s="1040">
        <v>74.832499999999996</v>
      </c>
      <c r="AD963" s="1040">
        <v>3.3333333333333335</v>
      </c>
      <c r="AE963" s="1040">
        <v>3.3333333333333335</v>
      </c>
      <c r="AF963" s="1041" t="s">
        <v>213</v>
      </c>
      <c r="AG963" s="1041">
        <v>1</v>
      </c>
      <c r="AH963" s="1042" t="s">
        <v>16259</v>
      </c>
      <c r="AI963" s="1060" t="s">
        <v>655</v>
      </c>
      <c r="AJ963" s="1238" t="s">
        <v>16263</v>
      </c>
      <c r="AK963" s="1239" t="s">
        <v>667</v>
      </c>
      <c r="AL963" s="1060">
        <v>50</v>
      </c>
      <c r="AM963" s="1404">
        <v>46024</v>
      </c>
      <c r="AN963" s="1404">
        <v>46025</v>
      </c>
      <c r="AO963" s="1404"/>
      <c r="AP963" s="1404"/>
      <c r="AQ963" s="1404"/>
      <c r="AR963" s="1044"/>
      <c r="AS963" s="1034" t="s">
        <v>16625</v>
      </c>
      <c r="AT963" s="1034" t="s">
        <v>16628</v>
      </c>
      <c r="AU963" s="1034" t="s">
        <v>16632</v>
      </c>
      <c r="AV963" s="1034">
        <v>1.8103478400000002</v>
      </c>
    </row>
    <row r="964" spans="1:48">
      <c r="A964" s="1030">
        <v>46046</v>
      </c>
      <c r="B964" s="1031" t="s">
        <v>228</v>
      </c>
      <c r="C964" s="1031" t="s">
        <v>16577</v>
      </c>
      <c r="D964" s="1032"/>
      <c r="E964" s="1033" t="s">
        <v>1877</v>
      </c>
      <c r="F964" s="1034" t="s">
        <v>16497</v>
      </c>
      <c r="G964" s="1034">
        <v>500</v>
      </c>
      <c r="H964" s="1034" t="s">
        <v>634</v>
      </c>
      <c r="I964" s="1035">
        <v>3.7</v>
      </c>
      <c r="J964" s="1038">
        <v>13</v>
      </c>
      <c r="K964" s="1036">
        <v>0</v>
      </c>
      <c r="L964" s="1037">
        <v>9523</v>
      </c>
      <c r="M964" s="1039">
        <v>9349</v>
      </c>
      <c r="N964" s="1038">
        <v>21</v>
      </c>
      <c r="O964" s="1036">
        <v>0</v>
      </c>
      <c r="P964" s="1037">
        <v>8982</v>
      </c>
      <c r="Q964" s="1039">
        <v>9360</v>
      </c>
      <c r="R964" s="1038">
        <v>10</v>
      </c>
      <c r="S964" s="1036">
        <v>0</v>
      </c>
      <c r="T964" s="1037">
        <v>9187</v>
      </c>
      <c r="U964" s="1039">
        <v>9380</v>
      </c>
      <c r="V964" s="1038">
        <v>35</v>
      </c>
      <c r="W964" s="1036">
        <v>0</v>
      </c>
      <c r="X964" s="1037">
        <v>9155</v>
      </c>
      <c r="Y964" s="1039">
        <v>9332</v>
      </c>
      <c r="Z964" s="1040">
        <v>1.6089385474860336</v>
      </c>
      <c r="AA964" s="1040">
        <v>26.333333333333332</v>
      </c>
      <c r="AB964" s="1199">
        <v>1</v>
      </c>
      <c r="AC964" s="1040">
        <v>92.834999999999994</v>
      </c>
      <c r="AD964" s="1040">
        <v>3.2916666666666665</v>
      </c>
      <c r="AE964" s="1040">
        <v>3.2916666666666665</v>
      </c>
      <c r="AF964" s="1041" t="s">
        <v>213</v>
      </c>
      <c r="AG964" s="1041">
        <v>1</v>
      </c>
      <c r="AH964" s="1042" t="s">
        <v>16259</v>
      </c>
      <c r="AI964" s="1060" t="s">
        <v>655</v>
      </c>
      <c r="AJ964" s="1238" t="s">
        <v>16263</v>
      </c>
      <c r="AK964" s="1239" t="s">
        <v>667</v>
      </c>
      <c r="AL964" s="1203">
        <v>8</v>
      </c>
      <c r="AM964" s="1404">
        <v>45968</v>
      </c>
      <c r="AN964" s="1404" t="s">
        <v>16669</v>
      </c>
      <c r="AO964" s="1404">
        <v>45667</v>
      </c>
      <c r="AP964" s="1404">
        <v>45973</v>
      </c>
      <c r="AQ964" s="1404"/>
      <c r="AR964" s="1044"/>
      <c r="AS964" s="1034" t="s">
        <v>16625</v>
      </c>
      <c r="AT964" s="1034" t="s">
        <v>16628</v>
      </c>
      <c r="AU964" s="1034" t="s">
        <v>16627</v>
      </c>
      <c r="AV964" s="1034">
        <v>1.2031415999999999</v>
      </c>
    </row>
    <row r="965" spans="1:48">
      <c r="A965" s="1030">
        <v>46046</v>
      </c>
      <c r="B965" s="1031" t="s">
        <v>229</v>
      </c>
      <c r="C965" s="1031" t="s">
        <v>16571</v>
      </c>
      <c r="D965" s="1032"/>
      <c r="E965" s="1033" t="s">
        <v>829</v>
      </c>
      <c r="F965" s="1034" t="s">
        <v>16573</v>
      </c>
      <c r="G965" s="1034">
        <v>670</v>
      </c>
      <c r="H965" s="1034" t="s">
        <v>699</v>
      </c>
      <c r="I965" s="1035">
        <v>5</v>
      </c>
      <c r="J965" s="1038">
        <v>11</v>
      </c>
      <c r="K965" s="1036">
        <v>0</v>
      </c>
      <c r="L965" s="1037">
        <v>8880</v>
      </c>
      <c r="M965" s="1039">
        <v>9166</v>
      </c>
      <c r="N965" s="1038">
        <v>4</v>
      </c>
      <c r="O965" s="1036">
        <v>0</v>
      </c>
      <c r="P965" s="1037">
        <v>8931</v>
      </c>
      <c r="Q965" s="1039">
        <v>9139</v>
      </c>
      <c r="R965" s="1038">
        <v>4</v>
      </c>
      <c r="S965" s="1036">
        <v>0</v>
      </c>
      <c r="T965" s="1037">
        <v>8887</v>
      </c>
      <c r="U965" s="1039">
        <v>9146</v>
      </c>
      <c r="V965" s="1038">
        <v>16</v>
      </c>
      <c r="W965" s="1036">
        <v>0</v>
      </c>
      <c r="X965" s="1037">
        <v>8655</v>
      </c>
      <c r="Y965" s="1039">
        <v>9107</v>
      </c>
      <c r="Z965" s="1040">
        <v>3.1236442516268981</v>
      </c>
      <c r="AA965" s="1040">
        <v>11.666666666666666</v>
      </c>
      <c r="AB965" s="1199">
        <v>1</v>
      </c>
      <c r="AC965" s="1040">
        <v>89.888750000000002</v>
      </c>
      <c r="AD965" s="1040">
        <v>1.4583333333333333</v>
      </c>
      <c r="AE965" s="1040">
        <v>1.4583333333333333</v>
      </c>
      <c r="AF965" s="1041" t="s">
        <v>213</v>
      </c>
      <c r="AG965" s="1041">
        <v>1</v>
      </c>
      <c r="AH965" s="1042" t="s">
        <v>16259</v>
      </c>
      <c r="AI965" s="1060" t="s">
        <v>655</v>
      </c>
      <c r="AJ965" s="1238" t="s">
        <v>16263</v>
      </c>
      <c r="AK965" s="1239" t="s">
        <v>667</v>
      </c>
      <c r="AL965" s="1060">
        <v>51</v>
      </c>
      <c r="AM965" s="1404">
        <v>46033</v>
      </c>
      <c r="AN965" s="1404">
        <v>46034</v>
      </c>
      <c r="AO965" s="1404">
        <v>46035</v>
      </c>
      <c r="AP965" s="1404"/>
      <c r="AQ965" s="1404"/>
      <c r="AR965" s="1044"/>
      <c r="AS965" s="1034" t="s">
        <v>16625</v>
      </c>
      <c r="AT965" s="1034" t="s">
        <v>16628</v>
      </c>
      <c r="AU965" s="1034" t="s">
        <v>16630</v>
      </c>
      <c r="AV965" s="1034">
        <v>3.122087976</v>
      </c>
    </row>
    <row r="966" spans="1:48">
      <c r="A966" s="1030">
        <v>46046</v>
      </c>
      <c r="B966" s="1031" t="s">
        <v>230</v>
      </c>
      <c r="C966" s="1031" t="s">
        <v>16667</v>
      </c>
      <c r="D966" s="1032"/>
      <c r="E966" s="1033" t="s">
        <v>740</v>
      </c>
      <c r="F966" s="1034" t="s">
        <v>16607</v>
      </c>
      <c r="G966" s="1034">
        <v>650</v>
      </c>
      <c r="H966" s="1034" t="s">
        <v>666</v>
      </c>
      <c r="I966" s="1035">
        <v>4</v>
      </c>
      <c r="J966" s="1038">
        <v>14</v>
      </c>
      <c r="K966" s="1036">
        <v>0</v>
      </c>
      <c r="L966" s="1037">
        <v>8811</v>
      </c>
      <c r="M966" s="1039">
        <v>4374</v>
      </c>
      <c r="N966" s="1038">
        <v>4</v>
      </c>
      <c r="O966" s="1036">
        <v>0</v>
      </c>
      <c r="P966" s="1037">
        <v>8877</v>
      </c>
      <c r="Q966" s="1039">
        <v>4228</v>
      </c>
      <c r="R966" s="1038">
        <v>6</v>
      </c>
      <c r="S966" s="1036">
        <v>0</v>
      </c>
      <c r="T966" s="1037">
        <v>8790</v>
      </c>
      <c r="U966" s="1039">
        <v>4286</v>
      </c>
      <c r="V966" s="1038">
        <v>16</v>
      </c>
      <c r="W966" s="1036">
        <v>0</v>
      </c>
      <c r="X966" s="1037">
        <v>8504</v>
      </c>
      <c r="Y966" s="1039">
        <v>3960</v>
      </c>
      <c r="Z966" s="1040">
        <v>7.4611398963730569</v>
      </c>
      <c r="AA966" s="1040">
        <v>6.666666666666667</v>
      </c>
      <c r="AB966" s="1199">
        <v>1</v>
      </c>
      <c r="AC966" s="1040">
        <v>64.787499999999994</v>
      </c>
      <c r="AD966" s="1040">
        <v>0.83333333333333337</v>
      </c>
      <c r="AE966" s="1040">
        <v>0.83333333333333337</v>
      </c>
      <c r="AF966" s="1041" t="s">
        <v>213</v>
      </c>
      <c r="AG966" s="1041">
        <v>0.5</v>
      </c>
      <c r="AH966" s="1042" t="s">
        <v>16292</v>
      </c>
      <c r="AI966" s="1060" t="s">
        <v>15482</v>
      </c>
      <c r="AJ966" s="1060" t="s">
        <v>16267</v>
      </c>
      <c r="AK966" s="1200" t="s">
        <v>15469</v>
      </c>
      <c r="AL966" s="1060">
        <v>52</v>
      </c>
      <c r="AM966" s="1404">
        <v>46043</v>
      </c>
      <c r="AN966" s="1404">
        <v>46044</v>
      </c>
      <c r="AO966" s="1404"/>
      <c r="AP966" s="1404"/>
      <c r="AQ966" s="1404"/>
      <c r="AR966" s="1044"/>
      <c r="AS966" s="1034" t="s">
        <v>16629</v>
      </c>
      <c r="AT966" s="1034" t="s">
        <v>16628</v>
      </c>
      <c r="AU966" s="1034" t="s">
        <v>16630</v>
      </c>
      <c r="AV966" s="1034">
        <v>2.1830795999999997</v>
      </c>
    </row>
    <row r="967" spans="1:48">
      <c r="A967" s="1030">
        <v>46046</v>
      </c>
      <c r="B967" s="1031" t="s">
        <v>231</v>
      </c>
      <c r="C967" s="1031" t="s">
        <v>16642</v>
      </c>
      <c r="D967" s="1032" t="s">
        <v>16291</v>
      </c>
      <c r="E967" s="1033" t="s">
        <v>473</v>
      </c>
      <c r="F967" s="1034" t="s">
        <v>16538</v>
      </c>
      <c r="G967" s="1034">
        <v>600</v>
      </c>
      <c r="H967" s="1034" t="s">
        <v>16152</v>
      </c>
      <c r="I967" s="1035">
        <v>5.5</v>
      </c>
      <c r="J967" s="1038">
        <v>19</v>
      </c>
      <c r="K967" s="1036">
        <v>3</v>
      </c>
      <c r="L967" s="1037">
        <v>4760</v>
      </c>
      <c r="M967" s="1039"/>
      <c r="N967" s="1038">
        <v>8</v>
      </c>
      <c r="O967" s="1036">
        <v>0</v>
      </c>
      <c r="P967" s="1037">
        <v>5010</v>
      </c>
      <c r="Q967" s="1039"/>
      <c r="R967" s="1038">
        <v>18</v>
      </c>
      <c r="S967" s="1036">
        <v>2</v>
      </c>
      <c r="T967" s="1037">
        <v>4910</v>
      </c>
      <c r="U967" s="1039"/>
      <c r="V967" s="1038">
        <v>25</v>
      </c>
      <c r="W967" s="1036">
        <v>2</v>
      </c>
      <c r="X967" s="1037">
        <v>5070</v>
      </c>
      <c r="Y967" s="1039"/>
      <c r="Z967" s="1040">
        <v>5.070422535211268</v>
      </c>
      <c r="AA967" s="1040">
        <v>23.333333333333332</v>
      </c>
      <c r="AB967" s="1199">
        <v>0.99336271367521367</v>
      </c>
      <c r="AC967" s="1040">
        <v>49.375</v>
      </c>
      <c r="AD967" s="1040">
        <v>2.9166666666666665</v>
      </c>
      <c r="AE967" s="1040">
        <v>2.625</v>
      </c>
      <c r="AF967" s="1041" t="s">
        <v>232</v>
      </c>
      <c r="AG967" s="1041">
        <v>1</v>
      </c>
      <c r="AH967" s="1042" t="s">
        <v>16273</v>
      </c>
      <c r="AI967" s="1060" t="s">
        <v>650</v>
      </c>
      <c r="AJ967" s="1060" t="s">
        <v>16272</v>
      </c>
      <c r="AK967" s="1200" t="s">
        <v>15471</v>
      </c>
      <c r="AL967" s="1060">
        <v>55</v>
      </c>
      <c r="AM967" s="1404">
        <v>46036</v>
      </c>
      <c r="AN967" s="1404">
        <v>46040</v>
      </c>
      <c r="AO967" s="1404">
        <v>46041</v>
      </c>
      <c r="AP967" s="1404">
        <v>46042</v>
      </c>
      <c r="AQ967" s="1404">
        <v>46043</v>
      </c>
      <c r="AR967" s="1044"/>
      <c r="AS967" s="1034" t="s">
        <v>16629</v>
      </c>
      <c r="AT967" s="1034" t="s">
        <v>16628</v>
      </c>
      <c r="AU967" s="1034" t="s">
        <v>16630</v>
      </c>
      <c r="AV967" s="1034">
        <v>3.07152</v>
      </c>
    </row>
    <row r="968" spans="1:48">
      <c r="A968" s="1030">
        <v>46046</v>
      </c>
      <c r="B968" s="1031" t="s">
        <v>233</v>
      </c>
      <c r="C968" s="1031" t="s">
        <v>645</v>
      </c>
      <c r="D968" s="1032"/>
      <c r="E968" s="1033" t="s">
        <v>420</v>
      </c>
      <c r="F968" s="1034" t="s">
        <v>420</v>
      </c>
      <c r="G968" s="1034" t="s">
        <v>420</v>
      </c>
      <c r="H968" s="1034" t="s">
        <v>420</v>
      </c>
      <c r="I968" s="1035" t="s">
        <v>420</v>
      </c>
      <c r="J968" s="1038"/>
      <c r="K968" s="1036"/>
      <c r="L968" s="1037" t="s">
        <v>16270</v>
      </c>
      <c r="M968" s="1039"/>
      <c r="N968" s="1038"/>
      <c r="O968" s="1036"/>
      <c r="P968" s="1037" t="s">
        <v>16270</v>
      </c>
      <c r="Q968" s="1039"/>
      <c r="R968" s="1038"/>
      <c r="S968" s="1036"/>
      <c r="T968" s="1037" t="s">
        <v>16270</v>
      </c>
      <c r="U968" s="1039"/>
      <c r="V968" s="1038"/>
      <c r="W968" s="1036"/>
      <c r="X968" s="1037" t="s">
        <v>16270</v>
      </c>
      <c r="Y968" s="1039"/>
      <c r="Z968" s="1040" t="s">
        <v>420</v>
      </c>
      <c r="AA968" s="1040" t="s">
        <v>645</v>
      </c>
      <c r="AB968" s="1199" t="s">
        <v>420</v>
      </c>
      <c r="AC968" s="1040" t="s">
        <v>420</v>
      </c>
      <c r="AD968" s="1040" t="s">
        <v>420</v>
      </c>
      <c r="AE968" s="1040" t="s">
        <v>420</v>
      </c>
      <c r="AF968" s="1041" t="s">
        <v>232</v>
      </c>
      <c r="AG968" s="1041">
        <v>1</v>
      </c>
      <c r="AH968" s="1042" t="s">
        <v>16273</v>
      </c>
      <c r="AI968" s="1060" t="s">
        <v>650</v>
      </c>
      <c r="AJ968" s="1060" t="s">
        <v>16272</v>
      </c>
      <c r="AK968" s="1200" t="s">
        <v>15471</v>
      </c>
      <c r="AL968" s="1060"/>
      <c r="AM968" s="1404"/>
      <c r="AN968" s="1404"/>
      <c r="AO968" s="1404"/>
      <c r="AP968" s="1404"/>
      <c r="AQ968" s="1404"/>
      <c r="AR968" s="1044"/>
      <c r="AS968" s="1034" t="s">
        <v>16625</v>
      </c>
      <c r="AT968" s="1034" t="s">
        <v>16628</v>
      </c>
      <c r="AU968" s="1034" t="s">
        <v>420</v>
      </c>
      <c r="AV968" s="1034" t="s">
        <v>420</v>
      </c>
    </row>
    <row r="969" spans="1:48">
      <c r="A969" s="1030">
        <v>46046</v>
      </c>
      <c r="B969" s="1031" t="s">
        <v>234</v>
      </c>
      <c r="C969" s="1031" t="s">
        <v>645</v>
      </c>
      <c r="D969" s="1032"/>
      <c r="E969" s="1033" t="s">
        <v>420</v>
      </c>
      <c r="F969" s="1034" t="s">
        <v>420</v>
      </c>
      <c r="G969" s="1034" t="s">
        <v>420</v>
      </c>
      <c r="H969" s="1034" t="s">
        <v>420</v>
      </c>
      <c r="I969" s="1035" t="s">
        <v>420</v>
      </c>
      <c r="J969" s="1038"/>
      <c r="K969" s="1036"/>
      <c r="L969" s="1037" t="s">
        <v>645</v>
      </c>
      <c r="M969" s="1039"/>
      <c r="N969" s="1038"/>
      <c r="O969" s="1036"/>
      <c r="P969" s="1037" t="s">
        <v>645</v>
      </c>
      <c r="Q969" s="1039"/>
      <c r="R969" s="1038"/>
      <c r="S969" s="1036"/>
      <c r="T969" s="1037" t="s">
        <v>645</v>
      </c>
      <c r="U969" s="1039"/>
      <c r="V969" s="1038"/>
      <c r="W969" s="1036"/>
      <c r="X969" s="1037" t="s">
        <v>645</v>
      </c>
      <c r="Y969" s="1039"/>
      <c r="Z969" s="1040" t="s">
        <v>420</v>
      </c>
      <c r="AA969" s="1040" t="s">
        <v>645</v>
      </c>
      <c r="AB969" s="1199" t="s">
        <v>420</v>
      </c>
      <c r="AC969" s="1040" t="s">
        <v>420</v>
      </c>
      <c r="AD969" s="1040" t="s">
        <v>420</v>
      </c>
      <c r="AE969" s="1040" t="s">
        <v>420</v>
      </c>
      <c r="AF969" s="1041" t="s">
        <v>232</v>
      </c>
      <c r="AG969" s="1041">
        <v>1</v>
      </c>
      <c r="AH969" s="1042" t="s">
        <v>16273</v>
      </c>
      <c r="AI969" s="1060" t="s">
        <v>650</v>
      </c>
      <c r="AJ969" s="1060" t="s">
        <v>16272</v>
      </c>
      <c r="AK969" s="1200" t="s">
        <v>15471</v>
      </c>
      <c r="AL969" s="1060"/>
      <c r="AM969" s="1404"/>
      <c r="AN969" s="1404"/>
      <c r="AO969" s="1404"/>
      <c r="AP969" s="1404"/>
      <c r="AQ969" s="1404"/>
      <c r="AR969" s="1044"/>
      <c r="AS969" s="1034" t="s">
        <v>16625</v>
      </c>
      <c r="AT969" s="1034" t="s">
        <v>16628</v>
      </c>
      <c r="AU969" s="1034" t="s">
        <v>420</v>
      </c>
      <c r="AV969" s="1034" t="s">
        <v>420</v>
      </c>
    </row>
    <row r="970" spans="1:48">
      <c r="A970" s="1030">
        <v>46046</v>
      </c>
      <c r="B970" s="1031" t="s">
        <v>235</v>
      </c>
      <c r="C970" s="1031" t="s">
        <v>16489</v>
      </c>
      <c r="D970" s="1032" t="s">
        <v>646</v>
      </c>
      <c r="E970" s="1033" t="s">
        <v>737</v>
      </c>
      <c r="F970" s="1034" t="s">
        <v>16142</v>
      </c>
      <c r="G970" s="1034">
        <v>650</v>
      </c>
      <c r="H970" s="1034" t="s">
        <v>924</v>
      </c>
      <c r="I970" s="1035">
        <v>5.5</v>
      </c>
      <c r="J970" s="1038">
        <v>34</v>
      </c>
      <c r="K970" s="1036">
        <v>0</v>
      </c>
      <c r="L970" s="1037">
        <v>7870</v>
      </c>
      <c r="M970" s="1039">
        <v>9540</v>
      </c>
      <c r="N970" s="1038">
        <v>13</v>
      </c>
      <c r="O970" s="1036">
        <v>0</v>
      </c>
      <c r="P970" s="1037">
        <v>8520</v>
      </c>
      <c r="Q970" s="1039">
        <v>8890</v>
      </c>
      <c r="R970" s="1038">
        <v>16</v>
      </c>
      <c r="S970" s="1036">
        <v>0</v>
      </c>
      <c r="T970" s="1037">
        <v>8890</v>
      </c>
      <c r="U970" s="1039">
        <v>8520</v>
      </c>
      <c r="V970" s="1038">
        <v>41</v>
      </c>
      <c r="W970" s="1036">
        <v>0</v>
      </c>
      <c r="X970" s="1037">
        <v>8610</v>
      </c>
      <c r="Y970" s="1039">
        <v>9350</v>
      </c>
      <c r="Z970" s="1040">
        <v>5.4545454545454541</v>
      </c>
      <c r="AA970" s="1040">
        <v>34.666666666666664</v>
      </c>
      <c r="AB970" s="1199">
        <v>1</v>
      </c>
      <c r="AC970" s="1040">
        <v>87.737499999999997</v>
      </c>
      <c r="AD970" s="1040">
        <v>4.333333333333333</v>
      </c>
      <c r="AE970" s="1040">
        <v>4.333333333333333</v>
      </c>
      <c r="AF970" s="1041" t="s">
        <v>236</v>
      </c>
      <c r="AG970" s="1041">
        <v>1</v>
      </c>
      <c r="AH970" s="1042" t="s">
        <v>16298</v>
      </c>
      <c r="AI970" s="1060" t="s">
        <v>15435</v>
      </c>
      <c r="AJ970" s="1203" t="s">
        <v>16258</v>
      </c>
      <c r="AK970" s="1200" t="s">
        <v>652</v>
      </c>
      <c r="AL970" s="1060">
        <v>55</v>
      </c>
      <c r="AM970" s="1404">
        <v>46023</v>
      </c>
      <c r="AN970" s="1404">
        <v>46024</v>
      </c>
      <c r="AO970" s="1404">
        <v>46025</v>
      </c>
      <c r="AP970" s="1404"/>
      <c r="AQ970" s="1404"/>
      <c r="AR970" s="1044"/>
      <c r="AS970" s="1034" t="s">
        <v>16629</v>
      </c>
      <c r="AT970" s="1034" t="s">
        <v>16628</v>
      </c>
      <c r="AU970" s="1034" t="s">
        <v>16630</v>
      </c>
      <c r="AV970" s="1034">
        <v>5.9128056000000004</v>
      </c>
    </row>
    <row r="971" spans="1:48">
      <c r="A971" s="1030">
        <v>46046</v>
      </c>
      <c r="B971" s="1031" t="s">
        <v>237</v>
      </c>
      <c r="C971" s="1031" t="s">
        <v>16539</v>
      </c>
      <c r="D971" s="1032" t="s">
        <v>646</v>
      </c>
      <c r="E971" s="1033" t="s">
        <v>473</v>
      </c>
      <c r="F971" s="1034" t="s">
        <v>16538</v>
      </c>
      <c r="G971" s="1034">
        <v>650</v>
      </c>
      <c r="H971" s="1034" t="s">
        <v>15728</v>
      </c>
      <c r="I971" s="1035">
        <v>5.5</v>
      </c>
      <c r="J971" s="1038">
        <v>37</v>
      </c>
      <c r="K971" s="1036">
        <v>0</v>
      </c>
      <c r="L971" s="1037">
        <v>8060</v>
      </c>
      <c r="M971" s="1039">
        <v>8630</v>
      </c>
      <c r="N971" s="1038">
        <v>28</v>
      </c>
      <c r="O971" s="1036">
        <v>0</v>
      </c>
      <c r="P971" s="1037">
        <v>8700</v>
      </c>
      <c r="Q971" s="1039">
        <v>8430</v>
      </c>
      <c r="R971" s="1038">
        <v>31</v>
      </c>
      <c r="S971" s="1036">
        <v>0</v>
      </c>
      <c r="T971" s="1037">
        <v>8700</v>
      </c>
      <c r="U971" s="1039">
        <v>8430</v>
      </c>
      <c r="V971" s="1038">
        <v>20</v>
      </c>
      <c r="W971" s="1036">
        <v>0</v>
      </c>
      <c r="X971" s="1037">
        <v>8700</v>
      </c>
      <c r="Y971" s="1039">
        <v>8520</v>
      </c>
      <c r="Z971" s="1040">
        <v>5.4135338345864659</v>
      </c>
      <c r="AA971" s="1040">
        <v>38.666666666666664</v>
      </c>
      <c r="AB971" s="1199">
        <v>1</v>
      </c>
      <c r="AC971" s="1040">
        <v>85.212500000000006</v>
      </c>
      <c r="AD971" s="1040">
        <v>4.833333333333333</v>
      </c>
      <c r="AE971" s="1040">
        <v>4.833333333333333</v>
      </c>
      <c r="AF971" s="1041" t="s">
        <v>236</v>
      </c>
      <c r="AG971" s="1041">
        <v>1</v>
      </c>
      <c r="AH971" s="1042" t="s">
        <v>16275</v>
      </c>
      <c r="AI971" s="1060" t="s">
        <v>651</v>
      </c>
      <c r="AJ971" s="1203" t="s">
        <v>16258</v>
      </c>
      <c r="AK971" s="1200" t="s">
        <v>652</v>
      </c>
      <c r="AL971" s="1060">
        <v>55</v>
      </c>
      <c r="AM971" s="1404">
        <v>46039</v>
      </c>
      <c r="AN971" s="1404">
        <v>46040</v>
      </c>
      <c r="AO971" s="1404">
        <v>46042</v>
      </c>
      <c r="AP971" s="1404"/>
      <c r="AQ971" s="1404"/>
      <c r="AR971" s="1044"/>
      <c r="AS971" s="1034" t="s">
        <v>16629</v>
      </c>
      <c r="AT971" s="1034" t="s">
        <v>16628</v>
      </c>
      <c r="AU971" s="1034" t="s">
        <v>16630</v>
      </c>
      <c r="AV971" s="1034">
        <v>5.7426408000000011</v>
      </c>
    </row>
    <row r="972" spans="1:48">
      <c r="A972" s="1030">
        <v>46046</v>
      </c>
      <c r="B972" s="1031" t="s">
        <v>238</v>
      </c>
      <c r="C972" s="1031" t="s">
        <v>16600</v>
      </c>
      <c r="D972" s="1032" t="s">
        <v>16291</v>
      </c>
      <c r="E972" s="1033" t="s">
        <v>473</v>
      </c>
      <c r="F972" s="1034" t="s">
        <v>16601</v>
      </c>
      <c r="G972" s="1034">
        <v>680</v>
      </c>
      <c r="H972" s="1034" t="s">
        <v>16568</v>
      </c>
      <c r="I972" s="1035">
        <v>5.5</v>
      </c>
      <c r="J972" s="1038">
        <v>44</v>
      </c>
      <c r="K972" s="1036">
        <v>3</v>
      </c>
      <c r="L972" s="1037">
        <v>8800</v>
      </c>
      <c r="M972" s="1039">
        <v>8760</v>
      </c>
      <c r="N972" s="1038">
        <v>22</v>
      </c>
      <c r="O972" s="1036">
        <v>0</v>
      </c>
      <c r="P972" s="1037">
        <v>9540</v>
      </c>
      <c r="Q972" s="1039">
        <v>9070</v>
      </c>
      <c r="R972" s="1038">
        <v>21</v>
      </c>
      <c r="S972" s="1036">
        <v>0</v>
      </c>
      <c r="T972" s="1037">
        <v>9350</v>
      </c>
      <c r="U972" s="1039">
        <v>8980</v>
      </c>
      <c r="V972" s="1038">
        <v>51</v>
      </c>
      <c r="W972" s="1036">
        <v>0</v>
      </c>
      <c r="X972" s="1037">
        <v>8520</v>
      </c>
      <c r="Y972" s="1039">
        <v>9070</v>
      </c>
      <c r="Z972" s="1040">
        <v>5.6692913385826769</v>
      </c>
      <c r="AA972" s="1040">
        <v>46</v>
      </c>
      <c r="AB972" s="1199">
        <v>0.99745592948717954</v>
      </c>
      <c r="AC972" s="1040">
        <v>90.112499999999997</v>
      </c>
      <c r="AD972" s="1040">
        <v>5.75</v>
      </c>
      <c r="AE972" s="1040">
        <v>5.625</v>
      </c>
      <c r="AF972" s="1041" t="s">
        <v>236</v>
      </c>
      <c r="AG972" s="1041">
        <v>1</v>
      </c>
      <c r="AH972" s="1042" t="s">
        <v>16298</v>
      </c>
      <c r="AI972" s="1060" t="s">
        <v>15435</v>
      </c>
      <c r="AJ972" s="1203" t="s">
        <v>16258</v>
      </c>
      <c r="AK972" s="1200" t="s">
        <v>652</v>
      </c>
      <c r="AL972" s="1060">
        <v>56</v>
      </c>
      <c r="AM972" s="1404">
        <v>46036</v>
      </c>
      <c r="AN972" s="1404">
        <v>46037</v>
      </c>
      <c r="AO972" s="1404">
        <v>46038</v>
      </c>
      <c r="AP972" s="1404"/>
      <c r="AQ972" s="1404"/>
      <c r="AR972" s="1044"/>
      <c r="AS972" s="1034" t="s">
        <v>16629</v>
      </c>
      <c r="AT972" s="1034" t="s">
        <v>16628</v>
      </c>
      <c r="AU972" s="1034" t="s">
        <v>16630</v>
      </c>
      <c r="AV972" s="1034">
        <v>6.3531475199999994</v>
      </c>
    </row>
    <row r="973" spans="1:48">
      <c r="A973" s="1030">
        <v>46046</v>
      </c>
      <c r="B973" s="1031" t="s">
        <v>239</v>
      </c>
      <c r="C973" s="1031" t="s">
        <v>16652</v>
      </c>
      <c r="D973" s="1032"/>
      <c r="E973" s="1033" t="s">
        <v>779</v>
      </c>
      <c r="F973" s="1034" t="s">
        <v>16592</v>
      </c>
      <c r="G973" s="1034">
        <v>600</v>
      </c>
      <c r="H973" s="1034" t="s">
        <v>735</v>
      </c>
      <c r="I973" s="1035">
        <v>4</v>
      </c>
      <c r="J973" s="1038">
        <v>27</v>
      </c>
      <c r="K973" s="1036">
        <v>1</v>
      </c>
      <c r="L973" s="1037">
        <v>8330</v>
      </c>
      <c r="M973" s="1039">
        <v>8520</v>
      </c>
      <c r="N973" s="1038">
        <v>32</v>
      </c>
      <c r="O973" s="1036">
        <v>3</v>
      </c>
      <c r="P973" s="1037">
        <v>8700</v>
      </c>
      <c r="Q973" s="1039">
        <v>9260</v>
      </c>
      <c r="R973" s="1038">
        <v>18</v>
      </c>
      <c r="S973" s="1036">
        <v>0</v>
      </c>
      <c r="T973" s="1037">
        <v>8980</v>
      </c>
      <c r="U973" s="1039">
        <v>9720</v>
      </c>
      <c r="V973" s="1038">
        <v>17</v>
      </c>
      <c r="W973" s="1036">
        <v>0</v>
      </c>
      <c r="X973" s="1037">
        <v>8520</v>
      </c>
      <c r="Y973" s="1039">
        <v>9170</v>
      </c>
      <c r="Z973" s="1040">
        <v>3.538083538083538</v>
      </c>
      <c r="AA973" s="1040">
        <v>31.333333333333332</v>
      </c>
      <c r="AB973" s="1199">
        <v>0.9945646367521368</v>
      </c>
      <c r="AC973" s="1040">
        <v>89</v>
      </c>
      <c r="AD973" s="1040">
        <v>3.9166666666666665</v>
      </c>
      <c r="AE973" s="1040">
        <v>3.75</v>
      </c>
      <c r="AF973" s="1041" t="s">
        <v>236</v>
      </c>
      <c r="AG973" s="1041">
        <v>1</v>
      </c>
      <c r="AH973" s="1042" t="s">
        <v>16275</v>
      </c>
      <c r="AI973" s="1060" t="s">
        <v>651</v>
      </c>
      <c r="AJ973" s="1203" t="s">
        <v>16277</v>
      </c>
      <c r="AK973" s="1200" t="s">
        <v>868</v>
      </c>
      <c r="AL973" s="1060">
        <v>52</v>
      </c>
      <c r="AM973" s="1404">
        <v>46004</v>
      </c>
      <c r="AN973" s="1404">
        <v>46005</v>
      </c>
      <c r="AO973" s="1404">
        <v>46006</v>
      </c>
      <c r="AP973" s="1404">
        <v>45997</v>
      </c>
      <c r="AQ973" s="1404">
        <v>46008</v>
      </c>
      <c r="AR973" s="1044"/>
      <c r="AS973" s="1034" t="s">
        <v>16629</v>
      </c>
      <c r="AT973" s="1034" t="s">
        <v>16628</v>
      </c>
      <c r="AU973" s="1034" t="s">
        <v>16627</v>
      </c>
      <c r="AV973" s="1034">
        <v>2.768256</v>
      </c>
    </row>
    <row r="974" spans="1:48">
      <c r="A974" s="1030">
        <v>46046</v>
      </c>
      <c r="B974" s="1031" t="s">
        <v>389</v>
      </c>
      <c r="C974" s="1031" t="s">
        <v>16604</v>
      </c>
      <c r="D974" s="1032"/>
      <c r="E974" s="1033" t="s">
        <v>737</v>
      </c>
      <c r="F974" s="1034" t="s">
        <v>16598</v>
      </c>
      <c r="G974" s="1034">
        <v>700</v>
      </c>
      <c r="H974" s="1034" t="s">
        <v>16139</v>
      </c>
      <c r="I974" s="1035">
        <v>5.5</v>
      </c>
      <c r="J974" s="1038">
        <v>19</v>
      </c>
      <c r="K974" s="1036">
        <v>5</v>
      </c>
      <c r="L974" s="1037">
        <v>8800</v>
      </c>
      <c r="M974" s="1039"/>
      <c r="N974" s="1038">
        <v>8</v>
      </c>
      <c r="O974" s="1036">
        <v>0</v>
      </c>
      <c r="P974" s="1037">
        <v>9070</v>
      </c>
      <c r="Q974" s="1039"/>
      <c r="R974" s="1038">
        <v>11</v>
      </c>
      <c r="S974" s="1036">
        <v>0</v>
      </c>
      <c r="T974" s="1037">
        <v>9170</v>
      </c>
      <c r="U974" s="1039"/>
      <c r="V974" s="1038">
        <v>18</v>
      </c>
      <c r="W974" s="1036">
        <v>3</v>
      </c>
      <c r="X974" s="1037">
        <v>8980</v>
      </c>
      <c r="Y974" s="1039"/>
      <c r="Z974" s="1040">
        <v>5.8299595141700404</v>
      </c>
      <c r="AA974" s="1040">
        <v>37.333333333333336</v>
      </c>
      <c r="AB974" s="1199">
        <v>0.99340277777777775</v>
      </c>
      <c r="AC974" s="1040">
        <v>90.05</v>
      </c>
      <c r="AD974" s="1040">
        <v>4.666666666666667</v>
      </c>
      <c r="AE974" s="1040">
        <v>4</v>
      </c>
      <c r="AF974" s="1041" t="s">
        <v>236</v>
      </c>
      <c r="AG974" s="1041">
        <v>2</v>
      </c>
      <c r="AH974" s="1042" t="s">
        <v>16298</v>
      </c>
      <c r="AI974" s="1060" t="s">
        <v>15435</v>
      </c>
      <c r="AJ974" s="1203" t="s">
        <v>16277</v>
      </c>
      <c r="AK974" s="1200" t="s">
        <v>868</v>
      </c>
      <c r="AL974" s="1060">
        <v>51</v>
      </c>
      <c r="AM974" s="1404">
        <v>46033</v>
      </c>
      <c r="AN974" s="1404">
        <v>46034</v>
      </c>
      <c r="AO974" s="1404">
        <v>46035</v>
      </c>
      <c r="AP974" s="1404"/>
      <c r="AQ974" s="1404"/>
      <c r="AR974" s="1044"/>
      <c r="AS974" s="1034" t="s">
        <v>16629</v>
      </c>
      <c r="AT974" s="1034" t="s">
        <v>16626</v>
      </c>
      <c r="AU974" s="1034" t="s">
        <v>16630</v>
      </c>
      <c r="AV974" s="1034">
        <v>3.2677343999999997</v>
      </c>
    </row>
    <row r="975" spans="1:48">
      <c r="A975" s="1030">
        <v>46046</v>
      </c>
      <c r="B975" s="1031" t="s">
        <v>389</v>
      </c>
      <c r="C975" s="1031" t="s">
        <v>16533</v>
      </c>
      <c r="D975" s="1032"/>
      <c r="E975" s="1033" t="s">
        <v>473</v>
      </c>
      <c r="F975" s="1034" t="s">
        <v>16146</v>
      </c>
      <c r="G975" s="1034">
        <v>700</v>
      </c>
      <c r="H975" s="1034" t="s">
        <v>833</v>
      </c>
      <c r="I975" s="1035">
        <v>5.5</v>
      </c>
      <c r="J975" s="1038">
        <v>17</v>
      </c>
      <c r="K975" s="1036">
        <v>3</v>
      </c>
      <c r="L975" s="1037"/>
      <c r="M975" s="1039">
        <v>9240</v>
      </c>
      <c r="N975" s="1038">
        <v>13</v>
      </c>
      <c r="O975" s="1036">
        <v>0</v>
      </c>
      <c r="P975" s="1037"/>
      <c r="Q975" s="1039">
        <v>9910</v>
      </c>
      <c r="R975" s="1038">
        <v>5</v>
      </c>
      <c r="S975" s="1036">
        <v>0</v>
      </c>
      <c r="T975" s="1037"/>
      <c r="U975" s="1039">
        <v>9810</v>
      </c>
      <c r="V975" s="1038">
        <v>11</v>
      </c>
      <c r="W975" s="1036">
        <v>0</v>
      </c>
      <c r="X975" s="1037"/>
      <c r="Y975" s="1039">
        <v>9720</v>
      </c>
      <c r="Z975" s="1040">
        <v>5.9016393442622954</v>
      </c>
      <c r="AA975" s="1040">
        <v>30.666666666666668</v>
      </c>
      <c r="AB975" s="1199">
        <v>0.99755608974358978</v>
      </c>
      <c r="AC975" s="1040">
        <v>96.7</v>
      </c>
      <c r="AD975" s="1040">
        <v>3.8333333333333335</v>
      </c>
      <c r="AE975" s="1040">
        <v>3.5833333333333335</v>
      </c>
      <c r="AF975" s="1041" t="s">
        <v>236</v>
      </c>
      <c r="AG975" s="1041">
        <v>2</v>
      </c>
      <c r="AH975" s="1042" t="s">
        <v>16298</v>
      </c>
      <c r="AI975" s="1060" t="s">
        <v>15435</v>
      </c>
      <c r="AJ975" s="1203" t="s">
        <v>16277</v>
      </c>
      <c r="AK975" s="1200" t="s">
        <v>868</v>
      </c>
      <c r="AL975" s="1060">
        <v>53</v>
      </c>
      <c r="AM975" s="1404">
        <v>46038</v>
      </c>
      <c r="AN975" s="1404">
        <v>46039</v>
      </c>
      <c r="AO975" s="1404">
        <v>46040</v>
      </c>
      <c r="AP975" s="1404"/>
      <c r="AQ975" s="1404"/>
      <c r="AR975" s="1044"/>
      <c r="AS975" s="1034" t="s">
        <v>16629</v>
      </c>
      <c r="AT975" s="1034" t="s">
        <v>16626</v>
      </c>
      <c r="AU975" s="1034" t="s">
        <v>16630</v>
      </c>
      <c r="AV975" s="1034">
        <v>3.5090496000000004</v>
      </c>
    </row>
    <row r="976" spans="1:48">
      <c r="A976" s="1030">
        <v>46046</v>
      </c>
      <c r="B976" s="1031" t="s">
        <v>418</v>
      </c>
      <c r="C976" s="1031" t="s">
        <v>16600</v>
      </c>
      <c r="D976" s="1032" t="s">
        <v>646</v>
      </c>
      <c r="E976" s="1033" t="s">
        <v>473</v>
      </c>
      <c r="F976" s="1034" t="s">
        <v>16601</v>
      </c>
      <c r="G976" s="1034">
        <v>680</v>
      </c>
      <c r="H976" s="1034" t="s">
        <v>16568</v>
      </c>
      <c r="I976" s="1035">
        <v>5.5</v>
      </c>
      <c r="J976" s="1038">
        <v>20</v>
      </c>
      <c r="K976" s="1036">
        <v>0</v>
      </c>
      <c r="L976" s="1037">
        <v>9720</v>
      </c>
      <c r="M976" s="1039">
        <v>8520</v>
      </c>
      <c r="N976" s="1038">
        <v>16</v>
      </c>
      <c r="O976" s="1036">
        <v>3</v>
      </c>
      <c r="P976" s="1037">
        <v>9810</v>
      </c>
      <c r="Q976" s="1039">
        <v>9540</v>
      </c>
      <c r="R976" s="1038">
        <v>2</v>
      </c>
      <c r="S976" s="1036">
        <v>0</v>
      </c>
      <c r="T976" s="1037">
        <v>9810</v>
      </c>
      <c r="U976" s="1039">
        <v>9540</v>
      </c>
      <c r="V976" s="1038">
        <v>19</v>
      </c>
      <c r="W976" s="1036">
        <v>0</v>
      </c>
      <c r="X976" s="1037">
        <v>9810</v>
      </c>
      <c r="Y976" s="1039">
        <v>9410</v>
      </c>
      <c r="Z976" s="1040">
        <v>5.6692913385826769</v>
      </c>
      <c r="AA976" s="1040">
        <v>19</v>
      </c>
      <c r="AB976" s="1199">
        <v>0.99745592948717954</v>
      </c>
      <c r="AC976" s="1040">
        <v>95.2</v>
      </c>
      <c r="AD976" s="1040">
        <v>2.375</v>
      </c>
      <c r="AE976" s="1040">
        <v>2.25</v>
      </c>
      <c r="AF976" s="1041" t="s">
        <v>236</v>
      </c>
      <c r="AG976" s="1041">
        <v>1</v>
      </c>
      <c r="AH976" s="1042" t="s">
        <v>16275</v>
      </c>
      <c r="AI976" s="1060" t="s">
        <v>651</v>
      </c>
      <c r="AJ976" s="1203" t="s">
        <v>16277</v>
      </c>
      <c r="AK976" s="1200" t="s">
        <v>868</v>
      </c>
      <c r="AL976" s="1060">
        <v>56</v>
      </c>
      <c r="AM976" s="1404">
        <v>46036</v>
      </c>
      <c r="AN976" s="1404">
        <v>46037</v>
      </c>
      <c r="AO976" s="1404">
        <v>46038</v>
      </c>
      <c r="AP976" s="1404"/>
      <c r="AQ976" s="1404"/>
      <c r="AR976" s="1044"/>
      <c r="AS976" s="1034" t="s">
        <v>16629</v>
      </c>
      <c r="AT976" s="1034" t="s">
        <v>16628</v>
      </c>
      <c r="AU976" s="1034" t="s">
        <v>16630</v>
      </c>
      <c r="AV976" s="1034">
        <v>6.7118284800000003</v>
      </c>
    </row>
    <row r="977" spans="1:48">
      <c r="A977" s="1030">
        <v>46046</v>
      </c>
      <c r="B977" s="1031" t="s">
        <v>240</v>
      </c>
      <c r="C977" s="1031" t="s">
        <v>645</v>
      </c>
      <c r="D977" s="1032"/>
      <c r="E977" s="1033" t="s">
        <v>420</v>
      </c>
      <c r="F977" s="1034" t="s">
        <v>420</v>
      </c>
      <c r="G977" s="1034" t="s">
        <v>420</v>
      </c>
      <c r="H977" s="1034" t="s">
        <v>420</v>
      </c>
      <c r="I977" s="1035" t="s">
        <v>420</v>
      </c>
      <c r="J977" s="1038"/>
      <c r="K977" s="1036"/>
      <c r="L977" s="1037" t="s">
        <v>16270</v>
      </c>
      <c r="M977" s="1039"/>
      <c r="N977" s="1038"/>
      <c r="O977" s="1036"/>
      <c r="P977" s="1037" t="s">
        <v>16270</v>
      </c>
      <c r="Q977" s="1039"/>
      <c r="R977" s="1038"/>
      <c r="S977" s="1036"/>
      <c r="T977" s="1037" t="s">
        <v>16270</v>
      </c>
      <c r="U977" s="1039"/>
      <c r="V977" s="1038"/>
      <c r="W977" s="1036"/>
      <c r="X977" s="1037" t="s">
        <v>16270</v>
      </c>
      <c r="Y977" s="1039"/>
      <c r="Z977" s="1240" t="s">
        <v>420</v>
      </c>
      <c r="AA977" s="1240" t="s">
        <v>420</v>
      </c>
      <c r="AB977" s="1241" t="s">
        <v>420</v>
      </c>
      <c r="AC977" s="1240"/>
      <c r="AD977" s="1240" t="s">
        <v>420</v>
      </c>
      <c r="AE977" s="1240" t="s">
        <v>420</v>
      </c>
      <c r="AF977" s="1242" t="s">
        <v>241</v>
      </c>
      <c r="AG977" s="1242">
        <v>12</v>
      </c>
      <c r="AH977" s="1042" t="s">
        <v>16288</v>
      </c>
      <c r="AI977" s="1060" t="s">
        <v>862</v>
      </c>
      <c r="AJ977" s="1043" t="s">
        <v>16266</v>
      </c>
      <c r="AK977" s="1200" t="s">
        <v>649</v>
      </c>
      <c r="AL977" s="1060"/>
      <c r="AM977" s="1404"/>
      <c r="AN977" s="1404"/>
      <c r="AO977" s="1404"/>
      <c r="AP977" s="1404"/>
      <c r="AQ977" s="1404"/>
      <c r="AR977" s="1044"/>
      <c r="AS977" s="1034" t="s">
        <v>16625</v>
      </c>
      <c r="AT977" s="1034" t="s">
        <v>16636</v>
      </c>
      <c r="AU977" s="1034" t="s">
        <v>420</v>
      </c>
      <c r="AV977" s="1034" t="s">
        <v>420</v>
      </c>
    </row>
    <row r="978" spans="1:48">
      <c r="A978" s="1030">
        <v>46046</v>
      </c>
      <c r="B978" s="1031" t="s">
        <v>16640</v>
      </c>
      <c r="C978" s="1031" t="s">
        <v>386</v>
      </c>
      <c r="D978" s="1032"/>
      <c r="E978" s="1033" t="s">
        <v>420</v>
      </c>
      <c r="F978" s="1034" t="s">
        <v>420</v>
      </c>
      <c r="G978" s="1034" t="s">
        <v>420</v>
      </c>
      <c r="H978" s="1034" t="s">
        <v>420</v>
      </c>
      <c r="I978" s="1035" t="s">
        <v>420</v>
      </c>
      <c r="J978" s="1038"/>
      <c r="K978" s="1036"/>
      <c r="L978" s="1037" t="s">
        <v>386</v>
      </c>
      <c r="M978" s="1039"/>
      <c r="N978" s="1038"/>
      <c r="O978" s="1036"/>
      <c r="P978" s="1037" t="s">
        <v>386</v>
      </c>
      <c r="Q978" s="1039"/>
      <c r="R978" s="1038"/>
      <c r="S978" s="1036"/>
      <c r="T978" s="1037" t="s">
        <v>386</v>
      </c>
      <c r="U978" s="1039"/>
      <c r="V978" s="1038"/>
      <c r="W978" s="1036"/>
      <c r="X978" s="1037" t="s">
        <v>386</v>
      </c>
      <c r="Y978" s="1039"/>
      <c r="Z978" s="1240" t="s">
        <v>420</v>
      </c>
      <c r="AA978" s="1240" t="s">
        <v>420</v>
      </c>
      <c r="AB978" s="1241" t="s">
        <v>420</v>
      </c>
      <c r="AC978" s="1240"/>
      <c r="AD978" s="1240" t="s">
        <v>420</v>
      </c>
      <c r="AE978" s="1240" t="s">
        <v>420</v>
      </c>
      <c r="AF978" s="1242" t="s">
        <v>241</v>
      </c>
      <c r="AG978" s="1242">
        <v>5</v>
      </c>
      <c r="AH978" s="1042" t="s">
        <v>16288</v>
      </c>
      <c r="AI978" s="1060" t="s">
        <v>862</v>
      </c>
      <c r="AJ978" s="1043" t="s">
        <v>16266</v>
      </c>
      <c r="AK978" s="1200" t="s">
        <v>649</v>
      </c>
      <c r="AL978" s="1060"/>
      <c r="AM978" s="1404"/>
      <c r="AN978" s="1404"/>
      <c r="AO978" s="1404"/>
      <c r="AP978" s="1404"/>
      <c r="AQ978" s="1404"/>
      <c r="AR978" s="1044"/>
      <c r="AS978" s="1034" t="s">
        <v>16625</v>
      </c>
      <c r="AT978" s="1034" t="s">
        <v>16635</v>
      </c>
      <c r="AU978" s="1034" t="s">
        <v>420</v>
      </c>
      <c r="AV978" s="1034" t="s">
        <v>420</v>
      </c>
    </row>
    <row r="979" spans="1:48">
      <c r="A979" s="1030">
        <v>46046</v>
      </c>
      <c r="B979" s="1031" t="s">
        <v>464</v>
      </c>
      <c r="C979" s="1045" t="s">
        <v>645</v>
      </c>
      <c r="D979" s="1032"/>
      <c r="E979" s="1033" t="s">
        <v>420</v>
      </c>
      <c r="F979" s="1034" t="s">
        <v>420</v>
      </c>
      <c r="G979" s="1034" t="s">
        <v>420</v>
      </c>
      <c r="H979" s="1034" t="s">
        <v>420</v>
      </c>
      <c r="I979" s="1035" t="s">
        <v>420</v>
      </c>
      <c r="J979" s="1038"/>
      <c r="K979" s="1036"/>
      <c r="L979" s="1037" t="s">
        <v>645</v>
      </c>
      <c r="M979" s="1039"/>
      <c r="N979" s="1038"/>
      <c r="O979" s="1036"/>
      <c r="P979" s="1037" t="s">
        <v>645</v>
      </c>
      <c r="Q979" s="1039"/>
      <c r="R979" s="1038"/>
      <c r="S979" s="1036"/>
      <c r="T979" s="1037" t="s">
        <v>645</v>
      </c>
      <c r="U979" s="1039"/>
      <c r="V979" s="1038"/>
      <c r="W979" s="1036"/>
      <c r="X979" s="1037" t="s">
        <v>645</v>
      </c>
      <c r="Y979" s="1039"/>
      <c r="Z979" s="1040" t="s">
        <v>420</v>
      </c>
      <c r="AA979" s="1040" t="s">
        <v>645</v>
      </c>
      <c r="AB979" s="1199" t="s">
        <v>420</v>
      </c>
      <c r="AC979" s="1040" t="s">
        <v>420</v>
      </c>
      <c r="AD979" s="1040" t="s">
        <v>420</v>
      </c>
      <c r="AE979" s="1040" t="s">
        <v>420</v>
      </c>
      <c r="AF979" s="1041" t="s">
        <v>243</v>
      </c>
      <c r="AG979" s="1041">
        <v>1</v>
      </c>
      <c r="AH979" s="1042" t="s">
        <v>16278</v>
      </c>
      <c r="AI979" s="1060" t="s">
        <v>16278</v>
      </c>
      <c r="AJ979" s="1060" t="s">
        <v>654</v>
      </c>
      <c r="AK979" s="1200" t="s">
        <v>16278</v>
      </c>
      <c r="AL979" s="1060"/>
      <c r="AM979" s="1404"/>
      <c r="AN979" s="1404"/>
      <c r="AO979" s="1404"/>
      <c r="AP979" s="1404"/>
      <c r="AQ979" s="1404"/>
      <c r="AR979" s="1044"/>
      <c r="AS979" s="1034" t="s">
        <v>16625</v>
      </c>
      <c r="AT979" s="1034" t="s">
        <v>16628</v>
      </c>
      <c r="AU979" s="1034" t="s">
        <v>420</v>
      </c>
      <c r="AV979" s="1034" t="s">
        <v>420</v>
      </c>
    </row>
    <row r="980" spans="1:48">
      <c r="A980" s="1030">
        <v>46046</v>
      </c>
      <c r="B980" s="1031" t="s">
        <v>16279</v>
      </c>
      <c r="C980" s="1045" t="s">
        <v>645</v>
      </c>
      <c r="D980" s="1032"/>
      <c r="E980" s="1033" t="s">
        <v>420</v>
      </c>
      <c r="F980" s="1034" t="s">
        <v>420</v>
      </c>
      <c r="G980" s="1034" t="s">
        <v>420</v>
      </c>
      <c r="H980" s="1034" t="s">
        <v>420</v>
      </c>
      <c r="I980" s="1035" t="s">
        <v>420</v>
      </c>
      <c r="J980" s="1038"/>
      <c r="K980" s="1036"/>
      <c r="L980" s="1037" t="s">
        <v>645</v>
      </c>
      <c r="M980" s="1039"/>
      <c r="N980" s="1038"/>
      <c r="O980" s="1036"/>
      <c r="P980" s="1037" t="s">
        <v>645</v>
      </c>
      <c r="Q980" s="1039"/>
      <c r="R980" s="1038"/>
      <c r="S980" s="1036"/>
      <c r="T980" s="1037" t="s">
        <v>645</v>
      </c>
      <c r="U980" s="1039"/>
      <c r="V980" s="1038"/>
      <c r="W980" s="1036"/>
      <c r="X980" s="1037" t="s">
        <v>645</v>
      </c>
      <c r="Y980" s="1039"/>
      <c r="Z980" s="1040" t="s">
        <v>420</v>
      </c>
      <c r="AA980" s="1040" t="s">
        <v>645</v>
      </c>
      <c r="AB980" s="1199" t="s">
        <v>420</v>
      </c>
      <c r="AC980" s="1040" t="s">
        <v>420</v>
      </c>
      <c r="AD980" s="1040" t="s">
        <v>420</v>
      </c>
      <c r="AE980" s="1040" t="s">
        <v>420</v>
      </c>
      <c r="AF980" s="1041" t="s">
        <v>243</v>
      </c>
      <c r="AG980" s="1041">
        <v>1</v>
      </c>
      <c r="AH980" s="1042" t="s">
        <v>654</v>
      </c>
      <c r="AI980" s="1060" t="s">
        <v>654</v>
      </c>
      <c r="AJ980" s="1043" t="s">
        <v>654</v>
      </c>
      <c r="AK980" s="1200" t="s">
        <v>654</v>
      </c>
      <c r="AL980" s="1060"/>
      <c r="AM980" s="1404"/>
      <c r="AN980" s="1404"/>
      <c r="AO980" s="1404"/>
      <c r="AP980" s="1404"/>
      <c r="AQ980" s="1404"/>
      <c r="AR980" s="1044"/>
      <c r="AS980" s="1034" t="s">
        <v>16625</v>
      </c>
      <c r="AT980" s="1034" t="s">
        <v>16628</v>
      </c>
      <c r="AU980" s="1034" t="s">
        <v>420</v>
      </c>
      <c r="AV980" s="1034" t="s">
        <v>420</v>
      </c>
    </row>
    <row r="981" spans="1:48">
      <c r="A981" s="1030">
        <v>46046</v>
      </c>
      <c r="B981" s="1031" t="s">
        <v>16280</v>
      </c>
      <c r="C981" s="1045" t="s">
        <v>645</v>
      </c>
      <c r="D981" s="1032"/>
      <c r="E981" s="1033" t="s">
        <v>420</v>
      </c>
      <c r="F981" s="1034" t="s">
        <v>420</v>
      </c>
      <c r="G981" s="1034" t="s">
        <v>420</v>
      </c>
      <c r="H981" s="1034" t="s">
        <v>420</v>
      </c>
      <c r="I981" s="1035" t="s">
        <v>420</v>
      </c>
      <c r="J981" s="1038"/>
      <c r="K981" s="1036"/>
      <c r="L981" s="1037" t="s">
        <v>645</v>
      </c>
      <c r="M981" s="1039"/>
      <c r="N981" s="1038"/>
      <c r="O981" s="1036"/>
      <c r="P981" s="1037" t="s">
        <v>645</v>
      </c>
      <c r="Q981" s="1039"/>
      <c r="R981" s="1038"/>
      <c r="S981" s="1036"/>
      <c r="T981" s="1037" t="s">
        <v>645</v>
      </c>
      <c r="U981" s="1039"/>
      <c r="V981" s="1038"/>
      <c r="W981" s="1036"/>
      <c r="X981" s="1037" t="s">
        <v>645</v>
      </c>
      <c r="Y981" s="1039"/>
      <c r="Z981" s="1040" t="s">
        <v>420</v>
      </c>
      <c r="AA981" s="1040" t="s">
        <v>645</v>
      </c>
      <c r="AB981" s="1199" t="s">
        <v>420</v>
      </c>
      <c r="AC981" s="1040" t="s">
        <v>420</v>
      </c>
      <c r="AD981" s="1040" t="s">
        <v>420</v>
      </c>
      <c r="AE981" s="1040" t="s">
        <v>420</v>
      </c>
      <c r="AF981" s="1041" t="s">
        <v>243</v>
      </c>
      <c r="AG981" s="1041">
        <v>1</v>
      </c>
      <c r="AH981" s="1042" t="s">
        <v>654</v>
      </c>
      <c r="AI981" s="1060" t="s">
        <v>654</v>
      </c>
      <c r="AJ981" s="1043" t="s">
        <v>654</v>
      </c>
      <c r="AK981" s="1200" t="s">
        <v>654</v>
      </c>
      <c r="AL981" s="1060"/>
      <c r="AM981" s="1404"/>
      <c r="AN981" s="1404"/>
      <c r="AO981" s="1404"/>
      <c r="AP981" s="1404"/>
      <c r="AQ981" s="1404"/>
      <c r="AR981" s="1044"/>
      <c r="AS981" s="1034" t="s">
        <v>16625</v>
      </c>
      <c r="AT981" s="1034" t="s">
        <v>16628</v>
      </c>
      <c r="AU981" s="1034" t="s">
        <v>420</v>
      </c>
      <c r="AV981" s="1034" t="s">
        <v>420</v>
      </c>
    </row>
    <row r="982" spans="1:48">
      <c r="A982" s="1030">
        <v>46046</v>
      </c>
      <c r="B982" s="1031" t="s">
        <v>16281</v>
      </c>
      <c r="C982" s="1045" t="s">
        <v>645</v>
      </c>
      <c r="D982" s="1032"/>
      <c r="E982" s="1033" t="s">
        <v>420</v>
      </c>
      <c r="F982" s="1034" t="s">
        <v>420</v>
      </c>
      <c r="G982" s="1034" t="s">
        <v>420</v>
      </c>
      <c r="H982" s="1034" t="s">
        <v>420</v>
      </c>
      <c r="I982" s="1035" t="s">
        <v>420</v>
      </c>
      <c r="J982" s="1038"/>
      <c r="K982" s="1036"/>
      <c r="L982" s="1037" t="s">
        <v>645</v>
      </c>
      <c r="M982" s="1039"/>
      <c r="N982" s="1038"/>
      <c r="O982" s="1036"/>
      <c r="P982" s="1037" t="s">
        <v>645</v>
      </c>
      <c r="Q982" s="1039"/>
      <c r="R982" s="1038"/>
      <c r="S982" s="1036"/>
      <c r="T982" s="1037" t="s">
        <v>645</v>
      </c>
      <c r="U982" s="1039"/>
      <c r="V982" s="1038"/>
      <c r="W982" s="1036"/>
      <c r="X982" s="1037" t="s">
        <v>645</v>
      </c>
      <c r="Y982" s="1039"/>
      <c r="Z982" s="1040" t="s">
        <v>420</v>
      </c>
      <c r="AA982" s="1040" t="s">
        <v>645</v>
      </c>
      <c r="AB982" s="1199" t="s">
        <v>420</v>
      </c>
      <c r="AC982" s="1040" t="s">
        <v>420</v>
      </c>
      <c r="AD982" s="1040" t="s">
        <v>420</v>
      </c>
      <c r="AE982" s="1040" t="s">
        <v>420</v>
      </c>
      <c r="AF982" s="1041" t="s">
        <v>243</v>
      </c>
      <c r="AG982" s="1041">
        <v>1</v>
      </c>
      <c r="AH982" s="1042" t="s">
        <v>16278</v>
      </c>
      <c r="AI982" s="1060" t="s">
        <v>16278</v>
      </c>
      <c r="AJ982" s="1043" t="s">
        <v>654</v>
      </c>
      <c r="AK982" s="1200" t="s">
        <v>654</v>
      </c>
      <c r="AL982" s="1060"/>
      <c r="AM982" s="1404"/>
      <c r="AN982" s="1404"/>
      <c r="AO982" s="1404"/>
      <c r="AP982" s="1404"/>
      <c r="AQ982" s="1404"/>
      <c r="AR982" s="1044"/>
      <c r="AS982" s="1034" t="s">
        <v>16625</v>
      </c>
      <c r="AT982" s="1034" t="s">
        <v>16628</v>
      </c>
      <c r="AU982" s="1034" t="s">
        <v>420</v>
      </c>
      <c r="AV982" s="1034" t="s">
        <v>420</v>
      </c>
    </row>
    <row r="983" spans="1:48">
      <c r="A983" s="1030">
        <v>46046</v>
      </c>
      <c r="B983" s="1031" t="s">
        <v>16282</v>
      </c>
      <c r="C983" s="1045" t="s">
        <v>645</v>
      </c>
      <c r="D983" s="1032"/>
      <c r="E983" s="1033" t="s">
        <v>420</v>
      </c>
      <c r="F983" s="1034" t="s">
        <v>420</v>
      </c>
      <c r="G983" s="1034" t="s">
        <v>420</v>
      </c>
      <c r="H983" s="1034" t="s">
        <v>420</v>
      </c>
      <c r="I983" s="1035" t="s">
        <v>420</v>
      </c>
      <c r="J983" s="1038"/>
      <c r="K983" s="1036"/>
      <c r="L983" s="1037" t="s">
        <v>645</v>
      </c>
      <c r="M983" s="1039"/>
      <c r="N983" s="1038"/>
      <c r="O983" s="1036"/>
      <c r="P983" s="1037" t="s">
        <v>645</v>
      </c>
      <c r="Q983" s="1039"/>
      <c r="R983" s="1038"/>
      <c r="S983" s="1036"/>
      <c r="T983" s="1037" t="s">
        <v>645</v>
      </c>
      <c r="U983" s="1039"/>
      <c r="V983" s="1038"/>
      <c r="W983" s="1036"/>
      <c r="X983" s="1037" t="s">
        <v>645</v>
      </c>
      <c r="Y983" s="1039"/>
      <c r="Z983" s="1040" t="s">
        <v>420</v>
      </c>
      <c r="AA983" s="1040" t="s">
        <v>645</v>
      </c>
      <c r="AB983" s="1199" t="s">
        <v>420</v>
      </c>
      <c r="AC983" s="1040" t="s">
        <v>420</v>
      </c>
      <c r="AD983" s="1040" t="s">
        <v>420</v>
      </c>
      <c r="AE983" s="1040" t="s">
        <v>420</v>
      </c>
      <c r="AF983" s="1041" t="s">
        <v>243</v>
      </c>
      <c r="AG983" s="1041">
        <v>1</v>
      </c>
      <c r="AH983" s="1042" t="s">
        <v>654</v>
      </c>
      <c r="AI983" s="1060" t="s">
        <v>654</v>
      </c>
      <c r="AJ983" s="1043" t="s">
        <v>654</v>
      </c>
      <c r="AK983" s="1200" t="s">
        <v>654</v>
      </c>
      <c r="AL983" s="1060"/>
      <c r="AM983" s="1404"/>
      <c r="AN983" s="1404"/>
      <c r="AO983" s="1404"/>
      <c r="AP983" s="1404"/>
      <c r="AQ983" s="1404"/>
      <c r="AR983" s="1044"/>
      <c r="AS983" s="1034" t="s">
        <v>16625</v>
      </c>
      <c r="AT983" s="1034" t="s">
        <v>16628</v>
      </c>
      <c r="AU983" s="1034" t="s">
        <v>420</v>
      </c>
      <c r="AV983" s="1034" t="s">
        <v>420</v>
      </c>
    </row>
    <row r="984" spans="1:48">
      <c r="A984" s="1030">
        <v>46046</v>
      </c>
      <c r="B984" s="1031" t="s">
        <v>16283</v>
      </c>
      <c r="C984" s="1045" t="s">
        <v>645</v>
      </c>
      <c r="D984" s="1032"/>
      <c r="E984" s="1033" t="s">
        <v>420</v>
      </c>
      <c r="F984" s="1034" t="s">
        <v>420</v>
      </c>
      <c r="G984" s="1034" t="s">
        <v>420</v>
      </c>
      <c r="H984" s="1034" t="s">
        <v>420</v>
      </c>
      <c r="I984" s="1035" t="s">
        <v>420</v>
      </c>
      <c r="J984" s="1038"/>
      <c r="K984" s="1036"/>
      <c r="L984" s="1037" t="s">
        <v>645</v>
      </c>
      <c r="M984" s="1039"/>
      <c r="N984" s="1038"/>
      <c r="O984" s="1036"/>
      <c r="P984" s="1037" t="s">
        <v>645</v>
      </c>
      <c r="Q984" s="1039"/>
      <c r="R984" s="1038"/>
      <c r="S984" s="1036"/>
      <c r="T984" s="1037" t="s">
        <v>645</v>
      </c>
      <c r="U984" s="1039"/>
      <c r="V984" s="1038"/>
      <c r="W984" s="1036"/>
      <c r="X984" s="1037" t="s">
        <v>645</v>
      </c>
      <c r="Y984" s="1039"/>
      <c r="Z984" s="1040" t="s">
        <v>420</v>
      </c>
      <c r="AA984" s="1040" t="s">
        <v>645</v>
      </c>
      <c r="AB984" s="1199" t="s">
        <v>420</v>
      </c>
      <c r="AC984" s="1040" t="s">
        <v>420</v>
      </c>
      <c r="AD984" s="1040" t="s">
        <v>420</v>
      </c>
      <c r="AE984" s="1040" t="s">
        <v>420</v>
      </c>
      <c r="AF984" s="1041" t="s">
        <v>243</v>
      </c>
      <c r="AG984" s="1041">
        <v>1</v>
      </c>
      <c r="AH984" s="1042" t="s">
        <v>654</v>
      </c>
      <c r="AI984" s="1060" t="s">
        <v>654</v>
      </c>
      <c r="AJ984" s="1043" t="s">
        <v>654</v>
      </c>
      <c r="AK984" s="1200" t="s">
        <v>654</v>
      </c>
      <c r="AL984" s="1060"/>
      <c r="AM984" s="1404"/>
      <c r="AN984" s="1404"/>
      <c r="AO984" s="1404"/>
      <c r="AP984" s="1404"/>
      <c r="AQ984" s="1404"/>
      <c r="AR984" s="1044"/>
      <c r="AS984" s="1034" t="s">
        <v>16625</v>
      </c>
      <c r="AT984" s="1034" t="s">
        <v>16628</v>
      </c>
      <c r="AU984" s="1034" t="s">
        <v>420</v>
      </c>
      <c r="AV984" s="1034" t="s">
        <v>420</v>
      </c>
    </row>
    <row r="985" spans="1:48">
      <c r="A985" s="1030">
        <v>46046</v>
      </c>
      <c r="B985" s="1031" t="s">
        <v>16284</v>
      </c>
      <c r="C985" s="1045" t="s">
        <v>645</v>
      </c>
      <c r="D985" s="1032"/>
      <c r="E985" s="1033" t="s">
        <v>420</v>
      </c>
      <c r="F985" s="1034" t="s">
        <v>420</v>
      </c>
      <c r="G985" s="1034" t="s">
        <v>420</v>
      </c>
      <c r="H985" s="1034" t="s">
        <v>420</v>
      </c>
      <c r="I985" s="1035" t="s">
        <v>420</v>
      </c>
      <c r="J985" s="1038"/>
      <c r="K985" s="1036"/>
      <c r="L985" s="1037" t="s">
        <v>645</v>
      </c>
      <c r="M985" s="1039"/>
      <c r="N985" s="1038"/>
      <c r="O985" s="1036"/>
      <c r="P985" s="1037" t="s">
        <v>645</v>
      </c>
      <c r="Q985" s="1039"/>
      <c r="R985" s="1038"/>
      <c r="S985" s="1036"/>
      <c r="T985" s="1037" t="s">
        <v>645</v>
      </c>
      <c r="U985" s="1039"/>
      <c r="V985" s="1038"/>
      <c r="W985" s="1036"/>
      <c r="X985" s="1037" t="s">
        <v>645</v>
      </c>
      <c r="Y985" s="1039"/>
      <c r="Z985" s="1040" t="s">
        <v>420</v>
      </c>
      <c r="AA985" s="1040" t="s">
        <v>645</v>
      </c>
      <c r="AB985" s="1199" t="s">
        <v>420</v>
      </c>
      <c r="AC985" s="1040" t="s">
        <v>420</v>
      </c>
      <c r="AD985" s="1040" t="s">
        <v>420</v>
      </c>
      <c r="AE985" s="1040" t="s">
        <v>420</v>
      </c>
      <c r="AF985" s="1041" t="s">
        <v>243</v>
      </c>
      <c r="AG985" s="1041">
        <v>1</v>
      </c>
      <c r="AH985" s="1042" t="s">
        <v>654</v>
      </c>
      <c r="AI985" s="1060" t="s">
        <v>654</v>
      </c>
      <c r="AJ985" s="1043" t="s">
        <v>654</v>
      </c>
      <c r="AK985" s="1200" t="s">
        <v>654</v>
      </c>
      <c r="AL985" s="1060"/>
      <c r="AM985" s="1404"/>
      <c r="AN985" s="1404"/>
      <c r="AO985" s="1404"/>
      <c r="AP985" s="1404"/>
      <c r="AQ985" s="1404"/>
      <c r="AR985" s="1044"/>
      <c r="AS985" s="1034" t="s">
        <v>16625</v>
      </c>
      <c r="AT985" s="1034" t="s">
        <v>16628</v>
      </c>
      <c r="AU985" s="1034" t="s">
        <v>420</v>
      </c>
      <c r="AV985" s="1034" t="s">
        <v>420</v>
      </c>
    </row>
    <row r="986" spans="1:48" ht="17.25" thickBot="1">
      <c r="A986" s="1046">
        <v>46046</v>
      </c>
      <c r="B986" s="1047" t="s">
        <v>16285</v>
      </c>
      <c r="C986" s="1048" t="s">
        <v>645</v>
      </c>
      <c r="D986" s="1049"/>
      <c r="E986" s="1243" t="s">
        <v>420</v>
      </c>
      <c r="F986" s="1050" t="s">
        <v>420</v>
      </c>
      <c r="G986" s="1050" t="s">
        <v>420</v>
      </c>
      <c r="H986" s="1050" t="s">
        <v>420</v>
      </c>
      <c r="I986" s="1244" t="s">
        <v>420</v>
      </c>
      <c r="J986" s="1053"/>
      <c r="K986" s="1051"/>
      <c r="L986" s="1052" t="s">
        <v>645</v>
      </c>
      <c r="M986" s="1054"/>
      <c r="N986" s="1053"/>
      <c r="O986" s="1051"/>
      <c r="P986" s="1052" t="s">
        <v>645</v>
      </c>
      <c r="Q986" s="1054"/>
      <c r="R986" s="1053"/>
      <c r="S986" s="1051"/>
      <c r="T986" s="1052" t="s">
        <v>645</v>
      </c>
      <c r="U986" s="1054"/>
      <c r="V986" s="1053"/>
      <c r="W986" s="1051"/>
      <c r="X986" s="1052" t="s">
        <v>645</v>
      </c>
      <c r="Y986" s="1054"/>
      <c r="Z986" s="1055" t="s">
        <v>420</v>
      </c>
      <c r="AA986" s="1055" t="s">
        <v>645</v>
      </c>
      <c r="AB986" s="1201" t="s">
        <v>420</v>
      </c>
      <c r="AC986" s="1055" t="s">
        <v>420</v>
      </c>
      <c r="AD986" s="1055" t="s">
        <v>420</v>
      </c>
      <c r="AE986" s="1055" t="s">
        <v>420</v>
      </c>
      <c r="AF986" s="1056" t="s">
        <v>243</v>
      </c>
      <c r="AG986" s="1056">
        <v>1</v>
      </c>
      <c r="AH986" s="1245" t="s">
        <v>654</v>
      </c>
      <c r="AI986" s="1246" t="s">
        <v>654</v>
      </c>
      <c r="AJ986" s="1057" t="s">
        <v>654</v>
      </c>
      <c r="AK986" s="1202" t="s">
        <v>654</v>
      </c>
      <c r="AL986" s="1246"/>
      <c r="AM986" s="1409"/>
      <c r="AN986" s="1409"/>
      <c r="AO986" s="1409"/>
      <c r="AP986" s="1409"/>
      <c r="AQ986" s="1409"/>
      <c r="AR986" s="1058"/>
      <c r="AS986" s="1050" t="s">
        <v>16625</v>
      </c>
      <c r="AT986" s="1050" t="s">
        <v>16628</v>
      </c>
      <c r="AU986" s="1050" t="s">
        <v>420</v>
      </c>
      <c r="AV986" s="1050" t="s">
        <v>420</v>
      </c>
    </row>
    <row r="987" spans="1:48">
      <c r="A987" s="1416">
        <v>46047</v>
      </c>
      <c r="B987" s="1016" t="s">
        <v>212</v>
      </c>
      <c r="C987" s="1016" t="s">
        <v>16558</v>
      </c>
      <c r="D987" s="1017"/>
      <c r="E987" s="1018" t="s">
        <v>1936</v>
      </c>
      <c r="F987" s="1019" t="s">
        <v>16560</v>
      </c>
      <c r="G987" s="1019">
        <v>500</v>
      </c>
      <c r="H987" s="1019" t="s">
        <v>911</v>
      </c>
      <c r="I987" s="1020">
        <v>2</v>
      </c>
      <c r="J987" s="1023">
        <v>58</v>
      </c>
      <c r="K987" s="1021">
        <v>1</v>
      </c>
      <c r="L987" s="1022" t="s">
        <v>16268</v>
      </c>
      <c r="M987" s="1024">
        <v>8390</v>
      </c>
      <c r="N987" s="1023"/>
      <c r="O987" s="1021"/>
      <c r="P987" s="1022" t="s">
        <v>16268</v>
      </c>
      <c r="Q987" s="1024"/>
      <c r="R987" s="1023"/>
      <c r="S987" s="1021"/>
      <c r="T987" s="1022" t="s">
        <v>16268</v>
      </c>
      <c r="U987" s="1024"/>
      <c r="V987" s="1023"/>
      <c r="W987" s="1021"/>
      <c r="X987" s="1022" t="s">
        <v>16268</v>
      </c>
      <c r="Y987" s="1024"/>
      <c r="Z987" s="1025">
        <v>3</v>
      </c>
      <c r="AA987" s="1025" t="s">
        <v>127</v>
      </c>
      <c r="AB987" s="1198">
        <v>0.9983974358974359</v>
      </c>
      <c r="AC987" s="1025" t="s">
        <v>420</v>
      </c>
      <c r="AD987" s="1025" t="s">
        <v>420</v>
      </c>
      <c r="AE987" s="1025" t="s">
        <v>420</v>
      </c>
      <c r="AF987" s="1026" t="s">
        <v>213</v>
      </c>
      <c r="AG987" s="1026">
        <v>1</v>
      </c>
      <c r="AH987" s="1027" t="s">
        <v>16293</v>
      </c>
      <c r="AI987" s="1059" t="s">
        <v>644</v>
      </c>
      <c r="AJ987" s="1238" t="s">
        <v>16260</v>
      </c>
      <c r="AK987" s="1410" t="s">
        <v>748</v>
      </c>
      <c r="AL987" s="1059">
        <v>52</v>
      </c>
      <c r="AM987" s="1403">
        <v>46016</v>
      </c>
      <c r="AN987" s="1403">
        <v>46017</v>
      </c>
      <c r="AO987" s="1403">
        <v>46019</v>
      </c>
      <c r="AP987" s="1403"/>
      <c r="AQ987" s="1403"/>
      <c r="AR987" s="1028"/>
      <c r="AS987" s="1019" t="s">
        <v>16625</v>
      </c>
      <c r="AT987" s="1019" t="s">
        <v>16628</v>
      </c>
      <c r="AU987" s="1019" t="s">
        <v>16627</v>
      </c>
      <c r="AV987" s="1019" t="s">
        <v>420</v>
      </c>
    </row>
    <row r="988" spans="1:48">
      <c r="A988" s="1030">
        <v>46047</v>
      </c>
      <c r="B988" s="1031" t="s">
        <v>214</v>
      </c>
      <c r="C988" s="1031" t="s">
        <v>16653</v>
      </c>
      <c r="D988" s="1032" t="s">
        <v>16644</v>
      </c>
      <c r="E988" s="1033" t="s">
        <v>1557</v>
      </c>
      <c r="F988" s="1034" t="s">
        <v>16594</v>
      </c>
      <c r="G988" s="1034">
        <v>630</v>
      </c>
      <c r="H988" s="1034" t="s">
        <v>843</v>
      </c>
      <c r="I988" s="1035">
        <v>2</v>
      </c>
      <c r="J988" s="1038">
        <v>18</v>
      </c>
      <c r="K988" s="1036">
        <v>3</v>
      </c>
      <c r="L988" s="1037">
        <v>8876</v>
      </c>
      <c r="M988" s="1039">
        <v>8711</v>
      </c>
      <c r="N988" s="1038">
        <v>6</v>
      </c>
      <c r="O988" s="1036">
        <v>0</v>
      </c>
      <c r="P988" s="1037">
        <v>9006</v>
      </c>
      <c r="Q988" s="1039">
        <v>8777</v>
      </c>
      <c r="R988" s="1038">
        <v>13</v>
      </c>
      <c r="S988" s="1036">
        <v>0</v>
      </c>
      <c r="T988" s="1037">
        <v>9014</v>
      </c>
      <c r="U988" s="1039">
        <v>8692</v>
      </c>
      <c r="V988" s="1038">
        <v>18</v>
      </c>
      <c r="W988" s="1036">
        <v>0</v>
      </c>
      <c r="X988" s="1037">
        <v>9146</v>
      </c>
      <c r="Y988" s="1039">
        <v>8653</v>
      </c>
      <c r="Z988" s="1040">
        <v>2.4827586206896552</v>
      </c>
      <c r="AA988" s="1040">
        <v>18.333333333333332</v>
      </c>
      <c r="AB988" s="1199">
        <v>0.99419070512820518</v>
      </c>
      <c r="AC988" s="1040">
        <v>88.59375</v>
      </c>
      <c r="AD988" s="1040">
        <v>2.2916666666666665</v>
      </c>
      <c r="AE988" s="1040">
        <v>2.1666666666666665</v>
      </c>
      <c r="AF988" s="1041" t="s">
        <v>213</v>
      </c>
      <c r="AG988" s="1041">
        <v>1</v>
      </c>
      <c r="AH988" s="1042" t="s">
        <v>16293</v>
      </c>
      <c r="AI988" s="1060" t="s">
        <v>644</v>
      </c>
      <c r="AJ988" s="1238" t="s">
        <v>16260</v>
      </c>
      <c r="AK988" s="1239" t="s">
        <v>748</v>
      </c>
      <c r="AL988" s="1060">
        <v>57</v>
      </c>
      <c r="AM988" s="1404">
        <v>46035</v>
      </c>
      <c r="AN988" s="1404">
        <v>46036</v>
      </c>
      <c r="AO988" s="1404"/>
      <c r="AP988" s="1404"/>
      <c r="AQ988" s="1404"/>
      <c r="AR988" s="1044"/>
      <c r="AS988" s="1034" t="s">
        <v>16625</v>
      </c>
      <c r="AT988" s="1034" t="s">
        <v>16628</v>
      </c>
      <c r="AU988" s="1034" t="s">
        <v>16637</v>
      </c>
      <c r="AV988" s="1034">
        <v>0.96446699999999996</v>
      </c>
    </row>
    <row r="989" spans="1:48">
      <c r="A989" s="1030">
        <v>46047</v>
      </c>
      <c r="B989" s="1031" t="s">
        <v>215</v>
      </c>
      <c r="C989" s="1031" t="s">
        <v>16554</v>
      </c>
      <c r="D989" s="1032" t="s">
        <v>646</v>
      </c>
      <c r="E989" s="1033" t="s">
        <v>471</v>
      </c>
      <c r="F989" s="1034" t="s">
        <v>16555</v>
      </c>
      <c r="G989" s="1034">
        <v>700</v>
      </c>
      <c r="H989" s="1034" t="s">
        <v>1088</v>
      </c>
      <c r="I989" s="1035">
        <v>5</v>
      </c>
      <c r="J989" s="1038">
        <v>36</v>
      </c>
      <c r="K989" s="1036">
        <v>2</v>
      </c>
      <c r="L989" s="1037">
        <v>7854</v>
      </c>
      <c r="M989" s="1039">
        <v>7850</v>
      </c>
      <c r="N989" s="1038">
        <v>28</v>
      </c>
      <c r="O989" s="1036">
        <v>4</v>
      </c>
      <c r="P989" s="1037">
        <v>8064</v>
      </c>
      <c r="Q989" s="1039">
        <v>7430</v>
      </c>
      <c r="R989" s="1038">
        <v>16</v>
      </c>
      <c r="S989" s="1036">
        <v>0</v>
      </c>
      <c r="T989" s="1037">
        <v>7917</v>
      </c>
      <c r="U989" s="1039">
        <v>7446</v>
      </c>
      <c r="V989" s="1038">
        <v>30</v>
      </c>
      <c r="W989" s="1036">
        <v>0</v>
      </c>
      <c r="X989" s="1037">
        <v>7804</v>
      </c>
      <c r="Y989" s="1039">
        <v>7823</v>
      </c>
      <c r="Z989" s="1040">
        <v>3.2432432432432434</v>
      </c>
      <c r="AA989" s="1040">
        <v>18.333333333333332</v>
      </c>
      <c r="AB989" s="1199">
        <v>0.99110576923076921</v>
      </c>
      <c r="AC989" s="1040">
        <v>77.734999999999999</v>
      </c>
      <c r="AD989" s="1040">
        <v>2.2916666666666665</v>
      </c>
      <c r="AE989" s="1040">
        <v>2.1666666666666665</v>
      </c>
      <c r="AF989" s="1041" t="s">
        <v>213</v>
      </c>
      <c r="AG989" s="1041">
        <v>0.5</v>
      </c>
      <c r="AH989" s="1042" t="s">
        <v>16293</v>
      </c>
      <c r="AI989" s="1060" t="s">
        <v>644</v>
      </c>
      <c r="AJ989" s="1238" t="s">
        <v>16260</v>
      </c>
      <c r="AK989" s="1239" t="s">
        <v>748</v>
      </c>
      <c r="AL989" s="1060">
        <v>53</v>
      </c>
      <c r="AM989" s="1404">
        <v>46021</v>
      </c>
      <c r="AN989" s="1404">
        <v>46022</v>
      </c>
      <c r="AO989" s="1404">
        <v>46023</v>
      </c>
      <c r="AP989" s="1404"/>
      <c r="AQ989" s="1404"/>
      <c r="AR989" s="1044"/>
      <c r="AS989" s="1034" t="s">
        <v>16629</v>
      </c>
      <c r="AT989" s="1034" t="s">
        <v>16628</v>
      </c>
      <c r="AU989" s="1034" t="s">
        <v>16627</v>
      </c>
      <c r="AV989" s="1034">
        <v>1.41042384</v>
      </c>
    </row>
    <row r="990" spans="1:48">
      <c r="A990" s="1030">
        <v>46047</v>
      </c>
      <c r="B990" s="1031" t="s">
        <v>216</v>
      </c>
      <c r="C990" s="1031" t="s">
        <v>16649</v>
      </c>
      <c r="D990" s="1032"/>
      <c r="E990" s="1033" t="s">
        <v>783</v>
      </c>
      <c r="F990" s="1034" t="s">
        <v>16588</v>
      </c>
      <c r="G990" s="1034">
        <v>525</v>
      </c>
      <c r="H990" s="1034" t="s">
        <v>480</v>
      </c>
      <c r="I990" s="1035">
        <v>4</v>
      </c>
      <c r="J990" s="1038">
        <v>30</v>
      </c>
      <c r="K990" s="1036">
        <v>3</v>
      </c>
      <c r="L990" s="1037">
        <v>8430</v>
      </c>
      <c r="M990" s="1039">
        <v>8069</v>
      </c>
      <c r="N990" s="1038">
        <v>17</v>
      </c>
      <c r="O990" s="1036">
        <v>2</v>
      </c>
      <c r="P990" s="1037">
        <v>8413</v>
      </c>
      <c r="Q990" s="1039">
        <v>8312</v>
      </c>
      <c r="R990" s="1038">
        <v>5</v>
      </c>
      <c r="S990" s="1036">
        <v>0</v>
      </c>
      <c r="T990" s="1037">
        <v>8545</v>
      </c>
      <c r="U990" s="1039">
        <v>8368</v>
      </c>
      <c r="V990" s="1038">
        <v>15</v>
      </c>
      <c r="W990" s="1036">
        <v>1</v>
      </c>
      <c r="X990" s="1037">
        <v>8454</v>
      </c>
      <c r="Y990" s="1039">
        <v>8424</v>
      </c>
      <c r="Z990" s="1040">
        <v>2.9690721649484537</v>
      </c>
      <c r="AA990" s="1040">
        <v>22.333333333333332</v>
      </c>
      <c r="AB990" s="1199">
        <v>0.99028445512820518</v>
      </c>
      <c r="AC990" s="1040">
        <v>83.768749999999997</v>
      </c>
      <c r="AD990" s="1040">
        <v>2.7916666666666665</v>
      </c>
      <c r="AE990" s="1040">
        <v>2.5416666666666665</v>
      </c>
      <c r="AF990" s="1041" t="s">
        <v>213</v>
      </c>
      <c r="AG990" s="1041">
        <v>1</v>
      </c>
      <c r="AH990" s="1042" t="s">
        <v>16293</v>
      </c>
      <c r="AI990" s="1060" t="s">
        <v>644</v>
      </c>
      <c r="AJ990" s="1238" t="s">
        <v>16260</v>
      </c>
      <c r="AK990" s="1239" t="s">
        <v>748</v>
      </c>
      <c r="AL990" s="1060">
        <v>52</v>
      </c>
      <c r="AM990" s="1404">
        <v>46041</v>
      </c>
      <c r="AN990" s="1404">
        <v>46042</v>
      </c>
      <c r="AO990" s="1404">
        <v>46043</v>
      </c>
      <c r="AP990" s="1404">
        <v>46044</v>
      </c>
      <c r="AQ990" s="1404"/>
      <c r="AR990" s="1044"/>
      <c r="AS990" s="1034" t="s">
        <v>16625</v>
      </c>
      <c r="AT990" s="1034" t="s">
        <v>16628</v>
      </c>
      <c r="AU990" s="1034" t="s">
        <v>16630</v>
      </c>
      <c r="AV990" s="1034">
        <v>2.2798503000000001</v>
      </c>
    </row>
    <row r="991" spans="1:48">
      <c r="A991" s="1030">
        <v>46047</v>
      </c>
      <c r="B991" s="1031" t="s">
        <v>217</v>
      </c>
      <c r="C991" s="1031" t="s">
        <v>16643</v>
      </c>
      <c r="D991" s="1032" t="s">
        <v>16644</v>
      </c>
      <c r="E991" s="1033" t="s">
        <v>738</v>
      </c>
      <c r="F991" s="1034" t="s">
        <v>16535</v>
      </c>
      <c r="G991" s="1034">
        <v>650</v>
      </c>
      <c r="H991" s="1034" t="s">
        <v>630</v>
      </c>
      <c r="I991" s="1035">
        <v>4</v>
      </c>
      <c r="J991" s="1038">
        <v>40</v>
      </c>
      <c r="K991" s="1036">
        <v>0</v>
      </c>
      <c r="L991" s="1037">
        <v>7974</v>
      </c>
      <c r="M991" s="1039">
        <v>8173</v>
      </c>
      <c r="N991" s="1038">
        <v>7</v>
      </c>
      <c r="O991" s="1036">
        <v>0</v>
      </c>
      <c r="P991" s="1037">
        <v>8257</v>
      </c>
      <c r="Q991" s="1039">
        <v>8475</v>
      </c>
      <c r="R991" s="1038">
        <v>17</v>
      </c>
      <c r="S991" s="1036">
        <v>0</v>
      </c>
      <c r="T991" s="1037">
        <v>8321</v>
      </c>
      <c r="U991" s="1039">
        <v>8416</v>
      </c>
      <c r="V991" s="1038">
        <v>38</v>
      </c>
      <c r="W991" s="1036">
        <v>2</v>
      </c>
      <c r="X991" s="1037">
        <v>8372</v>
      </c>
      <c r="Y991" s="1039">
        <v>8216</v>
      </c>
      <c r="Z991" s="1040">
        <v>2.5263157894736841</v>
      </c>
      <c r="AA991" s="1040">
        <v>34</v>
      </c>
      <c r="AB991" s="1199">
        <v>0.99619391025641024</v>
      </c>
      <c r="AC991" s="1040">
        <v>82.754999999999995</v>
      </c>
      <c r="AD991" s="1040">
        <v>4.25</v>
      </c>
      <c r="AE991" s="1040">
        <v>4.166666666666667</v>
      </c>
      <c r="AF991" s="1041" t="s">
        <v>213</v>
      </c>
      <c r="AG991" s="1041">
        <v>1</v>
      </c>
      <c r="AH991" s="1042" t="s">
        <v>16292</v>
      </c>
      <c r="AI991" s="1060" t="s">
        <v>15482</v>
      </c>
      <c r="AJ991" s="1060" t="s">
        <v>16262</v>
      </c>
      <c r="AK991" s="1200" t="s">
        <v>647</v>
      </c>
      <c r="AL991" s="1060">
        <v>49</v>
      </c>
      <c r="AM991" s="1404">
        <v>46016</v>
      </c>
      <c r="AN991" s="1404">
        <v>46017</v>
      </c>
      <c r="AO991" s="1404">
        <v>46018</v>
      </c>
      <c r="AP991" s="1404">
        <v>46019</v>
      </c>
      <c r="AQ991" s="1404"/>
      <c r="AR991" s="1044"/>
      <c r="AS991" s="1034" t="s">
        <v>16625</v>
      </c>
      <c r="AT991" s="1034" t="s">
        <v>16628</v>
      </c>
      <c r="AU991" s="1034" t="s">
        <v>16632</v>
      </c>
      <c r="AV991" s="1034">
        <v>1.8590083199999998</v>
      </c>
    </row>
    <row r="992" spans="1:48">
      <c r="A992" s="1030">
        <v>46047</v>
      </c>
      <c r="B992" s="1031" t="s">
        <v>218</v>
      </c>
      <c r="C992" s="1031" t="s">
        <v>16666</v>
      </c>
      <c r="D992" s="1032" t="s">
        <v>646</v>
      </c>
      <c r="E992" s="1033" t="s">
        <v>16606</v>
      </c>
      <c r="F992" s="1034" t="s">
        <v>16555</v>
      </c>
      <c r="G992" s="1034">
        <v>700</v>
      </c>
      <c r="H992" s="1034" t="s">
        <v>633</v>
      </c>
      <c r="I992" s="1035">
        <v>5</v>
      </c>
      <c r="J992" s="1038">
        <v>4</v>
      </c>
      <c r="K992" s="1036">
        <v>0</v>
      </c>
      <c r="L992" s="1037">
        <v>8673</v>
      </c>
      <c r="M992" s="1039" t="s">
        <v>16274</v>
      </c>
      <c r="N992" s="1038">
        <v>20</v>
      </c>
      <c r="O992" s="1036">
        <v>0</v>
      </c>
      <c r="P992" s="1037">
        <v>8663</v>
      </c>
      <c r="Q992" s="1039">
        <v>9028</v>
      </c>
      <c r="R992" s="1038">
        <v>14</v>
      </c>
      <c r="S992" s="1036">
        <v>2</v>
      </c>
      <c r="T992" s="1037">
        <v>8650</v>
      </c>
      <c r="U992" s="1039">
        <v>9144</v>
      </c>
      <c r="V992" s="1038">
        <v>54</v>
      </c>
      <c r="W992" s="1036">
        <v>4</v>
      </c>
      <c r="X992" s="1037">
        <v>8387</v>
      </c>
      <c r="Y992" s="1039">
        <v>9293</v>
      </c>
      <c r="Z992" s="1040">
        <v>3.2432432432432434</v>
      </c>
      <c r="AA992" s="1040">
        <v>15.333333333333334</v>
      </c>
      <c r="AB992" s="1199">
        <v>0.99110576923076921</v>
      </c>
      <c r="AC992" s="1040">
        <v>88.34</v>
      </c>
      <c r="AD992" s="1040">
        <v>1.9166666666666667</v>
      </c>
      <c r="AE992" s="1040">
        <v>1.7916666666666667</v>
      </c>
      <c r="AF992" s="1041" t="s">
        <v>213</v>
      </c>
      <c r="AG992" s="1041">
        <v>0.5</v>
      </c>
      <c r="AH992" s="1042" t="s">
        <v>16292</v>
      </c>
      <c r="AI992" s="1060" t="s">
        <v>15482</v>
      </c>
      <c r="AJ992" s="1060" t="s">
        <v>16262</v>
      </c>
      <c r="AK992" s="1200" t="s">
        <v>647</v>
      </c>
      <c r="AL992" s="1060">
        <v>53</v>
      </c>
      <c r="AM992" s="1404">
        <v>46021</v>
      </c>
      <c r="AN992" s="1404">
        <v>46022</v>
      </c>
      <c r="AO992" s="1404"/>
      <c r="AP992" s="1404"/>
      <c r="AQ992" s="1404"/>
      <c r="AR992" s="1044"/>
      <c r="AS992" s="1034" t="s">
        <v>16629</v>
      </c>
      <c r="AT992" s="1034" t="s">
        <v>16628</v>
      </c>
      <c r="AU992" s="1034" t="s">
        <v>16627</v>
      </c>
      <c r="AV992" s="1034">
        <v>1.60284096</v>
      </c>
    </row>
    <row r="993" spans="1:48">
      <c r="A993" s="1030">
        <v>46047</v>
      </c>
      <c r="B993" s="1031" t="s">
        <v>219</v>
      </c>
      <c r="C993" s="1031" t="s">
        <v>16496</v>
      </c>
      <c r="D993" s="1032"/>
      <c r="E993" s="1033" t="s">
        <v>1877</v>
      </c>
      <c r="F993" s="1034" t="s">
        <v>16497</v>
      </c>
      <c r="G993" s="1034">
        <v>500</v>
      </c>
      <c r="H993" s="1034" t="s">
        <v>1237</v>
      </c>
      <c r="I993" s="1035">
        <v>3.7</v>
      </c>
      <c r="J993" s="1038">
        <v>18</v>
      </c>
      <c r="K993" s="1036">
        <v>8</v>
      </c>
      <c r="L993" s="1037">
        <v>8930</v>
      </c>
      <c r="M993" s="1039">
        <v>8156</v>
      </c>
      <c r="N993" s="1038">
        <v>8</v>
      </c>
      <c r="O993" s="1036">
        <v>6</v>
      </c>
      <c r="P993" s="1037">
        <v>9071</v>
      </c>
      <c r="Q993" s="1039">
        <v>8275</v>
      </c>
      <c r="R993" s="1038">
        <v>3</v>
      </c>
      <c r="S993" s="1036">
        <v>0</v>
      </c>
      <c r="T993" s="1037">
        <v>9158</v>
      </c>
      <c r="U993" s="1039">
        <v>8386</v>
      </c>
      <c r="V993" s="1038">
        <v>15</v>
      </c>
      <c r="W993" s="1036">
        <v>0</v>
      </c>
      <c r="X993" s="1037">
        <v>9173</v>
      </c>
      <c r="Y993" s="1039">
        <v>8250</v>
      </c>
      <c r="Z993" s="1040">
        <v>1.5982241953385128</v>
      </c>
      <c r="AA993" s="1040">
        <v>14.666666666666666</v>
      </c>
      <c r="AB993" s="1199">
        <v>0.95788595085470085</v>
      </c>
      <c r="AC993" s="1040">
        <v>86.748750000000001</v>
      </c>
      <c r="AD993" s="1040">
        <v>1.8333333333333333</v>
      </c>
      <c r="AE993" s="1040">
        <v>1.25</v>
      </c>
      <c r="AF993" s="1041" t="s">
        <v>213</v>
      </c>
      <c r="AG993" s="1041">
        <v>1</v>
      </c>
      <c r="AH993" s="1042" t="s">
        <v>16293</v>
      </c>
      <c r="AI993" s="1060" t="s">
        <v>644</v>
      </c>
      <c r="AJ993" s="1238" t="s">
        <v>16260</v>
      </c>
      <c r="AK993" s="1239" t="s">
        <v>748</v>
      </c>
      <c r="AL993" s="1060">
        <v>8</v>
      </c>
      <c r="AM993" s="1406">
        <v>45971</v>
      </c>
      <c r="AN993" s="1404">
        <v>45973</v>
      </c>
      <c r="AO993" s="1404"/>
      <c r="AP993" s="1404"/>
      <c r="AQ993" s="1404"/>
      <c r="AR993" s="1044"/>
      <c r="AS993" s="1034" t="s">
        <v>16625</v>
      </c>
      <c r="AT993" s="1034" t="s">
        <v>16628</v>
      </c>
      <c r="AU993" s="1034" t="s">
        <v>16627</v>
      </c>
      <c r="AV993" s="1034">
        <v>1.1242638</v>
      </c>
    </row>
    <row r="994" spans="1:48">
      <c r="A994" s="1030">
        <v>46047</v>
      </c>
      <c r="B994" s="1031" t="s">
        <v>220</v>
      </c>
      <c r="C994" s="1031" t="s">
        <v>16515</v>
      </c>
      <c r="D994" s="1032"/>
      <c r="E994" s="1033" t="s">
        <v>478</v>
      </c>
      <c r="F994" s="1034" t="s">
        <v>16544</v>
      </c>
      <c r="G994" s="1034">
        <v>650</v>
      </c>
      <c r="H994" s="1034" t="s">
        <v>959</v>
      </c>
      <c r="I994" s="1035">
        <v>5</v>
      </c>
      <c r="J994" s="1038"/>
      <c r="K994" s="1036"/>
      <c r="L994" s="1037" t="s">
        <v>127</v>
      </c>
      <c r="M994" s="1039" t="s">
        <v>16268</v>
      </c>
      <c r="N994" s="1038"/>
      <c r="O994" s="1036"/>
      <c r="P994" s="1037" t="s">
        <v>16270</v>
      </c>
      <c r="Q994" s="1039" t="s">
        <v>127</v>
      </c>
      <c r="R994" s="1038"/>
      <c r="S994" s="1036"/>
      <c r="T994" s="1037" t="s">
        <v>645</v>
      </c>
      <c r="U994" s="1039" t="s">
        <v>127</v>
      </c>
      <c r="V994" s="1038"/>
      <c r="W994" s="1036"/>
      <c r="X994" s="1037" t="s">
        <v>645</v>
      </c>
      <c r="Y994" s="1039" t="s">
        <v>127</v>
      </c>
      <c r="Z994" s="1040">
        <v>1.5157894736842106</v>
      </c>
      <c r="AA994" s="1040" t="s">
        <v>127</v>
      </c>
      <c r="AB994" s="1199" t="s">
        <v>420</v>
      </c>
      <c r="AC994" s="1040" t="s">
        <v>420</v>
      </c>
      <c r="AD994" s="1040" t="s">
        <v>420</v>
      </c>
      <c r="AE994" s="1040" t="s">
        <v>420</v>
      </c>
      <c r="AF994" s="1041" t="s">
        <v>213</v>
      </c>
      <c r="AG994" s="1041">
        <v>1</v>
      </c>
      <c r="AH994" s="1042" t="s">
        <v>16297</v>
      </c>
      <c r="AI994" s="1060" t="s">
        <v>845</v>
      </c>
      <c r="AJ994" s="1238" t="s">
        <v>16272</v>
      </c>
      <c r="AK994" s="1239" t="s">
        <v>15471</v>
      </c>
      <c r="AL994" s="1060">
        <v>54</v>
      </c>
      <c r="AM994" s="1404">
        <v>46011</v>
      </c>
      <c r="AN994" s="1404">
        <v>46012</v>
      </c>
      <c r="AO994" s="1404"/>
      <c r="AP994" s="1404"/>
      <c r="AQ994" s="1404"/>
      <c r="AR994" s="1044"/>
      <c r="AS994" s="1034" t="s">
        <v>16625</v>
      </c>
      <c r="AT994" s="1034" t="s">
        <v>16628</v>
      </c>
      <c r="AU994" s="1034" t="s">
        <v>16627</v>
      </c>
      <c r="AV994" s="1034" t="s">
        <v>420</v>
      </c>
    </row>
    <row r="995" spans="1:48">
      <c r="A995" s="1030">
        <v>46047</v>
      </c>
      <c r="B995" s="1031" t="s">
        <v>221</v>
      </c>
      <c r="C995" s="1031" t="s">
        <v>16658</v>
      </c>
      <c r="D995" s="1032" t="s">
        <v>16644</v>
      </c>
      <c r="E995" s="1033" t="s">
        <v>738</v>
      </c>
      <c r="F995" s="1034" t="s">
        <v>16535</v>
      </c>
      <c r="G995" s="1034">
        <v>650</v>
      </c>
      <c r="H995" s="1034" t="s">
        <v>834</v>
      </c>
      <c r="I995" s="1035">
        <v>4</v>
      </c>
      <c r="J995" s="1038">
        <v>24</v>
      </c>
      <c r="K995" s="1036">
        <v>0</v>
      </c>
      <c r="L995" s="1037">
        <v>7423</v>
      </c>
      <c r="M995" s="1039">
        <v>7137</v>
      </c>
      <c r="N995" s="1038">
        <v>21</v>
      </c>
      <c r="O995" s="1036">
        <v>0</v>
      </c>
      <c r="P995" s="1037">
        <v>7677</v>
      </c>
      <c r="Q995" s="1039">
        <v>7274</v>
      </c>
      <c r="R995" s="1038">
        <v>15</v>
      </c>
      <c r="S995" s="1036">
        <v>0</v>
      </c>
      <c r="T995" s="1037">
        <v>7670</v>
      </c>
      <c r="U995" s="1039">
        <v>7324</v>
      </c>
      <c r="V995" s="1038">
        <v>25</v>
      </c>
      <c r="W995" s="1036">
        <v>0</v>
      </c>
      <c r="X995" s="1037">
        <v>7630</v>
      </c>
      <c r="Y995" s="1039">
        <v>7508</v>
      </c>
      <c r="Z995" s="1040">
        <v>2.5852782764811488</v>
      </c>
      <c r="AA995" s="1040">
        <v>28.333333333333332</v>
      </c>
      <c r="AB995" s="1199">
        <v>1</v>
      </c>
      <c r="AC995" s="1040">
        <v>74.553749999999994</v>
      </c>
      <c r="AD995" s="1040">
        <v>3.5416666666666665</v>
      </c>
      <c r="AE995" s="1040">
        <v>3.5416666666666665</v>
      </c>
      <c r="AF995" s="1041" t="s">
        <v>213</v>
      </c>
      <c r="AG995" s="1041">
        <v>1</v>
      </c>
      <c r="AH995" s="1042" t="s">
        <v>16259</v>
      </c>
      <c r="AI995" s="1060" t="s">
        <v>655</v>
      </c>
      <c r="AJ995" s="1238" t="s">
        <v>16263</v>
      </c>
      <c r="AK995" s="1239" t="s">
        <v>667</v>
      </c>
      <c r="AL995" s="1060">
        <v>49</v>
      </c>
      <c r="AM995" s="1404">
        <v>46015</v>
      </c>
      <c r="AN995" s="1404">
        <v>46016</v>
      </c>
      <c r="AO995" s="1404">
        <v>46017</v>
      </c>
      <c r="AP995" s="1404">
        <v>46018</v>
      </c>
      <c r="AQ995" s="1404"/>
      <c r="AR995" s="1044"/>
      <c r="AS995" s="1034" t="s">
        <v>16625</v>
      </c>
      <c r="AT995" s="1034" t="s">
        <v>16628</v>
      </c>
      <c r="AU995" s="1034" t="s">
        <v>16632</v>
      </c>
      <c r="AV995" s="1034">
        <v>1.6747754399999999</v>
      </c>
    </row>
    <row r="996" spans="1:48">
      <c r="A996" s="1030">
        <v>46047</v>
      </c>
      <c r="B996" s="1031" t="s">
        <v>222</v>
      </c>
      <c r="C996" s="1031" t="s">
        <v>16140</v>
      </c>
      <c r="D996" s="1032"/>
      <c r="E996" s="1033" t="s">
        <v>455</v>
      </c>
      <c r="F996" s="1034" t="s">
        <v>16101</v>
      </c>
      <c r="G996" s="1034">
        <v>800</v>
      </c>
      <c r="H996" s="1034" t="s">
        <v>876</v>
      </c>
      <c r="I996" s="1035">
        <v>5</v>
      </c>
      <c r="J996" s="1038">
        <v>21</v>
      </c>
      <c r="K996" s="1036">
        <v>0</v>
      </c>
      <c r="L996" s="1037">
        <v>9030</v>
      </c>
      <c r="M996" s="1039">
        <v>8698</v>
      </c>
      <c r="N996" s="1038">
        <v>17</v>
      </c>
      <c r="O996" s="1036">
        <v>0</v>
      </c>
      <c r="P996" s="1037">
        <v>8766</v>
      </c>
      <c r="Q996" s="1039">
        <v>8483</v>
      </c>
      <c r="R996" s="1038">
        <v>12</v>
      </c>
      <c r="S996" s="1036">
        <v>0</v>
      </c>
      <c r="T996" s="1037">
        <v>8885</v>
      </c>
      <c r="U996" s="1039">
        <v>8625</v>
      </c>
      <c r="V996" s="1038">
        <v>20</v>
      </c>
      <c r="W996" s="1036">
        <v>0</v>
      </c>
      <c r="X996" s="1037">
        <v>8921</v>
      </c>
      <c r="Y996" s="1039">
        <v>8701</v>
      </c>
      <c r="Z996" s="1040">
        <v>1.8701298701298701</v>
      </c>
      <c r="AA996" s="1040">
        <v>23.333333333333332</v>
      </c>
      <c r="AB996" s="1199">
        <v>1</v>
      </c>
      <c r="AC996" s="1040">
        <v>87.636250000000004</v>
      </c>
      <c r="AD996" s="1040">
        <v>2.9166666666666665</v>
      </c>
      <c r="AE996" s="1040">
        <v>2.9166666666666665</v>
      </c>
      <c r="AF996" s="1041" t="s">
        <v>213</v>
      </c>
      <c r="AG996" s="1041">
        <v>1</v>
      </c>
      <c r="AH996" s="1042" t="s">
        <v>16259</v>
      </c>
      <c r="AI996" s="1060" t="s">
        <v>655</v>
      </c>
      <c r="AJ996" s="1238" t="s">
        <v>16263</v>
      </c>
      <c r="AK996" s="1239" t="s">
        <v>667</v>
      </c>
      <c r="AL996" s="1060">
        <v>53</v>
      </c>
      <c r="AM996" s="1404">
        <v>45985</v>
      </c>
      <c r="AN996" s="1404">
        <v>45986</v>
      </c>
      <c r="AO996" s="1404"/>
      <c r="AP996" s="1404"/>
      <c r="AQ996" s="1404"/>
      <c r="AR996" s="1044"/>
      <c r="AS996" s="1034" t="s">
        <v>16625</v>
      </c>
      <c r="AT996" s="1034" t="s">
        <v>16628</v>
      </c>
      <c r="AU996" s="1034" t="s">
        <v>16627</v>
      </c>
      <c r="AV996" s="1034">
        <v>1.8172252799999999</v>
      </c>
    </row>
    <row r="997" spans="1:48">
      <c r="A997" s="1030">
        <v>46047</v>
      </c>
      <c r="B997" s="1031" t="s">
        <v>223</v>
      </c>
      <c r="C997" s="1031" t="s">
        <v>16496</v>
      </c>
      <c r="D997" s="1032"/>
      <c r="E997" s="1033" t="s">
        <v>1877</v>
      </c>
      <c r="F997" s="1034" t="s">
        <v>16497</v>
      </c>
      <c r="G997" s="1034">
        <v>500</v>
      </c>
      <c r="H997" s="1034" t="s">
        <v>1237</v>
      </c>
      <c r="I997" s="1035">
        <v>3.7</v>
      </c>
      <c r="J997" s="1038">
        <v>10</v>
      </c>
      <c r="K997" s="1036">
        <v>0</v>
      </c>
      <c r="L997" s="1037">
        <v>8845</v>
      </c>
      <c r="M997" s="1039">
        <v>8603</v>
      </c>
      <c r="N997" s="1038"/>
      <c r="O997" s="1036"/>
      <c r="P997" s="1037" t="s">
        <v>16112</v>
      </c>
      <c r="Q997" s="1039"/>
      <c r="R997" s="1038"/>
      <c r="S997" s="1036"/>
      <c r="T997" s="1037" t="s">
        <v>16112</v>
      </c>
      <c r="U997" s="1039"/>
      <c r="V997" s="1038"/>
      <c r="W997" s="1036"/>
      <c r="X997" s="1037" t="s">
        <v>16270</v>
      </c>
      <c r="Y997" s="1039"/>
      <c r="Z997" s="1040">
        <v>1.5982241953385128</v>
      </c>
      <c r="AA997" s="1040">
        <v>3.3333333333333335</v>
      </c>
      <c r="AB997" s="1199">
        <v>1</v>
      </c>
      <c r="AC997" s="1040">
        <v>87.24</v>
      </c>
      <c r="AD997" s="1040">
        <v>0.41666666666666669</v>
      </c>
      <c r="AE997" s="1040">
        <v>0.41666666666666669</v>
      </c>
      <c r="AF997" s="1041" t="s">
        <v>213</v>
      </c>
      <c r="AG997" s="1041">
        <v>1</v>
      </c>
      <c r="AH997" s="1042" t="s">
        <v>16292</v>
      </c>
      <c r="AI997" s="1060" t="s">
        <v>15482</v>
      </c>
      <c r="AJ997" s="1060" t="s">
        <v>16262</v>
      </c>
      <c r="AK997" s="1200" t="s">
        <v>647</v>
      </c>
      <c r="AL997" s="1060">
        <v>8</v>
      </c>
      <c r="AM997" s="1406">
        <v>45968</v>
      </c>
      <c r="AN997" s="1404">
        <v>45971</v>
      </c>
      <c r="AO997" s="1404">
        <v>45972</v>
      </c>
      <c r="AP997" s="1404"/>
      <c r="AQ997" s="1404"/>
      <c r="AR997" s="1044"/>
      <c r="AS997" s="1034" t="s">
        <v>16625</v>
      </c>
      <c r="AT997" s="1034" t="s">
        <v>16628</v>
      </c>
      <c r="AU997" s="1034" t="s">
        <v>16627</v>
      </c>
      <c r="AV997" s="1034">
        <v>1.1306304</v>
      </c>
    </row>
    <row r="998" spans="1:48">
      <c r="A998" s="1030">
        <v>46047</v>
      </c>
      <c r="B998" s="1031" t="s">
        <v>224</v>
      </c>
      <c r="C998" s="1031" t="s">
        <v>16611</v>
      </c>
      <c r="D998" s="1032" t="s">
        <v>646</v>
      </c>
      <c r="E998" s="1033" t="s">
        <v>16606</v>
      </c>
      <c r="F998" s="1034" t="s">
        <v>16614</v>
      </c>
      <c r="G998" s="1034">
        <v>700</v>
      </c>
      <c r="H998" s="1034" t="s">
        <v>488</v>
      </c>
      <c r="I998" s="1035">
        <v>5</v>
      </c>
      <c r="J998" s="1038">
        <v>24</v>
      </c>
      <c r="K998" s="1036">
        <v>0</v>
      </c>
      <c r="L998" s="1037">
        <v>9308</v>
      </c>
      <c r="M998" s="1039">
        <v>8695</v>
      </c>
      <c r="N998" s="1038">
        <v>54</v>
      </c>
      <c r="O998" s="1036">
        <v>0</v>
      </c>
      <c r="P998" s="1037">
        <v>8005</v>
      </c>
      <c r="Q998" s="1039">
        <v>7523</v>
      </c>
      <c r="R998" s="1038">
        <v>22</v>
      </c>
      <c r="S998" s="1036">
        <v>0</v>
      </c>
      <c r="T998" s="1037">
        <v>8341</v>
      </c>
      <c r="U998" s="1039">
        <v>8296</v>
      </c>
      <c r="V998" s="1038">
        <v>8</v>
      </c>
      <c r="W998" s="1036">
        <v>0</v>
      </c>
      <c r="X998" s="1037">
        <v>8958</v>
      </c>
      <c r="Y998" s="1039">
        <v>9231</v>
      </c>
      <c r="Z998" s="1040">
        <v>3.2727272727272729</v>
      </c>
      <c r="AA998" s="1040">
        <v>18</v>
      </c>
      <c r="AB998" s="1199">
        <v>1</v>
      </c>
      <c r="AC998" s="1040">
        <v>85.446250000000006</v>
      </c>
      <c r="AD998" s="1040">
        <v>2.25</v>
      </c>
      <c r="AE998" s="1040">
        <v>2.25</v>
      </c>
      <c r="AF998" s="1041" t="s">
        <v>213</v>
      </c>
      <c r="AG998" s="1041">
        <v>0.5</v>
      </c>
      <c r="AH998" s="1042" t="s">
        <v>16292</v>
      </c>
      <c r="AI998" s="1060" t="s">
        <v>15482</v>
      </c>
      <c r="AJ998" s="1060" t="s">
        <v>16262</v>
      </c>
      <c r="AK998" s="1200" t="s">
        <v>647</v>
      </c>
      <c r="AL998" s="1060">
        <v>50</v>
      </c>
      <c r="AM998" s="1404">
        <v>46035</v>
      </c>
      <c r="AN998" s="1404">
        <v>46036</v>
      </c>
      <c r="AO998" s="1404">
        <v>46038</v>
      </c>
      <c r="AP998" s="1404"/>
      <c r="AQ998" s="1404"/>
      <c r="AR998" s="1044"/>
      <c r="AS998" s="1034" t="s">
        <v>16629</v>
      </c>
      <c r="AT998" s="1034" t="s">
        <v>16628</v>
      </c>
      <c r="AU998" s="1034" t="s">
        <v>16627</v>
      </c>
      <c r="AV998" s="1034">
        <v>1.5503367600000002</v>
      </c>
    </row>
    <row r="999" spans="1:48">
      <c r="A999" s="1030">
        <v>46047</v>
      </c>
      <c r="B999" s="1031" t="s">
        <v>225</v>
      </c>
      <c r="C999" s="1031" t="s">
        <v>16668</v>
      </c>
      <c r="D999" s="1032"/>
      <c r="E999" s="1033" t="s">
        <v>210</v>
      </c>
      <c r="F999" s="1034" t="s">
        <v>16612</v>
      </c>
      <c r="G999" s="1034">
        <v>650</v>
      </c>
      <c r="H999" s="1034" t="s">
        <v>474</v>
      </c>
      <c r="I999" s="1035">
        <v>5</v>
      </c>
      <c r="J999" s="1038">
        <v>6</v>
      </c>
      <c r="K999" s="1036">
        <v>1</v>
      </c>
      <c r="L999" s="1037">
        <v>9437</v>
      </c>
      <c r="M999" s="1039"/>
      <c r="N999" s="1038">
        <v>1</v>
      </c>
      <c r="O999" s="1036">
        <v>1</v>
      </c>
      <c r="P999" s="1037">
        <v>9443</v>
      </c>
      <c r="Q999" s="1039"/>
      <c r="R999" s="1038">
        <v>5</v>
      </c>
      <c r="S999" s="1036">
        <v>0</v>
      </c>
      <c r="T999" s="1037">
        <v>9369</v>
      </c>
      <c r="U999" s="1039"/>
      <c r="V999" s="1038">
        <v>16</v>
      </c>
      <c r="W999" s="1036">
        <v>0</v>
      </c>
      <c r="X999" s="1037">
        <v>9156</v>
      </c>
      <c r="Y999" s="1039"/>
      <c r="Z999" s="1040">
        <v>3.0573248407643314</v>
      </c>
      <c r="AA999" s="1040">
        <v>18.666666666666668</v>
      </c>
      <c r="AB999" s="1199">
        <v>0.99685496794871797</v>
      </c>
      <c r="AC999" s="1040">
        <v>93.512500000000003</v>
      </c>
      <c r="AD999" s="1040">
        <v>2.3333333333333335</v>
      </c>
      <c r="AE999" s="1040">
        <v>2.1666666666666665</v>
      </c>
      <c r="AF999" s="1041" t="s">
        <v>213</v>
      </c>
      <c r="AG999" s="1041">
        <v>2</v>
      </c>
      <c r="AH999" s="1042" t="s">
        <v>16297</v>
      </c>
      <c r="AI999" s="1060" t="s">
        <v>845</v>
      </c>
      <c r="AJ999" s="1060" t="s">
        <v>16272</v>
      </c>
      <c r="AK999" s="1200" t="s">
        <v>15471</v>
      </c>
      <c r="AL999" s="1060">
        <v>50</v>
      </c>
      <c r="AM999" s="1404">
        <v>46038</v>
      </c>
      <c r="AN999" s="1404"/>
      <c r="AO999" s="1404"/>
      <c r="AP999" s="1404"/>
      <c r="AQ999" s="1404"/>
      <c r="AR999" s="1044"/>
      <c r="AS999" s="1034" t="s">
        <v>16625</v>
      </c>
      <c r="AT999" s="1034" t="s">
        <v>16626</v>
      </c>
      <c r="AU999" s="1034" t="s">
        <v>16630</v>
      </c>
      <c r="AV999" s="1034">
        <v>1.5754986000000002</v>
      </c>
    </row>
    <row r="1000" spans="1:48">
      <c r="A1000" s="1030">
        <v>46047</v>
      </c>
      <c r="B1000" s="1031" t="s">
        <v>225</v>
      </c>
      <c r="C1000" s="1031" t="s">
        <v>16646</v>
      </c>
      <c r="D1000" s="1032"/>
      <c r="E1000" s="1033" t="s">
        <v>210</v>
      </c>
      <c r="F1000" s="1034" t="s">
        <v>16492</v>
      </c>
      <c r="G1000" s="1034">
        <v>670</v>
      </c>
      <c r="H1000" s="1034" t="s">
        <v>16586</v>
      </c>
      <c r="I1000" s="1035">
        <v>5</v>
      </c>
      <c r="J1000" s="1038"/>
      <c r="K1000" s="1036"/>
      <c r="L1000" s="1037" t="s">
        <v>127</v>
      </c>
      <c r="M1000" s="1039"/>
      <c r="N1000" s="1038"/>
      <c r="O1000" s="1036"/>
      <c r="P1000" s="1037"/>
      <c r="Q1000" s="1039" t="s">
        <v>127</v>
      </c>
      <c r="R1000" s="1038"/>
      <c r="S1000" s="1036"/>
      <c r="T1000" s="1037"/>
      <c r="U1000" s="1039" t="s">
        <v>127</v>
      </c>
      <c r="V1000" s="1038"/>
      <c r="W1000" s="1036"/>
      <c r="X1000" s="1037"/>
      <c r="Y1000" s="1039" t="s">
        <v>127</v>
      </c>
      <c r="Z1000" s="1040">
        <v>3.1236442516268981</v>
      </c>
      <c r="AA1000" s="1040" t="s">
        <v>127</v>
      </c>
      <c r="AB1000" s="1199" t="s">
        <v>420</v>
      </c>
      <c r="AC1000" s="1040" t="s">
        <v>420</v>
      </c>
      <c r="AD1000" s="1040" t="s">
        <v>420</v>
      </c>
      <c r="AE1000" s="1040" t="s">
        <v>420</v>
      </c>
      <c r="AF1000" s="1041" t="s">
        <v>213</v>
      </c>
      <c r="AG1000" s="1041">
        <v>2</v>
      </c>
      <c r="AH1000" s="1042" t="s">
        <v>16297</v>
      </c>
      <c r="AI1000" s="1060" t="s">
        <v>845</v>
      </c>
      <c r="AJ1000" s="1060" t="s">
        <v>16272</v>
      </c>
      <c r="AK1000" s="1200" t="s">
        <v>15471</v>
      </c>
      <c r="AL1000" s="1060">
        <v>50</v>
      </c>
      <c r="AM1000" s="1404">
        <v>46030</v>
      </c>
      <c r="AN1000" s="1404">
        <v>46031</v>
      </c>
      <c r="AO1000" s="1404">
        <v>46032</v>
      </c>
      <c r="AP1000" s="1404"/>
      <c r="AQ1000" s="1404"/>
      <c r="AR1000" s="1044"/>
      <c r="AS1000" s="1034" t="s">
        <v>16625</v>
      </c>
      <c r="AT1000" s="1034" t="s">
        <v>16626</v>
      </c>
      <c r="AU1000" s="1034" t="s">
        <v>16630</v>
      </c>
      <c r="AV1000" s="1034" t="s">
        <v>420</v>
      </c>
    </row>
    <row r="1001" spans="1:48">
      <c r="A1001" s="1030">
        <v>46047</v>
      </c>
      <c r="B1001" s="1031" t="s">
        <v>226</v>
      </c>
      <c r="C1001" s="1031" t="s">
        <v>16591</v>
      </c>
      <c r="D1001" s="1032" t="s">
        <v>16644</v>
      </c>
      <c r="E1001" s="1033" t="s">
        <v>738</v>
      </c>
      <c r="F1001" s="1034" t="s">
        <v>16535</v>
      </c>
      <c r="G1001" s="1034">
        <v>650</v>
      </c>
      <c r="H1001" s="1034" t="s">
        <v>977</v>
      </c>
      <c r="I1001" s="1035">
        <v>4</v>
      </c>
      <c r="J1001" s="1038">
        <v>18</v>
      </c>
      <c r="K1001" s="1036">
        <v>0</v>
      </c>
      <c r="L1001" s="1037">
        <v>8724</v>
      </c>
      <c r="M1001" s="1039">
        <v>9262</v>
      </c>
      <c r="N1001" s="1038">
        <v>6</v>
      </c>
      <c r="O1001" s="1036">
        <v>0</v>
      </c>
      <c r="P1001" s="1037">
        <v>8765</v>
      </c>
      <c r="Q1001" s="1039">
        <v>9315</v>
      </c>
      <c r="R1001" s="1038">
        <v>15</v>
      </c>
      <c r="S1001" s="1036">
        <v>0</v>
      </c>
      <c r="T1001" s="1037">
        <v>8744</v>
      </c>
      <c r="U1001" s="1039">
        <v>9295</v>
      </c>
      <c r="V1001" s="1038">
        <v>29</v>
      </c>
      <c r="W1001" s="1036">
        <v>0</v>
      </c>
      <c r="X1001" s="1037">
        <v>8570</v>
      </c>
      <c r="Y1001" s="1039">
        <v>9135</v>
      </c>
      <c r="Z1001" s="1040">
        <v>2.5263157894736841</v>
      </c>
      <c r="AA1001" s="1040">
        <v>22.666666666666668</v>
      </c>
      <c r="AB1001" s="1199">
        <v>1</v>
      </c>
      <c r="AC1001" s="1040">
        <v>89.762500000000003</v>
      </c>
      <c r="AD1001" s="1040">
        <v>2.8333333333333335</v>
      </c>
      <c r="AE1001" s="1040">
        <v>2.8333333333333335</v>
      </c>
      <c r="AF1001" s="1041" t="s">
        <v>213</v>
      </c>
      <c r="AG1001" s="1041">
        <v>1</v>
      </c>
      <c r="AH1001" s="1042" t="s">
        <v>16297</v>
      </c>
      <c r="AI1001" s="1060" t="s">
        <v>845</v>
      </c>
      <c r="AJ1001" s="1060" t="s">
        <v>16272</v>
      </c>
      <c r="AK1001" s="1200" t="s">
        <v>15471</v>
      </c>
      <c r="AL1001" s="1060">
        <v>49</v>
      </c>
      <c r="AM1001" s="1404">
        <v>46017</v>
      </c>
      <c r="AN1001" s="1404">
        <v>46018</v>
      </c>
      <c r="AO1001" s="1404">
        <v>46019</v>
      </c>
      <c r="AP1001" s="1404"/>
      <c r="AQ1001" s="1404"/>
      <c r="AR1001" s="1044"/>
      <c r="AS1001" s="1034" t="s">
        <v>16625</v>
      </c>
      <c r="AT1001" s="1034" t="s">
        <v>16628</v>
      </c>
      <c r="AU1001" s="1034" t="s">
        <v>16632</v>
      </c>
      <c r="AV1001" s="1034">
        <v>2.0164247999999998</v>
      </c>
    </row>
    <row r="1002" spans="1:48">
      <c r="A1002" s="1030">
        <v>46047</v>
      </c>
      <c r="B1002" s="1031" t="s">
        <v>227</v>
      </c>
      <c r="C1002" s="1031" t="s">
        <v>16648</v>
      </c>
      <c r="D1002" s="1032"/>
      <c r="E1002" s="1033" t="s">
        <v>299</v>
      </c>
      <c r="F1002" s="1034" t="s">
        <v>16581</v>
      </c>
      <c r="G1002" s="1034">
        <v>700</v>
      </c>
      <c r="H1002" s="1034" t="s">
        <v>16053</v>
      </c>
      <c r="I1002" s="1035">
        <v>5</v>
      </c>
      <c r="J1002" s="1038">
        <v>29</v>
      </c>
      <c r="K1002" s="1036">
        <v>0</v>
      </c>
      <c r="L1002" s="1037">
        <v>6335</v>
      </c>
      <c r="M1002" s="1039">
        <v>6429</v>
      </c>
      <c r="N1002" s="1038">
        <v>14</v>
      </c>
      <c r="O1002" s="1036">
        <v>0</v>
      </c>
      <c r="P1002" s="1037">
        <v>6430</v>
      </c>
      <c r="Q1002" s="1039">
        <v>6899</v>
      </c>
      <c r="R1002" s="1038">
        <v>14</v>
      </c>
      <c r="S1002" s="1036">
        <v>0</v>
      </c>
      <c r="T1002" s="1037">
        <v>6486</v>
      </c>
      <c r="U1002" s="1039">
        <v>6812</v>
      </c>
      <c r="V1002" s="1038">
        <v>24</v>
      </c>
      <c r="W1002" s="1036">
        <v>1</v>
      </c>
      <c r="X1002" s="1037">
        <v>6357</v>
      </c>
      <c r="Y1002" s="1039">
        <v>6808</v>
      </c>
      <c r="Z1002" s="1040">
        <v>2.2187981510015407</v>
      </c>
      <c r="AA1002" s="1040">
        <v>27</v>
      </c>
      <c r="AB1002" s="1199">
        <v>0.99783319978632479</v>
      </c>
      <c r="AC1002" s="1040">
        <v>65.694999999999993</v>
      </c>
      <c r="AD1002" s="1040">
        <v>3.375</v>
      </c>
      <c r="AE1002" s="1040">
        <v>3.3333333333333335</v>
      </c>
      <c r="AF1002" s="1041" t="s">
        <v>213</v>
      </c>
      <c r="AG1002" s="1041">
        <v>1</v>
      </c>
      <c r="AH1002" s="1042" t="s">
        <v>16259</v>
      </c>
      <c r="AI1002" s="1060" t="s">
        <v>655</v>
      </c>
      <c r="AJ1002" s="1238" t="s">
        <v>16263</v>
      </c>
      <c r="AK1002" s="1239" t="s">
        <v>667</v>
      </c>
      <c r="AL1002" s="1060">
        <v>50</v>
      </c>
      <c r="AM1002" s="1404">
        <v>46025</v>
      </c>
      <c r="AN1002" s="1404">
        <v>46026</v>
      </c>
      <c r="AO1002" s="1404"/>
      <c r="AP1002" s="1404"/>
      <c r="AQ1002" s="1404"/>
      <c r="AR1002" s="1044"/>
      <c r="AS1002" s="1034" t="s">
        <v>16625</v>
      </c>
      <c r="AT1002" s="1034" t="s">
        <v>16628</v>
      </c>
      <c r="AU1002" s="1034" t="s">
        <v>16632</v>
      </c>
      <c r="AV1002" s="1034">
        <v>1.5892934399999998</v>
      </c>
    </row>
    <row r="1003" spans="1:48">
      <c r="A1003" s="1030">
        <v>46047</v>
      </c>
      <c r="B1003" s="1031" t="s">
        <v>228</v>
      </c>
      <c r="C1003" s="1031" t="s">
        <v>16577</v>
      </c>
      <c r="D1003" s="1032"/>
      <c r="E1003" s="1033" t="s">
        <v>1877</v>
      </c>
      <c r="F1003" s="1034" t="s">
        <v>16497</v>
      </c>
      <c r="G1003" s="1034">
        <v>500</v>
      </c>
      <c r="H1003" s="1034" t="s">
        <v>634</v>
      </c>
      <c r="I1003" s="1035">
        <v>3.7</v>
      </c>
      <c r="J1003" s="1038">
        <v>20</v>
      </c>
      <c r="K1003" s="1036">
        <v>0</v>
      </c>
      <c r="L1003" s="1037">
        <v>9312</v>
      </c>
      <c r="M1003" s="1039">
        <v>9556</v>
      </c>
      <c r="N1003" s="1038">
        <v>7</v>
      </c>
      <c r="O1003" s="1036">
        <v>0</v>
      </c>
      <c r="P1003" s="1037">
        <v>9383</v>
      </c>
      <c r="Q1003" s="1039">
        <v>9626</v>
      </c>
      <c r="R1003" s="1038">
        <v>15</v>
      </c>
      <c r="S1003" s="1036">
        <v>0</v>
      </c>
      <c r="T1003" s="1037">
        <v>9373</v>
      </c>
      <c r="U1003" s="1039">
        <v>9620</v>
      </c>
      <c r="V1003" s="1038">
        <v>18</v>
      </c>
      <c r="W1003" s="1036">
        <v>2</v>
      </c>
      <c r="X1003" s="1037">
        <v>9504</v>
      </c>
      <c r="Y1003" s="1039">
        <v>9751</v>
      </c>
      <c r="Z1003" s="1040">
        <v>1.6089385474860336</v>
      </c>
      <c r="AA1003" s="1040">
        <v>20</v>
      </c>
      <c r="AB1003" s="1199">
        <v>0.9940237713675214</v>
      </c>
      <c r="AC1003" s="1040">
        <v>95.15625</v>
      </c>
      <c r="AD1003" s="1040">
        <v>2.5</v>
      </c>
      <c r="AE1003" s="1040">
        <v>2.4166666666666665</v>
      </c>
      <c r="AF1003" s="1041" t="s">
        <v>213</v>
      </c>
      <c r="AG1003" s="1041">
        <v>1</v>
      </c>
      <c r="AH1003" s="1042" t="s">
        <v>16259</v>
      </c>
      <c r="AI1003" s="1060" t="s">
        <v>655</v>
      </c>
      <c r="AJ1003" s="1238" t="s">
        <v>16263</v>
      </c>
      <c r="AK1003" s="1239" t="s">
        <v>667</v>
      </c>
      <c r="AL1003" s="1203">
        <v>8</v>
      </c>
      <c r="AM1003" s="1404">
        <v>45968</v>
      </c>
      <c r="AN1003" s="1404">
        <v>45969</v>
      </c>
      <c r="AO1003" s="1404">
        <v>45971</v>
      </c>
      <c r="AP1003" s="1404">
        <v>45972</v>
      </c>
      <c r="AQ1003" s="1404"/>
      <c r="AR1003" s="1044"/>
      <c r="AS1003" s="1034" t="s">
        <v>16625</v>
      </c>
      <c r="AT1003" s="1034" t="s">
        <v>16628</v>
      </c>
      <c r="AU1003" s="1034" t="s">
        <v>16627</v>
      </c>
      <c r="AV1003" s="1034">
        <v>1.233225</v>
      </c>
    </row>
    <row r="1004" spans="1:48">
      <c r="A1004" s="1030">
        <v>46047</v>
      </c>
      <c r="B1004" s="1031" t="s">
        <v>229</v>
      </c>
      <c r="C1004" s="1031" t="s">
        <v>16571</v>
      </c>
      <c r="D1004" s="1032"/>
      <c r="E1004" s="1033" t="s">
        <v>829</v>
      </c>
      <c r="F1004" s="1034" t="s">
        <v>16573</v>
      </c>
      <c r="G1004" s="1034">
        <v>670</v>
      </c>
      <c r="H1004" s="1034" t="s">
        <v>699</v>
      </c>
      <c r="I1004" s="1035">
        <v>5</v>
      </c>
      <c r="J1004" s="1038">
        <v>11</v>
      </c>
      <c r="K1004" s="1036">
        <v>0</v>
      </c>
      <c r="L1004" s="1037">
        <v>8352</v>
      </c>
      <c r="M1004" s="1039">
        <v>9028</v>
      </c>
      <c r="N1004" s="1038">
        <v>12</v>
      </c>
      <c r="O1004" s="1036">
        <v>0</v>
      </c>
      <c r="P1004" s="1037">
        <v>8275</v>
      </c>
      <c r="Q1004" s="1039">
        <v>8947</v>
      </c>
      <c r="R1004" s="1038">
        <v>8</v>
      </c>
      <c r="S1004" s="1036">
        <v>0</v>
      </c>
      <c r="T1004" s="1037">
        <v>8578</v>
      </c>
      <c r="U1004" s="1039">
        <v>9039</v>
      </c>
      <c r="V1004" s="1038">
        <v>12</v>
      </c>
      <c r="W1004" s="1036">
        <v>2</v>
      </c>
      <c r="X1004" s="1037">
        <v>8798</v>
      </c>
      <c r="Y1004" s="1039">
        <v>9229</v>
      </c>
      <c r="Z1004" s="1040">
        <v>3.1236442516268981</v>
      </c>
      <c r="AA1004" s="1040">
        <v>14.333333333333334</v>
      </c>
      <c r="AB1004" s="1199">
        <v>0.99692174145299151</v>
      </c>
      <c r="AC1004" s="1040">
        <v>87.807500000000005</v>
      </c>
      <c r="AD1004" s="1040">
        <v>1.7916666666666667</v>
      </c>
      <c r="AE1004" s="1040">
        <v>1.7083333333333333</v>
      </c>
      <c r="AF1004" s="1041" t="s">
        <v>213</v>
      </c>
      <c r="AG1004" s="1041">
        <v>1</v>
      </c>
      <c r="AH1004" s="1042" t="s">
        <v>16259</v>
      </c>
      <c r="AI1004" s="1060" t="s">
        <v>655</v>
      </c>
      <c r="AJ1004" s="1238" t="s">
        <v>16263</v>
      </c>
      <c r="AK1004" s="1239" t="s">
        <v>667</v>
      </c>
      <c r="AL1004" s="1060">
        <v>51</v>
      </c>
      <c r="AM1004" s="1404">
        <v>46030</v>
      </c>
      <c r="AN1004" s="1404">
        <v>46033</v>
      </c>
      <c r="AO1004" s="1404">
        <v>46034</v>
      </c>
      <c r="AP1004" s="1404">
        <v>46035</v>
      </c>
      <c r="AQ1004" s="1404"/>
      <c r="AR1004" s="1044"/>
      <c r="AS1004" s="1034" t="s">
        <v>16625</v>
      </c>
      <c r="AT1004" s="1034" t="s">
        <v>16628</v>
      </c>
      <c r="AU1004" s="1034" t="s">
        <v>16630</v>
      </c>
      <c r="AV1004" s="1034">
        <v>3.0498003360000001</v>
      </c>
    </row>
    <row r="1005" spans="1:48">
      <c r="A1005" s="1030">
        <v>46047</v>
      </c>
      <c r="B1005" s="1031" t="s">
        <v>230</v>
      </c>
      <c r="C1005" s="1031" t="s">
        <v>16667</v>
      </c>
      <c r="D1005" s="1032"/>
      <c r="E1005" s="1033" t="s">
        <v>740</v>
      </c>
      <c r="F1005" s="1034" t="s">
        <v>16607</v>
      </c>
      <c r="G1005" s="1034">
        <v>650</v>
      </c>
      <c r="H1005" s="1034" t="s">
        <v>666</v>
      </c>
      <c r="I1005" s="1035">
        <v>4</v>
      </c>
      <c r="J1005" s="1038">
        <v>36</v>
      </c>
      <c r="K1005" s="1036">
        <v>0</v>
      </c>
      <c r="L1005" s="1037">
        <v>8258</v>
      </c>
      <c r="M1005" s="1039">
        <v>5398</v>
      </c>
      <c r="N1005" s="1038">
        <v>18</v>
      </c>
      <c r="O1005" s="1036">
        <v>0</v>
      </c>
      <c r="P1005" s="1037">
        <v>8405</v>
      </c>
      <c r="Q1005" s="1039">
        <v>7699</v>
      </c>
      <c r="R1005" s="1038">
        <v>18</v>
      </c>
      <c r="S1005" s="1036">
        <v>0</v>
      </c>
      <c r="T1005" s="1037">
        <v>9480</v>
      </c>
      <c r="U1005" s="1039">
        <v>7926</v>
      </c>
      <c r="V1005" s="1038">
        <v>20</v>
      </c>
      <c r="W1005" s="1036">
        <v>2</v>
      </c>
      <c r="X1005" s="1037">
        <v>8611</v>
      </c>
      <c r="Y1005" s="1039">
        <v>8623</v>
      </c>
      <c r="Z1005" s="1040">
        <v>7.4611398963730569</v>
      </c>
      <c r="AA1005" s="1040">
        <v>15.333333333333334</v>
      </c>
      <c r="AB1005" s="1199">
        <v>0.99871127136752136</v>
      </c>
      <c r="AC1005" s="1040">
        <v>80.5</v>
      </c>
      <c r="AD1005" s="1040">
        <v>1.9166666666666667</v>
      </c>
      <c r="AE1005" s="1040">
        <v>1.875</v>
      </c>
      <c r="AF1005" s="1041" t="s">
        <v>213</v>
      </c>
      <c r="AG1005" s="1041">
        <v>0.5</v>
      </c>
      <c r="AH1005" s="1042" t="s">
        <v>16292</v>
      </c>
      <c r="AI1005" s="1060" t="s">
        <v>15482</v>
      </c>
      <c r="AJ1005" s="1060" t="s">
        <v>16262</v>
      </c>
      <c r="AK1005" s="1200" t="s">
        <v>647</v>
      </c>
      <c r="AL1005" s="1060">
        <v>52</v>
      </c>
      <c r="AM1005" s="1404">
        <v>46044</v>
      </c>
      <c r="AN1005" s="1404">
        <v>46045</v>
      </c>
      <c r="AO1005" s="1404"/>
      <c r="AP1005" s="1404"/>
      <c r="AQ1005" s="1404"/>
      <c r="AR1005" s="1044"/>
      <c r="AS1005" s="1034" t="s">
        <v>16629</v>
      </c>
      <c r="AT1005" s="1034" t="s">
        <v>16628</v>
      </c>
      <c r="AU1005" s="1034" t="s">
        <v>16630</v>
      </c>
      <c r="AV1005" s="1034">
        <v>2.7125279999999998</v>
      </c>
    </row>
    <row r="1006" spans="1:48">
      <c r="A1006" s="1030">
        <v>46047</v>
      </c>
      <c r="B1006" s="1031" t="s">
        <v>231</v>
      </c>
      <c r="C1006" s="1031" t="s">
        <v>16642</v>
      </c>
      <c r="D1006" s="1032" t="s">
        <v>16291</v>
      </c>
      <c r="E1006" s="1033" t="s">
        <v>473</v>
      </c>
      <c r="F1006" s="1034" t="s">
        <v>16538</v>
      </c>
      <c r="G1006" s="1034">
        <v>600</v>
      </c>
      <c r="H1006" s="1034" t="s">
        <v>16152</v>
      </c>
      <c r="I1006" s="1035">
        <v>5.5</v>
      </c>
      <c r="J1006" s="1038">
        <v>17</v>
      </c>
      <c r="K1006" s="1036">
        <v>4</v>
      </c>
      <c r="L1006" s="1037">
        <v>5070</v>
      </c>
      <c r="M1006" s="1039"/>
      <c r="N1006" s="1038">
        <v>4</v>
      </c>
      <c r="O1006" s="1036">
        <v>0</v>
      </c>
      <c r="P1006" s="1037">
        <v>5170</v>
      </c>
      <c r="Q1006" s="1039"/>
      <c r="R1006" s="1038">
        <v>20</v>
      </c>
      <c r="S1006" s="1036">
        <v>2</v>
      </c>
      <c r="T1006" s="1037">
        <v>5007</v>
      </c>
      <c r="U1006" s="1039"/>
      <c r="V1006" s="1038">
        <v>30</v>
      </c>
      <c r="W1006" s="1036">
        <v>2</v>
      </c>
      <c r="X1006" s="1037">
        <v>5007</v>
      </c>
      <c r="Y1006" s="1039"/>
      <c r="Z1006" s="1040">
        <v>5.070422535211268</v>
      </c>
      <c r="AA1006" s="1040">
        <v>23.666666666666668</v>
      </c>
      <c r="AB1006" s="1199">
        <v>0.99241452991452994</v>
      </c>
      <c r="AC1006" s="1040">
        <v>50.634999999999998</v>
      </c>
      <c r="AD1006" s="1040">
        <v>2.9583333333333335</v>
      </c>
      <c r="AE1006" s="1040">
        <v>2.625</v>
      </c>
      <c r="AF1006" s="1041" t="s">
        <v>232</v>
      </c>
      <c r="AG1006" s="1041">
        <v>1</v>
      </c>
      <c r="AH1006" s="1042" t="s">
        <v>16297</v>
      </c>
      <c r="AI1006" s="1060" t="s">
        <v>845</v>
      </c>
      <c r="AJ1006" s="1060" t="s">
        <v>16272</v>
      </c>
      <c r="AK1006" s="1200" t="s">
        <v>15471</v>
      </c>
      <c r="AL1006" s="1060">
        <v>55</v>
      </c>
      <c r="AM1006" s="1404">
        <v>46034</v>
      </c>
      <c r="AN1006" s="1404">
        <v>46035</v>
      </c>
      <c r="AO1006" s="1404">
        <v>46039</v>
      </c>
      <c r="AP1006" s="1404">
        <v>46042</v>
      </c>
      <c r="AQ1006" s="1404">
        <v>46044</v>
      </c>
      <c r="AR1006" s="1044"/>
      <c r="AS1006" s="1034" t="s">
        <v>16629</v>
      </c>
      <c r="AT1006" s="1034" t="s">
        <v>16628</v>
      </c>
      <c r="AU1006" s="1034" t="s">
        <v>16630</v>
      </c>
      <c r="AV1006" s="1034">
        <v>3.1499020799999999</v>
      </c>
    </row>
    <row r="1007" spans="1:48">
      <c r="A1007" s="1030">
        <v>46047</v>
      </c>
      <c r="B1007" s="1031" t="s">
        <v>233</v>
      </c>
      <c r="C1007" s="1031" t="s">
        <v>645</v>
      </c>
      <c r="D1007" s="1032"/>
      <c r="E1007" s="1033" t="s">
        <v>420</v>
      </c>
      <c r="F1007" s="1034" t="s">
        <v>420</v>
      </c>
      <c r="G1007" s="1034" t="s">
        <v>420</v>
      </c>
      <c r="H1007" s="1034" t="s">
        <v>420</v>
      </c>
      <c r="I1007" s="1035" t="s">
        <v>420</v>
      </c>
      <c r="J1007" s="1038"/>
      <c r="K1007" s="1036"/>
      <c r="L1007" s="1037" t="s">
        <v>16270</v>
      </c>
      <c r="M1007" s="1039"/>
      <c r="N1007" s="1038"/>
      <c r="O1007" s="1036"/>
      <c r="P1007" s="1037" t="s">
        <v>16270</v>
      </c>
      <c r="Q1007" s="1039"/>
      <c r="R1007" s="1038"/>
      <c r="S1007" s="1036"/>
      <c r="T1007" s="1037" t="s">
        <v>16270</v>
      </c>
      <c r="U1007" s="1039"/>
      <c r="V1007" s="1038"/>
      <c r="W1007" s="1036"/>
      <c r="X1007" s="1037" t="s">
        <v>16270</v>
      </c>
      <c r="Y1007" s="1039"/>
      <c r="Z1007" s="1040" t="s">
        <v>420</v>
      </c>
      <c r="AA1007" s="1040" t="s">
        <v>645</v>
      </c>
      <c r="AB1007" s="1199" t="s">
        <v>420</v>
      </c>
      <c r="AC1007" s="1040" t="s">
        <v>420</v>
      </c>
      <c r="AD1007" s="1040" t="s">
        <v>420</v>
      </c>
      <c r="AE1007" s="1040" t="s">
        <v>420</v>
      </c>
      <c r="AF1007" s="1041" t="s">
        <v>232</v>
      </c>
      <c r="AG1007" s="1041">
        <v>1</v>
      </c>
      <c r="AH1007" s="1042" t="s">
        <v>16297</v>
      </c>
      <c r="AI1007" s="1060" t="s">
        <v>845</v>
      </c>
      <c r="AJ1007" s="1060" t="s">
        <v>16272</v>
      </c>
      <c r="AK1007" s="1200" t="s">
        <v>15471</v>
      </c>
      <c r="AL1007" s="1060"/>
      <c r="AM1007" s="1404"/>
      <c r="AN1007" s="1404"/>
      <c r="AO1007" s="1404"/>
      <c r="AP1007" s="1404"/>
      <c r="AQ1007" s="1404"/>
      <c r="AR1007" s="1044"/>
      <c r="AS1007" s="1034" t="s">
        <v>16625</v>
      </c>
      <c r="AT1007" s="1034" t="s">
        <v>16628</v>
      </c>
      <c r="AU1007" s="1034" t="s">
        <v>420</v>
      </c>
      <c r="AV1007" s="1034" t="s">
        <v>420</v>
      </c>
    </row>
    <row r="1008" spans="1:48">
      <c r="A1008" s="1030">
        <v>46047</v>
      </c>
      <c r="B1008" s="1031" t="s">
        <v>234</v>
      </c>
      <c r="C1008" s="1031" t="s">
        <v>645</v>
      </c>
      <c r="D1008" s="1032"/>
      <c r="E1008" s="1033" t="s">
        <v>420</v>
      </c>
      <c r="F1008" s="1034" t="s">
        <v>420</v>
      </c>
      <c r="G1008" s="1034" t="s">
        <v>420</v>
      </c>
      <c r="H1008" s="1034" t="s">
        <v>420</v>
      </c>
      <c r="I1008" s="1035" t="s">
        <v>420</v>
      </c>
      <c r="J1008" s="1038"/>
      <c r="K1008" s="1036"/>
      <c r="L1008" s="1037" t="s">
        <v>645</v>
      </c>
      <c r="M1008" s="1039"/>
      <c r="N1008" s="1038"/>
      <c r="O1008" s="1036"/>
      <c r="P1008" s="1037" t="s">
        <v>645</v>
      </c>
      <c r="Q1008" s="1039"/>
      <c r="R1008" s="1038"/>
      <c r="S1008" s="1036"/>
      <c r="T1008" s="1037" t="s">
        <v>645</v>
      </c>
      <c r="U1008" s="1039"/>
      <c r="V1008" s="1038"/>
      <c r="W1008" s="1036"/>
      <c r="X1008" s="1037" t="s">
        <v>645</v>
      </c>
      <c r="Y1008" s="1039"/>
      <c r="Z1008" s="1040" t="s">
        <v>420</v>
      </c>
      <c r="AA1008" s="1040" t="s">
        <v>645</v>
      </c>
      <c r="AB1008" s="1199" t="s">
        <v>420</v>
      </c>
      <c r="AC1008" s="1040" t="s">
        <v>420</v>
      </c>
      <c r="AD1008" s="1040" t="s">
        <v>420</v>
      </c>
      <c r="AE1008" s="1040" t="s">
        <v>420</v>
      </c>
      <c r="AF1008" s="1041" t="s">
        <v>232</v>
      </c>
      <c r="AG1008" s="1041">
        <v>1</v>
      </c>
      <c r="AH1008" s="1042" t="s">
        <v>16297</v>
      </c>
      <c r="AI1008" s="1060" t="s">
        <v>845</v>
      </c>
      <c r="AJ1008" s="1060" t="s">
        <v>16272</v>
      </c>
      <c r="AK1008" s="1200" t="s">
        <v>15471</v>
      </c>
      <c r="AL1008" s="1060"/>
      <c r="AM1008" s="1404"/>
      <c r="AN1008" s="1404"/>
      <c r="AO1008" s="1404"/>
      <c r="AP1008" s="1404"/>
      <c r="AQ1008" s="1404"/>
      <c r="AR1008" s="1044"/>
      <c r="AS1008" s="1034" t="s">
        <v>16625</v>
      </c>
      <c r="AT1008" s="1034" t="s">
        <v>16628</v>
      </c>
      <c r="AU1008" s="1034" t="s">
        <v>420</v>
      </c>
      <c r="AV1008" s="1034" t="s">
        <v>420</v>
      </c>
    </row>
    <row r="1009" spans="1:48">
      <c r="A1009" s="1030">
        <v>46047</v>
      </c>
      <c r="B1009" s="1031" t="s">
        <v>235</v>
      </c>
      <c r="C1009" s="1031" t="s">
        <v>16489</v>
      </c>
      <c r="D1009" s="1032" t="s">
        <v>646</v>
      </c>
      <c r="E1009" s="1033" t="s">
        <v>737</v>
      </c>
      <c r="F1009" s="1034" t="s">
        <v>16142</v>
      </c>
      <c r="G1009" s="1034">
        <v>650</v>
      </c>
      <c r="H1009" s="1034" t="s">
        <v>924</v>
      </c>
      <c r="I1009" s="1035">
        <v>5.5</v>
      </c>
      <c r="J1009" s="1038">
        <v>41</v>
      </c>
      <c r="K1009" s="1036">
        <v>0</v>
      </c>
      <c r="L1009" s="1037">
        <v>8700</v>
      </c>
      <c r="M1009" s="1039">
        <v>8240</v>
      </c>
      <c r="N1009" s="1038">
        <v>43</v>
      </c>
      <c r="O1009" s="1036">
        <v>0</v>
      </c>
      <c r="P1009" s="1037">
        <v>8330</v>
      </c>
      <c r="Q1009" s="1039">
        <v>9440</v>
      </c>
      <c r="R1009" s="1038">
        <v>23</v>
      </c>
      <c r="S1009" s="1036">
        <v>0</v>
      </c>
      <c r="T1009" s="1037">
        <v>8700</v>
      </c>
      <c r="U1009" s="1039">
        <v>9170</v>
      </c>
      <c r="V1009" s="1038">
        <v>26</v>
      </c>
      <c r="W1009" s="1036">
        <v>0</v>
      </c>
      <c r="X1009" s="1037">
        <v>8060</v>
      </c>
      <c r="Y1009" s="1039">
        <v>8610</v>
      </c>
      <c r="Z1009" s="1040">
        <v>5.4545454545454541</v>
      </c>
      <c r="AA1009" s="1040">
        <v>44.333333333333336</v>
      </c>
      <c r="AB1009" s="1199">
        <v>1</v>
      </c>
      <c r="AC1009" s="1040">
        <v>86.5625</v>
      </c>
      <c r="AD1009" s="1040">
        <v>5.541666666666667</v>
      </c>
      <c r="AE1009" s="1040">
        <v>5.541666666666667</v>
      </c>
      <c r="AF1009" s="1041" t="s">
        <v>236</v>
      </c>
      <c r="AG1009" s="1041">
        <v>1</v>
      </c>
      <c r="AH1009" s="1042" t="s">
        <v>16320</v>
      </c>
      <c r="AI1009" s="1060" t="s">
        <v>16151</v>
      </c>
      <c r="AJ1009" s="1203" t="s">
        <v>16258</v>
      </c>
      <c r="AK1009" s="1200" t="s">
        <v>652</v>
      </c>
      <c r="AL1009" s="1060">
        <v>55</v>
      </c>
      <c r="AM1009" s="1404">
        <v>46023</v>
      </c>
      <c r="AN1009" s="1404">
        <v>46024</v>
      </c>
      <c r="AO1009" s="1404">
        <v>46025</v>
      </c>
      <c r="AP1009" s="1404"/>
      <c r="AQ1009" s="1404"/>
      <c r="AR1009" s="1044"/>
      <c r="AS1009" s="1034" t="s">
        <v>16629</v>
      </c>
      <c r="AT1009" s="1034" t="s">
        <v>16628</v>
      </c>
      <c r="AU1009" s="1034" t="s">
        <v>16630</v>
      </c>
      <c r="AV1009" s="1034">
        <v>5.8336199999999998</v>
      </c>
    </row>
    <row r="1010" spans="1:48">
      <c r="A1010" s="1030">
        <v>46047</v>
      </c>
      <c r="B1010" s="1031" t="s">
        <v>237</v>
      </c>
      <c r="C1010" s="1031" t="s">
        <v>16539</v>
      </c>
      <c r="D1010" s="1032" t="s">
        <v>646</v>
      </c>
      <c r="E1010" s="1033" t="s">
        <v>473</v>
      </c>
      <c r="F1010" s="1034" t="s">
        <v>16538</v>
      </c>
      <c r="G1010" s="1034">
        <v>650</v>
      </c>
      <c r="H1010" s="1034" t="s">
        <v>15728</v>
      </c>
      <c r="I1010" s="1035">
        <v>5.5</v>
      </c>
      <c r="J1010" s="1038">
        <v>18</v>
      </c>
      <c r="K1010" s="1036">
        <v>0</v>
      </c>
      <c r="L1010" s="1037">
        <v>7960</v>
      </c>
      <c r="M1010" s="1039">
        <v>8150</v>
      </c>
      <c r="N1010" s="1038">
        <v>33</v>
      </c>
      <c r="O1010" s="1036">
        <v>0</v>
      </c>
      <c r="P1010" s="1037">
        <v>7500</v>
      </c>
      <c r="Q1010" s="1039">
        <v>9170</v>
      </c>
      <c r="R1010" s="1038">
        <v>39</v>
      </c>
      <c r="S1010" s="1036">
        <v>0</v>
      </c>
      <c r="T1010" s="1037">
        <v>8890</v>
      </c>
      <c r="U1010" s="1039">
        <v>9440</v>
      </c>
      <c r="V1010" s="1038">
        <v>38</v>
      </c>
      <c r="W1010" s="1036">
        <v>0</v>
      </c>
      <c r="X1010" s="1037">
        <v>8890</v>
      </c>
      <c r="Y1010" s="1039">
        <v>9440</v>
      </c>
      <c r="Z1010" s="1040">
        <v>5.4135338345864659</v>
      </c>
      <c r="AA1010" s="1040">
        <v>42.666666666666664</v>
      </c>
      <c r="AB1010" s="1199">
        <v>1</v>
      </c>
      <c r="AC1010" s="1040">
        <v>86.8</v>
      </c>
      <c r="AD1010" s="1040">
        <v>5.333333333333333</v>
      </c>
      <c r="AE1010" s="1040">
        <v>5.333333333333333</v>
      </c>
      <c r="AF1010" s="1041" t="s">
        <v>236</v>
      </c>
      <c r="AG1010" s="1041">
        <v>1</v>
      </c>
      <c r="AH1010" s="1042" t="s">
        <v>16298</v>
      </c>
      <c r="AI1010" s="1060" t="s">
        <v>15435</v>
      </c>
      <c r="AJ1010" s="1203" t="s">
        <v>16289</v>
      </c>
      <c r="AK1010" s="1200" t="s">
        <v>668</v>
      </c>
      <c r="AL1010" s="1060">
        <v>55</v>
      </c>
      <c r="AM1010" s="1404">
        <v>46039</v>
      </c>
      <c r="AN1010" s="1404">
        <v>46040</v>
      </c>
      <c r="AO1010" s="1404">
        <v>46041</v>
      </c>
      <c r="AP1010" s="1404"/>
      <c r="AQ1010" s="1404"/>
      <c r="AR1010" s="1044"/>
      <c r="AS1010" s="1034" t="s">
        <v>16629</v>
      </c>
      <c r="AT1010" s="1034" t="s">
        <v>16628</v>
      </c>
      <c r="AU1010" s="1034" t="s">
        <v>16630</v>
      </c>
      <c r="AV1010" s="1034">
        <v>5.8496256000000004</v>
      </c>
    </row>
    <row r="1011" spans="1:48">
      <c r="A1011" s="1030">
        <v>46047</v>
      </c>
      <c r="B1011" s="1031" t="s">
        <v>238</v>
      </c>
      <c r="C1011" s="1031" t="s">
        <v>16600</v>
      </c>
      <c r="D1011" s="1032" t="s">
        <v>16291</v>
      </c>
      <c r="E1011" s="1033" t="s">
        <v>473</v>
      </c>
      <c r="F1011" s="1034" t="s">
        <v>16601</v>
      </c>
      <c r="G1011" s="1034">
        <v>680</v>
      </c>
      <c r="H1011" s="1034" t="s">
        <v>16568</v>
      </c>
      <c r="I1011" s="1035">
        <v>5.5</v>
      </c>
      <c r="J1011" s="1038">
        <v>35</v>
      </c>
      <c r="K1011" s="1036">
        <v>1</v>
      </c>
      <c r="L1011" s="1037">
        <v>7870</v>
      </c>
      <c r="M1011" s="1039">
        <v>8610</v>
      </c>
      <c r="N1011" s="1038">
        <v>32</v>
      </c>
      <c r="O1011" s="1036">
        <v>0</v>
      </c>
      <c r="P1011" s="1037">
        <v>9170</v>
      </c>
      <c r="Q1011" s="1039">
        <v>8520</v>
      </c>
      <c r="R1011" s="1038">
        <v>32</v>
      </c>
      <c r="S1011" s="1036">
        <v>0</v>
      </c>
      <c r="T1011" s="1037">
        <v>9440</v>
      </c>
      <c r="U1011" s="1039">
        <v>9170</v>
      </c>
      <c r="V1011" s="1038">
        <v>58</v>
      </c>
      <c r="W1011" s="1036">
        <v>0</v>
      </c>
      <c r="X1011" s="1037">
        <v>8980</v>
      </c>
      <c r="Y1011" s="1039">
        <v>8520</v>
      </c>
      <c r="Z1011" s="1040">
        <v>5.6692913385826769</v>
      </c>
      <c r="AA1011" s="1040">
        <v>52.333333333333336</v>
      </c>
      <c r="AB1011" s="1199">
        <v>0.99915197649572651</v>
      </c>
      <c r="AC1011" s="1040">
        <v>87.85</v>
      </c>
      <c r="AD1011" s="1040">
        <v>6.541666666666667</v>
      </c>
      <c r="AE1011" s="1040">
        <v>6.5</v>
      </c>
      <c r="AF1011" s="1041" t="s">
        <v>236</v>
      </c>
      <c r="AG1011" s="1041">
        <v>1</v>
      </c>
      <c r="AH1011" s="1042" t="s">
        <v>16320</v>
      </c>
      <c r="AI1011" s="1060" t="s">
        <v>16151</v>
      </c>
      <c r="AJ1011" s="1203" t="s">
        <v>16258</v>
      </c>
      <c r="AK1011" s="1200" t="s">
        <v>652</v>
      </c>
      <c r="AL1011" s="1060">
        <v>56</v>
      </c>
      <c r="AM1011" s="1404">
        <v>46039</v>
      </c>
      <c r="AN1011" s="1404"/>
      <c r="AO1011" s="1404"/>
      <c r="AP1011" s="1404"/>
      <c r="AQ1011" s="1404"/>
      <c r="AR1011" s="1044"/>
      <c r="AS1011" s="1034" t="s">
        <v>16629</v>
      </c>
      <c r="AT1011" s="1034" t="s">
        <v>16628</v>
      </c>
      <c r="AU1011" s="1034" t="s">
        <v>16630</v>
      </c>
      <c r="AV1011" s="1034">
        <v>6.1936358399999998</v>
      </c>
    </row>
    <row r="1012" spans="1:48">
      <c r="A1012" s="1030">
        <v>46047</v>
      </c>
      <c r="B1012" s="1031" t="s">
        <v>239</v>
      </c>
      <c r="C1012" s="1031" t="s">
        <v>16652</v>
      </c>
      <c r="D1012" s="1032"/>
      <c r="E1012" s="1033" t="s">
        <v>779</v>
      </c>
      <c r="F1012" s="1034" t="s">
        <v>16592</v>
      </c>
      <c r="G1012" s="1034">
        <v>600</v>
      </c>
      <c r="H1012" s="1034" t="s">
        <v>735</v>
      </c>
      <c r="I1012" s="1035">
        <v>4</v>
      </c>
      <c r="J1012" s="1038">
        <v>44</v>
      </c>
      <c r="K1012" s="1036">
        <v>19</v>
      </c>
      <c r="L1012" s="1037">
        <v>8800</v>
      </c>
      <c r="M1012" s="1039">
        <v>9540</v>
      </c>
      <c r="N1012" s="1038">
        <v>12</v>
      </c>
      <c r="O1012" s="1036">
        <v>0</v>
      </c>
      <c r="P1012" s="1037">
        <v>8270</v>
      </c>
      <c r="Q1012" s="1039">
        <v>9170</v>
      </c>
      <c r="R1012" s="1038">
        <v>25</v>
      </c>
      <c r="S1012" s="1036">
        <v>0</v>
      </c>
      <c r="T1012" s="1037">
        <v>8520</v>
      </c>
      <c r="U1012" s="1039">
        <v>9440</v>
      </c>
      <c r="V1012" s="1038">
        <v>34</v>
      </c>
      <c r="W1012" s="1036">
        <v>0</v>
      </c>
      <c r="X1012" s="1037">
        <v>8890</v>
      </c>
      <c r="Y1012" s="1039">
        <v>9350</v>
      </c>
      <c r="Z1012" s="1040">
        <v>3.538083538083538</v>
      </c>
      <c r="AA1012" s="1040">
        <v>38.333333333333336</v>
      </c>
      <c r="AB1012" s="1199">
        <v>0.97418202457264957</v>
      </c>
      <c r="AC1012" s="1040">
        <v>89.974999999999994</v>
      </c>
      <c r="AD1012" s="1040">
        <v>4.791666666666667</v>
      </c>
      <c r="AE1012" s="1040">
        <v>4</v>
      </c>
      <c r="AF1012" s="1041" t="s">
        <v>236</v>
      </c>
      <c r="AG1012" s="1041">
        <v>1</v>
      </c>
      <c r="AH1012" s="1042" t="s">
        <v>16298</v>
      </c>
      <c r="AI1012" s="1060" t="s">
        <v>15435</v>
      </c>
      <c r="AJ1012" s="1203" t="s">
        <v>16289</v>
      </c>
      <c r="AK1012" s="1200" t="s">
        <v>668</v>
      </c>
      <c r="AL1012" s="1060">
        <v>52</v>
      </c>
      <c r="AM1012" s="1404">
        <v>46004</v>
      </c>
      <c r="AN1012" s="1404">
        <v>46005</v>
      </c>
      <c r="AO1012" s="1404">
        <v>46006</v>
      </c>
      <c r="AP1012" s="1404">
        <v>46007</v>
      </c>
      <c r="AQ1012" s="1404">
        <v>46008</v>
      </c>
      <c r="AR1012" s="1044"/>
      <c r="AS1012" s="1034" t="s">
        <v>16629</v>
      </c>
      <c r="AT1012" s="1034" t="s">
        <v>16628</v>
      </c>
      <c r="AU1012" s="1034" t="s">
        <v>16627</v>
      </c>
      <c r="AV1012" s="1034">
        <v>2.7985823999999999</v>
      </c>
    </row>
    <row r="1013" spans="1:48">
      <c r="A1013" s="1030">
        <v>46047</v>
      </c>
      <c r="B1013" s="1031" t="s">
        <v>389</v>
      </c>
      <c r="C1013" s="1031" t="s">
        <v>16604</v>
      </c>
      <c r="D1013" s="1032"/>
      <c r="E1013" s="1033" t="s">
        <v>737</v>
      </c>
      <c r="F1013" s="1034" t="s">
        <v>16598</v>
      </c>
      <c r="G1013" s="1034">
        <v>700</v>
      </c>
      <c r="H1013" s="1034" t="s">
        <v>16139</v>
      </c>
      <c r="I1013" s="1035">
        <v>5.5</v>
      </c>
      <c r="J1013" s="1038">
        <v>16</v>
      </c>
      <c r="K1013" s="1036">
        <v>0</v>
      </c>
      <c r="L1013" s="1037">
        <v>8610</v>
      </c>
      <c r="M1013" s="1039"/>
      <c r="N1013" s="1038">
        <v>8</v>
      </c>
      <c r="O1013" s="1036">
        <v>0</v>
      </c>
      <c r="P1013" s="1037">
        <v>8520</v>
      </c>
      <c r="Q1013" s="1039"/>
      <c r="R1013" s="1038">
        <v>14</v>
      </c>
      <c r="S1013" s="1036">
        <v>0</v>
      </c>
      <c r="T1013" s="1037">
        <v>8980</v>
      </c>
      <c r="U1013" s="1039"/>
      <c r="V1013" s="1038">
        <v>22</v>
      </c>
      <c r="W1013" s="1036">
        <v>0</v>
      </c>
      <c r="X1013" s="1037">
        <v>8150</v>
      </c>
      <c r="Y1013" s="1039"/>
      <c r="Z1013" s="1040">
        <v>5.8299595141700404</v>
      </c>
      <c r="AA1013" s="1040">
        <v>40</v>
      </c>
      <c r="AB1013" s="1199">
        <v>1</v>
      </c>
      <c r="AC1013" s="1040">
        <v>85.65</v>
      </c>
      <c r="AD1013" s="1040">
        <v>5</v>
      </c>
      <c r="AE1013" s="1040">
        <v>5</v>
      </c>
      <c r="AF1013" s="1041" t="s">
        <v>236</v>
      </c>
      <c r="AG1013" s="1041">
        <v>2</v>
      </c>
      <c r="AH1013" s="1042" t="s">
        <v>16320</v>
      </c>
      <c r="AI1013" s="1060" t="s">
        <v>16151</v>
      </c>
      <c r="AJ1013" s="1203" t="s">
        <v>16258</v>
      </c>
      <c r="AK1013" s="1200" t="s">
        <v>652</v>
      </c>
      <c r="AL1013" s="1060">
        <v>51</v>
      </c>
      <c r="AM1013" s="1404">
        <v>46033</v>
      </c>
      <c r="AN1013" s="1404">
        <v>46034</v>
      </c>
      <c r="AO1013" s="1404">
        <v>46035</v>
      </c>
      <c r="AP1013" s="1404"/>
      <c r="AQ1013" s="1404"/>
      <c r="AR1013" s="1044"/>
      <c r="AS1013" s="1034" t="s">
        <v>16629</v>
      </c>
      <c r="AT1013" s="1034" t="s">
        <v>16626</v>
      </c>
      <c r="AU1013" s="1034" t="s">
        <v>16630</v>
      </c>
      <c r="AV1013" s="1034">
        <v>3.1080672000000003</v>
      </c>
    </row>
    <row r="1014" spans="1:48">
      <c r="A1014" s="1030">
        <v>46047</v>
      </c>
      <c r="B1014" s="1031" t="s">
        <v>389</v>
      </c>
      <c r="C1014" s="1031" t="s">
        <v>16533</v>
      </c>
      <c r="D1014" s="1032"/>
      <c r="E1014" s="1033" t="s">
        <v>473</v>
      </c>
      <c r="F1014" s="1034" t="s">
        <v>16146</v>
      </c>
      <c r="G1014" s="1034">
        <v>700</v>
      </c>
      <c r="H1014" s="1034" t="s">
        <v>833</v>
      </c>
      <c r="I1014" s="1035">
        <v>5.5</v>
      </c>
      <c r="J1014" s="1038">
        <v>12</v>
      </c>
      <c r="K1014" s="1036">
        <v>0</v>
      </c>
      <c r="L1014" s="1037"/>
      <c r="M1014" s="1039">
        <v>9170</v>
      </c>
      <c r="N1014" s="1038">
        <v>9</v>
      </c>
      <c r="O1014" s="1036">
        <v>0</v>
      </c>
      <c r="P1014" s="1037"/>
      <c r="Q1014" s="1039">
        <v>9350</v>
      </c>
      <c r="R1014" s="1038">
        <v>15</v>
      </c>
      <c r="S1014" s="1036">
        <v>0</v>
      </c>
      <c r="T1014" s="1037"/>
      <c r="U1014" s="1039">
        <v>9810</v>
      </c>
      <c r="V1014" s="1038">
        <v>5</v>
      </c>
      <c r="W1014" s="1036">
        <v>0</v>
      </c>
      <c r="X1014" s="1037"/>
      <c r="Y1014" s="1039">
        <v>9170</v>
      </c>
      <c r="Z1014" s="1040">
        <v>5.9016393442622954</v>
      </c>
      <c r="AA1014" s="1040">
        <v>27.333333333333332</v>
      </c>
      <c r="AB1014" s="1199">
        <v>1</v>
      </c>
      <c r="AC1014" s="1040">
        <v>93.75</v>
      </c>
      <c r="AD1014" s="1040">
        <v>3.4166666666666665</v>
      </c>
      <c r="AE1014" s="1040">
        <v>3.4166666666666665</v>
      </c>
      <c r="AF1014" s="1041" t="s">
        <v>236</v>
      </c>
      <c r="AG1014" s="1041">
        <v>2</v>
      </c>
      <c r="AH1014" s="1042" t="s">
        <v>16320</v>
      </c>
      <c r="AI1014" s="1060" t="s">
        <v>16151</v>
      </c>
      <c r="AJ1014" s="1203" t="s">
        <v>16258</v>
      </c>
      <c r="AK1014" s="1200" t="s">
        <v>652</v>
      </c>
      <c r="AL1014" s="1060">
        <v>53</v>
      </c>
      <c r="AM1014" s="1404">
        <v>46037</v>
      </c>
      <c r="AN1014" s="1404">
        <v>46039</v>
      </c>
      <c r="AO1014" s="1404">
        <v>46040</v>
      </c>
      <c r="AP1014" s="1404"/>
      <c r="AQ1014" s="1404"/>
      <c r="AR1014" s="1044"/>
      <c r="AS1014" s="1034" t="s">
        <v>16629</v>
      </c>
      <c r="AT1014" s="1034" t="s">
        <v>16626</v>
      </c>
      <c r="AU1014" s="1034" t="s">
        <v>16630</v>
      </c>
      <c r="AV1014" s="1034">
        <v>3.4020000000000001</v>
      </c>
    </row>
    <row r="1015" spans="1:48">
      <c r="A1015" s="1030">
        <v>46047</v>
      </c>
      <c r="B1015" s="1031" t="s">
        <v>418</v>
      </c>
      <c r="C1015" s="1031" t="s">
        <v>16600</v>
      </c>
      <c r="D1015" s="1032" t="s">
        <v>646</v>
      </c>
      <c r="E1015" s="1033" t="s">
        <v>473</v>
      </c>
      <c r="F1015" s="1034" t="s">
        <v>16601</v>
      </c>
      <c r="G1015" s="1034">
        <v>680</v>
      </c>
      <c r="H1015" s="1034" t="s">
        <v>16568</v>
      </c>
      <c r="I1015" s="1035">
        <v>5.5</v>
      </c>
      <c r="J1015" s="1038">
        <v>31</v>
      </c>
      <c r="K1015" s="1036">
        <v>0</v>
      </c>
      <c r="L1015" s="1037">
        <v>9540</v>
      </c>
      <c r="M1015" s="1039">
        <v>8890</v>
      </c>
      <c r="N1015" s="1038">
        <v>11</v>
      </c>
      <c r="O1015" s="1036">
        <v>0</v>
      </c>
      <c r="P1015" s="1037">
        <v>9720</v>
      </c>
      <c r="Q1015" s="1039">
        <v>9070</v>
      </c>
      <c r="R1015" s="1038">
        <v>9</v>
      </c>
      <c r="S1015" s="1036">
        <v>0</v>
      </c>
      <c r="T1015" s="1037">
        <v>9720</v>
      </c>
      <c r="U1015" s="1039">
        <v>9350</v>
      </c>
      <c r="V1015" s="1038">
        <v>19</v>
      </c>
      <c r="W1015" s="1036">
        <v>0</v>
      </c>
      <c r="X1015" s="1037">
        <v>9720</v>
      </c>
      <c r="Y1015" s="1039">
        <v>9350</v>
      </c>
      <c r="Z1015" s="1040">
        <v>5.6692913385826769</v>
      </c>
      <c r="AA1015" s="1040">
        <v>23.333333333333332</v>
      </c>
      <c r="AB1015" s="1199">
        <v>1</v>
      </c>
      <c r="AC1015" s="1040">
        <v>94.2</v>
      </c>
      <c r="AD1015" s="1040">
        <v>2.9166666666666665</v>
      </c>
      <c r="AE1015" s="1040">
        <v>2.9166666666666665</v>
      </c>
      <c r="AF1015" s="1041" t="s">
        <v>236</v>
      </c>
      <c r="AG1015" s="1041">
        <v>1</v>
      </c>
      <c r="AH1015" s="1042" t="s">
        <v>16298</v>
      </c>
      <c r="AI1015" s="1060" t="s">
        <v>15435</v>
      </c>
      <c r="AJ1015" s="1203" t="s">
        <v>16289</v>
      </c>
      <c r="AK1015" s="1200" t="s">
        <v>668</v>
      </c>
      <c r="AL1015" s="1060">
        <v>56</v>
      </c>
      <c r="AM1015" s="1404">
        <v>46036</v>
      </c>
      <c r="AN1015" s="1404">
        <v>46037</v>
      </c>
      <c r="AO1015" s="1404">
        <v>46038</v>
      </c>
      <c r="AP1015" s="1404">
        <v>46039</v>
      </c>
      <c r="AQ1015" s="1404"/>
      <c r="AR1015" s="1044"/>
      <c r="AS1015" s="1034" t="s">
        <v>16629</v>
      </c>
      <c r="AT1015" s="1034" t="s">
        <v>16628</v>
      </c>
      <c r="AU1015" s="1034" t="s">
        <v>16630</v>
      </c>
      <c r="AV1015" s="1034">
        <v>6.6413260799999998</v>
      </c>
    </row>
    <row r="1016" spans="1:48">
      <c r="A1016" s="1030">
        <v>46047</v>
      </c>
      <c r="B1016" s="1031" t="s">
        <v>240</v>
      </c>
      <c r="C1016" s="1031" t="s">
        <v>645</v>
      </c>
      <c r="D1016" s="1032"/>
      <c r="E1016" s="1033" t="s">
        <v>420</v>
      </c>
      <c r="F1016" s="1034" t="s">
        <v>420</v>
      </c>
      <c r="G1016" s="1034" t="s">
        <v>420</v>
      </c>
      <c r="H1016" s="1034" t="s">
        <v>420</v>
      </c>
      <c r="I1016" s="1035" t="s">
        <v>420</v>
      </c>
      <c r="J1016" s="1038"/>
      <c r="K1016" s="1036"/>
      <c r="L1016" s="1037" t="s">
        <v>16270</v>
      </c>
      <c r="M1016" s="1039"/>
      <c r="N1016" s="1038"/>
      <c r="O1016" s="1036"/>
      <c r="P1016" s="1037" t="s">
        <v>16270</v>
      </c>
      <c r="Q1016" s="1039"/>
      <c r="R1016" s="1038"/>
      <c r="S1016" s="1036"/>
      <c r="T1016" s="1037" t="s">
        <v>16270</v>
      </c>
      <c r="U1016" s="1039"/>
      <c r="V1016" s="1038"/>
      <c r="W1016" s="1036"/>
      <c r="X1016" s="1037" t="s">
        <v>16270</v>
      </c>
      <c r="Y1016" s="1039"/>
      <c r="Z1016" s="1240" t="s">
        <v>420</v>
      </c>
      <c r="AA1016" s="1240" t="s">
        <v>420</v>
      </c>
      <c r="AB1016" s="1241" t="s">
        <v>420</v>
      </c>
      <c r="AC1016" s="1240"/>
      <c r="AD1016" s="1240" t="s">
        <v>420</v>
      </c>
      <c r="AE1016" s="1240" t="s">
        <v>420</v>
      </c>
      <c r="AF1016" s="1242" t="s">
        <v>241</v>
      </c>
      <c r="AG1016" s="1242">
        <v>12</v>
      </c>
      <c r="AH1016" s="1042" t="s">
        <v>16271</v>
      </c>
      <c r="AI1016" s="1060" t="s">
        <v>648</v>
      </c>
      <c r="AJ1016" s="1043" t="s">
        <v>16266</v>
      </c>
      <c r="AK1016" s="1200" t="s">
        <v>649</v>
      </c>
      <c r="AL1016" s="1060"/>
      <c r="AM1016" s="1404"/>
      <c r="AN1016" s="1404"/>
      <c r="AO1016" s="1404"/>
      <c r="AP1016" s="1404"/>
      <c r="AQ1016" s="1404"/>
      <c r="AR1016" s="1044"/>
      <c r="AS1016" s="1034" t="s">
        <v>16625</v>
      </c>
      <c r="AT1016" s="1034" t="s">
        <v>16636</v>
      </c>
      <c r="AU1016" s="1034" t="s">
        <v>420</v>
      </c>
      <c r="AV1016" s="1034" t="s">
        <v>420</v>
      </c>
    </row>
    <row r="1017" spans="1:48">
      <c r="A1017" s="1030">
        <v>46047</v>
      </c>
      <c r="B1017" s="1031" t="s">
        <v>16640</v>
      </c>
      <c r="C1017" s="1031" t="s">
        <v>386</v>
      </c>
      <c r="D1017" s="1032"/>
      <c r="E1017" s="1033" t="s">
        <v>420</v>
      </c>
      <c r="F1017" s="1034" t="s">
        <v>420</v>
      </c>
      <c r="G1017" s="1034" t="s">
        <v>420</v>
      </c>
      <c r="H1017" s="1034" t="s">
        <v>420</v>
      </c>
      <c r="I1017" s="1035" t="s">
        <v>420</v>
      </c>
      <c r="J1017" s="1038"/>
      <c r="K1017" s="1036"/>
      <c r="L1017" s="1037" t="s">
        <v>386</v>
      </c>
      <c r="M1017" s="1039"/>
      <c r="N1017" s="1038"/>
      <c r="O1017" s="1036"/>
      <c r="P1017" s="1037" t="s">
        <v>386</v>
      </c>
      <c r="Q1017" s="1039"/>
      <c r="R1017" s="1038"/>
      <c r="S1017" s="1036"/>
      <c r="T1017" s="1037" t="s">
        <v>386</v>
      </c>
      <c r="U1017" s="1039"/>
      <c r="V1017" s="1038"/>
      <c r="W1017" s="1036"/>
      <c r="X1017" s="1037" t="s">
        <v>386</v>
      </c>
      <c r="Y1017" s="1039"/>
      <c r="Z1017" s="1240" t="s">
        <v>420</v>
      </c>
      <c r="AA1017" s="1240" t="s">
        <v>420</v>
      </c>
      <c r="AB1017" s="1241" t="s">
        <v>420</v>
      </c>
      <c r="AC1017" s="1240"/>
      <c r="AD1017" s="1240" t="s">
        <v>420</v>
      </c>
      <c r="AE1017" s="1240" t="s">
        <v>420</v>
      </c>
      <c r="AF1017" s="1242" t="s">
        <v>241</v>
      </c>
      <c r="AG1017" s="1242">
        <v>5</v>
      </c>
      <c r="AH1017" s="1042" t="s">
        <v>16271</v>
      </c>
      <c r="AI1017" s="1060" t="s">
        <v>648</v>
      </c>
      <c r="AJ1017" s="1043" t="s">
        <v>16266</v>
      </c>
      <c r="AK1017" s="1200" t="s">
        <v>649</v>
      </c>
      <c r="AL1017" s="1060"/>
      <c r="AM1017" s="1404"/>
      <c r="AN1017" s="1404"/>
      <c r="AO1017" s="1404"/>
      <c r="AP1017" s="1404"/>
      <c r="AQ1017" s="1404"/>
      <c r="AR1017" s="1044"/>
      <c r="AS1017" s="1034" t="s">
        <v>16625</v>
      </c>
      <c r="AT1017" s="1034" t="s">
        <v>16635</v>
      </c>
      <c r="AU1017" s="1034" t="s">
        <v>420</v>
      </c>
      <c r="AV1017" s="1034" t="s">
        <v>420</v>
      </c>
    </row>
    <row r="1018" spans="1:48">
      <c r="A1018" s="1030">
        <v>46047</v>
      </c>
      <c r="B1018" s="1031" t="s">
        <v>464</v>
      </c>
      <c r="C1018" s="1045" t="s">
        <v>645</v>
      </c>
      <c r="D1018" s="1032"/>
      <c r="E1018" s="1033" t="s">
        <v>420</v>
      </c>
      <c r="F1018" s="1034" t="s">
        <v>420</v>
      </c>
      <c r="G1018" s="1034" t="s">
        <v>420</v>
      </c>
      <c r="H1018" s="1034" t="s">
        <v>420</v>
      </c>
      <c r="I1018" s="1035" t="s">
        <v>420</v>
      </c>
      <c r="J1018" s="1038"/>
      <c r="K1018" s="1036"/>
      <c r="L1018" s="1037" t="s">
        <v>645</v>
      </c>
      <c r="M1018" s="1039"/>
      <c r="N1018" s="1038"/>
      <c r="O1018" s="1036"/>
      <c r="P1018" s="1037" t="s">
        <v>645</v>
      </c>
      <c r="Q1018" s="1039"/>
      <c r="R1018" s="1038"/>
      <c r="S1018" s="1036"/>
      <c r="T1018" s="1037" t="s">
        <v>645</v>
      </c>
      <c r="U1018" s="1039"/>
      <c r="V1018" s="1038"/>
      <c r="W1018" s="1036"/>
      <c r="X1018" s="1037" t="s">
        <v>645</v>
      </c>
      <c r="Y1018" s="1039"/>
      <c r="Z1018" s="1040" t="s">
        <v>420</v>
      </c>
      <c r="AA1018" s="1040" t="s">
        <v>645</v>
      </c>
      <c r="AB1018" s="1199" t="s">
        <v>420</v>
      </c>
      <c r="AC1018" s="1040" t="s">
        <v>420</v>
      </c>
      <c r="AD1018" s="1040" t="s">
        <v>420</v>
      </c>
      <c r="AE1018" s="1040" t="s">
        <v>420</v>
      </c>
      <c r="AF1018" s="1041" t="s">
        <v>243</v>
      </c>
      <c r="AG1018" s="1041">
        <v>1</v>
      </c>
      <c r="AH1018" s="1042" t="s">
        <v>16278</v>
      </c>
      <c r="AI1018" s="1060" t="s">
        <v>16278</v>
      </c>
      <c r="AJ1018" s="1060" t="s">
        <v>654</v>
      </c>
      <c r="AK1018" s="1200" t="s">
        <v>16278</v>
      </c>
      <c r="AL1018" s="1060"/>
      <c r="AM1018" s="1404"/>
      <c r="AN1018" s="1404"/>
      <c r="AO1018" s="1404"/>
      <c r="AP1018" s="1404"/>
      <c r="AQ1018" s="1404"/>
      <c r="AR1018" s="1044"/>
      <c r="AS1018" s="1034" t="s">
        <v>16625</v>
      </c>
      <c r="AT1018" s="1034" t="s">
        <v>16628</v>
      </c>
      <c r="AU1018" s="1034" t="s">
        <v>420</v>
      </c>
      <c r="AV1018" s="1034" t="s">
        <v>420</v>
      </c>
    </row>
    <row r="1019" spans="1:48">
      <c r="A1019" s="1030">
        <v>46047</v>
      </c>
      <c r="B1019" s="1031" t="s">
        <v>16279</v>
      </c>
      <c r="C1019" s="1045" t="s">
        <v>645</v>
      </c>
      <c r="D1019" s="1032"/>
      <c r="E1019" s="1033" t="s">
        <v>420</v>
      </c>
      <c r="F1019" s="1034" t="s">
        <v>420</v>
      </c>
      <c r="G1019" s="1034" t="s">
        <v>420</v>
      </c>
      <c r="H1019" s="1034" t="s">
        <v>420</v>
      </c>
      <c r="I1019" s="1035" t="s">
        <v>420</v>
      </c>
      <c r="J1019" s="1038"/>
      <c r="K1019" s="1036"/>
      <c r="L1019" s="1037" t="s">
        <v>645</v>
      </c>
      <c r="M1019" s="1039"/>
      <c r="N1019" s="1038"/>
      <c r="O1019" s="1036"/>
      <c r="P1019" s="1037" t="s">
        <v>645</v>
      </c>
      <c r="Q1019" s="1039"/>
      <c r="R1019" s="1038"/>
      <c r="S1019" s="1036"/>
      <c r="T1019" s="1037" t="s">
        <v>645</v>
      </c>
      <c r="U1019" s="1039"/>
      <c r="V1019" s="1038"/>
      <c r="W1019" s="1036"/>
      <c r="X1019" s="1037" t="s">
        <v>645</v>
      </c>
      <c r="Y1019" s="1039"/>
      <c r="Z1019" s="1040" t="s">
        <v>420</v>
      </c>
      <c r="AA1019" s="1040" t="s">
        <v>645</v>
      </c>
      <c r="AB1019" s="1199" t="s">
        <v>420</v>
      </c>
      <c r="AC1019" s="1040" t="s">
        <v>420</v>
      </c>
      <c r="AD1019" s="1040" t="s">
        <v>420</v>
      </c>
      <c r="AE1019" s="1040" t="s">
        <v>420</v>
      </c>
      <c r="AF1019" s="1041" t="s">
        <v>243</v>
      </c>
      <c r="AG1019" s="1041">
        <v>1</v>
      </c>
      <c r="AH1019" s="1042" t="s">
        <v>654</v>
      </c>
      <c r="AI1019" s="1060" t="s">
        <v>654</v>
      </c>
      <c r="AJ1019" s="1043" t="s">
        <v>654</v>
      </c>
      <c r="AK1019" s="1200" t="s">
        <v>654</v>
      </c>
      <c r="AL1019" s="1060"/>
      <c r="AM1019" s="1404"/>
      <c r="AN1019" s="1404"/>
      <c r="AO1019" s="1404"/>
      <c r="AP1019" s="1404"/>
      <c r="AQ1019" s="1404"/>
      <c r="AR1019" s="1044"/>
      <c r="AS1019" s="1034" t="s">
        <v>16625</v>
      </c>
      <c r="AT1019" s="1034" t="s">
        <v>16628</v>
      </c>
      <c r="AU1019" s="1034" t="s">
        <v>420</v>
      </c>
      <c r="AV1019" s="1034" t="s">
        <v>420</v>
      </c>
    </row>
    <row r="1020" spans="1:48">
      <c r="A1020" s="1030">
        <v>46047</v>
      </c>
      <c r="B1020" s="1031" t="s">
        <v>16280</v>
      </c>
      <c r="C1020" s="1045" t="s">
        <v>645</v>
      </c>
      <c r="D1020" s="1032"/>
      <c r="E1020" s="1033" t="s">
        <v>420</v>
      </c>
      <c r="F1020" s="1034" t="s">
        <v>420</v>
      </c>
      <c r="G1020" s="1034" t="s">
        <v>420</v>
      </c>
      <c r="H1020" s="1034" t="s">
        <v>420</v>
      </c>
      <c r="I1020" s="1035" t="s">
        <v>420</v>
      </c>
      <c r="J1020" s="1038"/>
      <c r="K1020" s="1036"/>
      <c r="L1020" s="1037" t="s">
        <v>645</v>
      </c>
      <c r="M1020" s="1039"/>
      <c r="N1020" s="1038"/>
      <c r="O1020" s="1036"/>
      <c r="P1020" s="1037" t="s">
        <v>645</v>
      </c>
      <c r="Q1020" s="1039"/>
      <c r="R1020" s="1038"/>
      <c r="S1020" s="1036"/>
      <c r="T1020" s="1037" t="s">
        <v>645</v>
      </c>
      <c r="U1020" s="1039"/>
      <c r="V1020" s="1038"/>
      <c r="W1020" s="1036"/>
      <c r="X1020" s="1037" t="s">
        <v>645</v>
      </c>
      <c r="Y1020" s="1039"/>
      <c r="Z1020" s="1040" t="s">
        <v>420</v>
      </c>
      <c r="AA1020" s="1040" t="s">
        <v>645</v>
      </c>
      <c r="AB1020" s="1199" t="s">
        <v>420</v>
      </c>
      <c r="AC1020" s="1040" t="s">
        <v>420</v>
      </c>
      <c r="AD1020" s="1040" t="s">
        <v>420</v>
      </c>
      <c r="AE1020" s="1040" t="s">
        <v>420</v>
      </c>
      <c r="AF1020" s="1041" t="s">
        <v>243</v>
      </c>
      <c r="AG1020" s="1041">
        <v>1</v>
      </c>
      <c r="AH1020" s="1042" t="s">
        <v>654</v>
      </c>
      <c r="AI1020" s="1060" t="s">
        <v>654</v>
      </c>
      <c r="AJ1020" s="1043" t="s">
        <v>654</v>
      </c>
      <c r="AK1020" s="1200" t="s">
        <v>654</v>
      </c>
      <c r="AL1020" s="1060"/>
      <c r="AM1020" s="1404"/>
      <c r="AN1020" s="1404"/>
      <c r="AO1020" s="1404"/>
      <c r="AP1020" s="1404"/>
      <c r="AQ1020" s="1404"/>
      <c r="AR1020" s="1044"/>
      <c r="AS1020" s="1034" t="s">
        <v>16625</v>
      </c>
      <c r="AT1020" s="1034" t="s">
        <v>16628</v>
      </c>
      <c r="AU1020" s="1034" t="s">
        <v>420</v>
      </c>
      <c r="AV1020" s="1034" t="s">
        <v>420</v>
      </c>
    </row>
    <row r="1021" spans="1:48">
      <c r="A1021" s="1030">
        <v>46047</v>
      </c>
      <c r="B1021" s="1031" t="s">
        <v>16281</v>
      </c>
      <c r="C1021" s="1045" t="s">
        <v>645</v>
      </c>
      <c r="D1021" s="1032"/>
      <c r="E1021" s="1033" t="s">
        <v>420</v>
      </c>
      <c r="F1021" s="1034" t="s">
        <v>420</v>
      </c>
      <c r="G1021" s="1034" t="s">
        <v>420</v>
      </c>
      <c r="H1021" s="1034" t="s">
        <v>420</v>
      </c>
      <c r="I1021" s="1035" t="s">
        <v>420</v>
      </c>
      <c r="J1021" s="1038"/>
      <c r="K1021" s="1036"/>
      <c r="L1021" s="1037" t="s">
        <v>645</v>
      </c>
      <c r="M1021" s="1039"/>
      <c r="N1021" s="1038"/>
      <c r="O1021" s="1036"/>
      <c r="P1021" s="1037" t="s">
        <v>645</v>
      </c>
      <c r="Q1021" s="1039"/>
      <c r="R1021" s="1038"/>
      <c r="S1021" s="1036"/>
      <c r="T1021" s="1037" t="s">
        <v>645</v>
      </c>
      <c r="U1021" s="1039"/>
      <c r="V1021" s="1038"/>
      <c r="W1021" s="1036"/>
      <c r="X1021" s="1037" t="s">
        <v>645</v>
      </c>
      <c r="Y1021" s="1039"/>
      <c r="Z1021" s="1040" t="s">
        <v>420</v>
      </c>
      <c r="AA1021" s="1040" t="s">
        <v>645</v>
      </c>
      <c r="AB1021" s="1199" t="s">
        <v>420</v>
      </c>
      <c r="AC1021" s="1040" t="s">
        <v>420</v>
      </c>
      <c r="AD1021" s="1040" t="s">
        <v>420</v>
      </c>
      <c r="AE1021" s="1040" t="s">
        <v>420</v>
      </c>
      <c r="AF1021" s="1041" t="s">
        <v>243</v>
      </c>
      <c r="AG1021" s="1041">
        <v>1</v>
      </c>
      <c r="AH1021" s="1042" t="s">
        <v>16278</v>
      </c>
      <c r="AI1021" s="1060" t="s">
        <v>16278</v>
      </c>
      <c r="AJ1021" s="1043" t="s">
        <v>654</v>
      </c>
      <c r="AK1021" s="1200" t="s">
        <v>654</v>
      </c>
      <c r="AL1021" s="1060"/>
      <c r="AM1021" s="1404"/>
      <c r="AN1021" s="1404"/>
      <c r="AO1021" s="1404"/>
      <c r="AP1021" s="1404"/>
      <c r="AQ1021" s="1404"/>
      <c r="AR1021" s="1044"/>
      <c r="AS1021" s="1034" t="s">
        <v>16625</v>
      </c>
      <c r="AT1021" s="1034" t="s">
        <v>16628</v>
      </c>
      <c r="AU1021" s="1034" t="s">
        <v>420</v>
      </c>
      <c r="AV1021" s="1034" t="s">
        <v>420</v>
      </c>
    </row>
    <row r="1022" spans="1:48">
      <c r="A1022" s="1030">
        <v>46047</v>
      </c>
      <c r="B1022" s="1031" t="s">
        <v>16282</v>
      </c>
      <c r="C1022" s="1045" t="s">
        <v>645</v>
      </c>
      <c r="D1022" s="1032"/>
      <c r="E1022" s="1033" t="s">
        <v>420</v>
      </c>
      <c r="F1022" s="1034" t="s">
        <v>420</v>
      </c>
      <c r="G1022" s="1034" t="s">
        <v>420</v>
      </c>
      <c r="H1022" s="1034" t="s">
        <v>420</v>
      </c>
      <c r="I1022" s="1035" t="s">
        <v>420</v>
      </c>
      <c r="J1022" s="1038"/>
      <c r="K1022" s="1036"/>
      <c r="L1022" s="1037" t="s">
        <v>645</v>
      </c>
      <c r="M1022" s="1039"/>
      <c r="N1022" s="1038"/>
      <c r="O1022" s="1036"/>
      <c r="P1022" s="1037" t="s">
        <v>645</v>
      </c>
      <c r="Q1022" s="1039"/>
      <c r="R1022" s="1038"/>
      <c r="S1022" s="1036"/>
      <c r="T1022" s="1037" t="s">
        <v>645</v>
      </c>
      <c r="U1022" s="1039"/>
      <c r="V1022" s="1038"/>
      <c r="W1022" s="1036"/>
      <c r="X1022" s="1037" t="s">
        <v>645</v>
      </c>
      <c r="Y1022" s="1039"/>
      <c r="Z1022" s="1040" t="s">
        <v>420</v>
      </c>
      <c r="AA1022" s="1040" t="s">
        <v>645</v>
      </c>
      <c r="AB1022" s="1199" t="s">
        <v>420</v>
      </c>
      <c r="AC1022" s="1040" t="s">
        <v>420</v>
      </c>
      <c r="AD1022" s="1040" t="s">
        <v>420</v>
      </c>
      <c r="AE1022" s="1040" t="s">
        <v>420</v>
      </c>
      <c r="AF1022" s="1041" t="s">
        <v>243</v>
      </c>
      <c r="AG1022" s="1041">
        <v>1</v>
      </c>
      <c r="AH1022" s="1042" t="s">
        <v>654</v>
      </c>
      <c r="AI1022" s="1060" t="s">
        <v>654</v>
      </c>
      <c r="AJ1022" s="1043" t="s">
        <v>654</v>
      </c>
      <c r="AK1022" s="1200" t="s">
        <v>654</v>
      </c>
      <c r="AL1022" s="1060"/>
      <c r="AM1022" s="1404"/>
      <c r="AN1022" s="1404"/>
      <c r="AO1022" s="1404"/>
      <c r="AP1022" s="1404"/>
      <c r="AQ1022" s="1404"/>
      <c r="AR1022" s="1044"/>
      <c r="AS1022" s="1034" t="s">
        <v>16625</v>
      </c>
      <c r="AT1022" s="1034" t="s">
        <v>16628</v>
      </c>
      <c r="AU1022" s="1034" t="s">
        <v>420</v>
      </c>
      <c r="AV1022" s="1034" t="s">
        <v>420</v>
      </c>
    </row>
    <row r="1023" spans="1:48">
      <c r="A1023" s="1030">
        <v>46047</v>
      </c>
      <c r="B1023" s="1031" t="s">
        <v>16283</v>
      </c>
      <c r="C1023" s="1045" t="s">
        <v>645</v>
      </c>
      <c r="D1023" s="1032"/>
      <c r="E1023" s="1033" t="s">
        <v>420</v>
      </c>
      <c r="F1023" s="1034" t="s">
        <v>420</v>
      </c>
      <c r="G1023" s="1034" t="s">
        <v>420</v>
      </c>
      <c r="H1023" s="1034" t="s">
        <v>420</v>
      </c>
      <c r="I1023" s="1035" t="s">
        <v>420</v>
      </c>
      <c r="J1023" s="1038"/>
      <c r="K1023" s="1036"/>
      <c r="L1023" s="1037" t="s">
        <v>645</v>
      </c>
      <c r="M1023" s="1039"/>
      <c r="N1023" s="1038"/>
      <c r="O1023" s="1036"/>
      <c r="P1023" s="1037" t="s">
        <v>645</v>
      </c>
      <c r="Q1023" s="1039"/>
      <c r="R1023" s="1038"/>
      <c r="S1023" s="1036"/>
      <c r="T1023" s="1037" t="s">
        <v>645</v>
      </c>
      <c r="U1023" s="1039"/>
      <c r="V1023" s="1038"/>
      <c r="W1023" s="1036"/>
      <c r="X1023" s="1037" t="s">
        <v>645</v>
      </c>
      <c r="Y1023" s="1039"/>
      <c r="Z1023" s="1040" t="s">
        <v>420</v>
      </c>
      <c r="AA1023" s="1040" t="s">
        <v>645</v>
      </c>
      <c r="AB1023" s="1199" t="s">
        <v>420</v>
      </c>
      <c r="AC1023" s="1040" t="s">
        <v>420</v>
      </c>
      <c r="AD1023" s="1040" t="s">
        <v>420</v>
      </c>
      <c r="AE1023" s="1040" t="s">
        <v>420</v>
      </c>
      <c r="AF1023" s="1041" t="s">
        <v>243</v>
      </c>
      <c r="AG1023" s="1041">
        <v>1</v>
      </c>
      <c r="AH1023" s="1042" t="s">
        <v>654</v>
      </c>
      <c r="AI1023" s="1060" t="s">
        <v>654</v>
      </c>
      <c r="AJ1023" s="1043" t="s">
        <v>654</v>
      </c>
      <c r="AK1023" s="1200" t="s">
        <v>654</v>
      </c>
      <c r="AL1023" s="1060"/>
      <c r="AM1023" s="1404"/>
      <c r="AN1023" s="1404"/>
      <c r="AO1023" s="1404"/>
      <c r="AP1023" s="1404"/>
      <c r="AQ1023" s="1404"/>
      <c r="AR1023" s="1044"/>
      <c r="AS1023" s="1034" t="s">
        <v>16625</v>
      </c>
      <c r="AT1023" s="1034" t="s">
        <v>16628</v>
      </c>
      <c r="AU1023" s="1034" t="s">
        <v>420</v>
      </c>
      <c r="AV1023" s="1034" t="s">
        <v>420</v>
      </c>
    </row>
    <row r="1024" spans="1:48">
      <c r="A1024" s="1030">
        <v>46047</v>
      </c>
      <c r="B1024" s="1031" t="s">
        <v>16284</v>
      </c>
      <c r="C1024" s="1045" t="s">
        <v>645</v>
      </c>
      <c r="D1024" s="1032"/>
      <c r="E1024" s="1033" t="s">
        <v>420</v>
      </c>
      <c r="F1024" s="1034" t="s">
        <v>420</v>
      </c>
      <c r="G1024" s="1034" t="s">
        <v>420</v>
      </c>
      <c r="H1024" s="1034" t="s">
        <v>420</v>
      </c>
      <c r="I1024" s="1035" t="s">
        <v>420</v>
      </c>
      <c r="J1024" s="1038"/>
      <c r="K1024" s="1036"/>
      <c r="L1024" s="1037" t="s">
        <v>645</v>
      </c>
      <c r="M1024" s="1039"/>
      <c r="N1024" s="1038"/>
      <c r="O1024" s="1036"/>
      <c r="P1024" s="1037" t="s">
        <v>645</v>
      </c>
      <c r="Q1024" s="1039"/>
      <c r="R1024" s="1038"/>
      <c r="S1024" s="1036"/>
      <c r="T1024" s="1037" t="s">
        <v>645</v>
      </c>
      <c r="U1024" s="1039"/>
      <c r="V1024" s="1038"/>
      <c r="W1024" s="1036"/>
      <c r="X1024" s="1037" t="s">
        <v>645</v>
      </c>
      <c r="Y1024" s="1039"/>
      <c r="Z1024" s="1040" t="s">
        <v>420</v>
      </c>
      <c r="AA1024" s="1040" t="s">
        <v>645</v>
      </c>
      <c r="AB1024" s="1199" t="s">
        <v>420</v>
      </c>
      <c r="AC1024" s="1040" t="s">
        <v>420</v>
      </c>
      <c r="AD1024" s="1040" t="s">
        <v>420</v>
      </c>
      <c r="AE1024" s="1040" t="s">
        <v>420</v>
      </c>
      <c r="AF1024" s="1041" t="s">
        <v>243</v>
      </c>
      <c r="AG1024" s="1041">
        <v>1</v>
      </c>
      <c r="AH1024" s="1042" t="s">
        <v>654</v>
      </c>
      <c r="AI1024" s="1060" t="s">
        <v>654</v>
      </c>
      <c r="AJ1024" s="1043" t="s">
        <v>654</v>
      </c>
      <c r="AK1024" s="1200" t="s">
        <v>654</v>
      </c>
      <c r="AL1024" s="1060"/>
      <c r="AM1024" s="1404"/>
      <c r="AN1024" s="1404"/>
      <c r="AO1024" s="1404"/>
      <c r="AP1024" s="1404"/>
      <c r="AQ1024" s="1404"/>
      <c r="AR1024" s="1044"/>
      <c r="AS1024" s="1034" t="s">
        <v>16625</v>
      </c>
      <c r="AT1024" s="1034" t="s">
        <v>16628</v>
      </c>
      <c r="AU1024" s="1034" t="s">
        <v>420</v>
      </c>
      <c r="AV1024" s="1034" t="s">
        <v>420</v>
      </c>
    </row>
    <row r="1025" spans="1:48" ht="17.25" thickBot="1">
      <c r="A1025" s="1046">
        <v>46047</v>
      </c>
      <c r="B1025" s="1047" t="s">
        <v>16285</v>
      </c>
      <c r="C1025" s="1048" t="s">
        <v>645</v>
      </c>
      <c r="D1025" s="1049"/>
      <c r="E1025" s="1243" t="s">
        <v>420</v>
      </c>
      <c r="F1025" s="1050" t="s">
        <v>420</v>
      </c>
      <c r="G1025" s="1050" t="s">
        <v>420</v>
      </c>
      <c r="H1025" s="1050" t="s">
        <v>420</v>
      </c>
      <c r="I1025" s="1244" t="s">
        <v>420</v>
      </c>
      <c r="J1025" s="1053"/>
      <c r="K1025" s="1051"/>
      <c r="L1025" s="1052" t="s">
        <v>645</v>
      </c>
      <c r="M1025" s="1054"/>
      <c r="N1025" s="1053"/>
      <c r="O1025" s="1051"/>
      <c r="P1025" s="1052" t="s">
        <v>645</v>
      </c>
      <c r="Q1025" s="1054"/>
      <c r="R1025" s="1053"/>
      <c r="S1025" s="1051"/>
      <c r="T1025" s="1052" t="s">
        <v>645</v>
      </c>
      <c r="U1025" s="1054"/>
      <c r="V1025" s="1053"/>
      <c r="W1025" s="1051"/>
      <c r="X1025" s="1052" t="s">
        <v>645</v>
      </c>
      <c r="Y1025" s="1054"/>
      <c r="Z1025" s="1055" t="s">
        <v>420</v>
      </c>
      <c r="AA1025" s="1055" t="s">
        <v>645</v>
      </c>
      <c r="AB1025" s="1201" t="s">
        <v>420</v>
      </c>
      <c r="AC1025" s="1055" t="s">
        <v>420</v>
      </c>
      <c r="AD1025" s="1055" t="s">
        <v>420</v>
      </c>
      <c r="AE1025" s="1055" t="s">
        <v>420</v>
      </c>
      <c r="AF1025" s="1056" t="s">
        <v>243</v>
      </c>
      <c r="AG1025" s="1056">
        <v>1</v>
      </c>
      <c r="AH1025" s="1245" t="s">
        <v>654</v>
      </c>
      <c r="AI1025" s="1246" t="s">
        <v>654</v>
      </c>
      <c r="AJ1025" s="1057" t="s">
        <v>654</v>
      </c>
      <c r="AK1025" s="1202" t="s">
        <v>654</v>
      </c>
      <c r="AL1025" s="1246"/>
      <c r="AM1025" s="1409"/>
      <c r="AN1025" s="1409"/>
      <c r="AO1025" s="1409"/>
      <c r="AP1025" s="1409"/>
      <c r="AQ1025" s="1409"/>
      <c r="AR1025" s="1058"/>
      <c r="AS1025" s="1050" t="s">
        <v>16625</v>
      </c>
      <c r="AT1025" s="1050" t="s">
        <v>16628</v>
      </c>
      <c r="AU1025" s="1050" t="s">
        <v>420</v>
      </c>
      <c r="AV1025" s="1050" t="s">
        <v>420</v>
      </c>
    </row>
    <row r="1026" spans="1:48">
      <c r="A1026" s="1416">
        <v>46048</v>
      </c>
      <c r="B1026" s="1016" t="s">
        <v>212</v>
      </c>
      <c r="C1026" s="1016" t="s">
        <v>16558</v>
      </c>
      <c r="D1026" s="1017"/>
      <c r="E1026" s="1018" t="s">
        <v>1936</v>
      </c>
      <c r="F1026" s="1019" t="s">
        <v>16560</v>
      </c>
      <c r="G1026" s="1019">
        <v>500</v>
      </c>
      <c r="H1026" s="1019" t="s">
        <v>911</v>
      </c>
      <c r="I1026" s="1020">
        <v>2</v>
      </c>
      <c r="J1026" s="1023"/>
      <c r="K1026" s="1021"/>
      <c r="L1026" s="1022" t="s">
        <v>127</v>
      </c>
      <c r="M1026" s="1024"/>
      <c r="N1026" s="1023"/>
      <c r="O1026" s="1021"/>
      <c r="P1026" s="1022" t="s">
        <v>127</v>
      </c>
      <c r="Q1026" s="1024"/>
      <c r="R1026" s="1023"/>
      <c r="S1026" s="1021"/>
      <c r="T1026" s="1022" t="s">
        <v>127</v>
      </c>
      <c r="U1026" s="1024"/>
      <c r="V1026" s="1023"/>
      <c r="W1026" s="1021"/>
      <c r="X1026" s="1022" t="s">
        <v>16268</v>
      </c>
      <c r="Y1026" s="1024"/>
      <c r="Z1026" s="1025">
        <v>3</v>
      </c>
      <c r="AA1026" s="1025" t="s">
        <v>127</v>
      </c>
      <c r="AB1026" s="1198" t="s">
        <v>420</v>
      </c>
      <c r="AC1026" s="1025" t="s">
        <v>420</v>
      </c>
      <c r="AD1026" s="1025" t="s">
        <v>420</v>
      </c>
      <c r="AE1026" s="1025" t="s">
        <v>420</v>
      </c>
      <c r="AF1026" s="1026" t="s">
        <v>213</v>
      </c>
      <c r="AG1026" s="1026">
        <v>1</v>
      </c>
      <c r="AH1026" s="1027" t="s">
        <v>16293</v>
      </c>
      <c r="AI1026" s="1059" t="s">
        <v>644</v>
      </c>
      <c r="AJ1026" s="1238" t="s">
        <v>16263</v>
      </c>
      <c r="AK1026" s="1410" t="s">
        <v>667</v>
      </c>
      <c r="AL1026" s="1059">
        <v>52</v>
      </c>
      <c r="AM1026" s="1403">
        <v>46014</v>
      </c>
      <c r="AN1026" s="1403">
        <v>46016</v>
      </c>
      <c r="AO1026" s="1403">
        <v>46017</v>
      </c>
      <c r="AP1026" s="1403">
        <v>46019</v>
      </c>
      <c r="AQ1026" s="1403"/>
      <c r="AR1026" s="1028"/>
      <c r="AS1026" s="1019" t="s">
        <v>16625</v>
      </c>
      <c r="AT1026" s="1019" t="s">
        <v>16628</v>
      </c>
      <c r="AU1026" s="1019" t="s">
        <v>16627</v>
      </c>
      <c r="AV1026" s="1019" t="s">
        <v>420</v>
      </c>
    </row>
    <row r="1027" spans="1:48">
      <c r="A1027" s="1030">
        <v>46048</v>
      </c>
      <c r="B1027" s="1031" t="s">
        <v>214</v>
      </c>
      <c r="C1027" s="1031" t="s">
        <v>16653</v>
      </c>
      <c r="D1027" s="1032" t="s">
        <v>16644</v>
      </c>
      <c r="E1027" s="1033" t="s">
        <v>1557</v>
      </c>
      <c r="F1027" s="1034" t="s">
        <v>16594</v>
      </c>
      <c r="G1027" s="1034">
        <v>630</v>
      </c>
      <c r="H1027" s="1034" t="s">
        <v>843</v>
      </c>
      <c r="I1027" s="1035">
        <v>2</v>
      </c>
      <c r="J1027" s="1038">
        <v>19</v>
      </c>
      <c r="K1027" s="1036">
        <v>2</v>
      </c>
      <c r="L1027" s="1037">
        <v>9223</v>
      </c>
      <c r="M1027" s="1039">
        <v>8939</v>
      </c>
      <c r="N1027" s="1038">
        <v>7</v>
      </c>
      <c r="O1027" s="1036">
        <v>3</v>
      </c>
      <c r="P1027" s="1037">
        <v>9308</v>
      </c>
      <c r="Q1027" s="1039">
        <v>9036</v>
      </c>
      <c r="R1027" s="1038">
        <v>5</v>
      </c>
      <c r="S1027" s="1036">
        <v>1</v>
      </c>
      <c r="T1027" s="1037">
        <v>9323</v>
      </c>
      <c r="U1027" s="1039">
        <v>9047</v>
      </c>
      <c r="V1027" s="1038">
        <v>16</v>
      </c>
      <c r="W1027" s="1036">
        <v>0</v>
      </c>
      <c r="X1027" s="1037">
        <v>9321</v>
      </c>
      <c r="Y1027" s="1039">
        <v>9008</v>
      </c>
      <c r="Z1027" s="1040">
        <v>2.4827586206896552</v>
      </c>
      <c r="AA1027" s="1040">
        <v>15.666666666666666</v>
      </c>
      <c r="AB1027" s="1199">
        <v>0.98838141025641024</v>
      </c>
      <c r="AC1027" s="1040">
        <v>91.506249999999994</v>
      </c>
      <c r="AD1027" s="1040">
        <v>1.9583333333333333</v>
      </c>
      <c r="AE1027" s="1040">
        <v>1.7083333333333333</v>
      </c>
      <c r="AF1027" s="1041" t="s">
        <v>213</v>
      </c>
      <c r="AG1027" s="1041">
        <v>1</v>
      </c>
      <c r="AH1027" s="1042" t="s">
        <v>16293</v>
      </c>
      <c r="AI1027" s="1060" t="s">
        <v>644</v>
      </c>
      <c r="AJ1027" s="1238" t="s">
        <v>16263</v>
      </c>
      <c r="AK1027" s="1239" t="s">
        <v>667</v>
      </c>
      <c r="AL1027" s="1060">
        <v>57</v>
      </c>
      <c r="AM1027" s="1404">
        <v>46035</v>
      </c>
      <c r="AN1027" s="1404">
        <v>46036</v>
      </c>
      <c r="AO1027" s="1404"/>
      <c r="AP1027" s="1404"/>
      <c r="AQ1027" s="1404"/>
      <c r="AR1027" s="1044"/>
      <c r="AS1027" s="1034" t="s">
        <v>16625</v>
      </c>
      <c r="AT1027" s="1034" t="s">
        <v>16628</v>
      </c>
      <c r="AU1027" s="1034" t="s">
        <v>16637</v>
      </c>
      <c r="AV1027" s="1034">
        <v>0.99617363999999997</v>
      </c>
    </row>
    <row r="1028" spans="1:48">
      <c r="A1028" s="1030">
        <v>46048</v>
      </c>
      <c r="B1028" s="1031" t="s">
        <v>215</v>
      </c>
      <c r="C1028" s="1031" t="s">
        <v>16554</v>
      </c>
      <c r="D1028" s="1032" t="s">
        <v>646</v>
      </c>
      <c r="E1028" s="1033" t="s">
        <v>471</v>
      </c>
      <c r="F1028" s="1034" t="s">
        <v>16555</v>
      </c>
      <c r="G1028" s="1034">
        <v>700</v>
      </c>
      <c r="H1028" s="1034" t="s">
        <v>1088</v>
      </c>
      <c r="I1028" s="1035">
        <v>5</v>
      </c>
      <c r="J1028" s="1038">
        <v>40</v>
      </c>
      <c r="K1028" s="1036">
        <v>10</v>
      </c>
      <c r="L1028" s="1037">
        <v>7902</v>
      </c>
      <c r="M1028" s="1039">
        <v>7742</v>
      </c>
      <c r="N1028" s="1038">
        <v>30</v>
      </c>
      <c r="O1028" s="1036">
        <v>6</v>
      </c>
      <c r="P1028" s="1037">
        <v>7418</v>
      </c>
      <c r="Q1028" s="1039">
        <v>8190</v>
      </c>
      <c r="R1028" s="1038">
        <v>14</v>
      </c>
      <c r="S1028" s="1036">
        <v>0</v>
      </c>
      <c r="T1028" s="1037">
        <v>7461</v>
      </c>
      <c r="U1028" s="1039">
        <v>8291</v>
      </c>
      <c r="V1028" s="1038">
        <v>38</v>
      </c>
      <c r="W1028" s="1036">
        <v>4</v>
      </c>
      <c r="X1028" s="1037">
        <v>7258</v>
      </c>
      <c r="Y1028" s="1039">
        <v>8215</v>
      </c>
      <c r="Z1028" s="1040">
        <v>3.2432432432432434</v>
      </c>
      <c r="AA1028" s="1040">
        <v>20.333333333333332</v>
      </c>
      <c r="AB1028" s="1199">
        <v>0.9703525641025641</v>
      </c>
      <c r="AC1028" s="1040">
        <v>78.096249999999998</v>
      </c>
      <c r="AD1028" s="1040">
        <v>2.5416666666666665</v>
      </c>
      <c r="AE1028" s="1040">
        <v>2.125</v>
      </c>
      <c r="AF1028" s="1041" t="s">
        <v>213</v>
      </c>
      <c r="AG1028" s="1041">
        <v>0.5</v>
      </c>
      <c r="AH1028" s="1042" t="s">
        <v>16293</v>
      </c>
      <c r="AI1028" s="1060" t="s">
        <v>644</v>
      </c>
      <c r="AJ1028" s="1238" t="s">
        <v>16263</v>
      </c>
      <c r="AK1028" s="1239" t="s">
        <v>667</v>
      </c>
      <c r="AL1028" s="1060">
        <v>52</v>
      </c>
      <c r="AM1028" s="1404">
        <v>46023</v>
      </c>
      <c r="AN1028" s="1404">
        <v>46024</v>
      </c>
      <c r="AO1028" s="1404"/>
      <c r="AP1028" s="1404"/>
      <c r="AQ1028" s="1404"/>
      <c r="AR1028" s="1044"/>
      <c r="AS1028" s="1034" t="s">
        <v>16629</v>
      </c>
      <c r="AT1028" s="1034" t="s">
        <v>16628</v>
      </c>
      <c r="AU1028" s="1034" t="s">
        <v>16627</v>
      </c>
      <c r="AV1028" s="1034">
        <v>1.4169783600000001</v>
      </c>
    </row>
    <row r="1029" spans="1:48">
      <c r="A1029" s="1030">
        <v>46048</v>
      </c>
      <c r="B1029" s="1031" t="s">
        <v>216</v>
      </c>
      <c r="C1029" s="1031" t="s">
        <v>16649</v>
      </c>
      <c r="D1029" s="1032"/>
      <c r="E1029" s="1033" t="s">
        <v>783</v>
      </c>
      <c r="F1029" s="1034" t="s">
        <v>16588</v>
      </c>
      <c r="G1029" s="1034">
        <v>525</v>
      </c>
      <c r="H1029" s="1034" t="s">
        <v>480</v>
      </c>
      <c r="I1029" s="1035">
        <v>4</v>
      </c>
      <c r="J1029" s="1038">
        <v>30</v>
      </c>
      <c r="K1029" s="1036">
        <v>3</v>
      </c>
      <c r="L1029" s="1037">
        <v>9081</v>
      </c>
      <c r="M1029" s="1039">
        <v>8588</v>
      </c>
      <c r="N1029" s="1038">
        <v>9</v>
      </c>
      <c r="O1029" s="1036">
        <v>1</v>
      </c>
      <c r="P1029" s="1037">
        <v>9609</v>
      </c>
      <c r="Q1029" s="1039">
        <v>8502</v>
      </c>
      <c r="R1029" s="1038">
        <v>11</v>
      </c>
      <c r="S1029" s="1036">
        <v>1</v>
      </c>
      <c r="T1029" s="1037">
        <v>8951</v>
      </c>
      <c r="U1029" s="1039">
        <v>8531</v>
      </c>
      <c r="V1029" s="1038">
        <v>20</v>
      </c>
      <c r="W1029" s="1036">
        <v>0</v>
      </c>
      <c r="X1029" s="1037">
        <v>8841</v>
      </c>
      <c r="Y1029" s="1039">
        <v>8536</v>
      </c>
      <c r="Z1029" s="1040">
        <v>2.9690721649484537</v>
      </c>
      <c r="AA1029" s="1040">
        <v>23.333333333333332</v>
      </c>
      <c r="AB1029" s="1199">
        <v>0.99190371260683763</v>
      </c>
      <c r="AC1029" s="1040">
        <v>88.298749999999998</v>
      </c>
      <c r="AD1029" s="1040">
        <v>2.9166666666666665</v>
      </c>
      <c r="AE1029" s="1040">
        <v>2.7083333333333335</v>
      </c>
      <c r="AF1029" s="1041" t="s">
        <v>213</v>
      </c>
      <c r="AG1029" s="1041">
        <v>1</v>
      </c>
      <c r="AH1029" s="1042" t="s">
        <v>16293</v>
      </c>
      <c r="AI1029" s="1060" t="s">
        <v>644</v>
      </c>
      <c r="AJ1029" s="1238" t="s">
        <v>16263</v>
      </c>
      <c r="AK1029" s="1239" t="s">
        <v>667</v>
      </c>
      <c r="AL1029" s="1060">
        <v>52</v>
      </c>
      <c r="AM1029" s="1404">
        <v>46042</v>
      </c>
      <c r="AN1029" s="1404">
        <v>46043</v>
      </c>
      <c r="AO1029" s="1404">
        <v>46044</v>
      </c>
      <c r="AP1029" s="1404"/>
      <c r="AQ1029" s="1404"/>
      <c r="AR1029" s="1044"/>
      <c r="AS1029" s="1034" t="s">
        <v>16625</v>
      </c>
      <c r="AT1029" s="1034" t="s">
        <v>16628</v>
      </c>
      <c r="AU1029" s="1034" t="s">
        <v>16630</v>
      </c>
      <c r="AV1029" s="1034">
        <v>2.4031387799999999</v>
      </c>
    </row>
    <row r="1030" spans="1:48">
      <c r="A1030" s="1030">
        <v>46048</v>
      </c>
      <c r="B1030" s="1031" t="s">
        <v>217</v>
      </c>
      <c r="C1030" s="1031" t="s">
        <v>16643</v>
      </c>
      <c r="D1030" s="1032" t="s">
        <v>16644</v>
      </c>
      <c r="E1030" s="1033" t="s">
        <v>738</v>
      </c>
      <c r="F1030" s="1034" t="s">
        <v>16535</v>
      </c>
      <c r="G1030" s="1034">
        <v>650</v>
      </c>
      <c r="H1030" s="1034" t="s">
        <v>630</v>
      </c>
      <c r="I1030" s="1035">
        <v>4</v>
      </c>
      <c r="J1030" s="1038"/>
      <c r="K1030" s="1036"/>
      <c r="L1030" s="1037" t="s">
        <v>16268</v>
      </c>
      <c r="M1030" s="1039"/>
      <c r="N1030" s="1038"/>
      <c r="O1030" s="1036"/>
      <c r="P1030" s="1037" t="s">
        <v>16268</v>
      </c>
      <c r="Q1030" s="1039"/>
      <c r="R1030" s="1038"/>
      <c r="S1030" s="1036"/>
      <c r="T1030" s="1037" t="s">
        <v>16112</v>
      </c>
      <c r="U1030" s="1039" t="s">
        <v>16268</v>
      </c>
      <c r="V1030" s="1038"/>
      <c r="W1030" s="1036"/>
      <c r="X1030" s="1037" t="s">
        <v>16270</v>
      </c>
      <c r="Y1030" s="1039" t="s">
        <v>16268</v>
      </c>
      <c r="Z1030" s="1040">
        <v>2.5263157894736841</v>
      </c>
      <c r="AA1030" s="1040" t="s">
        <v>127</v>
      </c>
      <c r="AB1030" s="1199" t="s">
        <v>420</v>
      </c>
      <c r="AC1030" s="1040" t="s">
        <v>420</v>
      </c>
      <c r="AD1030" s="1040" t="s">
        <v>420</v>
      </c>
      <c r="AE1030" s="1040" t="s">
        <v>420</v>
      </c>
      <c r="AF1030" s="1041" t="s">
        <v>213</v>
      </c>
      <c r="AG1030" s="1041">
        <v>1</v>
      </c>
      <c r="AH1030" s="1042" t="s">
        <v>16292</v>
      </c>
      <c r="AI1030" s="1060" t="s">
        <v>15482</v>
      </c>
      <c r="AJ1030" s="1060" t="s">
        <v>16262</v>
      </c>
      <c r="AK1030" s="1200" t="s">
        <v>647</v>
      </c>
      <c r="AL1030" s="1060">
        <v>49</v>
      </c>
      <c r="AM1030" s="1404">
        <v>46015</v>
      </c>
      <c r="AN1030" s="1404">
        <v>46016</v>
      </c>
      <c r="AO1030" s="1404">
        <v>46017</v>
      </c>
      <c r="AP1030" s="1404">
        <v>46018</v>
      </c>
      <c r="AQ1030" s="1404"/>
      <c r="AR1030" s="1044"/>
      <c r="AS1030" s="1034" t="s">
        <v>16625</v>
      </c>
      <c r="AT1030" s="1034" t="s">
        <v>16628</v>
      </c>
      <c r="AU1030" s="1034" t="s">
        <v>16632</v>
      </c>
      <c r="AV1030" s="1034" t="s">
        <v>420</v>
      </c>
    </row>
    <row r="1031" spans="1:48">
      <c r="A1031" s="1030">
        <v>46048</v>
      </c>
      <c r="B1031" s="1031" t="s">
        <v>218</v>
      </c>
      <c r="C1031" s="1031" t="s">
        <v>16666</v>
      </c>
      <c r="D1031" s="1032" t="s">
        <v>646</v>
      </c>
      <c r="E1031" s="1033" t="s">
        <v>16606</v>
      </c>
      <c r="F1031" s="1034" t="s">
        <v>16555</v>
      </c>
      <c r="G1031" s="1034">
        <v>700</v>
      </c>
      <c r="H1031" s="1034" t="s">
        <v>633</v>
      </c>
      <c r="I1031" s="1035">
        <v>5</v>
      </c>
      <c r="J1031" s="1038">
        <v>40</v>
      </c>
      <c r="K1031" s="1036">
        <v>0</v>
      </c>
      <c r="L1031" s="1037">
        <v>8904</v>
      </c>
      <c r="M1031" s="1039">
        <v>8902</v>
      </c>
      <c r="N1031" s="1038">
        <v>30</v>
      </c>
      <c r="O1031" s="1036">
        <v>0</v>
      </c>
      <c r="P1031" s="1037">
        <v>8680</v>
      </c>
      <c r="Q1031" s="1039">
        <v>8116</v>
      </c>
      <c r="R1031" s="1038">
        <v>24</v>
      </c>
      <c r="S1031" s="1036">
        <v>2</v>
      </c>
      <c r="T1031" s="1037">
        <v>8895</v>
      </c>
      <c r="U1031" s="1039">
        <v>8745</v>
      </c>
      <c r="V1031" s="1038">
        <v>18</v>
      </c>
      <c r="W1031" s="1036">
        <v>0</v>
      </c>
      <c r="X1031" s="1037">
        <v>9120</v>
      </c>
      <c r="Y1031" s="1039">
        <v>9400</v>
      </c>
      <c r="Z1031" s="1040">
        <v>3.2432432432432434</v>
      </c>
      <c r="AA1031" s="1040">
        <v>18.666666666666668</v>
      </c>
      <c r="AB1031" s="1199">
        <v>0.99703525641025637</v>
      </c>
      <c r="AC1031" s="1040">
        <v>88.452500000000001</v>
      </c>
      <c r="AD1031" s="1040">
        <v>2.3333333333333335</v>
      </c>
      <c r="AE1031" s="1040">
        <v>2.2916666666666665</v>
      </c>
      <c r="AF1031" s="1041" t="s">
        <v>213</v>
      </c>
      <c r="AG1031" s="1041">
        <v>0.5</v>
      </c>
      <c r="AH1031" s="1042" t="s">
        <v>16292</v>
      </c>
      <c r="AI1031" s="1060" t="s">
        <v>15482</v>
      </c>
      <c r="AJ1031" s="1060" t="s">
        <v>16262</v>
      </c>
      <c r="AK1031" s="1200" t="s">
        <v>647</v>
      </c>
      <c r="AL1031" s="1060">
        <v>53</v>
      </c>
      <c r="AM1031" s="1404">
        <v>46022</v>
      </c>
      <c r="AN1031" s="1404">
        <v>46024</v>
      </c>
      <c r="AO1031" s="1404">
        <v>46025</v>
      </c>
      <c r="AP1031" s="1404">
        <v>46026</v>
      </c>
      <c r="AQ1031" s="1404"/>
      <c r="AR1031" s="1044"/>
      <c r="AS1031" s="1034" t="s">
        <v>16629</v>
      </c>
      <c r="AT1031" s="1034" t="s">
        <v>16628</v>
      </c>
      <c r="AU1031" s="1034" t="s">
        <v>16627</v>
      </c>
      <c r="AV1031" s="1034">
        <v>1.6048821600000001</v>
      </c>
    </row>
    <row r="1032" spans="1:48">
      <c r="A1032" s="1030">
        <v>46048</v>
      </c>
      <c r="B1032" s="1031" t="s">
        <v>219</v>
      </c>
      <c r="C1032" s="1031" t="s">
        <v>16496</v>
      </c>
      <c r="D1032" s="1032"/>
      <c r="E1032" s="1033" t="s">
        <v>1877</v>
      </c>
      <c r="F1032" s="1034" t="s">
        <v>16497</v>
      </c>
      <c r="G1032" s="1034">
        <v>500</v>
      </c>
      <c r="H1032" s="1034" t="s">
        <v>1237</v>
      </c>
      <c r="I1032" s="1035">
        <v>3.7</v>
      </c>
      <c r="J1032" s="1038">
        <v>31</v>
      </c>
      <c r="K1032" s="1036">
        <v>8</v>
      </c>
      <c r="L1032" s="1037">
        <v>9119</v>
      </c>
      <c r="M1032" s="1039">
        <v>8317</v>
      </c>
      <c r="N1032" s="1038">
        <v>4</v>
      </c>
      <c r="O1032" s="1036">
        <v>1</v>
      </c>
      <c r="P1032" s="1037">
        <v>9107</v>
      </c>
      <c r="Q1032" s="1039">
        <v>8574</v>
      </c>
      <c r="R1032" s="1038">
        <v>9</v>
      </c>
      <c r="S1032" s="1036">
        <v>0</v>
      </c>
      <c r="T1032" s="1037">
        <v>9125</v>
      </c>
      <c r="U1032" s="1039">
        <v>8538</v>
      </c>
      <c r="V1032" s="1038">
        <v>12</v>
      </c>
      <c r="W1032" s="1036">
        <v>0</v>
      </c>
      <c r="X1032" s="1037">
        <v>9085</v>
      </c>
      <c r="Y1032" s="1039">
        <v>8474</v>
      </c>
      <c r="Z1032" s="1040">
        <v>1.5982241953385128</v>
      </c>
      <c r="AA1032" s="1040">
        <v>18.666666666666668</v>
      </c>
      <c r="AB1032" s="1199">
        <v>0.97292668269230764</v>
      </c>
      <c r="AC1032" s="1040">
        <v>87.923749999999998</v>
      </c>
      <c r="AD1032" s="1040">
        <v>2.3333333333333335</v>
      </c>
      <c r="AE1032" s="1040">
        <v>1.9583333333333333</v>
      </c>
      <c r="AF1032" s="1041" t="s">
        <v>213</v>
      </c>
      <c r="AG1032" s="1041">
        <v>1</v>
      </c>
      <c r="AH1032" s="1042" t="s">
        <v>16293</v>
      </c>
      <c r="AI1032" s="1060" t="s">
        <v>644</v>
      </c>
      <c r="AJ1032" s="1238" t="s">
        <v>16263</v>
      </c>
      <c r="AK1032" s="1239" t="s">
        <v>667</v>
      </c>
      <c r="AL1032" s="1060">
        <v>8</v>
      </c>
      <c r="AM1032" s="1406">
        <v>45970</v>
      </c>
      <c r="AN1032" s="1404">
        <v>45971</v>
      </c>
      <c r="AO1032" s="1404"/>
      <c r="AP1032" s="1404"/>
      <c r="AQ1032" s="1404"/>
      <c r="AR1032" s="1044"/>
      <c r="AS1032" s="1034" t="s">
        <v>16625</v>
      </c>
      <c r="AT1032" s="1034" t="s">
        <v>16628</v>
      </c>
      <c r="AU1032" s="1034" t="s">
        <v>16627</v>
      </c>
      <c r="AV1032" s="1034">
        <v>1.1394918000000001</v>
      </c>
    </row>
    <row r="1033" spans="1:48">
      <c r="A1033" s="1030">
        <v>46048</v>
      </c>
      <c r="B1033" s="1031" t="s">
        <v>220</v>
      </c>
      <c r="C1033" s="1031" t="s">
        <v>16670</v>
      </c>
      <c r="D1033" s="1032"/>
      <c r="E1033" s="1033" t="s">
        <v>628</v>
      </c>
      <c r="F1033" s="1034" t="s">
        <v>16616</v>
      </c>
      <c r="G1033" s="1034">
        <v>700</v>
      </c>
      <c r="H1033" s="1034" t="s">
        <v>470</v>
      </c>
      <c r="I1033" s="1035">
        <v>5</v>
      </c>
      <c r="J1033" s="1038"/>
      <c r="K1033" s="1036"/>
      <c r="L1033" s="1037" t="s">
        <v>16265</v>
      </c>
      <c r="M1033" s="1039"/>
      <c r="N1033" s="1038"/>
      <c r="O1033" s="1036"/>
      <c r="P1033" s="1037" t="s">
        <v>16261</v>
      </c>
      <c r="Q1033" s="1039"/>
      <c r="R1033" s="1038">
        <v>9</v>
      </c>
      <c r="S1033" s="1036">
        <v>0</v>
      </c>
      <c r="T1033" s="1037">
        <v>5881</v>
      </c>
      <c r="U1033" s="1039"/>
      <c r="V1033" s="1038">
        <v>8</v>
      </c>
      <c r="W1033" s="1036">
        <v>0</v>
      </c>
      <c r="X1033" s="1037">
        <v>8215</v>
      </c>
      <c r="Y1033" s="1039"/>
      <c r="Z1033" s="1040">
        <v>3.2951945080091534</v>
      </c>
      <c r="AA1033" s="1040" t="s">
        <v>656</v>
      </c>
      <c r="AB1033" s="1199" t="s">
        <v>420</v>
      </c>
      <c r="AC1033" s="1040" t="s">
        <v>420</v>
      </c>
      <c r="AD1033" s="1040" t="s">
        <v>420</v>
      </c>
      <c r="AE1033" s="1040" t="s">
        <v>420</v>
      </c>
      <c r="AF1033" s="1041" t="s">
        <v>213</v>
      </c>
      <c r="AG1033" s="1041">
        <v>2</v>
      </c>
      <c r="AH1033" s="1042" t="s">
        <v>16286</v>
      </c>
      <c r="AI1033" s="1060" t="s">
        <v>642</v>
      </c>
      <c r="AJ1033" s="1238" t="s">
        <v>16272</v>
      </c>
      <c r="AK1033" s="1239" t="s">
        <v>15471</v>
      </c>
      <c r="AL1033" s="1060"/>
      <c r="AM1033" s="1404"/>
      <c r="AN1033" s="1404"/>
      <c r="AO1033" s="1404"/>
      <c r="AP1033" s="1404"/>
      <c r="AQ1033" s="1404"/>
      <c r="AR1033" s="1044"/>
      <c r="AS1033" s="1034" t="s">
        <v>16625</v>
      </c>
      <c r="AT1033" s="1034" t="s">
        <v>16626</v>
      </c>
      <c r="AU1033" s="1034" t="s">
        <v>16630</v>
      </c>
      <c r="AV1033" s="1034" t="s">
        <v>420</v>
      </c>
    </row>
    <row r="1034" spans="1:48">
      <c r="A1034" s="1030">
        <v>46048</v>
      </c>
      <c r="B1034" s="1031" t="s">
        <v>220</v>
      </c>
      <c r="C1034" s="1031" t="s">
        <v>16515</v>
      </c>
      <c r="D1034" s="1032"/>
      <c r="E1034" s="1033" t="s">
        <v>478</v>
      </c>
      <c r="F1034" s="1034" t="s">
        <v>16544</v>
      </c>
      <c r="G1034" s="1034">
        <v>650</v>
      </c>
      <c r="H1034" s="1034" t="s">
        <v>959</v>
      </c>
      <c r="I1034" s="1035">
        <v>5</v>
      </c>
      <c r="J1034" s="1038"/>
      <c r="K1034" s="1036"/>
      <c r="L1034" s="1037" t="s">
        <v>127</v>
      </c>
      <c r="M1034" s="1039" t="s">
        <v>127</v>
      </c>
      <c r="N1034" s="1038"/>
      <c r="O1034" s="1036"/>
      <c r="P1034" s="1037"/>
      <c r="Q1034" s="1039" t="s">
        <v>127</v>
      </c>
      <c r="R1034" s="1038"/>
      <c r="S1034" s="1036"/>
      <c r="T1034" s="1037"/>
      <c r="U1034" s="1039" t="s">
        <v>127</v>
      </c>
      <c r="V1034" s="1038"/>
      <c r="W1034" s="1036"/>
      <c r="X1034" s="1037"/>
      <c r="Y1034" s="1039" t="s">
        <v>127</v>
      </c>
      <c r="Z1034" s="1040">
        <v>1.5157894736842106</v>
      </c>
      <c r="AA1034" s="1040" t="s">
        <v>127</v>
      </c>
      <c r="AB1034" s="1199" t="s">
        <v>420</v>
      </c>
      <c r="AC1034" s="1040" t="s">
        <v>420</v>
      </c>
      <c r="AD1034" s="1040" t="s">
        <v>420</v>
      </c>
      <c r="AE1034" s="1040" t="s">
        <v>420</v>
      </c>
      <c r="AF1034" s="1041" t="s">
        <v>213</v>
      </c>
      <c r="AG1034" s="1041">
        <v>2</v>
      </c>
      <c r="AH1034" s="1042" t="s">
        <v>16286</v>
      </c>
      <c r="AI1034" s="1060" t="s">
        <v>642</v>
      </c>
      <c r="AJ1034" s="1238" t="s">
        <v>16272</v>
      </c>
      <c r="AK1034" s="1239" t="s">
        <v>15471</v>
      </c>
      <c r="AL1034" s="1060">
        <v>54</v>
      </c>
      <c r="AM1034" s="1404">
        <v>46010</v>
      </c>
      <c r="AN1034" s="1404">
        <v>46011</v>
      </c>
      <c r="AO1034" s="1404">
        <v>46012</v>
      </c>
      <c r="AP1034" s="1404"/>
      <c r="AQ1034" s="1404"/>
      <c r="AR1034" s="1044"/>
      <c r="AS1034" s="1034" t="s">
        <v>16625</v>
      </c>
      <c r="AT1034" s="1034" t="s">
        <v>16626</v>
      </c>
      <c r="AU1034" s="1034" t="s">
        <v>16627</v>
      </c>
      <c r="AV1034" s="1034" t="s">
        <v>420</v>
      </c>
    </row>
    <row r="1035" spans="1:48">
      <c r="A1035" s="1030">
        <v>46048</v>
      </c>
      <c r="B1035" s="1031" t="s">
        <v>221</v>
      </c>
      <c r="C1035" s="1031" t="s">
        <v>16658</v>
      </c>
      <c r="D1035" s="1032" t="s">
        <v>16644</v>
      </c>
      <c r="E1035" s="1033" t="s">
        <v>738</v>
      </c>
      <c r="F1035" s="1034" t="s">
        <v>16535</v>
      </c>
      <c r="G1035" s="1034">
        <v>650</v>
      </c>
      <c r="H1035" s="1034" t="s">
        <v>834</v>
      </c>
      <c r="I1035" s="1035">
        <v>4</v>
      </c>
      <c r="J1035" s="1038">
        <v>22</v>
      </c>
      <c r="K1035" s="1036">
        <v>0</v>
      </c>
      <c r="L1035" s="1037">
        <v>7833</v>
      </c>
      <c r="M1035" s="1039" t="s">
        <v>16112</v>
      </c>
      <c r="N1035" s="1038">
        <v>7</v>
      </c>
      <c r="O1035" s="1036">
        <v>0</v>
      </c>
      <c r="P1035" s="1037">
        <v>7805</v>
      </c>
      <c r="Q1035" s="1039" t="s">
        <v>16270</v>
      </c>
      <c r="R1035" s="1038">
        <v>1</v>
      </c>
      <c r="S1035" s="1036">
        <v>0</v>
      </c>
      <c r="T1035" s="1037">
        <v>7903</v>
      </c>
      <c r="U1035" s="1039" t="s">
        <v>16270</v>
      </c>
      <c r="V1035" s="1038">
        <v>14</v>
      </c>
      <c r="W1035" s="1036">
        <v>0</v>
      </c>
      <c r="X1035" s="1037">
        <v>7740</v>
      </c>
      <c r="Y1035" s="1039" t="s">
        <v>16270</v>
      </c>
      <c r="Z1035" s="1040">
        <v>2.5852782764811488</v>
      </c>
      <c r="AA1035" s="1040">
        <v>29.333333333333332</v>
      </c>
      <c r="AB1035" s="1199">
        <v>1</v>
      </c>
      <c r="AC1035" s="1040">
        <v>78.202500000000001</v>
      </c>
      <c r="AD1035" s="1040">
        <v>3.6666666666666665</v>
      </c>
      <c r="AE1035" s="1040">
        <v>3.6666666666666665</v>
      </c>
      <c r="AF1035" s="1041" t="s">
        <v>213</v>
      </c>
      <c r="AG1035" s="1041">
        <v>2</v>
      </c>
      <c r="AH1035" s="1042" t="s">
        <v>16286</v>
      </c>
      <c r="AI1035" s="1060" t="s">
        <v>642</v>
      </c>
      <c r="AJ1035" s="1238" t="s">
        <v>16260</v>
      </c>
      <c r="AK1035" s="1239" t="s">
        <v>748</v>
      </c>
      <c r="AL1035" s="1060">
        <v>49</v>
      </c>
      <c r="AM1035" s="1404">
        <v>46016</v>
      </c>
      <c r="AN1035" s="1404">
        <v>46018</v>
      </c>
      <c r="AO1035" s="1404"/>
      <c r="AP1035" s="1404"/>
      <c r="AQ1035" s="1404"/>
      <c r="AR1035" s="1044"/>
      <c r="AS1035" s="1034" t="s">
        <v>16625</v>
      </c>
      <c r="AT1035" s="1034" t="s">
        <v>16626</v>
      </c>
      <c r="AU1035" s="1034" t="s">
        <v>16632</v>
      </c>
      <c r="AV1035" s="1034">
        <v>0.87837047999999995</v>
      </c>
    </row>
    <row r="1036" spans="1:48">
      <c r="A1036" s="1030">
        <v>46048</v>
      </c>
      <c r="B1036" s="1031" t="s">
        <v>222</v>
      </c>
      <c r="C1036" s="1031" t="s">
        <v>16140</v>
      </c>
      <c r="D1036" s="1032"/>
      <c r="E1036" s="1033" t="s">
        <v>455</v>
      </c>
      <c r="F1036" s="1034" t="s">
        <v>16101</v>
      </c>
      <c r="G1036" s="1034">
        <v>800</v>
      </c>
      <c r="H1036" s="1034" t="s">
        <v>876</v>
      </c>
      <c r="I1036" s="1035">
        <v>5</v>
      </c>
      <c r="J1036" s="1038">
        <v>17</v>
      </c>
      <c r="K1036" s="1036">
        <v>0</v>
      </c>
      <c r="L1036" s="1037">
        <v>8589</v>
      </c>
      <c r="M1036" s="1039">
        <v>8615</v>
      </c>
      <c r="N1036" s="1038"/>
      <c r="O1036" s="1036"/>
      <c r="P1036" s="1037" t="s">
        <v>16112</v>
      </c>
      <c r="Q1036" s="1039"/>
      <c r="R1036" s="1038"/>
      <c r="S1036" s="1036"/>
      <c r="T1036" s="1037" t="s">
        <v>16112</v>
      </c>
      <c r="U1036" s="1039"/>
      <c r="V1036" s="1038"/>
      <c r="W1036" s="1036"/>
      <c r="X1036" s="1037" t="s">
        <v>16270</v>
      </c>
      <c r="Y1036" s="1039"/>
      <c r="Z1036" s="1040">
        <v>1.8701298701298701</v>
      </c>
      <c r="AA1036" s="1040"/>
      <c r="AB1036" s="1199"/>
      <c r="AC1036" s="1040"/>
      <c r="AD1036" s="1040"/>
      <c r="AE1036" s="1040"/>
      <c r="AF1036" s="1041" t="s">
        <v>213</v>
      </c>
      <c r="AG1036" s="1041">
        <v>1</v>
      </c>
      <c r="AH1036" s="1042" t="s">
        <v>16286</v>
      </c>
      <c r="AI1036" s="1060" t="s">
        <v>642</v>
      </c>
      <c r="AJ1036" s="1238" t="s">
        <v>16260</v>
      </c>
      <c r="AK1036" s="1239" t="s">
        <v>748</v>
      </c>
      <c r="AL1036" s="1060">
        <v>53</v>
      </c>
      <c r="AM1036" s="1404">
        <v>45984</v>
      </c>
      <c r="AN1036" s="1404">
        <v>45985</v>
      </c>
      <c r="AO1036" s="1404">
        <v>45986</v>
      </c>
      <c r="AP1036" s="1404"/>
      <c r="AQ1036" s="1404"/>
      <c r="AR1036" s="1044"/>
      <c r="AS1036" s="1034" t="s">
        <v>16625</v>
      </c>
      <c r="AT1036" s="1034" t="s">
        <v>16628</v>
      </c>
      <c r="AU1036" s="1034" t="s">
        <v>16627</v>
      </c>
      <c r="AV1036" s="1034">
        <v>0</v>
      </c>
    </row>
    <row r="1037" spans="1:48">
      <c r="A1037" s="1030">
        <v>46048</v>
      </c>
      <c r="B1037" s="1031" t="s">
        <v>223</v>
      </c>
      <c r="C1037" s="1031" t="s">
        <v>16496</v>
      </c>
      <c r="D1037" s="1032"/>
      <c r="E1037" s="1033" t="s">
        <v>1877</v>
      </c>
      <c r="F1037" s="1034" t="s">
        <v>16497</v>
      </c>
      <c r="G1037" s="1034">
        <v>500</v>
      </c>
      <c r="H1037" s="1034" t="s">
        <v>1237</v>
      </c>
      <c r="I1037" s="1035">
        <v>3.7</v>
      </c>
      <c r="J1037" s="1038"/>
      <c r="K1037" s="1036"/>
      <c r="L1037" s="1037" t="s">
        <v>16274</v>
      </c>
      <c r="M1037" s="1039"/>
      <c r="N1037" s="1038">
        <v>37</v>
      </c>
      <c r="O1037" s="1036">
        <v>0</v>
      </c>
      <c r="P1037" s="1037">
        <v>8541</v>
      </c>
      <c r="Q1037" s="1039">
        <v>8162</v>
      </c>
      <c r="R1037" s="1038">
        <v>5</v>
      </c>
      <c r="S1037" s="1036">
        <v>0</v>
      </c>
      <c r="T1037" s="1037">
        <v>8642</v>
      </c>
      <c r="U1037" s="1039">
        <v>8678</v>
      </c>
      <c r="V1037" s="1038">
        <v>14</v>
      </c>
      <c r="W1037" s="1036">
        <v>1</v>
      </c>
      <c r="X1037" s="1037">
        <v>8763</v>
      </c>
      <c r="Y1037" s="1039">
        <v>9265</v>
      </c>
      <c r="Z1037" s="1040">
        <v>1.5982241953385128</v>
      </c>
      <c r="AA1037" s="1040" t="s">
        <v>660</v>
      </c>
      <c r="AB1037" s="1199" t="s">
        <v>420</v>
      </c>
      <c r="AC1037" s="1040" t="s">
        <v>420</v>
      </c>
      <c r="AD1037" s="1040" t="s">
        <v>420</v>
      </c>
      <c r="AE1037" s="1040" t="s">
        <v>420</v>
      </c>
      <c r="AF1037" s="1041" t="s">
        <v>213</v>
      </c>
      <c r="AG1037" s="1041">
        <v>1</v>
      </c>
      <c r="AH1037" s="1042" t="s">
        <v>16292</v>
      </c>
      <c r="AI1037" s="1060" t="s">
        <v>15482</v>
      </c>
      <c r="AJ1037" s="1060" t="s">
        <v>16262</v>
      </c>
      <c r="AK1037" s="1200" t="s">
        <v>647</v>
      </c>
      <c r="AL1037" s="1060">
        <v>8</v>
      </c>
      <c r="AM1037" s="1406">
        <v>45968</v>
      </c>
      <c r="AN1037" s="1404">
        <v>45969</v>
      </c>
      <c r="AO1037" s="1404">
        <v>45971</v>
      </c>
      <c r="AP1037" s="1404">
        <v>45972</v>
      </c>
      <c r="AQ1037" s="1404"/>
      <c r="AR1037" s="1044"/>
      <c r="AS1037" s="1034" t="s">
        <v>16625</v>
      </c>
      <c r="AT1037" s="1034" t="s">
        <v>16628</v>
      </c>
      <c r="AU1037" s="1034" t="s">
        <v>16627</v>
      </c>
      <c r="AV1037" s="1034" t="s">
        <v>420</v>
      </c>
    </row>
    <row r="1038" spans="1:48">
      <c r="A1038" s="1030">
        <v>46048</v>
      </c>
      <c r="B1038" s="1031" t="s">
        <v>224</v>
      </c>
      <c r="C1038" s="1031" t="s">
        <v>16611</v>
      </c>
      <c r="D1038" s="1032" t="s">
        <v>646</v>
      </c>
      <c r="E1038" s="1033" t="s">
        <v>16606</v>
      </c>
      <c r="F1038" s="1034" t="s">
        <v>16614</v>
      </c>
      <c r="G1038" s="1034">
        <v>700</v>
      </c>
      <c r="H1038" s="1034" t="s">
        <v>488</v>
      </c>
      <c r="I1038" s="1035">
        <v>5</v>
      </c>
      <c r="J1038" s="1038">
        <v>10</v>
      </c>
      <c r="K1038" s="1036">
        <v>0</v>
      </c>
      <c r="L1038" s="1037">
        <v>9214</v>
      </c>
      <c r="M1038" s="1039">
        <v>9290</v>
      </c>
      <c r="N1038" s="1038">
        <v>0</v>
      </c>
      <c r="O1038" s="1036">
        <v>0</v>
      </c>
      <c r="P1038" s="1037">
        <v>9259</v>
      </c>
      <c r="Q1038" s="1039">
        <v>9444</v>
      </c>
      <c r="R1038" s="1038">
        <v>4</v>
      </c>
      <c r="S1038" s="1036">
        <v>0</v>
      </c>
      <c r="T1038" s="1037">
        <v>9257</v>
      </c>
      <c r="U1038" s="1039">
        <v>9441</v>
      </c>
      <c r="V1038" s="1038">
        <v>16</v>
      </c>
      <c r="W1038" s="1036">
        <v>0</v>
      </c>
      <c r="X1038" s="1037">
        <v>9236</v>
      </c>
      <c r="Y1038" s="1039">
        <v>9371</v>
      </c>
      <c r="Z1038" s="1040">
        <v>3.2727272727272729</v>
      </c>
      <c r="AA1038" s="1040">
        <v>5</v>
      </c>
      <c r="AB1038" s="1199">
        <v>1</v>
      </c>
      <c r="AC1038" s="1040">
        <v>93.14</v>
      </c>
      <c r="AD1038" s="1040">
        <v>0.625</v>
      </c>
      <c r="AE1038" s="1040">
        <v>0.625</v>
      </c>
      <c r="AF1038" s="1041" t="s">
        <v>213</v>
      </c>
      <c r="AG1038" s="1041">
        <v>0.5</v>
      </c>
      <c r="AH1038" s="1042" t="s">
        <v>16292</v>
      </c>
      <c r="AI1038" s="1060" t="s">
        <v>15482</v>
      </c>
      <c r="AJ1038" s="1060" t="s">
        <v>16262</v>
      </c>
      <c r="AK1038" s="1200" t="s">
        <v>647</v>
      </c>
      <c r="AL1038" s="1060">
        <v>50</v>
      </c>
      <c r="AM1038" s="1404">
        <v>46036</v>
      </c>
      <c r="AN1038" s="1404">
        <v>46037</v>
      </c>
      <c r="AO1038" s="1404">
        <v>46038</v>
      </c>
      <c r="AP1038" s="1404">
        <v>46039</v>
      </c>
      <c r="AQ1038" s="1404"/>
      <c r="AR1038" s="1044"/>
      <c r="AS1038" s="1034" t="s">
        <v>16629</v>
      </c>
      <c r="AT1038" s="1034" t="s">
        <v>16628</v>
      </c>
      <c r="AU1038" s="1034" t="s">
        <v>16627</v>
      </c>
      <c r="AV1038" s="1034">
        <v>1.6899321600000001</v>
      </c>
    </row>
    <row r="1039" spans="1:48">
      <c r="A1039" s="1030">
        <v>46048</v>
      </c>
      <c r="B1039" s="1031" t="s">
        <v>225</v>
      </c>
      <c r="C1039" s="1031" t="s">
        <v>16668</v>
      </c>
      <c r="D1039" s="1032"/>
      <c r="E1039" s="1033" t="s">
        <v>210</v>
      </c>
      <c r="F1039" s="1034" t="s">
        <v>16612</v>
      </c>
      <c r="G1039" s="1034">
        <v>650</v>
      </c>
      <c r="H1039" s="1034" t="s">
        <v>474</v>
      </c>
      <c r="I1039" s="1035">
        <v>5</v>
      </c>
      <c r="J1039" s="1038">
        <v>4</v>
      </c>
      <c r="K1039" s="1036">
        <v>2</v>
      </c>
      <c r="L1039" s="1037">
        <v>8459</v>
      </c>
      <c r="M1039" s="1039"/>
      <c r="N1039" s="1038">
        <v>2</v>
      </c>
      <c r="O1039" s="1036">
        <v>0</v>
      </c>
      <c r="P1039" s="1037">
        <v>8220</v>
      </c>
      <c r="Q1039" s="1039"/>
      <c r="R1039" s="1038">
        <v>2</v>
      </c>
      <c r="S1039" s="1036">
        <v>0</v>
      </c>
      <c r="T1039" s="1037">
        <v>8180</v>
      </c>
      <c r="U1039" s="1039"/>
      <c r="V1039" s="1038">
        <v>13</v>
      </c>
      <c r="W1039" s="1036">
        <v>0</v>
      </c>
      <c r="X1039" s="1037">
        <v>7928</v>
      </c>
      <c r="Y1039" s="1039"/>
      <c r="Z1039" s="1040">
        <v>3.0573248407643314</v>
      </c>
      <c r="AA1039" s="1040">
        <v>14</v>
      </c>
      <c r="AB1039" s="1199">
        <v>0.99685496794871797</v>
      </c>
      <c r="AC1039" s="1040">
        <v>81.967500000000001</v>
      </c>
      <c r="AD1039" s="1040">
        <v>1.75</v>
      </c>
      <c r="AE1039" s="1040">
        <v>1.5833333333333333</v>
      </c>
      <c r="AF1039" s="1041" t="s">
        <v>213</v>
      </c>
      <c r="AG1039" s="1041">
        <v>2</v>
      </c>
      <c r="AH1039" s="1042" t="s">
        <v>16273</v>
      </c>
      <c r="AI1039" s="1060" t="s">
        <v>650</v>
      </c>
      <c r="AJ1039" s="1060" t="s">
        <v>16272</v>
      </c>
      <c r="AK1039" s="1200" t="s">
        <v>15471</v>
      </c>
      <c r="AL1039" s="1060">
        <v>50</v>
      </c>
      <c r="AM1039" s="1404">
        <v>46036</v>
      </c>
      <c r="AN1039" s="1404">
        <v>46037</v>
      </c>
      <c r="AO1039" s="1404">
        <v>46039</v>
      </c>
      <c r="AP1039" s="1404"/>
      <c r="AQ1039" s="1404"/>
      <c r="AR1039" s="1044"/>
      <c r="AS1039" s="1034" t="s">
        <v>16625</v>
      </c>
      <c r="AT1039" s="1034" t="s">
        <v>16626</v>
      </c>
      <c r="AU1039" s="1034" t="s">
        <v>16630</v>
      </c>
      <c r="AV1039" s="1034">
        <v>1.3809884400000001</v>
      </c>
    </row>
    <row r="1040" spans="1:48">
      <c r="A1040" s="1030">
        <v>46048</v>
      </c>
      <c r="B1040" s="1031" t="s">
        <v>225</v>
      </c>
      <c r="C1040" s="1031" t="s">
        <v>16646</v>
      </c>
      <c r="D1040" s="1032"/>
      <c r="E1040" s="1033" t="s">
        <v>210</v>
      </c>
      <c r="F1040" s="1034" t="s">
        <v>16492</v>
      </c>
      <c r="G1040" s="1034">
        <v>670</v>
      </c>
      <c r="H1040" s="1034" t="s">
        <v>16586</v>
      </c>
      <c r="I1040" s="1035">
        <v>5</v>
      </c>
      <c r="J1040" s="1038"/>
      <c r="K1040" s="1036"/>
      <c r="L1040" s="1037" t="s">
        <v>16268</v>
      </c>
      <c r="M1040" s="1039" t="s">
        <v>127</v>
      </c>
      <c r="N1040" s="1038"/>
      <c r="O1040" s="1036"/>
      <c r="P1040" s="1037"/>
      <c r="Q1040" s="1039" t="s">
        <v>127</v>
      </c>
      <c r="R1040" s="1038"/>
      <c r="S1040" s="1036"/>
      <c r="T1040" s="1037"/>
      <c r="U1040" s="1039" t="s">
        <v>127</v>
      </c>
      <c r="V1040" s="1038"/>
      <c r="W1040" s="1036"/>
      <c r="X1040" s="1037"/>
      <c r="Y1040" s="1039" t="s">
        <v>127</v>
      </c>
      <c r="Z1040" s="1040">
        <v>3.1236442516268981</v>
      </c>
      <c r="AA1040" s="1040" t="s">
        <v>127</v>
      </c>
      <c r="AB1040" s="1199" t="s">
        <v>420</v>
      </c>
      <c r="AC1040" s="1040" t="s">
        <v>420</v>
      </c>
      <c r="AD1040" s="1040" t="s">
        <v>420</v>
      </c>
      <c r="AE1040" s="1040" t="s">
        <v>420</v>
      </c>
      <c r="AF1040" s="1041" t="s">
        <v>213</v>
      </c>
      <c r="AG1040" s="1041">
        <v>2</v>
      </c>
      <c r="AH1040" s="1042" t="s">
        <v>16273</v>
      </c>
      <c r="AI1040" s="1060" t="s">
        <v>650</v>
      </c>
      <c r="AJ1040" s="1060" t="s">
        <v>16272</v>
      </c>
      <c r="AK1040" s="1200" t="s">
        <v>15471</v>
      </c>
      <c r="AL1040" s="1060">
        <v>50</v>
      </c>
      <c r="AM1040" s="1404">
        <v>46031</v>
      </c>
      <c r="AN1040" s="1404"/>
      <c r="AO1040" s="1404"/>
      <c r="AP1040" s="1404"/>
      <c r="AQ1040" s="1404"/>
      <c r="AR1040" s="1044"/>
      <c r="AS1040" s="1034" t="s">
        <v>16625</v>
      </c>
      <c r="AT1040" s="1034" t="s">
        <v>16626</v>
      </c>
      <c r="AU1040" s="1034" t="s">
        <v>16630</v>
      </c>
      <c r="AV1040" s="1034" t="s">
        <v>420</v>
      </c>
    </row>
    <row r="1041" spans="1:48">
      <c r="A1041" s="1030">
        <v>46048</v>
      </c>
      <c r="B1041" s="1031" t="s">
        <v>226</v>
      </c>
      <c r="C1041" s="1031" t="s">
        <v>16591</v>
      </c>
      <c r="D1041" s="1032" t="s">
        <v>16644</v>
      </c>
      <c r="E1041" s="1033" t="s">
        <v>738</v>
      </c>
      <c r="F1041" s="1034" t="s">
        <v>16535</v>
      </c>
      <c r="G1041" s="1034">
        <v>650</v>
      </c>
      <c r="H1041" s="1034" t="s">
        <v>977</v>
      </c>
      <c r="I1041" s="1035">
        <v>4</v>
      </c>
      <c r="J1041" s="1038">
        <v>22</v>
      </c>
      <c r="K1041" s="1036">
        <v>1</v>
      </c>
      <c r="L1041" s="1037">
        <v>8912</v>
      </c>
      <c r="M1041" s="1039">
        <v>9305</v>
      </c>
      <c r="N1041" s="1038">
        <v>13</v>
      </c>
      <c r="O1041" s="1036">
        <v>0</v>
      </c>
      <c r="P1041" s="1037">
        <v>9110</v>
      </c>
      <c r="Q1041" s="1039">
        <v>9390</v>
      </c>
      <c r="R1041" s="1038">
        <v>7</v>
      </c>
      <c r="S1041" s="1036">
        <v>0</v>
      </c>
      <c r="T1041" s="1037">
        <v>9044</v>
      </c>
      <c r="U1041" s="1039">
        <v>9373</v>
      </c>
      <c r="V1041" s="1038">
        <v>35</v>
      </c>
      <c r="W1041" s="1036">
        <v>0</v>
      </c>
      <c r="X1041" s="1037">
        <v>8918</v>
      </c>
      <c r="Y1041" s="1039">
        <v>9303</v>
      </c>
      <c r="Z1041" s="1040">
        <v>2.5263157894736841</v>
      </c>
      <c r="AA1041" s="1040">
        <v>25.666666666666668</v>
      </c>
      <c r="AB1041" s="1199">
        <v>0.99809695512820518</v>
      </c>
      <c r="AC1041" s="1040">
        <v>91.693749999999994</v>
      </c>
      <c r="AD1041" s="1040">
        <v>3.2083333333333335</v>
      </c>
      <c r="AE1041" s="1040">
        <v>3.1666666666666665</v>
      </c>
      <c r="AF1041" s="1041" t="s">
        <v>213</v>
      </c>
      <c r="AG1041" s="1041">
        <v>1</v>
      </c>
      <c r="AH1041" s="1042" t="s">
        <v>16273</v>
      </c>
      <c r="AI1041" s="1060" t="s">
        <v>650</v>
      </c>
      <c r="AJ1041" s="1060" t="s">
        <v>16272</v>
      </c>
      <c r="AK1041" s="1200" t="s">
        <v>15471</v>
      </c>
      <c r="AL1041" s="1060">
        <v>49</v>
      </c>
      <c r="AM1041" s="1404">
        <v>46017</v>
      </c>
      <c r="AN1041" s="1404">
        <v>46018</v>
      </c>
      <c r="AO1041" s="1404"/>
      <c r="AP1041" s="1404"/>
      <c r="AQ1041" s="1404"/>
      <c r="AR1041" s="1044"/>
      <c r="AS1041" s="1034" t="s">
        <v>16625</v>
      </c>
      <c r="AT1041" s="1034" t="s">
        <v>16628</v>
      </c>
      <c r="AU1041" s="1034" t="s">
        <v>16632</v>
      </c>
      <c r="AV1041" s="1034">
        <v>2.0598084000000001</v>
      </c>
    </row>
    <row r="1042" spans="1:48">
      <c r="A1042" s="1030">
        <v>46048</v>
      </c>
      <c r="B1042" s="1031" t="s">
        <v>227</v>
      </c>
      <c r="C1042" s="1031" t="s">
        <v>16648</v>
      </c>
      <c r="D1042" s="1032"/>
      <c r="E1042" s="1033" t="s">
        <v>299</v>
      </c>
      <c r="F1042" s="1034" t="s">
        <v>16581</v>
      </c>
      <c r="G1042" s="1034">
        <v>700</v>
      </c>
      <c r="H1042" s="1034" t="s">
        <v>16053</v>
      </c>
      <c r="I1042" s="1035">
        <v>5</v>
      </c>
      <c r="J1042" s="1038">
        <v>38</v>
      </c>
      <c r="K1042" s="1036">
        <v>0</v>
      </c>
      <c r="L1042" s="1037">
        <v>7137</v>
      </c>
      <c r="M1042" s="1039">
        <v>7125</v>
      </c>
      <c r="N1042" s="1038">
        <v>27</v>
      </c>
      <c r="O1042" s="1036">
        <v>0</v>
      </c>
      <c r="P1042" s="1037">
        <v>7573</v>
      </c>
      <c r="Q1042" s="1039">
        <v>7618</v>
      </c>
      <c r="R1042" s="1038">
        <v>17</v>
      </c>
      <c r="S1042" s="1036">
        <v>0</v>
      </c>
      <c r="T1042" s="1037">
        <v>7627</v>
      </c>
      <c r="U1042" s="1039">
        <v>7581</v>
      </c>
      <c r="V1042" s="1038">
        <v>37</v>
      </c>
      <c r="W1042" s="1036">
        <v>2</v>
      </c>
      <c r="X1042" s="1037">
        <v>7393</v>
      </c>
      <c r="Y1042" s="1039">
        <v>7554</v>
      </c>
      <c r="Z1042" s="1040">
        <v>2.2187981510015407</v>
      </c>
      <c r="AA1042" s="1040">
        <v>39.666666666666664</v>
      </c>
      <c r="AB1042" s="1199">
        <v>0.99566639957264957</v>
      </c>
      <c r="AC1042" s="1040">
        <v>74.510000000000005</v>
      </c>
      <c r="AD1042" s="1040">
        <v>4.958333333333333</v>
      </c>
      <c r="AE1042" s="1040">
        <v>4.875</v>
      </c>
      <c r="AF1042" s="1041" t="s">
        <v>213</v>
      </c>
      <c r="AG1042" s="1041">
        <v>1</v>
      </c>
      <c r="AH1042" s="1042" t="s">
        <v>16286</v>
      </c>
      <c r="AI1042" s="1060" t="s">
        <v>642</v>
      </c>
      <c r="AJ1042" s="1238" t="s">
        <v>16260</v>
      </c>
      <c r="AK1042" s="1239" t="s">
        <v>748</v>
      </c>
      <c r="AL1042" s="1060">
        <v>50</v>
      </c>
      <c r="AM1042" s="1404">
        <v>46024</v>
      </c>
      <c r="AN1042" s="1404">
        <v>46025</v>
      </c>
      <c r="AO1042" s="1404">
        <v>46026</v>
      </c>
      <c r="AP1042" s="1404">
        <v>46027</v>
      </c>
      <c r="AQ1042" s="1404"/>
      <c r="AR1042" s="1044"/>
      <c r="AS1042" s="1034" t="s">
        <v>16625</v>
      </c>
      <c r="AT1042" s="1034" t="s">
        <v>16628</v>
      </c>
      <c r="AU1042" s="1034" t="s">
        <v>16632</v>
      </c>
      <c r="AV1042" s="1034">
        <v>1.80254592</v>
      </c>
    </row>
    <row r="1043" spans="1:48">
      <c r="A1043" s="1030">
        <v>46048</v>
      </c>
      <c r="B1043" s="1031" t="s">
        <v>228</v>
      </c>
      <c r="C1043" s="1031" t="s">
        <v>16577</v>
      </c>
      <c r="D1043" s="1032"/>
      <c r="E1043" s="1033" t="s">
        <v>1877</v>
      </c>
      <c r="F1043" s="1034" t="s">
        <v>16497</v>
      </c>
      <c r="G1043" s="1034">
        <v>500</v>
      </c>
      <c r="H1043" s="1034" t="s">
        <v>634</v>
      </c>
      <c r="I1043" s="1035">
        <v>3.7</v>
      </c>
      <c r="J1043" s="1038">
        <v>16</v>
      </c>
      <c r="K1043" s="1036">
        <v>0</v>
      </c>
      <c r="L1043" s="1037">
        <v>9085</v>
      </c>
      <c r="M1043" s="1039">
        <v>9495</v>
      </c>
      <c r="N1043" s="1038">
        <v>21</v>
      </c>
      <c r="O1043" s="1036">
        <v>0</v>
      </c>
      <c r="P1043" s="1037">
        <v>9154</v>
      </c>
      <c r="Q1043" s="1039">
        <v>9700</v>
      </c>
      <c r="R1043" s="1038">
        <v>14</v>
      </c>
      <c r="S1043" s="1036">
        <v>0</v>
      </c>
      <c r="T1043" s="1037">
        <v>9228</v>
      </c>
      <c r="U1043" s="1039">
        <v>9689</v>
      </c>
      <c r="V1043" s="1038">
        <v>12</v>
      </c>
      <c r="W1043" s="1036">
        <v>0</v>
      </c>
      <c r="X1043" s="1037">
        <v>9397</v>
      </c>
      <c r="Y1043" s="1039">
        <v>9588</v>
      </c>
      <c r="Z1043" s="1040">
        <v>1.6089385474860336</v>
      </c>
      <c r="AA1043" s="1040">
        <v>21</v>
      </c>
      <c r="AB1043" s="1199">
        <v>1</v>
      </c>
      <c r="AC1043" s="1040">
        <v>94.17</v>
      </c>
      <c r="AD1043" s="1040">
        <v>2.625</v>
      </c>
      <c r="AE1043" s="1040">
        <v>2.625</v>
      </c>
      <c r="AF1043" s="1041" t="s">
        <v>213</v>
      </c>
      <c r="AG1043" s="1041">
        <v>1</v>
      </c>
      <c r="AH1043" s="1042" t="s">
        <v>16286</v>
      </c>
      <c r="AI1043" s="1060" t="s">
        <v>642</v>
      </c>
      <c r="AJ1043" s="1238" t="s">
        <v>16260</v>
      </c>
      <c r="AK1043" s="1239" t="s">
        <v>748</v>
      </c>
      <c r="AL1043" s="1203">
        <v>8</v>
      </c>
      <c r="AM1043" s="1404">
        <v>45969</v>
      </c>
      <c r="AN1043" s="1404">
        <v>45971</v>
      </c>
      <c r="AO1043" s="1404">
        <v>45972</v>
      </c>
      <c r="AP1043" s="1404">
        <v>45973</v>
      </c>
      <c r="AQ1043" s="1404">
        <v>45974</v>
      </c>
      <c r="AR1043" s="1044"/>
      <c r="AS1043" s="1034" t="s">
        <v>16625</v>
      </c>
      <c r="AT1043" s="1034" t="s">
        <v>16628</v>
      </c>
      <c r="AU1043" s="1034" t="s">
        <v>16627</v>
      </c>
      <c r="AV1043" s="1034">
        <v>1.2204432000000001</v>
      </c>
    </row>
    <row r="1044" spans="1:48">
      <c r="A1044" s="1030">
        <v>46048</v>
      </c>
      <c r="B1044" s="1031" t="s">
        <v>229</v>
      </c>
      <c r="C1044" s="1031" t="s">
        <v>16571</v>
      </c>
      <c r="D1044" s="1032"/>
      <c r="E1044" s="1033" t="s">
        <v>829</v>
      </c>
      <c r="F1044" s="1034" t="s">
        <v>16573</v>
      </c>
      <c r="G1044" s="1034">
        <v>670</v>
      </c>
      <c r="H1044" s="1034" t="s">
        <v>699</v>
      </c>
      <c r="I1044" s="1035">
        <v>5</v>
      </c>
      <c r="J1044" s="1038"/>
      <c r="K1044" s="1036"/>
      <c r="L1044" s="1037" t="s">
        <v>16268</v>
      </c>
      <c r="M1044" s="1039"/>
      <c r="N1044" s="1038"/>
      <c r="O1044" s="1036"/>
      <c r="P1044" s="1037" t="s">
        <v>16268</v>
      </c>
      <c r="Q1044" s="1039"/>
      <c r="R1044" s="1038"/>
      <c r="S1044" s="1036"/>
      <c r="T1044" s="1037" t="s">
        <v>16268</v>
      </c>
      <c r="U1044" s="1039"/>
      <c r="V1044" s="1038"/>
      <c r="W1044" s="1036"/>
      <c r="X1044" s="1037" t="s">
        <v>16268</v>
      </c>
      <c r="Y1044" s="1039"/>
      <c r="Z1044" s="1040">
        <v>3.1236442516268981</v>
      </c>
      <c r="AA1044" s="1040" t="s">
        <v>127</v>
      </c>
      <c r="AB1044" s="1199" t="s">
        <v>420</v>
      </c>
      <c r="AC1044" s="1040" t="s">
        <v>420</v>
      </c>
      <c r="AD1044" s="1040" t="s">
        <v>420</v>
      </c>
      <c r="AE1044" s="1040" t="s">
        <v>420</v>
      </c>
      <c r="AF1044" s="1041" t="s">
        <v>213</v>
      </c>
      <c r="AG1044" s="1041">
        <v>1</v>
      </c>
      <c r="AH1044" s="1042" t="s">
        <v>16292</v>
      </c>
      <c r="AI1044" s="1060" t="s">
        <v>15482</v>
      </c>
      <c r="AJ1044" s="1238" t="s">
        <v>16260</v>
      </c>
      <c r="AK1044" s="1239" t="s">
        <v>748</v>
      </c>
      <c r="AL1044" s="1060">
        <v>51</v>
      </c>
      <c r="AM1044" s="1404">
        <v>46035</v>
      </c>
      <c r="AN1044" s="1404">
        <v>46036</v>
      </c>
      <c r="AO1044" s="1404">
        <v>46038</v>
      </c>
      <c r="AP1044" s="1404">
        <v>46039</v>
      </c>
      <c r="AQ1044" s="1404"/>
      <c r="AR1044" s="1044"/>
      <c r="AS1044" s="1034" t="s">
        <v>16625</v>
      </c>
      <c r="AT1044" s="1034" t="s">
        <v>16628</v>
      </c>
      <c r="AU1044" s="1034" t="s">
        <v>16630</v>
      </c>
      <c r="AV1044" s="1034" t="s">
        <v>420</v>
      </c>
    </row>
    <row r="1045" spans="1:48">
      <c r="A1045" s="1030">
        <v>46048</v>
      </c>
      <c r="B1045" s="1031" t="s">
        <v>230</v>
      </c>
      <c r="C1045" s="1031" t="s">
        <v>16667</v>
      </c>
      <c r="D1045" s="1032"/>
      <c r="E1045" s="1033" t="s">
        <v>740</v>
      </c>
      <c r="F1045" s="1034" t="s">
        <v>16607</v>
      </c>
      <c r="G1045" s="1034">
        <v>650</v>
      </c>
      <c r="H1045" s="1034" t="s">
        <v>666</v>
      </c>
      <c r="I1045" s="1035">
        <v>4</v>
      </c>
      <c r="J1045" s="1038">
        <v>22</v>
      </c>
      <c r="K1045" s="1036">
        <v>0</v>
      </c>
      <c r="L1045" s="1037">
        <v>8629</v>
      </c>
      <c r="M1045" s="1039">
        <v>8429</v>
      </c>
      <c r="N1045" s="1038">
        <v>6</v>
      </c>
      <c r="O1045" s="1036">
        <v>0</v>
      </c>
      <c r="P1045" s="1037">
        <v>8658</v>
      </c>
      <c r="Q1045" s="1039">
        <v>8950</v>
      </c>
      <c r="R1045" s="1038">
        <v>16</v>
      </c>
      <c r="S1045" s="1036">
        <v>0</v>
      </c>
      <c r="T1045" s="1037">
        <v>8620</v>
      </c>
      <c r="U1045" s="1039">
        <v>8744</v>
      </c>
      <c r="V1045" s="1038">
        <v>12</v>
      </c>
      <c r="W1045" s="1036">
        <v>0</v>
      </c>
      <c r="X1045" s="1037">
        <v>8467</v>
      </c>
      <c r="Y1045" s="1039">
        <v>8808</v>
      </c>
      <c r="Z1045" s="1040">
        <v>7.4611398963730569</v>
      </c>
      <c r="AA1045" s="1040">
        <v>9.3333333333333339</v>
      </c>
      <c r="AB1045" s="1199">
        <v>1</v>
      </c>
      <c r="AC1045" s="1040">
        <v>86.631249999999994</v>
      </c>
      <c r="AD1045" s="1040">
        <v>1.1666666666666667</v>
      </c>
      <c r="AE1045" s="1040">
        <v>1.1666666666666667</v>
      </c>
      <c r="AF1045" s="1041" t="s">
        <v>213</v>
      </c>
      <c r="AG1045" s="1041">
        <v>0.5</v>
      </c>
      <c r="AH1045" s="1042" t="s">
        <v>16292</v>
      </c>
      <c r="AI1045" s="1060" t="s">
        <v>15482</v>
      </c>
      <c r="AJ1045" s="1060" t="s">
        <v>16262</v>
      </c>
      <c r="AK1045" s="1200" t="s">
        <v>647</v>
      </c>
      <c r="AL1045" s="1060">
        <v>52</v>
      </c>
      <c r="AM1045" s="1404">
        <v>46046</v>
      </c>
      <c r="AN1045" s="1404">
        <v>46047</v>
      </c>
      <c r="AO1045" s="1404"/>
      <c r="AP1045" s="1404"/>
      <c r="AQ1045" s="1404"/>
      <c r="AR1045" s="1044"/>
      <c r="AS1045" s="1034" t="s">
        <v>16629</v>
      </c>
      <c r="AT1045" s="1034" t="s">
        <v>16628</v>
      </c>
      <c r="AU1045" s="1034" t="s">
        <v>16630</v>
      </c>
      <c r="AV1045" s="1034">
        <v>2.9191266000000007</v>
      </c>
    </row>
    <row r="1046" spans="1:48">
      <c r="A1046" s="1030">
        <v>46048</v>
      </c>
      <c r="B1046" s="1031" t="s">
        <v>231</v>
      </c>
      <c r="C1046" s="1031" t="s">
        <v>16642</v>
      </c>
      <c r="D1046" s="1032" t="s">
        <v>16291</v>
      </c>
      <c r="E1046" s="1033" t="s">
        <v>473</v>
      </c>
      <c r="F1046" s="1034" t="s">
        <v>16538</v>
      </c>
      <c r="G1046" s="1034">
        <v>600</v>
      </c>
      <c r="H1046" s="1034" t="s">
        <v>16152</v>
      </c>
      <c r="I1046" s="1035">
        <v>5.5</v>
      </c>
      <c r="J1046" s="1038">
        <v>23</v>
      </c>
      <c r="K1046" s="1036">
        <v>3</v>
      </c>
      <c r="L1046" s="1037">
        <v>4810</v>
      </c>
      <c r="M1046" s="1039"/>
      <c r="N1046" s="1038">
        <v>10</v>
      </c>
      <c r="O1046" s="1036">
        <v>2</v>
      </c>
      <c r="P1046" s="1037">
        <v>5020</v>
      </c>
      <c r="Q1046" s="1039"/>
      <c r="R1046" s="1038">
        <v>14</v>
      </c>
      <c r="S1046" s="1036">
        <v>0</v>
      </c>
      <c r="T1046" s="1037">
        <v>4909</v>
      </c>
      <c r="U1046" s="1039"/>
      <c r="V1046" s="1038">
        <v>31</v>
      </c>
      <c r="W1046" s="1036">
        <v>1</v>
      </c>
      <c r="X1046" s="1037">
        <v>4900</v>
      </c>
      <c r="Y1046" s="1039"/>
      <c r="Z1046" s="1040">
        <v>5.070422535211268</v>
      </c>
      <c r="AA1046" s="1040">
        <v>26</v>
      </c>
      <c r="AB1046" s="1199">
        <v>0.9943108974358974</v>
      </c>
      <c r="AC1046" s="1040">
        <v>49.097499999999997</v>
      </c>
      <c r="AD1046" s="1040">
        <v>3.25</v>
      </c>
      <c r="AE1046" s="1040">
        <v>3</v>
      </c>
      <c r="AF1046" s="1041" t="s">
        <v>232</v>
      </c>
      <c r="AG1046" s="1041">
        <v>1</v>
      </c>
      <c r="AH1046" s="1042" t="s">
        <v>16273</v>
      </c>
      <c r="AI1046" s="1060" t="s">
        <v>650</v>
      </c>
      <c r="AJ1046" s="1060" t="s">
        <v>16272</v>
      </c>
      <c r="AK1046" s="1200" t="s">
        <v>15471</v>
      </c>
      <c r="AL1046" s="1060">
        <v>55</v>
      </c>
      <c r="AM1046" s="1404">
        <v>46043</v>
      </c>
      <c r="AN1046" s="1404">
        <v>46044</v>
      </c>
      <c r="AO1046" s="1404">
        <v>46045</v>
      </c>
      <c r="AP1046" s="1404"/>
      <c r="AQ1046" s="1404"/>
      <c r="AR1046" s="1044"/>
      <c r="AS1046" s="1034" t="s">
        <v>16629</v>
      </c>
      <c r="AT1046" s="1034" t="s">
        <v>16628</v>
      </c>
      <c r="AU1046" s="1034" t="s">
        <v>16630</v>
      </c>
      <c r="AV1046" s="1034">
        <v>3.0542572799999999</v>
      </c>
    </row>
    <row r="1047" spans="1:48">
      <c r="A1047" s="1030">
        <v>46048</v>
      </c>
      <c r="B1047" s="1031" t="s">
        <v>233</v>
      </c>
      <c r="C1047" s="1031" t="s">
        <v>645</v>
      </c>
      <c r="D1047" s="1032"/>
      <c r="E1047" s="1033" t="s">
        <v>420</v>
      </c>
      <c r="F1047" s="1034" t="s">
        <v>420</v>
      </c>
      <c r="G1047" s="1034" t="s">
        <v>420</v>
      </c>
      <c r="H1047" s="1034" t="s">
        <v>420</v>
      </c>
      <c r="I1047" s="1035" t="s">
        <v>420</v>
      </c>
      <c r="J1047" s="1038"/>
      <c r="K1047" s="1036"/>
      <c r="L1047" s="1037" t="s">
        <v>645</v>
      </c>
      <c r="M1047" s="1039"/>
      <c r="N1047" s="1038"/>
      <c r="O1047" s="1036"/>
      <c r="P1047" s="1037" t="s">
        <v>645</v>
      </c>
      <c r="Q1047" s="1039"/>
      <c r="R1047" s="1038"/>
      <c r="S1047" s="1036"/>
      <c r="T1047" s="1037" t="s">
        <v>645</v>
      </c>
      <c r="U1047" s="1039"/>
      <c r="V1047" s="1038"/>
      <c r="W1047" s="1036"/>
      <c r="X1047" s="1037" t="s">
        <v>16270</v>
      </c>
      <c r="Y1047" s="1039"/>
      <c r="Z1047" s="1040" t="s">
        <v>420</v>
      </c>
      <c r="AA1047" s="1040" t="s">
        <v>645</v>
      </c>
      <c r="AB1047" s="1199" t="s">
        <v>420</v>
      </c>
      <c r="AC1047" s="1040" t="s">
        <v>420</v>
      </c>
      <c r="AD1047" s="1040" t="s">
        <v>420</v>
      </c>
      <c r="AE1047" s="1040" t="s">
        <v>420</v>
      </c>
      <c r="AF1047" s="1041" t="s">
        <v>232</v>
      </c>
      <c r="AG1047" s="1041">
        <v>1</v>
      </c>
      <c r="AH1047" s="1042" t="s">
        <v>16273</v>
      </c>
      <c r="AI1047" s="1060" t="s">
        <v>650</v>
      </c>
      <c r="AJ1047" s="1060" t="s">
        <v>16272</v>
      </c>
      <c r="AK1047" s="1200" t="s">
        <v>15471</v>
      </c>
      <c r="AL1047" s="1060"/>
      <c r="AM1047" s="1404"/>
      <c r="AN1047" s="1404"/>
      <c r="AO1047" s="1404"/>
      <c r="AP1047" s="1404"/>
      <c r="AQ1047" s="1404"/>
      <c r="AR1047" s="1044"/>
      <c r="AS1047" s="1034" t="s">
        <v>16625</v>
      </c>
      <c r="AT1047" s="1034" t="s">
        <v>16628</v>
      </c>
      <c r="AU1047" s="1034" t="s">
        <v>420</v>
      </c>
      <c r="AV1047" s="1034" t="s">
        <v>420</v>
      </c>
    </row>
    <row r="1048" spans="1:48">
      <c r="A1048" s="1030">
        <v>46048</v>
      </c>
      <c r="B1048" s="1031" t="s">
        <v>234</v>
      </c>
      <c r="C1048" s="1031" t="s">
        <v>645</v>
      </c>
      <c r="D1048" s="1032"/>
      <c r="E1048" s="1033" t="s">
        <v>420</v>
      </c>
      <c r="F1048" s="1034" t="s">
        <v>420</v>
      </c>
      <c r="G1048" s="1034" t="s">
        <v>420</v>
      </c>
      <c r="H1048" s="1034" t="s">
        <v>420</v>
      </c>
      <c r="I1048" s="1035" t="s">
        <v>420</v>
      </c>
      <c r="J1048" s="1038"/>
      <c r="K1048" s="1036"/>
      <c r="L1048" s="1037" t="s">
        <v>645</v>
      </c>
      <c r="M1048" s="1039"/>
      <c r="N1048" s="1038"/>
      <c r="O1048" s="1036"/>
      <c r="P1048" s="1037" t="s">
        <v>645</v>
      </c>
      <c r="Q1048" s="1039"/>
      <c r="R1048" s="1038"/>
      <c r="S1048" s="1036"/>
      <c r="T1048" s="1037" t="s">
        <v>645</v>
      </c>
      <c r="U1048" s="1039"/>
      <c r="V1048" s="1038"/>
      <c r="W1048" s="1036"/>
      <c r="X1048" s="1037" t="s">
        <v>645</v>
      </c>
      <c r="Y1048" s="1039"/>
      <c r="Z1048" s="1040" t="s">
        <v>420</v>
      </c>
      <c r="AA1048" s="1040" t="s">
        <v>645</v>
      </c>
      <c r="AB1048" s="1199" t="s">
        <v>420</v>
      </c>
      <c r="AC1048" s="1040" t="s">
        <v>420</v>
      </c>
      <c r="AD1048" s="1040" t="s">
        <v>420</v>
      </c>
      <c r="AE1048" s="1040" t="s">
        <v>420</v>
      </c>
      <c r="AF1048" s="1041" t="s">
        <v>232</v>
      </c>
      <c r="AG1048" s="1041">
        <v>1</v>
      </c>
      <c r="AH1048" s="1042" t="s">
        <v>16273</v>
      </c>
      <c r="AI1048" s="1060" t="s">
        <v>650</v>
      </c>
      <c r="AJ1048" s="1060" t="s">
        <v>16272</v>
      </c>
      <c r="AK1048" s="1200" t="s">
        <v>15471</v>
      </c>
      <c r="AL1048" s="1060"/>
      <c r="AM1048" s="1404"/>
      <c r="AN1048" s="1404"/>
      <c r="AO1048" s="1404"/>
      <c r="AP1048" s="1404"/>
      <c r="AQ1048" s="1404"/>
      <c r="AR1048" s="1044"/>
      <c r="AS1048" s="1034" t="s">
        <v>16625</v>
      </c>
      <c r="AT1048" s="1034" t="s">
        <v>16628</v>
      </c>
      <c r="AU1048" s="1034" t="s">
        <v>420</v>
      </c>
      <c r="AV1048" s="1034" t="s">
        <v>420</v>
      </c>
    </row>
    <row r="1049" spans="1:48">
      <c r="A1049" s="1030">
        <v>46048</v>
      </c>
      <c r="B1049" s="1031" t="s">
        <v>235</v>
      </c>
      <c r="C1049" s="1031" t="s">
        <v>16489</v>
      </c>
      <c r="D1049" s="1032" t="s">
        <v>646</v>
      </c>
      <c r="E1049" s="1033" t="s">
        <v>737</v>
      </c>
      <c r="F1049" s="1034" t="s">
        <v>16142</v>
      </c>
      <c r="G1049" s="1034">
        <v>650</v>
      </c>
      <c r="H1049" s="1034" t="s">
        <v>924</v>
      </c>
      <c r="I1049" s="1035">
        <v>5.5</v>
      </c>
      <c r="J1049" s="1038">
        <v>25</v>
      </c>
      <c r="K1049" s="1036">
        <v>1</v>
      </c>
      <c r="L1049" s="1037">
        <v>6940</v>
      </c>
      <c r="M1049" s="1039">
        <v>9720</v>
      </c>
      <c r="N1049" s="1038">
        <v>26</v>
      </c>
      <c r="O1049" s="1036">
        <v>0</v>
      </c>
      <c r="P1049" s="1037">
        <v>8890</v>
      </c>
      <c r="Q1049" s="1039">
        <v>9170</v>
      </c>
      <c r="R1049" s="1038">
        <v>21</v>
      </c>
      <c r="S1049" s="1036">
        <v>0</v>
      </c>
      <c r="T1049" s="1037">
        <v>8980</v>
      </c>
      <c r="U1049" s="1039">
        <v>8980</v>
      </c>
      <c r="V1049" s="1038">
        <v>39</v>
      </c>
      <c r="W1049" s="1036">
        <v>0</v>
      </c>
      <c r="X1049" s="1037">
        <v>9170</v>
      </c>
      <c r="Y1049" s="1039">
        <v>8520</v>
      </c>
      <c r="Z1049" s="1040">
        <v>5.4545454545454541</v>
      </c>
      <c r="AA1049" s="1040">
        <v>37</v>
      </c>
      <c r="AB1049" s="1199">
        <v>0.99911858974358969</v>
      </c>
      <c r="AC1049" s="1040">
        <v>87.962500000000006</v>
      </c>
      <c r="AD1049" s="1040">
        <v>4.625</v>
      </c>
      <c r="AE1049" s="1040">
        <v>4.583333333333333</v>
      </c>
      <c r="AF1049" s="1041" t="s">
        <v>236</v>
      </c>
      <c r="AG1049" s="1041">
        <v>1</v>
      </c>
      <c r="AH1049" s="1042" t="s">
        <v>16275</v>
      </c>
      <c r="AI1049" s="1060" t="s">
        <v>651</v>
      </c>
      <c r="AJ1049" s="1203" t="s">
        <v>16258</v>
      </c>
      <c r="AK1049" s="1200" t="s">
        <v>652</v>
      </c>
      <c r="AL1049" s="1060">
        <v>55</v>
      </c>
      <c r="AM1049" s="1404">
        <v>46023</v>
      </c>
      <c r="AN1049" s="1404">
        <v>46024</v>
      </c>
      <c r="AO1049" s="1404">
        <v>46025</v>
      </c>
      <c r="AP1049" s="1404"/>
      <c r="AQ1049" s="1404"/>
      <c r="AR1049" s="1044"/>
      <c r="AS1049" s="1034" t="s">
        <v>16629</v>
      </c>
      <c r="AT1049" s="1034" t="s">
        <v>16628</v>
      </c>
      <c r="AU1049" s="1034" t="s">
        <v>16630</v>
      </c>
      <c r="AV1049" s="1034">
        <v>5.9279687999999995</v>
      </c>
    </row>
    <row r="1050" spans="1:48">
      <c r="A1050" s="1030">
        <v>46048</v>
      </c>
      <c r="B1050" s="1031" t="s">
        <v>237</v>
      </c>
      <c r="C1050" s="1031" t="s">
        <v>16539</v>
      </c>
      <c r="D1050" s="1032" t="s">
        <v>646</v>
      </c>
      <c r="E1050" s="1033" t="s">
        <v>473</v>
      </c>
      <c r="F1050" s="1034" t="s">
        <v>16538</v>
      </c>
      <c r="G1050" s="1034">
        <v>650</v>
      </c>
      <c r="H1050" s="1034" t="s">
        <v>15728</v>
      </c>
      <c r="I1050" s="1035">
        <v>5.5</v>
      </c>
      <c r="J1050" s="1038">
        <v>37</v>
      </c>
      <c r="K1050" s="1036">
        <v>1</v>
      </c>
      <c r="L1050" s="1037">
        <v>8330</v>
      </c>
      <c r="M1050" s="1039">
        <v>8060</v>
      </c>
      <c r="N1050" s="1038">
        <v>28</v>
      </c>
      <c r="O1050" s="1036">
        <v>0</v>
      </c>
      <c r="P1050" s="1037">
        <v>9170</v>
      </c>
      <c r="Q1050" s="1039">
        <v>8430</v>
      </c>
      <c r="R1050" s="1038">
        <v>25</v>
      </c>
      <c r="S1050" s="1036">
        <v>0</v>
      </c>
      <c r="T1050" s="1037">
        <v>9070</v>
      </c>
      <c r="U1050" s="1039">
        <v>9440</v>
      </c>
      <c r="V1050" s="1038">
        <v>38</v>
      </c>
      <c r="W1050" s="1036">
        <v>0</v>
      </c>
      <c r="X1050" s="1037">
        <v>9170</v>
      </c>
      <c r="Y1050" s="1039">
        <v>9540</v>
      </c>
      <c r="Z1050" s="1040">
        <v>5.4135338345864659</v>
      </c>
      <c r="AA1050" s="1040">
        <v>42.666666666666664</v>
      </c>
      <c r="AB1050" s="1199">
        <v>0.99911191239316244</v>
      </c>
      <c r="AC1050" s="1040">
        <v>89.012500000000003</v>
      </c>
      <c r="AD1050" s="1040">
        <v>5.333333333333333</v>
      </c>
      <c r="AE1050" s="1040">
        <v>5.291666666666667</v>
      </c>
      <c r="AF1050" s="1041" t="s">
        <v>236</v>
      </c>
      <c r="AG1050" s="1041">
        <v>1</v>
      </c>
      <c r="AH1050" s="1042" t="s">
        <v>16305</v>
      </c>
      <c r="AI1050" s="1060" t="s">
        <v>16105</v>
      </c>
      <c r="AJ1050" s="1203" t="s">
        <v>16289</v>
      </c>
      <c r="AK1050" s="1200" t="s">
        <v>668</v>
      </c>
      <c r="AL1050" s="1060">
        <v>55</v>
      </c>
      <c r="AM1050" s="1404">
        <v>46043</v>
      </c>
      <c r="AN1050" s="1404">
        <v>46044</v>
      </c>
      <c r="AO1050" s="1404"/>
      <c r="AP1050" s="1404"/>
      <c r="AQ1050" s="1404"/>
      <c r="AR1050" s="1044"/>
      <c r="AS1050" s="1034" t="s">
        <v>16629</v>
      </c>
      <c r="AT1050" s="1034" t="s">
        <v>16628</v>
      </c>
      <c r="AU1050" s="1034" t="s">
        <v>16630</v>
      </c>
      <c r="AV1050" s="1034">
        <v>5.9987304000000004</v>
      </c>
    </row>
    <row r="1051" spans="1:48">
      <c r="A1051" s="1030">
        <v>46048</v>
      </c>
      <c r="B1051" s="1031" t="s">
        <v>238</v>
      </c>
      <c r="C1051" s="1031" t="s">
        <v>16600</v>
      </c>
      <c r="D1051" s="1032" t="s">
        <v>16291</v>
      </c>
      <c r="E1051" s="1033" t="s">
        <v>473</v>
      </c>
      <c r="F1051" s="1034" t="s">
        <v>16601</v>
      </c>
      <c r="G1051" s="1034">
        <v>680</v>
      </c>
      <c r="H1051" s="1034" t="s">
        <v>16568</v>
      </c>
      <c r="I1051" s="1035">
        <v>5.5</v>
      </c>
      <c r="J1051" s="1038">
        <v>42</v>
      </c>
      <c r="K1051" s="1036">
        <v>6</v>
      </c>
      <c r="L1051" s="1037">
        <v>8890</v>
      </c>
      <c r="M1051" s="1039">
        <v>8430</v>
      </c>
      <c r="N1051" s="1038">
        <v>14</v>
      </c>
      <c r="O1051" s="1036">
        <v>0</v>
      </c>
      <c r="P1051" s="1037">
        <v>8330</v>
      </c>
      <c r="Q1051" s="1039">
        <v>9390</v>
      </c>
      <c r="R1051" s="1038">
        <v>24</v>
      </c>
      <c r="S1051" s="1036">
        <v>0</v>
      </c>
      <c r="T1051" s="1037">
        <v>9260</v>
      </c>
      <c r="U1051" s="1039">
        <v>8800</v>
      </c>
      <c r="V1051" s="1038">
        <v>28</v>
      </c>
      <c r="W1051" s="1036">
        <v>0</v>
      </c>
      <c r="X1051" s="1037">
        <v>8610</v>
      </c>
      <c r="Y1051" s="1039">
        <v>8330</v>
      </c>
      <c r="Z1051" s="1040">
        <v>5.6692913385826769</v>
      </c>
      <c r="AA1051" s="1040">
        <v>36</v>
      </c>
      <c r="AB1051" s="1199">
        <v>0.99491185897435896</v>
      </c>
      <c r="AC1051" s="1040">
        <v>87.55</v>
      </c>
      <c r="AD1051" s="1040">
        <v>4.5</v>
      </c>
      <c r="AE1051" s="1040">
        <v>4.25</v>
      </c>
      <c r="AF1051" s="1041" t="s">
        <v>236</v>
      </c>
      <c r="AG1051" s="1041">
        <v>1</v>
      </c>
      <c r="AH1051" s="1042" t="s">
        <v>16275</v>
      </c>
      <c r="AI1051" s="1060" t="s">
        <v>651</v>
      </c>
      <c r="AJ1051" s="1203" t="s">
        <v>16258</v>
      </c>
      <c r="AK1051" s="1200" t="s">
        <v>652</v>
      </c>
      <c r="AL1051" s="1060">
        <v>56</v>
      </c>
      <c r="AM1051" s="1404">
        <v>46038</v>
      </c>
      <c r="AN1051" s="1404">
        <v>46039</v>
      </c>
      <c r="AO1051" s="1404"/>
      <c r="AP1051" s="1404"/>
      <c r="AQ1051" s="1404"/>
      <c r="AR1051" s="1044"/>
      <c r="AS1051" s="1034" t="s">
        <v>16629</v>
      </c>
      <c r="AT1051" s="1034" t="s">
        <v>16628</v>
      </c>
      <c r="AU1051" s="1034" t="s">
        <v>16630</v>
      </c>
      <c r="AV1051" s="1034">
        <v>6.1724851200000002</v>
      </c>
    </row>
    <row r="1052" spans="1:48">
      <c r="A1052" s="1030">
        <v>46048</v>
      </c>
      <c r="B1052" s="1031" t="s">
        <v>239</v>
      </c>
      <c r="C1052" s="1031" t="s">
        <v>16652</v>
      </c>
      <c r="D1052" s="1032"/>
      <c r="E1052" s="1033" t="s">
        <v>779</v>
      </c>
      <c r="F1052" s="1034" t="s">
        <v>16592</v>
      </c>
      <c r="G1052" s="1034">
        <v>600</v>
      </c>
      <c r="H1052" s="1034" t="s">
        <v>735</v>
      </c>
      <c r="I1052" s="1035">
        <v>4</v>
      </c>
      <c r="J1052" s="1038">
        <v>34</v>
      </c>
      <c r="K1052" s="1036">
        <v>0</v>
      </c>
      <c r="L1052" s="1037">
        <v>8980</v>
      </c>
      <c r="M1052" s="1039">
        <v>7788</v>
      </c>
      <c r="N1052" s="1038">
        <v>25</v>
      </c>
      <c r="O1052" s="1036">
        <v>0</v>
      </c>
      <c r="P1052" s="1037">
        <v>7960</v>
      </c>
      <c r="Q1052" s="1039">
        <v>9170</v>
      </c>
      <c r="R1052" s="1038">
        <v>32</v>
      </c>
      <c r="S1052" s="1036">
        <v>0</v>
      </c>
      <c r="T1052" s="1037">
        <v>8610</v>
      </c>
      <c r="U1052" s="1039">
        <v>9440</v>
      </c>
      <c r="V1052" s="1038">
        <v>33</v>
      </c>
      <c r="W1052" s="1036">
        <v>0</v>
      </c>
      <c r="X1052" s="1037">
        <v>8980</v>
      </c>
      <c r="Y1052" s="1039">
        <v>9540</v>
      </c>
      <c r="Z1052" s="1040">
        <v>3.538083538083538</v>
      </c>
      <c r="AA1052" s="1040">
        <v>41.333333333333336</v>
      </c>
      <c r="AB1052" s="1199">
        <v>1</v>
      </c>
      <c r="AC1052" s="1040">
        <v>88.084999999999994</v>
      </c>
      <c r="AD1052" s="1040">
        <v>5.166666666666667</v>
      </c>
      <c r="AE1052" s="1040">
        <v>5.166666666666667</v>
      </c>
      <c r="AF1052" s="1041" t="s">
        <v>236</v>
      </c>
      <c r="AG1052" s="1041">
        <v>1</v>
      </c>
      <c r="AH1052" s="1042" t="s">
        <v>16305</v>
      </c>
      <c r="AI1052" s="1060" t="s">
        <v>16105</v>
      </c>
      <c r="AJ1052" s="1203" t="s">
        <v>16289</v>
      </c>
      <c r="AK1052" s="1200" t="s">
        <v>668</v>
      </c>
      <c r="AL1052" s="1060">
        <v>52</v>
      </c>
      <c r="AM1052" s="1404">
        <v>46008</v>
      </c>
      <c r="AN1052" s="1404">
        <v>46009</v>
      </c>
      <c r="AO1052" s="1404">
        <v>46010</v>
      </c>
      <c r="AP1052" s="1404">
        <v>46011</v>
      </c>
      <c r="AQ1052" s="1404">
        <v>46025</v>
      </c>
      <c r="AR1052" s="1044"/>
      <c r="AS1052" s="1034" t="s">
        <v>16629</v>
      </c>
      <c r="AT1052" s="1034" t="s">
        <v>16628</v>
      </c>
      <c r="AU1052" s="1034" t="s">
        <v>16627</v>
      </c>
      <c r="AV1052" s="1034">
        <v>2.7397958399999998</v>
      </c>
    </row>
    <row r="1053" spans="1:48">
      <c r="A1053" s="1030">
        <v>46048</v>
      </c>
      <c r="B1053" s="1031" t="s">
        <v>389</v>
      </c>
      <c r="C1053" s="1031" t="s">
        <v>16604</v>
      </c>
      <c r="D1053" s="1032"/>
      <c r="E1053" s="1033" t="s">
        <v>737</v>
      </c>
      <c r="F1053" s="1034" t="s">
        <v>16598</v>
      </c>
      <c r="G1053" s="1034">
        <v>700</v>
      </c>
      <c r="H1053" s="1034" t="s">
        <v>16139</v>
      </c>
      <c r="I1053" s="1035">
        <v>5.5</v>
      </c>
      <c r="J1053" s="1038">
        <v>27</v>
      </c>
      <c r="K1053" s="1036">
        <v>9</v>
      </c>
      <c r="L1053" s="1037">
        <v>8520</v>
      </c>
      <c r="M1053" s="1039"/>
      <c r="N1053" s="1038">
        <v>12</v>
      </c>
      <c r="O1053" s="1036">
        <v>3</v>
      </c>
      <c r="P1053" s="1037">
        <v>9260</v>
      </c>
      <c r="Q1053" s="1039"/>
      <c r="R1053" s="1038">
        <v>5</v>
      </c>
      <c r="S1053" s="1036">
        <v>0</v>
      </c>
      <c r="T1053" s="1037">
        <v>8330</v>
      </c>
      <c r="U1053" s="1039"/>
      <c r="V1053" s="1038">
        <v>27</v>
      </c>
      <c r="W1053" s="1036">
        <v>0</v>
      </c>
      <c r="X1053" s="1037">
        <v>8150</v>
      </c>
      <c r="Y1053" s="1039"/>
      <c r="Z1053" s="1040">
        <v>5.8299595141700404</v>
      </c>
      <c r="AA1053" s="1040">
        <v>47.333333333333336</v>
      </c>
      <c r="AB1053" s="1199">
        <v>0.99010416666666667</v>
      </c>
      <c r="AC1053" s="1040">
        <v>85.65</v>
      </c>
      <c r="AD1053" s="1040">
        <v>5.916666666666667</v>
      </c>
      <c r="AE1053" s="1040">
        <v>4.916666666666667</v>
      </c>
      <c r="AF1053" s="1041" t="s">
        <v>236</v>
      </c>
      <c r="AG1053" s="1041">
        <v>2</v>
      </c>
      <c r="AH1053" s="1042" t="s">
        <v>16275</v>
      </c>
      <c r="AI1053" s="1060" t="s">
        <v>651</v>
      </c>
      <c r="AJ1053" s="1203" t="s">
        <v>16258</v>
      </c>
      <c r="AK1053" s="1200" t="s">
        <v>652</v>
      </c>
      <c r="AL1053" s="1060">
        <v>51</v>
      </c>
      <c r="AM1053" s="1404">
        <v>46035</v>
      </c>
      <c r="AN1053" s="1404">
        <v>46036</v>
      </c>
      <c r="AO1053" s="1404">
        <v>46037</v>
      </c>
      <c r="AP1053" s="1404"/>
      <c r="AQ1053" s="1404"/>
      <c r="AR1053" s="1044"/>
      <c r="AS1053" s="1034" t="s">
        <v>16629</v>
      </c>
      <c r="AT1053" s="1034" t="s">
        <v>16626</v>
      </c>
      <c r="AU1053" s="1034" t="s">
        <v>16630</v>
      </c>
      <c r="AV1053" s="1034">
        <v>3.1080672000000003</v>
      </c>
    </row>
    <row r="1054" spans="1:48">
      <c r="A1054" s="1030">
        <v>46048</v>
      </c>
      <c r="B1054" s="1031" t="s">
        <v>389</v>
      </c>
      <c r="C1054" s="1031" t="s">
        <v>16533</v>
      </c>
      <c r="D1054" s="1032"/>
      <c r="E1054" s="1033" t="s">
        <v>473</v>
      </c>
      <c r="F1054" s="1034" t="s">
        <v>16146</v>
      </c>
      <c r="G1054" s="1034">
        <v>700</v>
      </c>
      <c r="H1054" s="1034" t="s">
        <v>833</v>
      </c>
      <c r="I1054" s="1035">
        <v>5.5</v>
      </c>
      <c r="J1054" s="1038">
        <v>14</v>
      </c>
      <c r="K1054" s="1036">
        <v>2</v>
      </c>
      <c r="L1054" s="1037"/>
      <c r="M1054" s="1039">
        <v>9170</v>
      </c>
      <c r="N1054" s="1038">
        <v>14</v>
      </c>
      <c r="O1054" s="1036">
        <v>5</v>
      </c>
      <c r="P1054" s="1037"/>
      <c r="Q1054" s="1039">
        <v>9810</v>
      </c>
      <c r="R1054" s="1038">
        <v>4</v>
      </c>
      <c r="S1054" s="1036">
        <v>0</v>
      </c>
      <c r="T1054" s="1037"/>
      <c r="U1054" s="1039">
        <v>9440</v>
      </c>
      <c r="V1054" s="1038">
        <v>21</v>
      </c>
      <c r="W1054" s="1036">
        <v>0</v>
      </c>
      <c r="X1054" s="1037"/>
      <c r="Y1054" s="1039">
        <v>9350</v>
      </c>
      <c r="Z1054" s="1040">
        <v>5.9016393442622954</v>
      </c>
      <c r="AA1054" s="1040">
        <v>35.333333333333336</v>
      </c>
      <c r="AB1054" s="1199">
        <v>0.99429754273504278</v>
      </c>
      <c r="AC1054" s="1040">
        <v>94.424999999999997</v>
      </c>
      <c r="AD1054" s="1040">
        <v>4.416666666666667</v>
      </c>
      <c r="AE1054" s="1040">
        <v>3.8333333333333335</v>
      </c>
      <c r="AF1054" s="1041" t="s">
        <v>236</v>
      </c>
      <c r="AG1054" s="1041">
        <v>2</v>
      </c>
      <c r="AH1054" s="1042" t="s">
        <v>16275</v>
      </c>
      <c r="AI1054" s="1060" t="s">
        <v>651</v>
      </c>
      <c r="AJ1054" s="1203" t="s">
        <v>16258</v>
      </c>
      <c r="AK1054" s="1200" t="s">
        <v>652</v>
      </c>
      <c r="AL1054" s="1060">
        <v>53</v>
      </c>
      <c r="AM1054" s="1404">
        <v>46039</v>
      </c>
      <c r="AN1054" s="1404">
        <v>46040</v>
      </c>
      <c r="AO1054" s="1404">
        <v>46041</v>
      </c>
      <c r="AP1054" s="1404"/>
      <c r="AQ1054" s="1404"/>
      <c r="AR1054" s="1044"/>
      <c r="AS1054" s="1034" t="s">
        <v>16629</v>
      </c>
      <c r="AT1054" s="1034" t="s">
        <v>16626</v>
      </c>
      <c r="AU1054" s="1034" t="s">
        <v>16630</v>
      </c>
      <c r="AV1054" s="1034">
        <v>3.4264944000000002</v>
      </c>
    </row>
    <row r="1055" spans="1:48">
      <c r="A1055" s="1030">
        <v>46048</v>
      </c>
      <c r="B1055" s="1031" t="s">
        <v>418</v>
      </c>
      <c r="C1055" s="1031" t="s">
        <v>16600</v>
      </c>
      <c r="D1055" s="1032" t="s">
        <v>646</v>
      </c>
      <c r="E1055" s="1033" t="s">
        <v>473</v>
      </c>
      <c r="F1055" s="1034" t="s">
        <v>16601</v>
      </c>
      <c r="G1055" s="1034">
        <v>680</v>
      </c>
      <c r="H1055" s="1034" t="s">
        <v>16568</v>
      </c>
      <c r="I1055" s="1035">
        <v>5.5</v>
      </c>
      <c r="J1055" s="1038">
        <v>33</v>
      </c>
      <c r="K1055" s="1036">
        <v>0</v>
      </c>
      <c r="L1055" s="1037">
        <v>8520</v>
      </c>
      <c r="M1055" s="1039">
        <v>8980</v>
      </c>
      <c r="N1055" s="1038">
        <v>30</v>
      </c>
      <c r="O1055" s="1036">
        <v>0</v>
      </c>
      <c r="P1055" s="1037">
        <v>9630</v>
      </c>
      <c r="Q1055" s="1039">
        <v>9070</v>
      </c>
      <c r="R1055" s="1038">
        <v>14</v>
      </c>
      <c r="S1055" s="1036">
        <v>0</v>
      </c>
      <c r="T1055" s="1037">
        <v>9910</v>
      </c>
      <c r="U1055" s="1039">
        <v>9260</v>
      </c>
      <c r="V1055" s="1038">
        <v>17</v>
      </c>
      <c r="W1055" s="1036">
        <v>0</v>
      </c>
      <c r="X1055" s="1037">
        <v>9910</v>
      </c>
      <c r="Y1055" s="1039">
        <v>9350</v>
      </c>
      <c r="Z1055" s="1040">
        <v>5.6692913385826769</v>
      </c>
      <c r="AA1055" s="1040">
        <v>31.333333333333332</v>
      </c>
      <c r="AB1055" s="1199">
        <v>1</v>
      </c>
      <c r="AC1055" s="1040">
        <v>93.287499999999994</v>
      </c>
      <c r="AD1055" s="1040">
        <v>3.9166666666666665</v>
      </c>
      <c r="AE1055" s="1040">
        <v>3.9166666666666665</v>
      </c>
      <c r="AF1055" s="1041" t="s">
        <v>236</v>
      </c>
      <c r="AG1055" s="1041">
        <v>1</v>
      </c>
      <c r="AH1055" s="1042" t="s">
        <v>16305</v>
      </c>
      <c r="AI1055" s="1060" t="s">
        <v>16105</v>
      </c>
      <c r="AJ1055" s="1203" t="s">
        <v>16289</v>
      </c>
      <c r="AK1055" s="1200" t="s">
        <v>668</v>
      </c>
      <c r="AL1055" s="1060">
        <v>56</v>
      </c>
      <c r="AM1055" s="1404">
        <v>46037</v>
      </c>
      <c r="AN1055" s="1404">
        <v>46038</v>
      </c>
      <c r="AO1055" s="1404">
        <v>46039</v>
      </c>
      <c r="AP1055" s="1404"/>
      <c r="AQ1055" s="1404"/>
      <c r="AR1055" s="1044"/>
      <c r="AS1055" s="1034" t="s">
        <v>16629</v>
      </c>
      <c r="AT1055" s="1034" t="s">
        <v>16628</v>
      </c>
      <c r="AU1055" s="1034" t="s">
        <v>16630</v>
      </c>
      <c r="AV1055" s="1034">
        <v>6.5769926399999994</v>
      </c>
    </row>
    <row r="1056" spans="1:48">
      <c r="A1056" s="1030">
        <v>46048</v>
      </c>
      <c r="B1056" s="1031" t="s">
        <v>240</v>
      </c>
      <c r="C1056" s="1031" t="s">
        <v>645</v>
      </c>
      <c r="D1056" s="1032"/>
      <c r="E1056" s="1033" t="s">
        <v>420</v>
      </c>
      <c r="F1056" s="1034" t="s">
        <v>420</v>
      </c>
      <c r="G1056" s="1034" t="s">
        <v>420</v>
      </c>
      <c r="H1056" s="1034" t="s">
        <v>420</v>
      </c>
      <c r="I1056" s="1035" t="s">
        <v>420</v>
      </c>
      <c r="J1056" s="1038"/>
      <c r="K1056" s="1036"/>
      <c r="L1056" s="1037" t="s">
        <v>16270</v>
      </c>
      <c r="M1056" s="1039"/>
      <c r="N1056" s="1038"/>
      <c r="O1056" s="1036"/>
      <c r="P1056" s="1037" t="s">
        <v>16270</v>
      </c>
      <c r="Q1056" s="1039"/>
      <c r="R1056" s="1038"/>
      <c r="S1056" s="1036"/>
      <c r="T1056" s="1037" t="s">
        <v>16270</v>
      </c>
      <c r="U1056" s="1039"/>
      <c r="V1056" s="1038"/>
      <c r="W1056" s="1036"/>
      <c r="X1056" s="1037" t="s">
        <v>16270</v>
      </c>
      <c r="Y1056" s="1039"/>
      <c r="Z1056" s="1240" t="s">
        <v>420</v>
      </c>
      <c r="AA1056" s="1240" t="s">
        <v>420</v>
      </c>
      <c r="AB1056" s="1241" t="s">
        <v>420</v>
      </c>
      <c r="AC1056" s="1240"/>
      <c r="AD1056" s="1240" t="s">
        <v>420</v>
      </c>
      <c r="AE1056" s="1240" t="s">
        <v>420</v>
      </c>
      <c r="AF1056" s="1242" t="s">
        <v>241</v>
      </c>
      <c r="AG1056" s="1242">
        <v>12</v>
      </c>
      <c r="AH1056" s="1042" t="s">
        <v>16288</v>
      </c>
      <c r="AI1056" s="1060" t="s">
        <v>862</v>
      </c>
      <c r="AJ1056" s="1043" t="s">
        <v>16266</v>
      </c>
      <c r="AK1056" s="1200" t="s">
        <v>649</v>
      </c>
      <c r="AL1056" s="1060"/>
      <c r="AM1056" s="1404"/>
      <c r="AN1056" s="1404"/>
      <c r="AO1056" s="1404"/>
      <c r="AP1056" s="1404"/>
      <c r="AQ1056" s="1404"/>
      <c r="AR1056" s="1044"/>
      <c r="AS1056" s="1034" t="s">
        <v>16625</v>
      </c>
      <c r="AT1056" s="1034" t="s">
        <v>16636</v>
      </c>
      <c r="AU1056" s="1034" t="s">
        <v>420</v>
      </c>
      <c r="AV1056" s="1034" t="s">
        <v>420</v>
      </c>
    </row>
    <row r="1057" spans="1:48">
      <c r="A1057" s="1030">
        <v>46048</v>
      </c>
      <c r="B1057" s="1031" t="s">
        <v>16640</v>
      </c>
      <c r="C1057" s="1031" t="s">
        <v>386</v>
      </c>
      <c r="D1057" s="1032"/>
      <c r="E1057" s="1033" t="s">
        <v>420</v>
      </c>
      <c r="F1057" s="1034" t="s">
        <v>420</v>
      </c>
      <c r="G1057" s="1034" t="s">
        <v>420</v>
      </c>
      <c r="H1057" s="1034" t="s">
        <v>420</v>
      </c>
      <c r="I1057" s="1035" t="s">
        <v>420</v>
      </c>
      <c r="J1057" s="1038"/>
      <c r="K1057" s="1036"/>
      <c r="L1057" s="1037" t="s">
        <v>386</v>
      </c>
      <c r="M1057" s="1039"/>
      <c r="N1057" s="1038"/>
      <c r="O1057" s="1036"/>
      <c r="P1057" s="1037" t="s">
        <v>386</v>
      </c>
      <c r="Q1057" s="1039"/>
      <c r="R1057" s="1038"/>
      <c r="S1057" s="1036"/>
      <c r="T1057" s="1037" t="s">
        <v>386</v>
      </c>
      <c r="U1057" s="1039"/>
      <c r="V1057" s="1038"/>
      <c r="W1057" s="1036"/>
      <c r="X1057" s="1037" t="s">
        <v>386</v>
      </c>
      <c r="Y1057" s="1039"/>
      <c r="Z1057" s="1240" t="s">
        <v>420</v>
      </c>
      <c r="AA1057" s="1240" t="s">
        <v>420</v>
      </c>
      <c r="AB1057" s="1241" t="s">
        <v>420</v>
      </c>
      <c r="AC1057" s="1240"/>
      <c r="AD1057" s="1240" t="s">
        <v>420</v>
      </c>
      <c r="AE1057" s="1240" t="s">
        <v>420</v>
      </c>
      <c r="AF1057" s="1242" t="s">
        <v>241</v>
      </c>
      <c r="AG1057" s="1242">
        <v>5</v>
      </c>
      <c r="AH1057" s="1042" t="s">
        <v>16288</v>
      </c>
      <c r="AI1057" s="1060" t="s">
        <v>862</v>
      </c>
      <c r="AJ1057" s="1043" t="s">
        <v>16266</v>
      </c>
      <c r="AK1057" s="1200" t="s">
        <v>649</v>
      </c>
      <c r="AL1057" s="1060"/>
      <c r="AM1057" s="1404"/>
      <c r="AN1057" s="1404"/>
      <c r="AO1057" s="1404"/>
      <c r="AP1057" s="1404"/>
      <c r="AQ1057" s="1404"/>
      <c r="AR1057" s="1044"/>
      <c r="AS1057" s="1034" t="s">
        <v>16625</v>
      </c>
      <c r="AT1057" s="1034" t="s">
        <v>16635</v>
      </c>
      <c r="AU1057" s="1034" t="s">
        <v>420</v>
      </c>
      <c r="AV1057" s="1034" t="s">
        <v>420</v>
      </c>
    </row>
    <row r="1058" spans="1:48">
      <c r="A1058" s="1030">
        <v>46048</v>
      </c>
      <c r="B1058" s="1031" t="s">
        <v>464</v>
      </c>
      <c r="C1058" s="1045" t="s">
        <v>645</v>
      </c>
      <c r="D1058" s="1032"/>
      <c r="E1058" s="1033" t="s">
        <v>420</v>
      </c>
      <c r="F1058" s="1034" t="s">
        <v>420</v>
      </c>
      <c r="G1058" s="1034" t="s">
        <v>420</v>
      </c>
      <c r="H1058" s="1034" t="s">
        <v>420</v>
      </c>
      <c r="I1058" s="1035" t="s">
        <v>420</v>
      </c>
      <c r="J1058" s="1038"/>
      <c r="K1058" s="1036"/>
      <c r="L1058" s="1037" t="s">
        <v>645</v>
      </c>
      <c r="M1058" s="1039"/>
      <c r="N1058" s="1038"/>
      <c r="O1058" s="1036"/>
      <c r="P1058" s="1037" t="s">
        <v>645</v>
      </c>
      <c r="Q1058" s="1039"/>
      <c r="R1058" s="1038"/>
      <c r="S1058" s="1036"/>
      <c r="T1058" s="1037" t="s">
        <v>645</v>
      </c>
      <c r="U1058" s="1039"/>
      <c r="V1058" s="1038"/>
      <c r="W1058" s="1036"/>
      <c r="X1058" s="1037" t="s">
        <v>645</v>
      </c>
      <c r="Y1058" s="1039"/>
      <c r="Z1058" s="1040" t="s">
        <v>420</v>
      </c>
      <c r="AA1058" s="1040" t="s">
        <v>645</v>
      </c>
      <c r="AB1058" s="1199" t="s">
        <v>420</v>
      </c>
      <c r="AC1058" s="1040" t="s">
        <v>420</v>
      </c>
      <c r="AD1058" s="1040" t="s">
        <v>420</v>
      </c>
      <c r="AE1058" s="1040" t="s">
        <v>420</v>
      </c>
      <c r="AF1058" s="1041" t="s">
        <v>243</v>
      </c>
      <c r="AG1058" s="1041">
        <v>1</v>
      </c>
      <c r="AH1058" s="1042" t="s">
        <v>16278</v>
      </c>
      <c r="AI1058" s="1060" t="s">
        <v>16278</v>
      </c>
      <c r="AJ1058" s="1060" t="s">
        <v>654</v>
      </c>
      <c r="AK1058" s="1200" t="s">
        <v>16278</v>
      </c>
      <c r="AL1058" s="1060"/>
      <c r="AM1058" s="1404"/>
      <c r="AN1058" s="1404"/>
      <c r="AO1058" s="1404"/>
      <c r="AP1058" s="1404"/>
      <c r="AQ1058" s="1404"/>
      <c r="AR1058" s="1044"/>
      <c r="AS1058" s="1034" t="s">
        <v>16625</v>
      </c>
      <c r="AT1058" s="1034" t="s">
        <v>16628</v>
      </c>
      <c r="AU1058" s="1034" t="s">
        <v>420</v>
      </c>
      <c r="AV1058" s="1034" t="s">
        <v>420</v>
      </c>
    </row>
    <row r="1059" spans="1:48">
      <c r="A1059" s="1030">
        <v>46048</v>
      </c>
      <c r="B1059" s="1031" t="s">
        <v>16279</v>
      </c>
      <c r="C1059" s="1045" t="s">
        <v>645</v>
      </c>
      <c r="D1059" s="1032"/>
      <c r="E1059" s="1033" t="s">
        <v>420</v>
      </c>
      <c r="F1059" s="1034" t="s">
        <v>420</v>
      </c>
      <c r="G1059" s="1034" t="s">
        <v>420</v>
      </c>
      <c r="H1059" s="1034" t="s">
        <v>420</v>
      </c>
      <c r="I1059" s="1035" t="s">
        <v>420</v>
      </c>
      <c r="J1059" s="1038"/>
      <c r="K1059" s="1036"/>
      <c r="L1059" s="1037" t="s">
        <v>645</v>
      </c>
      <c r="M1059" s="1039"/>
      <c r="N1059" s="1038"/>
      <c r="O1059" s="1036"/>
      <c r="P1059" s="1037" t="s">
        <v>645</v>
      </c>
      <c r="Q1059" s="1039"/>
      <c r="R1059" s="1038"/>
      <c r="S1059" s="1036"/>
      <c r="T1059" s="1037" t="s">
        <v>645</v>
      </c>
      <c r="U1059" s="1039"/>
      <c r="V1059" s="1038"/>
      <c r="W1059" s="1036"/>
      <c r="X1059" s="1037" t="s">
        <v>645</v>
      </c>
      <c r="Y1059" s="1039"/>
      <c r="Z1059" s="1040" t="s">
        <v>420</v>
      </c>
      <c r="AA1059" s="1040" t="s">
        <v>645</v>
      </c>
      <c r="AB1059" s="1199" t="s">
        <v>420</v>
      </c>
      <c r="AC1059" s="1040" t="s">
        <v>420</v>
      </c>
      <c r="AD1059" s="1040" t="s">
        <v>420</v>
      </c>
      <c r="AE1059" s="1040" t="s">
        <v>420</v>
      </c>
      <c r="AF1059" s="1041" t="s">
        <v>243</v>
      </c>
      <c r="AG1059" s="1041">
        <v>1</v>
      </c>
      <c r="AH1059" s="1042" t="s">
        <v>654</v>
      </c>
      <c r="AI1059" s="1060" t="s">
        <v>654</v>
      </c>
      <c r="AJ1059" s="1043" t="s">
        <v>654</v>
      </c>
      <c r="AK1059" s="1200" t="s">
        <v>654</v>
      </c>
      <c r="AL1059" s="1060"/>
      <c r="AM1059" s="1404"/>
      <c r="AN1059" s="1404"/>
      <c r="AO1059" s="1404"/>
      <c r="AP1059" s="1404"/>
      <c r="AQ1059" s="1404"/>
      <c r="AR1059" s="1044"/>
      <c r="AS1059" s="1034" t="s">
        <v>16625</v>
      </c>
      <c r="AT1059" s="1034" t="s">
        <v>16628</v>
      </c>
      <c r="AU1059" s="1034" t="s">
        <v>420</v>
      </c>
      <c r="AV1059" s="1034" t="s">
        <v>420</v>
      </c>
    </row>
    <row r="1060" spans="1:48">
      <c r="A1060" s="1030">
        <v>46048</v>
      </c>
      <c r="B1060" s="1031" t="s">
        <v>16280</v>
      </c>
      <c r="C1060" s="1045" t="s">
        <v>645</v>
      </c>
      <c r="D1060" s="1032"/>
      <c r="E1060" s="1033" t="s">
        <v>420</v>
      </c>
      <c r="F1060" s="1034" t="s">
        <v>420</v>
      </c>
      <c r="G1060" s="1034" t="s">
        <v>420</v>
      </c>
      <c r="H1060" s="1034" t="s">
        <v>420</v>
      </c>
      <c r="I1060" s="1035" t="s">
        <v>420</v>
      </c>
      <c r="J1060" s="1038"/>
      <c r="K1060" s="1036"/>
      <c r="L1060" s="1037" t="s">
        <v>645</v>
      </c>
      <c r="M1060" s="1039"/>
      <c r="N1060" s="1038"/>
      <c r="O1060" s="1036"/>
      <c r="P1060" s="1037" t="s">
        <v>645</v>
      </c>
      <c r="Q1060" s="1039"/>
      <c r="R1060" s="1038"/>
      <c r="S1060" s="1036"/>
      <c r="T1060" s="1037" t="s">
        <v>645</v>
      </c>
      <c r="U1060" s="1039"/>
      <c r="V1060" s="1038"/>
      <c r="W1060" s="1036"/>
      <c r="X1060" s="1037" t="s">
        <v>645</v>
      </c>
      <c r="Y1060" s="1039"/>
      <c r="Z1060" s="1040" t="s">
        <v>420</v>
      </c>
      <c r="AA1060" s="1040" t="s">
        <v>645</v>
      </c>
      <c r="AB1060" s="1199" t="s">
        <v>420</v>
      </c>
      <c r="AC1060" s="1040" t="s">
        <v>420</v>
      </c>
      <c r="AD1060" s="1040" t="s">
        <v>420</v>
      </c>
      <c r="AE1060" s="1040" t="s">
        <v>420</v>
      </c>
      <c r="AF1060" s="1041" t="s">
        <v>243</v>
      </c>
      <c r="AG1060" s="1041">
        <v>1</v>
      </c>
      <c r="AH1060" s="1042" t="s">
        <v>654</v>
      </c>
      <c r="AI1060" s="1060" t="s">
        <v>654</v>
      </c>
      <c r="AJ1060" s="1043" t="s">
        <v>654</v>
      </c>
      <c r="AK1060" s="1200" t="s">
        <v>654</v>
      </c>
      <c r="AL1060" s="1060"/>
      <c r="AM1060" s="1404"/>
      <c r="AN1060" s="1404"/>
      <c r="AO1060" s="1404"/>
      <c r="AP1060" s="1404"/>
      <c r="AQ1060" s="1404"/>
      <c r="AR1060" s="1044"/>
      <c r="AS1060" s="1034" t="s">
        <v>16625</v>
      </c>
      <c r="AT1060" s="1034" t="s">
        <v>16628</v>
      </c>
      <c r="AU1060" s="1034" t="s">
        <v>420</v>
      </c>
      <c r="AV1060" s="1034" t="s">
        <v>420</v>
      </c>
    </row>
    <row r="1061" spans="1:48">
      <c r="A1061" s="1030">
        <v>46048</v>
      </c>
      <c r="B1061" s="1031" t="s">
        <v>16281</v>
      </c>
      <c r="C1061" s="1045" t="s">
        <v>645</v>
      </c>
      <c r="D1061" s="1032"/>
      <c r="E1061" s="1033" t="s">
        <v>420</v>
      </c>
      <c r="F1061" s="1034" t="s">
        <v>420</v>
      </c>
      <c r="G1061" s="1034" t="s">
        <v>420</v>
      </c>
      <c r="H1061" s="1034" t="s">
        <v>420</v>
      </c>
      <c r="I1061" s="1035" t="s">
        <v>420</v>
      </c>
      <c r="J1061" s="1038"/>
      <c r="K1061" s="1036"/>
      <c r="L1061" s="1037" t="s">
        <v>645</v>
      </c>
      <c r="M1061" s="1039"/>
      <c r="N1061" s="1038"/>
      <c r="O1061" s="1036"/>
      <c r="P1061" s="1037" t="s">
        <v>645</v>
      </c>
      <c r="Q1061" s="1039"/>
      <c r="R1061" s="1038"/>
      <c r="S1061" s="1036"/>
      <c r="T1061" s="1037" t="s">
        <v>645</v>
      </c>
      <c r="U1061" s="1039"/>
      <c r="V1061" s="1038"/>
      <c r="W1061" s="1036"/>
      <c r="X1061" s="1037" t="s">
        <v>645</v>
      </c>
      <c r="Y1061" s="1039"/>
      <c r="Z1061" s="1040" t="s">
        <v>420</v>
      </c>
      <c r="AA1061" s="1040" t="s">
        <v>645</v>
      </c>
      <c r="AB1061" s="1199" t="s">
        <v>420</v>
      </c>
      <c r="AC1061" s="1040" t="s">
        <v>420</v>
      </c>
      <c r="AD1061" s="1040" t="s">
        <v>420</v>
      </c>
      <c r="AE1061" s="1040" t="s">
        <v>420</v>
      </c>
      <c r="AF1061" s="1041" t="s">
        <v>243</v>
      </c>
      <c r="AG1061" s="1041">
        <v>1</v>
      </c>
      <c r="AH1061" s="1042" t="s">
        <v>16278</v>
      </c>
      <c r="AI1061" s="1060" t="s">
        <v>16278</v>
      </c>
      <c r="AJ1061" s="1043" t="s">
        <v>654</v>
      </c>
      <c r="AK1061" s="1200" t="s">
        <v>654</v>
      </c>
      <c r="AL1061" s="1060"/>
      <c r="AM1061" s="1404"/>
      <c r="AN1061" s="1404"/>
      <c r="AO1061" s="1404"/>
      <c r="AP1061" s="1404"/>
      <c r="AQ1061" s="1404"/>
      <c r="AR1061" s="1044"/>
      <c r="AS1061" s="1034" t="s">
        <v>16625</v>
      </c>
      <c r="AT1061" s="1034" t="s">
        <v>16628</v>
      </c>
      <c r="AU1061" s="1034" t="s">
        <v>420</v>
      </c>
      <c r="AV1061" s="1034" t="s">
        <v>420</v>
      </c>
    </row>
    <row r="1062" spans="1:48">
      <c r="A1062" s="1030">
        <v>46048</v>
      </c>
      <c r="B1062" s="1031" t="s">
        <v>16282</v>
      </c>
      <c r="C1062" s="1045" t="s">
        <v>645</v>
      </c>
      <c r="D1062" s="1032"/>
      <c r="E1062" s="1033" t="s">
        <v>420</v>
      </c>
      <c r="F1062" s="1034" t="s">
        <v>420</v>
      </c>
      <c r="G1062" s="1034" t="s">
        <v>420</v>
      </c>
      <c r="H1062" s="1034" t="s">
        <v>420</v>
      </c>
      <c r="I1062" s="1035" t="s">
        <v>420</v>
      </c>
      <c r="J1062" s="1038"/>
      <c r="K1062" s="1036"/>
      <c r="L1062" s="1037" t="s">
        <v>645</v>
      </c>
      <c r="M1062" s="1039"/>
      <c r="N1062" s="1038"/>
      <c r="O1062" s="1036"/>
      <c r="P1062" s="1037" t="s">
        <v>645</v>
      </c>
      <c r="Q1062" s="1039"/>
      <c r="R1062" s="1038"/>
      <c r="S1062" s="1036"/>
      <c r="T1062" s="1037" t="s">
        <v>645</v>
      </c>
      <c r="U1062" s="1039"/>
      <c r="V1062" s="1038"/>
      <c r="W1062" s="1036"/>
      <c r="X1062" s="1037" t="s">
        <v>645</v>
      </c>
      <c r="Y1062" s="1039"/>
      <c r="Z1062" s="1040" t="s">
        <v>420</v>
      </c>
      <c r="AA1062" s="1040" t="s">
        <v>645</v>
      </c>
      <c r="AB1062" s="1199" t="s">
        <v>420</v>
      </c>
      <c r="AC1062" s="1040" t="s">
        <v>420</v>
      </c>
      <c r="AD1062" s="1040" t="s">
        <v>420</v>
      </c>
      <c r="AE1062" s="1040" t="s">
        <v>420</v>
      </c>
      <c r="AF1062" s="1041" t="s">
        <v>243</v>
      </c>
      <c r="AG1062" s="1041">
        <v>1</v>
      </c>
      <c r="AH1062" s="1042" t="s">
        <v>654</v>
      </c>
      <c r="AI1062" s="1060" t="s">
        <v>654</v>
      </c>
      <c r="AJ1062" s="1043" t="s">
        <v>654</v>
      </c>
      <c r="AK1062" s="1200" t="s">
        <v>654</v>
      </c>
      <c r="AL1062" s="1060"/>
      <c r="AM1062" s="1404"/>
      <c r="AN1062" s="1404"/>
      <c r="AO1062" s="1404"/>
      <c r="AP1062" s="1404"/>
      <c r="AQ1062" s="1404"/>
      <c r="AR1062" s="1044"/>
      <c r="AS1062" s="1034" t="s">
        <v>16625</v>
      </c>
      <c r="AT1062" s="1034" t="s">
        <v>16628</v>
      </c>
      <c r="AU1062" s="1034" t="s">
        <v>420</v>
      </c>
      <c r="AV1062" s="1034" t="s">
        <v>420</v>
      </c>
    </row>
    <row r="1063" spans="1:48">
      <c r="A1063" s="1030">
        <v>46048</v>
      </c>
      <c r="B1063" s="1031" t="s">
        <v>16283</v>
      </c>
      <c r="C1063" s="1045" t="s">
        <v>645</v>
      </c>
      <c r="D1063" s="1032"/>
      <c r="E1063" s="1033" t="s">
        <v>420</v>
      </c>
      <c r="F1063" s="1034" t="s">
        <v>420</v>
      </c>
      <c r="G1063" s="1034" t="s">
        <v>420</v>
      </c>
      <c r="H1063" s="1034" t="s">
        <v>420</v>
      </c>
      <c r="I1063" s="1035" t="s">
        <v>420</v>
      </c>
      <c r="J1063" s="1038"/>
      <c r="K1063" s="1036"/>
      <c r="L1063" s="1037" t="s">
        <v>645</v>
      </c>
      <c r="M1063" s="1039"/>
      <c r="N1063" s="1038"/>
      <c r="O1063" s="1036"/>
      <c r="P1063" s="1037" t="s">
        <v>645</v>
      </c>
      <c r="Q1063" s="1039"/>
      <c r="R1063" s="1038"/>
      <c r="S1063" s="1036"/>
      <c r="T1063" s="1037" t="s">
        <v>645</v>
      </c>
      <c r="U1063" s="1039"/>
      <c r="V1063" s="1038"/>
      <c r="W1063" s="1036"/>
      <c r="X1063" s="1037" t="s">
        <v>645</v>
      </c>
      <c r="Y1063" s="1039"/>
      <c r="Z1063" s="1040" t="s">
        <v>420</v>
      </c>
      <c r="AA1063" s="1040" t="s">
        <v>645</v>
      </c>
      <c r="AB1063" s="1199" t="s">
        <v>420</v>
      </c>
      <c r="AC1063" s="1040" t="s">
        <v>420</v>
      </c>
      <c r="AD1063" s="1040" t="s">
        <v>420</v>
      </c>
      <c r="AE1063" s="1040" t="s">
        <v>420</v>
      </c>
      <c r="AF1063" s="1041" t="s">
        <v>243</v>
      </c>
      <c r="AG1063" s="1041">
        <v>1</v>
      </c>
      <c r="AH1063" s="1042" t="s">
        <v>654</v>
      </c>
      <c r="AI1063" s="1060" t="s">
        <v>654</v>
      </c>
      <c r="AJ1063" s="1043" t="s">
        <v>654</v>
      </c>
      <c r="AK1063" s="1200" t="s">
        <v>654</v>
      </c>
      <c r="AL1063" s="1060"/>
      <c r="AM1063" s="1404"/>
      <c r="AN1063" s="1404"/>
      <c r="AO1063" s="1404"/>
      <c r="AP1063" s="1404"/>
      <c r="AQ1063" s="1404"/>
      <c r="AR1063" s="1044"/>
      <c r="AS1063" s="1034" t="s">
        <v>16625</v>
      </c>
      <c r="AT1063" s="1034" t="s">
        <v>16628</v>
      </c>
      <c r="AU1063" s="1034" t="s">
        <v>420</v>
      </c>
      <c r="AV1063" s="1034" t="s">
        <v>420</v>
      </c>
    </row>
    <row r="1064" spans="1:48">
      <c r="A1064" s="1030">
        <v>46048</v>
      </c>
      <c r="B1064" s="1031" t="s">
        <v>16284</v>
      </c>
      <c r="C1064" s="1045" t="s">
        <v>645</v>
      </c>
      <c r="D1064" s="1032"/>
      <c r="E1064" s="1033" t="s">
        <v>420</v>
      </c>
      <c r="F1064" s="1034" t="s">
        <v>420</v>
      </c>
      <c r="G1064" s="1034" t="s">
        <v>420</v>
      </c>
      <c r="H1064" s="1034" t="s">
        <v>420</v>
      </c>
      <c r="I1064" s="1035" t="s">
        <v>420</v>
      </c>
      <c r="J1064" s="1038"/>
      <c r="K1064" s="1036"/>
      <c r="L1064" s="1037" t="s">
        <v>645</v>
      </c>
      <c r="M1064" s="1039"/>
      <c r="N1064" s="1038"/>
      <c r="O1064" s="1036"/>
      <c r="P1064" s="1037" t="s">
        <v>645</v>
      </c>
      <c r="Q1064" s="1039"/>
      <c r="R1064" s="1038"/>
      <c r="S1064" s="1036"/>
      <c r="T1064" s="1037" t="s">
        <v>645</v>
      </c>
      <c r="U1064" s="1039"/>
      <c r="V1064" s="1038"/>
      <c r="W1064" s="1036"/>
      <c r="X1064" s="1037" t="s">
        <v>645</v>
      </c>
      <c r="Y1064" s="1039"/>
      <c r="Z1064" s="1040" t="s">
        <v>420</v>
      </c>
      <c r="AA1064" s="1040" t="s">
        <v>645</v>
      </c>
      <c r="AB1064" s="1199" t="s">
        <v>420</v>
      </c>
      <c r="AC1064" s="1040" t="s">
        <v>420</v>
      </c>
      <c r="AD1064" s="1040" t="s">
        <v>420</v>
      </c>
      <c r="AE1064" s="1040" t="s">
        <v>420</v>
      </c>
      <c r="AF1064" s="1041" t="s">
        <v>243</v>
      </c>
      <c r="AG1064" s="1041">
        <v>1</v>
      </c>
      <c r="AH1064" s="1042" t="s">
        <v>654</v>
      </c>
      <c r="AI1064" s="1060" t="s">
        <v>654</v>
      </c>
      <c r="AJ1064" s="1043" t="s">
        <v>654</v>
      </c>
      <c r="AK1064" s="1200" t="s">
        <v>654</v>
      </c>
      <c r="AL1064" s="1060"/>
      <c r="AM1064" s="1404"/>
      <c r="AN1064" s="1404"/>
      <c r="AO1064" s="1404"/>
      <c r="AP1064" s="1404"/>
      <c r="AQ1064" s="1404"/>
      <c r="AR1064" s="1044"/>
      <c r="AS1064" s="1034" t="s">
        <v>16625</v>
      </c>
      <c r="AT1064" s="1034" t="s">
        <v>16628</v>
      </c>
      <c r="AU1064" s="1034" t="s">
        <v>420</v>
      </c>
      <c r="AV1064" s="1034" t="s">
        <v>420</v>
      </c>
    </row>
    <row r="1065" spans="1:48" ht="17.25" thickBot="1">
      <c r="A1065" s="1046">
        <v>46048</v>
      </c>
      <c r="B1065" s="1047" t="s">
        <v>16285</v>
      </c>
      <c r="C1065" s="1048" t="s">
        <v>645</v>
      </c>
      <c r="D1065" s="1049"/>
      <c r="E1065" s="1243" t="s">
        <v>420</v>
      </c>
      <c r="F1065" s="1050" t="s">
        <v>420</v>
      </c>
      <c r="G1065" s="1050" t="s">
        <v>420</v>
      </c>
      <c r="H1065" s="1050" t="s">
        <v>420</v>
      </c>
      <c r="I1065" s="1244" t="s">
        <v>420</v>
      </c>
      <c r="J1065" s="1053"/>
      <c r="K1065" s="1051"/>
      <c r="L1065" s="1052" t="s">
        <v>645</v>
      </c>
      <c r="M1065" s="1054"/>
      <c r="N1065" s="1053"/>
      <c r="O1065" s="1051"/>
      <c r="P1065" s="1052" t="s">
        <v>645</v>
      </c>
      <c r="Q1065" s="1054"/>
      <c r="R1065" s="1053"/>
      <c r="S1065" s="1051"/>
      <c r="T1065" s="1052" t="s">
        <v>645</v>
      </c>
      <c r="U1065" s="1054"/>
      <c r="V1065" s="1053"/>
      <c r="W1065" s="1051"/>
      <c r="X1065" s="1052" t="s">
        <v>645</v>
      </c>
      <c r="Y1065" s="1054"/>
      <c r="Z1065" s="1055" t="s">
        <v>420</v>
      </c>
      <c r="AA1065" s="1055" t="s">
        <v>645</v>
      </c>
      <c r="AB1065" s="1201" t="s">
        <v>420</v>
      </c>
      <c r="AC1065" s="1055" t="s">
        <v>420</v>
      </c>
      <c r="AD1065" s="1055" t="s">
        <v>420</v>
      </c>
      <c r="AE1065" s="1055" t="s">
        <v>420</v>
      </c>
      <c r="AF1065" s="1056" t="s">
        <v>243</v>
      </c>
      <c r="AG1065" s="1056">
        <v>1</v>
      </c>
      <c r="AH1065" s="1245" t="s">
        <v>654</v>
      </c>
      <c r="AI1065" s="1246" t="s">
        <v>654</v>
      </c>
      <c r="AJ1065" s="1057" t="s">
        <v>654</v>
      </c>
      <c r="AK1065" s="1202" t="s">
        <v>654</v>
      </c>
      <c r="AL1065" s="1246"/>
      <c r="AM1065" s="1409"/>
      <c r="AN1065" s="1409"/>
      <c r="AO1065" s="1409"/>
      <c r="AP1065" s="1409"/>
      <c r="AQ1065" s="1409"/>
      <c r="AR1065" s="1058"/>
      <c r="AS1065" s="1050" t="s">
        <v>16625</v>
      </c>
      <c r="AT1065" s="1050" t="s">
        <v>16628</v>
      </c>
      <c r="AU1065" s="1050" t="s">
        <v>420</v>
      </c>
      <c r="AV1065" s="1050" t="s">
        <v>420</v>
      </c>
    </row>
    <row r="1066" spans="1:48">
      <c r="A1066" s="1416">
        <v>46049</v>
      </c>
      <c r="B1066" s="1016" t="s">
        <v>212</v>
      </c>
      <c r="C1066" s="1016" t="s">
        <v>16558</v>
      </c>
      <c r="D1066" s="1017"/>
      <c r="E1066" s="1018" t="s">
        <v>1936</v>
      </c>
      <c r="F1066" s="1019" t="s">
        <v>16560</v>
      </c>
      <c r="G1066" s="1019">
        <v>500</v>
      </c>
      <c r="H1066" s="1019" t="s">
        <v>911</v>
      </c>
      <c r="I1066" s="1020">
        <v>2</v>
      </c>
      <c r="J1066" s="1023"/>
      <c r="K1066" s="1021"/>
      <c r="L1066" s="1022" t="s">
        <v>127</v>
      </c>
      <c r="M1066" s="1024"/>
      <c r="N1066" s="1023"/>
      <c r="O1066" s="1021"/>
      <c r="P1066" s="1022" t="s">
        <v>127</v>
      </c>
      <c r="Q1066" s="1024"/>
      <c r="R1066" s="1023"/>
      <c r="S1066" s="1021"/>
      <c r="T1066" s="1022" t="s">
        <v>127</v>
      </c>
      <c r="U1066" s="1024"/>
      <c r="V1066" s="1023"/>
      <c r="W1066" s="1021"/>
      <c r="X1066" s="1022" t="s">
        <v>16268</v>
      </c>
      <c r="Y1066" s="1024"/>
      <c r="Z1066" s="1025">
        <v>3</v>
      </c>
      <c r="AA1066" s="1025" t="s">
        <v>127</v>
      </c>
      <c r="AB1066" s="1198" t="s">
        <v>420</v>
      </c>
      <c r="AC1066" s="1025" t="s">
        <v>420</v>
      </c>
      <c r="AD1066" s="1025" t="s">
        <v>420</v>
      </c>
      <c r="AE1066" s="1025" t="s">
        <v>420</v>
      </c>
      <c r="AF1066" s="1026" t="s">
        <v>213</v>
      </c>
      <c r="AG1066" s="1026">
        <v>1</v>
      </c>
      <c r="AH1066" s="1027" t="s">
        <v>16293</v>
      </c>
      <c r="AI1066" s="1059" t="s">
        <v>644</v>
      </c>
      <c r="AJ1066" s="1238" t="s">
        <v>16260</v>
      </c>
      <c r="AK1066" s="1410" t="s">
        <v>748</v>
      </c>
      <c r="AL1066" s="1059">
        <v>52</v>
      </c>
      <c r="AM1066" s="1403">
        <v>46014</v>
      </c>
      <c r="AN1066" s="1403">
        <v>46016</v>
      </c>
      <c r="AO1066" s="1403">
        <v>46017</v>
      </c>
      <c r="AP1066" s="1403">
        <v>46018</v>
      </c>
      <c r="AQ1066" s="1403">
        <v>46019</v>
      </c>
      <c r="AR1066" s="1028"/>
      <c r="AS1066" s="1019" t="s">
        <v>16625</v>
      </c>
      <c r="AT1066" s="1019" t="s">
        <v>16628</v>
      </c>
      <c r="AU1066" s="1019" t="s">
        <v>16627</v>
      </c>
      <c r="AV1066" s="1019" t="s">
        <v>420</v>
      </c>
    </row>
    <row r="1067" spans="1:48">
      <c r="A1067" s="1030">
        <v>46049</v>
      </c>
      <c r="B1067" s="1031" t="s">
        <v>214</v>
      </c>
      <c r="C1067" s="1031" t="s">
        <v>16653</v>
      </c>
      <c r="D1067" s="1032" t="s">
        <v>16644</v>
      </c>
      <c r="E1067" s="1033" t="s">
        <v>1557</v>
      </c>
      <c r="F1067" s="1034" t="s">
        <v>16594</v>
      </c>
      <c r="G1067" s="1034">
        <v>630</v>
      </c>
      <c r="H1067" s="1034" t="s">
        <v>843</v>
      </c>
      <c r="I1067" s="1035">
        <v>2</v>
      </c>
      <c r="J1067" s="1038">
        <v>28</v>
      </c>
      <c r="K1067" s="1036">
        <v>2</v>
      </c>
      <c r="L1067" s="1037">
        <v>9344</v>
      </c>
      <c r="M1067" s="1039">
        <v>9069</v>
      </c>
      <c r="N1067" s="1038">
        <v>7</v>
      </c>
      <c r="O1067" s="1036">
        <v>2</v>
      </c>
      <c r="P1067" s="1037">
        <v>9293</v>
      </c>
      <c r="Q1067" s="1039">
        <v>9416</v>
      </c>
      <c r="R1067" s="1038">
        <v>5</v>
      </c>
      <c r="S1067" s="1036">
        <v>0</v>
      </c>
      <c r="T1067" s="1037">
        <v>9288</v>
      </c>
      <c r="U1067" s="1039">
        <v>9329</v>
      </c>
      <c r="V1067" s="1038">
        <v>23</v>
      </c>
      <c r="W1067" s="1036">
        <v>0</v>
      </c>
      <c r="X1067" s="1037">
        <v>9191</v>
      </c>
      <c r="Y1067" s="1039">
        <v>9153</v>
      </c>
      <c r="Z1067" s="1040">
        <v>2.4827586206896552</v>
      </c>
      <c r="AA1067" s="1040">
        <v>21</v>
      </c>
      <c r="AB1067" s="1199">
        <v>0.99225427350427353</v>
      </c>
      <c r="AC1067" s="1040">
        <v>92.603750000000005</v>
      </c>
      <c r="AD1067" s="1040">
        <v>2.625</v>
      </c>
      <c r="AE1067" s="1040">
        <v>2.4583333333333335</v>
      </c>
      <c r="AF1067" s="1041" t="s">
        <v>213</v>
      </c>
      <c r="AG1067" s="1041">
        <v>1</v>
      </c>
      <c r="AH1067" s="1042" t="s">
        <v>16293</v>
      </c>
      <c r="AI1067" s="1060" t="s">
        <v>644</v>
      </c>
      <c r="AJ1067" s="1238" t="s">
        <v>16260</v>
      </c>
      <c r="AK1067" s="1239" t="s">
        <v>748</v>
      </c>
      <c r="AL1067" s="1060">
        <v>57</v>
      </c>
      <c r="AM1067" s="1404" t="s">
        <v>16671</v>
      </c>
      <c r="AN1067" s="1404"/>
      <c r="AO1067" s="1404"/>
      <c r="AP1067" s="1404"/>
      <c r="AQ1067" s="1404"/>
      <c r="AR1067" s="1044"/>
      <c r="AS1067" s="1034" t="s">
        <v>16625</v>
      </c>
      <c r="AT1067" s="1034" t="s">
        <v>16628</v>
      </c>
      <c r="AU1067" s="1034" t="s">
        <v>16637</v>
      </c>
      <c r="AV1067" s="1034">
        <v>1.008121464</v>
      </c>
    </row>
    <row r="1068" spans="1:48">
      <c r="A1068" s="1030">
        <v>46049</v>
      </c>
      <c r="B1068" s="1031" t="s">
        <v>215</v>
      </c>
      <c r="C1068" s="1031" t="s">
        <v>16554</v>
      </c>
      <c r="D1068" s="1032" t="s">
        <v>646</v>
      </c>
      <c r="E1068" s="1033" t="s">
        <v>471</v>
      </c>
      <c r="F1068" s="1034" t="s">
        <v>16555</v>
      </c>
      <c r="G1068" s="1034">
        <v>700</v>
      </c>
      <c r="H1068" s="1034" t="s">
        <v>1088</v>
      </c>
      <c r="I1068" s="1035">
        <v>5</v>
      </c>
      <c r="J1068" s="1038">
        <v>34</v>
      </c>
      <c r="K1068" s="1036">
        <v>4</v>
      </c>
      <c r="L1068" s="1037">
        <v>7518</v>
      </c>
      <c r="M1068" s="1039">
        <v>8230</v>
      </c>
      <c r="N1068" s="1038">
        <v>16</v>
      </c>
      <c r="O1068" s="1036">
        <v>0</v>
      </c>
      <c r="P1068" s="1037">
        <v>7723</v>
      </c>
      <c r="Q1068" s="1039">
        <v>8270</v>
      </c>
      <c r="R1068" s="1038">
        <v>2</v>
      </c>
      <c r="S1068" s="1036">
        <v>0</v>
      </c>
      <c r="T1068" s="1037">
        <v>7736</v>
      </c>
      <c r="U1068" s="1039">
        <v>8355</v>
      </c>
      <c r="V1068" s="1038">
        <v>38</v>
      </c>
      <c r="W1068" s="1036">
        <v>1</v>
      </c>
      <c r="X1068" s="1037">
        <v>7529</v>
      </c>
      <c r="Y1068" s="1039">
        <v>8051</v>
      </c>
      <c r="Z1068" s="1040">
        <v>3.2432432432432434</v>
      </c>
      <c r="AA1068" s="1040">
        <v>15</v>
      </c>
      <c r="AB1068" s="1199">
        <v>0.99258814102564108</v>
      </c>
      <c r="AC1068" s="1040">
        <v>79.265000000000001</v>
      </c>
      <c r="AD1068" s="1040">
        <v>1.875</v>
      </c>
      <c r="AE1068" s="1040">
        <v>1.7708333333333333</v>
      </c>
      <c r="AF1068" s="1041" t="s">
        <v>213</v>
      </c>
      <c r="AG1068" s="1041">
        <v>0.5</v>
      </c>
      <c r="AH1068" s="1042" t="s">
        <v>16293</v>
      </c>
      <c r="AI1068" s="1060" t="s">
        <v>644</v>
      </c>
      <c r="AJ1068" s="1238" t="s">
        <v>16260</v>
      </c>
      <c r="AK1068" s="1239" t="s">
        <v>748</v>
      </c>
      <c r="AL1068" s="1060">
        <v>53</v>
      </c>
      <c r="AM1068" s="1404">
        <v>46023</v>
      </c>
      <c r="AN1068" s="1404">
        <v>46024</v>
      </c>
      <c r="AO1068" s="1404"/>
      <c r="AP1068" s="1404"/>
      <c r="AQ1068" s="1404"/>
      <c r="AR1068" s="1044"/>
      <c r="AS1068" s="1034" t="s">
        <v>16629</v>
      </c>
      <c r="AT1068" s="1034" t="s">
        <v>16628</v>
      </c>
      <c r="AU1068" s="1034" t="s">
        <v>16627</v>
      </c>
      <c r="AV1068" s="1034">
        <v>1.43818416</v>
      </c>
    </row>
    <row r="1069" spans="1:48">
      <c r="A1069" s="1030">
        <v>46049</v>
      </c>
      <c r="B1069" s="1031" t="s">
        <v>216</v>
      </c>
      <c r="C1069" s="1031" t="s">
        <v>16649</v>
      </c>
      <c r="D1069" s="1032"/>
      <c r="E1069" s="1033" t="s">
        <v>783</v>
      </c>
      <c r="F1069" s="1034" t="s">
        <v>16588</v>
      </c>
      <c r="G1069" s="1034">
        <v>525</v>
      </c>
      <c r="H1069" s="1034" t="s">
        <v>480</v>
      </c>
      <c r="I1069" s="1035">
        <v>4</v>
      </c>
      <c r="J1069" s="1038">
        <v>29</v>
      </c>
      <c r="K1069" s="1036">
        <v>4</v>
      </c>
      <c r="L1069" s="1037">
        <v>9031</v>
      </c>
      <c r="M1069" s="1039">
        <v>8433</v>
      </c>
      <c r="N1069" s="1038">
        <v>10</v>
      </c>
      <c r="O1069" s="1036">
        <v>0</v>
      </c>
      <c r="P1069" s="1037">
        <v>9200</v>
      </c>
      <c r="Q1069" s="1039">
        <v>8452</v>
      </c>
      <c r="R1069" s="1038">
        <v>10</v>
      </c>
      <c r="S1069" s="1036">
        <v>0</v>
      </c>
      <c r="T1069" s="1037">
        <v>9193</v>
      </c>
      <c r="U1069" s="1039">
        <v>8448</v>
      </c>
      <c r="V1069" s="1038">
        <v>22</v>
      </c>
      <c r="W1069" s="1036">
        <v>1</v>
      </c>
      <c r="X1069" s="1037">
        <v>9115</v>
      </c>
      <c r="Y1069" s="1039">
        <v>8284</v>
      </c>
      <c r="Z1069" s="1040">
        <v>2.9690721649484537</v>
      </c>
      <c r="AA1069" s="1040">
        <v>23.666666666666668</v>
      </c>
      <c r="AB1069" s="1199">
        <v>0.99190371260683763</v>
      </c>
      <c r="AC1069" s="1040">
        <v>87.694999999999993</v>
      </c>
      <c r="AD1069" s="1040">
        <v>2.9583333333333335</v>
      </c>
      <c r="AE1069" s="1040">
        <v>2.75</v>
      </c>
      <c r="AF1069" s="1041" t="s">
        <v>213</v>
      </c>
      <c r="AG1069" s="1041">
        <v>1</v>
      </c>
      <c r="AH1069" s="1042" t="s">
        <v>16293</v>
      </c>
      <c r="AI1069" s="1060" t="s">
        <v>644</v>
      </c>
      <c r="AJ1069" s="1238" t="s">
        <v>16260</v>
      </c>
      <c r="AK1069" s="1239" t="s">
        <v>748</v>
      </c>
      <c r="AL1069" s="1060">
        <v>52</v>
      </c>
      <c r="AM1069" s="1404">
        <v>46041</v>
      </c>
      <c r="AN1069" s="1404">
        <v>46042</v>
      </c>
      <c r="AO1069" s="1404">
        <v>46043</v>
      </c>
      <c r="AP1069" s="1404">
        <v>46044</v>
      </c>
      <c r="AQ1069" s="1404">
        <v>46045</v>
      </c>
      <c r="AR1069" s="1044"/>
      <c r="AS1069" s="1034" t="s">
        <v>16625</v>
      </c>
      <c r="AT1069" s="1034" t="s">
        <v>16628</v>
      </c>
      <c r="AU1069" s="1034" t="s">
        <v>16630</v>
      </c>
      <c r="AV1069" s="1034">
        <v>2.3867071199999996</v>
      </c>
    </row>
    <row r="1070" spans="1:48">
      <c r="A1070" s="1030">
        <v>46049</v>
      </c>
      <c r="B1070" s="1031" t="s">
        <v>217</v>
      </c>
      <c r="C1070" s="1031" t="s">
        <v>16620</v>
      </c>
      <c r="D1070" s="1032"/>
      <c r="E1070" s="1033" t="s">
        <v>1985</v>
      </c>
      <c r="F1070" s="1034" t="s">
        <v>16544</v>
      </c>
      <c r="G1070" s="1034">
        <v>650</v>
      </c>
      <c r="H1070" s="1034" t="s">
        <v>489</v>
      </c>
      <c r="I1070" s="1035">
        <v>4</v>
      </c>
      <c r="J1070" s="1038"/>
      <c r="K1070" s="1036"/>
      <c r="L1070" s="1037" t="s">
        <v>16265</v>
      </c>
      <c r="M1070" s="1039"/>
      <c r="N1070" s="1038"/>
      <c r="O1070" s="1036"/>
      <c r="P1070" s="1037" t="s">
        <v>16265</v>
      </c>
      <c r="Q1070" s="1039"/>
      <c r="R1070" s="1038"/>
      <c r="S1070" s="1036"/>
      <c r="T1070" s="1037" t="s">
        <v>16265</v>
      </c>
      <c r="U1070" s="1039"/>
      <c r="V1070" s="1038"/>
      <c r="W1070" s="1036"/>
      <c r="X1070" s="1037" t="s">
        <v>16265</v>
      </c>
      <c r="Y1070" s="1039"/>
      <c r="Z1070" s="1040">
        <v>1.8774445893089962</v>
      </c>
      <c r="AA1070" s="1040" t="s">
        <v>656</v>
      </c>
      <c r="AB1070" s="1199" t="s">
        <v>420</v>
      </c>
      <c r="AC1070" s="1040" t="s">
        <v>420</v>
      </c>
      <c r="AD1070" s="1040" t="s">
        <v>420</v>
      </c>
      <c r="AE1070" s="1040" t="s">
        <v>420</v>
      </c>
      <c r="AF1070" s="1041" t="s">
        <v>213</v>
      </c>
      <c r="AG1070" s="1041">
        <v>2</v>
      </c>
      <c r="AH1070" s="1042" t="s">
        <v>16286</v>
      </c>
      <c r="AI1070" s="1060" t="s">
        <v>642</v>
      </c>
      <c r="AJ1070" s="1060" t="s">
        <v>16262</v>
      </c>
      <c r="AK1070" s="1200" t="s">
        <v>647</v>
      </c>
      <c r="AL1070" s="1060"/>
      <c r="AM1070" s="1404"/>
      <c r="AN1070" s="1404"/>
      <c r="AO1070" s="1404"/>
      <c r="AP1070" s="1404"/>
      <c r="AQ1070" s="1404"/>
      <c r="AR1070" s="1044"/>
      <c r="AS1070" s="1034" t="s">
        <v>16625</v>
      </c>
      <c r="AT1070" s="1034" t="s">
        <v>16626</v>
      </c>
      <c r="AU1070" s="1034" t="s">
        <v>16627</v>
      </c>
      <c r="AV1070" s="1034" t="s">
        <v>420</v>
      </c>
    </row>
    <row r="1071" spans="1:48">
      <c r="A1071" s="1030">
        <v>46049</v>
      </c>
      <c r="B1071" s="1031" t="s">
        <v>217</v>
      </c>
      <c r="C1071" s="1031" t="s">
        <v>16643</v>
      </c>
      <c r="D1071" s="1032" t="s">
        <v>16644</v>
      </c>
      <c r="E1071" s="1033" t="s">
        <v>738</v>
      </c>
      <c r="F1071" s="1034" t="s">
        <v>16535</v>
      </c>
      <c r="G1071" s="1034">
        <v>650</v>
      </c>
      <c r="H1071" s="1034" t="s">
        <v>630</v>
      </c>
      <c r="I1071" s="1035">
        <v>4</v>
      </c>
      <c r="J1071" s="1038"/>
      <c r="K1071" s="1036"/>
      <c r="L1071" s="1037" t="s">
        <v>16268</v>
      </c>
      <c r="M1071" s="1039" t="s">
        <v>127</v>
      </c>
      <c r="N1071" s="1038"/>
      <c r="O1071" s="1036"/>
      <c r="P1071" s="1037"/>
      <c r="Q1071" s="1039" t="s">
        <v>16112</v>
      </c>
      <c r="R1071" s="1038"/>
      <c r="S1071" s="1036"/>
      <c r="T1071" s="1037"/>
      <c r="U1071" s="1039" t="s">
        <v>127</v>
      </c>
      <c r="V1071" s="1038"/>
      <c r="W1071" s="1036"/>
      <c r="X1071" s="1037"/>
      <c r="Y1071" s="1039" t="s">
        <v>16268</v>
      </c>
      <c r="Z1071" s="1040">
        <v>2.5263157894736841</v>
      </c>
      <c r="AA1071" s="1040" t="s">
        <v>127</v>
      </c>
      <c r="AB1071" s="1199" t="s">
        <v>420</v>
      </c>
      <c r="AC1071" s="1040" t="s">
        <v>420</v>
      </c>
      <c r="AD1071" s="1040" t="s">
        <v>420</v>
      </c>
      <c r="AE1071" s="1040" t="s">
        <v>420</v>
      </c>
      <c r="AF1071" s="1041" t="s">
        <v>213</v>
      </c>
      <c r="AG1071" s="1041">
        <v>2</v>
      </c>
      <c r="AH1071" s="1042" t="s">
        <v>16286</v>
      </c>
      <c r="AI1071" s="1060" t="s">
        <v>642</v>
      </c>
      <c r="AJ1071" s="1060" t="s">
        <v>16262</v>
      </c>
      <c r="AK1071" s="1200" t="s">
        <v>647</v>
      </c>
      <c r="AL1071" s="1060">
        <v>49</v>
      </c>
      <c r="AM1071" s="1404">
        <v>46017</v>
      </c>
      <c r="AN1071" s="1404">
        <v>46018</v>
      </c>
      <c r="AO1071" s="1404"/>
      <c r="AP1071" s="1404"/>
      <c r="AQ1071" s="1404"/>
      <c r="AR1071" s="1044"/>
      <c r="AS1071" s="1034" t="s">
        <v>16625</v>
      </c>
      <c r="AT1071" s="1034" t="s">
        <v>16626</v>
      </c>
      <c r="AU1071" s="1034" t="s">
        <v>16632</v>
      </c>
      <c r="AV1071" s="1034" t="s">
        <v>420</v>
      </c>
    </row>
    <row r="1072" spans="1:48">
      <c r="A1072" s="1030">
        <v>46049</v>
      </c>
      <c r="B1072" s="1031" t="s">
        <v>218</v>
      </c>
      <c r="C1072" s="1031" t="s">
        <v>16666</v>
      </c>
      <c r="D1072" s="1032" t="s">
        <v>646</v>
      </c>
      <c r="E1072" s="1033" t="s">
        <v>16606</v>
      </c>
      <c r="F1072" s="1034" t="s">
        <v>16555</v>
      </c>
      <c r="G1072" s="1034">
        <v>700</v>
      </c>
      <c r="H1072" s="1034" t="s">
        <v>633</v>
      </c>
      <c r="I1072" s="1035">
        <v>5</v>
      </c>
      <c r="J1072" s="1038">
        <v>36</v>
      </c>
      <c r="K1072" s="1036">
        <v>0</v>
      </c>
      <c r="L1072" s="1037">
        <v>9178</v>
      </c>
      <c r="M1072" s="1039">
        <v>9331</v>
      </c>
      <c r="N1072" s="1038">
        <v>14</v>
      </c>
      <c r="O1072" s="1036">
        <v>0</v>
      </c>
      <c r="P1072" s="1037">
        <v>9198</v>
      </c>
      <c r="Q1072" s="1039">
        <v>9537</v>
      </c>
      <c r="R1072" s="1038">
        <v>12</v>
      </c>
      <c r="S1072" s="1036">
        <v>2</v>
      </c>
      <c r="T1072" s="1037">
        <v>9223</v>
      </c>
      <c r="U1072" s="1039">
        <v>9506</v>
      </c>
      <c r="V1072" s="1038">
        <v>40</v>
      </c>
      <c r="W1072" s="1036">
        <v>0</v>
      </c>
      <c r="X1072" s="1037">
        <v>8748</v>
      </c>
      <c r="Y1072" s="1039"/>
      <c r="Z1072" s="1040">
        <v>3.2432432432432434</v>
      </c>
      <c r="AA1072" s="1040">
        <v>17</v>
      </c>
      <c r="AB1072" s="1199">
        <v>0.99703525641025637</v>
      </c>
      <c r="AC1072" s="1040">
        <v>92.458571428571432</v>
      </c>
      <c r="AD1072" s="1040">
        <v>2.125</v>
      </c>
      <c r="AE1072" s="1040">
        <v>2.0833333333333335</v>
      </c>
      <c r="AF1072" s="1041" t="s">
        <v>213</v>
      </c>
      <c r="AG1072" s="1041">
        <v>0.5</v>
      </c>
      <c r="AH1072" s="1042" t="s">
        <v>16286</v>
      </c>
      <c r="AI1072" s="1060" t="s">
        <v>642</v>
      </c>
      <c r="AJ1072" s="1060" t="s">
        <v>16262</v>
      </c>
      <c r="AK1072" s="1200" t="s">
        <v>647</v>
      </c>
      <c r="AL1072" s="1060">
        <v>53</v>
      </c>
      <c r="AM1072" s="1404">
        <v>46024</v>
      </c>
      <c r="AN1072" s="1404">
        <v>46025</v>
      </c>
      <c r="AO1072" s="1404">
        <v>46026</v>
      </c>
      <c r="AP1072" s="1404">
        <v>46027</v>
      </c>
      <c r="AQ1072" s="1404"/>
      <c r="AR1072" s="1044"/>
      <c r="AS1072" s="1034" t="s">
        <v>16629</v>
      </c>
      <c r="AT1072" s="1034" t="s">
        <v>16628</v>
      </c>
      <c r="AU1072" s="1034" t="s">
        <v>16627</v>
      </c>
      <c r="AV1072" s="1034">
        <v>1.6775683199999998</v>
      </c>
    </row>
    <row r="1073" spans="1:48">
      <c r="A1073" s="1030">
        <v>46049</v>
      </c>
      <c r="B1073" s="1031" t="s">
        <v>219</v>
      </c>
      <c r="C1073" s="1031" t="s">
        <v>16496</v>
      </c>
      <c r="D1073" s="1032"/>
      <c r="E1073" s="1033" t="s">
        <v>1877</v>
      </c>
      <c r="F1073" s="1034" t="s">
        <v>16497</v>
      </c>
      <c r="G1073" s="1034">
        <v>500</v>
      </c>
      <c r="H1073" s="1034" t="s">
        <v>1237</v>
      </c>
      <c r="I1073" s="1035">
        <v>3.7</v>
      </c>
      <c r="J1073" s="1038">
        <v>21</v>
      </c>
      <c r="K1073" s="1036">
        <v>5</v>
      </c>
      <c r="L1073" s="1037">
        <v>8932</v>
      </c>
      <c r="M1073" s="1039">
        <v>8452</v>
      </c>
      <c r="N1073" s="1038">
        <v>15</v>
      </c>
      <c r="O1073" s="1036">
        <v>3</v>
      </c>
      <c r="P1073" s="1037">
        <v>9034</v>
      </c>
      <c r="Q1073" s="1039">
        <v>8616</v>
      </c>
      <c r="R1073" s="1038">
        <v>2</v>
      </c>
      <c r="S1073" s="1036">
        <v>0</v>
      </c>
      <c r="T1073" s="1037">
        <v>9076</v>
      </c>
      <c r="U1073" s="1039">
        <v>8616</v>
      </c>
      <c r="V1073" s="1038">
        <v>13</v>
      </c>
      <c r="W1073" s="1036">
        <v>0</v>
      </c>
      <c r="X1073" s="1037"/>
      <c r="Y1073" s="1039">
        <v>8386</v>
      </c>
      <c r="Z1073" s="1040">
        <v>1.5982241953385128</v>
      </c>
      <c r="AA1073" s="1040">
        <v>17</v>
      </c>
      <c r="AB1073" s="1199">
        <v>0.97593482905982909</v>
      </c>
      <c r="AC1073" s="1040">
        <v>87.302857142857135</v>
      </c>
      <c r="AD1073" s="1040">
        <v>2.125</v>
      </c>
      <c r="AE1073" s="1040">
        <v>1.7916666666666667</v>
      </c>
      <c r="AF1073" s="1041" t="s">
        <v>213</v>
      </c>
      <c r="AG1073" s="1041">
        <v>1</v>
      </c>
      <c r="AH1073" s="1042" t="s">
        <v>16293</v>
      </c>
      <c r="AI1073" s="1060" t="s">
        <v>644</v>
      </c>
      <c r="AJ1073" s="1238" t="s">
        <v>16260</v>
      </c>
      <c r="AK1073" s="1239" t="s">
        <v>748</v>
      </c>
      <c r="AL1073" s="1060">
        <v>8</v>
      </c>
      <c r="AM1073" s="1406">
        <v>45965</v>
      </c>
      <c r="AN1073" s="1404">
        <v>45966</v>
      </c>
      <c r="AO1073" s="1404">
        <v>45968</v>
      </c>
      <c r="AP1073" s="1404">
        <v>45969</v>
      </c>
      <c r="AQ1073" s="1404">
        <v>45972</v>
      </c>
      <c r="AR1073" s="1044"/>
      <c r="AS1073" s="1034" t="s">
        <v>16625</v>
      </c>
      <c r="AT1073" s="1034" t="s">
        <v>16628</v>
      </c>
      <c r="AU1073" s="1034" t="s">
        <v>16627</v>
      </c>
      <c r="AV1073" s="1034">
        <v>1.1314450285714286</v>
      </c>
    </row>
    <row r="1074" spans="1:48">
      <c r="A1074" s="1030">
        <v>46049</v>
      </c>
      <c r="B1074" s="1031" t="s">
        <v>220</v>
      </c>
      <c r="C1074" s="1031" t="s">
        <v>16670</v>
      </c>
      <c r="D1074" s="1032"/>
      <c r="E1074" s="1033" t="s">
        <v>628</v>
      </c>
      <c r="F1074" s="1034" t="s">
        <v>16616</v>
      </c>
      <c r="G1074" s="1034">
        <v>700</v>
      </c>
      <c r="H1074" s="1034" t="s">
        <v>470</v>
      </c>
      <c r="I1074" s="1035">
        <v>5</v>
      </c>
      <c r="J1074" s="1038">
        <v>13</v>
      </c>
      <c r="K1074" s="1036">
        <v>0</v>
      </c>
      <c r="L1074" s="1037">
        <v>8636</v>
      </c>
      <c r="M1074" s="1039"/>
      <c r="N1074" s="1038">
        <v>10</v>
      </c>
      <c r="O1074" s="1036">
        <v>0</v>
      </c>
      <c r="P1074" s="1037">
        <v>8349</v>
      </c>
      <c r="Q1074" s="1039"/>
      <c r="R1074" s="1038">
        <v>9</v>
      </c>
      <c r="S1074" s="1036">
        <v>2</v>
      </c>
      <c r="T1074" s="1037">
        <v>8454</v>
      </c>
      <c r="U1074" s="1039"/>
      <c r="V1074" s="1038">
        <v>5</v>
      </c>
      <c r="W1074" s="1036">
        <v>2</v>
      </c>
      <c r="X1074" s="1037">
        <v>8746</v>
      </c>
      <c r="Y1074" s="1039"/>
      <c r="Z1074" s="1040">
        <v>3.2951945080091534</v>
      </c>
      <c r="AA1074" s="1040">
        <v>24.666666666666668</v>
      </c>
      <c r="AB1074" s="1199">
        <v>0.99416399572649572</v>
      </c>
      <c r="AC1074" s="1040">
        <v>85.462500000000006</v>
      </c>
      <c r="AD1074" s="1040">
        <v>3.0833333333333335</v>
      </c>
      <c r="AE1074" s="1040">
        <v>2.75</v>
      </c>
      <c r="AF1074" s="1041" t="s">
        <v>213</v>
      </c>
      <c r="AG1074" s="1041">
        <v>2</v>
      </c>
      <c r="AH1074" s="1042" t="s">
        <v>16259</v>
      </c>
      <c r="AI1074" s="1060" t="s">
        <v>655</v>
      </c>
      <c r="AJ1074" s="1238" t="s">
        <v>16287</v>
      </c>
      <c r="AK1074" s="1239" t="s">
        <v>643</v>
      </c>
      <c r="AL1074" s="1060">
        <v>48</v>
      </c>
      <c r="AM1074" s="1404">
        <v>46027</v>
      </c>
      <c r="AN1074" s="1404">
        <v>46028</v>
      </c>
      <c r="AO1074" s="1404"/>
      <c r="AP1074" s="1404"/>
      <c r="AQ1074" s="1404"/>
      <c r="AR1074" s="1044"/>
      <c r="AS1074" s="1034" t="s">
        <v>16625</v>
      </c>
      <c r="AT1074" s="1034" t="s">
        <v>16626</v>
      </c>
      <c r="AU1074" s="1034" t="s">
        <v>16630</v>
      </c>
      <c r="AV1074" s="1034">
        <v>1.5506316</v>
      </c>
    </row>
    <row r="1075" spans="1:48">
      <c r="A1075" s="1030">
        <v>46049</v>
      </c>
      <c r="B1075" s="1031" t="s">
        <v>220</v>
      </c>
      <c r="C1075" s="1031" t="s">
        <v>16515</v>
      </c>
      <c r="D1075" s="1032"/>
      <c r="E1075" s="1033" t="s">
        <v>478</v>
      </c>
      <c r="F1075" s="1034" t="s">
        <v>16544</v>
      </c>
      <c r="G1075" s="1034">
        <v>650</v>
      </c>
      <c r="H1075" s="1034" t="s">
        <v>959</v>
      </c>
      <c r="I1075" s="1035">
        <v>5</v>
      </c>
      <c r="J1075" s="1038"/>
      <c r="K1075" s="1036"/>
      <c r="L1075" s="1037" t="s">
        <v>16268</v>
      </c>
      <c r="M1075" s="1039" t="s">
        <v>127</v>
      </c>
      <c r="N1075" s="1038"/>
      <c r="O1075" s="1036"/>
      <c r="P1075" s="1037"/>
      <c r="Q1075" s="1039" t="s">
        <v>127</v>
      </c>
      <c r="R1075" s="1038"/>
      <c r="S1075" s="1036"/>
      <c r="T1075" s="1037"/>
      <c r="U1075" s="1039" t="s">
        <v>127</v>
      </c>
      <c r="V1075" s="1038"/>
      <c r="W1075" s="1036"/>
      <c r="X1075" s="1037"/>
      <c r="Y1075" s="1039" t="s">
        <v>16270</v>
      </c>
      <c r="Z1075" s="1040">
        <v>1.5157894736842106</v>
      </c>
      <c r="AA1075" s="1040" t="s">
        <v>127</v>
      </c>
      <c r="AB1075" s="1199" t="s">
        <v>420</v>
      </c>
      <c r="AC1075" s="1040" t="s">
        <v>420</v>
      </c>
      <c r="AD1075" s="1040" t="s">
        <v>420</v>
      </c>
      <c r="AE1075" s="1040" t="s">
        <v>420</v>
      </c>
      <c r="AF1075" s="1041" t="s">
        <v>213</v>
      </c>
      <c r="AG1075" s="1041">
        <v>2</v>
      </c>
      <c r="AH1075" s="1042" t="s">
        <v>16259</v>
      </c>
      <c r="AI1075" s="1060" t="s">
        <v>655</v>
      </c>
      <c r="AJ1075" s="1238" t="s">
        <v>16287</v>
      </c>
      <c r="AK1075" s="1239" t="s">
        <v>643</v>
      </c>
      <c r="AL1075" s="1060">
        <v>54</v>
      </c>
      <c r="AM1075" s="1404">
        <v>46010</v>
      </c>
      <c r="AN1075" s="1404">
        <v>46011</v>
      </c>
      <c r="AO1075" s="1404"/>
      <c r="AP1075" s="1404"/>
      <c r="AQ1075" s="1404"/>
      <c r="AR1075" s="1044"/>
      <c r="AS1075" s="1034" t="s">
        <v>16625</v>
      </c>
      <c r="AT1075" s="1034" t="s">
        <v>16626</v>
      </c>
      <c r="AU1075" s="1034" t="s">
        <v>16627</v>
      </c>
      <c r="AV1075" s="1034" t="s">
        <v>420</v>
      </c>
    </row>
    <row r="1076" spans="1:48">
      <c r="A1076" s="1030">
        <v>46049</v>
      </c>
      <c r="B1076" s="1031" t="s">
        <v>221</v>
      </c>
      <c r="C1076" s="1031" t="s">
        <v>16658</v>
      </c>
      <c r="D1076" s="1032" t="s">
        <v>16644</v>
      </c>
      <c r="E1076" s="1033" t="s">
        <v>738</v>
      </c>
      <c r="F1076" s="1034" t="s">
        <v>16535</v>
      </c>
      <c r="G1076" s="1034">
        <v>650</v>
      </c>
      <c r="H1076" s="1034" t="s">
        <v>834</v>
      </c>
      <c r="I1076" s="1035">
        <v>4</v>
      </c>
      <c r="J1076" s="1038">
        <v>13</v>
      </c>
      <c r="K1076" s="1036">
        <v>0</v>
      </c>
      <c r="L1076" s="1037">
        <v>7932</v>
      </c>
      <c r="M1076" s="1039" t="s">
        <v>16274</v>
      </c>
      <c r="N1076" s="1038">
        <v>13</v>
      </c>
      <c r="O1076" s="1036">
        <v>0</v>
      </c>
      <c r="P1076" s="1037">
        <v>8095</v>
      </c>
      <c r="Q1076" s="1039">
        <v>8215</v>
      </c>
      <c r="R1076" s="1038">
        <v>19</v>
      </c>
      <c r="S1076" s="1036">
        <v>1</v>
      </c>
      <c r="T1076" s="1037">
        <v>8031</v>
      </c>
      <c r="U1076" s="1039" t="s">
        <v>645</v>
      </c>
      <c r="V1076" s="1038">
        <v>26</v>
      </c>
      <c r="W1076" s="1036">
        <v>2</v>
      </c>
      <c r="X1076" s="1037">
        <v>7949</v>
      </c>
      <c r="Y1076" s="1039">
        <v>8396</v>
      </c>
      <c r="Z1076" s="1040">
        <v>2.5852782764811488</v>
      </c>
      <c r="AA1076" s="1040">
        <v>23.666666666666668</v>
      </c>
      <c r="AB1076" s="1199">
        <v>0.99442107371794874</v>
      </c>
      <c r="AC1076" s="1040">
        <v>81.03</v>
      </c>
      <c r="AD1076" s="1040">
        <v>2.9583333333333335</v>
      </c>
      <c r="AE1076" s="1040">
        <v>2.8333333333333335</v>
      </c>
      <c r="AF1076" s="1041" t="s">
        <v>213</v>
      </c>
      <c r="AG1076" s="1041">
        <v>1</v>
      </c>
      <c r="AH1076" s="1042" t="s">
        <v>16259</v>
      </c>
      <c r="AI1076" s="1060" t="s">
        <v>655</v>
      </c>
      <c r="AJ1076" s="1238" t="s">
        <v>16287</v>
      </c>
      <c r="AK1076" s="1239" t="s">
        <v>643</v>
      </c>
      <c r="AL1076" s="1060">
        <v>49</v>
      </c>
      <c r="AM1076" s="1404">
        <v>46017</v>
      </c>
      <c r="AN1076" s="1404">
        <v>46018</v>
      </c>
      <c r="AO1076" s="1404">
        <v>46019</v>
      </c>
      <c r="AP1076" s="1404"/>
      <c r="AQ1076" s="1404"/>
      <c r="AR1076" s="1044"/>
      <c r="AS1076" s="1034" t="s">
        <v>16625</v>
      </c>
      <c r="AT1076" s="1034" t="s">
        <v>16628</v>
      </c>
      <c r="AU1076" s="1034" t="s">
        <v>16632</v>
      </c>
      <c r="AV1076" s="1034">
        <v>1.8202579200000002</v>
      </c>
    </row>
    <row r="1077" spans="1:48">
      <c r="A1077" s="1030">
        <v>46049</v>
      </c>
      <c r="B1077" s="1031" t="s">
        <v>222</v>
      </c>
      <c r="C1077" s="1031" t="s">
        <v>16140</v>
      </c>
      <c r="D1077" s="1032"/>
      <c r="E1077" s="1033" t="s">
        <v>455</v>
      </c>
      <c r="F1077" s="1034" t="s">
        <v>16101</v>
      </c>
      <c r="G1077" s="1034">
        <v>800</v>
      </c>
      <c r="H1077" s="1034" t="s">
        <v>876</v>
      </c>
      <c r="I1077" s="1035">
        <v>5</v>
      </c>
      <c r="J1077" s="1038"/>
      <c r="K1077" s="1036"/>
      <c r="L1077" s="1037" t="s">
        <v>16294</v>
      </c>
      <c r="M1077" s="1039"/>
      <c r="N1077" s="1038"/>
      <c r="O1077" s="1036"/>
      <c r="P1077" s="1037" t="s">
        <v>16294</v>
      </c>
      <c r="Q1077" s="1039"/>
      <c r="R1077" s="1038"/>
      <c r="S1077" s="1036"/>
      <c r="T1077" s="1037" t="s">
        <v>16295</v>
      </c>
      <c r="U1077" s="1039"/>
      <c r="V1077" s="1038">
        <v>32</v>
      </c>
      <c r="W1077" s="1036">
        <v>0</v>
      </c>
      <c r="X1077" s="1037">
        <v>8241</v>
      </c>
      <c r="Y1077" s="1039">
        <v>7712</v>
      </c>
      <c r="Z1077" s="1040">
        <v>1.8701298701298701</v>
      </c>
      <c r="AA1077" s="1040" t="s">
        <v>641</v>
      </c>
      <c r="AB1077" s="1199" t="s">
        <v>420</v>
      </c>
      <c r="AC1077" s="1040">
        <v>79.765000000000001</v>
      </c>
      <c r="AD1077" s="1040" t="s">
        <v>420</v>
      </c>
      <c r="AE1077" s="1040" t="s">
        <v>420</v>
      </c>
      <c r="AF1077" s="1041" t="s">
        <v>213</v>
      </c>
      <c r="AG1077" s="1041">
        <v>1</v>
      </c>
      <c r="AH1077" s="1042" t="s">
        <v>16259</v>
      </c>
      <c r="AI1077" s="1060" t="s">
        <v>655</v>
      </c>
      <c r="AJ1077" s="1238" t="s">
        <v>16287</v>
      </c>
      <c r="AK1077" s="1239" t="s">
        <v>643</v>
      </c>
      <c r="AL1077" s="1060">
        <v>53</v>
      </c>
      <c r="AM1077" s="1404">
        <v>45985</v>
      </c>
      <c r="AN1077" s="1404">
        <v>45986</v>
      </c>
      <c r="AO1077" s="1404"/>
      <c r="AP1077" s="1404"/>
      <c r="AQ1077" s="1404"/>
      <c r="AR1077" s="1044"/>
      <c r="AS1077" s="1034" t="s">
        <v>16625</v>
      </c>
      <c r="AT1077" s="1034" t="s">
        <v>16628</v>
      </c>
      <c r="AU1077" s="1034" t="s">
        <v>16627</v>
      </c>
      <c r="AV1077" s="1034">
        <v>1.65400704</v>
      </c>
    </row>
    <row r="1078" spans="1:48">
      <c r="A1078" s="1030">
        <v>46049</v>
      </c>
      <c r="B1078" s="1031" t="s">
        <v>223</v>
      </c>
      <c r="C1078" s="1031" t="s">
        <v>16496</v>
      </c>
      <c r="D1078" s="1032"/>
      <c r="E1078" s="1033" t="s">
        <v>1877</v>
      </c>
      <c r="F1078" s="1034" t="s">
        <v>16497</v>
      </c>
      <c r="G1078" s="1034">
        <v>500</v>
      </c>
      <c r="H1078" s="1034" t="s">
        <v>1237</v>
      </c>
      <c r="I1078" s="1035">
        <v>3.7</v>
      </c>
      <c r="J1078" s="1038">
        <v>13</v>
      </c>
      <c r="K1078" s="1036">
        <v>0</v>
      </c>
      <c r="L1078" s="1037">
        <v>8792</v>
      </c>
      <c r="M1078" s="1039">
        <v>9242</v>
      </c>
      <c r="N1078" s="1038">
        <v>2</v>
      </c>
      <c r="O1078" s="1036">
        <v>0</v>
      </c>
      <c r="P1078" s="1037">
        <v>8985</v>
      </c>
      <c r="Q1078" s="1039">
        <v>9346</v>
      </c>
      <c r="R1078" s="1038">
        <v>12</v>
      </c>
      <c r="S1078" s="1036">
        <v>0</v>
      </c>
      <c r="T1078" s="1037">
        <v>8970</v>
      </c>
      <c r="U1078" s="1039">
        <v>9281</v>
      </c>
      <c r="V1078" s="1038">
        <v>10</v>
      </c>
      <c r="W1078" s="1036">
        <v>1</v>
      </c>
      <c r="X1078" s="1037">
        <v>8968</v>
      </c>
      <c r="Y1078" s="1039">
        <v>9270</v>
      </c>
      <c r="Z1078" s="1040">
        <v>1.5982241953385128</v>
      </c>
      <c r="AA1078" s="1040">
        <v>12.333333333333334</v>
      </c>
      <c r="AB1078" s="1199">
        <v>0.99699185363247866</v>
      </c>
      <c r="AC1078" s="1040">
        <v>91.067499999999995</v>
      </c>
      <c r="AD1078" s="1040">
        <v>1.5416666666666667</v>
      </c>
      <c r="AE1078" s="1040">
        <v>1.5</v>
      </c>
      <c r="AF1078" s="1041" t="s">
        <v>213</v>
      </c>
      <c r="AG1078" s="1041">
        <v>1</v>
      </c>
      <c r="AH1078" s="1042" t="s">
        <v>16286</v>
      </c>
      <c r="AI1078" s="1060" t="s">
        <v>642</v>
      </c>
      <c r="AJ1078" s="1060" t="s">
        <v>16262</v>
      </c>
      <c r="AK1078" s="1200" t="s">
        <v>647</v>
      </c>
      <c r="AL1078" s="1060">
        <v>8</v>
      </c>
      <c r="AM1078" s="1406">
        <v>45965</v>
      </c>
      <c r="AN1078" s="1404">
        <v>45967</v>
      </c>
      <c r="AO1078" s="1404">
        <v>45968</v>
      </c>
      <c r="AP1078" s="1404">
        <v>45971</v>
      </c>
      <c r="AQ1078" s="1404"/>
      <c r="AR1078" s="1044"/>
      <c r="AS1078" s="1034" t="s">
        <v>16625</v>
      </c>
      <c r="AT1078" s="1034" t="s">
        <v>16628</v>
      </c>
      <c r="AU1078" s="1034" t="s">
        <v>16627</v>
      </c>
      <c r="AV1078" s="1034">
        <v>1.1802348</v>
      </c>
    </row>
    <row r="1079" spans="1:48">
      <c r="A1079" s="1030">
        <v>46049</v>
      </c>
      <c r="B1079" s="1031" t="s">
        <v>224</v>
      </c>
      <c r="C1079" s="1031" t="s">
        <v>16611</v>
      </c>
      <c r="D1079" s="1032" t="s">
        <v>646</v>
      </c>
      <c r="E1079" s="1033" t="s">
        <v>16606</v>
      </c>
      <c r="F1079" s="1034" t="s">
        <v>16614</v>
      </c>
      <c r="G1079" s="1034">
        <v>700</v>
      </c>
      <c r="H1079" s="1034" t="s">
        <v>488</v>
      </c>
      <c r="I1079" s="1035">
        <v>5</v>
      </c>
      <c r="J1079" s="1038">
        <v>34</v>
      </c>
      <c r="K1079" s="1036">
        <v>0</v>
      </c>
      <c r="L1079" s="1037">
        <v>9174</v>
      </c>
      <c r="M1079" s="1039">
        <v>9313</v>
      </c>
      <c r="N1079" s="1038">
        <v>54</v>
      </c>
      <c r="O1079" s="1036">
        <v>0</v>
      </c>
      <c r="P1079" s="1037">
        <v>9000</v>
      </c>
      <c r="Q1079" s="1039">
        <v>8718</v>
      </c>
      <c r="R1079" s="1038">
        <v>14</v>
      </c>
      <c r="S1079" s="1036">
        <v>0</v>
      </c>
      <c r="T1079" s="1037">
        <v>9163</v>
      </c>
      <c r="U1079" s="1039">
        <v>9105</v>
      </c>
      <c r="V1079" s="1038">
        <v>10</v>
      </c>
      <c r="W1079" s="1036">
        <v>0</v>
      </c>
      <c r="X1079" s="1037">
        <v>9322</v>
      </c>
      <c r="Y1079" s="1039">
        <v>9384</v>
      </c>
      <c r="Z1079" s="1040">
        <v>3.2727272727272729</v>
      </c>
      <c r="AA1079" s="1040">
        <v>18.666666666666668</v>
      </c>
      <c r="AB1079" s="1199">
        <v>1</v>
      </c>
      <c r="AC1079" s="1040">
        <v>91.473749999999995</v>
      </c>
      <c r="AD1079" s="1040">
        <v>2.3333333333333335</v>
      </c>
      <c r="AE1079" s="1040">
        <v>2.3333333333333335</v>
      </c>
      <c r="AF1079" s="1041" t="s">
        <v>213</v>
      </c>
      <c r="AG1079" s="1041">
        <v>0.5</v>
      </c>
      <c r="AH1079" s="1042" t="s">
        <v>16286</v>
      </c>
      <c r="AI1079" s="1060" t="s">
        <v>642</v>
      </c>
      <c r="AJ1079" s="1060" t="s">
        <v>16262</v>
      </c>
      <c r="AK1079" s="1200" t="s">
        <v>647</v>
      </c>
      <c r="AL1079" s="1060">
        <v>50</v>
      </c>
      <c r="AM1079" s="1404">
        <v>46036</v>
      </c>
      <c r="AN1079" s="1404">
        <v>46037</v>
      </c>
      <c r="AO1079" s="1404">
        <v>46038</v>
      </c>
      <c r="AP1079" s="1404">
        <v>46039</v>
      </c>
      <c r="AQ1079" s="1404"/>
      <c r="AR1079" s="1044"/>
      <c r="AS1079" s="1034" t="s">
        <v>16629</v>
      </c>
      <c r="AT1079" s="1034" t="s">
        <v>16628</v>
      </c>
      <c r="AU1079" s="1034" t="s">
        <v>16627</v>
      </c>
      <c r="AV1079" s="1034">
        <v>1.6596997200000001</v>
      </c>
    </row>
    <row r="1080" spans="1:48">
      <c r="A1080" s="1030">
        <v>46049</v>
      </c>
      <c r="B1080" s="1031" t="s">
        <v>225</v>
      </c>
      <c r="C1080" s="1031" t="s">
        <v>16668</v>
      </c>
      <c r="D1080" s="1032"/>
      <c r="E1080" s="1033" t="s">
        <v>210</v>
      </c>
      <c r="F1080" s="1034" t="s">
        <v>16612</v>
      </c>
      <c r="G1080" s="1034">
        <v>650</v>
      </c>
      <c r="H1080" s="1034" t="s">
        <v>474</v>
      </c>
      <c r="I1080" s="1035">
        <v>5</v>
      </c>
      <c r="J1080" s="1038">
        <v>3</v>
      </c>
      <c r="K1080" s="1036">
        <v>0</v>
      </c>
      <c r="L1080" s="1037">
        <v>8360</v>
      </c>
      <c r="M1080" s="1039"/>
      <c r="N1080" s="1038">
        <v>1</v>
      </c>
      <c r="O1080" s="1036">
        <v>0</v>
      </c>
      <c r="P1080" s="1037">
        <v>8400</v>
      </c>
      <c r="Q1080" s="1039"/>
      <c r="R1080" s="1038">
        <v>0</v>
      </c>
      <c r="S1080" s="1036">
        <v>0</v>
      </c>
      <c r="T1080" s="1037">
        <v>8414</v>
      </c>
      <c r="U1080" s="1039"/>
      <c r="V1080" s="1038">
        <v>10</v>
      </c>
      <c r="W1080" s="1036">
        <v>0</v>
      </c>
      <c r="X1080" s="1037">
        <v>8417</v>
      </c>
      <c r="Y1080" s="1039"/>
      <c r="Z1080" s="1040">
        <v>3.0573248407643314</v>
      </c>
      <c r="AA1080" s="1040">
        <v>9.3333333333333339</v>
      </c>
      <c r="AB1080" s="1199">
        <v>1</v>
      </c>
      <c r="AC1080" s="1040">
        <v>83.977500000000006</v>
      </c>
      <c r="AD1080" s="1040">
        <v>1.1666666666666667</v>
      </c>
      <c r="AE1080" s="1040">
        <v>1.1666666666666667</v>
      </c>
      <c r="AF1080" s="1041" t="s">
        <v>213</v>
      </c>
      <c r="AG1080" s="1041">
        <v>2</v>
      </c>
      <c r="AH1080" s="1042" t="s">
        <v>16273</v>
      </c>
      <c r="AI1080" s="1060" t="s">
        <v>650</v>
      </c>
      <c r="AJ1080" s="1060" t="s">
        <v>16272</v>
      </c>
      <c r="AK1080" s="1200" t="s">
        <v>15471</v>
      </c>
      <c r="AL1080" s="1060">
        <v>50</v>
      </c>
      <c r="AM1080" s="1404">
        <v>46036</v>
      </c>
      <c r="AN1080" s="1404">
        <v>46037</v>
      </c>
      <c r="AO1080" s="1404">
        <v>46038</v>
      </c>
      <c r="AP1080" s="1404">
        <v>46039</v>
      </c>
      <c r="AQ1080" s="1404"/>
      <c r="AR1080" s="1044"/>
      <c r="AS1080" s="1034" t="s">
        <v>16625</v>
      </c>
      <c r="AT1080" s="1034" t="s">
        <v>16626</v>
      </c>
      <c r="AU1080" s="1034" t="s">
        <v>16630</v>
      </c>
      <c r="AV1080" s="1034">
        <v>1.4148529200000002</v>
      </c>
    </row>
    <row r="1081" spans="1:48">
      <c r="A1081" s="1030">
        <v>46049</v>
      </c>
      <c r="B1081" s="1031" t="s">
        <v>225</v>
      </c>
      <c r="C1081" s="1031" t="s">
        <v>16646</v>
      </c>
      <c r="D1081" s="1032"/>
      <c r="E1081" s="1033" t="s">
        <v>210</v>
      </c>
      <c r="F1081" s="1034" t="s">
        <v>16492</v>
      </c>
      <c r="G1081" s="1034">
        <v>670</v>
      </c>
      <c r="H1081" s="1034" t="s">
        <v>16586</v>
      </c>
      <c r="I1081" s="1035">
        <v>5</v>
      </c>
      <c r="J1081" s="1038"/>
      <c r="K1081" s="1036"/>
      <c r="L1081" s="1037" t="s">
        <v>16268</v>
      </c>
      <c r="M1081" s="1039" t="s">
        <v>127</v>
      </c>
      <c r="N1081" s="1038"/>
      <c r="O1081" s="1036"/>
      <c r="P1081" s="1037"/>
      <c r="Q1081" s="1039" t="s">
        <v>16112</v>
      </c>
      <c r="R1081" s="1038"/>
      <c r="S1081" s="1036"/>
      <c r="T1081" s="1037"/>
      <c r="U1081" s="1039" t="s">
        <v>16112</v>
      </c>
      <c r="V1081" s="1038"/>
      <c r="W1081" s="1036"/>
      <c r="X1081" s="1037"/>
      <c r="Y1081" s="1039" t="s">
        <v>16270</v>
      </c>
      <c r="Z1081" s="1040">
        <v>3.1236442516268981</v>
      </c>
      <c r="AA1081" s="1040" t="s">
        <v>127</v>
      </c>
      <c r="AB1081" s="1199" t="s">
        <v>420</v>
      </c>
      <c r="AC1081" s="1040" t="s">
        <v>420</v>
      </c>
      <c r="AD1081" s="1040" t="s">
        <v>420</v>
      </c>
      <c r="AE1081" s="1040" t="s">
        <v>420</v>
      </c>
      <c r="AF1081" s="1041" t="s">
        <v>213</v>
      </c>
      <c r="AG1081" s="1041">
        <v>2</v>
      </c>
      <c r="AH1081" s="1042" t="s">
        <v>16273</v>
      </c>
      <c r="AI1081" s="1060" t="s">
        <v>650</v>
      </c>
      <c r="AJ1081" s="1060" t="s">
        <v>16272</v>
      </c>
      <c r="AK1081" s="1200">
        <v>50</v>
      </c>
      <c r="AL1081" s="1060">
        <v>50</v>
      </c>
      <c r="AM1081" s="1404">
        <v>46031</v>
      </c>
      <c r="AN1081" s="1404">
        <v>46032</v>
      </c>
      <c r="AO1081" s="1404"/>
      <c r="AP1081" s="1404"/>
      <c r="AQ1081" s="1404"/>
      <c r="AR1081" s="1044"/>
      <c r="AS1081" s="1034" t="s">
        <v>16625</v>
      </c>
      <c r="AT1081" s="1034" t="s">
        <v>16626</v>
      </c>
      <c r="AU1081" s="1034" t="s">
        <v>16630</v>
      </c>
      <c r="AV1081" s="1034" t="s">
        <v>420</v>
      </c>
    </row>
    <row r="1082" spans="1:48">
      <c r="A1082" s="1030">
        <v>46049</v>
      </c>
      <c r="B1082" s="1031" t="s">
        <v>226</v>
      </c>
      <c r="C1082" s="1031" t="s">
        <v>16591</v>
      </c>
      <c r="D1082" s="1032" t="s">
        <v>16644</v>
      </c>
      <c r="E1082" s="1033" t="s">
        <v>738</v>
      </c>
      <c r="F1082" s="1034" t="s">
        <v>16535</v>
      </c>
      <c r="G1082" s="1034">
        <v>650</v>
      </c>
      <c r="H1082" s="1034" t="s">
        <v>977</v>
      </c>
      <c r="I1082" s="1035">
        <v>4</v>
      </c>
      <c r="J1082" s="1038">
        <v>25</v>
      </c>
      <c r="K1082" s="1036">
        <v>0</v>
      </c>
      <c r="L1082" s="1037">
        <v>8991</v>
      </c>
      <c r="M1082" s="1039">
        <v>9149</v>
      </c>
      <c r="N1082" s="1038">
        <v>33</v>
      </c>
      <c r="O1082" s="1036">
        <v>1</v>
      </c>
      <c r="P1082" s="1037">
        <v>8934</v>
      </c>
      <c r="Q1082" s="1039">
        <v>8849</v>
      </c>
      <c r="R1082" s="1038">
        <v>8</v>
      </c>
      <c r="S1082" s="1036">
        <v>0</v>
      </c>
      <c r="T1082" s="1037">
        <v>8879</v>
      </c>
      <c r="U1082" s="1039">
        <v>8998</v>
      </c>
      <c r="V1082" s="1038">
        <v>31</v>
      </c>
      <c r="W1082" s="1036">
        <v>0</v>
      </c>
      <c r="X1082" s="1037">
        <v>9016</v>
      </c>
      <c r="Y1082" s="1039">
        <v>9169</v>
      </c>
      <c r="Z1082" s="1040">
        <v>2.5263157894736841</v>
      </c>
      <c r="AA1082" s="1040">
        <v>32.333333333333336</v>
      </c>
      <c r="AB1082" s="1199">
        <v>0.99809695512820518</v>
      </c>
      <c r="AC1082" s="1040">
        <v>89.981250000000003</v>
      </c>
      <c r="AD1082" s="1040">
        <v>4.041666666666667</v>
      </c>
      <c r="AE1082" s="1040">
        <v>4</v>
      </c>
      <c r="AF1082" s="1041" t="s">
        <v>213</v>
      </c>
      <c r="AG1082" s="1041">
        <v>1</v>
      </c>
      <c r="AH1082" s="1042" t="s">
        <v>16273</v>
      </c>
      <c r="AI1082" s="1060" t="s">
        <v>650</v>
      </c>
      <c r="AJ1082" s="1060" t="s">
        <v>16272</v>
      </c>
      <c r="AK1082" s="1200" t="s">
        <v>15471</v>
      </c>
      <c r="AL1082" s="1060">
        <v>49</v>
      </c>
      <c r="AM1082" s="1404">
        <v>46018</v>
      </c>
      <c r="AN1082" s="1404">
        <v>46020</v>
      </c>
      <c r="AO1082" s="1404">
        <v>46021</v>
      </c>
      <c r="AP1082" s="1404"/>
      <c r="AQ1082" s="1404"/>
      <c r="AR1082" s="1044"/>
      <c r="AS1082" s="1034" t="s">
        <v>16625</v>
      </c>
      <c r="AT1082" s="1034" t="s">
        <v>16628</v>
      </c>
      <c r="AU1082" s="1034" t="s">
        <v>16632</v>
      </c>
      <c r="AV1082" s="1034">
        <v>2.0213388000000001</v>
      </c>
    </row>
    <row r="1083" spans="1:48">
      <c r="A1083" s="1030">
        <v>46049</v>
      </c>
      <c r="B1083" s="1031" t="s">
        <v>227</v>
      </c>
      <c r="C1083" s="1031" t="s">
        <v>16648</v>
      </c>
      <c r="D1083" s="1032"/>
      <c r="E1083" s="1033" t="s">
        <v>299</v>
      </c>
      <c r="F1083" s="1034" t="s">
        <v>16581</v>
      </c>
      <c r="G1083" s="1034">
        <v>700</v>
      </c>
      <c r="H1083" s="1034" t="s">
        <v>16053</v>
      </c>
      <c r="I1083" s="1035">
        <v>5</v>
      </c>
      <c r="J1083" s="1038">
        <v>32</v>
      </c>
      <c r="K1083" s="1036">
        <v>0</v>
      </c>
      <c r="L1083" s="1037">
        <v>7410</v>
      </c>
      <c r="M1083" s="1039">
        <v>7448</v>
      </c>
      <c r="N1083" s="1038">
        <v>10</v>
      </c>
      <c r="O1083" s="1036">
        <v>0</v>
      </c>
      <c r="P1083" s="1037">
        <v>7677</v>
      </c>
      <c r="Q1083" s="1039">
        <v>8039</v>
      </c>
      <c r="R1083" s="1038">
        <v>8</v>
      </c>
      <c r="S1083" s="1036">
        <v>0</v>
      </c>
      <c r="T1083" s="1037">
        <v>7676</v>
      </c>
      <c r="U1083" s="1039">
        <v>8089</v>
      </c>
      <c r="V1083" s="1038">
        <v>31</v>
      </c>
      <c r="W1083" s="1036">
        <v>3</v>
      </c>
      <c r="X1083" s="1037">
        <v>7510</v>
      </c>
      <c r="Y1083" s="1039">
        <v>7755</v>
      </c>
      <c r="Z1083" s="1040">
        <v>2.2187981510015407</v>
      </c>
      <c r="AA1083" s="1040">
        <v>27</v>
      </c>
      <c r="AB1083" s="1199">
        <v>0.99349959935897436</v>
      </c>
      <c r="AC1083" s="1040">
        <v>77.004999999999995</v>
      </c>
      <c r="AD1083" s="1040">
        <v>3.375</v>
      </c>
      <c r="AE1083" s="1040">
        <v>3.25</v>
      </c>
      <c r="AF1083" s="1041" t="s">
        <v>213</v>
      </c>
      <c r="AG1083" s="1041">
        <v>1</v>
      </c>
      <c r="AH1083" s="1042" t="s">
        <v>16259</v>
      </c>
      <c r="AI1083" s="1060" t="s">
        <v>655</v>
      </c>
      <c r="AJ1083" s="1238" t="s">
        <v>16287</v>
      </c>
      <c r="AK1083" s="1239" t="s">
        <v>643</v>
      </c>
      <c r="AL1083" s="1060">
        <v>53</v>
      </c>
      <c r="AM1083" s="1404">
        <v>46028</v>
      </c>
      <c r="AN1083" s="1404">
        <v>46029</v>
      </c>
      <c r="AO1083" s="1404"/>
      <c r="AP1083" s="1404"/>
      <c r="AQ1083" s="1404"/>
      <c r="AR1083" s="1044"/>
      <c r="AS1083" s="1034" t="s">
        <v>16625</v>
      </c>
      <c r="AT1083" s="1034" t="s">
        <v>16628</v>
      </c>
      <c r="AU1083" s="1034" t="s">
        <v>16632</v>
      </c>
      <c r="AV1083" s="1034">
        <v>1.8629049600000001</v>
      </c>
    </row>
    <row r="1084" spans="1:48">
      <c r="A1084" s="1030">
        <v>46049</v>
      </c>
      <c r="B1084" s="1031" t="s">
        <v>228</v>
      </c>
      <c r="C1084" s="1031" t="s">
        <v>16577</v>
      </c>
      <c r="D1084" s="1032"/>
      <c r="E1084" s="1033" t="s">
        <v>1877</v>
      </c>
      <c r="F1084" s="1034" t="s">
        <v>16497</v>
      </c>
      <c r="G1084" s="1034">
        <v>500</v>
      </c>
      <c r="H1084" s="1034" t="s">
        <v>634</v>
      </c>
      <c r="I1084" s="1035">
        <v>3.7</v>
      </c>
      <c r="J1084" s="1038">
        <v>28</v>
      </c>
      <c r="K1084" s="1036">
        <v>0</v>
      </c>
      <c r="L1084" s="1037">
        <v>9004</v>
      </c>
      <c r="M1084" s="1039">
        <v>9373</v>
      </c>
      <c r="N1084" s="1038">
        <v>8</v>
      </c>
      <c r="O1084" s="1036">
        <v>0</v>
      </c>
      <c r="P1084" s="1037">
        <v>9096</v>
      </c>
      <c r="Q1084" s="1039">
        <v>9301</v>
      </c>
      <c r="R1084" s="1038">
        <v>11</v>
      </c>
      <c r="S1084" s="1036">
        <v>0</v>
      </c>
      <c r="T1084" s="1037">
        <v>9148</v>
      </c>
      <c r="U1084" s="1039">
        <v>9452</v>
      </c>
      <c r="V1084" s="1038">
        <v>15</v>
      </c>
      <c r="W1084" s="1036">
        <v>1</v>
      </c>
      <c r="X1084" s="1037">
        <v>9112</v>
      </c>
      <c r="Y1084" s="1039">
        <v>9405</v>
      </c>
      <c r="Z1084" s="1040">
        <v>1.6089385474860336</v>
      </c>
      <c r="AA1084" s="1040">
        <v>20.666666666666668</v>
      </c>
      <c r="AB1084" s="1199">
        <v>0.99701188568376065</v>
      </c>
      <c r="AC1084" s="1040">
        <v>92.363749999999996</v>
      </c>
      <c r="AD1084" s="1040">
        <v>2.5833333333333335</v>
      </c>
      <c r="AE1084" s="1040">
        <v>2.5416666666666665</v>
      </c>
      <c r="AF1084" s="1041" t="s">
        <v>213</v>
      </c>
      <c r="AG1084" s="1041">
        <v>1</v>
      </c>
      <c r="AH1084" s="1042" t="s">
        <v>16259</v>
      </c>
      <c r="AI1084" s="1060" t="s">
        <v>655</v>
      </c>
      <c r="AJ1084" s="1238" t="s">
        <v>16287</v>
      </c>
      <c r="AK1084" s="1239" t="s">
        <v>643</v>
      </c>
      <c r="AL1084" s="1203">
        <v>8</v>
      </c>
      <c r="AM1084" s="1404">
        <v>45969</v>
      </c>
      <c r="AN1084" s="1404">
        <v>45971</v>
      </c>
      <c r="AO1084" s="1404"/>
      <c r="AP1084" s="1404"/>
      <c r="AQ1084" s="1404"/>
      <c r="AR1084" s="1044"/>
      <c r="AS1084" s="1034" t="s">
        <v>16625</v>
      </c>
      <c r="AT1084" s="1034" t="s">
        <v>16628</v>
      </c>
      <c r="AU1084" s="1034" t="s">
        <v>16627</v>
      </c>
      <c r="AV1084" s="1034">
        <v>1.1970342</v>
      </c>
    </row>
    <row r="1085" spans="1:48">
      <c r="A1085" s="1030">
        <v>46049</v>
      </c>
      <c r="B1085" s="1031" t="s">
        <v>229</v>
      </c>
      <c r="C1085" s="1031" t="s">
        <v>16571</v>
      </c>
      <c r="D1085" s="1032"/>
      <c r="E1085" s="1033" t="s">
        <v>829</v>
      </c>
      <c r="F1085" s="1034" t="s">
        <v>16573</v>
      </c>
      <c r="G1085" s="1034">
        <v>670</v>
      </c>
      <c r="H1085" s="1034" t="s">
        <v>699</v>
      </c>
      <c r="I1085" s="1035">
        <v>5</v>
      </c>
      <c r="J1085" s="1038"/>
      <c r="K1085" s="1036"/>
      <c r="L1085" s="1037" t="s">
        <v>127</v>
      </c>
      <c r="M1085" s="1039"/>
      <c r="N1085" s="1038"/>
      <c r="O1085" s="1036"/>
      <c r="P1085" s="1037" t="s">
        <v>16112</v>
      </c>
      <c r="Q1085" s="1039"/>
      <c r="R1085" s="1038"/>
      <c r="S1085" s="1036"/>
      <c r="T1085" s="1037" t="s">
        <v>127</v>
      </c>
      <c r="U1085" s="1039"/>
      <c r="V1085" s="1038"/>
      <c r="W1085" s="1036"/>
      <c r="X1085" s="1037" t="s">
        <v>16270</v>
      </c>
      <c r="Y1085" s="1039"/>
      <c r="Z1085" s="1040">
        <v>3.1236442516268981</v>
      </c>
      <c r="AA1085" s="1040" t="s">
        <v>127</v>
      </c>
      <c r="AB1085" s="1199" t="s">
        <v>420</v>
      </c>
      <c r="AC1085" s="1040" t="s">
        <v>420</v>
      </c>
      <c r="AD1085" s="1040" t="s">
        <v>420</v>
      </c>
      <c r="AE1085" s="1040" t="s">
        <v>420</v>
      </c>
      <c r="AF1085" s="1041" t="s">
        <v>213</v>
      </c>
      <c r="AG1085" s="1041">
        <v>1</v>
      </c>
      <c r="AH1085" s="1042" t="s">
        <v>16259</v>
      </c>
      <c r="AI1085" s="1060" t="s">
        <v>655</v>
      </c>
      <c r="AJ1085" s="1238" t="s">
        <v>16287</v>
      </c>
      <c r="AK1085" s="1239" t="s">
        <v>643</v>
      </c>
      <c r="AL1085" s="1060">
        <v>51</v>
      </c>
      <c r="AM1085" s="1404">
        <v>46035</v>
      </c>
      <c r="AN1085" s="1404">
        <v>46036</v>
      </c>
      <c r="AO1085" s="1404">
        <v>46037</v>
      </c>
      <c r="AP1085" s="1404"/>
      <c r="AQ1085" s="1404"/>
      <c r="AR1085" s="1044"/>
      <c r="AS1085" s="1034" t="s">
        <v>16625</v>
      </c>
      <c r="AT1085" s="1034" t="s">
        <v>16628</v>
      </c>
      <c r="AU1085" s="1034" t="s">
        <v>16630</v>
      </c>
      <c r="AV1085" s="1034" t="s">
        <v>420</v>
      </c>
    </row>
    <row r="1086" spans="1:48">
      <c r="A1086" s="1030">
        <v>46049</v>
      </c>
      <c r="B1086" s="1031" t="s">
        <v>230</v>
      </c>
      <c r="C1086" s="1031" t="s">
        <v>16667</v>
      </c>
      <c r="D1086" s="1032"/>
      <c r="E1086" s="1033" t="s">
        <v>740</v>
      </c>
      <c r="F1086" s="1034" t="s">
        <v>16607</v>
      </c>
      <c r="G1086" s="1034">
        <v>650</v>
      </c>
      <c r="H1086" s="1034" t="s">
        <v>666</v>
      </c>
      <c r="I1086" s="1035">
        <v>4</v>
      </c>
      <c r="J1086" s="1038">
        <v>26</v>
      </c>
      <c r="K1086" s="1036">
        <v>0</v>
      </c>
      <c r="L1086" s="1037">
        <v>8596</v>
      </c>
      <c r="M1086" s="1039">
        <v>8424</v>
      </c>
      <c r="N1086" s="1038">
        <v>14</v>
      </c>
      <c r="O1086" s="1036">
        <v>0</v>
      </c>
      <c r="P1086" s="1037">
        <v>8530</v>
      </c>
      <c r="Q1086" s="1039">
        <v>8882</v>
      </c>
      <c r="R1086" s="1038">
        <v>12</v>
      </c>
      <c r="S1086" s="1036">
        <v>4</v>
      </c>
      <c r="T1086" s="1037">
        <v>8616</v>
      </c>
      <c r="U1086" s="1039">
        <v>8993</v>
      </c>
      <c r="V1086" s="1038">
        <v>16</v>
      </c>
      <c r="W1086" s="1036">
        <v>0</v>
      </c>
      <c r="X1086" s="1037">
        <v>8630</v>
      </c>
      <c r="Y1086" s="1039">
        <v>9106</v>
      </c>
      <c r="Z1086" s="1040">
        <v>7.4611398963730569</v>
      </c>
      <c r="AA1086" s="1040">
        <v>11.333333333333334</v>
      </c>
      <c r="AB1086" s="1199">
        <v>0.99742254273504272</v>
      </c>
      <c r="AC1086" s="1040">
        <v>87.221249999999998</v>
      </c>
      <c r="AD1086" s="1040">
        <v>1.4166666666666667</v>
      </c>
      <c r="AE1086" s="1040">
        <v>1.3333333333333333</v>
      </c>
      <c r="AF1086" s="1041" t="s">
        <v>213</v>
      </c>
      <c r="AG1086" s="1041">
        <v>0.5</v>
      </c>
      <c r="AH1086" s="1042" t="s">
        <v>16286</v>
      </c>
      <c r="AI1086" s="1060" t="s">
        <v>642</v>
      </c>
      <c r="AJ1086" s="1060" t="s">
        <v>16262</v>
      </c>
      <c r="AK1086" s="1200" t="s">
        <v>647</v>
      </c>
      <c r="AL1086" s="1060">
        <v>52</v>
      </c>
      <c r="AM1086" s="1404">
        <v>46043</v>
      </c>
      <c r="AN1086" s="1404">
        <v>46045</v>
      </c>
      <c r="AO1086" s="1404">
        <v>46046</v>
      </c>
      <c r="AP1086" s="1404">
        <v>46047</v>
      </c>
      <c r="AQ1086" s="1404"/>
      <c r="AR1086" s="1044"/>
      <c r="AS1086" s="1034" t="s">
        <v>16629</v>
      </c>
      <c r="AT1086" s="1034" t="s">
        <v>16628</v>
      </c>
      <c r="AU1086" s="1034" t="s">
        <v>16630</v>
      </c>
      <c r="AV1086" s="1034">
        <v>2.93900724</v>
      </c>
    </row>
    <row r="1087" spans="1:48">
      <c r="A1087" s="1030">
        <v>46049</v>
      </c>
      <c r="B1087" s="1031" t="s">
        <v>231</v>
      </c>
      <c r="C1087" s="1031" t="s">
        <v>16642</v>
      </c>
      <c r="D1087" s="1032" t="s">
        <v>16291</v>
      </c>
      <c r="E1087" s="1033" t="s">
        <v>473</v>
      </c>
      <c r="F1087" s="1034" t="s">
        <v>16538</v>
      </c>
      <c r="G1087" s="1034">
        <v>600</v>
      </c>
      <c r="H1087" s="1034" t="s">
        <v>16152</v>
      </c>
      <c r="I1087" s="1035">
        <v>5.5</v>
      </c>
      <c r="J1087" s="1038">
        <v>28</v>
      </c>
      <c r="K1087" s="1036">
        <v>8</v>
      </c>
      <c r="L1087" s="1037">
        <v>4880</v>
      </c>
      <c r="M1087" s="1039"/>
      <c r="N1087" s="1038">
        <v>10</v>
      </c>
      <c r="O1087" s="1036">
        <v>4</v>
      </c>
      <c r="P1087" s="1037">
        <v>5000</v>
      </c>
      <c r="Q1087" s="1039"/>
      <c r="R1087" s="1038">
        <v>5</v>
      </c>
      <c r="S1087" s="1036">
        <v>0</v>
      </c>
      <c r="T1087" s="1037">
        <v>4960</v>
      </c>
      <c r="U1087" s="1039"/>
      <c r="V1087" s="1038">
        <v>30</v>
      </c>
      <c r="W1087" s="1036">
        <v>2</v>
      </c>
      <c r="X1087" s="1037">
        <v>4940</v>
      </c>
      <c r="Y1087" s="1039"/>
      <c r="Z1087" s="1040">
        <v>5.070422535211268</v>
      </c>
      <c r="AA1087" s="1040">
        <v>24.333333333333332</v>
      </c>
      <c r="AB1087" s="1199">
        <v>0.98672542735042734</v>
      </c>
      <c r="AC1087" s="1040">
        <v>49.45</v>
      </c>
      <c r="AD1087" s="1040">
        <v>3.0416666666666665</v>
      </c>
      <c r="AE1087" s="1040">
        <v>2.4583333333333335</v>
      </c>
      <c r="AF1087" s="1041" t="s">
        <v>232</v>
      </c>
      <c r="AG1087" s="1041">
        <v>1</v>
      </c>
      <c r="AH1087" s="1042" t="s">
        <v>16273</v>
      </c>
      <c r="AI1087" s="1060" t="s">
        <v>650</v>
      </c>
      <c r="AJ1087" s="1060" t="s">
        <v>16272</v>
      </c>
      <c r="AK1087" s="1200" t="s">
        <v>15471</v>
      </c>
      <c r="AL1087" s="1060">
        <v>55</v>
      </c>
      <c r="AM1087" s="1404">
        <v>46046</v>
      </c>
      <c r="AN1087" s="1404">
        <v>46047</v>
      </c>
      <c r="AO1087" s="1404"/>
      <c r="AP1087" s="1404"/>
      <c r="AQ1087" s="1404"/>
      <c r="AR1087" s="1044"/>
      <c r="AS1087" s="1034" t="s">
        <v>16629</v>
      </c>
      <c r="AT1087" s="1034" t="s">
        <v>16628</v>
      </c>
      <c r="AU1087" s="1034" t="s">
        <v>16630</v>
      </c>
      <c r="AV1087" s="1034">
        <v>3.0761855999999996</v>
      </c>
    </row>
    <row r="1088" spans="1:48">
      <c r="A1088" s="1030">
        <v>46049</v>
      </c>
      <c r="B1088" s="1031" t="s">
        <v>233</v>
      </c>
      <c r="C1088" s="1031" t="s">
        <v>645</v>
      </c>
      <c r="D1088" s="1032"/>
      <c r="E1088" s="1033" t="s">
        <v>420</v>
      </c>
      <c r="F1088" s="1034" t="s">
        <v>420</v>
      </c>
      <c r="G1088" s="1034" t="s">
        <v>420</v>
      </c>
      <c r="H1088" s="1034" t="s">
        <v>420</v>
      </c>
      <c r="I1088" s="1035" t="s">
        <v>420</v>
      </c>
      <c r="J1088" s="1038"/>
      <c r="K1088" s="1036"/>
      <c r="L1088" s="1037" t="s">
        <v>645</v>
      </c>
      <c r="M1088" s="1039"/>
      <c r="N1088" s="1038"/>
      <c r="O1088" s="1036"/>
      <c r="P1088" s="1037" t="s">
        <v>645</v>
      </c>
      <c r="Q1088" s="1039"/>
      <c r="R1088" s="1038"/>
      <c r="S1088" s="1036"/>
      <c r="T1088" s="1037" t="s">
        <v>645</v>
      </c>
      <c r="U1088" s="1039"/>
      <c r="V1088" s="1038"/>
      <c r="W1088" s="1036"/>
      <c r="X1088" s="1037" t="s">
        <v>16270</v>
      </c>
      <c r="Y1088" s="1039"/>
      <c r="Z1088" s="1040" t="s">
        <v>420</v>
      </c>
      <c r="AA1088" s="1040" t="s">
        <v>645</v>
      </c>
      <c r="AB1088" s="1199" t="s">
        <v>420</v>
      </c>
      <c r="AC1088" s="1040" t="s">
        <v>420</v>
      </c>
      <c r="AD1088" s="1040" t="s">
        <v>420</v>
      </c>
      <c r="AE1088" s="1040" t="s">
        <v>420</v>
      </c>
      <c r="AF1088" s="1041" t="s">
        <v>232</v>
      </c>
      <c r="AG1088" s="1041">
        <v>1</v>
      </c>
      <c r="AH1088" s="1042" t="s">
        <v>16273</v>
      </c>
      <c r="AI1088" s="1060" t="s">
        <v>650</v>
      </c>
      <c r="AJ1088" s="1060" t="s">
        <v>16272</v>
      </c>
      <c r="AK1088" s="1200" t="s">
        <v>15471</v>
      </c>
      <c r="AL1088" s="1060"/>
      <c r="AM1088" s="1404"/>
      <c r="AN1088" s="1404"/>
      <c r="AO1088" s="1404"/>
      <c r="AP1088" s="1404"/>
      <c r="AQ1088" s="1404"/>
      <c r="AR1088" s="1044"/>
      <c r="AS1088" s="1034" t="s">
        <v>16625</v>
      </c>
      <c r="AT1088" s="1034" t="s">
        <v>16628</v>
      </c>
      <c r="AU1088" s="1034" t="s">
        <v>420</v>
      </c>
      <c r="AV1088" s="1034" t="s">
        <v>420</v>
      </c>
    </row>
    <row r="1089" spans="1:48">
      <c r="A1089" s="1030">
        <v>46049</v>
      </c>
      <c r="B1089" s="1031" t="s">
        <v>234</v>
      </c>
      <c r="C1089" s="1031" t="s">
        <v>645</v>
      </c>
      <c r="D1089" s="1032"/>
      <c r="E1089" s="1033" t="s">
        <v>420</v>
      </c>
      <c r="F1089" s="1034" t="s">
        <v>420</v>
      </c>
      <c r="G1089" s="1034" t="s">
        <v>420</v>
      </c>
      <c r="H1089" s="1034" t="s">
        <v>420</v>
      </c>
      <c r="I1089" s="1035" t="s">
        <v>420</v>
      </c>
      <c r="J1089" s="1038"/>
      <c r="K1089" s="1036"/>
      <c r="L1089" s="1037" t="s">
        <v>645</v>
      </c>
      <c r="M1089" s="1039"/>
      <c r="N1089" s="1038"/>
      <c r="O1089" s="1036"/>
      <c r="P1089" s="1037" t="s">
        <v>645</v>
      </c>
      <c r="Q1089" s="1039"/>
      <c r="R1089" s="1038"/>
      <c r="S1089" s="1036"/>
      <c r="T1089" s="1037" t="s">
        <v>645</v>
      </c>
      <c r="U1089" s="1039"/>
      <c r="V1089" s="1038"/>
      <c r="W1089" s="1036"/>
      <c r="X1089" s="1037" t="s">
        <v>645</v>
      </c>
      <c r="Y1089" s="1039"/>
      <c r="Z1089" s="1040" t="s">
        <v>420</v>
      </c>
      <c r="AA1089" s="1040" t="s">
        <v>645</v>
      </c>
      <c r="AB1089" s="1199" t="s">
        <v>420</v>
      </c>
      <c r="AC1089" s="1040" t="s">
        <v>420</v>
      </c>
      <c r="AD1089" s="1040" t="s">
        <v>420</v>
      </c>
      <c r="AE1089" s="1040" t="s">
        <v>420</v>
      </c>
      <c r="AF1089" s="1041" t="s">
        <v>232</v>
      </c>
      <c r="AG1089" s="1041">
        <v>1</v>
      </c>
      <c r="AH1089" s="1042" t="s">
        <v>16273</v>
      </c>
      <c r="AI1089" s="1060" t="s">
        <v>650</v>
      </c>
      <c r="AJ1089" s="1060" t="s">
        <v>16272</v>
      </c>
      <c r="AK1089" s="1200" t="s">
        <v>15471</v>
      </c>
      <c r="AL1089" s="1060"/>
      <c r="AM1089" s="1404"/>
      <c r="AN1089" s="1404"/>
      <c r="AO1089" s="1404"/>
      <c r="AP1089" s="1404"/>
      <c r="AQ1089" s="1404"/>
      <c r="AR1089" s="1044"/>
      <c r="AS1089" s="1034" t="s">
        <v>16625</v>
      </c>
      <c r="AT1089" s="1034" t="s">
        <v>16628</v>
      </c>
      <c r="AU1089" s="1034" t="s">
        <v>420</v>
      </c>
      <c r="AV1089" s="1034" t="s">
        <v>420</v>
      </c>
    </row>
    <row r="1090" spans="1:48">
      <c r="A1090" s="1030">
        <v>46049</v>
      </c>
      <c r="B1090" s="1031" t="s">
        <v>235</v>
      </c>
      <c r="C1090" s="1031" t="s">
        <v>16489</v>
      </c>
      <c r="D1090" s="1032" t="s">
        <v>646</v>
      </c>
      <c r="E1090" s="1033" t="s">
        <v>737</v>
      </c>
      <c r="F1090" s="1034" t="s">
        <v>16142</v>
      </c>
      <c r="G1090" s="1034">
        <v>650</v>
      </c>
      <c r="H1090" s="1034" t="s">
        <v>924</v>
      </c>
      <c r="I1090" s="1035">
        <v>5.5</v>
      </c>
      <c r="J1090" s="1038">
        <v>38</v>
      </c>
      <c r="K1090" s="1036">
        <v>0</v>
      </c>
      <c r="L1090" s="1037">
        <v>8980</v>
      </c>
      <c r="M1090" s="1039">
        <v>7590</v>
      </c>
      <c r="N1090" s="1038">
        <v>20</v>
      </c>
      <c r="O1090" s="1036">
        <v>0</v>
      </c>
      <c r="P1090" s="1037">
        <v>8520</v>
      </c>
      <c r="Q1090" s="1039">
        <v>8150</v>
      </c>
      <c r="R1090" s="1038">
        <v>22</v>
      </c>
      <c r="S1090" s="1036">
        <v>0</v>
      </c>
      <c r="T1090" s="1037">
        <v>7960</v>
      </c>
      <c r="U1090" s="1039">
        <v>9260</v>
      </c>
      <c r="V1090" s="1038">
        <v>35</v>
      </c>
      <c r="W1090" s="1036">
        <v>0</v>
      </c>
      <c r="X1090" s="1037">
        <v>8800</v>
      </c>
      <c r="Y1090" s="1039">
        <v>9630</v>
      </c>
      <c r="Z1090" s="1040">
        <v>5.4545454545454541</v>
      </c>
      <c r="AA1090" s="1040">
        <v>38.333333333333336</v>
      </c>
      <c r="AB1090" s="1199">
        <v>1</v>
      </c>
      <c r="AC1090" s="1040">
        <v>86.112499999999997</v>
      </c>
      <c r="AD1090" s="1040">
        <v>4.791666666666667</v>
      </c>
      <c r="AE1090" s="1040">
        <v>4.791666666666667</v>
      </c>
      <c r="AF1090" s="1041" t="s">
        <v>236</v>
      </c>
      <c r="AG1090" s="1041">
        <v>1</v>
      </c>
      <c r="AH1090" s="1042" t="s">
        <v>16320</v>
      </c>
      <c r="AI1090" s="1060" t="s">
        <v>16151</v>
      </c>
      <c r="AJ1090" s="1203" t="s">
        <v>16289</v>
      </c>
      <c r="AK1090" s="1200" t="s">
        <v>668</v>
      </c>
      <c r="AL1090" s="1060">
        <v>53</v>
      </c>
      <c r="AM1090" s="1404">
        <v>46024</v>
      </c>
      <c r="AN1090" s="1404">
        <v>46025</v>
      </c>
      <c r="AO1090" s="1404">
        <v>46026</v>
      </c>
      <c r="AP1090" s="1404"/>
      <c r="AQ1090" s="1404"/>
      <c r="AR1090" s="1044"/>
      <c r="AS1090" s="1034" t="s">
        <v>16629</v>
      </c>
      <c r="AT1090" s="1034" t="s">
        <v>16628</v>
      </c>
      <c r="AU1090" s="1034" t="s">
        <v>16630</v>
      </c>
      <c r="AV1090" s="1034">
        <v>5.8032935999999999</v>
      </c>
    </row>
    <row r="1091" spans="1:48">
      <c r="A1091" s="1030">
        <v>46049</v>
      </c>
      <c r="B1091" s="1031" t="s">
        <v>237</v>
      </c>
      <c r="C1091" s="1031" t="s">
        <v>16539</v>
      </c>
      <c r="D1091" s="1032" t="s">
        <v>646</v>
      </c>
      <c r="E1091" s="1033" t="s">
        <v>473</v>
      </c>
      <c r="F1091" s="1034" t="s">
        <v>16538</v>
      </c>
      <c r="G1091" s="1034">
        <v>650</v>
      </c>
      <c r="H1091" s="1034" t="s">
        <v>15728</v>
      </c>
      <c r="I1091" s="1035">
        <v>5.5</v>
      </c>
      <c r="J1091" s="1038">
        <v>33</v>
      </c>
      <c r="K1091" s="1036">
        <v>3</v>
      </c>
      <c r="L1091" s="1037">
        <v>8700</v>
      </c>
      <c r="M1091" s="1039">
        <v>8700</v>
      </c>
      <c r="N1091" s="1038">
        <v>30</v>
      </c>
      <c r="O1091" s="1036">
        <v>2</v>
      </c>
      <c r="P1091" s="1037">
        <v>9090</v>
      </c>
      <c r="Q1091" s="1039">
        <v>8890</v>
      </c>
      <c r="R1091" s="1038">
        <v>27</v>
      </c>
      <c r="S1091" s="1036">
        <v>3</v>
      </c>
      <c r="T1091" s="1037">
        <v>9070</v>
      </c>
      <c r="U1091" s="1039"/>
      <c r="V1091" s="1038">
        <v>43</v>
      </c>
      <c r="W1091" s="1036">
        <v>0</v>
      </c>
      <c r="X1091" s="1037">
        <v>8520</v>
      </c>
      <c r="Y1091" s="1039">
        <v>9260</v>
      </c>
      <c r="Z1091" s="1040">
        <v>5.4135338345864659</v>
      </c>
      <c r="AA1091" s="1040">
        <v>44.333333333333336</v>
      </c>
      <c r="AB1091" s="1199">
        <v>0.99289529914529917</v>
      </c>
      <c r="AC1091" s="1040">
        <v>88.9</v>
      </c>
      <c r="AD1091" s="1040">
        <v>5.541666666666667</v>
      </c>
      <c r="AE1091" s="1040">
        <v>5.208333333333333</v>
      </c>
      <c r="AF1091" s="1041" t="s">
        <v>236</v>
      </c>
      <c r="AG1091" s="1041">
        <v>1</v>
      </c>
      <c r="AH1091" s="1042" t="s">
        <v>16275</v>
      </c>
      <c r="AI1091" s="1060" t="s">
        <v>651</v>
      </c>
      <c r="AJ1091" s="1203" t="s">
        <v>16298</v>
      </c>
      <c r="AK1091" s="1200" t="s">
        <v>15435</v>
      </c>
      <c r="AL1091" s="1060">
        <v>55</v>
      </c>
      <c r="AM1091" s="1404">
        <v>46045</v>
      </c>
      <c r="AN1091" s="1404">
        <v>46046</v>
      </c>
      <c r="AO1091" s="1404"/>
      <c r="AP1091" s="1404"/>
      <c r="AQ1091" s="1404"/>
      <c r="AR1091" s="1044"/>
      <c r="AS1091" s="1034" t="s">
        <v>16629</v>
      </c>
      <c r="AT1091" s="1034" t="s">
        <v>16628</v>
      </c>
      <c r="AU1091" s="1034" t="s">
        <v>16630</v>
      </c>
      <c r="AV1091" s="1034">
        <v>5.9911487999999995</v>
      </c>
    </row>
    <row r="1092" spans="1:48">
      <c r="A1092" s="1030">
        <v>46049</v>
      </c>
      <c r="B1092" s="1031" t="s">
        <v>238</v>
      </c>
      <c r="C1092" s="1031" t="s">
        <v>16600</v>
      </c>
      <c r="D1092" s="1032" t="s">
        <v>16291</v>
      </c>
      <c r="E1092" s="1033" t="s">
        <v>473</v>
      </c>
      <c r="F1092" s="1034" t="s">
        <v>16601</v>
      </c>
      <c r="G1092" s="1034">
        <v>680</v>
      </c>
      <c r="H1092" s="1034" t="s">
        <v>16568</v>
      </c>
      <c r="I1092" s="1035">
        <v>5.5</v>
      </c>
      <c r="J1092" s="1038">
        <v>23</v>
      </c>
      <c r="K1092" s="1036">
        <v>0</v>
      </c>
      <c r="L1092" s="1037">
        <v>8150</v>
      </c>
      <c r="M1092" s="1039">
        <v>7780</v>
      </c>
      <c r="N1092" s="1038">
        <v>9</v>
      </c>
      <c r="O1092" s="1036">
        <v>0</v>
      </c>
      <c r="P1092" s="1037">
        <v>7960</v>
      </c>
      <c r="Q1092" s="1039">
        <v>7310</v>
      </c>
      <c r="R1092" s="1038">
        <v>23</v>
      </c>
      <c r="S1092" s="1036">
        <v>0</v>
      </c>
      <c r="T1092" s="1037">
        <v>9260</v>
      </c>
      <c r="U1092" s="1039">
        <v>9440</v>
      </c>
      <c r="V1092" s="1038"/>
      <c r="W1092" s="1036"/>
      <c r="X1092" s="1037" t="s">
        <v>16270</v>
      </c>
      <c r="Y1092" s="1039"/>
      <c r="Z1092" s="1040">
        <v>5.6692913385826769</v>
      </c>
      <c r="AA1092" s="1040">
        <v>18.333333333333332</v>
      </c>
      <c r="AB1092" s="1199">
        <v>1</v>
      </c>
      <c r="AC1092" s="1040">
        <v>83.166666666666657</v>
      </c>
      <c r="AD1092" s="1040">
        <v>2.2916666666666665</v>
      </c>
      <c r="AE1092" s="1040">
        <v>2.2916666666666665</v>
      </c>
      <c r="AF1092" s="1041" t="s">
        <v>236</v>
      </c>
      <c r="AG1092" s="1041">
        <v>1</v>
      </c>
      <c r="AH1092" s="1042" t="s">
        <v>16320</v>
      </c>
      <c r="AI1092" s="1060" t="s">
        <v>16151</v>
      </c>
      <c r="AJ1092" s="1203" t="s">
        <v>16289</v>
      </c>
      <c r="AK1092" s="1200" t="s">
        <v>668</v>
      </c>
      <c r="AL1092" s="1060">
        <v>56</v>
      </c>
      <c r="AM1092" s="1404">
        <v>46038</v>
      </c>
      <c r="AN1092" s="1404">
        <v>46039</v>
      </c>
      <c r="AO1092" s="1404">
        <v>46040</v>
      </c>
      <c r="AP1092" s="1404">
        <v>46041</v>
      </c>
      <c r="AQ1092" s="1404">
        <v>46042</v>
      </c>
      <c r="AR1092" s="1044"/>
      <c r="AS1092" s="1034" t="s">
        <v>16629</v>
      </c>
      <c r="AT1092" s="1034" t="s">
        <v>16628</v>
      </c>
      <c r="AU1092" s="1034" t="s">
        <v>16630</v>
      </c>
      <c r="AV1092" s="1034">
        <v>5.8634495999999983</v>
      </c>
    </row>
    <row r="1093" spans="1:48">
      <c r="A1093" s="1030">
        <v>46049</v>
      </c>
      <c r="B1093" s="1031" t="s">
        <v>239</v>
      </c>
      <c r="C1093" s="1031" t="s">
        <v>16652</v>
      </c>
      <c r="D1093" s="1032"/>
      <c r="E1093" s="1033" t="s">
        <v>779</v>
      </c>
      <c r="F1093" s="1034" t="s">
        <v>16592</v>
      </c>
      <c r="G1093" s="1034">
        <v>600</v>
      </c>
      <c r="H1093" s="1034" t="s">
        <v>735</v>
      </c>
      <c r="I1093" s="1035">
        <v>4</v>
      </c>
      <c r="J1093" s="1038">
        <v>35</v>
      </c>
      <c r="K1093" s="1036">
        <v>12</v>
      </c>
      <c r="L1093" s="1037">
        <v>9170</v>
      </c>
      <c r="M1093" s="1039">
        <v>9810</v>
      </c>
      <c r="N1093" s="1038">
        <v>12</v>
      </c>
      <c r="O1093" s="1036">
        <v>3</v>
      </c>
      <c r="P1093" s="1037">
        <v>8700</v>
      </c>
      <c r="Q1093" s="1039">
        <v>9630</v>
      </c>
      <c r="R1093" s="1038">
        <v>16</v>
      </c>
      <c r="S1093" s="1036">
        <v>5</v>
      </c>
      <c r="T1093" s="1037">
        <v>8700</v>
      </c>
      <c r="U1093" s="1039">
        <v>9540</v>
      </c>
      <c r="V1093" s="1038">
        <v>34</v>
      </c>
      <c r="W1093" s="1036">
        <v>12</v>
      </c>
      <c r="X1093" s="1037">
        <v>8890</v>
      </c>
      <c r="Y1093" s="1039">
        <v>9540</v>
      </c>
      <c r="Z1093" s="1040">
        <v>3.538083538083538</v>
      </c>
      <c r="AA1093" s="1040">
        <v>32.333333333333336</v>
      </c>
      <c r="AB1093" s="1199">
        <v>0.95651709401709406</v>
      </c>
      <c r="AC1093" s="1040">
        <v>92.474999999999994</v>
      </c>
      <c r="AD1093" s="1040">
        <v>4.041666666666667</v>
      </c>
      <c r="AE1093" s="1040">
        <v>2.7083333333333335</v>
      </c>
      <c r="AF1093" s="1041" t="s">
        <v>236</v>
      </c>
      <c r="AG1093" s="1041">
        <v>1</v>
      </c>
      <c r="AH1093" s="1042" t="s">
        <v>16275</v>
      </c>
      <c r="AI1093" s="1060" t="s">
        <v>651</v>
      </c>
      <c r="AJ1093" s="1203" t="s">
        <v>16298</v>
      </c>
      <c r="AK1093" s="1200" t="s">
        <v>15435</v>
      </c>
      <c r="AL1093" s="1060">
        <v>52</v>
      </c>
      <c r="AM1093" s="1404">
        <v>46009</v>
      </c>
      <c r="AN1093" s="1404">
        <v>46011</v>
      </c>
      <c r="AO1093" s="1404"/>
      <c r="AP1093" s="1404"/>
      <c r="AQ1093" s="1404"/>
      <c r="AR1093" s="1044"/>
      <c r="AS1093" s="1034" t="s">
        <v>16629</v>
      </c>
      <c r="AT1093" s="1034" t="s">
        <v>16628</v>
      </c>
      <c r="AU1093" s="1034" t="s">
        <v>16627</v>
      </c>
      <c r="AV1093" s="1034">
        <v>2.8763424</v>
      </c>
    </row>
    <row r="1094" spans="1:48">
      <c r="A1094" s="1030">
        <v>46049</v>
      </c>
      <c r="B1094" s="1031" t="s">
        <v>389</v>
      </c>
      <c r="C1094" s="1031" t="s">
        <v>16604</v>
      </c>
      <c r="D1094" s="1032"/>
      <c r="E1094" s="1033" t="s">
        <v>737</v>
      </c>
      <c r="F1094" s="1034" t="s">
        <v>16598</v>
      </c>
      <c r="G1094" s="1034">
        <v>700</v>
      </c>
      <c r="H1094" s="1034" t="s">
        <v>16139</v>
      </c>
      <c r="I1094" s="1035">
        <v>5.5</v>
      </c>
      <c r="J1094" s="1038">
        <v>20</v>
      </c>
      <c r="K1094" s="1036">
        <v>0</v>
      </c>
      <c r="L1094" s="1037">
        <v>8520</v>
      </c>
      <c r="M1094" s="1039"/>
      <c r="N1094" s="1038">
        <v>15</v>
      </c>
      <c r="O1094" s="1036">
        <v>0</v>
      </c>
      <c r="P1094" s="1037">
        <v>9350</v>
      </c>
      <c r="Q1094" s="1039"/>
      <c r="R1094" s="1038">
        <v>5</v>
      </c>
      <c r="S1094" s="1036">
        <v>0</v>
      </c>
      <c r="T1094" s="1037">
        <v>9260</v>
      </c>
      <c r="U1094" s="1039"/>
      <c r="V1094" s="1038">
        <v>21</v>
      </c>
      <c r="W1094" s="1036">
        <v>0</v>
      </c>
      <c r="X1094" s="1037">
        <v>9540</v>
      </c>
      <c r="Y1094" s="1039"/>
      <c r="Z1094" s="1040">
        <v>5.8299595141700404</v>
      </c>
      <c r="AA1094" s="1040">
        <v>40.666666666666664</v>
      </c>
      <c r="AB1094" s="1199">
        <v>1</v>
      </c>
      <c r="AC1094" s="1040">
        <v>91.674999999999997</v>
      </c>
      <c r="AD1094" s="1040">
        <v>5.083333333333333</v>
      </c>
      <c r="AE1094" s="1040">
        <v>5.083333333333333</v>
      </c>
      <c r="AF1094" s="1041" t="s">
        <v>236</v>
      </c>
      <c r="AG1094" s="1041">
        <v>2</v>
      </c>
      <c r="AH1094" s="1042" t="s">
        <v>16320</v>
      </c>
      <c r="AI1094" s="1060" t="s">
        <v>16151</v>
      </c>
      <c r="AJ1094" s="1203" t="s">
        <v>16289</v>
      </c>
      <c r="AK1094" s="1200" t="s">
        <v>668</v>
      </c>
      <c r="AL1094" s="1060">
        <v>51</v>
      </c>
      <c r="AM1094" s="1404">
        <v>46041</v>
      </c>
      <c r="AN1094" s="1404">
        <v>46042</v>
      </c>
      <c r="AO1094" s="1404">
        <v>46043</v>
      </c>
      <c r="AP1094" s="1404"/>
      <c r="AQ1094" s="1404"/>
      <c r="AR1094" s="1044"/>
      <c r="AS1094" s="1034" t="s">
        <v>16629</v>
      </c>
      <c r="AT1094" s="1034" t="s">
        <v>16626</v>
      </c>
      <c r="AU1094" s="1034" t="s">
        <v>16630</v>
      </c>
      <c r="AV1094" s="1034">
        <v>3.3267024000000003</v>
      </c>
    </row>
    <row r="1095" spans="1:48">
      <c r="A1095" s="1030">
        <v>46049</v>
      </c>
      <c r="B1095" s="1031" t="s">
        <v>389</v>
      </c>
      <c r="C1095" s="1031" t="s">
        <v>16533</v>
      </c>
      <c r="D1095" s="1032"/>
      <c r="E1095" s="1033" t="s">
        <v>473</v>
      </c>
      <c r="F1095" s="1034" t="s">
        <v>16146</v>
      </c>
      <c r="G1095" s="1034">
        <v>700</v>
      </c>
      <c r="H1095" s="1034" t="s">
        <v>833</v>
      </c>
      <c r="I1095" s="1035">
        <v>5.5</v>
      </c>
      <c r="J1095" s="1038">
        <v>23</v>
      </c>
      <c r="K1095" s="1036">
        <v>0</v>
      </c>
      <c r="L1095" s="1037"/>
      <c r="M1095" s="1039">
        <v>8430</v>
      </c>
      <c r="N1095" s="1038"/>
      <c r="O1095" s="1036"/>
      <c r="P1095" s="1037"/>
      <c r="Q1095" s="1039" t="s">
        <v>16269</v>
      </c>
      <c r="R1095" s="1038"/>
      <c r="S1095" s="1036"/>
      <c r="T1095" s="1037"/>
      <c r="U1095" s="1039" t="s">
        <v>16261</v>
      </c>
      <c r="V1095" s="1038">
        <v>15</v>
      </c>
      <c r="W1095" s="1036">
        <v>0</v>
      </c>
      <c r="X1095" s="1037"/>
      <c r="Y1095" s="1039">
        <v>9070</v>
      </c>
      <c r="Z1095" s="1040">
        <v>5.9016393442622954</v>
      </c>
      <c r="AA1095" s="1040">
        <v>25.333333333333332</v>
      </c>
      <c r="AB1095" s="1199">
        <v>1</v>
      </c>
      <c r="AC1095" s="1040">
        <v>87.5</v>
      </c>
      <c r="AD1095" s="1040">
        <v>3.1666666666666665</v>
      </c>
      <c r="AE1095" s="1040">
        <v>3.1666666666666665</v>
      </c>
      <c r="AF1095" s="1041" t="s">
        <v>236</v>
      </c>
      <c r="AG1095" s="1041">
        <v>2</v>
      </c>
      <c r="AH1095" s="1042" t="s">
        <v>16320</v>
      </c>
      <c r="AI1095" s="1060" t="s">
        <v>16151</v>
      </c>
      <c r="AJ1095" s="1203" t="s">
        <v>16289</v>
      </c>
      <c r="AK1095" s="1200" t="s">
        <v>668</v>
      </c>
      <c r="AL1095" s="1060">
        <v>53</v>
      </c>
      <c r="AM1095" s="1404">
        <v>46040</v>
      </c>
      <c r="AN1095" s="1404">
        <v>46041</v>
      </c>
      <c r="AO1095" s="1404">
        <v>46042</v>
      </c>
      <c r="AP1095" s="1404">
        <v>46044</v>
      </c>
      <c r="AQ1095" s="1404"/>
      <c r="AR1095" s="1044"/>
      <c r="AS1095" s="1034" t="s">
        <v>16629</v>
      </c>
      <c r="AT1095" s="1034" t="s">
        <v>16626</v>
      </c>
      <c r="AU1095" s="1034" t="s">
        <v>16630</v>
      </c>
      <c r="AV1095" s="1034">
        <v>3.1751999999999998</v>
      </c>
    </row>
    <row r="1096" spans="1:48">
      <c r="A1096" s="1030">
        <v>46049</v>
      </c>
      <c r="B1096" s="1031" t="s">
        <v>418</v>
      </c>
      <c r="C1096" s="1031" t="s">
        <v>16600</v>
      </c>
      <c r="D1096" s="1032" t="s">
        <v>646</v>
      </c>
      <c r="E1096" s="1033" t="s">
        <v>473</v>
      </c>
      <c r="F1096" s="1034" t="s">
        <v>16601</v>
      </c>
      <c r="G1096" s="1034">
        <v>680</v>
      </c>
      <c r="H1096" s="1034" t="s">
        <v>16568</v>
      </c>
      <c r="I1096" s="1035">
        <v>5.5</v>
      </c>
      <c r="J1096" s="1038">
        <v>42</v>
      </c>
      <c r="K1096" s="1036">
        <v>1</v>
      </c>
      <c r="L1096" s="1037">
        <v>9810</v>
      </c>
      <c r="M1096" s="1039">
        <v>9170</v>
      </c>
      <c r="N1096" s="1038">
        <v>19</v>
      </c>
      <c r="O1096" s="1036">
        <v>0</v>
      </c>
      <c r="P1096" s="1037">
        <v>10000</v>
      </c>
      <c r="Q1096" s="1039">
        <v>9640</v>
      </c>
      <c r="R1096" s="1038">
        <v>9</v>
      </c>
      <c r="S1096" s="1036">
        <v>0</v>
      </c>
      <c r="T1096" s="1037">
        <v>9810</v>
      </c>
      <c r="U1096" s="1039">
        <v>9170</v>
      </c>
      <c r="V1096" s="1038">
        <v>13</v>
      </c>
      <c r="W1096" s="1036">
        <v>3</v>
      </c>
      <c r="X1096" s="1037">
        <v>9630</v>
      </c>
      <c r="Y1096" s="1039">
        <v>8980</v>
      </c>
      <c r="Z1096" s="1040">
        <v>5.6692913385826769</v>
      </c>
      <c r="AA1096" s="1040">
        <v>27.666666666666668</v>
      </c>
      <c r="AB1096" s="1199">
        <v>0.99660790598290594</v>
      </c>
      <c r="AC1096" s="1040">
        <v>95.262500000000003</v>
      </c>
      <c r="AD1096" s="1040">
        <v>3.4583333333333335</v>
      </c>
      <c r="AE1096" s="1040">
        <v>3.2916666666666665</v>
      </c>
      <c r="AF1096" s="1041" t="s">
        <v>236</v>
      </c>
      <c r="AG1096" s="1041">
        <v>1</v>
      </c>
      <c r="AH1096" s="1042" t="s">
        <v>16275</v>
      </c>
      <c r="AI1096" s="1060" t="s">
        <v>651</v>
      </c>
      <c r="AJ1096" s="1203" t="s">
        <v>16298</v>
      </c>
      <c r="AK1096" s="1200" t="s">
        <v>15435</v>
      </c>
      <c r="AL1096" s="1060">
        <v>56</v>
      </c>
      <c r="AM1096" s="1404">
        <v>46039</v>
      </c>
      <c r="AN1096" s="1404">
        <v>46040</v>
      </c>
      <c r="AO1096" s="1404">
        <v>46041</v>
      </c>
      <c r="AP1096" s="1404"/>
      <c r="AQ1096" s="1404"/>
      <c r="AR1096" s="1044"/>
      <c r="AS1096" s="1034" t="s">
        <v>16629</v>
      </c>
      <c r="AT1096" s="1034" t="s">
        <v>16628</v>
      </c>
      <c r="AU1096" s="1034" t="s">
        <v>16630</v>
      </c>
      <c r="AV1096" s="1034">
        <v>6.71623488</v>
      </c>
    </row>
    <row r="1097" spans="1:48">
      <c r="A1097" s="1030">
        <v>46049</v>
      </c>
      <c r="B1097" s="1031" t="s">
        <v>240</v>
      </c>
      <c r="C1097" s="1031" t="s">
        <v>645</v>
      </c>
      <c r="D1097" s="1032"/>
      <c r="E1097" s="1033" t="s">
        <v>420</v>
      </c>
      <c r="F1097" s="1034" t="s">
        <v>420</v>
      </c>
      <c r="G1097" s="1034" t="s">
        <v>420</v>
      </c>
      <c r="H1097" s="1034" t="s">
        <v>420</v>
      </c>
      <c r="I1097" s="1035" t="s">
        <v>420</v>
      </c>
      <c r="J1097" s="1038"/>
      <c r="K1097" s="1036"/>
      <c r="L1097" s="1037" t="s">
        <v>16270</v>
      </c>
      <c r="M1097" s="1039"/>
      <c r="N1097" s="1038"/>
      <c r="O1097" s="1036"/>
      <c r="P1097" s="1037" t="s">
        <v>16270</v>
      </c>
      <c r="Q1097" s="1039"/>
      <c r="R1097" s="1038"/>
      <c r="S1097" s="1036"/>
      <c r="T1097" s="1037" t="s">
        <v>16270</v>
      </c>
      <c r="U1097" s="1039"/>
      <c r="V1097" s="1038"/>
      <c r="W1097" s="1036"/>
      <c r="X1097" s="1037" t="s">
        <v>16270</v>
      </c>
      <c r="Y1097" s="1039"/>
      <c r="Z1097" s="1240" t="s">
        <v>420</v>
      </c>
      <c r="AA1097" s="1240" t="s">
        <v>420</v>
      </c>
      <c r="AB1097" s="1241" t="s">
        <v>420</v>
      </c>
      <c r="AC1097" s="1240"/>
      <c r="AD1097" s="1240" t="s">
        <v>420</v>
      </c>
      <c r="AE1097" s="1240" t="s">
        <v>420</v>
      </c>
      <c r="AF1097" s="1242" t="s">
        <v>241</v>
      </c>
      <c r="AG1097" s="1242">
        <v>12</v>
      </c>
      <c r="AH1097" s="1042" t="s">
        <v>16288</v>
      </c>
      <c r="AI1097" s="1060" t="s">
        <v>862</v>
      </c>
      <c r="AJ1097" s="1043" t="s">
        <v>16271</v>
      </c>
      <c r="AK1097" s="1200" t="s">
        <v>648</v>
      </c>
      <c r="AL1097" s="1060"/>
      <c r="AM1097" s="1404"/>
      <c r="AN1097" s="1404"/>
      <c r="AO1097" s="1404"/>
      <c r="AP1097" s="1404"/>
      <c r="AQ1097" s="1404"/>
      <c r="AR1097" s="1044"/>
      <c r="AS1097" s="1034" t="s">
        <v>16625</v>
      </c>
      <c r="AT1097" s="1034" t="s">
        <v>16636</v>
      </c>
      <c r="AU1097" s="1034" t="s">
        <v>420</v>
      </c>
      <c r="AV1097" s="1034" t="s">
        <v>420</v>
      </c>
    </row>
    <row r="1098" spans="1:48">
      <c r="A1098" s="1030">
        <v>46049</v>
      </c>
      <c r="B1098" s="1031" t="s">
        <v>16640</v>
      </c>
      <c r="C1098" s="1031" t="s">
        <v>386</v>
      </c>
      <c r="D1098" s="1032"/>
      <c r="E1098" s="1033" t="s">
        <v>420</v>
      </c>
      <c r="F1098" s="1034" t="s">
        <v>420</v>
      </c>
      <c r="G1098" s="1034" t="s">
        <v>420</v>
      </c>
      <c r="H1098" s="1034" t="s">
        <v>420</v>
      </c>
      <c r="I1098" s="1035" t="s">
        <v>420</v>
      </c>
      <c r="J1098" s="1038"/>
      <c r="K1098" s="1036"/>
      <c r="L1098" s="1037" t="s">
        <v>386</v>
      </c>
      <c r="M1098" s="1039"/>
      <c r="N1098" s="1038"/>
      <c r="O1098" s="1036"/>
      <c r="P1098" s="1037" t="s">
        <v>386</v>
      </c>
      <c r="Q1098" s="1039"/>
      <c r="R1098" s="1038"/>
      <c r="S1098" s="1036"/>
      <c r="T1098" s="1037" t="s">
        <v>386</v>
      </c>
      <c r="U1098" s="1039"/>
      <c r="V1098" s="1038"/>
      <c r="W1098" s="1036"/>
      <c r="X1098" s="1037" t="s">
        <v>386</v>
      </c>
      <c r="Y1098" s="1039"/>
      <c r="Z1098" s="1240" t="s">
        <v>420</v>
      </c>
      <c r="AA1098" s="1240" t="s">
        <v>420</v>
      </c>
      <c r="AB1098" s="1241" t="s">
        <v>420</v>
      </c>
      <c r="AC1098" s="1240"/>
      <c r="AD1098" s="1240" t="s">
        <v>420</v>
      </c>
      <c r="AE1098" s="1240" t="s">
        <v>420</v>
      </c>
      <c r="AF1098" s="1242" t="s">
        <v>241</v>
      </c>
      <c r="AG1098" s="1242">
        <v>5</v>
      </c>
      <c r="AH1098" s="1042" t="s">
        <v>16288</v>
      </c>
      <c r="AI1098" s="1060" t="s">
        <v>862</v>
      </c>
      <c r="AJ1098" s="1043" t="s">
        <v>16271</v>
      </c>
      <c r="AK1098" s="1200" t="s">
        <v>648</v>
      </c>
      <c r="AL1098" s="1060"/>
      <c r="AM1098" s="1404"/>
      <c r="AN1098" s="1404"/>
      <c r="AO1098" s="1404"/>
      <c r="AP1098" s="1404"/>
      <c r="AQ1098" s="1404"/>
      <c r="AR1098" s="1044"/>
      <c r="AS1098" s="1034" t="s">
        <v>16625</v>
      </c>
      <c r="AT1098" s="1034" t="s">
        <v>16635</v>
      </c>
      <c r="AU1098" s="1034" t="s">
        <v>420</v>
      </c>
      <c r="AV1098" s="1034" t="s">
        <v>420</v>
      </c>
    </row>
    <row r="1099" spans="1:48">
      <c r="A1099" s="1030">
        <v>46049</v>
      </c>
      <c r="B1099" s="1031" t="s">
        <v>464</v>
      </c>
      <c r="C1099" s="1045" t="s">
        <v>645</v>
      </c>
      <c r="D1099" s="1032"/>
      <c r="E1099" s="1033" t="s">
        <v>420</v>
      </c>
      <c r="F1099" s="1034" t="s">
        <v>420</v>
      </c>
      <c r="G1099" s="1034" t="s">
        <v>420</v>
      </c>
      <c r="H1099" s="1034" t="s">
        <v>420</v>
      </c>
      <c r="I1099" s="1035" t="s">
        <v>420</v>
      </c>
      <c r="J1099" s="1038"/>
      <c r="K1099" s="1036"/>
      <c r="L1099" s="1037" t="s">
        <v>645</v>
      </c>
      <c r="M1099" s="1039"/>
      <c r="N1099" s="1038"/>
      <c r="O1099" s="1036"/>
      <c r="P1099" s="1037" t="s">
        <v>645</v>
      </c>
      <c r="Q1099" s="1039"/>
      <c r="R1099" s="1038"/>
      <c r="S1099" s="1036"/>
      <c r="T1099" s="1037" t="s">
        <v>645</v>
      </c>
      <c r="U1099" s="1039"/>
      <c r="V1099" s="1038"/>
      <c r="W1099" s="1036"/>
      <c r="X1099" s="1037" t="s">
        <v>645</v>
      </c>
      <c r="Y1099" s="1039"/>
      <c r="Z1099" s="1040" t="s">
        <v>420</v>
      </c>
      <c r="AA1099" s="1040" t="s">
        <v>645</v>
      </c>
      <c r="AB1099" s="1199" t="s">
        <v>420</v>
      </c>
      <c r="AC1099" s="1040" t="s">
        <v>420</v>
      </c>
      <c r="AD1099" s="1040" t="s">
        <v>420</v>
      </c>
      <c r="AE1099" s="1040" t="s">
        <v>420</v>
      </c>
      <c r="AF1099" s="1041" t="s">
        <v>243</v>
      </c>
      <c r="AG1099" s="1041">
        <v>1</v>
      </c>
      <c r="AH1099" s="1042" t="s">
        <v>16278</v>
      </c>
      <c r="AI1099" s="1060" t="s">
        <v>16278</v>
      </c>
      <c r="AJ1099" s="1060" t="s">
        <v>654</v>
      </c>
      <c r="AK1099" s="1200" t="s">
        <v>16278</v>
      </c>
      <c r="AL1099" s="1060"/>
      <c r="AM1099" s="1404"/>
      <c r="AN1099" s="1404"/>
      <c r="AO1099" s="1404"/>
      <c r="AP1099" s="1404"/>
      <c r="AQ1099" s="1404"/>
      <c r="AR1099" s="1044"/>
      <c r="AS1099" s="1034" t="s">
        <v>16625</v>
      </c>
      <c r="AT1099" s="1034" t="s">
        <v>16628</v>
      </c>
      <c r="AU1099" s="1034" t="s">
        <v>420</v>
      </c>
      <c r="AV1099" s="1034" t="s">
        <v>420</v>
      </c>
    </row>
    <row r="1100" spans="1:48">
      <c r="A1100" s="1030">
        <v>46049</v>
      </c>
      <c r="B1100" s="1031" t="s">
        <v>16279</v>
      </c>
      <c r="C1100" s="1045" t="s">
        <v>645</v>
      </c>
      <c r="D1100" s="1032"/>
      <c r="E1100" s="1033" t="s">
        <v>420</v>
      </c>
      <c r="F1100" s="1034" t="s">
        <v>420</v>
      </c>
      <c r="G1100" s="1034" t="s">
        <v>420</v>
      </c>
      <c r="H1100" s="1034" t="s">
        <v>420</v>
      </c>
      <c r="I1100" s="1035" t="s">
        <v>420</v>
      </c>
      <c r="J1100" s="1038"/>
      <c r="K1100" s="1036"/>
      <c r="L1100" s="1037" t="s">
        <v>645</v>
      </c>
      <c r="M1100" s="1039"/>
      <c r="N1100" s="1038"/>
      <c r="O1100" s="1036"/>
      <c r="P1100" s="1037" t="s">
        <v>645</v>
      </c>
      <c r="Q1100" s="1039"/>
      <c r="R1100" s="1038"/>
      <c r="S1100" s="1036"/>
      <c r="T1100" s="1037" t="s">
        <v>645</v>
      </c>
      <c r="U1100" s="1039"/>
      <c r="V1100" s="1038"/>
      <c r="W1100" s="1036"/>
      <c r="X1100" s="1037" t="s">
        <v>645</v>
      </c>
      <c r="Y1100" s="1039"/>
      <c r="Z1100" s="1040" t="s">
        <v>420</v>
      </c>
      <c r="AA1100" s="1040" t="s">
        <v>645</v>
      </c>
      <c r="AB1100" s="1199" t="s">
        <v>420</v>
      </c>
      <c r="AC1100" s="1040" t="s">
        <v>420</v>
      </c>
      <c r="AD1100" s="1040" t="s">
        <v>420</v>
      </c>
      <c r="AE1100" s="1040" t="s">
        <v>420</v>
      </c>
      <c r="AF1100" s="1041" t="s">
        <v>243</v>
      </c>
      <c r="AG1100" s="1041">
        <v>1</v>
      </c>
      <c r="AH1100" s="1042" t="s">
        <v>654</v>
      </c>
      <c r="AI1100" s="1060" t="s">
        <v>654</v>
      </c>
      <c r="AJ1100" s="1043" t="s">
        <v>654</v>
      </c>
      <c r="AK1100" s="1200" t="s">
        <v>654</v>
      </c>
      <c r="AL1100" s="1060"/>
      <c r="AM1100" s="1404"/>
      <c r="AN1100" s="1404"/>
      <c r="AO1100" s="1404"/>
      <c r="AP1100" s="1404"/>
      <c r="AQ1100" s="1404"/>
      <c r="AR1100" s="1044"/>
      <c r="AS1100" s="1034" t="s">
        <v>16625</v>
      </c>
      <c r="AT1100" s="1034" t="s">
        <v>16628</v>
      </c>
      <c r="AU1100" s="1034" t="s">
        <v>420</v>
      </c>
      <c r="AV1100" s="1034" t="s">
        <v>420</v>
      </c>
    </row>
    <row r="1101" spans="1:48">
      <c r="A1101" s="1030">
        <v>46049</v>
      </c>
      <c r="B1101" s="1031" t="s">
        <v>16280</v>
      </c>
      <c r="C1101" s="1045" t="s">
        <v>645</v>
      </c>
      <c r="D1101" s="1032"/>
      <c r="E1101" s="1033" t="s">
        <v>420</v>
      </c>
      <c r="F1101" s="1034" t="s">
        <v>420</v>
      </c>
      <c r="G1101" s="1034" t="s">
        <v>420</v>
      </c>
      <c r="H1101" s="1034" t="s">
        <v>420</v>
      </c>
      <c r="I1101" s="1035" t="s">
        <v>420</v>
      </c>
      <c r="J1101" s="1038"/>
      <c r="K1101" s="1036"/>
      <c r="L1101" s="1037" t="s">
        <v>645</v>
      </c>
      <c r="M1101" s="1039"/>
      <c r="N1101" s="1038"/>
      <c r="O1101" s="1036"/>
      <c r="P1101" s="1037" t="s">
        <v>645</v>
      </c>
      <c r="Q1101" s="1039"/>
      <c r="R1101" s="1038"/>
      <c r="S1101" s="1036"/>
      <c r="T1101" s="1037" t="s">
        <v>645</v>
      </c>
      <c r="U1101" s="1039"/>
      <c r="V1101" s="1038"/>
      <c r="W1101" s="1036"/>
      <c r="X1101" s="1037" t="s">
        <v>645</v>
      </c>
      <c r="Y1101" s="1039"/>
      <c r="Z1101" s="1040" t="s">
        <v>420</v>
      </c>
      <c r="AA1101" s="1040" t="s">
        <v>645</v>
      </c>
      <c r="AB1101" s="1199" t="s">
        <v>420</v>
      </c>
      <c r="AC1101" s="1040" t="s">
        <v>420</v>
      </c>
      <c r="AD1101" s="1040" t="s">
        <v>420</v>
      </c>
      <c r="AE1101" s="1040" t="s">
        <v>420</v>
      </c>
      <c r="AF1101" s="1041" t="s">
        <v>243</v>
      </c>
      <c r="AG1101" s="1041">
        <v>1</v>
      </c>
      <c r="AH1101" s="1042" t="s">
        <v>654</v>
      </c>
      <c r="AI1101" s="1060" t="s">
        <v>654</v>
      </c>
      <c r="AJ1101" s="1043" t="s">
        <v>654</v>
      </c>
      <c r="AK1101" s="1200" t="s">
        <v>654</v>
      </c>
      <c r="AL1101" s="1060"/>
      <c r="AM1101" s="1404"/>
      <c r="AN1101" s="1404"/>
      <c r="AO1101" s="1404"/>
      <c r="AP1101" s="1404"/>
      <c r="AQ1101" s="1404"/>
      <c r="AR1101" s="1044"/>
      <c r="AS1101" s="1034" t="s">
        <v>16625</v>
      </c>
      <c r="AT1101" s="1034" t="s">
        <v>16628</v>
      </c>
      <c r="AU1101" s="1034" t="s">
        <v>420</v>
      </c>
      <c r="AV1101" s="1034" t="s">
        <v>420</v>
      </c>
    </row>
    <row r="1102" spans="1:48">
      <c r="A1102" s="1030">
        <v>46049</v>
      </c>
      <c r="B1102" s="1031" t="s">
        <v>16281</v>
      </c>
      <c r="C1102" s="1045" t="s">
        <v>645</v>
      </c>
      <c r="D1102" s="1032"/>
      <c r="E1102" s="1033" t="s">
        <v>420</v>
      </c>
      <c r="F1102" s="1034" t="s">
        <v>420</v>
      </c>
      <c r="G1102" s="1034" t="s">
        <v>420</v>
      </c>
      <c r="H1102" s="1034" t="s">
        <v>420</v>
      </c>
      <c r="I1102" s="1035" t="s">
        <v>420</v>
      </c>
      <c r="J1102" s="1038"/>
      <c r="K1102" s="1036"/>
      <c r="L1102" s="1037" t="s">
        <v>645</v>
      </c>
      <c r="M1102" s="1039"/>
      <c r="N1102" s="1038"/>
      <c r="O1102" s="1036"/>
      <c r="P1102" s="1037" t="s">
        <v>645</v>
      </c>
      <c r="Q1102" s="1039"/>
      <c r="R1102" s="1038"/>
      <c r="S1102" s="1036"/>
      <c r="T1102" s="1037" t="s">
        <v>645</v>
      </c>
      <c r="U1102" s="1039"/>
      <c r="V1102" s="1038"/>
      <c r="W1102" s="1036"/>
      <c r="X1102" s="1037" t="s">
        <v>645</v>
      </c>
      <c r="Y1102" s="1039"/>
      <c r="Z1102" s="1040" t="s">
        <v>420</v>
      </c>
      <c r="AA1102" s="1040" t="s">
        <v>645</v>
      </c>
      <c r="AB1102" s="1199" t="s">
        <v>420</v>
      </c>
      <c r="AC1102" s="1040" t="s">
        <v>420</v>
      </c>
      <c r="AD1102" s="1040" t="s">
        <v>420</v>
      </c>
      <c r="AE1102" s="1040" t="s">
        <v>420</v>
      </c>
      <c r="AF1102" s="1041" t="s">
        <v>243</v>
      </c>
      <c r="AG1102" s="1041">
        <v>1</v>
      </c>
      <c r="AH1102" s="1042" t="s">
        <v>16278</v>
      </c>
      <c r="AI1102" s="1060" t="s">
        <v>16278</v>
      </c>
      <c r="AJ1102" s="1043" t="s">
        <v>654</v>
      </c>
      <c r="AK1102" s="1200" t="s">
        <v>654</v>
      </c>
      <c r="AL1102" s="1060"/>
      <c r="AM1102" s="1404"/>
      <c r="AN1102" s="1404"/>
      <c r="AO1102" s="1404"/>
      <c r="AP1102" s="1404"/>
      <c r="AQ1102" s="1404"/>
      <c r="AR1102" s="1044"/>
      <c r="AS1102" s="1034" t="s">
        <v>16625</v>
      </c>
      <c r="AT1102" s="1034" t="s">
        <v>16628</v>
      </c>
      <c r="AU1102" s="1034" t="s">
        <v>420</v>
      </c>
      <c r="AV1102" s="1034" t="s">
        <v>420</v>
      </c>
    </row>
    <row r="1103" spans="1:48">
      <c r="A1103" s="1030">
        <v>46049</v>
      </c>
      <c r="B1103" s="1031" t="s">
        <v>16282</v>
      </c>
      <c r="C1103" s="1045" t="s">
        <v>645</v>
      </c>
      <c r="D1103" s="1032"/>
      <c r="E1103" s="1033" t="s">
        <v>420</v>
      </c>
      <c r="F1103" s="1034" t="s">
        <v>420</v>
      </c>
      <c r="G1103" s="1034" t="s">
        <v>420</v>
      </c>
      <c r="H1103" s="1034" t="s">
        <v>420</v>
      </c>
      <c r="I1103" s="1035" t="s">
        <v>420</v>
      </c>
      <c r="J1103" s="1038"/>
      <c r="K1103" s="1036"/>
      <c r="L1103" s="1037" t="s">
        <v>645</v>
      </c>
      <c r="M1103" s="1039"/>
      <c r="N1103" s="1038"/>
      <c r="O1103" s="1036"/>
      <c r="P1103" s="1037" t="s">
        <v>645</v>
      </c>
      <c r="Q1103" s="1039"/>
      <c r="R1103" s="1038"/>
      <c r="S1103" s="1036"/>
      <c r="T1103" s="1037" t="s">
        <v>645</v>
      </c>
      <c r="U1103" s="1039"/>
      <c r="V1103" s="1038"/>
      <c r="W1103" s="1036"/>
      <c r="X1103" s="1037" t="s">
        <v>645</v>
      </c>
      <c r="Y1103" s="1039"/>
      <c r="Z1103" s="1040" t="s">
        <v>420</v>
      </c>
      <c r="AA1103" s="1040" t="s">
        <v>645</v>
      </c>
      <c r="AB1103" s="1199" t="s">
        <v>420</v>
      </c>
      <c r="AC1103" s="1040" t="s">
        <v>420</v>
      </c>
      <c r="AD1103" s="1040" t="s">
        <v>420</v>
      </c>
      <c r="AE1103" s="1040" t="s">
        <v>420</v>
      </c>
      <c r="AF1103" s="1041" t="s">
        <v>243</v>
      </c>
      <c r="AG1103" s="1041">
        <v>1</v>
      </c>
      <c r="AH1103" s="1042" t="s">
        <v>654</v>
      </c>
      <c r="AI1103" s="1060" t="s">
        <v>654</v>
      </c>
      <c r="AJ1103" s="1043" t="s">
        <v>654</v>
      </c>
      <c r="AK1103" s="1200" t="s">
        <v>654</v>
      </c>
      <c r="AL1103" s="1060"/>
      <c r="AM1103" s="1404"/>
      <c r="AN1103" s="1404"/>
      <c r="AO1103" s="1404"/>
      <c r="AP1103" s="1404"/>
      <c r="AQ1103" s="1404"/>
      <c r="AR1103" s="1044"/>
      <c r="AS1103" s="1034" t="s">
        <v>16625</v>
      </c>
      <c r="AT1103" s="1034" t="s">
        <v>16628</v>
      </c>
      <c r="AU1103" s="1034" t="s">
        <v>420</v>
      </c>
      <c r="AV1103" s="1034" t="s">
        <v>420</v>
      </c>
    </row>
    <row r="1104" spans="1:48">
      <c r="A1104" s="1030">
        <v>46049</v>
      </c>
      <c r="B1104" s="1031" t="s">
        <v>16283</v>
      </c>
      <c r="C1104" s="1045" t="s">
        <v>645</v>
      </c>
      <c r="D1104" s="1032"/>
      <c r="E1104" s="1033" t="s">
        <v>420</v>
      </c>
      <c r="F1104" s="1034" t="s">
        <v>420</v>
      </c>
      <c r="G1104" s="1034" t="s">
        <v>420</v>
      </c>
      <c r="H1104" s="1034" t="s">
        <v>420</v>
      </c>
      <c r="I1104" s="1035" t="s">
        <v>420</v>
      </c>
      <c r="J1104" s="1038"/>
      <c r="K1104" s="1036"/>
      <c r="L1104" s="1037" t="s">
        <v>645</v>
      </c>
      <c r="M1104" s="1039"/>
      <c r="N1104" s="1038"/>
      <c r="O1104" s="1036"/>
      <c r="P1104" s="1037" t="s">
        <v>645</v>
      </c>
      <c r="Q1104" s="1039"/>
      <c r="R1104" s="1038"/>
      <c r="S1104" s="1036"/>
      <c r="T1104" s="1037" t="s">
        <v>645</v>
      </c>
      <c r="U1104" s="1039"/>
      <c r="V1104" s="1038"/>
      <c r="W1104" s="1036"/>
      <c r="X1104" s="1037" t="s">
        <v>645</v>
      </c>
      <c r="Y1104" s="1039"/>
      <c r="Z1104" s="1040" t="s">
        <v>420</v>
      </c>
      <c r="AA1104" s="1040" t="s">
        <v>645</v>
      </c>
      <c r="AB1104" s="1199" t="s">
        <v>420</v>
      </c>
      <c r="AC1104" s="1040" t="s">
        <v>420</v>
      </c>
      <c r="AD1104" s="1040" t="s">
        <v>420</v>
      </c>
      <c r="AE1104" s="1040" t="s">
        <v>420</v>
      </c>
      <c r="AF1104" s="1041" t="s">
        <v>243</v>
      </c>
      <c r="AG1104" s="1041">
        <v>1</v>
      </c>
      <c r="AH1104" s="1042" t="s">
        <v>654</v>
      </c>
      <c r="AI1104" s="1060" t="s">
        <v>654</v>
      </c>
      <c r="AJ1104" s="1043" t="s">
        <v>654</v>
      </c>
      <c r="AK1104" s="1200" t="s">
        <v>654</v>
      </c>
      <c r="AL1104" s="1060"/>
      <c r="AM1104" s="1404"/>
      <c r="AN1104" s="1404"/>
      <c r="AO1104" s="1404"/>
      <c r="AP1104" s="1404"/>
      <c r="AQ1104" s="1404"/>
      <c r="AR1104" s="1044"/>
      <c r="AS1104" s="1034" t="s">
        <v>16625</v>
      </c>
      <c r="AT1104" s="1034" t="s">
        <v>16628</v>
      </c>
      <c r="AU1104" s="1034" t="s">
        <v>420</v>
      </c>
      <c r="AV1104" s="1034" t="s">
        <v>420</v>
      </c>
    </row>
    <row r="1105" spans="1:48">
      <c r="A1105" s="1030">
        <v>46049</v>
      </c>
      <c r="B1105" s="1031" t="s">
        <v>16284</v>
      </c>
      <c r="C1105" s="1045" t="s">
        <v>645</v>
      </c>
      <c r="D1105" s="1032"/>
      <c r="E1105" s="1033" t="s">
        <v>420</v>
      </c>
      <c r="F1105" s="1034" t="s">
        <v>420</v>
      </c>
      <c r="G1105" s="1034" t="s">
        <v>420</v>
      </c>
      <c r="H1105" s="1034" t="s">
        <v>420</v>
      </c>
      <c r="I1105" s="1035" t="s">
        <v>420</v>
      </c>
      <c r="J1105" s="1038"/>
      <c r="K1105" s="1036"/>
      <c r="L1105" s="1037" t="s">
        <v>645</v>
      </c>
      <c r="M1105" s="1039"/>
      <c r="N1105" s="1038"/>
      <c r="O1105" s="1036"/>
      <c r="P1105" s="1037" t="s">
        <v>645</v>
      </c>
      <c r="Q1105" s="1039"/>
      <c r="R1105" s="1038"/>
      <c r="S1105" s="1036"/>
      <c r="T1105" s="1037" t="s">
        <v>645</v>
      </c>
      <c r="U1105" s="1039"/>
      <c r="V1105" s="1038"/>
      <c r="W1105" s="1036"/>
      <c r="X1105" s="1037" t="s">
        <v>645</v>
      </c>
      <c r="Y1105" s="1039"/>
      <c r="Z1105" s="1040" t="s">
        <v>420</v>
      </c>
      <c r="AA1105" s="1040" t="s">
        <v>645</v>
      </c>
      <c r="AB1105" s="1199" t="s">
        <v>420</v>
      </c>
      <c r="AC1105" s="1040" t="s">
        <v>420</v>
      </c>
      <c r="AD1105" s="1040" t="s">
        <v>420</v>
      </c>
      <c r="AE1105" s="1040" t="s">
        <v>420</v>
      </c>
      <c r="AF1105" s="1041" t="s">
        <v>243</v>
      </c>
      <c r="AG1105" s="1041">
        <v>1</v>
      </c>
      <c r="AH1105" s="1042" t="s">
        <v>654</v>
      </c>
      <c r="AI1105" s="1060" t="s">
        <v>654</v>
      </c>
      <c r="AJ1105" s="1043" t="s">
        <v>654</v>
      </c>
      <c r="AK1105" s="1200" t="s">
        <v>654</v>
      </c>
      <c r="AL1105" s="1060"/>
      <c r="AM1105" s="1404"/>
      <c r="AN1105" s="1404"/>
      <c r="AO1105" s="1404"/>
      <c r="AP1105" s="1404"/>
      <c r="AQ1105" s="1404"/>
      <c r="AR1105" s="1044"/>
      <c r="AS1105" s="1034" t="s">
        <v>16625</v>
      </c>
      <c r="AT1105" s="1034" t="s">
        <v>16628</v>
      </c>
      <c r="AU1105" s="1034" t="s">
        <v>420</v>
      </c>
      <c r="AV1105" s="1034" t="s">
        <v>420</v>
      </c>
    </row>
    <row r="1106" spans="1:48" ht="17.25" thickBot="1">
      <c r="A1106" s="1046">
        <v>46049</v>
      </c>
      <c r="B1106" s="1047" t="s">
        <v>16285</v>
      </c>
      <c r="C1106" s="1048" t="s">
        <v>645</v>
      </c>
      <c r="D1106" s="1049"/>
      <c r="E1106" s="1243" t="s">
        <v>420</v>
      </c>
      <c r="F1106" s="1050" t="s">
        <v>420</v>
      </c>
      <c r="G1106" s="1050" t="s">
        <v>420</v>
      </c>
      <c r="H1106" s="1050" t="s">
        <v>420</v>
      </c>
      <c r="I1106" s="1244" t="s">
        <v>420</v>
      </c>
      <c r="J1106" s="1053"/>
      <c r="K1106" s="1051"/>
      <c r="L1106" s="1052" t="s">
        <v>645</v>
      </c>
      <c r="M1106" s="1054"/>
      <c r="N1106" s="1053"/>
      <c r="O1106" s="1051"/>
      <c r="P1106" s="1052" t="s">
        <v>645</v>
      </c>
      <c r="Q1106" s="1054"/>
      <c r="R1106" s="1053"/>
      <c r="S1106" s="1051"/>
      <c r="T1106" s="1052" t="s">
        <v>645</v>
      </c>
      <c r="U1106" s="1054"/>
      <c r="V1106" s="1053"/>
      <c r="W1106" s="1051"/>
      <c r="X1106" s="1052" t="s">
        <v>645</v>
      </c>
      <c r="Y1106" s="1054"/>
      <c r="Z1106" s="1055" t="s">
        <v>420</v>
      </c>
      <c r="AA1106" s="1055" t="s">
        <v>645</v>
      </c>
      <c r="AB1106" s="1201" t="s">
        <v>420</v>
      </c>
      <c r="AC1106" s="1055" t="s">
        <v>420</v>
      </c>
      <c r="AD1106" s="1055" t="s">
        <v>420</v>
      </c>
      <c r="AE1106" s="1055" t="s">
        <v>420</v>
      </c>
      <c r="AF1106" s="1056" t="s">
        <v>243</v>
      </c>
      <c r="AG1106" s="1056">
        <v>1</v>
      </c>
      <c r="AH1106" s="1245" t="s">
        <v>654</v>
      </c>
      <c r="AI1106" s="1246" t="s">
        <v>654</v>
      </c>
      <c r="AJ1106" s="1057" t="s">
        <v>654</v>
      </c>
      <c r="AK1106" s="1202" t="s">
        <v>654</v>
      </c>
      <c r="AL1106" s="1246"/>
      <c r="AM1106" s="1409"/>
      <c r="AN1106" s="1409"/>
      <c r="AO1106" s="1409"/>
      <c r="AP1106" s="1409"/>
      <c r="AQ1106" s="1409"/>
      <c r="AR1106" s="1058"/>
      <c r="AS1106" s="1050" t="s">
        <v>16625</v>
      </c>
      <c r="AT1106" s="1050" t="s">
        <v>16628</v>
      </c>
      <c r="AU1106" s="1050" t="s">
        <v>420</v>
      </c>
      <c r="AV1106" s="1050" t="s">
        <v>420</v>
      </c>
    </row>
    <row r="1107" spans="1:48">
      <c r="A1107" s="1416">
        <v>46050</v>
      </c>
      <c r="B1107" s="1016" t="s">
        <v>212</v>
      </c>
      <c r="C1107" s="1016" t="s">
        <v>16558</v>
      </c>
      <c r="D1107" s="1017"/>
      <c r="E1107" s="1018" t="s">
        <v>1936</v>
      </c>
      <c r="F1107" s="1019" t="s">
        <v>16560</v>
      </c>
      <c r="G1107" s="1019">
        <v>500</v>
      </c>
      <c r="H1107" s="1019" t="s">
        <v>911</v>
      </c>
      <c r="I1107" s="1020">
        <v>2</v>
      </c>
      <c r="J1107" s="1023"/>
      <c r="K1107" s="1021"/>
      <c r="L1107" s="1022" t="s">
        <v>127</v>
      </c>
      <c r="M1107" s="1024"/>
      <c r="N1107" s="1023"/>
      <c r="O1107" s="1021"/>
      <c r="P1107" s="1022" t="s">
        <v>127</v>
      </c>
      <c r="Q1107" s="1024"/>
      <c r="R1107" s="1023"/>
      <c r="S1107" s="1021"/>
      <c r="T1107" s="1022" t="s">
        <v>127</v>
      </c>
      <c r="U1107" s="1024"/>
      <c r="V1107" s="1023"/>
      <c r="W1107" s="1021"/>
      <c r="X1107" s="1022" t="s">
        <v>16268</v>
      </c>
      <c r="Y1107" s="1024"/>
      <c r="Z1107" s="1025">
        <v>3</v>
      </c>
      <c r="AA1107" s="1025" t="s">
        <v>127</v>
      </c>
      <c r="AB1107" s="1198" t="s">
        <v>420</v>
      </c>
      <c r="AC1107" s="1025" t="s">
        <v>420</v>
      </c>
      <c r="AD1107" s="1025" t="s">
        <v>420</v>
      </c>
      <c r="AE1107" s="1025" t="s">
        <v>420</v>
      </c>
      <c r="AF1107" s="1026" t="s">
        <v>213</v>
      </c>
      <c r="AG1107" s="1026">
        <v>1</v>
      </c>
      <c r="AH1107" s="1027" t="s">
        <v>16259</v>
      </c>
      <c r="AI1107" s="1059" t="s">
        <v>655</v>
      </c>
      <c r="AJ1107" s="1238" t="s">
        <v>16260</v>
      </c>
      <c r="AK1107" s="1410" t="s">
        <v>16260</v>
      </c>
      <c r="AL1107" s="1059">
        <v>52</v>
      </c>
      <c r="AM1107" s="1403">
        <v>46018</v>
      </c>
      <c r="AN1107" s="1403">
        <v>46019</v>
      </c>
      <c r="AO1107" s="1403"/>
      <c r="AP1107" s="1403"/>
      <c r="AQ1107" s="1403"/>
      <c r="AR1107" s="1028"/>
      <c r="AS1107" s="1019" t="s">
        <v>16625</v>
      </c>
      <c r="AT1107" s="1019" t="s">
        <v>16628</v>
      </c>
      <c r="AU1107" s="1019" t="s">
        <v>16627</v>
      </c>
      <c r="AV1107" s="1019" t="s">
        <v>420</v>
      </c>
    </row>
    <row r="1108" spans="1:48">
      <c r="A1108" s="1030">
        <v>46050</v>
      </c>
      <c r="B1108" s="1031" t="s">
        <v>214</v>
      </c>
      <c r="C1108" s="1031" t="s">
        <v>16653</v>
      </c>
      <c r="D1108" s="1032" t="s">
        <v>16644</v>
      </c>
      <c r="E1108" s="1033" t="s">
        <v>1557</v>
      </c>
      <c r="F1108" s="1034" t="s">
        <v>16594</v>
      </c>
      <c r="G1108" s="1034">
        <v>630</v>
      </c>
      <c r="H1108" s="1034" t="s">
        <v>843</v>
      </c>
      <c r="I1108" s="1035">
        <v>2</v>
      </c>
      <c r="J1108" s="1038">
        <v>17</v>
      </c>
      <c r="K1108" s="1036">
        <v>0</v>
      </c>
      <c r="L1108" s="1037">
        <v>8950</v>
      </c>
      <c r="M1108" s="1039">
        <v>9160</v>
      </c>
      <c r="N1108" s="1038">
        <v>8</v>
      </c>
      <c r="O1108" s="1036">
        <v>0</v>
      </c>
      <c r="P1108" s="1037">
        <v>9462</v>
      </c>
      <c r="Q1108" s="1039">
        <v>9219</v>
      </c>
      <c r="R1108" s="1038">
        <v>9</v>
      </c>
      <c r="S1108" s="1036">
        <v>0</v>
      </c>
      <c r="T1108" s="1037">
        <v>9365</v>
      </c>
      <c r="U1108" s="1039">
        <v>9111</v>
      </c>
      <c r="V1108" s="1038">
        <v>9</v>
      </c>
      <c r="W1108" s="1036">
        <v>1</v>
      </c>
      <c r="X1108" s="1037">
        <v>9358</v>
      </c>
      <c r="Y1108" s="1039">
        <v>9425</v>
      </c>
      <c r="Z1108" s="1040">
        <v>2.4827586206896552</v>
      </c>
      <c r="AA1108" s="1040">
        <v>14.333333333333334</v>
      </c>
      <c r="AB1108" s="1199">
        <v>0.99806356837606836</v>
      </c>
      <c r="AC1108" s="1040">
        <v>92.5625</v>
      </c>
      <c r="AD1108" s="1040">
        <v>1.7916666666666667</v>
      </c>
      <c r="AE1108" s="1040">
        <v>1.75</v>
      </c>
      <c r="AF1108" s="1041" t="s">
        <v>213</v>
      </c>
      <c r="AG1108" s="1041">
        <v>1</v>
      </c>
      <c r="AH1108" s="1042" t="s">
        <v>16259</v>
      </c>
      <c r="AI1108" s="1060" t="s">
        <v>655</v>
      </c>
      <c r="AJ1108" s="1238" t="s">
        <v>16260</v>
      </c>
      <c r="AK1108" s="1239" t="s">
        <v>16260</v>
      </c>
      <c r="AL1108" s="1060">
        <v>57</v>
      </c>
      <c r="AM1108" s="1404">
        <v>46036</v>
      </c>
      <c r="AN1108" s="1404">
        <v>46037</v>
      </c>
      <c r="AO1108" s="1404"/>
      <c r="AP1108" s="1404"/>
      <c r="AQ1108" s="1404"/>
      <c r="AR1108" s="1044"/>
      <c r="AS1108" s="1034" t="s">
        <v>16625</v>
      </c>
      <c r="AT1108" s="1034" t="s">
        <v>16628</v>
      </c>
      <c r="AU1108" s="1034" t="s">
        <v>16637</v>
      </c>
      <c r="AV1108" s="1034">
        <v>1.0076724000000001</v>
      </c>
    </row>
    <row r="1109" spans="1:48">
      <c r="A1109" s="1030">
        <v>46050</v>
      </c>
      <c r="B1109" s="1031" t="s">
        <v>215</v>
      </c>
      <c r="C1109" s="1031" t="s">
        <v>16554</v>
      </c>
      <c r="D1109" s="1032" t="s">
        <v>646</v>
      </c>
      <c r="E1109" s="1033" t="s">
        <v>471</v>
      </c>
      <c r="F1109" s="1034" t="s">
        <v>16555</v>
      </c>
      <c r="G1109" s="1034">
        <v>700</v>
      </c>
      <c r="H1109" s="1034" t="s">
        <v>1088</v>
      </c>
      <c r="I1109" s="1035">
        <v>5</v>
      </c>
      <c r="J1109" s="1038">
        <v>52</v>
      </c>
      <c r="K1109" s="1036">
        <v>0</v>
      </c>
      <c r="L1109" s="1037">
        <v>7421</v>
      </c>
      <c r="M1109" s="1039">
        <v>7559</v>
      </c>
      <c r="N1109" s="1038">
        <v>20</v>
      </c>
      <c r="O1109" s="1036">
        <v>0</v>
      </c>
      <c r="P1109" s="1037">
        <v>7775</v>
      </c>
      <c r="Q1109" s="1039">
        <v>7806</v>
      </c>
      <c r="R1109" s="1038">
        <v>22</v>
      </c>
      <c r="S1109" s="1036">
        <v>0</v>
      </c>
      <c r="T1109" s="1037">
        <v>7805</v>
      </c>
      <c r="U1109" s="1039">
        <v>7751</v>
      </c>
      <c r="V1109" s="1038">
        <v>14</v>
      </c>
      <c r="W1109" s="1036">
        <v>0</v>
      </c>
      <c r="X1109" s="1037">
        <v>7833</v>
      </c>
      <c r="Y1109" s="1039">
        <v>8296</v>
      </c>
      <c r="Z1109" s="1040">
        <v>3.2432432432432434</v>
      </c>
      <c r="AA1109" s="1040">
        <v>18</v>
      </c>
      <c r="AB1109" s="1199">
        <v>1</v>
      </c>
      <c r="AC1109" s="1040">
        <v>77.807500000000005</v>
      </c>
      <c r="AD1109" s="1040">
        <v>2.25</v>
      </c>
      <c r="AE1109" s="1040">
        <v>2.25</v>
      </c>
      <c r="AF1109" s="1041" t="s">
        <v>213</v>
      </c>
      <c r="AG1109" s="1041">
        <v>0.5</v>
      </c>
      <c r="AH1109" s="1042" t="s">
        <v>16259</v>
      </c>
      <c r="AI1109" s="1060" t="s">
        <v>655</v>
      </c>
      <c r="AJ1109" s="1238" t="s">
        <v>16260</v>
      </c>
      <c r="AK1109" s="1239" t="s">
        <v>16260</v>
      </c>
      <c r="AL1109" s="1060">
        <v>53</v>
      </c>
      <c r="AM1109" s="1404">
        <v>46022</v>
      </c>
      <c r="AN1109" s="1404">
        <v>46024</v>
      </c>
      <c r="AO1109" s="1404">
        <v>46025</v>
      </c>
      <c r="AP1109" s="1404">
        <v>46027</v>
      </c>
      <c r="AQ1109" s="1404">
        <v>46028</v>
      </c>
      <c r="AR1109" s="1044"/>
      <c r="AS1109" s="1034" t="s">
        <v>16629</v>
      </c>
      <c r="AT1109" s="1034" t="s">
        <v>16628</v>
      </c>
      <c r="AU1109" s="1034" t="s">
        <v>16627</v>
      </c>
      <c r="AV1109" s="1034">
        <v>1.4117392800000002</v>
      </c>
    </row>
    <row r="1110" spans="1:48">
      <c r="A1110" s="1030">
        <v>46050</v>
      </c>
      <c r="B1110" s="1031" t="s">
        <v>216</v>
      </c>
      <c r="C1110" s="1031" t="s">
        <v>16649</v>
      </c>
      <c r="D1110" s="1032"/>
      <c r="E1110" s="1033" t="s">
        <v>783</v>
      </c>
      <c r="F1110" s="1034" t="s">
        <v>16588</v>
      </c>
      <c r="G1110" s="1034">
        <v>525</v>
      </c>
      <c r="H1110" s="1034" t="s">
        <v>480</v>
      </c>
      <c r="I1110" s="1035">
        <v>4</v>
      </c>
      <c r="J1110" s="1038">
        <v>27</v>
      </c>
      <c r="K1110" s="1036">
        <v>0</v>
      </c>
      <c r="L1110" s="1037">
        <v>8952</v>
      </c>
      <c r="M1110" s="1039">
        <v>8394</v>
      </c>
      <c r="N1110" s="1038">
        <v>15</v>
      </c>
      <c r="O1110" s="1036">
        <v>0</v>
      </c>
      <c r="P1110" s="1037">
        <v>8705</v>
      </c>
      <c r="Q1110" s="1039">
        <v>8710</v>
      </c>
      <c r="R1110" s="1038">
        <v>10</v>
      </c>
      <c r="S1110" s="1036">
        <v>0</v>
      </c>
      <c r="T1110" s="1037">
        <v>8743</v>
      </c>
      <c r="U1110" s="1039">
        <v>8688</v>
      </c>
      <c r="V1110" s="1038">
        <v>22</v>
      </c>
      <c r="W1110" s="1036">
        <v>0</v>
      </c>
      <c r="X1110" s="1037">
        <v>8663</v>
      </c>
      <c r="Y1110" s="1039">
        <v>8405</v>
      </c>
      <c r="Z1110" s="1040">
        <v>2.9690721649484537</v>
      </c>
      <c r="AA1110" s="1040">
        <v>24.666666666666668</v>
      </c>
      <c r="AB1110" s="1199">
        <v>1</v>
      </c>
      <c r="AC1110" s="1040">
        <v>86.575000000000003</v>
      </c>
      <c r="AD1110" s="1040">
        <v>3.0833333333333335</v>
      </c>
      <c r="AE1110" s="1040">
        <v>3.0833333333333335</v>
      </c>
      <c r="AF1110" s="1041" t="s">
        <v>213</v>
      </c>
      <c r="AG1110" s="1041">
        <v>1</v>
      </c>
      <c r="AH1110" s="1042" t="s">
        <v>16259</v>
      </c>
      <c r="AI1110" s="1060" t="s">
        <v>655</v>
      </c>
      <c r="AJ1110" s="1238" t="s">
        <v>16260</v>
      </c>
      <c r="AK1110" s="1239" t="s">
        <v>16260</v>
      </c>
      <c r="AL1110" s="1060">
        <v>52</v>
      </c>
      <c r="AM1110" s="1404">
        <v>46044</v>
      </c>
      <c r="AN1110" s="1404">
        <v>46045</v>
      </c>
      <c r="AO1110" s="1404">
        <v>46046</v>
      </c>
      <c r="AP1110" s="1404"/>
      <c r="AQ1110" s="1404"/>
      <c r="AR1110" s="1044"/>
      <c r="AS1110" s="1034" t="s">
        <v>16625</v>
      </c>
      <c r="AT1110" s="1034" t="s">
        <v>16628</v>
      </c>
      <c r="AU1110" s="1034" t="s">
        <v>16630</v>
      </c>
      <c r="AV1110" s="1034">
        <v>2.3562251999999999</v>
      </c>
    </row>
    <row r="1111" spans="1:48">
      <c r="A1111" s="1030">
        <v>46050</v>
      </c>
      <c r="B1111" s="1031" t="s">
        <v>217</v>
      </c>
      <c r="C1111" s="1031" t="s">
        <v>16620</v>
      </c>
      <c r="D1111" s="1032"/>
      <c r="E1111" s="1033" t="s">
        <v>1985</v>
      </c>
      <c r="F1111" s="1034" t="s">
        <v>16544</v>
      </c>
      <c r="G1111" s="1034">
        <v>650</v>
      </c>
      <c r="H1111" s="1034" t="s">
        <v>489</v>
      </c>
      <c r="I1111" s="1035">
        <v>4</v>
      </c>
      <c r="J1111" s="1038"/>
      <c r="K1111" s="1036"/>
      <c r="L1111" s="1037" t="s">
        <v>16265</v>
      </c>
      <c r="M1111" s="1039"/>
      <c r="N1111" s="1038"/>
      <c r="O1111" s="1036"/>
      <c r="P1111" s="1037" t="s">
        <v>16261</v>
      </c>
      <c r="Q1111" s="1039"/>
      <c r="R1111" s="1038">
        <v>18</v>
      </c>
      <c r="S1111" s="1036">
        <v>0</v>
      </c>
      <c r="T1111" s="1037">
        <v>7398</v>
      </c>
      <c r="U1111" s="1039">
        <v>6821</v>
      </c>
      <c r="V1111" s="1038">
        <v>15</v>
      </c>
      <c r="W1111" s="1036">
        <v>0</v>
      </c>
      <c r="X1111" s="1037">
        <v>8267</v>
      </c>
      <c r="Y1111" s="1039">
        <v>8476</v>
      </c>
      <c r="Z1111" s="1040">
        <v>1.8774445893089962</v>
      </c>
      <c r="AA1111" s="1040" t="s">
        <v>656</v>
      </c>
      <c r="AB1111" s="1199" t="s">
        <v>420</v>
      </c>
      <c r="AC1111" s="1040" t="s">
        <v>420</v>
      </c>
      <c r="AD1111" s="1040" t="s">
        <v>420</v>
      </c>
      <c r="AE1111" s="1040" t="s">
        <v>420</v>
      </c>
      <c r="AF1111" s="1041" t="s">
        <v>213</v>
      </c>
      <c r="AG1111" s="1041">
        <v>2</v>
      </c>
      <c r="AH1111" s="1042" t="s">
        <v>16293</v>
      </c>
      <c r="AI1111" s="1060" t="s">
        <v>644</v>
      </c>
      <c r="AJ1111" s="1060" t="s">
        <v>16267</v>
      </c>
      <c r="AK1111" s="1200" t="s">
        <v>16267</v>
      </c>
      <c r="AL1111" s="1060">
        <v>54</v>
      </c>
      <c r="AM1111" s="1404">
        <v>46012</v>
      </c>
      <c r="AN1111" s="1404">
        <v>46013</v>
      </c>
      <c r="AO1111" s="1404"/>
      <c r="AP1111" s="1404"/>
      <c r="AQ1111" s="1404"/>
      <c r="AR1111" s="1044" t="s">
        <v>16672</v>
      </c>
      <c r="AS1111" s="1034" t="s">
        <v>16625</v>
      </c>
      <c r="AT1111" s="1034" t="s">
        <v>16626</v>
      </c>
      <c r="AU1111" s="1034" t="s">
        <v>16627</v>
      </c>
      <c r="AV1111" s="1034" t="s">
        <v>420</v>
      </c>
    </row>
    <row r="1112" spans="1:48">
      <c r="A1112" s="1030">
        <v>46050</v>
      </c>
      <c r="B1112" s="1031" t="s">
        <v>218</v>
      </c>
      <c r="C1112" s="1031" t="s">
        <v>16666</v>
      </c>
      <c r="D1112" s="1032" t="s">
        <v>646</v>
      </c>
      <c r="E1112" s="1033" t="s">
        <v>16606</v>
      </c>
      <c r="F1112" s="1034" t="s">
        <v>16555</v>
      </c>
      <c r="G1112" s="1034">
        <v>700</v>
      </c>
      <c r="H1112" s="1034" t="s">
        <v>633</v>
      </c>
      <c r="I1112" s="1035">
        <v>5</v>
      </c>
      <c r="J1112" s="1038">
        <v>28</v>
      </c>
      <c r="K1112" s="1036">
        <v>0</v>
      </c>
      <c r="L1112" s="1037">
        <v>9081</v>
      </c>
      <c r="M1112" s="1039">
        <v>9201</v>
      </c>
      <c r="N1112" s="1038">
        <v>18</v>
      </c>
      <c r="O1112" s="1036">
        <v>0</v>
      </c>
      <c r="P1112" s="1037">
        <v>9276</v>
      </c>
      <c r="Q1112" s="1039">
        <v>8755</v>
      </c>
      <c r="R1112" s="1038">
        <v>26</v>
      </c>
      <c r="S1112" s="1036">
        <v>0</v>
      </c>
      <c r="T1112" s="1037">
        <v>9245</v>
      </c>
      <c r="U1112" s="1039">
        <v>8533</v>
      </c>
      <c r="V1112" s="1038">
        <v>22</v>
      </c>
      <c r="W1112" s="1036">
        <v>0</v>
      </c>
      <c r="X1112" s="1037">
        <v>9025</v>
      </c>
      <c r="Y1112" s="1039">
        <v>8976</v>
      </c>
      <c r="Z1112" s="1040">
        <v>3.2432432432432434</v>
      </c>
      <c r="AA1112" s="1040">
        <v>15.666666666666666</v>
      </c>
      <c r="AB1112" s="1199">
        <v>1</v>
      </c>
      <c r="AC1112" s="1040">
        <v>90.114999999999995</v>
      </c>
      <c r="AD1112" s="1040">
        <v>1.9583333333333333</v>
      </c>
      <c r="AE1112" s="1040">
        <v>1.9583333333333333</v>
      </c>
      <c r="AF1112" s="1041" t="s">
        <v>213</v>
      </c>
      <c r="AG1112" s="1041">
        <v>0.5</v>
      </c>
      <c r="AH1112" s="1042" t="s">
        <v>16293</v>
      </c>
      <c r="AI1112" s="1060" t="s">
        <v>644</v>
      </c>
      <c r="AJ1112" s="1060" t="s">
        <v>16267</v>
      </c>
      <c r="AK1112" s="1200" t="s">
        <v>16267</v>
      </c>
      <c r="AL1112" s="1060">
        <v>53</v>
      </c>
      <c r="AM1112" s="1404">
        <v>46024</v>
      </c>
      <c r="AN1112" s="1404">
        <v>46025</v>
      </c>
      <c r="AO1112" s="1404">
        <v>46026</v>
      </c>
      <c r="AP1112" s="1404"/>
      <c r="AQ1112" s="1404"/>
      <c r="AR1112" s="1044"/>
      <c r="AS1112" s="1034" t="s">
        <v>16629</v>
      </c>
      <c r="AT1112" s="1034" t="s">
        <v>16628</v>
      </c>
      <c r="AU1112" s="1034" t="s">
        <v>16627</v>
      </c>
      <c r="AV1112" s="1034">
        <v>1.6350465599999997</v>
      </c>
    </row>
    <row r="1113" spans="1:48">
      <c r="A1113" s="1030">
        <v>46050</v>
      </c>
      <c r="B1113" s="1031" t="s">
        <v>219</v>
      </c>
      <c r="C1113" s="1031" t="s">
        <v>16496</v>
      </c>
      <c r="D1113" s="1032"/>
      <c r="E1113" s="1033" t="s">
        <v>1877</v>
      </c>
      <c r="F1113" s="1034" t="s">
        <v>16497</v>
      </c>
      <c r="G1113" s="1034">
        <v>500</v>
      </c>
      <c r="H1113" s="1034" t="s">
        <v>1237</v>
      </c>
      <c r="I1113" s="1035">
        <v>3.7</v>
      </c>
      <c r="J1113" s="1038">
        <v>10</v>
      </c>
      <c r="K1113" s="1036">
        <v>0</v>
      </c>
      <c r="L1113" s="1037">
        <v>8891</v>
      </c>
      <c r="M1113" s="1039">
        <v>8344</v>
      </c>
      <c r="N1113" s="1038">
        <v>17</v>
      </c>
      <c r="O1113" s="1036">
        <v>0</v>
      </c>
      <c r="P1113" s="1037">
        <v>9052</v>
      </c>
      <c r="Q1113" s="1039">
        <v>8348</v>
      </c>
      <c r="R1113" s="1038">
        <v>3</v>
      </c>
      <c r="S1113" s="1036">
        <v>0</v>
      </c>
      <c r="T1113" s="1037">
        <v>8898</v>
      </c>
      <c r="U1113" s="1039">
        <v>8300</v>
      </c>
      <c r="V1113" s="1038">
        <v>21</v>
      </c>
      <c r="W1113" s="1036">
        <v>0</v>
      </c>
      <c r="X1113" s="1037">
        <v>9015</v>
      </c>
      <c r="Y1113" s="1039">
        <v>8472</v>
      </c>
      <c r="Z1113" s="1040">
        <v>1.5982241953385128</v>
      </c>
      <c r="AA1113" s="1040">
        <v>17</v>
      </c>
      <c r="AB1113" s="1199">
        <v>1</v>
      </c>
      <c r="AC1113" s="1040">
        <v>86.65</v>
      </c>
      <c r="AD1113" s="1040">
        <v>2.125</v>
      </c>
      <c r="AE1113" s="1040">
        <v>2.125</v>
      </c>
      <c r="AF1113" s="1041" t="s">
        <v>213</v>
      </c>
      <c r="AG1113" s="1041">
        <v>1</v>
      </c>
      <c r="AH1113" s="1042" t="s">
        <v>16259</v>
      </c>
      <c r="AI1113" s="1060" t="s">
        <v>655</v>
      </c>
      <c r="AJ1113" s="1238" t="s">
        <v>16260</v>
      </c>
      <c r="AK1113" s="1239" t="s">
        <v>16260</v>
      </c>
      <c r="AL1113" s="1060">
        <v>8</v>
      </c>
      <c r="AM1113" s="1406">
        <v>45968</v>
      </c>
      <c r="AN1113" s="1404">
        <v>45971</v>
      </c>
      <c r="AO1113" s="1404">
        <v>45972</v>
      </c>
      <c r="AP1113" s="1404">
        <v>45973</v>
      </c>
      <c r="AQ1113" s="1404"/>
      <c r="AR1113" s="1044"/>
      <c r="AS1113" s="1034" t="s">
        <v>16625</v>
      </c>
      <c r="AT1113" s="1034" t="s">
        <v>16628</v>
      </c>
      <c r="AU1113" s="1034" t="s">
        <v>16627</v>
      </c>
      <c r="AV1113" s="1034">
        <v>1.122984</v>
      </c>
    </row>
    <row r="1114" spans="1:48">
      <c r="A1114" s="1030">
        <v>46050</v>
      </c>
      <c r="B1114" s="1031" t="s">
        <v>220</v>
      </c>
      <c r="C1114" s="1031" t="s">
        <v>16670</v>
      </c>
      <c r="D1114" s="1032"/>
      <c r="E1114" s="1033" t="s">
        <v>628</v>
      </c>
      <c r="F1114" s="1034" t="s">
        <v>16616</v>
      </c>
      <c r="G1114" s="1034">
        <v>700</v>
      </c>
      <c r="H1114" s="1034" t="s">
        <v>470</v>
      </c>
      <c r="I1114" s="1035">
        <v>5</v>
      </c>
      <c r="J1114" s="1038">
        <v>10</v>
      </c>
      <c r="K1114" s="1036">
        <v>0</v>
      </c>
      <c r="L1114" s="1037">
        <v>8664</v>
      </c>
      <c r="M1114" s="1039" t="s">
        <v>16265</v>
      </c>
      <c r="N1114" s="1038">
        <v>13</v>
      </c>
      <c r="O1114" s="1036">
        <v>0</v>
      </c>
      <c r="P1114" s="1037">
        <v>8387</v>
      </c>
      <c r="Q1114" s="1039" t="s">
        <v>656</v>
      </c>
      <c r="R1114" s="1038">
        <v>8</v>
      </c>
      <c r="S1114" s="1036">
        <v>0</v>
      </c>
      <c r="T1114" s="1037">
        <v>8484</v>
      </c>
      <c r="U1114" s="1039">
        <v>2540</v>
      </c>
      <c r="V1114" s="1038">
        <v>20</v>
      </c>
      <c r="W1114" s="1036">
        <v>0</v>
      </c>
      <c r="X1114" s="1037">
        <v>8658</v>
      </c>
      <c r="Y1114" s="1039">
        <v>8483</v>
      </c>
      <c r="Z1114" s="1040">
        <v>3.2951945080091534</v>
      </c>
      <c r="AA1114" s="1040">
        <v>34</v>
      </c>
      <c r="AB1114" s="1199">
        <v>1</v>
      </c>
      <c r="AC1114" s="1040">
        <v>75.36</v>
      </c>
      <c r="AD1114" s="1040">
        <v>4.25</v>
      </c>
      <c r="AE1114" s="1040">
        <v>4.25</v>
      </c>
      <c r="AF1114" s="1041" t="s">
        <v>213</v>
      </c>
      <c r="AG1114" s="1041">
        <v>2</v>
      </c>
      <c r="AH1114" s="1042" t="s">
        <v>16292</v>
      </c>
      <c r="AI1114" s="1060" t="s">
        <v>15482</v>
      </c>
      <c r="AJ1114" s="1238" t="s">
        <v>16272</v>
      </c>
      <c r="AK1114" s="1239" t="s">
        <v>16272</v>
      </c>
      <c r="AL1114" s="1060">
        <v>48</v>
      </c>
      <c r="AM1114" s="1404">
        <v>46029</v>
      </c>
      <c r="AN1114" s="1404"/>
      <c r="AO1114" s="1404"/>
      <c r="AP1114" s="1404"/>
      <c r="AQ1114" s="1404"/>
      <c r="AR1114" s="1044"/>
      <c r="AS1114" s="1034" t="s">
        <v>16625</v>
      </c>
      <c r="AT1114" s="1034" t="s">
        <v>16626</v>
      </c>
      <c r="AU1114" s="1034" t="s">
        <v>16630</v>
      </c>
      <c r="AV1114" s="1034">
        <v>1.3673318400000001</v>
      </c>
    </row>
    <row r="1115" spans="1:48">
      <c r="A1115" s="1030">
        <v>46050</v>
      </c>
      <c r="B1115" s="1031" t="s">
        <v>221</v>
      </c>
      <c r="C1115" s="1031" t="s">
        <v>16658</v>
      </c>
      <c r="D1115" s="1032" t="s">
        <v>16644</v>
      </c>
      <c r="E1115" s="1033" t="s">
        <v>738</v>
      </c>
      <c r="F1115" s="1034" t="s">
        <v>16535</v>
      </c>
      <c r="G1115" s="1034">
        <v>650</v>
      </c>
      <c r="H1115" s="1034" t="s">
        <v>834</v>
      </c>
      <c r="I1115" s="1035">
        <v>4</v>
      </c>
      <c r="J1115" s="1038">
        <v>31</v>
      </c>
      <c r="K1115" s="1036">
        <v>0</v>
      </c>
      <c r="L1115" s="1037">
        <v>7716</v>
      </c>
      <c r="M1115" s="1039">
        <v>8120</v>
      </c>
      <c r="N1115" s="1038">
        <v>14</v>
      </c>
      <c r="O1115" s="1036">
        <v>0</v>
      </c>
      <c r="P1115" s="1037">
        <v>7785</v>
      </c>
      <c r="Q1115" s="1039">
        <v>8245</v>
      </c>
      <c r="R1115" s="1038">
        <v>15</v>
      </c>
      <c r="S1115" s="1036">
        <v>0</v>
      </c>
      <c r="T1115" s="1037">
        <v>7750</v>
      </c>
      <c r="U1115" s="1039">
        <v>8327</v>
      </c>
      <c r="V1115" s="1038">
        <v>39</v>
      </c>
      <c r="W1115" s="1036">
        <v>1</v>
      </c>
      <c r="X1115" s="1037">
        <v>7598</v>
      </c>
      <c r="Y1115" s="1039">
        <v>8181</v>
      </c>
      <c r="Z1115" s="1040">
        <v>2.5852782764811488</v>
      </c>
      <c r="AA1115" s="1040">
        <v>33</v>
      </c>
      <c r="AB1115" s="1199">
        <v>0.99814035790598288</v>
      </c>
      <c r="AC1115" s="1040">
        <v>79.652500000000003</v>
      </c>
      <c r="AD1115" s="1040">
        <v>4.125</v>
      </c>
      <c r="AE1115" s="1040">
        <v>4.083333333333333</v>
      </c>
      <c r="AF1115" s="1041" t="s">
        <v>213</v>
      </c>
      <c r="AG1115" s="1041">
        <v>1</v>
      </c>
      <c r="AH1115" s="1042" t="s">
        <v>16292</v>
      </c>
      <c r="AI1115" s="1060" t="s">
        <v>15482</v>
      </c>
      <c r="AJ1115" s="1238" t="s">
        <v>16263</v>
      </c>
      <c r="AK1115" s="1239" t="s">
        <v>16263</v>
      </c>
      <c r="AL1115" s="1060">
        <v>49</v>
      </c>
      <c r="AM1115" s="1404">
        <v>46016</v>
      </c>
      <c r="AN1115" s="1404">
        <v>46017</v>
      </c>
      <c r="AO1115" s="1404">
        <v>46018</v>
      </c>
      <c r="AP1115" s="1404"/>
      <c r="AQ1115" s="1404"/>
      <c r="AR1115" s="1044"/>
      <c r="AS1115" s="1034" t="s">
        <v>16625</v>
      </c>
      <c r="AT1115" s="1034" t="s">
        <v>16628</v>
      </c>
      <c r="AU1115" s="1034" t="s">
        <v>16632</v>
      </c>
      <c r="AV1115" s="1034">
        <v>1.78931376</v>
      </c>
    </row>
    <row r="1116" spans="1:48">
      <c r="A1116" s="1030">
        <v>46050</v>
      </c>
      <c r="B1116" s="1031" t="s">
        <v>222</v>
      </c>
      <c r="C1116" s="1031" t="s">
        <v>16140</v>
      </c>
      <c r="D1116" s="1032"/>
      <c r="E1116" s="1033" t="s">
        <v>455</v>
      </c>
      <c r="F1116" s="1034" t="s">
        <v>16101</v>
      </c>
      <c r="G1116" s="1034">
        <v>800</v>
      </c>
      <c r="H1116" s="1034" t="s">
        <v>876</v>
      </c>
      <c r="I1116" s="1035">
        <v>5</v>
      </c>
      <c r="J1116" s="1038">
        <v>47</v>
      </c>
      <c r="K1116" s="1036">
        <v>0</v>
      </c>
      <c r="L1116" s="1037">
        <v>8170</v>
      </c>
      <c r="M1116" s="1039">
        <v>7847</v>
      </c>
      <c r="N1116" s="1038">
        <v>20</v>
      </c>
      <c r="O1116" s="1036">
        <v>0</v>
      </c>
      <c r="P1116" s="1037">
        <v>8116</v>
      </c>
      <c r="Q1116" s="1039">
        <v>8220</v>
      </c>
      <c r="R1116" s="1038">
        <v>18</v>
      </c>
      <c r="S1116" s="1036">
        <v>0</v>
      </c>
      <c r="T1116" s="1037">
        <v>8627</v>
      </c>
      <c r="U1116" s="1039">
        <v>8460</v>
      </c>
      <c r="V1116" s="1038">
        <v>23</v>
      </c>
      <c r="W1116" s="1036">
        <v>0</v>
      </c>
      <c r="X1116" s="1037">
        <v>9388</v>
      </c>
      <c r="Y1116" s="1039">
        <v>8817</v>
      </c>
      <c r="Z1116" s="1040">
        <v>1.8701298701298701</v>
      </c>
      <c r="AA1116" s="1040">
        <v>36</v>
      </c>
      <c r="AB1116" s="1199">
        <v>1</v>
      </c>
      <c r="AC1116" s="1040">
        <v>84.556250000000006</v>
      </c>
      <c r="AD1116" s="1040">
        <v>4.5</v>
      </c>
      <c r="AE1116" s="1040">
        <v>4.5</v>
      </c>
      <c r="AF1116" s="1041" t="s">
        <v>213</v>
      </c>
      <c r="AG1116" s="1041">
        <v>1</v>
      </c>
      <c r="AH1116" s="1042" t="s">
        <v>16292</v>
      </c>
      <c r="AI1116" s="1060" t="s">
        <v>15482</v>
      </c>
      <c r="AJ1116" s="1238" t="s">
        <v>16263</v>
      </c>
      <c r="AK1116" s="1239" t="s">
        <v>16263</v>
      </c>
      <c r="AL1116" s="1060">
        <v>53</v>
      </c>
      <c r="AM1116" s="1404">
        <v>46014</v>
      </c>
      <c r="AN1116" s="1404">
        <v>46015</v>
      </c>
      <c r="AO1116" s="1404"/>
      <c r="AP1116" s="1404"/>
      <c r="AQ1116" s="1404"/>
      <c r="AR1116" s="1044"/>
      <c r="AS1116" s="1034" t="s">
        <v>16625</v>
      </c>
      <c r="AT1116" s="1034" t="s">
        <v>16628</v>
      </c>
      <c r="AU1116" s="1034" t="s">
        <v>16627</v>
      </c>
      <c r="AV1116" s="1034">
        <v>1.7533584</v>
      </c>
    </row>
    <row r="1117" spans="1:48">
      <c r="A1117" s="1030">
        <v>46050</v>
      </c>
      <c r="B1117" s="1031" t="s">
        <v>223</v>
      </c>
      <c r="C1117" s="1031" t="s">
        <v>16496</v>
      </c>
      <c r="D1117" s="1032"/>
      <c r="E1117" s="1033" t="s">
        <v>1877</v>
      </c>
      <c r="F1117" s="1034" t="s">
        <v>16497</v>
      </c>
      <c r="G1117" s="1034">
        <v>500</v>
      </c>
      <c r="H1117" s="1034" t="s">
        <v>1237</v>
      </c>
      <c r="I1117" s="1035">
        <v>3.7</v>
      </c>
      <c r="J1117" s="1038">
        <v>19</v>
      </c>
      <c r="K1117" s="1036">
        <v>12</v>
      </c>
      <c r="L1117" s="1037">
        <v>8957</v>
      </c>
      <c r="M1117" s="1039">
        <v>9236</v>
      </c>
      <c r="N1117" s="1038">
        <v>3</v>
      </c>
      <c r="O1117" s="1036">
        <v>1</v>
      </c>
      <c r="P1117" s="1037">
        <v>8776</v>
      </c>
      <c r="Q1117" s="1039">
        <v>8976</v>
      </c>
      <c r="R1117" s="1038">
        <v>4</v>
      </c>
      <c r="S1117" s="1036">
        <v>0</v>
      </c>
      <c r="T1117" s="1037">
        <v>8838</v>
      </c>
      <c r="U1117" s="1039">
        <v>9041</v>
      </c>
      <c r="V1117" s="1038">
        <v>8</v>
      </c>
      <c r="W1117" s="1036">
        <v>0</v>
      </c>
      <c r="X1117" s="1037">
        <v>8501</v>
      </c>
      <c r="Y1117" s="1039">
        <v>9190</v>
      </c>
      <c r="Z1117" s="1040">
        <v>1.5982241953385128</v>
      </c>
      <c r="AA1117" s="1040">
        <v>11.333333333333334</v>
      </c>
      <c r="AB1117" s="1199">
        <v>0.96089409722222219</v>
      </c>
      <c r="AC1117" s="1040">
        <v>89.393749999999997</v>
      </c>
      <c r="AD1117" s="1040">
        <v>1.4166666666666667</v>
      </c>
      <c r="AE1117" s="1040">
        <v>0.875</v>
      </c>
      <c r="AF1117" s="1041" t="s">
        <v>213</v>
      </c>
      <c r="AG1117" s="1041">
        <v>1</v>
      </c>
      <c r="AH1117" s="1042" t="s">
        <v>16293</v>
      </c>
      <c r="AI1117" s="1060" t="s">
        <v>644</v>
      </c>
      <c r="AJ1117" s="1060" t="s">
        <v>16267</v>
      </c>
      <c r="AK1117" s="1200" t="s">
        <v>16267</v>
      </c>
      <c r="AL1117" s="1060">
        <v>8</v>
      </c>
      <c r="AM1117" s="1406">
        <v>45971</v>
      </c>
      <c r="AN1117" s="1404">
        <v>45974</v>
      </c>
      <c r="AO1117" s="1404"/>
      <c r="AP1117" s="1404"/>
      <c r="AQ1117" s="1404"/>
      <c r="AR1117" s="1044"/>
      <c r="AS1117" s="1034" t="s">
        <v>16625</v>
      </c>
      <c r="AT1117" s="1034" t="s">
        <v>16628</v>
      </c>
      <c r="AU1117" s="1034" t="s">
        <v>16627</v>
      </c>
      <c r="AV1117" s="1034">
        <v>1.1585430000000001</v>
      </c>
    </row>
    <row r="1118" spans="1:48">
      <c r="A1118" s="1030">
        <v>46050</v>
      </c>
      <c r="B1118" s="1031" t="s">
        <v>224</v>
      </c>
      <c r="C1118" s="1031" t="s">
        <v>16611</v>
      </c>
      <c r="D1118" s="1032" t="s">
        <v>646</v>
      </c>
      <c r="E1118" s="1033" t="s">
        <v>16606</v>
      </c>
      <c r="F1118" s="1034" t="s">
        <v>16614</v>
      </c>
      <c r="G1118" s="1034">
        <v>700</v>
      </c>
      <c r="H1118" s="1034" t="s">
        <v>488</v>
      </c>
      <c r="I1118" s="1035">
        <v>5</v>
      </c>
      <c r="J1118" s="1038">
        <v>18</v>
      </c>
      <c r="K1118" s="1036">
        <v>4</v>
      </c>
      <c r="L1118" s="1037">
        <v>9124</v>
      </c>
      <c r="M1118" s="1039">
        <v>9369</v>
      </c>
      <c r="N1118" s="1038">
        <v>6</v>
      </c>
      <c r="O1118" s="1036">
        <v>0</v>
      </c>
      <c r="P1118" s="1037">
        <v>9074</v>
      </c>
      <c r="Q1118" s="1039">
        <v>9227</v>
      </c>
      <c r="R1118" s="1038">
        <v>2</v>
      </c>
      <c r="S1118" s="1036">
        <v>0</v>
      </c>
      <c r="T1118" s="1037">
        <v>9047</v>
      </c>
      <c r="U1118" s="1039">
        <v>9276</v>
      </c>
      <c r="V1118" s="1038">
        <v>4</v>
      </c>
      <c r="W1118" s="1036">
        <v>0</v>
      </c>
      <c r="X1118" s="1037">
        <v>9028</v>
      </c>
      <c r="Y1118" s="1039">
        <v>9444</v>
      </c>
      <c r="Z1118" s="1040">
        <v>3.2727272727272729</v>
      </c>
      <c r="AA1118" s="1040">
        <v>5</v>
      </c>
      <c r="AB1118" s="1199">
        <v>0.99412393162393164</v>
      </c>
      <c r="AC1118" s="1040">
        <v>91.986249999999998</v>
      </c>
      <c r="AD1118" s="1040">
        <v>0.625</v>
      </c>
      <c r="AE1118" s="1040">
        <v>0.54166666666666663</v>
      </c>
      <c r="AF1118" s="1041" t="s">
        <v>213</v>
      </c>
      <c r="AG1118" s="1041">
        <v>0.5</v>
      </c>
      <c r="AH1118" s="1042" t="s">
        <v>16293</v>
      </c>
      <c r="AI1118" s="1060" t="s">
        <v>644</v>
      </c>
      <c r="AJ1118" s="1060" t="s">
        <v>16267</v>
      </c>
      <c r="AK1118" s="1200" t="s">
        <v>16267</v>
      </c>
      <c r="AL1118" s="1060">
        <v>50</v>
      </c>
      <c r="AM1118" s="1404">
        <v>46034</v>
      </c>
      <c r="AN1118" s="1404">
        <v>46035</v>
      </c>
      <c r="AO1118" s="1404">
        <v>46036</v>
      </c>
      <c r="AP1118" s="1404">
        <v>46037</v>
      </c>
      <c r="AQ1118" s="1404">
        <v>46040</v>
      </c>
      <c r="AR1118" s="1417"/>
      <c r="AS1118" s="1034" t="s">
        <v>16629</v>
      </c>
      <c r="AT1118" s="1034" t="s">
        <v>16628</v>
      </c>
      <c r="AU1118" s="1034" t="s">
        <v>16627</v>
      </c>
      <c r="AV1118" s="1034">
        <v>1.6689985200000002</v>
      </c>
    </row>
    <row r="1119" spans="1:48">
      <c r="A1119" s="1030">
        <v>46050</v>
      </c>
      <c r="B1119" s="1031" t="s">
        <v>225</v>
      </c>
      <c r="C1119" s="1031" t="s">
        <v>16668</v>
      </c>
      <c r="D1119" s="1032"/>
      <c r="E1119" s="1033" t="s">
        <v>210</v>
      </c>
      <c r="F1119" s="1034" t="s">
        <v>16612</v>
      </c>
      <c r="G1119" s="1034">
        <v>650</v>
      </c>
      <c r="H1119" s="1034" t="s">
        <v>474</v>
      </c>
      <c r="I1119" s="1035">
        <v>5</v>
      </c>
      <c r="J1119" s="1038">
        <v>4</v>
      </c>
      <c r="K1119" s="1036">
        <v>0</v>
      </c>
      <c r="L1119" s="1037">
        <v>8389</v>
      </c>
      <c r="M1119" s="1039"/>
      <c r="N1119" s="1038">
        <v>2</v>
      </c>
      <c r="O1119" s="1036">
        <v>0</v>
      </c>
      <c r="P1119" s="1037">
        <v>8360</v>
      </c>
      <c r="Q1119" s="1039"/>
      <c r="R1119" s="1038">
        <v>6</v>
      </c>
      <c r="S1119" s="1036">
        <v>0</v>
      </c>
      <c r="T1119" s="1037">
        <v>8270</v>
      </c>
      <c r="U1119" s="1039"/>
      <c r="V1119" s="1038">
        <v>11</v>
      </c>
      <c r="W1119" s="1036">
        <v>0</v>
      </c>
      <c r="X1119" s="1037">
        <v>8403</v>
      </c>
      <c r="Y1119" s="1039"/>
      <c r="Z1119" s="1040">
        <v>3.0573248407643314</v>
      </c>
      <c r="AA1119" s="1040">
        <v>15.333333333333334</v>
      </c>
      <c r="AB1119" s="1199">
        <v>1</v>
      </c>
      <c r="AC1119" s="1040">
        <v>83.555000000000007</v>
      </c>
      <c r="AD1119" s="1040">
        <v>1.9166666666666667</v>
      </c>
      <c r="AE1119" s="1040">
        <v>1.9166666666666667</v>
      </c>
      <c r="AF1119" s="1041" t="s">
        <v>213</v>
      </c>
      <c r="AG1119" s="1041">
        <v>2</v>
      </c>
      <c r="AH1119" s="1042" t="s">
        <v>16673</v>
      </c>
      <c r="AI1119" s="1060" t="s">
        <v>16623</v>
      </c>
      <c r="AJ1119" s="1060" t="s">
        <v>16272</v>
      </c>
      <c r="AK1119" s="1200" t="s">
        <v>16272</v>
      </c>
      <c r="AL1119" s="1060">
        <v>50</v>
      </c>
      <c r="AM1119" s="1404">
        <v>46035</v>
      </c>
      <c r="AN1119" s="1404">
        <v>46036</v>
      </c>
      <c r="AO1119" s="1404">
        <v>46037</v>
      </c>
      <c r="AP1119" s="1404"/>
      <c r="AQ1119" s="1404"/>
      <c r="AR1119" s="1044"/>
      <c r="AS1119" s="1034" t="s">
        <v>16625</v>
      </c>
      <c r="AT1119" s="1034" t="s">
        <v>16626</v>
      </c>
      <c r="AU1119" s="1034" t="s">
        <v>16630</v>
      </c>
      <c r="AV1119" s="1034">
        <v>1.4077346400000001</v>
      </c>
    </row>
    <row r="1120" spans="1:48">
      <c r="A1120" s="1030">
        <v>46050</v>
      </c>
      <c r="B1120" s="1031" t="s">
        <v>225</v>
      </c>
      <c r="C1120" s="1031" t="s">
        <v>16674</v>
      </c>
      <c r="D1120" s="1032"/>
      <c r="E1120" s="1033" t="s">
        <v>210</v>
      </c>
      <c r="F1120" s="1034" t="s">
        <v>16612</v>
      </c>
      <c r="G1120" s="1034">
        <v>670</v>
      </c>
      <c r="H1120" s="1034" t="s">
        <v>784</v>
      </c>
      <c r="I1120" s="1035">
        <v>5</v>
      </c>
      <c r="J1120" s="1038"/>
      <c r="K1120" s="1036"/>
      <c r="L1120" s="1037" t="s">
        <v>16265</v>
      </c>
      <c r="M1120" s="1039" t="s">
        <v>656</v>
      </c>
      <c r="N1120" s="1038"/>
      <c r="O1120" s="1036"/>
      <c r="P1120" s="1037"/>
      <c r="Q1120" s="1039" t="s">
        <v>656</v>
      </c>
      <c r="R1120" s="1038"/>
      <c r="S1120" s="1036"/>
      <c r="T1120" s="1037"/>
      <c r="U1120" s="1039" t="s">
        <v>16261</v>
      </c>
      <c r="V1120" s="1038">
        <v>6</v>
      </c>
      <c r="W1120" s="1036">
        <v>0</v>
      </c>
      <c r="X1120" s="1037"/>
      <c r="Y1120" s="1039">
        <v>8048</v>
      </c>
      <c r="Z1120" s="1040">
        <v>3.1101511879049677</v>
      </c>
      <c r="AA1120" s="1040" t="s">
        <v>656</v>
      </c>
      <c r="AB1120" s="1199" t="s">
        <v>420</v>
      </c>
      <c r="AC1120" s="1040" t="s">
        <v>420</v>
      </c>
      <c r="AD1120" s="1040" t="s">
        <v>420</v>
      </c>
      <c r="AE1120" s="1040" t="s">
        <v>420</v>
      </c>
      <c r="AF1120" s="1041" t="s">
        <v>213</v>
      </c>
      <c r="AG1120" s="1041">
        <v>2</v>
      </c>
      <c r="AH1120" s="1042" t="s">
        <v>16673</v>
      </c>
      <c r="AI1120" s="1060" t="s">
        <v>16623</v>
      </c>
      <c r="AJ1120" s="1060" t="s">
        <v>16272</v>
      </c>
      <c r="AK1120" s="1200" t="s">
        <v>16272</v>
      </c>
      <c r="AL1120" s="1060"/>
      <c r="AM1120" s="1404"/>
      <c r="AN1120" s="1404"/>
      <c r="AO1120" s="1404"/>
      <c r="AP1120" s="1404"/>
      <c r="AQ1120" s="1404"/>
      <c r="AR1120" s="1044"/>
      <c r="AS1120" s="1034" t="s">
        <v>16625</v>
      </c>
      <c r="AT1120" s="1034" t="s">
        <v>16626</v>
      </c>
      <c r="AU1120" s="1034" t="s">
        <v>16630</v>
      </c>
      <c r="AV1120" s="1034" t="s">
        <v>420</v>
      </c>
    </row>
    <row r="1121" spans="1:48">
      <c r="A1121" s="1030">
        <v>46050</v>
      </c>
      <c r="B1121" s="1031" t="s">
        <v>226</v>
      </c>
      <c r="C1121" s="1031" t="s">
        <v>16591</v>
      </c>
      <c r="D1121" s="1032" t="s">
        <v>16644</v>
      </c>
      <c r="E1121" s="1033" t="s">
        <v>738</v>
      </c>
      <c r="F1121" s="1034" t="s">
        <v>16535</v>
      </c>
      <c r="G1121" s="1034">
        <v>650</v>
      </c>
      <c r="H1121" s="1034" t="s">
        <v>977</v>
      </c>
      <c r="I1121" s="1035">
        <v>4</v>
      </c>
      <c r="J1121" s="1038">
        <v>24</v>
      </c>
      <c r="K1121" s="1036">
        <v>0</v>
      </c>
      <c r="L1121" s="1037">
        <v>9018</v>
      </c>
      <c r="M1121" s="1039">
        <v>9436</v>
      </c>
      <c r="N1121" s="1038">
        <v>13</v>
      </c>
      <c r="O1121" s="1036">
        <v>1</v>
      </c>
      <c r="P1121" s="1037">
        <v>8553</v>
      </c>
      <c r="Q1121" s="1039">
        <v>9343</v>
      </c>
      <c r="R1121" s="1038">
        <v>11</v>
      </c>
      <c r="S1121" s="1036">
        <v>0</v>
      </c>
      <c r="T1121" s="1037">
        <v>8715</v>
      </c>
      <c r="U1121" s="1039">
        <v>9268</v>
      </c>
      <c r="V1121" s="1038">
        <v>28</v>
      </c>
      <c r="W1121" s="1036">
        <v>0</v>
      </c>
      <c r="X1121" s="1037">
        <v>8727</v>
      </c>
      <c r="Y1121" s="1039">
        <v>9306</v>
      </c>
      <c r="Z1121" s="1040">
        <v>2.5263157894736841</v>
      </c>
      <c r="AA1121" s="1040">
        <v>25.333333333333332</v>
      </c>
      <c r="AB1121" s="1199">
        <v>0.99809695512820518</v>
      </c>
      <c r="AC1121" s="1040">
        <v>90.457499999999996</v>
      </c>
      <c r="AD1121" s="1040">
        <v>3.1666666666666665</v>
      </c>
      <c r="AE1121" s="1040">
        <v>3.125</v>
      </c>
      <c r="AF1121" s="1041" t="s">
        <v>213</v>
      </c>
      <c r="AG1121" s="1041">
        <v>1</v>
      </c>
      <c r="AH1121" s="1042" t="s">
        <v>16673</v>
      </c>
      <c r="AI1121" s="1060" t="s">
        <v>16623</v>
      </c>
      <c r="AJ1121" s="1060" t="s">
        <v>16272</v>
      </c>
      <c r="AK1121" s="1200" t="s">
        <v>16272</v>
      </c>
      <c r="AL1121" s="1060">
        <v>49</v>
      </c>
      <c r="AM1121" s="1404">
        <v>46019</v>
      </c>
      <c r="AN1121" s="1404">
        <v>46020</v>
      </c>
      <c r="AO1121" s="1404">
        <v>46021</v>
      </c>
      <c r="AP1121" s="1404">
        <v>46022</v>
      </c>
      <c r="AQ1121" s="1404"/>
      <c r="AR1121" s="1044"/>
      <c r="AS1121" s="1034" t="s">
        <v>16625</v>
      </c>
      <c r="AT1121" s="1034" t="s">
        <v>16628</v>
      </c>
      <c r="AU1121" s="1034" t="s">
        <v>16632</v>
      </c>
      <c r="AV1121" s="1034">
        <v>2.0320372799999999</v>
      </c>
    </row>
    <row r="1122" spans="1:48">
      <c r="A1122" s="1030">
        <v>46050</v>
      </c>
      <c r="B1122" s="1031" t="s">
        <v>227</v>
      </c>
      <c r="C1122" s="1031" t="s">
        <v>16648</v>
      </c>
      <c r="D1122" s="1032"/>
      <c r="E1122" s="1033" t="s">
        <v>299</v>
      </c>
      <c r="F1122" s="1034" t="s">
        <v>16581</v>
      </c>
      <c r="G1122" s="1034">
        <v>700</v>
      </c>
      <c r="H1122" s="1034" t="s">
        <v>16053</v>
      </c>
      <c r="I1122" s="1035">
        <v>5</v>
      </c>
      <c r="J1122" s="1038">
        <v>16</v>
      </c>
      <c r="K1122" s="1036">
        <v>0</v>
      </c>
      <c r="L1122" s="1037">
        <v>7627</v>
      </c>
      <c r="M1122" s="1039">
        <v>7932</v>
      </c>
      <c r="N1122" s="1038">
        <v>10</v>
      </c>
      <c r="O1122" s="1036">
        <v>0</v>
      </c>
      <c r="P1122" s="1037">
        <v>7575</v>
      </c>
      <c r="Q1122" s="1039">
        <v>7607</v>
      </c>
      <c r="R1122" s="1038">
        <v>21</v>
      </c>
      <c r="S1122" s="1036">
        <v>0</v>
      </c>
      <c r="T1122" s="1037">
        <v>7342</v>
      </c>
      <c r="U1122" s="1039">
        <v>7555</v>
      </c>
      <c r="V1122" s="1038">
        <v>28</v>
      </c>
      <c r="W1122" s="1036">
        <v>2</v>
      </c>
      <c r="X1122" s="1037">
        <v>7434</v>
      </c>
      <c r="Y1122" s="1039">
        <v>7885</v>
      </c>
      <c r="Z1122" s="1040">
        <v>2.2187981510015407</v>
      </c>
      <c r="AA1122" s="1040">
        <v>25</v>
      </c>
      <c r="AB1122" s="1199">
        <v>0.99566639957264957</v>
      </c>
      <c r="AC1122" s="1040">
        <v>76.196250000000006</v>
      </c>
      <c r="AD1122" s="1040">
        <v>3.125</v>
      </c>
      <c r="AE1122" s="1040">
        <v>3.0416666666666665</v>
      </c>
      <c r="AF1122" s="1041" t="s">
        <v>213</v>
      </c>
      <c r="AG1122" s="1041">
        <v>1</v>
      </c>
      <c r="AH1122" s="1042" t="s">
        <v>16292</v>
      </c>
      <c r="AI1122" s="1060" t="s">
        <v>15482</v>
      </c>
      <c r="AJ1122" s="1238" t="s">
        <v>16263</v>
      </c>
      <c r="AK1122" s="1239" t="s">
        <v>16263</v>
      </c>
      <c r="AL1122" s="1060">
        <v>50</v>
      </c>
      <c r="AM1122" s="1404">
        <v>46027</v>
      </c>
      <c r="AN1122" s="1404">
        <v>46029</v>
      </c>
      <c r="AO1122" s="1404"/>
      <c r="AP1122" s="1404"/>
      <c r="AQ1122" s="1404"/>
      <c r="AR1122" s="1044"/>
      <c r="AS1122" s="1034" t="s">
        <v>16625</v>
      </c>
      <c r="AT1122" s="1034" t="s">
        <v>16628</v>
      </c>
      <c r="AU1122" s="1034" t="s">
        <v>16632</v>
      </c>
      <c r="AV1122" s="1034">
        <v>1.8433396800000001</v>
      </c>
    </row>
    <row r="1123" spans="1:48">
      <c r="A1123" s="1030">
        <v>46050</v>
      </c>
      <c r="B1123" s="1031" t="s">
        <v>228</v>
      </c>
      <c r="C1123" s="1031" t="s">
        <v>16577</v>
      </c>
      <c r="D1123" s="1032"/>
      <c r="E1123" s="1033" t="s">
        <v>1877</v>
      </c>
      <c r="F1123" s="1034" t="s">
        <v>16497</v>
      </c>
      <c r="G1123" s="1034">
        <v>500</v>
      </c>
      <c r="H1123" s="1034" t="s">
        <v>634</v>
      </c>
      <c r="I1123" s="1035">
        <v>3.7</v>
      </c>
      <c r="J1123" s="1038">
        <v>13</v>
      </c>
      <c r="K1123" s="1036">
        <v>0</v>
      </c>
      <c r="L1123" s="1037">
        <v>8979</v>
      </c>
      <c r="M1123" s="1039">
        <v>9347</v>
      </c>
      <c r="N1123" s="1038">
        <v>18</v>
      </c>
      <c r="O1123" s="1036">
        <v>0</v>
      </c>
      <c r="P1123" s="1037">
        <v>8930</v>
      </c>
      <c r="Q1123" s="1039">
        <v>9346</v>
      </c>
      <c r="R1123" s="1038">
        <v>17</v>
      </c>
      <c r="S1123" s="1036">
        <v>0</v>
      </c>
      <c r="T1123" s="1037">
        <v>8783</v>
      </c>
      <c r="U1123" s="1039">
        <v>9348</v>
      </c>
      <c r="V1123" s="1038">
        <v>23</v>
      </c>
      <c r="W1123" s="1036">
        <v>0</v>
      </c>
      <c r="X1123" s="1037">
        <v>8966</v>
      </c>
      <c r="Y1123" s="1039">
        <v>9417</v>
      </c>
      <c r="Z1123" s="1040">
        <v>1.6089385474860336</v>
      </c>
      <c r="AA1123" s="1040">
        <v>23.666666666666668</v>
      </c>
      <c r="AB1123" s="1199">
        <v>1</v>
      </c>
      <c r="AC1123" s="1040">
        <v>91.394999999999996</v>
      </c>
      <c r="AD1123" s="1040">
        <v>2.9583333333333335</v>
      </c>
      <c r="AE1123" s="1040">
        <v>2.9583333333333335</v>
      </c>
      <c r="AF1123" s="1041" t="s">
        <v>213</v>
      </c>
      <c r="AG1123" s="1041">
        <v>1</v>
      </c>
      <c r="AH1123" s="1042" t="s">
        <v>16292</v>
      </c>
      <c r="AI1123" s="1060" t="s">
        <v>15482</v>
      </c>
      <c r="AJ1123" s="1238" t="s">
        <v>16263</v>
      </c>
      <c r="AK1123" s="1239" t="s">
        <v>16263</v>
      </c>
      <c r="AL1123" s="1203">
        <v>8</v>
      </c>
      <c r="AM1123" s="1404">
        <v>45971</v>
      </c>
      <c r="AN1123" s="1404">
        <v>45974</v>
      </c>
      <c r="AO1123" s="1404"/>
      <c r="AP1123" s="1404"/>
      <c r="AQ1123" s="1404"/>
      <c r="AR1123" s="1044"/>
      <c r="AS1123" s="1034" t="s">
        <v>16625</v>
      </c>
      <c r="AT1123" s="1034" t="s">
        <v>16628</v>
      </c>
      <c r="AU1123" s="1034" t="s">
        <v>16627</v>
      </c>
      <c r="AV1123" s="1034">
        <v>1.1844792</v>
      </c>
    </row>
    <row r="1124" spans="1:48">
      <c r="A1124" s="1030">
        <v>46050</v>
      </c>
      <c r="B1124" s="1031" t="s">
        <v>229</v>
      </c>
      <c r="C1124" s="1031" t="s">
        <v>16619</v>
      </c>
      <c r="D1124" s="1032"/>
      <c r="E1124" s="1033" t="s">
        <v>210</v>
      </c>
      <c r="F1124" s="1034" t="s">
        <v>16622</v>
      </c>
      <c r="G1124" s="1034">
        <v>670</v>
      </c>
      <c r="H1124" s="1034" t="s">
        <v>459</v>
      </c>
      <c r="I1124" s="1035">
        <v>5</v>
      </c>
      <c r="J1124" s="1038"/>
      <c r="K1124" s="1036"/>
      <c r="L1124" s="1037" t="s">
        <v>656</v>
      </c>
      <c r="M1124" s="1039"/>
      <c r="N1124" s="1038"/>
      <c r="O1124" s="1036"/>
      <c r="P1124" s="1037" t="s">
        <v>16261</v>
      </c>
      <c r="Q1124" s="1039"/>
      <c r="R1124" s="1038">
        <v>11</v>
      </c>
      <c r="S1124" s="1036">
        <v>0</v>
      </c>
      <c r="T1124" s="1037">
        <v>6370</v>
      </c>
      <c r="U1124" s="1039">
        <v>7497</v>
      </c>
      <c r="V1124" s="1038">
        <v>17</v>
      </c>
      <c r="W1124" s="1036">
        <v>3</v>
      </c>
      <c r="X1124" s="1037">
        <v>8268</v>
      </c>
      <c r="Y1124" s="1039">
        <v>8799</v>
      </c>
      <c r="Z1124" s="1040">
        <v>3.1372549019607843</v>
      </c>
      <c r="AA1124" s="1040" t="s">
        <v>656</v>
      </c>
      <c r="AB1124" s="1199" t="s">
        <v>420</v>
      </c>
      <c r="AC1124" s="1040" t="s">
        <v>420</v>
      </c>
      <c r="AD1124" s="1040" t="s">
        <v>420</v>
      </c>
      <c r="AE1124" s="1040" t="s">
        <v>420</v>
      </c>
      <c r="AF1124" s="1041" t="s">
        <v>213</v>
      </c>
      <c r="AG1124" s="1041">
        <v>1</v>
      </c>
      <c r="AH1124" s="1042" t="s">
        <v>16292</v>
      </c>
      <c r="AI1124" s="1060" t="s">
        <v>15482</v>
      </c>
      <c r="AJ1124" s="1238" t="s">
        <v>16263</v>
      </c>
      <c r="AK1124" s="1239" t="s">
        <v>16263</v>
      </c>
      <c r="AL1124" s="1060"/>
      <c r="AM1124" s="1404"/>
      <c r="AN1124" s="1404"/>
      <c r="AO1124" s="1404"/>
      <c r="AP1124" s="1404"/>
      <c r="AQ1124" s="1404"/>
      <c r="AR1124" s="1044"/>
      <c r="AS1124" s="1034" t="s">
        <v>16625</v>
      </c>
      <c r="AT1124" s="1034" t="s">
        <v>16628</v>
      </c>
      <c r="AU1124" s="1034" t="s">
        <v>16630</v>
      </c>
      <c r="AV1124" s="1034" t="s">
        <v>420</v>
      </c>
    </row>
    <row r="1125" spans="1:48">
      <c r="A1125" s="1030">
        <v>46050</v>
      </c>
      <c r="B1125" s="1031" t="s">
        <v>230</v>
      </c>
      <c r="C1125" s="1031" t="s">
        <v>16667</v>
      </c>
      <c r="D1125" s="1032"/>
      <c r="E1125" s="1033" t="s">
        <v>740</v>
      </c>
      <c r="F1125" s="1034" t="s">
        <v>16607</v>
      </c>
      <c r="G1125" s="1034">
        <v>650</v>
      </c>
      <c r="H1125" s="1034" t="s">
        <v>666</v>
      </c>
      <c r="I1125" s="1035">
        <v>4</v>
      </c>
      <c r="J1125" s="1038">
        <v>20</v>
      </c>
      <c r="K1125" s="1036">
        <v>2</v>
      </c>
      <c r="L1125" s="1037">
        <v>8467</v>
      </c>
      <c r="M1125" s="1039">
        <v>9118</v>
      </c>
      <c r="N1125" s="1038">
        <v>10</v>
      </c>
      <c r="O1125" s="1036">
        <v>0</v>
      </c>
      <c r="P1125" s="1037">
        <v>8039</v>
      </c>
      <c r="Q1125" s="1039">
        <v>9213</v>
      </c>
      <c r="R1125" s="1038">
        <v>10</v>
      </c>
      <c r="S1125" s="1036">
        <v>0</v>
      </c>
      <c r="T1125" s="1037">
        <v>8308</v>
      </c>
      <c r="U1125" s="1039">
        <v>9041</v>
      </c>
      <c r="V1125" s="1038">
        <v>22</v>
      </c>
      <c r="W1125" s="1036">
        <v>0</v>
      </c>
      <c r="X1125" s="1037">
        <v>8299</v>
      </c>
      <c r="Y1125" s="1039">
        <v>9002</v>
      </c>
      <c r="Z1125" s="1040">
        <v>7.4611398963730569</v>
      </c>
      <c r="AA1125" s="1040">
        <v>10.333333333333334</v>
      </c>
      <c r="AB1125" s="1199">
        <v>0.99871127136752136</v>
      </c>
      <c r="AC1125" s="1040">
        <v>86.858750000000001</v>
      </c>
      <c r="AD1125" s="1040">
        <v>1.2916666666666667</v>
      </c>
      <c r="AE1125" s="1040">
        <v>1.25</v>
      </c>
      <c r="AF1125" s="1041" t="s">
        <v>213</v>
      </c>
      <c r="AG1125" s="1041">
        <v>0.5</v>
      </c>
      <c r="AH1125" s="1042" t="s">
        <v>16293</v>
      </c>
      <c r="AI1125" s="1060" t="s">
        <v>644</v>
      </c>
      <c r="AJ1125" s="1060" t="s">
        <v>16267</v>
      </c>
      <c r="AK1125" s="1200" t="s">
        <v>16267</v>
      </c>
      <c r="AL1125" s="1060">
        <v>52</v>
      </c>
      <c r="AM1125" s="1404">
        <v>46047</v>
      </c>
      <c r="AN1125" s="1404">
        <v>46048</v>
      </c>
      <c r="AO1125" s="1404"/>
      <c r="AP1125" s="1404"/>
      <c r="AQ1125" s="1404"/>
      <c r="AR1125" s="1044"/>
      <c r="AS1125" s="1034" t="s">
        <v>16629</v>
      </c>
      <c r="AT1125" s="1034" t="s">
        <v>16628</v>
      </c>
      <c r="AU1125" s="1034" t="s">
        <v>16630</v>
      </c>
      <c r="AV1125" s="1034">
        <v>2.9267924400000003</v>
      </c>
    </row>
    <row r="1126" spans="1:48">
      <c r="A1126" s="1030">
        <v>46050</v>
      </c>
      <c r="B1126" s="1031" t="s">
        <v>231</v>
      </c>
      <c r="C1126" s="1031" t="s">
        <v>16642</v>
      </c>
      <c r="D1126" s="1032" t="s">
        <v>16291</v>
      </c>
      <c r="E1126" s="1033" t="s">
        <v>473</v>
      </c>
      <c r="F1126" s="1034" t="s">
        <v>16538</v>
      </c>
      <c r="G1126" s="1034">
        <v>600</v>
      </c>
      <c r="H1126" s="1034" t="s">
        <v>16152</v>
      </c>
      <c r="I1126" s="1035">
        <v>5.5</v>
      </c>
      <c r="J1126" s="1038">
        <v>16</v>
      </c>
      <c r="K1126" s="1036">
        <v>3</v>
      </c>
      <c r="L1126" s="1037">
        <v>4790</v>
      </c>
      <c r="M1126" s="1039"/>
      <c r="N1126" s="1038">
        <v>15</v>
      </c>
      <c r="O1126" s="1036">
        <v>7</v>
      </c>
      <c r="P1126" s="1037">
        <v>3970</v>
      </c>
      <c r="Q1126" s="1039"/>
      <c r="R1126" s="1038">
        <v>36</v>
      </c>
      <c r="S1126" s="1036">
        <v>0</v>
      </c>
      <c r="T1126" s="1037">
        <v>4630</v>
      </c>
      <c r="U1126" s="1039"/>
      <c r="V1126" s="1038">
        <v>21</v>
      </c>
      <c r="W1126" s="1036">
        <v>6</v>
      </c>
      <c r="X1126" s="1037">
        <v>4810</v>
      </c>
      <c r="Y1126" s="1039"/>
      <c r="Z1126" s="1040">
        <v>5.070422535211268</v>
      </c>
      <c r="AA1126" s="1040">
        <v>29.333333333333332</v>
      </c>
      <c r="AB1126" s="1199">
        <v>0.98482905982905988</v>
      </c>
      <c r="AC1126" s="1040">
        <v>45.5</v>
      </c>
      <c r="AD1126" s="1040">
        <v>3.6666666666666665</v>
      </c>
      <c r="AE1126" s="1040">
        <v>3</v>
      </c>
      <c r="AF1126" s="1041" t="s">
        <v>232</v>
      </c>
      <c r="AG1126" s="1041">
        <v>1</v>
      </c>
      <c r="AH1126" s="1042" t="s">
        <v>16297</v>
      </c>
      <c r="AI1126" s="1060" t="s">
        <v>845</v>
      </c>
      <c r="AJ1126" s="1060" t="s">
        <v>16272</v>
      </c>
      <c r="AK1126" s="1200" t="s">
        <v>16272</v>
      </c>
      <c r="AL1126" s="1060">
        <v>55</v>
      </c>
      <c r="AM1126" s="1404">
        <v>46041</v>
      </c>
      <c r="AN1126" s="1404">
        <v>46043</v>
      </c>
      <c r="AO1126" s="1404">
        <v>46044</v>
      </c>
      <c r="AP1126" s="1404">
        <v>46045</v>
      </c>
      <c r="AQ1126" s="1404"/>
      <c r="AR1126" s="1044"/>
      <c r="AS1126" s="1034" t="s">
        <v>16629</v>
      </c>
      <c r="AT1126" s="1034" t="s">
        <v>16628</v>
      </c>
      <c r="AU1126" s="1034" t="s">
        <v>16630</v>
      </c>
      <c r="AV1126" s="1034">
        <v>2.8304640000000005</v>
      </c>
    </row>
    <row r="1127" spans="1:48">
      <c r="A1127" s="1030">
        <v>46050</v>
      </c>
      <c r="B1127" s="1031" t="s">
        <v>233</v>
      </c>
      <c r="C1127" s="1031" t="s">
        <v>645</v>
      </c>
      <c r="D1127" s="1032"/>
      <c r="E1127" s="1033" t="s">
        <v>420</v>
      </c>
      <c r="F1127" s="1034" t="s">
        <v>420</v>
      </c>
      <c r="G1127" s="1034" t="s">
        <v>420</v>
      </c>
      <c r="H1127" s="1034" t="s">
        <v>420</v>
      </c>
      <c r="I1127" s="1035" t="s">
        <v>420</v>
      </c>
      <c r="J1127" s="1038"/>
      <c r="K1127" s="1036"/>
      <c r="L1127" s="1037" t="s">
        <v>645</v>
      </c>
      <c r="M1127" s="1039"/>
      <c r="N1127" s="1038"/>
      <c r="O1127" s="1036"/>
      <c r="P1127" s="1037" t="s">
        <v>645</v>
      </c>
      <c r="Q1127" s="1039"/>
      <c r="R1127" s="1038"/>
      <c r="S1127" s="1036"/>
      <c r="T1127" s="1037" t="s">
        <v>645</v>
      </c>
      <c r="U1127" s="1039"/>
      <c r="V1127" s="1038"/>
      <c r="W1127" s="1036"/>
      <c r="X1127" s="1037" t="s">
        <v>16270</v>
      </c>
      <c r="Y1127" s="1039"/>
      <c r="Z1127" s="1040" t="s">
        <v>420</v>
      </c>
      <c r="AA1127" s="1040" t="s">
        <v>645</v>
      </c>
      <c r="AB1127" s="1199" t="s">
        <v>420</v>
      </c>
      <c r="AC1127" s="1040" t="s">
        <v>420</v>
      </c>
      <c r="AD1127" s="1040" t="s">
        <v>420</v>
      </c>
      <c r="AE1127" s="1040" t="s">
        <v>420</v>
      </c>
      <c r="AF1127" s="1041" t="s">
        <v>232</v>
      </c>
      <c r="AG1127" s="1041">
        <v>1</v>
      </c>
      <c r="AH1127" s="1042" t="s">
        <v>16297</v>
      </c>
      <c r="AI1127" s="1060" t="s">
        <v>845</v>
      </c>
      <c r="AJ1127" s="1060" t="s">
        <v>16272</v>
      </c>
      <c r="AK1127" s="1200" t="s">
        <v>16272</v>
      </c>
      <c r="AL1127" s="1060"/>
      <c r="AM1127" s="1404"/>
      <c r="AN1127" s="1404"/>
      <c r="AO1127" s="1404"/>
      <c r="AP1127" s="1404"/>
      <c r="AQ1127" s="1404"/>
      <c r="AR1127" s="1044"/>
      <c r="AS1127" s="1034" t="s">
        <v>16625</v>
      </c>
      <c r="AT1127" s="1034" t="s">
        <v>16628</v>
      </c>
      <c r="AU1127" s="1034" t="s">
        <v>420</v>
      </c>
      <c r="AV1127" s="1034" t="s">
        <v>420</v>
      </c>
    </row>
    <row r="1128" spans="1:48">
      <c r="A1128" s="1030">
        <v>46050</v>
      </c>
      <c r="B1128" s="1031" t="s">
        <v>234</v>
      </c>
      <c r="C1128" s="1031" t="s">
        <v>645</v>
      </c>
      <c r="D1128" s="1032"/>
      <c r="E1128" s="1033" t="s">
        <v>420</v>
      </c>
      <c r="F1128" s="1034" t="s">
        <v>420</v>
      </c>
      <c r="G1128" s="1034" t="s">
        <v>420</v>
      </c>
      <c r="H1128" s="1034" t="s">
        <v>420</v>
      </c>
      <c r="I1128" s="1035" t="s">
        <v>420</v>
      </c>
      <c r="J1128" s="1038"/>
      <c r="K1128" s="1036"/>
      <c r="L1128" s="1037" t="s">
        <v>645</v>
      </c>
      <c r="M1128" s="1039"/>
      <c r="N1128" s="1038"/>
      <c r="O1128" s="1036"/>
      <c r="P1128" s="1037" t="s">
        <v>645</v>
      </c>
      <c r="Q1128" s="1039"/>
      <c r="R1128" s="1038"/>
      <c r="S1128" s="1036"/>
      <c r="T1128" s="1037" t="s">
        <v>645</v>
      </c>
      <c r="U1128" s="1039"/>
      <c r="V1128" s="1038"/>
      <c r="W1128" s="1036"/>
      <c r="X1128" s="1037" t="s">
        <v>645</v>
      </c>
      <c r="Y1128" s="1039"/>
      <c r="Z1128" s="1040" t="s">
        <v>420</v>
      </c>
      <c r="AA1128" s="1040" t="s">
        <v>645</v>
      </c>
      <c r="AB1128" s="1199" t="s">
        <v>420</v>
      </c>
      <c r="AC1128" s="1040" t="s">
        <v>420</v>
      </c>
      <c r="AD1128" s="1040" t="s">
        <v>420</v>
      </c>
      <c r="AE1128" s="1040" t="s">
        <v>420</v>
      </c>
      <c r="AF1128" s="1041" t="s">
        <v>232</v>
      </c>
      <c r="AG1128" s="1041">
        <v>1</v>
      </c>
      <c r="AH1128" s="1042" t="s">
        <v>16297</v>
      </c>
      <c r="AI1128" s="1060" t="s">
        <v>845</v>
      </c>
      <c r="AJ1128" s="1060" t="s">
        <v>16272</v>
      </c>
      <c r="AK1128" s="1200" t="s">
        <v>16272</v>
      </c>
      <c r="AL1128" s="1060"/>
      <c r="AM1128" s="1404"/>
      <c r="AN1128" s="1404"/>
      <c r="AO1128" s="1404"/>
      <c r="AP1128" s="1404"/>
      <c r="AQ1128" s="1404"/>
      <c r="AR1128" s="1044"/>
      <c r="AS1128" s="1034" t="s">
        <v>16625</v>
      </c>
      <c r="AT1128" s="1034" t="s">
        <v>16628</v>
      </c>
      <c r="AU1128" s="1034" t="s">
        <v>420</v>
      </c>
      <c r="AV1128" s="1034" t="s">
        <v>420</v>
      </c>
    </row>
    <row r="1129" spans="1:48">
      <c r="A1129" s="1030">
        <v>46050</v>
      </c>
      <c r="B1129" s="1031" t="s">
        <v>235</v>
      </c>
      <c r="C1129" s="1031" t="s">
        <v>16489</v>
      </c>
      <c r="D1129" s="1032" t="s">
        <v>646</v>
      </c>
      <c r="E1129" s="1033" t="s">
        <v>737</v>
      </c>
      <c r="F1129" s="1034" t="s">
        <v>16142</v>
      </c>
      <c r="G1129" s="1034">
        <v>650</v>
      </c>
      <c r="H1129" s="1034" t="s">
        <v>924</v>
      </c>
      <c r="I1129" s="1035">
        <v>5.5</v>
      </c>
      <c r="J1129" s="1038">
        <v>34</v>
      </c>
      <c r="K1129" s="1036">
        <v>0</v>
      </c>
      <c r="L1129" s="1037">
        <v>8520</v>
      </c>
      <c r="M1129" s="1039">
        <v>9170</v>
      </c>
      <c r="N1129" s="1038">
        <v>21</v>
      </c>
      <c r="O1129" s="1036">
        <v>0</v>
      </c>
      <c r="P1129" s="1037">
        <v>9070</v>
      </c>
      <c r="Q1129" s="1039">
        <v>8520</v>
      </c>
      <c r="R1129" s="1038">
        <v>22</v>
      </c>
      <c r="S1129" s="1036">
        <v>0</v>
      </c>
      <c r="T1129" s="1037">
        <v>8610</v>
      </c>
      <c r="U1129" s="1039">
        <v>9260</v>
      </c>
      <c r="V1129" s="1038">
        <v>25</v>
      </c>
      <c r="W1129" s="1036">
        <v>0</v>
      </c>
      <c r="X1129" s="1037">
        <v>8240</v>
      </c>
      <c r="Y1129" s="1039">
        <v>9070</v>
      </c>
      <c r="Z1129" s="1040">
        <v>5.4545454545454541</v>
      </c>
      <c r="AA1129" s="1040">
        <v>34</v>
      </c>
      <c r="AB1129" s="1199">
        <v>1</v>
      </c>
      <c r="AC1129" s="1040">
        <v>88.075000000000003</v>
      </c>
      <c r="AD1129" s="1040">
        <v>4.25</v>
      </c>
      <c r="AE1129" s="1040">
        <v>4.25</v>
      </c>
      <c r="AF1129" s="1041" t="s">
        <v>236</v>
      </c>
      <c r="AG1129" s="1041">
        <v>1</v>
      </c>
      <c r="AH1129" s="1042" t="s">
        <v>16258</v>
      </c>
      <c r="AI1129" s="1060" t="s">
        <v>16275</v>
      </c>
      <c r="AJ1129" s="1203" t="s">
        <v>16277</v>
      </c>
      <c r="AK1129" s="1407" t="s">
        <v>16277</v>
      </c>
      <c r="AL1129" s="1060">
        <v>55</v>
      </c>
      <c r="AM1129" s="1404">
        <v>46024</v>
      </c>
      <c r="AN1129" s="1404">
        <v>46025</v>
      </c>
      <c r="AO1129" s="1404">
        <v>46025</v>
      </c>
      <c r="AP1129" s="1404">
        <v>46026</v>
      </c>
      <c r="AQ1129" s="1404">
        <v>46028</v>
      </c>
      <c r="AR1129" s="1044"/>
      <c r="AS1129" s="1034" t="s">
        <v>16629</v>
      </c>
      <c r="AT1129" s="1034" t="s">
        <v>16628</v>
      </c>
      <c r="AU1129" s="1034" t="s">
        <v>16630</v>
      </c>
      <c r="AV1129" s="1034">
        <v>5.9355504000000003</v>
      </c>
    </row>
    <row r="1130" spans="1:48">
      <c r="A1130" s="1030">
        <v>46050</v>
      </c>
      <c r="B1130" s="1031" t="s">
        <v>237</v>
      </c>
      <c r="C1130" s="1031" t="s">
        <v>16539</v>
      </c>
      <c r="D1130" s="1032" t="s">
        <v>646</v>
      </c>
      <c r="E1130" s="1033" t="s">
        <v>473</v>
      </c>
      <c r="F1130" s="1034" t="s">
        <v>16538</v>
      </c>
      <c r="G1130" s="1034">
        <v>650</v>
      </c>
      <c r="H1130" s="1034" t="s">
        <v>15728</v>
      </c>
      <c r="I1130" s="1035">
        <v>5.5</v>
      </c>
      <c r="J1130" s="1038">
        <v>41</v>
      </c>
      <c r="K1130" s="1036">
        <v>0</v>
      </c>
      <c r="L1130" s="1037">
        <v>8800</v>
      </c>
      <c r="M1130" s="1039">
        <v>8430</v>
      </c>
      <c r="N1130" s="1038">
        <v>32</v>
      </c>
      <c r="O1130" s="1036">
        <v>4</v>
      </c>
      <c r="P1130" s="1037">
        <v>8800</v>
      </c>
      <c r="Q1130" s="1039">
        <v>9260</v>
      </c>
      <c r="R1130" s="1038">
        <v>21</v>
      </c>
      <c r="S1130" s="1036">
        <v>0</v>
      </c>
      <c r="T1130" s="1037">
        <v>9350</v>
      </c>
      <c r="U1130" s="1039">
        <v>9350</v>
      </c>
      <c r="V1130" s="1038">
        <v>25</v>
      </c>
      <c r="W1130" s="1036">
        <v>0</v>
      </c>
      <c r="X1130" s="1037">
        <v>8890</v>
      </c>
      <c r="Y1130" s="1039">
        <v>8060</v>
      </c>
      <c r="Z1130" s="1040">
        <v>5.4135338345864659</v>
      </c>
      <c r="AA1130" s="1040">
        <v>39.666666666666664</v>
      </c>
      <c r="AB1130" s="1199">
        <v>0.99644764957264953</v>
      </c>
      <c r="AC1130" s="1040">
        <v>88.674999999999997</v>
      </c>
      <c r="AD1130" s="1040">
        <v>4.958333333333333</v>
      </c>
      <c r="AE1130" s="1040">
        <v>4.791666666666667</v>
      </c>
      <c r="AF1130" s="1041" t="s">
        <v>236</v>
      </c>
      <c r="AG1130" s="1041">
        <v>1</v>
      </c>
      <c r="AH1130" s="1042" t="s">
        <v>16258</v>
      </c>
      <c r="AI1130" s="1060" t="s">
        <v>16275</v>
      </c>
      <c r="AJ1130" s="1203" t="s">
        <v>16277</v>
      </c>
      <c r="AK1130" s="1407" t="s">
        <v>16277</v>
      </c>
      <c r="AL1130" s="1060">
        <v>55</v>
      </c>
      <c r="AM1130" s="1404">
        <v>46047</v>
      </c>
      <c r="AN1130" s="1404">
        <v>46048</v>
      </c>
      <c r="AO1130" s="1404"/>
      <c r="AP1130" s="1404"/>
      <c r="AQ1130" s="1404"/>
      <c r="AR1130" s="1044"/>
      <c r="AS1130" s="1034" t="s">
        <v>16629</v>
      </c>
      <c r="AT1130" s="1034" t="s">
        <v>16628</v>
      </c>
      <c r="AU1130" s="1034" t="s">
        <v>16630</v>
      </c>
      <c r="AV1130" s="1034">
        <v>5.9759856000000005</v>
      </c>
    </row>
    <row r="1131" spans="1:48">
      <c r="A1131" s="1030">
        <v>46050</v>
      </c>
      <c r="B1131" s="1031" t="s">
        <v>238</v>
      </c>
      <c r="C1131" s="1031" t="s">
        <v>16600</v>
      </c>
      <c r="D1131" s="1032" t="s">
        <v>16291</v>
      </c>
      <c r="E1131" s="1033" t="s">
        <v>473</v>
      </c>
      <c r="F1131" s="1034" t="s">
        <v>16601</v>
      </c>
      <c r="G1131" s="1034">
        <v>680</v>
      </c>
      <c r="H1131" s="1034" t="s">
        <v>16568</v>
      </c>
      <c r="I1131" s="1035">
        <v>5.5</v>
      </c>
      <c r="J1131" s="1038"/>
      <c r="K1131" s="1036"/>
      <c r="L1131" s="1037" t="s">
        <v>16294</v>
      </c>
      <c r="M1131" s="1039"/>
      <c r="N1131" s="1038"/>
      <c r="O1131" s="1036"/>
      <c r="P1131" s="1037" t="s">
        <v>16294</v>
      </c>
      <c r="Q1131" s="1039"/>
      <c r="R1131" s="1038"/>
      <c r="S1131" s="1036"/>
      <c r="T1131" s="1037" t="s">
        <v>16294</v>
      </c>
      <c r="U1131" s="1039"/>
      <c r="V1131" s="1038"/>
      <c r="W1131" s="1036"/>
      <c r="X1131" s="1037" t="s">
        <v>16294</v>
      </c>
      <c r="Y1131" s="1039"/>
      <c r="Z1131" s="1040">
        <v>5.6692913385826769</v>
      </c>
      <c r="AA1131" s="1040" t="s">
        <v>641</v>
      </c>
      <c r="AB1131" s="1199" t="s">
        <v>420</v>
      </c>
      <c r="AC1131" s="1040" t="s">
        <v>420</v>
      </c>
      <c r="AD1131" s="1040" t="s">
        <v>420</v>
      </c>
      <c r="AE1131" s="1040" t="s">
        <v>420</v>
      </c>
      <c r="AF1131" s="1041" t="s">
        <v>236</v>
      </c>
      <c r="AG1131" s="1041">
        <v>1</v>
      </c>
      <c r="AH1131" s="1042" t="s">
        <v>16258</v>
      </c>
      <c r="AI1131" s="1060" t="s">
        <v>16275</v>
      </c>
      <c r="AJ1131" s="1203" t="s">
        <v>16277</v>
      </c>
      <c r="AK1131" s="1407" t="s">
        <v>16277</v>
      </c>
      <c r="AL1131" s="1060">
        <v>56</v>
      </c>
      <c r="AM1131" s="1404">
        <v>46039</v>
      </c>
      <c r="AN1131" s="1404">
        <v>46040</v>
      </c>
      <c r="AO1131" s="1404">
        <v>46041</v>
      </c>
      <c r="AP1131" s="1404"/>
      <c r="AQ1131" s="1404"/>
      <c r="AR1131" s="1044"/>
      <c r="AS1131" s="1034" t="s">
        <v>16629</v>
      </c>
      <c r="AT1131" s="1034" t="s">
        <v>16628</v>
      </c>
      <c r="AU1131" s="1034" t="s">
        <v>16630</v>
      </c>
      <c r="AV1131" s="1034" t="s">
        <v>420</v>
      </c>
    </row>
    <row r="1132" spans="1:48">
      <c r="A1132" s="1030">
        <v>46050</v>
      </c>
      <c r="B1132" s="1031" t="s">
        <v>239</v>
      </c>
      <c r="C1132" s="1031" t="s">
        <v>16652</v>
      </c>
      <c r="D1132" s="1032"/>
      <c r="E1132" s="1033" t="s">
        <v>779</v>
      </c>
      <c r="F1132" s="1034" t="s">
        <v>16592</v>
      </c>
      <c r="G1132" s="1034">
        <v>600</v>
      </c>
      <c r="H1132" s="1034" t="s">
        <v>735</v>
      </c>
      <c r="I1132" s="1035">
        <v>4</v>
      </c>
      <c r="J1132" s="1038">
        <v>30</v>
      </c>
      <c r="K1132" s="1036">
        <v>0</v>
      </c>
      <c r="L1132" s="1037">
        <v>7590</v>
      </c>
      <c r="M1132" s="1039">
        <v>8610</v>
      </c>
      <c r="N1132" s="1038">
        <v>29</v>
      </c>
      <c r="O1132" s="1036">
        <v>0</v>
      </c>
      <c r="P1132" s="1037">
        <v>8240</v>
      </c>
      <c r="Q1132" s="1039">
        <v>8980</v>
      </c>
      <c r="R1132" s="1038">
        <v>24</v>
      </c>
      <c r="S1132" s="1036">
        <v>4</v>
      </c>
      <c r="T1132" s="1037">
        <v>8240</v>
      </c>
      <c r="U1132" s="1039">
        <v>9630</v>
      </c>
      <c r="V1132" s="1038">
        <v>33</v>
      </c>
      <c r="W1132" s="1036">
        <v>5</v>
      </c>
      <c r="X1132" s="1037">
        <v>8700</v>
      </c>
      <c r="Y1132" s="1039">
        <v>9440</v>
      </c>
      <c r="Z1132" s="1040">
        <v>3.538083538083538</v>
      </c>
      <c r="AA1132" s="1040">
        <v>38.666666666666664</v>
      </c>
      <c r="AB1132" s="1199">
        <v>0.98777043269230769</v>
      </c>
      <c r="AC1132" s="1040">
        <v>86.787499999999994</v>
      </c>
      <c r="AD1132" s="1040">
        <v>4.833333333333333</v>
      </c>
      <c r="AE1132" s="1040">
        <v>4.458333333333333</v>
      </c>
      <c r="AF1132" s="1041" t="s">
        <v>236</v>
      </c>
      <c r="AG1132" s="1041">
        <v>1</v>
      </c>
      <c r="AH1132" s="1042" t="s">
        <v>16320</v>
      </c>
      <c r="AI1132" s="1060" t="s">
        <v>16151</v>
      </c>
      <c r="AJ1132" s="1203" t="s">
        <v>16298</v>
      </c>
      <c r="AK1132" s="1407" t="s">
        <v>16298</v>
      </c>
      <c r="AL1132" s="1060">
        <v>52</v>
      </c>
      <c r="AM1132" s="1404">
        <v>46011</v>
      </c>
      <c r="AN1132" s="1404">
        <v>46012</v>
      </c>
      <c r="AO1132" s="1404">
        <v>46013</v>
      </c>
      <c r="AP1132" s="1404"/>
      <c r="AQ1132" s="1404"/>
      <c r="AR1132" s="1044"/>
      <c r="AS1132" s="1034" t="s">
        <v>16629</v>
      </c>
      <c r="AT1132" s="1034" t="s">
        <v>16628</v>
      </c>
      <c r="AU1132" s="1034" t="s">
        <v>16627</v>
      </c>
      <c r="AV1132" s="1034">
        <v>2.6994383999999996</v>
      </c>
    </row>
    <row r="1133" spans="1:48">
      <c r="A1133" s="1030">
        <v>46050</v>
      </c>
      <c r="B1133" s="1031" t="s">
        <v>389</v>
      </c>
      <c r="C1133" s="1031" t="s">
        <v>16604</v>
      </c>
      <c r="D1133" s="1032"/>
      <c r="E1133" s="1033" t="s">
        <v>737</v>
      </c>
      <c r="F1133" s="1034" t="s">
        <v>16598</v>
      </c>
      <c r="G1133" s="1034">
        <v>700</v>
      </c>
      <c r="H1133" s="1034" t="s">
        <v>16139</v>
      </c>
      <c r="I1133" s="1035">
        <v>5.5</v>
      </c>
      <c r="J1133" s="1038">
        <v>21</v>
      </c>
      <c r="K1133" s="1036">
        <v>0</v>
      </c>
      <c r="L1133" s="1037">
        <v>9440</v>
      </c>
      <c r="M1133" s="1039"/>
      <c r="N1133" s="1038">
        <v>7</v>
      </c>
      <c r="O1133" s="1036">
        <v>0</v>
      </c>
      <c r="P1133" s="1037">
        <v>8890</v>
      </c>
      <c r="Q1133" s="1039"/>
      <c r="R1133" s="1038">
        <v>15</v>
      </c>
      <c r="S1133" s="1036">
        <v>0</v>
      </c>
      <c r="T1133" s="1037">
        <v>9440</v>
      </c>
      <c r="U1133" s="1039"/>
      <c r="V1133" s="1038">
        <v>10</v>
      </c>
      <c r="W1133" s="1036">
        <v>0</v>
      </c>
      <c r="X1133" s="1037">
        <v>9070</v>
      </c>
      <c r="Y1133" s="1039"/>
      <c r="Z1133" s="1040">
        <v>5.8299595141700404</v>
      </c>
      <c r="AA1133" s="1040">
        <v>35.333333333333336</v>
      </c>
      <c r="AB1133" s="1199">
        <v>1</v>
      </c>
      <c r="AC1133" s="1040">
        <v>92.1</v>
      </c>
      <c r="AD1133" s="1040">
        <v>4.416666666666667</v>
      </c>
      <c r="AE1133" s="1040">
        <v>4.416666666666667</v>
      </c>
      <c r="AF1133" s="1041" t="s">
        <v>236</v>
      </c>
      <c r="AG1133" s="1041">
        <v>2</v>
      </c>
      <c r="AH1133" s="1042" t="s">
        <v>16258</v>
      </c>
      <c r="AI1133" s="1060" t="s">
        <v>16275</v>
      </c>
      <c r="AJ1133" s="1203" t="s">
        <v>16277</v>
      </c>
      <c r="AK1133" s="1407" t="s">
        <v>16277</v>
      </c>
      <c r="AL1133" s="1060">
        <v>51</v>
      </c>
      <c r="AM1133" s="1404">
        <v>46035</v>
      </c>
      <c r="AN1133" s="1404">
        <v>46036</v>
      </c>
      <c r="AO1133" s="1404">
        <v>46040</v>
      </c>
      <c r="AP1133" s="1404">
        <v>46041</v>
      </c>
      <c r="AQ1133" s="1404"/>
      <c r="AR1133" s="1044"/>
      <c r="AS1133" s="1034" t="s">
        <v>16629</v>
      </c>
      <c r="AT1133" s="1034" t="s">
        <v>16626</v>
      </c>
      <c r="AU1133" s="1034" t="s">
        <v>16630</v>
      </c>
      <c r="AV1133" s="1034">
        <v>3.3421247999999997</v>
      </c>
    </row>
    <row r="1134" spans="1:48">
      <c r="A1134" s="1030">
        <v>46050</v>
      </c>
      <c r="B1134" s="1031" t="s">
        <v>389</v>
      </c>
      <c r="C1134" s="1031" t="s">
        <v>16533</v>
      </c>
      <c r="D1134" s="1032"/>
      <c r="E1134" s="1033" t="s">
        <v>473</v>
      </c>
      <c r="F1134" s="1034" t="s">
        <v>16146</v>
      </c>
      <c r="G1134" s="1034">
        <v>700</v>
      </c>
      <c r="H1134" s="1034" t="s">
        <v>833</v>
      </c>
      <c r="I1134" s="1035">
        <v>5.5</v>
      </c>
      <c r="J1134" s="1038">
        <v>28</v>
      </c>
      <c r="K1134" s="1036">
        <v>0</v>
      </c>
      <c r="L1134" s="1037"/>
      <c r="M1134" s="1039">
        <v>9260</v>
      </c>
      <c r="N1134" s="1038">
        <v>17</v>
      </c>
      <c r="O1134" s="1036">
        <v>0</v>
      </c>
      <c r="P1134" s="1037"/>
      <c r="Q1134" s="1039">
        <v>9630</v>
      </c>
      <c r="R1134" s="1038">
        <v>7</v>
      </c>
      <c r="S1134" s="1036">
        <v>0</v>
      </c>
      <c r="T1134" s="1037">
        <v>9630</v>
      </c>
      <c r="U1134" s="1039"/>
      <c r="V1134" s="1038">
        <v>28</v>
      </c>
      <c r="W1134" s="1036">
        <v>1</v>
      </c>
      <c r="X1134" s="1037"/>
      <c r="Y1134" s="1039">
        <v>9810</v>
      </c>
      <c r="Z1134" s="1040">
        <v>5.9016393442622954</v>
      </c>
      <c r="AA1134" s="1040">
        <v>53.333333333333336</v>
      </c>
      <c r="AB1134" s="1199">
        <v>0.99918536324786322</v>
      </c>
      <c r="AC1134" s="1040">
        <v>95.825000000000003</v>
      </c>
      <c r="AD1134" s="1040">
        <v>6.666666666666667</v>
      </c>
      <c r="AE1134" s="1040">
        <v>6.583333333333333</v>
      </c>
      <c r="AF1134" s="1041" t="s">
        <v>236</v>
      </c>
      <c r="AG1134" s="1041">
        <v>2</v>
      </c>
      <c r="AH1134" s="1042" t="s">
        <v>16320</v>
      </c>
      <c r="AI1134" s="1060" t="s">
        <v>16151</v>
      </c>
      <c r="AJ1134" s="1203" t="s">
        <v>16298</v>
      </c>
      <c r="AK1134" s="1407" t="s">
        <v>16298</v>
      </c>
      <c r="AL1134" s="1060">
        <v>53</v>
      </c>
      <c r="AM1134" s="1404">
        <v>46041</v>
      </c>
      <c r="AN1134" s="1404">
        <v>46042</v>
      </c>
      <c r="AO1134" s="1404">
        <v>46044</v>
      </c>
      <c r="AP1134" s="1404"/>
      <c r="AQ1134" s="1404"/>
      <c r="AR1134" s="1044"/>
      <c r="AS1134" s="1034" t="s">
        <v>16629</v>
      </c>
      <c r="AT1134" s="1034" t="s">
        <v>16626</v>
      </c>
      <c r="AU1134" s="1034" t="s">
        <v>16630</v>
      </c>
      <c r="AV1134" s="1034">
        <v>3.4772976</v>
      </c>
    </row>
    <row r="1135" spans="1:48">
      <c r="A1135" s="1030">
        <v>46050</v>
      </c>
      <c r="B1135" s="1031" t="s">
        <v>418</v>
      </c>
      <c r="C1135" s="1031" t="s">
        <v>16600</v>
      </c>
      <c r="D1135" s="1032" t="s">
        <v>646</v>
      </c>
      <c r="E1135" s="1033" t="s">
        <v>473</v>
      </c>
      <c r="F1135" s="1034" t="s">
        <v>16601</v>
      </c>
      <c r="G1135" s="1034">
        <v>680</v>
      </c>
      <c r="H1135" s="1034" t="s">
        <v>16568</v>
      </c>
      <c r="I1135" s="1035">
        <v>5.5</v>
      </c>
      <c r="J1135" s="1038">
        <v>43</v>
      </c>
      <c r="K1135" s="1036">
        <v>0</v>
      </c>
      <c r="L1135" s="1037">
        <v>8170</v>
      </c>
      <c r="M1135" s="1039">
        <v>8890</v>
      </c>
      <c r="N1135" s="1038">
        <v>11</v>
      </c>
      <c r="O1135" s="1036">
        <v>0</v>
      </c>
      <c r="P1135" s="1037">
        <v>8330</v>
      </c>
      <c r="Q1135" s="1039">
        <v>9170</v>
      </c>
      <c r="R1135" s="1038">
        <v>25</v>
      </c>
      <c r="S1135" s="1036">
        <v>0</v>
      </c>
      <c r="T1135" s="1037">
        <v>10000</v>
      </c>
      <c r="U1135" s="1039">
        <v>9170</v>
      </c>
      <c r="V1135" s="1038">
        <v>16</v>
      </c>
      <c r="W1135" s="1036">
        <v>2</v>
      </c>
      <c r="X1135" s="1037">
        <v>10000</v>
      </c>
      <c r="Y1135" s="1039">
        <v>9350</v>
      </c>
      <c r="Z1135" s="1040">
        <v>5.6692913385826769</v>
      </c>
      <c r="AA1135" s="1040">
        <v>31.666666666666668</v>
      </c>
      <c r="AB1135" s="1199">
        <v>0.99830395299145303</v>
      </c>
      <c r="AC1135" s="1040">
        <v>91.35</v>
      </c>
      <c r="AD1135" s="1040">
        <v>3.9583333333333335</v>
      </c>
      <c r="AE1135" s="1040">
        <v>3.875</v>
      </c>
      <c r="AF1135" s="1041" t="s">
        <v>236</v>
      </c>
      <c r="AG1135" s="1041">
        <v>1</v>
      </c>
      <c r="AH1135" s="1042" t="s">
        <v>16320</v>
      </c>
      <c r="AI1135" s="1060" t="s">
        <v>16151</v>
      </c>
      <c r="AJ1135" s="1203" t="s">
        <v>16298</v>
      </c>
      <c r="AK1135" s="1407" t="s">
        <v>16298</v>
      </c>
      <c r="AL1135" s="1060">
        <v>56</v>
      </c>
      <c r="AM1135" s="1404">
        <v>46040</v>
      </c>
      <c r="AN1135" s="1404">
        <v>46041</v>
      </c>
      <c r="AO1135" s="1404">
        <v>46042</v>
      </c>
      <c r="AP1135" s="1404"/>
      <c r="AQ1135" s="1404"/>
      <c r="AR1135" s="1044"/>
      <c r="AS1135" s="1034" t="s">
        <v>16629</v>
      </c>
      <c r="AT1135" s="1034" t="s">
        <v>16628</v>
      </c>
      <c r="AU1135" s="1034" t="s">
        <v>16630</v>
      </c>
      <c r="AV1135" s="1034">
        <v>6.4403942399999998</v>
      </c>
    </row>
    <row r="1136" spans="1:48">
      <c r="A1136" s="1030">
        <v>46050</v>
      </c>
      <c r="B1136" s="1031" t="s">
        <v>240</v>
      </c>
      <c r="C1136" s="1031" t="s">
        <v>645</v>
      </c>
      <c r="D1136" s="1032"/>
      <c r="E1136" s="1033" t="s">
        <v>420</v>
      </c>
      <c r="F1136" s="1034" t="s">
        <v>420</v>
      </c>
      <c r="G1136" s="1034" t="s">
        <v>420</v>
      </c>
      <c r="H1136" s="1034" t="s">
        <v>420</v>
      </c>
      <c r="I1136" s="1035" t="s">
        <v>420</v>
      </c>
      <c r="J1136" s="1038"/>
      <c r="K1136" s="1036"/>
      <c r="L1136" s="1037" t="s">
        <v>16270</v>
      </c>
      <c r="M1136" s="1039"/>
      <c r="N1136" s="1038"/>
      <c r="O1136" s="1036"/>
      <c r="P1136" s="1037" t="s">
        <v>16270</v>
      </c>
      <c r="Q1136" s="1039"/>
      <c r="R1136" s="1038"/>
      <c r="S1136" s="1036"/>
      <c r="T1136" s="1037" t="s">
        <v>16270</v>
      </c>
      <c r="U1136" s="1039"/>
      <c r="V1136" s="1038"/>
      <c r="W1136" s="1036"/>
      <c r="X1136" s="1037" t="s">
        <v>16270</v>
      </c>
      <c r="Y1136" s="1039"/>
      <c r="Z1136" s="1240" t="s">
        <v>420</v>
      </c>
      <c r="AA1136" s="1240" t="s">
        <v>420</v>
      </c>
      <c r="AB1136" s="1241" t="s">
        <v>420</v>
      </c>
      <c r="AC1136" s="1240"/>
      <c r="AD1136" s="1240" t="s">
        <v>420</v>
      </c>
      <c r="AE1136" s="1240" t="s">
        <v>420</v>
      </c>
      <c r="AF1136" s="1242" t="s">
        <v>241</v>
      </c>
      <c r="AG1136" s="1242">
        <v>12</v>
      </c>
      <c r="AH1136" s="1042" t="s">
        <v>16266</v>
      </c>
      <c r="AI1136" s="1060" t="s">
        <v>845</v>
      </c>
      <c r="AJ1136" s="1043" t="s">
        <v>16271</v>
      </c>
      <c r="AK1136" s="1200" t="s">
        <v>16271</v>
      </c>
      <c r="AL1136" s="1060"/>
      <c r="AM1136" s="1404"/>
      <c r="AN1136" s="1404"/>
      <c r="AO1136" s="1404"/>
      <c r="AP1136" s="1404"/>
      <c r="AQ1136" s="1404"/>
      <c r="AR1136" s="1044"/>
      <c r="AS1136" s="1034" t="s">
        <v>16625</v>
      </c>
      <c r="AT1136" s="1034" t="s">
        <v>16636</v>
      </c>
      <c r="AU1136" s="1034" t="s">
        <v>420</v>
      </c>
      <c r="AV1136" s="1034" t="s">
        <v>420</v>
      </c>
    </row>
    <row r="1137" spans="1:48">
      <c r="A1137" s="1030">
        <v>46050</v>
      </c>
      <c r="B1137" s="1031" t="s">
        <v>16640</v>
      </c>
      <c r="C1137" s="1031" t="s">
        <v>386</v>
      </c>
      <c r="D1137" s="1032"/>
      <c r="E1137" s="1033" t="s">
        <v>420</v>
      </c>
      <c r="F1137" s="1034" t="s">
        <v>420</v>
      </c>
      <c r="G1137" s="1034" t="s">
        <v>420</v>
      </c>
      <c r="H1137" s="1034" t="s">
        <v>420</v>
      </c>
      <c r="I1137" s="1035" t="s">
        <v>420</v>
      </c>
      <c r="J1137" s="1038"/>
      <c r="K1137" s="1036"/>
      <c r="L1137" s="1037" t="s">
        <v>386</v>
      </c>
      <c r="M1137" s="1039"/>
      <c r="N1137" s="1038"/>
      <c r="O1137" s="1036"/>
      <c r="P1137" s="1037" t="s">
        <v>386</v>
      </c>
      <c r="Q1137" s="1039"/>
      <c r="R1137" s="1038"/>
      <c r="S1137" s="1036"/>
      <c r="T1137" s="1037" t="s">
        <v>386</v>
      </c>
      <c r="U1137" s="1039"/>
      <c r="V1137" s="1038"/>
      <c r="W1137" s="1036"/>
      <c r="X1137" s="1037" t="s">
        <v>386</v>
      </c>
      <c r="Y1137" s="1039"/>
      <c r="Z1137" s="1240" t="s">
        <v>420</v>
      </c>
      <c r="AA1137" s="1240" t="s">
        <v>420</v>
      </c>
      <c r="AB1137" s="1241" t="s">
        <v>420</v>
      </c>
      <c r="AC1137" s="1240"/>
      <c r="AD1137" s="1240" t="s">
        <v>420</v>
      </c>
      <c r="AE1137" s="1240" t="s">
        <v>420</v>
      </c>
      <c r="AF1137" s="1242" t="s">
        <v>241</v>
      </c>
      <c r="AG1137" s="1242">
        <v>5</v>
      </c>
      <c r="AH1137" s="1042" t="s">
        <v>16266</v>
      </c>
      <c r="AI1137" s="1060" t="s">
        <v>845</v>
      </c>
      <c r="AJ1137" s="1043" t="s">
        <v>16271</v>
      </c>
      <c r="AK1137" s="1200" t="s">
        <v>16271</v>
      </c>
      <c r="AL1137" s="1060"/>
      <c r="AM1137" s="1404"/>
      <c r="AN1137" s="1404"/>
      <c r="AO1137" s="1404"/>
      <c r="AP1137" s="1404"/>
      <c r="AQ1137" s="1404"/>
      <c r="AR1137" s="1044"/>
      <c r="AS1137" s="1034" t="s">
        <v>16625</v>
      </c>
      <c r="AT1137" s="1034" t="s">
        <v>16635</v>
      </c>
      <c r="AU1137" s="1034" t="s">
        <v>420</v>
      </c>
      <c r="AV1137" s="1034" t="s">
        <v>420</v>
      </c>
    </row>
    <row r="1138" spans="1:48">
      <c r="A1138" s="1030">
        <v>46050</v>
      </c>
      <c r="B1138" s="1031" t="s">
        <v>464</v>
      </c>
      <c r="C1138" s="1045" t="s">
        <v>645</v>
      </c>
      <c r="D1138" s="1032"/>
      <c r="E1138" s="1033" t="s">
        <v>420</v>
      </c>
      <c r="F1138" s="1034" t="s">
        <v>420</v>
      </c>
      <c r="G1138" s="1034" t="s">
        <v>420</v>
      </c>
      <c r="H1138" s="1034" t="s">
        <v>420</v>
      </c>
      <c r="I1138" s="1035" t="s">
        <v>420</v>
      </c>
      <c r="J1138" s="1038"/>
      <c r="K1138" s="1036"/>
      <c r="L1138" s="1037" t="s">
        <v>645</v>
      </c>
      <c r="M1138" s="1039"/>
      <c r="N1138" s="1038"/>
      <c r="O1138" s="1036"/>
      <c r="P1138" s="1037" t="s">
        <v>645</v>
      </c>
      <c r="Q1138" s="1039"/>
      <c r="R1138" s="1038"/>
      <c r="S1138" s="1036"/>
      <c r="T1138" s="1037" t="s">
        <v>645</v>
      </c>
      <c r="U1138" s="1039"/>
      <c r="V1138" s="1038"/>
      <c r="W1138" s="1036"/>
      <c r="X1138" s="1037" t="s">
        <v>645</v>
      </c>
      <c r="Y1138" s="1039"/>
      <c r="Z1138" s="1040" t="s">
        <v>420</v>
      </c>
      <c r="AA1138" s="1040" t="s">
        <v>645</v>
      </c>
      <c r="AB1138" s="1199" t="s">
        <v>420</v>
      </c>
      <c r="AC1138" s="1040" t="s">
        <v>420</v>
      </c>
      <c r="AD1138" s="1040" t="s">
        <v>420</v>
      </c>
      <c r="AE1138" s="1040" t="s">
        <v>420</v>
      </c>
      <c r="AF1138" s="1041" t="s">
        <v>243</v>
      </c>
      <c r="AG1138" s="1041">
        <v>1</v>
      </c>
      <c r="AH1138" s="1042" t="s">
        <v>16278</v>
      </c>
      <c r="AI1138" s="1060" t="s">
        <v>16278</v>
      </c>
      <c r="AJ1138" s="1060" t="s">
        <v>654</v>
      </c>
      <c r="AK1138" s="1200" t="s">
        <v>16278</v>
      </c>
      <c r="AL1138" s="1060"/>
      <c r="AM1138" s="1404"/>
      <c r="AN1138" s="1404"/>
      <c r="AO1138" s="1404"/>
      <c r="AP1138" s="1404"/>
      <c r="AQ1138" s="1404"/>
      <c r="AR1138" s="1044"/>
      <c r="AS1138" s="1034" t="s">
        <v>16625</v>
      </c>
      <c r="AT1138" s="1034" t="s">
        <v>16628</v>
      </c>
      <c r="AU1138" s="1034" t="s">
        <v>420</v>
      </c>
      <c r="AV1138" s="1034" t="s">
        <v>420</v>
      </c>
    </row>
    <row r="1139" spans="1:48">
      <c r="A1139" s="1030">
        <v>46050</v>
      </c>
      <c r="B1139" s="1031" t="s">
        <v>16279</v>
      </c>
      <c r="C1139" s="1045" t="s">
        <v>645</v>
      </c>
      <c r="D1139" s="1032"/>
      <c r="E1139" s="1033" t="s">
        <v>420</v>
      </c>
      <c r="F1139" s="1034" t="s">
        <v>420</v>
      </c>
      <c r="G1139" s="1034" t="s">
        <v>420</v>
      </c>
      <c r="H1139" s="1034" t="s">
        <v>420</v>
      </c>
      <c r="I1139" s="1035" t="s">
        <v>420</v>
      </c>
      <c r="J1139" s="1038"/>
      <c r="K1139" s="1036"/>
      <c r="L1139" s="1037" t="s">
        <v>645</v>
      </c>
      <c r="M1139" s="1039"/>
      <c r="N1139" s="1038"/>
      <c r="O1139" s="1036"/>
      <c r="P1139" s="1037" t="s">
        <v>645</v>
      </c>
      <c r="Q1139" s="1039"/>
      <c r="R1139" s="1038"/>
      <c r="S1139" s="1036"/>
      <c r="T1139" s="1037" t="s">
        <v>645</v>
      </c>
      <c r="U1139" s="1039"/>
      <c r="V1139" s="1038"/>
      <c r="W1139" s="1036"/>
      <c r="X1139" s="1037" t="s">
        <v>645</v>
      </c>
      <c r="Y1139" s="1039"/>
      <c r="Z1139" s="1040" t="s">
        <v>420</v>
      </c>
      <c r="AA1139" s="1040" t="s">
        <v>645</v>
      </c>
      <c r="AB1139" s="1199" t="s">
        <v>420</v>
      </c>
      <c r="AC1139" s="1040" t="s">
        <v>420</v>
      </c>
      <c r="AD1139" s="1040" t="s">
        <v>420</v>
      </c>
      <c r="AE1139" s="1040" t="s">
        <v>420</v>
      </c>
      <c r="AF1139" s="1041" t="s">
        <v>243</v>
      </c>
      <c r="AG1139" s="1041">
        <v>1</v>
      </c>
      <c r="AH1139" s="1042" t="s">
        <v>654</v>
      </c>
      <c r="AI1139" s="1060" t="s">
        <v>654</v>
      </c>
      <c r="AJ1139" s="1043" t="s">
        <v>654</v>
      </c>
      <c r="AK1139" s="1200" t="s">
        <v>654</v>
      </c>
      <c r="AL1139" s="1060"/>
      <c r="AM1139" s="1404"/>
      <c r="AN1139" s="1404"/>
      <c r="AO1139" s="1404"/>
      <c r="AP1139" s="1404"/>
      <c r="AQ1139" s="1404"/>
      <c r="AR1139" s="1044"/>
      <c r="AS1139" s="1034" t="s">
        <v>16625</v>
      </c>
      <c r="AT1139" s="1034" t="s">
        <v>16628</v>
      </c>
      <c r="AU1139" s="1034" t="s">
        <v>420</v>
      </c>
      <c r="AV1139" s="1034" t="s">
        <v>420</v>
      </c>
    </row>
    <row r="1140" spans="1:48">
      <c r="A1140" s="1030">
        <v>46050</v>
      </c>
      <c r="B1140" s="1031" t="s">
        <v>16280</v>
      </c>
      <c r="C1140" s="1045" t="s">
        <v>645</v>
      </c>
      <c r="D1140" s="1032"/>
      <c r="E1140" s="1033" t="s">
        <v>420</v>
      </c>
      <c r="F1140" s="1034" t="s">
        <v>420</v>
      </c>
      <c r="G1140" s="1034" t="s">
        <v>420</v>
      </c>
      <c r="H1140" s="1034" t="s">
        <v>420</v>
      </c>
      <c r="I1140" s="1035" t="s">
        <v>420</v>
      </c>
      <c r="J1140" s="1038"/>
      <c r="K1140" s="1036"/>
      <c r="L1140" s="1037" t="s">
        <v>645</v>
      </c>
      <c r="M1140" s="1039"/>
      <c r="N1140" s="1038"/>
      <c r="O1140" s="1036"/>
      <c r="P1140" s="1037" t="s">
        <v>645</v>
      </c>
      <c r="Q1140" s="1039"/>
      <c r="R1140" s="1038"/>
      <c r="S1140" s="1036"/>
      <c r="T1140" s="1037" t="s">
        <v>645</v>
      </c>
      <c r="U1140" s="1039"/>
      <c r="V1140" s="1038"/>
      <c r="W1140" s="1036"/>
      <c r="X1140" s="1037" t="s">
        <v>645</v>
      </c>
      <c r="Y1140" s="1039"/>
      <c r="Z1140" s="1040" t="s">
        <v>420</v>
      </c>
      <c r="AA1140" s="1040" t="s">
        <v>645</v>
      </c>
      <c r="AB1140" s="1199" t="s">
        <v>420</v>
      </c>
      <c r="AC1140" s="1040" t="s">
        <v>420</v>
      </c>
      <c r="AD1140" s="1040" t="s">
        <v>420</v>
      </c>
      <c r="AE1140" s="1040" t="s">
        <v>420</v>
      </c>
      <c r="AF1140" s="1041" t="s">
        <v>243</v>
      </c>
      <c r="AG1140" s="1041">
        <v>1</v>
      </c>
      <c r="AH1140" s="1042" t="s">
        <v>654</v>
      </c>
      <c r="AI1140" s="1060" t="s">
        <v>654</v>
      </c>
      <c r="AJ1140" s="1043" t="s">
        <v>654</v>
      </c>
      <c r="AK1140" s="1200" t="s">
        <v>654</v>
      </c>
      <c r="AL1140" s="1060"/>
      <c r="AM1140" s="1404"/>
      <c r="AN1140" s="1404"/>
      <c r="AO1140" s="1404"/>
      <c r="AP1140" s="1404"/>
      <c r="AQ1140" s="1404"/>
      <c r="AR1140" s="1044"/>
      <c r="AS1140" s="1034" t="s">
        <v>16625</v>
      </c>
      <c r="AT1140" s="1034" t="s">
        <v>16628</v>
      </c>
      <c r="AU1140" s="1034" t="s">
        <v>420</v>
      </c>
      <c r="AV1140" s="1034" t="s">
        <v>420</v>
      </c>
    </row>
    <row r="1141" spans="1:48">
      <c r="A1141" s="1030">
        <v>46050</v>
      </c>
      <c r="B1141" s="1031" t="s">
        <v>16281</v>
      </c>
      <c r="C1141" s="1045" t="s">
        <v>645</v>
      </c>
      <c r="D1141" s="1032"/>
      <c r="E1141" s="1033" t="s">
        <v>420</v>
      </c>
      <c r="F1141" s="1034" t="s">
        <v>420</v>
      </c>
      <c r="G1141" s="1034" t="s">
        <v>420</v>
      </c>
      <c r="H1141" s="1034" t="s">
        <v>420</v>
      </c>
      <c r="I1141" s="1035" t="s">
        <v>420</v>
      </c>
      <c r="J1141" s="1038"/>
      <c r="K1141" s="1036"/>
      <c r="L1141" s="1037" t="s">
        <v>645</v>
      </c>
      <c r="M1141" s="1039"/>
      <c r="N1141" s="1038"/>
      <c r="O1141" s="1036"/>
      <c r="P1141" s="1037" t="s">
        <v>645</v>
      </c>
      <c r="Q1141" s="1039"/>
      <c r="R1141" s="1038"/>
      <c r="S1141" s="1036"/>
      <c r="T1141" s="1037" t="s">
        <v>645</v>
      </c>
      <c r="U1141" s="1039"/>
      <c r="V1141" s="1038"/>
      <c r="W1141" s="1036"/>
      <c r="X1141" s="1037" t="s">
        <v>645</v>
      </c>
      <c r="Y1141" s="1039"/>
      <c r="Z1141" s="1040" t="s">
        <v>420</v>
      </c>
      <c r="AA1141" s="1040" t="s">
        <v>645</v>
      </c>
      <c r="AB1141" s="1199" t="s">
        <v>420</v>
      </c>
      <c r="AC1141" s="1040" t="s">
        <v>420</v>
      </c>
      <c r="AD1141" s="1040" t="s">
        <v>420</v>
      </c>
      <c r="AE1141" s="1040" t="s">
        <v>420</v>
      </c>
      <c r="AF1141" s="1041" t="s">
        <v>243</v>
      </c>
      <c r="AG1141" s="1041">
        <v>1</v>
      </c>
      <c r="AH1141" s="1042" t="s">
        <v>16278</v>
      </c>
      <c r="AI1141" s="1060" t="s">
        <v>16278</v>
      </c>
      <c r="AJ1141" s="1043" t="s">
        <v>654</v>
      </c>
      <c r="AK1141" s="1200" t="s">
        <v>654</v>
      </c>
      <c r="AL1141" s="1060"/>
      <c r="AM1141" s="1404"/>
      <c r="AN1141" s="1404"/>
      <c r="AO1141" s="1404"/>
      <c r="AP1141" s="1404"/>
      <c r="AQ1141" s="1404"/>
      <c r="AR1141" s="1044"/>
      <c r="AS1141" s="1034" t="s">
        <v>16625</v>
      </c>
      <c r="AT1141" s="1034" t="s">
        <v>16628</v>
      </c>
      <c r="AU1141" s="1034" t="s">
        <v>420</v>
      </c>
      <c r="AV1141" s="1034" t="s">
        <v>420</v>
      </c>
    </row>
    <row r="1142" spans="1:48">
      <c r="A1142" s="1030">
        <v>46050</v>
      </c>
      <c r="B1142" s="1031" t="s">
        <v>16282</v>
      </c>
      <c r="C1142" s="1045" t="s">
        <v>645</v>
      </c>
      <c r="D1142" s="1032"/>
      <c r="E1142" s="1033" t="s">
        <v>420</v>
      </c>
      <c r="F1142" s="1034" t="s">
        <v>420</v>
      </c>
      <c r="G1142" s="1034" t="s">
        <v>420</v>
      </c>
      <c r="H1142" s="1034" t="s">
        <v>420</v>
      </c>
      <c r="I1142" s="1035" t="s">
        <v>420</v>
      </c>
      <c r="J1142" s="1038"/>
      <c r="K1142" s="1036"/>
      <c r="L1142" s="1037" t="s">
        <v>645</v>
      </c>
      <c r="M1142" s="1039"/>
      <c r="N1142" s="1038"/>
      <c r="O1142" s="1036"/>
      <c r="P1142" s="1037" t="s">
        <v>645</v>
      </c>
      <c r="Q1142" s="1039"/>
      <c r="R1142" s="1038"/>
      <c r="S1142" s="1036"/>
      <c r="T1142" s="1037" t="s">
        <v>645</v>
      </c>
      <c r="U1142" s="1039"/>
      <c r="V1142" s="1038"/>
      <c r="W1142" s="1036"/>
      <c r="X1142" s="1037" t="s">
        <v>645</v>
      </c>
      <c r="Y1142" s="1039"/>
      <c r="Z1142" s="1040" t="s">
        <v>420</v>
      </c>
      <c r="AA1142" s="1040" t="s">
        <v>645</v>
      </c>
      <c r="AB1142" s="1199" t="s">
        <v>420</v>
      </c>
      <c r="AC1142" s="1040" t="s">
        <v>420</v>
      </c>
      <c r="AD1142" s="1040" t="s">
        <v>420</v>
      </c>
      <c r="AE1142" s="1040" t="s">
        <v>420</v>
      </c>
      <c r="AF1142" s="1041" t="s">
        <v>243</v>
      </c>
      <c r="AG1142" s="1041">
        <v>1</v>
      </c>
      <c r="AH1142" s="1042" t="s">
        <v>654</v>
      </c>
      <c r="AI1142" s="1060" t="s">
        <v>654</v>
      </c>
      <c r="AJ1142" s="1043" t="s">
        <v>654</v>
      </c>
      <c r="AK1142" s="1200" t="s">
        <v>654</v>
      </c>
      <c r="AL1142" s="1060"/>
      <c r="AM1142" s="1404"/>
      <c r="AN1142" s="1404"/>
      <c r="AO1142" s="1404"/>
      <c r="AP1142" s="1404"/>
      <c r="AQ1142" s="1404"/>
      <c r="AR1142" s="1044"/>
      <c r="AS1142" s="1034" t="s">
        <v>16625</v>
      </c>
      <c r="AT1142" s="1034" t="s">
        <v>16628</v>
      </c>
      <c r="AU1142" s="1034" t="s">
        <v>420</v>
      </c>
      <c r="AV1142" s="1034" t="s">
        <v>420</v>
      </c>
    </row>
    <row r="1143" spans="1:48">
      <c r="A1143" s="1030">
        <v>46050</v>
      </c>
      <c r="B1143" s="1031" t="s">
        <v>16283</v>
      </c>
      <c r="C1143" s="1045" t="s">
        <v>645</v>
      </c>
      <c r="D1143" s="1032"/>
      <c r="E1143" s="1033" t="s">
        <v>420</v>
      </c>
      <c r="F1143" s="1034" t="s">
        <v>420</v>
      </c>
      <c r="G1143" s="1034" t="s">
        <v>420</v>
      </c>
      <c r="H1143" s="1034" t="s">
        <v>420</v>
      </c>
      <c r="I1143" s="1035" t="s">
        <v>420</v>
      </c>
      <c r="J1143" s="1038"/>
      <c r="K1143" s="1036"/>
      <c r="L1143" s="1037" t="s">
        <v>645</v>
      </c>
      <c r="M1143" s="1039"/>
      <c r="N1143" s="1038"/>
      <c r="O1143" s="1036"/>
      <c r="P1143" s="1037" t="s">
        <v>645</v>
      </c>
      <c r="Q1143" s="1039"/>
      <c r="R1143" s="1038"/>
      <c r="S1143" s="1036"/>
      <c r="T1143" s="1037" t="s">
        <v>645</v>
      </c>
      <c r="U1143" s="1039"/>
      <c r="V1143" s="1038"/>
      <c r="W1143" s="1036"/>
      <c r="X1143" s="1037" t="s">
        <v>645</v>
      </c>
      <c r="Y1143" s="1039"/>
      <c r="Z1143" s="1040" t="s">
        <v>420</v>
      </c>
      <c r="AA1143" s="1040" t="s">
        <v>645</v>
      </c>
      <c r="AB1143" s="1199" t="s">
        <v>420</v>
      </c>
      <c r="AC1143" s="1040" t="s">
        <v>420</v>
      </c>
      <c r="AD1143" s="1040" t="s">
        <v>420</v>
      </c>
      <c r="AE1143" s="1040" t="s">
        <v>420</v>
      </c>
      <c r="AF1143" s="1041" t="s">
        <v>243</v>
      </c>
      <c r="AG1143" s="1041">
        <v>1</v>
      </c>
      <c r="AH1143" s="1042" t="s">
        <v>654</v>
      </c>
      <c r="AI1143" s="1060" t="s">
        <v>654</v>
      </c>
      <c r="AJ1143" s="1043" t="s">
        <v>654</v>
      </c>
      <c r="AK1143" s="1200" t="s">
        <v>654</v>
      </c>
      <c r="AL1143" s="1060"/>
      <c r="AM1143" s="1404"/>
      <c r="AN1143" s="1404"/>
      <c r="AO1143" s="1404"/>
      <c r="AP1143" s="1404"/>
      <c r="AQ1143" s="1404"/>
      <c r="AR1143" s="1044"/>
      <c r="AS1143" s="1034" t="s">
        <v>16625</v>
      </c>
      <c r="AT1143" s="1034" t="s">
        <v>16628</v>
      </c>
      <c r="AU1143" s="1034" t="s">
        <v>420</v>
      </c>
      <c r="AV1143" s="1034" t="s">
        <v>420</v>
      </c>
    </row>
    <row r="1144" spans="1:48">
      <c r="A1144" s="1030">
        <v>46050</v>
      </c>
      <c r="B1144" s="1031" t="s">
        <v>16284</v>
      </c>
      <c r="C1144" s="1045" t="s">
        <v>645</v>
      </c>
      <c r="D1144" s="1032"/>
      <c r="E1144" s="1033" t="s">
        <v>420</v>
      </c>
      <c r="F1144" s="1034" t="s">
        <v>420</v>
      </c>
      <c r="G1144" s="1034" t="s">
        <v>420</v>
      </c>
      <c r="H1144" s="1034" t="s">
        <v>420</v>
      </c>
      <c r="I1144" s="1035" t="s">
        <v>420</v>
      </c>
      <c r="J1144" s="1038"/>
      <c r="K1144" s="1036"/>
      <c r="L1144" s="1037" t="s">
        <v>645</v>
      </c>
      <c r="M1144" s="1039"/>
      <c r="N1144" s="1038"/>
      <c r="O1144" s="1036"/>
      <c r="P1144" s="1037" t="s">
        <v>645</v>
      </c>
      <c r="Q1144" s="1039"/>
      <c r="R1144" s="1038"/>
      <c r="S1144" s="1036"/>
      <c r="T1144" s="1037" t="s">
        <v>645</v>
      </c>
      <c r="U1144" s="1039"/>
      <c r="V1144" s="1038"/>
      <c r="W1144" s="1036"/>
      <c r="X1144" s="1037" t="s">
        <v>645</v>
      </c>
      <c r="Y1144" s="1039"/>
      <c r="Z1144" s="1040" t="s">
        <v>420</v>
      </c>
      <c r="AA1144" s="1040" t="s">
        <v>645</v>
      </c>
      <c r="AB1144" s="1199" t="s">
        <v>420</v>
      </c>
      <c r="AC1144" s="1040" t="s">
        <v>420</v>
      </c>
      <c r="AD1144" s="1040" t="s">
        <v>420</v>
      </c>
      <c r="AE1144" s="1040" t="s">
        <v>420</v>
      </c>
      <c r="AF1144" s="1041" t="s">
        <v>243</v>
      </c>
      <c r="AG1144" s="1041">
        <v>1</v>
      </c>
      <c r="AH1144" s="1042" t="s">
        <v>654</v>
      </c>
      <c r="AI1144" s="1060" t="s">
        <v>654</v>
      </c>
      <c r="AJ1144" s="1043" t="s">
        <v>654</v>
      </c>
      <c r="AK1144" s="1200" t="s">
        <v>654</v>
      </c>
      <c r="AL1144" s="1060"/>
      <c r="AM1144" s="1404"/>
      <c r="AN1144" s="1404"/>
      <c r="AO1144" s="1404"/>
      <c r="AP1144" s="1404"/>
      <c r="AQ1144" s="1404"/>
      <c r="AR1144" s="1044"/>
      <c r="AS1144" s="1034" t="s">
        <v>16625</v>
      </c>
      <c r="AT1144" s="1034" t="s">
        <v>16628</v>
      </c>
      <c r="AU1144" s="1034" t="s">
        <v>420</v>
      </c>
      <c r="AV1144" s="1034" t="s">
        <v>420</v>
      </c>
    </row>
    <row r="1145" spans="1:48" ht="17.25" thickBot="1">
      <c r="A1145" s="1046">
        <v>46050</v>
      </c>
      <c r="B1145" s="1047" t="s">
        <v>16285</v>
      </c>
      <c r="C1145" s="1048" t="s">
        <v>645</v>
      </c>
      <c r="D1145" s="1049"/>
      <c r="E1145" s="1243" t="s">
        <v>420</v>
      </c>
      <c r="F1145" s="1050" t="s">
        <v>420</v>
      </c>
      <c r="G1145" s="1050" t="s">
        <v>420</v>
      </c>
      <c r="H1145" s="1050" t="s">
        <v>420</v>
      </c>
      <c r="I1145" s="1244" t="s">
        <v>420</v>
      </c>
      <c r="J1145" s="1053"/>
      <c r="K1145" s="1051"/>
      <c r="L1145" s="1052" t="s">
        <v>645</v>
      </c>
      <c r="M1145" s="1054"/>
      <c r="N1145" s="1053"/>
      <c r="O1145" s="1051"/>
      <c r="P1145" s="1052" t="s">
        <v>645</v>
      </c>
      <c r="Q1145" s="1054"/>
      <c r="R1145" s="1053"/>
      <c r="S1145" s="1051"/>
      <c r="T1145" s="1052" t="s">
        <v>645</v>
      </c>
      <c r="U1145" s="1054"/>
      <c r="V1145" s="1053"/>
      <c r="W1145" s="1051"/>
      <c r="X1145" s="1052" t="s">
        <v>645</v>
      </c>
      <c r="Y1145" s="1054"/>
      <c r="Z1145" s="1055" t="s">
        <v>420</v>
      </c>
      <c r="AA1145" s="1055" t="s">
        <v>645</v>
      </c>
      <c r="AB1145" s="1201" t="s">
        <v>420</v>
      </c>
      <c r="AC1145" s="1055" t="s">
        <v>420</v>
      </c>
      <c r="AD1145" s="1055" t="s">
        <v>420</v>
      </c>
      <c r="AE1145" s="1055" t="s">
        <v>420</v>
      </c>
      <c r="AF1145" s="1056" t="s">
        <v>243</v>
      </c>
      <c r="AG1145" s="1056">
        <v>1</v>
      </c>
      <c r="AH1145" s="1245" t="s">
        <v>654</v>
      </c>
      <c r="AI1145" s="1246" t="s">
        <v>654</v>
      </c>
      <c r="AJ1145" s="1057" t="s">
        <v>654</v>
      </c>
      <c r="AK1145" s="1202" t="s">
        <v>654</v>
      </c>
      <c r="AL1145" s="1246"/>
      <c r="AM1145" s="1409"/>
      <c r="AN1145" s="1409"/>
      <c r="AO1145" s="1409"/>
      <c r="AP1145" s="1409"/>
      <c r="AQ1145" s="1409"/>
      <c r="AR1145" s="1058"/>
      <c r="AS1145" s="1050" t="s">
        <v>16625</v>
      </c>
      <c r="AT1145" s="1050" t="s">
        <v>16628</v>
      </c>
      <c r="AU1145" s="1050" t="s">
        <v>420</v>
      </c>
      <c r="AV1145" s="1050" t="s">
        <v>420</v>
      </c>
    </row>
    <row r="1146" spans="1:48">
      <c r="A1146" s="1416">
        <v>46051</v>
      </c>
      <c r="B1146" s="1016" t="s">
        <v>212</v>
      </c>
      <c r="C1146" s="1016" t="s">
        <v>16558</v>
      </c>
      <c r="D1146" s="1017"/>
      <c r="E1146" s="1018" t="s">
        <v>1936</v>
      </c>
      <c r="F1146" s="1019" t="s">
        <v>16560</v>
      </c>
      <c r="G1146" s="1019">
        <v>500</v>
      </c>
      <c r="H1146" s="1019" t="s">
        <v>911</v>
      </c>
      <c r="I1146" s="1020">
        <v>2</v>
      </c>
      <c r="J1146" s="1023"/>
      <c r="K1146" s="1021"/>
      <c r="L1146" s="1022" t="s">
        <v>127</v>
      </c>
      <c r="M1146" s="1024"/>
      <c r="N1146" s="1023"/>
      <c r="O1146" s="1021"/>
      <c r="P1146" s="1022" t="s">
        <v>16270</v>
      </c>
      <c r="Q1146" s="1024" t="s">
        <v>16268</v>
      </c>
      <c r="R1146" s="1023"/>
      <c r="S1146" s="1021"/>
      <c r="T1146" s="1022" t="s">
        <v>645</v>
      </c>
      <c r="U1146" s="1024" t="s">
        <v>127</v>
      </c>
      <c r="V1146" s="1023"/>
      <c r="W1146" s="1021"/>
      <c r="X1146" s="1022" t="s">
        <v>645</v>
      </c>
      <c r="Y1146" s="1024" t="s">
        <v>127</v>
      </c>
      <c r="Z1146" s="1025">
        <v>3</v>
      </c>
      <c r="AA1146" s="1025" t="s">
        <v>127</v>
      </c>
      <c r="AB1146" s="1198" t="s">
        <v>420</v>
      </c>
      <c r="AC1146" s="1025" t="s">
        <v>420</v>
      </c>
      <c r="AD1146" s="1025" t="s">
        <v>420</v>
      </c>
      <c r="AE1146" s="1025" t="s">
        <v>420</v>
      </c>
      <c r="AF1146" s="1026" t="s">
        <v>213</v>
      </c>
      <c r="AG1146" s="1026">
        <v>1</v>
      </c>
      <c r="AH1146" s="1027" t="s">
        <v>16286</v>
      </c>
      <c r="AI1146" s="1059" t="s">
        <v>642</v>
      </c>
      <c r="AJ1146" s="1238" t="s">
        <v>16262</v>
      </c>
      <c r="AK1146" s="1238" t="s">
        <v>16262</v>
      </c>
      <c r="AL1146" s="1059">
        <v>52</v>
      </c>
      <c r="AM1146" s="1403">
        <v>46019</v>
      </c>
      <c r="AN1146" s="1403"/>
      <c r="AO1146" s="1403"/>
      <c r="AP1146" s="1403"/>
      <c r="AQ1146" s="1403"/>
      <c r="AR1146" s="1028"/>
      <c r="AS1146" s="1019" t="s">
        <v>16625</v>
      </c>
      <c r="AT1146" s="1019" t="s">
        <v>16628</v>
      </c>
      <c r="AU1146" s="1019" t="s">
        <v>16627</v>
      </c>
      <c r="AV1146" s="1019" t="s">
        <v>420</v>
      </c>
    </row>
    <row r="1147" spans="1:48">
      <c r="A1147" s="1030">
        <v>46051</v>
      </c>
      <c r="B1147" s="1031" t="s">
        <v>214</v>
      </c>
      <c r="C1147" s="1031" t="s">
        <v>16653</v>
      </c>
      <c r="D1147" s="1032" t="s">
        <v>16644</v>
      </c>
      <c r="E1147" s="1033" t="s">
        <v>1557</v>
      </c>
      <c r="F1147" s="1034" t="s">
        <v>16594</v>
      </c>
      <c r="G1147" s="1034">
        <v>630</v>
      </c>
      <c r="H1147" s="1034" t="s">
        <v>843</v>
      </c>
      <c r="I1147" s="1035">
        <v>2</v>
      </c>
      <c r="J1147" s="1038">
        <v>13</v>
      </c>
      <c r="K1147" s="1036">
        <v>0</v>
      </c>
      <c r="L1147" s="1037">
        <v>9391</v>
      </c>
      <c r="M1147" s="1039">
        <v>9488</v>
      </c>
      <c r="N1147" s="1038">
        <v>8</v>
      </c>
      <c r="O1147" s="1036">
        <v>0</v>
      </c>
      <c r="P1147" s="1037">
        <v>9402</v>
      </c>
      <c r="Q1147" s="1039">
        <v>9269</v>
      </c>
      <c r="R1147" s="1038">
        <v>3</v>
      </c>
      <c r="S1147" s="1036">
        <v>0</v>
      </c>
      <c r="T1147" s="1037">
        <v>9392</v>
      </c>
      <c r="U1147" s="1039"/>
      <c r="V1147" s="1038">
        <v>9</v>
      </c>
      <c r="W1147" s="1036">
        <v>1</v>
      </c>
      <c r="X1147" s="1037">
        <v>9281</v>
      </c>
      <c r="Y1147" s="1039" t="s">
        <v>16270</v>
      </c>
      <c r="Z1147" s="1040">
        <v>2.4827586206896552</v>
      </c>
      <c r="AA1147" s="1040">
        <v>11</v>
      </c>
      <c r="AB1147" s="1199">
        <v>0.99806356837606836</v>
      </c>
      <c r="AC1147" s="1040">
        <v>93.704999999999998</v>
      </c>
      <c r="AD1147" s="1040">
        <v>1.375</v>
      </c>
      <c r="AE1147" s="1040">
        <v>1.3333333333333333</v>
      </c>
      <c r="AF1147" s="1041" t="s">
        <v>213</v>
      </c>
      <c r="AG1147" s="1041">
        <v>1</v>
      </c>
      <c r="AH1147" s="1042" t="s">
        <v>16286</v>
      </c>
      <c r="AI1147" s="1060" t="s">
        <v>642</v>
      </c>
      <c r="AJ1147" s="1238" t="s">
        <v>16262</v>
      </c>
      <c r="AK1147" s="1238" t="s">
        <v>16262</v>
      </c>
      <c r="AL1147" s="1060">
        <v>57</v>
      </c>
      <c r="AM1147" s="1404">
        <v>46034</v>
      </c>
      <c r="AN1147" s="1404">
        <v>46035</v>
      </c>
      <c r="AO1147" s="1404"/>
      <c r="AP1147" s="1404"/>
      <c r="AQ1147" s="1404"/>
      <c r="AR1147" s="1044"/>
      <c r="AS1147" s="1034" t="s">
        <v>16625</v>
      </c>
      <c r="AT1147" s="1034" t="s">
        <v>16628</v>
      </c>
      <c r="AU1147" s="1034" t="s">
        <v>16637</v>
      </c>
      <c r="AV1147" s="1034">
        <v>1.020110112</v>
      </c>
    </row>
    <row r="1148" spans="1:48">
      <c r="A1148" s="1030">
        <v>46051</v>
      </c>
      <c r="B1148" s="1031" t="s">
        <v>215</v>
      </c>
      <c r="C1148" s="1031" t="s">
        <v>16554</v>
      </c>
      <c r="D1148" s="1032" t="s">
        <v>646</v>
      </c>
      <c r="E1148" s="1033" t="s">
        <v>471</v>
      </c>
      <c r="F1148" s="1034" t="s">
        <v>16555</v>
      </c>
      <c r="G1148" s="1034">
        <v>700</v>
      </c>
      <c r="H1148" s="1034" t="s">
        <v>1088</v>
      </c>
      <c r="I1148" s="1035">
        <v>5</v>
      </c>
      <c r="J1148" s="1038">
        <v>54</v>
      </c>
      <c r="K1148" s="1036">
        <v>0</v>
      </c>
      <c r="L1148" s="1037">
        <v>7237</v>
      </c>
      <c r="M1148" s="1039">
        <v>7860</v>
      </c>
      <c r="N1148" s="1038">
        <v>20</v>
      </c>
      <c r="O1148" s="1036">
        <v>0</v>
      </c>
      <c r="P1148" s="1037">
        <v>7178</v>
      </c>
      <c r="Q1148" s="1039">
        <v>7602</v>
      </c>
      <c r="R1148" s="1038">
        <v>22</v>
      </c>
      <c r="S1148" s="1036">
        <v>0</v>
      </c>
      <c r="T1148" s="1037">
        <v>7280</v>
      </c>
      <c r="U1148" s="1039">
        <v>7513</v>
      </c>
      <c r="V1148" s="1038">
        <v>38</v>
      </c>
      <c r="W1148" s="1036">
        <v>2</v>
      </c>
      <c r="X1148" s="1037">
        <v>7433</v>
      </c>
      <c r="Y1148" s="1039">
        <v>7750</v>
      </c>
      <c r="Z1148" s="1040">
        <v>3.2432432432432434</v>
      </c>
      <c r="AA1148" s="1040">
        <v>22.333333333333332</v>
      </c>
      <c r="AB1148" s="1199">
        <v>0.99703525641025637</v>
      </c>
      <c r="AC1148" s="1040">
        <v>74.816249999999997</v>
      </c>
      <c r="AD1148" s="1040">
        <v>2.7916666666666665</v>
      </c>
      <c r="AE1148" s="1040">
        <v>2.75</v>
      </c>
      <c r="AF1148" s="1041" t="s">
        <v>213</v>
      </c>
      <c r="AG1148" s="1041">
        <v>0.5</v>
      </c>
      <c r="AH1148" s="1042" t="s">
        <v>16286</v>
      </c>
      <c r="AI1148" s="1060" t="s">
        <v>642</v>
      </c>
      <c r="AJ1148" s="1238" t="s">
        <v>16262</v>
      </c>
      <c r="AK1148" s="1238" t="s">
        <v>16262</v>
      </c>
      <c r="AL1148" s="1060">
        <v>53</v>
      </c>
      <c r="AM1148" s="1404">
        <v>46026</v>
      </c>
      <c r="AN1148" s="1404">
        <v>46028</v>
      </c>
      <c r="AO1148" s="1404">
        <v>46029</v>
      </c>
      <c r="AP1148" s="1404"/>
      <c r="AQ1148" s="1404"/>
      <c r="AR1148" s="1044"/>
      <c r="AS1148" s="1034" t="s">
        <v>16629</v>
      </c>
      <c r="AT1148" s="1034" t="s">
        <v>16628</v>
      </c>
      <c r="AU1148" s="1034" t="s">
        <v>16627</v>
      </c>
      <c r="AV1148" s="1034">
        <v>1.35746604</v>
      </c>
    </row>
    <row r="1149" spans="1:48">
      <c r="A1149" s="1030">
        <v>46051</v>
      </c>
      <c r="B1149" s="1031" t="s">
        <v>216</v>
      </c>
      <c r="C1149" s="1031" t="s">
        <v>16649</v>
      </c>
      <c r="D1149" s="1032"/>
      <c r="E1149" s="1033" t="s">
        <v>783</v>
      </c>
      <c r="F1149" s="1034" t="s">
        <v>16588</v>
      </c>
      <c r="G1149" s="1034">
        <v>525</v>
      </c>
      <c r="H1149" s="1034" t="s">
        <v>480</v>
      </c>
      <c r="I1149" s="1035">
        <v>4</v>
      </c>
      <c r="J1149" s="1038">
        <v>37</v>
      </c>
      <c r="K1149" s="1036">
        <v>0</v>
      </c>
      <c r="L1149" s="1037">
        <v>8226</v>
      </c>
      <c r="M1149" s="1039">
        <v>8103</v>
      </c>
      <c r="N1149" s="1038">
        <v>10</v>
      </c>
      <c r="O1149" s="1036">
        <v>0</v>
      </c>
      <c r="P1149" s="1037">
        <v>8330</v>
      </c>
      <c r="Q1149" s="1039">
        <v>7812</v>
      </c>
      <c r="R1149" s="1038">
        <v>22</v>
      </c>
      <c r="S1149" s="1036">
        <v>0</v>
      </c>
      <c r="T1149" s="1037">
        <v>8216</v>
      </c>
      <c r="U1149" s="1039">
        <v>7898</v>
      </c>
      <c r="V1149" s="1038">
        <v>19</v>
      </c>
      <c r="W1149" s="1036">
        <v>0</v>
      </c>
      <c r="X1149" s="1037">
        <v>8705</v>
      </c>
      <c r="Y1149" s="1039">
        <v>8612</v>
      </c>
      <c r="Z1149" s="1040">
        <v>2.9690721649484537</v>
      </c>
      <c r="AA1149" s="1040">
        <v>29.333333333333332</v>
      </c>
      <c r="AB1149" s="1199">
        <v>1</v>
      </c>
      <c r="AC1149" s="1040">
        <v>82.377499999999998</v>
      </c>
      <c r="AD1149" s="1040">
        <v>3.6666666666666665</v>
      </c>
      <c r="AE1149" s="1040">
        <v>3.6666666666666665</v>
      </c>
      <c r="AF1149" s="1041" t="s">
        <v>213</v>
      </c>
      <c r="AG1149" s="1041">
        <v>1</v>
      </c>
      <c r="AH1149" s="1042" t="s">
        <v>16286</v>
      </c>
      <c r="AI1149" s="1060" t="s">
        <v>642</v>
      </c>
      <c r="AJ1149" s="1238" t="s">
        <v>16262</v>
      </c>
      <c r="AK1149" s="1238" t="s">
        <v>16262</v>
      </c>
      <c r="AL1149" s="1060">
        <v>52</v>
      </c>
      <c r="AM1149" s="1404">
        <v>46043</v>
      </c>
      <c r="AN1149" s="1404">
        <v>46044</v>
      </c>
      <c r="AO1149" s="1404">
        <v>46045</v>
      </c>
      <c r="AP1149" s="1404"/>
      <c r="AQ1149" s="1404"/>
      <c r="AR1149" s="1044"/>
      <c r="AS1149" s="1034" t="s">
        <v>16625</v>
      </c>
      <c r="AT1149" s="1034" t="s">
        <v>16628</v>
      </c>
      <c r="AU1149" s="1034" t="s">
        <v>16630</v>
      </c>
      <c r="AV1149" s="1034">
        <v>2.2419860399999996</v>
      </c>
    </row>
    <row r="1150" spans="1:48">
      <c r="A1150" s="1030">
        <v>46051</v>
      </c>
      <c r="B1150" s="1031" t="s">
        <v>217</v>
      </c>
      <c r="C1150" s="1031" t="s">
        <v>16620</v>
      </c>
      <c r="D1150" s="1032"/>
      <c r="E1150" s="1033" t="s">
        <v>1985</v>
      </c>
      <c r="F1150" s="1034" t="s">
        <v>16544</v>
      </c>
      <c r="G1150" s="1034">
        <v>650</v>
      </c>
      <c r="H1150" s="1034" t="s">
        <v>489</v>
      </c>
      <c r="I1150" s="1035">
        <v>4</v>
      </c>
      <c r="J1150" s="1038">
        <v>25</v>
      </c>
      <c r="K1150" s="1036">
        <v>0</v>
      </c>
      <c r="L1150" s="1037">
        <v>8487</v>
      </c>
      <c r="M1150" s="1039">
        <v>8800</v>
      </c>
      <c r="N1150" s="1038">
        <v>16</v>
      </c>
      <c r="O1150" s="1036">
        <v>0</v>
      </c>
      <c r="P1150" s="1037">
        <v>8120</v>
      </c>
      <c r="Q1150" s="1039">
        <v>8619</v>
      </c>
      <c r="R1150" s="1038">
        <v>32</v>
      </c>
      <c r="S1150" s="1036">
        <v>2</v>
      </c>
      <c r="T1150" s="1037">
        <v>8275</v>
      </c>
      <c r="U1150" s="1039">
        <v>8628</v>
      </c>
      <c r="V1150" s="1038">
        <v>23</v>
      </c>
      <c r="W1150" s="1036">
        <v>0</v>
      </c>
      <c r="X1150" s="1037">
        <v>8208</v>
      </c>
      <c r="Y1150" s="1039">
        <v>8685</v>
      </c>
      <c r="Z1150" s="1040">
        <v>1.8774445893089962</v>
      </c>
      <c r="AA1150" s="1040">
        <v>32</v>
      </c>
      <c r="AB1150" s="1199">
        <v>0.99487847222222225</v>
      </c>
      <c r="AC1150" s="1040">
        <v>84.777500000000003</v>
      </c>
      <c r="AD1150" s="1040">
        <v>4</v>
      </c>
      <c r="AE1150" s="1040">
        <v>3.9166666666666665</v>
      </c>
      <c r="AF1150" s="1041" t="s">
        <v>213</v>
      </c>
      <c r="AG1150" s="1041">
        <v>1</v>
      </c>
      <c r="AH1150" s="1042" t="s">
        <v>16266</v>
      </c>
      <c r="AI1150" s="1060" t="s">
        <v>649</v>
      </c>
      <c r="AJ1150" s="1060" t="s">
        <v>16260</v>
      </c>
      <c r="AK1150" s="1060" t="s">
        <v>16260</v>
      </c>
      <c r="AL1150" s="1060">
        <v>54</v>
      </c>
      <c r="AM1150" s="1404">
        <v>46012</v>
      </c>
      <c r="AN1150" s="1404">
        <v>46013</v>
      </c>
      <c r="AO1150" s="1404">
        <v>46014</v>
      </c>
      <c r="AP1150" s="1404"/>
      <c r="AQ1150" s="1404"/>
      <c r="AR1150" s="1044"/>
      <c r="AS1150" s="1034" t="s">
        <v>16625</v>
      </c>
      <c r="AT1150" s="1034" t="s">
        <v>16628</v>
      </c>
      <c r="AU1150" s="1034" t="s">
        <v>16627</v>
      </c>
      <c r="AV1150" s="1034">
        <v>1.4283313200000003</v>
      </c>
    </row>
    <row r="1151" spans="1:48">
      <c r="A1151" s="1030">
        <v>46051</v>
      </c>
      <c r="B1151" s="1031" t="s">
        <v>218</v>
      </c>
      <c r="C1151" s="1031" t="s">
        <v>16666</v>
      </c>
      <c r="D1151" s="1032" t="s">
        <v>646</v>
      </c>
      <c r="E1151" s="1033" t="s">
        <v>16606</v>
      </c>
      <c r="F1151" s="1034" t="s">
        <v>16555</v>
      </c>
      <c r="G1151" s="1034">
        <v>700</v>
      </c>
      <c r="H1151" s="1034" t="s">
        <v>633</v>
      </c>
      <c r="I1151" s="1035">
        <v>5</v>
      </c>
      <c r="J1151" s="1038">
        <v>42</v>
      </c>
      <c r="K1151" s="1036">
        <v>0</v>
      </c>
      <c r="L1151" s="1037">
        <v>8409</v>
      </c>
      <c r="M1151" s="1039">
        <v>8926</v>
      </c>
      <c r="N1151" s="1038">
        <v>10</v>
      </c>
      <c r="O1151" s="1036">
        <v>0</v>
      </c>
      <c r="P1151" s="1037">
        <v>8497</v>
      </c>
      <c r="Q1151" s="1039">
        <v>8632</v>
      </c>
      <c r="R1151" s="1038">
        <v>28</v>
      </c>
      <c r="S1151" s="1036">
        <v>0</v>
      </c>
      <c r="T1151" s="1037">
        <v>8428</v>
      </c>
      <c r="U1151" s="1039">
        <v>8636</v>
      </c>
      <c r="V1151" s="1038">
        <v>52</v>
      </c>
      <c r="W1151" s="1036">
        <v>0</v>
      </c>
      <c r="X1151" s="1037">
        <v>8356</v>
      </c>
      <c r="Y1151" s="1039">
        <v>9099</v>
      </c>
      <c r="Z1151" s="1040">
        <v>3.2432432432432434</v>
      </c>
      <c r="AA1151" s="1040">
        <v>22</v>
      </c>
      <c r="AB1151" s="1199">
        <v>1</v>
      </c>
      <c r="AC1151" s="1040">
        <v>86.228750000000005</v>
      </c>
      <c r="AD1151" s="1040">
        <v>2.75</v>
      </c>
      <c r="AE1151" s="1040">
        <v>2.75</v>
      </c>
      <c r="AF1151" s="1041" t="s">
        <v>213</v>
      </c>
      <c r="AG1151" s="1041">
        <v>0.5</v>
      </c>
      <c r="AH1151" s="1042" t="s">
        <v>16266</v>
      </c>
      <c r="AI1151" s="1060" t="s">
        <v>649</v>
      </c>
      <c r="AJ1151" s="1060" t="s">
        <v>16260</v>
      </c>
      <c r="AK1151" s="1060" t="s">
        <v>16260</v>
      </c>
      <c r="AL1151" s="1060">
        <v>53</v>
      </c>
      <c r="AM1151" s="1404">
        <v>46024</v>
      </c>
      <c r="AN1151" s="1404">
        <v>46025</v>
      </c>
      <c r="AO1151" s="1404">
        <v>46027</v>
      </c>
      <c r="AP1151" s="1404"/>
      <c r="AQ1151" s="1404"/>
      <c r="AR1151" s="1044"/>
      <c r="AS1151" s="1034" t="s">
        <v>16629</v>
      </c>
      <c r="AT1151" s="1034" t="s">
        <v>16628</v>
      </c>
      <c r="AU1151" s="1034" t="s">
        <v>16627</v>
      </c>
      <c r="AV1151" s="1034">
        <v>1.5645344399999999</v>
      </c>
    </row>
    <row r="1152" spans="1:48">
      <c r="A1152" s="1030">
        <v>46051</v>
      </c>
      <c r="B1152" s="1031" t="s">
        <v>219</v>
      </c>
      <c r="C1152" s="1031" t="s">
        <v>16496</v>
      </c>
      <c r="D1152" s="1032"/>
      <c r="E1152" s="1033" t="s">
        <v>1877</v>
      </c>
      <c r="F1152" s="1034" t="s">
        <v>16497</v>
      </c>
      <c r="G1152" s="1034">
        <v>500</v>
      </c>
      <c r="H1152" s="1034" t="s">
        <v>1237</v>
      </c>
      <c r="I1152" s="1035">
        <v>3.7</v>
      </c>
      <c r="J1152" s="1038">
        <v>14</v>
      </c>
      <c r="K1152" s="1036">
        <v>0</v>
      </c>
      <c r="L1152" s="1037">
        <v>9206</v>
      </c>
      <c r="M1152" s="1039">
        <v>8536</v>
      </c>
      <c r="N1152" s="1038">
        <v>8</v>
      </c>
      <c r="O1152" s="1036">
        <v>0</v>
      </c>
      <c r="P1152" s="1037">
        <v>9129</v>
      </c>
      <c r="Q1152" s="1039">
        <v>8597</v>
      </c>
      <c r="R1152" s="1038">
        <v>7</v>
      </c>
      <c r="S1152" s="1036">
        <v>0</v>
      </c>
      <c r="T1152" s="1037">
        <v>9115</v>
      </c>
      <c r="U1152" s="1039">
        <v>8570</v>
      </c>
      <c r="V1152" s="1038">
        <v>17</v>
      </c>
      <c r="W1152" s="1036">
        <v>1</v>
      </c>
      <c r="X1152" s="1037">
        <v>9082</v>
      </c>
      <c r="Y1152" s="1039">
        <v>8388</v>
      </c>
      <c r="Z1152" s="1040">
        <v>1.5982241953385128</v>
      </c>
      <c r="AA1152" s="1040">
        <v>15.333333333333334</v>
      </c>
      <c r="AB1152" s="1199">
        <v>0.99699185363247866</v>
      </c>
      <c r="AC1152" s="1040">
        <v>88.278750000000002</v>
      </c>
      <c r="AD1152" s="1040">
        <v>1.9166666666666667</v>
      </c>
      <c r="AE1152" s="1040">
        <v>1.875</v>
      </c>
      <c r="AF1152" s="1041" t="s">
        <v>213</v>
      </c>
      <c r="AG1152" s="1041">
        <v>1</v>
      </c>
      <c r="AH1152" s="1042" t="s">
        <v>16286</v>
      </c>
      <c r="AI1152" s="1060" t="s">
        <v>642</v>
      </c>
      <c r="AJ1152" s="1238" t="s">
        <v>16262</v>
      </c>
      <c r="AK1152" s="1238" t="s">
        <v>16262</v>
      </c>
      <c r="AL1152" s="1060">
        <v>8</v>
      </c>
      <c r="AM1152" s="1406">
        <v>45971</v>
      </c>
      <c r="AN1152" s="1404">
        <v>45668</v>
      </c>
      <c r="AO1152" s="1404">
        <v>45973</v>
      </c>
      <c r="AP1152" s="1404">
        <v>45974</v>
      </c>
      <c r="AQ1152" s="1404"/>
      <c r="AR1152" s="1044"/>
      <c r="AS1152" s="1034" t="s">
        <v>16625</v>
      </c>
      <c r="AT1152" s="1034" t="s">
        <v>16628</v>
      </c>
      <c r="AU1152" s="1034" t="s">
        <v>16627</v>
      </c>
      <c r="AV1152" s="1034">
        <v>1.1440926</v>
      </c>
    </row>
    <row r="1153" spans="1:48">
      <c r="A1153" s="1030">
        <v>46051</v>
      </c>
      <c r="B1153" s="1031" t="s">
        <v>220</v>
      </c>
      <c r="C1153" s="1031" t="s">
        <v>16670</v>
      </c>
      <c r="D1153" s="1032"/>
      <c r="E1153" s="1033" t="s">
        <v>628</v>
      </c>
      <c r="F1153" s="1034" t="s">
        <v>16616</v>
      </c>
      <c r="G1153" s="1034">
        <v>700</v>
      </c>
      <c r="H1153" s="1034" t="s">
        <v>470</v>
      </c>
      <c r="I1153" s="1035">
        <v>5</v>
      </c>
      <c r="J1153" s="1038">
        <v>20</v>
      </c>
      <c r="K1153" s="1036">
        <v>0</v>
      </c>
      <c r="L1153" s="1037">
        <v>8384</v>
      </c>
      <c r="M1153" s="1039">
        <v>8887</v>
      </c>
      <c r="N1153" s="1038">
        <v>19</v>
      </c>
      <c r="O1153" s="1036">
        <v>0</v>
      </c>
      <c r="P1153" s="1037">
        <v>8692</v>
      </c>
      <c r="Q1153" s="1039">
        <v>9058</v>
      </c>
      <c r="R1153" s="1038">
        <v>19</v>
      </c>
      <c r="S1153" s="1036">
        <v>0</v>
      </c>
      <c r="T1153" s="1037">
        <v>8742</v>
      </c>
      <c r="U1153" s="1039">
        <v>9054</v>
      </c>
      <c r="V1153" s="1038">
        <v>20</v>
      </c>
      <c r="W1153" s="1036">
        <v>1</v>
      </c>
      <c r="X1153" s="1037">
        <v>8610</v>
      </c>
      <c r="Y1153" s="1039">
        <v>8708</v>
      </c>
      <c r="Z1153" s="1040">
        <v>3.2951945080091534</v>
      </c>
      <c r="AA1153" s="1040">
        <v>26</v>
      </c>
      <c r="AB1153" s="1199">
        <v>0.99854099893162396</v>
      </c>
      <c r="AC1153" s="1040">
        <v>87.668750000000003</v>
      </c>
      <c r="AD1153" s="1040">
        <v>3.25</v>
      </c>
      <c r="AE1153" s="1040">
        <v>3.2083333333333335</v>
      </c>
      <c r="AF1153" s="1041" t="s">
        <v>213</v>
      </c>
      <c r="AG1153" s="1041">
        <v>1</v>
      </c>
      <c r="AH1153" s="1042" t="s">
        <v>16259</v>
      </c>
      <c r="AI1153" s="1060" t="s">
        <v>642</v>
      </c>
      <c r="AJ1153" s="1238" t="s">
        <v>16262</v>
      </c>
      <c r="AK1153" s="1238" t="s">
        <v>16262</v>
      </c>
      <c r="AL1153" s="1060">
        <v>48</v>
      </c>
      <c r="AM1153" s="1404">
        <v>46028</v>
      </c>
      <c r="AN1153" s="1404">
        <v>46029</v>
      </c>
      <c r="AO1153" s="1404"/>
      <c r="AP1153" s="1404"/>
      <c r="AQ1153" s="1404"/>
      <c r="AR1153" s="1044"/>
      <c r="AS1153" s="1034" t="s">
        <v>16625</v>
      </c>
      <c r="AT1153" s="1034" t="s">
        <v>16628</v>
      </c>
      <c r="AU1153" s="1034" t="s">
        <v>16630</v>
      </c>
      <c r="AV1153" s="1034">
        <v>3.1813235999999998</v>
      </c>
    </row>
    <row r="1154" spans="1:48">
      <c r="A1154" s="1030">
        <v>46051</v>
      </c>
      <c r="B1154" s="1031" t="s">
        <v>221</v>
      </c>
      <c r="C1154" s="1031" t="s">
        <v>16658</v>
      </c>
      <c r="D1154" s="1032" t="s">
        <v>16644</v>
      </c>
      <c r="E1154" s="1033" t="s">
        <v>738</v>
      </c>
      <c r="F1154" s="1034" t="s">
        <v>16535</v>
      </c>
      <c r="G1154" s="1034">
        <v>650</v>
      </c>
      <c r="H1154" s="1034" t="s">
        <v>834</v>
      </c>
      <c r="I1154" s="1035">
        <v>4</v>
      </c>
      <c r="J1154" s="1038">
        <v>37</v>
      </c>
      <c r="K1154" s="1036">
        <v>0</v>
      </c>
      <c r="L1154" s="1037">
        <v>7267</v>
      </c>
      <c r="M1154" s="1039">
        <v>7781</v>
      </c>
      <c r="N1154" s="1038">
        <v>19</v>
      </c>
      <c r="O1154" s="1036">
        <v>0</v>
      </c>
      <c r="P1154" s="1037">
        <v>7982</v>
      </c>
      <c r="Q1154" s="1039">
        <v>7762</v>
      </c>
      <c r="R1154" s="1038">
        <v>26</v>
      </c>
      <c r="S1154" s="1036">
        <v>0</v>
      </c>
      <c r="T1154" s="1037">
        <v>7897</v>
      </c>
      <c r="U1154" s="1039">
        <v>7589</v>
      </c>
      <c r="V1154" s="1038">
        <v>33</v>
      </c>
      <c r="W1154" s="1036">
        <v>1</v>
      </c>
      <c r="X1154" s="1037">
        <v>7994</v>
      </c>
      <c r="Y1154" s="1039">
        <v>8039</v>
      </c>
      <c r="Z1154" s="1040">
        <v>2.5852782764811488</v>
      </c>
      <c r="AA1154" s="1040">
        <v>38.333333333333336</v>
      </c>
      <c r="AB1154" s="1199">
        <v>0.99814035790598288</v>
      </c>
      <c r="AC1154" s="1040">
        <v>77.888750000000002</v>
      </c>
      <c r="AD1154" s="1040">
        <v>4.791666666666667</v>
      </c>
      <c r="AE1154" s="1040">
        <v>4.75</v>
      </c>
      <c r="AF1154" s="1041" t="s">
        <v>213</v>
      </c>
      <c r="AG1154" s="1041">
        <v>1</v>
      </c>
      <c r="AH1154" s="1042" t="s">
        <v>16259</v>
      </c>
      <c r="AI1154" s="1060" t="s">
        <v>655</v>
      </c>
      <c r="AJ1154" s="1238" t="s">
        <v>16263</v>
      </c>
      <c r="AK1154" s="1238" t="s">
        <v>16263</v>
      </c>
      <c r="AL1154" s="1060">
        <v>49</v>
      </c>
      <c r="AM1154" s="1404">
        <v>46018</v>
      </c>
      <c r="AN1154" s="1404">
        <v>46020</v>
      </c>
      <c r="AO1154" s="1404">
        <v>46021</v>
      </c>
      <c r="AP1154" s="1404">
        <v>46022</v>
      </c>
      <c r="AQ1154" s="1404"/>
      <c r="AR1154" s="1044"/>
      <c r="AS1154" s="1034" t="s">
        <v>16625</v>
      </c>
      <c r="AT1154" s="1034" t="s">
        <v>16628</v>
      </c>
      <c r="AU1154" s="1034" t="s">
        <v>16632</v>
      </c>
      <c r="AV1154" s="1034">
        <v>1.74969288</v>
      </c>
    </row>
    <row r="1155" spans="1:48">
      <c r="A1155" s="1030">
        <v>46051</v>
      </c>
      <c r="B1155" s="1031" t="s">
        <v>222</v>
      </c>
      <c r="C1155" s="1031" t="s">
        <v>16140</v>
      </c>
      <c r="D1155" s="1032"/>
      <c r="E1155" s="1033" t="s">
        <v>455</v>
      </c>
      <c r="F1155" s="1034" t="s">
        <v>16101</v>
      </c>
      <c r="G1155" s="1034">
        <v>800</v>
      </c>
      <c r="H1155" s="1034" t="s">
        <v>876</v>
      </c>
      <c r="I1155" s="1035">
        <v>5</v>
      </c>
      <c r="J1155" s="1038">
        <v>27</v>
      </c>
      <c r="K1155" s="1036">
        <v>0</v>
      </c>
      <c r="L1155" s="1037">
        <v>9227</v>
      </c>
      <c r="M1155" s="1039">
        <v>8992</v>
      </c>
      <c r="N1155" s="1038">
        <v>10</v>
      </c>
      <c r="O1155" s="1036">
        <v>0</v>
      </c>
      <c r="P1155" s="1037">
        <v>9326</v>
      </c>
      <c r="Q1155" s="1039">
        <v>9107</v>
      </c>
      <c r="R1155" s="1038">
        <v>7</v>
      </c>
      <c r="S1155" s="1036">
        <v>0</v>
      </c>
      <c r="T1155" s="1037">
        <v>9473</v>
      </c>
      <c r="U1155" s="1039">
        <v>9127</v>
      </c>
      <c r="V1155" s="1038">
        <v>22</v>
      </c>
      <c r="W1155" s="1036">
        <v>1</v>
      </c>
      <c r="X1155" s="1037">
        <v>9379</v>
      </c>
      <c r="Y1155" s="1039">
        <v>9270</v>
      </c>
      <c r="Z1155" s="1040">
        <v>1.8701298701298701</v>
      </c>
      <c r="AA1155" s="1040">
        <v>22</v>
      </c>
      <c r="AB1155" s="1199">
        <v>0.99742922008547008</v>
      </c>
      <c r="AC1155" s="1040">
        <v>92.376249999999999</v>
      </c>
      <c r="AD1155" s="1040">
        <v>2.75</v>
      </c>
      <c r="AE1155" s="1040">
        <v>2.7083333333333335</v>
      </c>
      <c r="AF1155" s="1041" t="s">
        <v>213</v>
      </c>
      <c r="AG1155" s="1041">
        <v>1</v>
      </c>
      <c r="AH1155" s="1042" t="s">
        <v>16259</v>
      </c>
      <c r="AI1155" s="1060" t="s">
        <v>655</v>
      </c>
      <c r="AJ1155" s="1238" t="s">
        <v>16263</v>
      </c>
      <c r="AK1155" s="1238" t="s">
        <v>16263</v>
      </c>
      <c r="AL1155" s="1060">
        <v>53</v>
      </c>
      <c r="AM1155" s="1404">
        <v>45984</v>
      </c>
      <c r="AN1155" s="1404">
        <v>45985</v>
      </c>
      <c r="AO1155" s="1404"/>
      <c r="AP1155" s="1404"/>
      <c r="AQ1155" s="1404"/>
      <c r="AR1155" s="1044"/>
      <c r="AS1155" s="1034" t="s">
        <v>16625</v>
      </c>
      <c r="AT1155" s="1034" t="s">
        <v>16628</v>
      </c>
      <c r="AU1155" s="1034" t="s">
        <v>16627</v>
      </c>
      <c r="AV1155" s="1034">
        <v>1.91551392</v>
      </c>
    </row>
    <row r="1156" spans="1:48">
      <c r="A1156" s="1030">
        <v>46051</v>
      </c>
      <c r="B1156" s="1031" t="s">
        <v>223</v>
      </c>
      <c r="C1156" s="1031" t="s">
        <v>16496</v>
      </c>
      <c r="D1156" s="1032"/>
      <c r="E1156" s="1033" t="s">
        <v>1877</v>
      </c>
      <c r="F1156" s="1034" t="s">
        <v>16497</v>
      </c>
      <c r="G1156" s="1034">
        <v>500</v>
      </c>
      <c r="H1156" s="1034" t="s">
        <v>1237</v>
      </c>
      <c r="I1156" s="1035">
        <v>3.7</v>
      </c>
      <c r="J1156" s="1038">
        <v>5</v>
      </c>
      <c r="K1156" s="1036">
        <v>0</v>
      </c>
      <c r="L1156" s="1037">
        <v>8686</v>
      </c>
      <c r="M1156" s="1039">
        <v>9001</v>
      </c>
      <c r="N1156" s="1038">
        <v>11</v>
      </c>
      <c r="O1156" s="1036">
        <v>0</v>
      </c>
      <c r="P1156" s="1037">
        <v>8412</v>
      </c>
      <c r="Q1156" s="1039">
        <v>8740</v>
      </c>
      <c r="R1156" s="1038">
        <v>2</v>
      </c>
      <c r="S1156" s="1036">
        <v>0</v>
      </c>
      <c r="T1156" s="1037">
        <v>8509</v>
      </c>
      <c r="U1156" s="1039">
        <v>8795</v>
      </c>
      <c r="V1156" s="1038">
        <v>16</v>
      </c>
      <c r="W1156" s="1036">
        <v>0</v>
      </c>
      <c r="X1156" s="1037">
        <v>8852</v>
      </c>
      <c r="Y1156" s="1039">
        <v>9093</v>
      </c>
      <c r="Z1156" s="1040">
        <v>1.5982241953385128</v>
      </c>
      <c r="AA1156" s="1040">
        <v>11.333333333333334</v>
      </c>
      <c r="AB1156" s="1199">
        <v>1</v>
      </c>
      <c r="AC1156" s="1040">
        <v>87.61</v>
      </c>
      <c r="AD1156" s="1040">
        <v>1.4166666666666667</v>
      </c>
      <c r="AE1156" s="1040">
        <v>1.4166666666666667</v>
      </c>
      <c r="AF1156" s="1041" t="s">
        <v>213</v>
      </c>
      <c r="AG1156" s="1041">
        <v>1</v>
      </c>
      <c r="AH1156" s="1042" t="s">
        <v>16266</v>
      </c>
      <c r="AI1156" s="1060" t="s">
        <v>649</v>
      </c>
      <c r="AJ1156" s="1060" t="s">
        <v>16260</v>
      </c>
      <c r="AK1156" s="1060" t="s">
        <v>16260</v>
      </c>
      <c r="AL1156" s="1060">
        <v>8</v>
      </c>
      <c r="AM1156" s="1406">
        <v>45971</v>
      </c>
      <c r="AN1156" s="1404">
        <v>45972</v>
      </c>
      <c r="AO1156" s="1404">
        <v>45973</v>
      </c>
      <c r="AP1156" s="1404">
        <v>45974</v>
      </c>
      <c r="AQ1156" s="1404"/>
      <c r="AR1156" s="1044"/>
      <c r="AS1156" s="1034" t="s">
        <v>16625</v>
      </c>
      <c r="AT1156" s="1034" t="s">
        <v>16628</v>
      </c>
      <c r="AU1156" s="1034" t="s">
        <v>16627</v>
      </c>
      <c r="AV1156" s="1034">
        <v>1.1354256</v>
      </c>
    </row>
    <row r="1157" spans="1:48">
      <c r="A1157" s="1030">
        <v>46051</v>
      </c>
      <c r="B1157" s="1031" t="s">
        <v>224</v>
      </c>
      <c r="C1157" s="1031" t="s">
        <v>16611</v>
      </c>
      <c r="D1157" s="1032" t="s">
        <v>646</v>
      </c>
      <c r="E1157" s="1033" t="s">
        <v>16606</v>
      </c>
      <c r="F1157" s="1034" t="s">
        <v>16614</v>
      </c>
      <c r="G1157" s="1034">
        <v>700</v>
      </c>
      <c r="H1157" s="1034" t="s">
        <v>488</v>
      </c>
      <c r="I1157" s="1035">
        <v>5</v>
      </c>
      <c r="J1157" s="1038">
        <v>32</v>
      </c>
      <c r="K1157" s="1036">
        <v>0</v>
      </c>
      <c r="L1157" s="1037">
        <v>8775</v>
      </c>
      <c r="M1157" s="1039">
        <v>9175</v>
      </c>
      <c r="N1157" s="1038">
        <v>22</v>
      </c>
      <c r="O1157" s="1036">
        <v>0</v>
      </c>
      <c r="P1157" s="1037">
        <v>8405</v>
      </c>
      <c r="Q1157" s="1039">
        <v>8769</v>
      </c>
      <c r="R1157" s="1038">
        <v>20</v>
      </c>
      <c r="S1157" s="1036">
        <v>0</v>
      </c>
      <c r="T1157" s="1037">
        <v>8153</v>
      </c>
      <c r="U1157" s="1039">
        <v>8803</v>
      </c>
      <c r="V1157" s="1038">
        <v>18</v>
      </c>
      <c r="W1157" s="1036">
        <v>1</v>
      </c>
      <c r="X1157" s="1037">
        <v>8761</v>
      </c>
      <c r="Y1157" s="1039">
        <v>9313</v>
      </c>
      <c r="Z1157" s="1040">
        <v>3.2727272727272729</v>
      </c>
      <c r="AA1157" s="1040">
        <v>15.333333333333334</v>
      </c>
      <c r="AB1157" s="1199">
        <v>0.99853098290598286</v>
      </c>
      <c r="AC1157" s="1040">
        <v>87.692499999999995</v>
      </c>
      <c r="AD1157" s="1040">
        <v>1.9166666666666667</v>
      </c>
      <c r="AE1157" s="1040">
        <v>1.8958333333333333</v>
      </c>
      <c r="AF1157" s="1041" t="s">
        <v>213</v>
      </c>
      <c r="AG1157" s="1041">
        <v>0.5</v>
      </c>
      <c r="AH1157" s="1042" t="s">
        <v>16266</v>
      </c>
      <c r="AI1157" s="1060" t="s">
        <v>649</v>
      </c>
      <c r="AJ1157" s="1060" t="s">
        <v>16260</v>
      </c>
      <c r="AK1157" s="1060" t="s">
        <v>16260</v>
      </c>
      <c r="AL1157" s="1060">
        <v>50</v>
      </c>
      <c r="AM1157" s="1404">
        <v>46037</v>
      </c>
      <c r="AN1157" s="1404">
        <v>46040</v>
      </c>
      <c r="AO1157" s="1404"/>
      <c r="AP1157" s="1404"/>
      <c r="AQ1157" s="1404"/>
      <c r="AR1157" s="1417"/>
      <c r="AS1157" s="1034" t="s">
        <v>16629</v>
      </c>
      <c r="AT1157" s="1034" t="s">
        <v>16628</v>
      </c>
      <c r="AU1157" s="1034" t="s">
        <v>16627</v>
      </c>
      <c r="AV1157" s="1034">
        <v>1.5910927199999998</v>
      </c>
    </row>
    <row r="1158" spans="1:48">
      <c r="A1158" s="1030">
        <v>46051</v>
      </c>
      <c r="B1158" s="1031" t="s">
        <v>225</v>
      </c>
      <c r="C1158" s="1031" t="s">
        <v>16668</v>
      </c>
      <c r="D1158" s="1032"/>
      <c r="E1158" s="1033" t="s">
        <v>210</v>
      </c>
      <c r="F1158" s="1034" t="s">
        <v>16612</v>
      </c>
      <c r="G1158" s="1034">
        <v>650</v>
      </c>
      <c r="H1158" s="1034" t="s">
        <v>474</v>
      </c>
      <c r="I1158" s="1035">
        <v>5</v>
      </c>
      <c r="J1158" s="1038">
        <v>6</v>
      </c>
      <c r="K1158" s="1036">
        <v>0</v>
      </c>
      <c r="L1158" s="1037">
        <v>8281</v>
      </c>
      <c r="M1158" s="1039"/>
      <c r="N1158" s="1038">
        <v>3</v>
      </c>
      <c r="O1158" s="1036">
        <v>0</v>
      </c>
      <c r="P1158" s="1037">
        <v>8099</v>
      </c>
      <c r="Q1158" s="1039"/>
      <c r="R1158" s="1038">
        <v>4</v>
      </c>
      <c r="S1158" s="1036">
        <v>0</v>
      </c>
      <c r="T1158" s="1037">
        <v>8154</v>
      </c>
      <c r="U1158" s="1039"/>
      <c r="V1158" s="1038">
        <v>5</v>
      </c>
      <c r="W1158" s="1036">
        <v>2</v>
      </c>
      <c r="X1158" s="1037">
        <v>8335</v>
      </c>
      <c r="Y1158" s="1039"/>
      <c r="Z1158" s="1040">
        <v>3.0573248407643314</v>
      </c>
      <c r="AA1158" s="1040">
        <v>12</v>
      </c>
      <c r="AB1158" s="1199">
        <v>0.99685496794871797</v>
      </c>
      <c r="AC1158" s="1040">
        <v>82.172499999999999</v>
      </c>
      <c r="AD1158" s="1040">
        <v>1.5</v>
      </c>
      <c r="AE1158" s="1040">
        <v>1.3333333333333333</v>
      </c>
      <c r="AF1158" s="1041" t="s">
        <v>213</v>
      </c>
      <c r="AG1158" s="1041">
        <v>2</v>
      </c>
      <c r="AH1158" s="1042" t="s">
        <v>16673</v>
      </c>
      <c r="AI1158" s="1060" t="s">
        <v>16623</v>
      </c>
      <c r="AJ1158" s="1060" t="s">
        <v>16273</v>
      </c>
      <c r="AK1158" s="1060" t="s">
        <v>16273</v>
      </c>
      <c r="AL1158" s="1060">
        <v>50</v>
      </c>
      <c r="AM1158" s="1404">
        <v>46039</v>
      </c>
      <c r="AN1158" s="1404">
        <v>46040</v>
      </c>
      <c r="AO1158" s="1404"/>
      <c r="AP1158" s="1404"/>
      <c r="AQ1158" s="1404"/>
      <c r="AR1158" s="1044"/>
      <c r="AS1158" s="1034" t="s">
        <v>16625</v>
      </c>
      <c r="AT1158" s="1034" t="s">
        <v>16626</v>
      </c>
      <c r="AU1158" s="1034" t="s">
        <v>16630</v>
      </c>
      <c r="AV1158" s="1034">
        <v>1.38444228</v>
      </c>
    </row>
    <row r="1159" spans="1:48">
      <c r="A1159" s="1030">
        <v>46051</v>
      </c>
      <c r="B1159" s="1031" t="s">
        <v>225</v>
      </c>
      <c r="C1159" s="1031" t="s">
        <v>16674</v>
      </c>
      <c r="D1159" s="1032"/>
      <c r="E1159" s="1033" t="s">
        <v>210</v>
      </c>
      <c r="F1159" s="1034" t="s">
        <v>16612</v>
      </c>
      <c r="G1159" s="1034">
        <v>670</v>
      </c>
      <c r="H1159" s="1034" t="s">
        <v>784</v>
      </c>
      <c r="I1159" s="1035">
        <v>5</v>
      </c>
      <c r="J1159" s="1038">
        <v>12</v>
      </c>
      <c r="K1159" s="1036">
        <v>0</v>
      </c>
      <c r="L1159" s="1037"/>
      <c r="M1159" s="1039">
        <v>7933</v>
      </c>
      <c r="N1159" s="1038">
        <v>6</v>
      </c>
      <c r="O1159" s="1036">
        <v>0</v>
      </c>
      <c r="P1159" s="1037"/>
      <c r="Q1159" s="1039">
        <v>7806</v>
      </c>
      <c r="R1159" s="1038">
        <v>12</v>
      </c>
      <c r="S1159" s="1036">
        <v>1</v>
      </c>
      <c r="T1159" s="1037">
        <v>7832</v>
      </c>
      <c r="U1159" s="1039"/>
      <c r="V1159" s="1038">
        <v>4</v>
      </c>
      <c r="W1159" s="1036">
        <v>0</v>
      </c>
      <c r="X1159" s="1037"/>
      <c r="Y1159" s="1039">
        <v>7664</v>
      </c>
      <c r="Z1159" s="1040">
        <v>3.1101511879049677</v>
      </c>
      <c r="AA1159" s="1040">
        <v>22.666666666666668</v>
      </c>
      <c r="AB1159" s="1199">
        <v>0.99845419337606833</v>
      </c>
      <c r="AC1159" s="1040">
        <v>78.087500000000006</v>
      </c>
      <c r="AD1159" s="1040">
        <v>2.8333333333333335</v>
      </c>
      <c r="AE1159" s="1040">
        <v>2.75</v>
      </c>
      <c r="AF1159" s="1041" t="s">
        <v>213</v>
      </c>
      <c r="AG1159" s="1041">
        <v>2</v>
      </c>
      <c r="AH1159" s="1042" t="s">
        <v>16673</v>
      </c>
      <c r="AI1159" s="1060" t="s">
        <v>16623</v>
      </c>
      <c r="AJ1159" s="1060" t="s">
        <v>16273</v>
      </c>
      <c r="AK1159" s="1060" t="s">
        <v>16273</v>
      </c>
      <c r="AL1159" s="1060">
        <v>50</v>
      </c>
      <c r="AM1159" s="1404">
        <v>46039</v>
      </c>
      <c r="AN1159" s="1404">
        <v>46040</v>
      </c>
      <c r="AO1159" s="1404"/>
      <c r="AP1159" s="1404"/>
      <c r="AQ1159" s="1404"/>
      <c r="AR1159" s="1044"/>
      <c r="AS1159" s="1034" t="s">
        <v>16625</v>
      </c>
      <c r="AT1159" s="1034" t="s">
        <v>16626</v>
      </c>
      <c r="AU1159" s="1034" t="s">
        <v>16630</v>
      </c>
      <c r="AV1159" s="1034">
        <v>1.3560987600000001</v>
      </c>
    </row>
    <row r="1160" spans="1:48">
      <c r="A1160" s="1030">
        <v>46051</v>
      </c>
      <c r="B1160" s="1031" t="s">
        <v>226</v>
      </c>
      <c r="C1160" s="1031" t="s">
        <v>16591</v>
      </c>
      <c r="D1160" s="1032" t="s">
        <v>16644</v>
      </c>
      <c r="E1160" s="1033" t="s">
        <v>738</v>
      </c>
      <c r="F1160" s="1034" t="s">
        <v>16535</v>
      </c>
      <c r="G1160" s="1034">
        <v>650</v>
      </c>
      <c r="H1160" s="1034" t="s">
        <v>977</v>
      </c>
      <c r="I1160" s="1035">
        <v>4</v>
      </c>
      <c r="J1160" s="1038">
        <v>20</v>
      </c>
      <c r="K1160" s="1036">
        <v>0</v>
      </c>
      <c r="L1160" s="1037">
        <v>8656</v>
      </c>
      <c r="M1160" s="1039">
        <v>9212</v>
      </c>
      <c r="N1160" s="1038">
        <v>13</v>
      </c>
      <c r="O1160" s="1036">
        <v>0</v>
      </c>
      <c r="P1160" s="1037">
        <v>8664</v>
      </c>
      <c r="Q1160" s="1039">
        <v>9214</v>
      </c>
      <c r="R1160" s="1038">
        <v>13</v>
      </c>
      <c r="S1160" s="1036">
        <v>1</v>
      </c>
      <c r="T1160" s="1037">
        <v>8616</v>
      </c>
      <c r="U1160" s="1039">
        <v>9215</v>
      </c>
      <c r="V1160" s="1038">
        <v>17</v>
      </c>
      <c r="W1160" s="1036">
        <v>4</v>
      </c>
      <c r="X1160" s="1037">
        <v>8549</v>
      </c>
      <c r="Y1160" s="1039">
        <v>9081</v>
      </c>
      <c r="Z1160" s="1040">
        <v>2.5263157894736841</v>
      </c>
      <c r="AA1160" s="1040">
        <v>21</v>
      </c>
      <c r="AB1160" s="1199">
        <v>0.99048477564102566</v>
      </c>
      <c r="AC1160" s="1040">
        <v>89.008750000000006</v>
      </c>
      <c r="AD1160" s="1040">
        <v>2.625</v>
      </c>
      <c r="AE1160" s="1040">
        <v>2.4166666666666665</v>
      </c>
      <c r="AF1160" s="1041" t="s">
        <v>213</v>
      </c>
      <c r="AG1160" s="1041">
        <v>1</v>
      </c>
      <c r="AH1160" s="1042" t="s">
        <v>16673</v>
      </c>
      <c r="AI1160" s="1060" t="s">
        <v>16623</v>
      </c>
      <c r="AJ1160" s="1060" t="s">
        <v>16273</v>
      </c>
      <c r="AK1160" s="1060" t="s">
        <v>16273</v>
      </c>
      <c r="AL1160" s="1060">
        <v>49</v>
      </c>
      <c r="AM1160" s="1404">
        <v>46019</v>
      </c>
      <c r="AN1160" s="1404">
        <v>46020</v>
      </c>
      <c r="AO1160" s="1404">
        <v>46021</v>
      </c>
      <c r="AP1160" s="1404">
        <v>46022</v>
      </c>
      <c r="AQ1160" s="1404"/>
      <c r="AR1160" s="1044"/>
      <c r="AS1160" s="1034" t="s">
        <v>16625</v>
      </c>
      <c r="AT1160" s="1034" t="s">
        <v>16628</v>
      </c>
      <c r="AU1160" s="1034" t="s">
        <v>16632</v>
      </c>
      <c r="AV1160" s="1034">
        <v>1.99949256</v>
      </c>
    </row>
    <row r="1161" spans="1:48">
      <c r="A1161" s="1030">
        <v>46051</v>
      </c>
      <c r="B1161" s="1031" t="s">
        <v>227</v>
      </c>
      <c r="C1161" s="1031" t="s">
        <v>16648</v>
      </c>
      <c r="D1161" s="1032"/>
      <c r="E1161" s="1033" t="s">
        <v>299</v>
      </c>
      <c r="F1161" s="1034" t="s">
        <v>16581</v>
      </c>
      <c r="G1161" s="1034">
        <v>700</v>
      </c>
      <c r="H1161" s="1034" t="s">
        <v>16053</v>
      </c>
      <c r="I1161" s="1035">
        <v>5</v>
      </c>
      <c r="J1161" s="1038">
        <v>27</v>
      </c>
      <c r="K1161" s="1036">
        <v>0</v>
      </c>
      <c r="L1161" s="1037">
        <v>7266</v>
      </c>
      <c r="M1161" s="1039">
        <v>8068</v>
      </c>
      <c r="N1161" s="1038">
        <v>19</v>
      </c>
      <c r="O1161" s="1036">
        <v>0</v>
      </c>
      <c r="P1161" s="1037">
        <v>7300</v>
      </c>
      <c r="Q1161" s="1039">
        <v>7944</v>
      </c>
      <c r="R1161" s="1038">
        <v>16</v>
      </c>
      <c r="S1161" s="1036">
        <v>0</v>
      </c>
      <c r="T1161" s="1037">
        <v>7306</v>
      </c>
      <c r="U1161" s="1039">
        <v>7988</v>
      </c>
      <c r="V1161" s="1038">
        <v>20</v>
      </c>
      <c r="W1161" s="1036">
        <v>1</v>
      </c>
      <c r="X1161" s="1037">
        <v>7481</v>
      </c>
      <c r="Y1161" s="1039">
        <v>8126</v>
      </c>
      <c r="Z1161" s="1040">
        <v>2.2187981510015407</v>
      </c>
      <c r="AA1161" s="1040">
        <v>27.333333333333332</v>
      </c>
      <c r="AB1161" s="1199">
        <v>0.99783319978632479</v>
      </c>
      <c r="AC1161" s="1040">
        <v>76.848749999999995</v>
      </c>
      <c r="AD1161" s="1040">
        <v>3.4166666666666665</v>
      </c>
      <c r="AE1161" s="1040">
        <v>3.375</v>
      </c>
      <c r="AF1161" s="1041" t="s">
        <v>213</v>
      </c>
      <c r="AG1161" s="1041">
        <v>1</v>
      </c>
      <c r="AH1161" s="1042" t="s">
        <v>16673</v>
      </c>
      <c r="AI1161" s="1060" t="s">
        <v>655</v>
      </c>
      <c r="AJ1161" s="1238" t="s">
        <v>16263</v>
      </c>
      <c r="AK1161" s="1238" t="s">
        <v>16263</v>
      </c>
      <c r="AL1161" s="1060">
        <v>50</v>
      </c>
      <c r="AM1161" s="1404">
        <v>46027</v>
      </c>
      <c r="AN1161" s="1404">
        <v>46029</v>
      </c>
      <c r="AO1161" s="1404"/>
      <c r="AP1161" s="1404"/>
      <c r="AQ1161" s="1404"/>
      <c r="AR1161" s="1044"/>
      <c r="AS1161" s="1034" t="s">
        <v>16625</v>
      </c>
      <c r="AT1161" s="1034" t="s">
        <v>16628</v>
      </c>
      <c r="AU1161" s="1034" t="s">
        <v>16632</v>
      </c>
      <c r="AV1161" s="1034">
        <v>1.8591249600000002</v>
      </c>
    </row>
    <row r="1162" spans="1:48">
      <c r="A1162" s="1030">
        <v>46051</v>
      </c>
      <c r="B1162" s="1031" t="s">
        <v>228</v>
      </c>
      <c r="C1162" s="1031" t="s">
        <v>16577</v>
      </c>
      <c r="D1162" s="1032"/>
      <c r="E1162" s="1033" t="s">
        <v>1877</v>
      </c>
      <c r="F1162" s="1034" t="s">
        <v>16497</v>
      </c>
      <c r="G1162" s="1034">
        <v>500</v>
      </c>
      <c r="H1162" s="1034" t="s">
        <v>634</v>
      </c>
      <c r="I1162" s="1035">
        <v>3.7</v>
      </c>
      <c r="J1162" s="1038">
        <v>21</v>
      </c>
      <c r="K1162" s="1036">
        <v>0</v>
      </c>
      <c r="L1162" s="1037">
        <v>9144</v>
      </c>
      <c r="M1162" s="1039">
        <v>9318</v>
      </c>
      <c r="N1162" s="1038">
        <v>7</v>
      </c>
      <c r="O1162" s="1036">
        <v>0</v>
      </c>
      <c r="P1162" s="1037">
        <v>9259</v>
      </c>
      <c r="Q1162" s="1039">
        <v>9207</v>
      </c>
      <c r="R1162" s="1038">
        <v>10</v>
      </c>
      <c r="S1162" s="1036">
        <v>0</v>
      </c>
      <c r="T1162" s="1037">
        <v>9245</v>
      </c>
      <c r="U1162" s="1039">
        <v>9287</v>
      </c>
      <c r="V1162" s="1038">
        <v>17</v>
      </c>
      <c r="W1162" s="1036">
        <v>0</v>
      </c>
      <c r="X1162" s="1037">
        <v>9088</v>
      </c>
      <c r="Y1162" s="1039">
        <v>9465</v>
      </c>
      <c r="Z1162" s="1040">
        <v>1.6089385474860336</v>
      </c>
      <c r="AA1162" s="1040">
        <v>18.333333333333332</v>
      </c>
      <c r="AB1162" s="1199">
        <v>1</v>
      </c>
      <c r="AC1162" s="1040">
        <v>92.516249999999999</v>
      </c>
      <c r="AD1162" s="1040">
        <v>2.2916666666666665</v>
      </c>
      <c r="AE1162" s="1040">
        <v>2.2916666666666665</v>
      </c>
      <c r="AF1162" s="1041" t="s">
        <v>213</v>
      </c>
      <c r="AG1162" s="1041">
        <v>1</v>
      </c>
      <c r="AH1162" s="1042" t="s">
        <v>16259</v>
      </c>
      <c r="AI1162" s="1060" t="s">
        <v>655</v>
      </c>
      <c r="AJ1162" s="1238" t="s">
        <v>16263</v>
      </c>
      <c r="AK1162" s="1238" t="s">
        <v>16263</v>
      </c>
      <c r="AL1162" s="1203">
        <v>8</v>
      </c>
      <c r="AM1162" s="1404">
        <v>45968</v>
      </c>
      <c r="AN1162" s="1404">
        <v>45969</v>
      </c>
      <c r="AO1162" s="1404">
        <v>45970</v>
      </c>
      <c r="AP1162" s="1404">
        <v>45971</v>
      </c>
      <c r="AQ1162" s="1404"/>
      <c r="AR1162" s="1044"/>
      <c r="AS1162" s="1034" t="s">
        <v>16625</v>
      </c>
      <c r="AT1162" s="1034" t="s">
        <v>16628</v>
      </c>
      <c r="AU1162" s="1034" t="s">
        <v>16627</v>
      </c>
      <c r="AV1162" s="1034">
        <v>1.1990106</v>
      </c>
    </row>
    <row r="1163" spans="1:48">
      <c r="A1163" s="1030">
        <v>46051</v>
      </c>
      <c r="B1163" s="1031" t="s">
        <v>229</v>
      </c>
      <c r="C1163" s="1031" t="s">
        <v>16619</v>
      </c>
      <c r="D1163" s="1032"/>
      <c r="E1163" s="1033" t="s">
        <v>210</v>
      </c>
      <c r="F1163" s="1034" t="s">
        <v>16622</v>
      </c>
      <c r="G1163" s="1034">
        <v>670</v>
      </c>
      <c r="H1163" s="1034" t="s">
        <v>459</v>
      </c>
      <c r="I1163" s="1035">
        <v>5</v>
      </c>
      <c r="J1163" s="1038">
        <v>24</v>
      </c>
      <c r="K1163" s="1036">
        <v>0</v>
      </c>
      <c r="L1163" s="1037">
        <v>8144</v>
      </c>
      <c r="M1163" s="1039">
        <v>8836</v>
      </c>
      <c r="N1163" s="1038">
        <v>12</v>
      </c>
      <c r="O1163" s="1036">
        <v>0</v>
      </c>
      <c r="P1163" s="1037">
        <v>8536</v>
      </c>
      <c r="Q1163" s="1039">
        <v>8681</v>
      </c>
      <c r="R1163" s="1038">
        <v>21</v>
      </c>
      <c r="S1163" s="1036">
        <v>0</v>
      </c>
      <c r="T1163" s="1037">
        <v>8248</v>
      </c>
      <c r="U1163" s="1039">
        <v>8883</v>
      </c>
      <c r="V1163" s="1038">
        <v>15</v>
      </c>
      <c r="W1163" s="1036">
        <v>0</v>
      </c>
      <c r="X1163" s="1037">
        <v>8853</v>
      </c>
      <c r="Y1163" s="1039">
        <v>8788</v>
      </c>
      <c r="Z1163" s="1040">
        <v>3.1372549019607843</v>
      </c>
      <c r="AA1163" s="1040">
        <v>24</v>
      </c>
      <c r="AB1163" s="1199">
        <v>1</v>
      </c>
      <c r="AC1163" s="1040">
        <v>86.211250000000007</v>
      </c>
      <c r="AD1163" s="1040">
        <v>3</v>
      </c>
      <c r="AE1163" s="1040">
        <v>3</v>
      </c>
      <c r="AF1163" s="1041" t="s">
        <v>213</v>
      </c>
      <c r="AG1163" s="1041">
        <v>1</v>
      </c>
      <c r="AH1163" s="1042" t="s">
        <v>16259</v>
      </c>
      <c r="AI1163" s="1060" t="s">
        <v>655</v>
      </c>
      <c r="AJ1163" s="1238" t="s">
        <v>16263</v>
      </c>
      <c r="AK1163" s="1238" t="s">
        <v>16263</v>
      </c>
      <c r="AL1163" s="1060">
        <v>48</v>
      </c>
      <c r="AM1163" s="1404">
        <v>46041</v>
      </c>
      <c r="AN1163" s="1404">
        <v>46042</v>
      </c>
      <c r="AO1163" s="1404"/>
      <c r="AP1163" s="1404"/>
      <c r="AQ1163" s="1404"/>
      <c r="AR1163" s="1044"/>
      <c r="AS1163" s="1034" t="s">
        <v>16625</v>
      </c>
      <c r="AT1163" s="1034" t="s">
        <v>16628</v>
      </c>
      <c r="AU1163" s="1034" t="s">
        <v>16630</v>
      </c>
      <c r="AV1163" s="1034">
        <v>2.9943581040000002</v>
      </c>
    </row>
    <row r="1164" spans="1:48">
      <c r="A1164" s="1030">
        <v>46051</v>
      </c>
      <c r="B1164" s="1031" t="s">
        <v>230</v>
      </c>
      <c r="C1164" s="1031" t="s">
        <v>16667</v>
      </c>
      <c r="D1164" s="1032"/>
      <c r="E1164" s="1033" t="s">
        <v>740</v>
      </c>
      <c r="F1164" s="1034" t="s">
        <v>16607</v>
      </c>
      <c r="G1164" s="1034">
        <v>650</v>
      </c>
      <c r="H1164" s="1034" t="s">
        <v>666</v>
      </c>
      <c r="I1164" s="1035">
        <v>4</v>
      </c>
      <c r="J1164" s="1038">
        <v>22</v>
      </c>
      <c r="K1164" s="1036">
        <v>0</v>
      </c>
      <c r="L1164" s="1037">
        <v>8222</v>
      </c>
      <c r="M1164" s="1039">
        <v>8996</v>
      </c>
      <c r="N1164" s="1038">
        <v>12</v>
      </c>
      <c r="O1164" s="1036">
        <v>0</v>
      </c>
      <c r="P1164" s="1037">
        <v>8491</v>
      </c>
      <c r="Q1164" s="1039">
        <v>9094</v>
      </c>
      <c r="R1164" s="1038">
        <v>10</v>
      </c>
      <c r="S1164" s="1036">
        <v>0</v>
      </c>
      <c r="T1164" s="1037">
        <v>8526</v>
      </c>
      <c r="U1164" s="1039">
        <v>9035</v>
      </c>
      <c r="V1164" s="1038">
        <v>18</v>
      </c>
      <c r="W1164" s="1036">
        <v>0</v>
      </c>
      <c r="X1164" s="1037">
        <v>8688</v>
      </c>
      <c r="Y1164" s="1039">
        <v>8823</v>
      </c>
      <c r="Z1164" s="1040">
        <v>7.4611398963730569</v>
      </c>
      <c r="AA1164" s="1040">
        <v>10.333333333333334</v>
      </c>
      <c r="AB1164" s="1199">
        <v>1</v>
      </c>
      <c r="AC1164" s="1040">
        <v>87.34375</v>
      </c>
      <c r="AD1164" s="1040">
        <v>1.2916666666666667</v>
      </c>
      <c r="AE1164" s="1040">
        <v>1.2916666666666667</v>
      </c>
      <c r="AF1164" s="1041" t="s">
        <v>213</v>
      </c>
      <c r="AG1164" s="1041">
        <v>0.5</v>
      </c>
      <c r="AH1164" s="1042" t="s">
        <v>16266</v>
      </c>
      <c r="AI1164" s="1060" t="s">
        <v>649</v>
      </c>
      <c r="AJ1164" s="1060" t="s">
        <v>16260</v>
      </c>
      <c r="AK1164" s="1060" t="s">
        <v>16260</v>
      </c>
      <c r="AL1164" s="1060">
        <v>52</v>
      </c>
      <c r="AM1164" s="1404">
        <v>46048</v>
      </c>
      <c r="AN1164" s="1404">
        <v>46049</v>
      </c>
      <c r="AO1164" s="1404"/>
      <c r="AP1164" s="1404"/>
      <c r="AQ1164" s="1404"/>
      <c r="AR1164" s="1044"/>
      <c r="AS1164" s="1034" t="s">
        <v>16629</v>
      </c>
      <c r="AT1164" s="1034" t="s">
        <v>16628</v>
      </c>
      <c r="AU1164" s="1034" t="s">
        <v>16630</v>
      </c>
      <c r="AV1164" s="1034">
        <v>2.9431350000000003</v>
      </c>
    </row>
    <row r="1165" spans="1:48">
      <c r="A1165" s="1030">
        <v>46051</v>
      </c>
      <c r="B1165" s="1031" t="s">
        <v>231</v>
      </c>
      <c r="C1165" s="1031" t="s">
        <v>16642</v>
      </c>
      <c r="D1165" s="1032" t="s">
        <v>16291</v>
      </c>
      <c r="E1165" s="1033" t="s">
        <v>473</v>
      </c>
      <c r="F1165" s="1034" t="s">
        <v>16538</v>
      </c>
      <c r="G1165" s="1034">
        <v>600</v>
      </c>
      <c r="H1165" s="1034" t="s">
        <v>16152</v>
      </c>
      <c r="I1165" s="1035">
        <v>5.5</v>
      </c>
      <c r="J1165" s="1038">
        <v>12</v>
      </c>
      <c r="K1165" s="1036">
        <v>3</v>
      </c>
      <c r="L1165" s="1037">
        <v>4800</v>
      </c>
      <c r="M1165" s="1039"/>
      <c r="N1165" s="1038">
        <v>6</v>
      </c>
      <c r="O1165" s="1036">
        <v>1</v>
      </c>
      <c r="P1165" s="1037">
        <v>4650</v>
      </c>
      <c r="Q1165" s="1039"/>
      <c r="R1165" s="1038">
        <v>10</v>
      </c>
      <c r="S1165" s="1036">
        <v>2</v>
      </c>
      <c r="T1165" s="1037">
        <v>4430</v>
      </c>
      <c r="U1165" s="1039"/>
      <c r="V1165" s="1038">
        <v>29</v>
      </c>
      <c r="W1165" s="1036">
        <v>6</v>
      </c>
      <c r="X1165" s="1037">
        <v>4370</v>
      </c>
      <c r="Y1165" s="1039"/>
      <c r="Z1165" s="1040">
        <v>5.070422535211268</v>
      </c>
      <c r="AA1165" s="1040">
        <v>19</v>
      </c>
      <c r="AB1165" s="1199">
        <v>0.98862179487179491</v>
      </c>
      <c r="AC1165" s="1040">
        <v>45.625</v>
      </c>
      <c r="AD1165" s="1040">
        <v>2.375</v>
      </c>
      <c r="AE1165" s="1040">
        <v>1.875</v>
      </c>
      <c r="AF1165" s="1041" t="s">
        <v>232</v>
      </c>
      <c r="AG1165" s="1041">
        <v>1</v>
      </c>
      <c r="AH1165" s="1042" t="s">
        <v>16297</v>
      </c>
      <c r="AI1165" s="1060" t="s">
        <v>845</v>
      </c>
      <c r="AJ1165" s="1060" t="s">
        <v>16273</v>
      </c>
      <c r="AK1165" s="1060" t="s">
        <v>16273</v>
      </c>
      <c r="AL1165" s="1060">
        <v>55</v>
      </c>
      <c r="AM1165" s="1404">
        <v>46043</v>
      </c>
      <c r="AN1165" s="1404">
        <v>46045</v>
      </c>
      <c r="AO1165" s="1404">
        <v>46046</v>
      </c>
      <c r="AP1165" s="1404">
        <v>46047</v>
      </c>
      <c r="AQ1165" s="1404"/>
      <c r="AR1165" s="1044"/>
      <c r="AS1165" s="1034" t="s">
        <v>16629</v>
      </c>
      <c r="AT1165" s="1034" t="s">
        <v>16628</v>
      </c>
      <c r="AU1165" s="1034" t="s">
        <v>16630</v>
      </c>
      <c r="AV1165" s="1034">
        <v>2.8382399999999999</v>
      </c>
    </row>
    <row r="1166" spans="1:48">
      <c r="A1166" s="1030">
        <v>46051</v>
      </c>
      <c r="B1166" s="1031" t="s">
        <v>233</v>
      </c>
      <c r="C1166" s="1031" t="s">
        <v>645</v>
      </c>
      <c r="D1166" s="1032"/>
      <c r="E1166" s="1033" t="s">
        <v>420</v>
      </c>
      <c r="F1166" s="1034" t="s">
        <v>420</v>
      </c>
      <c r="G1166" s="1034" t="s">
        <v>420</v>
      </c>
      <c r="H1166" s="1034" t="s">
        <v>420</v>
      </c>
      <c r="I1166" s="1035" t="s">
        <v>420</v>
      </c>
      <c r="J1166" s="1038"/>
      <c r="K1166" s="1036"/>
      <c r="L1166" s="1037" t="s">
        <v>645</v>
      </c>
      <c r="M1166" s="1039"/>
      <c r="N1166" s="1038"/>
      <c r="O1166" s="1036"/>
      <c r="P1166" s="1037" t="s">
        <v>645</v>
      </c>
      <c r="Q1166" s="1039"/>
      <c r="R1166" s="1038"/>
      <c r="S1166" s="1036"/>
      <c r="T1166" s="1037" t="s">
        <v>645</v>
      </c>
      <c r="U1166" s="1039"/>
      <c r="V1166" s="1038"/>
      <c r="W1166" s="1036"/>
      <c r="X1166" s="1037" t="s">
        <v>16270</v>
      </c>
      <c r="Y1166" s="1039"/>
      <c r="Z1166" s="1040" t="s">
        <v>420</v>
      </c>
      <c r="AA1166" s="1040" t="s">
        <v>645</v>
      </c>
      <c r="AB1166" s="1199" t="s">
        <v>420</v>
      </c>
      <c r="AC1166" s="1040" t="s">
        <v>420</v>
      </c>
      <c r="AD1166" s="1040" t="s">
        <v>420</v>
      </c>
      <c r="AE1166" s="1040" t="s">
        <v>420</v>
      </c>
      <c r="AF1166" s="1041" t="s">
        <v>232</v>
      </c>
      <c r="AG1166" s="1041">
        <v>1</v>
      </c>
      <c r="AH1166" s="1042" t="s">
        <v>16297</v>
      </c>
      <c r="AI1166" s="1060" t="s">
        <v>845</v>
      </c>
      <c r="AJ1166" s="1060" t="s">
        <v>16273</v>
      </c>
      <c r="AK1166" s="1060" t="s">
        <v>16273</v>
      </c>
      <c r="AL1166" s="1060"/>
      <c r="AM1166" s="1404"/>
      <c r="AN1166" s="1404"/>
      <c r="AO1166" s="1404"/>
      <c r="AP1166" s="1404"/>
      <c r="AQ1166" s="1404"/>
      <c r="AR1166" s="1044"/>
      <c r="AS1166" s="1034" t="s">
        <v>16625</v>
      </c>
      <c r="AT1166" s="1034" t="s">
        <v>16628</v>
      </c>
      <c r="AU1166" s="1034" t="s">
        <v>420</v>
      </c>
      <c r="AV1166" s="1034" t="s">
        <v>420</v>
      </c>
    </row>
    <row r="1167" spans="1:48">
      <c r="A1167" s="1030">
        <v>46051</v>
      </c>
      <c r="B1167" s="1031" t="s">
        <v>234</v>
      </c>
      <c r="C1167" s="1031" t="s">
        <v>645</v>
      </c>
      <c r="D1167" s="1032"/>
      <c r="E1167" s="1033" t="s">
        <v>420</v>
      </c>
      <c r="F1167" s="1034" t="s">
        <v>420</v>
      </c>
      <c r="G1167" s="1034" t="s">
        <v>420</v>
      </c>
      <c r="H1167" s="1034" t="s">
        <v>420</v>
      </c>
      <c r="I1167" s="1035" t="s">
        <v>420</v>
      </c>
      <c r="J1167" s="1038"/>
      <c r="K1167" s="1036"/>
      <c r="L1167" s="1037" t="s">
        <v>645</v>
      </c>
      <c r="M1167" s="1039"/>
      <c r="N1167" s="1038"/>
      <c r="O1167" s="1036"/>
      <c r="P1167" s="1037" t="s">
        <v>645</v>
      </c>
      <c r="Q1167" s="1039"/>
      <c r="R1167" s="1038"/>
      <c r="S1167" s="1036"/>
      <c r="T1167" s="1037" t="s">
        <v>645</v>
      </c>
      <c r="U1167" s="1039"/>
      <c r="V1167" s="1038"/>
      <c r="W1167" s="1036"/>
      <c r="X1167" s="1037" t="s">
        <v>645</v>
      </c>
      <c r="Y1167" s="1039"/>
      <c r="Z1167" s="1040" t="s">
        <v>420</v>
      </c>
      <c r="AA1167" s="1040" t="s">
        <v>645</v>
      </c>
      <c r="AB1167" s="1199" t="s">
        <v>420</v>
      </c>
      <c r="AC1167" s="1040" t="s">
        <v>420</v>
      </c>
      <c r="AD1167" s="1040" t="s">
        <v>420</v>
      </c>
      <c r="AE1167" s="1040" t="s">
        <v>420</v>
      </c>
      <c r="AF1167" s="1041" t="s">
        <v>232</v>
      </c>
      <c r="AG1167" s="1041">
        <v>1</v>
      </c>
      <c r="AH1167" s="1042" t="s">
        <v>16297</v>
      </c>
      <c r="AI1167" s="1060" t="s">
        <v>845</v>
      </c>
      <c r="AJ1167" s="1060" t="s">
        <v>16273</v>
      </c>
      <c r="AK1167" s="1060" t="s">
        <v>16273</v>
      </c>
      <c r="AL1167" s="1060"/>
      <c r="AM1167" s="1404"/>
      <c r="AN1167" s="1404"/>
      <c r="AO1167" s="1404"/>
      <c r="AP1167" s="1404"/>
      <c r="AQ1167" s="1404"/>
      <c r="AR1167" s="1044"/>
      <c r="AS1167" s="1034" t="s">
        <v>16625</v>
      </c>
      <c r="AT1167" s="1034" t="s">
        <v>16628</v>
      </c>
      <c r="AU1167" s="1034" t="s">
        <v>420</v>
      </c>
      <c r="AV1167" s="1034" t="s">
        <v>420</v>
      </c>
    </row>
    <row r="1168" spans="1:48">
      <c r="A1168" s="1030">
        <v>46051</v>
      </c>
      <c r="B1168" s="1031" t="s">
        <v>235</v>
      </c>
      <c r="C1168" s="1031" t="s">
        <v>16489</v>
      </c>
      <c r="D1168" s="1032" t="s">
        <v>646</v>
      </c>
      <c r="E1168" s="1033" t="s">
        <v>737</v>
      </c>
      <c r="F1168" s="1034" t="s">
        <v>16142</v>
      </c>
      <c r="G1168" s="1034">
        <v>650</v>
      </c>
      <c r="H1168" s="1034" t="s">
        <v>924</v>
      </c>
      <c r="I1168" s="1035">
        <v>5.5</v>
      </c>
      <c r="J1168" s="1038">
        <v>38</v>
      </c>
      <c r="K1168" s="1036">
        <v>0</v>
      </c>
      <c r="L1168" s="1037">
        <v>8240</v>
      </c>
      <c r="M1168" s="1039">
        <v>7780</v>
      </c>
      <c r="N1168" s="1038">
        <v>24</v>
      </c>
      <c r="O1168" s="1036">
        <v>0</v>
      </c>
      <c r="P1168" s="1037">
        <v>8800</v>
      </c>
      <c r="Q1168" s="1039">
        <v>8980</v>
      </c>
      <c r="R1168" s="1038">
        <v>0</v>
      </c>
      <c r="S1168" s="1036">
        <v>0</v>
      </c>
      <c r="T1168" s="1037">
        <v>8430</v>
      </c>
      <c r="U1168" s="1039">
        <v>8130</v>
      </c>
      <c r="V1168" s="1038">
        <v>45</v>
      </c>
      <c r="W1168" s="1036">
        <v>0</v>
      </c>
      <c r="X1168" s="1037">
        <v>9070</v>
      </c>
      <c r="Y1168" s="1039">
        <v>9170</v>
      </c>
      <c r="Z1168" s="1040">
        <v>5.4545454545454541</v>
      </c>
      <c r="AA1168" s="1040">
        <v>35.666666666666664</v>
      </c>
      <c r="AB1168" s="1199">
        <v>1</v>
      </c>
      <c r="AC1168" s="1040">
        <v>85.75</v>
      </c>
      <c r="AD1168" s="1040">
        <v>4.458333333333333</v>
      </c>
      <c r="AE1168" s="1040">
        <v>4.458333333333333</v>
      </c>
      <c r="AF1168" s="1041" t="s">
        <v>236</v>
      </c>
      <c r="AG1168" s="1041">
        <v>1</v>
      </c>
      <c r="AH1168" s="1042" t="s">
        <v>16258</v>
      </c>
      <c r="AI1168" s="1060" t="s">
        <v>652</v>
      </c>
      <c r="AJ1168" s="1203" t="s">
        <v>16298</v>
      </c>
      <c r="AK1168" s="1203" t="s">
        <v>16298</v>
      </c>
      <c r="AL1168" s="1060">
        <v>55</v>
      </c>
      <c r="AM1168" s="1404">
        <v>46026</v>
      </c>
      <c r="AN1168" s="1404">
        <v>46027</v>
      </c>
      <c r="AO1168" s="1404"/>
      <c r="AP1168" s="1404"/>
      <c r="AQ1168" s="1404"/>
      <c r="AR1168" s="1044"/>
      <c r="AS1168" s="1034" t="s">
        <v>16629</v>
      </c>
      <c r="AT1168" s="1034" t="s">
        <v>16628</v>
      </c>
      <c r="AU1168" s="1034" t="s">
        <v>16630</v>
      </c>
      <c r="AV1168" s="1034">
        <v>5.7788640000000004</v>
      </c>
    </row>
    <row r="1169" spans="1:48">
      <c r="A1169" s="1030">
        <v>46051</v>
      </c>
      <c r="B1169" s="1031" t="s">
        <v>237</v>
      </c>
      <c r="C1169" s="1031" t="s">
        <v>16539</v>
      </c>
      <c r="D1169" s="1032" t="s">
        <v>646</v>
      </c>
      <c r="E1169" s="1033" t="s">
        <v>473</v>
      </c>
      <c r="F1169" s="1034" t="s">
        <v>16538</v>
      </c>
      <c r="G1169" s="1034">
        <v>650</v>
      </c>
      <c r="H1169" s="1034" t="s">
        <v>15728</v>
      </c>
      <c r="I1169" s="1035">
        <v>5.5</v>
      </c>
      <c r="J1169" s="1038">
        <v>41</v>
      </c>
      <c r="K1169" s="1036">
        <v>0</v>
      </c>
      <c r="L1169" s="1037">
        <v>7590</v>
      </c>
      <c r="M1169" s="1039">
        <v>8430</v>
      </c>
      <c r="N1169" s="1038">
        <v>21</v>
      </c>
      <c r="O1169" s="1036">
        <v>0</v>
      </c>
      <c r="P1169" s="1037">
        <v>7690</v>
      </c>
      <c r="Q1169" s="1039">
        <v>7780</v>
      </c>
      <c r="R1169" s="1038">
        <v>0</v>
      </c>
      <c r="S1169" s="1036">
        <v>0</v>
      </c>
      <c r="T1169" s="1037">
        <v>5930</v>
      </c>
      <c r="U1169" s="1039">
        <v>8700</v>
      </c>
      <c r="V1169" s="1038">
        <v>45</v>
      </c>
      <c r="W1169" s="1036">
        <v>0</v>
      </c>
      <c r="X1169" s="1037">
        <v>8890</v>
      </c>
      <c r="Y1169" s="1039">
        <v>9170</v>
      </c>
      <c r="Z1169" s="1040">
        <v>5.4135338345864659</v>
      </c>
      <c r="AA1169" s="1040">
        <v>35.666666666666664</v>
      </c>
      <c r="AB1169" s="1199">
        <v>1</v>
      </c>
      <c r="AC1169" s="1040">
        <v>80.224999999999994</v>
      </c>
      <c r="AD1169" s="1040">
        <v>4.458333333333333</v>
      </c>
      <c r="AE1169" s="1040">
        <v>4.458333333333333</v>
      </c>
      <c r="AF1169" s="1041" t="s">
        <v>236</v>
      </c>
      <c r="AG1169" s="1041">
        <v>1</v>
      </c>
      <c r="AH1169" s="1042" t="s">
        <v>16258</v>
      </c>
      <c r="AI1169" s="1060" t="s">
        <v>652</v>
      </c>
      <c r="AJ1169" s="1203" t="s">
        <v>16289</v>
      </c>
      <c r="AK1169" s="1203" t="s">
        <v>16289</v>
      </c>
      <c r="AL1169" s="1060">
        <v>55</v>
      </c>
      <c r="AM1169" s="1404">
        <v>46047</v>
      </c>
      <c r="AN1169" s="1404">
        <v>46048</v>
      </c>
      <c r="AO1169" s="1404">
        <v>46049</v>
      </c>
      <c r="AP1169" s="1404"/>
      <c r="AQ1169" s="1404"/>
      <c r="AR1169" s="1044"/>
      <c r="AS1169" s="1034" t="s">
        <v>16629</v>
      </c>
      <c r="AT1169" s="1034" t="s">
        <v>16628</v>
      </c>
      <c r="AU1169" s="1034" t="s">
        <v>16630</v>
      </c>
      <c r="AV1169" s="1034">
        <v>5.4065231999999996</v>
      </c>
    </row>
    <row r="1170" spans="1:48">
      <c r="A1170" s="1030">
        <v>46051</v>
      </c>
      <c r="B1170" s="1031" t="s">
        <v>238</v>
      </c>
      <c r="C1170" s="1031" t="s">
        <v>16600</v>
      </c>
      <c r="D1170" s="1032" t="s">
        <v>16291</v>
      </c>
      <c r="E1170" s="1033" t="s">
        <v>473</v>
      </c>
      <c r="F1170" s="1034" t="s">
        <v>16601</v>
      </c>
      <c r="G1170" s="1034">
        <v>680</v>
      </c>
      <c r="H1170" s="1034" t="s">
        <v>16568</v>
      </c>
      <c r="I1170" s="1035">
        <v>5.5</v>
      </c>
      <c r="J1170" s="1038"/>
      <c r="K1170" s="1036"/>
      <c r="L1170" s="1037" t="s">
        <v>16294</v>
      </c>
      <c r="M1170" s="1039"/>
      <c r="N1170" s="1038"/>
      <c r="O1170" s="1036"/>
      <c r="P1170" s="1037" t="s">
        <v>16294</v>
      </c>
      <c r="Q1170" s="1039"/>
      <c r="R1170" s="1038"/>
      <c r="S1170" s="1036"/>
      <c r="T1170" s="1037" t="s">
        <v>16261</v>
      </c>
      <c r="U1170" s="1039"/>
      <c r="V1170" s="1038">
        <v>15</v>
      </c>
      <c r="W1170" s="1036">
        <v>0</v>
      </c>
      <c r="X1170" s="1037">
        <v>7590</v>
      </c>
      <c r="Y1170" s="1039">
        <v>7870</v>
      </c>
      <c r="Z1170" s="1040">
        <v>5.6692913385826769</v>
      </c>
      <c r="AA1170" s="1040" t="s">
        <v>641</v>
      </c>
      <c r="AB1170" s="1199" t="s">
        <v>420</v>
      </c>
      <c r="AC1170" s="1040">
        <v>77.3</v>
      </c>
      <c r="AD1170" s="1040" t="s">
        <v>420</v>
      </c>
      <c r="AE1170" s="1040" t="s">
        <v>420</v>
      </c>
      <c r="AF1170" s="1041" t="s">
        <v>236</v>
      </c>
      <c r="AG1170" s="1041">
        <v>1</v>
      </c>
      <c r="AH1170" s="1042" t="s">
        <v>16258</v>
      </c>
      <c r="AI1170" s="1060" t="s">
        <v>652</v>
      </c>
      <c r="AJ1170" s="1203" t="s">
        <v>16298</v>
      </c>
      <c r="AK1170" s="1203" t="s">
        <v>16298</v>
      </c>
      <c r="AL1170" s="1060">
        <v>56</v>
      </c>
      <c r="AM1170" s="1404">
        <v>46038</v>
      </c>
      <c r="AN1170" s="1404">
        <v>46039</v>
      </c>
      <c r="AO1170" s="1404">
        <v>46040</v>
      </c>
      <c r="AP1170" s="1404">
        <v>46041</v>
      </c>
      <c r="AQ1170" s="1404"/>
      <c r="AR1170" s="1044"/>
      <c r="AS1170" s="1034" t="s">
        <v>16629</v>
      </c>
      <c r="AT1170" s="1034" t="s">
        <v>16628</v>
      </c>
      <c r="AU1170" s="1034" t="s">
        <v>16630</v>
      </c>
      <c r="AV1170" s="1034">
        <v>5.4498355200000006</v>
      </c>
    </row>
    <row r="1171" spans="1:48">
      <c r="A1171" s="1030">
        <v>46051</v>
      </c>
      <c r="B1171" s="1031" t="s">
        <v>239</v>
      </c>
      <c r="C1171" s="1031" t="s">
        <v>16652</v>
      </c>
      <c r="D1171" s="1032"/>
      <c r="E1171" s="1033" t="s">
        <v>779</v>
      </c>
      <c r="F1171" s="1034" t="s">
        <v>16592</v>
      </c>
      <c r="G1171" s="1034">
        <v>600</v>
      </c>
      <c r="H1171" s="1034" t="s">
        <v>735</v>
      </c>
      <c r="I1171" s="1035">
        <v>4</v>
      </c>
      <c r="J1171" s="1038">
        <v>28</v>
      </c>
      <c r="K1171" s="1036">
        <v>5</v>
      </c>
      <c r="L1171" s="1037">
        <v>8890</v>
      </c>
      <c r="M1171" s="1039">
        <v>9630</v>
      </c>
      <c r="N1171" s="1038">
        <v>11</v>
      </c>
      <c r="O1171" s="1036">
        <v>3</v>
      </c>
      <c r="P1171" s="1037">
        <v>9070</v>
      </c>
      <c r="Q1171" s="1039">
        <v>9810</v>
      </c>
      <c r="R1171" s="1038">
        <v>7</v>
      </c>
      <c r="S1171" s="1036">
        <v>0</v>
      </c>
      <c r="T1171" s="1037">
        <v>8800</v>
      </c>
      <c r="U1171" s="1039">
        <v>9810</v>
      </c>
      <c r="V1171" s="1038">
        <v>17</v>
      </c>
      <c r="W1171" s="1036">
        <v>0</v>
      </c>
      <c r="X1171" s="1037">
        <v>8890</v>
      </c>
      <c r="Y1171" s="1039">
        <v>9350</v>
      </c>
      <c r="Z1171" s="1040">
        <v>3.538083538083538</v>
      </c>
      <c r="AA1171" s="1040">
        <v>21</v>
      </c>
      <c r="AB1171" s="1199">
        <v>0.98912927350427349</v>
      </c>
      <c r="AC1171" s="1040">
        <v>92.8125</v>
      </c>
      <c r="AD1171" s="1040">
        <v>2.625</v>
      </c>
      <c r="AE1171" s="1040">
        <v>2.2916666666666665</v>
      </c>
      <c r="AF1171" s="1041" t="s">
        <v>236</v>
      </c>
      <c r="AG1171" s="1041">
        <v>1</v>
      </c>
      <c r="AH1171" s="1042" t="s">
        <v>16275</v>
      </c>
      <c r="AI1171" s="1060" t="s">
        <v>651</v>
      </c>
      <c r="AJ1171" s="1203" t="s">
        <v>16289</v>
      </c>
      <c r="AK1171" s="1203" t="s">
        <v>16289</v>
      </c>
      <c r="AL1171" s="1060">
        <v>52</v>
      </c>
      <c r="AM1171" s="1404">
        <v>46012</v>
      </c>
      <c r="AN1171" s="1404">
        <v>46013</v>
      </c>
      <c r="AO1171" s="1404"/>
      <c r="AP1171" s="1404"/>
      <c r="AQ1171" s="1404"/>
      <c r="AR1171" s="1044"/>
      <c r="AS1171" s="1034" t="s">
        <v>16629</v>
      </c>
      <c r="AT1171" s="1034" t="s">
        <v>16628</v>
      </c>
      <c r="AU1171" s="1034" t="s">
        <v>16627</v>
      </c>
      <c r="AV1171" s="1034">
        <v>2.8868400000000003</v>
      </c>
    </row>
    <row r="1172" spans="1:48">
      <c r="A1172" s="1030">
        <v>46051</v>
      </c>
      <c r="B1172" s="1031" t="s">
        <v>389</v>
      </c>
      <c r="C1172" s="1031" t="s">
        <v>16604</v>
      </c>
      <c r="D1172" s="1032"/>
      <c r="E1172" s="1033" t="s">
        <v>737</v>
      </c>
      <c r="F1172" s="1034" t="s">
        <v>16598</v>
      </c>
      <c r="G1172" s="1034">
        <v>700</v>
      </c>
      <c r="H1172" s="1034" t="s">
        <v>16139</v>
      </c>
      <c r="I1172" s="1035">
        <v>5.5</v>
      </c>
      <c r="J1172" s="1038">
        <v>26</v>
      </c>
      <c r="K1172" s="1036">
        <v>0</v>
      </c>
      <c r="L1172" s="1037">
        <v>8800</v>
      </c>
      <c r="M1172" s="1039"/>
      <c r="N1172" s="1038">
        <v>3</v>
      </c>
      <c r="O1172" s="1036">
        <v>0</v>
      </c>
      <c r="P1172" s="1037">
        <v>6850</v>
      </c>
      <c r="Q1172" s="1039"/>
      <c r="R1172" s="1038">
        <v>0</v>
      </c>
      <c r="S1172" s="1036">
        <v>0</v>
      </c>
      <c r="T1172" s="1037">
        <v>5930</v>
      </c>
      <c r="U1172" s="1039"/>
      <c r="V1172" s="1038">
        <v>53</v>
      </c>
      <c r="W1172" s="1036">
        <v>0</v>
      </c>
      <c r="X1172" s="1037">
        <v>8280</v>
      </c>
      <c r="Y1172" s="1039"/>
      <c r="Z1172" s="1040">
        <v>5.8299595141700404</v>
      </c>
      <c r="AA1172" s="1040">
        <v>54.666666666666664</v>
      </c>
      <c r="AB1172" s="1199">
        <v>1</v>
      </c>
      <c r="AC1172" s="1040">
        <v>74.650000000000006</v>
      </c>
      <c r="AD1172" s="1040">
        <v>6.833333333333333</v>
      </c>
      <c r="AE1172" s="1040">
        <v>6.833333333333333</v>
      </c>
      <c r="AF1172" s="1041" t="s">
        <v>236</v>
      </c>
      <c r="AG1172" s="1041">
        <v>2</v>
      </c>
      <c r="AH1172" s="1042" t="s">
        <v>16258</v>
      </c>
      <c r="AI1172" s="1060" t="s">
        <v>652</v>
      </c>
      <c r="AJ1172" s="1203" t="s">
        <v>16298</v>
      </c>
      <c r="AK1172" s="1203" t="s">
        <v>16298</v>
      </c>
      <c r="AL1172" s="1060">
        <v>51</v>
      </c>
      <c r="AM1172" s="1404">
        <v>46041</v>
      </c>
      <c r="AN1172" s="1404">
        <v>46042</v>
      </c>
      <c r="AO1172" s="1404"/>
      <c r="AP1172" s="1404"/>
      <c r="AQ1172" s="1404"/>
      <c r="AR1172" s="1044"/>
      <c r="AS1172" s="1034" t="s">
        <v>16629</v>
      </c>
      <c r="AT1172" s="1034" t="s">
        <v>16626</v>
      </c>
      <c r="AU1172" s="1034" t="s">
        <v>16630</v>
      </c>
      <c r="AV1172" s="1034">
        <v>2.7088992000000003</v>
      </c>
    </row>
    <row r="1173" spans="1:48">
      <c r="A1173" s="1030">
        <v>46051</v>
      </c>
      <c r="B1173" s="1031" t="s">
        <v>389</v>
      </c>
      <c r="C1173" s="1031" t="s">
        <v>16533</v>
      </c>
      <c r="D1173" s="1032"/>
      <c r="E1173" s="1033" t="s">
        <v>473</v>
      </c>
      <c r="F1173" s="1034" t="s">
        <v>16146</v>
      </c>
      <c r="G1173" s="1034">
        <v>700</v>
      </c>
      <c r="H1173" s="1034" t="s">
        <v>833</v>
      </c>
      <c r="I1173" s="1035">
        <v>5.5</v>
      </c>
      <c r="J1173" s="1038">
        <v>29</v>
      </c>
      <c r="K1173" s="1036">
        <v>2</v>
      </c>
      <c r="L1173" s="1037"/>
      <c r="M1173" s="1039">
        <v>9260</v>
      </c>
      <c r="N1173" s="1038"/>
      <c r="O1173" s="1036"/>
      <c r="P1173" s="1037"/>
      <c r="Q1173" s="1039" t="s">
        <v>16268</v>
      </c>
      <c r="R1173" s="1038"/>
      <c r="S1173" s="1036"/>
      <c r="T1173" s="1037"/>
      <c r="U1173" s="1039" t="s">
        <v>127</v>
      </c>
      <c r="V1173" s="1038"/>
      <c r="W1173" s="1036"/>
      <c r="X1173" s="1037"/>
      <c r="Y1173" s="1039" t="s">
        <v>127</v>
      </c>
      <c r="Z1173" s="1040">
        <v>5.9016393442622954</v>
      </c>
      <c r="AA1173" s="1040">
        <v>19.333333333333332</v>
      </c>
      <c r="AB1173" s="1199">
        <v>0.99837072649572645</v>
      </c>
      <c r="AC1173" s="1040">
        <v>92.6</v>
      </c>
      <c r="AD1173" s="1040">
        <v>2.4166666666666665</v>
      </c>
      <c r="AE1173" s="1040">
        <v>2.25</v>
      </c>
      <c r="AF1173" s="1041" t="s">
        <v>236</v>
      </c>
      <c r="AG1173" s="1041">
        <v>2</v>
      </c>
      <c r="AH1173" s="1042" t="s">
        <v>16275</v>
      </c>
      <c r="AI1173" s="1060" t="s">
        <v>651</v>
      </c>
      <c r="AJ1173" s="1203" t="s">
        <v>16298</v>
      </c>
      <c r="AK1173" s="1203" t="s">
        <v>16298</v>
      </c>
      <c r="AL1173" s="1060">
        <v>53</v>
      </c>
      <c r="AM1173" s="1404">
        <v>46041</v>
      </c>
      <c r="AN1173" s="1404">
        <v>46042</v>
      </c>
      <c r="AO1173" s="1404">
        <v>46043</v>
      </c>
      <c r="AP1173" s="1404"/>
      <c r="AQ1173" s="1404"/>
      <c r="AR1173" s="1044"/>
      <c r="AS1173" s="1034" t="s">
        <v>16629</v>
      </c>
      <c r="AT1173" s="1034" t="s">
        <v>16626</v>
      </c>
      <c r="AU1173" s="1034" t="s">
        <v>16630</v>
      </c>
      <c r="AV1173" s="1034">
        <v>3.3602687999999996</v>
      </c>
    </row>
    <row r="1174" spans="1:48">
      <c r="A1174" s="1030">
        <v>46051</v>
      </c>
      <c r="B1174" s="1031" t="s">
        <v>418</v>
      </c>
      <c r="C1174" s="1031" t="s">
        <v>16600</v>
      </c>
      <c r="D1174" s="1032" t="s">
        <v>646</v>
      </c>
      <c r="E1174" s="1033" t="s">
        <v>473</v>
      </c>
      <c r="F1174" s="1034" t="s">
        <v>16601</v>
      </c>
      <c r="G1174" s="1034">
        <v>680</v>
      </c>
      <c r="H1174" s="1034" t="s">
        <v>16568</v>
      </c>
      <c r="I1174" s="1035">
        <v>5.5</v>
      </c>
      <c r="J1174" s="1038">
        <v>45</v>
      </c>
      <c r="K1174" s="1036">
        <v>1</v>
      </c>
      <c r="L1174" s="1037">
        <v>10000</v>
      </c>
      <c r="M1174" s="1039">
        <v>8700</v>
      </c>
      <c r="N1174" s="1038">
        <v>14</v>
      </c>
      <c r="O1174" s="1036">
        <v>0</v>
      </c>
      <c r="P1174" s="1037">
        <v>10000</v>
      </c>
      <c r="Q1174" s="1039">
        <v>9540</v>
      </c>
      <c r="R1174" s="1038">
        <v>5</v>
      </c>
      <c r="S1174" s="1036">
        <v>0</v>
      </c>
      <c r="T1174" s="1037">
        <v>10000</v>
      </c>
      <c r="U1174" s="1039">
        <v>9260</v>
      </c>
      <c r="V1174" s="1038">
        <v>21</v>
      </c>
      <c r="W1174" s="1036">
        <v>0</v>
      </c>
      <c r="X1174" s="1037">
        <v>10000</v>
      </c>
      <c r="Y1174" s="1039">
        <v>9540</v>
      </c>
      <c r="Z1174" s="1040">
        <v>5.6692913385826769</v>
      </c>
      <c r="AA1174" s="1040">
        <v>28.333333333333332</v>
      </c>
      <c r="AB1174" s="1199">
        <v>0.99915197649572651</v>
      </c>
      <c r="AC1174" s="1040">
        <v>96.3</v>
      </c>
      <c r="AD1174" s="1040">
        <v>3.5416666666666665</v>
      </c>
      <c r="AE1174" s="1040">
        <v>3.5</v>
      </c>
      <c r="AF1174" s="1041" t="s">
        <v>236</v>
      </c>
      <c r="AG1174" s="1041">
        <v>1</v>
      </c>
      <c r="AH1174" s="1042" t="s">
        <v>16275</v>
      </c>
      <c r="AI1174" s="1060" t="s">
        <v>651</v>
      </c>
      <c r="AJ1174" s="1203" t="s">
        <v>16289</v>
      </c>
      <c r="AK1174" s="1203" t="s">
        <v>16289</v>
      </c>
      <c r="AL1174" s="1060">
        <v>56</v>
      </c>
      <c r="AM1174" s="1404">
        <v>46039</v>
      </c>
      <c r="AN1174" s="1404">
        <v>46040</v>
      </c>
      <c r="AO1174" s="1404">
        <v>46041</v>
      </c>
      <c r="AP1174" s="1404">
        <v>46042</v>
      </c>
      <c r="AQ1174" s="1404">
        <v>46044</v>
      </c>
      <c r="AR1174" s="1044"/>
      <c r="AS1174" s="1034" t="s">
        <v>16629</v>
      </c>
      <c r="AT1174" s="1034" t="s">
        <v>16628</v>
      </c>
      <c r="AU1174" s="1034" t="s">
        <v>16630</v>
      </c>
      <c r="AV1174" s="1034">
        <v>6.7893811199999998</v>
      </c>
    </row>
    <row r="1175" spans="1:48">
      <c r="A1175" s="1030">
        <v>46051</v>
      </c>
      <c r="B1175" s="1031" t="s">
        <v>240</v>
      </c>
      <c r="C1175" s="1031" t="s">
        <v>645</v>
      </c>
      <c r="D1175" s="1032"/>
      <c r="E1175" s="1033" t="s">
        <v>420</v>
      </c>
      <c r="F1175" s="1034" t="s">
        <v>420</v>
      </c>
      <c r="G1175" s="1034" t="s">
        <v>420</v>
      </c>
      <c r="H1175" s="1034" t="s">
        <v>420</v>
      </c>
      <c r="I1175" s="1035" t="s">
        <v>420</v>
      </c>
      <c r="J1175" s="1038"/>
      <c r="K1175" s="1036"/>
      <c r="L1175" s="1037" t="s">
        <v>16270</v>
      </c>
      <c r="M1175" s="1039"/>
      <c r="N1175" s="1038"/>
      <c r="O1175" s="1036"/>
      <c r="P1175" s="1037" t="s">
        <v>16270</v>
      </c>
      <c r="Q1175" s="1039"/>
      <c r="R1175" s="1038"/>
      <c r="S1175" s="1036"/>
      <c r="T1175" s="1037" t="s">
        <v>16270</v>
      </c>
      <c r="U1175" s="1039"/>
      <c r="V1175" s="1038"/>
      <c r="W1175" s="1036"/>
      <c r="X1175" s="1037" t="s">
        <v>16270</v>
      </c>
      <c r="Y1175" s="1039"/>
      <c r="Z1175" s="1240" t="s">
        <v>420</v>
      </c>
      <c r="AA1175" s="1240" t="s">
        <v>420</v>
      </c>
      <c r="AB1175" s="1241" t="s">
        <v>420</v>
      </c>
      <c r="AC1175" s="1240"/>
      <c r="AD1175" s="1240" t="s">
        <v>420</v>
      </c>
      <c r="AE1175" s="1240" t="s">
        <v>420</v>
      </c>
      <c r="AF1175" s="1242" t="s">
        <v>241</v>
      </c>
      <c r="AG1175" s="1242">
        <v>12</v>
      </c>
      <c r="AH1175" s="1042" t="s">
        <v>16297</v>
      </c>
      <c r="AI1175" s="1060" t="s">
        <v>845</v>
      </c>
      <c r="AJ1175" s="1043" t="s">
        <v>16271</v>
      </c>
      <c r="AK1175" s="1043" t="s">
        <v>16271</v>
      </c>
      <c r="AL1175" s="1060"/>
      <c r="AM1175" s="1404"/>
      <c r="AN1175" s="1404"/>
      <c r="AO1175" s="1404"/>
      <c r="AP1175" s="1404"/>
      <c r="AQ1175" s="1404"/>
      <c r="AR1175" s="1044"/>
      <c r="AS1175" s="1034" t="s">
        <v>16625</v>
      </c>
      <c r="AT1175" s="1034" t="s">
        <v>16636</v>
      </c>
      <c r="AU1175" s="1034" t="s">
        <v>420</v>
      </c>
      <c r="AV1175" s="1034" t="s">
        <v>420</v>
      </c>
    </row>
    <row r="1176" spans="1:48">
      <c r="A1176" s="1030">
        <v>46051</v>
      </c>
      <c r="B1176" s="1031" t="s">
        <v>16640</v>
      </c>
      <c r="C1176" s="1031" t="s">
        <v>386</v>
      </c>
      <c r="D1176" s="1032"/>
      <c r="E1176" s="1033" t="s">
        <v>420</v>
      </c>
      <c r="F1176" s="1034" t="s">
        <v>420</v>
      </c>
      <c r="G1176" s="1034" t="s">
        <v>420</v>
      </c>
      <c r="H1176" s="1034" t="s">
        <v>420</v>
      </c>
      <c r="I1176" s="1035" t="s">
        <v>420</v>
      </c>
      <c r="J1176" s="1038"/>
      <c r="K1176" s="1036"/>
      <c r="L1176" s="1037" t="s">
        <v>386</v>
      </c>
      <c r="M1176" s="1039"/>
      <c r="N1176" s="1038"/>
      <c r="O1176" s="1036"/>
      <c r="P1176" s="1037" t="s">
        <v>386</v>
      </c>
      <c r="Q1176" s="1039"/>
      <c r="R1176" s="1038"/>
      <c r="S1176" s="1036"/>
      <c r="T1176" s="1037" t="s">
        <v>386</v>
      </c>
      <c r="U1176" s="1039"/>
      <c r="V1176" s="1038"/>
      <c r="W1176" s="1036"/>
      <c r="X1176" s="1037" t="s">
        <v>386</v>
      </c>
      <c r="Y1176" s="1039"/>
      <c r="Z1176" s="1240" t="s">
        <v>420</v>
      </c>
      <c r="AA1176" s="1240" t="s">
        <v>420</v>
      </c>
      <c r="AB1176" s="1241" t="s">
        <v>420</v>
      </c>
      <c r="AC1176" s="1240"/>
      <c r="AD1176" s="1240" t="s">
        <v>420</v>
      </c>
      <c r="AE1176" s="1240" t="s">
        <v>420</v>
      </c>
      <c r="AF1176" s="1242" t="s">
        <v>241</v>
      </c>
      <c r="AG1176" s="1242">
        <v>5</v>
      </c>
      <c r="AH1176" s="1042" t="s">
        <v>16297</v>
      </c>
      <c r="AI1176" s="1060" t="s">
        <v>845</v>
      </c>
      <c r="AJ1176" s="1043" t="s">
        <v>16271</v>
      </c>
      <c r="AK1176" s="1043" t="s">
        <v>16271</v>
      </c>
      <c r="AL1176" s="1060"/>
      <c r="AM1176" s="1404"/>
      <c r="AN1176" s="1404"/>
      <c r="AO1176" s="1404"/>
      <c r="AP1176" s="1404"/>
      <c r="AQ1176" s="1404"/>
      <c r="AR1176" s="1044"/>
      <c r="AS1176" s="1034" t="s">
        <v>16625</v>
      </c>
      <c r="AT1176" s="1034" t="s">
        <v>16635</v>
      </c>
      <c r="AU1176" s="1034" t="s">
        <v>420</v>
      </c>
      <c r="AV1176" s="1034" t="s">
        <v>420</v>
      </c>
    </row>
    <row r="1177" spans="1:48">
      <c r="A1177" s="1030">
        <v>46051</v>
      </c>
      <c r="B1177" s="1031" t="s">
        <v>464</v>
      </c>
      <c r="C1177" s="1045" t="s">
        <v>645</v>
      </c>
      <c r="D1177" s="1032"/>
      <c r="E1177" s="1033" t="s">
        <v>420</v>
      </c>
      <c r="F1177" s="1034" t="s">
        <v>420</v>
      </c>
      <c r="G1177" s="1034" t="s">
        <v>420</v>
      </c>
      <c r="H1177" s="1034" t="s">
        <v>420</v>
      </c>
      <c r="I1177" s="1035" t="s">
        <v>420</v>
      </c>
      <c r="J1177" s="1038"/>
      <c r="K1177" s="1036"/>
      <c r="L1177" s="1037" t="s">
        <v>645</v>
      </c>
      <c r="M1177" s="1039"/>
      <c r="N1177" s="1038"/>
      <c r="O1177" s="1036"/>
      <c r="P1177" s="1037" t="s">
        <v>645</v>
      </c>
      <c r="Q1177" s="1039"/>
      <c r="R1177" s="1038"/>
      <c r="S1177" s="1036"/>
      <c r="T1177" s="1037" t="s">
        <v>645</v>
      </c>
      <c r="U1177" s="1039"/>
      <c r="V1177" s="1038"/>
      <c r="W1177" s="1036"/>
      <c r="X1177" s="1037" t="s">
        <v>645</v>
      </c>
      <c r="Y1177" s="1039"/>
      <c r="Z1177" s="1040" t="s">
        <v>420</v>
      </c>
      <c r="AA1177" s="1040" t="s">
        <v>645</v>
      </c>
      <c r="AB1177" s="1199" t="s">
        <v>420</v>
      </c>
      <c r="AC1177" s="1040" t="s">
        <v>420</v>
      </c>
      <c r="AD1177" s="1040" t="s">
        <v>420</v>
      </c>
      <c r="AE1177" s="1040" t="s">
        <v>420</v>
      </c>
      <c r="AF1177" s="1041" t="s">
        <v>243</v>
      </c>
      <c r="AG1177" s="1041">
        <v>1</v>
      </c>
      <c r="AH1177" s="1042" t="s">
        <v>16278</v>
      </c>
      <c r="AI1177" s="1060" t="s">
        <v>16278</v>
      </c>
      <c r="AJ1177" s="1060" t="s">
        <v>654</v>
      </c>
      <c r="AK1177" s="1200" t="s">
        <v>16278</v>
      </c>
      <c r="AL1177" s="1060"/>
      <c r="AM1177" s="1404"/>
      <c r="AN1177" s="1404"/>
      <c r="AO1177" s="1404"/>
      <c r="AP1177" s="1404"/>
      <c r="AQ1177" s="1404"/>
      <c r="AR1177" s="1044"/>
      <c r="AS1177" s="1034" t="s">
        <v>16625</v>
      </c>
      <c r="AT1177" s="1034" t="s">
        <v>16628</v>
      </c>
      <c r="AU1177" s="1034" t="s">
        <v>420</v>
      </c>
      <c r="AV1177" s="1034" t="s">
        <v>420</v>
      </c>
    </row>
    <row r="1178" spans="1:48">
      <c r="A1178" s="1030">
        <v>46051</v>
      </c>
      <c r="B1178" s="1031" t="s">
        <v>16279</v>
      </c>
      <c r="C1178" s="1045" t="s">
        <v>645</v>
      </c>
      <c r="D1178" s="1032"/>
      <c r="E1178" s="1033" t="s">
        <v>420</v>
      </c>
      <c r="F1178" s="1034" t="s">
        <v>420</v>
      </c>
      <c r="G1178" s="1034" t="s">
        <v>420</v>
      </c>
      <c r="H1178" s="1034" t="s">
        <v>420</v>
      </c>
      <c r="I1178" s="1035" t="s">
        <v>420</v>
      </c>
      <c r="J1178" s="1038"/>
      <c r="K1178" s="1036"/>
      <c r="L1178" s="1037" t="s">
        <v>645</v>
      </c>
      <c r="M1178" s="1039"/>
      <c r="N1178" s="1038"/>
      <c r="O1178" s="1036"/>
      <c r="P1178" s="1037" t="s">
        <v>645</v>
      </c>
      <c r="Q1178" s="1039"/>
      <c r="R1178" s="1038"/>
      <c r="S1178" s="1036"/>
      <c r="T1178" s="1037" t="s">
        <v>645</v>
      </c>
      <c r="U1178" s="1039"/>
      <c r="V1178" s="1038"/>
      <c r="W1178" s="1036"/>
      <c r="X1178" s="1037" t="s">
        <v>645</v>
      </c>
      <c r="Y1178" s="1039"/>
      <c r="Z1178" s="1040" t="s">
        <v>420</v>
      </c>
      <c r="AA1178" s="1040" t="s">
        <v>645</v>
      </c>
      <c r="AB1178" s="1199" t="s">
        <v>420</v>
      </c>
      <c r="AC1178" s="1040" t="s">
        <v>420</v>
      </c>
      <c r="AD1178" s="1040" t="s">
        <v>420</v>
      </c>
      <c r="AE1178" s="1040" t="s">
        <v>420</v>
      </c>
      <c r="AF1178" s="1041" t="s">
        <v>243</v>
      </c>
      <c r="AG1178" s="1041">
        <v>1</v>
      </c>
      <c r="AH1178" s="1042" t="s">
        <v>654</v>
      </c>
      <c r="AI1178" s="1060" t="s">
        <v>654</v>
      </c>
      <c r="AJ1178" s="1043" t="s">
        <v>654</v>
      </c>
      <c r="AK1178" s="1200" t="s">
        <v>654</v>
      </c>
      <c r="AL1178" s="1060"/>
      <c r="AM1178" s="1404"/>
      <c r="AN1178" s="1404"/>
      <c r="AO1178" s="1404"/>
      <c r="AP1178" s="1404"/>
      <c r="AQ1178" s="1404"/>
      <c r="AR1178" s="1044"/>
      <c r="AS1178" s="1034" t="s">
        <v>16625</v>
      </c>
      <c r="AT1178" s="1034" t="s">
        <v>16628</v>
      </c>
      <c r="AU1178" s="1034" t="s">
        <v>420</v>
      </c>
      <c r="AV1178" s="1034" t="s">
        <v>420</v>
      </c>
    </row>
    <row r="1179" spans="1:48">
      <c r="A1179" s="1030">
        <v>46051</v>
      </c>
      <c r="B1179" s="1031" t="s">
        <v>16280</v>
      </c>
      <c r="C1179" s="1045" t="s">
        <v>645</v>
      </c>
      <c r="D1179" s="1032"/>
      <c r="E1179" s="1033" t="s">
        <v>420</v>
      </c>
      <c r="F1179" s="1034" t="s">
        <v>420</v>
      </c>
      <c r="G1179" s="1034" t="s">
        <v>420</v>
      </c>
      <c r="H1179" s="1034" t="s">
        <v>420</v>
      </c>
      <c r="I1179" s="1035" t="s">
        <v>420</v>
      </c>
      <c r="J1179" s="1038"/>
      <c r="K1179" s="1036"/>
      <c r="L1179" s="1037" t="s">
        <v>645</v>
      </c>
      <c r="M1179" s="1039"/>
      <c r="N1179" s="1038"/>
      <c r="O1179" s="1036"/>
      <c r="P1179" s="1037" t="s">
        <v>645</v>
      </c>
      <c r="Q1179" s="1039"/>
      <c r="R1179" s="1038"/>
      <c r="S1179" s="1036"/>
      <c r="T1179" s="1037" t="s">
        <v>645</v>
      </c>
      <c r="U1179" s="1039"/>
      <c r="V1179" s="1038"/>
      <c r="W1179" s="1036"/>
      <c r="X1179" s="1037" t="s">
        <v>645</v>
      </c>
      <c r="Y1179" s="1039"/>
      <c r="Z1179" s="1040" t="s">
        <v>420</v>
      </c>
      <c r="AA1179" s="1040" t="s">
        <v>645</v>
      </c>
      <c r="AB1179" s="1199" t="s">
        <v>420</v>
      </c>
      <c r="AC1179" s="1040" t="s">
        <v>420</v>
      </c>
      <c r="AD1179" s="1040" t="s">
        <v>420</v>
      </c>
      <c r="AE1179" s="1040" t="s">
        <v>420</v>
      </c>
      <c r="AF1179" s="1041" t="s">
        <v>243</v>
      </c>
      <c r="AG1179" s="1041">
        <v>1</v>
      </c>
      <c r="AH1179" s="1042" t="s">
        <v>654</v>
      </c>
      <c r="AI1179" s="1060" t="s">
        <v>654</v>
      </c>
      <c r="AJ1179" s="1043" t="s">
        <v>654</v>
      </c>
      <c r="AK1179" s="1200" t="s">
        <v>654</v>
      </c>
      <c r="AL1179" s="1060"/>
      <c r="AM1179" s="1404"/>
      <c r="AN1179" s="1404"/>
      <c r="AO1179" s="1404"/>
      <c r="AP1179" s="1404"/>
      <c r="AQ1179" s="1404"/>
      <c r="AR1179" s="1044"/>
      <c r="AS1179" s="1034" t="s">
        <v>16625</v>
      </c>
      <c r="AT1179" s="1034" t="s">
        <v>16628</v>
      </c>
      <c r="AU1179" s="1034" t="s">
        <v>420</v>
      </c>
      <c r="AV1179" s="1034" t="s">
        <v>420</v>
      </c>
    </row>
    <row r="1180" spans="1:48">
      <c r="A1180" s="1030">
        <v>46051</v>
      </c>
      <c r="B1180" s="1031" t="s">
        <v>16281</v>
      </c>
      <c r="C1180" s="1045" t="s">
        <v>645</v>
      </c>
      <c r="D1180" s="1032"/>
      <c r="E1180" s="1033" t="s">
        <v>420</v>
      </c>
      <c r="F1180" s="1034" t="s">
        <v>420</v>
      </c>
      <c r="G1180" s="1034" t="s">
        <v>420</v>
      </c>
      <c r="H1180" s="1034" t="s">
        <v>420</v>
      </c>
      <c r="I1180" s="1035" t="s">
        <v>420</v>
      </c>
      <c r="J1180" s="1038"/>
      <c r="K1180" s="1036"/>
      <c r="L1180" s="1037" t="s">
        <v>645</v>
      </c>
      <c r="M1180" s="1039"/>
      <c r="N1180" s="1038"/>
      <c r="O1180" s="1036"/>
      <c r="P1180" s="1037" t="s">
        <v>645</v>
      </c>
      <c r="Q1180" s="1039"/>
      <c r="R1180" s="1038"/>
      <c r="S1180" s="1036"/>
      <c r="T1180" s="1037" t="s">
        <v>645</v>
      </c>
      <c r="U1180" s="1039"/>
      <c r="V1180" s="1038"/>
      <c r="W1180" s="1036"/>
      <c r="X1180" s="1037" t="s">
        <v>645</v>
      </c>
      <c r="Y1180" s="1039"/>
      <c r="Z1180" s="1040" t="s">
        <v>420</v>
      </c>
      <c r="AA1180" s="1040" t="s">
        <v>645</v>
      </c>
      <c r="AB1180" s="1199" t="s">
        <v>420</v>
      </c>
      <c r="AC1180" s="1040" t="s">
        <v>420</v>
      </c>
      <c r="AD1180" s="1040" t="s">
        <v>420</v>
      </c>
      <c r="AE1180" s="1040" t="s">
        <v>420</v>
      </c>
      <c r="AF1180" s="1041" t="s">
        <v>243</v>
      </c>
      <c r="AG1180" s="1041">
        <v>1</v>
      </c>
      <c r="AH1180" s="1042" t="s">
        <v>16278</v>
      </c>
      <c r="AI1180" s="1060" t="s">
        <v>16278</v>
      </c>
      <c r="AJ1180" s="1043" t="s">
        <v>654</v>
      </c>
      <c r="AK1180" s="1200" t="s">
        <v>654</v>
      </c>
      <c r="AL1180" s="1060"/>
      <c r="AM1180" s="1404"/>
      <c r="AN1180" s="1404"/>
      <c r="AO1180" s="1404"/>
      <c r="AP1180" s="1404"/>
      <c r="AQ1180" s="1404"/>
      <c r="AR1180" s="1044"/>
      <c r="AS1180" s="1034" t="s">
        <v>16625</v>
      </c>
      <c r="AT1180" s="1034" t="s">
        <v>16628</v>
      </c>
      <c r="AU1180" s="1034" t="s">
        <v>420</v>
      </c>
      <c r="AV1180" s="1034" t="s">
        <v>420</v>
      </c>
    </row>
    <row r="1181" spans="1:48">
      <c r="A1181" s="1030">
        <v>46051</v>
      </c>
      <c r="B1181" s="1031" t="s">
        <v>16282</v>
      </c>
      <c r="C1181" s="1045" t="s">
        <v>645</v>
      </c>
      <c r="D1181" s="1032"/>
      <c r="E1181" s="1033" t="s">
        <v>420</v>
      </c>
      <c r="F1181" s="1034" t="s">
        <v>420</v>
      </c>
      <c r="G1181" s="1034" t="s">
        <v>420</v>
      </c>
      <c r="H1181" s="1034" t="s">
        <v>420</v>
      </c>
      <c r="I1181" s="1035" t="s">
        <v>420</v>
      </c>
      <c r="J1181" s="1038"/>
      <c r="K1181" s="1036"/>
      <c r="L1181" s="1037" t="s">
        <v>645</v>
      </c>
      <c r="M1181" s="1039"/>
      <c r="N1181" s="1038"/>
      <c r="O1181" s="1036"/>
      <c r="P1181" s="1037" t="s">
        <v>645</v>
      </c>
      <c r="Q1181" s="1039"/>
      <c r="R1181" s="1038"/>
      <c r="S1181" s="1036"/>
      <c r="T1181" s="1037" t="s">
        <v>645</v>
      </c>
      <c r="U1181" s="1039"/>
      <c r="V1181" s="1038"/>
      <c r="W1181" s="1036"/>
      <c r="X1181" s="1037" t="s">
        <v>645</v>
      </c>
      <c r="Y1181" s="1039"/>
      <c r="Z1181" s="1040" t="s">
        <v>420</v>
      </c>
      <c r="AA1181" s="1040" t="s">
        <v>645</v>
      </c>
      <c r="AB1181" s="1199" t="s">
        <v>420</v>
      </c>
      <c r="AC1181" s="1040" t="s">
        <v>420</v>
      </c>
      <c r="AD1181" s="1040" t="s">
        <v>420</v>
      </c>
      <c r="AE1181" s="1040" t="s">
        <v>420</v>
      </c>
      <c r="AF1181" s="1041" t="s">
        <v>243</v>
      </c>
      <c r="AG1181" s="1041">
        <v>1</v>
      </c>
      <c r="AH1181" s="1042" t="s">
        <v>654</v>
      </c>
      <c r="AI1181" s="1060" t="s">
        <v>654</v>
      </c>
      <c r="AJ1181" s="1043" t="s">
        <v>654</v>
      </c>
      <c r="AK1181" s="1200" t="s">
        <v>654</v>
      </c>
      <c r="AL1181" s="1060"/>
      <c r="AM1181" s="1404"/>
      <c r="AN1181" s="1404"/>
      <c r="AO1181" s="1404"/>
      <c r="AP1181" s="1404"/>
      <c r="AQ1181" s="1404"/>
      <c r="AR1181" s="1044"/>
      <c r="AS1181" s="1034" t="s">
        <v>16625</v>
      </c>
      <c r="AT1181" s="1034" t="s">
        <v>16628</v>
      </c>
      <c r="AU1181" s="1034" t="s">
        <v>420</v>
      </c>
      <c r="AV1181" s="1034" t="s">
        <v>420</v>
      </c>
    </row>
    <row r="1182" spans="1:48">
      <c r="A1182" s="1030">
        <v>46051</v>
      </c>
      <c r="B1182" s="1031" t="s">
        <v>16283</v>
      </c>
      <c r="C1182" s="1045" t="s">
        <v>645</v>
      </c>
      <c r="D1182" s="1032"/>
      <c r="E1182" s="1033" t="s">
        <v>420</v>
      </c>
      <c r="F1182" s="1034" t="s">
        <v>420</v>
      </c>
      <c r="G1182" s="1034" t="s">
        <v>420</v>
      </c>
      <c r="H1182" s="1034" t="s">
        <v>420</v>
      </c>
      <c r="I1182" s="1035" t="s">
        <v>420</v>
      </c>
      <c r="J1182" s="1038"/>
      <c r="K1182" s="1036"/>
      <c r="L1182" s="1037" t="s">
        <v>645</v>
      </c>
      <c r="M1182" s="1039"/>
      <c r="N1182" s="1038"/>
      <c r="O1182" s="1036"/>
      <c r="P1182" s="1037" t="s">
        <v>645</v>
      </c>
      <c r="Q1182" s="1039"/>
      <c r="R1182" s="1038"/>
      <c r="S1182" s="1036"/>
      <c r="T1182" s="1037" t="s">
        <v>645</v>
      </c>
      <c r="U1182" s="1039"/>
      <c r="V1182" s="1038"/>
      <c r="W1182" s="1036"/>
      <c r="X1182" s="1037" t="s">
        <v>645</v>
      </c>
      <c r="Y1182" s="1039"/>
      <c r="Z1182" s="1040" t="s">
        <v>420</v>
      </c>
      <c r="AA1182" s="1040" t="s">
        <v>645</v>
      </c>
      <c r="AB1182" s="1199" t="s">
        <v>420</v>
      </c>
      <c r="AC1182" s="1040" t="s">
        <v>420</v>
      </c>
      <c r="AD1182" s="1040" t="s">
        <v>420</v>
      </c>
      <c r="AE1182" s="1040" t="s">
        <v>420</v>
      </c>
      <c r="AF1182" s="1041" t="s">
        <v>243</v>
      </c>
      <c r="AG1182" s="1041">
        <v>1</v>
      </c>
      <c r="AH1182" s="1042" t="s">
        <v>654</v>
      </c>
      <c r="AI1182" s="1060" t="s">
        <v>654</v>
      </c>
      <c r="AJ1182" s="1043" t="s">
        <v>654</v>
      </c>
      <c r="AK1182" s="1200" t="s">
        <v>654</v>
      </c>
      <c r="AL1182" s="1060"/>
      <c r="AM1182" s="1404"/>
      <c r="AN1182" s="1404"/>
      <c r="AO1182" s="1404"/>
      <c r="AP1182" s="1404"/>
      <c r="AQ1182" s="1404"/>
      <c r="AR1182" s="1044"/>
      <c r="AS1182" s="1034" t="s">
        <v>16625</v>
      </c>
      <c r="AT1182" s="1034" t="s">
        <v>16628</v>
      </c>
      <c r="AU1182" s="1034" t="s">
        <v>420</v>
      </c>
      <c r="AV1182" s="1034" t="s">
        <v>420</v>
      </c>
    </row>
    <row r="1183" spans="1:48">
      <c r="A1183" s="1030">
        <v>46051</v>
      </c>
      <c r="B1183" s="1031" t="s">
        <v>16284</v>
      </c>
      <c r="C1183" s="1045" t="s">
        <v>645</v>
      </c>
      <c r="D1183" s="1032"/>
      <c r="E1183" s="1033" t="s">
        <v>420</v>
      </c>
      <c r="F1183" s="1034" t="s">
        <v>420</v>
      </c>
      <c r="G1183" s="1034" t="s">
        <v>420</v>
      </c>
      <c r="H1183" s="1034" t="s">
        <v>420</v>
      </c>
      <c r="I1183" s="1035" t="s">
        <v>420</v>
      </c>
      <c r="J1183" s="1038"/>
      <c r="K1183" s="1036"/>
      <c r="L1183" s="1037" t="s">
        <v>645</v>
      </c>
      <c r="M1183" s="1039"/>
      <c r="N1183" s="1038"/>
      <c r="O1183" s="1036"/>
      <c r="P1183" s="1037" t="s">
        <v>645</v>
      </c>
      <c r="Q1183" s="1039"/>
      <c r="R1183" s="1038"/>
      <c r="S1183" s="1036"/>
      <c r="T1183" s="1037" t="s">
        <v>645</v>
      </c>
      <c r="U1183" s="1039"/>
      <c r="V1183" s="1038"/>
      <c r="W1183" s="1036"/>
      <c r="X1183" s="1037" t="s">
        <v>645</v>
      </c>
      <c r="Y1183" s="1039"/>
      <c r="Z1183" s="1040" t="s">
        <v>420</v>
      </c>
      <c r="AA1183" s="1040" t="s">
        <v>645</v>
      </c>
      <c r="AB1183" s="1199" t="s">
        <v>420</v>
      </c>
      <c r="AC1183" s="1040" t="s">
        <v>420</v>
      </c>
      <c r="AD1183" s="1040" t="s">
        <v>420</v>
      </c>
      <c r="AE1183" s="1040" t="s">
        <v>420</v>
      </c>
      <c r="AF1183" s="1041" t="s">
        <v>243</v>
      </c>
      <c r="AG1183" s="1041">
        <v>1</v>
      </c>
      <c r="AH1183" s="1042" t="s">
        <v>654</v>
      </c>
      <c r="AI1183" s="1060" t="s">
        <v>654</v>
      </c>
      <c r="AJ1183" s="1043" t="s">
        <v>654</v>
      </c>
      <c r="AK1183" s="1200" t="s">
        <v>654</v>
      </c>
      <c r="AL1183" s="1060"/>
      <c r="AM1183" s="1404"/>
      <c r="AN1183" s="1404"/>
      <c r="AO1183" s="1404"/>
      <c r="AP1183" s="1404"/>
      <c r="AQ1183" s="1404"/>
      <c r="AR1183" s="1044"/>
      <c r="AS1183" s="1034" t="s">
        <v>16625</v>
      </c>
      <c r="AT1183" s="1034" t="s">
        <v>16628</v>
      </c>
      <c r="AU1183" s="1034" t="s">
        <v>420</v>
      </c>
      <c r="AV1183" s="1034" t="s">
        <v>420</v>
      </c>
    </row>
    <row r="1184" spans="1:48" ht="17.25" thickBot="1">
      <c r="A1184" s="1046">
        <v>46051</v>
      </c>
      <c r="B1184" s="1047" t="s">
        <v>16285</v>
      </c>
      <c r="C1184" s="1048" t="s">
        <v>645</v>
      </c>
      <c r="D1184" s="1049"/>
      <c r="E1184" s="1243" t="s">
        <v>420</v>
      </c>
      <c r="F1184" s="1050" t="s">
        <v>420</v>
      </c>
      <c r="G1184" s="1050" t="s">
        <v>420</v>
      </c>
      <c r="H1184" s="1050" t="s">
        <v>420</v>
      </c>
      <c r="I1184" s="1244" t="s">
        <v>420</v>
      </c>
      <c r="J1184" s="1053"/>
      <c r="K1184" s="1051"/>
      <c r="L1184" s="1052" t="s">
        <v>645</v>
      </c>
      <c r="M1184" s="1054"/>
      <c r="N1184" s="1053"/>
      <c r="O1184" s="1051"/>
      <c r="P1184" s="1052" t="s">
        <v>645</v>
      </c>
      <c r="Q1184" s="1054"/>
      <c r="R1184" s="1053"/>
      <c r="S1184" s="1051"/>
      <c r="T1184" s="1052" t="s">
        <v>645</v>
      </c>
      <c r="U1184" s="1054"/>
      <c r="V1184" s="1053"/>
      <c r="W1184" s="1051"/>
      <c r="X1184" s="1052" t="s">
        <v>645</v>
      </c>
      <c r="Y1184" s="1054"/>
      <c r="Z1184" s="1055" t="s">
        <v>420</v>
      </c>
      <c r="AA1184" s="1055" t="s">
        <v>645</v>
      </c>
      <c r="AB1184" s="1201" t="s">
        <v>420</v>
      </c>
      <c r="AC1184" s="1055" t="s">
        <v>420</v>
      </c>
      <c r="AD1184" s="1055" t="s">
        <v>420</v>
      </c>
      <c r="AE1184" s="1055" t="s">
        <v>420</v>
      </c>
      <c r="AF1184" s="1056" t="s">
        <v>243</v>
      </c>
      <c r="AG1184" s="1056">
        <v>1</v>
      </c>
      <c r="AH1184" s="1245" t="s">
        <v>654</v>
      </c>
      <c r="AI1184" s="1246" t="s">
        <v>654</v>
      </c>
      <c r="AJ1184" s="1057" t="s">
        <v>654</v>
      </c>
      <c r="AK1184" s="1202" t="s">
        <v>654</v>
      </c>
      <c r="AL1184" s="1246"/>
      <c r="AM1184" s="1409"/>
      <c r="AN1184" s="1409"/>
      <c r="AO1184" s="1409"/>
      <c r="AP1184" s="1409"/>
      <c r="AQ1184" s="1409"/>
      <c r="AR1184" s="1058"/>
      <c r="AS1184" s="1050" t="s">
        <v>16625</v>
      </c>
      <c r="AT1184" s="1050" t="s">
        <v>16628</v>
      </c>
      <c r="AU1184" s="1050" t="s">
        <v>420</v>
      </c>
      <c r="AV1184" s="1050" t="s">
        <v>420</v>
      </c>
    </row>
    <row r="1185" spans="1:48">
      <c r="A1185" s="1416">
        <v>46052</v>
      </c>
      <c r="B1185" s="1016" t="s">
        <v>212</v>
      </c>
      <c r="C1185" s="1016" t="s">
        <v>16558</v>
      </c>
      <c r="D1185" s="1017"/>
      <c r="E1185" s="1018" t="s">
        <v>1936</v>
      </c>
      <c r="F1185" s="1019" t="s">
        <v>16560</v>
      </c>
      <c r="G1185" s="1019">
        <v>500</v>
      </c>
      <c r="H1185" s="1019" t="s">
        <v>911</v>
      </c>
      <c r="I1185" s="1020">
        <v>2</v>
      </c>
      <c r="J1185" s="1023"/>
      <c r="K1185" s="1021"/>
      <c r="L1185" s="1022" t="s">
        <v>127</v>
      </c>
      <c r="M1185" s="1024"/>
      <c r="N1185" s="1023"/>
      <c r="O1185" s="1021"/>
      <c r="P1185" s="1022" t="s">
        <v>16270</v>
      </c>
      <c r="Q1185" s="1024" t="s">
        <v>16268</v>
      </c>
      <c r="R1185" s="1023"/>
      <c r="S1185" s="1021"/>
      <c r="T1185" s="1022" t="s">
        <v>645</v>
      </c>
      <c r="U1185" s="1024" t="s">
        <v>127</v>
      </c>
      <c r="V1185" s="1023"/>
      <c r="W1185" s="1021"/>
      <c r="X1185" s="1022" t="s">
        <v>16270</v>
      </c>
      <c r="Y1185" s="1024" t="s">
        <v>16268</v>
      </c>
      <c r="Z1185" s="1025">
        <v>3</v>
      </c>
      <c r="AA1185" s="1025" t="s">
        <v>127</v>
      </c>
      <c r="AB1185" s="1198" t="s">
        <v>420</v>
      </c>
      <c r="AC1185" s="1025" t="s">
        <v>420</v>
      </c>
      <c r="AD1185" s="1025" t="s">
        <v>420</v>
      </c>
      <c r="AE1185" s="1025" t="s">
        <v>420</v>
      </c>
      <c r="AF1185" s="1026" t="s">
        <v>213</v>
      </c>
      <c r="AG1185" s="1026">
        <v>1</v>
      </c>
      <c r="AH1185" s="1027" t="s">
        <v>644</v>
      </c>
      <c r="AI1185" s="1059" t="s">
        <v>644</v>
      </c>
      <c r="AJ1185" s="1238" t="s">
        <v>16262</v>
      </c>
      <c r="AK1185" s="1410" t="s">
        <v>647</v>
      </c>
      <c r="AL1185" s="1059">
        <v>52</v>
      </c>
      <c r="AM1185" s="1403">
        <v>46012</v>
      </c>
      <c r="AN1185" s="1403">
        <v>46017</v>
      </c>
      <c r="AO1185" s="1403">
        <v>46018</v>
      </c>
      <c r="AP1185" s="1403"/>
      <c r="AQ1185" s="1403"/>
      <c r="AR1185" s="1028"/>
      <c r="AS1185" s="1019" t="s">
        <v>16625</v>
      </c>
      <c r="AT1185" s="1019" t="s">
        <v>16628</v>
      </c>
      <c r="AU1185" s="1019" t="s">
        <v>16627</v>
      </c>
      <c r="AV1185" s="1019" t="s">
        <v>420</v>
      </c>
    </row>
    <row r="1186" spans="1:48">
      <c r="A1186" s="1030">
        <v>46052</v>
      </c>
      <c r="B1186" s="1031" t="s">
        <v>214</v>
      </c>
      <c r="C1186" s="1031" t="s">
        <v>16653</v>
      </c>
      <c r="D1186" s="1032" t="s">
        <v>16644</v>
      </c>
      <c r="E1186" s="1033" t="s">
        <v>1557</v>
      </c>
      <c r="F1186" s="1034" t="s">
        <v>16594</v>
      </c>
      <c r="G1186" s="1034">
        <v>630</v>
      </c>
      <c r="H1186" s="1034" t="s">
        <v>843</v>
      </c>
      <c r="I1186" s="1035">
        <v>2</v>
      </c>
      <c r="J1186" s="1038">
        <v>5</v>
      </c>
      <c r="K1186" s="1036">
        <v>1</v>
      </c>
      <c r="L1186" s="1037">
        <v>9297</v>
      </c>
      <c r="M1186" s="1039" t="s">
        <v>660</v>
      </c>
      <c r="N1186" s="1038">
        <v>2</v>
      </c>
      <c r="O1186" s="1036">
        <v>1</v>
      </c>
      <c r="P1186" s="1037">
        <v>9327</v>
      </c>
      <c r="Q1186" s="1039" t="s">
        <v>16532</v>
      </c>
      <c r="R1186" s="1038">
        <v>8</v>
      </c>
      <c r="S1186" s="1036">
        <v>0</v>
      </c>
      <c r="T1186" s="1037">
        <v>9340</v>
      </c>
      <c r="U1186" s="1039">
        <v>7612</v>
      </c>
      <c r="V1186" s="1038">
        <v>13</v>
      </c>
      <c r="W1186" s="1036">
        <v>2</v>
      </c>
      <c r="X1186" s="1037">
        <v>9422</v>
      </c>
      <c r="Y1186" s="1039">
        <v>9458</v>
      </c>
      <c r="Z1186" s="1040">
        <v>2.4827586206896552</v>
      </c>
      <c r="AA1186" s="1040">
        <v>9.3333333333333339</v>
      </c>
      <c r="AB1186" s="1199">
        <v>0.99225427350427353</v>
      </c>
      <c r="AC1186" s="1040">
        <v>90.76</v>
      </c>
      <c r="AD1186" s="1040">
        <v>1.1666666666666667</v>
      </c>
      <c r="AE1186" s="1040">
        <v>1</v>
      </c>
      <c r="AF1186" s="1041" t="s">
        <v>213</v>
      </c>
      <c r="AG1186" s="1041">
        <v>1</v>
      </c>
      <c r="AH1186" s="1042" t="s">
        <v>644</v>
      </c>
      <c r="AI1186" s="1060" t="s">
        <v>644</v>
      </c>
      <c r="AJ1186" s="1238" t="s">
        <v>16262</v>
      </c>
      <c r="AK1186" s="1239" t="s">
        <v>647</v>
      </c>
      <c r="AL1186" s="1060">
        <v>57</v>
      </c>
      <c r="AM1186" s="1404">
        <v>46035</v>
      </c>
      <c r="AN1186" s="1404">
        <v>46037</v>
      </c>
      <c r="AO1186" s="1404"/>
      <c r="AP1186" s="1404"/>
      <c r="AQ1186" s="1404"/>
      <c r="AR1186" s="1044"/>
      <c r="AS1186" s="1034" t="s">
        <v>16625</v>
      </c>
      <c r="AT1186" s="1034" t="s">
        <v>16628</v>
      </c>
      <c r="AU1186" s="1034" t="s">
        <v>16637</v>
      </c>
      <c r="AV1186" s="1034">
        <v>0.98804966400000005</v>
      </c>
    </row>
    <row r="1187" spans="1:48">
      <c r="A1187" s="1030">
        <v>46052</v>
      </c>
      <c r="B1187" s="1031" t="s">
        <v>215</v>
      </c>
      <c r="C1187" s="1031" t="s">
        <v>16554</v>
      </c>
      <c r="D1187" s="1032" t="s">
        <v>646</v>
      </c>
      <c r="E1187" s="1033" t="s">
        <v>471</v>
      </c>
      <c r="F1187" s="1034" t="s">
        <v>16555</v>
      </c>
      <c r="G1187" s="1034">
        <v>700</v>
      </c>
      <c r="H1187" s="1034" t="s">
        <v>1088</v>
      </c>
      <c r="I1187" s="1035">
        <v>5</v>
      </c>
      <c r="J1187" s="1038">
        <v>40</v>
      </c>
      <c r="K1187" s="1036">
        <v>0</v>
      </c>
      <c r="L1187" s="1037">
        <v>7320</v>
      </c>
      <c r="M1187" s="1039">
        <v>7672</v>
      </c>
      <c r="N1187" s="1038">
        <v>16</v>
      </c>
      <c r="O1187" s="1036">
        <v>2</v>
      </c>
      <c r="P1187" s="1037">
        <v>7344</v>
      </c>
      <c r="Q1187" s="1039">
        <v>7501</v>
      </c>
      <c r="R1187" s="1038">
        <v>14</v>
      </c>
      <c r="S1187" s="1036">
        <v>0</v>
      </c>
      <c r="T1187" s="1037">
        <v>7342</v>
      </c>
      <c r="U1187" s="1039">
        <v>7401</v>
      </c>
      <c r="V1187" s="1038">
        <v>32</v>
      </c>
      <c r="W1187" s="1036">
        <v>0</v>
      </c>
      <c r="X1187" s="1037">
        <v>7338</v>
      </c>
      <c r="Y1187" s="1039">
        <v>7158</v>
      </c>
      <c r="Z1187" s="1040">
        <v>3.2432432432432434</v>
      </c>
      <c r="AA1187" s="1040">
        <v>17</v>
      </c>
      <c r="AB1187" s="1199">
        <v>0.99703525641025637</v>
      </c>
      <c r="AC1187" s="1040">
        <v>73.844999999999999</v>
      </c>
      <c r="AD1187" s="1040">
        <v>2.125</v>
      </c>
      <c r="AE1187" s="1040">
        <v>2.0833333333333335</v>
      </c>
      <c r="AF1187" s="1041" t="s">
        <v>213</v>
      </c>
      <c r="AG1187" s="1041">
        <v>0.5</v>
      </c>
      <c r="AH1187" s="1042" t="s">
        <v>644</v>
      </c>
      <c r="AI1187" s="1060" t="s">
        <v>644</v>
      </c>
      <c r="AJ1187" s="1238" t="s">
        <v>16262</v>
      </c>
      <c r="AK1187" s="1239" t="s">
        <v>647</v>
      </c>
      <c r="AL1187" s="1060">
        <v>53</v>
      </c>
      <c r="AM1187" s="1404">
        <v>46027</v>
      </c>
      <c r="AN1187" s="1404">
        <v>46028</v>
      </c>
      <c r="AO1187" s="1404">
        <v>46029</v>
      </c>
      <c r="AP1187" s="1404"/>
      <c r="AQ1187" s="1404"/>
      <c r="AR1187" s="1044"/>
      <c r="AS1187" s="1034" t="s">
        <v>16629</v>
      </c>
      <c r="AT1187" s="1034" t="s">
        <v>16628</v>
      </c>
      <c r="AU1187" s="1034" t="s">
        <v>16627</v>
      </c>
      <c r="AV1187" s="1034">
        <v>1.33984368</v>
      </c>
    </row>
    <row r="1188" spans="1:48">
      <c r="A1188" s="1030">
        <v>46052</v>
      </c>
      <c r="B1188" s="1031" t="s">
        <v>216</v>
      </c>
      <c r="C1188" s="1031" t="s">
        <v>16649</v>
      </c>
      <c r="D1188" s="1032"/>
      <c r="E1188" s="1033" t="s">
        <v>783</v>
      </c>
      <c r="F1188" s="1034" t="s">
        <v>16588</v>
      </c>
      <c r="G1188" s="1034">
        <v>525</v>
      </c>
      <c r="H1188" s="1034" t="s">
        <v>480</v>
      </c>
      <c r="I1188" s="1035">
        <v>4</v>
      </c>
      <c r="J1188" s="1038">
        <v>30</v>
      </c>
      <c r="K1188" s="1036">
        <v>2</v>
      </c>
      <c r="L1188" s="1037">
        <v>8614</v>
      </c>
      <c r="M1188" s="1039">
        <v>8544</v>
      </c>
      <c r="N1188" s="1038">
        <v>10</v>
      </c>
      <c r="O1188" s="1036">
        <v>0</v>
      </c>
      <c r="P1188" s="1037">
        <v>8688</v>
      </c>
      <c r="Q1188" s="1039">
        <v>8515</v>
      </c>
      <c r="R1188" s="1038">
        <v>13</v>
      </c>
      <c r="S1188" s="1036">
        <v>0</v>
      </c>
      <c r="T1188" s="1037">
        <v>8575</v>
      </c>
      <c r="U1188" s="1039">
        <v>8348</v>
      </c>
      <c r="V1188" s="1038">
        <v>25</v>
      </c>
      <c r="W1188" s="1036">
        <v>0</v>
      </c>
      <c r="X1188" s="1037">
        <v>8275</v>
      </c>
      <c r="Y1188" s="1039">
        <v>8156</v>
      </c>
      <c r="Z1188" s="1040">
        <v>2.9690721649484537</v>
      </c>
      <c r="AA1188" s="1040">
        <v>26</v>
      </c>
      <c r="AB1188" s="1199">
        <v>0.9967614850427351</v>
      </c>
      <c r="AC1188" s="1040">
        <v>84.643749999999997</v>
      </c>
      <c r="AD1188" s="1040">
        <v>3.25</v>
      </c>
      <c r="AE1188" s="1040">
        <v>3.1666666666666665</v>
      </c>
      <c r="AF1188" s="1041" t="s">
        <v>213</v>
      </c>
      <c r="AG1188" s="1041">
        <v>1</v>
      </c>
      <c r="AH1188" s="1042" t="s">
        <v>644</v>
      </c>
      <c r="AI1188" s="1060" t="s">
        <v>644</v>
      </c>
      <c r="AJ1188" s="1238" t="s">
        <v>16262</v>
      </c>
      <c r="AK1188" s="1239" t="s">
        <v>647</v>
      </c>
      <c r="AL1188" s="1060">
        <v>52</v>
      </c>
      <c r="AM1188" s="1404">
        <v>46041</v>
      </c>
      <c r="AN1188" s="1404">
        <v>46044</v>
      </c>
      <c r="AO1188" s="1404">
        <v>46048</v>
      </c>
      <c r="AP1188" s="1404"/>
      <c r="AQ1188" s="1404"/>
      <c r="AR1188" s="1044"/>
      <c r="AS1188" s="1034" t="s">
        <v>16625</v>
      </c>
      <c r="AT1188" s="1034" t="s">
        <v>16628</v>
      </c>
      <c r="AU1188" s="1034" t="s">
        <v>16630</v>
      </c>
      <c r="AV1188" s="1034">
        <v>2.3036642999999999</v>
      </c>
    </row>
    <row r="1189" spans="1:48">
      <c r="A1189" s="1030">
        <v>46052</v>
      </c>
      <c r="B1189" s="1031" t="s">
        <v>217</v>
      </c>
      <c r="C1189" s="1031" t="s">
        <v>16620</v>
      </c>
      <c r="D1189" s="1032"/>
      <c r="E1189" s="1033" t="s">
        <v>1985</v>
      </c>
      <c r="F1189" s="1034" t="s">
        <v>16544</v>
      </c>
      <c r="G1189" s="1034">
        <v>650</v>
      </c>
      <c r="H1189" s="1034" t="s">
        <v>489</v>
      </c>
      <c r="I1189" s="1035">
        <v>4</v>
      </c>
      <c r="J1189" s="1038">
        <v>23</v>
      </c>
      <c r="K1189" s="1036">
        <v>0</v>
      </c>
      <c r="L1189" s="1037">
        <v>8516</v>
      </c>
      <c r="M1189" s="1039">
        <v>8718</v>
      </c>
      <c r="N1189" s="1038">
        <v>16</v>
      </c>
      <c r="O1189" s="1036">
        <v>0</v>
      </c>
      <c r="P1189" s="1037">
        <v>8639</v>
      </c>
      <c r="Q1189" s="1039">
        <v>9165</v>
      </c>
      <c r="R1189" s="1038">
        <v>40</v>
      </c>
      <c r="S1189" s="1036">
        <v>0</v>
      </c>
      <c r="T1189" s="1037">
        <v>8407</v>
      </c>
      <c r="U1189" s="1039">
        <v>9046</v>
      </c>
      <c r="V1189" s="1038">
        <v>22</v>
      </c>
      <c r="W1189" s="1036">
        <v>0</v>
      </c>
      <c r="X1189" s="1037">
        <v>8322</v>
      </c>
      <c r="Y1189" s="1039">
        <v>8533</v>
      </c>
      <c r="Z1189" s="1040">
        <v>1.8774445893089962</v>
      </c>
      <c r="AA1189" s="1040">
        <v>33.666666666666664</v>
      </c>
      <c r="AB1189" s="1199">
        <v>1</v>
      </c>
      <c r="AC1189" s="1040">
        <v>86.682500000000005</v>
      </c>
      <c r="AD1189" s="1040">
        <v>4.208333333333333</v>
      </c>
      <c r="AE1189" s="1040">
        <v>4.208333333333333</v>
      </c>
      <c r="AF1189" s="1041" t="s">
        <v>213</v>
      </c>
      <c r="AG1189" s="1041">
        <v>1</v>
      </c>
      <c r="AH1189" s="1042" t="s">
        <v>655</v>
      </c>
      <c r="AI1189" s="1060" t="s">
        <v>655</v>
      </c>
      <c r="AJ1189" s="1060" t="s">
        <v>16300</v>
      </c>
      <c r="AK1189" s="1200" t="s">
        <v>844</v>
      </c>
      <c r="AL1189" s="1060">
        <v>54</v>
      </c>
      <c r="AM1189" s="1404">
        <v>46012</v>
      </c>
      <c r="AN1189" s="1404">
        <v>46013</v>
      </c>
      <c r="AO1189" s="1404"/>
      <c r="AP1189" s="1404"/>
      <c r="AQ1189" s="1404"/>
      <c r="AR1189" s="1044"/>
      <c r="AS1189" s="1034" t="s">
        <v>16625</v>
      </c>
      <c r="AT1189" s="1034" t="s">
        <v>16628</v>
      </c>
      <c r="AU1189" s="1034" t="s">
        <v>16627</v>
      </c>
      <c r="AV1189" s="1034">
        <v>1.46042676</v>
      </c>
    </row>
    <row r="1190" spans="1:48">
      <c r="A1190" s="1030">
        <v>46052</v>
      </c>
      <c r="B1190" s="1031" t="s">
        <v>218</v>
      </c>
      <c r="C1190" s="1031" t="s">
        <v>16666</v>
      </c>
      <c r="D1190" s="1032" t="s">
        <v>646</v>
      </c>
      <c r="E1190" s="1033" t="s">
        <v>16606</v>
      </c>
      <c r="F1190" s="1034" t="s">
        <v>16555</v>
      </c>
      <c r="G1190" s="1034">
        <v>700</v>
      </c>
      <c r="H1190" s="1034" t="s">
        <v>633</v>
      </c>
      <c r="I1190" s="1035">
        <v>5</v>
      </c>
      <c r="J1190" s="1038">
        <v>20</v>
      </c>
      <c r="K1190" s="1036">
        <v>0</v>
      </c>
      <c r="L1190" s="1037">
        <v>8645</v>
      </c>
      <c r="M1190" s="1039">
        <v>9182</v>
      </c>
      <c r="N1190" s="1038">
        <v>22</v>
      </c>
      <c r="O1190" s="1036">
        <v>0</v>
      </c>
      <c r="P1190" s="1037">
        <v>9054</v>
      </c>
      <c r="Q1190" s="1039">
        <v>8893</v>
      </c>
      <c r="R1190" s="1038">
        <v>12</v>
      </c>
      <c r="S1190" s="1036">
        <v>0</v>
      </c>
      <c r="T1190" s="1037">
        <v>9121</v>
      </c>
      <c r="U1190" s="1039">
        <v>8912</v>
      </c>
      <c r="V1190" s="1038">
        <v>32</v>
      </c>
      <c r="W1190" s="1036">
        <v>0</v>
      </c>
      <c r="X1190" s="1037">
        <v>8795</v>
      </c>
      <c r="Y1190" s="1039">
        <v>9018</v>
      </c>
      <c r="Z1190" s="1040">
        <v>3.2432432432432434</v>
      </c>
      <c r="AA1190" s="1040">
        <v>14.333333333333334</v>
      </c>
      <c r="AB1190" s="1199">
        <v>1</v>
      </c>
      <c r="AC1190" s="1040">
        <v>89.525000000000006</v>
      </c>
      <c r="AD1190" s="1040">
        <v>1.7916666666666667</v>
      </c>
      <c r="AE1190" s="1040">
        <v>1.7916666666666667</v>
      </c>
      <c r="AF1190" s="1041" t="s">
        <v>213</v>
      </c>
      <c r="AG1190" s="1041">
        <v>0.5</v>
      </c>
      <c r="AH1190" s="1042" t="s">
        <v>655</v>
      </c>
      <c r="AI1190" s="1060" t="s">
        <v>655</v>
      </c>
      <c r="AJ1190" s="1060" t="s">
        <v>16300</v>
      </c>
      <c r="AK1190" s="1200" t="s">
        <v>844</v>
      </c>
      <c r="AL1190" s="1060">
        <v>53</v>
      </c>
      <c r="AM1190" s="1404">
        <v>46028</v>
      </c>
      <c r="AN1190" s="1404">
        <v>46029</v>
      </c>
      <c r="AO1190" s="1404"/>
      <c r="AP1190" s="1404"/>
      <c r="AQ1190" s="1404"/>
      <c r="AR1190" s="1044"/>
      <c r="AS1190" s="1034" t="s">
        <v>16629</v>
      </c>
      <c r="AT1190" s="1034" t="s">
        <v>16628</v>
      </c>
      <c r="AU1190" s="1034" t="s">
        <v>16627</v>
      </c>
      <c r="AV1190" s="1034">
        <v>1.6243415999999999</v>
      </c>
    </row>
    <row r="1191" spans="1:48">
      <c r="A1191" s="1030">
        <v>46052</v>
      </c>
      <c r="B1191" s="1031" t="s">
        <v>219</v>
      </c>
      <c r="C1191" s="1031" t="s">
        <v>16496</v>
      </c>
      <c r="D1191" s="1032"/>
      <c r="E1191" s="1033" t="s">
        <v>1877</v>
      </c>
      <c r="F1191" s="1034" t="s">
        <v>16497</v>
      </c>
      <c r="G1191" s="1034">
        <v>500</v>
      </c>
      <c r="H1191" s="1034" t="s">
        <v>1237</v>
      </c>
      <c r="I1191" s="1035">
        <v>3.7</v>
      </c>
      <c r="J1191" s="1038">
        <v>19</v>
      </c>
      <c r="K1191" s="1036">
        <v>7</v>
      </c>
      <c r="L1191" s="1037">
        <v>9269</v>
      </c>
      <c r="M1191" s="1039">
        <v>8597</v>
      </c>
      <c r="N1191" s="1038">
        <v>6</v>
      </c>
      <c r="O1191" s="1036">
        <v>3</v>
      </c>
      <c r="P1191" s="1037">
        <v>9201</v>
      </c>
      <c r="Q1191" s="1039">
        <v>8578</v>
      </c>
      <c r="R1191" s="1038">
        <v>9</v>
      </c>
      <c r="S1191" s="1036">
        <v>0</v>
      </c>
      <c r="T1191" s="1037">
        <v>6600</v>
      </c>
      <c r="U1191" s="1039">
        <v>8548</v>
      </c>
      <c r="V1191" s="1038">
        <v>14</v>
      </c>
      <c r="W1191" s="1036">
        <v>0</v>
      </c>
      <c r="X1191" s="1037">
        <v>9076</v>
      </c>
      <c r="Y1191" s="1039">
        <v>8368</v>
      </c>
      <c r="Z1191" s="1040">
        <v>1.5982241953385128</v>
      </c>
      <c r="AA1191" s="1040">
        <v>16</v>
      </c>
      <c r="AB1191" s="1199">
        <v>0.96991853632478631</v>
      </c>
      <c r="AC1191" s="1040">
        <v>85.296250000000001</v>
      </c>
      <c r="AD1191" s="1040">
        <v>2</v>
      </c>
      <c r="AE1191" s="1040">
        <v>1.5833333333333333</v>
      </c>
      <c r="AF1191" s="1041" t="s">
        <v>213</v>
      </c>
      <c r="AG1191" s="1041">
        <v>1</v>
      </c>
      <c r="AH1191" s="1042" t="s">
        <v>644</v>
      </c>
      <c r="AI1191" s="1060" t="s">
        <v>644</v>
      </c>
      <c r="AJ1191" s="1238" t="s">
        <v>16262</v>
      </c>
      <c r="AK1191" s="1239" t="s">
        <v>647</v>
      </c>
      <c r="AL1191" s="1060">
        <v>8</v>
      </c>
      <c r="AM1191" s="1406">
        <v>45968</v>
      </c>
      <c r="AN1191" s="1404">
        <v>45970</v>
      </c>
      <c r="AO1191" s="1404">
        <v>45972</v>
      </c>
      <c r="AP1191" s="1404">
        <v>45973</v>
      </c>
      <c r="AQ1191" s="1404">
        <v>45978</v>
      </c>
      <c r="AR1191" s="1044"/>
      <c r="AS1191" s="1034" t="s">
        <v>16625</v>
      </c>
      <c r="AT1191" s="1034" t="s">
        <v>16628</v>
      </c>
      <c r="AU1191" s="1034" t="s">
        <v>16627</v>
      </c>
      <c r="AV1191" s="1034">
        <v>1.1054394000000001</v>
      </c>
    </row>
    <row r="1192" spans="1:48">
      <c r="A1192" s="1030">
        <v>46052</v>
      </c>
      <c r="B1192" s="1031" t="s">
        <v>220</v>
      </c>
      <c r="C1192" s="1031" t="s">
        <v>16670</v>
      </c>
      <c r="D1192" s="1032"/>
      <c r="E1192" s="1033" t="s">
        <v>628</v>
      </c>
      <c r="F1192" s="1034" t="s">
        <v>16616</v>
      </c>
      <c r="G1192" s="1034">
        <v>700</v>
      </c>
      <c r="H1192" s="1034" t="s">
        <v>470</v>
      </c>
      <c r="I1192" s="1035">
        <v>5</v>
      </c>
      <c r="J1192" s="1038">
        <v>28</v>
      </c>
      <c r="K1192" s="1036">
        <v>3</v>
      </c>
      <c r="L1192" s="1037">
        <v>8749</v>
      </c>
      <c r="M1192" s="1039">
        <v>8889</v>
      </c>
      <c r="N1192" s="1038">
        <v>11</v>
      </c>
      <c r="O1192" s="1036">
        <v>2</v>
      </c>
      <c r="P1192" s="1037">
        <v>8869</v>
      </c>
      <c r="Q1192" s="1039">
        <v>8964</v>
      </c>
      <c r="R1192" s="1038">
        <v>19</v>
      </c>
      <c r="S1192" s="1036">
        <v>1</v>
      </c>
      <c r="T1192" s="1037">
        <v>8810</v>
      </c>
      <c r="U1192" s="1039">
        <v>8784</v>
      </c>
      <c r="V1192" s="1038">
        <v>9</v>
      </c>
      <c r="W1192" s="1036">
        <v>3</v>
      </c>
      <c r="X1192" s="1037">
        <v>8919</v>
      </c>
      <c r="Y1192" s="1039">
        <v>8813</v>
      </c>
      <c r="Z1192" s="1040">
        <v>3.2951945080091534</v>
      </c>
      <c r="AA1192" s="1040">
        <v>22.333333333333332</v>
      </c>
      <c r="AB1192" s="1199">
        <v>0.9868689903846154</v>
      </c>
      <c r="AC1192" s="1040">
        <v>88.496250000000003</v>
      </c>
      <c r="AD1192" s="1040">
        <v>2.7916666666666665</v>
      </c>
      <c r="AE1192" s="1040">
        <v>2.4166666666666665</v>
      </c>
      <c r="AF1192" s="1041" t="s">
        <v>213</v>
      </c>
      <c r="AG1192" s="1041">
        <v>1</v>
      </c>
      <c r="AH1192" s="1042" t="s">
        <v>644</v>
      </c>
      <c r="AI1192" s="1060" t="s">
        <v>644</v>
      </c>
      <c r="AJ1192" s="1238" t="s">
        <v>16273</v>
      </c>
      <c r="AK1192" s="1239" t="s">
        <v>650</v>
      </c>
      <c r="AL1192" s="1060">
        <v>48</v>
      </c>
      <c r="AM1192" s="1404">
        <v>46029</v>
      </c>
      <c r="AN1192" s="1404">
        <v>46031</v>
      </c>
      <c r="AO1192" s="1404"/>
      <c r="AP1192" s="1404"/>
      <c r="AQ1192" s="1404"/>
      <c r="AR1192" s="1044"/>
      <c r="AS1192" s="1034" t="s">
        <v>16625</v>
      </c>
      <c r="AT1192" s="1034" t="s">
        <v>16628</v>
      </c>
      <c r="AU1192" s="1034" t="s">
        <v>16630</v>
      </c>
      <c r="AV1192" s="1034">
        <v>3.2113519199999998</v>
      </c>
    </row>
    <row r="1193" spans="1:48">
      <c r="A1193" s="1030">
        <v>46052</v>
      </c>
      <c r="B1193" s="1031" t="s">
        <v>221</v>
      </c>
      <c r="C1193" s="1031" t="s">
        <v>16658</v>
      </c>
      <c r="D1193" s="1032" t="s">
        <v>16644</v>
      </c>
      <c r="E1193" s="1033" t="s">
        <v>738</v>
      </c>
      <c r="F1193" s="1034" t="s">
        <v>16535</v>
      </c>
      <c r="G1193" s="1034">
        <v>650</v>
      </c>
      <c r="H1193" s="1034" t="s">
        <v>834</v>
      </c>
      <c r="I1193" s="1035">
        <v>4</v>
      </c>
      <c r="J1193" s="1038">
        <v>27</v>
      </c>
      <c r="K1193" s="1036">
        <v>0</v>
      </c>
      <c r="L1193" s="1037">
        <v>7877</v>
      </c>
      <c r="M1193" s="1039">
        <v>8104</v>
      </c>
      <c r="N1193" s="1038">
        <v>10</v>
      </c>
      <c r="O1193" s="1036">
        <v>0</v>
      </c>
      <c r="P1193" s="1037">
        <v>7926</v>
      </c>
      <c r="Q1193" s="1039">
        <v>8010</v>
      </c>
      <c r="R1193" s="1038">
        <v>12</v>
      </c>
      <c r="S1193" s="1036">
        <v>0</v>
      </c>
      <c r="T1193" s="1037">
        <v>7922</v>
      </c>
      <c r="U1193" s="1039">
        <v>7916</v>
      </c>
      <c r="V1193" s="1038">
        <v>26</v>
      </c>
      <c r="W1193" s="1036">
        <v>0</v>
      </c>
      <c r="X1193" s="1037">
        <v>7899</v>
      </c>
      <c r="Y1193" s="1039">
        <v>7421</v>
      </c>
      <c r="Z1193" s="1040">
        <v>2.5852782764811488</v>
      </c>
      <c r="AA1193" s="1040">
        <v>25</v>
      </c>
      <c r="AB1193" s="1199">
        <v>1</v>
      </c>
      <c r="AC1193" s="1040">
        <v>78.84375</v>
      </c>
      <c r="AD1193" s="1040">
        <v>3.125</v>
      </c>
      <c r="AE1193" s="1040">
        <v>3.125</v>
      </c>
      <c r="AF1193" s="1041" t="s">
        <v>213</v>
      </c>
      <c r="AG1193" s="1041">
        <v>1</v>
      </c>
      <c r="AH1193" s="1042" t="s">
        <v>642</v>
      </c>
      <c r="AI1193" s="1060" t="s">
        <v>642</v>
      </c>
      <c r="AJ1193" s="1238" t="s">
        <v>16260</v>
      </c>
      <c r="AK1193" s="1239" t="s">
        <v>748</v>
      </c>
      <c r="AL1193" s="1060">
        <v>49</v>
      </c>
      <c r="AM1193" s="1404">
        <v>45962</v>
      </c>
      <c r="AN1193" s="1404">
        <v>46016</v>
      </c>
      <c r="AO1193" s="1404">
        <v>46020</v>
      </c>
      <c r="AP1193" s="1404">
        <v>46021</v>
      </c>
      <c r="AQ1193" s="1404">
        <v>46022</v>
      </c>
      <c r="AR1193" s="1044"/>
      <c r="AS1193" s="1034" t="s">
        <v>16625</v>
      </c>
      <c r="AT1193" s="1034" t="s">
        <v>16628</v>
      </c>
      <c r="AU1193" s="1034" t="s">
        <v>16632</v>
      </c>
      <c r="AV1193" s="1034">
        <v>1.7711459999999999</v>
      </c>
    </row>
    <row r="1194" spans="1:48">
      <c r="A1194" s="1030">
        <v>46052</v>
      </c>
      <c r="B1194" s="1031" t="s">
        <v>222</v>
      </c>
      <c r="C1194" s="1031" t="s">
        <v>16140</v>
      </c>
      <c r="D1194" s="1032"/>
      <c r="E1194" s="1033" t="s">
        <v>455</v>
      </c>
      <c r="F1194" s="1034" t="s">
        <v>16101</v>
      </c>
      <c r="G1194" s="1034">
        <v>800</v>
      </c>
      <c r="H1194" s="1034" t="s">
        <v>876</v>
      </c>
      <c r="I1194" s="1035">
        <v>5</v>
      </c>
      <c r="J1194" s="1038">
        <v>32</v>
      </c>
      <c r="K1194" s="1036">
        <v>0</v>
      </c>
      <c r="L1194" s="1037">
        <v>9434</v>
      </c>
      <c r="M1194" s="1039">
        <v>9004</v>
      </c>
      <c r="N1194" s="1038">
        <v>7</v>
      </c>
      <c r="O1194" s="1036">
        <v>0</v>
      </c>
      <c r="P1194" s="1037">
        <v>9442</v>
      </c>
      <c r="Q1194" s="1039">
        <v>9125</v>
      </c>
      <c r="R1194" s="1038">
        <v>13</v>
      </c>
      <c r="S1194" s="1036">
        <v>0</v>
      </c>
      <c r="T1194" s="1037">
        <v>9318</v>
      </c>
      <c r="U1194" s="1039">
        <v>9174</v>
      </c>
      <c r="V1194" s="1038">
        <v>20</v>
      </c>
      <c r="W1194" s="1036">
        <v>0</v>
      </c>
      <c r="X1194" s="1037">
        <v>9341</v>
      </c>
      <c r="Y1194" s="1039">
        <v>9203</v>
      </c>
      <c r="Z1194" s="1040">
        <v>1.8701298701298701</v>
      </c>
      <c r="AA1194" s="1040">
        <v>24</v>
      </c>
      <c r="AB1194" s="1199">
        <v>1</v>
      </c>
      <c r="AC1194" s="1040">
        <v>92.551249999999996</v>
      </c>
      <c r="AD1194" s="1040">
        <v>3</v>
      </c>
      <c r="AE1194" s="1040">
        <v>3</v>
      </c>
      <c r="AF1194" s="1041" t="s">
        <v>213</v>
      </c>
      <c r="AG1194" s="1041">
        <v>1</v>
      </c>
      <c r="AH1194" s="1042" t="s">
        <v>642</v>
      </c>
      <c r="AI1194" s="1060" t="s">
        <v>642</v>
      </c>
      <c r="AJ1194" s="1238" t="s">
        <v>16260</v>
      </c>
      <c r="AK1194" s="1239" t="s">
        <v>748</v>
      </c>
      <c r="AL1194" s="1060">
        <v>53</v>
      </c>
      <c r="AM1194" s="1404">
        <v>46044</v>
      </c>
      <c r="AN1194" s="1404">
        <v>46045</v>
      </c>
      <c r="AO1194" s="1404">
        <v>46046</v>
      </c>
      <c r="AP1194" s="1404"/>
      <c r="AQ1194" s="1404"/>
      <c r="AR1194" s="1044"/>
      <c r="AS1194" s="1034" t="s">
        <v>16625</v>
      </c>
      <c r="AT1194" s="1034" t="s">
        <v>16628</v>
      </c>
      <c r="AU1194" s="1034" t="s">
        <v>16627</v>
      </c>
      <c r="AV1194" s="1034">
        <v>1.91914272</v>
      </c>
    </row>
    <row r="1195" spans="1:48">
      <c r="A1195" s="1030">
        <v>46052</v>
      </c>
      <c r="B1195" s="1031" t="s">
        <v>223</v>
      </c>
      <c r="C1195" s="1031" t="s">
        <v>16496</v>
      </c>
      <c r="D1195" s="1032"/>
      <c r="E1195" s="1033" t="s">
        <v>1877</v>
      </c>
      <c r="F1195" s="1034" t="s">
        <v>16497</v>
      </c>
      <c r="G1195" s="1034">
        <v>500</v>
      </c>
      <c r="H1195" s="1034" t="s">
        <v>1237</v>
      </c>
      <c r="I1195" s="1035">
        <v>3.7</v>
      </c>
      <c r="J1195" s="1038">
        <v>17</v>
      </c>
      <c r="K1195" s="1036">
        <v>0</v>
      </c>
      <c r="L1195" s="1037">
        <v>8915</v>
      </c>
      <c r="M1195" s="1039">
        <v>9328</v>
      </c>
      <c r="N1195" s="1038">
        <v>3</v>
      </c>
      <c r="O1195" s="1036">
        <v>0</v>
      </c>
      <c r="P1195" s="1037">
        <v>8949</v>
      </c>
      <c r="Q1195" s="1039">
        <v>9513</v>
      </c>
      <c r="R1195" s="1038">
        <v>3</v>
      </c>
      <c r="S1195" s="1036">
        <v>0</v>
      </c>
      <c r="T1195" s="1037">
        <v>8946</v>
      </c>
      <c r="U1195" s="1039">
        <v>9471</v>
      </c>
      <c r="V1195" s="1038">
        <v>10</v>
      </c>
      <c r="W1195" s="1036">
        <v>0</v>
      </c>
      <c r="X1195" s="1037">
        <v>8927</v>
      </c>
      <c r="Y1195" s="1039">
        <v>9322</v>
      </c>
      <c r="Z1195" s="1040">
        <v>1.5982241953385128</v>
      </c>
      <c r="AA1195" s="1040">
        <v>11</v>
      </c>
      <c r="AB1195" s="1199">
        <v>1</v>
      </c>
      <c r="AC1195" s="1040">
        <v>91.713750000000005</v>
      </c>
      <c r="AD1195" s="1040">
        <v>1.375</v>
      </c>
      <c r="AE1195" s="1040">
        <v>1.375</v>
      </c>
      <c r="AF1195" s="1041" t="s">
        <v>213</v>
      </c>
      <c r="AG1195" s="1041">
        <v>1</v>
      </c>
      <c r="AH1195" s="1042" t="s">
        <v>655</v>
      </c>
      <c r="AI1195" s="1060" t="s">
        <v>655</v>
      </c>
      <c r="AJ1195" s="1060" t="s">
        <v>16300</v>
      </c>
      <c r="AK1195" s="1200" t="s">
        <v>844</v>
      </c>
      <c r="AL1195" s="1060">
        <v>8</v>
      </c>
      <c r="AM1195" s="1406">
        <v>45966</v>
      </c>
      <c r="AN1195" s="1404">
        <v>45967</v>
      </c>
      <c r="AO1195" s="1404">
        <v>45968</v>
      </c>
      <c r="AP1195" s="1404">
        <v>45972</v>
      </c>
      <c r="AQ1195" s="1404">
        <v>45973</v>
      </c>
      <c r="AR1195" s="1044"/>
      <c r="AS1195" s="1034" t="s">
        <v>16625</v>
      </c>
      <c r="AT1195" s="1034" t="s">
        <v>16628</v>
      </c>
      <c r="AU1195" s="1034" t="s">
        <v>16627</v>
      </c>
      <c r="AV1195" s="1034">
        <v>1.1886102000000001</v>
      </c>
    </row>
    <row r="1196" spans="1:48">
      <c r="A1196" s="1030">
        <v>46052</v>
      </c>
      <c r="B1196" s="1031" t="s">
        <v>224</v>
      </c>
      <c r="C1196" s="1031" t="s">
        <v>16611</v>
      </c>
      <c r="D1196" s="1032" t="s">
        <v>646</v>
      </c>
      <c r="E1196" s="1033" t="s">
        <v>16606</v>
      </c>
      <c r="F1196" s="1034" t="s">
        <v>16614</v>
      </c>
      <c r="G1196" s="1034">
        <v>700</v>
      </c>
      <c r="H1196" s="1034" t="s">
        <v>488</v>
      </c>
      <c r="I1196" s="1035">
        <v>5</v>
      </c>
      <c r="J1196" s="1038">
        <v>24</v>
      </c>
      <c r="K1196" s="1036">
        <v>0</v>
      </c>
      <c r="L1196" s="1037">
        <v>8525</v>
      </c>
      <c r="M1196" s="1039">
        <v>9513</v>
      </c>
      <c r="N1196" s="1038">
        <v>2</v>
      </c>
      <c r="O1196" s="1036">
        <v>0</v>
      </c>
      <c r="P1196" s="1037">
        <v>8679</v>
      </c>
      <c r="Q1196" s="1039">
        <v>9630</v>
      </c>
      <c r="R1196" s="1038">
        <v>12</v>
      </c>
      <c r="S1196" s="1036">
        <v>0</v>
      </c>
      <c r="T1196" s="1037">
        <v>8463</v>
      </c>
      <c r="U1196" s="1039">
        <v>9630</v>
      </c>
      <c r="V1196" s="1038">
        <v>20</v>
      </c>
      <c r="W1196" s="1036">
        <v>0</v>
      </c>
      <c r="X1196" s="1037">
        <v>8227</v>
      </c>
      <c r="Y1196" s="1039">
        <v>9604</v>
      </c>
      <c r="Z1196" s="1040">
        <v>3.2727272727272729</v>
      </c>
      <c r="AA1196" s="1040">
        <v>9.6666666666666661</v>
      </c>
      <c r="AB1196" s="1199">
        <v>1</v>
      </c>
      <c r="AC1196" s="1040">
        <v>90.338750000000005</v>
      </c>
      <c r="AD1196" s="1040">
        <v>1.2083333333333333</v>
      </c>
      <c r="AE1196" s="1040">
        <v>1.2083333333333333</v>
      </c>
      <c r="AF1196" s="1041" t="s">
        <v>213</v>
      </c>
      <c r="AG1196" s="1041">
        <v>0.5</v>
      </c>
      <c r="AH1196" s="1042" t="s">
        <v>655</v>
      </c>
      <c r="AI1196" s="1060" t="s">
        <v>655</v>
      </c>
      <c r="AJ1196" s="1060" t="s">
        <v>16300</v>
      </c>
      <c r="AK1196" s="1200" t="s">
        <v>844</v>
      </c>
      <c r="AL1196" s="1060">
        <v>50</v>
      </c>
      <c r="AM1196" s="1404">
        <v>46038</v>
      </c>
      <c r="AN1196" s="1404">
        <v>46039</v>
      </c>
      <c r="AO1196" s="1404">
        <v>46040</v>
      </c>
      <c r="AP1196" s="1404"/>
      <c r="AQ1196" s="1404"/>
      <c r="AR1196" s="1417"/>
      <c r="AS1196" s="1034" t="s">
        <v>16629</v>
      </c>
      <c r="AT1196" s="1034" t="s">
        <v>16628</v>
      </c>
      <c r="AU1196" s="1034" t="s">
        <v>16627</v>
      </c>
      <c r="AV1196" s="1034">
        <v>1.63910628</v>
      </c>
    </row>
    <row r="1197" spans="1:48">
      <c r="A1197" s="1030">
        <v>46052</v>
      </c>
      <c r="B1197" s="1031" t="s">
        <v>225</v>
      </c>
      <c r="C1197" s="1031" t="s">
        <v>16668</v>
      </c>
      <c r="D1197" s="1032"/>
      <c r="E1197" s="1033" t="s">
        <v>210</v>
      </c>
      <c r="F1197" s="1034" t="s">
        <v>16612</v>
      </c>
      <c r="G1197" s="1034">
        <v>650</v>
      </c>
      <c r="H1197" s="1034" t="s">
        <v>474</v>
      </c>
      <c r="I1197" s="1035">
        <v>5</v>
      </c>
      <c r="J1197" s="1038">
        <v>11</v>
      </c>
      <c r="K1197" s="1036">
        <v>0</v>
      </c>
      <c r="L1197" s="1037">
        <v>8372</v>
      </c>
      <c r="M1197" s="1039"/>
      <c r="N1197" s="1038">
        <v>6</v>
      </c>
      <c r="O1197" s="1036">
        <v>1</v>
      </c>
      <c r="P1197" s="1037">
        <v>8614</v>
      </c>
      <c r="Q1197" s="1039"/>
      <c r="R1197" s="1038">
        <v>1</v>
      </c>
      <c r="S1197" s="1036">
        <v>0</v>
      </c>
      <c r="T1197" s="1037">
        <v>8641</v>
      </c>
      <c r="U1197" s="1039"/>
      <c r="V1197" s="1038">
        <v>7</v>
      </c>
      <c r="W1197" s="1036">
        <v>3</v>
      </c>
      <c r="X1197" s="1037">
        <v>8630</v>
      </c>
      <c r="Y1197" s="1039"/>
      <c r="Z1197" s="1040">
        <v>3.0573248407643314</v>
      </c>
      <c r="AA1197" s="1040">
        <v>16.666666666666668</v>
      </c>
      <c r="AB1197" s="1199">
        <v>0.99370993589743595</v>
      </c>
      <c r="AC1197" s="1040">
        <v>85.642499999999998</v>
      </c>
      <c r="AD1197" s="1040">
        <v>2.0833333333333335</v>
      </c>
      <c r="AE1197" s="1040">
        <v>1.75</v>
      </c>
      <c r="AF1197" s="1041" t="s">
        <v>213</v>
      </c>
      <c r="AG1197" s="1041">
        <v>2</v>
      </c>
      <c r="AH1197" s="1042" t="s">
        <v>16623</v>
      </c>
      <c r="AI1197" s="1060" t="s">
        <v>16623</v>
      </c>
      <c r="AJ1197" s="1238" t="s">
        <v>16273</v>
      </c>
      <c r="AK1197" s="1200" t="s">
        <v>650</v>
      </c>
      <c r="AL1197" s="1060">
        <v>50</v>
      </c>
      <c r="AM1197" s="1404">
        <v>46039</v>
      </c>
      <c r="AN1197" s="1404">
        <v>46040</v>
      </c>
      <c r="AO1197" s="1404">
        <v>46041</v>
      </c>
      <c r="AP1197" s="1404"/>
      <c r="AQ1197" s="1404"/>
      <c r="AR1197" s="1044"/>
      <c r="AS1197" s="1034" t="s">
        <v>16625</v>
      </c>
      <c r="AT1197" s="1034" t="s">
        <v>16626</v>
      </c>
      <c r="AU1197" s="1034" t="s">
        <v>16630</v>
      </c>
      <c r="AV1197" s="1034">
        <v>1.44290484</v>
      </c>
    </row>
    <row r="1198" spans="1:48">
      <c r="A1198" s="1030">
        <v>46052</v>
      </c>
      <c r="B1198" s="1031" t="s">
        <v>225</v>
      </c>
      <c r="C1198" s="1031" t="s">
        <v>16674</v>
      </c>
      <c r="D1198" s="1032"/>
      <c r="E1198" s="1033" t="s">
        <v>210</v>
      </c>
      <c r="F1198" s="1034" t="s">
        <v>16612</v>
      </c>
      <c r="G1198" s="1034">
        <v>670</v>
      </c>
      <c r="H1198" s="1034" t="s">
        <v>784</v>
      </c>
      <c r="I1198" s="1035">
        <v>5</v>
      </c>
      <c r="J1198" s="1038">
        <v>17</v>
      </c>
      <c r="K1198" s="1036">
        <v>0</v>
      </c>
      <c r="L1198" s="1037"/>
      <c r="M1198" s="1039">
        <v>7751</v>
      </c>
      <c r="N1198" s="1038">
        <v>2</v>
      </c>
      <c r="O1198" s="1036">
        <v>0</v>
      </c>
      <c r="P1198" s="1037"/>
      <c r="Q1198" s="1039">
        <v>7936</v>
      </c>
      <c r="R1198" s="1038">
        <v>8</v>
      </c>
      <c r="S1198" s="1036">
        <v>0</v>
      </c>
      <c r="T1198" s="1037">
        <v>7844</v>
      </c>
      <c r="U1198" s="1039"/>
      <c r="V1198" s="1038">
        <v>11</v>
      </c>
      <c r="W1198" s="1036">
        <v>0</v>
      </c>
      <c r="X1198" s="1037"/>
      <c r="Y1198" s="1039">
        <v>7620</v>
      </c>
      <c r="Z1198" s="1040">
        <v>3.1101511879049677</v>
      </c>
      <c r="AA1198" s="1040">
        <v>25.333333333333332</v>
      </c>
      <c r="AB1198" s="1199">
        <v>1</v>
      </c>
      <c r="AC1198" s="1040">
        <v>77.877499999999998</v>
      </c>
      <c r="AD1198" s="1040">
        <v>3.1666666666666665</v>
      </c>
      <c r="AE1198" s="1040">
        <v>3.1666666666666665</v>
      </c>
      <c r="AF1198" s="1041" t="s">
        <v>213</v>
      </c>
      <c r="AG1198" s="1041">
        <v>2</v>
      </c>
      <c r="AH1198" s="1042" t="s">
        <v>16623</v>
      </c>
      <c r="AI1198" s="1060" t="s">
        <v>16623</v>
      </c>
      <c r="AJ1198" s="1238" t="s">
        <v>16273</v>
      </c>
      <c r="AK1198" s="1200" t="s">
        <v>650</v>
      </c>
      <c r="AL1198" s="1060">
        <v>50</v>
      </c>
      <c r="AM1198" s="1404">
        <v>46038</v>
      </c>
      <c r="AN1198" s="1404">
        <v>46039</v>
      </c>
      <c r="AO1198" s="1404"/>
      <c r="AP1198" s="1404"/>
      <c r="AQ1198" s="1404"/>
      <c r="AR1198" s="1044"/>
      <c r="AS1198" s="1034" t="s">
        <v>16625</v>
      </c>
      <c r="AT1198" s="1034" t="s">
        <v>16626</v>
      </c>
      <c r="AU1198" s="1034" t="s">
        <v>16630</v>
      </c>
      <c r="AV1198" s="1034">
        <v>1.3524518160000001</v>
      </c>
    </row>
    <row r="1199" spans="1:48">
      <c r="A1199" s="1030">
        <v>46052</v>
      </c>
      <c r="B1199" s="1031" t="s">
        <v>226</v>
      </c>
      <c r="C1199" s="1031" t="s">
        <v>16591</v>
      </c>
      <c r="D1199" s="1032" t="s">
        <v>16644</v>
      </c>
      <c r="E1199" s="1033" t="s">
        <v>738</v>
      </c>
      <c r="F1199" s="1034" t="s">
        <v>16535</v>
      </c>
      <c r="G1199" s="1034">
        <v>650</v>
      </c>
      <c r="H1199" s="1034" t="s">
        <v>977</v>
      </c>
      <c r="I1199" s="1035">
        <v>4</v>
      </c>
      <c r="J1199" s="1038">
        <v>24</v>
      </c>
      <c r="K1199" s="1036">
        <v>1</v>
      </c>
      <c r="L1199" s="1037">
        <v>8679</v>
      </c>
      <c r="M1199" s="1039">
        <v>9091</v>
      </c>
      <c r="N1199" s="1038">
        <v>13</v>
      </c>
      <c r="O1199" s="1036">
        <v>0</v>
      </c>
      <c r="P1199" s="1037">
        <v>9007</v>
      </c>
      <c r="Q1199" s="1039">
        <v>9113</v>
      </c>
      <c r="R1199" s="1038">
        <v>2</v>
      </c>
      <c r="S1199" s="1036">
        <v>0</v>
      </c>
      <c r="T1199" s="1037">
        <v>9039</v>
      </c>
      <c r="U1199" s="1039">
        <v>9202</v>
      </c>
      <c r="V1199" s="1038">
        <v>18</v>
      </c>
      <c r="W1199" s="1036">
        <v>1</v>
      </c>
      <c r="X1199" s="1037">
        <v>9103</v>
      </c>
      <c r="Y1199" s="1039">
        <v>8930</v>
      </c>
      <c r="Z1199" s="1040">
        <v>2.5263157894736841</v>
      </c>
      <c r="AA1199" s="1040">
        <v>19</v>
      </c>
      <c r="AB1199" s="1199">
        <v>0.99619391025641024</v>
      </c>
      <c r="AC1199" s="1040">
        <v>90.204999999999998</v>
      </c>
      <c r="AD1199" s="1040">
        <v>2.375</v>
      </c>
      <c r="AE1199" s="1040">
        <v>2.2916666666666665</v>
      </c>
      <c r="AF1199" s="1041" t="s">
        <v>213</v>
      </c>
      <c r="AG1199" s="1041">
        <v>1</v>
      </c>
      <c r="AH1199" s="1042" t="s">
        <v>16623</v>
      </c>
      <c r="AI1199" s="1060" t="s">
        <v>16623</v>
      </c>
      <c r="AJ1199" s="1238" t="s">
        <v>16273</v>
      </c>
      <c r="AK1199" s="1200" t="s">
        <v>650</v>
      </c>
      <c r="AL1199" s="1060">
        <v>49</v>
      </c>
      <c r="AM1199" s="1404">
        <v>46020</v>
      </c>
      <c r="AN1199" s="1404">
        <v>46021</v>
      </c>
      <c r="AO1199" s="1404">
        <v>46022</v>
      </c>
      <c r="AP1199" s="1404"/>
      <c r="AQ1199" s="1404"/>
      <c r="AR1199" s="1044"/>
      <c r="AS1199" s="1034" t="s">
        <v>16625</v>
      </c>
      <c r="AT1199" s="1034" t="s">
        <v>16628</v>
      </c>
      <c r="AU1199" s="1034" t="s">
        <v>16632</v>
      </c>
      <c r="AV1199" s="1034">
        <v>2.0263651200000004</v>
      </c>
    </row>
    <row r="1200" spans="1:48">
      <c r="A1200" s="1030">
        <v>46052</v>
      </c>
      <c r="B1200" s="1031" t="s">
        <v>227</v>
      </c>
      <c r="C1200" s="1031" t="s">
        <v>16648</v>
      </c>
      <c r="D1200" s="1032"/>
      <c r="E1200" s="1033" t="s">
        <v>299</v>
      </c>
      <c r="F1200" s="1034" t="s">
        <v>16581</v>
      </c>
      <c r="G1200" s="1034">
        <v>700</v>
      </c>
      <c r="H1200" s="1034" t="s">
        <v>16053</v>
      </c>
      <c r="I1200" s="1035">
        <v>5</v>
      </c>
      <c r="J1200" s="1038">
        <v>25</v>
      </c>
      <c r="K1200" s="1036">
        <v>0</v>
      </c>
      <c r="L1200" s="1037">
        <v>7555</v>
      </c>
      <c r="M1200" s="1039">
        <v>8036</v>
      </c>
      <c r="N1200" s="1038">
        <v>10</v>
      </c>
      <c r="O1200" s="1036">
        <v>0</v>
      </c>
      <c r="P1200" s="1037">
        <v>7581</v>
      </c>
      <c r="Q1200" s="1039">
        <v>8121</v>
      </c>
      <c r="R1200" s="1038">
        <v>10</v>
      </c>
      <c r="S1200" s="1036">
        <v>1</v>
      </c>
      <c r="T1200" s="1037">
        <v>7589</v>
      </c>
      <c r="U1200" s="1039">
        <v>8059</v>
      </c>
      <c r="V1200" s="1038">
        <v>26</v>
      </c>
      <c r="W1200" s="1036">
        <v>0</v>
      </c>
      <c r="X1200" s="1037">
        <v>7463</v>
      </c>
      <c r="Y1200" s="1039">
        <v>8028</v>
      </c>
      <c r="Z1200" s="1040">
        <v>2.2187981510015407</v>
      </c>
      <c r="AA1200" s="1040">
        <v>23.666666666666668</v>
      </c>
      <c r="AB1200" s="1199">
        <v>0.99783319978632479</v>
      </c>
      <c r="AC1200" s="1040">
        <v>78.040000000000006</v>
      </c>
      <c r="AD1200" s="1040">
        <v>2.9583333333333335</v>
      </c>
      <c r="AE1200" s="1040">
        <v>2.9166666666666665</v>
      </c>
      <c r="AF1200" s="1041" t="s">
        <v>213</v>
      </c>
      <c r="AG1200" s="1041">
        <v>1</v>
      </c>
      <c r="AH1200" s="1042" t="s">
        <v>642</v>
      </c>
      <c r="AI1200" s="1060" t="s">
        <v>642</v>
      </c>
      <c r="AJ1200" s="1238" t="s">
        <v>16260</v>
      </c>
      <c r="AK1200" s="1239" t="s">
        <v>748</v>
      </c>
      <c r="AL1200" s="1060">
        <v>50</v>
      </c>
      <c r="AM1200" s="1404">
        <v>46030</v>
      </c>
      <c r="AN1200" s="1404">
        <v>46031</v>
      </c>
      <c r="AO1200" s="1404">
        <v>46032</v>
      </c>
      <c r="AP1200" s="1404"/>
      <c r="AQ1200" s="1404"/>
      <c r="AR1200" s="1044"/>
      <c r="AS1200" s="1034" t="s">
        <v>16625</v>
      </c>
      <c r="AT1200" s="1034" t="s">
        <v>16628</v>
      </c>
      <c r="AU1200" s="1034" t="s">
        <v>16632</v>
      </c>
      <c r="AV1200" s="1034">
        <v>1.88794368</v>
      </c>
    </row>
    <row r="1201" spans="1:48">
      <c r="A1201" s="1030">
        <v>46052</v>
      </c>
      <c r="B1201" s="1031" t="s">
        <v>228</v>
      </c>
      <c r="C1201" s="1031" t="s">
        <v>16577</v>
      </c>
      <c r="D1201" s="1032"/>
      <c r="E1201" s="1033" t="s">
        <v>1877</v>
      </c>
      <c r="F1201" s="1034" t="s">
        <v>16497</v>
      </c>
      <c r="G1201" s="1034">
        <v>500</v>
      </c>
      <c r="H1201" s="1034" t="s">
        <v>634</v>
      </c>
      <c r="I1201" s="1035">
        <v>3.7</v>
      </c>
      <c r="J1201" s="1038">
        <v>14</v>
      </c>
      <c r="K1201" s="1036">
        <v>0</v>
      </c>
      <c r="L1201" s="1037">
        <v>9131</v>
      </c>
      <c r="M1201" s="1039">
        <v>8974</v>
      </c>
      <c r="N1201" s="1038">
        <v>20</v>
      </c>
      <c r="O1201" s="1036">
        <v>0</v>
      </c>
      <c r="P1201" s="1037">
        <v>9155</v>
      </c>
      <c r="Q1201" s="1039">
        <v>8926</v>
      </c>
      <c r="R1201" s="1038">
        <v>10</v>
      </c>
      <c r="S1201" s="1036">
        <v>0</v>
      </c>
      <c r="T1201" s="1037">
        <v>9118</v>
      </c>
      <c r="U1201" s="1039">
        <v>8970</v>
      </c>
      <c r="V1201" s="1038">
        <v>19</v>
      </c>
      <c r="W1201" s="1036">
        <v>0</v>
      </c>
      <c r="X1201" s="1037">
        <v>9043</v>
      </c>
      <c r="Y1201" s="1039">
        <v>8941</v>
      </c>
      <c r="Z1201" s="1040">
        <v>1.6089385474860336</v>
      </c>
      <c r="AA1201" s="1040">
        <v>21</v>
      </c>
      <c r="AB1201" s="1199">
        <v>1</v>
      </c>
      <c r="AC1201" s="1040">
        <v>90.322500000000005</v>
      </c>
      <c r="AD1201" s="1040">
        <v>2.625</v>
      </c>
      <c r="AE1201" s="1040">
        <v>2.625</v>
      </c>
      <c r="AF1201" s="1041" t="s">
        <v>213</v>
      </c>
      <c r="AG1201" s="1041">
        <v>1</v>
      </c>
      <c r="AH1201" s="1042" t="s">
        <v>642</v>
      </c>
      <c r="AI1201" s="1060" t="s">
        <v>642</v>
      </c>
      <c r="AJ1201" s="1238" t="s">
        <v>16260</v>
      </c>
      <c r="AK1201" s="1239" t="s">
        <v>748</v>
      </c>
      <c r="AL1201" s="1203">
        <v>8</v>
      </c>
      <c r="AM1201" s="1404">
        <v>45965</v>
      </c>
      <c r="AN1201" s="1404">
        <v>45969</v>
      </c>
      <c r="AO1201" s="1404">
        <v>45970</v>
      </c>
      <c r="AP1201" s="1404">
        <v>45971</v>
      </c>
      <c r="AQ1201" s="1404">
        <v>45972</v>
      </c>
      <c r="AR1201" s="1044"/>
      <c r="AS1201" s="1034" t="s">
        <v>16625</v>
      </c>
      <c r="AT1201" s="1034" t="s">
        <v>16628</v>
      </c>
      <c r="AU1201" s="1034" t="s">
        <v>16627</v>
      </c>
      <c r="AV1201" s="1034">
        <v>1.1705795999999999</v>
      </c>
    </row>
    <row r="1202" spans="1:48">
      <c r="A1202" s="1030">
        <v>46052</v>
      </c>
      <c r="B1202" s="1031" t="s">
        <v>229</v>
      </c>
      <c r="C1202" s="1031" t="s">
        <v>16619</v>
      </c>
      <c r="D1202" s="1032"/>
      <c r="E1202" s="1033" t="s">
        <v>210</v>
      </c>
      <c r="F1202" s="1034" t="s">
        <v>16622</v>
      </c>
      <c r="G1202" s="1034">
        <v>670</v>
      </c>
      <c r="H1202" s="1034" t="s">
        <v>459</v>
      </c>
      <c r="I1202" s="1035">
        <v>5</v>
      </c>
      <c r="J1202" s="1038">
        <v>28</v>
      </c>
      <c r="K1202" s="1036">
        <v>0</v>
      </c>
      <c r="L1202" s="1037">
        <v>8877</v>
      </c>
      <c r="M1202" s="1039">
        <v>9092</v>
      </c>
      <c r="N1202" s="1038">
        <v>14</v>
      </c>
      <c r="O1202" s="1036">
        <v>0</v>
      </c>
      <c r="P1202" s="1037">
        <v>9091</v>
      </c>
      <c r="Q1202" s="1039">
        <v>9164</v>
      </c>
      <c r="R1202" s="1038">
        <v>14</v>
      </c>
      <c r="S1202" s="1036">
        <v>1</v>
      </c>
      <c r="T1202" s="1037">
        <v>8796</v>
      </c>
      <c r="U1202" s="1039">
        <v>9008</v>
      </c>
      <c r="V1202" s="1038">
        <v>13</v>
      </c>
      <c r="W1202" s="1036">
        <v>0</v>
      </c>
      <c r="X1202" s="1037">
        <v>8860</v>
      </c>
      <c r="Y1202" s="1039">
        <v>9140</v>
      </c>
      <c r="Z1202" s="1040">
        <v>3.1372549019607843</v>
      </c>
      <c r="AA1202" s="1040">
        <v>23</v>
      </c>
      <c r="AB1202" s="1199">
        <v>0.99846754807692306</v>
      </c>
      <c r="AC1202" s="1040">
        <v>90.034999999999997</v>
      </c>
      <c r="AD1202" s="1040">
        <v>2.875</v>
      </c>
      <c r="AE1202" s="1040">
        <v>2.8333333333333335</v>
      </c>
      <c r="AF1202" s="1041" t="s">
        <v>213</v>
      </c>
      <c r="AG1202" s="1041">
        <v>1</v>
      </c>
      <c r="AH1202" s="1042" t="s">
        <v>642</v>
      </c>
      <c r="AI1202" s="1060" t="s">
        <v>642</v>
      </c>
      <c r="AJ1202" s="1238" t="s">
        <v>16260</v>
      </c>
      <c r="AK1202" s="1239" t="s">
        <v>748</v>
      </c>
      <c r="AL1202" s="1060">
        <v>48</v>
      </c>
      <c r="AM1202" s="1404">
        <v>46041</v>
      </c>
      <c r="AN1202" s="1404">
        <v>46042</v>
      </c>
      <c r="AO1202" s="1404">
        <v>46043</v>
      </c>
      <c r="AP1202" s="1404"/>
      <c r="AQ1202" s="1404"/>
      <c r="AR1202" s="1044"/>
      <c r="AS1202" s="1034" t="s">
        <v>16625</v>
      </c>
      <c r="AT1202" s="1034" t="s">
        <v>16628</v>
      </c>
      <c r="AU1202" s="1034" t="s">
        <v>16630</v>
      </c>
      <c r="AV1202" s="1034">
        <v>3.1271676479999999</v>
      </c>
    </row>
    <row r="1203" spans="1:48">
      <c r="A1203" s="1030">
        <v>46052</v>
      </c>
      <c r="B1203" s="1031" t="s">
        <v>230</v>
      </c>
      <c r="C1203" s="1031" t="s">
        <v>16667</v>
      </c>
      <c r="D1203" s="1032"/>
      <c r="E1203" s="1033" t="s">
        <v>740</v>
      </c>
      <c r="F1203" s="1034" t="s">
        <v>16607</v>
      </c>
      <c r="G1203" s="1034">
        <v>650</v>
      </c>
      <c r="H1203" s="1034" t="s">
        <v>666</v>
      </c>
      <c r="I1203" s="1035">
        <v>4</v>
      </c>
      <c r="J1203" s="1038">
        <v>20</v>
      </c>
      <c r="K1203" s="1036">
        <v>0</v>
      </c>
      <c r="L1203" s="1037">
        <v>8277</v>
      </c>
      <c r="M1203" s="1039">
        <v>9173</v>
      </c>
      <c r="N1203" s="1038">
        <v>10</v>
      </c>
      <c r="O1203" s="1036">
        <v>0</v>
      </c>
      <c r="P1203" s="1037">
        <v>8470</v>
      </c>
      <c r="Q1203" s="1039">
        <v>9266</v>
      </c>
      <c r="R1203" s="1038">
        <v>6</v>
      </c>
      <c r="S1203" s="1036">
        <v>0</v>
      </c>
      <c r="T1203" s="1037">
        <v>8497</v>
      </c>
      <c r="U1203" s="1039">
        <v>9198</v>
      </c>
      <c r="V1203" s="1038">
        <v>12</v>
      </c>
      <c r="W1203" s="1036">
        <v>0</v>
      </c>
      <c r="X1203" s="1037">
        <v>8495</v>
      </c>
      <c r="Y1203" s="1039">
        <v>8819</v>
      </c>
      <c r="Z1203" s="1040">
        <v>7.4611398963730569</v>
      </c>
      <c r="AA1203" s="1040">
        <v>8</v>
      </c>
      <c r="AB1203" s="1199">
        <v>1</v>
      </c>
      <c r="AC1203" s="1040">
        <v>87.743750000000006</v>
      </c>
      <c r="AD1203" s="1040">
        <v>1</v>
      </c>
      <c r="AE1203" s="1040">
        <v>1</v>
      </c>
      <c r="AF1203" s="1041" t="s">
        <v>213</v>
      </c>
      <c r="AG1203" s="1041">
        <v>0.5</v>
      </c>
      <c r="AH1203" s="1042" t="s">
        <v>655</v>
      </c>
      <c r="AI1203" s="1060" t="s">
        <v>655</v>
      </c>
      <c r="AJ1203" s="1060" t="s">
        <v>16300</v>
      </c>
      <c r="AK1203" s="1200" t="s">
        <v>844</v>
      </c>
      <c r="AL1203" s="1060">
        <v>52</v>
      </c>
      <c r="AM1203" s="1404">
        <v>46049</v>
      </c>
      <c r="AN1203" s="1404">
        <v>46050</v>
      </c>
      <c r="AO1203" s="1404"/>
      <c r="AP1203" s="1404"/>
      <c r="AQ1203" s="1404"/>
      <c r="AR1203" s="1044"/>
      <c r="AS1203" s="1034" t="s">
        <v>16629</v>
      </c>
      <c r="AT1203" s="1034" t="s">
        <v>16628</v>
      </c>
      <c r="AU1203" s="1034" t="s">
        <v>16630</v>
      </c>
      <c r="AV1203" s="1034">
        <v>2.9566134000000002</v>
      </c>
    </row>
    <row r="1204" spans="1:48">
      <c r="A1204" s="1030">
        <v>46052</v>
      </c>
      <c r="B1204" s="1031" t="s">
        <v>231</v>
      </c>
      <c r="C1204" s="1031" t="s">
        <v>16642</v>
      </c>
      <c r="D1204" s="1032" t="s">
        <v>16291</v>
      </c>
      <c r="E1204" s="1033" t="s">
        <v>473</v>
      </c>
      <c r="F1204" s="1034" t="s">
        <v>16538</v>
      </c>
      <c r="G1204" s="1034">
        <v>600</v>
      </c>
      <c r="H1204" s="1034" t="s">
        <v>16152</v>
      </c>
      <c r="I1204" s="1035">
        <v>5.5</v>
      </c>
      <c r="J1204" s="1038">
        <v>13</v>
      </c>
      <c r="K1204" s="1036">
        <v>0</v>
      </c>
      <c r="L1204" s="1037">
        <v>4650</v>
      </c>
      <c r="M1204" s="1039"/>
      <c r="N1204" s="1038">
        <v>5</v>
      </c>
      <c r="O1204" s="1036">
        <v>0</v>
      </c>
      <c r="P1204" s="1037">
        <v>4630</v>
      </c>
      <c r="Q1204" s="1039"/>
      <c r="R1204" s="1038">
        <v>6</v>
      </c>
      <c r="S1204" s="1036">
        <v>2</v>
      </c>
      <c r="T1204" s="1037">
        <v>4540</v>
      </c>
      <c r="U1204" s="1039"/>
      <c r="V1204" s="1038">
        <v>10</v>
      </c>
      <c r="W1204" s="1036">
        <v>3</v>
      </c>
      <c r="X1204" s="1037">
        <v>4580</v>
      </c>
      <c r="Y1204" s="1039"/>
      <c r="Z1204" s="1040">
        <v>5.070422535211268</v>
      </c>
      <c r="AA1204" s="1040">
        <v>11.333333333333334</v>
      </c>
      <c r="AB1204" s="1199">
        <v>0.99525908119658124</v>
      </c>
      <c r="AC1204" s="1040">
        <v>46</v>
      </c>
      <c r="AD1204" s="1040">
        <v>1.4166666666666667</v>
      </c>
      <c r="AE1204" s="1040">
        <v>1.2083333333333333</v>
      </c>
      <c r="AF1204" s="1041" t="s">
        <v>232</v>
      </c>
      <c r="AG1204" s="1041">
        <v>1</v>
      </c>
      <c r="AH1204" s="1042" t="s">
        <v>845</v>
      </c>
      <c r="AI1204" s="1060" t="s">
        <v>845</v>
      </c>
      <c r="AJ1204" s="1060" t="s">
        <v>16273</v>
      </c>
      <c r="AK1204" s="1200" t="s">
        <v>650</v>
      </c>
      <c r="AL1204" s="1060">
        <v>55</v>
      </c>
      <c r="AM1204" s="1404">
        <v>46042</v>
      </c>
      <c r="AN1204" s="1404">
        <v>46043</v>
      </c>
      <c r="AO1204" s="1404">
        <v>46044</v>
      </c>
      <c r="AP1204" s="1404">
        <v>46046</v>
      </c>
      <c r="AQ1204" s="1404">
        <v>46050</v>
      </c>
      <c r="AR1204" s="1044"/>
      <c r="AS1204" s="1034" t="s">
        <v>16629</v>
      </c>
      <c r="AT1204" s="1034" t="s">
        <v>16628</v>
      </c>
      <c r="AU1204" s="1034" t="s">
        <v>16630</v>
      </c>
      <c r="AV1204" s="1034">
        <v>2.8615679999999997</v>
      </c>
    </row>
    <row r="1205" spans="1:48">
      <c r="A1205" s="1030">
        <v>46052</v>
      </c>
      <c r="B1205" s="1031" t="s">
        <v>233</v>
      </c>
      <c r="C1205" s="1031" t="s">
        <v>645</v>
      </c>
      <c r="D1205" s="1032"/>
      <c r="E1205" s="1033" t="s">
        <v>420</v>
      </c>
      <c r="F1205" s="1034" t="s">
        <v>420</v>
      </c>
      <c r="G1205" s="1034" t="s">
        <v>420</v>
      </c>
      <c r="H1205" s="1034" t="s">
        <v>420</v>
      </c>
      <c r="I1205" s="1035" t="s">
        <v>420</v>
      </c>
      <c r="J1205" s="1038"/>
      <c r="K1205" s="1036"/>
      <c r="L1205" s="1037" t="s">
        <v>645</v>
      </c>
      <c r="M1205" s="1039"/>
      <c r="N1205" s="1038"/>
      <c r="O1205" s="1036"/>
      <c r="P1205" s="1037" t="s">
        <v>645</v>
      </c>
      <c r="Q1205" s="1039"/>
      <c r="R1205" s="1038"/>
      <c r="S1205" s="1036"/>
      <c r="T1205" s="1037" t="s">
        <v>645</v>
      </c>
      <c r="U1205" s="1039"/>
      <c r="V1205" s="1038"/>
      <c r="W1205" s="1036"/>
      <c r="X1205" s="1037" t="s">
        <v>16270</v>
      </c>
      <c r="Y1205" s="1039"/>
      <c r="Z1205" s="1040" t="s">
        <v>420</v>
      </c>
      <c r="AA1205" s="1040" t="s">
        <v>645</v>
      </c>
      <c r="AB1205" s="1199" t="s">
        <v>420</v>
      </c>
      <c r="AC1205" s="1040" t="s">
        <v>420</v>
      </c>
      <c r="AD1205" s="1040" t="s">
        <v>420</v>
      </c>
      <c r="AE1205" s="1040" t="s">
        <v>420</v>
      </c>
      <c r="AF1205" s="1041" t="s">
        <v>232</v>
      </c>
      <c r="AG1205" s="1041">
        <v>1</v>
      </c>
      <c r="AH1205" s="1042" t="s">
        <v>845</v>
      </c>
      <c r="AI1205" s="1060" t="s">
        <v>845</v>
      </c>
      <c r="AJ1205" s="1060" t="s">
        <v>16273</v>
      </c>
      <c r="AK1205" s="1200" t="s">
        <v>650</v>
      </c>
      <c r="AL1205" s="1060"/>
      <c r="AM1205" s="1404"/>
      <c r="AN1205" s="1404"/>
      <c r="AO1205" s="1404"/>
      <c r="AP1205" s="1404"/>
      <c r="AQ1205" s="1404"/>
      <c r="AR1205" s="1044"/>
      <c r="AS1205" s="1034" t="s">
        <v>16625</v>
      </c>
      <c r="AT1205" s="1034" t="s">
        <v>16628</v>
      </c>
      <c r="AU1205" s="1034" t="s">
        <v>420</v>
      </c>
      <c r="AV1205" s="1034" t="s">
        <v>420</v>
      </c>
    </row>
    <row r="1206" spans="1:48">
      <c r="A1206" s="1030">
        <v>46052</v>
      </c>
      <c r="B1206" s="1031" t="s">
        <v>234</v>
      </c>
      <c r="C1206" s="1031" t="s">
        <v>645</v>
      </c>
      <c r="D1206" s="1032"/>
      <c r="E1206" s="1033" t="s">
        <v>420</v>
      </c>
      <c r="F1206" s="1034" t="s">
        <v>420</v>
      </c>
      <c r="G1206" s="1034" t="s">
        <v>420</v>
      </c>
      <c r="H1206" s="1034" t="s">
        <v>420</v>
      </c>
      <c r="I1206" s="1035" t="s">
        <v>420</v>
      </c>
      <c r="J1206" s="1038"/>
      <c r="K1206" s="1036"/>
      <c r="L1206" s="1037" t="s">
        <v>645</v>
      </c>
      <c r="M1206" s="1039"/>
      <c r="N1206" s="1038"/>
      <c r="O1206" s="1036"/>
      <c r="P1206" s="1037" t="s">
        <v>645</v>
      </c>
      <c r="Q1206" s="1039"/>
      <c r="R1206" s="1038"/>
      <c r="S1206" s="1036"/>
      <c r="T1206" s="1037" t="s">
        <v>645</v>
      </c>
      <c r="U1206" s="1039"/>
      <c r="V1206" s="1038"/>
      <c r="W1206" s="1036"/>
      <c r="X1206" s="1037" t="s">
        <v>645</v>
      </c>
      <c r="Y1206" s="1039"/>
      <c r="Z1206" s="1040" t="s">
        <v>420</v>
      </c>
      <c r="AA1206" s="1040" t="s">
        <v>645</v>
      </c>
      <c r="AB1206" s="1199" t="s">
        <v>420</v>
      </c>
      <c r="AC1206" s="1040" t="s">
        <v>420</v>
      </c>
      <c r="AD1206" s="1040" t="s">
        <v>420</v>
      </c>
      <c r="AE1206" s="1040" t="s">
        <v>420</v>
      </c>
      <c r="AF1206" s="1041" t="s">
        <v>232</v>
      </c>
      <c r="AG1206" s="1041">
        <v>1</v>
      </c>
      <c r="AH1206" s="1042" t="s">
        <v>845</v>
      </c>
      <c r="AI1206" s="1060" t="s">
        <v>845</v>
      </c>
      <c r="AJ1206" s="1060" t="s">
        <v>16273</v>
      </c>
      <c r="AK1206" s="1200" t="s">
        <v>650</v>
      </c>
      <c r="AL1206" s="1060"/>
      <c r="AM1206" s="1404"/>
      <c r="AN1206" s="1404"/>
      <c r="AO1206" s="1404"/>
      <c r="AP1206" s="1404"/>
      <c r="AQ1206" s="1404"/>
      <c r="AR1206" s="1044"/>
      <c r="AS1206" s="1034" t="s">
        <v>16625</v>
      </c>
      <c r="AT1206" s="1034" t="s">
        <v>16628</v>
      </c>
      <c r="AU1206" s="1034" t="s">
        <v>420</v>
      </c>
      <c r="AV1206" s="1034" t="s">
        <v>420</v>
      </c>
    </row>
    <row r="1207" spans="1:48">
      <c r="A1207" s="1030">
        <v>46052</v>
      </c>
      <c r="B1207" s="1031" t="s">
        <v>235</v>
      </c>
      <c r="C1207" s="1031" t="s">
        <v>16489</v>
      </c>
      <c r="D1207" s="1032" t="s">
        <v>646</v>
      </c>
      <c r="E1207" s="1033" t="s">
        <v>737</v>
      </c>
      <c r="F1207" s="1034" t="s">
        <v>16142</v>
      </c>
      <c r="G1207" s="1034">
        <v>650</v>
      </c>
      <c r="H1207" s="1034" t="s">
        <v>924</v>
      </c>
      <c r="I1207" s="1035">
        <v>5.5</v>
      </c>
      <c r="J1207" s="1038">
        <v>37</v>
      </c>
      <c r="K1207" s="1036">
        <v>0</v>
      </c>
      <c r="L1207" s="1037">
        <v>8240</v>
      </c>
      <c r="M1207" s="1039">
        <v>8330</v>
      </c>
      <c r="N1207" s="1038">
        <v>18</v>
      </c>
      <c r="O1207" s="1036">
        <v>0</v>
      </c>
      <c r="P1207" s="1037">
        <v>8240</v>
      </c>
      <c r="Q1207" s="1039">
        <v>8610</v>
      </c>
      <c r="R1207" s="1038">
        <v>20</v>
      </c>
      <c r="S1207" s="1036">
        <v>0</v>
      </c>
      <c r="T1207" s="1037">
        <v>8610</v>
      </c>
      <c r="U1207" s="1039">
        <v>8150</v>
      </c>
      <c r="V1207" s="1038">
        <v>41</v>
      </c>
      <c r="W1207" s="1036">
        <v>0</v>
      </c>
      <c r="X1207" s="1037">
        <v>8520</v>
      </c>
      <c r="Y1207" s="1039">
        <v>7960</v>
      </c>
      <c r="Z1207" s="1040">
        <v>5.4545454545454541</v>
      </c>
      <c r="AA1207" s="1040">
        <v>38.666666666666664</v>
      </c>
      <c r="AB1207" s="1199">
        <v>1</v>
      </c>
      <c r="AC1207" s="1040">
        <v>83.325000000000003</v>
      </c>
      <c r="AD1207" s="1040">
        <v>4.833333333333333</v>
      </c>
      <c r="AE1207" s="1040">
        <v>4.833333333333333</v>
      </c>
      <c r="AF1207" s="1041" t="s">
        <v>236</v>
      </c>
      <c r="AG1207" s="1041">
        <v>1</v>
      </c>
      <c r="AH1207" s="1042" t="s">
        <v>16151</v>
      </c>
      <c r="AI1207" s="1060" t="s">
        <v>16151</v>
      </c>
      <c r="AJ1207" s="1203" t="s">
        <v>16289</v>
      </c>
      <c r="AK1207" s="1407" t="s">
        <v>668</v>
      </c>
      <c r="AL1207" s="1060">
        <v>55</v>
      </c>
      <c r="AM1207" s="1404">
        <v>46026</v>
      </c>
      <c r="AN1207" s="1404">
        <v>46027</v>
      </c>
      <c r="AO1207" s="1404">
        <v>46028</v>
      </c>
      <c r="AP1207" s="1404"/>
      <c r="AQ1207" s="1404"/>
      <c r="AR1207" s="1044"/>
      <c r="AS1207" s="1034" t="s">
        <v>16629</v>
      </c>
      <c r="AT1207" s="1034" t="s">
        <v>16628</v>
      </c>
      <c r="AU1207" s="1034" t="s">
        <v>16630</v>
      </c>
      <c r="AV1207" s="1034">
        <v>5.6154384000000004</v>
      </c>
    </row>
    <row r="1208" spans="1:48">
      <c r="A1208" s="1030">
        <v>46052</v>
      </c>
      <c r="B1208" s="1031" t="s">
        <v>237</v>
      </c>
      <c r="C1208" s="1031" t="s">
        <v>16539</v>
      </c>
      <c r="D1208" s="1032" t="s">
        <v>646</v>
      </c>
      <c r="E1208" s="1033" t="s">
        <v>473</v>
      </c>
      <c r="F1208" s="1034" t="s">
        <v>16538</v>
      </c>
      <c r="G1208" s="1034">
        <v>650</v>
      </c>
      <c r="H1208" s="1034" t="s">
        <v>15728</v>
      </c>
      <c r="I1208" s="1035">
        <v>5.5</v>
      </c>
      <c r="J1208" s="1038">
        <v>32</v>
      </c>
      <c r="K1208" s="1036">
        <v>0</v>
      </c>
      <c r="L1208" s="1037">
        <v>7780</v>
      </c>
      <c r="M1208" s="1039">
        <v>7040</v>
      </c>
      <c r="N1208" s="1038">
        <v>25</v>
      </c>
      <c r="O1208" s="1036">
        <v>0</v>
      </c>
      <c r="P1208" s="1037">
        <v>7410</v>
      </c>
      <c r="Q1208" s="1039">
        <v>8060</v>
      </c>
      <c r="R1208" s="1038">
        <v>17</v>
      </c>
      <c r="S1208" s="1036">
        <v>0</v>
      </c>
      <c r="T1208" s="1037">
        <v>6940</v>
      </c>
      <c r="U1208" s="1039">
        <v>7870</v>
      </c>
      <c r="V1208" s="1038">
        <v>22</v>
      </c>
      <c r="W1208" s="1036">
        <v>0</v>
      </c>
      <c r="X1208" s="1037">
        <v>7690</v>
      </c>
      <c r="Y1208" s="1039">
        <v>6020</v>
      </c>
      <c r="Z1208" s="1040">
        <v>5.4135338345864659</v>
      </c>
      <c r="AA1208" s="1040">
        <v>32</v>
      </c>
      <c r="AB1208" s="1199">
        <v>1</v>
      </c>
      <c r="AC1208" s="1040">
        <v>73.512500000000003</v>
      </c>
      <c r="AD1208" s="1040">
        <v>4</v>
      </c>
      <c r="AE1208" s="1040">
        <v>4</v>
      </c>
      <c r="AF1208" s="1041" t="s">
        <v>236</v>
      </c>
      <c r="AG1208" s="1041">
        <v>1</v>
      </c>
      <c r="AH1208" s="1042" t="s">
        <v>652</v>
      </c>
      <c r="AI1208" s="1060" t="s">
        <v>652</v>
      </c>
      <c r="AJ1208" s="1203" t="s">
        <v>16277</v>
      </c>
      <c r="AK1208" s="1407" t="s">
        <v>868</v>
      </c>
      <c r="AL1208" s="1060">
        <v>55</v>
      </c>
      <c r="AM1208" s="1404">
        <v>46047</v>
      </c>
      <c r="AN1208" s="1404">
        <v>46048</v>
      </c>
      <c r="AO1208" s="1404">
        <v>46049</v>
      </c>
      <c r="AP1208" s="1404">
        <v>46050</v>
      </c>
      <c r="AQ1208" s="1404"/>
      <c r="AR1208" s="1044"/>
      <c r="AS1208" s="1034" t="s">
        <v>16629</v>
      </c>
      <c r="AT1208" s="1034" t="s">
        <v>16628</v>
      </c>
      <c r="AU1208" s="1034" t="s">
        <v>16630</v>
      </c>
      <c r="AV1208" s="1034">
        <v>4.9541544000000002</v>
      </c>
    </row>
    <row r="1209" spans="1:48">
      <c r="A1209" s="1030">
        <v>46052</v>
      </c>
      <c r="B1209" s="1031" t="s">
        <v>238</v>
      </c>
      <c r="C1209" s="1031" t="s">
        <v>16600</v>
      </c>
      <c r="D1209" s="1032" t="s">
        <v>16291</v>
      </c>
      <c r="E1209" s="1033" t="s">
        <v>473</v>
      </c>
      <c r="F1209" s="1034" t="s">
        <v>16601</v>
      </c>
      <c r="G1209" s="1034">
        <v>680</v>
      </c>
      <c r="H1209" s="1034" t="s">
        <v>16568</v>
      </c>
      <c r="I1209" s="1035">
        <v>5.5</v>
      </c>
      <c r="J1209" s="1038">
        <v>72</v>
      </c>
      <c r="K1209" s="1036">
        <v>0</v>
      </c>
      <c r="L1209" s="1037">
        <v>7690</v>
      </c>
      <c r="M1209" s="1039">
        <v>8430</v>
      </c>
      <c r="N1209" s="1038">
        <v>12</v>
      </c>
      <c r="O1209" s="1036">
        <v>0</v>
      </c>
      <c r="P1209" s="1037">
        <v>7870</v>
      </c>
      <c r="Q1209" s="1039">
        <v>7220</v>
      </c>
      <c r="R1209" s="1038">
        <v>14</v>
      </c>
      <c r="S1209" s="1036">
        <v>0</v>
      </c>
      <c r="T1209" s="1037">
        <v>7500</v>
      </c>
      <c r="U1209" s="1039">
        <v>7410</v>
      </c>
      <c r="V1209" s="1038">
        <v>55</v>
      </c>
      <c r="W1209" s="1036">
        <v>0</v>
      </c>
      <c r="X1209" s="1037">
        <v>8980</v>
      </c>
      <c r="Y1209" s="1039">
        <v>7780</v>
      </c>
      <c r="Z1209" s="1040">
        <v>5.6692913385826769</v>
      </c>
      <c r="AA1209" s="1040">
        <v>51</v>
      </c>
      <c r="AB1209" s="1199">
        <v>1</v>
      </c>
      <c r="AC1209" s="1040">
        <v>78.599999999999994</v>
      </c>
      <c r="AD1209" s="1040">
        <v>6.375</v>
      </c>
      <c r="AE1209" s="1040">
        <v>6.375</v>
      </c>
      <c r="AF1209" s="1041" t="s">
        <v>236</v>
      </c>
      <c r="AG1209" s="1041">
        <v>1</v>
      </c>
      <c r="AH1209" s="1042" t="s">
        <v>16151</v>
      </c>
      <c r="AI1209" s="1060" t="s">
        <v>16151</v>
      </c>
      <c r="AJ1209" s="1203" t="s">
        <v>16289</v>
      </c>
      <c r="AK1209" s="1407" t="s">
        <v>668</v>
      </c>
      <c r="AL1209" s="1060">
        <v>56</v>
      </c>
      <c r="AM1209" s="1404">
        <v>46038</v>
      </c>
      <c r="AN1209" s="1404">
        <v>46039</v>
      </c>
      <c r="AO1209" s="1404">
        <v>46040</v>
      </c>
      <c r="AP1209" s="1404">
        <v>46041</v>
      </c>
      <c r="AQ1209" s="1404">
        <v>46044</v>
      </c>
      <c r="AR1209" s="1044"/>
      <c r="AS1209" s="1034" t="s">
        <v>16629</v>
      </c>
      <c r="AT1209" s="1034" t="s">
        <v>16628</v>
      </c>
      <c r="AU1209" s="1034" t="s">
        <v>16630</v>
      </c>
      <c r="AV1209" s="1034">
        <v>5.5414886399999999</v>
      </c>
    </row>
    <row r="1210" spans="1:48">
      <c r="A1210" s="1030">
        <v>46052</v>
      </c>
      <c r="B1210" s="1031" t="s">
        <v>239</v>
      </c>
      <c r="C1210" s="1031" t="s">
        <v>16652</v>
      </c>
      <c r="D1210" s="1032"/>
      <c r="E1210" s="1033" t="s">
        <v>779</v>
      </c>
      <c r="F1210" s="1034" t="s">
        <v>16592</v>
      </c>
      <c r="G1210" s="1034">
        <v>600</v>
      </c>
      <c r="H1210" s="1034" t="s">
        <v>735</v>
      </c>
      <c r="I1210" s="1035">
        <v>4</v>
      </c>
      <c r="J1210" s="1038">
        <v>35</v>
      </c>
      <c r="K1210" s="1036">
        <v>0</v>
      </c>
      <c r="L1210" s="1037">
        <v>9070</v>
      </c>
      <c r="M1210" s="1039">
        <v>9630</v>
      </c>
      <c r="N1210" s="1038">
        <v>17</v>
      </c>
      <c r="O1210" s="1036">
        <v>0</v>
      </c>
      <c r="P1210" s="1037">
        <v>8800</v>
      </c>
      <c r="Q1210" s="1039">
        <v>8330</v>
      </c>
      <c r="R1210" s="1038">
        <v>12</v>
      </c>
      <c r="S1210" s="1036">
        <v>0</v>
      </c>
      <c r="T1210" s="1037">
        <v>8430</v>
      </c>
      <c r="U1210" s="1039">
        <v>7500</v>
      </c>
      <c r="V1210" s="1038">
        <v>32</v>
      </c>
      <c r="W1210" s="1036">
        <v>0</v>
      </c>
      <c r="X1210" s="1037">
        <v>7500</v>
      </c>
      <c r="Y1210" s="1039">
        <v>8330</v>
      </c>
      <c r="Z1210" s="1040">
        <v>3.538083538083538</v>
      </c>
      <c r="AA1210" s="1040">
        <v>32</v>
      </c>
      <c r="AB1210" s="1199">
        <v>1</v>
      </c>
      <c r="AC1210" s="1040">
        <v>84.487499999999997</v>
      </c>
      <c r="AD1210" s="1040">
        <v>4</v>
      </c>
      <c r="AE1210" s="1040">
        <v>4</v>
      </c>
      <c r="AF1210" s="1041" t="s">
        <v>236</v>
      </c>
      <c r="AG1210" s="1041">
        <v>1</v>
      </c>
      <c r="AH1210" s="1042" t="s">
        <v>652</v>
      </c>
      <c r="AI1210" s="1060" t="s">
        <v>652</v>
      </c>
      <c r="AJ1210" s="1203" t="s">
        <v>16277</v>
      </c>
      <c r="AK1210" s="1407" t="s">
        <v>868</v>
      </c>
      <c r="AL1210" s="1060">
        <v>52</v>
      </c>
      <c r="AM1210" s="1404">
        <v>46011</v>
      </c>
      <c r="AN1210" s="1404">
        <v>46014</v>
      </c>
      <c r="AO1210" s="1404">
        <v>46015</v>
      </c>
      <c r="AP1210" s="1404"/>
      <c r="AQ1210" s="1404"/>
      <c r="AR1210" s="1044"/>
      <c r="AS1210" s="1034" t="s">
        <v>16629</v>
      </c>
      <c r="AT1210" s="1034" t="s">
        <v>16628</v>
      </c>
      <c r="AU1210" s="1034" t="s">
        <v>16627</v>
      </c>
      <c r="AV1210" s="1034">
        <v>2.6278991999999999</v>
      </c>
    </row>
    <row r="1211" spans="1:48">
      <c r="A1211" s="1030">
        <v>46052</v>
      </c>
      <c r="B1211" s="1031" t="s">
        <v>389</v>
      </c>
      <c r="C1211" s="1031" t="s">
        <v>16604</v>
      </c>
      <c r="D1211" s="1032"/>
      <c r="E1211" s="1033" t="s">
        <v>737</v>
      </c>
      <c r="F1211" s="1034" t="s">
        <v>16598</v>
      </c>
      <c r="G1211" s="1034">
        <v>700</v>
      </c>
      <c r="H1211" s="1034" t="s">
        <v>16139</v>
      </c>
      <c r="I1211" s="1035">
        <v>5.5</v>
      </c>
      <c r="J1211" s="1038">
        <v>24</v>
      </c>
      <c r="K1211" s="1036">
        <v>0</v>
      </c>
      <c r="L1211" s="1037">
        <v>8800</v>
      </c>
      <c r="M1211" s="1039"/>
      <c r="N1211" s="1038">
        <v>7</v>
      </c>
      <c r="O1211" s="1036">
        <v>0</v>
      </c>
      <c r="P1211" s="1037">
        <v>8430</v>
      </c>
      <c r="Q1211" s="1039"/>
      <c r="R1211" s="1038">
        <v>13</v>
      </c>
      <c r="S1211" s="1036">
        <v>0</v>
      </c>
      <c r="T1211" s="1037">
        <v>8430</v>
      </c>
      <c r="U1211" s="1039"/>
      <c r="V1211" s="1038">
        <v>29</v>
      </c>
      <c r="W1211" s="1036">
        <v>0</v>
      </c>
      <c r="X1211" s="1037">
        <v>8890</v>
      </c>
      <c r="Y1211" s="1039"/>
      <c r="Z1211" s="1040">
        <v>5.8299595141700404</v>
      </c>
      <c r="AA1211" s="1040">
        <v>48.666666666666664</v>
      </c>
      <c r="AB1211" s="1199">
        <v>1</v>
      </c>
      <c r="AC1211" s="1040">
        <v>86.375</v>
      </c>
      <c r="AD1211" s="1040">
        <v>6.083333333333333</v>
      </c>
      <c r="AE1211" s="1040">
        <v>6.083333333333333</v>
      </c>
      <c r="AF1211" s="1041" t="s">
        <v>236</v>
      </c>
      <c r="AG1211" s="1041">
        <v>2</v>
      </c>
      <c r="AH1211" s="1042" t="s">
        <v>16151</v>
      </c>
      <c r="AI1211" s="1060" t="s">
        <v>16151</v>
      </c>
      <c r="AJ1211" s="1203" t="s">
        <v>16289</v>
      </c>
      <c r="AK1211" s="1407" t="s">
        <v>668</v>
      </c>
      <c r="AL1211" s="1060">
        <v>51</v>
      </c>
      <c r="AM1211" s="1404">
        <v>46044</v>
      </c>
      <c r="AN1211" s="1404">
        <v>46045</v>
      </c>
      <c r="AO1211" s="1404">
        <v>46046</v>
      </c>
      <c r="AP1211" s="1404"/>
      <c r="AQ1211" s="1404"/>
      <c r="AR1211" s="1044"/>
      <c r="AS1211" s="1034" t="s">
        <v>16629</v>
      </c>
      <c r="AT1211" s="1034" t="s">
        <v>16626</v>
      </c>
      <c r="AU1211" s="1034" t="s">
        <v>16630</v>
      </c>
      <c r="AV1211" s="1034">
        <v>3.1343759999999996</v>
      </c>
    </row>
    <row r="1212" spans="1:48">
      <c r="A1212" s="1030">
        <v>46052</v>
      </c>
      <c r="B1212" s="1031" t="s">
        <v>389</v>
      </c>
      <c r="C1212" s="1031" t="s">
        <v>16533</v>
      </c>
      <c r="D1212" s="1032"/>
      <c r="E1212" s="1033" t="s">
        <v>473</v>
      </c>
      <c r="F1212" s="1034" t="s">
        <v>16146</v>
      </c>
      <c r="G1212" s="1034">
        <v>700</v>
      </c>
      <c r="H1212" s="1034" t="s">
        <v>833</v>
      </c>
      <c r="I1212" s="1035">
        <v>5.5</v>
      </c>
      <c r="J1212" s="1038"/>
      <c r="K1212" s="1036"/>
      <c r="L1212" s="1037" t="s">
        <v>127</v>
      </c>
      <c r="M1212" s="1039"/>
      <c r="N1212" s="1038"/>
      <c r="O1212" s="1036"/>
      <c r="P1212" s="1037"/>
      <c r="Q1212" s="1039" t="s">
        <v>16268</v>
      </c>
      <c r="R1212" s="1038"/>
      <c r="S1212" s="1036"/>
      <c r="T1212" s="1037"/>
      <c r="U1212" s="1039" t="s">
        <v>127</v>
      </c>
      <c r="V1212" s="1038"/>
      <c r="W1212" s="1036"/>
      <c r="X1212" s="1037"/>
      <c r="Y1212" s="1039" t="s">
        <v>127</v>
      </c>
      <c r="Z1212" s="1040">
        <v>5.9016393442622954</v>
      </c>
      <c r="AA1212" s="1040" t="s">
        <v>127</v>
      </c>
      <c r="AB1212" s="1199" t="s">
        <v>420</v>
      </c>
      <c r="AC1212" s="1040" t="s">
        <v>420</v>
      </c>
      <c r="AD1212" s="1040" t="s">
        <v>420</v>
      </c>
      <c r="AE1212" s="1040" t="s">
        <v>420</v>
      </c>
      <c r="AF1212" s="1041" t="s">
        <v>236</v>
      </c>
      <c r="AG1212" s="1041">
        <v>2</v>
      </c>
      <c r="AH1212" s="1042" t="s">
        <v>16151</v>
      </c>
      <c r="AI1212" s="1060" t="s">
        <v>16151</v>
      </c>
      <c r="AJ1212" s="1203" t="s">
        <v>16289</v>
      </c>
      <c r="AK1212" s="1407" t="s">
        <v>668</v>
      </c>
      <c r="AL1212" s="1060">
        <v>53</v>
      </c>
      <c r="AM1212" s="1404">
        <v>46042</v>
      </c>
      <c r="AN1212" s="1404">
        <v>46043</v>
      </c>
      <c r="AO1212" s="1404"/>
      <c r="AP1212" s="1404"/>
      <c r="AQ1212" s="1404"/>
      <c r="AR1212" s="1044"/>
      <c r="AS1212" s="1034" t="s">
        <v>16629</v>
      </c>
      <c r="AT1212" s="1034" t="s">
        <v>16626</v>
      </c>
      <c r="AU1212" s="1034" t="s">
        <v>16630</v>
      </c>
      <c r="AV1212" s="1034" t="s">
        <v>420</v>
      </c>
    </row>
    <row r="1213" spans="1:48">
      <c r="A1213" s="1030">
        <v>46052</v>
      </c>
      <c r="B1213" s="1031" t="s">
        <v>418</v>
      </c>
      <c r="C1213" s="1031" t="s">
        <v>16600</v>
      </c>
      <c r="D1213" s="1032" t="s">
        <v>646</v>
      </c>
      <c r="E1213" s="1033" t="s">
        <v>473</v>
      </c>
      <c r="F1213" s="1034" t="s">
        <v>16601</v>
      </c>
      <c r="G1213" s="1034">
        <v>680</v>
      </c>
      <c r="H1213" s="1034" t="s">
        <v>16568</v>
      </c>
      <c r="I1213" s="1035">
        <v>5.5</v>
      </c>
      <c r="J1213" s="1038">
        <v>27</v>
      </c>
      <c r="K1213" s="1036">
        <v>0</v>
      </c>
      <c r="L1213" s="1037">
        <v>8800</v>
      </c>
      <c r="M1213" s="1039">
        <v>8980</v>
      </c>
      <c r="N1213" s="1038">
        <v>8</v>
      </c>
      <c r="O1213" s="1036">
        <v>0</v>
      </c>
      <c r="P1213" s="1037">
        <v>8150</v>
      </c>
      <c r="Q1213" s="1039">
        <v>7870</v>
      </c>
      <c r="R1213" s="1038">
        <v>21</v>
      </c>
      <c r="S1213" s="1036">
        <v>0</v>
      </c>
      <c r="T1213" s="1037">
        <v>7590</v>
      </c>
      <c r="U1213" s="1039">
        <v>8987</v>
      </c>
      <c r="V1213" s="1038">
        <v>28</v>
      </c>
      <c r="W1213" s="1036">
        <v>0</v>
      </c>
      <c r="X1213" s="1037">
        <v>9350</v>
      </c>
      <c r="Y1213" s="1039">
        <v>7780</v>
      </c>
      <c r="Z1213" s="1040">
        <v>5.6692913385826769</v>
      </c>
      <c r="AA1213" s="1040">
        <v>28</v>
      </c>
      <c r="AB1213" s="1199">
        <v>1</v>
      </c>
      <c r="AC1213" s="1040">
        <v>84.383750000000006</v>
      </c>
      <c r="AD1213" s="1040">
        <v>3.5</v>
      </c>
      <c r="AE1213" s="1040">
        <v>3.5</v>
      </c>
      <c r="AF1213" s="1041" t="s">
        <v>236</v>
      </c>
      <c r="AG1213" s="1041">
        <v>1</v>
      </c>
      <c r="AH1213" s="1042" t="s">
        <v>652</v>
      </c>
      <c r="AI1213" s="1060" t="s">
        <v>652</v>
      </c>
      <c r="AJ1213" s="1203" t="s">
        <v>16277</v>
      </c>
      <c r="AK1213" s="1407" t="s">
        <v>868</v>
      </c>
      <c r="AL1213" s="1060">
        <v>56</v>
      </c>
      <c r="AM1213" s="1404">
        <v>46041</v>
      </c>
      <c r="AN1213" s="1404">
        <v>46042</v>
      </c>
      <c r="AO1213" s="1404">
        <v>46043</v>
      </c>
      <c r="AP1213" s="1404">
        <v>46044</v>
      </c>
      <c r="AQ1213" s="1404"/>
      <c r="AR1213" s="1044"/>
      <c r="AS1213" s="1034" t="s">
        <v>16629</v>
      </c>
      <c r="AT1213" s="1034" t="s">
        <v>16628</v>
      </c>
      <c r="AU1213" s="1034" t="s">
        <v>16630</v>
      </c>
      <c r="AV1213" s="1034">
        <v>5.9492568960000005</v>
      </c>
    </row>
    <row r="1214" spans="1:48">
      <c r="A1214" s="1030">
        <v>46052</v>
      </c>
      <c r="B1214" s="1031" t="s">
        <v>240</v>
      </c>
      <c r="C1214" s="1031" t="s">
        <v>645</v>
      </c>
      <c r="D1214" s="1032"/>
      <c r="E1214" s="1033" t="s">
        <v>420</v>
      </c>
      <c r="F1214" s="1034" t="s">
        <v>420</v>
      </c>
      <c r="G1214" s="1034" t="s">
        <v>420</v>
      </c>
      <c r="H1214" s="1034" t="s">
        <v>420</v>
      </c>
      <c r="I1214" s="1035" t="s">
        <v>420</v>
      </c>
      <c r="J1214" s="1038"/>
      <c r="K1214" s="1036"/>
      <c r="L1214" s="1037" t="s">
        <v>16270</v>
      </c>
      <c r="M1214" s="1039"/>
      <c r="N1214" s="1038"/>
      <c r="O1214" s="1036"/>
      <c r="P1214" s="1037" t="s">
        <v>16270</v>
      </c>
      <c r="Q1214" s="1039"/>
      <c r="R1214" s="1038"/>
      <c r="S1214" s="1036"/>
      <c r="T1214" s="1037" t="s">
        <v>16270</v>
      </c>
      <c r="U1214" s="1039"/>
      <c r="V1214" s="1038"/>
      <c r="W1214" s="1036"/>
      <c r="X1214" s="1037" t="s">
        <v>16270</v>
      </c>
      <c r="Y1214" s="1039"/>
      <c r="Z1214" s="1240" t="s">
        <v>420</v>
      </c>
      <c r="AA1214" s="1240" t="s">
        <v>420</v>
      </c>
      <c r="AB1214" s="1241" t="s">
        <v>420</v>
      </c>
      <c r="AC1214" s="1240"/>
      <c r="AD1214" s="1240" t="s">
        <v>420</v>
      </c>
      <c r="AE1214" s="1240" t="s">
        <v>420</v>
      </c>
      <c r="AF1214" s="1242" t="s">
        <v>241</v>
      </c>
      <c r="AG1214" s="1242">
        <v>12</v>
      </c>
      <c r="AH1214" s="1042" t="s">
        <v>845</v>
      </c>
      <c r="AI1214" s="1060" t="s">
        <v>845</v>
      </c>
      <c r="AJ1214" s="1043" t="s">
        <v>16288</v>
      </c>
      <c r="AK1214" s="1200" t="s">
        <v>862</v>
      </c>
      <c r="AL1214" s="1060"/>
      <c r="AM1214" s="1404"/>
      <c r="AN1214" s="1404"/>
      <c r="AO1214" s="1404"/>
      <c r="AP1214" s="1404"/>
      <c r="AQ1214" s="1404"/>
      <c r="AR1214" s="1044"/>
      <c r="AS1214" s="1034" t="s">
        <v>16625</v>
      </c>
      <c r="AT1214" s="1034" t="s">
        <v>16636</v>
      </c>
      <c r="AU1214" s="1034" t="s">
        <v>420</v>
      </c>
      <c r="AV1214" s="1034" t="s">
        <v>420</v>
      </c>
    </row>
    <row r="1215" spans="1:48">
      <c r="A1215" s="1030">
        <v>46052</v>
      </c>
      <c r="B1215" s="1031" t="s">
        <v>16640</v>
      </c>
      <c r="C1215" s="1031" t="s">
        <v>386</v>
      </c>
      <c r="D1215" s="1032"/>
      <c r="E1215" s="1033" t="s">
        <v>420</v>
      </c>
      <c r="F1215" s="1034" t="s">
        <v>420</v>
      </c>
      <c r="G1215" s="1034" t="s">
        <v>420</v>
      </c>
      <c r="H1215" s="1034" t="s">
        <v>420</v>
      </c>
      <c r="I1215" s="1035" t="s">
        <v>420</v>
      </c>
      <c r="J1215" s="1038"/>
      <c r="K1215" s="1036"/>
      <c r="L1215" s="1037" t="s">
        <v>386</v>
      </c>
      <c r="M1215" s="1039"/>
      <c r="N1215" s="1038"/>
      <c r="O1215" s="1036"/>
      <c r="P1215" s="1037" t="s">
        <v>386</v>
      </c>
      <c r="Q1215" s="1039"/>
      <c r="R1215" s="1038"/>
      <c r="S1215" s="1036"/>
      <c r="T1215" s="1037" t="s">
        <v>386</v>
      </c>
      <c r="U1215" s="1039"/>
      <c r="V1215" s="1038"/>
      <c r="W1215" s="1036"/>
      <c r="X1215" s="1037" t="s">
        <v>386</v>
      </c>
      <c r="Y1215" s="1039"/>
      <c r="Z1215" s="1240" t="s">
        <v>420</v>
      </c>
      <c r="AA1215" s="1240" t="s">
        <v>420</v>
      </c>
      <c r="AB1215" s="1241" t="s">
        <v>420</v>
      </c>
      <c r="AC1215" s="1240"/>
      <c r="AD1215" s="1240" t="s">
        <v>420</v>
      </c>
      <c r="AE1215" s="1240" t="s">
        <v>420</v>
      </c>
      <c r="AF1215" s="1242" t="s">
        <v>241</v>
      </c>
      <c r="AG1215" s="1242">
        <v>5</v>
      </c>
      <c r="AH1215" s="1042" t="s">
        <v>845</v>
      </c>
      <c r="AI1215" s="1060" t="s">
        <v>845</v>
      </c>
      <c r="AJ1215" s="1043" t="s">
        <v>16288</v>
      </c>
      <c r="AK1215" s="1200" t="s">
        <v>862</v>
      </c>
      <c r="AL1215" s="1060"/>
      <c r="AM1215" s="1404"/>
      <c r="AN1215" s="1404"/>
      <c r="AO1215" s="1404"/>
      <c r="AP1215" s="1404"/>
      <c r="AQ1215" s="1404"/>
      <c r="AR1215" s="1044"/>
      <c r="AS1215" s="1034" t="s">
        <v>16625</v>
      </c>
      <c r="AT1215" s="1034" t="s">
        <v>16635</v>
      </c>
      <c r="AU1215" s="1034" t="s">
        <v>420</v>
      </c>
      <c r="AV1215" s="1034" t="s">
        <v>420</v>
      </c>
    </row>
    <row r="1216" spans="1:48">
      <c r="A1216" s="1030">
        <v>46052</v>
      </c>
      <c r="B1216" s="1031" t="s">
        <v>464</v>
      </c>
      <c r="C1216" s="1045" t="s">
        <v>645</v>
      </c>
      <c r="D1216" s="1032"/>
      <c r="E1216" s="1033" t="s">
        <v>420</v>
      </c>
      <c r="F1216" s="1034" t="s">
        <v>420</v>
      </c>
      <c r="G1216" s="1034" t="s">
        <v>420</v>
      </c>
      <c r="H1216" s="1034" t="s">
        <v>420</v>
      </c>
      <c r="I1216" s="1035" t="s">
        <v>420</v>
      </c>
      <c r="J1216" s="1038"/>
      <c r="K1216" s="1036"/>
      <c r="L1216" s="1037" t="s">
        <v>645</v>
      </c>
      <c r="M1216" s="1039"/>
      <c r="N1216" s="1038"/>
      <c r="O1216" s="1036"/>
      <c r="P1216" s="1037" t="s">
        <v>645</v>
      </c>
      <c r="Q1216" s="1039"/>
      <c r="R1216" s="1038"/>
      <c r="S1216" s="1036"/>
      <c r="T1216" s="1037" t="s">
        <v>645</v>
      </c>
      <c r="U1216" s="1039"/>
      <c r="V1216" s="1038"/>
      <c r="W1216" s="1036"/>
      <c r="X1216" s="1037" t="s">
        <v>645</v>
      </c>
      <c r="Y1216" s="1039"/>
      <c r="Z1216" s="1040" t="s">
        <v>420</v>
      </c>
      <c r="AA1216" s="1040" t="s">
        <v>645</v>
      </c>
      <c r="AB1216" s="1199" t="s">
        <v>420</v>
      </c>
      <c r="AC1216" s="1040" t="s">
        <v>420</v>
      </c>
      <c r="AD1216" s="1040" t="s">
        <v>420</v>
      </c>
      <c r="AE1216" s="1040" t="s">
        <v>420</v>
      </c>
      <c r="AF1216" s="1041" t="s">
        <v>243</v>
      </c>
      <c r="AG1216" s="1041">
        <v>1</v>
      </c>
      <c r="AH1216" s="1042" t="s">
        <v>654</v>
      </c>
      <c r="AI1216" s="1060" t="s">
        <v>654</v>
      </c>
      <c r="AJ1216" s="1060" t="s">
        <v>654</v>
      </c>
      <c r="AK1216" s="1200" t="s">
        <v>654</v>
      </c>
      <c r="AL1216" s="1060"/>
      <c r="AM1216" s="1404"/>
      <c r="AN1216" s="1404"/>
      <c r="AO1216" s="1404"/>
      <c r="AP1216" s="1404"/>
      <c r="AQ1216" s="1404"/>
      <c r="AR1216" s="1044"/>
      <c r="AS1216" s="1034" t="s">
        <v>16625</v>
      </c>
      <c r="AT1216" s="1034" t="s">
        <v>16628</v>
      </c>
      <c r="AU1216" s="1034" t="s">
        <v>420</v>
      </c>
      <c r="AV1216" s="1034" t="s">
        <v>420</v>
      </c>
    </row>
    <row r="1217" spans="1:48">
      <c r="A1217" s="1030">
        <v>46052</v>
      </c>
      <c r="B1217" s="1031" t="s">
        <v>16279</v>
      </c>
      <c r="C1217" s="1045" t="s">
        <v>645</v>
      </c>
      <c r="D1217" s="1032"/>
      <c r="E1217" s="1033" t="s">
        <v>420</v>
      </c>
      <c r="F1217" s="1034" t="s">
        <v>420</v>
      </c>
      <c r="G1217" s="1034" t="s">
        <v>420</v>
      </c>
      <c r="H1217" s="1034" t="s">
        <v>420</v>
      </c>
      <c r="I1217" s="1035" t="s">
        <v>420</v>
      </c>
      <c r="J1217" s="1038"/>
      <c r="K1217" s="1036"/>
      <c r="L1217" s="1037" t="s">
        <v>645</v>
      </c>
      <c r="M1217" s="1039"/>
      <c r="N1217" s="1038"/>
      <c r="O1217" s="1036"/>
      <c r="P1217" s="1037" t="s">
        <v>645</v>
      </c>
      <c r="Q1217" s="1039"/>
      <c r="R1217" s="1038"/>
      <c r="S1217" s="1036"/>
      <c r="T1217" s="1037" t="s">
        <v>645</v>
      </c>
      <c r="U1217" s="1039"/>
      <c r="V1217" s="1038"/>
      <c r="W1217" s="1036"/>
      <c r="X1217" s="1037" t="s">
        <v>645</v>
      </c>
      <c r="Y1217" s="1039"/>
      <c r="Z1217" s="1040" t="s">
        <v>420</v>
      </c>
      <c r="AA1217" s="1040" t="s">
        <v>645</v>
      </c>
      <c r="AB1217" s="1199" t="s">
        <v>420</v>
      </c>
      <c r="AC1217" s="1040" t="s">
        <v>420</v>
      </c>
      <c r="AD1217" s="1040" t="s">
        <v>420</v>
      </c>
      <c r="AE1217" s="1040" t="s">
        <v>420</v>
      </c>
      <c r="AF1217" s="1041" t="s">
        <v>243</v>
      </c>
      <c r="AG1217" s="1041">
        <v>1</v>
      </c>
      <c r="AH1217" s="1042" t="s">
        <v>654</v>
      </c>
      <c r="AI1217" s="1060" t="s">
        <v>654</v>
      </c>
      <c r="AJ1217" s="1043" t="s">
        <v>654</v>
      </c>
      <c r="AK1217" s="1200" t="s">
        <v>654</v>
      </c>
      <c r="AL1217" s="1060"/>
      <c r="AM1217" s="1404"/>
      <c r="AN1217" s="1404"/>
      <c r="AO1217" s="1404"/>
      <c r="AP1217" s="1404"/>
      <c r="AQ1217" s="1404"/>
      <c r="AR1217" s="1044"/>
      <c r="AS1217" s="1034" t="s">
        <v>16625</v>
      </c>
      <c r="AT1217" s="1034" t="s">
        <v>16628</v>
      </c>
      <c r="AU1217" s="1034" t="s">
        <v>420</v>
      </c>
      <c r="AV1217" s="1034" t="s">
        <v>420</v>
      </c>
    </row>
    <row r="1218" spans="1:48">
      <c r="A1218" s="1030">
        <v>46052</v>
      </c>
      <c r="B1218" s="1031" t="s">
        <v>16280</v>
      </c>
      <c r="C1218" s="1045" t="s">
        <v>645</v>
      </c>
      <c r="D1218" s="1032"/>
      <c r="E1218" s="1033" t="s">
        <v>420</v>
      </c>
      <c r="F1218" s="1034" t="s">
        <v>420</v>
      </c>
      <c r="G1218" s="1034" t="s">
        <v>420</v>
      </c>
      <c r="H1218" s="1034" t="s">
        <v>420</v>
      </c>
      <c r="I1218" s="1035" t="s">
        <v>420</v>
      </c>
      <c r="J1218" s="1038"/>
      <c r="K1218" s="1036"/>
      <c r="L1218" s="1037" t="s">
        <v>645</v>
      </c>
      <c r="M1218" s="1039"/>
      <c r="N1218" s="1038"/>
      <c r="O1218" s="1036"/>
      <c r="P1218" s="1037" t="s">
        <v>645</v>
      </c>
      <c r="Q1218" s="1039"/>
      <c r="R1218" s="1038"/>
      <c r="S1218" s="1036"/>
      <c r="T1218" s="1037" t="s">
        <v>645</v>
      </c>
      <c r="U1218" s="1039"/>
      <c r="V1218" s="1038"/>
      <c r="W1218" s="1036"/>
      <c r="X1218" s="1037" t="s">
        <v>645</v>
      </c>
      <c r="Y1218" s="1039"/>
      <c r="Z1218" s="1040" t="s">
        <v>420</v>
      </c>
      <c r="AA1218" s="1040" t="s">
        <v>645</v>
      </c>
      <c r="AB1218" s="1199" t="s">
        <v>420</v>
      </c>
      <c r="AC1218" s="1040" t="s">
        <v>420</v>
      </c>
      <c r="AD1218" s="1040" t="s">
        <v>420</v>
      </c>
      <c r="AE1218" s="1040" t="s">
        <v>420</v>
      </c>
      <c r="AF1218" s="1041" t="s">
        <v>243</v>
      </c>
      <c r="AG1218" s="1041">
        <v>1</v>
      </c>
      <c r="AH1218" s="1042" t="s">
        <v>654</v>
      </c>
      <c r="AI1218" s="1060" t="s">
        <v>654</v>
      </c>
      <c r="AJ1218" s="1043" t="s">
        <v>654</v>
      </c>
      <c r="AK1218" s="1200" t="s">
        <v>654</v>
      </c>
      <c r="AL1218" s="1060"/>
      <c r="AM1218" s="1404"/>
      <c r="AN1218" s="1404"/>
      <c r="AO1218" s="1404"/>
      <c r="AP1218" s="1404"/>
      <c r="AQ1218" s="1404"/>
      <c r="AR1218" s="1044"/>
      <c r="AS1218" s="1034" t="s">
        <v>16625</v>
      </c>
      <c r="AT1218" s="1034" t="s">
        <v>16628</v>
      </c>
      <c r="AU1218" s="1034" t="s">
        <v>420</v>
      </c>
      <c r="AV1218" s="1034" t="s">
        <v>420</v>
      </c>
    </row>
    <row r="1219" spans="1:48">
      <c r="A1219" s="1030">
        <v>46052</v>
      </c>
      <c r="B1219" s="1031" t="s">
        <v>16281</v>
      </c>
      <c r="C1219" s="1045" t="s">
        <v>645</v>
      </c>
      <c r="D1219" s="1032"/>
      <c r="E1219" s="1033" t="s">
        <v>420</v>
      </c>
      <c r="F1219" s="1034" t="s">
        <v>420</v>
      </c>
      <c r="G1219" s="1034" t="s">
        <v>420</v>
      </c>
      <c r="H1219" s="1034" t="s">
        <v>420</v>
      </c>
      <c r="I1219" s="1035" t="s">
        <v>420</v>
      </c>
      <c r="J1219" s="1038"/>
      <c r="K1219" s="1036"/>
      <c r="L1219" s="1037" t="s">
        <v>645</v>
      </c>
      <c r="M1219" s="1039"/>
      <c r="N1219" s="1038"/>
      <c r="O1219" s="1036"/>
      <c r="P1219" s="1037" t="s">
        <v>645</v>
      </c>
      <c r="Q1219" s="1039"/>
      <c r="R1219" s="1038"/>
      <c r="S1219" s="1036"/>
      <c r="T1219" s="1037" t="s">
        <v>645</v>
      </c>
      <c r="U1219" s="1039"/>
      <c r="V1219" s="1038"/>
      <c r="W1219" s="1036"/>
      <c r="X1219" s="1037" t="s">
        <v>645</v>
      </c>
      <c r="Y1219" s="1039"/>
      <c r="Z1219" s="1040" t="s">
        <v>420</v>
      </c>
      <c r="AA1219" s="1040" t="s">
        <v>645</v>
      </c>
      <c r="AB1219" s="1199" t="s">
        <v>420</v>
      </c>
      <c r="AC1219" s="1040" t="s">
        <v>420</v>
      </c>
      <c r="AD1219" s="1040" t="s">
        <v>420</v>
      </c>
      <c r="AE1219" s="1040" t="s">
        <v>420</v>
      </c>
      <c r="AF1219" s="1041" t="s">
        <v>243</v>
      </c>
      <c r="AG1219" s="1041">
        <v>1</v>
      </c>
      <c r="AH1219" s="1042" t="s">
        <v>654</v>
      </c>
      <c r="AI1219" s="1060" t="s">
        <v>654</v>
      </c>
      <c r="AJ1219" s="1043" t="s">
        <v>654</v>
      </c>
      <c r="AK1219" s="1200" t="s">
        <v>654</v>
      </c>
      <c r="AL1219" s="1060"/>
      <c r="AM1219" s="1404"/>
      <c r="AN1219" s="1404"/>
      <c r="AO1219" s="1404"/>
      <c r="AP1219" s="1404"/>
      <c r="AQ1219" s="1404"/>
      <c r="AR1219" s="1044"/>
      <c r="AS1219" s="1034" t="s">
        <v>16625</v>
      </c>
      <c r="AT1219" s="1034" t="s">
        <v>16628</v>
      </c>
      <c r="AU1219" s="1034" t="s">
        <v>420</v>
      </c>
      <c r="AV1219" s="1034" t="s">
        <v>420</v>
      </c>
    </row>
    <row r="1220" spans="1:48">
      <c r="A1220" s="1030">
        <v>46052</v>
      </c>
      <c r="B1220" s="1031" t="s">
        <v>16282</v>
      </c>
      <c r="C1220" s="1045" t="s">
        <v>645</v>
      </c>
      <c r="D1220" s="1032"/>
      <c r="E1220" s="1033" t="s">
        <v>420</v>
      </c>
      <c r="F1220" s="1034" t="s">
        <v>420</v>
      </c>
      <c r="G1220" s="1034" t="s">
        <v>420</v>
      </c>
      <c r="H1220" s="1034" t="s">
        <v>420</v>
      </c>
      <c r="I1220" s="1035" t="s">
        <v>420</v>
      </c>
      <c r="J1220" s="1038"/>
      <c r="K1220" s="1036"/>
      <c r="L1220" s="1037" t="s">
        <v>645</v>
      </c>
      <c r="M1220" s="1039"/>
      <c r="N1220" s="1038"/>
      <c r="O1220" s="1036"/>
      <c r="P1220" s="1037" t="s">
        <v>645</v>
      </c>
      <c r="Q1220" s="1039"/>
      <c r="R1220" s="1038"/>
      <c r="S1220" s="1036"/>
      <c r="T1220" s="1037" t="s">
        <v>645</v>
      </c>
      <c r="U1220" s="1039"/>
      <c r="V1220" s="1038"/>
      <c r="W1220" s="1036"/>
      <c r="X1220" s="1037" t="s">
        <v>645</v>
      </c>
      <c r="Y1220" s="1039"/>
      <c r="Z1220" s="1040" t="s">
        <v>420</v>
      </c>
      <c r="AA1220" s="1040" t="s">
        <v>645</v>
      </c>
      <c r="AB1220" s="1199" t="s">
        <v>420</v>
      </c>
      <c r="AC1220" s="1040" t="s">
        <v>420</v>
      </c>
      <c r="AD1220" s="1040" t="s">
        <v>420</v>
      </c>
      <c r="AE1220" s="1040" t="s">
        <v>420</v>
      </c>
      <c r="AF1220" s="1041" t="s">
        <v>243</v>
      </c>
      <c r="AG1220" s="1041">
        <v>1</v>
      </c>
      <c r="AH1220" s="1042" t="s">
        <v>654</v>
      </c>
      <c r="AI1220" s="1060" t="s">
        <v>654</v>
      </c>
      <c r="AJ1220" s="1043" t="s">
        <v>654</v>
      </c>
      <c r="AK1220" s="1200" t="s">
        <v>654</v>
      </c>
      <c r="AL1220" s="1060"/>
      <c r="AM1220" s="1404"/>
      <c r="AN1220" s="1404"/>
      <c r="AO1220" s="1404"/>
      <c r="AP1220" s="1404"/>
      <c r="AQ1220" s="1404"/>
      <c r="AR1220" s="1044"/>
      <c r="AS1220" s="1034" t="s">
        <v>16625</v>
      </c>
      <c r="AT1220" s="1034" t="s">
        <v>16628</v>
      </c>
      <c r="AU1220" s="1034" t="s">
        <v>420</v>
      </c>
      <c r="AV1220" s="1034" t="s">
        <v>420</v>
      </c>
    </row>
    <row r="1221" spans="1:48">
      <c r="A1221" s="1030">
        <v>46052</v>
      </c>
      <c r="B1221" s="1031" t="s">
        <v>16283</v>
      </c>
      <c r="C1221" s="1045" t="s">
        <v>645</v>
      </c>
      <c r="D1221" s="1032"/>
      <c r="E1221" s="1033" t="s">
        <v>420</v>
      </c>
      <c r="F1221" s="1034" t="s">
        <v>420</v>
      </c>
      <c r="G1221" s="1034" t="s">
        <v>420</v>
      </c>
      <c r="H1221" s="1034" t="s">
        <v>420</v>
      </c>
      <c r="I1221" s="1035" t="s">
        <v>420</v>
      </c>
      <c r="J1221" s="1038"/>
      <c r="K1221" s="1036"/>
      <c r="L1221" s="1037" t="s">
        <v>645</v>
      </c>
      <c r="M1221" s="1039"/>
      <c r="N1221" s="1038"/>
      <c r="O1221" s="1036"/>
      <c r="P1221" s="1037" t="s">
        <v>645</v>
      </c>
      <c r="Q1221" s="1039"/>
      <c r="R1221" s="1038"/>
      <c r="S1221" s="1036"/>
      <c r="T1221" s="1037" t="s">
        <v>645</v>
      </c>
      <c r="U1221" s="1039"/>
      <c r="V1221" s="1038"/>
      <c r="W1221" s="1036"/>
      <c r="X1221" s="1037" t="s">
        <v>645</v>
      </c>
      <c r="Y1221" s="1039"/>
      <c r="Z1221" s="1040" t="s">
        <v>420</v>
      </c>
      <c r="AA1221" s="1040" t="s">
        <v>645</v>
      </c>
      <c r="AB1221" s="1199" t="s">
        <v>420</v>
      </c>
      <c r="AC1221" s="1040" t="s">
        <v>420</v>
      </c>
      <c r="AD1221" s="1040" t="s">
        <v>420</v>
      </c>
      <c r="AE1221" s="1040" t="s">
        <v>420</v>
      </c>
      <c r="AF1221" s="1041" t="s">
        <v>243</v>
      </c>
      <c r="AG1221" s="1041">
        <v>1</v>
      </c>
      <c r="AH1221" s="1042" t="s">
        <v>654</v>
      </c>
      <c r="AI1221" s="1060" t="s">
        <v>654</v>
      </c>
      <c r="AJ1221" s="1043" t="s">
        <v>654</v>
      </c>
      <c r="AK1221" s="1200" t="s">
        <v>654</v>
      </c>
      <c r="AL1221" s="1060"/>
      <c r="AM1221" s="1404"/>
      <c r="AN1221" s="1404"/>
      <c r="AO1221" s="1404"/>
      <c r="AP1221" s="1404"/>
      <c r="AQ1221" s="1404"/>
      <c r="AR1221" s="1044"/>
      <c r="AS1221" s="1034" t="s">
        <v>16625</v>
      </c>
      <c r="AT1221" s="1034" t="s">
        <v>16628</v>
      </c>
      <c r="AU1221" s="1034" t="s">
        <v>420</v>
      </c>
      <c r="AV1221" s="1034" t="s">
        <v>420</v>
      </c>
    </row>
    <row r="1222" spans="1:48">
      <c r="A1222" s="1030">
        <v>46052</v>
      </c>
      <c r="B1222" s="1031" t="s">
        <v>16284</v>
      </c>
      <c r="C1222" s="1045" t="s">
        <v>645</v>
      </c>
      <c r="D1222" s="1032"/>
      <c r="E1222" s="1033" t="s">
        <v>420</v>
      </c>
      <c r="F1222" s="1034" t="s">
        <v>420</v>
      </c>
      <c r="G1222" s="1034" t="s">
        <v>420</v>
      </c>
      <c r="H1222" s="1034" t="s">
        <v>420</v>
      </c>
      <c r="I1222" s="1035" t="s">
        <v>420</v>
      </c>
      <c r="J1222" s="1038"/>
      <c r="K1222" s="1036"/>
      <c r="L1222" s="1037" t="s">
        <v>645</v>
      </c>
      <c r="M1222" s="1039"/>
      <c r="N1222" s="1038"/>
      <c r="O1222" s="1036"/>
      <c r="P1222" s="1037" t="s">
        <v>645</v>
      </c>
      <c r="Q1222" s="1039"/>
      <c r="R1222" s="1038"/>
      <c r="S1222" s="1036"/>
      <c r="T1222" s="1037" t="s">
        <v>645</v>
      </c>
      <c r="U1222" s="1039"/>
      <c r="V1222" s="1038"/>
      <c r="W1222" s="1036"/>
      <c r="X1222" s="1037" t="s">
        <v>645</v>
      </c>
      <c r="Y1222" s="1039"/>
      <c r="Z1222" s="1040" t="s">
        <v>420</v>
      </c>
      <c r="AA1222" s="1040" t="s">
        <v>645</v>
      </c>
      <c r="AB1222" s="1199" t="s">
        <v>420</v>
      </c>
      <c r="AC1222" s="1040" t="s">
        <v>420</v>
      </c>
      <c r="AD1222" s="1040" t="s">
        <v>420</v>
      </c>
      <c r="AE1222" s="1040" t="s">
        <v>420</v>
      </c>
      <c r="AF1222" s="1041" t="s">
        <v>243</v>
      </c>
      <c r="AG1222" s="1041">
        <v>1</v>
      </c>
      <c r="AH1222" s="1042" t="s">
        <v>654</v>
      </c>
      <c r="AI1222" s="1060" t="s">
        <v>654</v>
      </c>
      <c r="AJ1222" s="1043" t="s">
        <v>654</v>
      </c>
      <c r="AK1222" s="1200" t="s">
        <v>654</v>
      </c>
      <c r="AL1222" s="1060"/>
      <c r="AM1222" s="1404"/>
      <c r="AN1222" s="1404"/>
      <c r="AO1222" s="1404"/>
      <c r="AP1222" s="1404"/>
      <c r="AQ1222" s="1404"/>
      <c r="AR1222" s="1044"/>
      <c r="AS1222" s="1034" t="s">
        <v>16625</v>
      </c>
      <c r="AT1222" s="1034" t="s">
        <v>16628</v>
      </c>
      <c r="AU1222" s="1034" t="s">
        <v>420</v>
      </c>
      <c r="AV1222" s="1034" t="s">
        <v>420</v>
      </c>
    </row>
    <row r="1223" spans="1:48" ht="17.25" thickBot="1">
      <c r="A1223" s="1046">
        <v>46052</v>
      </c>
      <c r="B1223" s="1047" t="s">
        <v>16285</v>
      </c>
      <c r="C1223" s="1048" t="s">
        <v>645</v>
      </c>
      <c r="D1223" s="1049"/>
      <c r="E1223" s="1243" t="s">
        <v>420</v>
      </c>
      <c r="F1223" s="1050" t="s">
        <v>420</v>
      </c>
      <c r="G1223" s="1050" t="s">
        <v>420</v>
      </c>
      <c r="H1223" s="1050" t="s">
        <v>420</v>
      </c>
      <c r="I1223" s="1244" t="s">
        <v>420</v>
      </c>
      <c r="J1223" s="1053"/>
      <c r="K1223" s="1051"/>
      <c r="L1223" s="1052" t="s">
        <v>645</v>
      </c>
      <c r="M1223" s="1054"/>
      <c r="N1223" s="1053"/>
      <c r="O1223" s="1051"/>
      <c r="P1223" s="1052" t="s">
        <v>645</v>
      </c>
      <c r="Q1223" s="1054"/>
      <c r="R1223" s="1053"/>
      <c r="S1223" s="1051"/>
      <c r="T1223" s="1052" t="s">
        <v>645</v>
      </c>
      <c r="U1223" s="1054"/>
      <c r="V1223" s="1053"/>
      <c r="W1223" s="1051"/>
      <c r="X1223" s="1052" t="s">
        <v>645</v>
      </c>
      <c r="Y1223" s="1054"/>
      <c r="Z1223" s="1055" t="s">
        <v>420</v>
      </c>
      <c r="AA1223" s="1055" t="s">
        <v>645</v>
      </c>
      <c r="AB1223" s="1201" t="s">
        <v>420</v>
      </c>
      <c r="AC1223" s="1055" t="s">
        <v>420</v>
      </c>
      <c r="AD1223" s="1055" t="s">
        <v>420</v>
      </c>
      <c r="AE1223" s="1055" t="s">
        <v>420</v>
      </c>
      <c r="AF1223" s="1056" t="s">
        <v>243</v>
      </c>
      <c r="AG1223" s="1056">
        <v>1</v>
      </c>
      <c r="AH1223" s="1245" t="s">
        <v>654</v>
      </c>
      <c r="AI1223" s="1246" t="s">
        <v>654</v>
      </c>
      <c r="AJ1223" s="1057" t="s">
        <v>654</v>
      </c>
      <c r="AK1223" s="1202" t="s">
        <v>654</v>
      </c>
      <c r="AL1223" s="1246"/>
      <c r="AM1223" s="1409"/>
      <c r="AN1223" s="1409"/>
      <c r="AO1223" s="1409"/>
      <c r="AP1223" s="1409"/>
      <c r="AQ1223" s="1409"/>
      <c r="AR1223" s="1058"/>
      <c r="AS1223" s="1050" t="s">
        <v>16625</v>
      </c>
      <c r="AT1223" s="1050" t="s">
        <v>16628</v>
      </c>
      <c r="AU1223" s="1050" t="s">
        <v>420</v>
      </c>
      <c r="AV1223" s="1050" t="s">
        <v>420</v>
      </c>
    </row>
    <row r="1224" spans="1:48">
      <c r="A1224" s="1416">
        <v>46053</v>
      </c>
      <c r="B1224" s="1016" t="s">
        <v>212</v>
      </c>
      <c r="C1224" s="1016" t="s">
        <v>16558</v>
      </c>
      <c r="D1224" s="1017"/>
      <c r="E1224" s="1018" t="s">
        <v>1936</v>
      </c>
      <c r="F1224" s="1019" t="s">
        <v>16560</v>
      </c>
      <c r="G1224" s="1019">
        <v>500</v>
      </c>
      <c r="H1224" s="1019" t="s">
        <v>911</v>
      </c>
      <c r="I1224" s="1020">
        <v>2</v>
      </c>
      <c r="J1224" s="1023"/>
      <c r="K1224" s="1021"/>
      <c r="L1224" s="1022" t="s">
        <v>127</v>
      </c>
      <c r="M1224" s="1024"/>
      <c r="N1224" s="1023"/>
      <c r="O1224" s="1021"/>
      <c r="P1224" s="1022" t="s">
        <v>16270</v>
      </c>
      <c r="Q1224" s="1024" t="s">
        <v>16268</v>
      </c>
      <c r="R1224" s="1023"/>
      <c r="S1224" s="1021"/>
      <c r="T1224" s="1022" t="s">
        <v>645</v>
      </c>
      <c r="U1224" s="1024" t="s">
        <v>127</v>
      </c>
      <c r="V1224" s="1023"/>
      <c r="W1224" s="1021"/>
      <c r="X1224" s="1022" t="s">
        <v>645</v>
      </c>
      <c r="Y1224" s="1024" t="s">
        <v>127</v>
      </c>
      <c r="Z1224" s="1025">
        <v>3</v>
      </c>
      <c r="AA1224" s="1025" t="s">
        <v>127</v>
      </c>
      <c r="AB1224" s="1198" t="s">
        <v>420</v>
      </c>
      <c r="AC1224" s="1025" t="s">
        <v>420</v>
      </c>
      <c r="AD1224" s="1025" t="s">
        <v>420</v>
      </c>
      <c r="AE1224" s="1025" t="s">
        <v>420</v>
      </c>
      <c r="AF1224" s="1026" t="s">
        <v>213</v>
      </c>
      <c r="AG1224" s="1026">
        <v>1</v>
      </c>
      <c r="AH1224" s="1027" t="s">
        <v>16266</v>
      </c>
      <c r="AI1224" s="1059" t="s">
        <v>649</v>
      </c>
      <c r="AJ1224" s="1238" t="s">
        <v>16262</v>
      </c>
      <c r="AK1224" s="1410" t="s">
        <v>647</v>
      </c>
      <c r="AL1224" s="1059">
        <v>52</v>
      </c>
      <c r="AM1224" s="1403">
        <v>46013</v>
      </c>
      <c r="AN1224" s="1403">
        <v>46017</v>
      </c>
      <c r="AO1224" s="1403">
        <v>46019</v>
      </c>
      <c r="AP1224" s="1403"/>
      <c r="AQ1224" s="1403"/>
      <c r="AR1224" s="1028"/>
      <c r="AS1224" s="1019" t="s">
        <v>16625</v>
      </c>
      <c r="AT1224" s="1019" t="s">
        <v>16628</v>
      </c>
      <c r="AU1224" s="1019" t="s">
        <v>16627</v>
      </c>
      <c r="AV1224" s="1019" t="s">
        <v>420</v>
      </c>
    </row>
    <row r="1225" spans="1:48">
      <c r="A1225" s="1030">
        <v>46053</v>
      </c>
      <c r="B1225" s="1031" t="s">
        <v>214</v>
      </c>
      <c r="C1225" s="1031" t="s">
        <v>16653</v>
      </c>
      <c r="D1225" s="1032" t="s">
        <v>16644</v>
      </c>
      <c r="E1225" s="1033" t="s">
        <v>1557</v>
      </c>
      <c r="F1225" s="1034" t="s">
        <v>16594</v>
      </c>
      <c r="G1225" s="1034">
        <v>630</v>
      </c>
      <c r="H1225" s="1034" t="s">
        <v>843</v>
      </c>
      <c r="I1225" s="1035">
        <v>2</v>
      </c>
      <c r="J1225" s="1038">
        <v>29</v>
      </c>
      <c r="K1225" s="1036">
        <v>0</v>
      </c>
      <c r="L1225" s="1037">
        <v>9028</v>
      </c>
      <c r="M1225" s="1039">
        <v>9502</v>
      </c>
      <c r="N1225" s="1038">
        <v>9</v>
      </c>
      <c r="O1225" s="1036">
        <v>0</v>
      </c>
      <c r="P1225" s="1037">
        <v>9366</v>
      </c>
      <c r="Q1225" s="1039">
        <v>9615</v>
      </c>
      <c r="R1225" s="1038">
        <v>9</v>
      </c>
      <c r="S1225" s="1036">
        <v>1</v>
      </c>
      <c r="T1225" s="1037">
        <v>9429</v>
      </c>
      <c r="U1225" s="1039">
        <v>9640</v>
      </c>
      <c r="V1225" s="1038">
        <v>12</v>
      </c>
      <c r="W1225" s="1036">
        <v>2</v>
      </c>
      <c r="X1225" s="1037">
        <v>9495</v>
      </c>
      <c r="Y1225" s="1039">
        <v>9615</v>
      </c>
      <c r="Z1225" s="1040">
        <v>2.4827586206896552</v>
      </c>
      <c r="AA1225" s="1040">
        <v>19.666666666666668</v>
      </c>
      <c r="AB1225" s="1199">
        <v>0.99419070512820518</v>
      </c>
      <c r="AC1225" s="1040">
        <v>94.612499999999997</v>
      </c>
      <c r="AD1225" s="1040">
        <v>2.4583333333333335</v>
      </c>
      <c r="AE1225" s="1040">
        <v>2.3333333333333335</v>
      </c>
      <c r="AF1225" s="1041" t="s">
        <v>213</v>
      </c>
      <c r="AG1225" s="1041">
        <v>1</v>
      </c>
      <c r="AH1225" s="1042" t="s">
        <v>16266</v>
      </c>
      <c r="AI1225" s="1060" t="s">
        <v>649</v>
      </c>
      <c r="AJ1225" s="1238" t="s">
        <v>16262</v>
      </c>
      <c r="AK1225" s="1239" t="s">
        <v>647</v>
      </c>
      <c r="AL1225" s="1060">
        <v>57</v>
      </c>
      <c r="AM1225" s="1404">
        <v>46036</v>
      </c>
      <c r="AN1225" s="1404">
        <v>46037</v>
      </c>
      <c r="AO1225" s="1404"/>
      <c r="AP1225" s="1404"/>
      <c r="AQ1225" s="1404"/>
      <c r="AR1225" s="1044"/>
      <c r="AS1225" s="1034" t="s">
        <v>16625</v>
      </c>
      <c r="AT1225" s="1034" t="s">
        <v>16628</v>
      </c>
      <c r="AU1225" s="1034" t="s">
        <v>16637</v>
      </c>
      <c r="AV1225" s="1034">
        <v>1.02998952</v>
      </c>
    </row>
    <row r="1226" spans="1:48">
      <c r="A1226" s="1030">
        <v>46053</v>
      </c>
      <c r="B1226" s="1031" t="s">
        <v>215</v>
      </c>
      <c r="C1226" s="1031" t="s">
        <v>16554</v>
      </c>
      <c r="D1226" s="1032" t="s">
        <v>646</v>
      </c>
      <c r="E1226" s="1033" t="s">
        <v>471</v>
      </c>
      <c r="F1226" s="1034" t="s">
        <v>16555</v>
      </c>
      <c r="G1226" s="1034">
        <v>700</v>
      </c>
      <c r="H1226" s="1034" t="s">
        <v>1088</v>
      </c>
      <c r="I1226" s="1035">
        <v>5</v>
      </c>
      <c r="J1226" s="1038">
        <v>14</v>
      </c>
      <c r="K1226" s="1036">
        <v>0</v>
      </c>
      <c r="L1226" s="1037">
        <v>7307</v>
      </c>
      <c r="M1226" s="1039">
        <v>6896</v>
      </c>
      <c r="N1226" s="1038">
        <v>8</v>
      </c>
      <c r="O1226" s="1036">
        <v>0</v>
      </c>
      <c r="P1226" s="1037">
        <v>7068</v>
      </c>
      <c r="Q1226" s="1039">
        <v>7302</v>
      </c>
      <c r="R1226" s="1038">
        <v>10</v>
      </c>
      <c r="S1226" s="1036">
        <v>0</v>
      </c>
      <c r="T1226" s="1037">
        <v>7142</v>
      </c>
      <c r="U1226" s="1039">
        <v>7390</v>
      </c>
      <c r="V1226" s="1038">
        <v>24</v>
      </c>
      <c r="W1226" s="1036">
        <v>0</v>
      </c>
      <c r="X1226" s="1037">
        <v>7185</v>
      </c>
      <c r="Y1226" s="1039">
        <v>7494</v>
      </c>
      <c r="Z1226" s="1040">
        <v>3.2432432432432434</v>
      </c>
      <c r="AA1226" s="1040">
        <v>9.3333333333333339</v>
      </c>
      <c r="AB1226" s="1199">
        <v>1</v>
      </c>
      <c r="AC1226" s="1040">
        <v>72.23</v>
      </c>
      <c r="AD1226" s="1040">
        <v>1.1666666666666667</v>
      </c>
      <c r="AE1226" s="1040">
        <v>1.1666666666666667</v>
      </c>
      <c r="AF1226" s="1041" t="s">
        <v>213</v>
      </c>
      <c r="AG1226" s="1041">
        <v>0.5</v>
      </c>
      <c r="AH1226" s="1042" t="s">
        <v>16266</v>
      </c>
      <c r="AI1226" s="1060" t="s">
        <v>649</v>
      </c>
      <c r="AJ1226" s="1238" t="s">
        <v>16262</v>
      </c>
      <c r="AK1226" s="1239" t="s">
        <v>647</v>
      </c>
      <c r="AL1226" s="1060">
        <v>53</v>
      </c>
      <c r="AM1226" s="1404">
        <v>46028</v>
      </c>
      <c r="AN1226" s="1404">
        <v>46029</v>
      </c>
      <c r="AO1226" s="1404">
        <v>46030</v>
      </c>
      <c r="AP1226" s="1404"/>
      <c r="AQ1226" s="1404"/>
      <c r="AR1226" s="1044"/>
      <c r="AS1226" s="1034" t="s">
        <v>16629</v>
      </c>
      <c r="AT1226" s="1034" t="s">
        <v>16628</v>
      </c>
      <c r="AU1226" s="1034" t="s">
        <v>16627</v>
      </c>
      <c r="AV1226" s="1034">
        <v>1.3105411200000001</v>
      </c>
    </row>
    <row r="1227" spans="1:48">
      <c r="A1227" s="1030">
        <v>46053</v>
      </c>
      <c r="B1227" s="1031" t="s">
        <v>216</v>
      </c>
      <c r="C1227" s="1031" t="s">
        <v>16649</v>
      </c>
      <c r="D1227" s="1032"/>
      <c r="E1227" s="1033" t="s">
        <v>783</v>
      </c>
      <c r="F1227" s="1034" t="s">
        <v>16588</v>
      </c>
      <c r="G1227" s="1034">
        <v>525</v>
      </c>
      <c r="H1227" s="1034" t="s">
        <v>480</v>
      </c>
      <c r="I1227" s="1035">
        <v>4</v>
      </c>
      <c r="J1227" s="1038">
        <v>23</v>
      </c>
      <c r="K1227" s="1036">
        <v>0</v>
      </c>
      <c r="L1227" s="1037">
        <v>7959</v>
      </c>
      <c r="M1227" s="1039">
        <v>8127</v>
      </c>
      <c r="N1227" s="1038">
        <v>13</v>
      </c>
      <c r="O1227" s="1036">
        <v>0</v>
      </c>
      <c r="P1227" s="1037">
        <v>8237</v>
      </c>
      <c r="Q1227" s="1039">
        <v>7946</v>
      </c>
      <c r="R1227" s="1038">
        <v>20</v>
      </c>
      <c r="S1227" s="1036">
        <v>0</v>
      </c>
      <c r="T1227" s="1037">
        <v>8296</v>
      </c>
      <c r="U1227" s="1039">
        <v>7823</v>
      </c>
      <c r="V1227" s="1038">
        <v>17</v>
      </c>
      <c r="W1227" s="1036">
        <v>0</v>
      </c>
      <c r="X1227" s="1037">
        <v>8407</v>
      </c>
      <c r="Y1227" s="1039">
        <v>7758</v>
      </c>
      <c r="Z1227" s="1040">
        <v>2.9690721649484537</v>
      </c>
      <c r="AA1227" s="1040">
        <v>24.333333333333332</v>
      </c>
      <c r="AB1227" s="1199">
        <v>1</v>
      </c>
      <c r="AC1227" s="1040">
        <v>80.691249999999997</v>
      </c>
      <c r="AD1227" s="1040">
        <v>3.0416666666666665</v>
      </c>
      <c r="AE1227" s="1040">
        <v>3.0416666666666665</v>
      </c>
      <c r="AF1227" s="1041" t="s">
        <v>213</v>
      </c>
      <c r="AG1227" s="1041">
        <v>1</v>
      </c>
      <c r="AH1227" s="1042" t="s">
        <v>16266</v>
      </c>
      <c r="AI1227" s="1060" t="s">
        <v>649</v>
      </c>
      <c r="AJ1227" s="1238" t="s">
        <v>16262</v>
      </c>
      <c r="AK1227" s="1239" t="s">
        <v>647</v>
      </c>
      <c r="AL1227" s="1060">
        <v>52</v>
      </c>
      <c r="AM1227" s="1404">
        <v>46043</v>
      </c>
      <c r="AN1227" s="1404">
        <v>46044</v>
      </c>
      <c r="AO1227" s="1404">
        <v>46045</v>
      </c>
      <c r="AP1227" s="1404">
        <v>46046</v>
      </c>
      <c r="AQ1227" s="1404">
        <v>46047</v>
      </c>
      <c r="AR1227" s="1044"/>
      <c r="AS1227" s="1034" t="s">
        <v>16625</v>
      </c>
      <c r="AT1227" s="1034" t="s">
        <v>16628</v>
      </c>
      <c r="AU1227" s="1034" t="s">
        <v>16630</v>
      </c>
      <c r="AV1227" s="1034">
        <v>2.1960930599999999</v>
      </c>
    </row>
    <row r="1228" spans="1:48">
      <c r="A1228" s="1030">
        <v>46053</v>
      </c>
      <c r="B1228" s="1031" t="s">
        <v>217</v>
      </c>
      <c r="C1228" s="1031" t="s">
        <v>16620</v>
      </c>
      <c r="D1228" s="1032"/>
      <c r="E1228" s="1033" t="s">
        <v>1985</v>
      </c>
      <c r="F1228" s="1034" t="s">
        <v>16544</v>
      </c>
      <c r="G1228" s="1034">
        <v>650</v>
      </c>
      <c r="H1228" s="1034" t="s">
        <v>489</v>
      </c>
      <c r="I1228" s="1035">
        <v>4</v>
      </c>
      <c r="J1228" s="1038">
        <v>24</v>
      </c>
      <c r="K1228" s="1036">
        <v>0</v>
      </c>
      <c r="L1228" s="1037">
        <v>8323</v>
      </c>
      <c r="M1228" s="1039">
        <v>9143</v>
      </c>
      <c r="N1228" s="1038">
        <v>11</v>
      </c>
      <c r="O1228" s="1036">
        <v>0</v>
      </c>
      <c r="P1228" s="1037">
        <v>8154</v>
      </c>
      <c r="Q1228" s="1039">
        <v>9136</v>
      </c>
      <c r="R1228" s="1038">
        <v>18</v>
      </c>
      <c r="S1228" s="1036">
        <v>0</v>
      </c>
      <c r="T1228" s="1037">
        <v>8180</v>
      </c>
      <c r="U1228" s="1039">
        <v>9147</v>
      </c>
      <c r="V1228" s="1038">
        <v>26</v>
      </c>
      <c r="W1228" s="1036">
        <v>0</v>
      </c>
      <c r="X1228" s="1037">
        <v>8019</v>
      </c>
      <c r="Y1228" s="1039">
        <v>8824</v>
      </c>
      <c r="Z1228" s="1040">
        <v>1.8774445893089962</v>
      </c>
      <c r="AA1228" s="1040">
        <v>26.333333333333332</v>
      </c>
      <c r="AB1228" s="1199">
        <v>1</v>
      </c>
      <c r="AC1228" s="1040">
        <v>86.157499999999999</v>
      </c>
      <c r="AD1228" s="1040">
        <v>3.2916666666666665</v>
      </c>
      <c r="AE1228" s="1040">
        <v>3.2916666666666665</v>
      </c>
      <c r="AF1228" s="1041" t="s">
        <v>213</v>
      </c>
      <c r="AG1228" s="1041">
        <v>1</v>
      </c>
      <c r="AH1228" s="1042" t="s">
        <v>16292</v>
      </c>
      <c r="AI1228" s="1060" t="s">
        <v>15482</v>
      </c>
      <c r="AJ1228" s="1060" t="s">
        <v>16267</v>
      </c>
      <c r="AK1228" s="1200" t="s">
        <v>15469</v>
      </c>
      <c r="AL1228" s="1060">
        <v>54</v>
      </c>
      <c r="AM1228" s="1404">
        <v>46011</v>
      </c>
      <c r="AN1228" s="1404">
        <v>46012</v>
      </c>
      <c r="AO1228" s="1404">
        <v>46013</v>
      </c>
      <c r="AP1228" s="1404">
        <v>46014</v>
      </c>
      <c r="AQ1228" s="1404"/>
      <c r="AR1228" s="1044"/>
      <c r="AS1228" s="1034" t="s">
        <v>16625</v>
      </c>
      <c r="AT1228" s="1034" t="s">
        <v>16628</v>
      </c>
      <c r="AU1228" s="1034" t="s">
        <v>16627</v>
      </c>
      <c r="AV1228" s="1034">
        <v>1.4515815599999999</v>
      </c>
    </row>
    <row r="1229" spans="1:48">
      <c r="A1229" s="1030">
        <v>46053</v>
      </c>
      <c r="B1229" s="1031" t="s">
        <v>218</v>
      </c>
      <c r="C1229" s="1031" t="s">
        <v>16666</v>
      </c>
      <c r="D1229" s="1032" t="s">
        <v>646</v>
      </c>
      <c r="E1229" s="1033" t="s">
        <v>16606</v>
      </c>
      <c r="F1229" s="1034" t="s">
        <v>16555</v>
      </c>
      <c r="G1229" s="1034">
        <v>700</v>
      </c>
      <c r="H1229" s="1034" t="s">
        <v>633</v>
      </c>
      <c r="I1229" s="1035">
        <v>5</v>
      </c>
      <c r="J1229" s="1038">
        <v>18</v>
      </c>
      <c r="K1229" s="1036">
        <v>0</v>
      </c>
      <c r="L1229" s="1037">
        <v>8845</v>
      </c>
      <c r="M1229" s="1039">
        <v>9229</v>
      </c>
      <c r="N1229" s="1038">
        <v>14</v>
      </c>
      <c r="O1229" s="1036">
        <v>0</v>
      </c>
      <c r="P1229" s="1037">
        <v>8580</v>
      </c>
      <c r="Q1229" s="1039">
        <v>9099</v>
      </c>
      <c r="R1229" s="1038">
        <v>4</v>
      </c>
      <c r="S1229" s="1036">
        <v>0</v>
      </c>
      <c r="T1229" s="1037">
        <v>8674</v>
      </c>
      <c r="U1229" s="1039">
        <v>8792</v>
      </c>
      <c r="V1229" s="1038">
        <v>18</v>
      </c>
      <c r="W1229" s="1036">
        <v>0</v>
      </c>
      <c r="X1229" s="1037">
        <v>8067</v>
      </c>
      <c r="Y1229" s="1039" t="s">
        <v>16274</v>
      </c>
      <c r="Z1229" s="1040">
        <v>3.2432432432432434</v>
      </c>
      <c r="AA1229" s="1040">
        <v>9</v>
      </c>
      <c r="AB1229" s="1199">
        <v>1</v>
      </c>
      <c r="AC1229" s="1040">
        <v>87.551428571428573</v>
      </c>
      <c r="AD1229" s="1040">
        <v>1.125</v>
      </c>
      <c r="AE1229" s="1040">
        <v>1.125</v>
      </c>
      <c r="AF1229" s="1041" t="s">
        <v>213</v>
      </c>
      <c r="AG1229" s="1041">
        <v>0.5</v>
      </c>
      <c r="AH1229" s="1042" t="s">
        <v>16292</v>
      </c>
      <c r="AI1229" s="1060" t="s">
        <v>15482</v>
      </c>
      <c r="AJ1229" s="1060" t="s">
        <v>16267</v>
      </c>
      <c r="AK1229" s="1200" t="s">
        <v>15469</v>
      </c>
      <c r="AL1229" s="1060">
        <v>53</v>
      </c>
      <c r="AM1229" s="1404">
        <v>46026</v>
      </c>
      <c r="AN1229" s="1404">
        <v>46027</v>
      </c>
      <c r="AO1229" s="1404">
        <v>46028</v>
      </c>
      <c r="AP1229" s="1404">
        <v>46032</v>
      </c>
      <c r="AQ1229" s="1404">
        <v>46033</v>
      </c>
      <c r="AR1229" s="1044"/>
      <c r="AS1229" s="1034" t="s">
        <v>16629</v>
      </c>
      <c r="AT1229" s="1034" t="s">
        <v>16628</v>
      </c>
      <c r="AU1229" s="1034" t="s">
        <v>16627</v>
      </c>
      <c r="AV1229" s="1034">
        <v>1.5885331200000001</v>
      </c>
    </row>
    <row r="1230" spans="1:48">
      <c r="A1230" s="1030">
        <v>46053</v>
      </c>
      <c r="B1230" s="1031" t="s">
        <v>219</v>
      </c>
      <c r="C1230" s="1031" t="s">
        <v>16496</v>
      </c>
      <c r="D1230" s="1032"/>
      <c r="E1230" s="1033" t="s">
        <v>1877</v>
      </c>
      <c r="F1230" s="1034" t="s">
        <v>16497</v>
      </c>
      <c r="G1230" s="1034">
        <v>500</v>
      </c>
      <c r="H1230" s="1034" t="s">
        <v>1237</v>
      </c>
      <c r="I1230" s="1035">
        <v>3.7</v>
      </c>
      <c r="J1230" s="1038">
        <v>16</v>
      </c>
      <c r="K1230" s="1036">
        <v>4</v>
      </c>
      <c r="L1230" s="1037">
        <v>8852</v>
      </c>
      <c r="M1230" s="1039">
        <v>8483</v>
      </c>
      <c r="N1230" s="1038">
        <v>13</v>
      </c>
      <c r="O1230" s="1036">
        <v>0</v>
      </c>
      <c r="P1230" s="1037">
        <v>8965</v>
      </c>
      <c r="Q1230" s="1039">
        <v>8488</v>
      </c>
      <c r="R1230" s="1038">
        <v>14</v>
      </c>
      <c r="S1230" s="1036">
        <v>0</v>
      </c>
      <c r="T1230" s="1037">
        <v>8955</v>
      </c>
      <c r="U1230" s="1039">
        <v>8432</v>
      </c>
      <c r="V1230" s="1038">
        <v>19</v>
      </c>
      <c r="W1230" s="1036">
        <v>1</v>
      </c>
      <c r="X1230" s="1037">
        <v>9069</v>
      </c>
      <c r="Y1230" s="1039">
        <v>8297</v>
      </c>
      <c r="Z1230" s="1040">
        <v>1.5982241953385128</v>
      </c>
      <c r="AA1230" s="1040">
        <v>20.666666666666668</v>
      </c>
      <c r="AB1230" s="1199">
        <v>0.98495926816239321</v>
      </c>
      <c r="AC1230" s="1040">
        <v>86.926249999999996</v>
      </c>
      <c r="AD1230" s="1040">
        <v>2.5833333333333335</v>
      </c>
      <c r="AE1230" s="1040">
        <v>2.375</v>
      </c>
      <c r="AF1230" s="1041" t="s">
        <v>213</v>
      </c>
      <c r="AG1230" s="1041">
        <v>1</v>
      </c>
      <c r="AH1230" s="1042" t="s">
        <v>16266</v>
      </c>
      <c r="AI1230" s="1060" t="s">
        <v>649</v>
      </c>
      <c r="AJ1230" s="1238" t="s">
        <v>16262</v>
      </c>
      <c r="AK1230" s="1239" t="s">
        <v>647</v>
      </c>
      <c r="AL1230" s="1060">
        <v>8</v>
      </c>
      <c r="AM1230" s="1406">
        <v>45971</v>
      </c>
      <c r="AN1230" s="1404">
        <v>45972</v>
      </c>
      <c r="AO1230" s="1404">
        <v>45974</v>
      </c>
      <c r="AP1230" s="1404">
        <v>45975</v>
      </c>
      <c r="AQ1230" s="1404"/>
      <c r="AR1230" s="1044"/>
      <c r="AS1230" s="1034" t="s">
        <v>16625</v>
      </c>
      <c r="AT1230" s="1034" t="s">
        <v>16628</v>
      </c>
      <c r="AU1230" s="1034" t="s">
        <v>16627</v>
      </c>
      <c r="AV1230" s="1034">
        <v>1.1265642</v>
      </c>
    </row>
    <row r="1231" spans="1:48">
      <c r="A1231" s="1030">
        <v>46053</v>
      </c>
      <c r="B1231" s="1031" t="s">
        <v>220</v>
      </c>
      <c r="C1231" s="1031" t="s">
        <v>16670</v>
      </c>
      <c r="D1231" s="1032"/>
      <c r="E1231" s="1033" t="s">
        <v>628</v>
      </c>
      <c r="F1231" s="1034" t="s">
        <v>16616</v>
      </c>
      <c r="G1231" s="1034">
        <v>700</v>
      </c>
      <c r="H1231" s="1034" t="s">
        <v>470</v>
      </c>
      <c r="I1231" s="1035">
        <v>5</v>
      </c>
      <c r="J1231" s="1038">
        <v>11</v>
      </c>
      <c r="K1231" s="1036">
        <v>0</v>
      </c>
      <c r="L1231" s="1037">
        <v>8706</v>
      </c>
      <c r="M1231" s="1039">
        <v>8887</v>
      </c>
      <c r="N1231" s="1038">
        <v>19</v>
      </c>
      <c r="O1231" s="1036">
        <v>0</v>
      </c>
      <c r="P1231" s="1037">
        <v>8295</v>
      </c>
      <c r="Q1231" s="1039">
        <v>8761</v>
      </c>
      <c r="R1231" s="1038">
        <v>22</v>
      </c>
      <c r="S1231" s="1036">
        <v>1</v>
      </c>
      <c r="T1231" s="1037">
        <v>8420</v>
      </c>
      <c r="U1231" s="1039">
        <v>8912</v>
      </c>
      <c r="V1231" s="1038">
        <v>9</v>
      </c>
      <c r="W1231" s="1036">
        <v>1</v>
      </c>
      <c r="X1231" s="1037">
        <v>8590</v>
      </c>
      <c r="Y1231" s="1039">
        <v>8994</v>
      </c>
      <c r="Z1231" s="1040">
        <v>3.2951945080091534</v>
      </c>
      <c r="AA1231" s="1040">
        <v>20.333333333333332</v>
      </c>
      <c r="AB1231" s="1199">
        <v>0.99708199786324792</v>
      </c>
      <c r="AC1231" s="1040">
        <v>86.956249999999997</v>
      </c>
      <c r="AD1231" s="1040">
        <v>2.5416666666666665</v>
      </c>
      <c r="AE1231" s="1040">
        <v>2.4583333333333335</v>
      </c>
      <c r="AF1231" s="1041" t="s">
        <v>213</v>
      </c>
      <c r="AG1231" s="1041">
        <v>1</v>
      </c>
      <c r="AH1231" s="1042" t="s">
        <v>16266</v>
      </c>
      <c r="AI1231" s="1060" t="s">
        <v>649</v>
      </c>
      <c r="AJ1231" s="1238" t="s">
        <v>16273</v>
      </c>
      <c r="AK1231" s="1239" t="s">
        <v>650</v>
      </c>
      <c r="AL1231" s="1060">
        <v>48</v>
      </c>
      <c r="AM1231" s="1404">
        <v>46022</v>
      </c>
      <c r="AN1231" s="1404">
        <v>46026</v>
      </c>
      <c r="AO1231" s="1404">
        <v>46027</v>
      </c>
      <c r="AP1231" s="1404">
        <v>46030</v>
      </c>
      <c r="AQ1231" s="1404"/>
      <c r="AR1231" s="1044"/>
      <c r="AS1231" s="1034" t="s">
        <v>16625</v>
      </c>
      <c r="AT1231" s="1034" t="s">
        <v>16628</v>
      </c>
      <c r="AU1231" s="1034" t="s">
        <v>16630</v>
      </c>
      <c r="AV1231" s="1034">
        <v>3.1554684000000002</v>
      </c>
    </row>
    <row r="1232" spans="1:48">
      <c r="A1232" s="1030">
        <v>46053</v>
      </c>
      <c r="B1232" s="1031" t="s">
        <v>221</v>
      </c>
      <c r="C1232" s="1031" t="s">
        <v>16658</v>
      </c>
      <c r="D1232" s="1032" t="s">
        <v>16644</v>
      </c>
      <c r="E1232" s="1033" t="s">
        <v>738</v>
      </c>
      <c r="F1232" s="1034" t="s">
        <v>16535</v>
      </c>
      <c r="G1232" s="1034">
        <v>650</v>
      </c>
      <c r="H1232" s="1034" t="s">
        <v>834</v>
      </c>
      <c r="I1232" s="1035">
        <v>4</v>
      </c>
      <c r="J1232" s="1038">
        <v>26</v>
      </c>
      <c r="K1232" s="1036">
        <v>0</v>
      </c>
      <c r="L1232" s="1037">
        <v>7688</v>
      </c>
      <c r="M1232" s="1039">
        <v>7703</v>
      </c>
      <c r="N1232" s="1038">
        <v>5</v>
      </c>
      <c r="O1232" s="1036">
        <v>0</v>
      </c>
      <c r="P1232" s="1037">
        <v>7977</v>
      </c>
      <c r="Q1232" s="1039">
        <v>8135</v>
      </c>
      <c r="R1232" s="1038">
        <v>14</v>
      </c>
      <c r="S1232" s="1036">
        <v>2</v>
      </c>
      <c r="T1232" s="1037">
        <v>7782</v>
      </c>
      <c r="U1232" s="1039">
        <v>7980</v>
      </c>
      <c r="V1232" s="1038">
        <v>26</v>
      </c>
      <c r="W1232" s="1036">
        <v>4</v>
      </c>
      <c r="X1232" s="1037">
        <v>7890</v>
      </c>
      <c r="Y1232" s="1039">
        <v>8057</v>
      </c>
      <c r="Z1232" s="1040">
        <v>2.5852782764811488</v>
      </c>
      <c r="AA1232" s="1040">
        <v>23.666666666666668</v>
      </c>
      <c r="AB1232" s="1199">
        <v>0.98884214743589749</v>
      </c>
      <c r="AC1232" s="1040">
        <v>79.015000000000001</v>
      </c>
      <c r="AD1232" s="1040">
        <v>2.9583333333333335</v>
      </c>
      <c r="AE1232" s="1040">
        <v>2.7083333333333335</v>
      </c>
      <c r="AF1232" s="1041" t="s">
        <v>213</v>
      </c>
      <c r="AG1232" s="1041">
        <v>1</v>
      </c>
      <c r="AH1232" s="1042" t="s">
        <v>16259</v>
      </c>
      <c r="AI1232" s="1060" t="s">
        <v>655</v>
      </c>
      <c r="AJ1232" s="1238" t="s">
        <v>16287</v>
      </c>
      <c r="AK1232" s="1239" t="s">
        <v>643</v>
      </c>
      <c r="AL1232" s="1060">
        <v>49</v>
      </c>
      <c r="AM1232" s="1404">
        <v>46019</v>
      </c>
      <c r="AN1232" s="1404">
        <v>46020</v>
      </c>
      <c r="AO1232" s="1404">
        <v>46023</v>
      </c>
      <c r="AP1232" s="1404">
        <v>46024</v>
      </c>
      <c r="AQ1232" s="1404"/>
      <c r="AR1232" s="1044"/>
      <c r="AS1232" s="1034" t="s">
        <v>16625</v>
      </c>
      <c r="AT1232" s="1034" t="s">
        <v>16628</v>
      </c>
      <c r="AU1232" s="1034" t="s">
        <v>16632</v>
      </c>
      <c r="AV1232" s="1034">
        <v>1.7749929600000001</v>
      </c>
    </row>
    <row r="1233" spans="1:48">
      <c r="A1233" s="1030">
        <v>46053</v>
      </c>
      <c r="B1233" s="1031" t="s">
        <v>222</v>
      </c>
      <c r="C1233" s="1031" t="s">
        <v>16140</v>
      </c>
      <c r="D1233" s="1032"/>
      <c r="E1233" s="1033" t="s">
        <v>455</v>
      </c>
      <c r="F1233" s="1034" t="s">
        <v>16101</v>
      </c>
      <c r="G1233" s="1034">
        <v>800</v>
      </c>
      <c r="H1233" s="1034" t="s">
        <v>876</v>
      </c>
      <c r="I1233" s="1035">
        <v>5</v>
      </c>
      <c r="J1233" s="1038">
        <v>39</v>
      </c>
      <c r="K1233" s="1036">
        <v>0</v>
      </c>
      <c r="L1233" s="1037">
        <v>9345</v>
      </c>
      <c r="M1233" s="1039">
        <v>8852</v>
      </c>
      <c r="N1233" s="1038">
        <v>8</v>
      </c>
      <c r="O1233" s="1036">
        <v>0</v>
      </c>
      <c r="P1233" s="1037">
        <v>9324</v>
      </c>
      <c r="Q1233" s="1039">
        <v>9057</v>
      </c>
      <c r="R1233" s="1038">
        <v>12</v>
      </c>
      <c r="S1233" s="1036">
        <v>0</v>
      </c>
      <c r="T1233" s="1037">
        <v>9072</v>
      </c>
      <c r="U1233" s="1039">
        <v>9077</v>
      </c>
      <c r="V1233" s="1038">
        <v>15</v>
      </c>
      <c r="W1233" s="1036">
        <v>1</v>
      </c>
      <c r="X1233" s="1037">
        <v>9516</v>
      </c>
      <c r="Y1233" s="1039">
        <v>8982</v>
      </c>
      <c r="Z1233" s="1040">
        <v>1.8701298701298701</v>
      </c>
      <c r="AA1233" s="1040">
        <v>24.666666666666668</v>
      </c>
      <c r="AB1233" s="1199">
        <v>0.99742922008547008</v>
      </c>
      <c r="AC1233" s="1040">
        <v>91.53125</v>
      </c>
      <c r="AD1233" s="1040">
        <v>3.0833333333333335</v>
      </c>
      <c r="AE1233" s="1040">
        <v>3.0416666666666665</v>
      </c>
      <c r="AF1233" s="1041" t="s">
        <v>213</v>
      </c>
      <c r="AG1233" s="1041">
        <v>1</v>
      </c>
      <c r="AH1233" s="1042" t="s">
        <v>16259</v>
      </c>
      <c r="AI1233" s="1060" t="s">
        <v>655</v>
      </c>
      <c r="AJ1233" s="1238" t="s">
        <v>16287</v>
      </c>
      <c r="AK1233" s="1239" t="s">
        <v>643</v>
      </c>
      <c r="AL1233" s="1060">
        <v>53</v>
      </c>
      <c r="AM1233" s="1404">
        <v>45981</v>
      </c>
      <c r="AN1233" s="1404">
        <v>45982</v>
      </c>
      <c r="AO1233" s="1404">
        <v>45983</v>
      </c>
      <c r="AP1233" s="1404">
        <v>45984</v>
      </c>
      <c r="AQ1233" s="1404"/>
      <c r="AR1233" s="1044"/>
      <c r="AS1233" s="1034" t="s">
        <v>16625</v>
      </c>
      <c r="AT1233" s="1034" t="s">
        <v>16628</v>
      </c>
      <c r="AU1233" s="1034" t="s">
        <v>16627</v>
      </c>
      <c r="AV1233" s="1034">
        <v>1.8979920000000001</v>
      </c>
    </row>
    <row r="1234" spans="1:48">
      <c r="A1234" s="1030">
        <v>46053</v>
      </c>
      <c r="B1234" s="1031" t="s">
        <v>223</v>
      </c>
      <c r="C1234" s="1031" t="s">
        <v>16496</v>
      </c>
      <c r="D1234" s="1032"/>
      <c r="E1234" s="1033" t="s">
        <v>1877</v>
      </c>
      <c r="F1234" s="1034" t="s">
        <v>16497</v>
      </c>
      <c r="G1234" s="1034">
        <v>500</v>
      </c>
      <c r="H1234" s="1034" t="s">
        <v>1237</v>
      </c>
      <c r="I1234" s="1035">
        <v>3.7</v>
      </c>
      <c r="J1234" s="1038">
        <v>11</v>
      </c>
      <c r="K1234" s="1036">
        <v>0</v>
      </c>
      <c r="L1234" s="1037">
        <v>8904</v>
      </c>
      <c r="M1234" s="1039">
        <v>9320</v>
      </c>
      <c r="N1234" s="1038">
        <v>7</v>
      </c>
      <c r="O1234" s="1036">
        <v>0</v>
      </c>
      <c r="P1234" s="1037">
        <v>8969</v>
      </c>
      <c r="Q1234" s="1039">
        <v>9324</v>
      </c>
      <c r="R1234" s="1038">
        <v>6</v>
      </c>
      <c r="S1234" s="1036">
        <v>0</v>
      </c>
      <c r="T1234" s="1037">
        <v>8797</v>
      </c>
      <c r="U1234" s="1039">
        <v>9376</v>
      </c>
      <c r="V1234" s="1038">
        <v>11</v>
      </c>
      <c r="W1234" s="1036">
        <v>0</v>
      </c>
      <c r="X1234" s="1037">
        <v>8582</v>
      </c>
      <c r="Y1234" s="1039">
        <v>9311</v>
      </c>
      <c r="Z1234" s="1040">
        <v>1.5982241953385128</v>
      </c>
      <c r="AA1234" s="1040">
        <v>11.666666666666666</v>
      </c>
      <c r="AB1234" s="1199">
        <v>1</v>
      </c>
      <c r="AC1234" s="1040">
        <v>90.728750000000005</v>
      </c>
      <c r="AD1234" s="1040">
        <v>1.4583333333333333</v>
      </c>
      <c r="AE1234" s="1040">
        <v>1.4583333333333333</v>
      </c>
      <c r="AF1234" s="1041" t="s">
        <v>213</v>
      </c>
      <c r="AG1234" s="1041">
        <v>1</v>
      </c>
      <c r="AH1234" s="1042" t="s">
        <v>16292</v>
      </c>
      <c r="AI1234" s="1060" t="s">
        <v>15482</v>
      </c>
      <c r="AJ1234" s="1060" t="s">
        <v>16267</v>
      </c>
      <c r="AK1234" s="1200" t="s">
        <v>15469</v>
      </c>
      <c r="AL1234" s="1060">
        <v>8</v>
      </c>
      <c r="AM1234" s="1406">
        <v>45967</v>
      </c>
      <c r="AN1234" s="1404">
        <v>45969</v>
      </c>
      <c r="AO1234" s="1404">
        <v>45971</v>
      </c>
      <c r="AP1234" s="1404">
        <v>45972</v>
      </c>
      <c r="AQ1234" s="1404"/>
      <c r="AR1234" s="1044"/>
      <c r="AS1234" s="1034" t="s">
        <v>16625</v>
      </c>
      <c r="AT1234" s="1034" t="s">
        <v>16628</v>
      </c>
      <c r="AU1234" s="1034" t="s">
        <v>16627</v>
      </c>
      <c r="AV1234" s="1034">
        <v>1.1758446</v>
      </c>
    </row>
    <row r="1235" spans="1:48">
      <c r="A1235" s="1030">
        <v>46053</v>
      </c>
      <c r="B1235" s="1031" t="s">
        <v>224</v>
      </c>
      <c r="C1235" s="1031" t="s">
        <v>16611</v>
      </c>
      <c r="D1235" s="1032" t="s">
        <v>646</v>
      </c>
      <c r="E1235" s="1033" t="s">
        <v>16606</v>
      </c>
      <c r="F1235" s="1034" t="s">
        <v>16614</v>
      </c>
      <c r="G1235" s="1034">
        <v>700</v>
      </c>
      <c r="H1235" s="1034" t="s">
        <v>488</v>
      </c>
      <c r="I1235" s="1035">
        <v>5</v>
      </c>
      <c r="J1235" s="1038">
        <v>38</v>
      </c>
      <c r="K1235" s="1036">
        <v>0</v>
      </c>
      <c r="L1235" s="1037">
        <v>8212</v>
      </c>
      <c r="M1235" s="1039">
        <v>9469</v>
      </c>
      <c r="N1235" s="1038">
        <v>34</v>
      </c>
      <c r="O1235" s="1036">
        <v>0</v>
      </c>
      <c r="P1235" s="1037">
        <v>8349</v>
      </c>
      <c r="Q1235" s="1039">
        <v>8323</v>
      </c>
      <c r="R1235" s="1038">
        <v>10</v>
      </c>
      <c r="S1235" s="1036">
        <v>0</v>
      </c>
      <c r="T1235" s="1037">
        <v>8220</v>
      </c>
      <c r="U1235" s="1039">
        <v>8921</v>
      </c>
      <c r="V1235" s="1038">
        <v>16</v>
      </c>
      <c r="W1235" s="1036">
        <v>0</v>
      </c>
      <c r="X1235" s="1037">
        <v>8265</v>
      </c>
      <c r="Y1235" s="1039">
        <v>9485</v>
      </c>
      <c r="Z1235" s="1040">
        <v>3.2727272727272729</v>
      </c>
      <c r="AA1235" s="1040">
        <v>16.333333333333332</v>
      </c>
      <c r="AB1235" s="1199">
        <v>1</v>
      </c>
      <c r="AC1235" s="1040">
        <v>86.555000000000007</v>
      </c>
      <c r="AD1235" s="1040">
        <v>2.0416666666666665</v>
      </c>
      <c r="AE1235" s="1040">
        <v>2.0416666666666665</v>
      </c>
      <c r="AF1235" s="1041" t="s">
        <v>213</v>
      </c>
      <c r="AG1235" s="1041">
        <v>0.5</v>
      </c>
      <c r="AH1235" s="1042" t="s">
        <v>16292</v>
      </c>
      <c r="AI1235" s="1060" t="s">
        <v>15482</v>
      </c>
      <c r="AJ1235" s="1060" t="s">
        <v>16267</v>
      </c>
      <c r="AK1235" s="1200" t="s">
        <v>15469</v>
      </c>
      <c r="AL1235" s="1060">
        <v>50</v>
      </c>
      <c r="AM1235" s="1404">
        <v>46035</v>
      </c>
      <c r="AN1235" s="1404">
        <v>46036</v>
      </c>
      <c r="AO1235" s="1404">
        <v>46038</v>
      </c>
      <c r="AP1235" s="1404">
        <v>46039</v>
      </c>
      <c r="AQ1235" s="1404">
        <v>46040</v>
      </c>
      <c r="AR1235" s="1417"/>
      <c r="AS1235" s="1034" t="s">
        <v>16629</v>
      </c>
      <c r="AT1235" s="1034" t="s">
        <v>16628</v>
      </c>
      <c r="AU1235" s="1034" t="s">
        <v>16627</v>
      </c>
      <c r="AV1235" s="1034">
        <v>1.5704539199999998</v>
      </c>
    </row>
    <row r="1236" spans="1:48">
      <c r="A1236" s="1030">
        <v>46053</v>
      </c>
      <c r="B1236" s="1031" t="s">
        <v>225</v>
      </c>
      <c r="C1236" s="1031" t="s">
        <v>16668</v>
      </c>
      <c r="D1236" s="1032"/>
      <c r="E1236" s="1033" t="s">
        <v>210</v>
      </c>
      <c r="F1236" s="1034" t="s">
        <v>16612</v>
      </c>
      <c r="G1236" s="1034">
        <v>650</v>
      </c>
      <c r="H1236" s="1034" t="s">
        <v>474</v>
      </c>
      <c r="I1236" s="1035">
        <v>5</v>
      </c>
      <c r="J1236" s="1038">
        <v>10</v>
      </c>
      <c r="K1236" s="1036">
        <v>0</v>
      </c>
      <c r="L1236" s="1037">
        <v>8562</v>
      </c>
      <c r="M1236" s="1039"/>
      <c r="N1236" s="1038">
        <v>2</v>
      </c>
      <c r="O1236" s="1036">
        <v>0</v>
      </c>
      <c r="P1236" s="1037">
        <v>8697</v>
      </c>
      <c r="Q1236" s="1039"/>
      <c r="R1236" s="1038">
        <v>1</v>
      </c>
      <c r="S1236" s="1036">
        <v>1</v>
      </c>
      <c r="T1236" s="1037">
        <v>8681</v>
      </c>
      <c r="U1236" s="1039"/>
      <c r="V1236" s="1038">
        <v>3</v>
      </c>
      <c r="W1236" s="1036">
        <v>1</v>
      </c>
      <c r="X1236" s="1037">
        <v>8665</v>
      </c>
      <c r="Y1236" s="1039"/>
      <c r="Z1236" s="1040">
        <v>3.0573248407643314</v>
      </c>
      <c r="AA1236" s="1040">
        <v>10.666666666666666</v>
      </c>
      <c r="AB1236" s="1199">
        <v>0.99685496794871797</v>
      </c>
      <c r="AC1236" s="1040">
        <v>86.512500000000003</v>
      </c>
      <c r="AD1236" s="1040">
        <v>1.3333333333333333</v>
      </c>
      <c r="AE1236" s="1040">
        <v>1.1666666666666667</v>
      </c>
      <c r="AF1236" s="1041" t="s">
        <v>213</v>
      </c>
      <c r="AG1236" s="1041">
        <v>2</v>
      </c>
      <c r="AH1236" s="1042" t="s">
        <v>16673</v>
      </c>
      <c r="AI1236" s="1060" t="s">
        <v>16623</v>
      </c>
      <c r="AJ1236" s="1238" t="s">
        <v>16273</v>
      </c>
      <c r="AK1236" s="1200" t="s">
        <v>650</v>
      </c>
      <c r="AL1236" s="1060">
        <v>50</v>
      </c>
      <c r="AM1236" s="1404">
        <v>46040</v>
      </c>
      <c r="AN1236" s="1404">
        <v>46043</v>
      </c>
      <c r="AO1236" s="1404"/>
      <c r="AP1236" s="1404"/>
      <c r="AQ1236" s="1404"/>
      <c r="AR1236" s="1044"/>
      <c r="AS1236" s="1034" t="s">
        <v>16625</v>
      </c>
      <c r="AT1236" s="1034" t="s">
        <v>16626</v>
      </c>
      <c r="AU1236" s="1034" t="s">
        <v>16630</v>
      </c>
      <c r="AV1236" s="1034">
        <v>1.4575626000000002</v>
      </c>
    </row>
    <row r="1237" spans="1:48">
      <c r="A1237" s="1030">
        <v>46053</v>
      </c>
      <c r="B1237" s="1031" t="s">
        <v>225</v>
      </c>
      <c r="C1237" s="1031" t="s">
        <v>16674</v>
      </c>
      <c r="D1237" s="1032"/>
      <c r="E1237" s="1033" t="s">
        <v>210</v>
      </c>
      <c r="F1237" s="1034" t="s">
        <v>16612</v>
      </c>
      <c r="G1237" s="1034">
        <v>670</v>
      </c>
      <c r="H1237" s="1034" t="s">
        <v>784</v>
      </c>
      <c r="I1237" s="1035">
        <v>5</v>
      </c>
      <c r="J1237" s="1038">
        <v>8</v>
      </c>
      <c r="K1237" s="1036">
        <v>1</v>
      </c>
      <c r="L1237" s="1037"/>
      <c r="M1237" s="1039">
        <v>7811</v>
      </c>
      <c r="N1237" s="1038">
        <v>3</v>
      </c>
      <c r="O1237" s="1036">
        <v>0</v>
      </c>
      <c r="P1237" s="1037"/>
      <c r="Q1237" s="1039">
        <v>7838</v>
      </c>
      <c r="R1237" s="1038">
        <v>2</v>
      </c>
      <c r="S1237" s="1036">
        <v>0</v>
      </c>
      <c r="T1237" s="1037">
        <v>7850</v>
      </c>
      <c r="U1237" s="1039"/>
      <c r="V1237" s="1038">
        <v>14</v>
      </c>
      <c r="W1237" s="1036">
        <v>2</v>
      </c>
      <c r="X1237" s="1037"/>
      <c r="Y1237" s="1039">
        <v>7628</v>
      </c>
      <c r="Z1237" s="1040">
        <v>3.1101511879049677</v>
      </c>
      <c r="AA1237" s="1040">
        <v>18</v>
      </c>
      <c r="AB1237" s="1199">
        <v>0.99536258012820511</v>
      </c>
      <c r="AC1237" s="1040">
        <v>77.817499999999995</v>
      </c>
      <c r="AD1237" s="1040">
        <v>2.25</v>
      </c>
      <c r="AE1237" s="1040">
        <v>2</v>
      </c>
      <c r="AF1237" s="1041" t="s">
        <v>213</v>
      </c>
      <c r="AG1237" s="1041">
        <v>2</v>
      </c>
      <c r="AH1237" s="1042" t="s">
        <v>16673</v>
      </c>
      <c r="AI1237" s="1060" t="s">
        <v>16623</v>
      </c>
      <c r="AJ1237" s="1238" t="s">
        <v>16273</v>
      </c>
      <c r="AK1237" s="1200" t="s">
        <v>650</v>
      </c>
      <c r="AL1237" s="1060">
        <v>50</v>
      </c>
      <c r="AM1237" s="1404">
        <v>46039</v>
      </c>
      <c r="AN1237" s="1404">
        <v>46040</v>
      </c>
      <c r="AO1237" s="1404">
        <v>46041</v>
      </c>
      <c r="AP1237" s="1404"/>
      <c r="AQ1237" s="1404"/>
      <c r="AR1237" s="1044"/>
      <c r="AS1237" s="1034" t="s">
        <v>16625</v>
      </c>
      <c r="AT1237" s="1034" t="s">
        <v>16626</v>
      </c>
      <c r="AU1237" s="1034" t="s">
        <v>16630</v>
      </c>
      <c r="AV1237" s="1034">
        <v>1.3514098319999999</v>
      </c>
    </row>
    <row r="1238" spans="1:48">
      <c r="A1238" s="1030">
        <v>46053</v>
      </c>
      <c r="B1238" s="1031" t="s">
        <v>226</v>
      </c>
      <c r="C1238" s="1031" t="s">
        <v>16591</v>
      </c>
      <c r="D1238" s="1032" t="s">
        <v>16644</v>
      </c>
      <c r="E1238" s="1033" t="s">
        <v>738</v>
      </c>
      <c r="F1238" s="1034" t="s">
        <v>16535</v>
      </c>
      <c r="G1238" s="1034">
        <v>650</v>
      </c>
      <c r="H1238" s="1034" t="s">
        <v>977</v>
      </c>
      <c r="I1238" s="1035">
        <v>4</v>
      </c>
      <c r="J1238" s="1038">
        <v>15</v>
      </c>
      <c r="K1238" s="1036">
        <v>1</v>
      </c>
      <c r="L1238" s="1037">
        <v>9043</v>
      </c>
      <c r="M1238" s="1039">
        <v>9277</v>
      </c>
      <c r="N1238" s="1038">
        <v>11</v>
      </c>
      <c r="O1238" s="1036">
        <v>0</v>
      </c>
      <c r="P1238" s="1037">
        <v>9053</v>
      </c>
      <c r="Q1238" s="1039">
        <v>9287</v>
      </c>
      <c r="R1238" s="1038">
        <v>10</v>
      </c>
      <c r="S1238" s="1036">
        <v>1</v>
      </c>
      <c r="T1238" s="1037">
        <v>9015</v>
      </c>
      <c r="U1238" s="1039">
        <v>9210</v>
      </c>
      <c r="V1238" s="1038">
        <v>19</v>
      </c>
      <c r="W1238" s="1036">
        <v>1</v>
      </c>
      <c r="X1238" s="1037">
        <v>8836</v>
      </c>
      <c r="Y1238" s="1039">
        <v>9152</v>
      </c>
      <c r="Z1238" s="1040">
        <v>2.5263157894736841</v>
      </c>
      <c r="AA1238" s="1040">
        <v>18.333333333333332</v>
      </c>
      <c r="AB1238" s="1199">
        <v>0.99429086538461542</v>
      </c>
      <c r="AC1238" s="1040">
        <v>91.091250000000002</v>
      </c>
      <c r="AD1238" s="1040">
        <v>2.2916666666666665</v>
      </c>
      <c r="AE1238" s="1040">
        <v>2.1666666666666665</v>
      </c>
      <c r="AF1238" s="1041" t="s">
        <v>213</v>
      </c>
      <c r="AG1238" s="1041">
        <v>1</v>
      </c>
      <c r="AH1238" s="1042" t="s">
        <v>16673</v>
      </c>
      <c r="AI1238" s="1060" t="s">
        <v>16623</v>
      </c>
      <c r="AJ1238" s="1238" t="s">
        <v>16273</v>
      </c>
      <c r="AK1238" s="1200" t="s">
        <v>650</v>
      </c>
      <c r="AL1238" s="1060">
        <v>49</v>
      </c>
      <c r="AM1238" s="1404">
        <v>46021</v>
      </c>
      <c r="AN1238" s="1404">
        <v>46022</v>
      </c>
      <c r="AO1238" s="1404">
        <v>46023</v>
      </c>
      <c r="AP1238" s="1404"/>
      <c r="AQ1238" s="1404"/>
      <c r="AR1238" s="1044"/>
      <c r="AS1238" s="1034" t="s">
        <v>16625</v>
      </c>
      <c r="AT1238" s="1034" t="s">
        <v>16628</v>
      </c>
      <c r="AU1238" s="1034" t="s">
        <v>16632</v>
      </c>
      <c r="AV1238" s="1034">
        <v>2.04627384</v>
      </c>
    </row>
    <row r="1239" spans="1:48">
      <c r="A1239" s="1030">
        <v>46053</v>
      </c>
      <c r="B1239" s="1031" t="s">
        <v>227</v>
      </c>
      <c r="C1239" s="1031" t="s">
        <v>16648</v>
      </c>
      <c r="D1239" s="1032"/>
      <c r="E1239" s="1033" t="s">
        <v>299</v>
      </c>
      <c r="F1239" s="1034" t="s">
        <v>16581</v>
      </c>
      <c r="G1239" s="1034">
        <v>700</v>
      </c>
      <c r="H1239" s="1034" t="s">
        <v>16053</v>
      </c>
      <c r="I1239" s="1035">
        <v>5</v>
      </c>
      <c r="J1239" s="1038">
        <v>15</v>
      </c>
      <c r="K1239" s="1036">
        <v>0</v>
      </c>
      <c r="L1239" s="1037">
        <v>7523</v>
      </c>
      <c r="M1239" s="1039">
        <v>8099</v>
      </c>
      <c r="N1239" s="1038">
        <v>12</v>
      </c>
      <c r="O1239" s="1036">
        <v>0</v>
      </c>
      <c r="P1239" s="1037">
        <v>7264</v>
      </c>
      <c r="Q1239" s="1039">
        <v>8068</v>
      </c>
      <c r="R1239" s="1038">
        <v>10</v>
      </c>
      <c r="S1239" s="1036">
        <v>0</v>
      </c>
      <c r="T1239" s="1037">
        <v>7379</v>
      </c>
      <c r="U1239" s="1039">
        <v>8088</v>
      </c>
      <c r="V1239" s="1038">
        <v>26</v>
      </c>
      <c r="W1239" s="1036">
        <v>3</v>
      </c>
      <c r="X1239" s="1037">
        <v>7482</v>
      </c>
      <c r="Y1239" s="1039">
        <v>8071</v>
      </c>
      <c r="Z1239" s="1040">
        <v>2.2187981510015407</v>
      </c>
      <c r="AA1239" s="1040">
        <v>21</v>
      </c>
      <c r="AB1239" s="1199">
        <v>0.99349959935897436</v>
      </c>
      <c r="AC1239" s="1040">
        <v>77.467500000000001</v>
      </c>
      <c r="AD1239" s="1040">
        <v>2.625</v>
      </c>
      <c r="AE1239" s="1040">
        <v>2.5</v>
      </c>
      <c r="AF1239" s="1041" t="s">
        <v>213</v>
      </c>
      <c r="AG1239" s="1041">
        <v>1</v>
      </c>
      <c r="AH1239" s="1042" t="s">
        <v>16259</v>
      </c>
      <c r="AI1239" s="1060" t="s">
        <v>655</v>
      </c>
      <c r="AJ1239" s="1238" t="s">
        <v>16287</v>
      </c>
      <c r="AK1239" s="1239" t="s">
        <v>643</v>
      </c>
      <c r="AL1239" s="1060">
        <v>50</v>
      </c>
      <c r="AM1239" s="1404">
        <v>46024</v>
      </c>
      <c r="AN1239" s="1404">
        <v>46029</v>
      </c>
      <c r="AO1239" s="1404">
        <v>46030</v>
      </c>
      <c r="AP1239" s="1404">
        <v>46031</v>
      </c>
      <c r="AQ1239" s="1404">
        <v>46032</v>
      </c>
      <c r="AR1239" s="1044"/>
      <c r="AS1239" s="1034" t="s">
        <v>16625</v>
      </c>
      <c r="AT1239" s="1034" t="s">
        <v>16628</v>
      </c>
      <c r="AU1239" s="1034" t="s">
        <v>16632</v>
      </c>
      <c r="AV1239" s="1034">
        <v>1.8740937600000001</v>
      </c>
    </row>
    <row r="1240" spans="1:48">
      <c r="A1240" s="1030">
        <v>46053</v>
      </c>
      <c r="B1240" s="1031" t="s">
        <v>228</v>
      </c>
      <c r="C1240" s="1031" t="s">
        <v>16577</v>
      </c>
      <c r="D1240" s="1032"/>
      <c r="E1240" s="1033" t="s">
        <v>1877</v>
      </c>
      <c r="F1240" s="1034" t="s">
        <v>16497</v>
      </c>
      <c r="G1240" s="1034">
        <v>500</v>
      </c>
      <c r="H1240" s="1034" t="s">
        <v>634</v>
      </c>
      <c r="I1240" s="1035">
        <v>3.7</v>
      </c>
      <c r="J1240" s="1038">
        <v>20</v>
      </c>
      <c r="K1240" s="1036">
        <v>0</v>
      </c>
      <c r="L1240" s="1037">
        <v>8851</v>
      </c>
      <c r="M1240" s="1039">
        <v>9247</v>
      </c>
      <c r="N1240" s="1038">
        <v>11</v>
      </c>
      <c r="O1240" s="1036">
        <v>0</v>
      </c>
      <c r="P1240" s="1037">
        <v>8858</v>
      </c>
      <c r="Q1240" s="1039">
        <v>9140</v>
      </c>
      <c r="R1240" s="1038">
        <v>14</v>
      </c>
      <c r="S1240" s="1036">
        <v>0</v>
      </c>
      <c r="T1240" s="1037">
        <v>8813</v>
      </c>
      <c r="U1240" s="1039">
        <v>9113</v>
      </c>
      <c r="V1240" s="1038">
        <v>23</v>
      </c>
      <c r="W1240" s="1036">
        <v>4</v>
      </c>
      <c r="X1240" s="1037">
        <v>8795</v>
      </c>
      <c r="Y1240" s="1039">
        <v>9131</v>
      </c>
      <c r="Z1240" s="1040">
        <v>1.6089385474860336</v>
      </c>
      <c r="AA1240" s="1040">
        <v>22.666666666666668</v>
      </c>
      <c r="AB1240" s="1199">
        <v>0.98804754273504269</v>
      </c>
      <c r="AC1240" s="1040">
        <v>89.935000000000002</v>
      </c>
      <c r="AD1240" s="1040">
        <v>2.8333333333333335</v>
      </c>
      <c r="AE1240" s="1040">
        <v>2.6666666666666665</v>
      </c>
      <c r="AF1240" s="1041" t="s">
        <v>213</v>
      </c>
      <c r="AG1240" s="1041">
        <v>1</v>
      </c>
      <c r="AH1240" s="1042" t="s">
        <v>16259</v>
      </c>
      <c r="AI1240" s="1060" t="s">
        <v>655</v>
      </c>
      <c r="AJ1240" s="1238" t="s">
        <v>16287</v>
      </c>
      <c r="AK1240" s="1239" t="s">
        <v>643</v>
      </c>
      <c r="AL1240" s="1203">
        <v>8</v>
      </c>
      <c r="AM1240" s="1404">
        <v>45971</v>
      </c>
      <c r="AN1240" s="1404">
        <v>45972</v>
      </c>
      <c r="AO1240" s="1404">
        <v>45974</v>
      </c>
      <c r="AP1240" s="1404">
        <v>45975</v>
      </c>
      <c r="AQ1240" s="1404">
        <v>45976</v>
      </c>
      <c r="AR1240" s="1044"/>
      <c r="AS1240" s="1034" t="s">
        <v>16625</v>
      </c>
      <c r="AT1240" s="1034" t="s">
        <v>16628</v>
      </c>
      <c r="AU1240" s="1034" t="s">
        <v>16627</v>
      </c>
      <c r="AV1240" s="1034">
        <v>1.1655575999999999</v>
      </c>
    </row>
    <row r="1241" spans="1:48">
      <c r="A1241" s="1030">
        <v>46053</v>
      </c>
      <c r="B1241" s="1031" t="s">
        <v>229</v>
      </c>
      <c r="C1241" s="1031" t="s">
        <v>16619</v>
      </c>
      <c r="D1241" s="1032"/>
      <c r="E1241" s="1033" t="s">
        <v>210</v>
      </c>
      <c r="F1241" s="1034" t="s">
        <v>16622</v>
      </c>
      <c r="G1241" s="1034">
        <v>670</v>
      </c>
      <c r="H1241" s="1034" t="s">
        <v>459</v>
      </c>
      <c r="I1241" s="1035">
        <v>5</v>
      </c>
      <c r="J1241" s="1038">
        <v>13</v>
      </c>
      <c r="K1241" s="1036">
        <v>0</v>
      </c>
      <c r="L1241" s="1037">
        <v>8833</v>
      </c>
      <c r="M1241" s="1039">
        <v>8921</v>
      </c>
      <c r="N1241" s="1038">
        <v>12</v>
      </c>
      <c r="O1241" s="1036">
        <v>0</v>
      </c>
      <c r="P1241" s="1037">
        <v>8803</v>
      </c>
      <c r="Q1241" s="1039">
        <v>8906</v>
      </c>
      <c r="R1241" s="1038">
        <v>14</v>
      </c>
      <c r="S1241" s="1036">
        <v>0</v>
      </c>
      <c r="T1241" s="1037">
        <v>8829</v>
      </c>
      <c r="U1241" s="1039">
        <v>8832</v>
      </c>
      <c r="V1241" s="1038">
        <v>13</v>
      </c>
      <c r="W1241" s="1036">
        <v>0</v>
      </c>
      <c r="X1241" s="1037">
        <v>8801</v>
      </c>
      <c r="Y1241" s="1039">
        <v>9036</v>
      </c>
      <c r="Z1241" s="1040">
        <v>3.1372549019607843</v>
      </c>
      <c r="AA1241" s="1040">
        <v>17.333333333333332</v>
      </c>
      <c r="AB1241" s="1199">
        <v>1</v>
      </c>
      <c r="AC1241" s="1040">
        <v>88.701250000000002</v>
      </c>
      <c r="AD1241" s="1040">
        <v>2.1666666666666665</v>
      </c>
      <c r="AE1241" s="1040">
        <v>2.1666666666666665</v>
      </c>
      <c r="AF1241" s="1041" t="s">
        <v>213</v>
      </c>
      <c r="AG1241" s="1041">
        <v>1</v>
      </c>
      <c r="AH1241" s="1042" t="s">
        <v>16259</v>
      </c>
      <c r="AI1241" s="1060" t="s">
        <v>655</v>
      </c>
      <c r="AJ1241" s="1238" t="s">
        <v>16287</v>
      </c>
      <c r="AK1241" s="1239" t="s">
        <v>643</v>
      </c>
      <c r="AL1241" s="1060">
        <v>48</v>
      </c>
      <c r="AM1241" s="1404">
        <v>46043</v>
      </c>
      <c r="AN1241" s="1404">
        <v>46044</v>
      </c>
      <c r="AO1241" s="1404"/>
      <c r="AP1241" s="1404"/>
      <c r="AQ1241" s="1404"/>
      <c r="AR1241" s="1044"/>
      <c r="AS1241" s="1034" t="s">
        <v>16625</v>
      </c>
      <c r="AT1241" s="1034" t="s">
        <v>16628</v>
      </c>
      <c r="AU1241" s="1034" t="s">
        <v>16630</v>
      </c>
      <c r="AV1241" s="1034">
        <v>3.0808427760000003</v>
      </c>
    </row>
    <row r="1242" spans="1:48">
      <c r="A1242" s="1030">
        <v>46053</v>
      </c>
      <c r="B1242" s="1031" t="s">
        <v>230</v>
      </c>
      <c r="C1242" s="1031" t="s">
        <v>16667</v>
      </c>
      <c r="D1242" s="1032"/>
      <c r="E1242" s="1033" t="s">
        <v>740</v>
      </c>
      <c r="F1242" s="1034" t="s">
        <v>16607</v>
      </c>
      <c r="G1242" s="1034">
        <v>650</v>
      </c>
      <c r="H1242" s="1034" t="s">
        <v>666</v>
      </c>
      <c r="I1242" s="1035">
        <v>4</v>
      </c>
      <c r="J1242" s="1038">
        <v>20</v>
      </c>
      <c r="K1242" s="1036">
        <v>0</v>
      </c>
      <c r="L1242" s="1037">
        <v>8271</v>
      </c>
      <c r="M1242" s="1039">
        <v>8743</v>
      </c>
      <c r="N1242" s="1038">
        <v>6</v>
      </c>
      <c r="O1242" s="1036">
        <v>0</v>
      </c>
      <c r="P1242" s="1037">
        <v>8704</v>
      </c>
      <c r="Q1242" s="1039">
        <v>8942</v>
      </c>
      <c r="R1242" s="1038">
        <v>8</v>
      </c>
      <c r="S1242" s="1036">
        <v>0</v>
      </c>
      <c r="T1242" s="1037">
        <v>8649</v>
      </c>
      <c r="U1242" s="1039">
        <v>9016</v>
      </c>
      <c r="V1242" s="1038">
        <v>12</v>
      </c>
      <c r="W1242" s="1036">
        <v>0</v>
      </c>
      <c r="X1242" s="1037">
        <v>8635</v>
      </c>
      <c r="Y1242" s="1039">
        <v>8803</v>
      </c>
      <c r="Z1242" s="1040">
        <v>7.4611398963730569</v>
      </c>
      <c r="AA1242" s="1040">
        <v>7.666666666666667</v>
      </c>
      <c r="AB1242" s="1199">
        <v>1</v>
      </c>
      <c r="AC1242" s="1040">
        <v>87.203749999999999</v>
      </c>
      <c r="AD1242" s="1040">
        <v>0.95833333333333337</v>
      </c>
      <c r="AE1242" s="1040">
        <v>0.95833333333333337</v>
      </c>
      <c r="AF1242" s="1041" t="s">
        <v>213</v>
      </c>
      <c r="AG1242" s="1041">
        <v>0.5</v>
      </c>
      <c r="AH1242" s="1042" t="s">
        <v>16292</v>
      </c>
      <c r="AI1242" s="1060" t="s">
        <v>15482</v>
      </c>
      <c r="AJ1242" s="1060" t="s">
        <v>16267</v>
      </c>
      <c r="AK1242" s="1200" t="s">
        <v>15469</v>
      </c>
      <c r="AL1242" s="1060">
        <v>52</v>
      </c>
      <c r="AM1242" s="1404">
        <v>46050</v>
      </c>
      <c r="AN1242" s="1404">
        <v>46051</v>
      </c>
      <c r="AO1242" s="1404"/>
      <c r="AP1242" s="1404"/>
      <c r="AQ1242" s="1404"/>
      <c r="AR1242" s="1044"/>
      <c r="AS1242" s="1034" t="s">
        <v>16629</v>
      </c>
      <c r="AT1242" s="1034" t="s">
        <v>16628</v>
      </c>
      <c r="AU1242" s="1034" t="s">
        <v>16630</v>
      </c>
      <c r="AV1242" s="1034">
        <v>2.93841756</v>
      </c>
    </row>
    <row r="1243" spans="1:48">
      <c r="A1243" s="1030">
        <v>46053</v>
      </c>
      <c r="B1243" s="1031" t="s">
        <v>231</v>
      </c>
      <c r="C1243" s="1031" t="s">
        <v>16642</v>
      </c>
      <c r="D1243" s="1032" t="s">
        <v>16291</v>
      </c>
      <c r="E1243" s="1033" t="s">
        <v>473</v>
      </c>
      <c r="F1243" s="1034" t="s">
        <v>16538</v>
      </c>
      <c r="G1243" s="1034">
        <v>600</v>
      </c>
      <c r="H1243" s="1034" t="s">
        <v>16152</v>
      </c>
      <c r="I1243" s="1035">
        <v>5.5</v>
      </c>
      <c r="J1243" s="1038">
        <v>17</v>
      </c>
      <c r="K1243" s="1036">
        <v>6</v>
      </c>
      <c r="L1243" s="1037">
        <v>4640</v>
      </c>
      <c r="M1243" s="1039"/>
      <c r="N1243" s="1038">
        <v>12</v>
      </c>
      <c r="O1243" s="1036">
        <v>5</v>
      </c>
      <c r="P1243" s="1037">
        <v>4560</v>
      </c>
      <c r="Q1243" s="1039"/>
      <c r="R1243" s="1038">
        <v>10</v>
      </c>
      <c r="S1243" s="1036">
        <v>6</v>
      </c>
      <c r="T1243" s="1037">
        <v>4530</v>
      </c>
      <c r="U1243" s="1039"/>
      <c r="V1243" s="1038">
        <v>15</v>
      </c>
      <c r="W1243" s="1036">
        <v>5</v>
      </c>
      <c r="X1243" s="1037">
        <v>4520</v>
      </c>
      <c r="Y1243" s="1039"/>
      <c r="Z1243" s="1040">
        <v>5.070422535211268</v>
      </c>
      <c r="AA1243" s="1040">
        <v>18</v>
      </c>
      <c r="AB1243" s="1199">
        <v>0.97913995726495728</v>
      </c>
      <c r="AC1243" s="1040">
        <v>45.625</v>
      </c>
      <c r="AD1243" s="1040">
        <v>2.25</v>
      </c>
      <c r="AE1243" s="1040">
        <v>1.3333333333333333</v>
      </c>
      <c r="AF1243" s="1041" t="s">
        <v>232</v>
      </c>
      <c r="AG1243" s="1041">
        <v>1</v>
      </c>
      <c r="AH1243" s="1042" t="s">
        <v>16297</v>
      </c>
      <c r="AI1243" s="1060" t="s">
        <v>845</v>
      </c>
      <c r="AJ1243" s="1060" t="s">
        <v>16273</v>
      </c>
      <c r="AK1243" s="1200" t="s">
        <v>650</v>
      </c>
      <c r="AL1243" s="1060">
        <v>55</v>
      </c>
      <c r="AM1243" s="1404">
        <v>46046</v>
      </c>
      <c r="AN1243" s="1404">
        <v>46049</v>
      </c>
      <c r="AO1243" s="1404">
        <v>46050</v>
      </c>
      <c r="AP1243" s="1404"/>
      <c r="AQ1243" s="1404"/>
      <c r="AR1243" s="1044"/>
      <c r="AS1243" s="1034" t="s">
        <v>16629</v>
      </c>
      <c r="AT1243" s="1034" t="s">
        <v>16628</v>
      </c>
      <c r="AU1243" s="1034" t="s">
        <v>16630</v>
      </c>
      <c r="AV1243" s="1034">
        <v>2.8382399999999999</v>
      </c>
    </row>
    <row r="1244" spans="1:48">
      <c r="A1244" s="1030">
        <v>46053</v>
      </c>
      <c r="B1244" s="1031" t="s">
        <v>233</v>
      </c>
      <c r="C1244" s="1031" t="s">
        <v>645</v>
      </c>
      <c r="D1244" s="1032"/>
      <c r="E1244" s="1033" t="s">
        <v>420</v>
      </c>
      <c r="F1244" s="1034" t="s">
        <v>420</v>
      </c>
      <c r="G1244" s="1034" t="s">
        <v>420</v>
      </c>
      <c r="H1244" s="1034" t="s">
        <v>420</v>
      </c>
      <c r="I1244" s="1035" t="s">
        <v>420</v>
      </c>
      <c r="J1244" s="1038"/>
      <c r="K1244" s="1036"/>
      <c r="L1244" s="1037" t="s">
        <v>645</v>
      </c>
      <c r="M1244" s="1039"/>
      <c r="N1244" s="1038"/>
      <c r="O1244" s="1036"/>
      <c r="P1244" s="1037" t="s">
        <v>645</v>
      </c>
      <c r="Q1244" s="1039"/>
      <c r="R1244" s="1038"/>
      <c r="S1244" s="1036"/>
      <c r="T1244" s="1037" t="s">
        <v>645</v>
      </c>
      <c r="U1244" s="1039"/>
      <c r="V1244" s="1038"/>
      <c r="W1244" s="1036"/>
      <c r="X1244" s="1037" t="s">
        <v>16270</v>
      </c>
      <c r="Y1244" s="1039"/>
      <c r="Z1244" s="1040" t="s">
        <v>420</v>
      </c>
      <c r="AA1244" s="1040" t="s">
        <v>645</v>
      </c>
      <c r="AB1244" s="1199" t="s">
        <v>420</v>
      </c>
      <c r="AC1244" s="1040" t="s">
        <v>420</v>
      </c>
      <c r="AD1244" s="1040" t="s">
        <v>420</v>
      </c>
      <c r="AE1244" s="1040" t="s">
        <v>420</v>
      </c>
      <c r="AF1244" s="1041" t="s">
        <v>232</v>
      </c>
      <c r="AG1244" s="1041">
        <v>1</v>
      </c>
      <c r="AH1244" s="1042" t="s">
        <v>16297</v>
      </c>
      <c r="AI1244" s="1060" t="s">
        <v>845</v>
      </c>
      <c r="AJ1244" s="1060" t="s">
        <v>16273</v>
      </c>
      <c r="AK1244" s="1200" t="s">
        <v>650</v>
      </c>
      <c r="AL1244" s="1060"/>
      <c r="AM1244" s="1404"/>
      <c r="AN1244" s="1404"/>
      <c r="AO1244" s="1404"/>
      <c r="AP1244" s="1404"/>
      <c r="AQ1244" s="1404"/>
      <c r="AR1244" s="1044"/>
      <c r="AS1244" s="1034" t="s">
        <v>16625</v>
      </c>
      <c r="AT1244" s="1034" t="s">
        <v>16628</v>
      </c>
      <c r="AU1244" s="1034" t="s">
        <v>420</v>
      </c>
      <c r="AV1244" s="1034" t="s">
        <v>420</v>
      </c>
    </row>
    <row r="1245" spans="1:48">
      <c r="A1245" s="1030">
        <v>46053</v>
      </c>
      <c r="B1245" s="1031" t="s">
        <v>234</v>
      </c>
      <c r="C1245" s="1031" t="s">
        <v>645</v>
      </c>
      <c r="D1245" s="1032"/>
      <c r="E1245" s="1033" t="s">
        <v>420</v>
      </c>
      <c r="F1245" s="1034" t="s">
        <v>420</v>
      </c>
      <c r="G1245" s="1034" t="s">
        <v>420</v>
      </c>
      <c r="H1245" s="1034" t="s">
        <v>420</v>
      </c>
      <c r="I1245" s="1035" t="s">
        <v>420</v>
      </c>
      <c r="J1245" s="1038"/>
      <c r="K1245" s="1036"/>
      <c r="L1245" s="1037" t="s">
        <v>645</v>
      </c>
      <c r="M1245" s="1039"/>
      <c r="N1245" s="1038"/>
      <c r="O1245" s="1036"/>
      <c r="P1245" s="1037" t="s">
        <v>645</v>
      </c>
      <c r="Q1245" s="1039"/>
      <c r="R1245" s="1038"/>
      <c r="S1245" s="1036"/>
      <c r="T1245" s="1037" t="s">
        <v>645</v>
      </c>
      <c r="U1245" s="1039"/>
      <c r="V1245" s="1038"/>
      <c r="W1245" s="1036"/>
      <c r="X1245" s="1037" t="s">
        <v>645</v>
      </c>
      <c r="Y1245" s="1039"/>
      <c r="Z1245" s="1040" t="s">
        <v>420</v>
      </c>
      <c r="AA1245" s="1040" t="s">
        <v>645</v>
      </c>
      <c r="AB1245" s="1199" t="s">
        <v>420</v>
      </c>
      <c r="AC1245" s="1040" t="s">
        <v>420</v>
      </c>
      <c r="AD1245" s="1040" t="s">
        <v>420</v>
      </c>
      <c r="AE1245" s="1040" t="s">
        <v>420</v>
      </c>
      <c r="AF1245" s="1041" t="s">
        <v>232</v>
      </c>
      <c r="AG1245" s="1041">
        <v>1</v>
      </c>
      <c r="AH1245" s="1042" t="s">
        <v>16297</v>
      </c>
      <c r="AI1245" s="1060" t="s">
        <v>845</v>
      </c>
      <c r="AJ1245" s="1060" t="s">
        <v>16273</v>
      </c>
      <c r="AK1245" s="1200" t="s">
        <v>650</v>
      </c>
      <c r="AL1245" s="1060"/>
      <c r="AM1245" s="1404"/>
      <c r="AN1245" s="1404"/>
      <c r="AO1245" s="1404"/>
      <c r="AP1245" s="1404"/>
      <c r="AQ1245" s="1404"/>
      <c r="AR1245" s="1044"/>
      <c r="AS1245" s="1034" t="s">
        <v>16625</v>
      </c>
      <c r="AT1245" s="1034" t="s">
        <v>16628</v>
      </c>
      <c r="AU1245" s="1034" t="s">
        <v>420</v>
      </c>
      <c r="AV1245" s="1034" t="s">
        <v>420</v>
      </c>
    </row>
    <row r="1246" spans="1:48">
      <c r="A1246" s="1030">
        <v>46053</v>
      </c>
      <c r="B1246" s="1031" t="s">
        <v>235</v>
      </c>
      <c r="C1246" s="1031" t="s">
        <v>16489</v>
      </c>
      <c r="D1246" s="1032" t="s">
        <v>646</v>
      </c>
      <c r="E1246" s="1033" t="s">
        <v>737</v>
      </c>
      <c r="F1246" s="1034" t="s">
        <v>16142</v>
      </c>
      <c r="G1246" s="1034">
        <v>650</v>
      </c>
      <c r="H1246" s="1034" t="s">
        <v>924</v>
      </c>
      <c r="I1246" s="1035">
        <v>5.5</v>
      </c>
      <c r="J1246" s="1038">
        <v>52</v>
      </c>
      <c r="K1246" s="1036">
        <v>3</v>
      </c>
      <c r="L1246" s="1037">
        <v>9070</v>
      </c>
      <c r="M1246" s="1039">
        <v>9720</v>
      </c>
      <c r="N1246" s="1038">
        <v>20</v>
      </c>
      <c r="O1246" s="1036">
        <v>5</v>
      </c>
      <c r="P1246" s="1037">
        <v>9260</v>
      </c>
      <c r="Q1246" s="1039">
        <v>9720</v>
      </c>
      <c r="R1246" s="1038">
        <v>12</v>
      </c>
      <c r="S1246" s="1036">
        <v>0</v>
      </c>
      <c r="T1246" s="1037">
        <v>8890</v>
      </c>
      <c r="U1246" s="1039">
        <v>9630</v>
      </c>
      <c r="V1246" s="1038">
        <v>24</v>
      </c>
      <c r="W1246" s="1036">
        <v>0</v>
      </c>
      <c r="X1246" s="1037">
        <v>8890</v>
      </c>
      <c r="Y1246" s="1039">
        <v>9630</v>
      </c>
      <c r="Z1246" s="1040">
        <v>5.4545454545454541</v>
      </c>
      <c r="AA1246" s="1040">
        <v>36</v>
      </c>
      <c r="AB1246" s="1199">
        <v>0.99294871794871797</v>
      </c>
      <c r="AC1246" s="1040">
        <v>93.512500000000003</v>
      </c>
      <c r="AD1246" s="1040">
        <v>4.5</v>
      </c>
      <c r="AE1246" s="1040">
        <v>4.166666666666667</v>
      </c>
      <c r="AF1246" s="1041" t="s">
        <v>236</v>
      </c>
      <c r="AG1246" s="1041">
        <v>1</v>
      </c>
      <c r="AH1246" s="1042" t="s">
        <v>16275</v>
      </c>
      <c r="AI1246" s="1060" t="s">
        <v>651</v>
      </c>
      <c r="AJ1246" s="1203" t="s">
        <v>16298</v>
      </c>
      <c r="AK1246" s="1407" t="s">
        <v>15435</v>
      </c>
      <c r="AL1246" s="1060">
        <v>55</v>
      </c>
      <c r="AM1246" s="1404">
        <v>46027</v>
      </c>
      <c r="AN1246" s="1404">
        <v>46028</v>
      </c>
      <c r="AO1246" s="1404">
        <v>46029</v>
      </c>
      <c r="AP1246" s="1404"/>
      <c r="AQ1246" s="1404"/>
      <c r="AR1246" s="1044"/>
      <c r="AS1246" s="1034" t="s">
        <v>16629</v>
      </c>
      <c r="AT1246" s="1034" t="s">
        <v>16628</v>
      </c>
      <c r="AU1246" s="1034" t="s">
        <v>16630</v>
      </c>
      <c r="AV1246" s="1034">
        <v>6.3019944000000008</v>
      </c>
    </row>
    <row r="1247" spans="1:48">
      <c r="A1247" s="1030">
        <v>46053</v>
      </c>
      <c r="B1247" s="1031" t="s">
        <v>237</v>
      </c>
      <c r="C1247" s="1031" t="s">
        <v>16539</v>
      </c>
      <c r="D1247" s="1032" t="s">
        <v>646</v>
      </c>
      <c r="E1247" s="1033" t="s">
        <v>473</v>
      </c>
      <c r="F1247" s="1034" t="s">
        <v>16538</v>
      </c>
      <c r="G1247" s="1034">
        <v>650</v>
      </c>
      <c r="H1247" s="1034" t="s">
        <v>15728</v>
      </c>
      <c r="I1247" s="1035">
        <v>5.5</v>
      </c>
      <c r="J1247" s="1038">
        <v>63</v>
      </c>
      <c r="K1247" s="1036">
        <v>0</v>
      </c>
      <c r="L1247" s="1037">
        <v>8610</v>
      </c>
      <c r="M1247" s="1039">
        <v>7590</v>
      </c>
      <c r="N1247" s="1038">
        <v>43</v>
      </c>
      <c r="O1247" s="1036">
        <v>0</v>
      </c>
      <c r="P1247" s="1037">
        <v>9170</v>
      </c>
      <c r="Q1247" s="1039">
        <v>8520</v>
      </c>
      <c r="R1247" s="1038">
        <v>21</v>
      </c>
      <c r="S1247" s="1036">
        <v>0</v>
      </c>
      <c r="T1247" s="1037">
        <v>9350</v>
      </c>
      <c r="U1247" s="1039">
        <v>9350</v>
      </c>
      <c r="V1247" s="1038">
        <v>27</v>
      </c>
      <c r="W1247" s="1036">
        <v>0</v>
      </c>
      <c r="X1247" s="1037">
        <v>9350</v>
      </c>
      <c r="Y1247" s="1039">
        <v>9170</v>
      </c>
      <c r="Z1247" s="1040">
        <v>5.4135338345864659</v>
      </c>
      <c r="AA1247" s="1040">
        <v>51.333333333333336</v>
      </c>
      <c r="AB1247" s="1199">
        <v>1</v>
      </c>
      <c r="AC1247" s="1040">
        <v>88.887500000000003</v>
      </c>
      <c r="AD1247" s="1040">
        <v>6.416666666666667</v>
      </c>
      <c r="AE1247" s="1040">
        <v>6.416666666666667</v>
      </c>
      <c r="AF1247" s="1041" t="s">
        <v>236</v>
      </c>
      <c r="AG1247" s="1041">
        <v>1</v>
      </c>
      <c r="AH1247" s="1042" t="s">
        <v>16320</v>
      </c>
      <c r="AI1247" s="1060" t="s">
        <v>16151</v>
      </c>
      <c r="AJ1247" s="1203" t="s">
        <v>16298</v>
      </c>
      <c r="AK1247" s="1407" t="s">
        <v>15435</v>
      </c>
      <c r="AL1247" s="1060">
        <v>55</v>
      </c>
      <c r="AM1247" s="1404">
        <v>46049</v>
      </c>
      <c r="AN1247" s="1404">
        <v>46050</v>
      </c>
      <c r="AO1247" s="1404"/>
      <c r="AP1247" s="1404"/>
      <c r="AQ1247" s="1404"/>
      <c r="AR1247" s="1044"/>
      <c r="AS1247" s="1034" t="s">
        <v>16629</v>
      </c>
      <c r="AT1247" s="1034" t="s">
        <v>16628</v>
      </c>
      <c r="AU1247" s="1034" t="s">
        <v>16630</v>
      </c>
      <c r="AV1247" s="1034">
        <v>5.9903064000000006</v>
      </c>
    </row>
    <row r="1248" spans="1:48">
      <c r="A1248" s="1030">
        <v>46053</v>
      </c>
      <c r="B1248" s="1031" t="s">
        <v>238</v>
      </c>
      <c r="C1248" s="1031" t="s">
        <v>16600</v>
      </c>
      <c r="D1248" s="1032" t="s">
        <v>16291</v>
      </c>
      <c r="E1248" s="1033" t="s">
        <v>473</v>
      </c>
      <c r="F1248" s="1034" t="s">
        <v>16601</v>
      </c>
      <c r="G1248" s="1034">
        <v>680</v>
      </c>
      <c r="H1248" s="1034" t="s">
        <v>16568</v>
      </c>
      <c r="I1248" s="1035">
        <v>5.5</v>
      </c>
      <c r="J1248" s="1038">
        <v>53</v>
      </c>
      <c r="K1248" s="1036">
        <v>4</v>
      </c>
      <c r="L1248" s="1037">
        <v>9170</v>
      </c>
      <c r="M1248" s="1039">
        <v>8260</v>
      </c>
      <c r="N1248" s="1038">
        <v>31</v>
      </c>
      <c r="O1248" s="1036">
        <v>8</v>
      </c>
      <c r="P1248" s="1037">
        <v>9170</v>
      </c>
      <c r="Q1248" s="1039">
        <v>9170</v>
      </c>
      <c r="R1248" s="1038">
        <v>12</v>
      </c>
      <c r="S1248" s="1036">
        <v>0</v>
      </c>
      <c r="T1248" s="1037">
        <v>9720</v>
      </c>
      <c r="U1248" s="1039">
        <v>8430</v>
      </c>
      <c r="V1248" s="1038">
        <v>30</v>
      </c>
      <c r="W1248" s="1036">
        <v>0</v>
      </c>
      <c r="X1248" s="1037">
        <v>9720</v>
      </c>
      <c r="Y1248" s="1039">
        <v>9070</v>
      </c>
      <c r="Z1248" s="1040">
        <v>5.6692913385826769</v>
      </c>
      <c r="AA1248" s="1040">
        <v>42</v>
      </c>
      <c r="AB1248" s="1199">
        <v>0.98982371794871793</v>
      </c>
      <c r="AC1248" s="1040">
        <v>90.887500000000003</v>
      </c>
      <c r="AD1248" s="1040">
        <v>5.25</v>
      </c>
      <c r="AE1248" s="1040">
        <v>4.75</v>
      </c>
      <c r="AF1248" s="1041" t="s">
        <v>236</v>
      </c>
      <c r="AG1248" s="1041">
        <v>1</v>
      </c>
      <c r="AH1248" s="1042" t="s">
        <v>16275</v>
      </c>
      <c r="AI1248" s="1060" t="s">
        <v>651</v>
      </c>
      <c r="AJ1248" s="1203" t="s">
        <v>16298</v>
      </c>
      <c r="AK1248" s="1407" t="s">
        <v>15435</v>
      </c>
      <c r="AL1248" s="1060">
        <v>56</v>
      </c>
      <c r="AM1248" s="1404">
        <v>46040</v>
      </c>
      <c r="AN1248" s="1404">
        <v>46041</v>
      </c>
      <c r="AO1248" s="1404">
        <v>46042</v>
      </c>
      <c r="AP1248" s="1404">
        <v>46043</v>
      </c>
      <c r="AQ1248" s="1404">
        <v>46045</v>
      </c>
      <c r="AR1248" s="1044"/>
      <c r="AS1248" s="1034" t="s">
        <v>16629</v>
      </c>
      <c r="AT1248" s="1034" t="s">
        <v>16628</v>
      </c>
      <c r="AU1248" s="1034" t="s">
        <v>16630</v>
      </c>
      <c r="AV1248" s="1034">
        <v>6.4077868799999997</v>
      </c>
    </row>
    <row r="1249" spans="1:48">
      <c r="A1249" s="1030">
        <v>46053</v>
      </c>
      <c r="B1249" s="1031" t="s">
        <v>239</v>
      </c>
      <c r="C1249" s="1031" t="s">
        <v>16652</v>
      </c>
      <c r="D1249" s="1032"/>
      <c r="E1249" s="1033" t="s">
        <v>779</v>
      </c>
      <c r="F1249" s="1034" t="s">
        <v>16592</v>
      </c>
      <c r="G1249" s="1034">
        <v>600</v>
      </c>
      <c r="H1249" s="1034" t="s">
        <v>735</v>
      </c>
      <c r="I1249" s="1035">
        <v>4</v>
      </c>
      <c r="J1249" s="1038">
        <v>41</v>
      </c>
      <c r="K1249" s="1036">
        <v>0</v>
      </c>
      <c r="L1249" s="1037">
        <v>7410</v>
      </c>
      <c r="M1249" s="1039" t="s">
        <v>127</v>
      </c>
      <c r="N1249" s="1038">
        <v>28</v>
      </c>
      <c r="O1249" s="1036">
        <v>0</v>
      </c>
      <c r="P1249" s="1037">
        <v>7130</v>
      </c>
      <c r="Q1249" s="1039" t="s">
        <v>127</v>
      </c>
      <c r="R1249" s="1038">
        <v>38</v>
      </c>
      <c r="S1249" s="1036">
        <v>0</v>
      </c>
      <c r="T1249" s="1037">
        <v>8330</v>
      </c>
      <c r="U1249" s="1039" t="s">
        <v>127</v>
      </c>
      <c r="V1249" s="1038">
        <v>50</v>
      </c>
      <c r="W1249" s="1036">
        <v>0</v>
      </c>
      <c r="X1249" s="1037">
        <v>8330</v>
      </c>
      <c r="Y1249" s="1039" t="s">
        <v>127</v>
      </c>
      <c r="Z1249" s="1040">
        <v>3.538083538083538</v>
      </c>
      <c r="AA1249" s="1040">
        <v>52.333333333333336</v>
      </c>
      <c r="AB1249" s="1199">
        <v>1</v>
      </c>
      <c r="AC1249" s="1040">
        <v>78</v>
      </c>
      <c r="AD1249" s="1040">
        <v>6.541666666666667</v>
      </c>
      <c r="AE1249" s="1040">
        <v>6.541666666666667</v>
      </c>
      <c r="AF1249" s="1041" t="s">
        <v>236</v>
      </c>
      <c r="AG1249" s="1041">
        <v>1</v>
      </c>
      <c r="AH1249" s="1042" t="s">
        <v>16320</v>
      </c>
      <c r="AI1249" s="1060" t="s">
        <v>16151</v>
      </c>
      <c r="AJ1249" s="1203" t="s">
        <v>16289</v>
      </c>
      <c r="AK1249" s="1407" t="s">
        <v>668</v>
      </c>
      <c r="AL1249" s="1060">
        <v>52</v>
      </c>
      <c r="AM1249" s="1404">
        <v>46013</v>
      </c>
      <c r="AN1249" s="1404">
        <v>46014</v>
      </c>
      <c r="AO1249" s="1404">
        <v>46015</v>
      </c>
      <c r="AP1249" s="1404">
        <v>46016</v>
      </c>
      <c r="AQ1249" s="1404"/>
      <c r="AR1249" s="1044"/>
      <c r="AS1249" s="1034" t="s">
        <v>16629</v>
      </c>
      <c r="AT1249" s="1034" t="s">
        <v>16628</v>
      </c>
      <c r="AU1249" s="1034" t="s">
        <v>16627</v>
      </c>
      <c r="AV1249" s="1034">
        <v>2.4261120000000003</v>
      </c>
    </row>
    <row r="1250" spans="1:48">
      <c r="A1250" s="1030">
        <v>46053</v>
      </c>
      <c r="B1250" s="1031" t="s">
        <v>389</v>
      </c>
      <c r="C1250" s="1031" t="s">
        <v>16604</v>
      </c>
      <c r="D1250" s="1032"/>
      <c r="E1250" s="1033" t="s">
        <v>737</v>
      </c>
      <c r="F1250" s="1034" t="s">
        <v>16598</v>
      </c>
      <c r="G1250" s="1034">
        <v>700</v>
      </c>
      <c r="H1250" s="1034" t="s">
        <v>16139</v>
      </c>
      <c r="I1250" s="1035">
        <v>5.5</v>
      </c>
      <c r="J1250" s="1038">
        <v>18</v>
      </c>
      <c r="K1250" s="1036">
        <v>0</v>
      </c>
      <c r="L1250" s="1037">
        <v>8890</v>
      </c>
      <c r="M1250" s="1039"/>
      <c r="N1250" s="1038"/>
      <c r="O1250" s="1036"/>
      <c r="P1250" s="1037" t="s">
        <v>16268</v>
      </c>
      <c r="Q1250" s="1039"/>
      <c r="R1250" s="1038"/>
      <c r="S1250" s="1036"/>
      <c r="T1250" s="1037" t="s">
        <v>16268</v>
      </c>
      <c r="U1250" s="1039"/>
      <c r="V1250" s="1038"/>
      <c r="W1250" s="1036"/>
      <c r="X1250" s="1037" t="s">
        <v>16268</v>
      </c>
      <c r="Y1250" s="1039"/>
      <c r="Z1250" s="1040">
        <v>5.8299595141700404</v>
      </c>
      <c r="AA1250" s="1040">
        <v>12</v>
      </c>
      <c r="AB1250" s="1199">
        <v>1</v>
      </c>
      <c r="AC1250" s="1040">
        <v>88.9</v>
      </c>
      <c r="AD1250" s="1040">
        <v>1.5</v>
      </c>
      <c r="AE1250" s="1040">
        <v>1.5</v>
      </c>
      <c r="AF1250" s="1041" t="s">
        <v>236</v>
      </c>
      <c r="AG1250" s="1041">
        <v>2</v>
      </c>
      <c r="AH1250" s="1042" t="s">
        <v>16275</v>
      </c>
      <c r="AI1250" s="1060" t="s">
        <v>651</v>
      </c>
      <c r="AJ1250" s="1203" t="s">
        <v>16289</v>
      </c>
      <c r="AK1250" s="1407" t="s">
        <v>668</v>
      </c>
      <c r="AL1250" s="1060">
        <v>51</v>
      </c>
      <c r="AM1250" s="1404">
        <v>46043</v>
      </c>
      <c r="AN1250" s="1404">
        <v>46045</v>
      </c>
      <c r="AO1250" s="1404"/>
      <c r="AP1250" s="1404"/>
      <c r="AQ1250" s="1404"/>
      <c r="AR1250" s="1044"/>
      <c r="AS1250" s="1034" t="s">
        <v>16629</v>
      </c>
      <c r="AT1250" s="1034" t="s">
        <v>16626</v>
      </c>
      <c r="AU1250" s="1034" t="s">
        <v>16630</v>
      </c>
      <c r="AV1250" s="1034">
        <v>3.2260032000000001</v>
      </c>
    </row>
    <row r="1251" spans="1:48">
      <c r="A1251" s="1030">
        <v>46053</v>
      </c>
      <c r="B1251" s="1031" t="s">
        <v>389</v>
      </c>
      <c r="C1251" s="1031" t="s">
        <v>16533</v>
      </c>
      <c r="D1251" s="1032"/>
      <c r="E1251" s="1033" t="s">
        <v>473</v>
      </c>
      <c r="F1251" s="1034" t="s">
        <v>16146</v>
      </c>
      <c r="G1251" s="1034">
        <v>700</v>
      </c>
      <c r="H1251" s="1034" t="s">
        <v>833</v>
      </c>
      <c r="I1251" s="1035">
        <v>5.5</v>
      </c>
      <c r="J1251" s="1038"/>
      <c r="K1251" s="1036"/>
      <c r="L1251" s="1037" t="s">
        <v>127</v>
      </c>
      <c r="M1251" s="1039"/>
      <c r="N1251" s="1038"/>
      <c r="O1251" s="1036"/>
      <c r="P1251" s="1037"/>
      <c r="Q1251" s="1039" t="s">
        <v>16268</v>
      </c>
      <c r="R1251" s="1038"/>
      <c r="S1251" s="1036"/>
      <c r="T1251" s="1037"/>
      <c r="U1251" s="1039" t="s">
        <v>127</v>
      </c>
      <c r="V1251" s="1038"/>
      <c r="W1251" s="1036"/>
      <c r="X1251" s="1037"/>
      <c r="Y1251" s="1039" t="s">
        <v>127</v>
      </c>
      <c r="Z1251" s="1040">
        <v>5.9016393442622954</v>
      </c>
      <c r="AA1251" s="1040" t="s">
        <v>127</v>
      </c>
      <c r="AB1251" s="1199" t="s">
        <v>420</v>
      </c>
      <c r="AC1251" s="1040" t="s">
        <v>420</v>
      </c>
      <c r="AD1251" s="1040" t="s">
        <v>420</v>
      </c>
      <c r="AE1251" s="1040" t="s">
        <v>420</v>
      </c>
      <c r="AF1251" s="1041" t="s">
        <v>236</v>
      </c>
      <c r="AG1251" s="1041">
        <v>2</v>
      </c>
      <c r="AH1251" s="1042" t="s">
        <v>16275</v>
      </c>
      <c r="AI1251" s="1060" t="s">
        <v>651</v>
      </c>
      <c r="AJ1251" s="1203" t="s">
        <v>16289</v>
      </c>
      <c r="AK1251" s="1407" t="s">
        <v>668</v>
      </c>
      <c r="AL1251" s="1060">
        <v>53</v>
      </c>
      <c r="AM1251" s="1404">
        <v>46042</v>
      </c>
      <c r="AN1251" s="1404">
        <v>46043</v>
      </c>
      <c r="AO1251" s="1404">
        <v>46044</v>
      </c>
      <c r="AP1251" s="1404"/>
      <c r="AQ1251" s="1404"/>
      <c r="AR1251" s="1044"/>
      <c r="AS1251" s="1034" t="s">
        <v>16629</v>
      </c>
      <c r="AT1251" s="1034" t="s">
        <v>16626</v>
      </c>
      <c r="AU1251" s="1034" t="s">
        <v>16630</v>
      </c>
      <c r="AV1251" s="1034" t="s">
        <v>420</v>
      </c>
    </row>
    <row r="1252" spans="1:48">
      <c r="A1252" s="1030">
        <v>46053</v>
      </c>
      <c r="B1252" s="1031" t="s">
        <v>418</v>
      </c>
      <c r="C1252" s="1031" t="s">
        <v>16600</v>
      </c>
      <c r="D1252" s="1032" t="s">
        <v>646</v>
      </c>
      <c r="E1252" s="1033" t="s">
        <v>473</v>
      </c>
      <c r="F1252" s="1034" t="s">
        <v>16601</v>
      </c>
      <c r="G1252" s="1034">
        <v>680</v>
      </c>
      <c r="H1252" s="1034" t="s">
        <v>16568</v>
      </c>
      <c r="I1252" s="1035">
        <v>5.5</v>
      </c>
      <c r="J1252" s="1038">
        <v>65</v>
      </c>
      <c r="K1252" s="1036">
        <v>0</v>
      </c>
      <c r="L1252" s="1037">
        <v>8800</v>
      </c>
      <c r="M1252" s="1039">
        <v>8610</v>
      </c>
      <c r="N1252" s="1038">
        <v>8</v>
      </c>
      <c r="O1252" s="1036">
        <v>0</v>
      </c>
      <c r="P1252" s="1037">
        <v>8150</v>
      </c>
      <c r="Q1252" s="1039">
        <v>8610</v>
      </c>
      <c r="R1252" s="1038">
        <v>35</v>
      </c>
      <c r="S1252" s="1036">
        <v>0</v>
      </c>
      <c r="T1252" s="1037">
        <v>9630</v>
      </c>
      <c r="U1252" s="1039">
        <v>9170</v>
      </c>
      <c r="V1252" s="1038">
        <v>27</v>
      </c>
      <c r="W1252" s="1036">
        <v>0</v>
      </c>
      <c r="X1252" s="1037">
        <v>9810</v>
      </c>
      <c r="Y1252" s="1039">
        <v>9350</v>
      </c>
      <c r="Z1252" s="1040">
        <v>5.6692913385826769</v>
      </c>
      <c r="AA1252" s="1040">
        <v>45</v>
      </c>
      <c r="AB1252" s="1199">
        <v>1</v>
      </c>
      <c r="AC1252" s="1040">
        <v>90.162499999999994</v>
      </c>
      <c r="AD1252" s="1040">
        <v>5.625</v>
      </c>
      <c r="AE1252" s="1040">
        <v>5.625</v>
      </c>
      <c r="AF1252" s="1041" t="s">
        <v>236</v>
      </c>
      <c r="AG1252" s="1041">
        <v>1</v>
      </c>
      <c r="AH1252" s="1042" t="s">
        <v>16320</v>
      </c>
      <c r="AI1252" s="1060" t="s">
        <v>16151</v>
      </c>
      <c r="AJ1252" s="1203" t="s">
        <v>16289</v>
      </c>
      <c r="AK1252" s="1407" t="s">
        <v>668</v>
      </c>
      <c r="AL1252" s="1060">
        <v>56</v>
      </c>
      <c r="AM1252" s="1404">
        <v>46040</v>
      </c>
      <c r="AN1252" s="1404">
        <v>46042</v>
      </c>
      <c r="AO1252" s="1404">
        <v>46043</v>
      </c>
      <c r="AP1252" s="1404">
        <v>46044</v>
      </c>
      <c r="AQ1252" s="1404">
        <v>46049</v>
      </c>
      <c r="AR1252" s="1044"/>
      <c r="AS1252" s="1034" t="s">
        <v>16629</v>
      </c>
      <c r="AT1252" s="1034" t="s">
        <v>16628</v>
      </c>
      <c r="AU1252" s="1034" t="s">
        <v>16630</v>
      </c>
      <c r="AV1252" s="1034">
        <v>6.3566726400000002</v>
      </c>
    </row>
    <row r="1253" spans="1:48">
      <c r="A1253" s="1030">
        <v>46053</v>
      </c>
      <c r="B1253" s="1031" t="s">
        <v>240</v>
      </c>
      <c r="C1253" s="1031" t="s">
        <v>645</v>
      </c>
      <c r="D1253" s="1032"/>
      <c r="E1253" s="1033" t="s">
        <v>420</v>
      </c>
      <c r="F1253" s="1034" t="s">
        <v>420</v>
      </c>
      <c r="G1253" s="1034" t="s">
        <v>420</v>
      </c>
      <c r="H1253" s="1034" t="s">
        <v>420</v>
      </c>
      <c r="I1253" s="1035" t="s">
        <v>420</v>
      </c>
      <c r="J1253" s="1038"/>
      <c r="K1253" s="1036"/>
      <c r="L1253" s="1037" t="s">
        <v>16270</v>
      </c>
      <c r="M1253" s="1039"/>
      <c r="N1253" s="1038"/>
      <c r="O1253" s="1036"/>
      <c r="P1253" s="1037" t="s">
        <v>16270</v>
      </c>
      <c r="Q1253" s="1039"/>
      <c r="R1253" s="1038"/>
      <c r="S1253" s="1036"/>
      <c r="T1253" s="1037" t="s">
        <v>16270</v>
      </c>
      <c r="U1253" s="1039"/>
      <c r="V1253" s="1038"/>
      <c r="W1253" s="1036"/>
      <c r="X1253" s="1037" t="s">
        <v>16270</v>
      </c>
      <c r="Y1253" s="1039"/>
      <c r="Z1253" s="1240" t="s">
        <v>420</v>
      </c>
      <c r="AA1253" s="1240" t="s">
        <v>420</v>
      </c>
      <c r="AB1253" s="1241" t="s">
        <v>420</v>
      </c>
      <c r="AC1253" s="1240"/>
      <c r="AD1253" s="1240" t="s">
        <v>420</v>
      </c>
      <c r="AE1253" s="1240" t="s">
        <v>420</v>
      </c>
      <c r="AF1253" s="1242" t="s">
        <v>241</v>
      </c>
      <c r="AG1253" s="1242">
        <v>12</v>
      </c>
      <c r="AH1253" s="1042" t="s">
        <v>16297</v>
      </c>
      <c r="AI1253" s="1060" t="s">
        <v>845</v>
      </c>
      <c r="AJ1253" s="1043" t="s">
        <v>16271</v>
      </c>
      <c r="AK1253" s="1200" t="s">
        <v>648</v>
      </c>
      <c r="AL1253" s="1060"/>
      <c r="AM1253" s="1404"/>
      <c r="AN1253" s="1404"/>
      <c r="AO1253" s="1404"/>
      <c r="AP1253" s="1404"/>
      <c r="AQ1253" s="1404"/>
      <c r="AR1253" s="1044"/>
      <c r="AS1253" s="1034" t="s">
        <v>16625</v>
      </c>
      <c r="AT1253" s="1034" t="s">
        <v>16636</v>
      </c>
      <c r="AU1253" s="1034" t="s">
        <v>420</v>
      </c>
      <c r="AV1253" s="1034" t="s">
        <v>420</v>
      </c>
    </row>
    <row r="1254" spans="1:48">
      <c r="A1254" s="1030">
        <v>46053</v>
      </c>
      <c r="B1254" s="1031" t="s">
        <v>16640</v>
      </c>
      <c r="C1254" s="1031" t="s">
        <v>386</v>
      </c>
      <c r="D1254" s="1032"/>
      <c r="E1254" s="1033" t="s">
        <v>420</v>
      </c>
      <c r="F1254" s="1034" t="s">
        <v>420</v>
      </c>
      <c r="G1254" s="1034" t="s">
        <v>420</v>
      </c>
      <c r="H1254" s="1034" t="s">
        <v>420</v>
      </c>
      <c r="I1254" s="1035" t="s">
        <v>420</v>
      </c>
      <c r="J1254" s="1038"/>
      <c r="K1254" s="1036"/>
      <c r="L1254" s="1037" t="s">
        <v>386</v>
      </c>
      <c r="M1254" s="1039"/>
      <c r="N1254" s="1038"/>
      <c r="O1254" s="1036"/>
      <c r="P1254" s="1037" t="s">
        <v>386</v>
      </c>
      <c r="Q1254" s="1039"/>
      <c r="R1254" s="1038"/>
      <c r="S1254" s="1036"/>
      <c r="T1254" s="1037" t="s">
        <v>386</v>
      </c>
      <c r="U1254" s="1039"/>
      <c r="V1254" s="1038"/>
      <c r="W1254" s="1036"/>
      <c r="X1254" s="1037" t="s">
        <v>386</v>
      </c>
      <c r="Y1254" s="1039"/>
      <c r="Z1254" s="1240" t="s">
        <v>420</v>
      </c>
      <c r="AA1254" s="1240" t="s">
        <v>420</v>
      </c>
      <c r="AB1254" s="1241" t="s">
        <v>420</v>
      </c>
      <c r="AC1254" s="1240"/>
      <c r="AD1254" s="1240" t="s">
        <v>420</v>
      </c>
      <c r="AE1254" s="1240" t="s">
        <v>420</v>
      </c>
      <c r="AF1254" s="1242" t="s">
        <v>241</v>
      </c>
      <c r="AG1254" s="1242">
        <v>5</v>
      </c>
      <c r="AH1254" s="1042" t="s">
        <v>16297</v>
      </c>
      <c r="AI1254" s="1060" t="s">
        <v>845</v>
      </c>
      <c r="AJ1254" s="1043" t="s">
        <v>16271</v>
      </c>
      <c r="AK1254" s="1200" t="s">
        <v>648</v>
      </c>
      <c r="AL1254" s="1060"/>
      <c r="AM1254" s="1404"/>
      <c r="AN1254" s="1404"/>
      <c r="AO1254" s="1404"/>
      <c r="AP1254" s="1404"/>
      <c r="AQ1254" s="1404"/>
      <c r="AR1254" s="1044"/>
      <c r="AS1254" s="1034" t="s">
        <v>16625</v>
      </c>
      <c r="AT1254" s="1034" t="s">
        <v>16635</v>
      </c>
      <c r="AU1254" s="1034" t="s">
        <v>420</v>
      </c>
      <c r="AV1254" s="1034" t="s">
        <v>420</v>
      </c>
    </row>
    <row r="1255" spans="1:48">
      <c r="A1255" s="1030">
        <v>46053</v>
      </c>
      <c r="B1255" s="1031" t="s">
        <v>464</v>
      </c>
      <c r="C1255" s="1045" t="s">
        <v>645</v>
      </c>
      <c r="D1255" s="1032"/>
      <c r="E1255" s="1033" t="s">
        <v>420</v>
      </c>
      <c r="F1255" s="1034" t="s">
        <v>420</v>
      </c>
      <c r="G1255" s="1034" t="s">
        <v>420</v>
      </c>
      <c r="H1255" s="1034" t="s">
        <v>420</v>
      </c>
      <c r="I1255" s="1035" t="s">
        <v>420</v>
      </c>
      <c r="J1255" s="1038"/>
      <c r="K1255" s="1036"/>
      <c r="L1255" s="1037" t="s">
        <v>645</v>
      </c>
      <c r="M1255" s="1039"/>
      <c r="N1255" s="1038"/>
      <c r="O1255" s="1036"/>
      <c r="P1255" s="1037" t="s">
        <v>645</v>
      </c>
      <c r="Q1255" s="1039"/>
      <c r="R1255" s="1038"/>
      <c r="S1255" s="1036"/>
      <c r="T1255" s="1037" t="s">
        <v>645</v>
      </c>
      <c r="U1255" s="1039"/>
      <c r="V1255" s="1038"/>
      <c r="W1255" s="1036"/>
      <c r="X1255" s="1037" t="s">
        <v>645</v>
      </c>
      <c r="Y1255" s="1039"/>
      <c r="Z1255" s="1040" t="s">
        <v>420</v>
      </c>
      <c r="AA1255" s="1040" t="s">
        <v>645</v>
      </c>
      <c r="AB1255" s="1199" t="s">
        <v>420</v>
      </c>
      <c r="AC1255" s="1040" t="s">
        <v>420</v>
      </c>
      <c r="AD1255" s="1040" t="s">
        <v>420</v>
      </c>
      <c r="AE1255" s="1040" t="s">
        <v>420</v>
      </c>
      <c r="AF1255" s="1041" t="s">
        <v>243</v>
      </c>
      <c r="AG1255" s="1041">
        <v>1</v>
      </c>
      <c r="AH1255" s="1042" t="s">
        <v>654</v>
      </c>
      <c r="AI1255" s="1060" t="s">
        <v>654</v>
      </c>
      <c r="AJ1255" s="1060" t="s">
        <v>654</v>
      </c>
      <c r="AK1255" s="1200" t="s">
        <v>654</v>
      </c>
      <c r="AL1255" s="1060"/>
      <c r="AM1255" s="1404"/>
      <c r="AN1255" s="1404"/>
      <c r="AO1255" s="1404"/>
      <c r="AP1255" s="1404"/>
      <c r="AQ1255" s="1404"/>
      <c r="AR1255" s="1044"/>
      <c r="AS1255" s="1034" t="s">
        <v>16625</v>
      </c>
      <c r="AT1255" s="1034" t="s">
        <v>16628</v>
      </c>
      <c r="AU1255" s="1034" t="s">
        <v>420</v>
      </c>
      <c r="AV1255" s="1034" t="s">
        <v>420</v>
      </c>
    </row>
    <row r="1256" spans="1:48">
      <c r="A1256" s="1030">
        <v>46053</v>
      </c>
      <c r="B1256" s="1031" t="s">
        <v>16279</v>
      </c>
      <c r="C1256" s="1045" t="s">
        <v>645</v>
      </c>
      <c r="D1256" s="1032"/>
      <c r="E1256" s="1033" t="s">
        <v>420</v>
      </c>
      <c r="F1256" s="1034" t="s">
        <v>420</v>
      </c>
      <c r="G1256" s="1034" t="s">
        <v>420</v>
      </c>
      <c r="H1256" s="1034" t="s">
        <v>420</v>
      </c>
      <c r="I1256" s="1035" t="s">
        <v>420</v>
      </c>
      <c r="J1256" s="1038"/>
      <c r="K1256" s="1036"/>
      <c r="L1256" s="1037" t="s">
        <v>645</v>
      </c>
      <c r="M1256" s="1039"/>
      <c r="N1256" s="1038"/>
      <c r="O1256" s="1036"/>
      <c r="P1256" s="1037" t="s">
        <v>645</v>
      </c>
      <c r="Q1256" s="1039"/>
      <c r="R1256" s="1038"/>
      <c r="S1256" s="1036"/>
      <c r="T1256" s="1037" t="s">
        <v>645</v>
      </c>
      <c r="U1256" s="1039"/>
      <c r="V1256" s="1038"/>
      <c r="W1256" s="1036"/>
      <c r="X1256" s="1037" t="s">
        <v>645</v>
      </c>
      <c r="Y1256" s="1039"/>
      <c r="Z1256" s="1040" t="s">
        <v>420</v>
      </c>
      <c r="AA1256" s="1040" t="s">
        <v>645</v>
      </c>
      <c r="AB1256" s="1199" t="s">
        <v>420</v>
      </c>
      <c r="AC1256" s="1040" t="s">
        <v>420</v>
      </c>
      <c r="AD1256" s="1040" t="s">
        <v>420</v>
      </c>
      <c r="AE1256" s="1040" t="s">
        <v>420</v>
      </c>
      <c r="AF1256" s="1041" t="s">
        <v>243</v>
      </c>
      <c r="AG1256" s="1041">
        <v>1</v>
      </c>
      <c r="AH1256" s="1042" t="s">
        <v>654</v>
      </c>
      <c r="AI1256" s="1060" t="s">
        <v>654</v>
      </c>
      <c r="AJ1256" s="1043" t="s">
        <v>654</v>
      </c>
      <c r="AK1256" s="1200" t="s">
        <v>654</v>
      </c>
      <c r="AL1256" s="1060"/>
      <c r="AM1256" s="1404"/>
      <c r="AN1256" s="1404"/>
      <c r="AO1256" s="1404"/>
      <c r="AP1256" s="1404"/>
      <c r="AQ1256" s="1404"/>
      <c r="AR1256" s="1044"/>
      <c r="AS1256" s="1034" t="s">
        <v>16625</v>
      </c>
      <c r="AT1256" s="1034" t="s">
        <v>16628</v>
      </c>
      <c r="AU1256" s="1034" t="s">
        <v>420</v>
      </c>
      <c r="AV1256" s="1034" t="s">
        <v>420</v>
      </c>
    </row>
    <row r="1257" spans="1:48">
      <c r="A1257" s="1030">
        <v>46053</v>
      </c>
      <c r="B1257" s="1031" t="s">
        <v>16280</v>
      </c>
      <c r="C1257" s="1045" t="s">
        <v>645</v>
      </c>
      <c r="D1257" s="1032"/>
      <c r="E1257" s="1033" t="s">
        <v>420</v>
      </c>
      <c r="F1257" s="1034" t="s">
        <v>420</v>
      </c>
      <c r="G1257" s="1034" t="s">
        <v>420</v>
      </c>
      <c r="H1257" s="1034" t="s">
        <v>420</v>
      </c>
      <c r="I1257" s="1035" t="s">
        <v>420</v>
      </c>
      <c r="J1257" s="1038"/>
      <c r="K1257" s="1036"/>
      <c r="L1257" s="1037" t="s">
        <v>645</v>
      </c>
      <c r="M1257" s="1039"/>
      <c r="N1257" s="1038"/>
      <c r="O1257" s="1036"/>
      <c r="P1257" s="1037" t="s">
        <v>645</v>
      </c>
      <c r="Q1257" s="1039"/>
      <c r="R1257" s="1038"/>
      <c r="S1257" s="1036"/>
      <c r="T1257" s="1037" t="s">
        <v>645</v>
      </c>
      <c r="U1257" s="1039"/>
      <c r="V1257" s="1038"/>
      <c r="W1257" s="1036"/>
      <c r="X1257" s="1037" t="s">
        <v>645</v>
      </c>
      <c r="Y1257" s="1039"/>
      <c r="Z1257" s="1040" t="s">
        <v>420</v>
      </c>
      <c r="AA1257" s="1040" t="s">
        <v>645</v>
      </c>
      <c r="AB1257" s="1199" t="s">
        <v>420</v>
      </c>
      <c r="AC1257" s="1040" t="s">
        <v>420</v>
      </c>
      <c r="AD1257" s="1040" t="s">
        <v>420</v>
      </c>
      <c r="AE1257" s="1040" t="s">
        <v>420</v>
      </c>
      <c r="AF1257" s="1041" t="s">
        <v>243</v>
      </c>
      <c r="AG1257" s="1041">
        <v>1</v>
      </c>
      <c r="AH1257" s="1042" t="s">
        <v>654</v>
      </c>
      <c r="AI1257" s="1060" t="s">
        <v>654</v>
      </c>
      <c r="AJ1257" s="1043" t="s">
        <v>654</v>
      </c>
      <c r="AK1257" s="1200" t="s">
        <v>654</v>
      </c>
      <c r="AL1257" s="1060"/>
      <c r="AM1257" s="1404"/>
      <c r="AN1257" s="1404"/>
      <c r="AO1257" s="1404"/>
      <c r="AP1257" s="1404"/>
      <c r="AQ1257" s="1404"/>
      <c r="AR1257" s="1044"/>
      <c r="AS1257" s="1034" t="s">
        <v>16625</v>
      </c>
      <c r="AT1257" s="1034" t="s">
        <v>16628</v>
      </c>
      <c r="AU1257" s="1034" t="s">
        <v>420</v>
      </c>
      <c r="AV1257" s="1034" t="s">
        <v>420</v>
      </c>
    </row>
    <row r="1258" spans="1:48">
      <c r="A1258" s="1030">
        <v>46053</v>
      </c>
      <c r="B1258" s="1031" t="s">
        <v>16281</v>
      </c>
      <c r="C1258" s="1045" t="s">
        <v>645</v>
      </c>
      <c r="D1258" s="1032"/>
      <c r="E1258" s="1033" t="s">
        <v>420</v>
      </c>
      <c r="F1258" s="1034" t="s">
        <v>420</v>
      </c>
      <c r="G1258" s="1034" t="s">
        <v>420</v>
      </c>
      <c r="H1258" s="1034" t="s">
        <v>420</v>
      </c>
      <c r="I1258" s="1035" t="s">
        <v>420</v>
      </c>
      <c r="J1258" s="1038"/>
      <c r="K1258" s="1036"/>
      <c r="L1258" s="1037" t="s">
        <v>645</v>
      </c>
      <c r="M1258" s="1039"/>
      <c r="N1258" s="1038"/>
      <c r="O1258" s="1036"/>
      <c r="P1258" s="1037" t="s">
        <v>645</v>
      </c>
      <c r="Q1258" s="1039"/>
      <c r="R1258" s="1038"/>
      <c r="S1258" s="1036"/>
      <c r="T1258" s="1037" t="s">
        <v>645</v>
      </c>
      <c r="U1258" s="1039"/>
      <c r="V1258" s="1038"/>
      <c r="W1258" s="1036"/>
      <c r="X1258" s="1037" t="s">
        <v>645</v>
      </c>
      <c r="Y1258" s="1039"/>
      <c r="Z1258" s="1040" t="s">
        <v>420</v>
      </c>
      <c r="AA1258" s="1040" t="s">
        <v>645</v>
      </c>
      <c r="AB1258" s="1199" t="s">
        <v>420</v>
      </c>
      <c r="AC1258" s="1040" t="s">
        <v>420</v>
      </c>
      <c r="AD1258" s="1040" t="s">
        <v>420</v>
      </c>
      <c r="AE1258" s="1040" t="s">
        <v>420</v>
      </c>
      <c r="AF1258" s="1041" t="s">
        <v>243</v>
      </c>
      <c r="AG1258" s="1041">
        <v>1</v>
      </c>
      <c r="AH1258" s="1042" t="s">
        <v>654</v>
      </c>
      <c r="AI1258" s="1060" t="s">
        <v>654</v>
      </c>
      <c r="AJ1258" s="1043" t="s">
        <v>654</v>
      </c>
      <c r="AK1258" s="1200" t="s">
        <v>654</v>
      </c>
      <c r="AL1258" s="1060"/>
      <c r="AM1258" s="1404"/>
      <c r="AN1258" s="1404"/>
      <c r="AO1258" s="1404"/>
      <c r="AP1258" s="1404"/>
      <c r="AQ1258" s="1404"/>
      <c r="AR1258" s="1044"/>
      <c r="AS1258" s="1034" t="s">
        <v>16625</v>
      </c>
      <c r="AT1258" s="1034" t="s">
        <v>16628</v>
      </c>
      <c r="AU1258" s="1034" t="s">
        <v>420</v>
      </c>
      <c r="AV1258" s="1034" t="s">
        <v>420</v>
      </c>
    </row>
    <row r="1259" spans="1:48">
      <c r="A1259" s="1030">
        <v>46053</v>
      </c>
      <c r="B1259" s="1031" t="s">
        <v>16282</v>
      </c>
      <c r="C1259" s="1045" t="s">
        <v>645</v>
      </c>
      <c r="D1259" s="1032"/>
      <c r="E1259" s="1033" t="s">
        <v>420</v>
      </c>
      <c r="F1259" s="1034" t="s">
        <v>420</v>
      </c>
      <c r="G1259" s="1034" t="s">
        <v>420</v>
      </c>
      <c r="H1259" s="1034" t="s">
        <v>420</v>
      </c>
      <c r="I1259" s="1035" t="s">
        <v>420</v>
      </c>
      <c r="J1259" s="1038"/>
      <c r="K1259" s="1036"/>
      <c r="L1259" s="1037" t="s">
        <v>645</v>
      </c>
      <c r="M1259" s="1039"/>
      <c r="N1259" s="1038"/>
      <c r="O1259" s="1036"/>
      <c r="P1259" s="1037" t="s">
        <v>645</v>
      </c>
      <c r="Q1259" s="1039"/>
      <c r="R1259" s="1038"/>
      <c r="S1259" s="1036"/>
      <c r="T1259" s="1037" t="s">
        <v>645</v>
      </c>
      <c r="U1259" s="1039"/>
      <c r="V1259" s="1038"/>
      <c r="W1259" s="1036"/>
      <c r="X1259" s="1037" t="s">
        <v>645</v>
      </c>
      <c r="Y1259" s="1039"/>
      <c r="Z1259" s="1040" t="s">
        <v>420</v>
      </c>
      <c r="AA1259" s="1040" t="s">
        <v>645</v>
      </c>
      <c r="AB1259" s="1199" t="s">
        <v>420</v>
      </c>
      <c r="AC1259" s="1040" t="s">
        <v>420</v>
      </c>
      <c r="AD1259" s="1040" t="s">
        <v>420</v>
      </c>
      <c r="AE1259" s="1040" t="s">
        <v>420</v>
      </c>
      <c r="AF1259" s="1041" t="s">
        <v>243</v>
      </c>
      <c r="AG1259" s="1041">
        <v>1</v>
      </c>
      <c r="AH1259" s="1042" t="s">
        <v>654</v>
      </c>
      <c r="AI1259" s="1060" t="s">
        <v>654</v>
      </c>
      <c r="AJ1259" s="1043" t="s">
        <v>654</v>
      </c>
      <c r="AK1259" s="1200" t="s">
        <v>654</v>
      </c>
      <c r="AL1259" s="1060"/>
      <c r="AM1259" s="1404"/>
      <c r="AN1259" s="1404"/>
      <c r="AO1259" s="1404"/>
      <c r="AP1259" s="1404"/>
      <c r="AQ1259" s="1404"/>
      <c r="AR1259" s="1044"/>
      <c r="AS1259" s="1034" t="s">
        <v>16625</v>
      </c>
      <c r="AT1259" s="1034" t="s">
        <v>16628</v>
      </c>
      <c r="AU1259" s="1034" t="s">
        <v>420</v>
      </c>
      <c r="AV1259" s="1034" t="s">
        <v>420</v>
      </c>
    </row>
    <row r="1260" spans="1:48">
      <c r="A1260" s="1030">
        <v>46053</v>
      </c>
      <c r="B1260" s="1031" t="s">
        <v>16283</v>
      </c>
      <c r="C1260" s="1045" t="s">
        <v>645</v>
      </c>
      <c r="D1260" s="1032"/>
      <c r="E1260" s="1033" t="s">
        <v>420</v>
      </c>
      <c r="F1260" s="1034" t="s">
        <v>420</v>
      </c>
      <c r="G1260" s="1034" t="s">
        <v>420</v>
      </c>
      <c r="H1260" s="1034" t="s">
        <v>420</v>
      </c>
      <c r="I1260" s="1035" t="s">
        <v>420</v>
      </c>
      <c r="J1260" s="1038"/>
      <c r="K1260" s="1036"/>
      <c r="L1260" s="1037" t="s">
        <v>645</v>
      </c>
      <c r="M1260" s="1039"/>
      <c r="N1260" s="1038"/>
      <c r="O1260" s="1036"/>
      <c r="P1260" s="1037" t="s">
        <v>645</v>
      </c>
      <c r="Q1260" s="1039"/>
      <c r="R1260" s="1038"/>
      <c r="S1260" s="1036"/>
      <c r="T1260" s="1037" t="s">
        <v>645</v>
      </c>
      <c r="U1260" s="1039"/>
      <c r="V1260" s="1038"/>
      <c r="W1260" s="1036"/>
      <c r="X1260" s="1037" t="s">
        <v>645</v>
      </c>
      <c r="Y1260" s="1039"/>
      <c r="Z1260" s="1040" t="s">
        <v>420</v>
      </c>
      <c r="AA1260" s="1040" t="s">
        <v>645</v>
      </c>
      <c r="AB1260" s="1199" t="s">
        <v>420</v>
      </c>
      <c r="AC1260" s="1040" t="s">
        <v>420</v>
      </c>
      <c r="AD1260" s="1040" t="s">
        <v>420</v>
      </c>
      <c r="AE1260" s="1040" t="s">
        <v>420</v>
      </c>
      <c r="AF1260" s="1041" t="s">
        <v>243</v>
      </c>
      <c r="AG1260" s="1041">
        <v>1</v>
      </c>
      <c r="AH1260" s="1042" t="s">
        <v>654</v>
      </c>
      <c r="AI1260" s="1060" t="s">
        <v>654</v>
      </c>
      <c r="AJ1260" s="1043" t="s">
        <v>654</v>
      </c>
      <c r="AK1260" s="1200" t="s">
        <v>654</v>
      </c>
      <c r="AL1260" s="1060"/>
      <c r="AM1260" s="1404"/>
      <c r="AN1260" s="1404"/>
      <c r="AO1260" s="1404"/>
      <c r="AP1260" s="1404"/>
      <c r="AQ1260" s="1404"/>
      <c r="AR1260" s="1044"/>
      <c r="AS1260" s="1034" t="s">
        <v>16625</v>
      </c>
      <c r="AT1260" s="1034" t="s">
        <v>16628</v>
      </c>
      <c r="AU1260" s="1034" t="s">
        <v>420</v>
      </c>
      <c r="AV1260" s="1034" t="s">
        <v>420</v>
      </c>
    </row>
    <row r="1261" spans="1:48">
      <c r="A1261" s="1030">
        <v>46053</v>
      </c>
      <c r="B1261" s="1031" t="s">
        <v>16284</v>
      </c>
      <c r="C1261" s="1045" t="s">
        <v>645</v>
      </c>
      <c r="D1261" s="1032"/>
      <c r="E1261" s="1033" t="s">
        <v>420</v>
      </c>
      <c r="F1261" s="1034" t="s">
        <v>420</v>
      </c>
      <c r="G1261" s="1034" t="s">
        <v>420</v>
      </c>
      <c r="H1261" s="1034" t="s">
        <v>420</v>
      </c>
      <c r="I1261" s="1035" t="s">
        <v>420</v>
      </c>
      <c r="J1261" s="1038"/>
      <c r="K1261" s="1036"/>
      <c r="L1261" s="1037" t="s">
        <v>645</v>
      </c>
      <c r="M1261" s="1039"/>
      <c r="N1261" s="1038"/>
      <c r="O1261" s="1036"/>
      <c r="P1261" s="1037" t="s">
        <v>645</v>
      </c>
      <c r="Q1261" s="1039"/>
      <c r="R1261" s="1038"/>
      <c r="S1261" s="1036"/>
      <c r="T1261" s="1037" t="s">
        <v>645</v>
      </c>
      <c r="U1261" s="1039"/>
      <c r="V1261" s="1038"/>
      <c r="W1261" s="1036"/>
      <c r="X1261" s="1037" t="s">
        <v>645</v>
      </c>
      <c r="Y1261" s="1039"/>
      <c r="Z1261" s="1040" t="s">
        <v>420</v>
      </c>
      <c r="AA1261" s="1040" t="s">
        <v>645</v>
      </c>
      <c r="AB1261" s="1199" t="s">
        <v>420</v>
      </c>
      <c r="AC1261" s="1040" t="s">
        <v>420</v>
      </c>
      <c r="AD1261" s="1040" t="s">
        <v>420</v>
      </c>
      <c r="AE1261" s="1040" t="s">
        <v>420</v>
      </c>
      <c r="AF1261" s="1041" t="s">
        <v>243</v>
      </c>
      <c r="AG1261" s="1041">
        <v>1</v>
      </c>
      <c r="AH1261" s="1042" t="s">
        <v>654</v>
      </c>
      <c r="AI1261" s="1060" t="s">
        <v>654</v>
      </c>
      <c r="AJ1261" s="1043" t="s">
        <v>654</v>
      </c>
      <c r="AK1261" s="1200" t="s">
        <v>654</v>
      </c>
      <c r="AL1261" s="1060"/>
      <c r="AM1261" s="1404"/>
      <c r="AN1261" s="1404"/>
      <c r="AO1261" s="1404"/>
      <c r="AP1261" s="1404"/>
      <c r="AQ1261" s="1404"/>
      <c r="AR1261" s="1044"/>
      <c r="AS1261" s="1034" t="s">
        <v>16625</v>
      </c>
      <c r="AT1261" s="1034" t="s">
        <v>16628</v>
      </c>
      <c r="AU1261" s="1034" t="s">
        <v>420</v>
      </c>
      <c r="AV1261" s="1034" t="s">
        <v>420</v>
      </c>
    </row>
    <row r="1262" spans="1:48" ht="17.25" thickBot="1">
      <c r="A1262" s="1046">
        <v>46053</v>
      </c>
      <c r="B1262" s="1047" t="s">
        <v>16285</v>
      </c>
      <c r="C1262" s="1048" t="s">
        <v>645</v>
      </c>
      <c r="D1262" s="1049"/>
      <c r="E1262" s="1243" t="s">
        <v>420</v>
      </c>
      <c r="F1262" s="1050" t="s">
        <v>420</v>
      </c>
      <c r="G1262" s="1050" t="s">
        <v>420</v>
      </c>
      <c r="H1262" s="1050" t="s">
        <v>420</v>
      </c>
      <c r="I1262" s="1244" t="s">
        <v>420</v>
      </c>
      <c r="J1262" s="1053"/>
      <c r="K1262" s="1051"/>
      <c r="L1262" s="1052" t="s">
        <v>645</v>
      </c>
      <c r="M1262" s="1054"/>
      <c r="N1262" s="1053"/>
      <c r="O1262" s="1051"/>
      <c r="P1262" s="1052" t="s">
        <v>645</v>
      </c>
      <c r="Q1262" s="1054"/>
      <c r="R1262" s="1053"/>
      <c r="S1262" s="1051"/>
      <c r="T1262" s="1052" t="s">
        <v>645</v>
      </c>
      <c r="U1262" s="1054"/>
      <c r="V1262" s="1053"/>
      <c r="W1262" s="1051"/>
      <c r="X1262" s="1052" t="s">
        <v>645</v>
      </c>
      <c r="Y1262" s="1054"/>
      <c r="Z1262" s="1055" t="s">
        <v>420</v>
      </c>
      <c r="AA1262" s="1055" t="s">
        <v>645</v>
      </c>
      <c r="AB1262" s="1201" t="s">
        <v>420</v>
      </c>
      <c r="AC1262" s="1055" t="s">
        <v>420</v>
      </c>
      <c r="AD1262" s="1055" t="s">
        <v>420</v>
      </c>
      <c r="AE1262" s="1055" t="s">
        <v>420</v>
      </c>
      <c r="AF1262" s="1056" t="s">
        <v>243</v>
      </c>
      <c r="AG1262" s="1056">
        <v>1</v>
      </c>
      <c r="AH1262" s="1245" t="s">
        <v>654</v>
      </c>
      <c r="AI1262" s="1246" t="s">
        <v>654</v>
      </c>
      <c r="AJ1262" s="1057" t="s">
        <v>654</v>
      </c>
      <c r="AK1262" s="1202" t="s">
        <v>654</v>
      </c>
      <c r="AL1262" s="1246"/>
      <c r="AM1262" s="1409"/>
      <c r="AN1262" s="1409"/>
      <c r="AO1262" s="1409"/>
      <c r="AP1262" s="1409"/>
      <c r="AQ1262" s="1409"/>
      <c r="AR1262" s="1058"/>
      <c r="AS1262" s="1050" t="s">
        <v>16625</v>
      </c>
      <c r="AT1262" s="1050" t="s">
        <v>16628</v>
      </c>
      <c r="AU1262" s="1050" t="s">
        <v>420</v>
      </c>
      <c r="AV1262" s="1050" t="s">
        <v>420</v>
      </c>
    </row>
  </sheetData>
  <phoneticPr fontId="11" type="noConversion"/>
  <conditionalFormatting sqref="F1:F1262">
    <cfRule type="containsText" dxfId="11306" priority="909" operator="containsText" text="×2">
      <formula>NOT(ISERROR(SEARCH("×2",F1)))</formula>
    </cfRule>
  </conditionalFormatting>
  <conditionalFormatting sqref="F1234">
    <cfRule type="containsText" dxfId="11305" priority="457" operator="containsText" text="×2">
      <formula>NOT(ISERROR(SEARCH("×2",F1234)))</formula>
    </cfRule>
    <cfRule type="containsText" dxfId="11304" priority="659" operator="containsText" text="×2">
      <formula>NOT(ISERROR(SEARCH("×2",F1234)))</formula>
    </cfRule>
  </conditionalFormatting>
  <conditionalFormatting sqref="F1235">
    <cfRule type="containsText" dxfId="11303" priority="281" operator="containsText" text="×2">
      <formula>NOT(ISERROR(SEARCH("×2",F1235)))</formula>
    </cfRule>
    <cfRule type="containsText" dxfId="11302" priority="443" operator="containsText" text="×2">
      <formula>NOT(ISERROR(SEARCH("×2",F1235)))</formula>
    </cfRule>
    <cfRule type="containsText" dxfId="11301" priority="645" operator="containsText" text="×2">
      <formula>NOT(ISERROR(SEARCH("×2",F1235)))</formula>
    </cfRule>
  </conditionalFormatting>
  <conditionalFormatting sqref="F1236">
    <cfRule type="containsText" dxfId="11300" priority="267" operator="containsText" text="×2">
      <formula>NOT(ISERROR(SEARCH("×2",F1236)))</formula>
    </cfRule>
  </conditionalFormatting>
  <conditionalFormatting sqref="F1238">
    <cfRule type="containsText" dxfId="11299" priority="439" operator="containsText" text="×2">
      <formula>NOT(ISERROR(SEARCH("×2",F1238)))</formula>
    </cfRule>
    <cfRule type="containsText" dxfId="11298" priority="641" operator="containsText" text="×2">
      <formula>NOT(ISERROR(SEARCH("×2",F1238)))</formula>
    </cfRule>
  </conditionalFormatting>
  <conditionalFormatting sqref="F1239">
    <cfRule type="containsText" dxfId="11297" priority="263" operator="containsText" text="×2">
      <formula>NOT(ISERROR(SEARCH("×2",F1239)))</formula>
    </cfRule>
  </conditionalFormatting>
  <conditionalFormatting sqref="F1251">
    <cfRule type="containsText" dxfId="11296" priority="435" operator="containsText" text="×2">
      <formula>NOT(ISERROR(SEARCH("×2",F1251)))</formula>
    </cfRule>
    <cfRule type="containsText" dxfId="11295" priority="634" operator="containsText" text="×2">
      <formula>NOT(ISERROR(SEARCH("×2",F1251)))</formula>
    </cfRule>
  </conditionalFormatting>
  <conditionalFormatting sqref="F1252">
    <cfRule type="containsText" dxfId="11294" priority="247" operator="containsText" text="×2">
      <formula>NOT(ISERROR(SEARCH("×2",F1252)))</formula>
    </cfRule>
    <cfRule type="containsText" dxfId="11293" priority="450" operator="containsText" text="×2">
      <formula>NOT(ISERROR(SEARCH("×2",F1252)))</formula>
    </cfRule>
    <cfRule type="containsText" dxfId="11292" priority="652" operator="containsText" text="×2">
      <formula>NOT(ISERROR(SEARCH("×2",F1252)))</formula>
    </cfRule>
  </conditionalFormatting>
  <conditionalFormatting sqref="F1253">
    <cfRule type="containsText" dxfId="11291" priority="274" operator="containsText" text="×2">
      <formula>NOT(ISERROR(SEARCH("×2",F1253)))</formula>
    </cfRule>
  </conditionalFormatting>
  <conditionalFormatting sqref="F1262">
    <cfRule type="containsText" dxfId="11290" priority="459" operator="containsText" text="×2">
      <formula>NOT(ISERROR(SEARCH("×2",F1262)))</formula>
    </cfRule>
  </conditionalFormatting>
  <conditionalFormatting sqref="F1263:F1048576">
    <cfRule type="containsText" dxfId="11289" priority="11543" operator="containsText" text="×2">
      <formula>NOT(ISERROR(SEARCH("×2",F1263)))</formula>
    </cfRule>
  </conditionalFormatting>
  <conditionalFormatting sqref="L1:L10 M2:M10 P2:Q10 T2:U10 X2:Y10 P15:P22 T15:U22 Q15:Q31 Y15:Y31 L15:M36 X15:X36 Q33:Q36 T33:U36 Y33:Y36 P34:P36 P38 T38 X38 L38:M46 Q38:Q46 U38:U46 Y38:Y46 M60:M75 Q60:Q75 U60:U75 Y60:Y75 L60:L79 P60:P79 T60:T79 X60:X79 U189 Y189 U191:U192 Y191:Y204 M194:M204 Q194:Q204 U194:U204 L194:L208 P194:P208 T195:T208 X195:X208 Y234:Y236 M238:M247 Q238:Q247 U238:U247 Y238:Y247 L238:L251 P238:P251 T1113:U1117 X1113:Y1117 P1114:Q1117 L1065 L1106">
    <cfRule type="containsText" dxfId="11288" priority="11305" operator="containsText" text="了機">
      <formula>NOT(ISERROR(SEARCH("了機",L1)))</formula>
    </cfRule>
  </conditionalFormatting>
  <conditionalFormatting sqref="L182">
    <cfRule type="containsText" dxfId="11287" priority="10904" operator="containsText" text="清車">
      <formula>NOT(ISERROR(SEARCH("清車",L182)))</formula>
    </cfRule>
    <cfRule type="containsText" dxfId="11286" priority="10905" operator="containsText" text="改紡">
      <formula>NOT(ISERROR(SEARCH("改紡",L182)))</formula>
    </cfRule>
    <cfRule type="containsText" dxfId="11285" priority="10906" operator="containsText" text="了機">
      <formula>NOT(ISERROR(SEARCH("了機",L182)))</formula>
    </cfRule>
  </conditionalFormatting>
  <conditionalFormatting sqref="L190">
    <cfRule type="containsText" dxfId="11284" priority="10877" operator="containsText" text="清車">
      <formula>NOT(ISERROR(SEARCH("清車",L190)))</formula>
    </cfRule>
    <cfRule type="containsText" dxfId="11283" priority="10878" operator="containsText" text="改紡">
      <formula>NOT(ISERROR(SEARCH("改紡",L190)))</formula>
    </cfRule>
    <cfRule type="containsText" dxfId="11282" priority="10879" operator="containsText" text="了機">
      <formula>NOT(ISERROR(SEARCH("了機",L190)))</formula>
    </cfRule>
  </conditionalFormatting>
  <conditionalFormatting sqref="L191">
    <cfRule type="containsText" dxfId="11281" priority="10895" operator="containsText" text="清車">
      <formula>NOT(ISERROR(SEARCH("清車",L191)))</formula>
    </cfRule>
    <cfRule type="containsText" dxfId="11280" priority="10896" operator="containsText" text="改紡">
      <formula>NOT(ISERROR(SEARCH("改紡",L191)))</formula>
    </cfRule>
    <cfRule type="containsText" dxfId="11279" priority="10897" operator="containsText" text="了機">
      <formula>NOT(ISERROR(SEARCH("了機",L191)))</formula>
    </cfRule>
  </conditionalFormatting>
  <conditionalFormatting sqref="L225">
    <cfRule type="containsText" dxfId="11278" priority="10742" operator="containsText" text="清車">
      <formula>NOT(ISERROR(SEARCH("清車",L225)))</formula>
    </cfRule>
    <cfRule type="containsText" dxfId="11277" priority="10743" operator="containsText" text="改紡">
      <formula>NOT(ISERROR(SEARCH("改紡",L225)))</formula>
    </cfRule>
    <cfRule type="containsText" dxfId="11276" priority="10744" operator="containsText" text="了機">
      <formula>NOT(ISERROR(SEARCH("了機",L225)))</formula>
    </cfRule>
  </conditionalFormatting>
  <conditionalFormatting sqref="L233">
    <cfRule type="containsText" dxfId="11275" priority="10715" operator="containsText" text="清車">
      <formula>NOT(ISERROR(SEARCH("清車",L233)))</formula>
    </cfRule>
    <cfRule type="containsText" dxfId="11274" priority="10716" operator="containsText" text="改紡">
      <formula>NOT(ISERROR(SEARCH("改紡",L233)))</formula>
    </cfRule>
    <cfRule type="containsText" dxfId="11273" priority="10717" operator="containsText" text="了機">
      <formula>NOT(ISERROR(SEARCH("了機",L233)))</formula>
    </cfRule>
  </conditionalFormatting>
  <conditionalFormatting sqref="L234">
    <cfRule type="containsText" dxfId="11272" priority="10733" operator="containsText" text="清車">
      <formula>NOT(ISERROR(SEARCH("清車",L234)))</formula>
    </cfRule>
    <cfRule type="containsText" dxfId="11271" priority="10734" operator="containsText" text="改紡">
      <formula>NOT(ISERROR(SEARCH("改紡",L234)))</formula>
    </cfRule>
    <cfRule type="containsText" dxfId="11270" priority="10735" operator="containsText" text="了機">
      <formula>NOT(ISERROR(SEARCH("了機",L234)))</formula>
    </cfRule>
  </conditionalFormatting>
  <conditionalFormatting sqref="L269">
    <cfRule type="containsText" dxfId="11269" priority="10559" operator="containsText" text="清車">
      <formula>NOT(ISERROR(SEARCH("清車",L269)))</formula>
    </cfRule>
    <cfRule type="containsText" dxfId="11268" priority="10560" operator="containsText" text="改紡">
      <formula>NOT(ISERROR(SEARCH("改紡",L269)))</formula>
    </cfRule>
    <cfRule type="containsText" dxfId="11267" priority="10561" operator="containsText" text="了機">
      <formula>NOT(ISERROR(SEARCH("了機",L269)))</formula>
    </cfRule>
  </conditionalFormatting>
  <conditionalFormatting sqref="L277">
    <cfRule type="containsText" dxfId="11266" priority="10532" operator="containsText" text="清車">
      <formula>NOT(ISERROR(SEARCH("清車",L277)))</formula>
    </cfRule>
    <cfRule type="containsText" dxfId="11265" priority="10533" operator="containsText" text="改紡">
      <formula>NOT(ISERROR(SEARCH("改紡",L277)))</formula>
    </cfRule>
    <cfRule type="containsText" dxfId="11264" priority="10534" operator="containsText" text="了機">
      <formula>NOT(ISERROR(SEARCH("了機",L277)))</formula>
    </cfRule>
  </conditionalFormatting>
  <conditionalFormatting sqref="L278">
    <cfRule type="containsText" dxfId="11263" priority="10550" operator="containsText" text="清車">
      <formula>NOT(ISERROR(SEARCH("清車",L278)))</formula>
    </cfRule>
    <cfRule type="containsText" dxfId="11262" priority="10551" operator="containsText" text="改紡">
      <formula>NOT(ISERROR(SEARCH("改紡",L278)))</formula>
    </cfRule>
    <cfRule type="containsText" dxfId="11261" priority="10552" operator="containsText" text="了機">
      <formula>NOT(ISERROR(SEARCH("了機",L278)))</formula>
    </cfRule>
  </conditionalFormatting>
  <conditionalFormatting sqref="L310">
    <cfRule type="containsText" dxfId="11260" priority="10292" operator="containsText" text="清車">
      <formula>NOT(ISERROR(SEARCH("清車",L310)))</formula>
    </cfRule>
    <cfRule type="containsText" dxfId="11259" priority="10293" operator="containsText" text="改紡">
      <formula>NOT(ISERROR(SEARCH("改紡",L310)))</formula>
    </cfRule>
    <cfRule type="containsText" dxfId="11258" priority="10294" operator="containsText" text="了機">
      <formula>NOT(ISERROR(SEARCH("了機",L310)))</formula>
    </cfRule>
  </conditionalFormatting>
  <conditionalFormatting sqref="L311">
    <cfRule type="containsText" dxfId="11257" priority="10379" operator="containsText" text="清車">
      <formula>NOT(ISERROR(SEARCH("清車",L311)))</formula>
    </cfRule>
    <cfRule type="containsText" dxfId="11256" priority="10380" operator="containsText" text="改紡">
      <formula>NOT(ISERROR(SEARCH("改紡",L311)))</formula>
    </cfRule>
    <cfRule type="containsText" dxfId="11255" priority="10381" operator="containsText" text="了機">
      <formula>NOT(ISERROR(SEARCH("了機",L311)))</formula>
    </cfRule>
  </conditionalFormatting>
  <conditionalFormatting sqref="L319">
    <cfRule type="containsText" dxfId="11254" priority="10352" operator="containsText" text="清車">
      <formula>NOT(ISERROR(SEARCH("清車",L319)))</formula>
    </cfRule>
    <cfRule type="containsText" dxfId="11253" priority="10353" operator="containsText" text="改紡">
      <formula>NOT(ISERROR(SEARCH("改紡",L319)))</formula>
    </cfRule>
    <cfRule type="containsText" dxfId="11252" priority="10354" operator="containsText" text="了機">
      <formula>NOT(ISERROR(SEARCH("了機",L319)))</formula>
    </cfRule>
  </conditionalFormatting>
  <conditionalFormatting sqref="L320">
    <cfRule type="containsText" dxfId="11251" priority="10370" operator="containsText" text="清車">
      <formula>NOT(ISERROR(SEARCH("清車",L320)))</formula>
    </cfRule>
    <cfRule type="containsText" dxfId="11250" priority="10371" operator="containsText" text="改紡">
      <formula>NOT(ISERROR(SEARCH("改紡",L320)))</formula>
    </cfRule>
    <cfRule type="containsText" dxfId="11249" priority="10372" operator="containsText" text="了機">
      <formula>NOT(ISERROR(SEARCH("了機",L320)))</formula>
    </cfRule>
  </conditionalFormatting>
  <conditionalFormatting sqref="L351">
    <cfRule type="containsText" dxfId="11248" priority="10202" operator="containsText" text="清車">
      <formula>NOT(ISERROR(SEARCH("清車",L351)))</formula>
    </cfRule>
    <cfRule type="containsText" dxfId="11247" priority="10203" operator="containsText" text="改紡">
      <formula>NOT(ISERROR(SEARCH("改紡",L351)))</formula>
    </cfRule>
    <cfRule type="containsText" dxfId="11246" priority="10204" operator="containsText" text="了機">
      <formula>NOT(ISERROR(SEARCH("了機",L351)))</formula>
    </cfRule>
  </conditionalFormatting>
  <conditionalFormatting sqref="L359">
    <cfRule type="containsText" dxfId="11245" priority="10181" operator="containsText" text="清車">
      <formula>NOT(ISERROR(SEARCH("清車",L359)))</formula>
    </cfRule>
    <cfRule type="containsText" dxfId="11244" priority="10182" operator="containsText" text="改紡">
      <formula>NOT(ISERROR(SEARCH("改紡",L359)))</formula>
    </cfRule>
    <cfRule type="containsText" dxfId="11243" priority="10183" operator="containsText" text="了機">
      <formula>NOT(ISERROR(SEARCH("了機",L359)))</formula>
    </cfRule>
  </conditionalFormatting>
  <conditionalFormatting sqref="L360">
    <cfRule type="containsText" dxfId="11242" priority="10199" operator="containsText" text="清車">
      <formula>NOT(ISERROR(SEARCH("清車",L360)))</formula>
    </cfRule>
    <cfRule type="containsText" dxfId="11241" priority="10200" operator="containsText" text="改紡">
      <formula>NOT(ISERROR(SEARCH("改紡",L360)))</formula>
    </cfRule>
    <cfRule type="containsText" dxfId="11240" priority="10201" operator="containsText" text="了機">
      <formula>NOT(ISERROR(SEARCH("了機",L360)))</formula>
    </cfRule>
  </conditionalFormatting>
  <conditionalFormatting sqref="L391">
    <cfRule type="containsText" dxfId="11239" priority="10016" operator="containsText" text="清車">
      <formula>NOT(ISERROR(SEARCH("清車",L391)))</formula>
    </cfRule>
    <cfRule type="containsText" dxfId="11238" priority="10017" operator="containsText" text="改紡">
      <formula>NOT(ISERROR(SEARCH("改紡",L391)))</formula>
    </cfRule>
    <cfRule type="containsText" dxfId="11237" priority="10018" operator="containsText" text="了機">
      <formula>NOT(ISERROR(SEARCH("了機",L391)))</formula>
    </cfRule>
  </conditionalFormatting>
  <conditionalFormatting sqref="L399">
    <cfRule type="containsText" dxfId="11236" priority="9995" operator="containsText" text="清車">
      <formula>NOT(ISERROR(SEARCH("清車",L399)))</formula>
    </cfRule>
    <cfRule type="containsText" dxfId="11235" priority="9996" operator="containsText" text="改紡">
      <formula>NOT(ISERROR(SEARCH("改紡",L399)))</formula>
    </cfRule>
    <cfRule type="containsText" dxfId="11234" priority="9997" operator="containsText" text="了機">
      <formula>NOT(ISERROR(SEARCH("了機",L399)))</formula>
    </cfRule>
  </conditionalFormatting>
  <conditionalFormatting sqref="L400">
    <cfRule type="containsText" dxfId="11233" priority="10013" operator="containsText" text="清車">
      <formula>NOT(ISERROR(SEARCH("清車",L400)))</formula>
    </cfRule>
    <cfRule type="containsText" dxfId="11232" priority="10014" operator="containsText" text="改紡">
      <formula>NOT(ISERROR(SEARCH("改紡",L400)))</formula>
    </cfRule>
    <cfRule type="containsText" dxfId="11231" priority="10015" operator="containsText" text="了機">
      <formula>NOT(ISERROR(SEARCH("了機",L400)))</formula>
    </cfRule>
  </conditionalFormatting>
  <conditionalFormatting sqref="L431">
    <cfRule type="containsText" dxfId="11230" priority="9830" operator="containsText" text="清車">
      <formula>NOT(ISERROR(SEARCH("清車",L431)))</formula>
    </cfRule>
    <cfRule type="containsText" dxfId="11229" priority="9831" operator="containsText" text="改紡">
      <formula>NOT(ISERROR(SEARCH("改紡",L431)))</formula>
    </cfRule>
    <cfRule type="containsText" dxfId="11228" priority="9832" operator="containsText" text="了機">
      <formula>NOT(ISERROR(SEARCH("了機",L431)))</formula>
    </cfRule>
  </conditionalFormatting>
  <conditionalFormatting sqref="L439">
    <cfRule type="containsText" dxfId="11227" priority="9809" operator="containsText" text="清車">
      <formula>NOT(ISERROR(SEARCH("清車",L439)))</formula>
    </cfRule>
    <cfRule type="containsText" dxfId="11226" priority="9810" operator="containsText" text="改紡">
      <formula>NOT(ISERROR(SEARCH("改紡",L439)))</formula>
    </cfRule>
    <cfRule type="containsText" dxfId="11225" priority="9811" operator="containsText" text="了機">
      <formula>NOT(ISERROR(SEARCH("了機",L439)))</formula>
    </cfRule>
  </conditionalFormatting>
  <conditionalFormatting sqref="L440">
    <cfRule type="containsText" dxfId="11224" priority="9827" operator="containsText" text="清車">
      <formula>NOT(ISERROR(SEARCH("清車",L440)))</formula>
    </cfRule>
    <cfRule type="containsText" dxfId="11223" priority="9828" operator="containsText" text="改紡">
      <formula>NOT(ISERROR(SEARCH("改紡",L440)))</formula>
    </cfRule>
    <cfRule type="containsText" dxfId="11222" priority="9829" operator="containsText" text="了機">
      <formula>NOT(ISERROR(SEARCH("了機",L440)))</formula>
    </cfRule>
  </conditionalFormatting>
  <conditionalFormatting sqref="L468:L469">
    <cfRule type="containsText" dxfId="11221" priority="9602" operator="containsText" text="清車">
      <formula>NOT(ISERROR(SEARCH("清車",L468)))</formula>
    </cfRule>
    <cfRule type="containsText" dxfId="11220" priority="9603" operator="containsText" text="改紡">
      <formula>NOT(ISERROR(SEARCH("改紡",L468)))</formula>
    </cfRule>
    <cfRule type="containsText" dxfId="11219" priority="9604" operator="containsText" text="了機">
      <formula>NOT(ISERROR(SEARCH("了機",L468)))</formula>
    </cfRule>
  </conditionalFormatting>
  <conditionalFormatting sqref="L470">
    <cfRule type="containsText" dxfId="11218" priority="9599" operator="containsText" text="清車">
      <formula>NOT(ISERROR(SEARCH("清車",L470)))</formula>
    </cfRule>
    <cfRule type="containsText" dxfId="11217" priority="9600" operator="containsText" text="改紡">
      <formula>NOT(ISERROR(SEARCH("改紡",L470)))</formula>
    </cfRule>
    <cfRule type="containsText" dxfId="11216" priority="9601" operator="containsText" text="了機">
      <formula>NOT(ISERROR(SEARCH("了機",L470)))</formula>
    </cfRule>
  </conditionalFormatting>
  <conditionalFormatting sqref="L475">
    <cfRule type="containsText" dxfId="11215" priority="9485" operator="containsText" text="清車">
      <formula>NOT(ISERROR(SEARCH("清車",L475)))</formula>
    </cfRule>
    <cfRule type="containsText" dxfId="11214" priority="9486" operator="containsText" text="改紡">
      <formula>NOT(ISERROR(SEARCH("改紡",L475)))</formula>
    </cfRule>
    <cfRule type="containsText" dxfId="11213" priority="9487" operator="containsText" text="了機">
      <formula>NOT(ISERROR(SEARCH("了機",L475)))</formula>
    </cfRule>
  </conditionalFormatting>
  <conditionalFormatting sqref="L478 L481">
    <cfRule type="containsText" dxfId="11212" priority="9644" operator="containsText" text="清車">
      <formula>NOT(ISERROR(SEARCH("清車",L478)))</formula>
    </cfRule>
    <cfRule type="containsText" dxfId="11211" priority="9645" operator="containsText" text="改紡">
      <formula>NOT(ISERROR(SEARCH("改紡",L478)))</formula>
    </cfRule>
    <cfRule type="containsText" dxfId="11210" priority="9646" operator="containsText" text="了機">
      <formula>NOT(ISERROR(SEARCH("了機",L478)))</formula>
    </cfRule>
  </conditionalFormatting>
  <conditionalFormatting sqref="L479">
    <cfRule type="containsText" dxfId="11209" priority="9623" operator="containsText" text="清車">
      <formula>NOT(ISERROR(SEARCH("清車",L479)))</formula>
    </cfRule>
    <cfRule type="containsText" dxfId="11208" priority="9624" operator="containsText" text="改紡">
      <formula>NOT(ISERROR(SEARCH("改紡",L479)))</formula>
    </cfRule>
    <cfRule type="containsText" dxfId="11207" priority="9625" operator="containsText" text="了機">
      <formula>NOT(ISERROR(SEARCH("了機",L479)))</formula>
    </cfRule>
  </conditionalFormatting>
  <conditionalFormatting sqref="L480">
    <cfRule type="containsText" dxfId="11206" priority="9632" operator="containsText" text="清車">
      <formula>NOT(ISERROR(SEARCH("清車",L480)))</formula>
    </cfRule>
    <cfRule type="containsText" dxfId="11205" priority="9633" operator="containsText" text="改紡">
      <formula>NOT(ISERROR(SEARCH("改紡",L480)))</formula>
    </cfRule>
    <cfRule type="containsText" dxfId="11204" priority="9634" operator="containsText" text="了機">
      <formula>NOT(ISERROR(SEARCH("了機",L480)))</formula>
    </cfRule>
  </conditionalFormatting>
  <conditionalFormatting sqref="L482">
    <cfRule type="containsText" dxfId="11203" priority="9614" operator="containsText" text="清車">
      <formula>NOT(ISERROR(SEARCH("清車",L482)))</formula>
    </cfRule>
    <cfRule type="containsText" dxfId="11202" priority="9615" operator="containsText" text="改紡">
      <formula>NOT(ISERROR(SEARCH("改紡",L482)))</formula>
    </cfRule>
    <cfRule type="containsText" dxfId="11201" priority="9616" operator="containsText" text="了機">
      <formula>NOT(ISERROR(SEARCH("了機",L482)))</formula>
    </cfRule>
  </conditionalFormatting>
  <conditionalFormatting sqref="L491">
    <cfRule type="containsText" dxfId="11200" priority="9605" operator="containsText" text="清車">
      <formula>NOT(ISERROR(SEARCH("清車",L491)))</formula>
    </cfRule>
    <cfRule type="containsText" dxfId="11199" priority="9606" operator="containsText" text="改紡">
      <formula>NOT(ISERROR(SEARCH("改紡",L491)))</formula>
    </cfRule>
    <cfRule type="containsText" dxfId="11198" priority="9607" operator="containsText" text="了機">
      <formula>NOT(ISERROR(SEARCH("了機",L491)))</formula>
    </cfRule>
  </conditionalFormatting>
  <conditionalFormatting sqref="L493">
    <cfRule type="containsText" dxfId="11197" priority="9611" operator="containsText" text="清車">
      <formula>NOT(ISERROR(SEARCH("清車",L493)))</formula>
    </cfRule>
    <cfRule type="containsText" dxfId="11196" priority="9612" operator="containsText" text="改紡">
      <formula>NOT(ISERROR(SEARCH("改紡",L493)))</formula>
    </cfRule>
    <cfRule type="containsText" dxfId="11195" priority="9613" operator="containsText" text="了機">
      <formula>NOT(ISERROR(SEARCH("了機",L493)))</formula>
    </cfRule>
  </conditionalFormatting>
  <conditionalFormatting sqref="L508:L509">
    <cfRule type="containsText" dxfId="11194" priority="9353" operator="containsText" text="清車">
      <formula>NOT(ISERROR(SEARCH("清車",L508)))</formula>
    </cfRule>
    <cfRule type="containsText" dxfId="11193" priority="9354" operator="containsText" text="改紡">
      <formula>NOT(ISERROR(SEARCH("改紡",L508)))</formula>
    </cfRule>
    <cfRule type="containsText" dxfId="11192" priority="9355" operator="containsText" text="了機">
      <formula>NOT(ISERROR(SEARCH("了機",L508)))</formula>
    </cfRule>
  </conditionalFormatting>
  <conditionalFormatting sqref="L510">
    <cfRule type="containsText" dxfId="11191" priority="9350" operator="containsText" text="清車">
      <formula>NOT(ISERROR(SEARCH("清車",L510)))</formula>
    </cfRule>
    <cfRule type="containsText" dxfId="11190" priority="9351" operator="containsText" text="改紡">
      <formula>NOT(ISERROR(SEARCH("改紡",L510)))</formula>
    </cfRule>
    <cfRule type="containsText" dxfId="11189" priority="9352" operator="containsText" text="了機">
      <formula>NOT(ISERROR(SEARCH("了機",L510)))</formula>
    </cfRule>
  </conditionalFormatting>
  <conditionalFormatting sqref="L515">
    <cfRule type="containsText" dxfId="11188" priority="9236" operator="containsText" text="清車">
      <formula>NOT(ISERROR(SEARCH("清車",L515)))</formula>
    </cfRule>
    <cfRule type="containsText" dxfId="11187" priority="9237" operator="containsText" text="改紡">
      <formula>NOT(ISERROR(SEARCH("改紡",L515)))</formula>
    </cfRule>
    <cfRule type="containsText" dxfId="11186" priority="9238" operator="containsText" text="了機">
      <formula>NOT(ISERROR(SEARCH("了機",L515)))</formula>
    </cfRule>
  </conditionalFormatting>
  <conditionalFormatting sqref="L518 L521">
    <cfRule type="containsText" dxfId="11185" priority="9395" operator="containsText" text="清車">
      <formula>NOT(ISERROR(SEARCH("清車",L518)))</formula>
    </cfRule>
    <cfRule type="containsText" dxfId="11184" priority="9396" operator="containsText" text="改紡">
      <formula>NOT(ISERROR(SEARCH("改紡",L518)))</formula>
    </cfRule>
    <cfRule type="containsText" dxfId="11183" priority="9397" operator="containsText" text="了機">
      <formula>NOT(ISERROR(SEARCH("了機",L518)))</formula>
    </cfRule>
  </conditionalFormatting>
  <conditionalFormatting sqref="L519">
    <cfRule type="containsText" dxfId="11182" priority="9374" operator="containsText" text="清車">
      <formula>NOT(ISERROR(SEARCH("清車",L519)))</formula>
    </cfRule>
    <cfRule type="containsText" dxfId="11181" priority="9375" operator="containsText" text="改紡">
      <formula>NOT(ISERROR(SEARCH("改紡",L519)))</formula>
    </cfRule>
    <cfRule type="containsText" dxfId="11180" priority="9376" operator="containsText" text="了機">
      <formula>NOT(ISERROR(SEARCH("了機",L519)))</formula>
    </cfRule>
  </conditionalFormatting>
  <conditionalFormatting sqref="L520">
    <cfRule type="containsText" dxfId="11179" priority="9383" operator="containsText" text="清車">
      <formula>NOT(ISERROR(SEARCH("清車",L520)))</formula>
    </cfRule>
    <cfRule type="containsText" dxfId="11178" priority="9384" operator="containsText" text="改紡">
      <formula>NOT(ISERROR(SEARCH("改紡",L520)))</formula>
    </cfRule>
    <cfRule type="containsText" dxfId="11177" priority="9385" operator="containsText" text="了機">
      <formula>NOT(ISERROR(SEARCH("了機",L520)))</formula>
    </cfRule>
  </conditionalFormatting>
  <conditionalFormatting sqref="L522">
    <cfRule type="containsText" dxfId="11176" priority="9365" operator="containsText" text="清車">
      <formula>NOT(ISERROR(SEARCH("清車",L522)))</formula>
    </cfRule>
    <cfRule type="containsText" dxfId="11175" priority="9366" operator="containsText" text="改紡">
      <formula>NOT(ISERROR(SEARCH("改紡",L522)))</formula>
    </cfRule>
    <cfRule type="containsText" dxfId="11174" priority="9367" operator="containsText" text="了機">
      <formula>NOT(ISERROR(SEARCH("了機",L522)))</formula>
    </cfRule>
  </conditionalFormatting>
  <conditionalFormatting sqref="L531">
    <cfRule type="containsText" dxfId="11173" priority="9356" operator="containsText" text="清車">
      <formula>NOT(ISERROR(SEARCH("清車",L531)))</formula>
    </cfRule>
    <cfRule type="containsText" dxfId="11172" priority="9357" operator="containsText" text="改紡">
      <formula>NOT(ISERROR(SEARCH("改紡",L531)))</formula>
    </cfRule>
    <cfRule type="containsText" dxfId="11171" priority="9358" operator="containsText" text="了機">
      <formula>NOT(ISERROR(SEARCH("了機",L531)))</formula>
    </cfRule>
  </conditionalFormatting>
  <conditionalFormatting sqref="L533">
    <cfRule type="containsText" dxfId="11170" priority="9362" operator="containsText" text="清車">
      <formula>NOT(ISERROR(SEARCH("清車",L533)))</formula>
    </cfRule>
    <cfRule type="containsText" dxfId="11169" priority="9363" operator="containsText" text="改紡">
      <formula>NOT(ISERROR(SEARCH("改紡",L533)))</formula>
    </cfRule>
    <cfRule type="containsText" dxfId="11168" priority="9364" operator="containsText" text="了機">
      <formula>NOT(ISERROR(SEARCH("了機",L533)))</formula>
    </cfRule>
  </conditionalFormatting>
  <conditionalFormatting sqref="L548:L549">
    <cfRule type="containsText" dxfId="11167" priority="9095" operator="containsText" text="清車">
      <formula>NOT(ISERROR(SEARCH("清車",L548)))</formula>
    </cfRule>
    <cfRule type="containsText" dxfId="11166" priority="9096" operator="containsText" text="改紡">
      <formula>NOT(ISERROR(SEARCH("改紡",L548)))</formula>
    </cfRule>
    <cfRule type="containsText" dxfId="11165" priority="9097" operator="containsText" text="了機">
      <formula>NOT(ISERROR(SEARCH("了機",L548)))</formula>
    </cfRule>
  </conditionalFormatting>
  <conditionalFormatting sqref="L550">
    <cfRule type="containsText" dxfId="11164" priority="9092" operator="containsText" text="清車">
      <formula>NOT(ISERROR(SEARCH("清車",L550)))</formula>
    </cfRule>
    <cfRule type="containsText" dxfId="11163" priority="9093" operator="containsText" text="改紡">
      <formula>NOT(ISERROR(SEARCH("改紡",L550)))</formula>
    </cfRule>
    <cfRule type="containsText" dxfId="11162" priority="9094" operator="containsText" text="了機">
      <formula>NOT(ISERROR(SEARCH("了機",L550)))</formula>
    </cfRule>
  </conditionalFormatting>
  <conditionalFormatting sqref="L555">
    <cfRule type="containsText" dxfId="11161" priority="8978" operator="containsText" text="清車">
      <formula>NOT(ISERROR(SEARCH("清車",L555)))</formula>
    </cfRule>
    <cfRule type="containsText" dxfId="11160" priority="8979" operator="containsText" text="改紡">
      <formula>NOT(ISERROR(SEARCH("改紡",L555)))</formula>
    </cfRule>
    <cfRule type="containsText" dxfId="11159" priority="8980" operator="containsText" text="了機">
      <formula>NOT(ISERROR(SEARCH("了機",L555)))</formula>
    </cfRule>
  </conditionalFormatting>
  <conditionalFormatting sqref="L558 L561">
    <cfRule type="containsText" dxfId="11158" priority="9137" operator="containsText" text="清車">
      <formula>NOT(ISERROR(SEARCH("清車",L558)))</formula>
    </cfRule>
    <cfRule type="containsText" dxfId="11157" priority="9138" operator="containsText" text="改紡">
      <formula>NOT(ISERROR(SEARCH("改紡",L558)))</formula>
    </cfRule>
    <cfRule type="containsText" dxfId="11156" priority="9139" operator="containsText" text="了機">
      <formula>NOT(ISERROR(SEARCH("了機",L558)))</formula>
    </cfRule>
  </conditionalFormatting>
  <conditionalFormatting sqref="L559">
    <cfRule type="containsText" dxfId="11155" priority="9116" operator="containsText" text="清車">
      <formula>NOT(ISERROR(SEARCH("清車",L559)))</formula>
    </cfRule>
    <cfRule type="containsText" dxfId="11154" priority="9117" operator="containsText" text="改紡">
      <formula>NOT(ISERROR(SEARCH("改紡",L559)))</formula>
    </cfRule>
    <cfRule type="containsText" dxfId="11153" priority="9118" operator="containsText" text="了機">
      <formula>NOT(ISERROR(SEARCH("了機",L559)))</formula>
    </cfRule>
  </conditionalFormatting>
  <conditionalFormatting sqref="L560">
    <cfRule type="containsText" dxfId="11152" priority="9125" operator="containsText" text="清車">
      <formula>NOT(ISERROR(SEARCH("清車",L560)))</formula>
    </cfRule>
    <cfRule type="containsText" dxfId="11151" priority="9126" operator="containsText" text="改紡">
      <formula>NOT(ISERROR(SEARCH("改紡",L560)))</formula>
    </cfRule>
    <cfRule type="containsText" dxfId="11150" priority="9127" operator="containsText" text="了機">
      <formula>NOT(ISERROR(SEARCH("了機",L560)))</formula>
    </cfRule>
  </conditionalFormatting>
  <conditionalFormatting sqref="L562">
    <cfRule type="containsText" dxfId="11149" priority="9107" operator="containsText" text="清車">
      <formula>NOT(ISERROR(SEARCH("清車",L562)))</formula>
    </cfRule>
    <cfRule type="containsText" dxfId="11148" priority="9108" operator="containsText" text="改紡">
      <formula>NOT(ISERROR(SEARCH("改紡",L562)))</formula>
    </cfRule>
    <cfRule type="containsText" dxfId="11147" priority="9109" operator="containsText" text="了機">
      <formula>NOT(ISERROR(SEARCH("了機",L562)))</formula>
    </cfRule>
  </conditionalFormatting>
  <conditionalFormatting sqref="L571">
    <cfRule type="containsText" dxfId="11146" priority="9098" operator="containsText" text="清車">
      <formula>NOT(ISERROR(SEARCH("清車",L571)))</formula>
    </cfRule>
    <cfRule type="containsText" dxfId="11145" priority="9099" operator="containsText" text="改紡">
      <formula>NOT(ISERROR(SEARCH("改紡",L571)))</formula>
    </cfRule>
    <cfRule type="containsText" dxfId="11144" priority="9100" operator="containsText" text="了機">
      <formula>NOT(ISERROR(SEARCH("了機",L571)))</formula>
    </cfRule>
  </conditionalFormatting>
  <conditionalFormatting sqref="L573">
    <cfRule type="containsText" dxfId="11143" priority="9104" operator="containsText" text="清車">
      <formula>NOT(ISERROR(SEARCH("清車",L573)))</formula>
    </cfRule>
    <cfRule type="containsText" dxfId="11142" priority="9105" operator="containsText" text="改紡">
      <formula>NOT(ISERROR(SEARCH("改紡",L573)))</formula>
    </cfRule>
    <cfRule type="containsText" dxfId="11141" priority="9106" operator="containsText" text="了機">
      <formula>NOT(ISERROR(SEARCH("了機",L573)))</formula>
    </cfRule>
  </conditionalFormatting>
  <conditionalFormatting sqref="L588:L589">
    <cfRule type="containsText" dxfId="11140" priority="8831" operator="containsText" text="清車">
      <formula>NOT(ISERROR(SEARCH("清車",L588)))</formula>
    </cfRule>
    <cfRule type="containsText" dxfId="11139" priority="8832" operator="containsText" text="改紡">
      <formula>NOT(ISERROR(SEARCH("改紡",L588)))</formula>
    </cfRule>
    <cfRule type="containsText" dxfId="11138" priority="8833" operator="containsText" text="了機">
      <formula>NOT(ISERROR(SEARCH("了機",L588)))</formula>
    </cfRule>
  </conditionalFormatting>
  <conditionalFormatting sqref="L590">
    <cfRule type="containsText" dxfId="11137" priority="8828" operator="containsText" text="清車">
      <formula>NOT(ISERROR(SEARCH("清車",L590)))</formula>
    </cfRule>
    <cfRule type="containsText" dxfId="11136" priority="8829" operator="containsText" text="改紡">
      <formula>NOT(ISERROR(SEARCH("改紡",L590)))</formula>
    </cfRule>
    <cfRule type="containsText" dxfId="11135" priority="8830" operator="containsText" text="了機">
      <formula>NOT(ISERROR(SEARCH("了機",L590)))</formula>
    </cfRule>
  </conditionalFormatting>
  <conditionalFormatting sqref="L595">
    <cfRule type="containsText" dxfId="11134" priority="8714" operator="containsText" text="清車">
      <formula>NOT(ISERROR(SEARCH("清車",L595)))</formula>
    </cfRule>
    <cfRule type="containsText" dxfId="11133" priority="8715" operator="containsText" text="改紡">
      <formula>NOT(ISERROR(SEARCH("改紡",L595)))</formula>
    </cfRule>
    <cfRule type="containsText" dxfId="11132" priority="8716" operator="containsText" text="了機">
      <formula>NOT(ISERROR(SEARCH("了機",L595)))</formula>
    </cfRule>
  </conditionalFormatting>
  <conditionalFormatting sqref="L598 L601">
    <cfRule type="containsText" dxfId="11131" priority="8873" operator="containsText" text="清車">
      <formula>NOT(ISERROR(SEARCH("清車",L598)))</formula>
    </cfRule>
    <cfRule type="containsText" dxfId="11130" priority="8874" operator="containsText" text="改紡">
      <formula>NOT(ISERROR(SEARCH("改紡",L598)))</formula>
    </cfRule>
    <cfRule type="containsText" dxfId="11129" priority="8875" operator="containsText" text="了機">
      <formula>NOT(ISERROR(SEARCH("了機",L598)))</formula>
    </cfRule>
  </conditionalFormatting>
  <conditionalFormatting sqref="L599">
    <cfRule type="containsText" dxfId="11128" priority="8852" operator="containsText" text="清車">
      <formula>NOT(ISERROR(SEARCH("清車",L599)))</formula>
    </cfRule>
    <cfRule type="containsText" dxfId="11127" priority="8853" operator="containsText" text="改紡">
      <formula>NOT(ISERROR(SEARCH("改紡",L599)))</formula>
    </cfRule>
    <cfRule type="containsText" dxfId="11126" priority="8854" operator="containsText" text="了機">
      <formula>NOT(ISERROR(SEARCH("了機",L599)))</formula>
    </cfRule>
  </conditionalFormatting>
  <conditionalFormatting sqref="L600">
    <cfRule type="containsText" dxfId="11125" priority="8861" operator="containsText" text="清車">
      <formula>NOT(ISERROR(SEARCH("清車",L600)))</formula>
    </cfRule>
    <cfRule type="containsText" dxfId="11124" priority="8862" operator="containsText" text="改紡">
      <formula>NOT(ISERROR(SEARCH("改紡",L600)))</formula>
    </cfRule>
    <cfRule type="containsText" dxfId="11123" priority="8863" operator="containsText" text="了機">
      <formula>NOT(ISERROR(SEARCH("了機",L600)))</formula>
    </cfRule>
  </conditionalFormatting>
  <conditionalFormatting sqref="L602">
    <cfRule type="containsText" dxfId="11122" priority="8843" operator="containsText" text="清車">
      <formula>NOT(ISERROR(SEARCH("清車",L602)))</formula>
    </cfRule>
    <cfRule type="containsText" dxfId="11121" priority="8844" operator="containsText" text="改紡">
      <formula>NOT(ISERROR(SEARCH("改紡",L602)))</formula>
    </cfRule>
    <cfRule type="containsText" dxfId="11120" priority="8845" operator="containsText" text="了機">
      <formula>NOT(ISERROR(SEARCH("了機",L602)))</formula>
    </cfRule>
  </conditionalFormatting>
  <conditionalFormatting sqref="L611">
    <cfRule type="containsText" dxfId="11119" priority="8834" operator="containsText" text="清車">
      <formula>NOT(ISERROR(SEARCH("清車",L611)))</formula>
    </cfRule>
    <cfRule type="containsText" dxfId="11118" priority="8835" operator="containsText" text="改紡">
      <formula>NOT(ISERROR(SEARCH("改紡",L611)))</formula>
    </cfRule>
    <cfRule type="containsText" dxfId="11117" priority="8836" operator="containsText" text="了機">
      <formula>NOT(ISERROR(SEARCH("了機",L611)))</formula>
    </cfRule>
  </conditionalFormatting>
  <conditionalFormatting sqref="L613">
    <cfRule type="containsText" dxfId="11116" priority="8840" operator="containsText" text="清車">
      <formula>NOT(ISERROR(SEARCH("清車",L613)))</formula>
    </cfRule>
    <cfRule type="containsText" dxfId="11115" priority="8841" operator="containsText" text="改紡">
      <formula>NOT(ISERROR(SEARCH("改紡",L613)))</formula>
    </cfRule>
    <cfRule type="containsText" dxfId="11114" priority="8842" operator="containsText" text="了機">
      <formula>NOT(ISERROR(SEARCH("了機",L613)))</formula>
    </cfRule>
  </conditionalFormatting>
  <conditionalFormatting sqref="L628:L629">
    <cfRule type="containsText" dxfId="11113" priority="8567" operator="containsText" text="清車">
      <formula>NOT(ISERROR(SEARCH("清車",L628)))</formula>
    </cfRule>
    <cfRule type="containsText" dxfId="11112" priority="8568" operator="containsText" text="改紡">
      <formula>NOT(ISERROR(SEARCH("改紡",L628)))</formula>
    </cfRule>
    <cfRule type="containsText" dxfId="11111" priority="8569" operator="containsText" text="了機">
      <formula>NOT(ISERROR(SEARCH("了機",L628)))</formula>
    </cfRule>
  </conditionalFormatting>
  <conditionalFormatting sqref="L630">
    <cfRule type="containsText" dxfId="11110" priority="8564" operator="containsText" text="清車">
      <formula>NOT(ISERROR(SEARCH("清車",L630)))</formula>
    </cfRule>
    <cfRule type="containsText" dxfId="11109" priority="8565" operator="containsText" text="改紡">
      <formula>NOT(ISERROR(SEARCH("改紡",L630)))</formula>
    </cfRule>
    <cfRule type="containsText" dxfId="11108" priority="8566" operator="containsText" text="了機">
      <formula>NOT(ISERROR(SEARCH("了機",L630)))</formula>
    </cfRule>
  </conditionalFormatting>
  <conditionalFormatting sqref="L635">
    <cfRule type="containsText" dxfId="11107" priority="8450" operator="containsText" text="清車">
      <formula>NOT(ISERROR(SEARCH("清車",L635)))</formula>
    </cfRule>
    <cfRule type="containsText" dxfId="11106" priority="8451" operator="containsText" text="改紡">
      <formula>NOT(ISERROR(SEARCH("改紡",L635)))</formula>
    </cfRule>
    <cfRule type="containsText" dxfId="11105" priority="8452" operator="containsText" text="了機">
      <formula>NOT(ISERROR(SEARCH("了機",L635)))</formula>
    </cfRule>
  </conditionalFormatting>
  <conditionalFormatting sqref="L638 L641">
    <cfRule type="containsText" dxfId="11104" priority="8609" operator="containsText" text="清車">
      <formula>NOT(ISERROR(SEARCH("清車",L638)))</formula>
    </cfRule>
    <cfRule type="containsText" dxfId="11103" priority="8610" operator="containsText" text="改紡">
      <formula>NOT(ISERROR(SEARCH("改紡",L638)))</formula>
    </cfRule>
    <cfRule type="containsText" dxfId="11102" priority="8611" operator="containsText" text="了機">
      <formula>NOT(ISERROR(SEARCH("了機",L638)))</formula>
    </cfRule>
  </conditionalFormatting>
  <conditionalFormatting sqref="L639">
    <cfRule type="containsText" dxfId="11101" priority="8588" operator="containsText" text="清車">
      <formula>NOT(ISERROR(SEARCH("清車",L639)))</formula>
    </cfRule>
    <cfRule type="containsText" dxfId="11100" priority="8589" operator="containsText" text="改紡">
      <formula>NOT(ISERROR(SEARCH("改紡",L639)))</formula>
    </cfRule>
    <cfRule type="containsText" dxfId="11099" priority="8590" operator="containsText" text="了機">
      <formula>NOT(ISERROR(SEARCH("了機",L639)))</formula>
    </cfRule>
  </conditionalFormatting>
  <conditionalFormatting sqref="L640">
    <cfRule type="containsText" dxfId="11098" priority="8597" operator="containsText" text="清車">
      <formula>NOT(ISERROR(SEARCH("清車",L640)))</formula>
    </cfRule>
    <cfRule type="containsText" dxfId="11097" priority="8598" operator="containsText" text="改紡">
      <formula>NOT(ISERROR(SEARCH("改紡",L640)))</formula>
    </cfRule>
    <cfRule type="containsText" dxfId="11096" priority="8599" operator="containsText" text="了機">
      <formula>NOT(ISERROR(SEARCH("了機",L640)))</formula>
    </cfRule>
  </conditionalFormatting>
  <conditionalFormatting sqref="L642">
    <cfRule type="containsText" dxfId="11095" priority="8579" operator="containsText" text="清車">
      <formula>NOT(ISERROR(SEARCH("清車",L642)))</formula>
    </cfRule>
    <cfRule type="containsText" dxfId="11094" priority="8580" operator="containsText" text="改紡">
      <formula>NOT(ISERROR(SEARCH("改紡",L642)))</formula>
    </cfRule>
    <cfRule type="containsText" dxfId="11093" priority="8581" operator="containsText" text="了機">
      <formula>NOT(ISERROR(SEARCH("了機",L642)))</formula>
    </cfRule>
  </conditionalFormatting>
  <conditionalFormatting sqref="L651">
    <cfRule type="containsText" dxfId="11092" priority="8570" operator="containsText" text="清車">
      <formula>NOT(ISERROR(SEARCH("清車",L651)))</formula>
    </cfRule>
    <cfRule type="containsText" dxfId="11091" priority="8571" operator="containsText" text="改紡">
      <formula>NOT(ISERROR(SEARCH("改紡",L651)))</formula>
    </cfRule>
    <cfRule type="containsText" dxfId="11090" priority="8572" operator="containsText" text="了機">
      <formula>NOT(ISERROR(SEARCH("了機",L651)))</formula>
    </cfRule>
  </conditionalFormatting>
  <conditionalFormatting sqref="L653">
    <cfRule type="containsText" dxfId="11089" priority="8576" operator="containsText" text="清車">
      <formula>NOT(ISERROR(SEARCH("清車",L653)))</formula>
    </cfRule>
    <cfRule type="containsText" dxfId="11088" priority="8577" operator="containsText" text="改紡">
      <formula>NOT(ISERROR(SEARCH("改紡",L653)))</formula>
    </cfRule>
    <cfRule type="containsText" dxfId="11087" priority="8578" operator="containsText" text="了機">
      <formula>NOT(ISERROR(SEARCH("了機",L653)))</formula>
    </cfRule>
  </conditionalFormatting>
  <conditionalFormatting sqref="L657">
    <cfRule type="containsText" dxfId="11086" priority="8423" operator="containsText" text="清車">
      <formula>NOT(ISERROR(SEARCH("清車",L657)))</formula>
    </cfRule>
    <cfRule type="containsText" dxfId="11085" priority="8424" operator="containsText" text="改紡">
      <formula>NOT(ISERROR(SEARCH("改紡",L657)))</formula>
    </cfRule>
    <cfRule type="containsText" dxfId="11084" priority="8425" operator="containsText" text="了機">
      <formula>NOT(ISERROR(SEARCH("了機",L657)))</formula>
    </cfRule>
  </conditionalFormatting>
  <conditionalFormatting sqref="L669:L670">
    <cfRule type="containsText" dxfId="11083" priority="8279" operator="containsText" text="清車">
      <formula>NOT(ISERROR(SEARCH("清車",L669)))</formula>
    </cfRule>
    <cfRule type="containsText" dxfId="11082" priority="8280" operator="containsText" text="改紡">
      <formula>NOT(ISERROR(SEARCH("改紡",L669)))</formula>
    </cfRule>
    <cfRule type="containsText" dxfId="11081" priority="8281" operator="containsText" text="了機">
      <formula>NOT(ISERROR(SEARCH("了機",L669)))</formula>
    </cfRule>
  </conditionalFormatting>
  <conditionalFormatting sqref="L671">
    <cfRule type="containsText" dxfId="11080" priority="8276" operator="containsText" text="清車">
      <formula>NOT(ISERROR(SEARCH("清車",L671)))</formula>
    </cfRule>
    <cfRule type="containsText" dxfId="11079" priority="8277" operator="containsText" text="改紡">
      <formula>NOT(ISERROR(SEARCH("改紡",L671)))</formula>
    </cfRule>
    <cfRule type="containsText" dxfId="11078" priority="8278" operator="containsText" text="了機">
      <formula>NOT(ISERROR(SEARCH("了機",L671)))</formula>
    </cfRule>
  </conditionalFormatting>
  <conditionalFormatting sqref="L676">
    <cfRule type="containsText" dxfId="11077" priority="8162" operator="containsText" text="清車">
      <formula>NOT(ISERROR(SEARCH("清車",L676)))</formula>
    </cfRule>
    <cfRule type="containsText" dxfId="11076" priority="8163" operator="containsText" text="改紡">
      <formula>NOT(ISERROR(SEARCH("改紡",L676)))</formula>
    </cfRule>
    <cfRule type="containsText" dxfId="11075" priority="8164" operator="containsText" text="了機">
      <formula>NOT(ISERROR(SEARCH("了機",L676)))</formula>
    </cfRule>
  </conditionalFormatting>
  <conditionalFormatting sqref="L679 L682">
    <cfRule type="containsText" dxfId="11074" priority="8321" operator="containsText" text="清車">
      <formula>NOT(ISERROR(SEARCH("清車",L679)))</formula>
    </cfRule>
    <cfRule type="containsText" dxfId="11073" priority="8322" operator="containsText" text="改紡">
      <formula>NOT(ISERROR(SEARCH("改紡",L679)))</formula>
    </cfRule>
    <cfRule type="containsText" dxfId="11072" priority="8323" operator="containsText" text="了機">
      <formula>NOT(ISERROR(SEARCH("了機",L679)))</formula>
    </cfRule>
  </conditionalFormatting>
  <conditionalFormatting sqref="L680">
    <cfRule type="containsText" dxfId="11071" priority="8300" operator="containsText" text="清車">
      <formula>NOT(ISERROR(SEARCH("清車",L680)))</formula>
    </cfRule>
    <cfRule type="containsText" dxfId="11070" priority="8301" operator="containsText" text="改紡">
      <formula>NOT(ISERROR(SEARCH("改紡",L680)))</formula>
    </cfRule>
    <cfRule type="containsText" dxfId="11069" priority="8302" operator="containsText" text="了機">
      <formula>NOT(ISERROR(SEARCH("了機",L680)))</formula>
    </cfRule>
  </conditionalFormatting>
  <conditionalFormatting sqref="L681">
    <cfRule type="containsText" dxfId="11068" priority="8309" operator="containsText" text="清車">
      <formula>NOT(ISERROR(SEARCH("清車",L681)))</formula>
    </cfRule>
    <cfRule type="containsText" dxfId="11067" priority="8310" operator="containsText" text="改紡">
      <formula>NOT(ISERROR(SEARCH("改紡",L681)))</formula>
    </cfRule>
    <cfRule type="containsText" dxfId="11066" priority="8311" operator="containsText" text="了機">
      <formula>NOT(ISERROR(SEARCH("了機",L681)))</formula>
    </cfRule>
  </conditionalFormatting>
  <conditionalFormatting sqref="L683">
    <cfRule type="containsText" dxfId="11065" priority="8291" operator="containsText" text="清車">
      <formula>NOT(ISERROR(SEARCH("清車",L683)))</formula>
    </cfRule>
    <cfRule type="containsText" dxfId="11064" priority="8292" operator="containsText" text="改紡">
      <formula>NOT(ISERROR(SEARCH("改紡",L683)))</formula>
    </cfRule>
    <cfRule type="containsText" dxfId="11063" priority="8293" operator="containsText" text="了機">
      <formula>NOT(ISERROR(SEARCH("了機",L683)))</formula>
    </cfRule>
  </conditionalFormatting>
  <conditionalFormatting sqref="L692">
    <cfRule type="containsText" dxfId="11062" priority="8282" operator="containsText" text="清車">
      <formula>NOT(ISERROR(SEARCH("清車",L692)))</formula>
    </cfRule>
    <cfRule type="containsText" dxfId="11061" priority="8283" operator="containsText" text="改紡">
      <formula>NOT(ISERROR(SEARCH("改紡",L692)))</formula>
    </cfRule>
    <cfRule type="containsText" dxfId="11060" priority="8284" operator="containsText" text="了機">
      <formula>NOT(ISERROR(SEARCH("了機",L692)))</formula>
    </cfRule>
  </conditionalFormatting>
  <conditionalFormatting sqref="L694">
    <cfRule type="containsText" dxfId="11059" priority="8288" operator="containsText" text="清車">
      <formula>NOT(ISERROR(SEARCH("清車",L694)))</formula>
    </cfRule>
    <cfRule type="containsText" dxfId="11058" priority="8289" operator="containsText" text="改紡">
      <formula>NOT(ISERROR(SEARCH("改紡",L694)))</formula>
    </cfRule>
    <cfRule type="containsText" dxfId="11057" priority="8290" operator="containsText" text="了機">
      <formula>NOT(ISERROR(SEARCH("了機",L694)))</formula>
    </cfRule>
  </conditionalFormatting>
  <conditionalFormatting sqref="L698">
    <cfRule type="containsText" dxfId="11056" priority="8135" operator="containsText" text="清車">
      <formula>NOT(ISERROR(SEARCH("清車",L698)))</formula>
    </cfRule>
    <cfRule type="containsText" dxfId="11055" priority="8136" operator="containsText" text="改紡">
      <formula>NOT(ISERROR(SEARCH("改紡",L698)))</formula>
    </cfRule>
    <cfRule type="containsText" dxfId="11054" priority="8137" operator="containsText" text="了機">
      <formula>NOT(ISERROR(SEARCH("了機",L698)))</formula>
    </cfRule>
  </conditionalFormatting>
  <conditionalFormatting sqref="L710:L711">
    <cfRule type="containsText" dxfId="11053" priority="7991" operator="containsText" text="清車">
      <formula>NOT(ISERROR(SEARCH("清車",L710)))</formula>
    </cfRule>
    <cfRule type="containsText" dxfId="11052" priority="7992" operator="containsText" text="改紡">
      <formula>NOT(ISERROR(SEARCH("改紡",L710)))</formula>
    </cfRule>
    <cfRule type="containsText" dxfId="11051" priority="7993" operator="containsText" text="了機">
      <formula>NOT(ISERROR(SEARCH("了機",L710)))</formula>
    </cfRule>
  </conditionalFormatting>
  <conditionalFormatting sqref="L712">
    <cfRule type="containsText" dxfId="11050" priority="7988" operator="containsText" text="清車">
      <formula>NOT(ISERROR(SEARCH("清車",L712)))</formula>
    </cfRule>
    <cfRule type="containsText" dxfId="11049" priority="7989" operator="containsText" text="改紡">
      <formula>NOT(ISERROR(SEARCH("改紡",L712)))</formula>
    </cfRule>
    <cfRule type="containsText" dxfId="11048" priority="7990" operator="containsText" text="了機">
      <formula>NOT(ISERROR(SEARCH("了機",L712)))</formula>
    </cfRule>
  </conditionalFormatting>
  <conditionalFormatting sqref="L717">
    <cfRule type="containsText" dxfId="11047" priority="7874" operator="containsText" text="清車">
      <formula>NOT(ISERROR(SEARCH("清車",L717)))</formula>
    </cfRule>
    <cfRule type="containsText" dxfId="11046" priority="7875" operator="containsText" text="改紡">
      <formula>NOT(ISERROR(SEARCH("改紡",L717)))</formula>
    </cfRule>
    <cfRule type="containsText" dxfId="11045" priority="7876" operator="containsText" text="了機">
      <formula>NOT(ISERROR(SEARCH("了機",L717)))</formula>
    </cfRule>
  </conditionalFormatting>
  <conditionalFormatting sqref="L720 L723">
    <cfRule type="containsText" dxfId="11044" priority="8033" operator="containsText" text="清車">
      <formula>NOT(ISERROR(SEARCH("清車",L720)))</formula>
    </cfRule>
    <cfRule type="containsText" dxfId="11043" priority="8034" operator="containsText" text="改紡">
      <formula>NOT(ISERROR(SEARCH("改紡",L720)))</formula>
    </cfRule>
    <cfRule type="containsText" dxfId="11042" priority="8035" operator="containsText" text="了機">
      <formula>NOT(ISERROR(SEARCH("了機",L720)))</formula>
    </cfRule>
  </conditionalFormatting>
  <conditionalFormatting sqref="L721">
    <cfRule type="containsText" dxfId="11041" priority="8012" operator="containsText" text="清車">
      <formula>NOT(ISERROR(SEARCH("清車",L721)))</formula>
    </cfRule>
    <cfRule type="containsText" dxfId="11040" priority="8013" operator="containsText" text="改紡">
      <formula>NOT(ISERROR(SEARCH("改紡",L721)))</formula>
    </cfRule>
    <cfRule type="containsText" dxfId="11039" priority="8014" operator="containsText" text="了機">
      <formula>NOT(ISERROR(SEARCH("了機",L721)))</formula>
    </cfRule>
  </conditionalFormatting>
  <conditionalFormatting sqref="L722">
    <cfRule type="containsText" dxfId="11038" priority="8021" operator="containsText" text="清車">
      <formula>NOT(ISERROR(SEARCH("清車",L722)))</formula>
    </cfRule>
    <cfRule type="containsText" dxfId="11037" priority="8022" operator="containsText" text="改紡">
      <formula>NOT(ISERROR(SEARCH("改紡",L722)))</formula>
    </cfRule>
    <cfRule type="containsText" dxfId="11036" priority="8023" operator="containsText" text="了機">
      <formula>NOT(ISERROR(SEARCH("了機",L722)))</formula>
    </cfRule>
  </conditionalFormatting>
  <conditionalFormatting sqref="L724">
    <cfRule type="containsText" dxfId="11035" priority="8003" operator="containsText" text="清車">
      <formula>NOT(ISERROR(SEARCH("清車",L724)))</formula>
    </cfRule>
    <cfRule type="containsText" dxfId="11034" priority="8004" operator="containsText" text="改紡">
      <formula>NOT(ISERROR(SEARCH("改紡",L724)))</formula>
    </cfRule>
    <cfRule type="containsText" dxfId="11033" priority="8005" operator="containsText" text="了機">
      <formula>NOT(ISERROR(SEARCH("了機",L724)))</formula>
    </cfRule>
  </conditionalFormatting>
  <conditionalFormatting sqref="L733">
    <cfRule type="containsText" dxfId="11032" priority="7994" operator="containsText" text="清車">
      <formula>NOT(ISERROR(SEARCH("清車",L733)))</formula>
    </cfRule>
    <cfRule type="containsText" dxfId="11031" priority="7995" operator="containsText" text="改紡">
      <formula>NOT(ISERROR(SEARCH("改紡",L733)))</formula>
    </cfRule>
    <cfRule type="containsText" dxfId="11030" priority="7996" operator="containsText" text="了機">
      <formula>NOT(ISERROR(SEARCH("了機",L733)))</formula>
    </cfRule>
  </conditionalFormatting>
  <conditionalFormatting sqref="L735">
    <cfRule type="containsText" dxfId="11029" priority="8000" operator="containsText" text="清車">
      <formula>NOT(ISERROR(SEARCH("清車",L735)))</formula>
    </cfRule>
    <cfRule type="containsText" dxfId="11028" priority="8001" operator="containsText" text="改紡">
      <formula>NOT(ISERROR(SEARCH("改紡",L735)))</formula>
    </cfRule>
    <cfRule type="containsText" dxfId="11027" priority="8002" operator="containsText" text="了機">
      <formula>NOT(ISERROR(SEARCH("了機",L735)))</formula>
    </cfRule>
  </conditionalFormatting>
  <conditionalFormatting sqref="L739">
    <cfRule type="containsText" dxfId="11026" priority="7847" operator="containsText" text="清車">
      <formula>NOT(ISERROR(SEARCH("清車",L739)))</formula>
    </cfRule>
    <cfRule type="containsText" dxfId="11025" priority="7848" operator="containsText" text="改紡">
      <formula>NOT(ISERROR(SEARCH("改紡",L739)))</formula>
    </cfRule>
    <cfRule type="containsText" dxfId="11024" priority="7849" operator="containsText" text="了機">
      <formula>NOT(ISERROR(SEARCH("了機",L739)))</formula>
    </cfRule>
  </conditionalFormatting>
  <conditionalFormatting sqref="L751:L752">
    <cfRule type="containsText" dxfId="11023" priority="7700" operator="containsText" text="清車">
      <formula>NOT(ISERROR(SEARCH("清車",L751)))</formula>
    </cfRule>
    <cfRule type="containsText" dxfId="11022" priority="7701" operator="containsText" text="改紡">
      <formula>NOT(ISERROR(SEARCH("改紡",L751)))</formula>
    </cfRule>
    <cfRule type="containsText" dxfId="11021" priority="7702" operator="containsText" text="了機">
      <formula>NOT(ISERROR(SEARCH("了機",L751)))</formula>
    </cfRule>
  </conditionalFormatting>
  <conditionalFormatting sqref="L753">
    <cfRule type="containsText" dxfId="11020" priority="7697" operator="containsText" text="清車">
      <formula>NOT(ISERROR(SEARCH("清車",L753)))</formula>
    </cfRule>
    <cfRule type="containsText" dxfId="11019" priority="7698" operator="containsText" text="改紡">
      <formula>NOT(ISERROR(SEARCH("改紡",L753)))</formula>
    </cfRule>
    <cfRule type="containsText" dxfId="11018" priority="7699" operator="containsText" text="了機">
      <formula>NOT(ISERROR(SEARCH("了機",L753)))</formula>
    </cfRule>
  </conditionalFormatting>
  <conditionalFormatting sqref="L755">
    <cfRule type="containsText" dxfId="11017" priority="7535" operator="containsText" text="清車">
      <formula>NOT(ISERROR(SEARCH("清車",L755)))</formula>
    </cfRule>
    <cfRule type="containsText" dxfId="11016" priority="7536" operator="containsText" text="改紡">
      <formula>NOT(ISERROR(SEARCH("改紡",L755)))</formula>
    </cfRule>
    <cfRule type="containsText" dxfId="11015" priority="7537" operator="containsText" text="了機">
      <formula>NOT(ISERROR(SEARCH("了機",L755)))</formula>
    </cfRule>
  </conditionalFormatting>
  <conditionalFormatting sqref="L758">
    <cfRule type="containsText" dxfId="11014" priority="7586" operator="containsText" text="清車">
      <formula>NOT(ISERROR(SEARCH("清車",L758)))</formula>
    </cfRule>
    <cfRule type="containsText" dxfId="11013" priority="7587" operator="containsText" text="改紡">
      <formula>NOT(ISERROR(SEARCH("改紡",L758)))</formula>
    </cfRule>
    <cfRule type="containsText" dxfId="11012" priority="7588" operator="containsText" text="了機">
      <formula>NOT(ISERROR(SEARCH("了機",L758)))</formula>
    </cfRule>
  </conditionalFormatting>
  <conditionalFormatting sqref="L761">
    <cfRule type="containsText" dxfId="11011" priority="7517" operator="containsText" text="清車">
      <formula>NOT(ISERROR(SEARCH("清車",L761)))</formula>
    </cfRule>
    <cfRule type="containsText" dxfId="11010" priority="7518" operator="containsText" text="改紡">
      <formula>NOT(ISERROR(SEARCH("改紡",L761)))</formula>
    </cfRule>
    <cfRule type="containsText" dxfId="11009" priority="7519" operator="containsText" text="了機">
      <formula>NOT(ISERROR(SEARCH("了機",L761)))</formula>
    </cfRule>
  </conditionalFormatting>
  <conditionalFormatting sqref="L762">
    <cfRule type="containsText" dxfId="11008" priority="7718" operator="containsText" text="清車">
      <formula>NOT(ISERROR(SEARCH("清車",L762)))</formula>
    </cfRule>
    <cfRule type="containsText" dxfId="11007" priority="7719" operator="containsText" text="改紡">
      <formula>NOT(ISERROR(SEARCH("改紡",L762)))</formula>
    </cfRule>
    <cfRule type="containsText" dxfId="11006" priority="7720" operator="containsText" text="了機">
      <formula>NOT(ISERROR(SEARCH("了機",L762)))</formula>
    </cfRule>
  </conditionalFormatting>
  <conditionalFormatting sqref="L763">
    <cfRule type="containsText" dxfId="11005" priority="7727" operator="containsText" text="清車">
      <formula>NOT(ISERROR(SEARCH("清車",L763)))</formula>
    </cfRule>
    <cfRule type="containsText" dxfId="11004" priority="7728" operator="containsText" text="改紡">
      <formula>NOT(ISERROR(SEARCH("改紡",L763)))</formula>
    </cfRule>
    <cfRule type="containsText" dxfId="11003" priority="7729" operator="containsText" text="了機">
      <formula>NOT(ISERROR(SEARCH("了機",L763)))</formula>
    </cfRule>
  </conditionalFormatting>
  <conditionalFormatting sqref="L764">
    <cfRule type="containsText" dxfId="11002" priority="7739" operator="containsText" text="清車">
      <formula>NOT(ISERROR(SEARCH("清車",L764)))</formula>
    </cfRule>
    <cfRule type="containsText" dxfId="11001" priority="7740" operator="containsText" text="改紡">
      <formula>NOT(ISERROR(SEARCH("改紡",L764)))</formula>
    </cfRule>
    <cfRule type="containsText" dxfId="11000" priority="7741" operator="containsText" text="了機">
      <formula>NOT(ISERROR(SEARCH("了機",L764)))</formula>
    </cfRule>
  </conditionalFormatting>
  <conditionalFormatting sqref="L765">
    <cfRule type="containsText" dxfId="10999" priority="7709" operator="containsText" text="清車">
      <formula>NOT(ISERROR(SEARCH("清車",L765)))</formula>
    </cfRule>
    <cfRule type="containsText" dxfId="10998" priority="7710" operator="containsText" text="改紡">
      <formula>NOT(ISERROR(SEARCH("改紡",L765)))</formula>
    </cfRule>
    <cfRule type="containsText" dxfId="10997" priority="7711" operator="containsText" text="了機">
      <formula>NOT(ISERROR(SEARCH("了機",L765)))</formula>
    </cfRule>
  </conditionalFormatting>
  <conditionalFormatting sqref="L774">
    <cfRule type="containsText" dxfId="10996" priority="7502" operator="containsText" text="清車">
      <formula>NOT(ISERROR(SEARCH("清車",L774)))</formula>
    </cfRule>
    <cfRule type="containsText" dxfId="10995" priority="7503" operator="containsText" text="改紡">
      <formula>NOT(ISERROR(SEARCH("改紡",L774)))</formula>
    </cfRule>
    <cfRule type="containsText" dxfId="10994" priority="7504" operator="containsText" text="了機">
      <formula>NOT(ISERROR(SEARCH("了機",L774)))</formula>
    </cfRule>
  </conditionalFormatting>
  <conditionalFormatting sqref="L776">
    <cfRule type="containsText" dxfId="10993" priority="7706" operator="containsText" text="清車">
      <formula>NOT(ISERROR(SEARCH("清車",L776)))</formula>
    </cfRule>
    <cfRule type="containsText" dxfId="10992" priority="7707" operator="containsText" text="改紡">
      <formula>NOT(ISERROR(SEARCH("改紡",L776)))</formula>
    </cfRule>
    <cfRule type="containsText" dxfId="10991" priority="7708" operator="containsText" text="了機">
      <formula>NOT(ISERROR(SEARCH("了機",L776)))</formula>
    </cfRule>
  </conditionalFormatting>
  <conditionalFormatting sqref="L780">
    <cfRule type="containsText" dxfId="10990" priority="7562" operator="containsText" text="清車">
      <formula>NOT(ISERROR(SEARCH("清車",L780)))</formula>
    </cfRule>
    <cfRule type="containsText" dxfId="10989" priority="7563" operator="containsText" text="改紡">
      <formula>NOT(ISERROR(SEARCH("改紡",L780)))</formula>
    </cfRule>
    <cfRule type="containsText" dxfId="10988" priority="7564" operator="containsText" text="了機">
      <formula>NOT(ISERROR(SEARCH("了機",L780)))</formula>
    </cfRule>
  </conditionalFormatting>
  <conditionalFormatting sqref="L792:L793">
    <cfRule type="containsText" dxfId="10987" priority="7352" operator="containsText" text="清車">
      <formula>NOT(ISERROR(SEARCH("清車",L792)))</formula>
    </cfRule>
    <cfRule type="containsText" dxfId="10986" priority="7353" operator="containsText" text="改紡">
      <formula>NOT(ISERROR(SEARCH("改紡",L792)))</formula>
    </cfRule>
    <cfRule type="containsText" dxfId="10985" priority="7354" operator="containsText" text="了機">
      <formula>NOT(ISERROR(SEARCH("了機",L792)))</formula>
    </cfRule>
  </conditionalFormatting>
  <conditionalFormatting sqref="L794">
    <cfRule type="containsText" dxfId="10984" priority="7349" operator="containsText" text="清車">
      <formula>NOT(ISERROR(SEARCH("清車",L794)))</formula>
    </cfRule>
    <cfRule type="containsText" dxfId="10983" priority="7350" operator="containsText" text="改紡">
      <formula>NOT(ISERROR(SEARCH("改紡",L794)))</formula>
    </cfRule>
    <cfRule type="containsText" dxfId="10982" priority="7351" operator="containsText" text="了機">
      <formula>NOT(ISERROR(SEARCH("了機",L794)))</formula>
    </cfRule>
  </conditionalFormatting>
  <conditionalFormatting sqref="L796">
    <cfRule type="containsText" dxfId="10981" priority="7334" operator="containsText" text="清車">
      <formula>NOT(ISERROR(SEARCH("清車",L796)))</formula>
    </cfRule>
    <cfRule type="containsText" dxfId="10980" priority="7335" operator="containsText" text="改紡">
      <formula>NOT(ISERROR(SEARCH("改紡",L796)))</formula>
    </cfRule>
    <cfRule type="containsText" dxfId="10979" priority="7336" operator="containsText" text="了機">
      <formula>NOT(ISERROR(SEARCH("了機",L796)))</formula>
    </cfRule>
  </conditionalFormatting>
  <conditionalFormatting sqref="L799">
    <cfRule type="containsText" dxfId="10978" priority="7355" operator="containsText" text="清車">
      <formula>NOT(ISERROR(SEARCH("清車",L799)))</formula>
    </cfRule>
    <cfRule type="containsText" dxfId="10977" priority="7356" operator="containsText" text="改紡">
      <formula>NOT(ISERROR(SEARCH("改紡",L799)))</formula>
    </cfRule>
    <cfRule type="containsText" dxfId="10976" priority="7357" operator="containsText" text="了機">
      <formula>NOT(ISERROR(SEARCH("了機",L799)))</formula>
    </cfRule>
  </conditionalFormatting>
  <conditionalFormatting sqref="L802">
    <cfRule type="containsText" dxfId="10975" priority="7331" operator="containsText" text="清車">
      <formula>NOT(ISERROR(SEARCH("清車",L802)))</formula>
    </cfRule>
    <cfRule type="containsText" dxfId="10974" priority="7332" operator="containsText" text="改紡">
      <formula>NOT(ISERROR(SEARCH("改紡",L802)))</formula>
    </cfRule>
    <cfRule type="containsText" dxfId="10973" priority="7333" operator="containsText" text="了機">
      <formula>NOT(ISERROR(SEARCH("了機",L802)))</formula>
    </cfRule>
  </conditionalFormatting>
  <conditionalFormatting sqref="L803">
    <cfRule type="containsText" dxfId="10972" priority="7373" operator="containsText" text="清車">
      <formula>NOT(ISERROR(SEARCH("清車",L803)))</formula>
    </cfRule>
    <cfRule type="containsText" dxfId="10971" priority="7374" operator="containsText" text="改紡">
      <formula>NOT(ISERROR(SEARCH("改紡",L803)))</formula>
    </cfRule>
    <cfRule type="containsText" dxfId="10970" priority="7375" operator="containsText" text="了機">
      <formula>NOT(ISERROR(SEARCH("了機",L803)))</formula>
    </cfRule>
  </conditionalFormatting>
  <conditionalFormatting sqref="L804">
    <cfRule type="containsText" dxfId="10969" priority="7382" operator="containsText" text="清車">
      <formula>NOT(ISERROR(SEARCH("清車",L804)))</formula>
    </cfRule>
    <cfRule type="containsText" dxfId="10968" priority="7383" operator="containsText" text="改紡">
      <formula>NOT(ISERROR(SEARCH("改紡",L804)))</formula>
    </cfRule>
    <cfRule type="containsText" dxfId="10967" priority="7384" operator="containsText" text="了機">
      <formula>NOT(ISERROR(SEARCH("了機",L804)))</formula>
    </cfRule>
  </conditionalFormatting>
  <conditionalFormatting sqref="L805">
    <cfRule type="containsText" dxfId="10966" priority="7400" operator="containsText" text="清車">
      <formula>NOT(ISERROR(SEARCH("清車",L805)))</formula>
    </cfRule>
    <cfRule type="containsText" dxfId="10965" priority="7401" operator="containsText" text="改紡">
      <formula>NOT(ISERROR(SEARCH("改紡",L805)))</formula>
    </cfRule>
    <cfRule type="containsText" dxfId="10964" priority="7402" operator="containsText" text="了機">
      <formula>NOT(ISERROR(SEARCH("了機",L805)))</formula>
    </cfRule>
  </conditionalFormatting>
  <conditionalFormatting sqref="L806">
    <cfRule type="containsText" dxfId="10963" priority="7364" operator="containsText" text="清車">
      <formula>NOT(ISERROR(SEARCH("清車",L806)))</formula>
    </cfRule>
    <cfRule type="containsText" dxfId="10962" priority="7365" operator="containsText" text="改紡">
      <formula>NOT(ISERROR(SEARCH("改紡",L806)))</formula>
    </cfRule>
    <cfRule type="containsText" dxfId="10961" priority="7366" operator="containsText" text="了機">
      <formula>NOT(ISERROR(SEARCH("了機",L806)))</formula>
    </cfRule>
  </conditionalFormatting>
  <conditionalFormatting sqref="L809">
    <cfRule type="containsText" dxfId="10960" priority="7343" operator="containsText" text="清車">
      <formula>NOT(ISERROR(SEARCH("清車",L809)))</formula>
    </cfRule>
    <cfRule type="containsText" dxfId="10959" priority="7344" operator="containsText" text="改紡">
      <formula>NOT(ISERROR(SEARCH("改紡",L809)))</formula>
    </cfRule>
    <cfRule type="containsText" dxfId="10958" priority="7345" operator="containsText" text="了機">
      <formula>NOT(ISERROR(SEARCH("了機",L809)))</formula>
    </cfRule>
  </conditionalFormatting>
  <conditionalFormatting sqref="L815">
    <cfRule type="containsText" dxfId="10957" priority="7325" operator="containsText" text="清車">
      <formula>NOT(ISERROR(SEARCH("清車",L815)))</formula>
    </cfRule>
    <cfRule type="containsText" dxfId="10956" priority="7326" operator="containsText" text="改紡">
      <formula>NOT(ISERROR(SEARCH("改紡",L815)))</formula>
    </cfRule>
    <cfRule type="containsText" dxfId="10955" priority="7327" operator="containsText" text="了機">
      <formula>NOT(ISERROR(SEARCH("了機",L815)))</formula>
    </cfRule>
  </conditionalFormatting>
  <conditionalFormatting sqref="L817">
    <cfRule type="containsText" dxfId="10954" priority="7361" operator="containsText" text="清車">
      <formula>NOT(ISERROR(SEARCH("清車",L817)))</formula>
    </cfRule>
    <cfRule type="containsText" dxfId="10953" priority="7362" operator="containsText" text="改紡">
      <formula>NOT(ISERROR(SEARCH("改紡",L817)))</formula>
    </cfRule>
    <cfRule type="containsText" dxfId="10952" priority="7363" operator="containsText" text="了機">
      <formula>NOT(ISERROR(SEARCH("了機",L817)))</formula>
    </cfRule>
  </conditionalFormatting>
  <conditionalFormatting sqref="L820">
    <cfRule type="containsText" dxfId="10951" priority="7340" operator="containsText" text="清車">
      <formula>NOT(ISERROR(SEARCH("清車",L820)))</formula>
    </cfRule>
    <cfRule type="containsText" dxfId="10950" priority="7341" operator="containsText" text="改紡">
      <formula>NOT(ISERROR(SEARCH("改紡",L820)))</formula>
    </cfRule>
    <cfRule type="containsText" dxfId="10949" priority="7342" operator="containsText" text="了機">
      <formula>NOT(ISERROR(SEARCH("了機",L820)))</formula>
    </cfRule>
  </conditionalFormatting>
  <conditionalFormatting sqref="L823:L830">
    <cfRule type="containsText" dxfId="10948" priority="7391" operator="containsText" text="清車">
      <formula>NOT(ISERROR(SEARCH("清車",L823)))</formula>
    </cfRule>
    <cfRule type="containsText" dxfId="10947" priority="7392" operator="containsText" text="改紡">
      <formula>NOT(ISERROR(SEARCH("改紡",L823)))</formula>
    </cfRule>
    <cfRule type="containsText" dxfId="10946" priority="7393" operator="containsText" text="了機">
      <formula>NOT(ISERROR(SEARCH("了機",L823)))</formula>
    </cfRule>
  </conditionalFormatting>
  <conditionalFormatting sqref="L832:L833">
    <cfRule type="containsText" dxfId="10945" priority="7064" operator="containsText" text="清車">
      <formula>NOT(ISERROR(SEARCH("清車",L832)))</formula>
    </cfRule>
    <cfRule type="containsText" dxfId="10944" priority="7065" operator="containsText" text="改紡">
      <formula>NOT(ISERROR(SEARCH("改紡",L832)))</formula>
    </cfRule>
    <cfRule type="containsText" dxfId="10943" priority="7066" operator="containsText" text="了機">
      <formula>NOT(ISERROR(SEARCH("了機",L832)))</formula>
    </cfRule>
  </conditionalFormatting>
  <conditionalFormatting sqref="L834">
    <cfRule type="containsText" dxfId="10942" priority="7061" operator="containsText" text="清車">
      <formula>NOT(ISERROR(SEARCH("清車",L834)))</formula>
    </cfRule>
    <cfRule type="containsText" dxfId="10941" priority="7062" operator="containsText" text="改紡">
      <formula>NOT(ISERROR(SEARCH("改紡",L834)))</formula>
    </cfRule>
    <cfRule type="containsText" dxfId="10940" priority="7063" operator="containsText" text="了機">
      <formula>NOT(ISERROR(SEARCH("了機",L834)))</formula>
    </cfRule>
  </conditionalFormatting>
  <conditionalFormatting sqref="L836">
    <cfRule type="containsText" dxfId="10939" priority="6878" operator="containsText" text="清車">
      <formula>NOT(ISERROR(SEARCH("清車",L836)))</formula>
    </cfRule>
    <cfRule type="containsText" dxfId="10938" priority="6879" operator="containsText" text="改紡">
      <formula>NOT(ISERROR(SEARCH("改紡",L836)))</formula>
    </cfRule>
    <cfRule type="containsText" dxfId="10937" priority="6880" operator="containsText" text="了機">
      <formula>NOT(ISERROR(SEARCH("了機",L836)))</formula>
    </cfRule>
  </conditionalFormatting>
  <conditionalFormatting sqref="L839">
    <cfRule type="containsText" dxfId="10936" priority="6890" operator="containsText" text="清車">
      <formula>NOT(ISERROR(SEARCH("清車",L839)))</formula>
    </cfRule>
    <cfRule type="containsText" dxfId="10935" priority="6891" operator="containsText" text="改紡">
      <formula>NOT(ISERROR(SEARCH("改紡",L839)))</formula>
    </cfRule>
    <cfRule type="containsText" dxfId="10934" priority="6892" operator="containsText" text="了機">
      <formula>NOT(ISERROR(SEARCH("了機",L839)))</formula>
    </cfRule>
  </conditionalFormatting>
  <conditionalFormatting sqref="L842">
    <cfRule type="containsText" dxfId="10933" priority="7049" operator="containsText" text="清車">
      <formula>NOT(ISERROR(SEARCH("清車",L842)))</formula>
    </cfRule>
    <cfRule type="containsText" dxfId="10932" priority="7050" operator="containsText" text="改紡">
      <formula>NOT(ISERROR(SEARCH("改紡",L842)))</formula>
    </cfRule>
    <cfRule type="containsText" dxfId="10931" priority="7051" operator="containsText" text="了機">
      <formula>NOT(ISERROR(SEARCH("了機",L842)))</formula>
    </cfRule>
  </conditionalFormatting>
  <conditionalFormatting sqref="L843">
    <cfRule type="containsText" dxfId="10930" priority="6893" operator="containsText" text="清車">
      <formula>NOT(ISERROR(SEARCH("清車",L843)))</formula>
    </cfRule>
    <cfRule type="containsText" dxfId="10929" priority="6894" operator="containsText" text="改紡">
      <formula>NOT(ISERROR(SEARCH("改紡",L843)))</formula>
    </cfRule>
    <cfRule type="containsText" dxfId="10928" priority="6895" operator="containsText" text="了機">
      <formula>NOT(ISERROR(SEARCH("了機",L843)))</formula>
    </cfRule>
  </conditionalFormatting>
  <conditionalFormatting sqref="L844">
    <cfRule type="containsText" dxfId="10927" priority="7088" operator="containsText" text="清車">
      <formula>NOT(ISERROR(SEARCH("清車",L844)))</formula>
    </cfRule>
    <cfRule type="containsText" dxfId="10926" priority="7089" operator="containsText" text="改紡">
      <formula>NOT(ISERROR(SEARCH("改紡",L844)))</formula>
    </cfRule>
    <cfRule type="containsText" dxfId="10925" priority="7090" operator="containsText" text="了機">
      <formula>NOT(ISERROR(SEARCH("了機",L844)))</formula>
    </cfRule>
  </conditionalFormatting>
  <conditionalFormatting sqref="L845">
    <cfRule type="containsText" dxfId="10924" priority="7106" operator="containsText" text="清車">
      <formula>NOT(ISERROR(SEARCH("清車",L845)))</formula>
    </cfRule>
    <cfRule type="containsText" dxfId="10923" priority="7107" operator="containsText" text="改紡">
      <formula>NOT(ISERROR(SEARCH("改紡",L845)))</formula>
    </cfRule>
    <cfRule type="containsText" dxfId="10922" priority="7108" operator="containsText" text="了機">
      <formula>NOT(ISERROR(SEARCH("了機",L845)))</formula>
    </cfRule>
  </conditionalFormatting>
  <conditionalFormatting sqref="L846">
    <cfRule type="containsText" dxfId="10921" priority="7073" operator="containsText" text="清車">
      <formula>NOT(ISERROR(SEARCH("清車",L846)))</formula>
    </cfRule>
    <cfRule type="containsText" dxfId="10920" priority="7074" operator="containsText" text="改紡">
      <formula>NOT(ISERROR(SEARCH("改紡",L846)))</formula>
    </cfRule>
    <cfRule type="containsText" dxfId="10919" priority="7075" operator="containsText" text="了機">
      <formula>NOT(ISERROR(SEARCH("了機",L846)))</formula>
    </cfRule>
  </conditionalFormatting>
  <conditionalFormatting sqref="L849">
    <cfRule type="containsText" dxfId="10918" priority="6884" operator="containsText" text="清車">
      <formula>NOT(ISERROR(SEARCH("清車",L849)))</formula>
    </cfRule>
    <cfRule type="containsText" dxfId="10917" priority="6885" operator="containsText" text="改紡">
      <formula>NOT(ISERROR(SEARCH("改紡",L849)))</formula>
    </cfRule>
    <cfRule type="containsText" dxfId="10916" priority="6886" operator="containsText" text="了機">
      <formula>NOT(ISERROR(SEARCH("了機",L849)))</formula>
    </cfRule>
  </conditionalFormatting>
  <conditionalFormatting sqref="L855">
    <cfRule type="containsText" dxfId="10915" priority="6896" operator="containsText" text="清車">
      <formula>NOT(ISERROR(SEARCH("清車",L855)))</formula>
    </cfRule>
    <cfRule type="containsText" dxfId="10914" priority="6897" operator="containsText" text="改紡">
      <formula>NOT(ISERROR(SEARCH("改紡",L855)))</formula>
    </cfRule>
    <cfRule type="containsText" dxfId="10913" priority="6898" operator="containsText" text="了機">
      <formula>NOT(ISERROR(SEARCH("了機",L855)))</formula>
    </cfRule>
  </conditionalFormatting>
  <conditionalFormatting sqref="L856">
    <cfRule type="containsText" dxfId="10912" priority="7070" operator="containsText" text="清車">
      <formula>NOT(ISERROR(SEARCH("清車",L856)))</formula>
    </cfRule>
    <cfRule type="containsText" dxfId="10911" priority="7071" operator="containsText" text="改紡">
      <formula>NOT(ISERROR(SEARCH("改紡",L856)))</formula>
    </cfRule>
    <cfRule type="containsText" dxfId="10910" priority="7072" operator="containsText" text="了機">
      <formula>NOT(ISERROR(SEARCH("了機",L856)))</formula>
    </cfRule>
  </conditionalFormatting>
  <conditionalFormatting sqref="L859">
    <cfRule type="containsText" dxfId="10909" priority="7055" operator="containsText" text="清車">
      <formula>NOT(ISERROR(SEARCH("清車",L859)))</formula>
    </cfRule>
    <cfRule type="containsText" dxfId="10908" priority="7056" operator="containsText" text="改紡">
      <formula>NOT(ISERROR(SEARCH("改紡",L859)))</formula>
    </cfRule>
    <cfRule type="containsText" dxfId="10907" priority="7057" operator="containsText" text="了機">
      <formula>NOT(ISERROR(SEARCH("了機",L859)))</formula>
    </cfRule>
  </conditionalFormatting>
  <conditionalFormatting sqref="L862:L869">
    <cfRule type="containsText" dxfId="10906" priority="7097" operator="containsText" text="清車">
      <formula>NOT(ISERROR(SEARCH("清車",L862)))</formula>
    </cfRule>
    <cfRule type="containsText" dxfId="10905" priority="7098" operator="containsText" text="改紡">
      <formula>NOT(ISERROR(SEARCH("改紡",L862)))</formula>
    </cfRule>
    <cfRule type="containsText" dxfId="10904" priority="7099" operator="containsText" text="了機">
      <formula>NOT(ISERROR(SEARCH("了機",L862)))</formula>
    </cfRule>
  </conditionalFormatting>
  <conditionalFormatting sqref="L871:L872">
    <cfRule type="containsText" dxfId="10903" priority="6737" operator="containsText" text="清車">
      <formula>NOT(ISERROR(SEARCH("清車",L871)))</formula>
    </cfRule>
    <cfRule type="containsText" dxfId="10902" priority="6738" operator="containsText" text="改紡">
      <formula>NOT(ISERROR(SEARCH("改紡",L871)))</formula>
    </cfRule>
    <cfRule type="containsText" dxfId="10901" priority="6739" operator="containsText" text="了機">
      <formula>NOT(ISERROR(SEARCH("了機",L871)))</formula>
    </cfRule>
  </conditionalFormatting>
  <conditionalFormatting sqref="L873">
    <cfRule type="containsText" dxfId="10900" priority="6734" operator="containsText" text="清車">
      <formula>NOT(ISERROR(SEARCH("清車",L873)))</formula>
    </cfRule>
    <cfRule type="containsText" dxfId="10899" priority="6735" operator="containsText" text="改紡">
      <formula>NOT(ISERROR(SEARCH("改紡",L873)))</formula>
    </cfRule>
    <cfRule type="containsText" dxfId="10898" priority="6736" operator="containsText" text="了機">
      <formula>NOT(ISERROR(SEARCH("了機",L873)))</formula>
    </cfRule>
  </conditionalFormatting>
  <conditionalFormatting sqref="L874">
    <cfRule type="containsText" dxfId="10897" priority="6533" operator="containsText" text="清車">
      <formula>NOT(ISERROR(SEARCH("清車",L874)))</formula>
    </cfRule>
    <cfRule type="containsText" dxfId="10896" priority="6534" operator="containsText" text="改紡">
      <formula>NOT(ISERROR(SEARCH("改紡",L874)))</formula>
    </cfRule>
    <cfRule type="containsText" dxfId="10895" priority="6535" operator="containsText" text="了機">
      <formula>NOT(ISERROR(SEARCH("了機",L874)))</formula>
    </cfRule>
  </conditionalFormatting>
  <conditionalFormatting sqref="L875">
    <cfRule type="containsText" dxfId="10894" priority="6557" operator="containsText" text="清車">
      <formula>NOT(ISERROR(SEARCH("清車",L875)))</formula>
    </cfRule>
    <cfRule type="containsText" dxfId="10893" priority="6558" operator="containsText" text="改紡">
      <formula>NOT(ISERROR(SEARCH("改紡",L875)))</formula>
    </cfRule>
    <cfRule type="containsText" dxfId="10892" priority="6559" operator="containsText" text="了機">
      <formula>NOT(ISERROR(SEARCH("了機",L875)))</formula>
    </cfRule>
  </conditionalFormatting>
  <conditionalFormatting sqref="L876">
    <cfRule type="containsText" dxfId="10891" priority="6530" operator="containsText" text="清車">
      <formula>NOT(ISERROR(SEARCH("清車",L876)))</formula>
    </cfRule>
    <cfRule type="containsText" dxfId="10890" priority="6531" operator="containsText" text="改紡">
      <formula>NOT(ISERROR(SEARCH("改紡",L876)))</formula>
    </cfRule>
    <cfRule type="containsText" dxfId="10889" priority="6532" operator="containsText" text="了機">
      <formula>NOT(ISERROR(SEARCH("了機",L876)))</formula>
    </cfRule>
  </conditionalFormatting>
  <conditionalFormatting sqref="L878">
    <cfRule type="containsText" dxfId="10888" priority="6569" operator="containsText" text="清車">
      <formula>NOT(ISERROR(SEARCH("清車",L878)))</formula>
    </cfRule>
    <cfRule type="containsText" dxfId="10887" priority="6570" operator="containsText" text="改紡">
      <formula>NOT(ISERROR(SEARCH("改紡",L878)))</formula>
    </cfRule>
    <cfRule type="containsText" dxfId="10886" priority="6571" operator="containsText" text="了機">
      <formula>NOT(ISERROR(SEARCH("了機",L878)))</formula>
    </cfRule>
  </conditionalFormatting>
  <conditionalFormatting sqref="L881">
    <cfRule type="containsText" dxfId="10885" priority="6722" operator="containsText" text="清車">
      <formula>NOT(ISERROR(SEARCH("清車",L881)))</formula>
    </cfRule>
    <cfRule type="containsText" dxfId="10884" priority="6723" operator="containsText" text="改紡">
      <formula>NOT(ISERROR(SEARCH("改紡",L881)))</formula>
    </cfRule>
    <cfRule type="containsText" dxfId="10883" priority="6724" operator="containsText" text="了機">
      <formula>NOT(ISERROR(SEARCH("了機",L881)))</formula>
    </cfRule>
  </conditionalFormatting>
  <conditionalFormatting sqref="L882">
    <cfRule type="containsText" dxfId="10882" priority="6572" operator="containsText" text="清車">
      <formula>NOT(ISERROR(SEARCH("清車",L882)))</formula>
    </cfRule>
    <cfRule type="containsText" dxfId="10881" priority="6573" operator="containsText" text="改紡">
      <formula>NOT(ISERROR(SEARCH("改紡",L882)))</formula>
    </cfRule>
    <cfRule type="containsText" dxfId="10880" priority="6574" operator="containsText" text="了機">
      <formula>NOT(ISERROR(SEARCH("了機",L882)))</formula>
    </cfRule>
  </conditionalFormatting>
  <conditionalFormatting sqref="L883">
    <cfRule type="containsText" dxfId="10879" priority="6761" operator="containsText" text="清車">
      <formula>NOT(ISERROR(SEARCH("清車",L883)))</formula>
    </cfRule>
    <cfRule type="containsText" dxfId="10878" priority="6762" operator="containsText" text="改紡">
      <formula>NOT(ISERROR(SEARCH("改紡",L883)))</formula>
    </cfRule>
    <cfRule type="containsText" dxfId="10877" priority="6763" operator="containsText" text="了機">
      <formula>NOT(ISERROR(SEARCH("了機",L883)))</formula>
    </cfRule>
  </conditionalFormatting>
  <conditionalFormatting sqref="L884">
    <cfRule type="containsText" dxfId="10876" priority="6779" operator="containsText" text="清車">
      <formula>NOT(ISERROR(SEARCH("清車",L884)))</formula>
    </cfRule>
    <cfRule type="containsText" dxfId="10875" priority="6780" operator="containsText" text="改紡">
      <formula>NOT(ISERROR(SEARCH("改紡",L884)))</formula>
    </cfRule>
    <cfRule type="containsText" dxfId="10874" priority="6781" operator="containsText" text="了機">
      <formula>NOT(ISERROR(SEARCH("了機",L884)))</formula>
    </cfRule>
  </conditionalFormatting>
  <conditionalFormatting sqref="L885">
    <cfRule type="containsText" dxfId="10873" priority="6746" operator="containsText" text="清車">
      <formula>NOT(ISERROR(SEARCH("清車",L885)))</formula>
    </cfRule>
    <cfRule type="containsText" dxfId="10872" priority="6747" operator="containsText" text="改紡">
      <formula>NOT(ISERROR(SEARCH("改紡",L885)))</formula>
    </cfRule>
    <cfRule type="containsText" dxfId="10871" priority="6748" operator="containsText" text="了機">
      <formula>NOT(ISERROR(SEARCH("了機",L885)))</formula>
    </cfRule>
  </conditionalFormatting>
  <conditionalFormatting sqref="L888">
    <cfRule type="containsText" dxfId="10870" priority="6563" operator="containsText" text="清車">
      <formula>NOT(ISERROR(SEARCH("清車",L888)))</formula>
    </cfRule>
    <cfRule type="containsText" dxfId="10869" priority="6564" operator="containsText" text="改紡">
      <formula>NOT(ISERROR(SEARCH("改紡",L888)))</formula>
    </cfRule>
    <cfRule type="containsText" dxfId="10868" priority="6565" operator="containsText" text="了機">
      <formula>NOT(ISERROR(SEARCH("了機",L888)))</formula>
    </cfRule>
  </conditionalFormatting>
  <conditionalFormatting sqref="L894">
    <cfRule type="containsText" dxfId="10867" priority="6575" operator="containsText" text="清車">
      <formula>NOT(ISERROR(SEARCH("清車",L894)))</formula>
    </cfRule>
    <cfRule type="containsText" dxfId="10866" priority="6576" operator="containsText" text="改紡">
      <formula>NOT(ISERROR(SEARCH("改紡",L894)))</formula>
    </cfRule>
    <cfRule type="containsText" dxfId="10865" priority="6577" operator="containsText" text="了機">
      <formula>NOT(ISERROR(SEARCH("了機",L894)))</formula>
    </cfRule>
  </conditionalFormatting>
  <conditionalFormatting sqref="L895">
    <cfRule type="containsText" dxfId="10864" priority="6743" operator="containsText" text="清車">
      <formula>NOT(ISERROR(SEARCH("清車",L895)))</formula>
    </cfRule>
    <cfRule type="containsText" dxfId="10863" priority="6744" operator="containsText" text="改紡">
      <formula>NOT(ISERROR(SEARCH("改紡",L895)))</formula>
    </cfRule>
    <cfRule type="containsText" dxfId="10862" priority="6745" operator="containsText" text="了機">
      <formula>NOT(ISERROR(SEARCH("了機",L895)))</formula>
    </cfRule>
  </conditionalFormatting>
  <conditionalFormatting sqref="L898">
    <cfRule type="containsText" dxfId="10861" priority="6728" operator="containsText" text="清車">
      <formula>NOT(ISERROR(SEARCH("清車",L898)))</formula>
    </cfRule>
    <cfRule type="containsText" dxfId="10860" priority="6729" operator="containsText" text="改紡">
      <formula>NOT(ISERROR(SEARCH("改紡",L898)))</formula>
    </cfRule>
    <cfRule type="containsText" dxfId="10859" priority="6730" operator="containsText" text="了機">
      <formula>NOT(ISERROR(SEARCH("了機",L898)))</formula>
    </cfRule>
  </conditionalFormatting>
  <conditionalFormatting sqref="L901:L908">
    <cfRule type="containsText" dxfId="10858" priority="6770" operator="containsText" text="清車">
      <formula>NOT(ISERROR(SEARCH("清車",L901)))</formula>
    </cfRule>
    <cfRule type="containsText" dxfId="10857" priority="6771" operator="containsText" text="改紡">
      <formula>NOT(ISERROR(SEARCH("改紡",L901)))</formula>
    </cfRule>
    <cfRule type="containsText" dxfId="10856" priority="6772" operator="containsText" text="了機">
      <formula>NOT(ISERROR(SEARCH("了機",L901)))</formula>
    </cfRule>
  </conditionalFormatting>
  <conditionalFormatting sqref="L910:L911">
    <cfRule type="containsText" dxfId="10855" priority="6308" operator="containsText" text="清車">
      <formula>NOT(ISERROR(SEARCH("清車",L910)))</formula>
    </cfRule>
    <cfRule type="containsText" dxfId="10854" priority="6309" operator="containsText" text="改紡">
      <formula>NOT(ISERROR(SEARCH("改紡",L910)))</formula>
    </cfRule>
    <cfRule type="containsText" dxfId="10853" priority="6310" operator="containsText" text="了機">
      <formula>NOT(ISERROR(SEARCH("了機",L910)))</formula>
    </cfRule>
  </conditionalFormatting>
  <conditionalFormatting sqref="L912">
    <cfRule type="containsText" dxfId="10852" priority="6305" operator="containsText" text="清車">
      <formula>NOT(ISERROR(SEARCH("清車",L912)))</formula>
    </cfRule>
    <cfRule type="containsText" dxfId="10851" priority="6306" operator="containsText" text="改紡">
      <formula>NOT(ISERROR(SEARCH("改紡",L912)))</formula>
    </cfRule>
    <cfRule type="containsText" dxfId="10850" priority="6307" operator="containsText" text="了機">
      <formula>NOT(ISERROR(SEARCH("了機",L912)))</formula>
    </cfRule>
  </conditionalFormatting>
  <conditionalFormatting sqref="L913">
    <cfRule type="containsText" dxfId="10849" priority="6107" operator="containsText" text="清車">
      <formula>NOT(ISERROR(SEARCH("清車",L913)))</formula>
    </cfRule>
    <cfRule type="containsText" dxfId="10848" priority="6108" operator="containsText" text="改紡">
      <formula>NOT(ISERROR(SEARCH("改紡",L913)))</formula>
    </cfRule>
    <cfRule type="containsText" dxfId="10847" priority="6109" operator="containsText" text="了機">
      <formula>NOT(ISERROR(SEARCH("了機",L913)))</formula>
    </cfRule>
  </conditionalFormatting>
  <conditionalFormatting sqref="L914">
    <cfRule type="containsText" dxfId="10846" priority="6131" operator="containsText" text="清車">
      <formula>NOT(ISERROR(SEARCH("清車",L914)))</formula>
    </cfRule>
    <cfRule type="containsText" dxfId="10845" priority="6132" operator="containsText" text="改紡">
      <formula>NOT(ISERROR(SEARCH("改紡",L914)))</formula>
    </cfRule>
    <cfRule type="containsText" dxfId="10844" priority="6133" operator="containsText" text="了機">
      <formula>NOT(ISERROR(SEARCH("了機",L914)))</formula>
    </cfRule>
  </conditionalFormatting>
  <conditionalFormatting sqref="L915">
    <cfRule type="containsText" dxfId="10843" priority="6104" operator="containsText" text="清車">
      <formula>NOT(ISERROR(SEARCH("清車",L915)))</formula>
    </cfRule>
    <cfRule type="containsText" dxfId="10842" priority="6105" operator="containsText" text="改紡">
      <formula>NOT(ISERROR(SEARCH("改紡",L915)))</formula>
    </cfRule>
    <cfRule type="containsText" dxfId="10841" priority="6106" operator="containsText" text="了機">
      <formula>NOT(ISERROR(SEARCH("了機",L915)))</formula>
    </cfRule>
  </conditionalFormatting>
  <conditionalFormatting sqref="L917">
    <cfRule type="containsText" dxfId="10840" priority="6143" operator="containsText" text="清車">
      <formula>NOT(ISERROR(SEARCH("清車",L917)))</formula>
    </cfRule>
    <cfRule type="containsText" dxfId="10839" priority="6144" operator="containsText" text="改紡">
      <formula>NOT(ISERROR(SEARCH("改紡",L917)))</formula>
    </cfRule>
    <cfRule type="containsText" dxfId="10838" priority="6145" operator="containsText" text="了機">
      <formula>NOT(ISERROR(SEARCH("了機",L917)))</formula>
    </cfRule>
  </conditionalFormatting>
  <conditionalFormatting sqref="L920">
    <cfRule type="containsText" dxfId="10837" priority="6089" operator="containsText" text="清車">
      <formula>NOT(ISERROR(SEARCH("清車",L920)))</formula>
    </cfRule>
    <cfRule type="containsText" dxfId="10836" priority="6090" operator="containsText" text="改紡">
      <formula>NOT(ISERROR(SEARCH("改紡",L920)))</formula>
    </cfRule>
    <cfRule type="containsText" dxfId="10835" priority="6091" operator="containsText" text="了機">
      <formula>NOT(ISERROR(SEARCH("了機",L920)))</formula>
    </cfRule>
  </conditionalFormatting>
  <conditionalFormatting sqref="L921">
    <cfRule type="containsText" dxfId="10834" priority="6146" operator="containsText" text="清車">
      <formula>NOT(ISERROR(SEARCH("清車",L921)))</formula>
    </cfRule>
    <cfRule type="containsText" dxfId="10833" priority="6147" operator="containsText" text="改紡">
      <formula>NOT(ISERROR(SEARCH("改紡",L921)))</formula>
    </cfRule>
    <cfRule type="containsText" dxfId="10832" priority="6148" operator="containsText" text="了機">
      <formula>NOT(ISERROR(SEARCH("了機",L921)))</formula>
    </cfRule>
  </conditionalFormatting>
  <conditionalFormatting sqref="L922">
    <cfRule type="containsText" dxfId="10831" priority="6332" operator="containsText" text="清車">
      <formula>NOT(ISERROR(SEARCH("清車",L922)))</formula>
    </cfRule>
    <cfRule type="containsText" dxfId="10830" priority="6333" operator="containsText" text="改紡">
      <formula>NOT(ISERROR(SEARCH("改紡",L922)))</formula>
    </cfRule>
    <cfRule type="containsText" dxfId="10829" priority="6334" operator="containsText" text="了機">
      <formula>NOT(ISERROR(SEARCH("了機",L922)))</formula>
    </cfRule>
  </conditionalFormatting>
  <conditionalFormatting sqref="L923">
    <cfRule type="containsText" dxfId="10828" priority="6350" operator="containsText" text="清車">
      <formula>NOT(ISERROR(SEARCH("清車",L923)))</formula>
    </cfRule>
    <cfRule type="containsText" dxfId="10827" priority="6351" operator="containsText" text="改紡">
      <formula>NOT(ISERROR(SEARCH("改紡",L923)))</formula>
    </cfRule>
    <cfRule type="containsText" dxfId="10826" priority="6352" operator="containsText" text="了機">
      <formula>NOT(ISERROR(SEARCH("了機",L923)))</formula>
    </cfRule>
  </conditionalFormatting>
  <conditionalFormatting sqref="L924">
    <cfRule type="containsText" dxfId="10825" priority="6317" operator="containsText" text="清車">
      <formula>NOT(ISERROR(SEARCH("清車",L924)))</formula>
    </cfRule>
    <cfRule type="containsText" dxfId="10824" priority="6318" operator="containsText" text="改紡">
      <formula>NOT(ISERROR(SEARCH("改紡",L924)))</formula>
    </cfRule>
    <cfRule type="containsText" dxfId="10823" priority="6319" operator="containsText" text="了機">
      <formula>NOT(ISERROR(SEARCH("了機",L924)))</formula>
    </cfRule>
  </conditionalFormatting>
  <conditionalFormatting sqref="L927">
    <cfRule type="containsText" dxfId="10822" priority="6137" operator="containsText" text="清車">
      <formula>NOT(ISERROR(SEARCH("清車",L927)))</formula>
    </cfRule>
    <cfRule type="containsText" dxfId="10821" priority="6138" operator="containsText" text="改紡">
      <formula>NOT(ISERROR(SEARCH("改紡",L927)))</formula>
    </cfRule>
    <cfRule type="containsText" dxfId="10820" priority="6139" operator="containsText" text="了機">
      <formula>NOT(ISERROR(SEARCH("了機",L927)))</formula>
    </cfRule>
  </conditionalFormatting>
  <conditionalFormatting sqref="L933">
    <cfRule type="containsText" dxfId="10819" priority="6149" operator="containsText" text="清車">
      <formula>NOT(ISERROR(SEARCH("清車",L933)))</formula>
    </cfRule>
    <cfRule type="containsText" dxfId="10818" priority="6150" operator="containsText" text="改紡">
      <formula>NOT(ISERROR(SEARCH("改紡",L933)))</formula>
    </cfRule>
    <cfRule type="containsText" dxfId="10817" priority="6151" operator="containsText" text="了機">
      <formula>NOT(ISERROR(SEARCH("了機",L933)))</formula>
    </cfRule>
  </conditionalFormatting>
  <conditionalFormatting sqref="L934">
    <cfRule type="containsText" dxfId="10816" priority="6314" operator="containsText" text="清車">
      <formula>NOT(ISERROR(SEARCH("清車",L934)))</formula>
    </cfRule>
    <cfRule type="containsText" dxfId="10815" priority="6315" operator="containsText" text="改紡">
      <formula>NOT(ISERROR(SEARCH("改紡",L934)))</formula>
    </cfRule>
    <cfRule type="containsText" dxfId="10814" priority="6316" operator="containsText" text="了機">
      <formula>NOT(ISERROR(SEARCH("了機",L934)))</formula>
    </cfRule>
  </conditionalFormatting>
  <conditionalFormatting sqref="L937">
    <cfRule type="containsText" dxfId="10813" priority="6299" operator="containsText" text="清車">
      <formula>NOT(ISERROR(SEARCH("清車",L937)))</formula>
    </cfRule>
    <cfRule type="containsText" dxfId="10812" priority="6300" operator="containsText" text="改紡">
      <formula>NOT(ISERROR(SEARCH("改紡",L937)))</formula>
    </cfRule>
    <cfRule type="containsText" dxfId="10811" priority="6301" operator="containsText" text="了機">
      <formula>NOT(ISERROR(SEARCH("了機",L937)))</formula>
    </cfRule>
  </conditionalFormatting>
  <conditionalFormatting sqref="L940:L947">
    <cfRule type="containsText" dxfId="10810" priority="6341" operator="containsText" text="清車">
      <formula>NOT(ISERROR(SEARCH("清車",L940)))</formula>
    </cfRule>
    <cfRule type="containsText" dxfId="10809" priority="6342" operator="containsText" text="改紡">
      <formula>NOT(ISERROR(SEARCH("改紡",L940)))</formula>
    </cfRule>
    <cfRule type="containsText" dxfId="10808" priority="6343" operator="containsText" text="了機">
      <formula>NOT(ISERROR(SEARCH("了機",L940)))</formula>
    </cfRule>
  </conditionalFormatting>
  <conditionalFormatting sqref="L949:L950">
    <cfRule type="containsText" dxfId="10807" priority="5966" operator="containsText" text="清車">
      <formula>NOT(ISERROR(SEARCH("清車",L949)))</formula>
    </cfRule>
    <cfRule type="containsText" dxfId="10806" priority="5967" operator="containsText" text="改紡">
      <formula>NOT(ISERROR(SEARCH("改紡",L949)))</formula>
    </cfRule>
    <cfRule type="containsText" dxfId="10805" priority="5968" operator="containsText" text="了機">
      <formula>NOT(ISERROR(SEARCH("了機",L949)))</formula>
    </cfRule>
  </conditionalFormatting>
  <conditionalFormatting sqref="L951">
    <cfRule type="containsText" dxfId="10804" priority="5963" operator="containsText" text="清車">
      <formula>NOT(ISERROR(SEARCH("清車",L951)))</formula>
    </cfRule>
    <cfRule type="containsText" dxfId="10803" priority="5964" operator="containsText" text="改紡">
      <formula>NOT(ISERROR(SEARCH("改紡",L951)))</formula>
    </cfRule>
    <cfRule type="containsText" dxfId="10802" priority="5965" operator="containsText" text="了機">
      <formula>NOT(ISERROR(SEARCH("了機",L951)))</formula>
    </cfRule>
  </conditionalFormatting>
  <conditionalFormatting sqref="L952">
    <cfRule type="containsText" dxfId="10801" priority="5765" operator="containsText" text="清車">
      <formula>NOT(ISERROR(SEARCH("清車",L952)))</formula>
    </cfRule>
    <cfRule type="containsText" dxfId="10800" priority="5766" operator="containsText" text="改紡">
      <formula>NOT(ISERROR(SEARCH("改紡",L952)))</formula>
    </cfRule>
    <cfRule type="containsText" dxfId="10799" priority="5767" operator="containsText" text="了機">
      <formula>NOT(ISERROR(SEARCH("了機",L952)))</formula>
    </cfRule>
  </conditionalFormatting>
  <conditionalFormatting sqref="L953">
    <cfRule type="containsText" dxfId="10798" priority="5789" operator="containsText" text="清車">
      <formula>NOT(ISERROR(SEARCH("清車",L953)))</formula>
    </cfRule>
    <cfRule type="containsText" dxfId="10797" priority="5790" operator="containsText" text="改紡">
      <formula>NOT(ISERROR(SEARCH("改紡",L953)))</formula>
    </cfRule>
    <cfRule type="containsText" dxfId="10796" priority="5791" operator="containsText" text="了機">
      <formula>NOT(ISERROR(SEARCH("了機",L953)))</formula>
    </cfRule>
  </conditionalFormatting>
  <conditionalFormatting sqref="L954">
    <cfRule type="containsText" dxfId="10795" priority="5762" operator="containsText" text="清車">
      <formula>NOT(ISERROR(SEARCH("清車",L954)))</formula>
    </cfRule>
    <cfRule type="containsText" dxfId="10794" priority="5763" operator="containsText" text="改紡">
      <formula>NOT(ISERROR(SEARCH("改紡",L954)))</formula>
    </cfRule>
    <cfRule type="containsText" dxfId="10793" priority="5764" operator="containsText" text="了機">
      <formula>NOT(ISERROR(SEARCH("了機",L954)))</formula>
    </cfRule>
  </conditionalFormatting>
  <conditionalFormatting sqref="L956">
    <cfRule type="containsText" dxfId="10792" priority="5801" operator="containsText" text="清車">
      <formula>NOT(ISERROR(SEARCH("清車",L956)))</formula>
    </cfRule>
    <cfRule type="containsText" dxfId="10791" priority="5802" operator="containsText" text="改紡">
      <formula>NOT(ISERROR(SEARCH("改紡",L956)))</formula>
    </cfRule>
    <cfRule type="containsText" dxfId="10790" priority="5803" operator="containsText" text="了機">
      <formula>NOT(ISERROR(SEARCH("了機",L956)))</formula>
    </cfRule>
  </conditionalFormatting>
  <conditionalFormatting sqref="L959">
    <cfRule type="containsText" dxfId="10789" priority="5747" operator="containsText" text="清車">
      <formula>NOT(ISERROR(SEARCH("清車",L959)))</formula>
    </cfRule>
    <cfRule type="containsText" dxfId="10788" priority="5748" operator="containsText" text="改紡">
      <formula>NOT(ISERROR(SEARCH("改紡",L959)))</formula>
    </cfRule>
    <cfRule type="containsText" dxfId="10787" priority="5749" operator="containsText" text="了機">
      <formula>NOT(ISERROR(SEARCH("了機",L959)))</formula>
    </cfRule>
  </conditionalFormatting>
  <conditionalFormatting sqref="L960">
    <cfRule type="containsText" dxfId="10786" priority="5804" operator="containsText" text="清車">
      <formula>NOT(ISERROR(SEARCH("清車",L960)))</formula>
    </cfRule>
    <cfRule type="containsText" dxfId="10785" priority="5805" operator="containsText" text="改紡">
      <formula>NOT(ISERROR(SEARCH("改紡",L960)))</formula>
    </cfRule>
    <cfRule type="containsText" dxfId="10784" priority="5806" operator="containsText" text="了機">
      <formula>NOT(ISERROR(SEARCH("了機",L960)))</formula>
    </cfRule>
  </conditionalFormatting>
  <conditionalFormatting sqref="L961">
    <cfRule type="containsText" dxfId="10783" priority="5990" operator="containsText" text="清車">
      <formula>NOT(ISERROR(SEARCH("清車",L961)))</formula>
    </cfRule>
    <cfRule type="containsText" dxfId="10782" priority="5991" operator="containsText" text="改紡">
      <formula>NOT(ISERROR(SEARCH("改紡",L961)))</formula>
    </cfRule>
    <cfRule type="containsText" dxfId="10781" priority="5992" operator="containsText" text="了機">
      <formula>NOT(ISERROR(SEARCH("了機",L961)))</formula>
    </cfRule>
  </conditionalFormatting>
  <conditionalFormatting sqref="L962">
    <cfRule type="containsText" dxfId="10780" priority="6008" operator="containsText" text="清車">
      <formula>NOT(ISERROR(SEARCH("清車",L962)))</formula>
    </cfRule>
    <cfRule type="containsText" dxfId="10779" priority="6009" operator="containsText" text="改紡">
      <formula>NOT(ISERROR(SEARCH("改紡",L962)))</formula>
    </cfRule>
    <cfRule type="containsText" dxfId="10778" priority="6010" operator="containsText" text="了機">
      <formula>NOT(ISERROR(SEARCH("了機",L962)))</formula>
    </cfRule>
  </conditionalFormatting>
  <conditionalFormatting sqref="L963">
    <cfRule type="containsText" dxfId="10777" priority="5975" operator="containsText" text="清車">
      <formula>NOT(ISERROR(SEARCH("清車",L963)))</formula>
    </cfRule>
    <cfRule type="containsText" dxfId="10776" priority="5976" operator="containsText" text="改紡">
      <formula>NOT(ISERROR(SEARCH("改紡",L963)))</formula>
    </cfRule>
    <cfRule type="containsText" dxfId="10775" priority="5977" operator="containsText" text="了機">
      <formula>NOT(ISERROR(SEARCH("了機",L963)))</formula>
    </cfRule>
  </conditionalFormatting>
  <conditionalFormatting sqref="L966">
    <cfRule type="containsText" dxfId="10774" priority="5795" operator="containsText" text="清車">
      <formula>NOT(ISERROR(SEARCH("清車",L966)))</formula>
    </cfRule>
    <cfRule type="containsText" dxfId="10773" priority="5796" operator="containsText" text="改紡">
      <formula>NOT(ISERROR(SEARCH("改紡",L966)))</formula>
    </cfRule>
    <cfRule type="containsText" dxfId="10772" priority="5797" operator="containsText" text="了機">
      <formula>NOT(ISERROR(SEARCH("了機",L966)))</formula>
    </cfRule>
  </conditionalFormatting>
  <conditionalFormatting sqref="L972">
    <cfRule type="containsText" dxfId="10771" priority="5807" operator="containsText" text="清車">
      <formula>NOT(ISERROR(SEARCH("清車",L972)))</formula>
    </cfRule>
    <cfRule type="containsText" dxfId="10770" priority="5808" operator="containsText" text="改紡">
      <formula>NOT(ISERROR(SEARCH("改紡",L972)))</formula>
    </cfRule>
    <cfRule type="containsText" dxfId="10769" priority="5809" operator="containsText" text="了機">
      <formula>NOT(ISERROR(SEARCH("了機",L972)))</formula>
    </cfRule>
  </conditionalFormatting>
  <conditionalFormatting sqref="L973">
    <cfRule type="containsText" dxfId="10768" priority="5972" operator="containsText" text="清車">
      <formula>NOT(ISERROR(SEARCH("清車",L973)))</formula>
    </cfRule>
    <cfRule type="containsText" dxfId="10767" priority="5973" operator="containsText" text="改紡">
      <formula>NOT(ISERROR(SEARCH("改紡",L973)))</formula>
    </cfRule>
    <cfRule type="containsText" dxfId="10766" priority="5974" operator="containsText" text="了機">
      <formula>NOT(ISERROR(SEARCH("了機",L973)))</formula>
    </cfRule>
  </conditionalFormatting>
  <conditionalFormatting sqref="L976">
    <cfRule type="containsText" dxfId="10765" priority="5957" operator="containsText" text="清車">
      <formula>NOT(ISERROR(SEARCH("清車",L976)))</formula>
    </cfRule>
    <cfRule type="containsText" dxfId="10764" priority="5958" operator="containsText" text="改紡">
      <formula>NOT(ISERROR(SEARCH("改紡",L976)))</formula>
    </cfRule>
    <cfRule type="containsText" dxfId="10763" priority="5959" operator="containsText" text="了機">
      <formula>NOT(ISERROR(SEARCH("了機",L976)))</formula>
    </cfRule>
  </conditionalFormatting>
  <conditionalFormatting sqref="L979:L986">
    <cfRule type="containsText" dxfId="10762" priority="5999" operator="containsText" text="清車">
      <formula>NOT(ISERROR(SEARCH("清車",L979)))</formula>
    </cfRule>
    <cfRule type="containsText" dxfId="10761" priority="6000" operator="containsText" text="改紡">
      <formula>NOT(ISERROR(SEARCH("改紡",L979)))</formula>
    </cfRule>
    <cfRule type="containsText" dxfId="10760" priority="6001" operator="containsText" text="了機">
      <formula>NOT(ISERROR(SEARCH("了機",L979)))</formula>
    </cfRule>
  </conditionalFormatting>
  <conditionalFormatting sqref="L987">
    <cfRule type="containsText" dxfId="10759" priority="3828" operator="containsText" text="清車">
      <formula>NOT(ISERROR(SEARCH("清車",L987)))</formula>
    </cfRule>
    <cfRule type="containsText" dxfId="10758" priority="3829" operator="containsText" text="改紡">
      <formula>NOT(ISERROR(SEARCH("改紡",L987)))</formula>
    </cfRule>
    <cfRule type="containsText" dxfId="10757" priority="3830" operator="containsText" text="了機">
      <formula>NOT(ISERROR(SEARCH("了機",L987)))</formula>
    </cfRule>
  </conditionalFormatting>
  <conditionalFormatting sqref="L988:L989">
    <cfRule type="containsText" dxfId="10756" priority="5627" operator="containsText" text="清車">
      <formula>NOT(ISERROR(SEARCH("清車",L988)))</formula>
    </cfRule>
    <cfRule type="containsText" dxfId="10755" priority="5628" operator="containsText" text="改紡">
      <formula>NOT(ISERROR(SEARCH("改紡",L988)))</formula>
    </cfRule>
    <cfRule type="containsText" dxfId="10754" priority="5629" operator="containsText" text="了機">
      <formula>NOT(ISERROR(SEARCH("了機",L988)))</formula>
    </cfRule>
  </conditionalFormatting>
  <conditionalFormatting sqref="L990">
    <cfRule type="containsText" dxfId="10753" priority="5624" operator="containsText" text="清車">
      <formula>NOT(ISERROR(SEARCH("清車",L990)))</formula>
    </cfRule>
    <cfRule type="containsText" dxfId="10752" priority="5625" operator="containsText" text="改紡">
      <formula>NOT(ISERROR(SEARCH("改紡",L990)))</formula>
    </cfRule>
    <cfRule type="containsText" dxfId="10751" priority="5626" operator="containsText" text="了機">
      <formula>NOT(ISERROR(SEARCH("了機",L990)))</formula>
    </cfRule>
  </conditionalFormatting>
  <conditionalFormatting sqref="L991">
    <cfRule type="containsText" dxfId="10750" priority="5426" operator="containsText" text="清車">
      <formula>NOT(ISERROR(SEARCH("清車",L991)))</formula>
    </cfRule>
    <cfRule type="containsText" dxfId="10749" priority="5427" operator="containsText" text="改紡">
      <formula>NOT(ISERROR(SEARCH("改紡",L991)))</formula>
    </cfRule>
    <cfRule type="containsText" dxfId="10748" priority="5428" operator="containsText" text="了機">
      <formula>NOT(ISERROR(SEARCH("了機",L991)))</formula>
    </cfRule>
  </conditionalFormatting>
  <conditionalFormatting sqref="L992">
    <cfRule type="containsText" dxfId="10747" priority="5450" operator="containsText" text="清車">
      <formula>NOT(ISERROR(SEARCH("清車",L992)))</formula>
    </cfRule>
    <cfRule type="containsText" dxfId="10746" priority="5451" operator="containsText" text="改紡">
      <formula>NOT(ISERROR(SEARCH("改紡",L992)))</formula>
    </cfRule>
    <cfRule type="containsText" dxfId="10745" priority="5452" operator="containsText" text="了機">
      <formula>NOT(ISERROR(SEARCH("了機",L992)))</formula>
    </cfRule>
  </conditionalFormatting>
  <conditionalFormatting sqref="L993">
    <cfRule type="containsText" dxfId="10744" priority="5423" operator="containsText" text="清車">
      <formula>NOT(ISERROR(SEARCH("清車",L993)))</formula>
    </cfRule>
    <cfRule type="containsText" dxfId="10743" priority="5424" operator="containsText" text="改紡">
      <formula>NOT(ISERROR(SEARCH("改紡",L993)))</formula>
    </cfRule>
    <cfRule type="containsText" dxfId="10742" priority="5425" operator="containsText" text="了機">
      <formula>NOT(ISERROR(SEARCH("了機",L993)))</formula>
    </cfRule>
  </conditionalFormatting>
  <conditionalFormatting sqref="L995">
    <cfRule type="containsText" dxfId="10741" priority="5462" operator="containsText" text="清車">
      <formula>NOT(ISERROR(SEARCH("清車",L995)))</formula>
    </cfRule>
    <cfRule type="containsText" dxfId="10740" priority="5463" operator="containsText" text="改紡">
      <formula>NOT(ISERROR(SEARCH("改紡",L995)))</formula>
    </cfRule>
    <cfRule type="containsText" dxfId="10739" priority="5464" operator="containsText" text="了機">
      <formula>NOT(ISERROR(SEARCH("了機",L995)))</formula>
    </cfRule>
  </conditionalFormatting>
  <conditionalFormatting sqref="L998">
    <cfRule type="containsText" dxfId="10738" priority="5408" operator="containsText" text="清車">
      <formula>NOT(ISERROR(SEARCH("清車",L998)))</formula>
    </cfRule>
    <cfRule type="containsText" dxfId="10737" priority="5409" operator="containsText" text="改紡">
      <formula>NOT(ISERROR(SEARCH("改紡",L998)))</formula>
    </cfRule>
    <cfRule type="containsText" dxfId="10736" priority="5410" operator="containsText" text="了機">
      <formula>NOT(ISERROR(SEARCH("了機",L998)))</formula>
    </cfRule>
  </conditionalFormatting>
  <conditionalFormatting sqref="L999">
    <cfRule type="containsText" dxfId="10735" priority="5465" operator="containsText" text="清車">
      <formula>NOT(ISERROR(SEARCH("清車",L999)))</formula>
    </cfRule>
    <cfRule type="containsText" dxfId="10734" priority="5466" operator="containsText" text="改紡">
      <formula>NOT(ISERROR(SEARCH("改紡",L999)))</formula>
    </cfRule>
    <cfRule type="containsText" dxfId="10733" priority="5467" operator="containsText" text="了機">
      <formula>NOT(ISERROR(SEARCH("了機",L999)))</formula>
    </cfRule>
  </conditionalFormatting>
  <conditionalFormatting sqref="L1000">
    <cfRule type="containsText" dxfId="10732" priority="5405" operator="containsText" text="清車">
      <formula>NOT(ISERROR(SEARCH("清車",L1000)))</formula>
    </cfRule>
    <cfRule type="containsText" dxfId="10731" priority="5406" operator="containsText" text="改紡">
      <formula>NOT(ISERROR(SEARCH("改紡",L1000)))</formula>
    </cfRule>
    <cfRule type="containsText" dxfId="10730" priority="5407" operator="containsText" text="了機">
      <formula>NOT(ISERROR(SEARCH("了機",L1000)))</formula>
    </cfRule>
  </conditionalFormatting>
  <conditionalFormatting sqref="L1001">
    <cfRule type="containsText" dxfId="10729" priority="5666" operator="containsText" text="清車">
      <formula>NOT(ISERROR(SEARCH("清車",L1001)))</formula>
    </cfRule>
    <cfRule type="containsText" dxfId="10728" priority="5667" operator="containsText" text="改紡">
      <formula>NOT(ISERROR(SEARCH("改紡",L1001)))</formula>
    </cfRule>
    <cfRule type="containsText" dxfId="10727" priority="5668" operator="containsText" text="了機">
      <formula>NOT(ISERROR(SEARCH("了機",L1001)))</formula>
    </cfRule>
  </conditionalFormatting>
  <conditionalFormatting sqref="L1002">
    <cfRule type="containsText" dxfId="10726" priority="5636" operator="containsText" text="清車">
      <formula>NOT(ISERROR(SEARCH("清車",L1002)))</formula>
    </cfRule>
    <cfRule type="containsText" dxfId="10725" priority="5637" operator="containsText" text="改紡">
      <formula>NOT(ISERROR(SEARCH("改紡",L1002)))</formula>
    </cfRule>
    <cfRule type="containsText" dxfId="10724" priority="5638" operator="containsText" text="了機">
      <formula>NOT(ISERROR(SEARCH("了機",L1002)))</formula>
    </cfRule>
  </conditionalFormatting>
  <conditionalFormatting sqref="L1005">
    <cfRule type="containsText" dxfId="10723" priority="5456" operator="containsText" text="清車">
      <formula>NOT(ISERROR(SEARCH("清車",L1005)))</formula>
    </cfRule>
    <cfRule type="containsText" dxfId="10722" priority="5457" operator="containsText" text="改紡">
      <formula>NOT(ISERROR(SEARCH("改紡",L1005)))</formula>
    </cfRule>
    <cfRule type="containsText" dxfId="10721" priority="5458" operator="containsText" text="了機">
      <formula>NOT(ISERROR(SEARCH("了機",L1005)))</formula>
    </cfRule>
  </conditionalFormatting>
  <conditionalFormatting sqref="L1011">
    <cfRule type="containsText" dxfId="10720" priority="5468" operator="containsText" text="清車">
      <formula>NOT(ISERROR(SEARCH("清車",L1011)))</formula>
    </cfRule>
    <cfRule type="containsText" dxfId="10719" priority="5469" operator="containsText" text="改紡">
      <formula>NOT(ISERROR(SEARCH("改紡",L1011)))</formula>
    </cfRule>
    <cfRule type="containsText" dxfId="10718" priority="5470" operator="containsText" text="了機">
      <formula>NOT(ISERROR(SEARCH("了機",L1011)))</formula>
    </cfRule>
  </conditionalFormatting>
  <conditionalFormatting sqref="L1012">
    <cfRule type="containsText" dxfId="10717" priority="5633" operator="containsText" text="清車">
      <formula>NOT(ISERROR(SEARCH("清車",L1012)))</formula>
    </cfRule>
    <cfRule type="containsText" dxfId="10716" priority="5634" operator="containsText" text="改紡">
      <formula>NOT(ISERROR(SEARCH("改紡",L1012)))</formula>
    </cfRule>
    <cfRule type="containsText" dxfId="10715" priority="5635" operator="containsText" text="了機">
      <formula>NOT(ISERROR(SEARCH("了機",L1012)))</formula>
    </cfRule>
  </conditionalFormatting>
  <conditionalFormatting sqref="L1015">
    <cfRule type="containsText" dxfId="10714" priority="5618" operator="containsText" text="清車">
      <formula>NOT(ISERROR(SEARCH("清車",L1015)))</formula>
    </cfRule>
    <cfRule type="containsText" dxfId="10713" priority="5619" operator="containsText" text="改紡">
      <formula>NOT(ISERROR(SEARCH("改紡",L1015)))</formula>
    </cfRule>
    <cfRule type="containsText" dxfId="10712" priority="5620" operator="containsText" text="了機">
      <formula>NOT(ISERROR(SEARCH("了機",L1015)))</formula>
    </cfRule>
  </conditionalFormatting>
  <conditionalFormatting sqref="L1018:L1025">
    <cfRule type="containsText" dxfId="10711" priority="5657" operator="containsText" text="清車">
      <formula>NOT(ISERROR(SEARCH("清車",L1018)))</formula>
    </cfRule>
    <cfRule type="containsText" dxfId="10710" priority="5658" operator="containsText" text="改紡">
      <formula>NOT(ISERROR(SEARCH("改紡",L1018)))</formula>
    </cfRule>
    <cfRule type="containsText" dxfId="10709" priority="5659" operator="containsText" text="了機">
      <formula>NOT(ISERROR(SEARCH("了機",L1018)))</formula>
    </cfRule>
  </conditionalFormatting>
  <conditionalFormatting sqref="L1027:L1028">
    <cfRule type="containsText" dxfId="10708" priority="5291" operator="containsText" text="清車">
      <formula>NOT(ISERROR(SEARCH("清車",L1027)))</formula>
    </cfRule>
    <cfRule type="containsText" dxfId="10707" priority="5292" operator="containsText" text="改紡">
      <formula>NOT(ISERROR(SEARCH("改紡",L1027)))</formula>
    </cfRule>
    <cfRule type="containsText" dxfId="10706" priority="5293" operator="containsText" text="了機">
      <formula>NOT(ISERROR(SEARCH("了機",L1027)))</formula>
    </cfRule>
  </conditionalFormatting>
  <conditionalFormatting sqref="L1029">
    <cfRule type="containsText" dxfId="10705" priority="5288" operator="containsText" text="清車">
      <formula>NOT(ISERROR(SEARCH("清車",L1029)))</formula>
    </cfRule>
    <cfRule type="containsText" dxfId="10704" priority="5289" operator="containsText" text="改紡">
      <formula>NOT(ISERROR(SEARCH("改紡",L1029)))</formula>
    </cfRule>
    <cfRule type="containsText" dxfId="10703" priority="5290" operator="containsText" text="了機">
      <formula>NOT(ISERROR(SEARCH("了機",L1029)))</formula>
    </cfRule>
  </conditionalFormatting>
  <conditionalFormatting sqref="L1030">
    <cfRule type="containsText" dxfId="10702" priority="5096" operator="containsText" text="清車">
      <formula>NOT(ISERROR(SEARCH("清車",L1030)))</formula>
    </cfRule>
    <cfRule type="containsText" dxfId="10701" priority="5097" operator="containsText" text="改紡">
      <formula>NOT(ISERROR(SEARCH("改紡",L1030)))</formula>
    </cfRule>
    <cfRule type="containsText" dxfId="10700" priority="5098" operator="containsText" text="了機">
      <formula>NOT(ISERROR(SEARCH("了機",L1030)))</formula>
    </cfRule>
  </conditionalFormatting>
  <conditionalFormatting sqref="L1031">
    <cfRule type="containsText" dxfId="10699" priority="5120" operator="containsText" text="清車">
      <formula>NOT(ISERROR(SEARCH("清車",L1031)))</formula>
    </cfRule>
    <cfRule type="containsText" dxfId="10698" priority="5121" operator="containsText" text="改紡">
      <formula>NOT(ISERROR(SEARCH("改紡",L1031)))</formula>
    </cfRule>
    <cfRule type="containsText" dxfId="10697" priority="5122" operator="containsText" text="了機">
      <formula>NOT(ISERROR(SEARCH("了機",L1031)))</formula>
    </cfRule>
  </conditionalFormatting>
  <conditionalFormatting sqref="L1032">
    <cfRule type="containsText" dxfId="10696" priority="5093" operator="containsText" text="清車">
      <formula>NOT(ISERROR(SEARCH("清車",L1032)))</formula>
    </cfRule>
    <cfRule type="containsText" dxfId="10695" priority="5094" operator="containsText" text="改紡">
      <formula>NOT(ISERROR(SEARCH("改紡",L1032)))</formula>
    </cfRule>
    <cfRule type="containsText" dxfId="10694" priority="5095" operator="containsText" text="了機">
      <formula>NOT(ISERROR(SEARCH("了機",L1032)))</formula>
    </cfRule>
  </conditionalFormatting>
  <conditionalFormatting sqref="L1034">
    <cfRule type="containsText" dxfId="10693" priority="5129" operator="containsText" text="清車">
      <formula>NOT(ISERROR(SEARCH("清車",L1034)))</formula>
    </cfRule>
    <cfRule type="containsText" dxfId="10692" priority="5130" operator="containsText" text="改紡">
      <formula>NOT(ISERROR(SEARCH("改紡",L1034)))</formula>
    </cfRule>
    <cfRule type="containsText" dxfId="10691" priority="5131" operator="containsText" text="了機">
      <formula>NOT(ISERROR(SEARCH("了機",L1034)))</formula>
    </cfRule>
  </conditionalFormatting>
  <conditionalFormatting sqref="L1035">
    <cfRule type="containsText" dxfId="10690" priority="4916" operator="containsText" text="清車">
      <formula>NOT(ISERROR(SEARCH("清車",L1035)))</formula>
    </cfRule>
    <cfRule type="containsText" dxfId="10689" priority="4917" operator="containsText" text="改紡">
      <formula>NOT(ISERROR(SEARCH("改紡",L1035)))</formula>
    </cfRule>
    <cfRule type="containsText" dxfId="10688" priority="4918" operator="containsText" text="了機">
      <formula>NOT(ISERROR(SEARCH("了機",L1035)))</formula>
    </cfRule>
  </conditionalFormatting>
  <conditionalFormatting sqref="L1037">
    <cfRule type="containsText" dxfId="10687" priority="5078" operator="containsText" text="清車">
      <formula>NOT(ISERROR(SEARCH("清車",L1037)))</formula>
    </cfRule>
    <cfRule type="containsText" dxfId="10686" priority="5079" operator="containsText" text="改紡">
      <formula>NOT(ISERROR(SEARCH("改紡",L1037)))</formula>
    </cfRule>
    <cfRule type="containsText" dxfId="10685" priority="5080" operator="containsText" text="了機">
      <formula>NOT(ISERROR(SEARCH("了機",L1037)))</formula>
    </cfRule>
  </conditionalFormatting>
  <conditionalFormatting sqref="L1038">
    <cfRule type="containsText" dxfId="10684" priority="4880" operator="containsText" text="清車">
      <formula>NOT(ISERROR(SEARCH("清車",L1038)))</formula>
    </cfRule>
    <cfRule type="containsText" dxfId="10683" priority="4881" operator="containsText" text="改紡">
      <formula>NOT(ISERROR(SEARCH("改紡",L1038)))</formula>
    </cfRule>
    <cfRule type="containsText" dxfId="10682" priority="4882" operator="containsText" text="了機">
      <formula>NOT(ISERROR(SEARCH("了機",L1038)))</formula>
    </cfRule>
    <cfRule type="containsText" dxfId="10681" priority="5132" operator="containsText" text="清車">
      <formula>NOT(ISERROR(SEARCH("清車",L1038)))</formula>
    </cfRule>
    <cfRule type="containsText" dxfId="10680" priority="5133" operator="containsText" text="改紡">
      <formula>NOT(ISERROR(SEARCH("改紡",L1038)))</formula>
    </cfRule>
    <cfRule type="containsText" dxfId="10679" priority="5134" operator="containsText" text="了機">
      <formula>NOT(ISERROR(SEARCH("了機",L1038)))</formula>
    </cfRule>
  </conditionalFormatting>
  <conditionalFormatting sqref="L1039">
    <cfRule type="containsText" dxfId="10678" priority="4919" operator="containsText" text="清車">
      <formula>NOT(ISERROR(SEARCH("清車",L1039)))</formula>
    </cfRule>
    <cfRule type="containsText" dxfId="10677" priority="4920" operator="containsText" text="改紡">
      <formula>NOT(ISERROR(SEARCH("改紡",L1039)))</formula>
    </cfRule>
    <cfRule type="containsText" dxfId="10676" priority="4921" operator="containsText" text="了機">
      <formula>NOT(ISERROR(SEARCH("了機",L1039)))</formula>
    </cfRule>
    <cfRule type="containsText" dxfId="10675" priority="5075" operator="containsText" text="清車">
      <formula>NOT(ISERROR(SEARCH("清車",L1039)))</formula>
    </cfRule>
    <cfRule type="containsText" dxfId="10674" priority="5076" operator="containsText" text="改紡">
      <formula>NOT(ISERROR(SEARCH("改紡",L1039)))</formula>
    </cfRule>
    <cfRule type="containsText" dxfId="10673" priority="5077" operator="containsText" text="了機">
      <formula>NOT(ISERROR(SEARCH("了機",L1039)))</formula>
    </cfRule>
  </conditionalFormatting>
  <conditionalFormatting sqref="L1040">
    <cfRule type="containsText" dxfId="10672" priority="3822" operator="containsText" text="清車">
      <formula>NOT(ISERROR(SEARCH("清車",L1040)))</formula>
    </cfRule>
    <cfRule type="containsText" dxfId="10671" priority="3823" operator="containsText" text="改紡">
      <formula>NOT(ISERROR(SEARCH("改紡",L1040)))</formula>
    </cfRule>
    <cfRule type="containsText" dxfId="10670" priority="3824" operator="containsText" text="了機">
      <formula>NOT(ISERROR(SEARCH("了機",L1040)))</formula>
    </cfRule>
    <cfRule type="containsText" dxfId="10669" priority="3825" operator="containsText" text="清車">
      <formula>NOT(ISERROR(SEARCH("清車",L1040)))</formula>
    </cfRule>
    <cfRule type="containsText" dxfId="10668" priority="3826" operator="containsText" text="改紡">
      <formula>NOT(ISERROR(SEARCH("改紡",L1040)))</formula>
    </cfRule>
    <cfRule type="containsText" dxfId="10667" priority="3827" operator="containsText" text="了機">
      <formula>NOT(ISERROR(SEARCH("了機",L1040)))</formula>
    </cfRule>
  </conditionalFormatting>
  <conditionalFormatting sqref="L1041">
    <cfRule type="containsText" dxfId="10666" priority="5033" operator="containsText" text="清車">
      <formula>NOT(ISERROR(SEARCH("清車",L1041)))</formula>
    </cfRule>
    <cfRule type="containsText" dxfId="10665" priority="5034" operator="containsText" text="改紡">
      <formula>NOT(ISERROR(SEARCH("改紡",L1041)))</formula>
    </cfRule>
    <cfRule type="containsText" dxfId="10664" priority="5035" operator="containsText" text="了機">
      <formula>NOT(ISERROR(SEARCH("了機",L1041)))</formula>
    </cfRule>
    <cfRule type="containsText" dxfId="10663" priority="5300" operator="containsText" text="清車">
      <formula>NOT(ISERROR(SEARCH("清車",L1041)))</formula>
    </cfRule>
    <cfRule type="containsText" dxfId="10662" priority="5301" operator="containsText" text="改紡">
      <formula>NOT(ISERROR(SEARCH("改紡",L1041)))</formula>
    </cfRule>
    <cfRule type="containsText" dxfId="10661" priority="5302" operator="containsText" text="了機">
      <formula>NOT(ISERROR(SEARCH("了機",L1041)))</formula>
    </cfRule>
  </conditionalFormatting>
  <conditionalFormatting sqref="L1042">
    <cfRule type="containsText" dxfId="10660" priority="5018" operator="containsText" text="清車">
      <formula>NOT(ISERROR(SEARCH("清車",L1042)))</formula>
    </cfRule>
    <cfRule type="containsText" dxfId="10659" priority="5019" operator="containsText" text="改紡">
      <formula>NOT(ISERROR(SEARCH("改紡",L1042)))</formula>
    </cfRule>
    <cfRule type="containsText" dxfId="10658" priority="5020" operator="containsText" text="了機">
      <formula>NOT(ISERROR(SEARCH("了機",L1042)))</formula>
    </cfRule>
  </conditionalFormatting>
  <conditionalFormatting sqref="L1044">
    <cfRule type="containsText" dxfId="10657" priority="5123" operator="containsText" text="清車">
      <formula>NOT(ISERROR(SEARCH("清車",L1044)))</formula>
    </cfRule>
    <cfRule type="containsText" dxfId="10656" priority="5124" operator="containsText" text="改紡">
      <formula>NOT(ISERROR(SEARCH("改紡",L1044)))</formula>
    </cfRule>
    <cfRule type="containsText" dxfId="10655" priority="5125" operator="containsText" text="了機">
      <formula>NOT(ISERROR(SEARCH("了機",L1044)))</formula>
    </cfRule>
  </conditionalFormatting>
  <conditionalFormatting sqref="L1045">
    <cfRule type="containsText" dxfId="10654" priority="4910" operator="containsText" text="清車">
      <formula>NOT(ISERROR(SEARCH("清車",L1045)))</formula>
    </cfRule>
    <cfRule type="containsText" dxfId="10653" priority="4911" operator="containsText" text="改紡">
      <formula>NOT(ISERROR(SEARCH("改紡",L1045)))</formula>
    </cfRule>
    <cfRule type="containsText" dxfId="10652" priority="4912" operator="containsText" text="了機">
      <formula>NOT(ISERROR(SEARCH("了機",L1045)))</formula>
    </cfRule>
  </conditionalFormatting>
  <conditionalFormatting sqref="L1050">
    <cfRule type="containsText" dxfId="10651" priority="5135" operator="containsText" text="清車">
      <formula>NOT(ISERROR(SEARCH("清車",L1050)))</formula>
    </cfRule>
    <cfRule type="containsText" dxfId="10650" priority="5136" operator="containsText" text="改紡">
      <formula>NOT(ISERROR(SEARCH("改紡",L1050)))</formula>
    </cfRule>
    <cfRule type="containsText" dxfId="10649" priority="5137" operator="containsText" text="了機">
      <formula>NOT(ISERROR(SEARCH("了機",L1050)))</formula>
    </cfRule>
  </conditionalFormatting>
  <conditionalFormatting sqref="L1051">
    <cfRule type="containsText" dxfId="10648" priority="4922" operator="containsText" text="清車">
      <formula>NOT(ISERROR(SEARCH("清車",L1051)))</formula>
    </cfRule>
    <cfRule type="containsText" dxfId="10647" priority="4923" operator="containsText" text="改紡">
      <formula>NOT(ISERROR(SEARCH("改紡",L1051)))</formula>
    </cfRule>
    <cfRule type="containsText" dxfId="10646" priority="4924" operator="containsText" text="了機">
      <formula>NOT(ISERROR(SEARCH("了機",L1051)))</formula>
    </cfRule>
    <cfRule type="containsText" dxfId="10645" priority="5297" operator="containsText" text="清車">
      <formula>NOT(ISERROR(SEARCH("清車",L1051)))</formula>
    </cfRule>
    <cfRule type="containsText" dxfId="10644" priority="5298" operator="containsText" text="改紡">
      <formula>NOT(ISERROR(SEARCH("改紡",L1051)))</formula>
    </cfRule>
    <cfRule type="containsText" dxfId="10643" priority="5299" operator="containsText" text="了機">
      <formula>NOT(ISERROR(SEARCH("了機",L1051)))</formula>
    </cfRule>
  </conditionalFormatting>
  <conditionalFormatting sqref="L1052">
    <cfRule type="containsText" dxfId="10642" priority="5015" operator="containsText" text="清車">
      <formula>NOT(ISERROR(SEARCH("清車",L1052)))</formula>
    </cfRule>
    <cfRule type="containsText" dxfId="10641" priority="5016" operator="containsText" text="改紡">
      <formula>NOT(ISERROR(SEARCH("改紡",L1052)))</formula>
    </cfRule>
    <cfRule type="containsText" dxfId="10640" priority="5017" operator="containsText" text="了機">
      <formula>NOT(ISERROR(SEARCH("了機",L1052)))</formula>
    </cfRule>
  </conditionalFormatting>
  <conditionalFormatting sqref="L1054">
    <cfRule type="containsText" dxfId="10639" priority="5282" operator="containsText" text="清車">
      <formula>NOT(ISERROR(SEARCH("清車",L1054)))</formula>
    </cfRule>
    <cfRule type="containsText" dxfId="10638" priority="5283" operator="containsText" text="改紡">
      <formula>NOT(ISERROR(SEARCH("改紡",L1054)))</formula>
    </cfRule>
    <cfRule type="containsText" dxfId="10637" priority="5284" operator="containsText" text="了機">
      <formula>NOT(ISERROR(SEARCH("了機",L1054)))</formula>
    </cfRule>
  </conditionalFormatting>
  <conditionalFormatting sqref="L1055">
    <cfRule type="containsText" dxfId="10636" priority="5009" operator="containsText" text="清車">
      <formula>NOT(ISERROR(SEARCH("清車",L1055)))</formula>
    </cfRule>
    <cfRule type="containsText" dxfId="10635" priority="5010" operator="containsText" text="改紡">
      <formula>NOT(ISERROR(SEARCH("改紡",L1055)))</formula>
    </cfRule>
    <cfRule type="containsText" dxfId="10634" priority="5011" operator="containsText" text="了機">
      <formula>NOT(ISERROR(SEARCH("了機",L1055)))</formula>
    </cfRule>
  </conditionalFormatting>
  <conditionalFormatting sqref="L1057:L1065">
    <cfRule type="containsText" dxfId="10633" priority="5321" operator="containsText" text="清車">
      <formula>NOT(ISERROR(SEARCH("清車",L1057)))</formula>
    </cfRule>
    <cfRule type="containsText" dxfId="10632" priority="5322" operator="containsText" text="改紡">
      <formula>NOT(ISERROR(SEARCH("改紡",L1057)))</formula>
    </cfRule>
    <cfRule type="containsText" dxfId="10631" priority="5323" operator="containsText" text="了機">
      <formula>NOT(ISERROR(SEARCH("了機",L1057)))</formula>
    </cfRule>
  </conditionalFormatting>
  <conditionalFormatting sqref="L1067:L1068">
    <cfRule type="containsText" dxfId="10630" priority="4726" operator="containsText" text="清車">
      <formula>NOT(ISERROR(SEARCH("清車",L1067)))</formula>
    </cfRule>
    <cfRule type="containsText" dxfId="10629" priority="4727" operator="containsText" text="改紡">
      <formula>NOT(ISERROR(SEARCH("改紡",L1067)))</formula>
    </cfRule>
    <cfRule type="containsText" dxfId="10628" priority="4728" operator="containsText" text="了機">
      <formula>NOT(ISERROR(SEARCH("了機",L1067)))</formula>
    </cfRule>
  </conditionalFormatting>
  <conditionalFormatting sqref="L1069">
    <cfRule type="containsText" dxfId="10627" priority="4723" operator="containsText" text="清車">
      <formula>NOT(ISERROR(SEARCH("清車",L1069)))</formula>
    </cfRule>
    <cfRule type="containsText" dxfId="10626" priority="4724" operator="containsText" text="改紡">
      <formula>NOT(ISERROR(SEARCH("改紡",L1069)))</formula>
    </cfRule>
    <cfRule type="containsText" dxfId="10625" priority="4725" operator="containsText" text="了機">
      <formula>NOT(ISERROR(SEARCH("了機",L1069)))</formula>
    </cfRule>
  </conditionalFormatting>
  <conditionalFormatting sqref="L1070">
    <cfRule type="containsText" dxfId="10624" priority="4534" operator="containsText" text="清車">
      <formula>NOT(ISERROR(SEARCH("清車",L1070)))</formula>
    </cfRule>
    <cfRule type="containsText" dxfId="10623" priority="4535" operator="containsText" text="改紡">
      <formula>NOT(ISERROR(SEARCH("改紡",L1070)))</formula>
    </cfRule>
    <cfRule type="containsText" dxfId="10622" priority="4536" operator="containsText" text="了機">
      <formula>NOT(ISERROR(SEARCH("了機",L1070)))</formula>
    </cfRule>
  </conditionalFormatting>
  <conditionalFormatting sqref="L1071">
    <cfRule type="containsText" dxfId="10621" priority="3816" operator="containsText" text="清車">
      <formula>NOT(ISERROR(SEARCH("清車",L1071)))</formula>
    </cfRule>
    <cfRule type="containsText" dxfId="10620" priority="3817" operator="containsText" text="改紡">
      <formula>NOT(ISERROR(SEARCH("改紡",L1071)))</formula>
    </cfRule>
    <cfRule type="containsText" dxfId="10619" priority="3818" operator="containsText" text="了機">
      <formula>NOT(ISERROR(SEARCH("了機",L1071)))</formula>
    </cfRule>
    <cfRule type="containsText" dxfId="10618" priority="3819" operator="containsText" text="清車">
      <formula>NOT(ISERROR(SEARCH("清車",L1071)))</formula>
    </cfRule>
    <cfRule type="containsText" dxfId="10617" priority="3820" operator="containsText" text="改紡">
      <formula>NOT(ISERROR(SEARCH("改紡",L1071)))</formula>
    </cfRule>
    <cfRule type="containsText" dxfId="10616" priority="3821" operator="containsText" text="了機">
      <formula>NOT(ISERROR(SEARCH("了機",L1071)))</formula>
    </cfRule>
  </conditionalFormatting>
  <conditionalFormatting sqref="L1072">
    <cfRule type="containsText" dxfId="10615" priority="4113" operator="containsText" text="清車">
      <formula>NOT(ISERROR(SEARCH("清車",L1072)))</formula>
    </cfRule>
    <cfRule type="containsText" dxfId="10614" priority="4114" operator="containsText" text="改紡">
      <formula>NOT(ISERROR(SEARCH("改紡",L1072)))</formula>
    </cfRule>
    <cfRule type="containsText" dxfId="10613" priority="4115" operator="containsText" text="了機">
      <formula>NOT(ISERROR(SEARCH("了機",L1072)))</formula>
    </cfRule>
    <cfRule type="containsText" dxfId="10612" priority="4531" operator="containsText" text="清車">
      <formula>NOT(ISERROR(SEARCH("清車",L1072)))</formula>
    </cfRule>
    <cfRule type="containsText" dxfId="10611" priority="4532" operator="containsText" text="改紡">
      <formula>NOT(ISERROR(SEARCH("改紡",L1072)))</formula>
    </cfRule>
    <cfRule type="containsText" dxfId="10610" priority="4533" operator="containsText" text="了機">
      <formula>NOT(ISERROR(SEARCH("了機",L1072)))</formula>
    </cfRule>
  </conditionalFormatting>
  <conditionalFormatting sqref="L1073">
    <cfRule type="containsText" dxfId="10609" priority="4089" operator="containsText" text="清車">
      <formula>NOT(ISERROR(SEARCH("清車",L1073)))</formula>
    </cfRule>
    <cfRule type="containsText" dxfId="10608" priority="4090" operator="containsText" text="改紡">
      <formula>NOT(ISERROR(SEARCH("改紡",L1073)))</formula>
    </cfRule>
    <cfRule type="containsText" dxfId="10607" priority="4091" operator="containsText" text="了機">
      <formula>NOT(ISERROR(SEARCH("了機",L1073)))</formula>
    </cfRule>
  </conditionalFormatting>
  <conditionalFormatting sqref="L1074">
    <cfRule type="containsText" dxfId="10606" priority="4564" operator="containsText" text="清車">
      <formula>NOT(ISERROR(SEARCH("清車",L1074)))</formula>
    </cfRule>
    <cfRule type="containsText" dxfId="10605" priority="4565" operator="containsText" text="改紡">
      <formula>NOT(ISERROR(SEARCH("改紡",L1074)))</formula>
    </cfRule>
    <cfRule type="containsText" dxfId="10604" priority="4566" operator="containsText" text="了機">
      <formula>NOT(ISERROR(SEARCH("了機",L1074)))</formula>
    </cfRule>
  </conditionalFormatting>
  <conditionalFormatting sqref="L1075">
    <cfRule type="containsText" dxfId="10603" priority="3810" operator="containsText" text="清車">
      <formula>NOT(ISERROR(SEARCH("清車",L1075)))</formula>
    </cfRule>
    <cfRule type="containsText" dxfId="10602" priority="3811" operator="containsText" text="改紡">
      <formula>NOT(ISERROR(SEARCH("改紡",L1075)))</formula>
    </cfRule>
    <cfRule type="containsText" dxfId="10601" priority="3812" operator="containsText" text="了機">
      <formula>NOT(ISERROR(SEARCH("了機",L1075)))</formula>
    </cfRule>
    <cfRule type="containsText" dxfId="10600" priority="3813" operator="containsText" text="清車">
      <formula>NOT(ISERROR(SEARCH("清車",L1075)))</formula>
    </cfRule>
    <cfRule type="containsText" dxfId="10599" priority="3814" operator="containsText" text="改紡">
      <formula>NOT(ISERROR(SEARCH("改紡",L1075)))</formula>
    </cfRule>
    <cfRule type="containsText" dxfId="10598" priority="3815" operator="containsText" text="了機">
      <formula>NOT(ISERROR(SEARCH("了機",L1075)))</formula>
    </cfRule>
  </conditionalFormatting>
  <conditionalFormatting sqref="L1076">
    <cfRule type="containsText" dxfId="10597" priority="3912" operator="containsText" text="清車">
      <formula>NOT(ISERROR(SEARCH("清車",L1076)))</formula>
    </cfRule>
    <cfRule type="containsText" dxfId="10596" priority="3913" operator="containsText" text="改紡">
      <formula>NOT(ISERROR(SEARCH("改紡",L1076)))</formula>
    </cfRule>
    <cfRule type="containsText" dxfId="10595" priority="3914" operator="containsText" text="了機">
      <formula>NOT(ISERROR(SEARCH("了機",L1076)))</formula>
    </cfRule>
  </conditionalFormatting>
  <conditionalFormatting sqref="L1077">
    <cfRule type="containsText" dxfId="10594" priority="4516" operator="containsText" text="清車">
      <formula>NOT(ISERROR(SEARCH("清車",L1077)))</formula>
    </cfRule>
    <cfRule type="containsText" dxfId="10593" priority="4517" operator="containsText" text="改紡">
      <formula>NOT(ISERROR(SEARCH("改紡",L1077)))</formula>
    </cfRule>
    <cfRule type="containsText" dxfId="10592" priority="4518" operator="containsText" text="了機">
      <formula>NOT(ISERROR(SEARCH("了機",L1077)))</formula>
    </cfRule>
  </conditionalFormatting>
  <conditionalFormatting sqref="L1078">
    <cfRule type="containsText" dxfId="10591" priority="4074" operator="containsText" text="清車">
      <formula>NOT(ISERROR(SEARCH("清車",L1078)))</formula>
    </cfRule>
    <cfRule type="containsText" dxfId="10590" priority="4075" operator="containsText" text="改紡">
      <formula>NOT(ISERROR(SEARCH("改紡",L1078)))</formula>
    </cfRule>
    <cfRule type="containsText" dxfId="10589" priority="4076" operator="containsText" text="了機">
      <formula>NOT(ISERROR(SEARCH("了機",L1078)))</formula>
    </cfRule>
    <cfRule type="containsText" dxfId="10588" priority="4324" operator="containsText" text="清車">
      <formula>NOT(ISERROR(SEARCH("清車",L1078)))</formula>
    </cfRule>
    <cfRule type="containsText" dxfId="10587" priority="4325" operator="containsText" text="改紡">
      <formula>NOT(ISERROR(SEARCH("改紡",L1078)))</formula>
    </cfRule>
    <cfRule type="containsText" dxfId="10586" priority="4326" operator="containsText" text="了機">
      <formula>NOT(ISERROR(SEARCH("了機",L1078)))</formula>
    </cfRule>
    <cfRule type="containsText" dxfId="10585" priority="4567" operator="containsText" text="清車">
      <formula>NOT(ISERROR(SEARCH("清車",L1078)))</formula>
    </cfRule>
    <cfRule type="containsText" dxfId="10584" priority="4568" operator="containsText" text="改紡">
      <formula>NOT(ISERROR(SEARCH("改紡",L1078)))</formula>
    </cfRule>
    <cfRule type="containsText" dxfId="10583" priority="4569" operator="containsText" text="了機">
      <formula>NOT(ISERROR(SEARCH("了機",L1078)))</formula>
    </cfRule>
  </conditionalFormatting>
  <conditionalFormatting sqref="L1079">
    <cfRule type="containsText" dxfId="10582" priority="3876" operator="containsText" text="清車">
      <formula>NOT(ISERROR(SEARCH("清車",L1079)))</formula>
    </cfRule>
    <cfRule type="containsText" dxfId="10581" priority="3877" operator="containsText" text="改紡">
      <formula>NOT(ISERROR(SEARCH("改紡",L1079)))</formula>
    </cfRule>
    <cfRule type="containsText" dxfId="10580" priority="3878" operator="containsText" text="了機">
      <formula>NOT(ISERROR(SEARCH("了機",L1079)))</formula>
    </cfRule>
    <cfRule type="containsText" dxfId="10579" priority="4122" operator="containsText" text="清車">
      <formula>NOT(ISERROR(SEARCH("清車",L1079)))</formula>
    </cfRule>
    <cfRule type="containsText" dxfId="10578" priority="4123" operator="containsText" text="改紡">
      <formula>NOT(ISERROR(SEARCH("改紡",L1079)))</formula>
    </cfRule>
    <cfRule type="containsText" dxfId="10577" priority="4124" operator="containsText" text="了機">
      <formula>NOT(ISERROR(SEARCH("了機",L1079)))</formula>
    </cfRule>
    <cfRule type="containsText" dxfId="10576" priority="4360" operator="containsText" text="清車">
      <formula>NOT(ISERROR(SEARCH("清車",L1079)))</formula>
    </cfRule>
    <cfRule type="containsText" dxfId="10575" priority="4361" operator="containsText" text="改紡">
      <formula>NOT(ISERROR(SEARCH("改紡",L1079)))</formula>
    </cfRule>
    <cfRule type="containsText" dxfId="10574" priority="4362" operator="containsText" text="了機">
      <formula>NOT(ISERROR(SEARCH("了機",L1079)))</formula>
    </cfRule>
    <cfRule type="containsText" dxfId="10573" priority="4513" operator="containsText" text="清車">
      <formula>NOT(ISERROR(SEARCH("清車",L1079)))</formula>
    </cfRule>
    <cfRule type="containsText" dxfId="10572" priority="4514" operator="containsText" text="改紡">
      <formula>NOT(ISERROR(SEARCH("改紡",L1079)))</formula>
    </cfRule>
    <cfRule type="containsText" dxfId="10571" priority="4515" operator="containsText" text="了機">
      <formula>NOT(ISERROR(SEARCH("了機",L1079)))</formula>
    </cfRule>
  </conditionalFormatting>
  <conditionalFormatting sqref="L1080">
    <cfRule type="containsText" dxfId="10570" priority="3915" operator="containsText" text="清車">
      <formula>NOT(ISERROR(SEARCH("清車",L1080)))</formula>
    </cfRule>
    <cfRule type="containsText" dxfId="10569" priority="3916" operator="containsText" text="改紡">
      <formula>NOT(ISERROR(SEARCH("改紡",L1080)))</formula>
    </cfRule>
    <cfRule type="containsText" dxfId="10568" priority="3917" operator="containsText" text="了機">
      <formula>NOT(ISERROR(SEARCH("了機",L1080)))</formula>
    </cfRule>
    <cfRule type="containsText" dxfId="10567" priority="4071" operator="containsText" text="清車">
      <formula>NOT(ISERROR(SEARCH("清車",L1080)))</formula>
    </cfRule>
    <cfRule type="containsText" dxfId="10566" priority="4072" operator="containsText" text="改紡">
      <formula>NOT(ISERROR(SEARCH("改紡",L1080)))</formula>
    </cfRule>
    <cfRule type="containsText" dxfId="10565" priority="4073" operator="containsText" text="了機">
      <formula>NOT(ISERROR(SEARCH("了機",L1080)))</formula>
    </cfRule>
    <cfRule type="containsText" dxfId="10564" priority="4321" operator="containsText" text="清車">
      <formula>NOT(ISERROR(SEARCH("清車",L1080)))</formula>
    </cfRule>
    <cfRule type="containsText" dxfId="10563" priority="4322" operator="containsText" text="改紡">
      <formula>NOT(ISERROR(SEARCH("改紡",L1080)))</formula>
    </cfRule>
    <cfRule type="containsText" dxfId="10562" priority="4323" operator="containsText" text="了機">
      <formula>NOT(ISERROR(SEARCH("了機",L1080)))</formula>
    </cfRule>
    <cfRule type="containsText" dxfId="10561" priority="4762" operator="containsText" text="清車">
      <formula>NOT(ISERROR(SEARCH("清車",L1080)))</formula>
    </cfRule>
    <cfRule type="containsText" dxfId="10560" priority="4763" operator="containsText" text="改紡">
      <formula>NOT(ISERROR(SEARCH("改紡",L1080)))</formula>
    </cfRule>
    <cfRule type="containsText" dxfId="10559" priority="4764" operator="containsText" text="了機">
      <formula>NOT(ISERROR(SEARCH("了機",L1080)))</formula>
    </cfRule>
  </conditionalFormatting>
  <conditionalFormatting sqref="L1081">
    <cfRule type="containsText" dxfId="10558" priority="3804" operator="containsText" text="清車">
      <formula>NOT(ISERROR(SEARCH("清車",L1081)))</formula>
    </cfRule>
    <cfRule type="containsText" dxfId="10557" priority="3805" operator="containsText" text="改紡">
      <formula>NOT(ISERROR(SEARCH("改紡",L1081)))</formula>
    </cfRule>
    <cfRule type="containsText" dxfId="10556" priority="3806" operator="containsText" text="了機">
      <formula>NOT(ISERROR(SEARCH("了機",L1081)))</formula>
    </cfRule>
    <cfRule type="containsText" dxfId="10555" priority="3807" operator="containsText" text="清車">
      <formula>NOT(ISERROR(SEARCH("清車",L1081)))</formula>
    </cfRule>
    <cfRule type="containsText" dxfId="10554" priority="3808" operator="containsText" text="改紡">
      <formula>NOT(ISERROR(SEARCH("改紡",L1081)))</formula>
    </cfRule>
    <cfRule type="containsText" dxfId="10553" priority="3809" operator="containsText" text="了機">
      <formula>NOT(ISERROR(SEARCH("了機",L1081)))</formula>
    </cfRule>
  </conditionalFormatting>
  <conditionalFormatting sqref="L1082">
    <cfRule type="containsText" dxfId="10552" priority="4029" operator="containsText" text="清車">
      <formula>NOT(ISERROR(SEARCH("清車",L1082)))</formula>
    </cfRule>
    <cfRule type="containsText" dxfId="10551" priority="4030" operator="containsText" text="改紡">
      <formula>NOT(ISERROR(SEARCH("改紡",L1082)))</formula>
    </cfRule>
    <cfRule type="containsText" dxfId="10550" priority="4031" operator="containsText" text="了機">
      <formula>NOT(ISERROR(SEARCH("了機",L1082)))</formula>
    </cfRule>
    <cfRule type="containsText" dxfId="10549" priority="4227" operator="containsText" text="清車">
      <formula>NOT(ISERROR(SEARCH("清車",L1082)))</formula>
    </cfRule>
    <cfRule type="containsText" dxfId="10548" priority="4228" operator="containsText" text="改紡">
      <formula>NOT(ISERROR(SEARCH("改紡",L1082)))</formula>
    </cfRule>
    <cfRule type="containsText" dxfId="10547" priority="4229" operator="containsText" text="了機">
      <formula>NOT(ISERROR(SEARCH("了機",L1082)))</formula>
    </cfRule>
    <cfRule type="containsText" dxfId="10546" priority="4459" operator="containsText" text="清車">
      <formula>NOT(ISERROR(SEARCH("清車",L1082)))</formula>
    </cfRule>
    <cfRule type="containsText" dxfId="10545" priority="4460" operator="containsText" text="改紡">
      <formula>NOT(ISERROR(SEARCH("改紡",L1082)))</formula>
    </cfRule>
    <cfRule type="containsText" dxfId="10544" priority="4461" operator="containsText" text="了機">
      <formula>NOT(ISERROR(SEARCH("了機",L1082)))</formula>
    </cfRule>
  </conditionalFormatting>
  <conditionalFormatting sqref="L1083">
    <cfRule type="containsText" dxfId="10543" priority="4014" operator="containsText" text="清車">
      <formula>NOT(ISERROR(SEARCH("清車",L1083)))</formula>
    </cfRule>
    <cfRule type="containsText" dxfId="10542" priority="4015" operator="containsText" text="改紡">
      <formula>NOT(ISERROR(SEARCH("改紡",L1083)))</formula>
    </cfRule>
    <cfRule type="containsText" dxfId="10541" priority="4016" operator="containsText" text="了機">
      <formula>NOT(ISERROR(SEARCH("了機",L1083)))</formula>
    </cfRule>
  </conditionalFormatting>
  <conditionalFormatting sqref="L1084">
    <cfRule type="containsText" dxfId="10540" priority="4558" operator="containsText" text="清車">
      <formula>NOT(ISERROR(SEARCH("清車",L1084)))</formula>
    </cfRule>
    <cfRule type="containsText" dxfId="10539" priority="4559" operator="containsText" text="改紡">
      <formula>NOT(ISERROR(SEARCH("改紡",L1084)))</formula>
    </cfRule>
    <cfRule type="containsText" dxfId="10538" priority="4560" operator="containsText" text="了機">
      <formula>NOT(ISERROR(SEARCH("了機",L1084)))</formula>
    </cfRule>
  </conditionalFormatting>
  <conditionalFormatting sqref="L1085">
    <cfRule type="containsText" dxfId="10537" priority="4116" operator="containsText" text="清車">
      <formula>NOT(ISERROR(SEARCH("清車",L1085)))</formula>
    </cfRule>
    <cfRule type="containsText" dxfId="10536" priority="4117" operator="containsText" text="改紡">
      <formula>NOT(ISERROR(SEARCH("改紡",L1085)))</formula>
    </cfRule>
    <cfRule type="containsText" dxfId="10535" priority="4118" operator="containsText" text="了機">
      <formula>NOT(ISERROR(SEARCH("了機",L1085)))</formula>
    </cfRule>
    <cfRule type="containsText" dxfId="10534" priority="4354" operator="containsText" text="清車">
      <formula>NOT(ISERROR(SEARCH("清車",L1085)))</formula>
    </cfRule>
    <cfRule type="containsText" dxfId="10533" priority="4355" operator="containsText" text="改紡">
      <formula>NOT(ISERROR(SEARCH("改紡",L1085)))</formula>
    </cfRule>
    <cfRule type="containsText" dxfId="10532" priority="4356" operator="containsText" text="了機">
      <formula>NOT(ISERROR(SEARCH("了機",L1085)))</formula>
    </cfRule>
  </conditionalFormatting>
  <conditionalFormatting sqref="L1086">
    <cfRule type="containsText" dxfId="10531" priority="3906" operator="containsText" text="清車">
      <formula>NOT(ISERROR(SEARCH("清車",L1086)))</formula>
    </cfRule>
    <cfRule type="containsText" dxfId="10530" priority="3907" operator="containsText" text="改紡">
      <formula>NOT(ISERROR(SEARCH("改紡",L1086)))</formula>
    </cfRule>
    <cfRule type="containsText" dxfId="10529" priority="3908" operator="containsText" text="了機">
      <formula>NOT(ISERROR(SEARCH("了機",L1086)))</formula>
    </cfRule>
  </conditionalFormatting>
  <conditionalFormatting sqref="L1090">
    <cfRule type="containsText" dxfId="10528" priority="4570" operator="containsText" text="清車">
      <formula>NOT(ISERROR(SEARCH("清車",L1090)))</formula>
    </cfRule>
    <cfRule type="containsText" dxfId="10527" priority="4571" operator="containsText" text="改紡">
      <formula>NOT(ISERROR(SEARCH("改紡",L1090)))</formula>
    </cfRule>
    <cfRule type="containsText" dxfId="10526" priority="4572" operator="containsText" text="了機">
      <formula>NOT(ISERROR(SEARCH("了機",L1090)))</formula>
    </cfRule>
  </conditionalFormatting>
  <conditionalFormatting sqref="L1091">
    <cfRule type="containsText" dxfId="10525" priority="4125" operator="containsText" text="清車">
      <formula>NOT(ISERROR(SEARCH("清車",L1091)))</formula>
    </cfRule>
    <cfRule type="containsText" dxfId="10524" priority="4126" operator="containsText" text="改紡">
      <formula>NOT(ISERROR(SEARCH("改紡",L1091)))</formula>
    </cfRule>
    <cfRule type="containsText" dxfId="10523" priority="4127" operator="containsText" text="了機">
      <formula>NOT(ISERROR(SEARCH("了機",L1091)))</formula>
    </cfRule>
    <cfRule type="containsText" dxfId="10522" priority="4363" operator="containsText" text="清車">
      <formula>NOT(ISERROR(SEARCH("清車",L1091)))</formula>
    </cfRule>
    <cfRule type="containsText" dxfId="10521" priority="4364" operator="containsText" text="改紡">
      <formula>NOT(ISERROR(SEARCH("改紡",L1091)))</formula>
    </cfRule>
    <cfRule type="containsText" dxfId="10520" priority="4365" operator="containsText" text="了機">
      <formula>NOT(ISERROR(SEARCH("了機",L1091)))</formula>
    </cfRule>
    <cfRule type="containsText" dxfId="10519" priority="4732" operator="containsText" text="清車">
      <formula>NOT(ISERROR(SEARCH("清車",L1091)))</formula>
    </cfRule>
    <cfRule type="containsText" dxfId="10518" priority="4733" operator="containsText" text="改紡">
      <formula>NOT(ISERROR(SEARCH("改紡",L1091)))</formula>
    </cfRule>
    <cfRule type="containsText" dxfId="10517" priority="4734" operator="containsText" text="了機">
      <formula>NOT(ISERROR(SEARCH("了機",L1091)))</formula>
    </cfRule>
  </conditionalFormatting>
  <conditionalFormatting sqref="L1092">
    <cfRule type="containsText" dxfId="10516" priority="3918" operator="containsText" text="清車">
      <formula>NOT(ISERROR(SEARCH("清車",L1092)))</formula>
    </cfRule>
    <cfRule type="containsText" dxfId="10515" priority="3919" operator="containsText" text="改紡">
      <formula>NOT(ISERROR(SEARCH("改紡",L1092)))</formula>
    </cfRule>
    <cfRule type="containsText" dxfId="10514" priority="3920" operator="containsText" text="了機">
      <formula>NOT(ISERROR(SEARCH("了機",L1092)))</formula>
    </cfRule>
    <cfRule type="containsText" dxfId="10513" priority="4224" operator="containsText" text="清車">
      <formula>NOT(ISERROR(SEARCH("清車",L1092)))</formula>
    </cfRule>
    <cfRule type="containsText" dxfId="10512" priority="4225" operator="containsText" text="改紡">
      <formula>NOT(ISERROR(SEARCH("改紡",L1092)))</formula>
    </cfRule>
    <cfRule type="containsText" dxfId="10511" priority="4226" operator="containsText" text="了機">
      <formula>NOT(ISERROR(SEARCH("了機",L1092)))</formula>
    </cfRule>
    <cfRule type="containsText" dxfId="10510" priority="4456" operator="containsText" text="清車">
      <formula>NOT(ISERROR(SEARCH("清車",L1092)))</formula>
    </cfRule>
    <cfRule type="containsText" dxfId="10509" priority="4457" operator="containsText" text="改紡">
      <formula>NOT(ISERROR(SEARCH("改紡",L1092)))</formula>
    </cfRule>
    <cfRule type="containsText" dxfId="10508" priority="4458" operator="containsText" text="了機">
      <formula>NOT(ISERROR(SEARCH("了機",L1092)))</formula>
    </cfRule>
  </conditionalFormatting>
  <conditionalFormatting sqref="L1093">
    <cfRule type="containsText" dxfId="10507" priority="4011" operator="containsText" text="清車">
      <formula>NOT(ISERROR(SEARCH("清車",L1093)))</formula>
    </cfRule>
    <cfRule type="containsText" dxfId="10506" priority="4012" operator="containsText" text="改紡">
      <formula>NOT(ISERROR(SEARCH("改紡",L1093)))</formula>
    </cfRule>
    <cfRule type="containsText" dxfId="10505" priority="4013" operator="containsText" text="了機">
      <formula>NOT(ISERROR(SEARCH("了機",L1093)))</formula>
    </cfRule>
  </conditionalFormatting>
  <conditionalFormatting sqref="L1094">
    <cfRule type="containsText" dxfId="10504" priority="4717" operator="containsText" text="清車">
      <formula>NOT(ISERROR(SEARCH("清車",L1094)))</formula>
    </cfRule>
    <cfRule type="containsText" dxfId="10503" priority="4718" operator="containsText" text="改紡">
      <formula>NOT(ISERROR(SEARCH("改紡",L1094)))</formula>
    </cfRule>
    <cfRule type="containsText" dxfId="10502" priority="4719" operator="containsText" text="了機">
      <formula>NOT(ISERROR(SEARCH("了機",L1094)))</formula>
    </cfRule>
  </conditionalFormatting>
  <conditionalFormatting sqref="L1095">
    <cfRule type="containsText" dxfId="10501" priority="4218" operator="containsText" text="清車">
      <formula>NOT(ISERROR(SEARCH("清車",L1095)))</formula>
    </cfRule>
    <cfRule type="containsText" dxfId="10500" priority="4219" operator="containsText" text="改紡">
      <formula>NOT(ISERROR(SEARCH("改紡",L1095)))</formula>
    </cfRule>
    <cfRule type="containsText" dxfId="10499" priority="4220" operator="containsText" text="了機">
      <formula>NOT(ISERROR(SEARCH("了機",L1095)))</formula>
    </cfRule>
    <cfRule type="containsText" dxfId="10498" priority="4450" operator="containsText" text="清車">
      <formula>NOT(ISERROR(SEARCH("清車",L1095)))</formula>
    </cfRule>
    <cfRule type="containsText" dxfId="10497" priority="4451" operator="containsText" text="改紡">
      <formula>NOT(ISERROR(SEARCH("改紡",L1095)))</formula>
    </cfRule>
    <cfRule type="containsText" dxfId="10496" priority="4452" operator="containsText" text="了機">
      <formula>NOT(ISERROR(SEARCH("了機",L1095)))</formula>
    </cfRule>
  </conditionalFormatting>
  <conditionalFormatting sqref="L1096">
    <cfRule type="containsText" dxfId="10495" priority="4005" operator="containsText" text="清車">
      <formula>NOT(ISERROR(SEARCH("清車",L1096)))</formula>
    </cfRule>
    <cfRule type="containsText" dxfId="10494" priority="4006" operator="containsText" text="改紡">
      <formula>NOT(ISERROR(SEARCH("改紡",L1096)))</formula>
    </cfRule>
    <cfRule type="containsText" dxfId="10493" priority="4007" operator="containsText" text="了機">
      <formula>NOT(ISERROR(SEARCH("了機",L1096)))</formula>
    </cfRule>
  </conditionalFormatting>
  <conditionalFormatting sqref="L1097:L1106">
    <cfRule type="containsText" dxfId="10492" priority="4753" operator="containsText" text="清車">
      <formula>NOT(ISERROR(SEARCH("清車",L1097)))</formula>
    </cfRule>
    <cfRule type="containsText" dxfId="10491" priority="4754" operator="containsText" text="改紡">
      <formula>NOT(ISERROR(SEARCH("改紡",L1097)))</formula>
    </cfRule>
    <cfRule type="containsText" dxfId="10490" priority="4755" operator="containsText" text="了機">
      <formula>NOT(ISERROR(SEARCH("了機",L1097)))</formula>
    </cfRule>
  </conditionalFormatting>
  <conditionalFormatting sqref="L1105">
    <cfRule type="containsText" dxfId="10489" priority="4840" operator="containsText" text="了機">
      <formula>NOT(ISERROR(SEARCH("了機",L1105)))</formula>
    </cfRule>
  </conditionalFormatting>
  <conditionalFormatting sqref="L1106">
    <cfRule type="containsText" dxfId="10488" priority="4287" operator="containsText" text="了機">
      <formula>NOT(ISERROR(SEARCH("了機",L1106)))</formula>
    </cfRule>
  </conditionalFormatting>
  <conditionalFormatting sqref="L1108:L1109">
    <cfRule type="containsText" dxfId="10487" priority="3691" operator="containsText" text="清車">
      <formula>NOT(ISERROR(SEARCH("清車",L1108)))</formula>
    </cfRule>
    <cfRule type="containsText" dxfId="10486" priority="3692" operator="containsText" text="改紡">
      <formula>NOT(ISERROR(SEARCH("改紡",L1108)))</formula>
    </cfRule>
    <cfRule type="containsText" dxfId="10485" priority="3693" operator="containsText" text="了機">
      <formula>NOT(ISERROR(SEARCH("了機",L1108)))</formula>
    </cfRule>
  </conditionalFormatting>
  <conditionalFormatting sqref="L1110">
    <cfRule type="containsText" dxfId="10484" priority="3688" operator="containsText" text="清車">
      <formula>NOT(ISERROR(SEARCH("清車",L1110)))</formula>
    </cfRule>
    <cfRule type="containsText" dxfId="10483" priority="3689" operator="containsText" text="改紡">
      <formula>NOT(ISERROR(SEARCH("改紡",L1110)))</formula>
    </cfRule>
    <cfRule type="containsText" dxfId="10482" priority="3690" operator="containsText" text="了機">
      <formula>NOT(ISERROR(SEARCH("了機",L1110)))</formula>
    </cfRule>
  </conditionalFormatting>
  <conditionalFormatting sqref="L1111">
    <cfRule type="containsText" dxfId="10481" priority="3511" operator="containsText" text="清車">
      <formula>NOT(ISERROR(SEARCH("清車",L1111)))</formula>
    </cfRule>
    <cfRule type="containsText" dxfId="10480" priority="3512" operator="containsText" text="改紡">
      <formula>NOT(ISERROR(SEARCH("改紡",L1111)))</formula>
    </cfRule>
    <cfRule type="containsText" dxfId="10479" priority="3513" operator="containsText" text="了機">
      <formula>NOT(ISERROR(SEARCH("了機",L1111)))</formula>
    </cfRule>
  </conditionalFormatting>
  <conditionalFormatting sqref="L1112">
    <cfRule type="containsText" dxfId="10478" priority="3162" operator="containsText" text="清車">
      <formula>NOT(ISERROR(SEARCH("清車",L1112)))</formula>
    </cfRule>
    <cfRule type="containsText" dxfId="10477" priority="3163" operator="containsText" text="改紡">
      <formula>NOT(ISERROR(SEARCH("改紡",L1112)))</formula>
    </cfRule>
    <cfRule type="containsText" dxfId="10476" priority="3164" operator="containsText" text="了機">
      <formula>NOT(ISERROR(SEARCH("了機",L1112)))</formula>
    </cfRule>
    <cfRule type="containsText" dxfId="10475" priority="3508" operator="containsText" text="清車">
      <formula>NOT(ISERROR(SEARCH("清車",L1112)))</formula>
    </cfRule>
    <cfRule type="containsText" dxfId="10474" priority="3509" operator="containsText" text="改紡">
      <formula>NOT(ISERROR(SEARCH("改紡",L1112)))</formula>
    </cfRule>
    <cfRule type="containsText" dxfId="10473" priority="3510" operator="containsText" text="了機">
      <formula>NOT(ISERROR(SEARCH("了機",L1112)))</formula>
    </cfRule>
  </conditionalFormatting>
  <conditionalFormatting sqref="L1113">
    <cfRule type="containsText" dxfId="10472" priority="3141" operator="containsText" text="清車">
      <formula>NOT(ISERROR(SEARCH("清車",L1113)))</formula>
    </cfRule>
    <cfRule type="containsText" dxfId="10471" priority="3142" operator="containsText" text="改紡">
      <formula>NOT(ISERROR(SEARCH("改紡",L1113)))</formula>
    </cfRule>
    <cfRule type="containsText" dxfId="10470" priority="3143" operator="containsText" text="了機">
      <formula>NOT(ISERROR(SEARCH("了機",L1113)))</formula>
    </cfRule>
  </conditionalFormatting>
  <conditionalFormatting sqref="L1114">
    <cfRule type="containsText" dxfId="10469" priority="3535" operator="containsText" text="清車">
      <formula>NOT(ISERROR(SEARCH("清車",L1114)))</formula>
    </cfRule>
    <cfRule type="containsText" dxfId="10468" priority="3536" operator="containsText" text="改紡">
      <formula>NOT(ISERROR(SEARCH("改紡",L1114)))</formula>
    </cfRule>
    <cfRule type="containsText" dxfId="10467" priority="3537" operator="containsText" text="了機">
      <formula>NOT(ISERROR(SEARCH("了機",L1114)))</formula>
    </cfRule>
  </conditionalFormatting>
  <conditionalFormatting sqref="L1115">
    <cfRule type="containsText" dxfId="10466" priority="2964" operator="containsText" text="清車">
      <formula>NOT(ISERROR(SEARCH("清車",L1115)))</formula>
    </cfRule>
    <cfRule type="containsText" dxfId="10465" priority="2965" operator="containsText" text="改紡">
      <formula>NOT(ISERROR(SEARCH("改紡",L1115)))</formula>
    </cfRule>
    <cfRule type="containsText" dxfId="10464" priority="2966" operator="containsText" text="了機">
      <formula>NOT(ISERROR(SEARCH("了機",L1115)))</formula>
    </cfRule>
  </conditionalFormatting>
  <conditionalFormatting sqref="L1116">
    <cfRule type="containsText" dxfId="10463" priority="3493" operator="containsText" text="清車">
      <formula>NOT(ISERROR(SEARCH("清車",L1116)))</formula>
    </cfRule>
    <cfRule type="containsText" dxfId="10462" priority="3494" operator="containsText" text="改紡">
      <formula>NOT(ISERROR(SEARCH("改紡",L1116)))</formula>
    </cfRule>
    <cfRule type="containsText" dxfId="10461" priority="3495" operator="containsText" text="了機">
      <formula>NOT(ISERROR(SEARCH("了機",L1116)))</formula>
    </cfRule>
  </conditionalFormatting>
  <conditionalFormatting sqref="L1117">
    <cfRule type="containsText" dxfId="10460" priority="3126" operator="containsText" text="清車">
      <formula>NOT(ISERROR(SEARCH("清車",L1117)))</formula>
    </cfRule>
    <cfRule type="containsText" dxfId="10459" priority="3127" operator="containsText" text="改紡">
      <formula>NOT(ISERROR(SEARCH("改紡",L1117)))</formula>
    </cfRule>
    <cfRule type="containsText" dxfId="10458" priority="3128" operator="containsText" text="了機">
      <formula>NOT(ISERROR(SEARCH("了機",L1117)))</formula>
    </cfRule>
    <cfRule type="containsText" dxfId="10457" priority="3331" operator="containsText" text="清車">
      <formula>NOT(ISERROR(SEARCH("清車",L1117)))</formula>
    </cfRule>
    <cfRule type="containsText" dxfId="10456" priority="3332" operator="containsText" text="改紡">
      <formula>NOT(ISERROR(SEARCH("改紡",L1117)))</formula>
    </cfRule>
    <cfRule type="containsText" dxfId="10455" priority="3333" operator="containsText" text="了機">
      <formula>NOT(ISERROR(SEARCH("了機",L1117)))</formula>
    </cfRule>
    <cfRule type="containsText" dxfId="10454" priority="3538" operator="containsText" text="清車">
      <formula>NOT(ISERROR(SEARCH("清車",L1117)))</formula>
    </cfRule>
    <cfRule type="containsText" dxfId="10453" priority="3539" operator="containsText" text="改紡">
      <formula>NOT(ISERROR(SEARCH("改紡",L1117)))</formula>
    </cfRule>
    <cfRule type="containsText" dxfId="10452" priority="3540" operator="containsText" text="了機">
      <formula>NOT(ISERROR(SEARCH("了機",L1117)))</formula>
    </cfRule>
  </conditionalFormatting>
  <conditionalFormatting sqref="L1118">
    <cfRule type="containsText" dxfId="10451" priority="2931" operator="containsText" text="清車">
      <formula>NOT(ISERROR(SEARCH("清車",L1118)))</formula>
    </cfRule>
    <cfRule type="containsText" dxfId="10450" priority="2932" operator="containsText" text="改紡">
      <formula>NOT(ISERROR(SEARCH("改紡",L1118)))</formula>
    </cfRule>
    <cfRule type="containsText" dxfId="10449" priority="2933" operator="containsText" text="了機">
      <formula>NOT(ISERROR(SEARCH("了機",L1118)))</formula>
    </cfRule>
    <cfRule type="containsText" dxfId="10448" priority="3168" operator="containsText" text="清車">
      <formula>NOT(ISERROR(SEARCH("清車",L1118)))</formula>
    </cfRule>
    <cfRule type="containsText" dxfId="10447" priority="3169" operator="containsText" text="改紡">
      <formula>NOT(ISERROR(SEARCH("改紡",L1118)))</formula>
    </cfRule>
    <cfRule type="containsText" dxfId="10446" priority="3170" operator="containsText" text="了機">
      <formula>NOT(ISERROR(SEARCH("了機",L1118)))</formula>
    </cfRule>
    <cfRule type="containsText" dxfId="10445" priority="3364" operator="containsText" text="清車">
      <formula>NOT(ISERROR(SEARCH("清車",L1118)))</formula>
    </cfRule>
    <cfRule type="containsText" dxfId="10444" priority="3365" operator="containsText" text="改紡">
      <formula>NOT(ISERROR(SEARCH("改紡",L1118)))</formula>
    </cfRule>
    <cfRule type="containsText" dxfId="10443" priority="3366" operator="containsText" text="了機">
      <formula>NOT(ISERROR(SEARCH("了機",L1118)))</formula>
    </cfRule>
    <cfRule type="containsText" dxfId="10442" priority="3490" operator="containsText" text="清車">
      <formula>NOT(ISERROR(SEARCH("清車",L1118)))</formula>
    </cfRule>
    <cfRule type="containsText" dxfId="10441" priority="3491" operator="containsText" text="改紡">
      <formula>NOT(ISERROR(SEARCH("改紡",L1118)))</formula>
    </cfRule>
    <cfRule type="containsText" dxfId="10440" priority="3492" operator="containsText" text="了機">
      <formula>NOT(ISERROR(SEARCH("了機",L1118)))</formula>
    </cfRule>
  </conditionalFormatting>
  <conditionalFormatting sqref="L1119">
    <cfRule type="containsText" dxfId="10439" priority="2967" operator="containsText" text="清車">
      <formula>NOT(ISERROR(SEARCH("清車",L1119)))</formula>
    </cfRule>
    <cfRule type="containsText" dxfId="10438" priority="2968" operator="containsText" text="改紡">
      <formula>NOT(ISERROR(SEARCH("改紡",L1119)))</formula>
    </cfRule>
    <cfRule type="containsText" dxfId="10437" priority="2969" operator="containsText" text="了機">
      <formula>NOT(ISERROR(SEARCH("了機",L1119)))</formula>
    </cfRule>
    <cfRule type="containsText" dxfId="10436" priority="3123" operator="containsText" text="清車">
      <formula>NOT(ISERROR(SEARCH("清車",L1119)))</formula>
    </cfRule>
    <cfRule type="containsText" dxfId="10435" priority="3124" operator="containsText" text="改紡">
      <formula>NOT(ISERROR(SEARCH("改紡",L1119)))</formula>
    </cfRule>
    <cfRule type="containsText" dxfId="10434" priority="3125" operator="containsText" text="了機">
      <formula>NOT(ISERROR(SEARCH("了機",L1119)))</formula>
    </cfRule>
    <cfRule type="containsText" dxfId="10433" priority="3328" operator="containsText" text="清車">
      <formula>NOT(ISERROR(SEARCH("清車",L1119)))</formula>
    </cfRule>
    <cfRule type="containsText" dxfId="10432" priority="3329" operator="containsText" text="改紡">
      <formula>NOT(ISERROR(SEARCH("改紡",L1119)))</formula>
    </cfRule>
    <cfRule type="containsText" dxfId="10431" priority="3330" operator="containsText" text="了機">
      <formula>NOT(ISERROR(SEARCH("了機",L1119)))</formula>
    </cfRule>
    <cfRule type="containsText" dxfId="10430" priority="3727" operator="containsText" text="清車">
      <formula>NOT(ISERROR(SEARCH("清車",L1119)))</formula>
    </cfRule>
    <cfRule type="containsText" dxfId="10429" priority="3728" operator="containsText" text="改紡">
      <formula>NOT(ISERROR(SEARCH("改紡",L1119)))</formula>
    </cfRule>
    <cfRule type="containsText" dxfId="10428" priority="3729" operator="containsText" text="了機">
      <formula>NOT(ISERROR(SEARCH("了機",L1119)))</formula>
    </cfRule>
  </conditionalFormatting>
  <conditionalFormatting sqref="L1120">
    <cfRule type="containsText" dxfId="10427" priority="2898" operator="containsText" text="清車">
      <formula>NOT(ISERROR(SEARCH("清車",L1120)))</formula>
    </cfRule>
    <cfRule type="containsText" dxfId="10426" priority="2899" operator="containsText" text="改紡">
      <formula>NOT(ISERROR(SEARCH("改紡",L1120)))</formula>
    </cfRule>
    <cfRule type="containsText" dxfId="10425" priority="2900" operator="containsText" text="了機">
      <formula>NOT(ISERROR(SEARCH("了機",L1120)))</formula>
    </cfRule>
    <cfRule type="containsText" dxfId="10424" priority="2901" operator="containsText" text="清車">
      <formula>NOT(ISERROR(SEARCH("清車",L1120)))</formula>
    </cfRule>
    <cfRule type="containsText" dxfId="10423" priority="2902" operator="containsText" text="改紡">
      <formula>NOT(ISERROR(SEARCH("改紡",L1120)))</formula>
    </cfRule>
    <cfRule type="containsText" dxfId="10422" priority="2903" operator="containsText" text="了機">
      <formula>NOT(ISERROR(SEARCH("了機",L1120)))</formula>
    </cfRule>
  </conditionalFormatting>
  <conditionalFormatting sqref="L1121">
    <cfRule type="containsText" dxfId="10421" priority="3081" operator="containsText" text="清車">
      <formula>NOT(ISERROR(SEARCH("清車",L1121)))</formula>
    </cfRule>
    <cfRule type="containsText" dxfId="10420" priority="3082" operator="containsText" text="改紡">
      <formula>NOT(ISERROR(SEARCH("改紡",L1121)))</formula>
    </cfRule>
    <cfRule type="containsText" dxfId="10419" priority="3083" operator="containsText" text="了機">
      <formula>NOT(ISERROR(SEARCH("了機",L1121)))</formula>
    </cfRule>
    <cfRule type="containsText" dxfId="10418" priority="3249" operator="containsText" text="清車">
      <formula>NOT(ISERROR(SEARCH("清車",L1121)))</formula>
    </cfRule>
    <cfRule type="containsText" dxfId="10417" priority="3250" operator="containsText" text="改紡">
      <formula>NOT(ISERROR(SEARCH("改紡",L1121)))</formula>
    </cfRule>
    <cfRule type="containsText" dxfId="10416" priority="3251" operator="containsText" text="了機">
      <formula>NOT(ISERROR(SEARCH("了機",L1121)))</formula>
    </cfRule>
    <cfRule type="containsText" dxfId="10415" priority="3445" operator="containsText" text="清車">
      <formula>NOT(ISERROR(SEARCH("清車",L1121)))</formula>
    </cfRule>
    <cfRule type="containsText" dxfId="10414" priority="3446" operator="containsText" text="改紡">
      <formula>NOT(ISERROR(SEARCH("改紡",L1121)))</formula>
    </cfRule>
    <cfRule type="containsText" dxfId="10413" priority="3447" operator="containsText" text="了機">
      <formula>NOT(ISERROR(SEARCH("了機",L1121)))</formula>
    </cfRule>
  </conditionalFormatting>
  <conditionalFormatting sqref="L1122">
    <cfRule type="containsText" dxfId="10412" priority="3066" operator="containsText" text="清車">
      <formula>NOT(ISERROR(SEARCH("清車",L1122)))</formula>
    </cfRule>
    <cfRule type="containsText" dxfId="10411" priority="3067" operator="containsText" text="改紡">
      <formula>NOT(ISERROR(SEARCH("改紡",L1122)))</formula>
    </cfRule>
    <cfRule type="containsText" dxfId="10410" priority="3068" operator="containsText" text="了機">
      <formula>NOT(ISERROR(SEARCH("了機",L1122)))</formula>
    </cfRule>
  </conditionalFormatting>
  <conditionalFormatting sqref="L1123">
    <cfRule type="containsText" dxfId="10409" priority="3529" operator="containsText" text="清車">
      <formula>NOT(ISERROR(SEARCH("清車",L1123)))</formula>
    </cfRule>
    <cfRule type="containsText" dxfId="10408" priority="3530" operator="containsText" text="改紡">
      <formula>NOT(ISERROR(SEARCH("改紡",L1123)))</formula>
    </cfRule>
    <cfRule type="containsText" dxfId="10407" priority="3531" operator="containsText" text="了機">
      <formula>NOT(ISERROR(SEARCH("了機",L1123)))</formula>
    </cfRule>
  </conditionalFormatting>
  <conditionalFormatting sqref="L1124">
    <cfRule type="containsText" dxfId="10406" priority="3165" operator="containsText" text="清車">
      <formula>NOT(ISERROR(SEARCH("清車",L1124)))</formula>
    </cfRule>
    <cfRule type="containsText" dxfId="10405" priority="3166" operator="containsText" text="改紡">
      <formula>NOT(ISERROR(SEARCH("改紡",L1124)))</formula>
    </cfRule>
    <cfRule type="containsText" dxfId="10404" priority="3167" operator="containsText" text="了機">
      <formula>NOT(ISERROR(SEARCH("了機",L1124)))</formula>
    </cfRule>
    <cfRule type="containsText" dxfId="10403" priority="3361" operator="containsText" text="清車">
      <formula>NOT(ISERROR(SEARCH("清車",L1124)))</formula>
    </cfRule>
    <cfRule type="containsText" dxfId="10402" priority="3362" operator="containsText" text="改紡">
      <formula>NOT(ISERROR(SEARCH("改紡",L1124)))</formula>
    </cfRule>
    <cfRule type="containsText" dxfId="10401" priority="3363" operator="containsText" text="了機">
      <formula>NOT(ISERROR(SEARCH("了機",L1124)))</formula>
    </cfRule>
  </conditionalFormatting>
  <conditionalFormatting sqref="L1125">
    <cfRule type="containsText" dxfId="10400" priority="2958" operator="containsText" text="清車">
      <formula>NOT(ISERROR(SEARCH("清車",L1125)))</formula>
    </cfRule>
    <cfRule type="containsText" dxfId="10399" priority="2959" operator="containsText" text="改紡">
      <formula>NOT(ISERROR(SEARCH("改紡",L1125)))</formula>
    </cfRule>
    <cfRule type="containsText" dxfId="10398" priority="2960" operator="containsText" text="了機">
      <formula>NOT(ISERROR(SEARCH("了機",L1125)))</formula>
    </cfRule>
  </conditionalFormatting>
  <conditionalFormatting sqref="L1129">
    <cfRule type="containsText" dxfId="10397" priority="3541" operator="containsText" text="清車">
      <formula>NOT(ISERROR(SEARCH("清車",L1129)))</formula>
    </cfRule>
    <cfRule type="containsText" dxfId="10396" priority="3542" operator="containsText" text="改紡">
      <formula>NOT(ISERROR(SEARCH("改紡",L1129)))</formula>
    </cfRule>
    <cfRule type="containsText" dxfId="10395" priority="3543" operator="containsText" text="了機">
      <formula>NOT(ISERROR(SEARCH("了機",L1129)))</formula>
    </cfRule>
  </conditionalFormatting>
  <conditionalFormatting sqref="L1130">
    <cfRule type="containsText" dxfId="10394" priority="3171" operator="containsText" text="清車">
      <formula>NOT(ISERROR(SEARCH("清車",L1130)))</formula>
    </cfRule>
    <cfRule type="containsText" dxfId="10393" priority="3172" operator="containsText" text="改紡">
      <formula>NOT(ISERROR(SEARCH("改紡",L1130)))</formula>
    </cfRule>
    <cfRule type="containsText" dxfId="10392" priority="3173" operator="containsText" text="了機">
      <formula>NOT(ISERROR(SEARCH("了機",L1130)))</formula>
    </cfRule>
    <cfRule type="containsText" dxfId="10391" priority="3367" operator="containsText" text="清車">
      <formula>NOT(ISERROR(SEARCH("清車",L1130)))</formula>
    </cfRule>
    <cfRule type="containsText" dxfId="10390" priority="3368" operator="containsText" text="改紡">
      <formula>NOT(ISERROR(SEARCH("改紡",L1130)))</formula>
    </cfRule>
    <cfRule type="containsText" dxfId="10389" priority="3369" operator="containsText" text="了機">
      <formula>NOT(ISERROR(SEARCH("了機",L1130)))</formula>
    </cfRule>
    <cfRule type="containsText" dxfId="10388" priority="3697" operator="containsText" text="清車">
      <formula>NOT(ISERROR(SEARCH("清車",L1130)))</formula>
    </cfRule>
    <cfRule type="containsText" dxfId="10387" priority="3698" operator="containsText" text="改紡">
      <formula>NOT(ISERROR(SEARCH("改紡",L1130)))</formula>
    </cfRule>
    <cfRule type="containsText" dxfId="10386" priority="3699" operator="containsText" text="了機">
      <formula>NOT(ISERROR(SEARCH("了機",L1130)))</formula>
    </cfRule>
  </conditionalFormatting>
  <conditionalFormatting sqref="L1131">
    <cfRule type="containsText" dxfId="10385" priority="2970" operator="containsText" text="清車">
      <formula>NOT(ISERROR(SEARCH("清車",L1131)))</formula>
    </cfRule>
    <cfRule type="containsText" dxfId="10384" priority="2971" operator="containsText" text="改紡">
      <formula>NOT(ISERROR(SEARCH("改紡",L1131)))</formula>
    </cfRule>
    <cfRule type="containsText" dxfId="10383" priority="2972" operator="containsText" text="了機">
      <formula>NOT(ISERROR(SEARCH("了機",L1131)))</formula>
    </cfRule>
    <cfRule type="containsText" dxfId="10382" priority="3246" operator="containsText" text="清車">
      <formula>NOT(ISERROR(SEARCH("清車",L1131)))</formula>
    </cfRule>
    <cfRule type="containsText" dxfId="10381" priority="3247" operator="containsText" text="改紡">
      <formula>NOT(ISERROR(SEARCH("改紡",L1131)))</formula>
    </cfRule>
    <cfRule type="containsText" dxfId="10380" priority="3248" operator="containsText" text="了機">
      <formula>NOT(ISERROR(SEARCH("了機",L1131)))</formula>
    </cfRule>
    <cfRule type="containsText" dxfId="10379" priority="3442" operator="containsText" text="清車">
      <formula>NOT(ISERROR(SEARCH("清車",L1131)))</formula>
    </cfRule>
    <cfRule type="containsText" dxfId="10378" priority="3443" operator="containsText" text="改紡">
      <formula>NOT(ISERROR(SEARCH("改紡",L1131)))</formula>
    </cfRule>
    <cfRule type="containsText" dxfId="10377" priority="3444" operator="containsText" text="了機">
      <formula>NOT(ISERROR(SEARCH("了機",L1131)))</formula>
    </cfRule>
  </conditionalFormatting>
  <conditionalFormatting sqref="L1132">
    <cfRule type="containsText" dxfId="10376" priority="3063" operator="containsText" text="清車">
      <formula>NOT(ISERROR(SEARCH("清車",L1132)))</formula>
    </cfRule>
    <cfRule type="containsText" dxfId="10375" priority="3064" operator="containsText" text="改紡">
      <formula>NOT(ISERROR(SEARCH("改紡",L1132)))</formula>
    </cfRule>
    <cfRule type="containsText" dxfId="10374" priority="3065" operator="containsText" text="了機">
      <formula>NOT(ISERROR(SEARCH("了機",L1132)))</formula>
    </cfRule>
  </conditionalFormatting>
  <conditionalFormatting sqref="L1133">
    <cfRule type="containsText" dxfId="10373" priority="3682" operator="containsText" text="清車">
      <formula>NOT(ISERROR(SEARCH("清車",L1133)))</formula>
    </cfRule>
    <cfRule type="containsText" dxfId="10372" priority="3683" operator="containsText" text="改紡">
      <formula>NOT(ISERROR(SEARCH("改紡",L1133)))</formula>
    </cfRule>
    <cfRule type="containsText" dxfId="10371" priority="3684" operator="containsText" text="了機">
      <formula>NOT(ISERROR(SEARCH("了機",L1133)))</formula>
    </cfRule>
  </conditionalFormatting>
  <conditionalFormatting sqref="L1134">
    <cfRule type="containsText" dxfId="10370" priority="3243" operator="containsText" text="清車">
      <formula>NOT(ISERROR(SEARCH("清車",L1134)))</formula>
    </cfRule>
    <cfRule type="containsText" dxfId="10369" priority="3244" operator="containsText" text="改紡">
      <formula>NOT(ISERROR(SEARCH("改紡",L1134)))</formula>
    </cfRule>
    <cfRule type="containsText" dxfId="10368" priority="3245" operator="containsText" text="了機">
      <formula>NOT(ISERROR(SEARCH("了機",L1134)))</formula>
    </cfRule>
    <cfRule type="containsText" dxfId="10367" priority="3439" operator="containsText" text="清車">
      <formula>NOT(ISERROR(SEARCH("清車",L1134)))</formula>
    </cfRule>
    <cfRule type="containsText" dxfId="10366" priority="3440" operator="containsText" text="改紡">
      <formula>NOT(ISERROR(SEARCH("改紡",L1134)))</formula>
    </cfRule>
    <cfRule type="containsText" dxfId="10365" priority="3441" operator="containsText" text="了機">
      <formula>NOT(ISERROR(SEARCH("了機",L1134)))</formula>
    </cfRule>
  </conditionalFormatting>
  <conditionalFormatting sqref="L1135">
    <cfRule type="containsText" dxfId="10364" priority="3057" operator="containsText" text="清車">
      <formula>NOT(ISERROR(SEARCH("清車",L1135)))</formula>
    </cfRule>
    <cfRule type="containsText" dxfId="10363" priority="3058" operator="containsText" text="改紡">
      <formula>NOT(ISERROR(SEARCH("改紡",L1135)))</formula>
    </cfRule>
    <cfRule type="containsText" dxfId="10362" priority="3059" operator="containsText" text="了機">
      <formula>NOT(ISERROR(SEARCH("了機",L1135)))</formula>
    </cfRule>
  </conditionalFormatting>
  <conditionalFormatting sqref="L1136:L1145">
    <cfRule type="containsText" dxfId="10361" priority="3718" operator="containsText" text="清車">
      <formula>NOT(ISERROR(SEARCH("清車",L1136)))</formula>
    </cfRule>
    <cfRule type="containsText" dxfId="10360" priority="3719" operator="containsText" text="改紡">
      <formula>NOT(ISERROR(SEARCH("改紡",L1136)))</formula>
    </cfRule>
    <cfRule type="containsText" dxfId="10359" priority="3720" operator="containsText" text="了機">
      <formula>NOT(ISERROR(SEARCH("了機",L1136)))</formula>
    </cfRule>
  </conditionalFormatting>
  <conditionalFormatting sqref="L1144">
    <cfRule type="containsText" dxfId="10358" priority="3799" operator="containsText" text="了機">
      <formula>NOT(ISERROR(SEARCH("了機",L1144)))</formula>
    </cfRule>
  </conditionalFormatting>
  <conditionalFormatting sqref="L1145">
    <cfRule type="containsText" dxfId="10357" priority="3294" operator="containsText" text="了機">
      <formula>NOT(ISERROR(SEARCH("了機",L1145)))</formula>
    </cfRule>
    <cfRule type="containsText" dxfId="10356" priority="3800" operator="containsText" text="了機">
      <formula>NOT(ISERROR(SEARCH("了機",L1145)))</formula>
    </cfRule>
  </conditionalFormatting>
  <conditionalFormatting sqref="L1147:L1148">
    <cfRule type="containsText" dxfId="10355" priority="2746" operator="containsText" text="清車">
      <formula>NOT(ISERROR(SEARCH("清車",L1147)))</formula>
    </cfRule>
    <cfRule type="containsText" dxfId="10354" priority="2747" operator="containsText" text="改紡">
      <formula>NOT(ISERROR(SEARCH("改紡",L1147)))</formula>
    </cfRule>
    <cfRule type="containsText" dxfId="10353" priority="2748" operator="containsText" text="了機">
      <formula>NOT(ISERROR(SEARCH("了機",L1147)))</formula>
    </cfRule>
  </conditionalFormatting>
  <conditionalFormatting sqref="L1149">
    <cfRule type="containsText" dxfId="10352" priority="2743" operator="containsText" text="清車">
      <formula>NOT(ISERROR(SEARCH("清車",L1149)))</formula>
    </cfRule>
    <cfRule type="containsText" dxfId="10351" priority="2744" operator="containsText" text="改紡">
      <formula>NOT(ISERROR(SEARCH("改紡",L1149)))</formula>
    </cfRule>
    <cfRule type="containsText" dxfId="10350" priority="2745" operator="containsText" text="了機">
      <formula>NOT(ISERROR(SEARCH("了機",L1149)))</formula>
    </cfRule>
  </conditionalFormatting>
  <conditionalFormatting sqref="L1150">
    <cfRule type="containsText" dxfId="10349" priority="2566" operator="containsText" text="清車">
      <formula>NOT(ISERROR(SEARCH("清車",L1150)))</formula>
    </cfRule>
    <cfRule type="containsText" dxfId="10348" priority="2567" operator="containsText" text="改紡">
      <formula>NOT(ISERROR(SEARCH("改紡",L1150)))</formula>
    </cfRule>
    <cfRule type="containsText" dxfId="10347" priority="2568" operator="containsText" text="了機">
      <formula>NOT(ISERROR(SEARCH("了機",L1150)))</formula>
    </cfRule>
  </conditionalFormatting>
  <conditionalFormatting sqref="L1151">
    <cfRule type="containsText" dxfId="10346" priority="2217" operator="containsText" text="清車">
      <formula>NOT(ISERROR(SEARCH("清車",L1151)))</formula>
    </cfRule>
    <cfRule type="containsText" dxfId="10345" priority="2218" operator="containsText" text="改紡">
      <formula>NOT(ISERROR(SEARCH("改紡",L1151)))</formula>
    </cfRule>
    <cfRule type="containsText" dxfId="10344" priority="2219" operator="containsText" text="了機">
      <formula>NOT(ISERROR(SEARCH("了機",L1151)))</formula>
    </cfRule>
    <cfRule type="containsText" dxfId="10343" priority="2563" operator="containsText" text="清車">
      <formula>NOT(ISERROR(SEARCH("清車",L1151)))</formula>
    </cfRule>
    <cfRule type="containsText" dxfId="10342" priority="2564" operator="containsText" text="改紡">
      <formula>NOT(ISERROR(SEARCH("改紡",L1151)))</formula>
    </cfRule>
    <cfRule type="containsText" dxfId="10341" priority="2565" operator="containsText" text="了機">
      <formula>NOT(ISERROR(SEARCH("了機",L1151)))</formula>
    </cfRule>
  </conditionalFormatting>
  <conditionalFormatting sqref="L1152">
    <cfRule type="containsText" dxfId="10340" priority="2196" operator="containsText" text="清車">
      <formula>NOT(ISERROR(SEARCH("清車",L1152)))</formula>
    </cfRule>
    <cfRule type="containsText" dxfId="10339" priority="2197" operator="containsText" text="改紡">
      <formula>NOT(ISERROR(SEARCH("改紡",L1152)))</formula>
    </cfRule>
    <cfRule type="containsText" dxfId="10338" priority="2198" operator="containsText" text="了機">
      <formula>NOT(ISERROR(SEARCH("了機",L1152)))</formula>
    </cfRule>
  </conditionalFormatting>
  <conditionalFormatting sqref="L1153">
    <cfRule type="containsText" dxfId="10337" priority="2590" operator="containsText" text="清車">
      <formula>NOT(ISERROR(SEARCH("清車",L1153)))</formula>
    </cfRule>
    <cfRule type="containsText" dxfId="10336" priority="2591" operator="containsText" text="改紡">
      <formula>NOT(ISERROR(SEARCH("改紡",L1153)))</formula>
    </cfRule>
    <cfRule type="containsText" dxfId="10335" priority="2592" operator="containsText" text="了機">
      <formula>NOT(ISERROR(SEARCH("了機",L1153)))</formula>
    </cfRule>
  </conditionalFormatting>
  <conditionalFormatting sqref="L1154">
    <cfRule type="containsText" dxfId="10334" priority="2019" operator="containsText" text="清車">
      <formula>NOT(ISERROR(SEARCH("清車",L1154)))</formula>
    </cfRule>
    <cfRule type="containsText" dxfId="10333" priority="2020" operator="containsText" text="改紡">
      <formula>NOT(ISERROR(SEARCH("改紡",L1154)))</formula>
    </cfRule>
    <cfRule type="containsText" dxfId="10332" priority="2021" operator="containsText" text="了機">
      <formula>NOT(ISERROR(SEARCH("了機",L1154)))</formula>
    </cfRule>
  </conditionalFormatting>
  <conditionalFormatting sqref="L1155">
    <cfRule type="containsText" dxfId="10331" priority="2548" operator="containsText" text="清車">
      <formula>NOT(ISERROR(SEARCH("清車",L1155)))</formula>
    </cfRule>
    <cfRule type="containsText" dxfId="10330" priority="2549" operator="containsText" text="改紡">
      <formula>NOT(ISERROR(SEARCH("改紡",L1155)))</formula>
    </cfRule>
    <cfRule type="containsText" dxfId="10329" priority="2550" operator="containsText" text="了機">
      <formula>NOT(ISERROR(SEARCH("了機",L1155)))</formula>
    </cfRule>
  </conditionalFormatting>
  <conditionalFormatting sqref="L1156">
    <cfRule type="containsText" dxfId="10328" priority="2181" operator="containsText" text="清車">
      <formula>NOT(ISERROR(SEARCH("清車",L1156)))</formula>
    </cfRule>
    <cfRule type="containsText" dxfId="10327" priority="2182" operator="containsText" text="改紡">
      <formula>NOT(ISERROR(SEARCH("改紡",L1156)))</formula>
    </cfRule>
    <cfRule type="containsText" dxfId="10326" priority="2183" operator="containsText" text="了機">
      <formula>NOT(ISERROR(SEARCH("了機",L1156)))</formula>
    </cfRule>
    <cfRule type="containsText" dxfId="10325" priority="2386" operator="containsText" text="清車">
      <formula>NOT(ISERROR(SEARCH("清車",L1156)))</formula>
    </cfRule>
    <cfRule type="containsText" dxfId="10324" priority="2387" operator="containsText" text="改紡">
      <formula>NOT(ISERROR(SEARCH("改紡",L1156)))</formula>
    </cfRule>
    <cfRule type="containsText" dxfId="10323" priority="2388" operator="containsText" text="了機">
      <formula>NOT(ISERROR(SEARCH("了機",L1156)))</formula>
    </cfRule>
    <cfRule type="containsText" dxfId="10322" priority="2593" operator="containsText" text="清車">
      <formula>NOT(ISERROR(SEARCH("清車",L1156)))</formula>
    </cfRule>
    <cfRule type="containsText" dxfId="10321" priority="2594" operator="containsText" text="改紡">
      <formula>NOT(ISERROR(SEARCH("改紡",L1156)))</formula>
    </cfRule>
    <cfRule type="containsText" dxfId="10320" priority="2595" operator="containsText" text="了機">
      <formula>NOT(ISERROR(SEARCH("了機",L1156)))</formula>
    </cfRule>
  </conditionalFormatting>
  <conditionalFormatting sqref="L1157">
    <cfRule type="containsText" dxfId="10319" priority="1986" operator="containsText" text="清車">
      <formula>NOT(ISERROR(SEARCH("清車",L1157)))</formula>
    </cfRule>
    <cfRule type="containsText" dxfId="10318" priority="1987" operator="containsText" text="改紡">
      <formula>NOT(ISERROR(SEARCH("改紡",L1157)))</formula>
    </cfRule>
    <cfRule type="containsText" dxfId="10317" priority="1988" operator="containsText" text="了機">
      <formula>NOT(ISERROR(SEARCH("了機",L1157)))</formula>
    </cfRule>
    <cfRule type="containsText" dxfId="10316" priority="2223" operator="containsText" text="清車">
      <formula>NOT(ISERROR(SEARCH("清車",L1157)))</formula>
    </cfRule>
    <cfRule type="containsText" dxfId="10315" priority="2224" operator="containsText" text="改紡">
      <formula>NOT(ISERROR(SEARCH("改紡",L1157)))</formula>
    </cfRule>
    <cfRule type="containsText" dxfId="10314" priority="2225" operator="containsText" text="了機">
      <formula>NOT(ISERROR(SEARCH("了機",L1157)))</formula>
    </cfRule>
    <cfRule type="containsText" dxfId="10313" priority="2419" operator="containsText" text="清車">
      <formula>NOT(ISERROR(SEARCH("清車",L1157)))</formula>
    </cfRule>
    <cfRule type="containsText" dxfId="10312" priority="2420" operator="containsText" text="改紡">
      <formula>NOT(ISERROR(SEARCH("改紡",L1157)))</formula>
    </cfRule>
    <cfRule type="containsText" dxfId="10311" priority="2421" operator="containsText" text="了機">
      <formula>NOT(ISERROR(SEARCH("了機",L1157)))</formula>
    </cfRule>
    <cfRule type="containsText" dxfId="10310" priority="2545" operator="containsText" text="清車">
      <formula>NOT(ISERROR(SEARCH("清車",L1157)))</formula>
    </cfRule>
    <cfRule type="containsText" dxfId="10309" priority="2546" operator="containsText" text="改紡">
      <formula>NOT(ISERROR(SEARCH("改紡",L1157)))</formula>
    </cfRule>
    <cfRule type="containsText" dxfId="10308" priority="2547" operator="containsText" text="了機">
      <formula>NOT(ISERROR(SEARCH("了機",L1157)))</formula>
    </cfRule>
  </conditionalFormatting>
  <conditionalFormatting sqref="L1158">
    <cfRule type="containsText" dxfId="10307" priority="2022" operator="containsText" text="清車">
      <formula>NOT(ISERROR(SEARCH("清車",L1158)))</formula>
    </cfRule>
    <cfRule type="containsText" dxfId="10306" priority="2023" operator="containsText" text="改紡">
      <formula>NOT(ISERROR(SEARCH("改紡",L1158)))</formula>
    </cfRule>
    <cfRule type="containsText" dxfId="10305" priority="2024" operator="containsText" text="了機">
      <formula>NOT(ISERROR(SEARCH("了機",L1158)))</formula>
    </cfRule>
    <cfRule type="containsText" dxfId="10304" priority="2178" operator="containsText" text="清車">
      <formula>NOT(ISERROR(SEARCH("清車",L1158)))</formula>
    </cfRule>
    <cfRule type="containsText" dxfId="10303" priority="2179" operator="containsText" text="改紡">
      <formula>NOT(ISERROR(SEARCH("改紡",L1158)))</formula>
    </cfRule>
    <cfRule type="containsText" dxfId="10302" priority="2180" operator="containsText" text="了機">
      <formula>NOT(ISERROR(SEARCH("了機",L1158)))</formula>
    </cfRule>
    <cfRule type="containsText" dxfId="10301" priority="2383" operator="containsText" text="清車">
      <formula>NOT(ISERROR(SEARCH("清車",L1158)))</formula>
    </cfRule>
    <cfRule type="containsText" dxfId="10300" priority="2384" operator="containsText" text="改紡">
      <formula>NOT(ISERROR(SEARCH("改紡",L1158)))</formula>
    </cfRule>
    <cfRule type="containsText" dxfId="10299" priority="2385" operator="containsText" text="了機">
      <formula>NOT(ISERROR(SEARCH("了機",L1158)))</formula>
    </cfRule>
    <cfRule type="containsText" dxfId="10298" priority="2782" operator="containsText" text="清車">
      <formula>NOT(ISERROR(SEARCH("清車",L1158)))</formula>
    </cfRule>
    <cfRule type="containsText" dxfId="10297" priority="2783" operator="containsText" text="改紡">
      <formula>NOT(ISERROR(SEARCH("改紡",L1158)))</formula>
    </cfRule>
    <cfRule type="containsText" dxfId="10296" priority="2784" operator="containsText" text="了機">
      <formula>NOT(ISERROR(SEARCH("了機",L1158)))</formula>
    </cfRule>
  </conditionalFormatting>
  <conditionalFormatting sqref="L1159">
    <cfRule type="containsText" dxfId="10295" priority="1953" operator="containsText" text="清車">
      <formula>NOT(ISERROR(SEARCH("清車",L1159)))</formula>
    </cfRule>
    <cfRule type="containsText" dxfId="10294" priority="1954" operator="containsText" text="改紡">
      <formula>NOT(ISERROR(SEARCH("改紡",L1159)))</formula>
    </cfRule>
    <cfRule type="containsText" dxfId="10293" priority="1955" operator="containsText" text="了機">
      <formula>NOT(ISERROR(SEARCH("了機",L1159)))</formula>
    </cfRule>
    <cfRule type="containsText" dxfId="10292" priority="1956" operator="containsText" text="清車">
      <formula>NOT(ISERROR(SEARCH("清車",L1159)))</formula>
    </cfRule>
    <cfRule type="containsText" dxfId="10291" priority="1957" operator="containsText" text="改紡">
      <formula>NOT(ISERROR(SEARCH("改紡",L1159)))</formula>
    </cfRule>
    <cfRule type="containsText" dxfId="10290" priority="1958" operator="containsText" text="了機">
      <formula>NOT(ISERROR(SEARCH("了機",L1159)))</formula>
    </cfRule>
  </conditionalFormatting>
  <conditionalFormatting sqref="L1160">
    <cfRule type="containsText" dxfId="10289" priority="2136" operator="containsText" text="清車">
      <formula>NOT(ISERROR(SEARCH("清車",L1160)))</formula>
    </cfRule>
    <cfRule type="containsText" dxfId="10288" priority="2137" operator="containsText" text="改紡">
      <formula>NOT(ISERROR(SEARCH("改紡",L1160)))</formula>
    </cfRule>
    <cfRule type="containsText" dxfId="10287" priority="2138" operator="containsText" text="了機">
      <formula>NOT(ISERROR(SEARCH("了機",L1160)))</formula>
    </cfRule>
    <cfRule type="containsText" dxfId="10286" priority="2304" operator="containsText" text="清車">
      <formula>NOT(ISERROR(SEARCH("清車",L1160)))</formula>
    </cfRule>
    <cfRule type="containsText" dxfId="10285" priority="2305" operator="containsText" text="改紡">
      <formula>NOT(ISERROR(SEARCH("改紡",L1160)))</formula>
    </cfRule>
    <cfRule type="containsText" dxfId="10284" priority="2306" operator="containsText" text="了機">
      <formula>NOT(ISERROR(SEARCH("了機",L1160)))</formula>
    </cfRule>
    <cfRule type="containsText" dxfId="10283" priority="2500" operator="containsText" text="清車">
      <formula>NOT(ISERROR(SEARCH("清車",L1160)))</formula>
    </cfRule>
    <cfRule type="containsText" dxfId="10282" priority="2501" operator="containsText" text="改紡">
      <formula>NOT(ISERROR(SEARCH("改紡",L1160)))</formula>
    </cfRule>
    <cfRule type="containsText" dxfId="10281" priority="2502" operator="containsText" text="了機">
      <formula>NOT(ISERROR(SEARCH("了機",L1160)))</formula>
    </cfRule>
  </conditionalFormatting>
  <conditionalFormatting sqref="L1161">
    <cfRule type="containsText" dxfId="10280" priority="2121" operator="containsText" text="清車">
      <formula>NOT(ISERROR(SEARCH("清車",L1161)))</formula>
    </cfRule>
    <cfRule type="containsText" dxfId="10279" priority="2122" operator="containsText" text="改紡">
      <formula>NOT(ISERROR(SEARCH("改紡",L1161)))</formula>
    </cfRule>
    <cfRule type="containsText" dxfId="10278" priority="2123" operator="containsText" text="了機">
      <formula>NOT(ISERROR(SEARCH("了機",L1161)))</formula>
    </cfRule>
  </conditionalFormatting>
  <conditionalFormatting sqref="L1162">
    <cfRule type="containsText" dxfId="10277" priority="2584" operator="containsText" text="清車">
      <formula>NOT(ISERROR(SEARCH("清車",L1162)))</formula>
    </cfRule>
    <cfRule type="containsText" dxfId="10276" priority="2585" operator="containsText" text="改紡">
      <formula>NOT(ISERROR(SEARCH("改紡",L1162)))</formula>
    </cfRule>
    <cfRule type="containsText" dxfId="10275" priority="2586" operator="containsText" text="了機">
      <formula>NOT(ISERROR(SEARCH("了機",L1162)))</formula>
    </cfRule>
  </conditionalFormatting>
  <conditionalFormatting sqref="L1163">
    <cfRule type="containsText" dxfId="10274" priority="2220" operator="containsText" text="清車">
      <formula>NOT(ISERROR(SEARCH("清車",L1163)))</formula>
    </cfRule>
    <cfRule type="containsText" dxfId="10273" priority="2221" operator="containsText" text="改紡">
      <formula>NOT(ISERROR(SEARCH("改紡",L1163)))</formula>
    </cfRule>
    <cfRule type="containsText" dxfId="10272" priority="2222" operator="containsText" text="了機">
      <formula>NOT(ISERROR(SEARCH("了機",L1163)))</formula>
    </cfRule>
    <cfRule type="containsText" dxfId="10271" priority="2416" operator="containsText" text="清車">
      <formula>NOT(ISERROR(SEARCH("清車",L1163)))</formula>
    </cfRule>
    <cfRule type="containsText" dxfId="10270" priority="2417" operator="containsText" text="改紡">
      <formula>NOT(ISERROR(SEARCH("改紡",L1163)))</formula>
    </cfRule>
    <cfRule type="containsText" dxfId="10269" priority="2418" operator="containsText" text="了機">
      <formula>NOT(ISERROR(SEARCH("了機",L1163)))</formula>
    </cfRule>
  </conditionalFormatting>
  <conditionalFormatting sqref="L1164">
    <cfRule type="containsText" dxfId="10268" priority="2013" operator="containsText" text="清車">
      <formula>NOT(ISERROR(SEARCH("清車",L1164)))</formula>
    </cfRule>
    <cfRule type="containsText" dxfId="10267" priority="2014" operator="containsText" text="改紡">
      <formula>NOT(ISERROR(SEARCH("改紡",L1164)))</formula>
    </cfRule>
    <cfRule type="containsText" dxfId="10266" priority="2015" operator="containsText" text="了機">
      <formula>NOT(ISERROR(SEARCH("了機",L1164)))</formula>
    </cfRule>
  </conditionalFormatting>
  <conditionalFormatting sqref="L1168">
    <cfRule type="containsText" dxfId="10265" priority="2596" operator="containsText" text="清車">
      <formula>NOT(ISERROR(SEARCH("清車",L1168)))</formula>
    </cfRule>
    <cfRule type="containsText" dxfId="10264" priority="2597" operator="containsText" text="改紡">
      <formula>NOT(ISERROR(SEARCH("改紡",L1168)))</formula>
    </cfRule>
    <cfRule type="containsText" dxfId="10263" priority="2598" operator="containsText" text="了機">
      <formula>NOT(ISERROR(SEARCH("了機",L1168)))</formula>
    </cfRule>
  </conditionalFormatting>
  <conditionalFormatting sqref="L1169">
    <cfRule type="containsText" dxfId="10262" priority="2226" operator="containsText" text="清車">
      <formula>NOT(ISERROR(SEARCH("清車",L1169)))</formula>
    </cfRule>
    <cfRule type="containsText" dxfId="10261" priority="2227" operator="containsText" text="改紡">
      <formula>NOT(ISERROR(SEARCH("改紡",L1169)))</formula>
    </cfRule>
    <cfRule type="containsText" dxfId="10260" priority="2228" operator="containsText" text="了機">
      <formula>NOT(ISERROR(SEARCH("了機",L1169)))</formula>
    </cfRule>
    <cfRule type="containsText" dxfId="10259" priority="2422" operator="containsText" text="清車">
      <formula>NOT(ISERROR(SEARCH("清車",L1169)))</formula>
    </cfRule>
    <cfRule type="containsText" dxfId="10258" priority="2423" operator="containsText" text="改紡">
      <formula>NOT(ISERROR(SEARCH("改紡",L1169)))</formula>
    </cfRule>
    <cfRule type="containsText" dxfId="10257" priority="2424" operator="containsText" text="了機">
      <formula>NOT(ISERROR(SEARCH("了機",L1169)))</formula>
    </cfRule>
    <cfRule type="containsText" dxfId="10256" priority="2752" operator="containsText" text="清車">
      <formula>NOT(ISERROR(SEARCH("清車",L1169)))</formula>
    </cfRule>
    <cfRule type="containsText" dxfId="10255" priority="2753" operator="containsText" text="改紡">
      <formula>NOT(ISERROR(SEARCH("改紡",L1169)))</formula>
    </cfRule>
    <cfRule type="containsText" dxfId="10254" priority="2754" operator="containsText" text="了機">
      <formula>NOT(ISERROR(SEARCH("了機",L1169)))</formula>
    </cfRule>
  </conditionalFormatting>
  <conditionalFormatting sqref="L1170">
    <cfRule type="containsText" dxfId="10253" priority="2025" operator="containsText" text="清車">
      <formula>NOT(ISERROR(SEARCH("清車",L1170)))</formula>
    </cfRule>
    <cfRule type="containsText" dxfId="10252" priority="2026" operator="containsText" text="改紡">
      <formula>NOT(ISERROR(SEARCH("改紡",L1170)))</formula>
    </cfRule>
    <cfRule type="containsText" dxfId="10251" priority="2027" operator="containsText" text="了機">
      <formula>NOT(ISERROR(SEARCH("了機",L1170)))</formula>
    </cfRule>
    <cfRule type="containsText" dxfId="10250" priority="2301" operator="containsText" text="清車">
      <formula>NOT(ISERROR(SEARCH("清車",L1170)))</formula>
    </cfRule>
    <cfRule type="containsText" dxfId="10249" priority="2302" operator="containsText" text="改紡">
      <formula>NOT(ISERROR(SEARCH("改紡",L1170)))</formula>
    </cfRule>
    <cfRule type="containsText" dxfId="10248" priority="2303" operator="containsText" text="了機">
      <formula>NOT(ISERROR(SEARCH("了機",L1170)))</formula>
    </cfRule>
    <cfRule type="containsText" dxfId="10247" priority="2497" operator="containsText" text="清車">
      <formula>NOT(ISERROR(SEARCH("清車",L1170)))</formula>
    </cfRule>
    <cfRule type="containsText" dxfId="10246" priority="2498" operator="containsText" text="改紡">
      <formula>NOT(ISERROR(SEARCH("改紡",L1170)))</formula>
    </cfRule>
    <cfRule type="containsText" dxfId="10245" priority="2499" operator="containsText" text="了機">
      <formula>NOT(ISERROR(SEARCH("了機",L1170)))</formula>
    </cfRule>
  </conditionalFormatting>
  <conditionalFormatting sqref="L1171">
    <cfRule type="containsText" dxfId="10244" priority="2118" operator="containsText" text="清車">
      <formula>NOT(ISERROR(SEARCH("清車",L1171)))</formula>
    </cfRule>
    <cfRule type="containsText" dxfId="10243" priority="2119" operator="containsText" text="改紡">
      <formula>NOT(ISERROR(SEARCH("改紡",L1171)))</formula>
    </cfRule>
    <cfRule type="containsText" dxfId="10242" priority="2120" operator="containsText" text="了機">
      <formula>NOT(ISERROR(SEARCH("了機",L1171)))</formula>
    </cfRule>
  </conditionalFormatting>
  <conditionalFormatting sqref="L1172">
    <cfRule type="containsText" dxfId="10241" priority="2737" operator="containsText" text="清車">
      <formula>NOT(ISERROR(SEARCH("清車",L1172)))</formula>
    </cfRule>
    <cfRule type="containsText" dxfId="10240" priority="2738" operator="containsText" text="改紡">
      <formula>NOT(ISERROR(SEARCH("改紡",L1172)))</formula>
    </cfRule>
    <cfRule type="containsText" dxfId="10239" priority="2739" operator="containsText" text="了機">
      <formula>NOT(ISERROR(SEARCH("了機",L1172)))</formula>
    </cfRule>
  </conditionalFormatting>
  <conditionalFormatting sqref="L1173">
    <cfRule type="containsText" dxfId="10238" priority="2298" operator="containsText" text="清車">
      <formula>NOT(ISERROR(SEARCH("清車",L1173)))</formula>
    </cfRule>
    <cfRule type="containsText" dxfId="10237" priority="2299" operator="containsText" text="改紡">
      <formula>NOT(ISERROR(SEARCH("改紡",L1173)))</formula>
    </cfRule>
    <cfRule type="containsText" dxfId="10236" priority="2300" operator="containsText" text="了機">
      <formula>NOT(ISERROR(SEARCH("了機",L1173)))</formula>
    </cfRule>
    <cfRule type="containsText" dxfId="10235" priority="2494" operator="containsText" text="清車">
      <formula>NOT(ISERROR(SEARCH("清車",L1173)))</formula>
    </cfRule>
    <cfRule type="containsText" dxfId="10234" priority="2495" operator="containsText" text="改紡">
      <formula>NOT(ISERROR(SEARCH("改紡",L1173)))</formula>
    </cfRule>
    <cfRule type="containsText" dxfId="10233" priority="2496" operator="containsText" text="了機">
      <formula>NOT(ISERROR(SEARCH("了機",L1173)))</formula>
    </cfRule>
  </conditionalFormatting>
  <conditionalFormatting sqref="L1174">
    <cfRule type="containsText" dxfId="10232" priority="2112" operator="containsText" text="清車">
      <formula>NOT(ISERROR(SEARCH("清車",L1174)))</formula>
    </cfRule>
    <cfRule type="containsText" dxfId="10231" priority="2113" operator="containsText" text="改紡">
      <formula>NOT(ISERROR(SEARCH("改紡",L1174)))</formula>
    </cfRule>
    <cfRule type="containsText" dxfId="10230" priority="2114" operator="containsText" text="了機">
      <formula>NOT(ISERROR(SEARCH("了機",L1174)))</formula>
    </cfRule>
  </conditionalFormatting>
  <conditionalFormatting sqref="L1175:L1184">
    <cfRule type="containsText" dxfId="10229" priority="2773" operator="containsText" text="清車">
      <formula>NOT(ISERROR(SEARCH("清車",L1175)))</formula>
    </cfRule>
    <cfRule type="containsText" dxfId="10228" priority="2774" operator="containsText" text="改紡">
      <formula>NOT(ISERROR(SEARCH("改紡",L1175)))</formula>
    </cfRule>
    <cfRule type="containsText" dxfId="10227" priority="2775" operator="containsText" text="了機">
      <formula>NOT(ISERROR(SEARCH("了機",L1175)))</formula>
    </cfRule>
  </conditionalFormatting>
  <conditionalFormatting sqref="L1183">
    <cfRule type="containsText" dxfId="10226" priority="2854" operator="containsText" text="了機">
      <formula>NOT(ISERROR(SEARCH("了機",L1183)))</formula>
    </cfRule>
  </conditionalFormatting>
  <conditionalFormatting sqref="L1184">
    <cfRule type="containsText" dxfId="10225" priority="2349" operator="containsText" text="了機">
      <formula>NOT(ISERROR(SEARCH("了機",L1184)))</formula>
    </cfRule>
    <cfRule type="containsText" dxfId="10224" priority="2855" operator="containsText" text="了機">
      <formula>NOT(ISERROR(SEARCH("了機",L1184)))</formula>
    </cfRule>
  </conditionalFormatting>
  <conditionalFormatting sqref="L1186:L1187">
    <cfRule type="containsText" dxfId="10223" priority="1801" operator="containsText" text="清車">
      <formula>NOT(ISERROR(SEARCH("清車",L1186)))</formula>
    </cfRule>
    <cfRule type="containsText" dxfId="10222" priority="1802" operator="containsText" text="改紡">
      <formula>NOT(ISERROR(SEARCH("改紡",L1186)))</formula>
    </cfRule>
    <cfRule type="containsText" dxfId="10221" priority="1803" operator="containsText" text="了機">
      <formula>NOT(ISERROR(SEARCH("了機",L1186)))</formula>
    </cfRule>
  </conditionalFormatting>
  <conditionalFormatting sqref="L1188">
    <cfRule type="containsText" dxfId="10220" priority="1798" operator="containsText" text="清車">
      <formula>NOT(ISERROR(SEARCH("清車",L1188)))</formula>
    </cfRule>
    <cfRule type="containsText" dxfId="10219" priority="1799" operator="containsText" text="改紡">
      <formula>NOT(ISERROR(SEARCH("改紡",L1188)))</formula>
    </cfRule>
    <cfRule type="containsText" dxfId="10218" priority="1800" operator="containsText" text="了機">
      <formula>NOT(ISERROR(SEARCH("了機",L1188)))</formula>
    </cfRule>
  </conditionalFormatting>
  <conditionalFormatting sqref="L1189">
    <cfRule type="containsText" dxfId="10217" priority="1621" operator="containsText" text="清車">
      <formula>NOT(ISERROR(SEARCH("清車",L1189)))</formula>
    </cfRule>
    <cfRule type="containsText" dxfId="10216" priority="1622" operator="containsText" text="改紡">
      <formula>NOT(ISERROR(SEARCH("改紡",L1189)))</formula>
    </cfRule>
    <cfRule type="containsText" dxfId="10215" priority="1623" operator="containsText" text="了機">
      <formula>NOT(ISERROR(SEARCH("了機",L1189)))</formula>
    </cfRule>
  </conditionalFormatting>
  <conditionalFormatting sqref="L1190">
    <cfRule type="containsText" dxfId="10214" priority="1272" operator="containsText" text="清車">
      <formula>NOT(ISERROR(SEARCH("清車",L1190)))</formula>
    </cfRule>
    <cfRule type="containsText" dxfId="10213" priority="1273" operator="containsText" text="改紡">
      <formula>NOT(ISERROR(SEARCH("改紡",L1190)))</formula>
    </cfRule>
    <cfRule type="containsText" dxfId="10212" priority="1274" operator="containsText" text="了機">
      <formula>NOT(ISERROR(SEARCH("了機",L1190)))</formula>
    </cfRule>
    <cfRule type="containsText" dxfId="10211" priority="1618" operator="containsText" text="清車">
      <formula>NOT(ISERROR(SEARCH("清車",L1190)))</formula>
    </cfRule>
    <cfRule type="containsText" dxfId="10210" priority="1619" operator="containsText" text="改紡">
      <formula>NOT(ISERROR(SEARCH("改紡",L1190)))</formula>
    </cfRule>
    <cfRule type="containsText" dxfId="10209" priority="1620" operator="containsText" text="了機">
      <formula>NOT(ISERROR(SEARCH("了機",L1190)))</formula>
    </cfRule>
  </conditionalFormatting>
  <conditionalFormatting sqref="L1191">
    <cfRule type="containsText" dxfId="10208" priority="1251" operator="containsText" text="清車">
      <formula>NOT(ISERROR(SEARCH("清車",L1191)))</formula>
    </cfRule>
    <cfRule type="containsText" dxfId="10207" priority="1252" operator="containsText" text="改紡">
      <formula>NOT(ISERROR(SEARCH("改紡",L1191)))</formula>
    </cfRule>
    <cfRule type="containsText" dxfId="10206" priority="1253" operator="containsText" text="了機">
      <formula>NOT(ISERROR(SEARCH("了機",L1191)))</formula>
    </cfRule>
  </conditionalFormatting>
  <conditionalFormatting sqref="L1192">
    <cfRule type="containsText" dxfId="10205" priority="1645" operator="containsText" text="清車">
      <formula>NOT(ISERROR(SEARCH("清車",L1192)))</formula>
    </cfRule>
    <cfRule type="containsText" dxfId="10204" priority="1646" operator="containsText" text="改紡">
      <formula>NOT(ISERROR(SEARCH("改紡",L1192)))</formula>
    </cfRule>
    <cfRule type="containsText" dxfId="10203" priority="1647" operator="containsText" text="了機">
      <formula>NOT(ISERROR(SEARCH("了機",L1192)))</formula>
    </cfRule>
  </conditionalFormatting>
  <conditionalFormatting sqref="L1193">
    <cfRule type="containsText" dxfId="10202" priority="1074" operator="containsText" text="清車">
      <formula>NOT(ISERROR(SEARCH("清車",L1193)))</formula>
    </cfRule>
    <cfRule type="containsText" dxfId="10201" priority="1075" operator="containsText" text="改紡">
      <formula>NOT(ISERROR(SEARCH("改紡",L1193)))</formula>
    </cfRule>
    <cfRule type="containsText" dxfId="10200" priority="1076" operator="containsText" text="了機">
      <formula>NOT(ISERROR(SEARCH("了機",L1193)))</formula>
    </cfRule>
  </conditionalFormatting>
  <conditionalFormatting sqref="L1194">
    <cfRule type="containsText" dxfId="10199" priority="1603" operator="containsText" text="清車">
      <formula>NOT(ISERROR(SEARCH("清車",L1194)))</formula>
    </cfRule>
    <cfRule type="containsText" dxfId="10198" priority="1604" operator="containsText" text="改紡">
      <formula>NOT(ISERROR(SEARCH("改紡",L1194)))</formula>
    </cfRule>
    <cfRule type="containsText" dxfId="10197" priority="1605" operator="containsText" text="了機">
      <formula>NOT(ISERROR(SEARCH("了機",L1194)))</formula>
    </cfRule>
  </conditionalFormatting>
  <conditionalFormatting sqref="L1195">
    <cfRule type="containsText" dxfId="10196" priority="1236" operator="containsText" text="清車">
      <formula>NOT(ISERROR(SEARCH("清車",L1195)))</formula>
    </cfRule>
    <cfRule type="containsText" dxfId="10195" priority="1237" operator="containsText" text="改紡">
      <formula>NOT(ISERROR(SEARCH("改紡",L1195)))</formula>
    </cfRule>
    <cfRule type="containsText" dxfId="10194" priority="1238" operator="containsText" text="了機">
      <formula>NOT(ISERROR(SEARCH("了機",L1195)))</formula>
    </cfRule>
    <cfRule type="containsText" dxfId="10193" priority="1441" operator="containsText" text="清車">
      <formula>NOT(ISERROR(SEARCH("清車",L1195)))</formula>
    </cfRule>
    <cfRule type="containsText" dxfId="10192" priority="1442" operator="containsText" text="改紡">
      <formula>NOT(ISERROR(SEARCH("改紡",L1195)))</formula>
    </cfRule>
    <cfRule type="containsText" dxfId="10191" priority="1443" operator="containsText" text="了機">
      <formula>NOT(ISERROR(SEARCH("了機",L1195)))</formula>
    </cfRule>
    <cfRule type="containsText" dxfId="10190" priority="1648" operator="containsText" text="清車">
      <formula>NOT(ISERROR(SEARCH("清車",L1195)))</formula>
    </cfRule>
    <cfRule type="containsText" dxfId="10189" priority="1649" operator="containsText" text="改紡">
      <formula>NOT(ISERROR(SEARCH("改紡",L1195)))</formula>
    </cfRule>
    <cfRule type="containsText" dxfId="10188" priority="1650" operator="containsText" text="了機">
      <formula>NOT(ISERROR(SEARCH("了機",L1195)))</formula>
    </cfRule>
  </conditionalFormatting>
  <conditionalFormatting sqref="L1196">
    <cfRule type="containsText" dxfId="10187" priority="1041" operator="containsText" text="清車">
      <formula>NOT(ISERROR(SEARCH("清車",L1196)))</formula>
    </cfRule>
    <cfRule type="containsText" dxfId="10186" priority="1042" operator="containsText" text="改紡">
      <formula>NOT(ISERROR(SEARCH("改紡",L1196)))</formula>
    </cfRule>
    <cfRule type="containsText" dxfId="10185" priority="1043" operator="containsText" text="了機">
      <formula>NOT(ISERROR(SEARCH("了機",L1196)))</formula>
    </cfRule>
    <cfRule type="containsText" dxfId="10184" priority="1278" operator="containsText" text="清車">
      <formula>NOT(ISERROR(SEARCH("清車",L1196)))</formula>
    </cfRule>
    <cfRule type="containsText" dxfId="10183" priority="1279" operator="containsText" text="改紡">
      <formula>NOT(ISERROR(SEARCH("改紡",L1196)))</formula>
    </cfRule>
    <cfRule type="containsText" dxfId="10182" priority="1280" operator="containsText" text="了機">
      <formula>NOT(ISERROR(SEARCH("了機",L1196)))</formula>
    </cfRule>
    <cfRule type="containsText" dxfId="10181" priority="1474" operator="containsText" text="清車">
      <formula>NOT(ISERROR(SEARCH("清車",L1196)))</formula>
    </cfRule>
    <cfRule type="containsText" dxfId="10180" priority="1475" operator="containsText" text="改紡">
      <formula>NOT(ISERROR(SEARCH("改紡",L1196)))</formula>
    </cfRule>
    <cfRule type="containsText" dxfId="10179" priority="1476" operator="containsText" text="了機">
      <formula>NOT(ISERROR(SEARCH("了機",L1196)))</formula>
    </cfRule>
    <cfRule type="containsText" dxfId="10178" priority="1600" operator="containsText" text="清車">
      <formula>NOT(ISERROR(SEARCH("清車",L1196)))</formula>
    </cfRule>
    <cfRule type="containsText" dxfId="10177" priority="1601" operator="containsText" text="改紡">
      <formula>NOT(ISERROR(SEARCH("改紡",L1196)))</formula>
    </cfRule>
    <cfRule type="containsText" dxfId="10176" priority="1602" operator="containsText" text="了機">
      <formula>NOT(ISERROR(SEARCH("了機",L1196)))</formula>
    </cfRule>
  </conditionalFormatting>
  <conditionalFormatting sqref="L1197">
    <cfRule type="containsText" dxfId="10175" priority="1077" operator="containsText" text="清車">
      <formula>NOT(ISERROR(SEARCH("清車",L1197)))</formula>
    </cfRule>
    <cfRule type="containsText" dxfId="10174" priority="1078" operator="containsText" text="改紡">
      <formula>NOT(ISERROR(SEARCH("改紡",L1197)))</formula>
    </cfRule>
    <cfRule type="containsText" dxfId="10173" priority="1079" operator="containsText" text="了機">
      <formula>NOT(ISERROR(SEARCH("了機",L1197)))</formula>
    </cfRule>
    <cfRule type="containsText" dxfId="10172" priority="1233" operator="containsText" text="清車">
      <formula>NOT(ISERROR(SEARCH("清車",L1197)))</formula>
    </cfRule>
    <cfRule type="containsText" dxfId="10171" priority="1234" operator="containsText" text="改紡">
      <formula>NOT(ISERROR(SEARCH("改紡",L1197)))</formula>
    </cfRule>
    <cfRule type="containsText" dxfId="10170" priority="1235" operator="containsText" text="了機">
      <formula>NOT(ISERROR(SEARCH("了機",L1197)))</formula>
    </cfRule>
    <cfRule type="containsText" dxfId="10169" priority="1438" operator="containsText" text="清車">
      <formula>NOT(ISERROR(SEARCH("清車",L1197)))</formula>
    </cfRule>
    <cfRule type="containsText" dxfId="10168" priority="1439" operator="containsText" text="改紡">
      <formula>NOT(ISERROR(SEARCH("改紡",L1197)))</formula>
    </cfRule>
    <cfRule type="containsText" dxfId="10167" priority="1440" operator="containsText" text="了機">
      <formula>NOT(ISERROR(SEARCH("了機",L1197)))</formula>
    </cfRule>
    <cfRule type="containsText" dxfId="10166" priority="1837" operator="containsText" text="清車">
      <formula>NOT(ISERROR(SEARCH("清車",L1197)))</formula>
    </cfRule>
    <cfRule type="containsText" dxfId="10165" priority="1838" operator="containsText" text="改紡">
      <formula>NOT(ISERROR(SEARCH("改紡",L1197)))</formula>
    </cfRule>
    <cfRule type="containsText" dxfId="10164" priority="1839" operator="containsText" text="了機">
      <formula>NOT(ISERROR(SEARCH("了機",L1197)))</formula>
    </cfRule>
  </conditionalFormatting>
  <conditionalFormatting sqref="L1198">
    <cfRule type="containsText" dxfId="10163" priority="1008" operator="containsText" text="清車">
      <formula>NOT(ISERROR(SEARCH("清車",L1198)))</formula>
    </cfRule>
    <cfRule type="containsText" dxfId="10162" priority="1009" operator="containsText" text="改紡">
      <formula>NOT(ISERROR(SEARCH("改紡",L1198)))</formula>
    </cfRule>
    <cfRule type="containsText" dxfId="10161" priority="1010" operator="containsText" text="了機">
      <formula>NOT(ISERROR(SEARCH("了機",L1198)))</formula>
    </cfRule>
    <cfRule type="containsText" dxfId="10160" priority="1011" operator="containsText" text="清車">
      <formula>NOT(ISERROR(SEARCH("清車",L1198)))</formula>
    </cfRule>
    <cfRule type="containsText" dxfId="10159" priority="1012" operator="containsText" text="改紡">
      <formula>NOT(ISERROR(SEARCH("改紡",L1198)))</formula>
    </cfRule>
    <cfRule type="containsText" dxfId="10158" priority="1013" operator="containsText" text="了機">
      <formula>NOT(ISERROR(SEARCH("了機",L1198)))</formula>
    </cfRule>
  </conditionalFormatting>
  <conditionalFormatting sqref="L1199">
    <cfRule type="containsText" dxfId="10157" priority="1191" operator="containsText" text="清車">
      <formula>NOT(ISERROR(SEARCH("清車",L1199)))</formula>
    </cfRule>
    <cfRule type="containsText" dxfId="10156" priority="1192" operator="containsText" text="改紡">
      <formula>NOT(ISERROR(SEARCH("改紡",L1199)))</formula>
    </cfRule>
    <cfRule type="containsText" dxfId="10155" priority="1193" operator="containsText" text="了機">
      <formula>NOT(ISERROR(SEARCH("了機",L1199)))</formula>
    </cfRule>
    <cfRule type="containsText" dxfId="10154" priority="1359" operator="containsText" text="清車">
      <formula>NOT(ISERROR(SEARCH("清車",L1199)))</formula>
    </cfRule>
    <cfRule type="containsText" dxfId="10153" priority="1360" operator="containsText" text="改紡">
      <formula>NOT(ISERROR(SEARCH("改紡",L1199)))</formula>
    </cfRule>
    <cfRule type="containsText" dxfId="10152" priority="1361" operator="containsText" text="了機">
      <formula>NOT(ISERROR(SEARCH("了機",L1199)))</formula>
    </cfRule>
    <cfRule type="containsText" dxfId="10151" priority="1555" operator="containsText" text="清車">
      <formula>NOT(ISERROR(SEARCH("清車",L1199)))</formula>
    </cfRule>
    <cfRule type="containsText" dxfId="10150" priority="1556" operator="containsText" text="改紡">
      <formula>NOT(ISERROR(SEARCH("改紡",L1199)))</formula>
    </cfRule>
    <cfRule type="containsText" dxfId="10149" priority="1557" operator="containsText" text="了機">
      <formula>NOT(ISERROR(SEARCH("了機",L1199)))</formula>
    </cfRule>
  </conditionalFormatting>
  <conditionalFormatting sqref="L1200">
    <cfRule type="containsText" dxfId="10148" priority="1176" operator="containsText" text="清車">
      <formula>NOT(ISERROR(SEARCH("清車",L1200)))</formula>
    </cfRule>
    <cfRule type="containsText" dxfId="10147" priority="1177" operator="containsText" text="改紡">
      <formula>NOT(ISERROR(SEARCH("改紡",L1200)))</formula>
    </cfRule>
    <cfRule type="containsText" dxfId="10146" priority="1178" operator="containsText" text="了機">
      <formula>NOT(ISERROR(SEARCH("了機",L1200)))</formula>
    </cfRule>
  </conditionalFormatting>
  <conditionalFormatting sqref="L1201">
    <cfRule type="containsText" dxfId="10145" priority="1639" operator="containsText" text="清車">
      <formula>NOT(ISERROR(SEARCH("清車",L1201)))</formula>
    </cfRule>
    <cfRule type="containsText" dxfId="10144" priority="1640" operator="containsText" text="改紡">
      <formula>NOT(ISERROR(SEARCH("改紡",L1201)))</formula>
    </cfRule>
    <cfRule type="containsText" dxfId="10143" priority="1641" operator="containsText" text="了機">
      <formula>NOT(ISERROR(SEARCH("了機",L1201)))</formula>
    </cfRule>
  </conditionalFormatting>
  <conditionalFormatting sqref="L1202">
    <cfRule type="containsText" dxfId="10142" priority="1275" operator="containsText" text="清車">
      <formula>NOT(ISERROR(SEARCH("清車",L1202)))</formula>
    </cfRule>
    <cfRule type="containsText" dxfId="10141" priority="1276" operator="containsText" text="改紡">
      <formula>NOT(ISERROR(SEARCH("改紡",L1202)))</formula>
    </cfRule>
    <cfRule type="containsText" dxfId="10140" priority="1277" operator="containsText" text="了機">
      <formula>NOT(ISERROR(SEARCH("了機",L1202)))</formula>
    </cfRule>
    <cfRule type="containsText" dxfId="10139" priority="1471" operator="containsText" text="清車">
      <formula>NOT(ISERROR(SEARCH("清車",L1202)))</formula>
    </cfRule>
    <cfRule type="containsText" dxfId="10138" priority="1472" operator="containsText" text="改紡">
      <formula>NOT(ISERROR(SEARCH("改紡",L1202)))</formula>
    </cfRule>
    <cfRule type="containsText" dxfId="10137" priority="1473" operator="containsText" text="了機">
      <formula>NOT(ISERROR(SEARCH("了機",L1202)))</formula>
    </cfRule>
  </conditionalFormatting>
  <conditionalFormatting sqref="L1203">
    <cfRule type="containsText" dxfId="10136" priority="1068" operator="containsText" text="清車">
      <formula>NOT(ISERROR(SEARCH("清車",L1203)))</formula>
    </cfRule>
    <cfRule type="containsText" dxfId="10135" priority="1069" operator="containsText" text="改紡">
      <formula>NOT(ISERROR(SEARCH("改紡",L1203)))</formula>
    </cfRule>
    <cfRule type="containsText" dxfId="10134" priority="1070" operator="containsText" text="了機">
      <formula>NOT(ISERROR(SEARCH("了機",L1203)))</formula>
    </cfRule>
  </conditionalFormatting>
  <conditionalFormatting sqref="L1207">
    <cfRule type="containsText" dxfId="10133" priority="1651" operator="containsText" text="清車">
      <formula>NOT(ISERROR(SEARCH("清車",L1207)))</formula>
    </cfRule>
    <cfRule type="containsText" dxfId="10132" priority="1652" operator="containsText" text="改紡">
      <formula>NOT(ISERROR(SEARCH("改紡",L1207)))</formula>
    </cfRule>
    <cfRule type="containsText" dxfId="10131" priority="1653" operator="containsText" text="了機">
      <formula>NOT(ISERROR(SEARCH("了機",L1207)))</formula>
    </cfRule>
  </conditionalFormatting>
  <conditionalFormatting sqref="L1208">
    <cfRule type="containsText" dxfId="10130" priority="1281" operator="containsText" text="清車">
      <formula>NOT(ISERROR(SEARCH("清車",L1208)))</formula>
    </cfRule>
    <cfRule type="containsText" dxfId="10129" priority="1282" operator="containsText" text="改紡">
      <formula>NOT(ISERROR(SEARCH("改紡",L1208)))</formula>
    </cfRule>
    <cfRule type="containsText" dxfId="10128" priority="1283" operator="containsText" text="了機">
      <formula>NOT(ISERROR(SEARCH("了機",L1208)))</formula>
    </cfRule>
    <cfRule type="containsText" dxfId="10127" priority="1477" operator="containsText" text="清車">
      <formula>NOT(ISERROR(SEARCH("清車",L1208)))</formula>
    </cfRule>
    <cfRule type="containsText" dxfId="10126" priority="1478" operator="containsText" text="改紡">
      <formula>NOT(ISERROR(SEARCH("改紡",L1208)))</formula>
    </cfRule>
    <cfRule type="containsText" dxfId="10125" priority="1479" operator="containsText" text="了機">
      <formula>NOT(ISERROR(SEARCH("了機",L1208)))</formula>
    </cfRule>
    <cfRule type="containsText" dxfId="10124" priority="1807" operator="containsText" text="清車">
      <formula>NOT(ISERROR(SEARCH("清車",L1208)))</formula>
    </cfRule>
    <cfRule type="containsText" dxfId="10123" priority="1808" operator="containsText" text="改紡">
      <formula>NOT(ISERROR(SEARCH("改紡",L1208)))</formula>
    </cfRule>
    <cfRule type="containsText" dxfId="10122" priority="1809" operator="containsText" text="了機">
      <formula>NOT(ISERROR(SEARCH("了機",L1208)))</formula>
    </cfRule>
  </conditionalFormatting>
  <conditionalFormatting sqref="L1209">
    <cfRule type="containsText" dxfId="10121" priority="1080" operator="containsText" text="清車">
      <formula>NOT(ISERROR(SEARCH("清車",L1209)))</formula>
    </cfRule>
    <cfRule type="containsText" dxfId="10120" priority="1081" operator="containsText" text="改紡">
      <formula>NOT(ISERROR(SEARCH("改紡",L1209)))</formula>
    </cfRule>
    <cfRule type="containsText" dxfId="10119" priority="1082" operator="containsText" text="了機">
      <formula>NOT(ISERROR(SEARCH("了機",L1209)))</formula>
    </cfRule>
    <cfRule type="containsText" dxfId="10118" priority="1356" operator="containsText" text="清車">
      <formula>NOT(ISERROR(SEARCH("清車",L1209)))</formula>
    </cfRule>
    <cfRule type="containsText" dxfId="10117" priority="1357" operator="containsText" text="改紡">
      <formula>NOT(ISERROR(SEARCH("改紡",L1209)))</formula>
    </cfRule>
    <cfRule type="containsText" dxfId="10116" priority="1358" operator="containsText" text="了機">
      <formula>NOT(ISERROR(SEARCH("了機",L1209)))</formula>
    </cfRule>
    <cfRule type="containsText" dxfId="10115" priority="1552" operator="containsText" text="清車">
      <formula>NOT(ISERROR(SEARCH("清車",L1209)))</formula>
    </cfRule>
    <cfRule type="containsText" dxfId="10114" priority="1553" operator="containsText" text="改紡">
      <formula>NOT(ISERROR(SEARCH("改紡",L1209)))</formula>
    </cfRule>
    <cfRule type="containsText" dxfId="10113" priority="1554" operator="containsText" text="了機">
      <formula>NOT(ISERROR(SEARCH("了機",L1209)))</formula>
    </cfRule>
  </conditionalFormatting>
  <conditionalFormatting sqref="L1210">
    <cfRule type="containsText" dxfId="10112" priority="1173" operator="containsText" text="清車">
      <formula>NOT(ISERROR(SEARCH("清車",L1210)))</formula>
    </cfRule>
    <cfRule type="containsText" dxfId="10111" priority="1174" operator="containsText" text="改紡">
      <formula>NOT(ISERROR(SEARCH("改紡",L1210)))</formula>
    </cfRule>
    <cfRule type="containsText" dxfId="10110" priority="1175" operator="containsText" text="了機">
      <formula>NOT(ISERROR(SEARCH("了機",L1210)))</formula>
    </cfRule>
  </conditionalFormatting>
  <conditionalFormatting sqref="L1211">
    <cfRule type="containsText" dxfId="10109" priority="1792" operator="containsText" text="清車">
      <formula>NOT(ISERROR(SEARCH("清車",L1211)))</formula>
    </cfRule>
    <cfRule type="containsText" dxfId="10108" priority="1793" operator="containsText" text="改紡">
      <formula>NOT(ISERROR(SEARCH("改紡",L1211)))</formula>
    </cfRule>
    <cfRule type="containsText" dxfId="10107" priority="1794" operator="containsText" text="了機">
      <formula>NOT(ISERROR(SEARCH("了機",L1211)))</formula>
    </cfRule>
  </conditionalFormatting>
  <conditionalFormatting sqref="L1212">
    <cfRule type="containsText" dxfId="10106" priority="1353" operator="containsText" text="清車">
      <formula>NOT(ISERROR(SEARCH("清車",L1212)))</formula>
    </cfRule>
    <cfRule type="containsText" dxfId="10105" priority="1354" operator="containsText" text="改紡">
      <formula>NOT(ISERROR(SEARCH("改紡",L1212)))</formula>
    </cfRule>
    <cfRule type="containsText" dxfId="10104" priority="1355" operator="containsText" text="了機">
      <formula>NOT(ISERROR(SEARCH("了機",L1212)))</formula>
    </cfRule>
    <cfRule type="containsText" dxfId="10103" priority="1549" operator="containsText" text="清車">
      <formula>NOT(ISERROR(SEARCH("清車",L1212)))</formula>
    </cfRule>
    <cfRule type="containsText" dxfId="10102" priority="1550" operator="containsText" text="改紡">
      <formula>NOT(ISERROR(SEARCH("改紡",L1212)))</formula>
    </cfRule>
    <cfRule type="containsText" dxfId="10101" priority="1551" operator="containsText" text="了機">
      <formula>NOT(ISERROR(SEARCH("了機",L1212)))</formula>
    </cfRule>
  </conditionalFormatting>
  <conditionalFormatting sqref="L1213">
    <cfRule type="containsText" dxfId="10100" priority="1167" operator="containsText" text="清車">
      <formula>NOT(ISERROR(SEARCH("清車",L1213)))</formula>
    </cfRule>
    <cfRule type="containsText" dxfId="10099" priority="1168" operator="containsText" text="改紡">
      <formula>NOT(ISERROR(SEARCH("改紡",L1213)))</formula>
    </cfRule>
    <cfRule type="containsText" dxfId="10098" priority="1169" operator="containsText" text="了機">
      <formula>NOT(ISERROR(SEARCH("了機",L1213)))</formula>
    </cfRule>
  </conditionalFormatting>
  <conditionalFormatting sqref="L1214:L1223">
    <cfRule type="containsText" dxfId="10097" priority="1828" operator="containsText" text="清車">
      <formula>NOT(ISERROR(SEARCH("清車",L1214)))</formula>
    </cfRule>
    <cfRule type="containsText" dxfId="10096" priority="1829" operator="containsText" text="改紡">
      <formula>NOT(ISERROR(SEARCH("改紡",L1214)))</formula>
    </cfRule>
    <cfRule type="containsText" dxfId="10095" priority="1830" operator="containsText" text="了機">
      <formula>NOT(ISERROR(SEARCH("了機",L1214)))</formula>
    </cfRule>
  </conditionalFormatting>
  <conditionalFormatting sqref="L1222">
    <cfRule type="containsText" dxfId="10094" priority="1909" operator="containsText" text="了機">
      <formula>NOT(ISERROR(SEARCH("了機",L1222)))</formula>
    </cfRule>
  </conditionalFormatting>
  <conditionalFormatting sqref="L1223">
    <cfRule type="containsText" dxfId="10093" priority="1404" operator="containsText" text="了機">
      <formula>NOT(ISERROR(SEARCH("了機",L1223)))</formula>
    </cfRule>
    <cfRule type="containsText" dxfId="10092" priority="1910" operator="containsText" text="了機">
      <formula>NOT(ISERROR(SEARCH("了機",L1223)))</formula>
    </cfRule>
  </conditionalFormatting>
  <conditionalFormatting sqref="L1225:L1226">
    <cfRule type="containsText" dxfId="10091" priority="858" operator="containsText" text="清車">
      <formula>NOT(ISERROR(SEARCH("清車",L1225)))</formula>
    </cfRule>
    <cfRule type="containsText" dxfId="10090" priority="859" operator="containsText" text="改紡">
      <formula>NOT(ISERROR(SEARCH("改紡",L1225)))</formula>
    </cfRule>
    <cfRule type="containsText" dxfId="10089" priority="860" operator="containsText" text="了機">
      <formula>NOT(ISERROR(SEARCH("了機",L1225)))</formula>
    </cfRule>
  </conditionalFormatting>
  <conditionalFormatting sqref="L1227">
    <cfRule type="containsText" dxfId="10088" priority="855" operator="containsText" text="清車">
      <formula>NOT(ISERROR(SEARCH("清車",L1227)))</formula>
    </cfRule>
    <cfRule type="containsText" dxfId="10087" priority="856" operator="containsText" text="改紡">
      <formula>NOT(ISERROR(SEARCH("改紡",L1227)))</formula>
    </cfRule>
    <cfRule type="containsText" dxfId="10086" priority="857" operator="containsText" text="了機">
      <formula>NOT(ISERROR(SEARCH("了機",L1227)))</formula>
    </cfRule>
  </conditionalFormatting>
  <conditionalFormatting sqref="L1228">
    <cfRule type="containsText" dxfId="10085" priority="681" operator="containsText" text="清車">
      <formula>NOT(ISERROR(SEARCH("清車",L1228)))</formula>
    </cfRule>
    <cfRule type="containsText" dxfId="10084" priority="682" operator="containsText" text="改紡">
      <formula>NOT(ISERROR(SEARCH("改紡",L1228)))</formula>
    </cfRule>
    <cfRule type="containsText" dxfId="10083" priority="683" operator="containsText" text="了機">
      <formula>NOT(ISERROR(SEARCH("了機",L1228)))</formula>
    </cfRule>
  </conditionalFormatting>
  <conditionalFormatting sqref="L1229">
    <cfRule type="containsText" dxfId="10082" priority="321" operator="containsText" text="清車">
      <formula>NOT(ISERROR(SEARCH("清車",L1229)))</formula>
    </cfRule>
    <cfRule type="containsText" dxfId="10081" priority="322" operator="containsText" text="改紡">
      <formula>NOT(ISERROR(SEARCH("改紡",L1229)))</formula>
    </cfRule>
    <cfRule type="containsText" dxfId="10080" priority="323" operator="containsText" text="了機">
      <formula>NOT(ISERROR(SEARCH("了機",L1229)))</formula>
    </cfRule>
    <cfRule type="containsText" dxfId="10079" priority="678" operator="containsText" text="清車">
      <formula>NOT(ISERROR(SEARCH("清車",L1229)))</formula>
    </cfRule>
    <cfRule type="containsText" dxfId="10078" priority="679" operator="containsText" text="改紡">
      <formula>NOT(ISERROR(SEARCH("改紡",L1229)))</formula>
    </cfRule>
    <cfRule type="containsText" dxfId="10077" priority="680" operator="containsText" text="了機">
      <formula>NOT(ISERROR(SEARCH("了機",L1229)))</formula>
    </cfRule>
  </conditionalFormatting>
  <conditionalFormatting sqref="L1230">
    <cfRule type="containsText" dxfId="10076" priority="300" operator="containsText" text="清車">
      <formula>NOT(ISERROR(SEARCH("清車",L1230)))</formula>
    </cfRule>
    <cfRule type="containsText" dxfId="10075" priority="301" operator="containsText" text="改紡">
      <formula>NOT(ISERROR(SEARCH("改紡",L1230)))</formula>
    </cfRule>
    <cfRule type="containsText" dxfId="10074" priority="302" operator="containsText" text="了機">
      <formula>NOT(ISERROR(SEARCH("了機",L1230)))</formula>
    </cfRule>
  </conditionalFormatting>
  <conditionalFormatting sqref="L1231">
    <cfRule type="containsText" dxfId="10073" priority="705" operator="containsText" text="清車">
      <formula>NOT(ISERROR(SEARCH("清車",L1231)))</formula>
    </cfRule>
    <cfRule type="containsText" dxfId="10072" priority="706" operator="containsText" text="改紡">
      <formula>NOT(ISERROR(SEARCH("改紡",L1231)))</formula>
    </cfRule>
    <cfRule type="containsText" dxfId="10071" priority="707" operator="containsText" text="了機">
      <formula>NOT(ISERROR(SEARCH("了機",L1231)))</formula>
    </cfRule>
  </conditionalFormatting>
  <conditionalFormatting sqref="L1232">
    <cfRule type="containsText" dxfId="10070" priority="118" operator="containsText" text="清車">
      <formula>NOT(ISERROR(SEARCH("清車",L1232)))</formula>
    </cfRule>
    <cfRule type="containsText" dxfId="10069" priority="119" operator="containsText" text="改紡">
      <formula>NOT(ISERROR(SEARCH("改紡",L1232)))</formula>
    </cfRule>
    <cfRule type="containsText" dxfId="10068" priority="120" operator="containsText" text="了機">
      <formula>NOT(ISERROR(SEARCH("了機",L1232)))</formula>
    </cfRule>
  </conditionalFormatting>
  <conditionalFormatting sqref="L1233">
    <cfRule type="containsText" dxfId="10067" priority="663" operator="containsText" text="清車">
      <formula>NOT(ISERROR(SEARCH("清車",L1233)))</formula>
    </cfRule>
    <cfRule type="containsText" dxfId="10066" priority="664" operator="containsText" text="改紡">
      <formula>NOT(ISERROR(SEARCH("改紡",L1233)))</formula>
    </cfRule>
    <cfRule type="containsText" dxfId="10065" priority="665" operator="containsText" text="了機">
      <formula>NOT(ISERROR(SEARCH("了機",L1233)))</formula>
    </cfRule>
  </conditionalFormatting>
  <conditionalFormatting sqref="L1234">
    <cfRule type="containsText" dxfId="10064" priority="285" operator="containsText" text="清車">
      <formula>NOT(ISERROR(SEARCH("清車",L1234)))</formula>
    </cfRule>
    <cfRule type="containsText" dxfId="10063" priority="286" operator="containsText" text="改紡">
      <formula>NOT(ISERROR(SEARCH("改紡",L1234)))</formula>
    </cfRule>
    <cfRule type="containsText" dxfId="10062" priority="287" operator="containsText" text="了機">
      <formula>NOT(ISERROR(SEARCH("了機",L1234)))</formula>
    </cfRule>
    <cfRule type="containsText" dxfId="10061" priority="496" operator="containsText" text="清車">
      <formula>NOT(ISERROR(SEARCH("清車",L1234)))</formula>
    </cfRule>
    <cfRule type="containsText" dxfId="10060" priority="497" operator="containsText" text="改紡">
      <formula>NOT(ISERROR(SEARCH("改紡",L1234)))</formula>
    </cfRule>
    <cfRule type="containsText" dxfId="10059" priority="498" operator="containsText" text="了機">
      <formula>NOT(ISERROR(SEARCH("了機",L1234)))</formula>
    </cfRule>
    <cfRule type="containsText" dxfId="10058" priority="708" operator="containsText" text="清車">
      <formula>NOT(ISERROR(SEARCH("清車",L1234)))</formula>
    </cfRule>
    <cfRule type="containsText" dxfId="10057" priority="709" operator="containsText" text="改紡">
      <formula>NOT(ISERROR(SEARCH("改紡",L1234)))</formula>
    </cfRule>
    <cfRule type="containsText" dxfId="10056" priority="710" operator="containsText" text="了機">
      <formula>NOT(ISERROR(SEARCH("了機",L1234)))</formula>
    </cfRule>
  </conditionalFormatting>
  <conditionalFormatting sqref="L1235">
    <cfRule type="containsText" dxfId="10055" priority="85" operator="containsText" text="清車">
      <formula>NOT(ISERROR(SEARCH("清車",L1235)))</formula>
    </cfRule>
    <cfRule type="containsText" dxfId="10054" priority="86" operator="containsText" text="改紡">
      <formula>NOT(ISERROR(SEARCH("改紡",L1235)))</formula>
    </cfRule>
    <cfRule type="containsText" dxfId="10053" priority="87" operator="containsText" text="了機">
      <formula>NOT(ISERROR(SEARCH("了機",L1235)))</formula>
    </cfRule>
    <cfRule type="containsText" dxfId="10052" priority="327" operator="containsText" text="清車">
      <formula>NOT(ISERROR(SEARCH("清車",L1235)))</formula>
    </cfRule>
    <cfRule type="containsText" dxfId="10051" priority="328" operator="containsText" text="改紡">
      <formula>NOT(ISERROR(SEARCH("改紡",L1235)))</formula>
    </cfRule>
    <cfRule type="containsText" dxfId="10050" priority="329" operator="containsText" text="了機">
      <formula>NOT(ISERROR(SEARCH("了機",L1235)))</formula>
    </cfRule>
    <cfRule type="containsText" dxfId="10049" priority="529" operator="containsText" text="清車">
      <formula>NOT(ISERROR(SEARCH("清車",L1235)))</formula>
    </cfRule>
    <cfRule type="containsText" dxfId="10048" priority="530" operator="containsText" text="改紡">
      <formula>NOT(ISERROR(SEARCH("改紡",L1235)))</formula>
    </cfRule>
    <cfRule type="containsText" dxfId="10047" priority="531" operator="containsText" text="了機">
      <formula>NOT(ISERROR(SEARCH("了機",L1235)))</formula>
    </cfRule>
    <cfRule type="containsText" dxfId="10046" priority="660" operator="containsText" text="清車">
      <formula>NOT(ISERROR(SEARCH("清車",L1235)))</formula>
    </cfRule>
    <cfRule type="containsText" dxfId="10045" priority="661" operator="containsText" text="改紡">
      <formula>NOT(ISERROR(SEARCH("改紡",L1235)))</formula>
    </cfRule>
    <cfRule type="containsText" dxfId="10044" priority="662" operator="containsText" text="了機">
      <formula>NOT(ISERROR(SEARCH("了機",L1235)))</formula>
    </cfRule>
  </conditionalFormatting>
  <conditionalFormatting sqref="L1236">
    <cfRule type="containsText" dxfId="10043" priority="121" operator="containsText" text="清車">
      <formula>NOT(ISERROR(SEARCH("清車",L1236)))</formula>
    </cfRule>
    <cfRule type="containsText" dxfId="10042" priority="122" operator="containsText" text="改紡">
      <formula>NOT(ISERROR(SEARCH("改紡",L1236)))</formula>
    </cfRule>
    <cfRule type="containsText" dxfId="10041" priority="123" operator="containsText" text="了機">
      <formula>NOT(ISERROR(SEARCH("了機",L1236)))</formula>
    </cfRule>
    <cfRule type="containsText" dxfId="10040" priority="282" operator="containsText" text="清車">
      <formula>NOT(ISERROR(SEARCH("清車",L1236)))</formula>
    </cfRule>
    <cfRule type="containsText" dxfId="10039" priority="283" operator="containsText" text="改紡">
      <formula>NOT(ISERROR(SEARCH("改紡",L1236)))</formula>
    </cfRule>
    <cfRule type="containsText" dxfId="10038" priority="284" operator="containsText" text="了機">
      <formula>NOT(ISERROR(SEARCH("了機",L1236)))</formula>
    </cfRule>
    <cfRule type="containsText" dxfId="10037" priority="493" operator="containsText" text="清車">
      <formula>NOT(ISERROR(SEARCH("清車",L1236)))</formula>
    </cfRule>
    <cfRule type="containsText" dxfId="10036" priority="494" operator="containsText" text="改紡">
      <formula>NOT(ISERROR(SEARCH("改紡",L1236)))</formula>
    </cfRule>
    <cfRule type="containsText" dxfId="10035" priority="495" operator="containsText" text="了機">
      <formula>NOT(ISERROR(SEARCH("了機",L1236)))</formula>
    </cfRule>
    <cfRule type="containsText" dxfId="10034" priority="894" operator="containsText" text="清車">
      <formula>NOT(ISERROR(SEARCH("清車",L1236)))</formula>
    </cfRule>
    <cfRule type="containsText" dxfId="10033" priority="895" operator="containsText" text="改紡">
      <formula>NOT(ISERROR(SEARCH("改紡",L1236)))</formula>
    </cfRule>
    <cfRule type="containsText" dxfId="10032" priority="896" operator="containsText" text="了機">
      <formula>NOT(ISERROR(SEARCH("了機",L1236)))</formula>
    </cfRule>
  </conditionalFormatting>
  <conditionalFormatting sqref="L1237">
    <cfRule type="containsText" dxfId="10031" priority="52" operator="containsText" text="清車">
      <formula>NOT(ISERROR(SEARCH("清車",L1237)))</formula>
    </cfRule>
    <cfRule type="containsText" dxfId="10030" priority="53" operator="containsText" text="改紡">
      <formula>NOT(ISERROR(SEARCH("改紡",L1237)))</formula>
    </cfRule>
    <cfRule type="containsText" dxfId="10029" priority="54" operator="containsText" text="了機">
      <formula>NOT(ISERROR(SEARCH("了機",L1237)))</formula>
    </cfRule>
    <cfRule type="containsText" dxfId="10028" priority="55" operator="containsText" text="清車">
      <formula>NOT(ISERROR(SEARCH("清車",L1237)))</formula>
    </cfRule>
    <cfRule type="containsText" dxfId="10027" priority="56" operator="containsText" text="改紡">
      <formula>NOT(ISERROR(SEARCH("改紡",L1237)))</formula>
    </cfRule>
    <cfRule type="containsText" dxfId="10026" priority="57" operator="containsText" text="了機">
      <formula>NOT(ISERROR(SEARCH("了機",L1237)))</formula>
    </cfRule>
  </conditionalFormatting>
  <conditionalFormatting sqref="L1238">
    <cfRule type="containsText" dxfId="10025" priority="235" operator="containsText" text="清車">
      <formula>NOT(ISERROR(SEARCH("清車",L1238)))</formula>
    </cfRule>
    <cfRule type="containsText" dxfId="10024" priority="236" operator="containsText" text="改紡">
      <formula>NOT(ISERROR(SEARCH("改紡",L1238)))</formula>
    </cfRule>
    <cfRule type="containsText" dxfId="10023" priority="237" operator="containsText" text="了機">
      <formula>NOT(ISERROR(SEARCH("了機",L1238)))</formula>
    </cfRule>
    <cfRule type="containsText" dxfId="10022" priority="408" operator="containsText" text="清車">
      <formula>NOT(ISERROR(SEARCH("清車",L1238)))</formula>
    </cfRule>
    <cfRule type="containsText" dxfId="10021" priority="409" operator="containsText" text="改紡">
      <formula>NOT(ISERROR(SEARCH("改紡",L1238)))</formula>
    </cfRule>
    <cfRule type="containsText" dxfId="10020" priority="410" operator="containsText" text="了機">
      <formula>NOT(ISERROR(SEARCH("了機",L1238)))</formula>
    </cfRule>
    <cfRule type="containsText" dxfId="10019" priority="610" operator="containsText" text="清車">
      <formula>NOT(ISERROR(SEARCH("清車",L1238)))</formula>
    </cfRule>
    <cfRule type="containsText" dxfId="10018" priority="611" operator="containsText" text="改紡">
      <formula>NOT(ISERROR(SEARCH("改紡",L1238)))</formula>
    </cfRule>
    <cfRule type="containsText" dxfId="10017" priority="612" operator="containsText" text="了機">
      <formula>NOT(ISERROR(SEARCH("了機",L1238)))</formula>
    </cfRule>
  </conditionalFormatting>
  <conditionalFormatting sqref="L1239">
    <cfRule type="containsText" dxfId="10016" priority="220" operator="containsText" text="清車">
      <formula>NOT(ISERROR(SEARCH("清車",L1239)))</formula>
    </cfRule>
    <cfRule type="containsText" dxfId="10015" priority="221" operator="containsText" text="改紡">
      <formula>NOT(ISERROR(SEARCH("改紡",L1239)))</formula>
    </cfRule>
    <cfRule type="containsText" dxfId="10014" priority="222" operator="containsText" text="了機">
      <formula>NOT(ISERROR(SEARCH("了機",L1239)))</formula>
    </cfRule>
  </conditionalFormatting>
  <conditionalFormatting sqref="L1240">
    <cfRule type="containsText" dxfId="10013" priority="699" operator="containsText" text="清車">
      <formula>NOT(ISERROR(SEARCH("清車",L1240)))</formula>
    </cfRule>
    <cfRule type="containsText" dxfId="10012" priority="700" operator="containsText" text="改紡">
      <formula>NOT(ISERROR(SEARCH("改紡",L1240)))</formula>
    </cfRule>
    <cfRule type="containsText" dxfId="10011" priority="701" operator="containsText" text="了機">
      <formula>NOT(ISERROR(SEARCH("了機",L1240)))</formula>
    </cfRule>
  </conditionalFormatting>
  <conditionalFormatting sqref="L1241">
    <cfRule type="containsText" dxfId="10010" priority="324" operator="containsText" text="清車">
      <formula>NOT(ISERROR(SEARCH("清車",L1241)))</formula>
    </cfRule>
    <cfRule type="containsText" dxfId="10009" priority="325" operator="containsText" text="改紡">
      <formula>NOT(ISERROR(SEARCH("改紡",L1241)))</formula>
    </cfRule>
    <cfRule type="containsText" dxfId="10008" priority="326" operator="containsText" text="了機">
      <formula>NOT(ISERROR(SEARCH("了機",L1241)))</formula>
    </cfRule>
    <cfRule type="containsText" dxfId="10007" priority="526" operator="containsText" text="清車">
      <formula>NOT(ISERROR(SEARCH("清車",L1241)))</formula>
    </cfRule>
    <cfRule type="containsText" dxfId="10006" priority="527" operator="containsText" text="改紡">
      <formula>NOT(ISERROR(SEARCH("改紡",L1241)))</formula>
    </cfRule>
    <cfRule type="containsText" dxfId="10005" priority="528" operator="containsText" text="了機">
      <formula>NOT(ISERROR(SEARCH("了機",L1241)))</formula>
    </cfRule>
  </conditionalFormatting>
  <conditionalFormatting sqref="L1242">
    <cfRule type="containsText" dxfId="10004" priority="112" operator="containsText" text="清車">
      <formula>NOT(ISERROR(SEARCH("清車",L1242)))</formula>
    </cfRule>
    <cfRule type="containsText" dxfId="10003" priority="113" operator="containsText" text="改紡">
      <formula>NOT(ISERROR(SEARCH("改紡",L1242)))</formula>
    </cfRule>
    <cfRule type="containsText" dxfId="10002" priority="114" operator="containsText" text="了機">
      <formula>NOT(ISERROR(SEARCH("了機",L1242)))</formula>
    </cfRule>
  </conditionalFormatting>
  <conditionalFormatting sqref="L1246">
    <cfRule type="containsText" dxfId="10001" priority="711" operator="containsText" text="清車">
      <formula>NOT(ISERROR(SEARCH("清車",L1246)))</formula>
    </cfRule>
    <cfRule type="containsText" dxfId="10000" priority="712" operator="containsText" text="改紡">
      <formula>NOT(ISERROR(SEARCH("改紡",L1246)))</formula>
    </cfRule>
    <cfRule type="containsText" dxfId="9999" priority="713" operator="containsText" text="了機">
      <formula>NOT(ISERROR(SEARCH("了機",L1246)))</formula>
    </cfRule>
  </conditionalFormatting>
  <conditionalFormatting sqref="L1247">
    <cfRule type="containsText" dxfId="9998" priority="330" operator="containsText" text="清車">
      <formula>NOT(ISERROR(SEARCH("清車",L1247)))</formula>
    </cfRule>
    <cfRule type="containsText" dxfId="9997" priority="331" operator="containsText" text="改紡">
      <formula>NOT(ISERROR(SEARCH("改紡",L1247)))</formula>
    </cfRule>
    <cfRule type="containsText" dxfId="9996" priority="332" operator="containsText" text="了機">
      <formula>NOT(ISERROR(SEARCH("了機",L1247)))</formula>
    </cfRule>
    <cfRule type="containsText" dxfId="9995" priority="532" operator="containsText" text="清車">
      <formula>NOT(ISERROR(SEARCH("清車",L1247)))</formula>
    </cfRule>
    <cfRule type="containsText" dxfId="9994" priority="533" operator="containsText" text="改紡">
      <formula>NOT(ISERROR(SEARCH("改紡",L1247)))</formula>
    </cfRule>
    <cfRule type="containsText" dxfId="9993" priority="534" operator="containsText" text="了機">
      <formula>NOT(ISERROR(SEARCH("了機",L1247)))</formula>
    </cfRule>
    <cfRule type="containsText" dxfId="9992" priority="864" operator="containsText" text="清車">
      <formula>NOT(ISERROR(SEARCH("清車",L1247)))</formula>
    </cfRule>
    <cfRule type="containsText" dxfId="9991" priority="865" operator="containsText" text="改紡">
      <formula>NOT(ISERROR(SEARCH("改紡",L1247)))</formula>
    </cfRule>
    <cfRule type="containsText" dxfId="9990" priority="866" operator="containsText" text="了機">
      <formula>NOT(ISERROR(SEARCH("了機",L1247)))</formula>
    </cfRule>
  </conditionalFormatting>
  <conditionalFormatting sqref="L1248">
    <cfRule type="containsText" dxfId="9989" priority="124" operator="containsText" text="清車">
      <formula>NOT(ISERROR(SEARCH("清車",L1248)))</formula>
    </cfRule>
    <cfRule type="containsText" dxfId="9988" priority="125" operator="containsText" text="改紡">
      <formula>NOT(ISERROR(SEARCH("改紡",L1248)))</formula>
    </cfRule>
    <cfRule type="containsText" dxfId="9987" priority="126" operator="containsText" text="了機">
      <formula>NOT(ISERROR(SEARCH("了機",L1248)))</formula>
    </cfRule>
    <cfRule type="containsText" dxfId="9986" priority="405" operator="containsText" text="清車">
      <formula>NOT(ISERROR(SEARCH("清車",L1248)))</formula>
    </cfRule>
    <cfRule type="containsText" dxfId="9985" priority="406" operator="containsText" text="改紡">
      <formula>NOT(ISERROR(SEARCH("改紡",L1248)))</formula>
    </cfRule>
    <cfRule type="containsText" dxfId="9984" priority="407" operator="containsText" text="了機">
      <formula>NOT(ISERROR(SEARCH("了機",L1248)))</formula>
    </cfRule>
    <cfRule type="containsText" dxfId="9983" priority="607" operator="containsText" text="清車">
      <formula>NOT(ISERROR(SEARCH("清車",L1248)))</formula>
    </cfRule>
    <cfRule type="containsText" dxfId="9982" priority="608" operator="containsText" text="改紡">
      <formula>NOT(ISERROR(SEARCH("改紡",L1248)))</formula>
    </cfRule>
    <cfRule type="containsText" dxfId="9981" priority="609" operator="containsText" text="了機">
      <formula>NOT(ISERROR(SEARCH("了機",L1248)))</formula>
    </cfRule>
  </conditionalFormatting>
  <conditionalFormatting sqref="L1249">
    <cfRule type="containsText" dxfId="9980" priority="217" operator="containsText" text="清車">
      <formula>NOT(ISERROR(SEARCH("清車",L1249)))</formula>
    </cfRule>
    <cfRule type="containsText" dxfId="9979" priority="218" operator="containsText" text="改紡">
      <formula>NOT(ISERROR(SEARCH("改紡",L1249)))</formula>
    </cfRule>
    <cfRule type="containsText" dxfId="9978" priority="219" operator="containsText" text="了機">
      <formula>NOT(ISERROR(SEARCH("了機",L1249)))</formula>
    </cfRule>
  </conditionalFormatting>
  <conditionalFormatting sqref="L1250">
    <cfRule type="containsText" dxfId="9977" priority="849" operator="containsText" text="清車">
      <formula>NOT(ISERROR(SEARCH("清車",L1250)))</formula>
    </cfRule>
    <cfRule type="containsText" dxfId="9976" priority="850" operator="containsText" text="改紡">
      <formula>NOT(ISERROR(SEARCH("改紡",L1250)))</formula>
    </cfRule>
    <cfRule type="containsText" dxfId="9975" priority="851" operator="containsText" text="了機">
      <formula>NOT(ISERROR(SEARCH("了機",L1250)))</formula>
    </cfRule>
  </conditionalFormatting>
  <conditionalFormatting sqref="L1251">
    <cfRule type="containsText" dxfId="9974" priority="402" operator="containsText" text="清車">
      <formula>NOT(ISERROR(SEARCH("清車",L1251)))</formula>
    </cfRule>
    <cfRule type="containsText" dxfId="9973" priority="403" operator="containsText" text="改紡">
      <formula>NOT(ISERROR(SEARCH("改紡",L1251)))</formula>
    </cfRule>
    <cfRule type="containsText" dxfId="9972" priority="404" operator="containsText" text="了機">
      <formula>NOT(ISERROR(SEARCH("了機",L1251)))</formula>
    </cfRule>
    <cfRule type="containsText" dxfId="9971" priority="604" operator="containsText" text="清車">
      <formula>NOT(ISERROR(SEARCH("清車",L1251)))</formula>
    </cfRule>
    <cfRule type="containsText" dxfId="9970" priority="605" operator="containsText" text="改紡">
      <formula>NOT(ISERROR(SEARCH("改紡",L1251)))</formula>
    </cfRule>
    <cfRule type="containsText" dxfId="9969" priority="606" operator="containsText" text="了機">
      <formula>NOT(ISERROR(SEARCH("了機",L1251)))</formula>
    </cfRule>
  </conditionalFormatting>
  <conditionalFormatting sqref="L1252">
    <cfRule type="containsText" dxfId="9968" priority="211" operator="containsText" text="清車">
      <formula>NOT(ISERROR(SEARCH("清車",L1252)))</formula>
    </cfRule>
    <cfRule type="containsText" dxfId="9967" priority="212" operator="containsText" text="改紡">
      <formula>NOT(ISERROR(SEARCH("改紡",L1252)))</formula>
    </cfRule>
    <cfRule type="containsText" dxfId="9966" priority="213" operator="containsText" text="了機">
      <formula>NOT(ISERROR(SEARCH("了機",L1252)))</formula>
    </cfRule>
  </conditionalFormatting>
  <conditionalFormatting sqref="L1253:L1262">
    <cfRule type="containsText" dxfId="9965" priority="885" operator="containsText" text="清車">
      <formula>NOT(ISERROR(SEARCH("清車",L1253)))</formula>
    </cfRule>
    <cfRule type="containsText" dxfId="9964" priority="886" operator="containsText" text="改紡">
      <formula>NOT(ISERROR(SEARCH("改紡",L1253)))</formula>
    </cfRule>
    <cfRule type="containsText" dxfId="9963" priority="887" operator="containsText" text="了機">
      <formula>NOT(ISERROR(SEARCH("了機",L1253)))</formula>
    </cfRule>
  </conditionalFormatting>
  <conditionalFormatting sqref="L1261">
    <cfRule type="containsText" dxfId="9962" priority="964" operator="containsText" text="了機">
      <formula>NOT(ISERROR(SEARCH("了機",L1261)))</formula>
    </cfRule>
  </conditionalFormatting>
  <conditionalFormatting sqref="L1262">
    <cfRule type="containsText" dxfId="9961" priority="458" operator="containsText" text="了機">
      <formula>NOT(ISERROR(SEARCH("了機",L1262)))</formula>
    </cfRule>
    <cfRule type="containsText" dxfId="9960" priority="965" operator="containsText" text="了機">
      <formula>NOT(ISERROR(SEARCH("了機",L1262)))</formula>
    </cfRule>
  </conditionalFormatting>
  <conditionalFormatting sqref="L1263:L1048576">
    <cfRule type="containsText" dxfId="9959" priority="15674" operator="containsText" text="了機">
      <formula>NOT(ISERROR(SEARCH("了機",L1263)))</formula>
    </cfRule>
  </conditionalFormatting>
  <conditionalFormatting sqref="L11:M14 P11:Q14 T11:U14 X11:Y14">
    <cfRule type="containsText" dxfId="9958" priority="11243" operator="containsText" text="清車">
      <formula>NOT(ISERROR(SEARCH("清車",L11)))</formula>
    </cfRule>
    <cfRule type="containsText" dxfId="9957" priority="11244" operator="containsText" text="改紡">
      <formula>NOT(ISERROR(SEARCH("改紡",L11)))</formula>
    </cfRule>
    <cfRule type="containsText" dxfId="9956" priority="11245" operator="containsText" text="了機">
      <formula>NOT(ISERROR(SEARCH("了機",L11)))</formula>
    </cfRule>
  </conditionalFormatting>
  <conditionalFormatting sqref="L37:M37 P37:Q37 T37:U37 X37:Y37">
    <cfRule type="containsText" dxfId="9955" priority="11248" operator="containsText" text="了機">
      <formula>NOT(ISERROR(SEARCH("了機",L37)))</formula>
    </cfRule>
  </conditionalFormatting>
  <conditionalFormatting sqref="L37:M37 P37:Q37 X37:Y37 T37:U37">
    <cfRule type="containsText" dxfId="9954" priority="11246" operator="containsText" text="清車">
      <formula>NOT(ISERROR(SEARCH("清車",L37)))</formula>
    </cfRule>
    <cfRule type="containsText" dxfId="9953" priority="11247" operator="containsText" text="改紡">
      <formula>NOT(ISERROR(SEARCH("改紡",L37)))</formula>
    </cfRule>
  </conditionalFormatting>
  <conditionalFormatting sqref="L47:M55 M77:M79">
    <cfRule type="containsText" dxfId="9952" priority="11219" operator="containsText" text="清車">
      <formula>NOT(ISERROR(SEARCH("清車",L47)))</formula>
    </cfRule>
    <cfRule type="containsText" dxfId="9951" priority="11220" operator="containsText" text="改紡">
      <formula>NOT(ISERROR(SEARCH("改紡",L47)))</formula>
    </cfRule>
    <cfRule type="containsText" dxfId="9950" priority="11221" operator="containsText" text="了機">
      <formula>NOT(ISERROR(SEARCH("了機",L47)))</formula>
    </cfRule>
  </conditionalFormatting>
  <conditionalFormatting sqref="L56:M59">
    <cfRule type="containsText" dxfId="9949" priority="11210" operator="containsText" text="清車">
      <formula>NOT(ISERROR(SEARCH("清車",L56)))</formula>
    </cfRule>
    <cfRule type="containsText" dxfId="9948" priority="11211" operator="containsText" text="改紡">
      <formula>NOT(ISERROR(SEARCH("改紡",L56)))</formula>
    </cfRule>
    <cfRule type="containsText" dxfId="9947" priority="11212" operator="containsText" text="了機">
      <formula>NOT(ISERROR(SEARCH("了機",L56)))</formula>
    </cfRule>
  </conditionalFormatting>
  <conditionalFormatting sqref="L80:M80">
    <cfRule type="containsText" dxfId="9946" priority="11213" operator="containsText" text="清車">
      <formula>NOT(ISERROR(SEARCH("清車",L80)))</formula>
    </cfRule>
    <cfRule type="containsText" dxfId="9945" priority="11214" operator="containsText" text="改紡">
      <formula>NOT(ISERROR(SEARCH("改紡",L80)))</formula>
    </cfRule>
    <cfRule type="containsText" dxfId="9944" priority="11215" operator="containsText" text="了機">
      <formula>NOT(ISERROR(SEARCH("了機",L80)))</formula>
    </cfRule>
  </conditionalFormatting>
  <conditionalFormatting sqref="L90:M98 M120:M122">
    <cfRule type="containsText" dxfId="9943" priority="11171" operator="containsText" text="清車">
      <formula>NOT(ISERROR(SEARCH("清車",L90)))</formula>
    </cfRule>
    <cfRule type="containsText" dxfId="9942" priority="11172" operator="containsText" text="改紡">
      <formula>NOT(ISERROR(SEARCH("改紡",L90)))</formula>
    </cfRule>
    <cfRule type="containsText" dxfId="9941" priority="11173" operator="containsText" text="了機">
      <formula>NOT(ISERROR(SEARCH("了機",L90)))</formula>
    </cfRule>
  </conditionalFormatting>
  <conditionalFormatting sqref="L99:M102">
    <cfRule type="containsText" dxfId="9940" priority="11162" operator="containsText" text="清車">
      <formula>NOT(ISERROR(SEARCH("清車",L99)))</formula>
    </cfRule>
    <cfRule type="containsText" dxfId="9939" priority="11163" operator="containsText" text="改紡">
      <formula>NOT(ISERROR(SEARCH("改紡",L99)))</formula>
    </cfRule>
    <cfRule type="containsText" dxfId="9938" priority="11164" operator="containsText" text="了機">
      <formula>NOT(ISERROR(SEARCH("了機",L99)))</formula>
    </cfRule>
  </conditionalFormatting>
  <conditionalFormatting sqref="L123:M123">
    <cfRule type="containsText" dxfId="9937" priority="11165" operator="containsText" text="清車">
      <formula>NOT(ISERROR(SEARCH("清車",L123)))</formula>
    </cfRule>
    <cfRule type="containsText" dxfId="9936" priority="11166" operator="containsText" text="改紡">
      <formula>NOT(ISERROR(SEARCH("改紡",L123)))</formula>
    </cfRule>
    <cfRule type="containsText" dxfId="9935" priority="11167" operator="containsText" text="了機">
      <formula>NOT(ISERROR(SEARCH("了機",L123)))</formula>
    </cfRule>
  </conditionalFormatting>
  <conditionalFormatting sqref="L133:M136 L138:M138 L139 L140:M141 M163:M165">
    <cfRule type="containsText" dxfId="9934" priority="11113" operator="containsText" text="了機">
      <formula>NOT(ISERROR(SEARCH("了機",L133)))</formula>
    </cfRule>
  </conditionalFormatting>
  <conditionalFormatting sqref="L133:M136 M163:M165 L140:M141 L139 L138:M138">
    <cfRule type="containsText" dxfId="9933" priority="11111" operator="containsText" text="清車">
      <formula>NOT(ISERROR(SEARCH("清車",L133)))</formula>
    </cfRule>
    <cfRule type="containsText" dxfId="9932" priority="11112" operator="containsText" text="改紡">
      <formula>NOT(ISERROR(SEARCH("改紡",L133)))</formula>
    </cfRule>
  </conditionalFormatting>
  <conditionalFormatting sqref="L137:M137">
    <cfRule type="containsText" dxfId="9931" priority="11018" operator="containsText" text="清車">
      <formula>NOT(ISERROR(SEARCH("清車",L137)))</formula>
    </cfRule>
    <cfRule type="containsText" dxfId="9930" priority="11019" operator="containsText" text="改紡">
      <formula>NOT(ISERROR(SEARCH("改紡",L137)))</formula>
    </cfRule>
    <cfRule type="containsText" dxfId="9929" priority="11020" operator="containsText" text="了機">
      <formula>NOT(ISERROR(SEARCH("了機",L137)))</formula>
    </cfRule>
  </conditionalFormatting>
  <conditionalFormatting sqref="L142:M145">
    <cfRule type="containsText" dxfId="9928" priority="11102" operator="containsText" text="清車">
      <formula>NOT(ISERROR(SEARCH("清車",L142)))</formula>
    </cfRule>
    <cfRule type="containsText" dxfId="9927" priority="11103" operator="containsText" text="改紡">
      <formula>NOT(ISERROR(SEARCH("改紡",L142)))</formula>
    </cfRule>
    <cfRule type="containsText" dxfId="9926" priority="11104" operator="containsText" text="了機">
      <formula>NOT(ISERROR(SEARCH("了機",L142)))</formula>
    </cfRule>
  </conditionalFormatting>
  <conditionalFormatting sqref="L149:M149">
    <cfRule type="containsText" dxfId="9925" priority="11030" operator="containsText" text="清車">
      <formula>NOT(ISERROR(SEARCH("清車",L149)))</formula>
    </cfRule>
    <cfRule type="containsText" dxfId="9924" priority="11031" operator="containsText" text="改紡">
      <formula>NOT(ISERROR(SEARCH("改紡",L149)))</formula>
    </cfRule>
    <cfRule type="containsText" dxfId="9923" priority="11032" operator="containsText" text="了機">
      <formula>NOT(ISERROR(SEARCH("了機",L149)))</formula>
    </cfRule>
  </conditionalFormatting>
  <conditionalFormatting sqref="L166:M166">
    <cfRule type="containsText" dxfId="9922" priority="11105" operator="containsText" text="清車">
      <formula>NOT(ISERROR(SEARCH("清車",L166)))</formula>
    </cfRule>
    <cfRule type="containsText" dxfId="9921" priority="11106" operator="containsText" text="改紡">
      <formula>NOT(ISERROR(SEARCH("改紡",L166)))</formula>
    </cfRule>
    <cfRule type="containsText" dxfId="9920" priority="11107" operator="containsText" text="了機">
      <formula>NOT(ISERROR(SEARCH("了機",L166)))</formula>
    </cfRule>
  </conditionalFormatting>
  <conditionalFormatting sqref="L176:M177 L178 L179:M179 L181:M181 L183:M184 M206:M208">
    <cfRule type="containsText" dxfId="9919" priority="10987" operator="containsText" text="了機">
      <formula>NOT(ISERROR(SEARCH("了機",L176)))</formula>
    </cfRule>
  </conditionalFormatting>
  <conditionalFormatting sqref="L176:M177 M206:M208 L183:M184 L181:M181 L179:M179 L178">
    <cfRule type="containsText" dxfId="9918" priority="10985" operator="containsText" text="清車">
      <formula>NOT(ISERROR(SEARCH("清車",L176)))</formula>
    </cfRule>
    <cfRule type="containsText" dxfId="9917" priority="10986" operator="containsText" text="改紡">
      <formula>NOT(ISERROR(SEARCH("改紡",L176)))</formula>
    </cfRule>
  </conditionalFormatting>
  <conditionalFormatting sqref="L180:M180">
    <cfRule type="containsText" dxfId="9916" priority="10913" operator="containsText" text="清車">
      <formula>NOT(ISERROR(SEARCH("清車",L180)))</formula>
    </cfRule>
    <cfRule type="containsText" dxfId="9915" priority="10914" operator="containsText" text="改紡">
      <formula>NOT(ISERROR(SEARCH("改紡",L180)))</formula>
    </cfRule>
    <cfRule type="containsText" dxfId="9914" priority="10915" operator="containsText" text="了機">
      <formula>NOT(ISERROR(SEARCH("了機",L180)))</formula>
    </cfRule>
  </conditionalFormatting>
  <conditionalFormatting sqref="L185:M188">
    <cfRule type="containsText" dxfId="9913" priority="10976" operator="containsText" text="清車">
      <formula>NOT(ISERROR(SEARCH("清車",L185)))</formula>
    </cfRule>
    <cfRule type="containsText" dxfId="9912" priority="10977" operator="containsText" text="改紡">
      <formula>NOT(ISERROR(SEARCH("改紡",L185)))</formula>
    </cfRule>
    <cfRule type="containsText" dxfId="9911" priority="10978" operator="containsText" text="了機">
      <formula>NOT(ISERROR(SEARCH("了機",L185)))</formula>
    </cfRule>
  </conditionalFormatting>
  <conditionalFormatting sqref="L189:M189 P189:Q189 T189 X189 M191 Q191 L192:M192 P192:Q192 T192 X192">
    <cfRule type="containsText" dxfId="9910" priority="11011" operator="containsText" text="了機">
      <formula>NOT(ISERROR(SEARCH("了機",L189)))</formula>
    </cfRule>
  </conditionalFormatting>
  <conditionalFormatting sqref="L193:M193">
    <cfRule type="containsText" dxfId="9909" priority="10925" operator="containsText" text="清車">
      <formula>NOT(ISERROR(SEARCH("清車",L193)))</formula>
    </cfRule>
    <cfRule type="containsText" dxfId="9908" priority="10926" operator="containsText" text="改紡">
      <formula>NOT(ISERROR(SEARCH("改紡",L193)))</formula>
    </cfRule>
    <cfRule type="containsText" dxfId="9907" priority="10927" operator="containsText" text="了機">
      <formula>NOT(ISERROR(SEARCH("了機",L193)))</formula>
    </cfRule>
  </conditionalFormatting>
  <conditionalFormatting sqref="L209:M209">
    <cfRule type="containsText" dxfId="9906" priority="10979" operator="containsText" text="清車">
      <formula>NOT(ISERROR(SEARCH("清車",L209)))</formula>
    </cfRule>
    <cfRule type="containsText" dxfId="9905" priority="10980" operator="containsText" text="改紡">
      <formula>NOT(ISERROR(SEARCH("改紡",L209)))</formula>
    </cfRule>
    <cfRule type="containsText" dxfId="9904" priority="10981" operator="containsText" text="了機">
      <formula>NOT(ISERROR(SEARCH("了機",L209)))</formula>
    </cfRule>
  </conditionalFormatting>
  <conditionalFormatting sqref="L219:M220 L221 L222:M222 L224:M224 L226:M227 M249:M251">
    <cfRule type="containsText" dxfId="9903" priority="10822" operator="containsText" text="了機">
      <formula>NOT(ISERROR(SEARCH("了機",L219)))</formula>
    </cfRule>
  </conditionalFormatting>
  <conditionalFormatting sqref="L219:M220 M249:M251 L226:M227 L224:M224 L222:M222 L221">
    <cfRule type="containsText" dxfId="9902" priority="10820" operator="containsText" text="清車">
      <formula>NOT(ISERROR(SEARCH("清車",L219)))</formula>
    </cfRule>
    <cfRule type="containsText" dxfId="9901" priority="10821" operator="containsText" text="改紡">
      <formula>NOT(ISERROR(SEARCH("改紡",L219)))</formula>
    </cfRule>
  </conditionalFormatting>
  <conditionalFormatting sqref="L223:M223">
    <cfRule type="containsText" dxfId="9900" priority="10751" operator="containsText" text="清車">
      <formula>NOT(ISERROR(SEARCH("清車",L223)))</formula>
    </cfRule>
    <cfRule type="containsText" dxfId="9899" priority="10752" operator="containsText" text="改紡">
      <formula>NOT(ISERROR(SEARCH("改紡",L223)))</formula>
    </cfRule>
    <cfRule type="containsText" dxfId="9898" priority="10753" operator="containsText" text="了機">
      <formula>NOT(ISERROR(SEARCH("了機",L223)))</formula>
    </cfRule>
  </conditionalFormatting>
  <conditionalFormatting sqref="L228:M231">
    <cfRule type="containsText" dxfId="9897" priority="10811" operator="containsText" text="清車">
      <formula>NOT(ISERROR(SEARCH("清車",L228)))</formula>
    </cfRule>
    <cfRule type="containsText" dxfId="9896" priority="10812" operator="containsText" text="改紡">
      <formula>NOT(ISERROR(SEARCH("改紡",L228)))</formula>
    </cfRule>
    <cfRule type="containsText" dxfId="9895" priority="10813" operator="containsText" text="了機">
      <formula>NOT(ISERROR(SEARCH("了機",L228)))</formula>
    </cfRule>
  </conditionalFormatting>
  <conditionalFormatting sqref="L232:M232 P232:Q232 T232 X232 M234 Q234 L235:M235 P235:Q235 T235 X235">
    <cfRule type="containsText" dxfId="9894" priority="10846" operator="containsText" text="了機">
      <formula>NOT(ISERROR(SEARCH("了機",L232)))</formula>
    </cfRule>
  </conditionalFormatting>
  <conditionalFormatting sqref="L236:M236">
    <cfRule type="containsText" dxfId="9893" priority="10763" operator="containsText" text="清車">
      <formula>NOT(ISERROR(SEARCH("清車",L236)))</formula>
    </cfRule>
    <cfRule type="containsText" dxfId="9892" priority="10764" operator="containsText" text="改紡">
      <formula>NOT(ISERROR(SEARCH("改紡",L236)))</formula>
    </cfRule>
    <cfRule type="containsText" dxfId="9891" priority="10765" operator="containsText" text="了機">
      <formula>NOT(ISERROR(SEARCH("了機",L236)))</formula>
    </cfRule>
  </conditionalFormatting>
  <conditionalFormatting sqref="L237:M237">
    <cfRule type="containsText" dxfId="9890" priority="10682" operator="containsText" text="清車">
      <formula>NOT(ISERROR(SEARCH("清車",L237)))</formula>
    </cfRule>
    <cfRule type="containsText" dxfId="9889" priority="10683" operator="containsText" text="改紡">
      <formula>NOT(ISERROR(SEARCH("改紡",L237)))</formula>
    </cfRule>
    <cfRule type="containsText" dxfId="9888" priority="10684" operator="containsText" text="了機">
      <formula>NOT(ISERROR(SEARCH("了機",L237)))</formula>
    </cfRule>
  </conditionalFormatting>
  <conditionalFormatting sqref="L252:M252">
    <cfRule type="containsText" dxfId="9887" priority="10814" operator="containsText" text="清車">
      <formula>NOT(ISERROR(SEARCH("清車",L252)))</formula>
    </cfRule>
    <cfRule type="containsText" dxfId="9886" priority="10815" operator="containsText" text="改紡">
      <formula>NOT(ISERROR(SEARCH("改紡",L252)))</formula>
    </cfRule>
    <cfRule type="containsText" dxfId="9885" priority="10816" operator="containsText" text="了機">
      <formula>NOT(ISERROR(SEARCH("了機",L252)))</formula>
    </cfRule>
  </conditionalFormatting>
  <conditionalFormatting sqref="L262:M263 L264 L265:M265 L268:M268 L270:M271 M293:M295">
    <cfRule type="containsText" dxfId="9884" priority="10639" operator="containsText" text="了機">
      <formula>NOT(ISERROR(SEARCH("了機",L262)))</formula>
    </cfRule>
  </conditionalFormatting>
  <conditionalFormatting sqref="L262:M263 M293:M295 L270:M271 L268:M268 L265:M265 L264">
    <cfRule type="containsText" dxfId="9883" priority="10637" operator="containsText" text="清車">
      <formula>NOT(ISERROR(SEARCH("清車",L262)))</formula>
    </cfRule>
    <cfRule type="containsText" dxfId="9882" priority="10638" operator="containsText" text="改紡">
      <formula>NOT(ISERROR(SEARCH("改紡",L262)))</formula>
    </cfRule>
  </conditionalFormatting>
  <conditionalFormatting sqref="L266:M266">
    <cfRule type="containsText" dxfId="9881" priority="10568" operator="containsText" text="清車">
      <formula>NOT(ISERROR(SEARCH("清車",L266)))</formula>
    </cfRule>
    <cfRule type="containsText" dxfId="9880" priority="10569" operator="containsText" text="改紡">
      <formula>NOT(ISERROR(SEARCH("改紡",L266)))</formula>
    </cfRule>
    <cfRule type="containsText" dxfId="9879" priority="10570" operator="containsText" text="了機">
      <formula>NOT(ISERROR(SEARCH("了機",L266)))</formula>
    </cfRule>
  </conditionalFormatting>
  <conditionalFormatting sqref="L267:M267">
    <cfRule type="containsText" dxfId="9878" priority="10481" operator="containsText" text="清車">
      <formula>NOT(ISERROR(SEARCH("清車",L267)))</formula>
    </cfRule>
    <cfRule type="containsText" dxfId="9877" priority="10482" operator="containsText" text="改紡">
      <formula>NOT(ISERROR(SEARCH("改紡",L267)))</formula>
    </cfRule>
    <cfRule type="containsText" dxfId="9876" priority="10483" operator="containsText" text="了機">
      <formula>NOT(ISERROR(SEARCH("了機",L267)))</formula>
    </cfRule>
  </conditionalFormatting>
  <conditionalFormatting sqref="L272:M275">
    <cfRule type="containsText" dxfId="9875" priority="10628" operator="containsText" text="清車">
      <formula>NOT(ISERROR(SEARCH("清車",L272)))</formula>
    </cfRule>
    <cfRule type="containsText" dxfId="9874" priority="10629" operator="containsText" text="改紡">
      <formula>NOT(ISERROR(SEARCH("改紡",L272)))</formula>
    </cfRule>
    <cfRule type="containsText" dxfId="9873" priority="10630" operator="containsText" text="了機">
      <formula>NOT(ISERROR(SEARCH("了機",L272)))</formula>
    </cfRule>
  </conditionalFormatting>
  <conditionalFormatting sqref="L276:M276 P276:Q276 T276 X276 M278 Q278 L279:M279 P279:Q279 T279 X279">
    <cfRule type="containsText" dxfId="9872" priority="10663" operator="containsText" text="了機">
      <formula>NOT(ISERROR(SEARCH("了機",L276)))</formula>
    </cfRule>
  </conditionalFormatting>
  <conditionalFormatting sqref="L280:M280">
    <cfRule type="containsText" dxfId="9871" priority="10580" operator="containsText" text="清車">
      <formula>NOT(ISERROR(SEARCH("清車",L280)))</formula>
    </cfRule>
    <cfRule type="containsText" dxfId="9870" priority="10581" operator="containsText" text="改紡">
      <formula>NOT(ISERROR(SEARCH("改紡",L280)))</formula>
    </cfRule>
    <cfRule type="containsText" dxfId="9869" priority="10582" operator="containsText" text="了機">
      <formula>NOT(ISERROR(SEARCH("了機",L280)))</formula>
    </cfRule>
  </conditionalFormatting>
  <conditionalFormatting sqref="L281:M281">
    <cfRule type="containsText" dxfId="9868" priority="10499" operator="containsText" text="清車">
      <formula>NOT(ISERROR(SEARCH("清車",L281)))</formula>
    </cfRule>
    <cfRule type="containsText" dxfId="9867" priority="10500" operator="containsText" text="改紡">
      <formula>NOT(ISERROR(SEARCH("改紡",L281)))</formula>
    </cfRule>
    <cfRule type="containsText" dxfId="9866" priority="10501" operator="containsText" text="了機">
      <formula>NOT(ISERROR(SEARCH("了機",L281)))</formula>
    </cfRule>
  </conditionalFormatting>
  <conditionalFormatting sqref="L296:M296">
    <cfRule type="containsText" dxfId="9865" priority="10631" operator="containsText" text="清車">
      <formula>NOT(ISERROR(SEARCH("清車",L296)))</formula>
    </cfRule>
    <cfRule type="containsText" dxfId="9864" priority="10632" operator="containsText" text="改紡">
      <formula>NOT(ISERROR(SEARCH("改紡",L296)))</formula>
    </cfRule>
    <cfRule type="containsText" dxfId="9863" priority="10633" operator="containsText" text="了機">
      <formula>NOT(ISERROR(SEARCH("了機",L296)))</formula>
    </cfRule>
  </conditionalFormatting>
  <conditionalFormatting sqref="L306:M306 L307 L308:M308 M310 L312:M313 M334:M336">
    <cfRule type="containsText" dxfId="9862" priority="10435" operator="containsText" text="了機">
      <formula>NOT(ISERROR(SEARCH("了機",L306)))</formula>
    </cfRule>
  </conditionalFormatting>
  <conditionalFormatting sqref="L306:M306 M334:M336 L312:M313 M310 L308:M308 L307">
    <cfRule type="containsText" dxfId="9861" priority="10433" operator="containsText" text="清車">
      <formula>NOT(ISERROR(SEARCH("清車",L306)))</formula>
    </cfRule>
    <cfRule type="containsText" dxfId="9860" priority="10434" operator="containsText" text="改紡">
      <formula>NOT(ISERROR(SEARCH("改紡",L306)))</formula>
    </cfRule>
  </conditionalFormatting>
  <conditionalFormatting sqref="L309:M309">
    <cfRule type="containsText" dxfId="9859" priority="10310" operator="containsText" text="清車">
      <formula>NOT(ISERROR(SEARCH("清車",L309)))</formula>
    </cfRule>
    <cfRule type="containsText" dxfId="9858" priority="10311" operator="containsText" text="改紡">
      <formula>NOT(ISERROR(SEARCH("改紡",L309)))</formula>
    </cfRule>
    <cfRule type="containsText" dxfId="9857" priority="10312" operator="containsText" text="了機">
      <formula>NOT(ISERROR(SEARCH("了機",L309)))</formula>
    </cfRule>
  </conditionalFormatting>
  <conditionalFormatting sqref="L314:M317">
    <cfRule type="containsText" dxfId="9856" priority="10424" operator="containsText" text="清車">
      <formula>NOT(ISERROR(SEARCH("清車",L314)))</formula>
    </cfRule>
    <cfRule type="containsText" dxfId="9855" priority="10425" operator="containsText" text="改紡">
      <formula>NOT(ISERROR(SEARCH("改紡",L314)))</formula>
    </cfRule>
    <cfRule type="containsText" dxfId="9854" priority="10426" operator="containsText" text="了機">
      <formula>NOT(ISERROR(SEARCH("了機",L314)))</formula>
    </cfRule>
  </conditionalFormatting>
  <conditionalFormatting sqref="L318:M318 P318:Q318 T318 X318 M320 Q320 L321:M321 P321:Q321 T321 X321">
    <cfRule type="containsText" dxfId="9853" priority="10459" operator="containsText" text="了機">
      <formula>NOT(ISERROR(SEARCH("了機",L318)))</formula>
    </cfRule>
  </conditionalFormatting>
  <conditionalFormatting sqref="L322:M322">
    <cfRule type="containsText" dxfId="9852" priority="10328" operator="containsText" text="清車">
      <formula>NOT(ISERROR(SEARCH("清車",L322)))</formula>
    </cfRule>
    <cfRule type="containsText" dxfId="9851" priority="10329" operator="containsText" text="改紡">
      <formula>NOT(ISERROR(SEARCH("改紡",L322)))</formula>
    </cfRule>
    <cfRule type="containsText" dxfId="9850" priority="10330" operator="containsText" text="了機">
      <formula>NOT(ISERROR(SEARCH("了機",L322)))</formula>
    </cfRule>
  </conditionalFormatting>
  <conditionalFormatting sqref="L337:M337">
    <cfRule type="containsText" dxfId="9849" priority="10427" operator="containsText" text="清車">
      <formula>NOT(ISERROR(SEARCH("清車",L337)))</formula>
    </cfRule>
    <cfRule type="containsText" dxfId="9848" priority="10428" operator="containsText" text="改紡">
      <formula>NOT(ISERROR(SEARCH("改紡",L337)))</formula>
    </cfRule>
    <cfRule type="containsText" dxfId="9847" priority="10429" operator="containsText" text="了機">
      <formula>NOT(ISERROR(SEARCH("了機",L337)))</formula>
    </cfRule>
  </conditionalFormatting>
  <conditionalFormatting sqref="L347:M347 L348 L349:M349 L352:M353 M374:M376">
    <cfRule type="containsText" dxfId="9846" priority="10258" operator="containsText" text="了機">
      <formula>NOT(ISERROR(SEARCH("了機",L347)))</formula>
    </cfRule>
  </conditionalFormatting>
  <conditionalFormatting sqref="L347:M347 M374:M376 L352:M353 L349:M349 L348">
    <cfRule type="containsText" dxfId="9845" priority="10256" operator="containsText" text="清車">
      <formula>NOT(ISERROR(SEARCH("清車",L347)))</formula>
    </cfRule>
    <cfRule type="containsText" dxfId="9844" priority="10257" operator="containsText" text="改紡">
      <formula>NOT(ISERROR(SEARCH("改紡",L347)))</formula>
    </cfRule>
  </conditionalFormatting>
  <conditionalFormatting sqref="L350:M350">
    <cfRule type="containsText" dxfId="9843" priority="10145" operator="containsText" text="清車">
      <formula>NOT(ISERROR(SEARCH("清車",L350)))</formula>
    </cfRule>
    <cfRule type="containsText" dxfId="9842" priority="10146" operator="containsText" text="改紡">
      <formula>NOT(ISERROR(SEARCH("改紡",L350)))</formula>
    </cfRule>
    <cfRule type="containsText" dxfId="9841" priority="10147" operator="containsText" text="了機">
      <formula>NOT(ISERROR(SEARCH("了機",L350)))</formula>
    </cfRule>
  </conditionalFormatting>
  <conditionalFormatting sqref="L354:M357">
    <cfRule type="containsText" dxfId="9840" priority="10247" operator="containsText" text="清車">
      <formula>NOT(ISERROR(SEARCH("清車",L354)))</formula>
    </cfRule>
    <cfRule type="containsText" dxfId="9839" priority="10248" operator="containsText" text="改紡">
      <formula>NOT(ISERROR(SEARCH("改紡",L354)))</formula>
    </cfRule>
    <cfRule type="containsText" dxfId="9838" priority="10249" operator="containsText" text="了機">
      <formula>NOT(ISERROR(SEARCH("了機",L354)))</formula>
    </cfRule>
  </conditionalFormatting>
  <conditionalFormatting sqref="L358:M358 P358:Q358 T358 X358 M360 Q360 L361:M361 P361:Q361 T361 X361">
    <cfRule type="containsText" dxfId="9837" priority="10282" operator="containsText" text="了機">
      <formula>NOT(ISERROR(SEARCH("了機",L358)))</formula>
    </cfRule>
  </conditionalFormatting>
  <conditionalFormatting sqref="L362:M362">
    <cfRule type="containsText" dxfId="9836" priority="10157" operator="containsText" text="清車">
      <formula>NOT(ISERROR(SEARCH("清車",L362)))</formula>
    </cfRule>
    <cfRule type="containsText" dxfId="9835" priority="10158" operator="containsText" text="改紡">
      <formula>NOT(ISERROR(SEARCH("改紡",L362)))</formula>
    </cfRule>
    <cfRule type="containsText" dxfId="9834" priority="10159" operator="containsText" text="了機">
      <formula>NOT(ISERROR(SEARCH("了機",L362)))</formula>
    </cfRule>
  </conditionalFormatting>
  <conditionalFormatting sqref="L387:M387 L388 L389:M389 L392:M393 M414:M416">
    <cfRule type="containsText" dxfId="9833" priority="10072" operator="containsText" text="了機">
      <formula>NOT(ISERROR(SEARCH("了機",L387)))</formula>
    </cfRule>
  </conditionalFormatting>
  <conditionalFormatting sqref="L387:M387 M414:M416 L392:M393 L389:M389 L388">
    <cfRule type="containsText" dxfId="9832" priority="10070" operator="containsText" text="清車">
      <formula>NOT(ISERROR(SEARCH("清車",L387)))</formula>
    </cfRule>
    <cfRule type="containsText" dxfId="9831" priority="10071" operator="containsText" text="改紡">
      <formula>NOT(ISERROR(SEARCH("改紡",L387)))</formula>
    </cfRule>
  </conditionalFormatting>
  <conditionalFormatting sqref="L390:M390">
    <cfRule type="containsText" dxfId="9830" priority="9959" operator="containsText" text="清車">
      <formula>NOT(ISERROR(SEARCH("清車",L390)))</formula>
    </cfRule>
    <cfRule type="containsText" dxfId="9829" priority="9960" operator="containsText" text="改紡">
      <formula>NOT(ISERROR(SEARCH("改紡",L390)))</formula>
    </cfRule>
    <cfRule type="containsText" dxfId="9828" priority="9961" operator="containsText" text="了機">
      <formula>NOT(ISERROR(SEARCH("了機",L390)))</formula>
    </cfRule>
  </conditionalFormatting>
  <conditionalFormatting sqref="L394:M397">
    <cfRule type="containsText" dxfId="9827" priority="10061" operator="containsText" text="清車">
      <formula>NOT(ISERROR(SEARCH("清車",L394)))</formula>
    </cfRule>
    <cfRule type="containsText" dxfId="9826" priority="10062" operator="containsText" text="改紡">
      <formula>NOT(ISERROR(SEARCH("改紡",L394)))</formula>
    </cfRule>
    <cfRule type="containsText" dxfId="9825" priority="10063" operator="containsText" text="了機">
      <formula>NOT(ISERROR(SEARCH("了機",L394)))</formula>
    </cfRule>
  </conditionalFormatting>
  <conditionalFormatting sqref="L398:M398 P398:Q398 T398 X398 M400 Q400 L401:M401 P401:Q401 T401 X401">
    <cfRule type="containsText" dxfId="9824" priority="10096" operator="containsText" text="了機">
      <formula>NOT(ISERROR(SEARCH("了機",L398)))</formula>
    </cfRule>
  </conditionalFormatting>
  <conditionalFormatting sqref="L402:M402">
    <cfRule type="containsText" dxfId="9823" priority="9971" operator="containsText" text="清車">
      <formula>NOT(ISERROR(SEARCH("清車",L402)))</formula>
    </cfRule>
    <cfRule type="containsText" dxfId="9822" priority="9972" operator="containsText" text="改紡">
      <formula>NOT(ISERROR(SEARCH("改紡",L402)))</formula>
    </cfRule>
    <cfRule type="containsText" dxfId="9821" priority="9973" operator="containsText" text="了機">
      <formula>NOT(ISERROR(SEARCH("了機",L402)))</formula>
    </cfRule>
  </conditionalFormatting>
  <conditionalFormatting sqref="L427:M427 L428 L429:M429 L432:M433 M454:M456">
    <cfRule type="containsText" dxfId="9820" priority="9886" operator="containsText" text="了機">
      <formula>NOT(ISERROR(SEARCH("了機",L427)))</formula>
    </cfRule>
  </conditionalFormatting>
  <conditionalFormatting sqref="L427:M427 M454:M456 L432:M433 L429:M429 L428">
    <cfRule type="containsText" dxfId="9819" priority="9884" operator="containsText" text="清車">
      <formula>NOT(ISERROR(SEARCH("清車",L427)))</formula>
    </cfRule>
    <cfRule type="containsText" dxfId="9818" priority="9885" operator="containsText" text="改紡">
      <formula>NOT(ISERROR(SEARCH("改紡",L427)))</formula>
    </cfRule>
  </conditionalFormatting>
  <conditionalFormatting sqref="L430:M430">
    <cfRule type="containsText" dxfId="9817" priority="9773" operator="containsText" text="清車">
      <formula>NOT(ISERROR(SEARCH("清車",L430)))</formula>
    </cfRule>
    <cfRule type="containsText" dxfId="9816" priority="9774" operator="containsText" text="改紡">
      <formula>NOT(ISERROR(SEARCH("改紡",L430)))</formula>
    </cfRule>
    <cfRule type="containsText" dxfId="9815" priority="9775" operator="containsText" text="了機">
      <formula>NOT(ISERROR(SEARCH("了機",L430)))</formula>
    </cfRule>
  </conditionalFormatting>
  <conditionalFormatting sqref="L434:M437">
    <cfRule type="containsText" dxfId="9814" priority="9875" operator="containsText" text="清車">
      <formula>NOT(ISERROR(SEARCH("清車",L434)))</formula>
    </cfRule>
    <cfRule type="containsText" dxfId="9813" priority="9876" operator="containsText" text="改紡">
      <formula>NOT(ISERROR(SEARCH("改紡",L434)))</formula>
    </cfRule>
    <cfRule type="containsText" dxfId="9812" priority="9877" operator="containsText" text="了機">
      <formula>NOT(ISERROR(SEARCH("了機",L434)))</formula>
    </cfRule>
  </conditionalFormatting>
  <conditionalFormatting sqref="L438:M438 P438:Q438 T438 X438 M440 Q440 L441:M441 P441:Q441 T441 X441">
    <cfRule type="containsText" dxfId="9811" priority="9910" operator="containsText" text="了機">
      <formula>NOT(ISERROR(SEARCH("了機",L438)))</formula>
    </cfRule>
  </conditionalFormatting>
  <conditionalFormatting sqref="L442:M442">
    <cfRule type="containsText" dxfId="9810" priority="9785" operator="containsText" text="清車">
      <formula>NOT(ISERROR(SEARCH("清車",L442)))</formula>
    </cfRule>
    <cfRule type="containsText" dxfId="9809" priority="9786" operator="containsText" text="改紡">
      <formula>NOT(ISERROR(SEARCH("改紡",L442)))</formula>
    </cfRule>
    <cfRule type="containsText" dxfId="9808" priority="9787" operator="containsText" text="了機">
      <formula>NOT(ISERROR(SEARCH("了機",L442)))</formula>
    </cfRule>
  </conditionalFormatting>
  <conditionalFormatting sqref="L467:M467 M469 L471 L472:M473 M494:M496">
    <cfRule type="containsText" dxfId="9807" priority="9643" operator="containsText" text="了機">
      <formula>NOT(ISERROR(SEARCH("了機",L467)))</formula>
    </cfRule>
  </conditionalFormatting>
  <conditionalFormatting sqref="L467:M467 M494:M496 L472:M473 L471 M469">
    <cfRule type="containsText" dxfId="9806" priority="9641" operator="containsText" text="清車">
      <formula>NOT(ISERROR(SEARCH("清車",L467)))</formula>
    </cfRule>
    <cfRule type="containsText" dxfId="9805" priority="9642" operator="containsText" text="改紡">
      <formula>NOT(ISERROR(SEARCH("改紡",L467)))</formula>
    </cfRule>
  </conditionalFormatting>
  <conditionalFormatting sqref="L474:M474 L476:M477 M475">
    <cfRule type="containsText" dxfId="9804" priority="9635" operator="containsText" text="清車">
      <formula>NOT(ISERROR(SEARCH("清車",L474)))</formula>
    </cfRule>
    <cfRule type="containsText" dxfId="9803" priority="9636" operator="containsText" text="改紡">
      <formula>NOT(ISERROR(SEARCH("改紡",L474)))</formula>
    </cfRule>
  </conditionalFormatting>
  <conditionalFormatting sqref="L474:M474 M475 L476:M477">
    <cfRule type="containsText" dxfId="9802" priority="9637" operator="containsText" text="了機">
      <formula>NOT(ISERROR(SEARCH("了機",L474)))</formula>
    </cfRule>
  </conditionalFormatting>
  <conditionalFormatting sqref="L507:M507 M509 L511 L512:M513 M534:M536">
    <cfRule type="containsText" dxfId="9801" priority="9394" operator="containsText" text="了機">
      <formula>NOT(ISERROR(SEARCH("了機",L507)))</formula>
    </cfRule>
  </conditionalFormatting>
  <conditionalFormatting sqref="L507:M507 M534:M536 L512:M513 L511 M509">
    <cfRule type="containsText" dxfId="9800" priority="9392" operator="containsText" text="清車">
      <formula>NOT(ISERROR(SEARCH("清車",L507)))</formula>
    </cfRule>
    <cfRule type="containsText" dxfId="9799" priority="9393" operator="containsText" text="改紡">
      <formula>NOT(ISERROR(SEARCH("改紡",L507)))</formula>
    </cfRule>
  </conditionalFormatting>
  <conditionalFormatting sqref="L514:M514 L516:M517 M515">
    <cfRule type="containsText" dxfId="9798" priority="9386" operator="containsText" text="清車">
      <formula>NOT(ISERROR(SEARCH("清車",L514)))</formula>
    </cfRule>
    <cfRule type="containsText" dxfId="9797" priority="9387" operator="containsText" text="改紡">
      <formula>NOT(ISERROR(SEARCH("改紡",L514)))</formula>
    </cfRule>
  </conditionalFormatting>
  <conditionalFormatting sqref="L514:M514 M515 L516:M517">
    <cfRule type="containsText" dxfId="9796" priority="9388" operator="containsText" text="了機">
      <formula>NOT(ISERROR(SEARCH("了機",L514)))</formula>
    </cfRule>
  </conditionalFormatting>
  <conditionalFormatting sqref="L547:M547 M549 L551 L552:M553 M574:M576">
    <cfRule type="containsText" dxfId="9795" priority="9136" operator="containsText" text="了機">
      <formula>NOT(ISERROR(SEARCH("了機",L547)))</formula>
    </cfRule>
  </conditionalFormatting>
  <conditionalFormatting sqref="L547:M547 M574:M576 L552:M553 L551 M549">
    <cfRule type="containsText" dxfId="9794" priority="9134" operator="containsText" text="清車">
      <formula>NOT(ISERROR(SEARCH("清車",L547)))</formula>
    </cfRule>
    <cfRule type="containsText" dxfId="9793" priority="9135" operator="containsText" text="改紡">
      <formula>NOT(ISERROR(SEARCH("改紡",L547)))</formula>
    </cfRule>
  </conditionalFormatting>
  <conditionalFormatting sqref="L554:M554 L556:M557 M555">
    <cfRule type="containsText" dxfId="9792" priority="9128" operator="containsText" text="清車">
      <formula>NOT(ISERROR(SEARCH("清車",L554)))</formula>
    </cfRule>
    <cfRule type="containsText" dxfId="9791" priority="9129" operator="containsText" text="改紡">
      <formula>NOT(ISERROR(SEARCH("改紡",L554)))</formula>
    </cfRule>
  </conditionalFormatting>
  <conditionalFormatting sqref="L554:M554 M555 L556:M557">
    <cfRule type="containsText" dxfId="9790" priority="9130" operator="containsText" text="了機">
      <formula>NOT(ISERROR(SEARCH("了機",L554)))</formula>
    </cfRule>
  </conditionalFormatting>
  <conditionalFormatting sqref="L587:M587 M589 L591 L592:M593 M614:M616">
    <cfRule type="containsText" dxfId="9789" priority="8872" operator="containsText" text="了機">
      <formula>NOT(ISERROR(SEARCH("了機",L587)))</formula>
    </cfRule>
  </conditionalFormatting>
  <conditionalFormatting sqref="L587:M587 M614:M616 L592:M593 L591 M589">
    <cfRule type="containsText" dxfId="9788" priority="8870" operator="containsText" text="清車">
      <formula>NOT(ISERROR(SEARCH("清車",L587)))</formula>
    </cfRule>
    <cfRule type="containsText" dxfId="9787" priority="8871" operator="containsText" text="改紡">
      <formula>NOT(ISERROR(SEARCH("改紡",L587)))</formula>
    </cfRule>
  </conditionalFormatting>
  <conditionalFormatting sqref="L594:M594 L596:M597 M595">
    <cfRule type="containsText" dxfId="9786" priority="8864" operator="containsText" text="清車">
      <formula>NOT(ISERROR(SEARCH("清車",L594)))</formula>
    </cfRule>
    <cfRule type="containsText" dxfId="9785" priority="8865" operator="containsText" text="改紡">
      <formula>NOT(ISERROR(SEARCH("改紡",L594)))</formula>
    </cfRule>
  </conditionalFormatting>
  <conditionalFormatting sqref="L594:M594 M595 L596:M597">
    <cfRule type="containsText" dxfId="9784" priority="8866" operator="containsText" text="了機">
      <formula>NOT(ISERROR(SEARCH("了機",L594)))</formula>
    </cfRule>
  </conditionalFormatting>
  <conditionalFormatting sqref="L627:M627 M629 L631 L632:M633 M654:M656">
    <cfRule type="containsText" dxfId="9783" priority="8608" operator="containsText" text="了機">
      <formula>NOT(ISERROR(SEARCH("了機",L627)))</formula>
    </cfRule>
  </conditionalFormatting>
  <conditionalFormatting sqref="L627:M627 M654:M656 L632:M633 L631 M629">
    <cfRule type="containsText" dxfId="9782" priority="8606" operator="containsText" text="清車">
      <formula>NOT(ISERROR(SEARCH("清車",L627)))</formula>
    </cfRule>
    <cfRule type="containsText" dxfId="9781" priority="8607" operator="containsText" text="改紡">
      <formula>NOT(ISERROR(SEARCH("改紡",L627)))</formula>
    </cfRule>
  </conditionalFormatting>
  <conditionalFormatting sqref="L634:M634 L636:M637 M635">
    <cfRule type="containsText" dxfId="9780" priority="8600" operator="containsText" text="清車">
      <formula>NOT(ISERROR(SEARCH("清車",L634)))</formula>
    </cfRule>
    <cfRule type="containsText" dxfId="9779" priority="8601" operator="containsText" text="改紡">
      <formula>NOT(ISERROR(SEARCH("改紡",L634)))</formula>
    </cfRule>
  </conditionalFormatting>
  <conditionalFormatting sqref="L634:M634 M635 L636:M637">
    <cfRule type="containsText" dxfId="9778" priority="8602" operator="containsText" text="了機">
      <formula>NOT(ISERROR(SEARCH("了機",L634)))</formula>
    </cfRule>
  </conditionalFormatting>
  <conditionalFormatting sqref="L668:M668 M670 L672 L673:M674 M695:M697">
    <cfRule type="containsText" dxfId="9777" priority="8320" operator="containsText" text="了機">
      <formula>NOT(ISERROR(SEARCH("了機",L668)))</formula>
    </cfRule>
  </conditionalFormatting>
  <conditionalFormatting sqref="L668:M668 M695:M697 L673:M674 L672 M670">
    <cfRule type="containsText" dxfId="9776" priority="8318" operator="containsText" text="清車">
      <formula>NOT(ISERROR(SEARCH("清車",L668)))</formula>
    </cfRule>
    <cfRule type="containsText" dxfId="9775" priority="8319" operator="containsText" text="改紡">
      <formula>NOT(ISERROR(SEARCH("改紡",L668)))</formula>
    </cfRule>
  </conditionalFormatting>
  <conditionalFormatting sqref="L675:M675 L677:M678 M676">
    <cfRule type="containsText" dxfId="9774" priority="8312" operator="containsText" text="清車">
      <formula>NOT(ISERROR(SEARCH("清車",L675)))</formula>
    </cfRule>
    <cfRule type="containsText" dxfId="9773" priority="8313" operator="containsText" text="改紡">
      <formula>NOT(ISERROR(SEARCH("改紡",L675)))</formula>
    </cfRule>
  </conditionalFormatting>
  <conditionalFormatting sqref="L675:M675 M676 L677:M678">
    <cfRule type="containsText" dxfId="9772" priority="8314" operator="containsText" text="了機">
      <formula>NOT(ISERROR(SEARCH("了機",L675)))</formula>
    </cfRule>
  </conditionalFormatting>
  <conditionalFormatting sqref="L709:M709 M711 L713 L714:M715 M736:M738">
    <cfRule type="containsText" dxfId="9771" priority="8032" operator="containsText" text="了機">
      <formula>NOT(ISERROR(SEARCH("了機",L709)))</formula>
    </cfRule>
  </conditionalFormatting>
  <conditionalFormatting sqref="L709:M709 M736:M738 L714:M715 L713 M711">
    <cfRule type="containsText" dxfId="9770" priority="8030" operator="containsText" text="清車">
      <formula>NOT(ISERROR(SEARCH("清車",L709)))</formula>
    </cfRule>
    <cfRule type="containsText" dxfId="9769" priority="8031" operator="containsText" text="改紡">
      <formula>NOT(ISERROR(SEARCH("改紡",L709)))</formula>
    </cfRule>
  </conditionalFormatting>
  <conditionalFormatting sqref="L716:M716 L718:M719 M717">
    <cfRule type="containsText" dxfId="9768" priority="8024" operator="containsText" text="清車">
      <formula>NOT(ISERROR(SEARCH("清車",L716)))</formula>
    </cfRule>
    <cfRule type="containsText" dxfId="9767" priority="8025" operator="containsText" text="改紡">
      <formula>NOT(ISERROR(SEARCH("改紡",L716)))</formula>
    </cfRule>
  </conditionalFormatting>
  <conditionalFormatting sqref="L716:M716 M717 L718:M719">
    <cfRule type="containsText" dxfId="9766" priority="8026" operator="containsText" text="了機">
      <formula>NOT(ISERROR(SEARCH("了機",L716)))</formula>
    </cfRule>
  </conditionalFormatting>
  <conditionalFormatting sqref="L750:M750 M752 L754 M755 L756:M756 M777:M779">
    <cfRule type="containsText" dxfId="9765" priority="7738" operator="containsText" text="了機">
      <formula>NOT(ISERROR(SEARCH("了機",L750)))</formula>
    </cfRule>
  </conditionalFormatting>
  <conditionalFormatting sqref="L750:M750 M777:M779 L756:M756 L754 M752 M755">
    <cfRule type="containsText" dxfId="9764" priority="7736" operator="containsText" text="清車">
      <formula>NOT(ISERROR(SEARCH("清車",L750)))</formula>
    </cfRule>
    <cfRule type="containsText" dxfId="9763" priority="7737" operator="containsText" text="改紡">
      <formula>NOT(ISERROR(SEARCH("改紡",L750)))</formula>
    </cfRule>
  </conditionalFormatting>
  <conditionalFormatting sqref="L757:M757 L759:M760 M758">
    <cfRule type="containsText" dxfId="9762" priority="7730" operator="containsText" text="清車">
      <formula>NOT(ISERROR(SEARCH("清車",L757)))</formula>
    </cfRule>
    <cfRule type="containsText" dxfId="9761" priority="7731" operator="containsText" text="改紡">
      <formula>NOT(ISERROR(SEARCH("改紡",L757)))</formula>
    </cfRule>
  </conditionalFormatting>
  <conditionalFormatting sqref="L757:M757 M758 L759:M760">
    <cfRule type="containsText" dxfId="9760" priority="7732" operator="containsText" text="了機">
      <formula>NOT(ISERROR(SEARCH("了機",L757)))</formula>
    </cfRule>
  </conditionalFormatting>
  <conditionalFormatting sqref="L791:M791 M793 L795 M796 L797:M797 M818:M819 L822 M822:M830">
    <cfRule type="containsText" dxfId="9759" priority="7399" operator="containsText" text="了機">
      <formula>NOT(ISERROR(SEARCH("了機",L791)))</formula>
    </cfRule>
  </conditionalFormatting>
  <conditionalFormatting sqref="L798:M798 L800:M801">
    <cfRule type="containsText" dxfId="9758" priority="7385" operator="containsText" text="清車">
      <formula>NOT(ISERROR(SEARCH("清車",L798)))</formula>
    </cfRule>
    <cfRule type="containsText" dxfId="9757" priority="7386" operator="containsText" text="改紡">
      <formula>NOT(ISERROR(SEARCH("改紡",L798)))</formula>
    </cfRule>
    <cfRule type="containsText" dxfId="9756" priority="7387" operator="containsText" text="了機">
      <formula>NOT(ISERROR(SEARCH("了機",L798)))</formula>
    </cfRule>
  </conditionalFormatting>
  <conditionalFormatting sqref="L821:M821">
    <cfRule type="containsText" dxfId="9755" priority="7388" operator="containsText" text="清車">
      <formula>NOT(ISERROR(SEARCH("清車",L821)))</formula>
    </cfRule>
    <cfRule type="containsText" dxfId="9754" priority="7389" operator="containsText" text="改紡">
      <formula>NOT(ISERROR(SEARCH("改紡",L821)))</formula>
    </cfRule>
    <cfRule type="containsText" dxfId="9753" priority="7390" operator="containsText" text="了機">
      <formula>NOT(ISERROR(SEARCH("了機",L821)))</formula>
    </cfRule>
  </conditionalFormatting>
  <conditionalFormatting sqref="L831:M831 M833 L835 M836 L837:M837 M857:M858 L861 M861:M869">
    <cfRule type="containsText" dxfId="9752" priority="7105" operator="containsText" text="了機">
      <formula>NOT(ISERROR(SEARCH("了機",L831)))</formula>
    </cfRule>
  </conditionalFormatting>
  <conditionalFormatting sqref="L838:M838 L840:M841">
    <cfRule type="containsText" dxfId="9751" priority="7091" operator="containsText" text="清車">
      <formula>NOT(ISERROR(SEARCH("清車",L838)))</formula>
    </cfRule>
    <cfRule type="containsText" dxfId="9750" priority="7092" operator="containsText" text="改紡">
      <formula>NOT(ISERROR(SEARCH("改紡",L838)))</formula>
    </cfRule>
    <cfRule type="containsText" dxfId="9749" priority="7093" operator="containsText" text="了機">
      <formula>NOT(ISERROR(SEARCH("了機",L838)))</formula>
    </cfRule>
  </conditionalFormatting>
  <conditionalFormatting sqref="L860:M860">
    <cfRule type="containsText" dxfId="9748" priority="7094" operator="containsText" text="清車">
      <formula>NOT(ISERROR(SEARCH("清車",L860)))</formula>
    </cfRule>
    <cfRule type="containsText" dxfId="9747" priority="7095" operator="containsText" text="改紡">
      <formula>NOT(ISERROR(SEARCH("改紡",L860)))</formula>
    </cfRule>
    <cfRule type="containsText" dxfId="9746" priority="7096" operator="containsText" text="了機">
      <formula>NOT(ISERROR(SEARCH("了機",L860)))</formula>
    </cfRule>
  </conditionalFormatting>
  <conditionalFormatting sqref="L870:M870 M872 L874:L875 M875 L876:M876 M896:M897 L900 M900:M908">
    <cfRule type="containsText" dxfId="9745" priority="6778" operator="containsText" text="了機">
      <formula>NOT(ISERROR(SEARCH("了機",L870)))</formula>
    </cfRule>
  </conditionalFormatting>
  <conditionalFormatting sqref="L877:M877 L879:M880">
    <cfRule type="containsText" dxfId="9744" priority="6764" operator="containsText" text="清車">
      <formula>NOT(ISERROR(SEARCH("清車",L877)))</formula>
    </cfRule>
    <cfRule type="containsText" dxfId="9743" priority="6765" operator="containsText" text="改紡">
      <formula>NOT(ISERROR(SEARCH("改紡",L877)))</formula>
    </cfRule>
    <cfRule type="containsText" dxfId="9742" priority="6766" operator="containsText" text="了機">
      <formula>NOT(ISERROR(SEARCH("了機",L877)))</formula>
    </cfRule>
  </conditionalFormatting>
  <conditionalFormatting sqref="L899:M899">
    <cfRule type="containsText" dxfId="9741" priority="6767" operator="containsText" text="清車">
      <formula>NOT(ISERROR(SEARCH("清車",L899)))</formula>
    </cfRule>
    <cfRule type="containsText" dxfId="9740" priority="6768" operator="containsText" text="改紡">
      <formula>NOT(ISERROR(SEARCH("改紡",L899)))</formula>
    </cfRule>
    <cfRule type="containsText" dxfId="9739" priority="6769" operator="containsText" text="了機">
      <formula>NOT(ISERROR(SEARCH("了機",L899)))</formula>
    </cfRule>
  </conditionalFormatting>
  <conditionalFormatting sqref="L909:M909 M911 L913:L914 M914 L915:M915 M935:M936 L939 M939:M947">
    <cfRule type="containsText" dxfId="9738" priority="6349" operator="containsText" text="了機">
      <formula>NOT(ISERROR(SEARCH("了機",L909)))</formula>
    </cfRule>
  </conditionalFormatting>
  <conditionalFormatting sqref="L916:M916 L918:M919">
    <cfRule type="containsText" dxfId="9737" priority="6335" operator="containsText" text="清車">
      <formula>NOT(ISERROR(SEARCH("清車",L916)))</formula>
    </cfRule>
    <cfRule type="containsText" dxfId="9736" priority="6336" operator="containsText" text="改紡">
      <formula>NOT(ISERROR(SEARCH("改紡",L916)))</formula>
    </cfRule>
    <cfRule type="containsText" dxfId="9735" priority="6337" operator="containsText" text="了機">
      <formula>NOT(ISERROR(SEARCH("了機",L916)))</formula>
    </cfRule>
  </conditionalFormatting>
  <conditionalFormatting sqref="L938:M938">
    <cfRule type="containsText" dxfId="9734" priority="6338" operator="containsText" text="清車">
      <formula>NOT(ISERROR(SEARCH("清車",L938)))</formula>
    </cfRule>
    <cfRule type="containsText" dxfId="9733" priority="6339" operator="containsText" text="改紡">
      <formula>NOT(ISERROR(SEARCH("改紡",L938)))</formula>
    </cfRule>
    <cfRule type="containsText" dxfId="9732" priority="6340" operator="containsText" text="了機">
      <formula>NOT(ISERROR(SEARCH("了機",L938)))</formula>
    </cfRule>
  </conditionalFormatting>
  <conditionalFormatting sqref="L948:M948 M950 L952:L953 M953 L954:M954 M974:M975 L978 M978:M986">
    <cfRule type="containsText" dxfId="9731" priority="6007" operator="containsText" text="了機">
      <formula>NOT(ISERROR(SEARCH("了機",L948)))</formula>
    </cfRule>
  </conditionalFormatting>
  <conditionalFormatting sqref="L955:M955 L957:M958">
    <cfRule type="containsText" dxfId="9730" priority="5993" operator="containsText" text="清車">
      <formula>NOT(ISERROR(SEARCH("清車",L955)))</formula>
    </cfRule>
    <cfRule type="containsText" dxfId="9729" priority="5994" operator="containsText" text="改紡">
      <formula>NOT(ISERROR(SEARCH("改紡",L955)))</formula>
    </cfRule>
    <cfRule type="containsText" dxfId="9728" priority="5995" operator="containsText" text="了機">
      <formula>NOT(ISERROR(SEARCH("了機",L955)))</formula>
    </cfRule>
  </conditionalFormatting>
  <conditionalFormatting sqref="L977:M977">
    <cfRule type="containsText" dxfId="9727" priority="5996" operator="containsText" text="清車">
      <formula>NOT(ISERROR(SEARCH("清車",L977)))</formula>
    </cfRule>
    <cfRule type="containsText" dxfId="9726" priority="5997" operator="containsText" text="改紡">
      <formula>NOT(ISERROR(SEARCH("改紡",L977)))</formula>
    </cfRule>
    <cfRule type="containsText" dxfId="9725" priority="5998" operator="containsText" text="了機">
      <formula>NOT(ISERROR(SEARCH("了機",L977)))</formula>
    </cfRule>
  </conditionalFormatting>
  <conditionalFormatting sqref="L994:M994 L996:M997">
    <cfRule type="containsText" dxfId="9724" priority="5651" operator="containsText" text="清車">
      <formula>NOT(ISERROR(SEARCH("清車",L994)))</formula>
    </cfRule>
    <cfRule type="containsText" dxfId="9723" priority="5652" operator="containsText" text="改紡">
      <formula>NOT(ISERROR(SEARCH("改紡",L994)))</formula>
    </cfRule>
    <cfRule type="containsText" dxfId="9722" priority="5653" operator="containsText" text="了機">
      <formula>NOT(ISERROR(SEARCH("了機",L994)))</formula>
    </cfRule>
  </conditionalFormatting>
  <conditionalFormatting sqref="L1016:M1016">
    <cfRule type="containsText" dxfId="9721" priority="5654" operator="containsText" text="清車">
      <formula>NOT(ISERROR(SEARCH("清車",L1016)))</formula>
    </cfRule>
    <cfRule type="containsText" dxfId="9720" priority="5655" operator="containsText" text="改紡">
      <formula>NOT(ISERROR(SEARCH("改紡",L1016)))</formula>
    </cfRule>
    <cfRule type="containsText" dxfId="9719" priority="5656" operator="containsText" text="了機">
      <formula>NOT(ISERROR(SEARCH("了機",L1016)))</formula>
    </cfRule>
  </conditionalFormatting>
  <conditionalFormatting sqref="L1026:M1026 L1032:M1032 M1028 L1030:L1031 M1031 M1056:M1065 L1056:L1057 M1052:M1054">
    <cfRule type="containsText" dxfId="9718" priority="5327" operator="containsText" text="清車">
      <formula>NOT(ISERROR(SEARCH("清車",L1026)))</formula>
    </cfRule>
    <cfRule type="containsText" dxfId="9717" priority="5328" operator="containsText" text="改紡">
      <formula>NOT(ISERROR(SEARCH("改紡",L1026)))</formula>
    </cfRule>
    <cfRule type="containsText" dxfId="9716" priority="5329" operator="containsText" text="了機">
      <formula>NOT(ISERROR(SEARCH("了機",L1026)))</formula>
    </cfRule>
  </conditionalFormatting>
  <conditionalFormatting sqref="L1033:M1037">
    <cfRule type="containsText" dxfId="9715" priority="5315" operator="containsText" text="清車">
      <formula>NOT(ISERROR(SEARCH("清車",L1033)))</formula>
    </cfRule>
    <cfRule type="containsText" dxfId="9714" priority="5316" operator="containsText" text="改紡">
      <formula>NOT(ISERROR(SEARCH("改紡",L1033)))</formula>
    </cfRule>
    <cfRule type="containsText" dxfId="9713" priority="5317" operator="containsText" text="了機">
      <formula>NOT(ISERROR(SEARCH("了機",L1033)))</formula>
    </cfRule>
  </conditionalFormatting>
  <conditionalFormatting sqref="L1055:M1055">
    <cfRule type="containsText" dxfId="9712" priority="5318" operator="containsText" text="清車">
      <formula>NOT(ISERROR(SEARCH("清車",L1055)))</formula>
    </cfRule>
    <cfRule type="containsText" dxfId="9711" priority="5319" operator="containsText" text="改紡">
      <formula>NOT(ISERROR(SEARCH("改紡",L1055)))</formula>
    </cfRule>
    <cfRule type="containsText" dxfId="9710" priority="5320" operator="containsText" text="了機">
      <formula>NOT(ISERROR(SEARCH("了機",L1055)))</formula>
    </cfRule>
  </conditionalFormatting>
  <conditionalFormatting sqref="L1056:M1056">
    <cfRule type="containsText" dxfId="9709" priority="5027" operator="containsText" text="清車">
      <formula>NOT(ISERROR(SEARCH("清車",L1056)))</formula>
    </cfRule>
    <cfRule type="containsText" dxfId="9708" priority="5028" operator="containsText" text="改紡">
      <formula>NOT(ISERROR(SEARCH("改紡",L1056)))</formula>
    </cfRule>
    <cfRule type="containsText" dxfId="9707" priority="5029" operator="containsText" text="了機">
      <formula>NOT(ISERROR(SEARCH("了機",L1056)))</formula>
    </cfRule>
  </conditionalFormatting>
  <conditionalFormatting sqref="L1066:M1066 M1068 L1070 L1096:L1098 M1092:M1106 M1071 L1072:M1073">
    <cfRule type="containsText" dxfId="9706" priority="4759" operator="containsText" text="清車">
      <formula>NOT(ISERROR(SEARCH("清車",L1066)))</formula>
    </cfRule>
    <cfRule type="containsText" dxfId="9705" priority="4760" operator="containsText" text="改紡">
      <formula>NOT(ISERROR(SEARCH("改紡",L1066)))</formula>
    </cfRule>
    <cfRule type="containsText" dxfId="9704" priority="4761" operator="containsText" text="了機">
      <formula>NOT(ISERROR(SEARCH("了機",L1066)))</formula>
    </cfRule>
  </conditionalFormatting>
  <conditionalFormatting sqref="L1073:M1074 L1076:M1078 M1075">
    <cfRule type="containsText" dxfId="9703" priority="4747" operator="containsText" text="清車">
      <formula>NOT(ISERROR(SEARCH("清車",L1073)))</formula>
    </cfRule>
    <cfRule type="containsText" dxfId="9702" priority="4748" operator="containsText" text="改紡">
      <formula>NOT(ISERROR(SEARCH("改紡",L1073)))</formula>
    </cfRule>
    <cfRule type="containsText" dxfId="9701" priority="4749" operator="containsText" text="了機">
      <formula>NOT(ISERROR(SEARCH("了機",L1073)))</formula>
    </cfRule>
  </conditionalFormatting>
  <conditionalFormatting sqref="L1095:M1095">
    <cfRule type="containsText" dxfId="9700" priority="4750" operator="containsText" text="清車">
      <formula>NOT(ISERROR(SEARCH("清車",L1095)))</formula>
    </cfRule>
    <cfRule type="containsText" dxfId="9699" priority="4751" operator="containsText" text="改紡">
      <formula>NOT(ISERROR(SEARCH("改紡",L1095)))</formula>
    </cfRule>
    <cfRule type="containsText" dxfId="9698" priority="4752" operator="containsText" text="了機">
      <formula>NOT(ISERROR(SEARCH("了機",L1095)))</formula>
    </cfRule>
  </conditionalFormatting>
  <conditionalFormatting sqref="L1096:M1096">
    <cfRule type="containsText" dxfId="9697" priority="4239" operator="containsText" text="清車">
      <formula>NOT(ISERROR(SEARCH("清車",L1096)))</formula>
    </cfRule>
    <cfRule type="containsText" dxfId="9696" priority="4240" operator="containsText" text="改紡">
      <formula>NOT(ISERROR(SEARCH("改紡",L1096)))</formula>
    </cfRule>
    <cfRule type="containsText" dxfId="9695" priority="4241" operator="containsText" text="了機">
      <formula>NOT(ISERROR(SEARCH("了機",L1096)))</formula>
    </cfRule>
    <cfRule type="containsText" dxfId="9694" priority="4468" operator="containsText" text="清車">
      <formula>NOT(ISERROR(SEARCH("清車",L1096)))</formula>
    </cfRule>
    <cfRule type="containsText" dxfId="9693" priority="4469" operator="containsText" text="改紡">
      <formula>NOT(ISERROR(SEARCH("改紡",L1096)))</formula>
    </cfRule>
    <cfRule type="containsText" dxfId="9692" priority="4470" operator="containsText" text="了機">
      <formula>NOT(ISERROR(SEARCH("了機",L1096)))</formula>
    </cfRule>
  </conditionalFormatting>
  <conditionalFormatting sqref="L1097:M1097">
    <cfRule type="containsText" dxfId="9691" priority="4023" operator="containsText" text="清車">
      <formula>NOT(ISERROR(SEARCH("清車",L1097)))</formula>
    </cfRule>
    <cfRule type="containsText" dxfId="9690" priority="4024" operator="containsText" text="改紡">
      <formula>NOT(ISERROR(SEARCH("改紡",L1097)))</formula>
    </cfRule>
    <cfRule type="containsText" dxfId="9689" priority="4025" operator="containsText" text="了機">
      <formula>NOT(ISERROR(SEARCH("了機",L1097)))</formula>
    </cfRule>
  </conditionalFormatting>
  <conditionalFormatting sqref="L1107:M1107 M1109 L1111 L1135:L1137 M1131:M1145 L1112:M1113">
    <cfRule type="containsText" dxfId="9688" priority="3724" operator="containsText" text="清車">
      <formula>NOT(ISERROR(SEARCH("清車",L1107)))</formula>
    </cfRule>
    <cfRule type="containsText" dxfId="9687" priority="3725" operator="containsText" text="改紡">
      <formula>NOT(ISERROR(SEARCH("改紡",L1107)))</formula>
    </cfRule>
    <cfRule type="containsText" dxfId="9686" priority="3726" operator="containsText" text="了機">
      <formula>NOT(ISERROR(SEARCH("了機",L1107)))</formula>
    </cfRule>
  </conditionalFormatting>
  <conditionalFormatting sqref="L1113:M1117">
    <cfRule type="containsText" dxfId="9685" priority="3712" operator="containsText" text="清車">
      <formula>NOT(ISERROR(SEARCH("清車",L1113)))</formula>
    </cfRule>
    <cfRule type="containsText" dxfId="9684" priority="3713" operator="containsText" text="改紡">
      <formula>NOT(ISERROR(SEARCH("改紡",L1113)))</formula>
    </cfRule>
    <cfRule type="containsText" dxfId="9683" priority="3714" operator="containsText" text="了機">
      <formula>NOT(ISERROR(SEARCH("了機",L1113)))</formula>
    </cfRule>
  </conditionalFormatting>
  <conditionalFormatting sqref="L1134:M1134">
    <cfRule type="containsText" dxfId="9682" priority="3715" operator="containsText" text="清車">
      <formula>NOT(ISERROR(SEARCH("清車",L1134)))</formula>
    </cfRule>
    <cfRule type="containsText" dxfId="9681" priority="3716" operator="containsText" text="改紡">
      <formula>NOT(ISERROR(SEARCH("改紡",L1134)))</formula>
    </cfRule>
    <cfRule type="containsText" dxfId="9680" priority="3717" operator="containsText" text="了機">
      <formula>NOT(ISERROR(SEARCH("了機",L1134)))</formula>
    </cfRule>
  </conditionalFormatting>
  <conditionalFormatting sqref="L1135:M1135">
    <cfRule type="containsText" dxfId="9679" priority="3258" operator="containsText" text="清車">
      <formula>NOT(ISERROR(SEARCH("清車",L1135)))</formula>
    </cfRule>
    <cfRule type="containsText" dxfId="9678" priority="3259" operator="containsText" text="改紡">
      <formula>NOT(ISERROR(SEARCH("改紡",L1135)))</formula>
    </cfRule>
    <cfRule type="containsText" dxfId="9677" priority="3260" operator="containsText" text="了機">
      <formula>NOT(ISERROR(SEARCH("了機",L1135)))</formula>
    </cfRule>
    <cfRule type="containsText" dxfId="9676" priority="3454" operator="containsText" text="清車">
      <formula>NOT(ISERROR(SEARCH("清車",L1135)))</formula>
    </cfRule>
    <cfRule type="containsText" dxfId="9675" priority="3455" operator="containsText" text="改紡">
      <formula>NOT(ISERROR(SEARCH("改紡",L1135)))</formula>
    </cfRule>
    <cfRule type="containsText" dxfId="9674" priority="3456" operator="containsText" text="了機">
      <formula>NOT(ISERROR(SEARCH("了機",L1135)))</formula>
    </cfRule>
  </conditionalFormatting>
  <conditionalFormatting sqref="L1136:M1136">
    <cfRule type="containsText" dxfId="9673" priority="3075" operator="containsText" text="清車">
      <formula>NOT(ISERROR(SEARCH("清車",L1136)))</formula>
    </cfRule>
    <cfRule type="containsText" dxfId="9672" priority="3076" operator="containsText" text="改紡">
      <formula>NOT(ISERROR(SEARCH("改紡",L1136)))</formula>
    </cfRule>
    <cfRule type="containsText" dxfId="9671" priority="3077" operator="containsText" text="了機">
      <formula>NOT(ISERROR(SEARCH("了機",L1136)))</formula>
    </cfRule>
  </conditionalFormatting>
  <conditionalFormatting sqref="L1146:M1146 M1148 L1150 L1174:L1176 M1170:M1184 L1151:M1152">
    <cfRule type="containsText" dxfId="9670" priority="2779" operator="containsText" text="清車">
      <formula>NOT(ISERROR(SEARCH("清車",L1146)))</formula>
    </cfRule>
    <cfRule type="containsText" dxfId="9669" priority="2780" operator="containsText" text="改紡">
      <formula>NOT(ISERROR(SEARCH("改紡",L1146)))</formula>
    </cfRule>
    <cfRule type="containsText" dxfId="9668" priority="2781" operator="containsText" text="了機">
      <formula>NOT(ISERROR(SEARCH("了機",L1146)))</formula>
    </cfRule>
  </conditionalFormatting>
  <conditionalFormatting sqref="L1152:M1156">
    <cfRule type="containsText" dxfId="9667" priority="2767" operator="containsText" text="清車">
      <formula>NOT(ISERROR(SEARCH("清車",L1152)))</formula>
    </cfRule>
    <cfRule type="containsText" dxfId="9666" priority="2768" operator="containsText" text="改紡">
      <formula>NOT(ISERROR(SEARCH("改紡",L1152)))</formula>
    </cfRule>
    <cfRule type="containsText" dxfId="9665" priority="2769" operator="containsText" text="了機">
      <formula>NOT(ISERROR(SEARCH("了機",L1152)))</formula>
    </cfRule>
  </conditionalFormatting>
  <conditionalFormatting sqref="L1173:M1173">
    <cfRule type="containsText" dxfId="9664" priority="2770" operator="containsText" text="清車">
      <formula>NOT(ISERROR(SEARCH("清車",L1173)))</formula>
    </cfRule>
    <cfRule type="containsText" dxfId="9663" priority="2771" operator="containsText" text="改紡">
      <formula>NOT(ISERROR(SEARCH("改紡",L1173)))</formula>
    </cfRule>
    <cfRule type="containsText" dxfId="9662" priority="2772" operator="containsText" text="了機">
      <formula>NOT(ISERROR(SEARCH("了機",L1173)))</formula>
    </cfRule>
  </conditionalFormatting>
  <conditionalFormatting sqref="L1174:M1174">
    <cfRule type="containsText" dxfId="9661" priority="2313" operator="containsText" text="清車">
      <formula>NOT(ISERROR(SEARCH("清車",L1174)))</formula>
    </cfRule>
    <cfRule type="containsText" dxfId="9660" priority="2314" operator="containsText" text="改紡">
      <formula>NOT(ISERROR(SEARCH("改紡",L1174)))</formula>
    </cfRule>
    <cfRule type="containsText" dxfId="9659" priority="2315" operator="containsText" text="了機">
      <formula>NOT(ISERROR(SEARCH("了機",L1174)))</formula>
    </cfRule>
    <cfRule type="containsText" dxfId="9658" priority="2509" operator="containsText" text="清車">
      <formula>NOT(ISERROR(SEARCH("清車",L1174)))</formula>
    </cfRule>
    <cfRule type="containsText" dxfId="9657" priority="2510" operator="containsText" text="改紡">
      <formula>NOT(ISERROR(SEARCH("改紡",L1174)))</formula>
    </cfRule>
    <cfRule type="containsText" dxfId="9656" priority="2511" operator="containsText" text="了機">
      <formula>NOT(ISERROR(SEARCH("了機",L1174)))</formula>
    </cfRule>
  </conditionalFormatting>
  <conditionalFormatting sqref="L1175:M1175">
    <cfRule type="containsText" dxfId="9655" priority="2130" operator="containsText" text="清車">
      <formula>NOT(ISERROR(SEARCH("清車",L1175)))</formula>
    </cfRule>
    <cfRule type="containsText" dxfId="9654" priority="2131" operator="containsText" text="改紡">
      <formula>NOT(ISERROR(SEARCH("改紡",L1175)))</formula>
    </cfRule>
    <cfRule type="containsText" dxfId="9653" priority="2132" operator="containsText" text="了機">
      <formula>NOT(ISERROR(SEARCH("了機",L1175)))</formula>
    </cfRule>
  </conditionalFormatting>
  <conditionalFormatting sqref="L1185:M1185 M1187 L1189 L1213:L1215 M1209:M1223 L1190:M1191">
    <cfRule type="containsText" dxfId="9652" priority="1834" operator="containsText" text="清車">
      <formula>NOT(ISERROR(SEARCH("清車",L1185)))</formula>
    </cfRule>
    <cfRule type="containsText" dxfId="9651" priority="1835" operator="containsText" text="改紡">
      <formula>NOT(ISERROR(SEARCH("改紡",L1185)))</formula>
    </cfRule>
    <cfRule type="containsText" dxfId="9650" priority="1836" operator="containsText" text="了機">
      <formula>NOT(ISERROR(SEARCH("了機",L1185)))</formula>
    </cfRule>
  </conditionalFormatting>
  <conditionalFormatting sqref="L1191:M1195">
    <cfRule type="containsText" dxfId="9649" priority="1822" operator="containsText" text="清車">
      <formula>NOT(ISERROR(SEARCH("清車",L1191)))</formula>
    </cfRule>
    <cfRule type="containsText" dxfId="9648" priority="1823" operator="containsText" text="改紡">
      <formula>NOT(ISERROR(SEARCH("改紡",L1191)))</formula>
    </cfRule>
    <cfRule type="containsText" dxfId="9647" priority="1824" operator="containsText" text="了機">
      <formula>NOT(ISERROR(SEARCH("了機",L1191)))</formula>
    </cfRule>
  </conditionalFormatting>
  <conditionalFormatting sqref="L1212:M1212">
    <cfRule type="containsText" dxfId="9646" priority="1825" operator="containsText" text="清車">
      <formula>NOT(ISERROR(SEARCH("清車",L1212)))</formula>
    </cfRule>
    <cfRule type="containsText" dxfId="9645" priority="1826" operator="containsText" text="改紡">
      <formula>NOT(ISERROR(SEARCH("改紡",L1212)))</formula>
    </cfRule>
    <cfRule type="containsText" dxfId="9644" priority="1827" operator="containsText" text="了機">
      <formula>NOT(ISERROR(SEARCH("了機",L1212)))</formula>
    </cfRule>
  </conditionalFormatting>
  <conditionalFormatting sqref="L1213:M1213">
    <cfRule type="containsText" dxfId="9643" priority="1368" operator="containsText" text="清車">
      <formula>NOT(ISERROR(SEARCH("清車",L1213)))</formula>
    </cfRule>
    <cfRule type="containsText" dxfId="9642" priority="1369" operator="containsText" text="改紡">
      <formula>NOT(ISERROR(SEARCH("改紡",L1213)))</formula>
    </cfRule>
    <cfRule type="containsText" dxfId="9641" priority="1370" operator="containsText" text="了機">
      <formula>NOT(ISERROR(SEARCH("了機",L1213)))</formula>
    </cfRule>
    <cfRule type="containsText" dxfId="9640" priority="1564" operator="containsText" text="清車">
      <formula>NOT(ISERROR(SEARCH("清車",L1213)))</formula>
    </cfRule>
    <cfRule type="containsText" dxfId="9639" priority="1565" operator="containsText" text="改紡">
      <formula>NOT(ISERROR(SEARCH("改紡",L1213)))</formula>
    </cfRule>
    <cfRule type="containsText" dxfId="9638" priority="1566" operator="containsText" text="了機">
      <formula>NOT(ISERROR(SEARCH("了機",L1213)))</formula>
    </cfRule>
  </conditionalFormatting>
  <conditionalFormatting sqref="L1214:M1214">
    <cfRule type="containsText" dxfId="9637" priority="1185" operator="containsText" text="清車">
      <formula>NOT(ISERROR(SEARCH("清車",L1214)))</formula>
    </cfRule>
    <cfRule type="containsText" dxfId="9636" priority="1186" operator="containsText" text="改紡">
      <formula>NOT(ISERROR(SEARCH("改紡",L1214)))</formula>
    </cfRule>
    <cfRule type="containsText" dxfId="9635" priority="1187" operator="containsText" text="了機">
      <formula>NOT(ISERROR(SEARCH("了機",L1214)))</formula>
    </cfRule>
  </conditionalFormatting>
  <conditionalFormatting sqref="L1224:M1224 M1226 L1228 L1252:L1254 M1248:M1262 L1229:M1230">
    <cfRule type="containsText" dxfId="9634" priority="891" operator="containsText" text="清車">
      <formula>NOT(ISERROR(SEARCH("清車",L1224)))</formula>
    </cfRule>
    <cfRule type="containsText" dxfId="9633" priority="892" operator="containsText" text="改紡">
      <formula>NOT(ISERROR(SEARCH("改紡",L1224)))</formula>
    </cfRule>
    <cfRule type="containsText" dxfId="9632" priority="893" operator="containsText" text="了機">
      <formula>NOT(ISERROR(SEARCH("了機",L1224)))</formula>
    </cfRule>
  </conditionalFormatting>
  <conditionalFormatting sqref="L1230:M1234">
    <cfRule type="containsText" dxfId="9631" priority="879" operator="containsText" text="清車">
      <formula>NOT(ISERROR(SEARCH("清車",L1230)))</formula>
    </cfRule>
    <cfRule type="containsText" dxfId="9630" priority="880" operator="containsText" text="改紡">
      <formula>NOT(ISERROR(SEARCH("改紡",L1230)))</formula>
    </cfRule>
    <cfRule type="containsText" dxfId="9629" priority="881" operator="containsText" text="了機">
      <formula>NOT(ISERROR(SEARCH("了機",L1230)))</formula>
    </cfRule>
  </conditionalFormatting>
  <conditionalFormatting sqref="L1251:M1251">
    <cfRule type="containsText" dxfId="9628" priority="882" operator="containsText" text="清車">
      <formula>NOT(ISERROR(SEARCH("清車",L1251)))</formula>
    </cfRule>
    <cfRule type="containsText" dxfId="9627" priority="883" operator="containsText" text="改紡">
      <formula>NOT(ISERROR(SEARCH("改紡",L1251)))</formula>
    </cfRule>
    <cfRule type="containsText" dxfId="9626" priority="884" operator="containsText" text="了機">
      <formula>NOT(ISERROR(SEARCH("了機",L1251)))</formula>
    </cfRule>
  </conditionalFormatting>
  <conditionalFormatting sqref="L1252:M1252">
    <cfRule type="containsText" dxfId="9625" priority="417" operator="containsText" text="清車">
      <formula>NOT(ISERROR(SEARCH("清車",L1252)))</formula>
    </cfRule>
    <cfRule type="containsText" dxfId="9624" priority="418" operator="containsText" text="改紡">
      <formula>NOT(ISERROR(SEARCH("改紡",L1252)))</formula>
    </cfRule>
    <cfRule type="containsText" dxfId="9623" priority="419" operator="containsText" text="了機">
      <formula>NOT(ISERROR(SEARCH("了機",L1252)))</formula>
    </cfRule>
    <cfRule type="containsText" dxfId="9622" priority="619" operator="containsText" text="清車">
      <formula>NOT(ISERROR(SEARCH("清車",L1252)))</formula>
    </cfRule>
    <cfRule type="containsText" dxfId="9621" priority="620" operator="containsText" text="改紡">
      <formula>NOT(ISERROR(SEARCH("改紡",L1252)))</formula>
    </cfRule>
    <cfRule type="containsText" dxfId="9620" priority="621" operator="containsText" text="了機">
      <formula>NOT(ISERROR(SEARCH("了機",L1252)))</formula>
    </cfRule>
  </conditionalFormatting>
  <conditionalFormatting sqref="L1253:M1253">
    <cfRule type="containsText" dxfId="9619" priority="229" operator="containsText" text="清車">
      <formula>NOT(ISERROR(SEARCH("清車",L1253)))</formula>
    </cfRule>
    <cfRule type="containsText" dxfId="9618" priority="230" operator="containsText" text="改紡">
      <formula>NOT(ISERROR(SEARCH("改紡",L1253)))</formula>
    </cfRule>
    <cfRule type="containsText" dxfId="9617" priority="231" operator="containsText" text="了機">
      <formula>NOT(ISERROR(SEARCH("了機",L1253)))</formula>
    </cfRule>
  </conditionalFormatting>
  <conditionalFormatting sqref="M76">
    <cfRule type="containsText" dxfId="9616" priority="11216" operator="containsText" text="清車">
      <formula>NOT(ISERROR(SEARCH("清車",M76)))</formula>
    </cfRule>
    <cfRule type="containsText" dxfId="9615" priority="11217" operator="containsText" text="改紡">
      <formula>NOT(ISERROR(SEARCH("改紡",M76)))</formula>
    </cfRule>
    <cfRule type="containsText" dxfId="9614" priority="11218" operator="containsText" text="了機">
      <formula>NOT(ISERROR(SEARCH("了機",M76)))</formula>
    </cfRule>
  </conditionalFormatting>
  <conditionalFormatting sqref="M103:M118 L103:L122 Q103:Q118 P103:P122 U103:U118 T103:T122">
    <cfRule type="containsText" dxfId="9613" priority="11183" operator="containsText" text="清車">
      <formula>NOT(ISERROR(SEARCH("清車",L103)))</formula>
    </cfRule>
    <cfRule type="containsText" dxfId="9612" priority="11184" operator="containsText" text="改紡">
      <formula>NOT(ISERROR(SEARCH("改紡",L103)))</formula>
    </cfRule>
  </conditionalFormatting>
  <conditionalFormatting sqref="M103:M118 Q103:Q118 U103:U118 L103:L122 P103:P122 T103:T122">
    <cfRule type="containsText" dxfId="9611" priority="11185" operator="containsText" text="了機">
      <formula>NOT(ISERROR(SEARCH("了機",L103)))</formula>
    </cfRule>
  </conditionalFormatting>
  <conditionalFormatting sqref="M119">
    <cfRule type="containsText" dxfId="9610" priority="11168" operator="containsText" text="清車">
      <formula>NOT(ISERROR(SEARCH("清車",M119)))</formula>
    </cfRule>
    <cfRule type="containsText" dxfId="9609" priority="11169" operator="containsText" text="改紡">
      <formula>NOT(ISERROR(SEARCH("改紡",M119)))</formula>
    </cfRule>
    <cfRule type="containsText" dxfId="9608" priority="11170" operator="containsText" text="了機">
      <formula>NOT(ISERROR(SEARCH("了機",M119)))</formula>
    </cfRule>
  </conditionalFormatting>
  <conditionalFormatting sqref="M139">
    <cfRule type="containsText" dxfId="9607" priority="11051" operator="containsText" text="清車">
      <formula>NOT(ISERROR(SEARCH("清車",M139)))</formula>
    </cfRule>
    <cfRule type="containsText" dxfId="9606" priority="11052" operator="containsText" text="改紡">
      <formula>NOT(ISERROR(SEARCH("改紡",M139)))</formula>
    </cfRule>
    <cfRule type="containsText" dxfId="9605" priority="11053" operator="containsText" text="了機">
      <formula>NOT(ISERROR(SEARCH("了機",M139)))</formula>
    </cfRule>
  </conditionalFormatting>
  <conditionalFormatting sqref="M162">
    <cfRule type="containsText" dxfId="9604" priority="11108" operator="containsText" text="清車">
      <formula>NOT(ISERROR(SEARCH("清車",M162)))</formula>
    </cfRule>
    <cfRule type="containsText" dxfId="9603" priority="11109" operator="containsText" text="改紡">
      <formula>NOT(ISERROR(SEARCH("改紡",M162)))</formula>
    </cfRule>
    <cfRule type="containsText" dxfId="9602" priority="11110" operator="containsText" text="了機">
      <formula>NOT(ISERROR(SEARCH("了機",M162)))</formula>
    </cfRule>
  </conditionalFormatting>
  <conditionalFormatting sqref="M178">
    <cfRule type="containsText" dxfId="9601" priority="10865" operator="containsText" text="清車">
      <formula>NOT(ISERROR(SEARCH("清車",M178)))</formula>
    </cfRule>
    <cfRule type="containsText" dxfId="9600" priority="10866" operator="containsText" text="改紡">
      <formula>NOT(ISERROR(SEARCH("改紡",M178)))</formula>
    </cfRule>
    <cfRule type="containsText" dxfId="9599" priority="10867" operator="containsText" text="了機">
      <formula>NOT(ISERROR(SEARCH("了機",M178)))</formula>
    </cfRule>
  </conditionalFormatting>
  <conditionalFormatting sqref="M182">
    <cfRule type="containsText" dxfId="9598" priority="10943" operator="containsText" text="清車">
      <formula>NOT(ISERROR(SEARCH("清車",M182)))</formula>
    </cfRule>
    <cfRule type="containsText" dxfId="9597" priority="10944" operator="containsText" text="改紡">
      <formula>NOT(ISERROR(SEARCH("改紡",M182)))</formula>
    </cfRule>
    <cfRule type="containsText" dxfId="9596" priority="10945" operator="containsText" text="了機">
      <formula>NOT(ISERROR(SEARCH("了機",M182)))</formula>
    </cfRule>
  </conditionalFormatting>
  <conditionalFormatting sqref="M190 Q190">
    <cfRule type="containsText" dxfId="9595" priority="10886" operator="containsText" text="清車">
      <formula>NOT(ISERROR(SEARCH("清車",M190)))</formula>
    </cfRule>
    <cfRule type="containsText" dxfId="9594" priority="10887" operator="containsText" text="改紡">
      <formula>NOT(ISERROR(SEARCH("改紡",M190)))</formula>
    </cfRule>
    <cfRule type="containsText" dxfId="9593" priority="10888" operator="containsText" text="了機">
      <formula>NOT(ISERROR(SEARCH("了機",M190)))</formula>
    </cfRule>
  </conditionalFormatting>
  <conditionalFormatting sqref="M205">
    <cfRule type="containsText" dxfId="9592" priority="10982" operator="containsText" text="清車">
      <formula>NOT(ISERROR(SEARCH("清車",M205)))</formula>
    </cfRule>
    <cfRule type="containsText" dxfId="9591" priority="10983" operator="containsText" text="改紡">
      <formula>NOT(ISERROR(SEARCH("改紡",M205)))</formula>
    </cfRule>
    <cfRule type="containsText" dxfId="9590" priority="10984" operator="containsText" text="了機">
      <formula>NOT(ISERROR(SEARCH("了機",M205)))</formula>
    </cfRule>
  </conditionalFormatting>
  <conditionalFormatting sqref="M221">
    <cfRule type="containsText" dxfId="9589" priority="10703" operator="containsText" text="清車">
      <formula>NOT(ISERROR(SEARCH("清車",M221)))</formula>
    </cfRule>
    <cfRule type="containsText" dxfId="9588" priority="10704" operator="containsText" text="改紡">
      <formula>NOT(ISERROR(SEARCH("改紡",M221)))</formula>
    </cfRule>
    <cfRule type="containsText" dxfId="9587" priority="10705" operator="containsText" text="了機">
      <formula>NOT(ISERROR(SEARCH("了機",M221)))</formula>
    </cfRule>
  </conditionalFormatting>
  <conditionalFormatting sqref="M225">
    <cfRule type="containsText" dxfId="9586" priority="10778" operator="containsText" text="清車">
      <formula>NOT(ISERROR(SEARCH("清車",M225)))</formula>
    </cfRule>
    <cfRule type="containsText" dxfId="9585" priority="10779" operator="containsText" text="改紡">
      <formula>NOT(ISERROR(SEARCH("改紡",M225)))</formula>
    </cfRule>
    <cfRule type="containsText" dxfId="9584" priority="10780" operator="containsText" text="了機">
      <formula>NOT(ISERROR(SEARCH("了機",M225)))</formula>
    </cfRule>
  </conditionalFormatting>
  <conditionalFormatting sqref="M233 Q233">
    <cfRule type="containsText" dxfId="9583" priority="10724" operator="containsText" text="清車">
      <formula>NOT(ISERROR(SEARCH("清車",M233)))</formula>
    </cfRule>
    <cfRule type="containsText" dxfId="9582" priority="10725" operator="containsText" text="改紡">
      <formula>NOT(ISERROR(SEARCH("改紡",M233)))</formula>
    </cfRule>
    <cfRule type="containsText" dxfId="9581" priority="10726" operator="containsText" text="了機">
      <formula>NOT(ISERROR(SEARCH("了機",M233)))</formula>
    </cfRule>
  </conditionalFormatting>
  <conditionalFormatting sqref="M248">
    <cfRule type="containsText" dxfId="9580" priority="10817" operator="containsText" text="清車">
      <formula>NOT(ISERROR(SEARCH("清車",M248)))</formula>
    </cfRule>
    <cfRule type="containsText" dxfId="9579" priority="10818" operator="containsText" text="改紡">
      <formula>NOT(ISERROR(SEARCH("改紡",M248)))</formula>
    </cfRule>
    <cfRule type="containsText" dxfId="9578" priority="10819" operator="containsText" text="了機">
      <formula>NOT(ISERROR(SEARCH("了機",M248)))</formula>
    </cfRule>
  </conditionalFormatting>
  <conditionalFormatting sqref="M264">
    <cfRule type="containsText" dxfId="9577" priority="10520" operator="containsText" text="清車">
      <formula>NOT(ISERROR(SEARCH("清車",M264)))</formula>
    </cfRule>
    <cfRule type="containsText" dxfId="9576" priority="10521" operator="containsText" text="改紡">
      <formula>NOT(ISERROR(SEARCH("改紡",M264)))</formula>
    </cfRule>
    <cfRule type="containsText" dxfId="9575" priority="10522" operator="containsText" text="了機">
      <formula>NOT(ISERROR(SEARCH("了機",M264)))</formula>
    </cfRule>
  </conditionalFormatting>
  <conditionalFormatting sqref="M269">
    <cfRule type="containsText" dxfId="9574" priority="10595" operator="containsText" text="清車">
      <formula>NOT(ISERROR(SEARCH("清車",M269)))</formula>
    </cfRule>
    <cfRule type="containsText" dxfId="9573" priority="10596" operator="containsText" text="改紡">
      <formula>NOT(ISERROR(SEARCH("改紡",M269)))</formula>
    </cfRule>
    <cfRule type="containsText" dxfId="9572" priority="10597" operator="containsText" text="了機">
      <formula>NOT(ISERROR(SEARCH("了機",M269)))</formula>
    </cfRule>
  </conditionalFormatting>
  <conditionalFormatting sqref="M277 Q277">
    <cfRule type="containsText" dxfId="9571" priority="10541" operator="containsText" text="清車">
      <formula>NOT(ISERROR(SEARCH("清車",M277)))</formula>
    </cfRule>
    <cfRule type="containsText" dxfId="9570" priority="10542" operator="containsText" text="改紡">
      <formula>NOT(ISERROR(SEARCH("改紡",M277)))</formula>
    </cfRule>
    <cfRule type="containsText" dxfId="9569" priority="10543" operator="containsText" text="了機">
      <formula>NOT(ISERROR(SEARCH("了機",M277)))</formula>
    </cfRule>
  </conditionalFormatting>
  <conditionalFormatting sqref="M292">
    <cfRule type="containsText" dxfId="9568" priority="10634" operator="containsText" text="清車">
      <formula>NOT(ISERROR(SEARCH("清車",M292)))</formula>
    </cfRule>
    <cfRule type="containsText" dxfId="9567" priority="10635" operator="containsText" text="改紡">
      <formula>NOT(ISERROR(SEARCH("改紡",M292)))</formula>
    </cfRule>
    <cfRule type="containsText" dxfId="9566" priority="10636" operator="containsText" text="了機">
      <formula>NOT(ISERROR(SEARCH("了機",M292)))</formula>
    </cfRule>
  </conditionalFormatting>
  <conditionalFormatting sqref="M307">
    <cfRule type="containsText" dxfId="9565" priority="10346" operator="containsText" text="清車">
      <formula>NOT(ISERROR(SEARCH("清車",M307)))</formula>
    </cfRule>
    <cfRule type="containsText" dxfId="9564" priority="10347" operator="containsText" text="改紡">
      <formula>NOT(ISERROR(SEARCH("改紡",M307)))</formula>
    </cfRule>
    <cfRule type="containsText" dxfId="9563" priority="10348" operator="containsText" text="了機">
      <formula>NOT(ISERROR(SEARCH("了機",M307)))</formula>
    </cfRule>
  </conditionalFormatting>
  <conditionalFormatting sqref="M311">
    <cfRule type="containsText" dxfId="9562" priority="10391" operator="containsText" text="清車">
      <formula>NOT(ISERROR(SEARCH("清車",M311)))</formula>
    </cfRule>
    <cfRule type="containsText" dxfId="9561" priority="10392" operator="containsText" text="改紡">
      <formula>NOT(ISERROR(SEARCH("改紡",M311)))</formula>
    </cfRule>
    <cfRule type="containsText" dxfId="9560" priority="10393" operator="containsText" text="了機">
      <formula>NOT(ISERROR(SEARCH("了機",M311)))</formula>
    </cfRule>
  </conditionalFormatting>
  <conditionalFormatting sqref="M319 Q319">
    <cfRule type="containsText" dxfId="9559" priority="10361" operator="containsText" text="清車">
      <formula>NOT(ISERROR(SEARCH("清車",M319)))</formula>
    </cfRule>
    <cfRule type="containsText" dxfId="9558" priority="10362" operator="containsText" text="改紡">
      <formula>NOT(ISERROR(SEARCH("改紡",M319)))</formula>
    </cfRule>
    <cfRule type="containsText" dxfId="9557" priority="10363" operator="containsText" text="了機">
      <formula>NOT(ISERROR(SEARCH("了機",M319)))</formula>
    </cfRule>
  </conditionalFormatting>
  <conditionalFormatting sqref="M333">
    <cfRule type="containsText" dxfId="9556" priority="10430" operator="containsText" text="清車">
      <formula>NOT(ISERROR(SEARCH("清車",M333)))</formula>
    </cfRule>
    <cfRule type="containsText" dxfId="9555" priority="10431" operator="containsText" text="改紡">
      <formula>NOT(ISERROR(SEARCH("改紡",M333)))</formula>
    </cfRule>
    <cfRule type="containsText" dxfId="9554" priority="10432" operator="containsText" text="了機">
      <formula>NOT(ISERROR(SEARCH("了機",M333)))</formula>
    </cfRule>
  </conditionalFormatting>
  <conditionalFormatting sqref="M348">
    <cfRule type="containsText" dxfId="9553" priority="10175" operator="containsText" text="清車">
      <formula>NOT(ISERROR(SEARCH("清車",M348)))</formula>
    </cfRule>
    <cfRule type="containsText" dxfId="9552" priority="10176" operator="containsText" text="改紡">
      <formula>NOT(ISERROR(SEARCH("改紡",M348)))</formula>
    </cfRule>
    <cfRule type="containsText" dxfId="9551" priority="10177" operator="containsText" text="了機">
      <formula>NOT(ISERROR(SEARCH("了機",M348)))</formula>
    </cfRule>
  </conditionalFormatting>
  <conditionalFormatting sqref="M351">
    <cfRule type="containsText" dxfId="9550" priority="10214" operator="containsText" text="清車">
      <formula>NOT(ISERROR(SEARCH("清車",M351)))</formula>
    </cfRule>
    <cfRule type="containsText" dxfId="9549" priority="10215" operator="containsText" text="改紡">
      <formula>NOT(ISERROR(SEARCH("改紡",M351)))</formula>
    </cfRule>
    <cfRule type="containsText" dxfId="9548" priority="10216" operator="containsText" text="了機">
      <formula>NOT(ISERROR(SEARCH("了機",M351)))</formula>
    </cfRule>
  </conditionalFormatting>
  <conditionalFormatting sqref="M359 Q359">
    <cfRule type="containsText" dxfId="9547" priority="10190" operator="containsText" text="清車">
      <formula>NOT(ISERROR(SEARCH("清車",M359)))</formula>
    </cfRule>
    <cfRule type="containsText" dxfId="9546" priority="10191" operator="containsText" text="改紡">
      <formula>NOT(ISERROR(SEARCH("改紡",M359)))</formula>
    </cfRule>
    <cfRule type="containsText" dxfId="9545" priority="10192" operator="containsText" text="了機">
      <formula>NOT(ISERROR(SEARCH("了機",M359)))</formula>
    </cfRule>
  </conditionalFormatting>
  <conditionalFormatting sqref="M373">
    <cfRule type="containsText" dxfId="9544" priority="10253" operator="containsText" text="清車">
      <formula>NOT(ISERROR(SEARCH("清車",M373)))</formula>
    </cfRule>
    <cfRule type="containsText" dxfId="9543" priority="10254" operator="containsText" text="改紡">
      <formula>NOT(ISERROR(SEARCH("改紡",M373)))</formula>
    </cfRule>
    <cfRule type="containsText" dxfId="9542" priority="10255" operator="containsText" text="了機">
      <formula>NOT(ISERROR(SEARCH("了機",M373)))</formula>
    </cfRule>
  </conditionalFormatting>
  <conditionalFormatting sqref="M377">
    <cfRule type="containsText" dxfId="9541" priority="10250" operator="containsText" text="清車">
      <formula>NOT(ISERROR(SEARCH("清車",M377)))</formula>
    </cfRule>
    <cfRule type="containsText" dxfId="9540" priority="10251" operator="containsText" text="改紡">
      <formula>NOT(ISERROR(SEARCH("改紡",M377)))</formula>
    </cfRule>
    <cfRule type="containsText" dxfId="9539" priority="10252" operator="containsText" text="了機">
      <formula>NOT(ISERROR(SEARCH("了機",M377)))</formula>
    </cfRule>
  </conditionalFormatting>
  <conditionalFormatting sqref="M388">
    <cfRule type="containsText" dxfId="9538" priority="9989" operator="containsText" text="清車">
      <formula>NOT(ISERROR(SEARCH("清車",M388)))</formula>
    </cfRule>
    <cfRule type="containsText" dxfId="9537" priority="9990" operator="containsText" text="改紡">
      <formula>NOT(ISERROR(SEARCH("改紡",M388)))</formula>
    </cfRule>
    <cfRule type="containsText" dxfId="9536" priority="9991" operator="containsText" text="了機">
      <formula>NOT(ISERROR(SEARCH("了機",M388)))</formula>
    </cfRule>
  </conditionalFormatting>
  <conditionalFormatting sqref="M391">
    <cfRule type="containsText" dxfId="9535" priority="10028" operator="containsText" text="清車">
      <formula>NOT(ISERROR(SEARCH("清車",M391)))</formula>
    </cfRule>
    <cfRule type="containsText" dxfId="9534" priority="10029" operator="containsText" text="改紡">
      <formula>NOT(ISERROR(SEARCH("改紡",M391)))</formula>
    </cfRule>
    <cfRule type="containsText" dxfId="9533" priority="10030" operator="containsText" text="了機">
      <formula>NOT(ISERROR(SEARCH("了機",M391)))</formula>
    </cfRule>
  </conditionalFormatting>
  <conditionalFormatting sqref="M399 Q399">
    <cfRule type="containsText" dxfId="9532" priority="10004" operator="containsText" text="清車">
      <formula>NOT(ISERROR(SEARCH("清車",M399)))</formula>
    </cfRule>
    <cfRule type="containsText" dxfId="9531" priority="10005" operator="containsText" text="改紡">
      <formula>NOT(ISERROR(SEARCH("改紡",M399)))</formula>
    </cfRule>
    <cfRule type="containsText" dxfId="9530" priority="10006" operator="containsText" text="了機">
      <formula>NOT(ISERROR(SEARCH("了機",M399)))</formula>
    </cfRule>
  </conditionalFormatting>
  <conditionalFormatting sqref="M413">
    <cfRule type="containsText" dxfId="9529" priority="10067" operator="containsText" text="清車">
      <formula>NOT(ISERROR(SEARCH("清車",M413)))</formula>
    </cfRule>
    <cfRule type="containsText" dxfId="9528" priority="10068" operator="containsText" text="改紡">
      <formula>NOT(ISERROR(SEARCH("改紡",M413)))</formula>
    </cfRule>
    <cfRule type="containsText" dxfId="9527" priority="10069" operator="containsText" text="了機">
      <formula>NOT(ISERROR(SEARCH("了機",M413)))</formula>
    </cfRule>
  </conditionalFormatting>
  <conditionalFormatting sqref="M417">
    <cfRule type="containsText" dxfId="9526" priority="10064" operator="containsText" text="清車">
      <formula>NOT(ISERROR(SEARCH("清車",M417)))</formula>
    </cfRule>
    <cfRule type="containsText" dxfId="9525" priority="10065" operator="containsText" text="改紡">
      <formula>NOT(ISERROR(SEARCH("改紡",M417)))</formula>
    </cfRule>
    <cfRule type="containsText" dxfId="9524" priority="10066" operator="containsText" text="了機">
      <formula>NOT(ISERROR(SEARCH("了機",M417)))</formula>
    </cfRule>
  </conditionalFormatting>
  <conditionalFormatting sqref="M428">
    <cfRule type="containsText" dxfId="9523" priority="9803" operator="containsText" text="清車">
      <formula>NOT(ISERROR(SEARCH("清車",M428)))</formula>
    </cfRule>
    <cfRule type="containsText" dxfId="9522" priority="9804" operator="containsText" text="改紡">
      <formula>NOT(ISERROR(SEARCH("改紡",M428)))</formula>
    </cfRule>
    <cfRule type="containsText" dxfId="9521" priority="9805" operator="containsText" text="了機">
      <formula>NOT(ISERROR(SEARCH("了機",M428)))</formula>
    </cfRule>
  </conditionalFormatting>
  <conditionalFormatting sqref="M431">
    <cfRule type="containsText" dxfId="9520" priority="9842" operator="containsText" text="清車">
      <formula>NOT(ISERROR(SEARCH("清車",M431)))</formula>
    </cfRule>
    <cfRule type="containsText" dxfId="9519" priority="9843" operator="containsText" text="改紡">
      <formula>NOT(ISERROR(SEARCH("改紡",M431)))</formula>
    </cfRule>
    <cfRule type="containsText" dxfId="9518" priority="9844" operator="containsText" text="了機">
      <formula>NOT(ISERROR(SEARCH("了機",M431)))</formula>
    </cfRule>
  </conditionalFormatting>
  <conditionalFormatting sqref="M439 Q439">
    <cfRule type="containsText" dxfId="9517" priority="9818" operator="containsText" text="清車">
      <formula>NOT(ISERROR(SEARCH("清車",M439)))</formula>
    </cfRule>
    <cfRule type="containsText" dxfId="9516" priority="9819" operator="containsText" text="改紡">
      <formula>NOT(ISERROR(SEARCH("改紡",M439)))</formula>
    </cfRule>
    <cfRule type="containsText" dxfId="9515" priority="9820" operator="containsText" text="了機">
      <formula>NOT(ISERROR(SEARCH("了機",M439)))</formula>
    </cfRule>
  </conditionalFormatting>
  <conditionalFormatting sqref="M453">
    <cfRule type="containsText" dxfId="9514" priority="9881" operator="containsText" text="清車">
      <formula>NOT(ISERROR(SEARCH("清車",M453)))</formula>
    </cfRule>
    <cfRule type="containsText" dxfId="9513" priority="9882" operator="containsText" text="改紡">
      <formula>NOT(ISERROR(SEARCH("改紡",M453)))</formula>
    </cfRule>
    <cfRule type="containsText" dxfId="9512" priority="9883" operator="containsText" text="了機">
      <formula>NOT(ISERROR(SEARCH("了機",M453)))</formula>
    </cfRule>
  </conditionalFormatting>
  <conditionalFormatting sqref="M457">
    <cfRule type="containsText" dxfId="9511" priority="9878" operator="containsText" text="清車">
      <formula>NOT(ISERROR(SEARCH("清車",M457)))</formula>
    </cfRule>
    <cfRule type="containsText" dxfId="9510" priority="9879" operator="containsText" text="改紡">
      <formula>NOT(ISERROR(SEARCH("改紡",M457)))</formula>
    </cfRule>
    <cfRule type="containsText" dxfId="9509" priority="9880" operator="containsText" text="了機">
      <formula>NOT(ISERROR(SEARCH("了機",M457)))</formula>
    </cfRule>
  </conditionalFormatting>
  <conditionalFormatting sqref="M468">
    <cfRule type="containsText" dxfId="9508" priority="9620" operator="containsText" text="清車">
      <formula>NOT(ISERROR(SEARCH("清車",M468)))</formula>
    </cfRule>
    <cfRule type="containsText" dxfId="9507" priority="9621" operator="containsText" text="改紡">
      <formula>NOT(ISERROR(SEARCH("改紡",M468)))</formula>
    </cfRule>
    <cfRule type="containsText" dxfId="9506" priority="9622" operator="containsText" text="了機">
      <formula>NOT(ISERROR(SEARCH("了機",M468)))</formula>
    </cfRule>
  </conditionalFormatting>
  <conditionalFormatting sqref="M470">
    <cfRule type="containsText" dxfId="9505" priority="9608" operator="containsText" text="清車">
      <formula>NOT(ISERROR(SEARCH("清車",M470)))</formula>
    </cfRule>
    <cfRule type="containsText" dxfId="9504" priority="9609" operator="containsText" text="改紡">
      <formula>NOT(ISERROR(SEARCH("改紡",M470)))</formula>
    </cfRule>
    <cfRule type="containsText" dxfId="9503" priority="9610" operator="containsText" text="了機">
      <formula>NOT(ISERROR(SEARCH("了機",M470)))</formula>
    </cfRule>
  </conditionalFormatting>
  <conditionalFormatting sqref="M471">
    <cfRule type="containsText" dxfId="9502" priority="9629" operator="containsText" text="清車">
      <formula>NOT(ISERROR(SEARCH("清車",M471)))</formula>
    </cfRule>
    <cfRule type="containsText" dxfId="9501" priority="9630" operator="containsText" text="改紡">
      <formula>NOT(ISERROR(SEARCH("改紡",M471)))</formula>
    </cfRule>
    <cfRule type="containsText" dxfId="9500" priority="9631" operator="containsText" text="了機">
      <formula>NOT(ISERROR(SEARCH("了機",M471)))</formula>
    </cfRule>
  </conditionalFormatting>
  <conditionalFormatting sqref="M478 L483:L490 L492 L494:L496">
    <cfRule type="containsText" dxfId="9499" priority="9649" operator="containsText" text="了機">
      <formula>NOT(ISERROR(SEARCH("了機",L478)))</formula>
    </cfRule>
  </conditionalFormatting>
  <conditionalFormatting sqref="M478 L494:L496 L492 L483:L490">
    <cfRule type="containsText" dxfId="9498" priority="9647" operator="containsText" text="清車">
      <formula>NOT(ISERROR(SEARCH("清車",L478)))</formula>
    </cfRule>
    <cfRule type="containsText" dxfId="9497" priority="9648" operator="containsText" text="改紡">
      <formula>NOT(ISERROR(SEARCH("改紡",L478)))</formula>
    </cfRule>
  </conditionalFormatting>
  <conditionalFormatting sqref="M479">
    <cfRule type="containsText" dxfId="9496" priority="9626" operator="containsText" text="清車">
      <formula>NOT(ISERROR(SEARCH("清車",M479)))</formula>
    </cfRule>
    <cfRule type="containsText" dxfId="9495" priority="9627" operator="containsText" text="改紡">
      <formula>NOT(ISERROR(SEARCH("改紡",M479)))</formula>
    </cfRule>
    <cfRule type="containsText" dxfId="9494" priority="9628" operator="containsText" text="了機">
      <formula>NOT(ISERROR(SEARCH("了機",M479)))</formula>
    </cfRule>
  </conditionalFormatting>
  <conditionalFormatting sqref="M480:M481 M483:M492">
    <cfRule type="containsText" dxfId="9493" priority="9650" operator="containsText" text="清車">
      <formula>NOT(ISERROR(SEARCH("清車",M480)))</formula>
    </cfRule>
    <cfRule type="containsText" dxfId="9492" priority="9651" operator="containsText" text="改紡">
      <formula>NOT(ISERROR(SEARCH("改紡",M480)))</formula>
    </cfRule>
    <cfRule type="containsText" dxfId="9491" priority="9652" operator="containsText" text="了機">
      <formula>NOT(ISERROR(SEARCH("了機",M480)))</formula>
    </cfRule>
  </conditionalFormatting>
  <conditionalFormatting sqref="M482">
    <cfRule type="containsText" dxfId="9490" priority="9617" operator="containsText" text="清車">
      <formula>NOT(ISERROR(SEARCH("清車",M482)))</formula>
    </cfRule>
    <cfRule type="containsText" dxfId="9489" priority="9618" operator="containsText" text="改紡">
      <formula>NOT(ISERROR(SEARCH("改紡",M482)))</formula>
    </cfRule>
    <cfRule type="containsText" dxfId="9488" priority="9619" operator="containsText" text="了機">
      <formula>NOT(ISERROR(SEARCH("了機",M482)))</formula>
    </cfRule>
  </conditionalFormatting>
  <conditionalFormatting sqref="M493">
    <cfRule type="containsText" dxfId="9487" priority="9638" operator="containsText" text="清車">
      <formula>NOT(ISERROR(SEARCH("清車",M493)))</formula>
    </cfRule>
    <cfRule type="containsText" dxfId="9486" priority="9639" operator="containsText" text="改紡">
      <formula>NOT(ISERROR(SEARCH("改紡",M493)))</formula>
    </cfRule>
    <cfRule type="containsText" dxfId="9485" priority="9640" operator="containsText" text="了機">
      <formula>NOT(ISERROR(SEARCH("了機",M493)))</formula>
    </cfRule>
  </conditionalFormatting>
  <conditionalFormatting sqref="M497">
    <cfRule type="containsText" dxfId="9484" priority="9698" operator="containsText" text="清車">
      <formula>NOT(ISERROR(SEARCH("清車",M497)))</formula>
    </cfRule>
    <cfRule type="containsText" dxfId="9483" priority="9699" operator="containsText" text="改紡">
      <formula>NOT(ISERROR(SEARCH("改紡",M497)))</formula>
    </cfRule>
    <cfRule type="containsText" dxfId="9482" priority="9700" operator="containsText" text="了機">
      <formula>NOT(ISERROR(SEARCH("了機",M497)))</formula>
    </cfRule>
  </conditionalFormatting>
  <conditionalFormatting sqref="M508">
    <cfRule type="containsText" dxfId="9481" priority="9371" operator="containsText" text="清車">
      <formula>NOT(ISERROR(SEARCH("清車",M508)))</formula>
    </cfRule>
    <cfRule type="containsText" dxfId="9480" priority="9372" operator="containsText" text="改紡">
      <formula>NOT(ISERROR(SEARCH("改紡",M508)))</formula>
    </cfRule>
    <cfRule type="containsText" dxfId="9479" priority="9373" operator="containsText" text="了機">
      <formula>NOT(ISERROR(SEARCH("了機",M508)))</formula>
    </cfRule>
  </conditionalFormatting>
  <conditionalFormatting sqref="M510">
    <cfRule type="containsText" dxfId="9478" priority="9359" operator="containsText" text="清車">
      <formula>NOT(ISERROR(SEARCH("清車",M510)))</formula>
    </cfRule>
    <cfRule type="containsText" dxfId="9477" priority="9360" operator="containsText" text="改紡">
      <formula>NOT(ISERROR(SEARCH("改紡",M510)))</formula>
    </cfRule>
    <cfRule type="containsText" dxfId="9476" priority="9361" operator="containsText" text="了機">
      <formula>NOT(ISERROR(SEARCH("了機",M510)))</formula>
    </cfRule>
  </conditionalFormatting>
  <conditionalFormatting sqref="M511">
    <cfRule type="containsText" dxfId="9475" priority="9380" operator="containsText" text="清車">
      <formula>NOT(ISERROR(SEARCH("清車",M511)))</formula>
    </cfRule>
    <cfRule type="containsText" dxfId="9474" priority="9381" operator="containsText" text="改紡">
      <formula>NOT(ISERROR(SEARCH("改紡",M511)))</formula>
    </cfRule>
    <cfRule type="containsText" dxfId="9473" priority="9382" operator="containsText" text="了機">
      <formula>NOT(ISERROR(SEARCH("了機",M511)))</formula>
    </cfRule>
  </conditionalFormatting>
  <conditionalFormatting sqref="M518 L523:L530 L532 L534:L536">
    <cfRule type="containsText" dxfId="9472" priority="9400" operator="containsText" text="了機">
      <formula>NOT(ISERROR(SEARCH("了機",L518)))</formula>
    </cfRule>
  </conditionalFormatting>
  <conditionalFormatting sqref="M518 L534:L536 L532 L523:L530">
    <cfRule type="containsText" dxfId="9471" priority="9398" operator="containsText" text="清車">
      <formula>NOT(ISERROR(SEARCH("清車",L518)))</formula>
    </cfRule>
    <cfRule type="containsText" dxfId="9470" priority="9399" operator="containsText" text="改紡">
      <formula>NOT(ISERROR(SEARCH("改紡",L518)))</formula>
    </cfRule>
  </conditionalFormatting>
  <conditionalFormatting sqref="M519">
    <cfRule type="containsText" dxfId="9469" priority="9377" operator="containsText" text="清車">
      <formula>NOT(ISERROR(SEARCH("清車",M519)))</formula>
    </cfRule>
    <cfRule type="containsText" dxfId="9468" priority="9378" operator="containsText" text="改紡">
      <formula>NOT(ISERROR(SEARCH("改紡",M519)))</formula>
    </cfRule>
    <cfRule type="containsText" dxfId="9467" priority="9379" operator="containsText" text="了機">
      <formula>NOT(ISERROR(SEARCH("了機",M519)))</formula>
    </cfRule>
  </conditionalFormatting>
  <conditionalFormatting sqref="M520:M521 M523:M532">
    <cfRule type="containsText" dxfId="9466" priority="9401" operator="containsText" text="清車">
      <formula>NOT(ISERROR(SEARCH("清車",M520)))</formula>
    </cfRule>
    <cfRule type="containsText" dxfId="9465" priority="9402" operator="containsText" text="改紡">
      <formula>NOT(ISERROR(SEARCH("改紡",M520)))</formula>
    </cfRule>
    <cfRule type="containsText" dxfId="9464" priority="9403" operator="containsText" text="了機">
      <formula>NOT(ISERROR(SEARCH("了機",M520)))</formula>
    </cfRule>
  </conditionalFormatting>
  <conditionalFormatting sqref="M522">
    <cfRule type="containsText" dxfId="9463" priority="9368" operator="containsText" text="清車">
      <formula>NOT(ISERROR(SEARCH("清車",M522)))</formula>
    </cfRule>
    <cfRule type="containsText" dxfId="9462" priority="9369" operator="containsText" text="改紡">
      <formula>NOT(ISERROR(SEARCH("改紡",M522)))</formula>
    </cfRule>
    <cfRule type="containsText" dxfId="9461" priority="9370" operator="containsText" text="了機">
      <formula>NOT(ISERROR(SEARCH("了機",M522)))</formula>
    </cfRule>
  </conditionalFormatting>
  <conditionalFormatting sqref="M533">
    <cfRule type="containsText" dxfId="9460" priority="9389" operator="containsText" text="清車">
      <formula>NOT(ISERROR(SEARCH("清車",M533)))</formula>
    </cfRule>
    <cfRule type="containsText" dxfId="9459" priority="9390" operator="containsText" text="改紡">
      <formula>NOT(ISERROR(SEARCH("改紡",M533)))</formula>
    </cfRule>
    <cfRule type="containsText" dxfId="9458" priority="9391" operator="containsText" text="了機">
      <formula>NOT(ISERROR(SEARCH("了機",M533)))</formula>
    </cfRule>
  </conditionalFormatting>
  <conditionalFormatting sqref="M537">
    <cfRule type="containsText" dxfId="9457" priority="9449" operator="containsText" text="清車">
      <formula>NOT(ISERROR(SEARCH("清車",M537)))</formula>
    </cfRule>
    <cfRule type="containsText" dxfId="9456" priority="9450" operator="containsText" text="改紡">
      <formula>NOT(ISERROR(SEARCH("改紡",M537)))</formula>
    </cfRule>
    <cfRule type="containsText" dxfId="9455" priority="9451" operator="containsText" text="了機">
      <formula>NOT(ISERROR(SEARCH("了機",M537)))</formula>
    </cfRule>
  </conditionalFormatting>
  <conditionalFormatting sqref="M548">
    <cfRule type="containsText" dxfId="9454" priority="9113" operator="containsText" text="清車">
      <formula>NOT(ISERROR(SEARCH("清車",M548)))</formula>
    </cfRule>
    <cfRule type="containsText" dxfId="9453" priority="9114" operator="containsText" text="改紡">
      <formula>NOT(ISERROR(SEARCH("改紡",M548)))</formula>
    </cfRule>
    <cfRule type="containsText" dxfId="9452" priority="9115" operator="containsText" text="了機">
      <formula>NOT(ISERROR(SEARCH("了機",M548)))</formula>
    </cfRule>
  </conditionalFormatting>
  <conditionalFormatting sqref="M550">
    <cfRule type="containsText" dxfId="9451" priority="9101" operator="containsText" text="清車">
      <formula>NOT(ISERROR(SEARCH("清車",M550)))</formula>
    </cfRule>
    <cfRule type="containsText" dxfId="9450" priority="9102" operator="containsText" text="改紡">
      <formula>NOT(ISERROR(SEARCH("改紡",M550)))</formula>
    </cfRule>
    <cfRule type="containsText" dxfId="9449" priority="9103" operator="containsText" text="了機">
      <formula>NOT(ISERROR(SEARCH("了機",M550)))</formula>
    </cfRule>
  </conditionalFormatting>
  <conditionalFormatting sqref="M551">
    <cfRule type="containsText" dxfId="9448" priority="9122" operator="containsText" text="清車">
      <formula>NOT(ISERROR(SEARCH("清車",M551)))</formula>
    </cfRule>
    <cfRule type="containsText" dxfId="9447" priority="9123" operator="containsText" text="改紡">
      <formula>NOT(ISERROR(SEARCH("改紡",M551)))</formula>
    </cfRule>
    <cfRule type="containsText" dxfId="9446" priority="9124" operator="containsText" text="了機">
      <formula>NOT(ISERROR(SEARCH("了機",M551)))</formula>
    </cfRule>
  </conditionalFormatting>
  <conditionalFormatting sqref="M558 L563:L570 L572 L574:L576">
    <cfRule type="containsText" dxfId="9445" priority="9142" operator="containsText" text="了機">
      <formula>NOT(ISERROR(SEARCH("了機",L558)))</formula>
    </cfRule>
  </conditionalFormatting>
  <conditionalFormatting sqref="M558 L574:L576 L572 L563:L570">
    <cfRule type="containsText" dxfId="9444" priority="9140" operator="containsText" text="清車">
      <formula>NOT(ISERROR(SEARCH("清車",L558)))</formula>
    </cfRule>
    <cfRule type="containsText" dxfId="9443" priority="9141" operator="containsText" text="改紡">
      <formula>NOT(ISERROR(SEARCH("改紡",L558)))</formula>
    </cfRule>
  </conditionalFormatting>
  <conditionalFormatting sqref="M559">
    <cfRule type="containsText" dxfId="9442" priority="9119" operator="containsText" text="清車">
      <formula>NOT(ISERROR(SEARCH("清車",M559)))</formula>
    </cfRule>
    <cfRule type="containsText" dxfId="9441" priority="9120" operator="containsText" text="改紡">
      <formula>NOT(ISERROR(SEARCH("改紡",M559)))</formula>
    </cfRule>
    <cfRule type="containsText" dxfId="9440" priority="9121" operator="containsText" text="了機">
      <formula>NOT(ISERROR(SEARCH("了機",M559)))</formula>
    </cfRule>
  </conditionalFormatting>
  <conditionalFormatting sqref="M560:M561 M563:M572">
    <cfRule type="containsText" dxfId="9439" priority="9143" operator="containsText" text="清車">
      <formula>NOT(ISERROR(SEARCH("清車",M560)))</formula>
    </cfRule>
    <cfRule type="containsText" dxfId="9438" priority="9144" operator="containsText" text="改紡">
      <formula>NOT(ISERROR(SEARCH("改紡",M560)))</formula>
    </cfRule>
    <cfRule type="containsText" dxfId="9437" priority="9145" operator="containsText" text="了機">
      <formula>NOT(ISERROR(SEARCH("了機",M560)))</formula>
    </cfRule>
  </conditionalFormatting>
  <conditionalFormatting sqref="M562">
    <cfRule type="containsText" dxfId="9436" priority="9110" operator="containsText" text="清車">
      <formula>NOT(ISERROR(SEARCH("清車",M562)))</formula>
    </cfRule>
    <cfRule type="containsText" dxfId="9435" priority="9111" operator="containsText" text="改紡">
      <formula>NOT(ISERROR(SEARCH("改紡",M562)))</formula>
    </cfRule>
    <cfRule type="containsText" dxfId="9434" priority="9112" operator="containsText" text="了機">
      <formula>NOT(ISERROR(SEARCH("了機",M562)))</formula>
    </cfRule>
  </conditionalFormatting>
  <conditionalFormatting sqref="M573">
    <cfRule type="containsText" dxfId="9433" priority="9131" operator="containsText" text="清車">
      <formula>NOT(ISERROR(SEARCH("清車",M573)))</formula>
    </cfRule>
    <cfRule type="containsText" dxfId="9432" priority="9132" operator="containsText" text="改紡">
      <formula>NOT(ISERROR(SEARCH("改紡",M573)))</formula>
    </cfRule>
    <cfRule type="containsText" dxfId="9431" priority="9133" operator="containsText" text="了機">
      <formula>NOT(ISERROR(SEARCH("了機",M573)))</formula>
    </cfRule>
  </conditionalFormatting>
  <conditionalFormatting sqref="M577">
    <cfRule type="containsText" dxfId="9430" priority="9191" operator="containsText" text="清車">
      <formula>NOT(ISERROR(SEARCH("清車",M577)))</formula>
    </cfRule>
    <cfRule type="containsText" dxfId="9429" priority="9192" operator="containsText" text="改紡">
      <formula>NOT(ISERROR(SEARCH("改紡",M577)))</formula>
    </cfRule>
    <cfRule type="containsText" dxfId="9428" priority="9193" operator="containsText" text="了機">
      <formula>NOT(ISERROR(SEARCH("了機",M577)))</formula>
    </cfRule>
  </conditionalFormatting>
  <conditionalFormatting sqref="M588">
    <cfRule type="containsText" dxfId="9427" priority="8849" operator="containsText" text="清車">
      <formula>NOT(ISERROR(SEARCH("清車",M588)))</formula>
    </cfRule>
    <cfRule type="containsText" dxfId="9426" priority="8850" operator="containsText" text="改紡">
      <formula>NOT(ISERROR(SEARCH("改紡",M588)))</formula>
    </cfRule>
    <cfRule type="containsText" dxfId="9425" priority="8851" operator="containsText" text="了機">
      <formula>NOT(ISERROR(SEARCH("了機",M588)))</formula>
    </cfRule>
  </conditionalFormatting>
  <conditionalFormatting sqref="M590">
    <cfRule type="containsText" dxfId="9424" priority="8837" operator="containsText" text="清車">
      <formula>NOT(ISERROR(SEARCH("清車",M590)))</formula>
    </cfRule>
    <cfRule type="containsText" dxfId="9423" priority="8838" operator="containsText" text="改紡">
      <formula>NOT(ISERROR(SEARCH("改紡",M590)))</formula>
    </cfRule>
    <cfRule type="containsText" dxfId="9422" priority="8839" operator="containsText" text="了機">
      <formula>NOT(ISERROR(SEARCH("了機",M590)))</formula>
    </cfRule>
  </conditionalFormatting>
  <conditionalFormatting sqref="M591">
    <cfRule type="containsText" dxfId="9421" priority="8858" operator="containsText" text="清車">
      <formula>NOT(ISERROR(SEARCH("清車",M591)))</formula>
    </cfRule>
    <cfRule type="containsText" dxfId="9420" priority="8859" operator="containsText" text="改紡">
      <formula>NOT(ISERROR(SEARCH("改紡",M591)))</formula>
    </cfRule>
    <cfRule type="containsText" dxfId="9419" priority="8860" operator="containsText" text="了機">
      <formula>NOT(ISERROR(SEARCH("了機",M591)))</formula>
    </cfRule>
  </conditionalFormatting>
  <conditionalFormatting sqref="M598 L603:L610 L612 L614:L616">
    <cfRule type="containsText" dxfId="9418" priority="8878" operator="containsText" text="了機">
      <formula>NOT(ISERROR(SEARCH("了機",L598)))</formula>
    </cfRule>
  </conditionalFormatting>
  <conditionalFormatting sqref="M598 L614:L616 L612 L603:L610">
    <cfRule type="containsText" dxfId="9417" priority="8876" operator="containsText" text="清車">
      <formula>NOT(ISERROR(SEARCH("清車",L598)))</formula>
    </cfRule>
    <cfRule type="containsText" dxfId="9416" priority="8877" operator="containsText" text="改紡">
      <formula>NOT(ISERROR(SEARCH("改紡",L598)))</formula>
    </cfRule>
  </conditionalFormatting>
  <conditionalFormatting sqref="M599">
    <cfRule type="containsText" dxfId="9415" priority="8855" operator="containsText" text="清車">
      <formula>NOT(ISERROR(SEARCH("清車",M599)))</formula>
    </cfRule>
    <cfRule type="containsText" dxfId="9414" priority="8856" operator="containsText" text="改紡">
      <formula>NOT(ISERROR(SEARCH("改紡",M599)))</formula>
    </cfRule>
    <cfRule type="containsText" dxfId="9413" priority="8857" operator="containsText" text="了機">
      <formula>NOT(ISERROR(SEARCH("了機",M599)))</formula>
    </cfRule>
  </conditionalFormatting>
  <conditionalFormatting sqref="M600:M601 M603:M612">
    <cfRule type="containsText" dxfId="9412" priority="8879" operator="containsText" text="清車">
      <formula>NOT(ISERROR(SEARCH("清車",M600)))</formula>
    </cfRule>
    <cfRule type="containsText" dxfId="9411" priority="8880" operator="containsText" text="改紡">
      <formula>NOT(ISERROR(SEARCH("改紡",M600)))</formula>
    </cfRule>
    <cfRule type="containsText" dxfId="9410" priority="8881" operator="containsText" text="了機">
      <formula>NOT(ISERROR(SEARCH("了機",M600)))</formula>
    </cfRule>
  </conditionalFormatting>
  <conditionalFormatting sqref="M602">
    <cfRule type="containsText" dxfId="9409" priority="8846" operator="containsText" text="清車">
      <formula>NOT(ISERROR(SEARCH("清車",M602)))</formula>
    </cfRule>
    <cfRule type="containsText" dxfId="9408" priority="8847" operator="containsText" text="改紡">
      <formula>NOT(ISERROR(SEARCH("改紡",M602)))</formula>
    </cfRule>
    <cfRule type="containsText" dxfId="9407" priority="8848" operator="containsText" text="了機">
      <formula>NOT(ISERROR(SEARCH("了機",M602)))</formula>
    </cfRule>
  </conditionalFormatting>
  <conditionalFormatting sqref="M613">
    <cfRule type="containsText" dxfId="9406" priority="8867" operator="containsText" text="清車">
      <formula>NOT(ISERROR(SEARCH("清車",M613)))</formula>
    </cfRule>
    <cfRule type="containsText" dxfId="9405" priority="8868" operator="containsText" text="改紡">
      <formula>NOT(ISERROR(SEARCH("改紡",M613)))</formula>
    </cfRule>
    <cfRule type="containsText" dxfId="9404" priority="8869" operator="containsText" text="了機">
      <formula>NOT(ISERROR(SEARCH("了機",M613)))</formula>
    </cfRule>
  </conditionalFormatting>
  <conditionalFormatting sqref="M617">
    <cfRule type="containsText" dxfId="9403" priority="8927" operator="containsText" text="清車">
      <formula>NOT(ISERROR(SEARCH("清車",M617)))</formula>
    </cfRule>
    <cfRule type="containsText" dxfId="9402" priority="8928" operator="containsText" text="改紡">
      <formula>NOT(ISERROR(SEARCH("改紡",M617)))</formula>
    </cfRule>
    <cfRule type="containsText" dxfId="9401" priority="8929" operator="containsText" text="了機">
      <formula>NOT(ISERROR(SEARCH("了機",M617)))</formula>
    </cfRule>
  </conditionalFormatting>
  <conditionalFormatting sqref="M628">
    <cfRule type="containsText" dxfId="9400" priority="8585" operator="containsText" text="清車">
      <formula>NOT(ISERROR(SEARCH("清車",M628)))</formula>
    </cfRule>
    <cfRule type="containsText" dxfId="9399" priority="8586" operator="containsText" text="改紡">
      <formula>NOT(ISERROR(SEARCH("改紡",M628)))</formula>
    </cfRule>
    <cfRule type="containsText" dxfId="9398" priority="8587" operator="containsText" text="了機">
      <formula>NOT(ISERROR(SEARCH("了機",M628)))</formula>
    </cfRule>
  </conditionalFormatting>
  <conditionalFormatting sqref="M630">
    <cfRule type="containsText" dxfId="9397" priority="8573" operator="containsText" text="清車">
      <formula>NOT(ISERROR(SEARCH("清車",M630)))</formula>
    </cfRule>
    <cfRule type="containsText" dxfId="9396" priority="8574" operator="containsText" text="改紡">
      <formula>NOT(ISERROR(SEARCH("改紡",M630)))</formula>
    </cfRule>
    <cfRule type="containsText" dxfId="9395" priority="8575" operator="containsText" text="了機">
      <formula>NOT(ISERROR(SEARCH("了機",M630)))</formula>
    </cfRule>
  </conditionalFormatting>
  <conditionalFormatting sqref="M631">
    <cfRule type="containsText" dxfId="9394" priority="8594" operator="containsText" text="清車">
      <formula>NOT(ISERROR(SEARCH("清車",M631)))</formula>
    </cfRule>
    <cfRule type="containsText" dxfId="9393" priority="8595" operator="containsText" text="改紡">
      <formula>NOT(ISERROR(SEARCH("改紡",M631)))</formula>
    </cfRule>
    <cfRule type="containsText" dxfId="9392" priority="8596" operator="containsText" text="了機">
      <formula>NOT(ISERROR(SEARCH("了機",M631)))</formula>
    </cfRule>
  </conditionalFormatting>
  <conditionalFormatting sqref="M638 L643:L650 L652 L654:L656">
    <cfRule type="containsText" dxfId="9391" priority="8614" operator="containsText" text="了機">
      <formula>NOT(ISERROR(SEARCH("了機",L638)))</formula>
    </cfRule>
  </conditionalFormatting>
  <conditionalFormatting sqref="M638 L654:L656 L652 L643:L650">
    <cfRule type="containsText" dxfId="9390" priority="8612" operator="containsText" text="清車">
      <formula>NOT(ISERROR(SEARCH("清車",L638)))</formula>
    </cfRule>
    <cfRule type="containsText" dxfId="9389" priority="8613" operator="containsText" text="改紡">
      <formula>NOT(ISERROR(SEARCH("改紡",L638)))</formula>
    </cfRule>
  </conditionalFormatting>
  <conditionalFormatting sqref="M639">
    <cfRule type="containsText" dxfId="9388" priority="8591" operator="containsText" text="清車">
      <formula>NOT(ISERROR(SEARCH("清車",M639)))</formula>
    </cfRule>
    <cfRule type="containsText" dxfId="9387" priority="8592" operator="containsText" text="改紡">
      <formula>NOT(ISERROR(SEARCH("改紡",M639)))</formula>
    </cfRule>
    <cfRule type="containsText" dxfId="9386" priority="8593" operator="containsText" text="了機">
      <formula>NOT(ISERROR(SEARCH("了機",M639)))</formula>
    </cfRule>
  </conditionalFormatting>
  <conditionalFormatting sqref="M640:M641 M643:M652">
    <cfRule type="containsText" dxfId="9385" priority="8615" operator="containsText" text="清車">
      <formula>NOT(ISERROR(SEARCH("清車",M640)))</formula>
    </cfRule>
    <cfRule type="containsText" dxfId="9384" priority="8616" operator="containsText" text="改紡">
      <formula>NOT(ISERROR(SEARCH("改紡",M640)))</formula>
    </cfRule>
    <cfRule type="containsText" dxfId="9383" priority="8617" operator="containsText" text="了機">
      <formula>NOT(ISERROR(SEARCH("了機",M640)))</formula>
    </cfRule>
  </conditionalFormatting>
  <conditionalFormatting sqref="M642">
    <cfRule type="containsText" dxfId="9382" priority="8582" operator="containsText" text="清車">
      <formula>NOT(ISERROR(SEARCH("清車",M642)))</formula>
    </cfRule>
    <cfRule type="containsText" dxfId="9381" priority="8583" operator="containsText" text="改紡">
      <formula>NOT(ISERROR(SEARCH("改紡",M642)))</formula>
    </cfRule>
    <cfRule type="containsText" dxfId="9380" priority="8584" operator="containsText" text="了機">
      <formula>NOT(ISERROR(SEARCH("了機",M642)))</formula>
    </cfRule>
  </conditionalFormatting>
  <conditionalFormatting sqref="M653">
    <cfRule type="containsText" dxfId="9379" priority="8603" operator="containsText" text="清車">
      <formula>NOT(ISERROR(SEARCH("清車",M653)))</formula>
    </cfRule>
    <cfRule type="containsText" dxfId="9378" priority="8604" operator="containsText" text="改紡">
      <formula>NOT(ISERROR(SEARCH("改紡",M653)))</formula>
    </cfRule>
    <cfRule type="containsText" dxfId="9377" priority="8605" operator="containsText" text="了機">
      <formula>NOT(ISERROR(SEARCH("了機",M653)))</formula>
    </cfRule>
  </conditionalFormatting>
  <conditionalFormatting sqref="M657">
    <cfRule type="containsText" dxfId="9376" priority="8420" operator="containsText" text="清車">
      <formula>NOT(ISERROR(SEARCH("清車",M657)))</formula>
    </cfRule>
    <cfRule type="containsText" dxfId="9375" priority="8421" operator="containsText" text="改紡">
      <formula>NOT(ISERROR(SEARCH("改紡",M657)))</formula>
    </cfRule>
    <cfRule type="containsText" dxfId="9374" priority="8422" operator="containsText" text="了機">
      <formula>NOT(ISERROR(SEARCH("了機",M657)))</formula>
    </cfRule>
  </conditionalFormatting>
  <conditionalFormatting sqref="M658">
    <cfRule type="containsText" dxfId="9373" priority="8663" operator="containsText" text="清車">
      <formula>NOT(ISERROR(SEARCH("清車",M658)))</formula>
    </cfRule>
    <cfRule type="containsText" dxfId="9372" priority="8664" operator="containsText" text="改紡">
      <formula>NOT(ISERROR(SEARCH("改紡",M658)))</formula>
    </cfRule>
    <cfRule type="containsText" dxfId="9371" priority="8665" operator="containsText" text="了機">
      <formula>NOT(ISERROR(SEARCH("了機",M658)))</formula>
    </cfRule>
  </conditionalFormatting>
  <conditionalFormatting sqref="M669">
    <cfRule type="containsText" dxfId="9370" priority="8297" operator="containsText" text="清車">
      <formula>NOT(ISERROR(SEARCH("清車",M669)))</formula>
    </cfRule>
    <cfRule type="containsText" dxfId="9369" priority="8298" operator="containsText" text="改紡">
      <formula>NOT(ISERROR(SEARCH("改紡",M669)))</formula>
    </cfRule>
    <cfRule type="containsText" dxfId="9368" priority="8299" operator="containsText" text="了機">
      <formula>NOT(ISERROR(SEARCH("了機",M669)))</formula>
    </cfRule>
  </conditionalFormatting>
  <conditionalFormatting sqref="M671">
    <cfRule type="containsText" dxfId="9367" priority="8285" operator="containsText" text="清車">
      <formula>NOT(ISERROR(SEARCH("清車",M671)))</formula>
    </cfRule>
    <cfRule type="containsText" dxfId="9366" priority="8286" operator="containsText" text="改紡">
      <formula>NOT(ISERROR(SEARCH("改紡",M671)))</formula>
    </cfRule>
    <cfRule type="containsText" dxfId="9365" priority="8287" operator="containsText" text="了機">
      <formula>NOT(ISERROR(SEARCH("了機",M671)))</formula>
    </cfRule>
  </conditionalFormatting>
  <conditionalFormatting sqref="M672">
    <cfRule type="containsText" dxfId="9364" priority="8306" operator="containsText" text="清車">
      <formula>NOT(ISERROR(SEARCH("清車",M672)))</formula>
    </cfRule>
    <cfRule type="containsText" dxfId="9363" priority="8307" operator="containsText" text="改紡">
      <formula>NOT(ISERROR(SEARCH("改紡",M672)))</formula>
    </cfRule>
    <cfRule type="containsText" dxfId="9362" priority="8308" operator="containsText" text="了機">
      <formula>NOT(ISERROR(SEARCH("了機",M672)))</formula>
    </cfRule>
  </conditionalFormatting>
  <conditionalFormatting sqref="M679 L684:L691 L693 L695:L697">
    <cfRule type="containsText" dxfId="9361" priority="8326" operator="containsText" text="了機">
      <formula>NOT(ISERROR(SEARCH("了機",L679)))</formula>
    </cfRule>
  </conditionalFormatting>
  <conditionalFormatting sqref="M679 L695:L697 L693 L684:L691">
    <cfRule type="containsText" dxfId="9360" priority="8324" operator="containsText" text="清車">
      <formula>NOT(ISERROR(SEARCH("清車",L679)))</formula>
    </cfRule>
    <cfRule type="containsText" dxfId="9359" priority="8325" operator="containsText" text="改紡">
      <formula>NOT(ISERROR(SEARCH("改紡",L679)))</formula>
    </cfRule>
  </conditionalFormatting>
  <conditionalFormatting sqref="M680">
    <cfRule type="containsText" dxfId="9358" priority="8303" operator="containsText" text="清車">
      <formula>NOT(ISERROR(SEARCH("清車",M680)))</formula>
    </cfRule>
    <cfRule type="containsText" dxfId="9357" priority="8304" operator="containsText" text="改紡">
      <formula>NOT(ISERROR(SEARCH("改紡",M680)))</formula>
    </cfRule>
    <cfRule type="containsText" dxfId="9356" priority="8305" operator="containsText" text="了機">
      <formula>NOT(ISERROR(SEARCH("了機",M680)))</formula>
    </cfRule>
  </conditionalFormatting>
  <conditionalFormatting sqref="M681:M682 M684:M693">
    <cfRule type="containsText" dxfId="9355" priority="8327" operator="containsText" text="清車">
      <formula>NOT(ISERROR(SEARCH("清車",M681)))</formula>
    </cfRule>
    <cfRule type="containsText" dxfId="9354" priority="8328" operator="containsText" text="改紡">
      <formula>NOT(ISERROR(SEARCH("改紡",M681)))</formula>
    </cfRule>
    <cfRule type="containsText" dxfId="9353" priority="8329" operator="containsText" text="了機">
      <formula>NOT(ISERROR(SEARCH("了機",M681)))</formula>
    </cfRule>
  </conditionalFormatting>
  <conditionalFormatting sqref="M683">
    <cfRule type="containsText" dxfId="9352" priority="8294" operator="containsText" text="清車">
      <formula>NOT(ISERROR(SEARCH("清車",M683)))</formula>
    </cfRule>
    <cfRule type="containsText" dxfId="9351" priority="8295" operator="containsText" text="改紡">
      <formula>NOT(ISERROR(SEARCH("改紡",M683)))</formula>
    </cfRule>
    <cfRule type="containsText" dxfId="9350" priority="8296" operator="containsText" text="了機">
      <formula>NOT(ISERROR(SEARCH("了機",M683)))</formula>
    </cfRule>
  </conditionalFormatting>
  <conditionalFormatting sqref="M694">
    <cfRule type="containsText" dxfId="9349" priority="8315" operator="containsText" text="清車">
      <formula>NOT(ISERROR(SEARCH("清車",M694)))</formula>
    </cfRule>
    <cfRule type="containsText" dxfId="9348" priority="8316" operator="containsText" text="改紡">
      <formula>NOT(ISERROR(SEARCH("改紡",M694)))</formula>
    </cfRule>
    <cfRule type="containsText" dxfId="9347" priority="8317" operator="containsText" text="了機">
      <formula>NOT(ISERROR(SEARCH("了機",M694)))</formula>
    </cfRule>
  </conditionalFormatting>
  <conditionalFormatting sqref="M698">
    <cfRule type="containsText" dxfId="9346" priority="8132" operator="containsText" text="清車">
      <formula>NOT(ISERROR(SEARCH("清車",M698)))</formula>
    </cfRule>
    <cfRule type="containsText" dxfId="9345" priority="8133" operator="containsText" text="改紡">
      <formula>NOT(ISERROR(SEARCH("改紡",M698)))</formula>
    </cfRule>
    <cfRule type="containsText" dxfId="9344" priority="8134" operator="containsText" text="了機">
      <formula>NOT(ISERROR(SEARCH("了機",M698)))</formula>
    </cfRule>
  </conditionalFormatting>
  <conditionalFormatting sqref="M699">
    <cfRule type="containsText" dxfId="9343" priority="8375" operator="containsText" text="清車">
      <formula>NOT(ISERROR(SEARCH("清車",M699)))</formula>
    </cfRule>
    <cfRule type="containsText" dxfId="9342" priority="8376" operator="containsText" text="改紡">
      <formula>NOT(ISERROR(SEARCH("改紡",M699)))</formula>
    </cfRule>
    <cfRule type="containsText" dxfId="9341" priority="8377" operator="containsText" text="了機">
      <formula>NOT(ISERROR(SEARCH("了機",M699)))</formula>
    </cfRule>
  </conditionalFormatting>
  <conditionalFormatting sqref="M710">
    <cfRule type="containsText" dxfId="9340" priority="8009" operator="containsText" text="清車">
      <formula>NOT(ISERROR(SEARCH("清車",M710)))</formula>
    </cfRule>
    <cfRule type="containsText" dxfId="9339" priority="8010" operator="containsText" text="改紡">
      <formula>NOT(ISERROR(SEARCH("改紡",M710)))</formula>
    </cfRule>
    <cfRule type="containsText" dxfId="9338" priority="8011" operator="containsText" text="了機">
      <formula>NOT(ISERROR(SEARCH("了機",M710)))</formula>
    </cfRule>
  </conditionalFormatting>
  <conditionalFormatting sqref="M712">
    <cfRule type="containsText" dxfId="9337" priority="7997" operator="containsText" text="清車">
      <formula>NOT(ISERROR(SEARCH("清車",M712)))</formula>
    </cfRule>
    <cfRule type="containsText" dxfId="9336" priority="7998" operator="containsText" text="改紡">
      <formula>NOT(ISERROR(SEARCH("改紡",M712)))</formula>
    </cfRule>
    <cfRule type="containsText" dxfId="9335" priority="7999" operator="containsText" text="了機">
      <formula>NOT(ISERROR(SEARCH("了機",M712)))</formula>
    </cfRule>
  </conditionalFormatting>
  <conditionalFormatting sqref="M713">
    <cfRule type="containsText" dxfId="9334" priority="8018" operator="containsText" text="清車">
      <formula>NOT(ISERROR(SEARCH("清車",M713)))</formula>
    </cfRule>
    <cfRule type="containsText" dxfId="9333" priority="8019" operator="containsText" text="改紡">
      <formula>NOT(ISERROR(SEARCH("改紡",M713)))</formula>
    </cfRule>
    <cfRule type="containsText" dxfId="9332" priority="8020" operator="containsText" text="了機">
      <formula>NOT(ISERROR(SEARCH("了機",M713)))</formula>
    </cfRule>
  </conditionalFormatting>
  <conditionalFormatting sqref="M720 L725:L732 L734 L736:L738">
    <cfRule type="containsText" dxfId="9331" priority="8038" operator="containsText" text="了機">
      <formula>NOT(ISERROR(SEARCH("了機",L720)))</formula>
    </cfRule>
  </conditionalFormatting>
  <conditionalFormatting sqref="M720 L734 L725:L732 L736:L738">
    <cfRule type="containsText" dxfId="9330" priority="8036" operator="containsText" text="清車">
      <formula>NOT(ISERROR(SEARCH("清車",L720)))</formula>
    </cfRule>
    <cfRule type="containsText" dxfId="9329" priority="8037" operator="containsText" text="改紡">
      <formula>NOT(ISERROR(SEARCH("改紡",L720)))</formula>
    </cfRule>
  </conditionalFormatting>
  <conditionalFormatting sqref="M721">
    <cfRule type="containsText" dxfId="9328" priority="8015" operator="containsText" text="清車">
      <formula>NOT(ISERROR(SEARCH("清車",M721)))</formula>
    </cfRule>
    <cfRule type="containsText" dxfId="9327" priority="8016" operator="containsText" text="改紡">
      <formula>NOT(ISERROR(SEARCH("改紡",M721)))</formula>
    </cfRule>
    <cfRule type="containsText" dxfId="9326" priority="8017" operator="containsText" text="了機">
      <formula>NOT(ISERROR(SEARCH("了機",M721)))</formula>
    </cfRule>
  </conditionalFormatting>
  <conditionalFormatting sqref="M722:M723 M725:M734">
    <cfRule type="containsText" dxfId="9325" priority="8039" operator="containsText" text="清車">
      <formula>NOT(ISERROR(SEARCH("清車",M722)))</formula>
    </cfRule>
    <cfRule type="containsText" dxfId="9324" priority="8040" operator="containsText" text="改紡">
      <formula>NOT(ISERROR(SEARCH("改紡",M722)))</formula>
    </cfRule>
    <cfRule type="containsText" dxfId="9323" priority="8041" operator="containsText" text="了機">
      <formula>NOT(ISERROR(SEARCH("了機",M722)))</formula>
    </cfRule>
  </conditionalFormatting>
  <conditionalFormatting sqref="M724">
    <cfRule type="containsText" dxfId="9322" priority="8006" operator="containsText" text="清車">
      <formula>NOT(ISERROR(SEARCH("清車",M724)))</formula>
    </cfRule>
    <cfRule type="containsText" dxfId="9321" priority="8007" operator="containsText" text="改紡">
      <formula>NOT(ISERROR(SEARCH("改紡",M724)))</formula>
    </cfRule>
    <cfRule type="containsText" dxfId="9320" priority="8008" operator="containsText" text="了機">
      <formula>NOT(ISERROR(SEARCH("了機",M724)))</formula>
    </cfRule>
  </conditionalFormatting>
  <conditionalFormatting sqref="M735">
    <cfRule type="containsText" dxfId="9319" priority="8027" operator="containsText" text="清車">
      <formula>NOT(ISERROR(SEARCH("清車",M735)))</formula>
    </cfRule>
    <cfRule type="containsText" dxfId="9318" priority="8028" operator="containsText" text="改紡">
      <formula>NOT(ISERROR(SEARCH("改紡",M735)))</formula>
    </cfRule>
    <cfRule type="containsText" dxfId="9317" priority="8029" operator="containsText" text="了機">
      <formula>NOT(ISERROR(SEARCH("了機",M735)))</formula>
    </cfRule>
  </conditionalFormatting>
  <conditionalFormatting sqref="M739">
    <cfRule type="containsText" dxfId="9316" priority="7844" operator="containsText" text="清車">
      <formula>NOT(ISERROR(SEARCH("清車",M739)))</formula>
    </cfRule>
    <cfRule type="containsText" dxfId="9315" priority="7845" operator="containsText" text="改紡">
      <formula>NOT(ISERROR(SEARCH("改紡",M739)))</formula>
    </cfRule>
    <cfRule type="containsText" dxfId="9314" priority="7846" operator="containsText" text="了機">
      <formula>NOT(ISERROR(SEARCH("了機",M739)))</formula>
    </cfRule>
  </conditionalFormatting>
  <conditionalFormatting sqref="M740">
    <cfRule type="containsText" dxfId="9313" priority="8087" operator="containsText" text="清車">
      <formula>NOT(ISERROR(SEARCH("清車",M740)))</formula>
    </cfRule>
    <cfRule type="containsText" dxfId="9312" priority="8088" operator="containsText" text="改紡">
      <formula>NOT(ISERROR(SEARCH("改紡",M740)))</formula>
    </cfRule>
    <cfRule type="containsText" dxfId="9311" priority="8089" operator="containsText" text="了機">
      <formula>NOT(ISERROR(SEARCH("了機",M740)))</formula>
    </cfRule>
  </conditionalFormatting>
  <conditionalFormatting sqref="M751">
    <cfRule type="containsText" dxfId="9310" priority="7715" operator="containsText" text="清車">
      <formula>NOT(ISERROR(SEARCH("清車",M751)))</formula>
    </cfRule>
    <cfRule type="containsText" dxfId="9309" priority="7716" operator="containsText" text="改紡">
      <formula>NOT(ISERROR(SEARCH("改紡",M751)))</formula>
    </cfRule>
    <cfRule type="containsText" dxfId="9308" priority="7717" operator="containsText" text="了機">
      <formula>NOT(ISERROR(SEARCH("了機",M751)))</formula>
    </cfRule>
  </conditionalFormatting>
  <conditionalFormatting sqref="M753">
    <cfRule type="containsText" dxfId="9307" priority="7703" operator="containsText" text="清車">
      <formula>NOT(ISERROR(SEARCH("清車",M753)))</formula>
    </cfRule>
    <cfRule type="containsText" dxfId="9306" priority="7704" operator="containsText" text="改紡">
      <formula>NOT(ISERROR(SEARCH("改紡",M753)))</formula>
    </cfRule>
    <cfRule type="containsText" dxfId="9305" priority="7705" operator="containsText" text="了機">
      <formula>NOT(ISERROR(SEARCH("了機",M753)))</formula>
    </cfRule>
  </conditionalFormatting>
  <conditionalFormatting sqref="M754">
    <cfRule type="containsText" dxfId="9304" priority="7724" operator="containsText" text="清車">
      <formula>NOT(ISERROR(SEARCH("清車",M754)))</formula>
    </cfRule>
    <cfRule type="containsText" dxfId="9303" priority="7725" operator="containsText" text="改紡">
      <formula>NOT(ISERROR(SEARCH("改紡",M754)))</formula>
    </cfRule>
    <cfRule type="containsText" dxfId="9302" priority="7726" operator="containsText" text="了機">
      <formula>NOT(ISERROR(SEARCH("了機",M754)))</formula>
    </cfRule>
  </conditionalFormatting>
  <conditionalFormatting sqref="M761 L766:L773 L775 L777:L779">
    <cfRule type="containsText" dxfId="9301" priority="7744" operator="containsText" text="了機">
      <formula>NOT(ISERROR(SEARCH("了機",L761)))</formula>
    </cfRule>
  </conditionalFormatting>
  <conditionalFormatting sqref="M761 L775 L766:L773 L777:L779">
    <cfRule type="containsText" dxfId="9300" priority="7742" operator="containsText" text="清車">
      <formula>NOT(ISERROR(SEARCH("清車",L761)))</formula>
    </cfRule>
    <cfRule type="containsText" dxfId="9299" priority="7743" operator="containsText" text="改紡">
      <formula>NOT(ISERROR(SEARCH("改紡",L761)))</formula>
    </cfRule>
  </conditionalFormatting>
  <conditionalFormatting sqref="M762">
    <cfRule type="containsText" dxfId="9298" priority="7721" operator="containsText" text="清車">
      <formula>NOT(ISERROR(SEARCH("清車",M762)))</formula>
    </cfRule>
    <cfRule type="containsText" dxfId="9297" priority="7722" operator="containsText" text="改紡">
      <formula>NOT(ISERROR(SEARCH("改紡",M762)))</formula>
    </cfRule>
    <cfRule type="containsText" dxfId="9296" priority="7723" operator="containsText" text="了機">
      <formula>NOT(ISERROR(SEARCH("了機",M762)))</formula>
    </cfRule>
  </conditionalFormatting>
  <conditionalFormatting sqref="M763:M764 M766:M773 M775">
    <cfRule type="containsText" dxfId="9295" priority="7745" operator="containsText" text="清車">
      <formula>NOT(ISERROR(SEARCH("清車",M763)))</formula>
    </cfRule>
    <cfRule type="containsText" dxfId="9294" priority="7746" operator="containsText" text="改紡">
      <formula>NOT(ISERROR(SEARCH("改紡",M763)))</formula>
    </cfRule>
    <cfRule type="containsText" dxfId="9293" priority="7747" operator="containsText" text="了機">
      <formula>NOT(ISERROR(SEARCH("了機",M763)))</formula>
    </cfRule>
  </conditionalFormatting>
  <conditionalFormatting sqref="M765">
    <cfRule type="containsText" dxfId="9292" priority="7712" operator="containsText" text="清車">
      <formula>NOT(ISERROR(SEARCH("清車",M765)))</formula>
    </cfRule>
    <cfRule type="containsText" dxfId="9291" priority="7713" operator="containsText" text="改紡">
      <formula>NOT(ISERROR(SEARCH("改紡",M765)))</formula>
    </cfRule>
    <cfRule type="containsText" dxfId="9290" priority="7714" operator="containsText" text="了機">
      <formula>NOT(ISERROR(SEARCH("了機",M765)))</formula>
    </cfRule>
  </conditionalFormatting>
  <conditionalFormatting sqref="M774">
    <cfRule type="containsText" dxfId="9289" priority="7511" operator="containsText" text="清車">
      <formula>NOT(ISERROR(SEARCH("清車",M774)))</formula>
    </cfRule>
    <cfRule type="containsText" dxfId="9288" priority="7512" operator="containsText" text="改紡">
      <formula>NOT(ISERROR(SEARCH("改紡",M774)))</formula>
    </cfRule>
    <cfRule type="containsText" dxfId="9287" priority="7513" operator="containsText" text="了機">
      <formula>NOT(ISERROR(SEARCH("了機",M774)))</formula>
    </cfRule>
  </conditionalFormatting>
  <conditionalFormatting sqref="M776">
    <cfRule type="containsText" dxfId="9286" priority="7733" operator="containsText" text="清車">
      <formula>NOT(ISERROR(SEARCH("清車",M776)))</formula>
    </cfRule>
    <cfRule type="containsText" dxfId="9285" priority="7734" operator="containsText" text="改紡">
      <formula>NOT(ISERROR(SEARCH("改紡",M776)))</formula>
    </cfRule>
    <cfRule type="containsText" dxfId="9284" priority="7735" operator="containsText" text="了機">
      <formula>NOT(ISERROR(SEARCH("了機",M776)))</formula>
    </cfRule>
  </conditionalFormatting>
  <conditionalFormatting sqref="M780">
    <cfRule type="containsText" dxfId="9283" priority="7559" operator="containsText" text="清車">
      <formula>NOT(ISERROR(SEARCH("清車",M780)))</formula>
    </cfRule>
    <cfRule type="containsText" dxfId="9282" priority="7560" operator="containsText" text="改紡">
      <formula>NOT(ISERROR(SEARCH("改紡",M780)))</formula>
    </cfRule>
    <cfRule type="containsText" dxfId="9281" priority="7561" operator="containsText" text="了機">
      <formula>NOT(ISERROR(SEARCH("了機",M780)))</formula>
    </cfRule>
  </conditionalFormatting>
  <conditionalFormatting sqref="M781">
    <cfRule type="containsText" dxfId="9280" priority="7790" operator="containsText" text="清車">
      <formula>NOT(ISERROR(SEARCH("清車",M781)))</formula>
    </cfRule>
    <cfRule type="containsText" dxfId="9279" priority="7791" operator="containsText" text="改紡">
      <formula>NOT(ISERROR(SEARCH("改紡",M781)))</formula>
    </cfRule>
    <cfRule type="containsText" dxfId="9278" priority="7792" operator="containsText" text="了機">
      <formula>NOT(ISERROR(SEARCH("了機",M781)))</formula>
    </cfRule>
  </conditionalFormatting>
  <conditionalFormatting sqref="M792">
    <cfRule type="containsText" dxfId="9277" priority="7370" operator="containsText" text="清車">
      <formula>NOT(ISERROR(SEARCH("清車",M792)))</formula>
    </cfRule>
    <cfRule type="containsText" dxfId="9276" priority="7371" operator="containsText" text="改紡">
      <formula>NOT(ISERROR(SEARCH("改紡",M792)))</formula>
    </cfRule>
    <cfRule type="containsText" dxfId="9275" priority="7372" operator="containsText" text="了機">
      <formula>NOT(ISERROR(SEARCH("了機",M792)))</formula>
    </cfRule>
  </conditionalFormatting>
  <conditionalFormatting sqref="M794">
    <cfRule type="containsText" dxfId="9274" priority="7358" operator="containsText" text="清車">
      <formula>NOT(ISERROR(SEARCH("清車",M794)))</formula>
    </cfRule>
    <cfRule type="containsText" dxfId="9273" priority="7359" operator="containsText" text="改紡">
      <formula>NOT(ISERROR(SEARCH("改紡",M794)))</formula>
    </cfRule>
    <cfRule type="containsText" dxfId="9272" priority="7360" operator="containsText" text="了機">
      <formula>NOT(ISERROR(SEARCH("了機",M794)))</formula>
    </cfRule>
  </conditionalFormatting>
  <conditionalFormatting sqref="M795">
    <cfRule type="containsText" dxfId="9271" priority="7379" operator="containsText" text="清車">
      <formula>NOT(ISERROR(SEARCH("清車",M795)))</formula>
    </cfRule>
    <cfRule type="containsText" dxfId="9270" priority="7380" operator="containsText" text="改紡">
      <formula>NOT(ISERROR(SEARCH("改紡",M795)))</formula>
    </cfRule>
    <cfRule type="containsText" dxfId="9269" priority="7381" operator="containsText" text="了機">
      <formula>NOT(ISERROR(SEARCH("了機",M795)))</formula>
    </cfRule>
  </conditionalFormatting>
  <conditionalFormatting sqref="M799">
    <cfRule type="containsText" dxfId="9268" priority="7346" operator="containsText" text="清車">
      <formula>NOT(ISERROR(SEARCH("清車",M799)))</formula>
    </cfRule>
    <cfRule type="containsText" dxfId="9267" priority="7347" operator="containsText" text="改紡">
      <formula>NOT(ISERROR(SEARCH("改紡",M799)))</formula>
    </cfRule>
    <cfRule type="containsText" dxfId="9266" priority="7348" operator="containsText" text="了機">
      <formula>NOT(ISERROR(SEARCH("了機",M799)))</formula>
    </cfRule>
  </conditionalFormatting>
  <conditionalFormatting sqref="M802 L807:L808 L810:L814 L816 L818:L819">
    <cfRule type="containsText" dxfId="9265" priority="7405" operator="containsText" text="了機">
      <formula>NOT(ISERROR(SEARCH("了機",L802)))</formula>
    </cfRule>
  </conditionalFormatting>
  <conditionalFormatting sqref="M802 L816 L807:L808 L818:L819 L810:L814">
    <cfRule type="containsText" dxfId="9264" priority="7403" operator="containsText" text="清車">
      <formula>NOT(ISERROR(SEARCH("清車",L802)))</formula>
    </cfRule>
    <cfRule type="containsText" dxfId="9263" priority="7404" operator="containsText" text="改紡">
      <formula>NOT(ISERROR(SEARCH("改紡",L802)))</formula>
    </cfRule>
  </conditionalFormatting>
  <conditionalFormatting sqref="M803">
    <cfRule type="containsText" dxfId="9262" priority="7376" operator="containsText" text="清車">
      <formula>NOT(ISERROR(SEARCH("清車",M803)))</formula>
    </cfRule>
    <cfRule type="containsText" dxfId="9261" priority="7377" operator="containsText" text="改紡">
      <formula>NOT(ISERROR(SEARCH("改紡",M803)))</formula>
    </cfRule>
    <cfRule type="containsText" dxfId="9260" priority="7378" operator="containsText" text="了機">
      <formula>NOT(ISERROR(SEARCH("了機",M803)))</formula>
    </cfRule>
  </conditionalFormatting>
  <conditionalFormatting sqref="M804:M805 M807:M814 M816">
    <cfRule type="containsText" dxfId="9259" priority="7406" operator="containsText" text="清車">
      <formula>NOT(ISERROR(SEARCH("清車",M804)))</formula>
    </cfRule>
    <cfRule type="containsText" dxfId="9258" priority="7407" operator="containsText" text="改紡">
      <formula>NOT(ISERROR(SEARCH("改紡",M804)))</formula>
    </cfRule>
    <cfRule type="containsText" dxfId="9257" priority="7408" operator="containsText" text="了機">
      <formula>NOT(ISERROR(SEARCH("了機",M804)))</formula>
    </cfRule>
  </conditionalFormatting>
  <conditionalFormatting sqref="M806">
    <cfRule type="containsText" dxfId="9256" priority="7367" operator="containsText" text="清車">
      <formula>NOT(ISERROR(SEARCH("清車",M806)))</formula>
    </cfRule>
    <cfRule type="containsText" dxfId="9255" priority="7368" operator="containsText" text="改紡">
      <formula>NOT(ISERROR(SEARCH("改紡",M806)))</formula>
    </cfRule>
    <cfRule type="containsText" dxfId="9254" priority="7369" operator="containsText" text="了機">
      <formula>NOT(ISERROR(SEARCH("了機",M806)))</formula>
    </cfRule>
  </conditionalFormatting>
  <conditionalFormatting sqref="M815">
    <cfRule type="containsText" dxfId="9253" priority="7328" operator="containsText" text="清車">
      <formula>NOT(ISERROR(SEARCH("清車",M815)))</formula>
    </cfRule>
    <cfRule type="containsText" dxfId="9252" priority="7329" operator="containsText" text="改紡">
      <formula>NOT(ISERROR(SEARCH("改紡",M815)))</formula>
    </cfRule>
    <cfRule type="containsText" dxfId="9251" priority="7330" operator="containsText" text="了機">
      <formula>NOT(ISERROR(SEARCH("了機",M815)))</formula>
    </cfRule>
  </conditionalFormatting>
  <conditionalFormatting sqref="M817">
    <cfRule type="containsText" dxfId="9250" priority="7394" operator="containsText" text="清車">
      <formula>NOT(ISERROR(SEARCH("清車",M817)))</formula>
    </cfRule>
    <cfRule type="containsText" dxfId="9249" priority="7395" operator="containsText" text="改紡">
      <formula>NOT(ISERROR(SEARCH("改紡",M817)))</formula>
    </cfRule>
    <cfRule type="containsText" dxfId="9248" priority="7396" operator="containsText" text="了機">
      <formula>NOT(ISERROR(SEARCH("了機",M817)))</formula>
    </cfRule>
  </conditionalFormatting>
  <conditionalFormatting sqref="M820">
    <cfRule type="containsText" dxfId="9247" priority="7337" operator="containsText" text="清車">
      <formula>NOT(ISERROR(SEARCH("清車",M820)))</formula>
    </cfRule>
    <cfRule type="containsText" dxfId="9246" priority="7338" operator="containsText" text="改紡">
      <formula>NOT(ISERROR(SEARCH("改紡",M820)))</formula>
    </cfRule>
    <cfRule type="containsText" dxfId="9245" priority="7339" operator="containsText" text="了機">
      <formula>NOT(ISERROR(SEARCH("了機",M820)))</formula>
    </cfRule>
  </conditionalFormatting>
  <conditionalFormatting sqref="M822:M830 L822 L791:M791 M818:M819 L797:M797 L795 M793 M796">
    <cfRule type="containsText" dxfId="9244" priority="7397" operator="containsText" text="清車">
      <formula>NOT(ISERROR(SEARCH("清車",L791)))</formula>
    </cfRule>
    <cfRule type="containsText" dxfId="9243" priority="7398" operator="containsText" text="改紡">
      <formula>NOT(ISERROR(SEARCH("改紡",L791)))</formula>
    </cfRule>
  </conditionalFormatting>
  <conditionalFormatting sqref="M832">
    <cfRule type="containsText" dxfId="9242" priority="7079" operator="containsText" text="清車">
      <formula>NOT(ISERROR(SEARCH("清車",M832)))</formula>
    </cfRule>
    <cfRule type="containsText" dxfId="9241" priority="7080" operator="containsText" text="改紡">
      <formula>NOT(ISERROR(SEARCH("改紡",M832)))</formula>
    </cfRule>
    <cfRule type="containsText" dxfId="9240" priority="7081" operator="containsText" text="了機">
      <formula>NOT(ISERROR(SEARCH("了機",M832)))</formula>
    </cfRule>
  </conditionalFormatting>
  <conditionalFormatting sqref="M834">
    <cfRule type="containsText" dxfId="9239" priority="7067" operator="containsText" text="清車">
      <formula>NOT(ISERROR(SEARCH("清車",M834)))</formula>
    </cfRule>
    <cfRule type="containsText" dxfId="9238" priority="7068" operator="containsText" text="改紡">
      <formula>NOT(ISERROR(SEARCH("改紡",M834)))</formula>
    </cfRule>
    <cfRule type="containsText" dxfId="9237" priority="7069" operator="containsText" text="了機">
      <formula>NOT(ISERROR(SEARCH("了機",M834)))</formula>
    </cfRule>
  </conditionalFormatting>
  <conditionalFormatting sqref="M835">
    <cfRule type="containsText" dxfId="9236" priority="7085" operator="containsText" text="清車">
      <formula>NOT(ISERROR(SEARCH("清車",M835)))</formula>
    </cfRule>
    <cfRule type="containsText" dxfId="9235" priority="7086" operator="containsText" text="改紡">
      <formula>NOT(ISERROR(SEARCH("改紡",M835)))</formula>
    </cfRule>
    <cfRule type="containsText" dxfId="9234" priority="7087" operator="containsText" text="了機">
      <formula>NOT(ISERROR(SEARCH("了機",M835)))</formula>
    </cfRule>
  </conditionalFormatting>
  <conditionalFormatting sqref="M839">
    <cfRule type="containsText" dxfId="9233" priority="7058" operator="containsText" text="清車">
      <formula>NOT(ISERROR(SEARCH("清車",M839)))</formula>
    </cfRule>
    <cfRule type="containsText" dxfId="9232" priority="7059" operator="containsText" text="改紡">
      <formula>NOT(ISERROR(SEARCH("改紡",M839)))</formula>
    </cfRule>
    <cfRule type="containsText" dxfId="9231" priority="7060" operator="containsText" text="了機">
      <formula>NOT(ISERROR(SEARCH("了機",M839)))</formula>
    </cfRule>
  </conditionalFormatting>
  <conditionalFormatting sqref="M842 L847:L848 L850:L854 L857:L858">
    <cfRule type="containsText" dxfId="9230" priority="7111" operator="containsText" text="了機">
      <formula>NOT(ISERROR(SEARCH("了機",L842)))</formula>
    </cfRule>
  </conditionalFormatting>
  <conditionalFormatting sqref="M842 L847:L848 L857:L858 L850:L854">
    <cfRule type="containsText" dxfId="9229" priority="7109" operator="containsText" text="清車">
      <formula>NOT(ISERROR(SEARCH("清車",L842)))</formula>
    </cfRule>
    <cfRule type="containsText" dxfId="9228" priority="7110" operator="containsText" text="改紡">
      <formula>NOT(ISERROR(SEARCH("改紡",L842)))</formula>
    </cfRule>
  </conditionalFormatting>
  <conditionalFormatting sqref="M843">
    <cfRule type="containsText" dxfId="9227" priority="7082" operator="containsText" text="清車">
      <formula>NOT(ISERROR(SEARCH("清車",M843)))</formula>
    </cfRule>
    <cfRule type="containsText" dxfId="9226" priority="7083" operator="containsText" text="改紡">
      <formula>NOT(ISERROR(SEARCH("改紡",M843)))</formula>
    </cfRule>
    <cfRule type="containsText" dxfId="9225" priority="7084" operator="containsText" text="了機">
      <formula>NOT(ISERROR(SEARCH("了機",M843)))</formula>
    </cfRule>
  </conditionalFormatting>
  <conditionalFormatting sqref="M844:M845 M847:M855">
    <cfRule type="containsText" dxfId="9224" priority="7112" operator="containsText" text="清車">
      <formula>NOT(ISERROR(SEARCH("清車",M844)))</formula>
    </cfRule>
    <cfRule type="containsText" dxfId="9223" priority="7113" operator="containsText" text="改紡">
      <formula>NOT(ISERROR(SEARCH("改紡",M844)))</formula>
    </cfRule>
    <cfRule type="containsText" dxfId="9222" priority="7114" operator="containsText" text="了機">
      <formula>NOT(ISERROR(SEARCH("了機",M844)))</formula>
    </cfRule>
  </conditionalFormatting>
  <conditionalFormatting sqref="M846">
    <cfRule type="containsText" dxfId="9221" priority="7076" operator="containsText" text="清車">
      <formula>NOT(ISERROR(SEARCH("清車",M846)))</formula>
    </cfRule>
    <cfRule type="containsText" dxfId="9220" priority="7077" operator="containsText" text="改紡">
      <formula>NOT(ISERROR(SEARCH("改紡",M846)))</formula>
    </cfRule>
    <cfRule type="containsText" dxfId="9219" priority="7078" operator="containsText" text="了機">
      <formula>NOT(ISERROR(SEARCH("了機",M846)))</formula>
    </cfRule>
  </conditionalFormatting>
  <conditionalFormatting sqref="M856">
    <cfRule type="containsText" dxfId="9218" priority="7100" operator="containsText" text="清車">
      <formula>NOT(ISERROR(SEARCH("清車",M856)))</formula>
    </cfRule>
    <cfRule type="containsText" dxfId="9217" priority="7101" operator="containsText" text="改紡">
      <formula>NOT(ISERROR(SEARCH("改紡",M856)))</formula>
    </cfRule>
    <cfRule type="containsText" dxfId="9216" priority="7102" operator="containsText" text="了機">
      <formula>NOT(ISERROR(SEARCH("了機",M856)))</formula>
    </cfRule>
  </conditionalFormatting>
  <conditionalFormatting sqref="M859">
    <cfRule type="containsText" dxfId="9215" priority="7052" operator="containsText" text="清車">
      <formula>NOT(ISERROR(SEARCH("清車",M859)))</formula>
    </cfRule>
    <cfRule type="containsText" dxfId="9214" priority="7053" operator="containsText" text="改紡">
      <formula>NOT(ISERROR(SEARCH("改紡",M859)))</formula>
    </cfRule>
    <cfRule type="containsText" dxfId="9213" priority="7054" operator="containsText" text="了機">
      <formula>NOT(ISERROR(SEARCH("了機",M859)))</formula>
    </cfRule>
  </conditionalFormatting>
  <conditionalFormatting sqref="M861:M869 L861 L831:M831 M857:M858 L837:M837 L835 M833 M836">
    <cfRule type="containsText" dxfId="9212" priority="7103" operator="containsText" text="清車">
      <formula>NOT(ISERROR(SEARCH("清車",L831)))</formula>
    </cfRule>
    <cfRule type="containsText" dxfId="9211" priority="7104" operator="containsText" text="改紡">
      <formula>NOT(ISERROR(SEARCH("改紡",L831)))</formula>
    </cfRule>
  </conditionalFormatting>
  <conditionalFormatting sqref="M871">
    <cfRule type="containsText" dxfId="9210" priority="6752" operator="containsText" text="清車">
      <formula>NOT(ISERROR(SEARCH("清車",M871)))</formula>
    </cfRule>
    <cfRule type="containsText" dxfId="9209" priority="6753" operator="containsText" text="改紡">
      <formula>NOT(ISERROR(SEARCH("改紡",M871)))</formula>
    </cfRule>
    <cfRule type="containsText" dxfId="9208" priority="6754" operator="containsText" text="了機">
      <formula>NOT(ISERROR(SEARCH("了機",M871)))</formula>
    </cfRule>
  </conditionalFormatting>
  <conditionalFormatting sqref="M873">
    <cfRule type="containsText" dxfId="9207" priority="6740" operator="containsText" text="清車">
      <formula>NOT(ISERROR(SEARCH("清車",M873)))</formula>
    </cfRule>
    <cfRule type="containsText" dxfId="9206" priority="6741" operator="containsText" text="改紡">
      <formula>NOT(ISERROR(SEARCH("改紡",M873)))</formula>
    </cfRule>
    <cfRule type="containsText" dxfId="9205" priority="6742" operator="containsText" text="了機">
      <formula>NOT(ISERROR(SEARCH("了機",M873)))</formula>
    </cfRule>
  </conditionalFormatting>
  <conditionalFormatting sqref="M874">
    <cfRule type="containsText" dxfId="9204" priority="6536" operator="containsText" text="清車">
      <formula>NOT(ISERROR(SEARCH("清車",M874)))</formula>
    </cfRule>
    <cfRule type="containsText" dxfId="9203" priority="6537" operator="containsText" text="改紡">
      <formula>NOT(ISERROR(SEARCH("改紡",M874)))</formula>
    </cfRule>
    <cfRule type="containsText" dxfId="9202" priority="6538" operator="containsText" text="了機">
      <formula>NOT(ISERROR(SEARCH("了機",M874)))</formula>
    </cfRule>
    <cfRule type="containsText" dxfId="9201" priority="6758" operator="containsText" text="清車">
      <formula>NOT(ISERROR(SEARCH("清車",M874)))</formula>
    </cfRule>
    <cfRule type="containsText" dxfId="9200" priority="6759" operator="containsText" text="改紡">
      <formula>NOT(ISERROR(SEARCH("改紡",M874)))</formula>
    </cfRule>
    <cfRule type="containsText" dxfId="9199" priority="6760" operator="containsText" text="了機">
      <formula>NOT(ISERROR(SEARCH("了機",M874)))</formula>
    </cfRule>
  </conditionalFormatting>
  <conditionalFormatting sqref="M875">
    <cfRule type="containsText" dxfId="9198" priority="6539" operator="containsText" text="清車">
      <formula>NOT(ISERROR(SEARCH("清車",M875)))</formula>
    </cfRule>
    <cfRule type="containsText" dxfId="9197" priority="6540" operator="containsText" text="改紡">
      <formula>NOT(ISERROR(SEARCH("改紡",M875)))</formula>
    </cfRule>
    <cfRule type="containsText" dxfId="9196" priority="6541" operator="containsText" text="了機">
      <formula>NOT(ISERROR(SEARCH("了機",M875)))</formula>
    </cfRule>
  </conditionalFormatting>
  <conditionalFormatting sqref="M878">
    <cfRule type="containsText" dxfId="9195" priority="6731" operator="containsText" text="清車">
      <formula>NOT(ISERROR(SEARCH("清車",M878)))</formula>
    </cfRule>
    <cfRule type="containsText" dxfId="9194" priority="6732" operator="containsText" text="改紡">
      <formula>NOT(ISERROR(SEARCH("改紡",M878)))</formula>
    </cfRule>
    <cfRule type="containsText" dxfId="9193" priority="6733" operator="containsText" text="了機">
      <formula>NOT(ISERROR(SEARCH("了機",M878)))</formula>
    </cfRule>
  </conditionalFormatting>
  <conditionalFormatting sqref="M881 L886:L887 L889:L893 L896:L897">
    <cfRule type="containsText" dxfId="9192" priority="6784" operator="containsText" text="了機">
      <formula>NOT(ISERROR(SEARCH("了機",L881)))</formula>
    </cfRule>
  </conditionalFormatting>
  <conditionalFormatting sqref="M881 L886:L887 L896:L897 L889:L893">
    <cfRule type="containsText" dxfId="9191" priority="6782" operator="containsText" text="清車">
      <formula>NOT(ISERROR(SEARCH("清車",L881)))</formula>
    </cfRule>
    <cfRule type="containsText" dxfId="9190" priority="6783" operator="containsText" text="改紡">
      <formula>NOT(ISERROR(SEARCH("改紡",L881)))</formula>
    </cfRule>
  </conditionalFormatting>
  <conditionalFormatting sqref="M882">
    <cfRule type="containsText" dxfId="9189" priority="6755" operator="containsText" text="清車">
      <formula>NOT(ISERROR(SEARCH("清車",M882)))</formula>
    </cfRule>
    <cfRule type="containsText" dxfId="9188" priority="6756" operator="containsText" text="改紡">
      <formula>NOT(ISERROR(SEARCH("改紡",M882)))</formula>
    </cfRule>
    <cfRule type="containsText" dxfId="9187" priority="6757" operator="containsText" text="了機">
      <formula>NOT(ISERROR(SEARCH("了機",M882)))</formula>
    </cfRule>
  </conditionalFormatting>
  <conditionalFormatting sqref="M883:M884 M886:M894">
    <cfRule type="containsText" dxfId="9186" priority="6785" operator="containsText" text="清車">
      <formula>NOT(ISERROR(SEARCH("清車",M883)))</formula>
    </cfRule>
    <cfRule type="containsText" dxfId="9185" priority="6786" operator="containsText" text="改紡">
      <formula>NOT(ISERROR(SEARCH("改紡",M883)))</formula>
    </cfRule>
    <cfRule type="containsText" dxfId="9184" priority="6787" operator="containsText" text="了機">
      <formula>NOT(ISERROR(SEARCH("了機",M883)))</formula>
    </cfRule>
  </conditionalFormatting>
  <conditionalFormatting sqref="M885">
    <cfRule type="containsText" dxfId="9183" priority="6749" operator="containsText" text="清車">
      <formula>NOT(ISERROR(SEARCH("清車",M885)))</formula>
    </cfRule>
    <cfRule type="containsText" dxfId="9182" priority="6750" operator="containsText" text="改紡">
      <formula>NOT(ISERROR(SEARCH("改紡",M885)))</formula>
    </cfRule>
    <cfRule type="containsText" dxfId="9181" priority="6751" operator="containsText" text="了機">
      <formula>NOT(ISERROR(SEARCH("了機",M885)))</formula>
    </cfRule>
  </conditionalFormatting>
  <conditionalFormatting sqref="M895">
    <cfRule type="containsText" dxfId="9180" priority="6773" operator="containsText" text="清車">
      <formula>NOT(ISERROR(SEARCH("清車",M895)))</formula>
    </cfRule>
    <cfRule type="containsText" dxfId="9179" priority="6774" operator="containsText" text="改紡">
      <formula>NOT(ISERROR(SEARCH("改紡",M895)))</formula>
    </cfRule>
    <cfRule type="containsText" dxfId="9178" priority="6775" operator="containsText" text="了機">
      <formula>NOT(ISERROR(SEARCH("了機",M895)))</formula>
    </cfRule>
  </conditionalFormatting>
  <conditionalFormatting sqref="M898">
    <cfRule type="containsText" dxfId="9177" priority="6725" operator="containsText" text="清車">
      <formula>NOT(ISERROR(SEARCH("清車",M898)))</formula>
    </cfRule>
    <cfRule type="containsText" dxfId="9176" priority="6726" operator="containsText" text="改紡">
      <formula>NOT(ISERROR(SEARCH("改紡",M898)))</formula>
    </cfRule>
    <cfRule type="containsText" dxfId="9175" priority="6727" operator="containsText" text="了機">
      <formula>NOT(ISERROR(SEARCH("了機",M898)))</formula>
    </cfRule>
  </conditionalFormatting>
  <conditionalFormatting sqref="M900:M908 L900 L870:M870 M896:M897 L876:M876 M872 L874:L875 M875">
    <cfRule type="containsText" dxfId="9174" priority="6776" operator="containsText" text="清車">
      <formula>NOT(ISERROR(SEARCH("清車",L870)))</formula>
    </cfRule>
    <cfRule type="containsText" dxfId="9173" priority="6777" operator="containsText" text="改紡">
      <formula>NOT(ISERROR(SEARCH("改紡",L870)))</formula>
    </cfRule>
  </conditionalFormatting>
  <conditionalFormatting sqref="M910">
    <cfRule type="containsText" dxfId="9172" priority="6323" operator="containsText" text="清車">
      <formula>NOT(ISERROR(SEARCH("清車",M910)))</formula>
    </cfRule>
    <cfRule type="containsText" dxfId="9171" priority="6324" operator="containsText" text="改紡">
      <formula>NOT(ISERROR(SEARCH("改紡",M910)))</formula>
    </cfRule>
    <cfRule type="containsText" dxfId="9170" priority="6325" operator="containsText" text="了機">
      <formula>NOT(ISERROR(SEARCH("了機",M910)))</formula>
    </cfRule>
  </conditionalFormatting>
  <conditionalFormatting sqref="M912">
    <cfRule type="containsText" dxfId="9169" priority="6311" operator="containsText" text="清車">
      <formula>NOT(ISERROR(SEARCH("清車",M912)))</formula>
    </cfRule>
    <cfRule type="containsText" dxfId="9168" priority="6312" operator="containsText" text="改紡">
      <formula>NOT(ISERROR(SEARCH("改紡",M912)))</formula>
    </cfRule>
    <cfRule type="containsText" dxfId="9167" priority="6313" operator="containsText" text="了機">
      <formula>NOT(ISERROR(SEARCH("了機",M912)))</formula>
    </cfRule>
  </conditionalFormatting>
  <conditionalFormatting sqref="M913">
    <cfRule type="containsText" dxfId="9166" priority="6110" operator="containsText" text="清車">
      <formula>NOT(ISERROR(SEARCH("清車",M913)))</formula>
    </cfRule>
    <cfRule type="containsText" dxfId="9165" priority="6111" operator="containsText" text="改紡">
      <formula>NOT(ISERROR(SEARCH("改紡",M913)))</formula>
    </cfRule>
    <cfRule type="containsText" dxfId="9164" priority="6112" operator="containsText" text="了機">
      <formula>NOT(ISERROR(SEARCH("了機",M913)))</formula>
    </cfRule>
    <cfRule type="containsText" dxfId="9163" priority="6329" operator="containsText" text="清車">
      <formula>NOT(ISERROR(SEARCH("清車",M913)))</formula>
    </cfRule>
    <cfRule type="containsText" dxfId="9162" priority="6330" operator="containsText" text="改紡">
      <formula>NOT(ISERROR(SEARCH("改紡",M913)))</formula>
    </cfRule>
    <cfRule type="containsText" dxfId="9161" priority="6331" operator="containsText" text="了機">
      <formula>NOT(ISERROR(SEARCH("了機",M913)))</formula>
    </cfRule>
  </conditionalFormatting>
  <conditionalFormatting sqref="M914">
    <cfRule type="containsText" dxfId="9160" priority="6113" operator="containsText" text="清車">
      <formula>NOT(ISERROR(SEARCH("清車",M914)))</formula>
    </cfRule>
    <cfRule type="containsText" dxfId="9159" priority="6114" operator="containsText" text="改紡">
      <formula>NOT(ISERROR(SEARCH("改紡",M914)))</formula>
    </cfRule>
    <cfRule type="containsText" dxfId="9158" priority="6115" operator="containsText" text="了機">
      <formula>NOT(ISERROR(SEARCH("了機",M914)))</formula>
    </cfRule>
  </conditionalFormatting>
  <conditionalFormatting sqref="M917">
    <cfRule type="containsText" dxfId="9157" priority="6302" operator="containsText" text="清車">
      <formula>NOT(ISERROR(SEARCH("清車",M917)))</formula>
    </cfRule>
    <cfRule type="containsText" dxfId="9156" priority="6303" operator="containsText" text="改紡">
      <formula>NOT(ISERROR(SEARCH("改紡",M917)))</formula>
    </cfRule>
    <cfRule type="containsText" dxfId="9155" priority="6304" operator="containsText" text="了機">
      <formula>NOT(ISERROR(SEARCH("了機",M917)))</formula>
    </cfRule>
  </conditionalFormatting>
  <conditionalFormatting sqref="M920 L925:L926 L928:L932 L935:L936">
    <cfRule type="containsText" dxfId="9154" priority="6355" operator="containsText" text="了機">
      <formula>NOT(ISERROR(SEARCH("了機",L920)))</formula>
    </cfRule>
  </conditionalFormatting>
  <conditionalFormatting sqref="M920 L925:L926 L935:L936 L928:L932">
    <cfRule type="containsText" dxfId="9153" priority="6353" operator="containsText" text="清車">
      <formula>NOT(ISERROR(SEARCH("清車",L920)))</formula>
    </cfRule>
    <cfRule type="containsText" dxfId="9152" priority="6354" operator="containsText" text="改紡">
      <formula>NOT(ISERROR(SEARCH("改紡",L920)))</formula>
    </cfRule>
  </conditionalFormatting>
  <conditionalFormatting sqref="M921">
    <cfRule type="containsText" dxfId="9151" priority="6326" operator="containsText" text="清車">
      <formula>NOT(ISERROR(SEARCH("清車",M921)))</formula>
    </cfRule>
    <cfRule type="containsText" dxfId="9150" priority="6327" operator="containsText" text="改紡">
      <formula>NOT(ISERROR(SEARCH("改紡",M921)))</formula>
    </cfRule>
    <cfRule type="containsText" dxfId="9149" priority="6328" operator="containsText" text="了機">
      <formula>NOT(ISERROR(SEARCH("了機",M921)))</formula>
    </cfRule>
  </conditionalFormatting>
  <conditionalFormatting sqref="M922:M923 M925:M933">
    <cfRule type="containsText" dxfId="9148" priority="6356" operator="containsText" text="清車">
      <formula>NOT(ISERROR(SEARCH("清車",M922)))</formula>
    </cfRule>
    <cfRule type="containsText" dxfId="9147" priority="6357" operator="containsText" text="改紡">
      <formula>NOT(ISERROR(SEARCH("改紡",M922)))</formula>
    </cfRule>
    <cfRule type="containsText" dxfId="9146" priority="6358" operator="containsText" text="了機">
      <formula>NOT(ISERROR(SEARCH("了機",M922)))</formula>
    </cfRule>
  </conditionalFormatting>
  <conditionalFormatting sqref="M924">
    <cfRule type="containsText" dxfId="9145" priority="6320" operator="containsText" text="清車">
      <formula>NOT(ISERROR(SEARCH("清車",M924)))</formula>
    </cfRule>
    <cfRule type="containsText" dxfId="9144" priority="6321" operator="containsText" text="改紡">
      <formula>NOT(ISERROR(SEARCH("改紡",M924)))</formula>
    </cfRule>
    <cfRule type="containsText" dxfId="9143" priority="6322" operator="containsText" text="了機">
      <formula>NOT(ISERROR(SEARCH("了機",M924)))</formula>
    </cfRule>
  </conditionalFormatting>
  <conditionalFormatting sqref="M934">
    <cfRule type="containsText" dxfId="9142" priority="6344" operator="containsText" text="清車">
      <formula>NOT(ISERROR(SEARCH("清車",M934)))</formula>
    </cfRule>
    <cfRule type="containsText" dxfId="9141" priority="6345" operator="containsText" text="改紡">
      <formula>NOT(ISERROR(SEARCH("改紡",M934)))</formula>
    </cfRule>
    <cfRule type="containsText" dxfId="9140" priority="6346" operator="containsText" text="了機">
      <formula>NOT(ISERROR(SEARCH("了機",M934)))</formula>
    </cfRule>
  </conditionalFormatting>
  <conditionalFormatting sqref="M937">
    <cfRule type="containsText" dxfId="9139" priority="6296" operator="containsText" text="清車">
      <formula>NOT(ISERROR(SEARCH("清車",M937)))</formula>
    </cfRule>
    <cfRule type="containsText" dxfId="9138" priority="6297" operator="containsText" text="改紡">
      <formula>NOT(ISERROR(SEARCH("改紡",M937)))</formula>
    </cfRule>
    <cfRule type="containsText" dxfId="9137" priority="6298" operator="containsText" text="了機">
      <formula>NOT(ISERROR(SEARCH("了機",M937)))</formula>
    </cfRule>
  </conditionalFormatting>
  <conditionalFormatting sqref="M939:M947 L939 L909:M909 M935:M936 L915:M915 M911 L913:L914 M914">
    <cfRule type="containsText" dxfId="9136" priority="6347" operator="containsText" text="清車">
      <formula>NOT(ISERROR(SEARCH("清車",L909)))</formula>
    </cfRule>
    <cfRule type="containsText" dxfId="9135" priority="6348" operator="containsText" text="改紡">
      <formula>NOT(ISERROR(SEARCH("改紡",L909)))</formula>
    </cfRule>
  </conditionalFormatting>
  <conditionalFormatting sqref="M949">
    <cfRule type="containsText" dxfId="9134" priority="5981" operator="containsText" text="清車">
      <formula>NOT(ISERROR(SEARCH("清車",M949)))</formula>
    </cfRule>
    <cfRule type="containsText" dxfId="9133" priority="5982" operator="containsText" text="改紡">
      <formula>NOT(ISERROR(SEARCH("改紡",M949)))</formula>
    </cfRule>
    <cfRule type="containsText" dxfId="9132" priority="5983" operator="containsText" text="了機">
      <formula>NOT(ISERROR(SEARCH("了機",M949)))</formula>
    </cfRule>
  </conditionalFormatting>
  <conditionalFormatting sqref="M951">
    <cfRule type="containsText" dxfId="9131" priority="5969" operator="containsText" text="清車">
      <formula>NOT(ISERROR(SEARCH("清車",M951)))</formula>
    </cfRule>
    <cfRule type="containsText" dxfId="9130" priority="5970" operator="containsText" text="改紡">
      <formula>NOT(ISERROR(SEARCH("改紡",M951)))</formula>
    </cfRule>
    <cfRule type="containsText" dxfId="9129" priority="5971" operator="containsText" text="了機">
      <formula>NOT(ISERROR(SEARCH("了機",M951)))</formula>
    </cfRule>
  </conditionalFormatting>
  <conditionalFormatting sqref="M952">
    <cfRule type="containsText" dxfId="9128" priority="5768" operator="containsText" text="清車">
      <formula>NOT(ISERROR(SEARCH("清車",M952)))</formula>
    </cfRule>
    <cfRule type="containsText" dxfId="9127" priority="5769" operator="containsText" text="改紡">
      <formula>NOT(ISERROR(SEARCH("改紡",M952)))</formula>
    </cfRule>
    <cfRule type="containsText" dxfId="9126" priority="5770" operator="containsText" text="了機">
      <formula>NOT(ISERROR(SEARCH("了機",M952)))</formula>
    </cfRule>
    <cfRule type="containsText" dxfId="9125" priority="5987" operator="containsText" text="清車">
      <formula>NOT(ISERROR(SEARCH("清車",M952)))</formula>
    </cfRule>
    <cfRule type="containsText" dxfId="9124" priority="5988" operator="containsText" text="改紡">
      <formula>NOT(ISERROR(SEARCH("改紡",M952)))</formula>
    </cfRule>
    <cfRule type="containsText" dxfId="9123" priority="5989" operator="containsText" text="了機">
      <formula>NOT(ISERROR(SEARCH("了機",M952)))</formula>
    </cfRule>
  </conditionalFormatting>
  <conditionalFormatting sqref="M953">
    <cfRule type="containsText" dxfId="9122" priority="5771" operator="containsText" text="清車">
      <formula>NOT(ISERROR(SEARCH("清車",M953)))</formula>
    </cfRule>
    <cfRule type="containsText" dxfId="9121" priority="5772" operator="containsText" text="改紡">
      <formula>NOT(ISERROR(SEARCH("改紡",M953)))</formula>
    </cfRule>
    <cfRule type="containsText" dxfId="9120" priority="5773" operator="containsText" text="了機">
      <formula>NOT(ISERROR(SEARCH("了機",M953)))</formula>
    </cfRule>
  </conditionalFormatting>
  <conditionalFormatting sqref="M956">
    <cfRule type="containsText" dxfId="9119" priority="5960" operator="containsText" text="清車">
      <formula>NOT(ISERROR(SEARCH("清車",M956)))</formula>
    </cfRule>
    <cfRule type="containsText" dxfId="9118" priority="5961" operator="containsText" text="改紡">
      <formula>NOT(ISERROR(SEARCH("改紡",M956)))</formula>
    </cfRule>
    <cfRule type="containsText" dxfId="9117" priority="5962" operator="containsText" text="了機">
      <formula>NOT(ISERROR(SEARCH("了機",M956)))</formula>
    </cfRule>
  </conditionalFormatting>
  <conditionalFormatting sqref="M959 L964:L965 L967:L971 L974:L975">
    <cfRule type="containsText" dxfId="9116" priority="6013" operator="containsText" text="了機">
      <formula>NOT(ISERROR(SEARCH("了機",L959)))</formula>
    </cfRule>
  </conditionalFormatting>
  <conditionalFormatting sqref="M959 L964:L965 L974:L975 L967:L971">
    <cfRule type="containsText" dxfId="9115" priority="6011" operator="containsText" text="清車">
      <formula>NOT(ISERROR(SEARCH("清車",L959)))</formula>
    </cfRule>
    <cfRule type="containsText" dxfId="9114" priority="6012" operator="containsText" text="改紡">
      <formula>NOT(ISERROR(SEARCH("改紡",L959)))</formula>
    </cfRule>
  </conditionalFormatting>
  <conditionalFormatting sqref="M960">
    <cfRule type="containsText" dxfId="9113" priority="5984" operator="containsText" text="清車">
      <formula>NOT(ISERROR(SEARCH("清車",M960)))</formula>
    </cfRule>
    <cfRule type="containsText" dxfId="9112" priority="5985" operator="containsText" text="改紡">
      <formula>NOT(ISERROR(SEARCH("改紡",M960)))</formula>
    </cfRule>
    <cfRule type="containsText" dxfId="9111" priority="5986" operator="containsText" text="了機">
      <formula>NOT(ISERROR(SEARCH("了機",M960)))</formula>
    </cfRule>
  </conditionalFormatting>
  <conditionalFormatting sqref="M961:M962 M964:M972">
    <cfRule type="containsText" dxfId="9110" priority="6014" operator="containsText" text="清車">
      <formula>NOT(ISERROR(SEARCH("清車",M961)))</formula>
    </cfRule>
    <cfRule type="containsText" dxfId="9109" priority="6015" operator="containsText" text="改紡">
      <formula>NOT(ISERROR(SEARCH("改紡",M961)))</formula>
    </cfRule>
    <cfRule type="containsText" dxfId="9108" priority="6016" operator="containsText" text="了機">
      <formula>NOT(ISERROR(SEARCH("了機",M961)))</formula>
    </cfRule>
  </conditionalFormatting>
  <conditionalFormatting sqref="M963">
    <cfRule type="containsText" dxfId="9107" priority="5978" operator="containsText" text="清車">
      <formula>NOT(ISERROR(SEARCH("清車",M963)))</formula>
    </cfRule>
    <cfRule type="containsText" dxfId="9106" priority="5979" operator="containsText" text="改紡">
      <formula>NOT(ISERROR(SEARCH("改紡",M963)))</formula>
    </cfRule>
    <cfRule type="containsText" dxfId="9105" priority="5980" operator="containsText" text="了機">
      <formula>NOT(ISERROR(SEARCH("了機",M963)))</formula>
    </cfRule>
  </conditionalFormatting>
  <conditionalFormatting sqref="M973">
    <cfRule type="containsText" dxfId="9104" priority="6002" operator="containsText" text="清車">
      <formula>NOT(ISERROR(SEARCH("清車",M973)))</formula>
    </cfRule>
    <cfRule type="containsText" dxfId="9103" priority="6003" operator="containsText" text="改紡">
      <formula>NOT(ISERROR(SEARCH("改紡",M973)))</formula>
    </cfRule>
    <cfRule type="containsText" dxfId="9102" priority="6004" operator="containsText" text="了機">
      <formula>NOT(ISERROR(SEARCH("了機",M973)))</formula>
    </cfRule>
  </conditionalFormatting>
  <conditionalFormatting sqref="M976">
    <cfRule type="containsText" dxfId="9101" priority="5954" operator="containsText" text="清車">
      <formula>NOT(ISERROR(SEARCH("清車",M976)))</formula>
    </cfRule>
    <cfRule type="containsText" dxfId="9100" priority="5955" operator="containsText" text="改紡">
      <formula>NOT(ISERROR(SEARCH("改紡",M976)))</formula>
    </cfRule>
    <cfRule type="containsText" dxfId="9099" priority="5956" operator="containsText" text="了機">
      <formula>NOT(ISERROR(SEARCH("了機",M976)))</formula>
    </cfRule>
  </conditionalFormatting>
  <conditionalFormatting sqref="M978:M986 L978 L948:M948 M974:M975 L954:M954 M950 L952:L953 M953">
    <cfRule type="containsText" dxfId="9098" priority="6005" operator="containsText" text="清車">
      <formula>NOT(ISERROR(SEARCH("清車",L948)))</formula>
    </cfRule>
    <cfRule type="containsText" dxfId="9097" priority="6006" operator="containsText" text="改紡">
      <formula>NOT(ISERROR(SEARCH("改紡",L948)))</formula>
    </cfRule>
  </conditionalFormatting>
  <conditionalFormatting sqref="M987 M989 L991:L992 M992 L993:M993 M1013:M1014 L1017 M1017:M1025">
    <cfRule type="containsText" dxfId="9096" priority="5665" operator="containsText" text="了機">
      <formula>NOT(ISERROR(SEARCH("了機",L987)))</formula>
    </cfRule>
  </conditionalFormatting>
  <conditionalFormatting sqref="M988">
    <cfRule type="containsText" dxfId="9095" priority="5642" operator="containsText" text="清車">
      <formula>NOT(ISERROR(SEARCH("清車",M988)))</formula>
    </cfRule>
    <cfRule type="containsText" dxfId="9094" priority="5643" operator="containsText" text="改紡">
      <formula>NOT(ISERROR(SEARCH("改紡",M988)))</formula>
    </cfRule>
    <cfRule type="containsText" dxfId="9093" priority="5644" operator="containsText" text="了機">
      <formula>NOT(ISERROR(SEARCH("了機",M988)))</formula>
    </cfRule>
  </conditionalFormatting>
  <conditionalFormatting sqref="M990">
    <cfRule type="containsText" dxfId="9092" priority="5630" operator="containsText" text="清車">
      <formula>NOT(ISERROR(SEARCH("清車",M990)))</formula>
    </cfRule>
    <cfRule type="containsText" dxfId="9091" priority="5631" operator="containsText" text="改紡">
      <formula>NOT(ISERROR(SEARCH("改紡",M990)))</formula>
    </cfRule>
    <cfRule type="containsText" dxfId="9090" priority="5632" operator="containsText" text="了機">
      <formula>NOT(ISERROR(SEARCH("了機",M990)))</formula>
    </cfRule>
  </conditionalFormatting>
  <conditionalFormatting sqref="M991">
    <cfRule type="containsText" dxfId="9089" priority="5429" operator="containsText" text="清車">
      <formula>NOT(ISERROR(SEARCH("清車",M991)))</formula>
    </cfRule>
    <cfRule type="containsText" dxfId="9088" priority="5430" operator="containsText" text="改紡">
      <formula>NOT(ISERROR(SEARCH("改紡",M991)))</formula>
    </cfRule>
    <cfRule type="containsText" dxfId="9087" priority="5431" operator="containsText" text="了機">
      <formula>NOT(ISERROR(SEARCH("了機",M991)))</formula>
    </cfRule>
    <cfRule type="containsText" dxfId="9086" priority="5648" operator="containsText" text="清車">
      <formula>NOT(ISERROR(SEARCH("清車",M991)))</formula>
    </cfRule>
    <cfRule type="containsText" dxfId="9085" priority="5649" operator="containsText" text="改紡">
      <formula>NOT(ISERROR(SEARCH("改紡",M991)))</formula>
    </cfRule>
    <cfRule type="containsText" dxfId="9084" priority="5650" operator="containsText" text="了機">
      <formula>NOT(ISERROR(SEARCH("了機",M991)))</formula>
    </cfRule>
  </conditionalFormatting>
  <conditionalFormatting sqref="M992">
    <cfRule type="containsText" dxfId="9083" priority="5432" operator="containsText" text="清車">
      <formula>NOT(ISERROR(SEARCH("清車",M992)))</formula>
    </cfRule>
    <cfRule type="containsText" dxfId="9082" priority="5433" operator="containsText" text="改紡">
      <formula>NOT(ISERROR(SEARCH("改紡",M992)))</formula>
    </cfRule>
    <cfRule type="containsText" dxfId="9081" priority="5434" operator="containsText" text="了機">
      <formula>NOT(ISERROR(SEARCH("了機",M992)))</formula>
    </cfRule>
  </conditionalFormatting>
  <conditionalFormatting sqref="M995">
    <cfRule type="containsText" dxfId="9080" priority="5621" operator="containsText" text="清車">
      <formula>NOT(ISERROR(SEARCH("清車",M995)))</formula>
    </cfRule>
    <cfRule type="containsText" dxfId="9079" priority="5622" operator="containsText" text="改紡">
      <formula>NOT(ISERROR(SEARCH("改紡",M995)))</formula>
    </cfRule>
    <cfRule type="containsText" dxfId="9078" priority="5623" operator="containsText" text="了機">
      <formula>NOT(ISERROR(SEARCH("了機",M995)))</formula>
    </cfRule>
  </conditionalFormatting>
  <conditionalFormatting sqref="M998 L1003:L1004 L1006:L1010 L1013:L1014">
    <cfRule type="containsText" dxfId="9077" priority="5671" operator="containsText" text="了機">
      <formula>NOT(ISERROR(SEARCH("了機",L998)))</formula>
    </cfRule>
  </conditionalFormatting>
  <conditionalFormatting sqref="M998 L1003:L1004 L1013:L1014 L1006:L1010">
    <cfRule type="containsText" dxfId="9076" priority="5669" operator="containsText" text="清車">
      <formula>NOT(ISERROR(SEARCH("清車",L998)))</formula>
    </cfRule>
    <cfRule type="containsText" dxfId="9075" priority="5670" operator="containsText" text="改紡">
      <formula>NOT(ISERROR(SEARCH("改紡",L998)))</formula>
    </cfRule>
  </conditionalFormatting>
  <conditionalFormatting sqref="M999">
    <cfRule type="containsText" dxfId="9074" priority="5645" operator="containsText" text="清車">
      <formula>NOT(ISERROR(SEARCH("清車",M999)))</formula>
    </cfRule>
    <cfRule type="containsText" dxfId="9073" priority="5646" operator="containsText" text="改紡">
      <formula>NOT(ISERROR(SEARCH("改紡",M999)))</formula>
    </cfRule>
    <cfRule type="containsText" dxfId="9072" priority="5647" operator="containsText" text="了機">
      <formula>NOT(ISERROR(SEARCH("了機",M999)))</formula>
    </cfRule>
  </conditionalFormatting>
  <conditionalFormatting sqref="M1000:M1001 M1003:M1011">
    <cfRule type="containsText" dxfId="9071" priority="5672" operator="containsText" text="清車">
      <formula>NOT(ISERROR(SEARCH("清車",M1000)))</formula>
    </cfRule>
    <cfRule type="containsText" dxfId="9070" priority="5673" operator="containsText" text="改紡">
      <formula>NOT(ISERROR(SEARCH("改紡",M1000)))</formula>
    </cfRule>
    <cfRule type="containsText" dxfId="9069" priority="5674" operator="containsText" text="了機">
      <formula>NOT(ISERROR(SEARCH("了機",M1000)))</formula>
    </cfRule>
  </conditionalFormatting>
  <conditionalFormatting sqref="M1002">
    <cfRule type="containsText" dxfId="9068" priority="5639" operator="containsText" text="清車">
      <formula>NOT(ISERROR(SEARCH("清車",M1002)))</formula>
    </cfRule>
    <cfRule type="containsText" dxfId="9067" priority="5640" operator="containsText" text="改紡">
      <formula>NOT(ISERROR(SEARCH("改紡",M1002)))</formula>
    </cfRule>
    <cfRule type="containsText" dxfId="9066" priority="5641" operator="containsText" text="了機">
      <formula>NOT(ISERROR(SEARCH("了機",M1002)))</formula>
    </cfRule>
  </conditionalFormatting>
  <conditionalFormatting sqref="M1012">
    <cfRule type="containsText" dxfId="9065" priority="5660" operator="containsText" text="清車">
      <formula>NOT(ISERROR(SEARCH("清車",M1012)))</formula>
    </cfRule>
    <cfRule type="containsText" dxfId="9064" priority="5661" operator="containsText" text="改紡">
      <formula>NOT(ISERROR(SEARCH("改紡",M1012)))</formula>
    </cfRule>
    <cfRule type="containsText" dxfId="9063" priority="5662" operator="containsText" text="了機">
      <formula>NOT(ISERROR(SEARCH("了機",M1012)))</formula>
    </cfRule>
  </conditionalFormatting>
  <conditionalFormatting sqref="M1015">
    <cfRule type="containsText" dxfId="9062" priority="5615" operator="containsText" text="清車">
      <formula>NOT(ISERROR(SEARCH("清車",M1015)))</formula>
    </cfRule>
    <cfRule type="containsText" dxfId="9061" priority="5616" operator="containsText" text="改紡">
      <formula>NOT(ISERROR(SEARCH("改紡",M1015)))</formula>
    </cfRule>
    <cfRule type="containsText" dxfId="9060" priority="5617" operator="containsText" text="了機">
      <formula>NOT(ISERROR(SEARCH("了機",M1015)))</formula>
    </cfRule>
  </conditionalFormatting>
  <conditionalFormatting sqref="M1017:M1025 L1017 M987 M1013:M1014 L993:M993 M989 L991:L992 M992">
    <cfRule type="containsText" dxfId="9059" priority="5663" operator="containsText" text="清車">
      <formula>NOT(ISERROR(SEARCH("清車",L987)))</formula>
    </cfRule>
    <cfRule type="containsText" dxfId="9058" priority="5664" operator="containsText" text="改紡">
      <formula>NOT(ISERROR(SEARCH("改紡",L987)))</formula>
    </cfRule>
  </conditionalFormatting>
  <conditionalFormatting sqref="M1027">
    <cfRule type="containsText" dxfId="9057" priority="5306" operator="containsText" text="清車">
      <formula>NOT(ISERROR(SEARCH("清車",M1027)))</formula>
    </cfRule>
    <cfRule type="containsText" dxfId="9056" priority="5307" operator="containsText" text="改紡">
      <formula>NOT(ISERROR(SEARCH("改紡",M1027)))</formula>
    </cfRule>
    <cfRule type="containsText" dxfId="9055" priority="5308" operator="containsText" text="了機">
      <formula>NOT(ISERROR(SEARCH("了機",M1027)))</formula>
    </cfRule>
  </conditionalFormatting>
  <conditionalFormatting sqref="M1029">
    <cfRule type="containsText" dxfId="9054" priority="5294" operator="containsText" text="清車">
      <formula>NOT(ISERROR(SEARCH("清車",M1029)))</formula>
    </cfRule>
    <cfRule type="containsText" dxfId="9053" priority="5295" operator="containsText" text="改紡">
      <formula>NOT(ISERROR(SEARCH("改紡",M1029)))</formula>
    </cfRule>
    <cfRule type="containsText" dxfId="9052" priority="5296" operator="containsText" text="了機">
      <formula>NOT(ISERROR(SEARCH("了機",M1029)))</formula>
    </cfRule>
  </conditionalFormatting>
  <conditionalFormatting sqref="M1030">
    <cfRule type="containsText" dxfId="9051" priority="5099" operator="containsText" text="清車">
      <formula>NOT(ISERROR(SEARCH("清車",M1030)))</formula>
    </cfRule>
    <cfRule type="containsText" dxfId="9050" priority="5100" operator="containsText" text="改紡">
      <formula>NOT(ISERROR(SEARCH("改紡",M1030)))</formula>
    </cfRule>
    <cfRule type="containsText" dxfId="9049" priority="5101" operator="containsText" text="了機">
      <formula>NOT(ISERROR(SEARCH("了機",M1030)))</formula>
    </cfRule>
    <cfRule type="containsText" dxfId="9048" priority="5312" operator="containsText" text="清車">
      <formula>NOT(ISERROR(SEARCH("清車",M1030)))</formula>
    </cfRule>
    <cfRule type="containsText" dxfId="9047" priority="5313" operator="containsText" text="改紡">
      <formula>NOT(ISERROR(SEARCH("改紡",M1030)))</formula>
    </cfRule>
    <cfRule type="containsText" dxfId="9046" priority="5314" operator="containsText" text="了機">
      <formula>NOT(ISERROR(SEARCH("了機",M1030)))</formula>
    </cfRule>
  </conditionalFormatting>
  <conditionalFormatting sqref="M1031">
    <cfRule type="containsText" dxfId="9045" priority="5102" operator="containsText" text="清車">
      <formula>NOT(ISERROR(SEARCH("清車",M1031)))</formula>
    </cfRule>
    <cfRule type="containsText" dxfId="9044" priority="5103" operator="containsText" text="改紡">
      <formula>NOT(ISERROR(SEARCH("改紡",M1031)))</formula>
    </cfRule>
    <cfRule type="containsText" dxfId="9043" priority="5104" operator="containsText" text="了機">
      <formula>NOT(ISERROR(SEARCH("了機",M1031)))</formula>
    </cfRule>
  </conditionalFormatting>
  <conditionalFormatting sqref="M1034">
    <cfRule type="containsText" dxfId="9042" priority="5285" operator="containsText" text="清車">
      <formula>NOT(ISERROR(SEARCH("清車",M1034)))</formula>
    </cfRule>
    <cfRule type="containsText" dxfId="9041" priority="5286" operator="containsText" text="改紡">
      <formula>NOT(ISERROR(SEARCH("改紡",M1034)))</formula>
    </cfRule>
    <cfRule type="containsText" dxfId="9040" priority="5287" operator="containsText" text="了機">
      <formula>NOT(ISERROR(SEARCH("了機",M1034)))</formula>
    </cfRule>
  </conditionalFormatting>
  <conditionalFormatting sqref="M1035">
    <cfRule type="containsText" dxfId="9039" priority="5012" operator="containsText" text="清車">
      <formula>NOT(ISERROR(SEARCH("清車",M1035)))</formula>
    </cfRule>
    <cfRule type="containsText" dxfId="9038" priority="5013" operator="containsText" text="改紡">
      <formula>NOT(ISERROR(SEARCH("改紡",M1035)))</formula>
    </cfRule>
    <cfRule type="containsText" dxfId="9037" priority="5014" operator="containsText" text="了機">
      <formula>NOT(ISERROR(SEARCH("了機",M1035)))</formula>
    </cfRule>
  </conditionalFormatting>
  <conditionalFormatting sqref="M1037:M1038 L1052:L1054 L1042:L1050">
    <cfRule type="containsText" dxfId="9036" priority="5330" operator="containsText" text="清車">
      <formula>NOT(ISERROR(SEARCH("清車",L1037)))</formula>
    </cfRule>
    <cfRule type="containsText" dxfId="9035" priority="5331" operator="containsText" text="改紡">
      <formula>NOT(ISERROR(SEARCH("改紡",L1037)))</formula>
    </cfRule>
    <cfRule type="containsText" dxfId="9034" priority="5332" operator="containsText" text="了機">
      <formula>NOT(ISERROR(SEARCH("了機",L1037)))</formula>
    </cfRule>
  </conditionalFormatting>
  <conditionalFormatting sqref="M1038">
    <cfRule type="containsText" dxfId="9033" priority="5309" operator="containsText" text="清車">
      <formula>NOT(ISERROR(SEARCH("清車",M1038)))</formula>
    </cfRule>
    <cfRule type="containsText" dxfId="9032" priority="5310" operator="containsText" text="改紡">
      <formula>NOT(ISERROR(SEARCH("改紡",M1038)))</formula>
    </cfRule>
    <cfRule type="containsText" dxfId="9031" priority="5311" operator="containsText" text="了機">
      <formula>NOT(ISERROR(SEARCH("了機",M1038)))</formula>
    </cfRule>
  </conditionalFormatting>
  <conditionalFormatting sqref="M1039">
    <cfRule type="containsText" dxfId="9030" priority="5024" operator="containsText" text="清車">
      <formula>NOT(ISERROR(SEARCH("清車",M1039)))</formula>
    </cfRule>
    <cfRule type="containsText" dxfId="9029" priority="5025" operator="containsText" text="改紡">
      <formula>NOT(ISERROR(SEARCH("改紡",M1039)))</formula>
    </cfRule>
    <cfRule type="containsText" dxfId="9028" priority="5026" operator="containsText" text="了機">
      <formula>NOT(ISERROR(SEARCH("了機",M1039)))</formula>
    </cfRule>
  </conditionalFormatting>
  <conditionalFormatting sqref="M1039:M1051">
    <cfRule type="containsText" dxfId="9027" priority="5333" operator="containsText" text="清車">
      <formula>NOT(ISERROR(SEARCH("清車",M1039)))</formula>
    </cfRule>
    <cfRule type="containsText" dxfId="9026" priority="5334" operator="containsText" text="改紡">
      <formula>NOT(ISERROR(SEARCH("改紡",M1039)))</formula>
    </cfRule>
    <cfRule type="containsText" dxfId="9025" priority="5335" operator="containsText" text="了機">
      <formula>NOT(ISERROR(SEARCH("了機",M1039)))</formula>
    </cfRule>
  </conditionalFormatting>
  <conditionalFormatting sqref="M1041">
    <cfRule type="containsText" dxfId="9024" priority="5303" operator="containsText" text="清車">
      <formula>NOT(ISERROR(SEARCH("清車",M1041)))</formula>
    </cfRule>
    <cfRule type="containsText" dxfId="9023" priority="5304" operator="containsText" text="改紡">
      <formula>NOT(ISERROR(SEARCH("改紡",M1041)))</formula>
    </cfRule>
    <cfRule type="containsText" dxfId="9022" priority="5305" operator="containsText" text="了機">
      <formula>NOT(ISERROR(SEARCH("了機",M1041)))</formula>
    </cfRule>
  </conditionalFormatting>
  <conditionalFormatting sqref="M1042">
    <cfRule type="containsText" dxfId="9021" priority="5021" operator="containsText" text="清車">
      <formula>NOT(ISERROR(SEARCH("清車",M1042)))</formula>
    </cfRule>
    <cfRule type="containsText" dxfId="9020" priority="5022" operator="containsText" text="改紡">
      <formula>NOT(ISERROR(SEARCH("改紡",M1042)))</formula>
    </cfRule>
    <cfRule type="containsText" dxfId="9019" priority="5023" operator="containsText" text="了機">
      <formula>NOT(ISERROR(SEARCH("了機",M1042)))</formula>
    </cfRule>
  </conditionalFormatting>
  <conditionalFormatting sqref="M1051">
    <cfRule type="containsText" dxfId="9018" priority="5324" operator="containsText" text="清車">
      <formula>NOT(ISERROR(SEARCH("清車",M1051)))</formula>
    </cfRule>
    <cfRule type="containsText" dxfId="9017" priority="5325" operator="containsText" text="改紡">
      <formula>NOT(ISERROR(SEARCH("改紡",M1051)))</formula>
    </cfRule>
    <cfRule type="containsText" dxfId="9016" priority="5326" operator="containsText" text="了機">
      <formula>NOT(ISERROR(SEARCH("了機",M1051)))</formula>
    </cfRule>
  </conditionalFormatting>
  <conditionalFormatting sqref="M1052">
    <cfRule type="containsText" dxfId="9015" priority="5030" operator="containsText" text="清車">
      <formula>NOT(ISERROR(SEARCH("清車",M1052)))</formula>
    </cfRule>
    <cfRule type="containsText" dxfId="9014" priority="5031" operator="containsText" text="改紡">
      <formula>NOT(ISERROR(SEARCH("改紡",M1052)))</formula>
    </cfRule>
    <cfRule type="containsText" dxfId="9013" priority="5032" operator="containsText" text="了機">
      <formula>NOT(ISERROR(SEARCH("了機",M1052)))</formula>
    </cfRule>
  </conditionalFormatting>
  <conditionalFormatting sqref="M1054">
    <cfRule type="containsText" dxfId="9012" priority="5279" operator="containsText" text="清車">
      <formula>NOT(ISERROR(SEARCH("清車",M1054)))</formula>
    </cfRule>
    <cfRule type="containsText" dxfId="9011" priority="5280" operator="containsText" text="改紡">
      <formula>NOT(ISERROR(SEARCH("改紡",M1054)))</formula>
    </cfRule>
    <cfRule type="containsText" dxfId="9010" priority="5281" operator="containsText" text="了機">
      <formula>NOT(ISERROR(SEARCH("了機",M1054)))</formula>
    </cfRule>
  </conditionalFormatting>
  <conditionalFormatting sqref="M1055">
    <cfRule type="containsText" dxfId="9009" priority="5006" operator="containsText" text="清車">
      <formula>NOT(ISERROR(SEARCH("清車",M1055)))</formula>
    </cfRule>
    <cfRule type="containsText" dxfId="9008" priority="5007" operator="containsText" text="改紡">
      <formula>NOT(ISERROR(SEARCH("改紡",M1055)))</formula>
    </cfRule>
    <cfRule type="containsText" dxfId="9007" priority="5008" operator="containsText" text="了機">
      <formula>NOT(ISERROR(SEARCH("了機",M1055)))</formula>
    </cfRule>
  </conditionalFormatting>
  <conditionalFormatting sqref="M1067">
    <cfRule type="containsText" dxfId="9006" priority="4738" operator="containsText" text="清車">
      <formula>NOT(ISERROR(SEARCH("清車",M1067)))</formula>
    </cfRule>
    <cfRule type="containsText" dxfId="9005" priority="4739" operator="containsText" text="改紡">
      <formula>NOT(ISERROR(SEARCH("改紡",M1067)))</formula>
    </cfRule>
    <cfRule type="containsText" dxfId="9004" priority="4740" operator="containsText" text="了機">
      <formula>NOT(ISERROR(SEARCH("了機",M1067)))</formula>
    </cfRule>
  </conditionalFormatting>
  <conditionalFormatting sqref="M1069">
    <cfRule type="containsText" dxfId="9003" priority="4729" operator="containsText" text="清車">
      <formula>NOT(ISERROR(SEARCH("清車",M1069)))</formula>
    </cfRule>
    <cfRule type="containsText" dxfId="9002" priority="4730" operator="containsText" text="改紡">
      <formula>NOT(ISERROR(SEARCH("改紡",M1069)))</formula>
    </cfRule>
    <cfRule type="containsText" dxfId="9001" priority="4731" operator="containsText" text="了機">
      <formula>NOT(ISERROR(SEARCH("了機",M1069)))</formula>
    </cfRule>
  </conditionalFormatting>
  <conditionalFormatting sqref="M1070">
    <cfRule type="containsText" dxfId="9000" priority="4537" operator="containsText" text="清車">
      <formula>NOT(ISERROR(SEARCH("清車",M1070)))</formula>
    </cfRule>
    <cfRule type="containsText" dxfId="8999" priority="4538" operator="containsText" text="改紡">
      <formula>NOT(ISERROR(SEARCH("改紡",M1070)))</formula>
    </cfRule>
    <cfRule type="containsText" dxfId="8998" priority="4539" operator="containsText" text="了機">
      <formula>NOT(ISERROR(SEARCH("了機",M1070)))</formula>
    </cfRule>
    <cfRule type="containsText" dxfId="8997" priority="4744" operator="containsText" text="清車">
      <formula>NOT(ISERROR(SEARCH("清車",M1070)))</formula>
    </cfRule>
    <cfRule type="containsText" dxfId="8996" priority="4745" operator="containsText" text="改紡">
      <formula>NOT(ISERROR(SEARCH("改紡",M1070)))</formula>
    </cfRule>
    <cfRule type="containsText" dxfId="8995" priority="4746" operator="containsText" text="了機">
      <formula>NOT(ISERROR(SEARCH("了機",M1070)))</formula>
    </cfRule>
  </conditionalFormatting>
  <conditionalFormatting sqref="M1071">
    <cfRule type="containsText" dxfId="8994" priority="4092" operator="containsText" text="清車">
      <formula>NOT(ISERROR(SEARCH("清車",M1071)))</formula>
    </cfRule>
    <cfRule type="containsText" dxfId="8993" priority="4093" operator="containsText" text="改紡">
      <formula>NOT(ISERROR(SEARCH("改紡",M1071)))</formula>
    </cfRule>
    <cfRule type="containsText" dxfId="8992" priority="4094" operator="containsText" text="了機">
      <formula>NOT(ISERROR(SEARCH("了機",M1071)))</formula>
    </cfRule>
    <cfRule type="containsText" dxfId="8991" priority="4236" operator="containsText" text="清車">
      <formula>NOT(ISERROR(SEARCH("清車",M1071)))</formula>
    </cfRule>
    <cfRule type="containsText" dxfId="8990" priority="4237" operator="containsText" text="改紡">
      <formula>NOT(ISERROR(SEARCH("改紡",M1071)))</formula>
    </cfRule>
    <cfRule type="containsText" dxfId="8989" priority="4238" operator="containsText" text="了機">
      <formula>NOT(ISERROR(SEARCH("了機",M1071)))</formula>
    </cfRule>
    <cfRule type="containsText" dxfId="8988" priority="4540" operator="containsText" text="清車">
      <formula>NOT(ISERROR(SEARCH("清車",M1071)))</formula>
    </cfRule>
    <cfRule type="containsText" dxfId="8987" priority="4541" operator="containsText" text="改紡">
      <formula>NOT(ISERROR(SEARCH("改紡",M1071)))</formula>
    </cfRule>
    <cfRule type="containsText" dxfId="8986" priority="4542" operator="containsText" text="了機">
      <formula>NOT(ISERROR(SEARCH("了機",M1071)))</formula>
    </cfRule>
  </conditionalFormatting>
  <conditionalFormatting sqref="M1072">
    <cfRule type="containsText" dxfId="8985" priority="4095" operator="containsText" text="清車">
      <formula>NOT(ISERROR(SEARCH("清車",M1072)))</formula>
    </cfRule>
    <cfRule type="containsText" dxfId="8984" priority="4096" operator="containsText" text="改紡">
      <formula>NOT(ISERROR(SEARCH("改紡",M1072)))</formula>
    </cfRule>
    <cfRule type="containsText" dxfId="8983" priority="4097" operator="containsText" text="了機">
      <formula>NOT(ISERROR(SEARCH("了機",M1072)))</formula>
    </cfRule>
  </conditionalFormatting>
  <conditionalFormatting sqref="M1073">
    <cfRule type="containsText" dxfId="8982" priority="3801" operator="containsText" text="清車">
      <formula>NOT(ISERROR(SEARCH("清車",M1073)))</formula>
    </cfRule>
    <cfRule type="containsText" dxfId="8981" priority="3802" operator="containsText" text="改紡">
      <formula>NOT(ISERROR(SEARCH("改紡",M1073)))</formula>
    </cfRule>
    <cfRule type="containsText" dxfId="8980" priority="3803" operator="containsText" text="了機">
      <formula>NOT(ISERROR(SEARCH("了機",M1073)))</formula>
    </cfRule>
  </conditionalFormatting>
  <conditionalFormatting sqref="M1074">
    <cfRule type="containsText" dxfId="8979" priority="4720" operator="containsText" text="清車">
      <formula>NOT(ISERROR(SEARCH("清車",M1074)))</formula>
    </cfRule>
    <cfRule type="containsText" dxfId="8978" priority="4721" operator="containsText" text="改紡">
      <formula>NOT(ISERROR(SEARCH("改紡",M1074)))</formula>
    </cfRule>
    <cfRule type="containsText" dxfId="8977" priority="4722" operator="containsText" text="了機">
      <formula>NOT(ISERROR(SEARCH("了機",M1074)))</formula>
    </cfRule>
  </conditionalFormatting>
  <conditionalFormatting sqref="M1075">
    <cfRule type="containsText" dxfId="8976" priority="4221" operator="containsText" text="清車">
      <formula>NOT(ISERROR(SEARCH("清車",M1075)))</formula>
    </cfRule>
    <cfRule type="containsText" dxfId="8975" priority="4222" operator="containsText" text="改紡">
      <formula>NOT(ISERROR(SEARCH("改紡",M1075)))</formula>
    </cfRule>
    <cfRule type="containsText" dxfId="8974" priority="4223" operator="containsText" text="了機">
      <formula>NOT(ISERROR(SEARCH("了機",M1075)))</formula>
    </cfRule>
    <cfRule type="containsText" dxfId="8973" priority="4453" operator="containsText" text="清車">
      <formula>NOT(ISERROR(SEARCH("清車",M1075)))</formula>
    </cfRule>
    <cfRule type="containsText" dxfId="8972" priority="4454" operator="containsText" text="改紡">
      <formula>NOT(ISERROR(SEARCH("改紡",M1075)))</formula>
    </cfRule>
    <cfRule type="containsText" dxfId="8971" priority="4455" operator="containsText" text="了機">
      <formula>NOT(ISERROR(SEARCH("了機",M1075)))</formula>
    </cfRule>
  </conditionalFormatting>
  <conditionalFormatting sqref="M1076">
    <cfRule type="containsText" dxfId="8970" priority="4008" operator="containsText" text="清車">
      <formula>NOT(ISERROR(SEARCH("清車",M1076)))</formula>
    </cfRule>
    <cfRule type="containsText" dxfId="8969" priority="4009" operator="containsText" text="改紡">
      <formula>NOT(ISERROR(SEARCH("改紡",M1076)))</formula>
    </cfRule>
    <cfRule type="containsText" dxfId="8968" priority="4010" operator="containsText" text="了機">
      <formula>NOT(ISERROR(SEARCH("了機",M1076)))</formula>
    </cfRule>
  </conditionalFormatting>
  <conditionalFormatting sqref="M1077:M1079 L1082:L1095">
    <cfRule type="containsText" dxfId="8967" priority="4765" operator="containsText" text="清車">
      <formula>NOT(ISERROR(SEARCH("清車",L1077)))</formula>
    </cfRule>
    <cfRule type="containsText" dxfId="8966" priority="4766" operator="containsText" text="改紡">
      <formula>NOT(ISERROR(SEARCH("改紡",L1077)))</formula>
    </cfRule>
    <cfRule type="containsText" dxfId="8965" priority="4767" operator="containsText" text="了機">
      <formula>NOT(ISERROR(SEARCH("了機",L1077)))</formula>
    </cfRule>
  </conditionalFormatting>
  <conditionalFormatting sqref="M1078">
    <cfRule type="containsText" dxfId="8964" priority="4741" operator="containsText" text="清車">
      <formula>NOT(ISERROR(SEARCH("清車",M1078)))</formula>
    </cfRule>
    <cfRule type="containsText" dxfId="8963" priority="4742" operator="containsText" text="改紡">
      <formula>NOT(ISERROR(SEARCH("改紡",M1078)))</formula>
    </cfRule>
    <cfRule type="containsText" dxfId="8962" priority="4743" operator="containsText" text="了機">
      <formula>NOT(ISERROR(SEARCH("了機",M1078)))</formula>
    </cfRule>
  </conditionalFormatting>
  <conditionalFormatting sqref="M1079">
    <cfRule type="containsText" dxfId="8961" priority="4233" operator="containsText" text="清車">
      <formula>NOT(ISERROR(SEARCH("清車",M1079)))</formula>
    </cfRule>
    <cfRule type="containsText" dxfId="8960" priority="4234" operator="containsText" text="改紡">
      <formula>NOT(ISERROR(SEARCH("改紡",M1079)))</formula>
    </cfRule>
    <cfRule type="containsText" dxfId="8959" priority="4235" operator="containsText" text="了機">
      <formula>NOT(ISERROR(SEARCH("了機",M1079)))</formula>
    </cfRule>
    <cfRule type="containsText" dxfId="8958" priority="4465" operator="containsText" text="清車">
      <formula>NOT(ISERROR(SEARCH("清車",M1079)))</formula>
    </cfRule>
    <cfRule type="containsText" dxfId="8957" priority="4466" operator="containsText" text="改紡">
      <formula>NOT(ISERROR(SEARCH("改紡",M1079)))</formula>
    </cfRule>
    <cfRule type="containsText" dxfId="8956" priority="4467" operator="containsText" text="了機">
      <formula>NOT(ISERROR(SEARCH("了機",M1079)))</formula>
    </cfRule>
  </conditionalFormatting>
  <conditionalFormatting sqref="M1079:M1092">
    <cfRule type="containsText" dxfId="8955" priority="4768" operator="containsText" text="清車">
      <formula>NOT(ISERROR(SEARCH("清車",M1079)))</formula>
    </cfRule>
    <cfRule type="containsText" dxfId="8954" priority="4769" operator="containsText" text="改紡">
      <formula>NOT(ISERROR(SEARCH("改紡",M1079)))</formula>
    </cfRule>
    <cfRule type="containsText" dxfId="8953" priority="4770" operator="containsText" text="了機">
      <formula>NOT(ISERROR(SEARCH("了機",M1079)))</formula>
    </cfRule>
  </conditionalFormatting>
  <conditionalFormatting sqref="M1080">
    <cfRule type="containsText" dxfId="8952" priority="4020" operator="containsText" text="清車">
      <formula>NOT(ISERROR(SEARCH("清車",M1080)))</formula>
    </cfRule>
    <cfRule type="containsText" dxfId="8951" priority="4021" operator="containsText" text="改紡">
      <formula>NOT(ISERROR(SEARCH("改紡",M1080)))</formula>
    </cfRule>
    <cfRule type="containsText" dxfId="8950" priority="4022" operator="containsText" text="了機">
      <formula>NOT(ISERROR(SEARCH("了機",M1080)))</formula>
    </cfRule>
  </conditionalFormatting>
  <conditionalFormatting sqref="M1081">
    <cfRule type="containsText" dxfId="8949" priority="4735" operator="containsText" text="清車">
      <formula>NOT(ISERROR(SEARCH("清車",M1081)))</formula>
    </cfRule>
    <cfRule type="containsText" dxfId="8948" priority="4736" operator="containsText" text="改紡">
      <formula>NOT(ISERROR(SEARCH("改紡",M1081)))</formula>
    </cfRule>
    <cfRule type="containsText" dxfId="8947" priority="4737" operator="containsText" text="了機">
      <formula>NOT(ISERROR(SEARCH("了機",M1081)))</formula>
    </cfRule>
  </conditionalFormatting>
  <conditionalFormatting sqref="M1082">
    <cfRule type="containsText" dxfId="8946" priority="4230" operator="containsText" text="清車">
      <formula>NOT(ISERROR(SEARCH("清車",M1082)))</formula>
    </cfRule>
    <cfRule type="containsText" dxfId="8945" priority="4231" operator="containsText" text="改紡">
      <formula>NOT(ISERROR(SEARCH("改紡",M1082)))</formula>
    </cfRule>
    <cfRule type="containsText" dxfId="8944" priority="4232" operator="containsText" text="了機">
      <formula>NOT(ISERROR(SEARCH("了機",M1082)))</formula>
    </cfRule>
    <cfRule type="containsText" dxfId="8943" priority="4462" operator="containsText" text="清車">
      <formula>NOT(ISERROR(SEARCH("清車",M1082)))</formula>
    </cfRule>
    <cfRule type="containsText" dxfId="8942" priority="4463" operator="containsText" text="改紡">
      <formula>NOT(ISERROR(SEARCH("改紡",M1082)))</formula>
    </cfRule>
    <cfRule type="containsText" dxfId="8941" priority="4464" operator="containsText" text="了機">
      <formula>NOT(ISERROR(SEARCH("了機",M1082)))</formula>
    </cfRule>
  </conditionalFormatting>
  <conditionalFormatting sqref="M1083">
    <cfRule type="containsText" dxfId="8940" priority="4017" operator="containsText" text="清車">
      <formula>NOT(ISERROR(SEARCH("清車",M1083)))</formula>
    </cfRule>
    <cfRule type="containsText" dxfId="8939" priority="4018" operator="containsText" text="改紡">
      <formula>NOT(ISERROR(SEARCH("改紡",M1083)))</formula>
    </cfRule>
    <cfRule type="containsText" dxfId="8938" priority="4019" operator="containsText" text="了機">
      <formula>NOT(ISERROR(SEARCH("了機",M1083)))</formula>
    </cfRule>
  </conditionalFormatting>
  <conditionalFormatting sqref="M1091">
    <cfRule type="containsText" dxfId="8937" priority="4756" operator="containsText" text="清車">
      <formula>NOT(ISERROR(SEARCH("清車",M1091)))</formula>
    </cfRule>
    <cfRule type="containsText" dxfId="8936" priority="4757" operator="containsText" text="改紡">
      <formula>NOT(ISERROR(SEARCH("改紡",M1091)))</formula>
    </cfRule>
    <cfRule type="containsText" dxfId="8935" priority="4758" operator="containsText" text="了機">
      <formula>NOT(ISERROR(SEARCH("了機",M1091)))</formula>
    </cfRule>
  </conditionalFormatting>
  <conditionalFormatting sqref="M1092">
    <cfRule type="containsText" dxfId="8934" priority="4242" operator="containsText" text="清車">
      <formula>NOT(ISERROR(SEARCH("清車",M1092)))</formula>
    </cfRule>
    <cfRule type="containsText" dxfId="8933" priority="4243" operator="containsText" text="改紡">
      <formula>NOT(ISERROR(SEARCH("改紡",M1092)))</formula>
    </cfRule>
    <cfRule type="containsText" dxfId="8932" priority="4244" operator="containsText" text="了機">
      <formula>NOT(ISERROR(SEARCH("了機",M1092)))</formula>
    </cfRule>
    <cfRule type="containsText" dxfId="8931" priority="4471" operator="containsText" text="清車">
      <formula>NOT(ISERROR(SEARCH("清車",M1092)))</formula>
    </cfRule>
    <cfRule type="containsText" dxfId="8930" priority="4472" operator="containsText" text="改紡">
      <formula>NOT(ISERROR(SEARCH("改紡",M1092)))</formula>
    </cfRule>
    <cfRule type="containsText" dxfId="8929" priority="4473" operator="containsText" text="了機">
      <formula>NOT(ISERROR(SEARCH("了機",M1092)))</formula>
    </cfRule>
  </conditionalFormatting>
  <conditionalFormatting sqref="M1093">
    <cfRule type="containsText" dxfId="8928" priority="4026" operator="containsText" text="清車">
      <formula>NOT(ISERROR(SEARCH("清車",M1093)))</formula>
    </cfRule>
    <cfRule type="containsText" dxfId="8927" priority="4027" operator="containsText" text="改紡">
      <formula>NOT(ISERROR(SEARCH("改紡",M1093)))</formula>
    </cfRule>
    <cfRule type="containsText" dxfId="8926" priority="4028" operator="containsText" text="了機">
      <formula>NOT(ISERROR(SEARCH("了機",M1093)))</formula>
    </cfRule>
  </conditionalFormatting>
  <conditionalFormatting sqref="M1094">
    <cfRule type="containsText" dxfId="8925" priority="4714" operator="containsText" text="清車">
      <formula>NOT(ISERROR(SEARCH("清車",M1094)))</formula>
    </cfRule>
    <cfRule type="containsText" dxfId="8924" priority="4715" operator="containsText" text="改紡">
      <formula>NOT(ISERROR(SEARCH("改紡",M1094)))</formula>
    </cfRule>
    <cfRule type="containsText" dxfId="8923" priority="4716" operator="containsText" text="了機">
      <formula>NOT(ISERROR(SEARCH("了機",M1094)))</formula>
    </cfRule>
  </conditionalFormatting>
  <conditionalFormatting sqref="M1095">
    <cfRule type="containsText" dxfId="8922" priority="4215" operator="containsText" text="清車">
      <formula>NOT(ISERROR(SEARCH("清車",M1095)))</formula>
    </cfRule>
    <cfRule type="containsText" dxfId="8921" priority="4216" operator="containsText" text="改紡">
      <formula>NOT(ISERROR(SEARCH("改紡",M1095)))</formula>
    </cfRule>
    <cfRule type="containsText" dxfId="8920" priority="4217" operator="containsText" text="了機">
      <formula>NOT(ISERROR(SEARCH("了機",M1095)))</formula>
    </cfRule>
    <cfRule type="containsText" dxfId="8919" priority="4447" operator="containsText" text="清車">
      <formula>NOT(ISERROR(SEARCH("清車",M1095)))</formula>
    </cfRule>
    <cfRule type="containsText" dxfId="8918" priority="4448" operator="containsText" text="改紡">
      <formula>NOT(ISERROR(SEARCH("改紡",M1095)))</formula>
    </cfRule>
    <cfRule type="containsText" dxfId="8917" priority="4449" operator="containsText" text="了機">
      <formula>NOT(ISERROR(SEARCH("了機",M1095)))</formula>
    </cfRule>
  </conditionalFormatting>
  <conditionalFormatting sqref="M1096">
    <cfRule type="containsText" dxfId="8916" priority="4002" operator="containsText" text="清車">
      <formula>NOT(ISERROR(SEARCH("清車",M1096)))</formula>
    </cfRule>
    <cfRule type="containsText" dxfId="8915" priority="4003" operator="containsText" text="改紡">
      <formula>NOT(ISERROR(SEARCH("改紡",M1096)))</formula>
    </cfRule>
    <cfRule type="containsText" dxfId="8914" priority="4004" operator="containsText" text="了機">
      <formula>NOT(ISERROR(SEARCH("了機",M1096)))</formula>
    </cfRule>
  </conditionalFormatting>
  <conditionalFormatting sqref="M1108">
    <cfRule type="containsText" dxfId="8913" priority="3703" operator="containsText" text="清車">
      <formula>NOT(ISERROR(SEARCH("清車",M1108)))</formula>
    </cfRule>
    <cfRule type="containsText" dxfId="8912" priority="3704" operator="containsText" text="改紡">
      <formula>NOT(ISERROR(SEARCH("改紡",M1108)))</formula>
    </cfRule>
    <cfRule type="containsText" dxfId="8911" priority="3705" operator="containsText" text="了機">
      <formula>NOT(ISERROR(SEARCH("了機",M1108)))</formula>
    </cfRule>
  </conditionalFormatting>
  <conditionalFormatting sqref="M1110">
    <cfRule type="containsText" dxfId="8910" priority="3694" operator="containsText" text="清車">
      <formula>NOT(ISERROR(SEARCH("清車",M1110)))</formula>
    </cfRule>
    <cfRule type="containsText" dxfId="8909" priority="3695" operator="containsText" text="改紡">
      <formula>NOT(ISERROR(SEARCH("改紡",M1110)))</formula>
    </cfRule>
    <cfRule type="containsText" dxfId="8908" priority="3696" operator="containsText" text="了機">
      <formula>NOT(ISERROR(SEARCH("了機",M1110)))</formula>
    </cfRule>
  </conditionalFormatting>
  <conditionalFormatting sqref="M1111">
    <cfRule type="containsText" dxfId="8907" priority="3514" operator="containsText" text="清車">
      <formula>NOT(ISERROR(SEARCH("清車",M1111)))</formula>
    </cfRule>
    <cfRule type="containsText" dxfId="8906" priority="3515" operator="containsText" text="改紡">
      <formula>NOT(ISERROR(SEARCH("改紡",M1111)))</formula>
    </cfRule>
    <cfRule type="containsText" dxfId="8905" priority="3516" operator="containsText" text="了機">
      <formula>NOT(ISERROR(SEARCH("了機",M1111)))</formula>
    </cfRule>
    <cfRule type="containsText" dxfId="8904" priority="3709" operator="containsText" text="清車">
      <formula>NOT(ISERROR(SEARCH("清車",M1111)))</formula>
    </cfRule>
    <cfRule type="containsText" dxfId="8903" priority="3710" operator="containsText" text="改紡">
      <formula>NOT(ISERROR(SEARCH("改紡",M1111)))</formula>
    </cfRule>
    <cfRule type="containsText" dxfId="8902" priority="3711" operator="containsText" text="了機">
      <formula>NOT(ISERROR(SEARCH("了機",M1111)))</formula>
    </cfRule>
  </conditionalFormatting>
  <conditionalFormatting sqref="M1112">
    <cfRule type="containsText" dxfId="8901" priority="3144" operator="containsText" text="清車">
      <formula>NOT(ISERROR(SEARCH("清車",M1112)))</formula>
    </cfRule>
    <cfRule type="containsText" dxfId="8900" priority="3145" operator="containsText" text="改紡">
      <formula>NOT(ISERROR(SEARCH("改紡",M1112)))</formula>
    </cfRule>
    <cfRule type="containsText" dxfId="8899" priority="3146" operator="containsText" text="了機">
      <formula>NOT(ISERROR(SEARCH("了機",M1112)))</formula>
    </cfRule>
  </conditionalFormatting>
  <conditionalFormatting sqref="M1113">
    <cfRule type="containsText" dxfId="8898" priority="2895" operator="containsText" text="清車">
      <formula>NOT(ISERROR(SEARCH("清車",M1113)))</formula>
    </cfRule>
    <cfRule type="containsText" dxfId="8897" priority="2896" operator="containsText" text="改紡">
      <formula>NOT(ISERROR(SEARCH("改紡",M1113)))</formula>
    </cfRule>
    <cfRule type="containsText" dxfId="8896" priority="2897" operator="containsText" text="了機">
      <formula>NOT(ISERROR(SEARCH("了機",M1113)))</formula>
    </cfRule>
  </conditionalFormatting>
  <conditionalFormatting sqref="M1114">
    <cfRule type="containsText" dxfId="8895" priority="3685" operator="containsText" text="清車">
      <formula>NOT(ISERROR(SEARCH("清車",M1114)))</formula>
    </cfRule>
    <cfRule type="containsText" dxfId="8894" priority="3686" operator="containsText" text="改紡">
      <formula>NOT(ISERROR(SEARCH("改紡",M1114)))</formula>
    </cfRule>
    <cfRule type="containsText" dxfId="8893" priority="3687" operator="containsText" text="了機">
      <formula>NOT(ISERROR(SEARCH("了機",M1114)))</formula>
    </cfRule>
  </conditionalFormatting>
  <conditionalFormatting sqref="M1115">
    <cfRule type="containsText" dxfId="8892" priority="3060" operator="containsText" text="清車">
      <formula>NOT(ISERROR(SEARCH("清車",M1115)))</formula>
    </cfRule>
    <cfRule type="containsText" dxfId="8891" priority="3061" operator="containsText" text="改紡">
      <formula>NOT(ISERROR(SEARCH("改紡",M1115)))</formula>
    </cfRule>
    <cfRule type="containsText" dxfId="8890" priority="3062" operator="containsText" text="了機">
      <formula>NOT(ISERROR(SEARCH("了機",M1115)))</formula>
    </cfRule>
  </conditionalFormatting>
  <conditionalFormatting sqref="M1116:M1118 L1121:L1134">
    <cfRule type="containsText" dxfId="8889" priority="3730" operator="containsText" text="清車">
      <formula>NOT(ISERROR(SEARCH("清車",L1116)))</formula>
    </cfRule>
    <cfRule type="containsText" dxfId="8888" priority="3731" operator="containsText" text="改紡">
      <formula>NOT(ISERROR(SEARCH("改紡",L1116)))</formula>
    </cfRule>
    <cfRule type="containsText" dxfId="8887" priority="3732" operator="containsText" text="了機">
      <formula>NOT(ISERROR(SEARCH("了機",L1116)))</formula>
    </cfRule>
  </conditionalFormatting>
  <conditionalFormatting sqref="M1117">
    <cfRule type="containsText" dxfId="8886" priority="3706" operator="containsText" text="清車">
      <formula>NOT(ISERROR(SEARCH("清車",M1117)))</formula>
    </cfRule>
    <cfRule type="containsText" dxfId="8885" priority="3707" operator="containsText" text="改紡">
      <formula>NOT(ISERROR(SEARCH("改紡",M1117)))</formula>
    </cfRule>
    <cfRule type="containsText" dxfId="8884" priority="3708" operator="containsText" text="了機">
      <formula>NOT(ISERROR(SEARCH("了機",M1117)))</formula>
    </cfRule>
  </conditionalFormatting>
  <conditionalFormatting sqref="M1118">
    <cfRule type="containsText" dxfId="8883" priority="3255" operator="containsText" text="清車">
      <formula>NOT(ISERROR(SEARCH("清車",M1118)))</formula>
    </cfRule>
    <cfRule type="containsText" dxfId="8882" priority="3256" operator="containsText" text="改紡">
      <formula>NOT(ISERROR(SEARCH("改紡",M1118)))</formula>
    </cfRule>
    <cfRule type="containsText" dxfId="8881" priority="3257" operator="containsText" text="了機">
      <formula>NOT(ISERROR(SEARCH("了機",M1118)))</formula>
    </cfRule>
    <cfRule type="containsText" dxfId="8880" priority="3451" operator="containsText" text="清車">
      <formula>NOT(ISERROR(SEARCH("清車",M1118)))</formula>
    </cfRule>
    <cfRule type="containsText" dxfId="8879" priority="3452" operator="containsText" text="改紡">
      <formula>NOT(ISERROR(SEARCH("改紡",M1118)))</formula>
    </cfRule>
    <cfRule type="containsText" dxfId="8878" priority="3453" operator="containsText" text="了機">
      <formula>NOT(ISERROR(SEARCH("了機",M1118)))</formula>
    </cfRule>
  </conditionalFormatting>
  <conditionalFormatting sqref="M1118:M1131">
    <cfRule type="containsText" dxfId="8877" priority="3733" operator="containsText" text="清車">
      <formula>NOT(ISERROR(SEARCH("清車",M1118)))</formula>
    </cfRule>
    <cfRule type="containsText" dxfId="8876" priority="3734" operator="containsText" text="改紡">
      <formula>NOT(ISERROR(SEARCH("改紡",M1118)))</formula>
    </cfRule>
    <cfRule type="containsText" dxfId="8875" priority="3735" operator="containsText" text="了機">
      <formula>NOT(ISERROR(SEARCH("了機",M1118)))</formula>
    </cfRule>
  </conditionalFormatting>
  <conditionalFormatting sqref="M1119">
    <cfRule type="containsText" dxfId="8874" priority="3072" operator="containsText" text="清車">
      <formula>NOT(ISERROR(SEARCH("清車",M1119)))</formula>
    </cfRule>
    <cfRule type="containsText" dxfId="8873" priority="3073" operator="containsText" text="改紡">
      <formula>NOT(ISERROR(SEARCH("改紡",M1119)))</formula>
    </cfRule>
    <cfRule type="containsText" dxfId="8872" priority="3074" operator="containsText" text="了機">
      <formula>NOT(ISERROR(SEARCH("了機",M1119)))</formula>
    </cfRule>
  </conditionalFormatting>
  <conditionalFormatting sqref="M1120">
    <cfRule type="containsText" dxfId="8871" priority="3700" operator="containsText" text="清車">
      <formula>NOT(ISERROR(SEARCH("清車",M1120)))</formula>
    </cfRule>
    <cfRule type="containsText" dxfId="8870" priority="3701" operator="containsText" text="改紡">
      <formula>NOT(ISERROR(SEARCH("改紡",M1120)))</formula>
    </cfRule>
    <cfRule type="containsText" dxfId="8869" priority="3702" operator="containsText" text="了機">
      <formula>NOT(ISERROR(SEARCH("了機",M1120)))</formula>
    </cfRule>
  </conditionalFormatting>
  <conditionalFormatting sqref="M1121">
    <cfRule type="containsText" dxfId="8868" priority="3252" operator="containsText" text="清車">
      <formula>NOT(ISERROR(SEARCH("清車",M1121)))</formula>
    </cfRule>
    <cfRule type="containsText" dxfId="8867" priority="3253" operator="containsText" text="改紡">
      <formula>NOT(ISERROR(SEARCH("改紡",M1121)))</formula>
    </cfRule>
    <cfRule type="containsText" dxfId="8866" priority="3254" operator="containsText" text="了機">
      <formula>NOT(ISERROR(SEARCH("了機",M1121)))</formula>
    </cfRule>
    <cfRule type="containsText" dxfId="8865" priority="3448" operator="containsText" text="清車">
      <formula>NOT(ISERROR(SEARCH("清車",M1121)))</formula>
    </cfRule>
    <cfRule type="containsText" dxfId="8864" priority="3449" operator="containsText" text="改紡">
      <formula>NOT(ISERROR(SEARCH("改紡",M1121)))</formula>
    </cfRule>
    <cfRule type="containsText" dxfId="8863" priority="3450" operator="containsText" text="了機">
      <formula>NOT(ISERROR(SEARCH("了機",M1121)))</formula>
    </cfRule>
  </conditionalFormatting>
  <conditionalFormatting sqref="M1122">
    <cfRule type="containsText" dxfId="8862" priority="3069" operator="containsText" text="清車">
      <formula>NOT(ISERROR(SEARCH("清車",M1122)))</formula>
    </cfRule>
    <cfRule type="containsText" dxfId="8861" priority="3070" operator="containsText" text="改紡">
      <formula>NOT(ISERROR(SEARCH("改紡",M1122)))</formula>
    </cfRule>
    <cfRule type="containsText" dxfId="8860" priority="3071" operator="containsText" text="了機">
      <formula>NOT(ISERROR(SEARCH("了機",M1122)))</formula>
    </cfRule>
  </conditionalFormatting>
  <conditionalFormatting sqref="M1130">
    <cfRule type="containsText" dxfId="8859" priority="3721" operator="containsText" text="清車">
      <formula>NOT(ISERROR(SEARCH("清車",M1130)))</formula>
    </cfRule>
    <cfRule type="containsText" dxfId="8858" priority="3722" operator="containsText" text="改紡">
      <formula>NOT(ISERROR(SEARCH("改紡",M1130)))</formula>
    </cfRule>
    <cfRule type="containsText" dxfId="8857" priority="3723" operator="containsText" text="了機">
      <formula>NOT(ISERROR(SEARCH("了機",M1130)))</formula>
    </cfRule>
  </conditionalFormatting>
  <conditionalFormatting sqref="M1131">
    <cfRule type="containsText" dxfId="8856" priority="3261" operator="containsText" text="清車">
      <formula>NOT(ISERROR(SEARCH("清車",M1131)))</formula>
    </cfRule>
    <cfRule type="containsText" dxfId="8855" priority="3262" operator="containsText" text="改紡">
      <formula>NOT(ISERROR(SEARCH("改紡",M1131)))</formula>
    </cfRule>
    <cfRule type="containsText" dxfId="8854" priority="3263" operator="containsText" text="了機">
      <formula>NOT(ISERROR(SEARCH("了機",M1131)))</formula>
    </cfRule>
    <cfRule type="containsText" dxfId="8853" priority="3457" operator="containsText" text="清車">
      <formula>NOT(ISERROR(SEARCH("清車",M1131)))</formula>
    </cfRule>
    <cfRule type="containsText" dxfId="8852" priority="3458" operator="containsText" text="改紡">
      <formula>NOT(ISERROR(SEARCH("改紡",M1131)))</formula>
    </cfRule>
    <cfRule type="containsText" dxfId="8851" priority="3459" operator="containsText" text="了機">
      <formula>NOT(ISERROR(SEARCH("了機",M1131)))</formula>
    </cfRule>
  </conditionalFormatting>
  <conditionalFormatting sqref="M1132">
    <cfRule type="containsText" dxfId="8850" priority="3078" operator="containsText" text="清車">
      <formula>NOT(ISERROR(SEARCH("清車",M1132)))</formula>
    </cfRule>
    <cfRule type="containsText" dxfId="8849" priority="3079" operator="containsText" text="改紡">
      <formula>NOT(ISERROR(SEARCH("改紡",M1132)))</formula>
    </cfRule>
    <cfRule type="containsText" dxfId="8848" priority="3080" operator="containsText" text="了機">
      <formula>NOT(ISERROR(SEARCH("了機",M1132)))</formula>
    </cfRule>
  </conditionalFormatting>
  <conditionalFormatting sqref="M1133">
    <cfRule type="containsText" dxfId="8847" priority="3679" operator="containsText" text="清車">
      <formula>NOT(ISERROR(SEARCH("清車",M1133)))</formula>
    </cfRule>
    <cfRule type="containsText" dxfId="8846" priority="3680" operator="containsText" text="改紡">
      <formula>NOT(ISERROR(SEARCH("改紡",M1133)))</formula>
    </cfRule>
    <cfRule type="containsText" dxfId="8845" priority="3681" operator="containsText" text="了機">
      <formula>NOT(ISERROR(SEARCH("了機",M1133)))</formula>
    </cfRule>
  </conditionalFormatting>
  <conditionalFormatting sqref="M1134">
    <cfRule type="containsText" dxfId="8844" priority="3240" operator="containsText" text="清車">
      <formula>NOT(ISERROR(SEARCH("清車",M1134)))</formula>
    </cfRule>
    <cfRule type="containsText" dxfId="8843" priority="3241" operator="containsText" text="改紡">
      <formula>NOT(ISERROR(SEARCH("改紡",M1134)))</formula>
    </cfRule>
    <cfRule type="containsText" dxfId="8842" priority="3242" operator="containsText" text="了機">
      <formula>NOT(ISERROR(SEARCH("了機",M1134)))</formula>
    </cfRule>
    <cfRule type="containsText" dxfId="8841" priority="3436" operator="containsText" text="清車">
      <formula>NOT(ISERROR(SEARCH("清車",M1134)))</formula>
    </cfRule>
    <cfRule type="containsText" dxfId="8840" priority="3437" operator="containsText" text="改紡">
      <formula>NOT(ISERROR(SEARCH("改紡",M1134)))</formula>
    </cfRule>
    <cfRule type="containsText" dxfId="8839" priority="3438" operator="containsText" text="了機">
      <formula>NOT(ISERROR(SEARCH("了機",M1134)))</formula>
    </cfRule>
  </conditionalFormatting>
  <conditionalFormatting sqref="M1135">
    <cfRule type="containsText" dxfId="8838" priority="3054" operator="containsText" text="清車">
      <formula>NOT(ISERROR(SEARCH("清車",M1135)))</formula>
    </cfRule>
    <cfRule type="containsText" dxfId="8837" priority="3055" operator="containsText" text="改紡">
      <formula>NOT(ISERROR(SEARCH("改紡",M1135)))</formula>
    </cfRule>
    <cfRule type="containsText" dxfId="8836" priority="3056" operator="containsText" text="了機">
      <formula>NOT(ISERROR(SEARCH("了機",M1135)))</formula>
    </cfRule>
  </conditionalFormatting>
  <conditionalFormatting sqref="M1147">
    <cfRule type="containsText" dxfId="8835" priority="2758" operator="containsText" text="清車">
      <formula>NOT(ISERROR(SEARCH("清車",M1147)))</formula>
    </cfRule>
    <cfRule type="containsText" dxfId="8834" priority="2759" operator="containsText" text="改紡">
      <formula>NOT(ISERROR(SEARCH("改紡",M1147)))</formula>
    </cfRule>
    <cfRule type="containsText" dxfId="8833" priority="2760" operator="containsText" text="了機">
      <formula>NOT(ISERROR(SEARCH("了機",M1147)))</formula>
    </cfRule>
  </conditionalFormatting>
  <conditionalFormatting sqref="M1149">
    <cfRule type="containsText" dxfId="8832" priority="2749" operator="containsText" text="清車">
      <formula>NOT(ISERROR(SEARCH("清車",M1149)))</formula>
    </cfRule>
    <cfRule type="containsText" dxfId="8831" priority="2750" operator="containsText" text="改紡">
      <formula>NOT(ISERROR(SEARCH("改紡",M1149)))</formula>
    </cfRule>
    <cfRule type="containsText" dxfId="8830" priority="2751" operator="containsText" text="了機">
      <formula>NOT(ISERROR(SEARCH("了機",M1149)))</formula>
    </cfRule>
  </conditionalFormatting>
  <conditionalFormatting sqref="M1150">
    <cfRule type="containsText" dxfId="8829" priority="2569" operator="containsText" text="清車">
      <formula>NOT(ISERROR(SEARCH("清車",M1150)))</formula>
    </cfRule>
    <cfRule type="containsText" dxfId="8828" priority="2570" operator="containsText" text="改紡">
      <formula>NOT(ISERROR(SEARCH("改紡",M1150)))</formula>
    </cfRule>
    <cfRule type="containsText" dxfId="8827" priority="2571" operator="containsText" text="了機">
      <formula>NOT(ISERROR(SEARCH("了機",M1150)))</formula>
    </cfRule>
    <cfRule type="containsText" dxfId="8826" priority="2764" operator="containsText" text="清車">
      <formula>NOT(ISERROR(SEARCH("清車",M1150)))</formula>
    </cfRule>
    <cfRule type="containsText" dxfId="8825" priority="2765" operator="containsText" text="改紡">
      <formula>NOT(ISERROR(SEARCH("改紡",M1150)))</formula>
    </cfRule>
    <cfRule type="containsText" dxfId="8824" priority="2766" operator="containsText" text="了機">
      <formula>NOT(ISERROR(SEARCH("了機",M1150)))</formula>
    </cfRule>
  </conditionalFormatting>
  <conditionalFormatting sqref="M1151">
    <cfRule type="containsText" dxfId="8823" priority="2199" operator="containsText" text="清車">
      <formula>NOT(ISERROR(SEARCH("清車",M1151)))</formula>
    </cfRule>
    <cfRule type="containsText" dxfId="8822" priority="2200" operator="containsText" text="改紡">
      <formula>NOT(ISERROR(SEARCH("改紡",M1151)))</formula>
    </cfRule>
    <cfRule type="containsText" dxfId="8821" priority="2201" operator="containsText" text="了機">
      <formula>NOT(ISERROR(SEARCH("了機",M1151)))</formula>
    </cfRule>
  </conditionalFormatting>
  <conditionalFormatting sqref="M1152">
    <cfRule type="containsText" dxfId="8820" priority="1950" operator="containsText" text="清車">
      <formula>NOT(ISERROR(SEARCH("清車",M1152)))</formula>
    </cfRule>
    <cfRule type="containsText" dxfId="8819" priority="1951" operator="containsText" text="改紡">
      <formula>NOT(ISERROR(SEARCH("改紡",M1152)))</formula>
    </cfRule>
    <cfRule type="containsText" dxfId="8818" priority="1952" operator="containsText" text="了機">
      <formula>NOT(ISERROR(SEARCH("了機",M1152)))</formula>
    </cfRule>
  </conditionalFormatting>
  <conditionalFormatting sqref="M1153">
    <cfRule type="containsText" dxfId="8817" priority="2740" operator="containsText" text="清車">
      <formula>NOT(ISERROR(SEARCH("清車",M1153)))</formula>
    </cfRule>
    <cfRule type="containsText" dxfId="8816" priority="2741" operator="containsText" text="改紡">
      <formula>NOT(ISERROR(SEARCH("改紡",M1153)))</formula>
    </cfRule>
    <cfRule type="containsText" dxfId="8815" priority="2742" operator="containsText" text="了機">
      <formula>NOT(ISERROR(SEARCH("了機",M1153)))</formula>
    </cfRule>
  </conditionalFormatting>
  <conditionalFormatting sqref="M1154">
    <cfRule type="containsText" dxfId="8814" priority="2115" operator="containsText" text="清車">
      <formula>NOT(ISERROR(SEARCH("清車",M1154)))</formula>
    </cfRule>
    <cfRule type="containsText" dxfId="8813" priority="2116" operator="containsText" text="改紡">
      <formula>NOT(ISERROR(SEARCH("改紡",M1154)))</formula>
    </cfRule>
    <cfRule type="containsText" dxfId="8812" priority="2117" operator="containsText" text="了機">
      <formula>NOT(ISERROR(SEARCH("了機",M1154)))</formula>
    </cfRule>
  </conditionalFormatting>
  <conditionalFormatting sqref="M1155:M1157 L1160:L1173">
    <cfRule type="containsText" dxfId="8811" priority="2785" operator="containsText" text="清車">
      <formula>NOT(ISERROR(SEARCH("清車",L1155)))</formula>
    </cfRule>
    <cfRule type="containsText" dxfId="8810" priority="2786" operator="containsText" text="改紡">
      <formula>NOT(ISERROR(SEARCH("改紡",L1155)))</formula>
    </cfRule>
    <cfRule type="containsText" dxfId="8809" priority="2787" operator="containsText" text="了機">
      <formula>NOT(ISERROR(SEARCH("了機",L1155)))</formula>
    </cfRule>
  </conditionalFormatting>
  <conditionalFormatting sqref="M1156">
    <cfRule type="containsText" dxfId="8808" priority="2761" operator="containsText" text="清車">
      <formula>NOT(ISERROR(SEARCH("清車",M1156)))</formula>
    </cfRule>
    <cfRule type="containsText" dxfId="8807" priority="2762" operator="containsText" text="改紡">
      <formula>NOT(ISERROR(SEARCH("改紡",M1156)))</formula>
    </cfRule>
    <cfRule type="containsText" dxfId="8806" priority="2763" operator="containsText" text="了機">
      <formula>NOT(ISERROR(SEARCH("了機",M1156)))</formula>
    </cfRule>
  </conditionalFormatting>
  <conditionalFormatting sqref="M1157">
    <cfRule type="containsText" dxfId="8805" priority="2310" operator="containsText" text="清車">
      <formula>NOT(ISERROR(SEARCH("清車",M1157)))</formula>
    </cfRule>
    <cfRule type="containsText" dxfId="8804" priority="2311" operator="containsText" text="改紡">
      <formula>NOT(ISERROR(SEARCH("改紡",M1157)))</formula>
    </cfRule>
    <cfRule type="containsText" dxfId="8803" priority="2312" operator="containsText" text="了機">
      <formula>NOT(ISERROR(SEARCH("了機",M1157)))</formula>
    </cfRule>
    <cfRule type="containsText" dxfId="8802" priority="2506" operator="containsText" text="清車">
      <formula>NOT(ISERROR(SEARCH("清車",M1157)))</formula>
    </cfRule>
    <cfRule type="containsText" dxfId="8801" priority="2507" operator="containsText" text="改紡">
      <formula>NOT(ISERROR(SEARCH("改紡",M1157)))</formula>
    </cfRule>
    <cfRule type="containsText" dxfId="8800" priority="2508" operator="containsText" text="了機">
      <formula>NOT(ISERROR(SEARCH("了機",M1157)))</formula>
    </cfRule>
  </conditionalFormatting>
  <conditionalFormatting sqref="M1157:M1170">
    <cfRule type="containsText" dxfId="8799" priority="2788" operator="containsText" text="清車">
      <formula>NOT(ISERROR(SEARCH("清車",M1157)))</formula>
    </cfRule>
    <cfRule type="containsText" dxfId="8798" priority="2789" operator="containsText" text="改紡">
      <formula>NOT(ISERROR(SEARCH("改紡",M1157)))</formula>
    </cfRule>
    <cfRule type="containsText" dxfId="8797" priority="2790" operator="containsText" text="了機">
      <formula>NOT(ISERROR(SEARCH("了機",M1157)))</formula>
    </cfRule>
  </conditionalFormatting>
  <conditionalFormatting sqref="M1158">
    <cfRule type="containsText" dxfId="8796" priority="2127" operator="containsText" text="清車">
      <formula>NOT(ISERROR(SEARCH("清車",M1158)))</formula>
    </cfRule>
    <cfRule type="containsText" dxfId="8795" priority="2128" operator="containsText" text="改紡">
      <formula>NOT(ISERROR(SEARCH("改紡",M1158)))</formula>
    </cfRule>
    <cfRule type="containsText" dxfId="8794" priority="2129" operator="containsText" text="了機">
      <formula>NOT(ISERROR(SEARCH("了機",M1158)))</formula>
    </cfRule>
  </conditionalFormatting>
  <conditionalFormatting sqref="M1159">
    <cfRule type="containsText" dxfId="8793" priority="2755" operator="containsText" text="清車">
      <formula>NOT(ISERROR(SEARCH("清車",M1159)))</formula>
    </cfRule>
    <cfRule type="containsText" dxfId="8792" priority="2756" operator="containsText" text="改紡">
      <formula>NOT(ISERROR(SEARCH("改紡",M1159)))</formula>
    </cfRule>
    <cfRule type="containsText" dxfId="8791" priority="2757" operator="containsText" text="了機">
      <formula>NOT(ISERROR(SEARCH("了機",M1159)))</formula>
    </cfRule>
  </conditionalFormatting>
  <conditionalFormatting sqref="M1160">
    <cfRule type="containsText" dxfId="8790" priority="2307" operator="containsText" text="清車">
      <formula>NOT(ISERROR(SEARCH("清車",M1160)))</formula>
    </cfRule>
    <cfRule type="containsText" dxfId="8789" priority="2308" operator="containsText" text="改紡">
      <formula>NOT(ISERROR(SEARCH("改紡",M1160)))</formula>
    </cfRule>
    <cfRule type="containsText" dxfId="8788" priority="2309" operator="containsText" text="了機">
      <formula>NOT(ISERROR(SEARCH("了機",M1160)))</formula>
    </cfRule>
    <cfRule type="containsText" dxfId="8787" priority="2503" operator="containsText" text="清車">
      <formula>NOT(ISERROR(SEARCH("清車",M1160)))</formula>
    </cfRule>
    <cfRule type="containsText" dxfId="8786" priority="2504" operator="containsText" text="改紡">
      <formula>NOT(ISERROR(SEARCH("改紡",M1160)))</formula>
    </cfRule>
    <cfRule type="containsText" dxfId="8785" priority="2505" operator="containsText" text="了機">
      <formula>NOT(ISERROR(SEARCH("了機",M1160)))</formula>
    </cfRule>
  </conditionalFormatting>
  <conditionalFormatting sqref="M1161">
    <cfRule type="containsText" dxfId="8784" priority="2124" operator="containsText" text="清車">
      <formula>NOT(ISERROR(SEARCH("清車",M1161)))</formula>
    </cfRule>
    <cfRule type="containsText" dxfId="8783" priority="2125" operator="containsText" text="改紡">
      <formula>NOT(ISERROR(SEARCH("改紡",M1161)))</formula>
    </cfRule>
    <cfRule type="containsText" dxfId="8782" priority="2126" operator="containsText" text="了機">
      <formula>NOT(ISERROR(SEARCH("了機",M1161)))</formula>
    </cfRule>
  </conditionalFormatting>
  <conditionalFormatting sqref="M1169">
    <cfRule type="containsText" dxfId="8781" priority="2776" operator="containsText" text="清車">
      <formula>NOT(ISERROR(SEARCH("清車",M1169)))</formula>
    </cfRule>
    <cfRule type="containsText" dxfId="8780" priority="2777" operator="containsText" text="改紡">
      <formula>NOT(ISERROR(SEARCH("改紡",M1169)))</formula>
    </cfRule>
    <cfRule type="containsText" dxfId="8779" priority="2778" operator="containsText" text="了機">
      <formula>NOT(ISERROR(SEARCH("了機",M1169)))</formula>
    </cfRule>
  </conditionalFormatting>
  <conditionalFormatting sqref="M1170">
    <cfRule type="containsText" dxfId="8778" priority="2316" operator="containsText" text="清車">
      <formula>NOT(ISERROR(SEARCH("清車",M1170)))</formula>
    </cfRule>
    <cfRule type="containsText" dxfId="8777" priority="2317" operator="containsText" text="改紡">
      <formula>NOT(ISERROR(SEARCH("改紡",M1170)))</formula>
    </cfRule>
    <cfRule type="containsText" dxfId="8776" priority="2318" operator="containsText" text="了機">
      <formula>NOT(ISERROR(SEARCH("了機",M1170)))</formula>
    </cfRule>
    <cfRule type="containsText" dxfId="8775" priority="2512" operator="containsText" text="清車">
      <formula>NOT(ISERROR(SEARCH("清車",M1170)))</formula>
    </cfRule>
    <cfRule type="containsText" dxfId="8774" priority="2513" operator="containsText" text="改紡">
      <formula>NOT(ISERROR(SEARCH("改紡",M1170)))</formula>
    </cfRule>
    <cfRule type="containsText" dxfId="8773" priority="2514" operator="containsText" text="了機">
      <formula>NOT(ISERROR(SEARCH("了機",M1170)))</formula>
    </cfRule>
  </conditionalFormatting>
  <conditionalFormatting sqref="M1171">
    <cfRule type="containsText" dxfId="8772" priority="2133" operator="containsText" text="清車">
      <formula>NOT(ISERROR(SEARCH("清車",M1171)))</formula>
    </cfRule>
    <cfRule type="containsText" dxfId="8771" priority="2134" operator="containsText" text="改紡">
      <formula>NOT(ISERROR(SEARCH("改紡",M1171)))</formula>
    </cfRule>
    <cfRule type="containsText" dxfId="8770" priority="2135" operator="containsText" text="了機">
      <formula>NOT(ISERROR(SEARCH("了機",M1171)))</formula>
    </cfRule>
  </conditionalFormatting>
  <conditionalFormatting sqref="M1172">
    <cfRule type="containsText" dxfId="8769" priority="2734" operator="containsText" text="清車">
      <formula>NOT(ISERROR(SEARCH("清車",M1172)))</formula>
    </cfRule>
    <cfRule type="containsText" dxfId="8768" priority="2735" operator="containsText" text="改紡">
      <formula>NOT(ISERROR(SEARCH("改紡",M1172)))</formula>
    </cfRule>
    <cfRule type="containsText" dxfId="8767" priority="2736" operator="containsText" text="了機">
      <formula>NOT(ISERROR(SEARCH("了機",M1172)))</formula>
    </cfRule>
  </conditionalFormatting>
  <conditionalFormatting sqref="M1173">
    <cfRule type="containsText" dxfId="8766" priority="2295" operator="containsText" text="清車">
      <formula>NOT(ISERROR(SEARCH("清車",M1173)))</formula>
    </cfRule>
    <cfRule type="containsText" dxfId="8765" priority="2296" operator="containsText" text="改紡">
      <formula>NOT(ISERROR(SEARCH("改紡",M1173)))</formula>
    </cfRule>
    <cfRule type="containsText" dxfId="8764" priority="2297" operator="containsText" text="了機">
      <formula>NOT(ISERROR(SEARCH("了機",M1173)))</formula>
    </cfRule>
    <cfRule type="containsText" dxfId="8763" priority="2491" operator="containsText" text="清車">
      <formula>NOT(ISERROR(SEARCH("清車",M1173)))</formula>
    </cfRule>
    <cfRule type="containsText" dxfId="8762" priority="2492" operator="containsText" text="改紡">
      <formula>NOT(ISERROR(SEARCH("改紡",M1173)))</formula>
    </cfRule>
    <cfRule type="containsText" dxfId="8761" priority="2493" operator="containsText" text="了機">
      <formula>NOT(ISERROR(SEARCH("了機",M1173)))</formula>
    </cfRule>
  </conditionalFormatting>
  <conditionalFormatting sqref="M1174">
    <cfRule type="containsText" dxfId="8760" priority="2109" operator="containsText" text="清車">
      <formula>NOT(ISERROR(SEARCH("清車",M1174)))</formula>
    </cfRule>
    <cfRule type="containsText" dxfId="8759" priority="2110" operator="containsText" text="改紡">
      <formula>NOT(ISERROR(SEARCH("改紡",M1174)))</formula>
    </cfRule>
    <cfRule type="containsText" dxfId="8758" priority="2111" operator="containsText" text="了機">
      <formula>NOT(ISERROR(SEARCH("了機",M1174)))</formula>
    </cfRule>
  </conditionalFormatting>
  <conditionalFormatting sqref="M1186">
    <cfRule type="containsText" dxfId="8757" priority="1813" operator="containsText" text="清車">
      <formula>NOT(ISERROR(SEARCH("清車",M1186)))</formula>
    </cfRule>
    <cfRule type="containsText" dxfId="8756" priority="1814" operator="containsText" text="改紡">
      <formula>NOT(ISERROR(SEARCH("改紡",M1186)))</formula>
    </cfRule>
    <cfRule type="containsText" dxfId="8755" priority="1815" operator="containsText" text="了機">
      <formula>NOT(ISERROR(SEARCH("了機",M1186)))</formula>
    </cfRule>
  </conditionalFormatting>
  <conditionalFormatting sqref="M1188">
    <cfRule type="containsText" dxfId="8754" priority="1804" operator="containsText" text="清車">
      <formula>NOT(ISERROR(SEARCH("清車",M1188)))</formula>
    </cfRule>
    <cfRule type="containsText" dxfId="8753" priority="1805" operator="containsText" text="改紡">
      <formula>NOT(ISERROR(SEARCH("改紡",M1188)))</formula>
    </cfRule>
    <cfRule type="containsText" dxfId="8752" priority="1806" operator="containsText" text="了機">
      <formula>NOT(ISERROR(SEARCH("了機",M1188)))</formula>
    </cfRule>
  </conditionalFormatting>
  <conditionalFormatting sqref="M1189">
    <cfRule type="containsText" dxfId="8751" priority="1624" operator="containsText" text="清車">
      <formula>NOT(ISERROR(SEARCH("清車",M1189)))</formula>
    </cfRule>
    <cfRule type="containsText" dxfId="8750" priority="1625" operator="containsText" text="改紡">
      <formula>NOT(ISERROR(SEARCH("改紡",M1189)))</formula>
    </cfRule>
    <cfRule type="containsText" dxfId="8749" priority="1626" operator="containsText" text="了機">
      <formula>NOT(ISERROR(SEARCH("了機",M1189)))</formula>
    </cfRule>
    <cfRule type="containsText" dxfId="8748" priority="1819" operator="containsText" text="清車">
      <formula>NOT(ISERROR(SEARCH("清車",M1189)))</formula>
    </cfRule>
    <cfRule type="containsText" dxfId="8747" priority="1820" operator="containsText" text="改紡">
      <formula>NOT(ISERROR(SEARCH("改紡",M1189)))</formula>
    </cfRule>
    <cfRule type="containsText" dxfId="8746" priority="1821" operator="containsText" text="了機">
      <formula>NOT(ISERROR(SEARCH("了機",M1189)))</formula>
    </cfRule>
  </conditionalFormatting>
  <conditionalFormatting sqref="M1190">
    <cfRule type="containsText" dxfId="8745" priority="1254" operator="containsText" text="清車">
      <formula>NOT(ISERROR(SEARCH("清車",M1190)))</formula>
    </cfRule>
    <cfRule type="containsText" dxfId="8744" priority="1255" operator="containsText" text="改紡">
      <formula>NOT(ISERROR(SEARCH("改紡",M1190)))</formula>
    </cfRule>
    <cfRule type="containsText" dxfId="8743" priority="1256" operator="containsText" text="了機">
      <formula>NOT(ISERROR(SEARCH("了機",M1190)))</formula>
    </cfRule>
  </conditionalFormatting>
  <conditionalFormatting sqref="M1191">
    <cfRule type="containsText" dxfId="8742" priority="1005" operator="containsText" text="清車">
      <formula>NOT(ISERROR(SEARCH("清車",M1191)))</formula>
    </cfRule>
    <cfRule type="containsText" dxfId="8741" priority="1006" operator="containsText" text="改紡">
      <formula>NOT(ISERROR(SEARCH("改紡",M1191)))</formula>
    </cfRule>
    <cfRule type="containsText" dxfId="8740" priority="1007" operator="containsText" text="了機">
      <formula>NOT(ISERROR(SEARCH("了機",M1191)))</formula>
    </cfRule>
  </conditionalFormatting>
  <conditionalFormatting sqref="M1192">
    <cfRule type="containsText" dxfId="8739" priority="1795" operator="containsText" text="清車">
      <formula>NOT(ISERROR(SEARCH("清車",M1192)))</formula>
    </cfRule>
    <cfRule type="containsText" dxfId="8738" priority="1796" operator="containsText" text="改紡">
      <formula>NOT(ISERROR(SEARCH("改紡",M1192)))</formula>
    </cfRule>
    <cfRule type="containsText" dxfId="8737" priority="1797" operator="containsText" text="了機">
      <formula>NOT(ISERROR(SEARCH("了機",M1192)))</formula>
    </cfRule>
  </conditionalFormatting>
  <conditionalFormatting sqref="M1193">
    <cfRule type="containsText" dxfId="8736" priority="1170" operator="containsText" text="清車">
      <formula>NOT(ISERROR(SEARCH("清車",M1193)))</formula>
    </cfRule>
    <cfRule type="containsText" dxfId="8735" priority="1171" operator="containsText" text="改紡">
      <formula>NOT(ISERROR(SEARCH("改紡",M1193)))</formula>
    </cfRule>
    <cfRule type="containsText" dxfId="8734" priority="1172" operator="containsText" text="了機">
      <formula>NOT(ISERROR(SEARCH("了機",M1193)))</formula>
    </cfRule>
  </conditionalFormatting>
  <conditionalFormatting sqref="M1194:M1196 L1199:L1212">
    <cfRule type="containsText" dxfId="8733" priority="1840" operator="containsText" text="清車">
      <formula>NOT(ISERROR(SEARCH("清車",L1194)))</formula>
    </cfRule>
    <cfRule type="containsText" dxfId="8732" priority="1841" operator="containsText" text="改紡">
      <formula>NOT(ISERROR(SEARCH("改紡",L1194)))</formula>
    </cfRule>
    <cfRule type="containsText" dxfId="8731" priority="1842" operator="containsText" text="了機">
      <formula>NOT(ISERROR(SEARCH("了機",L1194)))</formula>
    </cfRule>
  </conditionalFormatting>
  <conditionalFormatting sqref="M1195">
    <cfRule type="containsText" dxfId="8730" priority="1816" operator="containsText" text="清車">
      <formula>NOT(ISERROR(SEARCH("清車",M1195)))</formula>
    </cfRule>
    <cfRule type="containsText" dxfId="8729" priority="1817" operator="containsText" text="改紡">
      <formula>NOT(ISERROR(SEARCH("改紡",M1195)))</formula>
    </cfRule>
    <cfRule type="containsText" dxfId="8728" priority="1818" operator="containsText" text="了機">
      <formula>NOT(ISERROR(SEARCH("了機",M1195)))</formula>
    </cfRule>
  </conditionalFormatting>
  <conditionalFormatting sqref="M1196">
    <cfRule type="containsText" dxfId="8727" priority="1365" operator="containsText" text="清車">
      <formula>NOT(ISERROR(SEARCH("清車",M1196)))</formula>
    </cfRule>
    <cfRule type="containsText" dxfId="8726" priority="1366" operator="containsText" text="改紡">
      <formula>NOT(ISERROR(SEARCH("改紡",M1196)))</formula>
    </cfRule>
    <cfRule type="containsText" dxfId="8725" priority="1367" operator="containsText" text="了機">
      <formula>NOT(ISERROR(SEARCH("了機",M1196)))</formula>
    </cfRule>
    <cfRule type="containsText" dxfId="8724" priority="1561" operator="containsText" text="清車">
      <formula>NOT(ISERROR(SEARCH("清車",M1196)))</formula>
    </cfRule>
    <cfRule type="containsText" dxfId="8723" priority="1562" operator="containsText" text="改紡">
      <formula>NOT(ISERROR(SEARCH("改紡",M1196)))</formula>
    </cfRule>
    <cfRule type="containsText" dxfId="8722" priority="1563" operator="containsText" text="了機">
      <formula>NOT(ISERROR(SEARCH("了機",M1196)))</formula>
    </cfRule>
  </conditionalFormatting>
  <conditionalFormatting sqref="M1196:M1209">
    <cfRule type="containsText" dxfId="8721" priority="1843" operator="containsText" text="清車">
      <formula>NOT(ISERROR(SEARCH("清車",M1196)))</formula>
    </cfRule>
    <cfRule type="containsText" dxfId="8720" priority="1844" operator="containsText" text="改紡">
      <formula>NOT(ISERROR(SEARCH("改紡",M1196)))</formula>
    </cfRule>
    <cfRule type="containsText" dxfId="8719" priority="1845" operator="containsText" text="了機">
      <formula>NOT(ISERROR(SEARCH("了機",M1196)))</formula>
    </cfRule>
  </conditionalFormatting>
  <conditionalFormatting sqref="M1197">
    <cfRule type="containsText" dxfId="8718" priority="1182" operator="containsText" text="清車">
      <formula>NOT(ISERROR(SEARCH("清車",M1197)))</formula>
    </cfRule>
    <cfRule type="containsText" dxfId="8717" priority="1183" operator="containsText" text="改紡">
      <formula>NOT(ISERROR(SEARCH("改紡",M1197)))</formula>
    </cfRule>
    <cfRule type="containsText" dxfId="8716" priority="1184" operator="containsText" text="了機">
      <formula>NOT(ISERROR(SEARCH("了機",M1197)))</formula>
    </cfRule>
  </conditionalFormatting>
  <conditionalFormatting sqref="M1198">
    <cfRule type="containsText" dxfId="8715" priority="1810" operator="containsText" text="清車">
      <formula>NOT(ISERROR(SEARCH("清車",M1198)))</formula>
    </cfRule>
    <cfRule type="containsText" dxfId="8714" priority="1811" operator="containsText" text="改紡">
      <formula>NOT(ISERROR(SEARCH("改紡",M1198)))</formula>
    </cfRule>
    <cfRule type="containsText" dxfId="8713" priority="1812" operator="containsText" text="了機">
      <formula>NOT(ISERROR(SEARCH("了機",M1198)))</formula>
    </cfRule>
  </conditionalFormatting>
  <conditionalFormatting sqref="M1199">
    <cfRule type="containsText" dxfId="8712" priority="1362" operator="containsText" text="清車">
      <formula>NOT(ISERROR(SEARCH("清車",M1199)))</formula>
    </cfRule>
    <cfRule type="containsText" dxfId="8711" priority="1363" operator="containsText" text="改紡">
      <formula>NOT(ISERROR(SEARCH("改紡",M1199)))</formula>
    </cfRule>
    <cfRule type="containsText" dxfId="8710" priority="1364" operator="containsText" text="了機">
      <formula>NOT(ISERROR(SEARCH("了機",M1199)))</formula>
    </cfRule>
    <cfRule type="containsText" dxfId="8709" priority="1558" operator="containsText" text="清車">
      <formula>NOT(ISERROR(SEARCH("清車",M1199)))</formula>
    </cfRule>
    <cfRule type="containsText" dxfId="8708" priority="1559" operator="containsText" text="改紡">
      <formula>NOT(ISERROR(SEARCH("改紡",M1199)))</formula>
    </cfRule>
    <cfRule type="containsText" dxfId="8707" priority="1560" operator="containsText" text="了機">
      <formula>NOT(ISERROR(SEARCH("了機",M1199)))</formula>
    </cfRule>
  </conditionalFormatting>
  <conditionalFormatting sqref="M1200">
    <cfRule type="containsText" dxfId="8706" priority="1179" operator="containsText" text="清車">
      <formula>NOT(ISERROR(SEARCH("清車",M1200)))</formula>
    </cfRule>
    <cfRule type="containsText" dxfId="8705" priority="1180" operator="containsText" text="改紡">
      <formula>NOT(ISERROR(SEARCH("改紡",M1200)))</formula>
    </cfRule>
    <cfRule type="containsText" dxfId="8704" priority="1181" operator="containsText" text="了機">
      <formula>NOT(ISERROR(SEARCH("了機",M1200)))</formula>
    </cfRule>
  </conditionalFormatting>
  <conditionalFormatting sqref="M1208">
    <cfRule type="containsText" dxfId="8703" priority="1831" operator="containsText" text="清車">
      <formula>NOT(ISERROR(SEARCH("清車",M1208)))</formula>
    </cfRule>
    <cfRule type="containsText" dxfId="8702" priority="1832" operator="containsText" text="改紡">
      <formula>NOT(ISERROR(SEARCH("改紡",M1208)))</formula>
    </cfRule>
    <cfRule type="containsText" dxfId="8701" priority="1833" operator="containsText" text="了機">
      <formula>NOT(ISERROR(SEARCH("了機",M1208)))</formula>
    </cfRule>
  </conditionalFormatting>
  <conditionalFormatting sqref="M1209">
    <cfRule type="containsText" dxfId="8700" priority="1371" operator="containsText" text="清車">
      <formula>NOT(ISERROR(SEARCH("清車",M1209)))</formula>
    </cfRule>
    <cfRule type="containsText" dxfId="8699" priority="1372" operator="containsText" text="改紡">
      <formula>NOT(ISERROR(SEARCH("改紡",M1209)))</formula>
    </cfRule>
    <cfRule type="containsText" dxfId="8698" priority="1373" operator="containsText" text="了機">
      <formula>NOT(ISERROR(SEARCH("了機",M1209)))</formula>
    </cfRule>
    <cfRule type="containsText" dxfId="8697" priority="1567" operator="containsText" text="清車">
      <formula>NOT(ISERROR(SEARCH("清車",M1209)))</formula>
    </cfRule>
    <cfRule type="containsText" dxfId="8696" priority="1568" operator="containsText" text="改紡">
      <formula>NOT(ISERROR(SEARCH("改紡",M1209)))</formula>
    </cfRule>
    <cfRule type="containsText" dxfId="8695" priority="1569" operator="containsText" text="了機">
      <formula>NOT(ISERROR(SEARCH("了機",M1209)))</formula>
    </cfRule>
  </conditionalFormatting>
  <conditionalFormatting sqref="M1210">
    <cfRule type="containsText" dxfId="8694" priority="1188" operator="containsText" text="清車">
      <formula>NOT(ISERROR(SEARCH("清車",M1210)))</formula>
    </cfRule>
    <cfRule type="containsText" dxfId="8693" priority="1189" operator="containsText" text="改紡">
      <formula>NOT(ISERROR(SEARCH("改紡",M1210)))</formula>
    </cfRule>
    <cfRule type="containsText" dxfId="8692" priority="1190" operator="containsText" text="了機">
      <formula>NOT(ISERROR(SEARCH("了機",M1210)))</formula>
    </cfRule>
  </conditionalFormatting>
  <conditionalFormatting sqref="M1211">
    <cfRule type="containsText" dxfId="8691" priority="1789" operator="containsText" text="清車">
      <formula>NOT(ISERROR(SEARCH("清車",M1211)))</formula>
    </cfRule>
    <cfRule type="containsText" dxfId="8690" priority="1790" operator="containsText" text="改紡">
      <formula>NOT(ISERROR(SEARCH("改紡",M1211)))</formula>
    </cfRule>
    <cfRule type="containsText" dxfId="8689" priority="1791" operator="containsText" text="了機">
      <formula>NOT(ISERROR(SEARCH("了機",M1211)))</formula>
    </cfRule>
  </conditionalFormatting>
  <conditionalFormatting sqref="M1212">
    <cfRule type="containsText" dxfId="8688" priority="1350" operator="containsText" text="清車">
      <formula>NOT(ISERROR(SEARCH("清車",M1212)))</formula>
    </cfRule>
    <cfRule type="containsText" dxfId="8687" priority="1351" operator="containsText" text="改紡">
      <formula>NOT(ISERROR(SEARCH("改紡",M1212)))</formula>
    </cfRule>
    <cfRule type="containsText" dxfId="8686" priority="1352" operator="containsText" text="了機">
      <formula>NOT(ISERROR(SEARCH("了機",M1212)))</formula>
    </cfRule>
    <cfRule type="containsText" dxfId="8685" priority="1546" operator="containsText" text="清車">
      <formula>NOT(ISERROR(SEARCH("清車",M1212)))</formula>
    </cfRule>
    <cfRule type="containsText" dxfId="8684" priority="1547" operator="containsText" text="改紡">
      <formula>NOT(ISERROR(SEARCH("改紡",M1212)))</formula>
    </cfRule>
    <cfRule type="containsText" dxfId="8683" priority="1548" operator="containsText" text="了機">
      <formula>NOT(ISERROR(SEARCH("了機",M1212)))</formula>
    </cfRule>
  </conditionalFormatting>
  <conditionalFormatting sqref="M1213">
    <cfRule type="containsText" dxfId="8682" priority="1164" operator="containsText" text="清車">
      <formula>NOT(ISERROR(SEARCH("清車",M1213)))</formula>
    </cfRule>
    <cfRule type="containsText" dxfId="8681" priority="1165" operator="containsText" text="改紡">
      <formula>NOT(ISERROR(SEARCH("改紡",M1213)))</formula>
    </cfRule>
    <cfRule type="containsText" dxfId="8680" priority="1166" operator="containsText" text="了機">
      <formula>NOT(ISERROR(SEARCH("了機",M1213)))</formula>
    </cfRule>
  </conditionalFormatting>
  <conditionalFormatting sqref="M1225">
    <cfRule type="containsText" dxfId="8679" priority="870" operator="containsText" text="清車">
      <formula>NOT(ISERROR(SEARCH("清車",M1225)))</formula>
    </cfRule>
    <cfRule type="containsText" dxfId="8678" priority="871" operator="containsText" text="改紡">
      <formula>NOT(ISERROR(SEARCH("改紡",M1225)))</formula>
    </cfRule>
    <cfRule type="containsText" dxfId="8677" priority="872" operator="containsText" text="了機">
      <formula>NOT(ISERROR(SEARCH("了機",M1225)))</formula>
    </cfRule>
  </conditionalFormatting>
  <conditionalFormatting sqref="M1227">
    <cfRule type="containsText" dxfId="8676" priority="861" operator="containsText" text="清車">
      <formula>NOT(ISERROR(SEARCH("清車",M1227)))</formula>
    </cfRule>
    <cfRule type="containsText" dxfId="8675" priority="862" operator="containsText" text="改紡">
      <formula>NOT(ISERROR(SEARCH("改紡",M1227)))</formula>
    </cfRule>
    <cfRule type="containsText" dxfId="8674" priority="863" operator="containsText" text="了機">
      <formula>NOT(ISERROR(SEARCH("了機",M1227)))</formula>
    </cfRule>
  </conditionalFormatting>
  <conditionalFormatting sqref="M1228">
    <cfRule type="containsText" dxfId="8673" priority="684" operator="containsText" text="清車">
      <formula>NOT(ISERROR(SEARCH("清車",M1228)))</formula>
    </cfRule>
    <cfRule type="containsText" dxfId="8672" priority="685" operator="containsText" text="改紡">
      <formula>NOT(ISERROR(SEARCH("改紡",M1228)))</formula>
    </cfRule>
    <cfRule type="containsText" dxfId="8671" priority="686" operator="containsText" text="了機">
      <formula>NOT(ISERROR(SEARCH("了機",M1228)))</formula>
    </cfRule>
    <cfRule type="containsText" dxfId="8670" priority="876" operator="containsText" text="清車">
      <formula>NOT(ISERROR(SEARCH("清車",M1228)))</formula>
    </cfRule>
    <cfRule type="containsText" dxfId="8669" priority="877" operator="containsText" text="改紡">
      <formula>NOT(ISERROR(SEARCH("改紡",M1228)))</formula>
    </cfRule>
    <cfRule type="containsText" dxfId="8668" priority="878" operator="containsText" text="了機">
      <formula>NOT(ISERROR(SEARCH("了機",M1228)))</formula>
    </cfRule>
  </conditionalFormatting>
  <conditionalFormatting sqref="M1229">
    <cfRule type="containsText" dxfId="8667" priority="303" operator="containsText" text="清車">
      <formula>NOT(ISERROR(SEARCH("清車",M1229)))</formula>
    </cfRule>
    <cfRule type="containsText" dxfId="8666" priority="304" operator="containsText" text="改紡">
      <formula>NOT(ISERROR(SEARCH("改紡",M1229)))</formula>
    </cfRule>
    <cfRule type="containsText" dxfId="8665" priority="305" operator="containsText" text="了機">
      <formula>NOT(ISERROR(SEARCH("了機",M1229)))</formula>
    </cfRule>
  </conditionalFormatting>
  <conditionalFormatting sqref="M1230">
    <cfRule type="containsText" dxfId="8664" priority="49" operator="containsText" text="清車">
      <formula>NOT(ISERROR(SEARCH("清車",M1230)))</formula>
    </cfRule>
    <cfRule type="containsText" dxfId="8663" priority="50" operator="containsText" text="改紡">
      <formula>NOT(ISERROR(SEARCH("改紡",M1230)))</formula>
    </cfRule>
    <cfRule type="containsText" dxfId="8662" priority="51" operator="containsText" text="了機">
      <formula>NOT(ISERROR(SEARCH("了機",M1230)))</formula>
    </cfRule>
  </conditionalFormatting>
  <conditionalFormatting sqref="M1231">
    <cfRule type="containsText" dxfId="8661" priority="852" operator="containsText" text="清車">
      <formula>NOT(ISERROR(SEARCH("清車",M1231)))</formula>
    </cfRule>
    <cfRule type="containsText" dxfId="8660" priority="853" operator="containsText" text="改紡">
      <formula>NOT(ISERROR(SEARCH("改紡",M1231)))</formula>
    </cfRule>
    <cfRule type="containsText" dxfId="8659" priority="854" operator="containsText" text="了機">
      <formula>NOT(ISERROR(SEARCH("了機",M1231)))</formula>
    </cfRule>
  </conditionalFormatting>
  <conditionalFormatting sqref="M1232">
    <cfRule type="containsText" dxfId="8658" priority="214" operator="containsText" text="清車">
      <formula>NOT(ISERROR(SEARCH("清車",M1232)))</formula>
    </cfRule>
    <cfRule type="containsText" dxfId="8657" priority="215" operator="containsText" text="改紡">
      <formula>NOT(ISERROR(SEARCH("改紡",M1232)))</formula>
    </cfRule>
    <cfRule type="containsText" dxfId="8656" priority="216" operator="containsText" text="了機">
      <formula>NOT(ISERROR(SEARCH("了機",M1232)))</formula>
    </cfRule>
  </conditionalFormatting>
  <conditionalFormatting sqref="M1233:M1235 L1238:L1251">
    <cfRule type="containsText" dxfId="8655" priority="897" operator="containsText" text="清車">
      <formula>NOT(ISERROR(SEARCH("清車",L1233)))</formula>
    </cfRule>
    <cfRule type="containsText" dxfId="8654" priority="898" operator="containsText" text="改紡">
      <formula>NOT(ISERROR(SEARCH("改紡",L1233)))</formula>
    </cfRule>
    <cfRule type="containsText" dxfId="8653" priority="899" operator="containsText" text="了機">
      <formula>NOT(ISERROR(SEARCH("了機",L1233)))</formula>
    </cfRule>
  </conditionalFormatting>
  <conditionalFormatting sqref="M1234">
    <cfRule type="containsText" dxfId="8652" priority="873" operator="containsText" text="清車">
      <formula>NOT(ISERROR(SEARCH("清車",M1234)))</formula>
    </cfRule>
    <cfRule type="containsText" dxfId="8651" priority="874" operator="containsText" text="改紡">
      <formula>NOT(ISERROR(SEARCH("改紡",M1234)))</formula>
    </cfRule>
    <cfRule type="containsText" dxfId="8650" priority="875" operator="containsText" text="了機">
      <formula>NOT(ISERROR(SEARCH("了機",M1234)))</formula>
    </cfRule>
  </conditionalFormatting>
  <conditionalFormatting sqref="M1235">
    <cfRule type="containsText" dxfId="8649" priority="414" operator="containsText" text="清車">
      <formula>NOT(ISERROR(SEARCH("清車",M1235)))</formula>
    </cfRule>
    <cfRule type="containsText" dxfId="8648" priority="415" operator="containsText" text="改紡">
      <formula>NOT(ISERROR(SEARCH("改紡",M1235)))</formula>
    </cfRule>
    <cfRule type="containsText" dxfId="8647" priority="416" operator="containsText" text="了機">
      <formula>NOT(ISERROR(SEARCH("了機",M1235)))</formula>
    </cfRule>
    <cfRule type="containsText" dxfId="8646" priority="616" operator="containsText" text="清車">
      <formula>NOT(ISERROR(SEARCH("清車",M1235)))</formula>
    </cfRule>
    <cfRule type="containsText" dxfId="8645" priority="617" operator="containsText" text="改紡">
      <formula>NOT(ISERROR(SEARCH("改紡",M1235)))</formula>
    </cfRule>
    <cfRule type="containsText" dxfId="8644" priority="618" operator="containsText" text="了機">
      <formula>NOT(ISERROR(SEARCH("了機",M1235)))</formula>
    </cfRule>
  </conditionalFormatting>
  <conditionalFormatting sqref="M1235:M1248">
    <cfRule type="containsText" dxfId="8643" priority="900" operator="containsText" text="清車">
      <formula>NOT(ISERROR(SEARCH("清車",M1235)))</formula>
    </cfRule>
    <cfRule type="containsText" dxfId="8642" priority="901" operator="containsText" text="改紡">
      <formula>NOT(ISERROR(SEARCH("改紡",M1235)))</formula>
    </cfRule>
    <cfRule type="containsText" dxfId="8641" priority="902" operator="containsText" text="了機">
      <formula>NOT(ISERROR(SEARCH("了機",M1235)))</formula>
    </cfRule>
  </conditionalFormatting>
  <conditionalFormatting sqref="M1236">
    <cfRule type="containsText" dxfId="8640" priority="226" operator="containsText" text="清車">
      <formula>NOT(ISERROR(SEARCH("清車",M1236)))</formula>
    </cfRule>
    <cfRule type="containsText" dxfId="8639" priority="227" operator="containsText" text="改紡">
      <formula>NOT(ISERROR(SEARCH("改紡",M1236)))</formula>
    </cfRule>
    <cfRule type="containsText" dxfId="8638" priority="228" operator="containsText" text="了機">
      <formula>NOT(ISERROR(SEARCH("了機",M1236)))</formula>
    </cfRule>
  </conditionalFormatting>
  <conditionalFormatting sqref="M1237">
    <cfRule type="containsText" dxfId="8637" priority="867" operator="containsText" text="清車">
      <formula>NOT(ISERROR(SEARCH("清車",M1237)))</formula>
    </cfRule>
    <cfRule type="containsText" dxfId="8636" priority="868" operator="containsText" text="改紡">
      <formula>NOT(ISERROR(SEARCH("改紡",M1237)))</formula>
    </cfRule>
    <cfRule type="containsText" dxfId="8635" priority="869" operator="containsText" text="了機">
      <formula>NOT(ISERROR(SEARCH("了機",M1237)))</formula>
    </cfRule>
  </conditionalFormatting>
  <conditionalFormatting sqref="M1238">
    <cfRule type="containsText" dxfId="8634" priority="411" operator="containsText" text="清車">
      <formula>NOT(ISERROR(SEARCH("清車",M1238)))</formula>
    </cfRule>
    <cfRule type="containsText" dxfId="8633" priority="412" operator="containsText" text="改紡">
      <formula>NOT(ISERROR(SEARCH("改紡",M1238)))</formula>
    </cfRule>
    <cfRule type="containsText" dxfId="8632" priority="413" operator="containsText" text="了機">
      <formula>NOT(ISERROR(SEARCH("了機",M1238)))</formula>
    </cfRule>
    <cfRule type="containsText" dxfId="8631" priority="613" operator="containsText" text="清車">
      <formula>NOT(ISERROR(SEARCH("清車",M1238)))</formula>
    </cfRule>
    <cfRule type="containsText" dxfId="8630" priority="614" operator="containsText" text="改紡">
      <formula>NOT(ISERROR(SEARCH("改紡",M1238)))</formula>
    </cfRule>
    <cfRule type="containsText" dxfId="8629" priority="615" operator="containsText" text="了機">
      <formula>NOT(ISERROR(SEARCH("了機",M1238)))</formula>
    </cfRule>
  </conditionalFormatting>
  <conditionalFormatting sqref="M1239">
    <cfRule type="containsText" dxfId="8628" priority="223" operator="containsText" text="清車">
      <formula>NOT(ISERROR(SEARCH("清車",M1239)))</formula>
    </cfRule>
    <cfRule type="containsText" dxfId="8627" priority="224" operator="containsText" text="改紡">
      <formula>NOT(ISERROR(SEARCH("改紡",M1239)))</formula>
    </cfRule>
    <cfRule type="containsText" dxfId="8626" priority="225" operator="containsText" text="了機">
      <formula>NOT(ISERROR(SEARCH("了機",M1239)))</formula>
    </cfRule>
  </conditionalFormatting>
  <conditionalFormatting sqref="M1247">
    <cfRule type="containsText" dxfId="8625" priority="888" operator="containsText" text="清車">
      <formula>NOT(ISERROR(SEARCH("清車",M1247)))</formula>
    </cfRule>
    <cfRule type="containsText" dxfId="8624" priority="889" operator="containsText" text="改紡">
      <formula>NOT(ISERROR(SEARCH("改紡",M1247)))</formula>
    </cfRule>
    <cfRule type="containsText" dxfId="8623" priority="890" operator="containsText" text="了機">
      <formula>NOT(ISERROR(SEARCH("了機",M1247)))</formula>
    </cfRule>
  </conditionalFormatting>
  <conditionalFormatting sqref="M1248">
    <cfRule type="containsText" dxfId="8622" priority="420" operator="containsText" text="清車">
      <formula>NOT(ISERROR(SEARCH("清車",M1248)))</formula>
    </cfRule>
    <cfRule type="containsText" dxfId="8621" priority="421" operator="containsText" text="改紡">
      <formula>NOT(ISERROR(SEARCH("改紡",M1248)))</formula>
    </cfRule>
    <cfRule type="containsText" dxfId="8620" priority="422" operator="containsText" text="了機">
      <formula>NOT(ISERROR(SEARCH("了機",M1248)))</formula>
    </cfRule>
    <cfRule type="containsText" dxfId="8619" priority="622" operator="containsText" text="清車">
      <formula>NOT(ISERROR(SEARCH("清車",M1248)))</formula>
    </cfRule>
    <cfRule type="containsText" dxfId="8618" priority="623" operator="containsText" text="改紡">
      <formula>NOT(ISERROR(SEARCH("改紡",M1248)))</formula>
    </cfRule>
    <cfRule type="containsText" dxfId="8617" priority="624" operator="containsText" text="了機">
      <formula>NOT(ISERROR(SEARCH("了機",M1248)))</formula>
    </cfRule>
  </conditionalFormatting>
  <conditionalFormatting sqref="M1249">
    <cfRule type="containsText" dxfId="8616" priority="232" operator="containsText" text="清車">
      <formula>NOT(ISERROR(SEARCH("清車",M1249)))</formula>
    </cfRule>
    <cfRule type="containsText" dxfId="8615" priority="233" operator="containsText" text="改紡">
      <formula>NOT(ISERROR(SEARCH("改紡",M1249)))</formula>
    </cfRule>
    <cfRule type="containsText" dxfId="8614" priority="234" operator="containsText" text="了機">
      <formula>NOT(ISERROR(SEARCH("了機",M1249)))</formula>
    </cfRule>
  </conditionalFormatting>
  <conditionalFormatting sqref="M1250">
    <cfRule type="containsText" dxfId="8613" priority="846" operator="containsText" text="清車">
      <formula>NOT(ISERROR(SEARCH("清車",M1250)))</formula>
    </cfRule>
    <cfRule type="containsText" dxfId="8612" priority="847" operator="containsText" text="改紡">
      <formula>NOT(ISERROR(SEARCH("改紡",M1250)))</formula>
    </cfRule>
    <cfRule type="containsText" dxfId="8611" priority="848" operator="containsText" text="了機">
      <formula>NOT(ISERROR(SEARCH("了機",M1250)))</formula>
    </cfRule>
  </conditionalFormatting>
  <conditionalFormatting sqref="M1251">
    <cfRule type="containsText" dxfId="8610" priority="399" operator="containsText" text="清車">
      <formula>NOT(ISERROR(SEARCH("清車",M1251)))</formula>
    </cfRule>
    <cfRule type="containsText" dxfId="8609" priority="400" operator="containsText" text="改紡">
      <formula>NOT(ISERROR(SEARCH("改紡",M1251)))</formula>
    </cfRule>
    <cfRule type="containsText" dxfId="8608" priority="401" operator="containsText" text="了機">
      <formula>NOT(ISERROR(SEARCH("了機",M1251)))</formula>
    </cfRule>
    <cfRule type="containsText" dxfId="8607" priority="601" operator="containsText" text="清車">
      <formula>NOT(ISERROR(SEARCH("清車",M1251)))</formula>
    </cfRule>
    <cfRule type="containsText" dxfId="8606" priority="602" operator="containsText" text="改紡">
      <formula>NOT(ISERROR(SEARCH("改紡",M1251)))</formula>
    </cfRule>
    <cfRule type="containsText" dxfId="8605" priority="603" operator="containsText" text="了機">
      <formula>NOT(ISERROR(SEARCH("了機",M1251)))</formula>
    </cfRule>
  </conditionalFormatting>
  <conditionalFormatting sqref="M1252">
    <cfRule type="containsText" dxfId="8604" priority="208" operator="containsText" text="清車">
      <formula>NOT(ISERROR(SEARCH("清車",M1252)))</formula>
    </cfRule>
    <cfRule type="containsText" dxfId="8603" priority="209" operator="containsText" text="改紡">
      <formula>NOT(ISERROR(SEARCH("改紡",M1252)))</formula>
    </cfRule>
    <cfRule type="containsText" dxfId="8602" priority="210" operator="containsText" text="了機">
      <formula>NOT(ISERROR(SEARCH("了機",M1252)))</formula>
    </cfRule>
  </conditionalFormatting>
  <conditionalFormatting sqref="P23">
    <cfRule type="containsText" dxfId="8601" priority="11270" operator="containsText" text="清車">
      <formula>NOT(ISERROR(SEARCH("清車",P23)))</formula>
    </cfRule>
    <cfRule type="containsText" dxfId="8600" priority="11271" operator="containsText" text="改紡">
      <formula>NOT(ISERROR(SEARCH("改紡",P23)))</formula>
    </cfRule>
    <cfRule type="containsText" dxfId="8599" priority="11272" operator="containsText" text="了機">
      <formula>NOT(ISERROR(SEARCH("了機",P23)))</formula>
    </cfRule>
  </conditionalFormatting>
  <conditionalFormatting sqref="P24:P26 P28 P30:P31">
    <cfRule type="containsText" dxfId="8598" priority="11302" operator="containsText" text="了機">
      <formula>NOT(ISERROR(SEARCH("了機",P24)))</formula>
    </cfRule>
  </conditionalFormatting>
  <conditionalFormatting sqref="P27">
    <cfRule type="containsText" dxfId="8597" priority="11249" operator="containsText" text="清車">
      <formula>NOT(ISERROR(SEARCH("清車",P27)))</formula>
    </cfRule>
    <cfRule type="containsText" dxfId="8596" priority="11250" operator="containsText" text="改紡">
      <formula>NOT(ISERROR(SEARCH("改紡",P27)))</formula>
    </cfRule>
    <cfRule type="containsText" dxfId="8595" priority="11251" operator="containsText" text="了機">
      <formula>NOT(ISERROR(SEARCH("了機",P27)))</formula>
    </cfRule>
  </conditionalFormatting>
  <conditionalFormatting sqref="P29">
    <cfRule type="containsText" dxfId="8594" priority="11276" operator="containsText" text="清車">
      <formula>NOT(ISERROR(SEARCH("清車",P29)))</formula>
    </cfRule>
    <cfRule type="containsText" dxfId="8593" priority="11277" operator="containsText" text="改紡">
      <formula>NOT(ISERROR(SEARCH("改紡",P29)))</formula>
    </cfRule>
    <cfRule type="containsText" dxfId="8592" priority="11278" operator="containsText" text="了機">
      <formula>NOT(ISERROR(SEARCH("了機",P29)))</formula>
    </cfRule>
  </conditionalFormatting>
  <conditionalFormatting sqref="P30:P31 P24:P26 P28">
    <cfRule type="containsText" dxfId="8591" priority="11300" operator="containsText" text="清車">
      <formula>NOT(ISERROR(SEARCH("清車",P24)))</formula>
    </cfRule>
    <cfRule type="containsText" dxfId="8590" priority="11301" operator="containsText" text="改紡">
      <formula>NOT(ISERROR(SEARCH("改紡",P24)))</formula>
    </cfRule>
  </conditionalFormatting>
  <conditionalFormatting sqref="P32">
    <cfRule type="containsText" dxfId="8589" priority="11282" operator="containsText" text="清車">
      <formula>NOT(ISERROR(SEARCH("清車",P32)))</formula>
    </cfRule>
    <cfRule type="containsText" dxfId="8588" priority="11283" operator="containsText" text="改紡">
      <formula>NOT(ISERROR(SEARCH("改紡",P32)))</formula>
    </cfRule>
    <cfRule type="containsText" dxfId="8587" priority="11284" operator="containsText" text="了機">
      <formula>NOT(ISERROR(SEARCH("了機",P32)))</formula>
    </cfRule>
  </conditionalFormatting>
  <conditionalFormatting sqref="P33">
    <cfRule type="containsText" dxfId="8586" priority="11252" operator="containsText" text="清車">
      <formula>NOT(ISERROR(SEARCH("清車",P33)))</formula>
    </cfRule>
    <cfRule type="containsText" dxfId="8585" priority="11253" operator="containsText" text="改紡">
      <formula>NOT(ISERROR(SEARCH("改紡",P33)))</formula>
    </cfRule>
    <cfRule type="containsText" dxfId="8584" priority="11254" operator="containsText" text="了機">
      <formula>NOT(ISERROR(SEARCH("了機",P33)))</formula>
    </cfRule>
  </conditionalFormatting>
  <conditionalFormatting sqref="P39:P46">
    <cfRule type="containsText" dxfId="8583" priority="11267" operator="containsText" text="清車">
      <formula>NOT(ISERROR(SEARCH("清車",P39)))</formula>
    </cfRule>
    <cfRule type="containsText" dxfId="8582" priority="11268" operator="containsText" text="改紡">
      <formula>NOT(ISERROR(SEARCH("改紡",P39)))</formula>
    </cfRule>
    <cfRule type="containsText" dxfId="8581" priority="11269" operator="containsText" text="了機">
      <formula>NOT(ISERROR(SEARCH("了機",P39)))</formula>
    </cfRule>
  </conditionalFormatting>
  <conditionalFormatting sqref="P82:P89">
    <cfRule type="containsText" dxfId="8580" priority="11234" operator="containsText" text="清車">
      <formula>NOT(ISERROR(SEARCH("清車",P82)))</formula>
    </cfRule>
    <cfRule type="containsText" dxfId="8579" priority="11235" operator="containsText" text="改紡">
      <formula>NOT(ISERROR(SEARCH("改紡",P82)))</formula>
    </cfRule>
    <cfRule type="containsText" dxfId="8578" priority="11236" operator="containsText" text="了機">
      <formula>NOT(ISERROR(SEARCH("了機",P82)))</formula>
    </cfRule>
  </conditionalFormatting>
  <conditionalFormatting sqref="P124 T124 L124:M132 Q124:Q132 U124:U132">
    <cfRule type="containsText" dxfId="8577" priority="11182" operator="containsText" text="了機">
      <formula>NOT(ISERROR(SEARCH("了機",L124)))</formula>
    </cfRule>
  </conditionalFormatting>
  <conditionalFormatting sqref="P125:P132">
    <cfRule type="containsText" dxfId="8576" priority="11177" operator="containsText" text="清車">
      <formula>NOT(ISERROR(SEARCH("清車",P125)))</formula>
    </cfRule>
    <cfRule type="containsText" dxfId="8575" priority="11178" operator="containsText" text="改紡">
      <formula>NOT(ISERROR(SEARCH("改紡",P125)))</formula>
    </cfRule>
    <cfRule type="containsText" dxfId="8574" priority="11179" operator="containsText" text="了機">
      <formula>NOT(ISERROR(SEARCH("了機",P125)))</formula>
    </cfRule>
  </conditionalFormatting>
  <conditionalFormatting sqref="P168:P175">
    <cfRule type="containsText" dxfId="8573" priority="11126" operator="containsText" text="清車">
      <formula>NOT(ISERROR(SEARCH("清車",P168)))</formula>
    </cfRule>
    <cfRule type="containsText" dxfId="8572" priority="11127" operator="containsText" text="改紡">
      <formula>NOT(ISERROR(SEARCH("改紡",P168)))</formula>
    </cfRule>
    <cfRule type="containsText" dxfId="8571" priority="11128" operator="containsText" text="了機">
      <formula>NOT(ISERROR(SEARCH("了機",P168)))</formula>
    </cfRule>
  </conditionalFormatting>
  <conditionalFormatting sqref="P180">
    <cfRule type="containsText" dxfId="8570" priority="10910" operator="containsText" text="清車">
      <formula>NOT(ISERROR(SEARCH("清車",P180)))</formula>
    </cfRule>
    <cfRule type="containsText" dxfId="8569" priority="10911" operator="containsText" text="改紡">
      <formula>NOT(ISERROR(SEARCH("改紡",P180)))</formula>
    </cfRule>
    <cfRule type="containsText" dxfId="8568" priority="10912" operator="containsText" text="了機">
      <formula>NOT(ISERROR(SEARCH("了機",P180)))</formula>
    </cfRule>
  </conditionalFormatting>
  <conditionalFormatting sqref="P182">
    <cfRule type="containsText" dxfId="8567" priority="10901" operator="containsText" text="清車">
      <formula>NOT(ISERROR(SEARCH("清車",P182)))</formula>
    </cfRule>
    <cfRule type="containsText" dxfId="8566" priority="10902" operator="containsText" text="改紡">
      <formula>NOT(ISERROR(SEARCH("改紡",P182)))</formula>
    </cfRule>
    <cfRule type="containsText" dxfId="8565" priority="10903" operator="containsText" text="了機">
      <formula>NOT(ISERROR(SEARCH("了機",P182)))</formula>
    </cfRule>
  </conditionalFormatting>
  <conditionalFormatting sqref="P190">
    <cfRule type="containsText" dxfId="8564" priority="10874" operator="containsText" text="清車">
      <formula>NOT(ISERROR(SEARCH("清車",P190)))</formula>
    </cfRule>
    <cfRule type="containsText" dxfId="8563" priority="10875" operator="containsText" text="改紡">
      <formula>NOT(ISERROR(SEARCH("改紡",P190)))</formula>
    </cfRule>
    <cfRule type="containsText" dxfId="8562" priority="10876" operator="containsText" text="了機">
      <formula>NOT(ISERROR(SEARCH("了機",P190)))</formula>
    </cfRule>
  </conditionalFormatting>
  <conditionalFormatting sqref="P191">
    <cfRule type="containsText" dxfId="8561" priority="10892" operator="containsText" text="清車">
      <formula>NOT(ISERROR(SEARCH("清車",P191)))</formula>
    </cfRule>
    <cfRule type="containsText" dxfId="8560" priority="10893" operator="containsText" text="改紡">
      <formula>NOT(ISERROR(SEARCH("改紡",P191)))</formula>
    </cfRule>
    <cfRule type="containsText" dxfId="8559" priority="10894" operator="containsText" text="了機">
      <formula>NOT(ISERROR(SEARCH("了機",P191)))</formula>
    </cfRule>
  </conditionalFormatting>
  <conditionalFormatting sqref="P211:P218">
    <cfRule type="containsText" dxfId="8558" priority="11000" operator="containsText" text="清車">
      <formula>NOT(ISERROR(SEARCH("清車",P211)))</formula>
    </cfRule>
    <cfRule type="containsText" dxfId="8557" priority="11001" operator="containsText" text="改紡">
      <formula>NOT(ISERROR(SEARCH("改紡",P211)))</formula>
    </cfRule>
    <cfRule type="containsText" dxfId="8556" priority="11002" operator="containsText" text="了機">
      <formula>NOT(ISERROR(SEARCH("了機",P211)))</formula>
    </cfRule>
  </conditionalFormatting>
  <conditionalFormatting sqref="P223">
    <cfRule type="containsText" dxfId="8555" priority="10748" operator="containsText" text="清車">
      <formula>NOT(ISERROR(SEARCH("清車",P223)))</formula>
    </cfRule>
    <cfRule type="containsText" dxfId="8554" priority="10749" operator="containsText" text="改紡">
      <formula>NOT(ISERROR(SEARCH("改紡",P223)))</formula>
    </cfRule>
    <cfRule type="containsText" dxfId="8553" priority="10750" operator="containsText" text="了機">
      <formula>NOT(ISERROR(SEARCH("了機",P223)))</formula>
    </cfRule>
  </conditionalFormatting>
  <conditionalFormatting sqref="P225">
    <cfRule type="containsText" dxfId="8552" priority="10739" operator="containsText" text="清車">
      <formula>NOT(ISERROR(SEARCH("清車",P225)))</formula>
    </cfRule>
    <cfRule type="containsText" dxfId="8551" priority="10740" operator="containsText" text="改紡">
      <formula>NOT(ISERROR(SEARCH("改紡",P225)))</formula>
    </cfRule>
    <cfRule type="containsText" dxfId="8550" priority="10741" operator="containsText" text="了機">
      <formula>NOT(ISERROR(SEARCH("了機",P225)))</formula>
    </cfRule>
  </conditionalFormatting>
  <conditionalFormatting sqref="P233">
    <cfRule type="containsText" dxfId="8549" priority="10712" operator="containsText" text="清車">
      <formula>NOT(ISERROR(SEARCH("清車",P233)))</formula>
    </cfRule>
    <cfRule type="containsText" dxfId="8548" priority="10713" operator="containsText" text="改紡">
      <formula>NOT(ISERROR(SEARCH("改紡",P233)))</formula>
    </cfRule>
    <cfRule type="containsText" dxfId="8547" priority="10714" operator="containsText" text="了機">
      <formula>NOT(ISERROR(SEARCH("了機",P233)))</formula>
    </cfRule>
  </conditionalFormatting>
  <conditionalFormatting sqref="P234">
    <cfRule type="containsText" dxfId="8546" priority="10730" operator="containsText" text="清車">
      <formula>NOT(ISERROR(SEARCH("清車",P234)))</formula>
    </cfRule>
    <cfRule type="containsText" dxfId="8545" priority="10731" operator="containsText" text="改紡">
      <formula>NOT(ISERROR(SEARCH("改紡",P234)))</formula>
    </cfRule>
    <cfRule type="containsText" dxfId="8544" priority="10732" operator="containsText" text="了機">
      <formula>NOT(ISERROR(SEARCH("了機",P234)))</formula>
    </cfRule>
  </conditionalFormatting>
  <conditionalFormatting sqref="P254:P261">
    <cfRule type="containsText" dxfId="8543" priority="10835" operator="containsText" text="清車">
      <formula>NOT(ISERROR(SEARCH("清車",P254)))</formula>
    </cfRule>
    <cfRule type="containsText" dxfId="8542" priority="10836" operator="containsText" text="改紡">
      <formula>NOT(ISERROR(SEARCH("改紡",P254)))</formula>
    </cfRule>
    <cfRule type="containsText" dxfId="8541" priority="10837" operator="containsText" text="了機">
      <formula>NOT(ISERROR(SEARCH("了機",P254)))</formula>
    </cfRule>
  </conditionalFormatting>
  <conditionalFormatting sqref="P266">
    <cfRule type="containsText" dxfId="8540" priority="10565" operator="containsText" text="清車">
      <formula>NOT(ISERROR(SEARCH("清車",P266)))</formula>
    </cfRule>
    <cfRule type="containsText" dxfId="8539" priority="10566" operator="containsText" text="改紡">
      <formula>NOT(ISERROR(SEARCH("改紡",P266)))</formula>
    </cfRule>
    <cfRule type="containsText" dxfId="8538" priority="10567" operator="containsText" text="了機">
      <formula>NOT(ISERROR(SEARCH("了機",P266)))</formula>
    </cfRule>
  </conditionalFormatting>
  <conditionalFormatting sqref="P267">
    <cfRule type="containsText" dxfId="8537" priority="10478" operator="containsText" text="清車">
      <formula>NOT(ISERROR(SEARCH("清車",P267)))</formula>
    </cfRule>
    <cfRule type="containsText" dxfId="8536" priority="10479" operator="containsText" text="改紡">
      <formula>NOT(ISERROR(SEARCH("改紡",P267)))</formula>
    </cfRule>
    <cfRule type="containsText" dxfId="8535" priority="10480" operator="containsText" text="了機">
      <formula>NOT(ISERROR(SEARCH("了機",P267)))</formula>
    </cfRule>
  </conditionalFormatting>
  <conditionalFormatting sqref="P269">
    <cfRule type="containsText" dxfId="8534" priority="10556" operator="containsText" text="清車">
      <formula>NOT(ISERROR(SEARCH("清車",P269)))</formula>
    </cfRule>
    <cfRule type="containsText" dxfId="8533" priority="10557" operator="containsText" text="改紡">
      <formula>NOT(ISERROR(SEARCH("改紡",P269)))</formula>
    </cfRule>
    <cfRule type="containsText" dxfId="8532" priority="10558" operator="containsText" text="了機">
      <formula>NOT(ISERROR(SEARCH("了機",P269)))</formula>
    </cfRule>
  </conditionalFormatting>
  <conditionalFormatting sqref="P277">
    <cfRule type="containsText" dxfId="8531" priority="10529" operator="containsText" text="清車">
      <formula>NOT(ISERROR(SEARCH("清車",P277)))</formula>
    </cfRule>
    <cfRule type="containsText" dxfId="8530" priority="10530" operator="containsText" text="改紡">
      <formula>NOT(ISERROR(SEARCH("改紡",P277)))</formula>
    </cfRule>
    <cfRule type="containsText" dxfId="8529" priority="10531" operator="containsText" text="了機">
      <formula>NOT(ISERROR(SEARCH("了機",P277)))</formula>
    </cfRule>
  </conditionalFormatting>
  <conditionalFormatting sqref="P278">
    <cfRule type="containsText" dxfId="8528" priority="10547" operator="containsText" text="清車">
      <formula>NOT(ISERROR(SEARCH("清車",P278)))</formula>
    </cfRule>
    <cfRule type="containsText" dxfId="8527" priority="10548" operator="containsText" text="改紡">
      <formula>NOT(ISERROR(SEARCH("改紡",P278)))</formula>
    </cfRule>
    <cfRule type="containsText" dxfId="8526" priority="10549" operator="containsText" text="了機">
      <formula>NOT(ISERROR(SEARCH("了機",P278)))</formula>
    </cfRule>
  </conditionalFormatting>
  <conditionalFormatting sqref="P298:P305">
    <cfRule type="containsText" dxfId="8525" priority="10652" operator="containsText" text="清車">
      <formula>NOT(ISERROR(SEARCH("清車",P298)))</formula>
    </cfRule>
    <cfRule type="containsText" dxfId="8524" priority="10653" operator="containsText" text="改紡">
      <formula>NOT(ISERROR(SEARCH("改紡",P298)))</formula>
    </cfRule>
    <cfRule type="containsText" dxfId="8523" priority="10654" operator="containsText" text="了機">
      <formula>NOT(ISERROR(SEARCH("了機",P298)))</formula>
    </cfRule>
  </conditionalFormatting>
  <conditionalFormatting sqref="P309">
    <cfRule type="containsText" dxfId="8522" priority="10307" operator="containsText" text="清車">
      <formula>NOT(ISERROR(SEARCH("清車",P309)))</formula>
    </cfRule>
    <cfRule type="containsText" dxfId="8521" priority="10308" operator="containsText" text="改紡">
      <formula>NOT(ISERROR(SEARCH("改紡",P309)))</formula>
    </cfRule>
    <cfRule type="containsText" dxfId="8520" priority="10309" operator="containsText" text="了機">
      <formula>NOT(ISERROR(SEARCH("了機",P309)))</formula>
    </cfRule>
  </conditionalFormatting>
  <conditionalFormatting sqref="P311">
    <cfRule type="containsText" dxfId="8519" priority="10376" operator="containsText" text="清車">
      <formula>NOT(ISERROR(SEARCH("清車",P311)))</formula>
    </cfRule>
    <cfRule type="containsText" dxfId="8518" priority="10377" operator="containsText" text="改紡">
      <formula>NOT(ISERROR(SEARCH("改紡",P311)))</formula>
    </cfRule>
    <cfRule type="containsText" dxfId="8517" priority="10378" operator="containsText" text="了機">
      <formula>NOT(ISERROR(SEARCH("了機",P311)))</formula>
    </cfRule>
  </conditionalFormatting>
  <conditionalFormatting sqref="P319">
    <cfRule type="containsText" dxfId="8516" priority="10349" operator="containsText" text="清車">
      <formula>NOT(ISERROR(SEARCH("清車",P319)))</formula>
    </cfRule>
    <cfRule type="containsText" dxfId="8515" priority="10350" operator="containsText" text="改紡">
      <formula>NOT(ISERROR(SEARCH("改紡",P319)))</formula>
    </cfRule>
    <cfRule type="containsText" dxfId="8514" priority="10351" operator="containsText" text="了機">
      <formula>NOT(ISERROR(SEARCH("了機",P319)))</formula>
    </cfRule>
  </conditionalFormatting>
  <conditionalFormatting sqref="P320">
    <cfRule type="containsText" dxfId="8513" priority="10367" operator="containsText" text="清車">
      <formula>NOT(ISERROR(SEARCH("清車",P320)))</formula>
    </cfRule>
    <cfRule type="containsText" dxfId="8512" priority="10368" operator="containsText" text="改紡">
      <formula>NOT(ISERROR(SEARCH("改紡",P320)))</formula>
    </cfRule>
    <cfRule type="containsText" dxfId="8511" priority="10369" operator="containsText" text="了機">
      <formula>NOT(ISERROR(SEARCH("了機",P320)))</formula>
    </cfRule>
  </conditionalFormatting>
  <conditionalFormatting sqref="P322">
    <cfRule type="containsText" dxfId="8510" priority="10289" operator="containsText" text="清車">
      <formula>NOT(ISERROR(SEARCH("清車",P322)))</formula>
    </cfRule>
    <cfRule type="containsText" dxfId="8509" priority="10290" operator="containsText" text="改紡">
      <formula>NOT(ISERROR(SEARCH("改紡",P322)))</formula>
    </cfRule>
    <cfRule type="containsText" dxfId="8508" priority="10291" operator="containsText" text="了機">
      <formula>NOT(ISERROR(SEARCH("了機",P322)))</formula>
    </cfRule>
  </conditionalFormatting>
  <conditionalFormatting sqref="P339:P346">
    <cfRule type="containsText" dxfId="8507" priority="10448" operator="containsText" text="清車">
      <formula>NOT(ISERROR(SEARCH("清車",P339)))</formula>
    </cfRule>
    <cfRule type="containsText" dxfId="8506" priority="10449" operator="containsText" text="改紡">
      <formula>NOT(ISERROR(SEARCH("改紡",P339)))</formula>
    </cfRule>
    <cfRule type="containsText" dxfId="8505" priority="10450" operator="containsText" text="了機">
      <formula>NOT(ISERROR(SEARCH("了機",P339)))</formula>
    </cfRule>
  </conditionalFormatting>
  <conditionalFormatting sqref="P350">
    <cfRule type="containsText" dxfId="8504" priority="10142" operator="containsText" text="清車">
      <formula>NOT(ISERROR(SEARCH("清車",P350)))</formula>
    </cfRule>
    <cfRule type="containsText" dxfId="8503" priority="10143" operator="containsText" text="改紡">
      <formula>NOT(ISERROR(SEARCH("改紡",P350)))</formula>
    </cfRule>
    <cfRule type="containsText" dxfId="8502" priority="10144" operator="containsText" text="了機">
      <formula>NOT(ISERROR(SEARCH("了機",P350)))</formula>
    </cfRule>
  </conditionalFormatting>
  <conditionalFormatting sqref="P351">
    <cfRule type="containsText" dxfId="8501" priority="10124" operator="containsText" text="清車">
      <formula>NOT(ISERROR(SEARCH("清車",P351)))</formula>
    </cfRule>
    <cfRule type="containsText" dxfId="8500" priority="10125" operator="containsText" text="改紡">
      <formula>NOT(ISERROR(SEARCH("改紡",P351)))</formula>
    </cfRule>
    <cfRule type="containsText" dxfId="8499" priority="10126" operator="containsText" text="了機">
      <formula>NOT(ISERROR(SEARCH("了機",P351)))</formula>
    </cfRule>
  </conditionalFormatting>
  <conditionalFormatting sqref="P359">
    <cfRule type="containsText" dxfId="8498" priority="10178" operator="containsText" text="清車">
      <formula>NOT(ISERROR(SEARCH("清車",P359)))</formula>
    </cfRule>
    <cfRule type="containsText" dxfId="8497" priority="10179" operator="containsText" text="改紡">
      <formula>NOT(ISERROR(SEARCH("改紡",P359)))</formula>
    </cfRule>
    <cfRule type="containsText" dxfId="8496" priority="10180" operator="containsText" text="了機">
      <formula>NOT(ISERROR(SEARCH("了機",P359)))</formula>
    </cfRule>
  </conditionalFormatting>
  <conditionalFormatting sqref="P360">
    <cfRule type="containsText" dxfId="8495" priority="10196" operator="containsText" text="清車">
      <formula>NOT(ISERROR(SEARCH("清車",P360)))</formula>
    </cfRule>
    <cfRule type="containsText" dxfId="8494" priority="10197" operator="containsText" text="改紡">
      <formula>NOT(ISERROR(SEARCH("改紡",P360)))</formula>
    </cfRule>
    <cfRule type="containsText" dxfId="8493" priority="10198" operator="containsText" text="了機">
      <formula>NOT(ISERROR(SEARCH("了機",P360)))</formula>
    </cfRule>
  </conditionalFormatting>
  <conditionalFormatting sqref="P362">
    <cfRule type="containsText" dxfId="8492" priority="10127" operator="containsText" text="清車">
      <formula>NOT(ISERROR(SEARCH("清車",P362)))</formula>
    </cfRule>
    <cfRule type="containsText" dxfId="8491" priority="10128" operator="containsText" text="改紡">
      <formula>NOT(ISERROR(SEARCH("改紡",P362)))</formula>
    </cfRule>
    <cfRule type="containsText" dxfId="8490" priority="10129" operator="containsText" text="了機">
      <formula>NOT(ISERROR(SEARCH("了機",P362)))</formula>
    </cfRule>
  </conditionalFormatting>
  <conditionalFormatting sqref="P379:P386">
    <cfRule type="containsText" dxfId="8489" priority="10271" operator="containsText" text="清車">
      <formula>NOT(ISERROR(SEARCH("清車",P379)))</formula>
    </cfRule>
    <cfRule type="containsText" dxfId="8488" priority="10272" operator="containsText" text="改紡">
      <formula>NOT(ISERROR(SEARCH("改紡",P379)))</formula>
    </cfRule>
    <cfRule type="containsText" dxfId="8487" priority="10273" operator="containsText" text="了機">
      <formula>NOT(ISERROR(SEARCH("了機",P379)))</formula>
    </cfRule>
  </conditionalFormatting>
  <conditionalFormatting sqref="P390">
    <cfRule type="containsText" dxfId="8486" priority="9956" operator="containsText" text="清車">
      <formula>NOT(ISERROR(SEARCH("清車",P390)))</formula>
    </cfRule>
    <cfRule type="containsText" dxfId="8485" priority="9957" operator="containsText" text="改紡">
      <formula>NOT(ISERROR(SEARCH("改紡",P390)))</formula>
    </cfRule>
    <cfRule type="containsText" dxfId="8484" priority="9958" operator="containsText" text="了機">
      <formula>NOT(ISERROR(SEARCH("了機",P390)))</formula>
    </cfRule>
  </conditionalFormatting>
  <conditionalFormatting sqref="P391">
    <cfRule type="containsText" dxfId="8483" priority="9938" operator="containsText" text="清車">
      <formula>NOT(ISERROR(SEARCH("清車",P391)))</formula>
    </cfRule>
    <cfRule type="containsText" dxfId="8482" priority="9939" operator="containsText" text="改紡">
      <formula>NOT(ISERROR(SEARCH("改紡",P391)))</formula>
    </cfRule>
    <cfRule type="containsText" dxfId="8481" priority="9940" operator="containsText" text="了機">
      <formula>NOT(ISERROR(SEARCH("了機",P391)))</formula>
    </cfRule>
  </conditionalFormatting>
  <conditionalFormatting sqref="P399">
    <cfRule type="containsText" dxfId="8480" priority="9992" operator="containsText" text="清車">
      <formula>NOT(ISERROR(SEARCH("清車",P399)))</formula>
    </cfRule>
    <cfRule type="containsText" dxfId="8479" priority="9993" operator="containsText" text="改紡">
      <formula>NOT(ISERROR(SEARCH("改紡",P399)))</formula>
    </cfRule>
    <cfRule type="containsText" dxfId="8478" priority="9994" operator="containsText" text="了機">
      <formula>NOT(ISERROR(SEARCH("了機",P399)))</formula>
    </cfRule>
  </conditionalFormatting>
  <conditionalFormatting sqref="P400">
    <cfRule type="containsText" dxfId="8477" priority="10010" operator="containsText" text="清車">
      <formula>NOT(ISERROR(SEARCH("清車",P400)))</formula>
    </cfRule>
    <cfRule type="containsText" dxfId="8476" priority="10011" operator="containsText" text="改紡">
      <formula>NOT(ISERROR(SEARCH("改紡",P400)))</formula>
    </cfRule>
    <cfRule type="containsText" dxfId="8475" priority="10012" operator="containsText" text="了機">
      <formula>NOT(ISERROR(SEARCH("了機",P400)))</formula>
    </cfRule>
  </conditionalFormatting>
  <conditionalFormatting sqref="P402">
    <cfRule type="containsText" dxfId="8474" priority="9941" operator="containsText" text="清車">
      <formula>NOT(ISERROR(SEARCH("清車",P402)))</formula>
    </cfRule>
    <cfRule type="containsText" dxfId="8473" priority="9942" operator="containsText" text="改紡">
      <formula>NOT(ISERROR(SEARCH("改紡",P402)))</formula>
    </cfRule>
    <cfRule type="containsText" dxfId="8472" priority="9943" operator="containsText" text="了機">
      <formula>NOT(ISERROR(SEARCH("了機",P402)))</formula>
    </cfRule>
  </conditionalFormatting>
  <conditionalFormatting sqref="P419:P426">
    <cfRule type="containsText" dxfId="8471" priority="10085" operator="containsText" text="清車">
      <formula>NOT(ISERROR(SEARCH("清車",P419)))</formula>
    </cfRule>
    <cfRule type="containsText" dxfId="8470" priority="10086" operator="containsText" text="改紡">
      <formula>NOT(ISERROR(SEARCH("改紡",P419)))</formula>
    </cfRule>
    <cfRule type="containsText" dxfId="8469" priority="10087" operator="containsText" text="了機">
      <formula>NOT(ISERROR(SEARCH("了機",P419)))</formula>
    </cfRule>
  </conditionalFormatting>
  <conditionalFormatting sqref="P430">
    <cfRule type="containsText" dxfId="8468" priority="9770" operator="containsText" text="清車">
      <formula>NOT(ISERROR(SEARCH("清車",P430)))</formula>
    </cfRule>
    <cfRule type="containsText" dxfId="8467" priority="9771" operator="containsText" text="改紡">
      <formula>NOT(ISERROR(SEARCH("改紡",P430)))</formula>
    </cfRule>
    <cfRule type="containsText" dxfId="8466" priority="9772" operator="containsText" text="了機">
      <formula>NOT(ISERROR(SEARCH("了機",P430)))</formula>
    </cfRule>
  </conditionalFormatting>
  <conditionalFormatting sqref="P431">
    <cfRule type="containsText" dxfId="8465" priority="9752" operator="containsText" text="清車">
      <formula>NOT(ISERROR(SEARCH("清車",P431)))</formula>
    </cfRule>
    <cfRule type="containsText" dxfId="8464" priority="9753" operator="containsText" text="改紡">
      <formula>NOT(ISERROR(SEARCH("改紡",P431)))</formula>
    </cfRule>
    <cfRule type="containsText" dxfId="8463" priority="9754" operator="containsText" text="了機">
      <formula>NOT(ISERROR(SEARCH("了機",P431)))</formula>
    </cfRule>
  </conditionalFormatting>
  <conditionalFormatting sqref="P439">
    <cfRule type="containsText" dxfId="8462" priority="9806" operator="containsText" text="清車">
      <formula>NOT(ISERROR(SEARCH("清車",P439)))</formula>
    </cfRule>
    <cfRule type="containsText" dxfId="8461" priority="9807" operator="containsText" text="改紡">
      <formula>NOT(ISERROR(SEARCH("改紡",P439)))</formula>
    </cfRule>
    <cfRule type="containsText" dxfId="8460" priority="9808" operator="containsText" text="了機">
      <formula>NOT(ISERROR(SEARCH("了機",P439)))</formula>
    </cfRule>
  </conditionalFormatting>
  <conditionalFormatting sqref="P440">
    <cfRule type="containsText" dxfId="8459" priority="9824" operator="containsText" text="清車">
      <formula>NOT(ISERROR(SEARCH("清車",P440)))</formula>
    </cfRule>
    <cfRule type="containsText" dxfId="8458" priority="9825" operator="containsText" text="改紡">
      <formula>NOT(ISERROR(SEARCH("改紡",P440)))</formula>
    </cfRule>
    <cfRule type="containsText" dxfId="8457" priority="9826" operator="containsText" text="了機">
      <formula>NOT(ISERROR(SEARCH("了機",P440)))</formula>
    </cfRule>
  </conditionalFormatting>
  <conditionalFormatting sqref="P442">
    <cfRule type="containsText" dxfId="8456" priority="9755" operator="containsText" text="清車">
      <formula>NOT(ISERROR(SEARCH("清車",P442)))</formula>
    </cfRule>
    <cfRule type="containsText" dxfId="8455" priority="9756" operator="containsText" text="改紡">
      <formula>NOT(ISERROR(SEARCH("改紡",P442)))</formula>
    </cfRule>
    <cfRule type="containsText" dxfId="8454" priority="9757" operator="containsText" text="了機">
      <formula>NOT(ISERROR(SEARCH("了機",P442)))</formula>
    </cfRule>
  </conditionalFormatting>
  <conditionalFormatting sqref="P459:P466">
    <cfRule type="containsText" dxfId="8453" priority="9899" operator="containsText" text="清車">
      <formula>NOT(ISERROR(SEARCH("清車",P459)))</formula>
    </cfRule>
    <cfRule type="containsText" dxfId="8452" priority="9900" operator="containsText" text="改紡">
      <formula>NOT(ISERROR(SEARCH("改紡",P459)))</formula>
    </cfRule>
    <cfRule type="containsText" dxfId="8451" priority="9901" operator="containsText" text="了機">
      <formula>NOT(ISERROR(SEARCH("了機",P459)))</formula>
    </cfRule>
  </conditionalFormatting>
  <conditionalFormatting sqref="P468:P469">
    <cfRule type="containsText" dxfId="8450" priority="9548" operator="containsText" text="清車">
      <formula>NOT(ISERROR(SEARCH("清車",P468)))</formula>
    </cfRule>
    <cfRule type="containsText" dxfId="8449" priority="9549" operator="containsText" text="改紡">
      <formula>NOT(ISERROR(SEARCH("改紡",P468)))</formula>
    </cfRule>
    <cfRule type="containsText" dxfId="8448" priority="9550" operator="containsText" text="了機">
      <formula>NOT(ISERROR(SEARCH("了機",P468)))</formula>
    </cfRule>
  </conditionalFormatting>
  <conditionalFormatting sqref="P470">
    <cfRule type="containsText" dxfId="8447" priority="9545" operator="containsText" text="清車">
      <formula>NOT(ISERROR(SEARCH("清車",P470)))</formula>
    </cfRule>
    <cfRule type="containsText" dxfId="8446" priority="9546" operator="containsText" text="改紡">
      <formula>NOT(ISERROR(SEARCH("改紡",P470)))</formula>
    </cfRule>
    <cfRule type="containsText" dxfId="8445" priority="9547" operator="containsText" text="了機">
      <formula>NOT(ISERROR(SEARCH("了機",P470)))</formula>
    </cfRule>
  </conditionalFormatting>
  <conditionalFormatting sqref="P475">
    <cfRule type="containsText" dxfId="8444" priority="9551" operator="containsText" text="清車">
      <formula>NOT(ISERROR(SEARCH("清車",P475)))</formula>
    </cfRule>
    <cfRule type="containsText" dxfId="8443" priority="9552" operator="containsText" text="改紡">
      <formula>NOT(ISERROR(SEARCH("改紡",P475)))</formula>
    </cfRule>
    <cfRule type="containsText" dxfId="8442" priority="9553" operator="containsText" text="了機">
      <formula>NOT(ISERROR(SEARCH("了機",P475)))</formula>
    </cfRule>
  </conditionalFormatting>
  <conditionalFormatting sqref="P478 P481">
    <cfRule type="containsText" dxfId="8441" priority="9590" operator="containsText" text="清車">
      <formula>NOT(ISERROR(SEARCH("清車",P478)))</formula>
    </cfRule>
    <cfRule type="containsText" dxfId="8440" priority="9591" operator="containsText" text="改紡">
      <formula>NOT(ISERROR(SEARCH("改紡",P478)))</formula>
    </cfRule>
    <cfRule type="containsText" dxfId="8439" priority="9592" operator="containsText" text="了機">
      <formula>NOT(ISERROR(SEARCH("了機",P478)))</formula>
    </cfRule>
  </conditionalFormatting>
  <conditionalFormatting sqref="P479">
    <cfRule type="containsText" dxfId="8438" priority="9569" operator="containsText" text="清車">
      <formula>NOT(ISERROR(SEARCH("清車",P479)))</formula>
    </cfRule>
    <cfRule type="containsText" dxfId="8437" priority="9570" operator="containsText" text="改紡">
      <formula>NOT(ISERROR(SEARCH("改紡",P479)))</formula>
    </cfRule>
    <cfRule type="containsText" dxfId="8436" priority="9571" operator="containsText" text="了機">
      <formula>NOT(ISERROR(SEARCH("了機",P479)))</formula>
    </cfRule>
  </conditionalFormatting>
  <conditionalFormatting sqref="P480">
    <cfRule type="containsText" dxfId="8435" priority="9578" operator="containsText" text="清車">
      <formula>NOT(ISERROR(SEARCH("清車",P480)))</formula>
    </cfRule>
    <cfRule type="containsText" dxfId="8434" priority="9579" operator="containsText" text="改紡">
      <formula>NOT(ISERROR(SEARCH("改紡",P480)))</formula>
    </cfRule>
    <cfRule type="containsText" dxfId="8433" priority="9580" operator="containsText" text="了機">
      <formula>NOT(ISERROR(SEARCH("了機",P480)))</formula>
    </cfRule>
  </conditionalFormatting>
  <conditionalFormatting sqref="P482">
    <cfRule type="containsText" dxfId="8432" priority="9560" operator="containsText" text="清車">
      <formula>NOT(ISERROR(SEARCH("清車",P482)))</formula>
    </cfRule>
    <cfRule type="containsText" dxfId="8431" priority="9561" operator="containsText" text="改紡">
      <formula>NOT(ISERROR(SEARCH("改紡",P482)))</formula>
    </cfRule>
    <cfRule type="containsText" dxfId="8430" priority="9562" operator="containsText" text="了機">
      <formula>NOT(ISERROR(SEARCH("了機",P482)))</formula>
    </cfRule>
  </conditionalFormatting>
  <conditionalFormatting sqref="P491">
    <cfRule type="containsText" dxfId="8429" priority="9488" operator="containsText" text="清車">
      <formula>NOT(ISERROR(SEARCH("清車",P491)))</formula>
    </cfRule>
    <cfRule type="containsText" dxfId="8428" priority="9489" operator="containsText" text="改紡">
      <formula>NOT(ISERROR(SEARCH("改紡",P491)))</formula>
    </cfRule>
    <cfRule type="containsText" dxfId="8427" priority="9490" operator="containsText" text="了機">
      <formula>NOT(ISERROR(SEARCH("了機",P491)))</formula>
    </cfRule>
  </conditionalFormatting>
  <conditionalFormatting sqref="P493">
    <cfRule type="containsText" dxfId="8426" priority="9557" operator="containsText" text="清車">
      <formula>NOT(ISERROR(SEARCH("清車",P493)))</formula>
    </cfRule>
    <cfRule type="containsText" dxfId="8425" priority="9558" operator="containsText" text="改紡">
      <formula>NOT(ISERROR(SEARCH("改紡",P493)))</formula>
    </cfRule>
    <cfRule type="containsText" dxfId="8424" priority="9559" operator="containsText" text="了機">
      <formula>NOT(ISERROR(SEARCH("了機",P493)))</formula>
    </cfRule>
  </conditionalFormatting>
  <conditionalFormatting sqref="P499:P506">
    <cfRule type="containsText" dxfId="8423" priority="9713" operator="containsText" text="清車">
      <formula>NOT(ISERROR(SEARCH("清車",P499)))</formula>
    </cfRule>
    <cfRule type="containsText" dxfId="8422" priority="9714" operator="containsText" text="改紡">
      <formula>NOT(ISERROR(SEARCH("改紡",P499)))</formula>
    </cfRule>
    <cfRule type="containsText" dxfId="8421" priority="9715" operator="containsText" text="了機">
      <formula>NOT(ISERROR(SEARCH("了機",P499)))</formula>
    </cfRule>
  </conditionalFormatting>
  <conditionalFormatting sqref="P508:P509">
    <cfRule type="containsText" dxfId="8420" priority="9299" operator="containsText" text="清車">
      <formula>NOT(ISERROR(SEARCH("清車",P508)))</formula>
    </cfRule>
    <cfRule type="containsText" dxfId="8419" priority="9300" operator="containsText" text="改紡">
      <formula>NOT(ISERROR(SEARCH("改紡",P508)))</formula>
    </cfRule>
    <cfRule type="containsText" dxfId="8418" priority="9301" operator="containsText" text="了機">
      <formula>NOT(ISERROR(SEARCH("了機",P508)))</formula>
    </cfRule>
  </conditionalFormatting>
  <conditionalFormatting sqref="P510">
    <cfRule type="containsText" dxfId="8417" priority="9296" operator="containsText" text="清車">
      <formula>NOT(ISERROR(SEARCH("清車",P510)))</formula>
    </cfRule>
    <cfRule type="containsText" dxfId="8416" priority="9297" operator="containsText" text="改紡">
      <formula>NOT(ISERROR(SEARCH("改紡",P510)))</formula>
    </cfRule>
    <cfRule type="containsText" dxfId="8415" priority="9298" operator="containsText" text="了機">
      <formula>NOT(ISERROR(SEARCH("了機",P510)))</formula>
    </cfRule>
  </conditionalFormatting>
  <conditionalFormatting sqref="P515">
    <cfRule type="containsText" dxfId="8414" priority="9302" operator="containsText" text="清車">
      <formula>NOT(ISERROR(SEARCH("清車",P515)))</formula>
    </cfRule>
    <cfRule type="containsText" dxfId="8413" priority="9303" operator="containsText" text="改紡">
      <formula>NOT(ISERROR(SEARCH("改紡",P515)))</formula>
    </cfRule>
    <cfRule type="containsText" dxfId="8412" priority="9304" operator="containsText" text="了機">
      <formula>NOT(ISERROR(SEARCH("了機",P515)))</formula>
    </cfRule>
  </conditionalFormatting>
  <conditionalFormatting sqref="P518 P521">
    <cfRule type="containsText" dxfId="8411" priority="9341" operator="containsText" text="清車">
      <formula>NOT(ISERROR(SEARCH("清車",P518)))</formula>
    </cfRule>
    <cfRule type="containsText" dxfId="8410" priority="9342" operator="containsText" text="改紡">
      <formula>NOT(ISERROR(SEARCH("改紡",P518)))</formula>
    </cfRule>
    <cfRule type="containsText" dxfId="8409" priority="9343" operator="containsText" text="了機">
      <formula>NOT(ISERROR(SEARCH("了機",P518)))</formula>
    </cfRule>
  </conditionalFormatting>
  <conditionalFormatting sqref="P519">
    <cfRule type="containsText" dxfId="8408" priority="9320" operator="containsText" text="清車">
      <formula>NOT(ISERROR(SEARCH("清車",P519)))</formula>
    </cfRule>
    <cfRule type="containsText" dxfId="8407" priority="9321" operator="containsText" text="改紡">
      <formula>NOT(ISERROR(SEARCH("改紡",P519)))</formula>
    </cfRule>
    <cfRule type="containsText" dxfId="8406" priority="9322" operator="containsText" text="了機">
      <formula>NOT(ISERROR(SEARCH("了機",P519)))</formula>
    </cfRule>
  </conditionalFormatting>
  <conditionalFormatting sqref="P520">
    <cfRule type="containsText" dxfId="8405" priority="9329" operator="containsText" text="清車">
      <formula>NOT(ISERROR(SEARCH("清車",P520)))</formula>
    </cfRule>
    <cfRule type="containsText" dxfId="8404" priority="9330" operator="containsText" text="改紡">
      <formula>NOT(ISERROR(SEARCH("改紡",P520)))</formula>
    </cfRule>
    <cfRule type="containsText" dxfId="8403" priority="9331" operator="containsText" text="了機">
      <formula>NOT(ISERROR(SEARCH("了機",P520)))</formula>
    </cfRule>
  </conditionalFormatting>
  <conditionalFormatting sqref="P522">
    <cfRule type="containsText" dxfId="8402" priority="9311" operator="containsText" text="清車">
      <formula>NOT(ISERROR(SEARCH("清車",P522)))</formula>
    </cfRule>
    <cfRule type="containsText" dxfId="8401" priority="9312" operator="containsText" text="改紡">
      <formula>NOT(ISERROR(SEARCH("改紡",P522)))</formula>
    </cfRule>
    <cfRule type="containsText" dxfId="8400" priority="9313" operator="containsText" text="了機">
      <formula>NOT(ISERROR(SEARCH("了機",P522)))</formula>
    </cfRule>
  </conditionalFormatting>
  <conditionalFormatting sqref="P531">
    <cfRule type="containsText" dxfId="8399" priority="9239" operator="containsText" text="清車">
      <formula>NOT(ISERROR(SEARCH("清車",P531)))</formula>
    </cfRule>
    <cfRule type="containsText" dxfId="8398" priority="9240" operator="containsText" text="改紡">
      <formula>NOT(ISERROR(SEARCH("改紡",P531)))</formula>
    </cfRule>
    <cfRule type="containsText" dxfId="8397" priority="9241" operator="containsText" text="了機">
      <formula>NOT(ISERROR(SEARCH("了機",P531)))</formula>
    </cfRule>
  </conditionalFormatting>
  <conditionalFormatting sqref="P533">
    <cfRule type="containsText" dxfId="8396" priority="9308" operator="containsText" text="清車">
      <formula>NOT(ISERROR(SEARCH("清車",P533)))</formula>
    </cfRule>
    <cfRule type="containsText" dxfId="8395" priority="9309" operator="containsText" text="改紡">
      <formula>NOT(ISERROR(SEARCH("改紡",P533)))</formula>
    </cfRule>
    <cfRule type="containsText" dxfId="8394" priority="9310" operator="containsText" text="了機">
      <formula>NOT(ISERROR(SEARCH("了機",P533)))</formula>
    </cfRule>
  </conditionalFormatting>
  <conditionalFormatting sqref="P539:P546">
    <cfRule type="containsText" dxfId="8393" priority="9464" operator="containsText" text="清車">
      <formula>NOT(ISERROR(SEARCH("清車",P539)))</formula>
    </cfRule>
    <cfRule type="containsText" dxfId="8392" priority="9465" operator="containsText" text="改紡">
      <formula>NOT(ISERROR(SEARCH("改紡",P539)))</formula>
    </cfRule>
    <cfRule type="containsText" dxfId="8391" priority="9466" operator="containsText" text="了機">
      <formula>NOT(ISERROR(SEARCH("了機",P539)))</formula>
    </cfRule>
  </conditionalFormatting>
  <conditionalFormatting sqref="P548:P549">
    <cfRule type="containsText" dxfId="8390" priority="9041" operator="containsText" text="清車">
      <formula>NOT(ISERROR(SEARCH("清車",P548)))</formula>
    </cfRule>
    <cfRule type="containsText" dxfId="8389" priority="9042" operator="containsText" text="改紡">
      <formula>NOT(ISERROR(SEARCH("改紡",P548)))</formula>
    </cfRule>
    <cfRule type="containsText" dxfId="8388" priority="9043" operator="containsText" text="了機">
      <formula>NOT(ISERROR(SEARCH("了機",P548)))</formula>
    </cfRule>
  </conditionalFormatting>
  <conditionalFormatting sqref="P550">
    <cfRule type="containsText" dxfId="8387" priority="9038" operator="containsText" text="清車">
      <formula>NOT(ISERROR(SEARCH("清車",P550)))</formula>
    </cfRule>
    <cfRule type="containsText" dxfId="8386" priority="9039" operator="containsText" text="改紡">
      <formula>NOT(ISERROR(SEARCH("改紡",P550)))</formula>
    </cfRule>
    <cfRule type="containsText" dxfId="8385" priority="9040" operator="containsText" text="了機">
      <formula>NOT(ISERROR(SEARCH("了機",P550)))</formula>
    </cfRule>
  </conditionalFormatting>
  <conditionalFormatting sqref="P555">
    <cfRule type="containsText" dxfId="8384" priority="9044" operator="containsText" text="清車">
      <formula>NOT(ISERROR(SEARCH("清車",P555)))</formula>
    </cfRule>
    <cfRule type="containsText" dxfId="8383" priority="9045" operator="containsText" text="改紡">
      <formula>NOT(ISERROR(SEARCH("改紡",P555)))</formula>
    </cfRule>
    <cfRule type="containsText" dxfId="8382" priority="9046" operator="containsText" text="了機">
      <formula>NOT(ISERROR(SEARCH("了機",P555)))</formula>
    </cfRule>
  </conditionalFormatting>
  <conditionalFormatting sqref="P558 P561">
    <cfRule type="containsText" dxfId="8381" priority="9083" operator="containsText" text="清車">
      <formula>NOT(ISERROR(SEARCH("清車",P558)))</formula>
    </cfRule>
    <cfRule type="containsText" dxfId="8380" priority="9084" operator="containsText" text="改紡">
      <formula>NOT(ISERROR(SEARCH("改紡",P558)))</formula>
    </cfRule>
    <cfRule type="containsText" dxfId="8379" priority="9085" operator="containsText" text="了機">
      <formula>NOT(ISERROR(SEARCH("了機",P558)))</formula>
    </cfRule>
  </conditionalFormatting>
  <conditionalFormatting sqref="P559">
    <cfRule type="containsText" dxfId="8378" priority="9062" operator="containsText" text="清車">
      <formula>NOT(ISERROR(SEARCH("清車",P559)))</formula>
    </cfRule>
    <cfRule type="containsText" dxfId="8377" priority="9063" operator="containsText" text="改紡">
      <formula>NOT(ISERROR(SEARCH("改紡",P559)))</formula>
    </cfRule>
    <cfRule type="containsText" dxfId="8376" priority="9064" operator="containsText" text="了機">
      <formula>NOT(ISERROR(SEARCH("了機",P559)))</formula>
    </cfRule>
  </conditionalFormatting>
  <conditionalFormatting sqref="P560">
    <cfRule type="containsText" dxfId="8375" priority="9071" operator="containsText" text="清車">
      <formula>NOT(ISERROR(SEARCH("清車",P560)))</formula>
    </cfRule>
    <cfRule type="containsText" dxfId="8374" priority="9072" operator="containsText" text="改紡">
      <formula>NOT(ISERROR(SEARCH("改紡",P560)))</formula>
    </cfRule>
    <cfRule type="containsText" dxfId="8373" priority="9073" operator="containsText" text="了機">
      <formula>NOT(ISERROR(SEARCH("了機",P560)))</formula>
    </cfRule>
  </conditionalFormatting>
  <conditionalFormatting sqref="P562">
    <cfRule type="containsText" dxfId="8372" priority="9053" operator="containsText" text="清車">
      <formula>NOT(ISERROR(SEARCH("清車",P562)))</formula>
    </cfRule>
    <cfRule type="containsText" dxfId="8371" priority="9054" operator="containsText" text="改紡">
      <formula>NOT(ISERROR(SEARCH("改紡",P562)))</formula>
    </cfRule>
    <cfRule type="containsText" dxfId="8370" priority="9055" operator="containsText" text="了機">
      <formula>NOT(ISERROR(SEARCH("了機",P562)))</formula>
    </cfRule>
  </conditionalFormatting>
  <conditionalFormatting sqref="P571">
    <cfRule type="containsText" dxfId="8369" priority="8981" operator="containsText" text="清車">
      <formula>NOT(ISERROR(SEARCH("清車",P571)))</formula>
    </cfRule>
    <cfRule type="containsText" dxfId="8368" priority="8982" operator="containsText" text="改紡">
      <formula>NOT(ISERROR(SEARCH("改紡",P571)))</formula>
    </cfRule>
    <cfRule type="containsText" dxfId="8367" priority="8983" operator="containsText" text="了機">
      <formula>NOT(ISERROR(SEARCH("了機",P571)))</formula>
    </cfRule>
  </conditionalFormatting>
  <conditionalFormatting sqref="P573">
    <cfRule type="containsText" dxfId="8366" priority="9050" operator="containsText" text="清車">
      <formula>NOT(ISERROR(SEARCH("清車",P573)))</formula>
    </cfRule>
    <cfRule type="containsText" dxfId="8365" priority="9051" operator="containsText" text="改紡">
      <formula>NOT(ISERROR(SEARCH("改紡",P573)))</formula>
    </cfRule>
    <cfRule type="containsText" dxfId="8364" priority="9052" operator="containsText" text="了機">
      <formula>NOT(ISERROR(SEARCH("了機",P573)))</formula>
    </cfRule>
  </conditionalFormatting>
  <conditionalFormatting sqref="P579:P586">
    <cfRule type="containsText" dxfId="8363" priority="9206" operator="containsText" text="清車">
      <formula>NOT(ISERROR(SEARCH("清車",P579)))</formula>
    </cfRule>
    <cfRule type="containsText" dxfId="8362" priority="9207" operator="containsText" text="改紡">
      <formula>NOT(ISERROR(SEARCH("改紡",P579)))</formula>
    </cfRule>
    <cfRule type="containsText" dxfId="8361" priority="9208" operator="containsText" text="了機">
      <formula>NOT(ISERROR(SEARCH("了機",P579)))</formula>
    </cfRule>
  </conditionalFormatting>
  <conditionalFormatting sqref="P588:P589">
    <cfRule type="containsText" dxfId="8360" priority="8777" operator="containsText" text="清車">
      <formula>NOT(ISERROR(SEARCH("清車",P588)))</formula>
    </cfRule>
    <cfRule type="containsText" dxfId="8359" priority="8778" operator="containsText" text="改紡">
      <formula>NOT(ISERROR(SEARCH("改紡",P588)))</formula>
    </cfRule>
    <cfRule type="containsText" dxfId="8358" priority="8779" operator="containsText" text="了機">
      <formula>NOT(ISERROR(SEARCH("了機",P588)))</formula>
    </cfRule>
  </conditionalFormatting>
  <conditionalFormatting sqref="P590">
    <cfRule type="containsText" dxfId="8357" priority="8774" operator="containsText" text="清車">
      <formula>NOT(ISERROR(SEARCH("清車",P590)))</formula>
    </cfRule>
    <cfRule type="containsText" dxfId="8356" priority="8775" operator="containsText" text="改紡">
      <formula>NOT(ISERROR(SEARCH("改紡",P590)))</formula>
    </cfRule>
    <cfRule type="containsText" dxfId="8355" priority="8776" operator="containsText" text="了機">
      <formula>NOT(ISERROR(SEARCH("了機",P590)))</formula>
    </cfRule>
  </conditionalFormatting>
  <conditionalFormatting sqref="P595">
    <cfRule type="containsText" dxfId="8354" priority="8780" operator="containsText" text="清車">
      <formula>NOT(ISERROR(SEARCH("清車",P595)))</formula>
    </cfRule>
    <cfRule type="containsText" dxfId="8353" priority="8781" operator="containsText" text="改紡">
      <formula>NOT(ISERROR(SEARCH("改紡",P595)))</formula>
    </cfRule>
    <cfRule type="containsText" dxfId="8352" priority="8782" operator="containsText" text="了機">
      <formula>NOT(ISERROR(SEARCH("了機",P595)))</formula>
    </cfRule>
  </conditionalFormatting>
  <conditionalFormatting sqref="P598 P601">
    <cfRule type="containsText" dxfId="8351" priority="8819" operator="containsText" text="清車">
      <formula>NOT(ISERROR(SEARCH("清車",P598)))</formula>
    </cfRule>
    <cfRule type="containsText" dxfId="8350" priority="8820" operator="containsText" text="改紡">
      <formula>NOT(ISERROR(SEARCH("改紡",P598)))</formula>
    </cfRule>
    <cfRule type="containsText" dxfId="8349" priority="8821" operator="containsText" text="了機">
      <formula>NOT(ISERROR(SEARCH("了機",P598)))</formula>
    </cfRule>
  </conditionalFormatting>
  <conditionalFormatting sqref="P599">
    <cfRule type="containsText" dxfId="8348" priority="8798" operator="containsText" text="清車">
      <formula>NOT(ISERROR(SEARCH("清車",P599)))</formula>
    </cfRule>
    <cfRule type="containsText" dxfId="8347" priority="8799" operator="containsText" text="改紡">
      <formula>NOT(ISERROR(SEARCH("改紡",P599)))</formula>
    </cfRule>
    <cfRule type="containsText" dxfId="8346" priority="8800" operator="containsText" text="了機">
      <formula>NOT(ISERROR(SEARCH("了機",P599)))</formula>
    </cfRule>
  </conditionalFormatting>
  <conditionalFormatting sqref="P600">
    <cfRule type="containsText" dxfId="8345" priority="8807" operator="containsText" text="清車">
      <formula>NOT(ISERROR(SEARCH("清車",P600)))</formula>
    </cfRule>
    <cfRule type="containsText" dxfId="8344" priority="8808" operator="containsText" text="改紡">
      <formula>NOT(ISERROR(SEARCH("改紡",P600)))</formula>
    </cfRule>
    <cfRule type="containsText" dxfId="8343" priority="8809" operator="containsText" text="了機">
      <formula>NOT(ISERROR(SEARCH("了機",P600)))</formula>
    </cfRule>
  </conditionalFormatting>
  <conditionalFormatting sqref="P602">
    <cfRule type="containsText" dxfId="8342" priority="8789" operator="containsText" text="清車">
      <formula>NOT(ISERROR(SEARCH("清車",P602)))</formula>
    </cfRule>
    <cfRule type="containsText" dxfId="8341" priority="8790" operator="containsText" text="改紡">
      <formula>NOT(ISERROR(SEARCH("改紡",P602)))</formula>
    </cfRule>
    <cfRule type="containsText" dxfId="8340" priority="8791" operator="containsText" text="了機">
      <formula>NOT(ISERROR(SEARCH("了機",P602)))</formula>
    </cfRule>
  </conditionalFormatting>
  <conditionalFormatting sqref="P611">
    <cfRule type="containsText" dxfId="8339" priority="8717" operator="containsText" text="清車">
      <formula>NOT(ISERROR(SEARCH("清車",P611)))</formula>
    </cfRule>
    <cfRule type="containsText" dxfId="8338" priority="8718" operator="containsText" text="改紡">
      <formula>NOT(ISERROR(SEARCH("改紡",P611)))</formula>
    </cfRule>
    <cfRule type="containsText" dxfId="8337" priority="8719" operator="containsText" text="了機">
      <formula>NOT(ISERROR(SEARCH("了機",P611)))</formula>
    </cfRule>
  </conditionalFormatting>
  <conditionalFormatting sqref="P613">
    <cfRule type="containsText" dxfId="8336" priority="8786" operator="containsText" text="清車">
      <formula>NOT(ISERROR(SEARCH("清車",P613)))</formula>
    </cfRule>
    <cfRule type="containsText" dxfId="8335" priority="8787" operator="containsText" text="改紡">
      <formula>NOT(ISERROR(SEARCH("改紡",P613)))</formula>
    </cfRule>
    <cfRule type="containsText" dxfId="8334" priority="8788" operator="containsText" text="了機">
      <formula>NOT(ISERROR(SEARCH("了機",P613)))</formula>
    </cfRule>
  </conditionalFormatting>
  <conditionalFormatting sqref="P619:P626">
    <cfRule type="containsText" dxfId="8333" priority="8942" operator="containsText" text="清車">
      <formula>NOT(ISERROR(SEARCH("清車",P619)))</formula>
    </cfRule>
    <cfRule type="containsText" dxfId="8332" priority="8943" operator="containsText" text="改紡">
      <formula>NOT(ISERROR(SEARCH("改紡",P619)))</formula>
    </cfRule>
    <cfRule type="containsText" dxfId="8331" priority="8944" operator="containsText" text="了機">
      <formula>NOT(ISERROR(SEARCH("了機",P619)))</formula>
    </cfRule>
  </conditionalFormatting>
  <conditionalFormatting sqref="P628:P629">
    <cfRule type="containsText" dxfId="8330" priority="8513" operator="containsText" text="清車">
      <formula>NOT(ISERROR(SEARCH("清車",P628)))</formula>
    </cfRule>
    <cfRule type="containsText" dxfId="8329" priority="8514" operator="containsText" text="改紡">
      <formula>NOT(ISERROR(SEARCH("改紡",P628)))</formula>
    </cfRule>
    <cfRule type="containsText" dxfId="8328" priority="8515" operator="containsText" text="了機">
      <formula>NOT(ISERROR(SEARCH("了機",P628)))</formula>
    </cfRule>
  </conditionalFormatting>
  <conditionalFormatting sqref="P630">
    <cfRule type="containsText" dxfId="8327" priority="8510" operator="containsText" text="清車">
      <formula>NOT(ISERROR(SEARCH("清車",P630)))</formula>
    </cfRule>
    <cfRule type="containsText" dxfId="8326" priority="8511" operator="containsText" text="改紡">
      <formula>NOT(ISERROR(SEARCH("改紡",P630)))</formula>
    </cfRule>
    <cfRule type="containsText" dxfId="8325" priority="8512" operator="containsText" text="了機">
      <formula>NOT(ISERROR(SEARCH("了機",P630)))</formula>
    </cfRule>
  </conditionalFormatting>
  <conditionalFormatting sqref="P635">
    <cfRule type="containsText" dxfId="8324" priority="8516" operator="containsText" text="清車">
      <formula>NOT(ISERROR(SEARCH("清車",P635)))</formula>
    </cfRule>
    <cfRule type="containsText" dxfId="8323" priority="8517" operator="containsText" text="改紡">
      <formula>NOT(ISERROR(SEARCH("改紡",P635)))</formula>
    </cfRule>
    <cfRule type="containsText" dxfId="8322" priority="8518" operator="containsText" text="了機">
      <formula>NOT(ISERROR(SEARCH("了機",P635)))</formula>
    </cfRule>
  </conditionalFormatting>
  <conditionalFormatting sqref="P638 P641">
    <cfRule type="containsText" dxfId="8321" priority="8555" operator="containsText" text="清車">
      <formula>NOT(ISERROR(SEARCH("清車",P638)))</formula>
    </cfRule>
    <cfRule type="containsText" dxfId="8320" priority="8556" operator="containsText" text="改紡">
      <formula>NOT(ISERROR(SEARCH("改紡",P638)))</formula>
    </cfRule>
    <cfRule type="containsText" dxfId="8319" priority="8557" operator="containsText" text="了機">
      <formula>NOT(ISERROR(SEARCH("了機",P638)))</formula>
    </cfRule>
  </conditionalFormatting>
  <conditionalFormatting sqref="P639">
    <cfRule type="containsText" dxfId="8318" priority="8534" operator="containsText" text="清車">
      <formula>NOT(ISERROR(SEARCH("清車",P639)))</formula>
    </cfRule>
    <cfRule type="containsText" dxfId="8317" priority="8535" operator="containsText" text="改紡">
      <formula>NOT(ISERROR(SEARCH("改紡",P639)))</formula>
    </cfRule>
    <cfRule type="containsText" dxfId="8316" priority="8536" operator="containsText" text="了機">
      <formula>NOT(ISERROR(SEARCH("了機",P639)))</formula>
    </cfRule>
  </conditionalFormatting>
  <conditionalFormatting sqref="P640">
    <cfRule type="containsText" dxfId="8315" priority="8543" operator="containsText" text="清車">
      <formula>NOT(ISERROR(SEARCH("清車",P640)))</formula>
    </cfRule>
    <cfRule type="containsText" dxfId="8314" priority="8544" operator="containsText" text="改紡">
      <formula>NOT(ISERROR(SEARCH("改紡",P640)))</formula>
    </cfRule>
    <cfRule type="containsText" dxfId="8313" priority="8545" operator="containsText" text="了機">
      <formula>NOT(ISERROR(SEARCH("了機",P640)))</formula>
    </cfRule>
  </conditionalFormatting>
  <conditionalFormatting sqref="P642">
    <cfRule type="containsText" dxfId="8312" priority="8525" operator="containsText" text="清車">
      <formula>NOT(ISERROR(SEARCH("清車",P642)))</formula>
    </cfRule>
    <cfRule type="containsText" dxfId="8311" priority="8526" operator="containsText" text="改紡">
      <formula>NOT(ISERROR(SEARCH("改紡",P642)))</formula>
    </cfRule>
    <cfRule type="containsText" dxfId="8310" priority="8527" operator="containsText" text="了機">
      <formula>NOT(ISERROR(SEARCH("了機",P642)))</formula>
    </cfRule>
  </conditionalFormatting>
  <conditionalFormatting sqref="P651">
    <cfRule type="containsText" dxfId="8309" priority="8453" operator="containsText" text="清車">
      <formula>NOT(ISERROR(SEARCH("清車",P651)))</formula>
    </cfRule>
    <cfRule type="containsText" dxfId="8308" priority="8454" operator="containsText" text="改紡">
      <formula>NOT(ISERROR(SEARCH("改紡",P651)))</formula>
    </cfRule>
    <cfRule type="containsText" dxfId="8307" priority="8455" operator="containsText" text="了機">
      <formula>NOT(ISERROR(SEARCH("了機",P651)))</formula>
    </cfRule>
  </conditionalFormatting>
  <conditionalFormatting sqref="P653">
    <cfRule type="containsText" dxfId="8306" priority="8522" operator="containsText" text="清車">
      <formula>NOT(ISERROR(SEARCH("清車",P653)))</formula>
    </cfRule>
    <cfRule type="containsText" dxfId="8305" priority="8523" operator="containsText" text="改紡">
      <formula>NOT(ISERROR(SEARCH("改紡",P653)))</formula>
    </cfRule>
    <cfRule type="containsText" dxfId="8304" priority="8524" operator="containsText" text="了機">
      <formula>NOT(ISERROR(SEARCH("了機",P653)))</formula>
    </cfRule>
  </conditionalFormatting>
  <conditionalFormatting sqref="P657">
    <cfRule type="containsText" dxfId="8303" priority="8408" operator="containsText" text="清車">
      <formula>NOT(ISERROR(SEARCH("清車",P657)))</formula>
    </cfRule>
    <cfRule type="containsText" dxfId="8302" priority="8409" operator="containsText" text="改紡">
      <formula>NOT(ISERROR(SEARCH("改紡",P657)))</formula>
    </cfRule>
    <cfRule type="containsText" dxfId="8301" priority="8410" operator="containsText" text="了機">
      <formula>NOT(ISERROR(SEARCH("了機",P657)))</formula>
    </cfRule>
  </conditionalFormatting>
  <conditionalFormatting sqref="P660:P667">
    <cfRule type="containsText" dxfId="8300" priority="8678" operator="containsText" text="清車">
      <formula>NOT(ISERROR(SEARCH("清車",P660)))</formula>
    </cfRule>
    <cfRule type="containsText" dxfId="8299" priority="8679" operator="containsText" text="改紡">
      <formula>NOT(ISERROR(SEARCH("改紡",P660)))</formula>
    </cfRule>
    <cfRule type="containsText" dxfId="8298" priority="8680" operator="containsText" text="了機">
      <formula>NOT(ISERROR(SEARCH("了機",P660)))</formula>
    </cfRule>
  </conditionalFormatting>
  <conditionalFormatting sqref="P669:P670">
    <cfRule type="containsText" dxfId="8297" priority="8225" operator="containsText" text="清車">
      <formula>NOT(ISERROR(SEARCH("清車",P669)))</formula>
    </cfRule>
    <cfRule type="containsText" dxfId="8296" priority="8226" operator="containsText" text="改紡">
      <formula>NOT(ISERROR(SEARCH("改紡",P669)))</formula>
    </cfRule>
    <cfRule type="containsText" dxfId="8295" priority="8227" operator="containsText" text="了機">
      <formula>NOT(ISERROR(SEARCH("了機",P669)))</formula>
    </cfRule>
  </conditionalFormatting>
  <conditionalFormatting sqref="P671">
    <cfRule type="containsText" dxfId="8294" priority="8222" operator="containsText" text="清車">
      <formula>NOT(ISERROR(SEARCH("清車",P671)))</formula>
    </cfRule>
    <cfRule type="containsText" dxfId="8293" priority="8223" operator="containsText" text="改紡">
      <formula>NOT(ISERROR(SEARCH("改紡",P671)))</formula>
    </cfRule>
    <cfRule type="containsText" dxfId="8292" priority="8224" operator="containsText" text="了機">
      <formula>NOT(ISERROR(SEARCH("了機",P671)))</formula>
    </cfRule>
  </conditionalFormatting>
  <conditionalFormatting sqref="P676">
    <cfRule type="containsText" dxfId="8291" priority="8228" operator="containsText" text="清車">
      <formula>NOT(ISERROR(SEARCH("清車",P676)))</formula>
    </cfRule>
    <cfRule type="containsText" dxfId="8290" priority="8229" operator="containsText" text="改紡">
      <formula>NOT(ISERROR(SEARCH("改紡",P676)))</formula>
    </cfRule>
    <cfRule type="containsText" dxfId="8289" priority="8230" operator="containsText" text="了機">
      <formula>NOT(ISERROR(SEARCH("了機",P676)))</formula>
    </cfRule>
  </conditionalFormatting>
  <conditionalFormatting sqref="P679 P682">
    <cfRule type="containsText" dxfId="8288" priority="8267" operator="containsText" text="清車">
      <formula>NOT(ISERROR(SEARCH("清車",P679)))</formula>
    </cfRule>
    <cfRule type="containsText" dxfId="8287" priority="8268" operator="containsText" text="改紡">
      <formula>NOT(ISERROR(SEARCH("改紡",P679)))</formula>
    </cfRule>
    <cfRule type="containsText" dxfId="8286" priority="8269" operator="containsText" text="了機">
      <formula>NOT(ISERROR(SEARCH("了機",P679)))</formula>
    </cfRule>
  </conditionalFormatting>
  <conditionalFormatting sqref="P680">
    <cfRule type="containsText" dxfId="8285" priority="8246" operator="containsText" text="清車">
      <formula>NOT(ISERROR(SEARCH("清車",P680)))</formula>
    </cfRule>
    <cfRule type="containsText" dxfId="8284" priority="8247" operator="containsText" text="改紡">
      <formula>NOT(ISERROR(SEARCH("改紡",P680)))</formula>
    </cfRule>
    <cfRule type="containsText" dxfId="8283" priority="8248" operator="containsText" text="了機">
      <formula>NOT(ISERROR(SEARCH("了機",P680)))</formula>
    </cfRule>
  </conditionalFormatting>
  <conditionalFormatting sqref="P681">
    <cfRule type="containsText" dxfId="8282" priority="8255" operator="containsText" text="清車">
      <formula>NOT(ISERROR(SEARCH("清車",P681)))</formula>
    </cfRule>
    <cfRule type="containsText" dxfId="8281" priority="8256" operator="containsText" text="改紡">
      <formula>NOT(ISERROR(SEARCH("改紡",P681)))</formula>
    </cfRule>
    <cfRule type="containsText" dxfId="8280" priority="8257" operator="containsText" text="了機">
      <formula>NOT(ISERROR(SEARCH("了機",P681)))</formula>
    </cfRule>
  </conditionalFormatting>
  <conditionalFormatting sqref="P683">
    <cfRule type="containsText" dxfId="8279" priority="8237" operator="containsText" text="清車">
      <formula>NOT(ISERROR(SEARCH("清車",P683)))</formula>
    </cfRule>
    <cfRule type="containsText" dxfId="8278" priority="8238" operator="containsText" text="改紡">
      <formula>NOT(ISERROR(SEARCH("改紡",P683)))</formula>
    </cfRule>
    <cfRule type="containsText" dxfId="8277" priority="8239" operator="containsText" text="了機">
      <formula>NOT(ISERROR(SEARCH("了機",P683)))</formula>
    </cfRule>
  </conditionalFormatting>
  <conditionalFormatting sqref="P692">
    <cfRule type="containsText" dxfId="8276" priority="8165" operator="containsText" text="清車">
      <formula>NOT(ISERROR(SEARCH("清車",P692)))</formula>
    </cfRule>
    <cfRule type="containsText" dxfId="8275" priority="8166" operator="containsText" text="改紡">
      <formula>NOT(ISERROR(SEARCH("改紡",P692)))</formula>
    </cfRule>
    <cfRule type="containsText" dxfId="8274" priority="8167" operator="containsText" text="了機">
      <formula>NOT(ISERROR(SEARCH("了機",P692)))</formula>
    </cfRule>
  </conditionalFormatting>
  <conditionalFormatting sqref="P694">
    <cfRule type="containsText" dxfId="8273" priority="8234" operator="containsText" text="清車">
      <formula>NOT(ISERROR(SEARCH("清車",P694)))</formula>
    </cfRule>
    <cfRule type="containsText" dxfId="8272" priority="8235" operator="containsText" text="改紡">
      <formula>NOT(ISERROR(SEARCH("改紡",P694)))</formula>
    </cfRule>
    <cfRule type="containsText" dxfId="8271" priority="8236" operator="containsText" text="了機">
      <formula>NOT(ISERROR(SEARCH("了機",P694)))</formula>
    </cfRule>
  </conditionalFormatting>
  <conditionalFormatting sqref="P698">
    <cfRule type="containsText" dxfId="8270" priority="8120" operator="containsText" text="清車">
      <formula>NOT(ISERROR(SEARCH("清車",P698)))</formula>
    </cfRule>
    <cfRule type="containsText" dxfId="8269" priority="8121" operator="containsText" text="改紡">
      <formula>NOT(ISERROR(SEARCH("改紡",P698)))</formula>
    </cfRule>
    <cfRule type="containsText" dxfId="8268" priority="8122" operator="containsText" text="了機">
      <formula>NOT(ISERROR(SEARCH("了機",P698)))</formula>
    </cfRule>
  </conditionalFormatting>
  <conditionalFormatting sqref="P701:P708">
    <cfRule type="containsText" dxfId="8267" priority="8390" operator="containsText" text="清車">
      <formula>NOT(ISERROR(SEARCH("清車",P701)))</formula>
    </cfRule>
    <cfRule type="containsText" dxfId="8266" priority="8391" operator="containsText" text="改紡">
      <formula>NOT(ISERROR(SEARCH("改紡",P701)))</formula>
    </cfRule>
    <cfRule type="containsText" dxfId="8265" priority="8392" operator="containsText" text="了機">
      <formula>NOT(ISERROR(SEARCH("了機",P701)))</formula>
    </cfRule>
  </conditionalFormatting>
  <conditionalFormatting sqref="P710:P711">
    <cfRule type="containsText" dxfId="8264" priority="7937" operator="containsText" text="清車">
      <formula>NOT(ISERROR(SEARCH("清車",P710)))</formula>
    </cfRule>
    <cfRule type="containsText" dxfId="8263" priority="7938" operator="containsText" text="改紡">
      <formula>NOT(ISERROR(SEARCH("改紡",P710)))</formula>
    </cfRule>
    <cfRule type="containsText" dxfId="8262" priority="7939" operator="containsText" text="了機">
      <formula>NOT(ISERROR(SEARCH("了機",P710)))</formula>
    </cfRule>
  </conditionalFormatting>
  <conditionalFormatting sqref="P712">
    <cfRule type="containsText" dxfId="8261" priority="7934" operator="containsText" text="清車">
      <formula>NOT(ISERROR(SEARCH("清車",P712)))</formula>
    </cfRule>
    <cfRule type="containsText" dxfId="8260" priority="7935" operator="containsText" text="改紡">
      <formula>NOT(ISERROR(SEARCH("改紡",P712)))</formula>
    </cfRule>
    <cfRule type="containsText" dxfId="8259" priority="7936" operator="containsText" text="了機">
      <formula>NOT(ISERROR(SEARCH("了機",P712)))</formula>
    </cfRule>
  </conditionalFormatting>
  <conditionalFormatting sqref="P717">
    <cfRule type="containsText" dxfId="8258" priority="7940" operator="containsText" text="清車">
      <formula>NOT(ISERROR(SEARCH("清車",P717)))</formula>
    </cfRule>
    <cfRule type="containsText" dxfId="8257" priority="7941" operator="containsText" text="改紡">
      <formula>NOT(ISERROR(SEARCH("改紡",P717)))</formula>
    </cfRule>
    <cfRule type="containsText" dxfId="8256" priority="7942" operator="containsText" text="了機">
      <formula>NOT(ISERROR(SEARCH("了機",P717)))</formula>
    </cfRule>
  </conditionalFormatting>
  <conditionalFormatting sqref="P720 P723">
    <cfRule type="containsText" dxfId="8255" priority="7979" operator="containsText" text="清車">
      <formula>NOT(ISERROR(SEARCH("清車",P720)))</formula>
    </cfRule>
    <cfRule type="containsText" dxfId="8254" priority="7980" operator="containsText" text="改紡">
      <formula>NOT(ISERROR(SEARCH("改紡",P720)))</formula>
    </cfRule>
    <cfRule type="containsText" dxfId="8253" priority="7981" operator="containsText" text="了機">
      <formula>NOT(ISERROR(SEARCH("了機",P720)))</formula>
    </cfRule>
  </conditionalFormatting>
  <conditionalFormatting sqref="P721">
    <cfRule type="containsText" dxfId="8252" priority="7958" operator="containsText" text="清車">
      <formula>NOT(ISERROR(SEARCH("清車",P721)))</formula>
    </cfRule>
    <cfRule type="containsText" dxfId="8251" priority="7959" operator="containsText" text="改紡">
      <formula>NOT(ISERROR(SEARCH("改紡",P721)))</formula>
    </cfRule>
    <cfRule type="containsText" dxfId="8250" priority="7960" operator="containsText" text="了機">
      <formula>NOT(ISERROR(SEARCH("了機",P721)))</formula>
    </cfRule>
  </conditionalFormatting>
  <conditionalFormatting sqref="P722">
    <cfRule type="containsText" dxfId="8249" priority="7967" operator="containsText" text="清車">
      <formula>NOT(ISERROR(SEARCH("清車",P722)))</formula>
    </cfRule>
    <cfRule type="containsText" dxfId="8248" priority="7968" operator="containsText" text="改紡">
      <formula>NOT(ISERROR(SEARCH("改紡",P722)))</formula>
    </cfRule>
    <cfRule type="containsText" dxfId="8247" priority="7969" operator="containsText" text="了機">
      <formula>NOT(ISERROR(SEARCH("了機",P722)))</formula>
    </cfRule>
  </conditionalFormatting>
  <conditionalFormatting sqref="P724">
    <cfRule type="containsText" dxfId="8246" priority="7949" operator="containsText" text="清車">
      <formula>NOT(ISERROR(SEARCH("清車",P724)))</formula>
    </cfRule>
    <cfRule type="containsText" dxfId="8245" priority="7950" operator="containsText" text="改紡">
      <formula>NOT(ISERROR(SEARCH("改紡",P724)))</formula>
    </cfRule>
    <cfRule type="containsText" dxfId="8244" priority="7951" operator="containsText" text="了機">
      <formula>NOT(ISERROR(SEARCH("了機",P724)))</formula>
    </cfRule>
  </conditionalFormatting>
  <conditionalFormatting sqref="P733">
    <cfRule type="containsText" dxfId="8243" priority="7877" operator="containsText" text="清車">
      <formula>NOT(ISERROR(SEARCH("清車",P733)))</formula>
    </cfRule>
    <cfRule type="containsText" dxfId="8242" priority="7878" operator="containsText" text="改紡">
      <formula>NOT(ISERROR(SEARCH("改紡",P733)))</formula>
    </cfRule>
    <cfRule type="containsText" dxfId="8241" priority="7879" operator="containsText" text="了機">
      <formula>NOT(ISERROR(SEARCH("了機",P733)))</formula>
    </cfRule>
  </conditionalFormatting>
  <conditionalFormatting sqref="P735">
    <cfRule type="containsText" dxfId="8240" priority="7946" operator="containsText" text="清車">
      <formula>NOT(ISERROR(SEARCH("清車",P735)))</formula>
    </cfRule>
    <cfRule type="containsText" dxfId="8239" priority="7947" operator="containsText" text="改紡">
      <formula>NOT(ISERROR(SEARCH("改紡",P735)))</formula>
    </cfRule>
    <cfRule type="containsText" dxfId="8238" priority="7948" operator="containsText" text="了機">
      <formula>NOT(ISERROR(SEARCH("了機",P735)))</formula>
    </cfRule>
  </conditionalFormatting>
  <conditionalFormatting sqref="P738">
    <cfRule type="containsText" dxfId="8237" priority="7829" operator="containsText" text="清車">
      <formula>NOT(ISERROR(SEARCH("清車",P738)))</formula>
    </cfRule>
    <cfRule type="containsText" dxfId="8236" priority="7830" operator="containsText" text="改紡">
      <formula>NOT(ISERROR(SEARCH("改紡",P738)))</formula>
    </cfRule>
    <cfRule type="containsText" dxfId="8235" priority="7831" operator="containsText" text="了機">
      <formula>NOT(ISERROR(SEARCH("了機",P738)))</formula>
    </cfRule>
  </conditionalFormatting>
  <conditionalFormatting sqref="P739">
    <cfRule type="containsText" dxfId="8234" priority="7832" operator="containsText" text="清車">
      <formula>NOT(ISERROR(SEARCH("清車",P739)))</formula>
    </cfRule>
    <cfRule type="containsText" dxfId="8233" priority="7833" operator="containsText" text="改紡">
      <formula>NOT(ISERROR(SEARCH("改紡",P739)))</formula>
    </cfRule>
    <cfRule type="containsText" dxfId="8232" priority="7834" operator="containsText" text="了機">
      <formula>NOT(ISERROR(SEARCH("了機",P739)))</formula>
    </cfRule>
  </conditionalFormatting>
  <conditionalFormatting sqref="P742:P749">
    <cfRule type="containsText" dxfId="8231" priority="8102" operator="containsText" text="清車">
      <formula>NOT(ISERROR(SEARCH("清車",P742)))</formula>
    </cfRule>
    <cfRule type="containsText" dxfId="8230" priority="8103" operator="containsText" text="改紡">
      <formula>NOT(ISERROR(SEARCH("改紡",P742)))</formula>
    </cfRule>
    <cfRule type="containsText" dxfId="8229" priority="8104" operator="containsText" text="了機">
      <formula>NOT(ISERROR(SEARCH("了機",P742)))</formula>
    </cfRule>
  </conditionalFormatting>
  <conditionalFormatting sqref="P751:P752">
    <cfRule type="containsText" dxfId="8228" priority="7646" operator="containsText" text="清車">
      <formula>NOT(ISERROR(SEARCH("清車",P751)))</formula>
    </cfRule>
    <cfRule type="containsText" dxfId="8227" priority="7647" operator="containsText" text="改紡">
      <formula>NOT(ISERROR(SEARCH("改紡",P751)))</formula>
    </cfRule>
    <cfRule type="containsText" dxfId="8226" priority="7648" operator="containsText" text="了機">
      <formula>NOT(ISERROR(SEARCH("了機",P751)))</formula>
    </cfRule>
  </conditionalFormatting>
  <conditionalFormatting sqref="P753">
    <cfRule type="containsText" dxfId="8225" priority="7643" operator="containsText" text="清車">
      <formula>NOT(ISERROR(SEARCH("清車",P753)))</formula>
    </cfRule>
    <cfRule type="containsText" dxfId="8224" priority="7644" operator="containsText" text="改紡">
      <formula>NOT(ISERROR(SEARCH("改紡",P753)))</formula>
    </cfRule>
    <cfRule type="containsText" dxfId="8223" priority="7645" operator="containsText" text="了機">
      <formula>NOT(ISERROR(SEARCH("了機",P753)))</formula>
    </cfRule>
  </conditionalFormatting>
  <conditionalFormatting sqref="P755">
    <cfRule type="containsText" dxfId="8222" priority="7532" operator="containsText" text="清車">
      <formula>NOT(ISERROR(SEARCH("清車",P755)))</formula>
    </cfRule>
    <cfRule type="containsText" dxfId="8221" priority="7533" operator="containsText" text="改紡">
      <formula>NOT(ISERROR(SEARCH("改紡",P755)))</formula>
    </cfRule>
    <cfRule type="containsText" dxfId="8220" priority="7534" operator="containsText" text="了機">
      <formula>NOT(ISERROR(SEARCH("了機",P755)))</formula>
    </cfRule>
  </conditionalFormatting>
  <conditionalFormatting sqref="P758">
    <cfRule type="containsText" dxfId="8219" priority="7649" operator="containsText" text="清車">
      <formula>NOT(ISERROR(SEARCH("清車",P758)))</formula>
    </cfRule>
    <cfRule type="containsText" dxfId="8218" priority="7650" operator="containsText" text="改紡">
      <formula>NOT(ISERROR(SEARCH("改紡",P758)))</formula>
    </cfRule>
    <cfRule type="containsText" dxfId="8217" priority="7651" operator="containsText" text="了機">
      <formula>NOT(ISERROR(SEARCH("了機",P758)))</formula>
    </cfRule>
  </conditionalFormatting>
  <conditionalFormatting sqref="P761">
    <cfRule type="containsText" dxfId="8216" priority="7520" operator="containsText" text="清車">
      <formula>NOT(ISERROR(SEARCH("清車",P761)))</formula>
    </cfRule>
    <cfRule type="containsText" dxfId="8215" priority="7521" operator="containsText" text="改紡">
      <formula>NOT(ISERROR(SEARCH("改紡",P761)))</formula>
    </cfRule>
    <cfRule type="containsText" dxfId="8214" priority="7522" operator="containsText" text="了機">
      <formula>NOT(ISERROR(SEARCH("了機",P761)))</formula>
    </cfRule>
  </conditionalFormatting>
  <conditionalFormatting sqref="P762">
    <cfRule type="containsText" dxfId="8213" priority="7667" operator="containsText" text="清車">
      <formula>NOT(ISERROR(SEARCH("清車",P762)))</formula>
    </cfRule>
    <cfRule type="containsText" dxfId="8212" priority="7668" operator="containsText" text="改紡">
      <formula>NOT(ISERROR(SEARCH("改紡",P762)))</formula>
    </cfRule>
    <cfRule type="containsText" dxfId="8211" priority="7669" operator="containsText" text="了機">
      <formula>NOT(ISERROR(SEARCH("了機",P762)))</formula>
    </cfRule>
  </conditionalFormatting>
  <conditionalFormatting sqref="P763">
    <cfRule type="containsText" dxfId="8210" priority="7676" operator="containsText" text="清車">
      <formula>NOT(ISERROR(SEARCH("清車",P763)))</formula>
    </cfRule>
    <cfRule type="containsText" dxfId="8209" priority="7677" operator="containsText" text="改紡">
      <formula>NOT(ISERROR(SEARCH("改紡",P763)))</formula>
    </cfRule>
    <cfRule type="containsText" dxfId="8208" priority="7678" operator="containsText" text="了機">
      <formula>NOT(ISERROR(SEARCH("了機",P763)))</formula>
    </cfRule>
  </conditionalFormatting>
  <conditionalFormatting sqref="P764">
    <cfRule type="containsText" dxfId="8207" priority="7688" operator="containsText" text="清車">
      <formula>NOT(ISERROR(SEARCH("清車",P764)))</formula>
    </cfRule>
    <cfRule type="containsText" dxfId="8206" priority="7689" operator="containsText" text="改紡">
      <formula>NOT(ISERROR(SEARCH("改紡",P764)))</formula>
    </cfRule>
    <cfRule type="containsText" dxfId="8205" priority="7690" operator="containsText" text="了機">
      <formula>NOT(ISERROR(SEARCH("了機",P764)))</formula>
    </cfRule>
  </conditionalFormatting>
  <conditionalFormatting sqref="P765">
    <cfRule type="containsText" dxfId="8204" priority="7658" operator="containsText" text="清車">
      <formula>NOT(ISERROR(SEARCH("清車",P765)))</formula>
    </cfRule>
    <cfRule type="containsText" dxfId="8203" priority="7659" operator="containsText" text="改紡">
      <formula>NOT(ISERROR(SEARCH("改紡",P765)))</formula>
    </cfRule>
    <cfRule type="containsText" dxfId="8202" priority="7660" operator="containsText" text="了機">
      <formula>NOT(ISERROR(SEARCH("了機",P765)))</formula>
    </cfRule>
  </conditionalFormatting>
  <conditionalFormatting sqref="P774">
    <cfRule type="containsText" dxfId="8201" priority="7499" operator="containsText" text="清車">
      <formula>NOT(ISERROR(SEARCH("清車",P774)))</formula>
    </cfRule>
    <cfRule type="containsText" dxfId="8200" priority="7500" operator="containsText" text="改紡">
      <formula>NOT(ISERROR(SEARCH("改紡",P774)))</formula>
    </cfRule>
    <cfRule type="containsText" dxfId="8199" priority="7501" operator="containsText" text="了機">
      <formula>NOT(ISERROR(SEARCH("了機",P774)))</formula>
    </cfRule>
  </conditionalFormatting>
  <conditionalFormatting sqref="P776">
    <cfRule type="containsText" dxfId="8198" priority="7655" operator="containsText" text="清車">
      <formula>NOT(ISERROR(SEARCH("清車",P776)))</formula>
    </cfRule>
    <cfRule type="containsText" dxfId="8197" priority="7656" operator="containsText" text="改紡">
      <formula>NOT(ISERROR(SEARCH("改紡",P776)))</formula>
    </cfRule>
    <cfRule type="containsText" dxfId="8196" priority="7657" operator="containsText" text="了機">
      <formula>NOT(ISERROR(SEARCH("了機",P776)))</formula>
    </cfRule>
  </conditionalFormatting>
  <conditionalFormatting sqref="P779">
    <cfRule type="containsText" dxfId="8195" priority="7544" operator="containsText" text="清車">
      <formula>NOT(ISERROR(SEARCH("清車",P779)))</formula>
    </cfRule>
    <cfRule type="containsText" dxfId="8194" priority="7545" operator="containsText" text="改紡">
      <formula>NOT(ISERROR(SEARCH("改紡",P779)))</formula>
    </cfRule>
    <cfRule type="containsText" dxfId="8193" priority="7546" operator="containsText" text="了機">
      <formula>NOT(ISERROR(SEARCH("了機",P779)))</formula>
    </cfRule>
  </conditionalFormatting>
  <conditionalFormatting sqref="P780">
    <cfRule type="containsText" dxfId="8192" priority="7547" operator="containsText" text="清車">
      <formula>NOT(ISERROR(SEARCH("清車",P780)))</formula>
    </cfRule>
    <cfRule type="containsText" dxfId="8191" priority="7548" operator="containsText" text="改紡">
      <formula>NOT(ISERROR(SEARCH("改紡",P780)))</formula>
    </cfRule>
    <cfRule type="containsText" dxfId="8190" priority="7549" operator="containsText" text="了機">
      <formula>NOT(ISERROR(SEARCH("了機",P780)))</formula>
    </cfRule>
  </conditionalFormatting>
  <conditionalFormatting sqref="P783:P790">
    <cfRule type="containsText" dxfId="8189" priority="7805" operator="containsText" text="清車">
      <formula>NOT(ISERROR(SEARCH("清車",P783)))</formula>
    </cfRule>
    <cfRule type="containsText" dxfId="8188" priority="7806" operator="containsText" text="改紡">
      <formula>NOT(ISERROR(SEARCH("改紡",P783)))</formula>
    </cfRule>
    <cfRule type="containsText" dxfId="8187" priority="7807" operator="containsText" text="了機">
      <formula>NOT(ISERROR(SEARCH("了機",P783)))</formula>
    </cfRule>
  </conditionalFormatting>
  <conditionalFormatting sqref="P792:P793">
    <cfRule type="containsText" dxfId="8186" priority="7268" operator="containsText" text="清車">
      <formula>NOT(ISERROR(SEARCH("清車",P792)))</formula>
    </cfRule>
    <cfRule type="containsText" dxfId="8185" priority="7269" operator="containsText" text="改紡">
      <formula>NOT(ISERROR(SEARCH("改紡",P792)))</formula>
    </cfRule>
    <cfRule type="containsText" dxfId="8184" priority="7270" operator="containsText" text="了機">
      <formula>NOT(ISERROR(SEARCH("了機",P792)))</formula>
    </cfRule>
  </conditionalFormatting>
  <conditionalFormatting sqref="P794">
    <cfRule type="containsText" dxfId="8183" priority="7265" operator="containsText" text="清車">
      <formula>NOT(ISERROR(SEARCH("清車",P794)))</formula>
    </cfRule>
    <cfRule type="containsText" dxfId="8182" priority="7266" operator="containsText" text="改紡">
      <formula>NOT(ISERROR(SEARCH("改紡",P794)))</formula>
    </cfRule>
    <cfRule type="containsText" dxfId="8181" priority="7267" operator="containsText" text="了機">
      <formula>NOT(ISERROR(SEARCH("了機",P794)))</formula>
    </cfRule>
  </conditionalFormatting>
  <conditionalFormatting sqref="P796">
    <cfRule type="containsText" dxfId="8180" priority="7253" operator="containsText" text="清車">
      <formula>NOT(ISERROR(SEARCH("清車",P796)))</formula>
    </cfRule>
    <cfRule type="containsText" dxfId="8179" priority="7254" operator="containsText" text="改紡">
      <formula>NOT(ISERROR(SEARCH("改紡",P796)))</formula>
    </cfRule>
    <cfRule type="containsText" dxfId="8178" priority="7255" operator="containsText" text="了機">
      <formula>NOT(ISERROR(SEARCH("了機",P796)))</formula>
    </cfRule>
  </conditionalFormatting>
  <conditionalFormatting sqref="P799">
    <cfRule type="containsText" dxfId="8177" priority="7271" operator="containsText" text="清車">
      <formula>NOT(ISERROR(SEARCH("清車",P799)))</formula>
    </cfRule>
    <cfRule type="containsText" dxfId="8176" priority="7272" operator="containsText" text="改紡">
      <formula>NOT(ISERROR(SEARCH("改紡",P799)))</formula>
    </cfRule>
    <cfRule type="containsText" dxfId="8175" priority="7273" operator="containsText" text="了機">
      <formula>NOT(ISERROR(SEARCH("了機",P799)))</formula>
    </cfRule>
  </conditionalFormatting>
  <conditionalFormatting sqref="P802">
    <cfRule type="containsText" dxfId="8174" priority="7250" operator="containsText" text="清車">
      <formula>NOT(ISERROR(SEARCH("清車",P802)))</formula>
    </cfRule>
    <cfRule type="containsText" dxfId="8173" priority="7251" operator="containsText" text="改紡">
      <formula>NOT(ISERROR(SEARCH("改紡",P802)))</formula>
    </cfRule>
    <cfRule type="containsText" dxfId="8172" priority="7252" operator="containsText" text="了機">
      <formula>NOT(ISERROR(SEARCH("了機",P802)))</formula>
    </cfRule>
  </conditionalFormatting>
  <conditionalFormatting sqref="P803">
    <cfRule type="containsText" dxfId="8171" priority="7289" operator="containsText" text="清車">
      <formula>NOT(ISERROR(SEARCH("清車",P803)))</formula>
    </cfRule>
    <cfRule type="containsText" dxfId="8170" priority="7290" operator="containsText" text="改紡">
      <formula>NOT(ISERROR(SEARCH("改紡",P803)))</formula>
    </cfRule>
    <cfRule type="containsText" dxfId="8169" priority="7291" operator="containsText" text="了機">
      <formula>NOT(ISERROR(SEARCH("了機",P803)))</formula>
    </cfRule>
  </conditionalFormatting>
  <conditionalFormatting sqref="P804">
    <cfRule type="containsText" dxfId="8168" priority="7298" operator="containsText" text="清車">
      <formula>NOT(ISERROR(SEARCH("清車",P804)))</formula>
    </cfRule>
    <cfRule type="containsText" dxfId="8167" priority="7299" operator="containsText" text="改紡">
      <formula>NOT(ISERROR(SEARCH("改紡",P804)))</formula>
    </cfRule>
    <cfRule type="containsText" dxfId="8166" priority="7300" operator="containsText" text="了機">
      <formula>NOT(ISERROR(SEARCH("了機",P804)))</formula>
    </cfRule>
  </conditionalFormatting>
  <conditionalFormatting sqref="P805">
    <cfRule type="containsText" dxfId="8165" priority="7316" operator="containsText" text="清車">
      <formula>NOT(ISERROR(SEARCH("清車",P805)))</formula>
    </cfRule>
    <cfRule type="containsText" dxfId="8164" priority="7317" operator="containsText" text="改紡">
      <formula>NOT(ISERROR(SEARCH("改紡",P805)))</formula>
    </cfRule>
    <cfRule type="containsText" dxfId="8163" priority="7318" operator="containsText" text="了機">
      <formula>NOT(ISERROR(SEARCH("了機",P805)))</formula>
    </cfRule>
  </conditionalFormatting>
  <conditionalFormatting sqref="P806">
    <cfRule type="containsText" dxfId="8162" priority="7280" operator="containsText" text="清車">
      <formula>NOT(ISERROR(SEARCH("清車",P806)))</formula>
    </cfRule>
    <cfRule type="containsText" dxfId="8161" priority="7281" operator="containsText" text="改紡">
      <formula>NOT(ISERROR(SEARCH("改紡",P806)))</formula>
    </cfRule>
    <cfRule type="containsText" dxfId="8160" priority="7282" operator="containsText" text="了機">
      <formula>NOT(ISERROR(SEARCH("了機",P806)))</formula>
    </cfRule>
  </conditionalFormatting>
  <conditionalFormatting sqref="P809">
    <cfRule type="containsText" dxfId="8159" priority="7259" operator="containsText" text="清車">
      <formula>NOT(ISERROR(SEARCH("清車",P809)))</formula>
    </cfRule>
    <cfRule type="containsText" dxfId="8158" priority="7260" operator="containsText" text="改紡">
      <formula>NOT(ISERROR(SEARCH("改紡",P809)))</formula>
    </cfRule>
    <cfRule type="containsText" dxfId="8157" priority="7261" operator="containsText" text="了機">
      <formula>NOT(ISERROR(SEARCH("了機",P809)))</formula>
    </cfRule>
  </conditionalFormatting>
  <conditionalFormatting sqref="P814">
    <cfRule type="containsText" dxfId="8156" priority="7145" operator="containsText" text="清車">
      <formula>NOT(ISERROR(SEARCH("清車",P814)))</formula>
    </cfRule>
    <cfRule type="containsText" dxfId="8155" priority="7146" operator="containsText" text="改紡">
      <formula>NOT(ISERROR(SEARCH("改紡",P814)))</formula>
    </cfRule>
    <cfRule type="containsText" dxfId="8154" priority="7147" operator="containsText" text="了機">
      <formula>NOT(ISERROR(SEARCH("了機",P814)))</formula>
    </cfRule>
  </conditionalFormatting>
  <conditionalFormatting sqref="P815">
    <cfRule type="containsText" dxfId="8153" priority="7244" operator="containsText" text="清車">
      <formula>NOT(ISERROR(SEARCH("清車",P815)))</formula>
    </cfRule>
    <cfRule type="containsText" dxfId="8152" priority="7245" operator="containsText" text="改紡">
      <formula>NOT(ISERROR(SEARCH("改紡",P815)))</formula>
    </cfRule>
    <cfRule type="containsText" dxfId="8151" priority="7246" operator="containsText" text="了機">
      <formula>NOT(ISERROR(SEARCH("了機",P815)))</formula>
    </cfRule>
  </conditionalFormatting>
  <conditionalFormatting sqref="P817">
    <cfRule type="containsText" dxfId="8150" priority="7277" operator="containsText" text="清車">
      <formula>NOT(ISERROR(SEARCH("清車",P817)))</formula>
    </cfRule>
    <cfRule type="containsText" dxfId="8149" priority="7278" operator="containsText" text="改紡">
      <formula>NOT(ISERROR(SEARCH("改紡",P817)))</formula>
    </cfRule>
    <cfRule type="containsText" dxfId="8148" priority="7279" operator="containsText" text="了機">
      <formula>NOT(ISERROR(SEARCH("了機",P817)))</formula>
    </cfRule>
  </conditionalFormatting>
  <conditionalFormatting sqref="P820">
    <cfRule type="containsText" dxfId="8147" priority="7154" operator="containsText" text="清車">
      <formula>NOT(ISERROR(SEARCH("清車",P820)))</formula>
    </cfRule>
    <cfRule type="containsText" dxfId="8146" priority="7155" operator="containsText" text="改紡">
      <formula>NOT(ISERROR(SEARCH("改紡",P820)))</formula>
    </cfRule>
    <cfRule type="containsText" dxfId="8145" priority="7156" operator="containsText" text="了機">
      <formula>NOT(ISERROR(SEARCH("了機",P820)))</formula>
    </cfRule>
  </conditionalFormatting>
  <conditionalFormatting sqref="P823:P830">
    <cfRule type="containsText" dxfId="8144" priority="7307" operator="containsText" text="清車">
      <formula>NOT(ISERROR(SEARCH("清車",P823)))</formula>
    </cfRule>
    <cfRule type="containsText" dxfId="8143" priority="7308" operator="containsText" text="改紡">
      <formula>NOT(ISERROR(SEARCH("改紡",P823)))</formula>
    </cfRule>
    <cfRule type="containsText" dxfId="8142" priority="7309" operator="containsText" text="了機">
      <formula>NOT(ISERROR(SEARCH("了機",P823)))</formula>
    </cfRule>
  </conditionalFormatting>
  <conditionalFormatting sqref="P832:P833">
    <cfRule type="containsText" dxfId="8141" priority="6998" operator="containsText" text="清車">
      <formula>NOT(ISERROR(SEARCH("清車",P832)))</formula>
    </cfRule>
    <cfRule type="containsText" dxfId="8140" priority="6999" operator="containsText" text="改紡">
      <formula>NOT(ISERROR(SEARCH("改紡",P832)))</formula>
    </cfRule>
    <cfRule type="containsText" dxfId="8139" priority="7000" operator="containsText" text="了機">
      <formula>NOT(ISERROR(SEARCH("了機",P832)))</formula>
    </cfRule>
  </conditionalFormatting>
  <conditionalFormatting sqref="P834">
    <cfRule type="containsText" dxfId="8138" priority="6995" operator="containsText" text="清車">
      <formula>NOT(ISERROR(SEARCH("清車",P834)))</formula>
    </cfRule>
    <cfRule type="containsText" dxfId="8137" priority="6996" operator="containsText" text="改紡">
      <formula>NOT(ISERROR(SEARCH("改紡",P834)))</formula>
    </cfRule>
    <cfRule type="containsText" dxfId="8136" priority="6997" operator="containsText" text="了機">
      <formula>NOT(ISERROR(SEARCH("了機",P834)))</formula>
    </cfRule>
  </conditionalFormatting>
  <conditionalFormatting sqref="P836">
    <cfRule type="containsText" dxfId="8135" priority="6875" operator="containsText" text="清車">
      <formula>NOT(ISERROR(SEARCH("清車",P836)))</formula>
    </cfRule>
    <cfRule type="containsText" dxfId="8134" priority="6876" operator="containsText" text="改紡">
      <formula>NOT(ISERROR(SEARCH("改紡",P836)))</formula>
    </cfRule>
    <cfRule type="containsText" dxfId="8133" priority="6877" operator="containsText" text="了機">
      <formula>NOT(ISERROR(SEARCH("了機",P836)))</formula>
    </cfRule>
  </conditionalFormatting>
  <conditionalFormatting sqref="P839">
    <cfRule type="containsText" dxfId="8132" priority="6887" operator="containsText" text="清車">
      <formula>NOT(ISERROR(SEARCH("清車",P839)))</formula>
    </cfRule>
    <cfRule type="containsText" dxfId="8131" priority="6888" operator="containsText" text="改紡">
      <formula>NOT(ISERROR(SEARCH("改紡",P839)))</formula>
    </cfRule>
    <cfRule type="containsText" dxfId="8130" priority="6889" operator="containsText" text="了機">
      <formula>NOT(ISERROR(SEARCH("了機",P839)))</formula>
    </cfRule>
  </conditionalFormatting>
  <conditionalFormatting sqref="P842">
    <cfRule type="containsText" dxfId="8129" priority="6986" operator="containsText" text="清車">
      <formula>NOT(ISERROR(SEARCH("清車",P842)))</formula>
    </cfRule>
    <cfRule type="containsText" dxfId="8128" priority="6987" operator="containsText" text="改紡">
      <formula>NOT(ISERROR(SEARCH("改紡",P842)))</formula>
    </cfRule>
    <cfRule type="containsText" dxfId="8127" priority="6988" operator="containsText" text="了機">
      <formula>NOT(ISERROR(SEARCH("了機",P842)))</formula>
    </cfRule>
  </conditionalFormatting>
  <conditionalFormatting sqref="P843">
    <cfRule type="containsText" dxfId="8126" priority="6869" operator="containsText" text="清車">
      <formula>NOT(ISERROR(SEARCH("清車",P843)))</formula>
    </cfRule>
    <cfRule type="containsText" dxfId="8125" priority="6870" operator="containsText" text="改紡">
      <formula>NOT(ISERROR(SEARCH("改紡",P843)))</formula>
    </cfRule>
    <cfRule type="containsText" dxfId="8124" priority="6871" operator="containsText" text="了機">
      <formula>NOT(ISERROR(SEARCH("了機",P843)))</formula>
    </cfRule>
  </conditionalFormatting>
  <conditionalFormatting sqref="P844">
    <cfRule type="containsText" dxfId="8123" priority="7022" operator="containsText" text="清車">
      <formula>NOT(ISERROR(SEARCH("清車",P844)))</formula>
    </cfRule>
    <cfRule type="containsText" dxfId="8122" priority="7023" operator="containsText" text="改紡">
      <formula>NOT(ISERROR(SEARCH("改紡",P844)))</formula>
    </cfRule>
    <cfRule type="containsText" dxfId="8121" priority="7024" operator="containsText" text="了機">
      <formula>NOT(ISERROR(SEARCH("了機",P844)))</formula>
    </cfRule>
  </conditionalFormatting>
  <conditionalFormatting sqref="P845">
    <cfRule type="containsText" dxfId="8120" priority="7040" operator="containsText" text="清車">
      <formula>NOT(ISERROR(SEARCH("清車",P845)))</formula>
    </cfRule>
    <cfRule type="containsText" dxfId="8119" priority="7041" operator="containsText" text="改紡">
      <formula>NOT(ISERROR(SEARCH("改紡",P845)))</formula>
    </cfRule>
    <cfRule type="containsText" dxfId="8118" priority="7042" operator="containsText" text="了機">
      <formula>NOT(ISERROR(SEARCH("了機",P845)))</formula>
    </cfRule>
  </conditionalFormatting>
  <conditionalFormatting sqref="P846">
    <cfRule type="containsText" dxfId="8117" priority="7007" operator="containsText" text="清車">
      <formula>NOT(ISERROR(SEARCH("清車",P846)))</formula>
    </cfRule>
    <cfRule type="containsText" dxfId="8116" priority="7008" operator="containsText" text="改紡">
      <formula>NOT(ISERROR(SEARCH("改紡",P846)))</formula>
    </cfRule>
    <cfRule type="containsText" dxfId="8115" priority="7009" operator="containsText" text="了機">
      <formula>NOT(ISERROR(SEARCH("了機",P846)))</formula>
    </cfRule>
  </conditionalFormatting>
  <conditionalFormatting sqref="P847">
    <cfRule type="containsText" dxfId="8114" priority="6863" operator="containsText" text="清車">
      <formula>NOT(ISERROR(SEARCH("清車",P847)))</formula>
    </cfRule>
    <cfRule type="containsText" dxfId="8113" priority="6864" operator="containsText" text="改紡">
      <formula>NOT(ISERROR(SEARCH("改紡",P847)))</formula>
    </cfRule>
    <cfRule type="containsText" dxfId="8112" priority="6865" operator="containsText" text="了機">
      <formula>NOT(ISERROR(SEARCH("了機",P847)))</formula>
    </cfRule>
  </conditionalFormatting>
  <conditionalFormatting sqref="P849">
    <cfRule type="containsText" dxfId="8111" priority="6881" operator="containsText" text="清車">
      <formula>NOT(ISERROR(SEARCH("清車",P849)))</formula>
    </cfRule>
    <cfRule type="containsText" dxfId="8110" priority="6882" operator="containsText" text="改紡">
      <formula>NOT(ISERROR(SEARCH("改紡",P849)))</formula>
    </cfRule>
    <cfRule type="containsText" dxfId="8109" priority="6883" operator="containsText" text="了機">
      <formula>NOT(ISERROR(SEARCH("了機",P849)))</formula>
    </cfRule>
  </conditionalFormatting>
  <conditionalFormatting sqref="P854">
    <cfRule type="containsText" dxfId="8108" priority="6860" operator="containsText" text="清車">
      <formula>NOT(ISERROR(SEARCH("清車",P854)))</formula>
    </cfRule>
    <cfRule type="containsText" dxfId="8107" priority="6861" operator="containsText" text="改紡">
      <formula>NOT(ISERROR(SEARCH("改紡",P854)))</formula>
    </cfRule>
    <cfRule type="containsText" dxfId="8106" priority="6862" operator="containsText" text="了機">
      <formula>NOT(ISERROR(SEARCH("了機",P854)))</formula>
    </cfRule>
  </conditionalFormatting>
  <conditionalFormatting sqref="P855">
    <cfRule type="containsText" dxfId="8105" priority="6872" operator="containsText" text="清車">
      <formula>NOT(ISERROR(SEARCH("清車",P855)))</formula>
    </cfRule>
    <cfRule type="containsText" dxfId="8104" priority="6873" operator="containsText" text="改紡">
      <formula>NOT(ISERROR(SEARCH("改紡",P855)))</formula>
    </cfRule>
    <cfRule type="containsText" dxfId="8103" priority="6874" operator="containsText" text="了機">
      <formula>NOT(ISERROR(SEARCH("了機",P855)))</formula>
    </cfRule>
  </conditionalFormatting>
  <conditionalFormatting sqref="P856">
    <cfRule type="containsText" dxfId="8102" priority="7004" operator="containsText" text="清車">
      <formula>NOT(ISERROR(SEARCH("清車",P856)))</formula>
    </cfRule>
    <cfRule type="containsText" dxfId="8101" priority="7005" operator="containsText" text="改紡">
      <formula>NOT(ISERROR(SEARCH("改紡",P856)))</formula>
    </cfRule>
    <cfRule type="containsText" dxfId="8100" priority="7006" operator="containsText" text="了機">
      <formula>NOT(ISERROR(SEARCH("了機",P856)))</formula>
    </cfRule>
  </conditionalFormatting>
  <conditionalFormatting sqref="P859">
    <cfRule type="containsText" dxfId="8099" priority="6905" operator="containsText" text="清車">
      <formula>NOT(ISERROR(SEARCH("清車",P859)))</formula>
    </cfRule>
    <cfRule type="containsText" dxfId="8098" priority="6906" operator="containsText" text="改紡">
      <formula>NOT(ISERROR(SEARCH("改紡",P859)))</formula>
    </cfRule>
    <cfRule type="containsText" dxfId="8097" priority="6907" operator="containsText" text="了機">
      <formula>NOT(ISERROR(SEARCH("了機",P859)))</formula>
    </cfRule>
  </conditionalFormatting>
  <conditionalFormatting sqref="P862:P869">
    <cfRule type="containsText" dxfId="8096" priority="7031" operator="containsText" text="清車">
      <formula>NOT(ISERROR(SEARCH("清車",P862)))</formula>
    </cfRule>
    <cfRule type="containsText" dxfId="8095" priority="7032" operator="containsText" text="改紡">
      <formula>NOT(ISERROR(SEARCH("改紡",P862)))</formula>
    </cfRule>
    <cfRule type="containsText" dxfId="8094" priority="7033" operator="containsText" text="了機">
      <formula>NOT(ISERROR(SEARCH("了機",P862)))</formula>
    </cfRule>
  </conditionalFormatting>
  <conditionalFormatting sqref="P871:P872">
    <cfRule type="containsText" dxfId="8093" priority="6674" operator="containsText" text="清車">
      <formula>NOT(ISERROR(SEARCH("清車",P871)))</formula>
    </cfRule>
    <cfRule type="containsText" dxfId="8092" priority="6675" operator="containsText" text="改紡">
      <formula>NOT(ISERROR(SEARCH("改紡",P871)))</formula>
    </cfRule>
    <cfRule type="containsText" dxfId="8091" priority="6676" operator="containsText" text="了機">
      <formula>NOT(ISERROR(SEARCH("了機",P871)))</formula>
    </cfRule>
  </conditionalFormatting>
  <conditionalFormatting sqref="P873">
    <cfRule type="containsText" dxfId="8090" priority="6671" operator="containsText" text="清車">
      <formula>NOT(ISERROR(SEARCH("清車",P873)))</formula>
    </cfRule>
    <cfRule type="containsText" dxfId="8089" priority="6672" operator="containsText" text="改紡">
      <formula>NOT(ISERROR(SEARCH("改紡",P873)))</formula>
    </cfRule>
    <cfRule type="containsText" dxfId="8088" priority="6673" operator="containsText" text="了機">
      <formula>NOT(ISERROR(SEARCH("了機",P873)))</formula>
    </cfRule>
  </conditionalFormatting>
  <conditionalFormatting sqref="P875">
    <cfRule type="containsText" dxfId="8087" priority="6554" operator="containsText" text="清車">
      <formula>NOT(ISERROR(SEARCH("清車",P875)))</formula>
    </cfRule>
    <cfRule type="containsText" dxfId="8086" priority="6555" operator="containsText" text="改紡">
      <formula>NOT(ISERROR(SEARCH("改紡",P875)))</formula>
    </cfRule>
    <cfRule type="containsText" dxfId="8085" priority="6556" operator="containsText" text="了機">
      <formula>NOT(ISERROR(SEARCH("了機",P875)))</formula>
    </cfRule>
  </conditionalFormatting>
  <conditionalFormatting sqref="P878">
    <cfRule type="containsText" dxfId="8084" priority="6566" operator="containsText" text="清車">
      <formula>NOT(ISERROR(SEARCH("清車",P878)))</formula>
    </cfRule>
    <cfRule type="containsText" dxfId="8083" priority="6567" operator="containsText" text="改紡">
      <formula>NOT(ISERROR(SEARCH("改紡",P878)))</formula>
    </cfRule>
    <cfRule type="containsText" dxfId="8082" priority="6568" operator="containsText" text="了機">
      <formula>NOT(ISERROR(SEARCH("了機",P878)))</formula>
    </cfRule>
  </conditionalFormatting>
  <conditionalFormatting sqref="P881">
    <cfRule type="containsText" dxfId="8081" priority="6662" operator="containsText" text="清車">
      <formula>NOT(ISERROR(SEARCH("清車",P881)))</formula>
    </cfRule>
    <cfRule type="containsText" dxfId="8080" priority="6663" operator="containsText" text="改紡">
      <formula>NOT(ISERROR(SEARCH("改紡",P881)))</formula>
    </cfRule>
    <cfRule type="containsText" dxfId="8079" priority="6664" operator="containsText" text="了機">
      <formula>NOT(ISERROR(SEARCH("了機",P881)))</formula>
    </cfRule>
  </conditionalFormatting>
  <conditionalFormatting sqref="P882">
    <cfRule type="containsText" dxfId="8078" priority="6437" operator="containsText" text="清車">
      <formula>NOT(ISERROR(SEARCH("清車",P882)))</formula>
    </cfRule>
    <cfRule type="containsText" dxfId="8077" priority="6438" operator="containsText" text="改紡">
      <formula>NOT(ISERROR(SEARCH("改紡",P882)))</formula>
    </cfRule>
    <cfRule type="containsText" dxfId="8076" priority="6439" operator="containsText" text="了機">
      <formula>NOT(ISERROR(SEARCH("了機",P882)))</formula>
    </cfRule>
  </conditionalFormatting>
  <conditionalFormatting sqref="P883">
    <cfRule type="containsText" dxfId="8075" priority="6695" operator="containsText" text="清車">
      <formula>NOT(ISERROR(SEARCH("清車",P883)))</formula>
    </cfRule>
    <cfRule type="containsText" dxfId="8074" priority="6696" operator="containsText" text="改紡">
      <formula>NOT(ISERROR(SEARCH("改紡",P883)))</formula>
    </cfRule>
    <cfRule type="containsText" dxfId="8073" priority="6697" operator="containsText" text="了機">
      <formula>NOT(ISERROR(SEARCH("了機",P883)))</formula>
    </cfRule>
  </conditionalFormatting>
  <conditionalFormatting sqref="P884">
    <cfRule type="containsText" dxfId="8072" priority="6713" operator="containsText" text="清車">
      <formula>NOT(ISERROR(SEARCH("清車",P884)))</formula>
    </cfRule>
    <cfRule type="containsText" dxfId="8071" priority="6714" operator="containsText" text="改紡">
      <formula>NOT(ISERROR(SEARCH("改紡",P884)))</formula>
    </cfRule>
    <cfRule type="containsText" dxfId="8070" priority="6715" operator="containsText" text="了機">
      <formula>NOT(ISERROR(SEARCH("了機",P884)))</formula>
    </cfRule>
  </conditionalFormatting>
  <conditionalFormatting sqref="P885">
    <cfRule type="containsText" dxfId="8069" priority="6527" operator="containsText" text="清車">
      <formula>NOT(ISERROR(SEARCH("清車",P885)))</formula>
    </cfRule>
    <cfRule type="containsText" dxfId="8068" priority="6528" operator="containsText" text="改紡">
      <formula>NOT(ISERROR(SEARCH("改紡",P885)))</formula>
    </cfRule>
    <cfRule type="containsText" dxfId="8067" priority="6529" operator="containsText" text="了機">
      <formula>NOT(ISERROR(SEARCH("了機",P885)))</formula>
    </cfRule>
  </conditionalFormatting>
  <conditionalFormatting sqref="P886">
    <cfRule type="containsText" dxfId="8066" priority="6545" operator="containsText" text="清車">
      <formula>NOT(ISERROR(SEARCH("清車",P886)))</formula>
    </cfRule>
    <cfRule type="containsText" dxfId="8065" priority="6546" operator="containsText" text="改紡">
      <formula>NOT(ISERROR(SEARCH("改紡",P886)))</formula>
    </cfRule>
    <cfRule type="containsText" dxfId="8064" priority="6547" operator="containsText" text="了機">
      <formula>NOT(ISERROR(SEARCH("了機",P886)))</formula>
    </cfRule>
  </conditionalFormatting>
  <conditionalFormatting sqref="P888">
    <cfRule type="containsText" dxfId="8063" priority="6560" operator="containsText" text="清車">
      <formula>NOT(ISERROR(SEARCH("清車",P888)))</formula>
    </cfRule>
    <cfRule type="containsText" dxfId="8062" priority="6561" operator="containsText" text="改紡">
      <formula>NOT(ISERROR(SEARCH("改紡",P888)))</formula>
    </cfRule>
    <cfRule type="containsText" dxfId="8061" priority="6562" operator="containsText" text="了機">
      <formula>NOT(ISERROR(SEARCH("了機",P888)))</formula>
    </cfRule>
  </conditionalFormatting>
  <conditionalFormatting sqref="P893">
    <cfRule type="containsText" dxfId="8060" priority="6542" operator="containsText" text="清車">
      <formula>NOT(ISERROR(SEARCH("清車",P893)))</formula>
    </cfRule>
    <cfRule type="containsText" dxfId="8059" priority="6543" operator="containsText" text="改紡">
      <formula>NOT(ISERROR(SEARCH("改紡",P893)))</formula>
    </cfRule>
    <cfRule type="containsText" dxfId="8058" priority="6544" operator="containsText" text="了機">
      <formula>NOT(ISERROR(SEARCH("了機",P893)))</formula>
    </cfRule>
  </conditionalFormatting>
  <conditionalFormatting sqref="P894">
    <cfRule type="containsText" dxfId="8057" priority="6551" operator="containsText" text="清車">
      <formula>NOT(ISERROR(SEARCH("清車",P894)))</formula>
    </cfRule>
    <cfRule type="containsText" dxfId="8056" priority="6552" operator="containsText" text="改紡">
      <formula>NOT(ISERROR(SEARCH("改紡",P894)))</formula>
    </cfRule>
    <cfRule type="containsText" dxfId="8055" priority="6553" operator="containsText" text="了機">
      <formula>NOT(ISERROR(SEARCH("了機",P894)))</formula>
    </cfRule>
  </conditionalFormatting>
  <conditionalFormatting sqref="P895">
    <cfRule type="containsText" dxfId="8054" priority="6680" operator="containsText" text="清車">
      <formula>NOT(ISERROR(SEARCH("清車",P895)))</formula>
    </cfRule>
    <cfRule type="containsText" dxfId="8053" priority="6681" operator="containsText" text="改紡">
      <formula>NOT(ISERROR(SEARCH("改紡",P895)))</formula>
    </cfRule>
    <cfRule type="containsText" dxfId="8052" priority="6682" operator="containsText" text="了機">
      <formula>NOT(ISERROR(SEARCH("了機",P895)))</formula>
    </cfRule>
  </conditionalFormatting>
  <conditionalFormatting sqref="P898">
    <cfRule type="containsText" dxfId="8051" priority="6584" operator="containsText" text="清車">
      <formula>NOT(ISERROR(SEARCH("清車",P898)))</formula>
    </cfRule>
    <cfRule type="containsText" dxfId="8050" priority="6585" operator="containsText" text="改紡">
      <formula>NOT(ISERROR(SEARCH("改紡",P898)))</formula>
    </cfRule>
    <cfRule type="containsText" dxfId="8049" priority="6586" operator="containsText" text="了機">
      <formula>NOT(ISERROR(SEARCH("了機",P898)))</formula>
    </cfRule>
  </conditionalFormatting>
  <conditionalFormatting sqref="P901:P908">
    <cfRule type="containsText" dxfId="8048" priority="6704" operator="containsText" text="清車">
      <formula>NOT(ISERROR(SEARCH("清車",P901)))</formula>
    </cfRule>
    <cfRule type="containsText" dxfId="8047" priority="6705" operator="containsText" text="改紡">
      <formula>NOT(ISERROR(SEARCH("改紡",P901)))</formula>
    </cfRule>
    <cfRule type="containsText" dxfId="8046" priority="6706" operator="containsText" text="了機">
      <formula>NOT(ISERROR(SEARCH("了機",P901)))</formula>
    </cfRule>
  </conditionalFormatting>
  <conditionalFormatting sqref="P910:P911">
    <cfRule type="containsText" dxfId="8045" priority="6248" operator="containsText" text="清車">
      <formula>NOT(ISERROR(SEARCH("清車",P910)))</formula>
    </cfRule>
    <cfRule type="containsText" dxfId="8044" priority="6249" operator="containsText" text="改紡">
      <formula>NOT(ISERROR(SEARCH("改紡",P910)))</formula>
    </cfRule>
    <cfRule type="containsText" dxfId="8043" priority="6250" operator="containsText" text="了機">
      <formula>NOT(ISERROR(SEARCH("了機",P910)))</formula>
    </cfRule>
  </conditionalFormatting>
  <conditionalFormatting sqref="P912">
    <cfRule type="containsText" dxfId="8042" priority="6245" operator="containsText" text="清車">
      <formula>NOT(ISERROR(SEARCH("清車",P912)))</formula>
    </cfRule>
    <cfRule type="containsText" dxfId="8041" priority="6246" operator="containsText" text="改紡">
      <formula>NOT(ISERROR(SEARCH("改紡",P912)))</formula>
    </cfRule>
    <cfRule type="containsText" dxfId="8040" priority="6247" operator="containsText" text="了機">
      <formula>NOT(ISERROR(SEARCH("了機",P912)))</formula>
    </cfRule>
  </conditionalFormatting>
  <conditionalFormatting sqref="P914">
    <cfRule type="containsText" dxfId="8039" priority="6128" operator="containsText" text="清車">
      <formula>NOT(ISERROR(SEARCH("清車",P914)))</formula>
    </cfRule>
    <cfRule type="containsText" dxfId="8038" priority="6129" operator="containsText" text="改紡">
      <formula>NOT(ISERROR(SEARCH("改紡",P914)))</formula>
    </cfRule>
    <cfRule type="containsText" dxfId="8037" priority="6130" operator="containsText" text="了機">
      <formula>NOT(ISERROR(SEARCH("了機",P914)))</formula>
    </cfRule>
  </conditionalFormatting>
  <conditionalFormatting sqref="P917">
    <cfRule type="containsText" dxfId="8036" priority="6140" operator="containsText" text="清車">
      <formula>NOT(ISERROR(SEARCH("清車",P917)))</formula>
    </cfRule>
    <cfRule type="containsText" dxfId="8035" priority="6141" operator="containsText" text="改紡">
      <formula>NOT(ISERROR(SEARCH("改紡",P917)))</formula>
    </cfRule>
    <cfRule type="containsText" dxfId="8034" priority="6142" operator="containsText" text="了機">
      <formula>NOT(ISERROR(SEARCH("了機",P917)))</formula>
    </cfRule>
  </conditionalFormatting>
  <conditionalFormatting sqref="P920">
    <cfRule type="containsText" dxfId="8033" priority="6236" operator="containsText" text="清車">
      <formula>NOT(ISERROR(SEARCH("清車",P920)))</formula>
    </cfRule>
    <cfRule type="containsText" dxfId="8032" priority="6237" operator="containsText" text="改紡">
      <formula>NOT(ISERROR(SEARCH("改紡",P920)))</formula>
    </cfRule>
    <cfRule type="containsText" dxfId="8031" priority="6238" operator="containsText" text="了機">
      <formula>NOT(ISERROR(SEARCH("了機",P920)))</formula>
    </cfRule>
  </conditionalFormatting>
  <conditionalFormatting sqref="P921">
    <cfRule type="containsText" dxfId="8030" priority="6098" operator="containsText" text="清車">
      <formula>NOT(ISERROR(SEARCH("清車",P921)))</formula>
    </cfRule>
    <cfRule type="containsText" dxfId="8029" priority="6099" operator="containsText" text="改紡">
      <formula>NOT(ISERROR(SEARCH("改紡",P921)))</formula>
    </cfRule>
    <cfRule type="containsText" dxfId="8028" priority="6100" operator="containsText" text="了機">
      <formula>NOT(ISERROR(SEARCH("了機",P921)))</formula>
    </cfRule>
  </conditionalFormatting>
  <conditionalFormatting sqref="P922">
    <cfRule type="containsText" dxfId="8027" priority="6269" operator="containsText" text="清車">
      <formula>NOT(ISERROR(SEARCH("清車",P922)))</formula>
    </cfRule>
    <cfRule type="containsText" dxfId="8026" priority="6270" operator="containsText" text="改紡">
      <formula>NOT(ISERROR(SEARCH("改紡",P922)))</formula>
    </cfRule>
    <cfRule type="containsText" dxfId="8025" priority="6271" operator="containsText" text="了機">
      <formula>NOT(ISERROR(SEARCH("了機",P922)))</formula>
    </cfRule>
  </conditionalFormatting>
  <conditionalFormatting sqref="P923">
    <cfRule type="containsText" dxfId="8024" priority="6287" operator="containsText" text="清車">
      <formula>NOT(ISERROR(SEARCH("清車",P923)))</formula>
    </cfRule>
    <cfRule type="containsText" dxfId="8023" priority="6288" operator="containsText" text="改紡">
      <formula>NOT(ISERROR(SEARCH("改紡",P923)))</formula>
    </cfRule>
    <cfRule type="containsText" dxfId="8022" priority="6289" operator="containsText" text="了機">
      <formula>NOT(ISERROR(SEARCH("了機",P923)))</formula>
    </cfRule>
  </conditionalFormatting>
  <conditionalFormatting sqref="P924">
    <cfRule type="containsText" dxfId="8021" priority="6101" operator="containsText" text="清車">
      <formula>NOT(ISERROR(SEARCH("清車",P924)))</formula>
    </cfRule>
    <cfRule type="containsText" dxfId="8020" priority="6102" operator="containsText" text="改紡">
      <formula>NOT(ISERROR(SEARCH("改紡",P924)))</formula>
    </cfRule>
    <cfRule type="containsText" dxfId="8019" priority="6103" operator="containsText" text="了機">
      <formula>NOT(ISERROR(SEARCH("了機",P924)))</formula>
    </cfRule>
  </conditionalFormatting>
  <conditionalFormatting sqref="P925">
    <cfRule type="containsText" dxfId="8018" priority="6119" operator="containsText" text="清車">
      <formula>NOT(ISERROR(SEARCH("清車",P925)))</formula>
    </cfRule>
    <cfRule type="containsText" dxfId="8017" priority="6120" operator="containsText" text="改紡">
      <formula>NOT(ISERROR(SEARCH("改紡",P925)))</formula>
    </cfRule>
    <cfRule type="containsText" dxfId="8016" priority="6121" operator="containsText" text="了機">
      <formula>NOT(ISERROR(SEARCH("了機",P925)))</formula>
    </cfRule>
  </conditionalFormatting>
  <conditionalFormatting sqref="P927">
    <cfRule type="containsText" dxfId="8015" priority="6134" operator="containsText" text="清車">
      <formula>NOT(ISERROR(SEARCH("清車",P927)))</formula>
    </cfRule>
    <cfRule type="containsText" dxfId="8014" priority="6135" operator="containsText" text="改紡">
      <formula>NOT(ISERROR(SEARCH("改紡",P927)))</formula>
    </cfRule>
    <cfRule type="containsText" dxfId="8013" priority="6136" operator="containsText" text="了機">
      <formula>NOT(ISERROR(SEARCH("了機",P927)))</formula>
    </cfRule>
  </conditionalFormatting>
  <conditionalFormatting sqref="P932">
    <cfRule type="containsText" dxfId="8012" priority="6116" operator="containsText" text="清車">
      <formula>NOT(ISERROR(SEARCH("清車",P932)))</formula>
    </cfRule>
    <cfRule type="containsText" dxfId="8011" priority="6117" operator="containsText" text="改紡">
      <formula>NOT(ISERROR(SEARCH("改紡",P932)))</formula>
    </cfRule>
    <cfRule type="containsText" dxfId="8010" priority="6118" operator="containsText" text="了機">
      <formula>NOT(ISERROR(SEARCH("了機",P932)))</formula>
    </cfRule>
  </conditionalFormatting>
  <conditionalFormatting sqref="P933">
    <cfRule type="containsText" dxfId="8009" priority="6125" operator="containsText" text="清車">
      <formula>NOT(ISERROR(SEARCH("清車",P933)))</formula>
    </cfRule>
    <cfRule type="containsText" dxfId="8008" priority="6126" operator="containsText" text="改紡">
      <formula>NOT(ISERROR(SEARCH("改紡",P933)))</formula>
    </cfRule>
    <cfRule type="containsText" dxfId="8007" priority="6127" operator="containsText" text="了機">
      <formula>NOT(ISERROR(SEARCH("了機",P933)))</formula>
    </cfRule>
  </conditionalFormatting>
  <conditionalFormatting sqref="P934">
    <cfRule type="containsText" dxfId="8006" priority="6254" operator="containsText" text="清車">
      <formula>NOT(ISERROR(SEARCH("清車",P934)))</formula>
    </cfRule>
    <cfRule type="containsText" dxfId="8005" priority="6255" operator="containsText" text="改紡">
      <formula>NOT(ISERROR(SEARCH("改紡",P934)))</formula>
    </cfRule>
    <cfRule type="containsText" dxfId="8004" priority="6256" operator="containsText" text="了機">
      <formula>NOT(ISERROR(SEARCH("了機",P934)))</formula>
    </cfRule>
  </conditionalFormatting>
  <conditionalFormatting sqref="P937">
    <cfRule type="containsText" dxfId="8003" priority="6158" operator="containsText" text="清車">
      <formula>NOT(ISERROR(SEARCH("清車",P937)))</formula>
    </cfRule>
    <cfRule type="containsText" dxfId="8002" priority="6159" operator="containsText" text="改紡">
      <formula>NOT(ISERROR(SEARCH("改紡",P937)))</formula>
    </cfRule>
    <cfRule type="containsText" dxfId="8001" priority="6160" operator="containsText" text="了機">
      <formula>NOT(ISERROR(SEARCH("了機",P937)))</formula>
    </cfRule>
  </conditionalFormatting>
  <conditionalFormatting sqref="P940:P947">
    <cfRule type="containsText" dxfId="8000" priority="6278" operator="containsText" text="清車">
      <formula>NOT(ISERROR(SEARCH("清車",P940)))</formula>
    </cfRule>
    <cfRule type="containsText" dxfId="7999" priority="6279" operator="containsText" text="改紡">
      <formula>NOT(ISERROR(SEARCH("改紡",P940)))</formula>
    </cfRule>
    <cfRule type="containsText" dxfId="7998" priority="6280" operator="containsText" text="了機">
      <formula>NOT(ISERROR(SEARCH("了機",P940)))</formula>
    </cfRule>
  </conditionalFormatting>
  <conditionalFormatting sqref="P949:P950">
    <cfRule type="containsText" dxfId="7997" priority="5906" operator="containsText" text="清車">
      <formula>NOT(ISERROR(SEARCH("清車",P949)))</formula>
    </cfRule>
    <cfRule type="containsText" dxfId="7996" priority="5907" operator="containsText" text="改紡">
      <formula>NOT(ISERROR(SEARCH("改紡",P949)))</formula>
    </cfRule>
    <cfRule type="containsText" dxfId="7995" priority="5908" operator="containsText" text="了機">
      <formula>NOT(ISERROR(SEARCH("了機",P949)))</formula>
    </cfRule>
  </conditionalFormatting>
  <conditionalFormatting sqref="P951">
    <cfRule type="containsText" dxfId="7994" priority="5903" operator="containsText" text="清車">
      <formula>NOT(ISERROR(SEARCH("清車",P951)))</formula>
    </cfRule>
    <cfRule type="containsText" dxfId="7993" priority="5904" operator="containsText" text="改紡">
      <formula>NOT(ISERROR(SEARCH("改紡",P951)))</formula>
    </cfRule>
    <cfRule type="containsText" dxfId="7992" priority="5905" operator="containsText" text="了機">
      <formula>NOT(ISERROR(SEARCH("了機",P951)))</formula>
    </cfRule>
  </conditionalFormatting>
  <conditionalFormatting sqref="P953">
    <cfRule type="containsText" dxfId="7991" priority="5786" operator="containsText" text="清車">
      <formula>NOT(ISERROR(SEARCH("清車",P953)))</formula>
    </cfRule>
    <cfRule type="containsText" dxfId="7990" priority="5787" operator="containsText" text="改紡">
      <formula>NOT(ISERROR(SEARCH("改紡",P953)))</formula>
    </cfRule>
    <cfRule type="containsText" dxfId="7989" priority="5788" operator="containsText" text="了機">
      <formula>NOT(ISERROR(SEARCH("了機",P953)))</formula>
    </cfRule>
  </conditionalFormatting>
  <conditionalFormatting sqref="P956">
    <cfRule type="containsText" dxfId="7988" priority="5798" operator="containsText" text="清車">
      <formula>NOT(ISERROR(SEARCH("清車",P956)))</formula>
    </cfRule>
    <cfRule type="containsText" dxfId="7987" priority="5799" operator="containsText" text="改紡">
      <formula>NOT(ISERROR(SEARCH("改紡",P956)))</formula>
    </cfRule>
    <cfRule type="containsText" dxfId="7986" priority="5800" operator="containsText" text="了機">
      <formula>NOT(ISERROR(SEARCH("了機",P956)))</formula>
    </cfRule>
  </conditionalFormatting>
  <conditionalFormatting sqref="P959">
    <cfRule type="containsText" dxfId="7985" priority="5894" operator="containsText" text="清車">
      <formula>NOT(ISERROR(SEARCH("清車",P959)))</formula>
    </cfRule>
    <cfRule type="containsText" dxfId="7984" priority="5895" operator="containsText" text="改紡">
      <formula>NOT(ISERROR(SEARCH("改紡",P959)))</formula>
    </cfRule>
    <cfRule type="containsText" dxfId="7983" priority="5896" operator="containsText" text="了機">
      <formula>NOT(ISERROR(SEARCH("了機",P959)))</formula>
    </cfRule>
  </conditionalFormatting>
  <conditionalFormatting sqref="P960">
    <cfRule type="containsText" dxfId="7982" priority="5756" operator="containsText" text="清車">
      <formula>NOT(ISERROR(SEARCH("清車",P960)))</formula>
    </cfRule>
    <cfRule type="containsText" dxfId="7981" priority="5757" operator="containsText" text="改紡">
      <formula>NOT(ISERROR(SEARCH("改紡",P960)))</formula>
    </cfRule>
    <cfRule type="containsText" dxfId="7980" priority="5758" operator="containsText" text="了機">
      <formula>NOT(ISERROR(SEARCH("了機",P960)))</formula>
    </cfRule>
  </conditionalFormatting>
  <conditionalFormatting sqref="P961">
    <cfRule type="containsText" dxfId="7979" priority="5927" operator="containsText" text="清車">
      <formula>NOT(ISERROR(SEARCH("清車",P961)))</formula>
    </cfRule>
    <cfRule type="containsText" dxfId="7978" priority="5928" operator="containsText" text="改紡">
      <formula>NOT(ISERROR(SEARCH("改紡",P961)))</formula>
    </cfRule>
    <cfRule type="containsText" dxfId="7977" priority="5929" operator="containsText" text="了機">
      <formula>NOT(ISERROR(SEARCH("了機",P961)))</formula>
    </cfRule>
  </conditionalFormatting>
  <conditionalFormatting sqref="P962">
    <cfRule type="containsText" dxfId="7976" priority="5945" operator="containsText" text="清車">
      <formula>NOT(ISERROR(SEARCH("清車",P962)))</formula>
    </cfRule>
    <cfRule type="containsText" dxfId="7975" priority="5946" operator="containsText" text="改紡">
      <formula>NOT(ISERROR(SEARCH("改紡",P962)))</formula>
    </cfRule>
    <cfRule type="containsText" dxfId="7974" priority="5947" operator="containsText" text="了機">
      <formula>NOT(ISERROR(SEARCH("了機",P962)))</formula>
    </cfRule>
  </conditionalFormatting>
  <conditionalFormatting sqref="P963">
    <cfRule type="containsText" dxfId="7973" priority="5759" operator="containsText" text="清車">
      <formula>NOT(ISERROR(SEARCH("清車",P963)))</formula>
    </cfRule>
    <cfRule type="containsText" dxfId="7972" priority="5760" operator="containsText" text="改紡">
      <formula>NOT(ISERROR(SEARCH("改紡",P963)))</formula>
    </cfRule>
    <cfRule type="containsText" dxfId="7971" priority="5761" operator="containsText" text="了機">
      <formula>NOT(ISERROR(SEARCH("了機",P963)))</formula>
    </cfRule>
  </conditionalFormatting>
  <conditionalFormatting sqref="P964">
    <cfRule type="containsText" dxfId="7970" priority="5777" operator="containsText" text="清車">
      <formula>NOT(ISERROR(SEARCH("清車",P964)))</formula>
    </cfRule>
    <cfRule type="containsText" dxfId="7969" priority="5778" operator="containsText" text="改紡">
      <formula>NOT(ISERROR(SEARCH("改紡",P964)))</formula>
    </cfRule>
    <cfRule type="containsText" dxfId="7968" priority="5779" operator="containsText" text="了機">
      <formula>NOT(ISERROR(SEARCH("了機",P964)))</formula>
    </cfRule>
  </conditionalFormatting>
  <conditionalFormatting sqref="P966">
    <cfRule type="containsText" dxfId="7967" priority="5792" operator="containsText" text="清車">
      <formula>NOT(ISERROR(SEARCH("清車",P966)))</formula>
    </cfRule>
    <cfRule type="containsText" dxfId="7966" priority="5793" operator="containsText" text="改紡">
      <formula>NOT(ISERROR(SEARCH("改紡",P966)))</formula>
    </cfRule>
    <cfRule type="containsText" dxfId="7965" priority="5794" operator="containsText" text="了機">
      <formula>NOT(ISERROR(SEARCH("了機",P966)))</formula>
    </cfRule>
  </conditionalFormatting>
  <conditionalFormatting sqref="P971">
    <cfRule type="containsText" dxfId="7964" priority="5774" operator="containsText" text="清車">
      <formula>NOT(ISERROR(SEARCH("清車",P971)))</formula>
    </cfRule>
    <cfRule type="containsText" dxfId="7963" priority="5775" operator="containsText" text="改紡">
      <formula>NOT(ISERROR(SEARCH("改紡",P971)))</formula>
    </cfRule>
    <cfRule type="containsText" dxfId="7962" priority="5776" operator="containsText" text="了機">
      <formula>NOT(ISERROR(SEARCH("了機",P971)))</formula>
    </cfRule>
  </conditionalFormatting>
  <conditionalFormatting sqref="P972">
    <cfRule type="containsText" dxfId="7961" priority="5783" operator="containsText" text="清車">
      <formula>NOT(ISERROR(SEARCH("清車",P972)))</formula>
    </cfRule>
    <cfRule type="containsText" dxfId="7960" priority="5784" operator="containsText" text="改紡">
      <formula>NOT(ISERROR(SEARCH("改紡",P972)))</formula>
    </cfRule>
    <cfRule type="containsText" dxfId="7959" priority="5785" operator="containsText" text="了機">
      <formula>NOT(ISERROR(SEARCH("了機",P972)))</formula>
    </cfRule>
  </conditionalFormatting>
  <conditionalFormatting sqref="P973">
    <cfRule type="containsText" dxfId="7958" priority="5912" operator="containsText" text="清車">
      <formula>NOT(ISERROR(SEARCH("清車",P973)))</formula>
    </cfRule>
    <cfRule type="containsText" dxfId="7957" priority="5913" operator="containsText" text="改紡">
      <formula>NOT(ISERROR(SEARCH("改紡",P973)))</formula>
    </cfRule>
    <cfRule type="containsText" dxfId="7956" priority="5914" operator="containsText" text="了機">
      <formula>NOT(ISERROR(SEARCH("了機",P973)))</formula>
    </cfRule>
  </conditionalFormatting>
  <conditionalFormatting sqref="P976">
    <cfRule type="containsText" dxfId="7955" priority="5816" operator="containsText" text="清車">
      <formula>NOT(ISERROR(SEARCH("清車",P976)))</formula>
    </cfRule>
    <cfRule type="containsText" dxfId="7954" priority="5817" operator="containsText" text="改紡">
      <formula>NOT(ISERROR(SEARCH("改紡",P976)))</formula>
    </cfRule>
    <cfRule type="containsText" dxfId="7953" priority="5818" operator="containsText" text="了機">
      <formula>NOT(ISERROR(SEARCH("了機",P976)))</formula>
    </cfRule>
  </conditionalFormatting>
  <conditionalFormatting sqref="P979:P986">
    <cfRule type="containsText" dxfId="7952" priority="5936" operator="containsText" text="清車">
      <formula>NOT(ISERROR(SEARCH("清車",P979)))</formula>
    </cfRule>
    <cfRule type="containsText" dxfId="7951" priority="5937" operator="containsText" text="改紡">
      <formula>NOT(ISERROR(SEARCH("改紡",P979)))</formula>
    </cfRule>
    <cfRule type="containsText" dxfId="7950" priority="5938" operator="containsText" text="了機">
      <formula>NOT(ISERROR(SEARCH("了機",P979)))</formula>
    </cfRule>
  </conditionalFormatting>
  <conditionalFormatting sqref="P988:P989">
    <cfRule type="containsText" dxfId="7949" priority="5567" operator="containsText" text="清車">
      <formula>NOT(ISERROR(SEARCH("清車",P988)))</formula>
    </cfRule>
    <cfRule type="containsText" dxfId="7948" priority="5568" operator="containsText" text="改紡">
      <formula>NOT(ISERROR(SEARCH("改紡",P988)))</formula>
    </cfRule>
    <cfRule type="containsText" dxfId="7947" priority="5569" operator="containsText" text="了機">
      <formula>NOT(ISERROR(SEARCH("了機",P988)))</formula>
    </cfRule>
  </conditionalFormatting>
  <conditionalFormatting sqref="P990">
    <cfRule type="containsText" dxfId="7946" priority="5564" operator="containsText" text="清車">
      <formula>NOT(ISERROR(SEARCH("清車",P990)))</formula>
    </cfRule>
    <cfRule type="containsText" dxfId="7945" priority="5565" operator="containsText" text="改紡">
      <formula>NOT(ISERROR(SEARCH("改紡",P990)))</formula>
    </cfRule>
    <cfRule type="containsText" dxfId="7944" priority="5566" operator="containsText" text="了機">
      <formula>NOT(ISERROR(SEARCH("了機",P990)))</formula>
    </cfRule>
  </conditionalFormatting>
  <conditionalFormatting sqref="P992">
    <cfRule type="containsText" dxfId="7943" priority="5447" operator="containsText" text="清車">
      <formula>NOT(ISERROR(SEARCH("清車",P992)))</formula>
    </cfRule>
    <cfRule type="containsText" dxfId="7942" priority="5448" operator="containsText" text="改紡">
      <formula>NOT(ISERROR(SEARCH("改紡",P992)))</formula>
    </cfRule>
    <cfRule type="containsText" dxfId="7941" priority="5449" operator="containsText" text="了機">
      <formula>NOT(ISERROR(SEARCH("了機",P992)))</formula>
    </cfRule>
  </conditionalFormatting>
  <conditionalFormatting sqref="P995">
    <cfRule type="containsText" dxfId="7940" priority="5459" operator="containsText" text="清車">
      <formula>NOT(ISERROR(SEARCH("清車",P995)))</formula>
    </cfRule>
    <cfRule type="containsText" dxfId="7939" priority="5460" operator="containsText" text="改紡">
      <formula>NOT(ISERROR(SEARCH("改紡",P995)))</formula>
    </cfRule>
    <cfRule type="containsText" dxfId="7938" priority="5461" operator="containsText" text="了機">
      <formula>NOT(ISERROR(SEARCH("了機",P995)))</formula>
    </cfRule>
  </conditionalFormatting>
  <conditionalFormatting sqref="P998">
    <cfRule type="containsText" dxfId="7937" priority="5555" operator="containsText" text="清車">
      <formula>NOT(ISERROR(SEARCH("清車",P998)))</formula>
    </cfRule>
    <cfRule type="containsText" dxfId="7936" priority="5556" operator="containsText" text="改紡">
      <formula>NOT(ISERROR(SEARCH("改紡",P998)))</formula>
    </cfRule>
    <cfRule type="containsText" dxfId="7935" priority="5557" operator="containsText" text="了機">
      <formula>NOT(ISERROR(SEARCH("了機",P998)))</formula>
    </cfRule>
  </conditionalFormatting>
  <conditionalFormatting sqref="P999">
    <cfRule type="containsText" dxfId="7934" priority="5417" operator="containsText" text="清車">
      <formula>NOT(ISERROR(SEARCH("清車",P999)))</formula>
    </cfRule>
    <cfRule type="containsText" dxfId="7933" priority="5418" operator="containsText" text="改紡">
      <formula>NOT(ISERROR(SEARCH("改紡",P999)))</formula>
    </cfRule>
    <cfRule type="containsText" dxfId="7932" priority="5419" operator="containsText" text="了機">
      <formula>NOT(ISERROR(SEARCH("了機",P999)))</formula>
    </cfRule>
  </conditionalFormatting>
  <conditionalFormatting sqref="P1000">
    <cfRule type="containsText" dxfId="7931" priority="5588" operator="containsText" text="清車">
      <formula>NOT(ISERROR(SEARCH("清車",P1000)))</formula>
    </cfRule>
    <cfRule type="containsText" dxfId="7930" priority="5589" operator="containsText" text="改紡">
      <formula>NOT(ISERROR(SEARCH("改紡",P1000)))</formula>
    </cfRule>
    <cfRule type="containsText" dxfId="7929" priority="5590" operator="containsText" text="了機">
      <formula>NOT(ISERROR(SEARCH("了機",P1000)))</formula>
    </cfRule>
  </conditionalFormatting>
  <conditionalFormatting sqref="P1001">
    <cfRule type="containsText" dxfId="7928" priority="5606" operator="containsText" text="清車">
      <formula>NOT(ISERROR(SEARCH("清車",P1001)))</formula>
    </cfRule>
    <cfRule type="containsText" dxfId="7927" priority="5607" operator="containsText" text="改紡">
      <formula>NOT(ISERROR(SEARCH("改紡",P1001)))</formula>
    </cfRule>
    <cfRule type="containsText" dxfId="7926" priority="5608" operator="containsText" text="了機">
      <formula>NOT(ISERROR(SEARCH("了機",P1001)))</formula>
    </cfRule>
  </conditionalFormatting>
  <conditionalFormatting sqref="P1002">
    <cfRule type="containsText" dxfId="7925" priority="5420" operator="containsText" text="清車">
      <formula>NOT(ISERROR(SEARCH("清車",P1002)))</formula>
    </cfRule>
    <cfRule type="containsText" dxfId="7924" priority="5421" operator="containsText" text="改紡">
      <formula>NOT(ISERROR(SEARCH("改紡",P1002)))</formula>
    </cfRule>
    <cfRule type="containsText" dxfId="7923" priority="5422" operator="containsText" text="了機">
      <formula>NOT(ISERROR(SEARCH("了機",P1002)))</formula>
    </cfRule>
  </conditionalFormatting>
  <conditionalFormatting sqref="P1003">
    <cfRule type="containsText" dxfId="7922" priority="5438" operator="containsText" text="清車">
      <formula>NOT(ISERROR(SEARCH("清車",P1003)))</formula>
    </cfRule>
    <cfRule type="containsText" dxfId="7921" priority="5439" operator="containsText" text="改紡">
      <formula>NOT(ISERROR(SEARCH("改紡",P1003)))</formula>
    </cfRule>
    <cfRule type="containsText" dxfId="7920" priority="5440" operator="containsText" text="了機">
      <formula>NOT(ISERROR(SEARCH("了機",P1003)))</formula>
    </cfRule>
  </conditionalFormatting>
  <conditionalFormatting sqref="P1005">
    <cfRule type="containsText" dxfId="7919" priority="5453" operator="containsText" text="清車">
      <formula>NOT(ISERROR(SEARCH("清車",P1005)))</formula>
    </cfRule>
    <cfRule type="containsText" dxfId="7918" priority="5454" operator="containsText" text="改紡">
      <formula>NOT(ISERROR(SEARCH("改紡",P1005)))</formula>
    </cfRule>
    <cfRule type="containsText" dxfId="7917" priority="5455" operator="containsText" text="了機">
      <formula>NOT(ISERROR(SEARCH("了機",P1005)))</formula>
    </cfRule>
  </conditionalFormatting>
  <conditionalFormatting sqref="P1010">
    <cfRule type="containsText" dxfId="7916" priority="5435" operator="containsText" text="清車">
      <formula>NOT(ISERROR(SEARCH("清車",P1010)))</formula>
    </cfRule>
    <cfRule type="containsText" dxfId="7915" priority="5436" operator="containsText" text="改紡">
      <formula>NOT(ISERROR(SEARCH("改紡",P1010)))</formula>
    </cfRule>
    <cfRule type="containsText" dxfId="7914" priority="5437" operator="containsText" text="了機">
      <formula>NOT(ISERROR(SEARCH("了機",P1010)))</formula>
    </cfRule>
  </conditionalFormatting>
  <conditionalFormatting sqref="P1011">
    <cfRule type="containsText" dxfId="7913" priority="5444" operator="containsText" text="清車">
      <formula>NOT(ISERROR(SEARCH("清車",P1011)))</formula>
    </cfRule>
    <cfRule type="containsText" dxfId="7912" priority="5445" operator="containsText" text="改紡">
      <formula>NOT(ISERROR(SEARCH("改紡",P1011)))</formula>
    </cfRule>
    <cfRule type="containsText" dxfId="7911" priority="5446" operator="containsText" text="了機">
      <formula>NOT(ISERROR(SEARCH("了機",P1011)))</formula>
    </cfRule>
  </conditionalFormatting>
  <conditionalFormatting sqref="P1012">
    <cfRule type="containsText" dxfId="7910" priority="5573" operator="containsText" text="清車">
      <formula>NOT(ISERROR(SEARCH("清車",P1012)))</formula>
    </cfRule>
    <cfRule type="containsText" dxfId="7909" priority="5574" operator="containsText" text="改紡">
      <formula>NOT(ISERROR(SEARCH("改紡",P1012)))</formula>
    </cfRule>
    <cfRule type="containsText" dxfId="7908" priority="5575" operator="containsText" text="了機">
      <formula>NOT(ISERROR(SEARCH("了機",P1012)))</formula>
    </cfRule>
  </conditionalFormatting>
  <conditionalFormatting sqref="P1015">
    <cfRule type="containsText" dxfId="7907" priority="5477" operator="containsText" text="清車">
      <formula>NOT(ISERROR(SEARCH("清車",P1015)))</formula>
    </cfRule>
    <cfRule type="containsText" dxfId="7906" priority="5478" operator="containsText" text="改紡">
      <formula>NOT(ISERROR(SEARCH("改紡",P1015)))</formula>
    </cfRule>
    <cfRule type="containsText" dxfId="7905" priority="5479" operator="containsText" text="了機">
      <formula>NOT(ISERROR(SEARCH("了機",P1015)))</formula>
    </cfRule>
  </conditionalFormatting>
  <conditionalFormatting sqref="P1018:P1025">
    <cfRule type="containsText" dxfId="7904" priority="5597" operator="containsText" text="清車">
      <formula>NOT(ISERROR(SEARCH("清車",P1018)))</formula>
    </cfRule>
    <cfRule type="containsText" dxfId="7903" priority="5598" operator="containsText" text="改紡">
      <formula>NOT(ISERROR(SEARCH("改紡",P1018)))</formula>
    </cfRule>
    <cfRule type="containsText" dxfId="7902" priority="5599" operator="containsText" text="了機">
      <formula>NOT(ISERROR(SEARCH("了機",P1018)))</formula>
    </cfRule>
  </conditionalFormatting>
  <conditionalFormatting sqref="P1027:P1028">
    <cfRule type="containsText" dxfId="7901" priority="5231" operator="containsText" text="清車">
      <formula>NOT(ISERROR(SEARCH("清車",P1027)))</formula>
    </cfRule>
    <cfRule type="containsText" dxfId="7900" priority="5232" operator="containsText" text="改紡">
      <formula>NOT(ISERROR(SEARCH("改紡",P1027)))</formula>
    </cfRule>
    <cfRule type="containsText" dxfId="7899" priority="5233" operator="containsText" text="了機">
      <formula>NOT(ISERROR(SEARCH("了機",P1027)))</formula>
    </cfRule>
  </conditionalFormatting>
  <conditionalFormatting sqref="P1029">
    <cfRule type="containsText" dxfId="7898" priority="5228" operator="containsText" text="清車">
      <formula>NOT(ISERROR(SEARCH("清車",P1029)))</formula>
    </cfRule>
    <cfRule type="containsText" dxfId="7897" priority="5229" operator="containsText" text="改紡">
      <formula>NOT(ISERROR(SEARCH("改紡",P1029)))</formula>
    </cfRule>
    <cfRule type="containsText" dxfId="7896" priority="5230" operator="containsText" text="了機">
      <formula>NOT(ISERROR(SEARCH("了機",P1029)))</formula>
    </cfRule>
  </conditionalFormatting>
  <conditionalFormatting sqref="P1030">
    <cfRule type="containsText" dxfId="7895" priority="4871" operator="containsText" text="清車">
      <formula>NOT(ISERROR(SEARCH("清車",P1030)))</formula>
    </cfRule>
    <cfRule type="containsText" dxfId="7894" priority="4872" operator="containsText" text="改紡">
      <formula>NOT(ISERROR(SEARCH("改紡",P1030)))</formula>
    </cfRule>
    <cfRule type="containsText" dxfId="7893" priority="4873" operator="containsText" text="了機">
      <formula>NOT(ISERROR(SEARCH("了機",P1030)))</formula>
    </cfRule>
    <cfRule type="containsText" dxfId="7892" priority="4874" operator="containsText" text="清車">
      <formula>NOT(ISERROR(SEARCH("清車",P1030)))</formula>
    </cfRule>
    <cfRule type="containsText" dxfId="7891" priority="4875" operator="containsText" text="改紡">
      <formula>NOT(ISERROR(SEARCH("改紡",P1030)))</formula>
    </cfRule>
    <cfRule type="containsText" dxfId="7890" priority="4876" operator="containsText" text="了機">
      <formula>NOT(ISERROR(SEARCH("了機",P1030)))</formula>
    </cfRule>
  </conditionalFormatting>
  <conditionalFormatting sqref="P1031">
    <cfRule type="containsText" dxfId="7889" priority="5117" operator="containsText" text="清車">
      <formula>NOT(ISERROR(SEARCH("清車",P1031)))</formula>
    </cfRule>
    <cfRule type="containsText" dxfId="7888" priority="5118" operator="containsText" text="改紡">
      <formula>NOT(ISERROR(SEARCH("改紡",P1031)))</formula>
    </cfRule>
    <cfRule type="containsText" dxfId="7887" priority="5119" operator="containsText" text="了機">
      <formula>NOT(ISERROR(SEARCH("了機",P1031)))</formula>
    </cfRule>
  </conditionalFormatting>
  <conditionalFormatting sqref="P1033">
    <cfRule type="containsText" dxfId="7886" priority="4877" operator="containsText" text="清車">
      <formula>NOT(ISERROR(SEARCH("清車",P1033)))</formula>
    </cfRule>
    <cfRule type="containsText" dxfId="7885" priority="4878" operator="containsText" text="改紡">
      <formula>NOT(ISERROR(SEARCH("改紡",P1033)))</formula>
    </cfRule>
    <cfRule type="containsText" dxfId="7884" priority="4879" operator="containsText" text="了機">
      <formula>NOT(ISERROR(SEARCH("了機",P1033)))</formula>
    </cfRule>
  </conditionalFormatting>
  <conditionalFormatting sqref="P1034">
    <cfRule type="containsText" dxfId="7883" priority="5126" operator="containsText" text="清車">
      <formula>NOT(ISERROR(SEARCH("清車",P1034)))</formula>
    </cfRule>
    <cfRule type="containsText" dxfId="7882" priority="5127" operator="containsText" text="改紡">
      <formula>NOT(ISERROR(SEARCH("改紡",P1034)))</formula>
    </cfRule>
    <cfRule type="containsText" dxfId="7881" priority="5128" operator="containsText" text="了機">
      <formula>NOT(ISERROR(SEARCH("了機",P1034)))</formula>
    </cfRule>
  </conditionalFormatting>
  <conditionalFormatting sqref="P1035">
    <cfRule type="containsText" dxfId="7880" priority="4913" operator="containsText" text="清車">
      <formula>NOT(ISERROR(SEARCH("清車",P1035)))</formula>
    </cfRule>
    <cfRule type="containsText" dxfId="7879" priority="4914" operator="containsText" text="改紡">
      <formula>NOT(ISERROR(SEARCH("改紡",P1035)))</formula>
    </cfRule>
    <cfRule type="containsText" dxfId="7878" priority="4915" operator="containsText" text="了機">
      <formula>NOT(ISERROR(SEARCH("了機",P1035)))</formula>
    </cfRule>
  </conditionalFormatting>
  <conditionalFormatting sqref="P1037">
    <cfRule type="containsText" dxfId="7877" priority="5219" operator="containsText" text="清車">
      <formula>NOT(ISERROR(SEARCH("清車",P1037)))</formula>
    </cfRule>
    <cfRule type="containsText" dxfId="7876" priority="5220" operator="containsText" text="改紡">
      <formula>NOT(ISERROR(SEARCH("改紡",P1037)))</formula>
    </cfRule>
    <cfRule type="containsText" dxfId="7875" priority="5221" operator="containsText" text="了機">
      <formula>NOT(ISERROR(SEARCH("了機",P1037)))</formula>
    </cfRule>
  </conditionalFormatting>
  <conditionalFormatting sqref="P1038">
    <cfRule type="containsText" dxfId="7874" priority="4976" operator="containsText" text="清車">
      <formula>NOT(ISERROR(SEARCH("清車",P1038)))</formula>
    </cfRule>
    <cfRule type="containsText" dxfId="7873" priority="4977" operator="containsText" text="改紡">
      <formula>NOT(ISERROR(SEARCH("改紡",P1038)))</formula>
    </cfRule>
    <cfRule type="containsText" dxfId="7872" priority="4978" operator="containsText" text="了機">
      <formula>NOT(ISERROR(SEARCH("了機",P1038)))</formula>
    </cfRule>
    <cfRule type="containsText" dxfId="7871" priority="5087" operator="containsText" text="清車">
      <formula>NOT(ISERROR(SEARCH("清車",P1038)))</formula>
    </cfRule>
    <cfRule type="containsText" dxfId="7870" priority="5088" operator="containsText" text="改紡">
      <formula>NOT(ISERROR(SEARCH("改紡",P1038)))</formula>
    </cfRule>
    <cfRule type="containsText" dxfId="7869" priority="5089" operator="containsText" text="了機">
      <formula>NOT(ISERROR(SEARCH("了機",P1038)))</formula>
    </cfRule>
  </conditionalFormatting>
  <conditionalFormatting sqref="P1039">
    <cfRule type="containsText" dxfId="7868" priority="4889" operator="containsText" text="清車">
      <formula>NOT(ISERROR(SEARCH("清車",P1039)))</formula>
    </cfRule>
    <cfRule type="containsText" dxfId="7867" priority="4890" operator="containsText" text="改紡">
      <formula>NOT(ISERROR(SEARCH("改紡",P1039)))</formula>
    </cfRule>
    <cfRule type="containsText" dxfId="7866" priority="4891" operator="containsText" text="了機">
      <formula>NOT(ISERROR(SEARCH("了機",P1039)))</formula>
    </cfRule>
    <cfRule type="containsText" dxfId="7865" priority="5252" operator="containsText" text="清車">
      <formula>NOT(ISERROR(SEARCH("清車",P1039)))</formula>
    </cfRule>
    <cfRule type="containsText" dxfId="7864" priority="5253" operator="containsText" text="改紡">
      <formula>NOT(ISERROR(SEARCH("改紡",P1039)))</formula>
    </cfRule>
    <cfRule type="containsText" dxfId="7863" priority="5254" operator="containsText" text="了機">
      <formula>NOT(ISERROR(SEARCH("了機",P1039)))</formula>
    </cfRule>
  </conditionalFormatting>
  <conditionalFormatting sqref="P1040">
    <cfRule type="containsText" dxfId="7862" priority="4994" operator="containsText" text="清車">
      <formula>NOT(ISERROR(SEARCH("清車",P1040)))</formula>
    </cfRule>
    <cfRule type="containsText" dxfId="7861" priority="4995" operator="containsText" text="改紡">
      <formula>NOT(ISERROR(SEARCH("改紡",P1040)))</formula>
    </cfRule>
    <cfRule type="containsText" dxfId="7860" priority="4996" operator="containsText" text="了機">
      <formula>NOT(ISERROR(SEARCH("了機",P1040)))</formula>
    </cfRule>
    <cfRule type="containsText" dxfId="7859" priority="5270" operator="containsText" text="清車">
      <formula>NOT(ISERROR(SEARCH("清車",P1040)))</formula>
    </cfRule>
    <cfRule type="containsText" dxfId="7858" priority="5271" operator="containsText" text="改紡">
      <formula>NOT(ISERROR(SEARCH("改紡",P1040)))</formula>
    </cfRule>
    <cfRule type="containsText" dxfId="7857" priority="5272" operator="containsText" text="了機">
      <formula>NOT(ISERROR(SEARCH("了機",P1040)))</formula>
    </cfRule>
  </conditionalFormatting>
  <conditionalFormatting sqref="P1041">
    <cfRule type="containsText" dxfId="7856" priority="5003" operator="containsText" text="清車">
      <formula>NOT(ISERROR(SEARCH("清車",P1041)))</formula>
    </cfRule>
    <cfRule type="containsText" dxfId="7855" priority="5004" operator="containsText" text="改紡">
      <formula>NOT(ISERROR(SEARCH("改紡",P1041)))</formula>
    </cfRule>
    <cfRule type="containsText" dxfId="7854" priority="5005" operator="containsText" text="了機">
      <formula>NOT(ISERROR(SEARCH("了機",P1041)))</formula>
    </cfRule>
    <cfRule type="containsText" dxfId="7853" priority="5090" operator="containsText" text="清車">
      <formula>NOT(ISERROR(SEARCH("清車",P1041)))</formula>
    </cfRule>
    <cfRule type="containsText" dxfId="7852" priority="5091" operator="containsText" text="改紡">
      <formula>NOT(ISERROR(SEARCH("改紡",P1041)))</formula>
    </cfRule>
    <cfRule type="containsText" dxfId="7851" priority="5092" operator="containsText" text="了機">
      <formula>NOT(ISERROR(SEARCH("了機",P1041)))</formula>
    </cfRule>
  </conditionalFormatting>
  <conditionalFormatting sqref="P1042">
    <cfRule type="containsText" dxfId="7850" priority="4892" operator="containsText" text="清車">
      <formula>NOT(ISERROR(SEARCH("清車",P1042)))</formula>
    </cfRule>
    <cfRule type="containsText" dxfId="7849" priority="4893" operator="containsText" text="改紡">
      <formula>NOT(ISERROR(SEARCH("改紡",P1042)))</formula>
    </cfRule>
    <cfRule type="containsText" dxfId="7848" priority="4894" operator="containsText" text="了機">
      <formula>NOT(ISERROR(SEARCH("了機",P1042)))</formula>
    </cfRule>
    <cfRule type="containsText" dxfId="7847" priority="5108" operator="containsText" text="清車">
      <formula>NOT(ISERROR(SEARCH("清車",P1042)))</formula>
    </cfRule>
    <cfRule type="containsText" dxfId="7846" priority="5109" operator="containsText" text="改紡">
      <formula>NOT(ISERROR(SEARCH("改紡",P1042)))</formula>
    </cfRule>
    <cfRule type="containsText" dxfId="7845" priority="5110" operator="containsText" text="了機">
      <formula>NOT(ISERROR(SEARCH("了機",P1042)))</formula>
    </cfRule>
  </conditionalFormatting>
  <conditionalFormatting sqref="P1043">
    <cfRule type="containsText" dxfId="7844" priority="4898" operator="containsText" text="清車">
      <formula>NOT(ISERROR(SEARCH("清車",P1043)))</formula>
    </cfRule>
    <cfRule type="containsText" dxfId="7843" priority="4899" operator="containsText" text="改紡">
      <formula>NOT(ISERROR(SEARCH("改紡",P1043)))</formula>
    </cfRule>
    <cfRule type="containsText" dxfId="7842" priority="4900" operator="containsText" text="了機">
      <formula>NOT(ISERROR(SEARCH("了機",P1043)))</formula>
    </cfRule>
  </conditionalFormatting>
  <conditionalFormatting sqref="P1044">
    <cfRule type="containsText" dxfId="7841" priority="4853" operator="containsText" text="清車">
      <formula>NOT(ISERROR(SEARCH("清車",P1044)))</formula>
    </cfRule>
    <cfRule type="containsText" dxfId="7840" priority="4854" operator="containsText" text="改紡">
      <formula>NOT(ISERROR(SEARCH("改紡",P1044)))</formula>
    </cfRule>
    <cfRule type="containsText" dxfId="7839" priority="4855" operator="containsText" text="了機">
      <formula>NOT(ISERROR(SEARCH("了機",P1044)))</formula>
    </cfRule>
    <cfRule type="containsText" dxfId="7838" priority="4856" operator="containsText" text="清車">
      <formula>NOT(ISERROR(SEARCH("清車",P1044)))</formula>
    </cfRule>
    <cfRule type="containsText" dxfId="7837" priority="4857" operator="containsText" text="改紡">
      <formula>NOT(ISERROR(SEARCH("改紡",P1044)))</formula>
    </cfRule>
    <cfRule type="containsText" dxfId="7836" priority="4858" operator="containsText" text="了機">
      <formula>NOT(ISERROR(SEARCH("了機",P1044)))</formula>
    </cfRule>
  </conditionalFormatting>
  <conditionalFormatting sqref="P1045">
    <cfRule type="containsText" dxfId="7835" priority="4907" operator="containsText" text="清車">
      <formula>NOT(ISERROR(SEARCH("清車",P1045)))</formula>
    </cfRule>
    <cfRule type="containsText" dxfId="7834" priority="4908" operator="containsText" text="改紡">
      <formula>NOT(ISERROR(SEARCH("改紡",P1045)))</formula>
    </cfRule>
    <cfRule type="containsText" dxfId="7833" priority="4909" operator="containsText" text="了機">
      <formula>NOT(ISERROR(SEARCH("了機",P1045)))</formula>
    </cfRule>
  </conditionalFormatting>
  <conditionalFormatting sqref="P1049">
    <cfRule type="containsText" dxfId="7832" priority="5105" operator="containsText" text="清車">
      <formula>NOT(ISERROR(SEARCH("清車",P1049)))</formula>
    </cfRule>
    <cfRule type="containsText" dxfId="7831" priority="5106" operator="containsText" text="改紡">
      <formula>NOT(ISERROR(SEARCH("改紡",P1049)))</formula>
    </cfRule>
    <cfRule type="containsText" dxfId="7830" priority="5107" operator="containsText" text="了機">
      <formula>NOT(ISERROR(SEARCH("了機",P1049)))</formula>
    </cfRule>
  </conditionalFormatting>
  <conditionalFormatting sqref="P1050">
    <cfRule type="containsText" dxfId="7829" priority="4895" operator="containsText" text="清車">
      <formula>NOT(ISERROR(SEARCH("清車",P1050)))</formula>
    </cfRule>
    <cfRule type="containsText" dxfId="7828" priority="4896" operator="containsText" text="改紡">
      <formula>NOT(ISERROR(SEARCH("改紡",P1050)))</formula>
    </cfRule>
    <cfRule type="containsText" dxfId="7827" priority="4897" operator="containsText" text="了機">
      <formula>NOT(ISERROR(SEARCH("了機",P1050)))</formula>
    </cfRule>
    <cfRule type="containsText" dxfId="7826" priority="5114" operator="containsText" text="清車">
      <formula>NOT(ISERROR(SEARCH("清車",P1050)))</formula>
    </cfRule>
    <cfRule type="containsText" dxfId="7825" priority="5115" operator="containsText" text="改紡">
      <formula>NOT(ISERROR(SEARCH("改紡",P1050)))</formula>
    </cfRule>
    <cfRule type="containsText" dxfId="7824" priority="5116" operator="containsText" text="了機">
      <formula>NOT(ISERROR(SEARCH("了機",P1050)))</formula>
    </cfRule>
  </conditionalFormatting>
  <conditionalFormatting sqref="P1051">
    <cfRule type="containsText" dxfId="7823" priority="4904" operator="containsText" text="清車">
      <formula>NOT(ISERROR(SEARCH("清車",P1051)))</formula>
    </cfRule>
    <cfRule type="containsText" dxfId="7822" priority="4905" operator="containsText" text="改紡">
      <formula>NOT(ISERROR(SEARCH("改紡",P1051)))</formula>
    </cfRule>
    <cfRule type="containsText" dxfId="7821" priority="4906" operator="containsText" text="了機">
      <formula>NOT(ISERROR(SEARCH("了機",P1051)))</formula>
    </cfRule>
    <cfRule type="containsText" dxfId="7820" priority="5237" operator="containsText" text="清車">
      <formula>NOT(ISERROR(SEARCH("清車",P1051)))</formula>
    </cfRule>
    <cfRule type="containsText" dxfId="7819" priority="5238" operator="containsText" text="改紡">
      <formula>NOT(ISERROR(SEARCH("改紡",P1051)))</formula>
    </cfRule>
    <cfRule type="containsText" dxfId="7818" priority="5239" operator="containsText" text="了機">
      <formula>NOT(ISERROR(SEARCH("了機",P1051)))</formula>
    </cfRule>
  </conditionalFormatting>
  <conditionalFormatting sqref="P1052">
    <cfRule type="containsText" dxfId="7817" priority="4985" operator="containsText" text="清車">
      <formula>NOT(ISERROR(SEARCH("清車",P1052)))</formula>
    </cfRule>
    <cfRule type="containsText" dxfId="7816" priority="4986" operator="containsText" text="改紡">
      <formula>NOT(ISERROR(SEARCH("改紡",P1052)))</formula>
    </cfRule>
    <cfRule type="containsText" dxfId="7815" priority="4987" operator="containsText" text="了機">
      <formula>NOT(ISERROR(SEARCH("了機",P1052)))</formula>
    </cfRule>
  </conditionalFormatting>
  <conditionalFormatting sqref="P1054">
    <cfRule type="containsText" dxfId="7814" priority="5144" operator="containsText" text="清車">
      <formula>NOT(ISERROR(SEARCH("清車",P1054)))</formula>
    </cfRule>
    <cfRule type="containsText" dxfId="7813" priority="5145" operator="containsText" text="改紡">
      <formula>NOT(ISERROR(SEARCH("改紡",P1054)))</formula>
    </cfRule>
    <cfRule type="containsText" dxfId="7812" priority="5146" operator="containsText" text="了機">
      <formula>NOT(ISERROR(SEARCH("了機",P1054)))</formula>
    </cfRule>
  </conditionalFormatting>
  <conditionalFormatting sqref="P1055">
    <cfRule type="containsText" dxfId="7811" priority="4928" operator="containsText" text="清車">
      <formula>NOT(ISERROR(SEARCH("清車",P1055)))</formula>
    </cfRule>
    <cfRule type="containsText" dxfId="7810" priority="4929" operator="containsText" text="改紡">
      <formula>NOT(ISERROR(SEARCH("改紡",P1055)))</formula>
    </cfRule>
    <cfRule type="containsText" dxfId="7809" priority="4930" operator="containsText" text="了機">
      <formula>NOT(ISERROR(SEARCH("了機",P1055)))</formula>
    </cfRule>
  </conditionalFormatting>
  <conditionalFormatting sqref="P1057:P1065">
    <cfRule type="containsText" dxfId="7808" priority="5261" operator="containsText" text="清車">
      <formula>NOT(ISERROR(SEARCH("清車",P1057)))</formula>
    </cfRule>
    <cfRule type="containsText" dxfId="7807" priority="5262" operator="containsText" text="改紡">
      <formula>NOT(ISERROR(SEARCH("改紡",P1057)))</formula>
    </cfRule>
    <cfRule type="containsText" dxfId="7806" priority="5263" operator="containsText" text="了機">
      <formula>NOT(ISERROR(SEARCH("了機",P1057)))</formula>
    </cfRule>
  </conditionalFormatting>
  <conditionalFormatting sqref="P1067:P1068">
    <cfRule type="containsText" dxfId="7805" priority="4666" operator="containsText" text="清車">
      <formula>NOT(ISERROR(SEARCH("清車",P1067)))</formula>
    </cfRule>
    <cfRule type="containsText" dxfId="7804" priority="4667" operator="containsText" text="改紡">
      <formula>NOT(ISERROR(SEARCH("改紡",P1067)))</formula>
    </cfRule>
    <cfRule type="containsText" dxfId="7803" priority="4668" operator="containsText" text="了機">
      <formula>NOT(ISERROR(SEARCH("了機",P1067)))</formula>
    </cfRule>
  </conditionalFormatting>
  <conditionalFormatting sqref="P1069">
    <cfRule type="containsText" dxfId="7802" priority="4663" operator="containsText" text="清車">
      <formula>NOT(ISERROR(SEARCH("清車",P1069)))</formula>
    </cfRule>
    <cfRule type="containsText" dxfId="7801" priority="4664" operator="containsText" text="改紡">
      <formula>NOT(ISERROR(SEARCH("改紡",P1069)))</formula>
    </cfRule>
    <cfRule type="containsText" dxfId="7800" priority="4665" operator="containsText" text="了機">
      <formula>NOT(ISERROR(SEARCH("了機",P1069)))</formula>
    </cfRule>
  </conditionalFormatting>
  <conditionalFormatting sqref="P1070">
    <cfRule type="containsText" dxfId="7799" priority="3831" operator="containsText" text="清車">
      <formula>NOT(ISERROR(SEARCH("清車",P1070)))</formula>
    </cfRule>
    <cfRule type="containsText" dxfId="7798" priority="3832" operator="containsText" text="改紡">
      <formula>NOT(ISERROR(SEARCH("改紡",P1070)))</formula>
    </cfRule>
    <cfRule type="containsText" dxfId="7797" priority="3833" operator="containsText" text="了機">
      <formula>NOT(ISERROR(SEARCH("了機",P1070)))</formula>
    </cfRule>
    <cfRule type="containsText" dxfId="7796" priority="3834" operator="containsText" text="清車">
      <formula>NOT(ISERROR(SEARCH("清車",P1070)))</formula>
    </cfRule>
    <cfRule type="containsText" dxfId="7795" priority="3835" operator="containsText" text="改紡">
      <formula>NOT(ISERROR(SEARCH("改紡",P1070)))</formula>
    </cfRule>
    <cfRule type="containsText" dxfId="7794" priority="3836" operator="containsText" text="了機">
      <formula>NOT(ISERROR(SEARCH("了機",P1070)))</formula>
    </cfRule>
  </conditionalFormatting>
  <conditionalFormatting sqref="P1071">
    <cfRule type="containsText" dxfId="7793" priority="3867" operator="containsText" text="清車">
      <formula>NOT(ISERROR(SEARCH("清車",P1071)))</formula>
    </cfRule>
    <cfRule type="containsText" dxfId="7792" priority="3868" operator="containsText" text="改紡">
      <formula>NOT(ISERROR(SEARCH("改紡",P1071)))</formula>
    </cfRule>
    <cfRule type="containsText" dxfId="7791" priority="3869" operator="containsText" text="了機">
      <formula>NOT(ISERROR(SEARCH("了機",P1071)))</formula>
    </cfRule>
    <cfRule type="containsText" dxfId="7790" priority="3870" operator="containsText" text="清車">
      <formula>NOT(ISERROR(SEARCH("清車",P1071)))</formula>
    </cfRule>
    <cfRule type="containsText" dxfId="7789" priority="3871" operator="containsText" text="改紡">
      <formula>NOT(ISERROR(SEARCH("改紡",P1071)))</formula>
    </cfRule>
    <cfRule type="containsText" dxfId="7788" priority="3872" operator="containsText" text="了機">
      <formula>NOT(ISERROR(SEARCH("了機",P1071)))</formula>
    </cfRule>
    <cfRule type="containsText" dxfId="7787" priority="4555" operator="containsText" text="清車">
      <formula>NOT(ISERROR(SEARCH("清車",P1071)))</formula>
    </cfRule>
    <cfRule type="containsText" dxfId="7786" priority="4556" operator="containsText" text="改紡">
      <formula>NOT(ISERROR(SEARCH("改紡",P1071)))</formula>
    </cfRule>
    <cfRule type="containsText" dxfId="7785" priority="4557" operator="containsText" text="了機">
      <formula>NOT(ISERROR(SEARCH("了機",P1071)))</formula>
    </cfRule>
  </conditionalFormatting>
  <conditionalFormatting sqref="P1072">
    <cfRule type="containsText" dxfId="7784" priority="4110" operator="containsText" text="清車">
      <formula>NOT(ISERROR(SEARCH("清車",P1072)))</formula>
    </cfRule>
    <cfRule type="containsText" dxfId="7783" priority="4111" operator="containsText" text="改紡">
      <formula>NOT(ISERROR(SEARCH("改紡",P1072)))</formula>
    </cfRule>
    <cfRule type="containsText" dxfId="7782" priority="4112" operator="containsText" text="了機">
      <formula>NOT(ISERROR(SEARCH("了機",P1072)))</formula>
    </cfRule>
  </conditionalFormatting>
  <conditionalFormatting sqref="P1073">
    <cfRule type="containsText" dxfId="7781" priority="4318" operator="containsText" text="清車">
      <formula>NOT(ISERROR(SEARCH("清車",P1073)))</formula>
    </cfRule>
    <cfRule type="containsText" dxfId="7780" priority="4319" operator="containsText" text="改紡">
      <formula>NOT(ISERROR(SEARCH("改紡",P1073)))</formula>
    </cfRule>
    <cfRule type="containsText" dxfId="7779" priority="4320" operator="containsText" text="了機">
      <formula>NOT(ISERROR(SEARCH("了機",P1073)))</formula>
    </cfRule>
  </conditionalFormatting>
  <conditionalFormatting sqref="P1074">
    <cfRule type="containsText" dxfId="7778" priority="3873" operator="containsText" text="清車">
      <formula>NOT(ISERROR(SEARCH("清車",P1074)))</formula>
    </cfRule>
    <cfRule type="containsText" dxfId="7777" priority="3874" operator="containsText" text="改紡">
      <formula>NOT(ISERROR(SEARCH("改紡",P1074)))</formula>
    </cfRule>
    <cfRule type="containsText" dxfId="7776" priority="3875" operator="containsText" text="了機">
      <formula>NOT(ISERROR(SEARCH("了機",P1074)))</formula>
    </cfRule>
    <cfRule type="containsText" dxfId="7775" priority="4561" operator="containsText" text="清車">
      <formula>NOT(ISERROR(SEARCH("清車",P1074)))</formula>
    </cfRule>
    <cfRule type="containsText" dxfId="7774" priority="4562" operator="containsText" text="改紡">
      <formula>NOT(ISERROR(SEARCH("改紡",P1074)))</formula>
    </cfRule>
    <cfRule type="containsText" dxfId="7773" priority="4563" operator="containsText" text="了機">
      <formula>NOT(ISERROR(SEARCH("了機",P1074)))</formula>
    </cfRule>
  </conditionalFormatting>
  <conditionalFormatting sqref="P1075">
    <cfRule type="containsText" dxfId="7772" priority="4119" operator="containsText" text="清車">
      <formula>NOT(ISERROR(SEARCH("清車",P1075)))</formula>
    </cfRule>
    <cfRule type="containsText" dxfId="7771" priority="4120" operator="containsText" text="改紡">
      <formula>NOT(ISERROR(SEARCH("改紡",P1075)))</formula>
    </cfRule>
    <cfRule type="containsText" dxfId="7770" priority="4121" operator="containsText" text="了機">
      <formula>NOT(ISERROR(SEARCH("了機",P1075)))</formula>
    </cfRule>
    <cfRule type="containsText" dxfId="7769" priority="4357" operator="containsText" text="清車">
      <formula>NOT(ISERROR(SEARCH("清車",P1075)))</formula>
    </cfRule>
    <cfRule type="containsText" dxfId="7768" priority="4358" operator="containsText" text="改紡">
      <formula>NOT(ISERROR(SEARCH("改紡",P1075)))</formula>
    </cfRule>
    <cfRule type="containsText" dxfId="7767" priority="4359" operator="containsText" text="了機">
      <formula>NOT(ISERROR(SEARCH("了機",P1075)))</formula>
    </cfRule>
  </conditionalFormatting>
  <conditionalFormatting sqref="P1076">
    <cfRule type="containsText" dxfId="7766" priority="3909" operator="containsText" text="清車">
      <formula>NOT(ISERROR(SEARCH("清車",P1076)))</formula>
    </cfRule>
    <cfRule type="containsText" dxfId="7765" priority="3910" operator="containsText" text="改紡">
      <formula>NOT(ISERROR(SEARCH("改紡",P1076)))</formula>
    </cfRule>
    <cfRule type="containsText" dxfId="7764" priority="3911" operator="containsText" text="了機">
      <formula>NOT(ISERROR(SEARCH("了機",P1076)))</formula>
    </cfRule>
  </conditionalFormatting>
  <conditionalFormatting sqref="P1077">
    <cfRule type="containsText" dxfId="7763" priority="4654" operator="containsText" text="清車">
      <formula>NOT(ISERROR(SEARCH("清車",P1077)))</formula>
    </cfRule>
    <cfRule type="containsText" dxfId="7762" priority="4655" operator="containsText" text="改紡">
      <formula>NOT(ISERROR(SEARCH("改紡",P1077)))</formula>
    </cfRule>
    <cfRule type="containsText" dxfId="7761" priority="4656" operator="containsText" text="了機">
      <formula>NOT(ISERROR(SEARCH("了機",P1077)))</formula>
    </cfRule>
  </conditionalFormatting>
  <conditionalFormatting sqref="P1078">
    <cfRule type="containsText" dxfId="7760" priority="4182" operator="containsText" text="清車">
      <formula>NOT(ISERROR(SEARCH("清車",P1078)))</formula>
    </cfRule>
    <cfRule type="containsText" dxfId="7759" priority="4183" operator="containsText" text="改紡">
      <formula>NOT(ISERROR(SEARCH("改紡",P1078)))</formula>
    </cfRule>
    <cfRule type="containsText" dxfId="7758" priority="4184" operator="containsText" text="了機">
      <formula>NOT(ISERROR(SEARCH("了機",P1078)))</formula>
    </cfRule>
    <cfRule type="containsText" dxfId="7757" priority="4417" operator="containsText" text="清車">
      <formula>NOT(ISERROR(SEARCH("清車",P1078)))</formula>
    </cfRule>
    <cfRule type="containsText" dxfId="7756" priority="4418" operator="containsText" text="改紡">
      <formula>NOT(ISERROR(SEARCH("改紡",P1078)))</formula>
    </cfRule>
    <cfRule type="containsText" dxfId="7755" priority="4419" operator="containsText" text="了機">
      <formula>NOT(ISERROR(SEARCH("了機",P1078)))</formula>
    </cfRule>
    <cfRule type="containsText" dxfId="7754" priority="4525" operator="containsText" text="清車">
      <formula>NOT(ISERROR(SEARCH("清車",P1078)))</formula>
    </cfRule>
    <cfRule type="containsText" dxfId="7753" priority="4526" operator="containsText" text="改紡">
      <formula>NOT(ISERROR(SEARCH("改紡",P1078)))</formula>
    </cfRule>
    <cfRule type="containsText" dxfId="7752" priority="4527" operator="containsText" text="了機">
      <formula>NOT(ISERROR(SEARCH("了機",P1078)))</formula>
    </cfRule>
  </conditionalFormatting>
  <conditionalFormatting sqref="P1079">
    <cfRule type="containsText" dxfId="7751" priority="3972" operator="containsText" text="清車">
      <formula>NOT(ISERROR(SEARCH("清車",P1079)))</formula>
    </cfRule>
    <cfRule type="containsText" dxfId="7750" priority="3973" operator="containsText" text="改紡">
      <formula>NOT(ISERROR(SEARCH("改紡",P1079)))</formula>
    </cfRule>
    <cfRule type="containsText" dxfId="7749" priority="3974" operator="containsText" text="了機">
      <formula>NOT(ISERROR(SEARCH("了機",P1079)))</formula>
    </cfRule>
    <cfRule type="containsText" dxfId="7748" priority="4083" operator="containsText" text="清車">
      <formula>NOT(ISERROR(SEARCH("清車",P1079)))</formula>
    </cfRule>
    <cfRule type="containsText" dxfId="7747" priority="4084" operator="containsText" text="改紡">
      <formula>NOT(ISERROR(SEARCH("改紡",P1079)))</formula>
    </cfRule>
    <cfRule type="containsText" dxfId="7746" priority="4085" operator="containsText" text="了機">
      <formula>NOT(ISERROR(SEARCH("了機",P1079)))</formula>
    </cfRule>
    <cfRule type="containsText" dxfId="7745" priority="4333" operator="containsText" text="清車">
      <formula>NOT(ISERROR(SEARCH("清車",P1079)))</formula>
    </cfRule>
    <cfRule type="containsText" dxfId="7744" priority="4334" operator="containsText" text="改紡">
      <formula>NOT(ISERROR(SEARCH("改紡",P1079)))</formula>
    </cfRule>
    <cfRule type="containsText" dxfId="7743" priority="4335" operator="containsText" text="了機">
      <formula>NOT(ISERROR(SEARCH("了機",P1079)))</formula>
    </cfRule>
    <cfRule type="containsText" dxfId="7742" priority="4687" operator="containsText" text="清車">
      <formula>NOT(ISERROR(SEARCH("清車",P1079)))</formula>
    </cfRule>
    <cfRule type="containsText" dxfId="7741" priority="4688" operator="containsText" text="改紡">
      <formula>NOT(ISERROR(SEARCH("改紡",P1079)))</formula>
    </cfRule>
    <cfRule type="containsText" dxfId="7740" priority="4689" operator="containsText" text="了機">
      <formula>NOT(ISERROR(SEARCH("了機",P1079)))</formula>
    </cfRule>
  </conditionalFormatting>
  <conditionalFormatting sqref="P1080">
    <cfRule type="containsText" dxfId="7739" priority="3885" operator="containsText" text="清車">
      <formula>NOT(ISERROR(SEARCH("清車",P1080)))</formula>
    </cfRule>
    <cfRule type="containsText" dxfId="7738" priority="3886" operator="containsText" text="改紡">
      <formula>NOT(ISERROR(SEARCH("改紡",P1080)))</formula>
    </cfRule>
    <cfRule type="containsText" dxfId="7737" priority="3887" operator="containsText" text="了機">
      <formula>NOT(ISERROR(SEARCH("了機",P1080)))</formula>
    </cfRule>
    <cfRule type="containsText" dxfId="7736" priority="4203" operator="containsText" text="清車">
      <formula>NOT(ISERROR(SEARCH("清車",P1080)))</formula>
    </cfRule>
    <cfRule type="containsText" dxfId="7735" priority="4204" operator="containsText" text="改紡">
      <formula>NOT(ISERROR(SEARCH("改紡",P1080)))</formula>
    </cfRule>
    <cfRule type="containsText" dxfId="7734" priority="4205" operator="containsText" text="了機">
      <formula>NOT(ISERROR(SEARCH("了機",P1080)))</formula>
    </cfRule>
    <cfRule type="containsText" dxfId="7733" priority="4435" operator="containsText" text="清車">
      <formula>NOT(ISERROR(SEARCH("清車",P1080)))</formula>
    </cfRule>
    <cfRule type="containsText" dxfId="7732" priority="4436" operator="containsText" text="改紡">
      <formula>NOT(ISERROR(SEARCH("改紡",P1080)))</formula>
    </cfRule>
    <cfRule type="containsText" dxfId="7731" priority="4437" operator="containsText" text="了機">
      <formula>NOT(ISERROR(SEARCH("了機",P1080)))</formula>
    </cfRule>
    <cfRule type="containsText" dxfId="7730" priority="4705" operator="containsText" text="清車">
      <formula>NOT(ISERROR(SEARCH("清車",P1080)))</formula>
    </cfRule>
    <cfRule type="containsText" dxfId="7729" priority="4706" operator="containsText" text="改紡">
      <formula>NOT(ISERROR(SEARCH("改紡",P1080)))</formula>
    </cfRule>
    <cfRule type="containsText" dxfId="7728" priority="4707" operator="containsText" text="了機">
      <formula>NOT(ISERROR(SEARCH("了機",P1080)))</formula>
    </cfRule>
  </conditionalFormatting>
  <conditionalFormatting sqref="P1081">
    <cfRule type="containsText" dxfId="7727" priority="3990" operator="containsText" text="清車">
      <formula>NOT(ISERROR(SEARCH("清車",P1081)))</formula>
    </cfRule>
    <cfRule type="containsText" dxfId="7726" priority="3991" operator="containsText" text="改紡">
      <formula>NOT(ISERROR(SEARCH("改紡",P1081)))</formula>
    </cfRule>
    <cfRule type="containsText" dxfId="7725" priority="3992" operator="containsText" text="了機">
      <formula>NOT(ISERROR(SEARCH("了機",P1081)))</formula>
    </cfRule>
    <cfRule type="containsText" dxfId="7724" priority="4212" operator="containsText" text="清車">
      <formula>NOT(ISERROR(SEARCH("清車",P1081)))</formula>
    </cfRule>
    <cfRule type="containsText" dxfId="7723" priority="4213" operator="containsText" text="改紡">
      <formula>NOT(ISERROR(SEARCH("改紡",P1081)))</formula>
    </cfRule>
    <cfRule type="containsText" dxfId="7722" priority="4214" operator="containsText" text="了機">
      <formula>NOT(ISERROR(SEARCH("了機",P1081)))</formula>
    </cfRule>
    <cfRule type="containsText" dxfId="7721" priority="4444" operator="containsText" text="清車">
      <formula>NOT(ISERROR(SEARCH("清車",P1081)))</formula>
    </cfRule>
    <cfRule type="containsText" dxfId="7720" priority="4445" operator="containsText" text="改紡">
      <formula>NOT(ISERROR(SEARCH("改紡",P1081)))</formula>
    </cfRule>
    <cfRule type="containsText" dxfId="7719" priority="4446" operator="containsText" text="了機">
      <formula>NOT(ISERROR(SEARCH("了機",P1081)))</formula>
    </cfRule>
    <cfRule type="containsText" dxfId="7718" priority="4528" operator="containsText" text="清車">
      <formula>NOT(ISERROR(SEARCH("清車",P1081)))</formula>
    </cfRule>
    <cfRule type="containsText" dxfId="7717" priority="4529" operator="containsText" text="改紡">
      <formula>NOT(ISERROR(SEARCH("改紡",P1081)))</formula>
    </cfRule>
    <cfRule type="containsText" dxfId="7716" priority="4530" operator="containsText" text="了機">
      <formula>NOT(ISERROR(SEARCH("了機",P1081)))</formula>
    </cfRule>
  </conditionalFormatting>
  <conditionalFormatting sqref="P1082">
    <cfRule type="containsText" dxfId="7715" priority="3999" operator="containsText" text="清車">
      <formula>NOT(ISERROR(SEARCH("清車",P1082)))</formula>
    </cfRule>
    <cfRule type="containsText" dxfId="7714" priority="4000" operator="containsText" text="改紡">
      <formula>NOT(ISERROR(SEARCH("改紡",P1082)))</formula>
    </cfRule>
    <cfRule type="containsText" dxfId="7713" priority="4001" operator="containsText" text="了機">
      <formula>NOT(ISERROR(SEARCH("了機",P1082)))</formula>
    </cfRule>
    <cfRule type="containsText" dxfId="7712" priority="4086" operator="containsText" text="清車">
      <formula>NOT(ISERROR(SEARCH("清車",P1082)))</formula>
    </cfRule>
    <cfRule type="containsText" dxfId="7711" priority="4087" operator="containsText" text="改紡">
      <formula>NOT(ISERROR(SEARCH("改紡",P1082)))</formula>
    </cfRule>
    <cfRule type="containsText" dxfId="7710" priority="4088" operator="containsText" text="了機">
      <formula>NOT(ISERROR(SEARCH("了機",P1082)))</formula>
    </cfRule>
    <cfRule type="containsText" dxfId="7709" priority="4336" operator="containsText" text="清車">
      <formula>NOT(ISERROR(SEARCH("清車",P1082)))</formula>
    </cfRule>
    <cfRule type="containsText" dxfId="7708" priority="4337" operator="containsText" text="改紡">
      <formula>NOT(ISERROR(SEARCH("改紡",P1082)))</formula>
    </cfRule>
    <cfRule type="containsText" dxfId="7707" priority="4338" operator="containsText" text="了機">
      <formula>NOT(ISERROR(SEARCH("了機",P1082)))</formula>
    </cfRule>
    <cfRule type="containsText" dxfId="7706" priority="4546" operator="containsText" text="清車">
      <formula>NOT(ISERROR(SEARCH("清車",P1082)))</formula>
    </cfRule>
    <cfRule type="containsText" dxfId="7705" priority="4547" operator="containsText" text="改紡">
      <formula>NOT(ISERROR(SEARCH("改紡",P1082)))</formula>
    </cfRule>
    <cfRule type="containsText" dxfId="7704" priority="4548" operator="containsText" text="了機">
      <formula>NOT(ISERROR(SEARCH("了機",P1082)))</formula>
    </cfRule>
  </conditionalFormatting>
  <conditionalFormatting sqref="P1083">
    <cfRule type="containsText" dxfId="7703" priority="3888" operator="containsText" text="清車">
      <formula>NOT(ISERROR(SEARCH("清車",P1083)))</formula>
    </cfRule>
    <cfRule type="containsText" dxfId="7702" priority="3889" operator="containsText" text="改紡">
      <formula>NOT(ISERROR(SEARCH("改紡",P1083)))</formula>
    </cfRule>
    <cfRule type="containsText" dxfId="7701" priority="3890" operator="containsText" text="了機">
      <formula>NOT(ISERROR(SEARCH("了機",P1083)))</formula>
    </cfRule>
    <cfRule type="containsText" dxfId="7700" priority="4101" operator="containsText" text="清車">
      <formula>NOT(ISERROR(SEARCH("清車",P1083)))</formula>
    </cfRule>
    <cfRule type="containsText" dxfId="7699" priority="4102" operator="containsText" text="改紡">
      <formula>NOT(ISERROR(SEARCH("改紡",P1083)))</formula>
    </cfRule>
    <cfRule type="containsText" dxfId="7698" priority="4103" operator="containsText" text="了機">
      <formula>NOT(ISERROR(SEARCH("了機",P1083)))</formula>
    </cfRule>
    <cfRule type="containsText" dxfId="7697" priority="4342" operator="containsText" text="清車">
      <formula>NOT(ISERROR(SEARCH("清車",P1083)))</formula>
    </cfRule>
    <cfRule type="containsText" dxfId="7696" priority="4343" operator="containsText" text="改紡">
      <formula>NOT(ISERROR(SEARCH("改紡",P1083)))</formula>
    </cfRule>
    <cfRule type="containsText" dxfId="7695" priority="4344" operator="containsText" text="了機">
      <formula>NOT(ISERROR(SEARCH("了機",P1083)))</formula>
    </cfRule>
  </conditionalFormatting>
  <conditionalFormatting sqref="P1084">
    <cfRule type="containsText" dxfId="7694" priority="3894" operator="containsText" text="清車">
      <formula>NOT(ISERROR(SEARCH("清車",P1084)))</formula>
    </cfRule>
    <cfRule type="containsText" dxfId="7693" priority="3895" operator="containsText" text="改紡">
      <formula>NOT(ISERROR(SEARCH("改紡",P1084)))</formula>
    </cfRule>
    <cfRule type="containsText" dxfId="7692" priority="3896" operator="containsText" text="了機">
      <formula>NOT(ISERROR(SEARCH("了機",P1084)))</formula>
    </cfRule>
    <cfRule type="containsText" dxfId="7691" priority="4300" operator="containsText" text="清車">
      <formula>NOT(ISERROR(SEARCH("清車",P1084)))</formula>
    </cfRule>
    <cfRule type="containsText" dxfId="7690" priority="4301" operator="containsText" text="改紡">
      <formula>NOT(ISERROR(SEARCH("改紡",P1084)))</formula>
    </cfRule>
    <cfRule type="containsText" dxfId="7689" priority="4302" operator="containsText" text="了機">
      <formula>NOT(ISERROR(SEARCH("了機",P1084)))</formula>
    </cfRule>
    <cfRule type="containsText" dxfId="7688" priority="4303" operator="containsText" text="清車">
      <formula>NOT(ISERROR(SEARCH("清車",P1084)))</formula>
    </cfRule>
    <cfRule type="containsText" dxfId="7687" priority="4304" operator="containsText" text="改紡">
      <formula>NOT(ISERROR(SEARCH("改紡",P1084)))</formula>
    </cfRule>
    <cfRule type="containsText" dxfId="7686" priority="4305" operator="containsText" text="了機">
      <formula>NOT(ISERROR(SEARCH("了機",P1084)))</formula>
    </cfRule>
  </conditionalFormatting>
  <conditionalFormatting sqref="P1085">
    <cfRule type="containsText" dxfId="7685" priority="3849" operator="containsText" text="清車">
      <formula>NOT(ISERROR(SEARCH("清車",P1085)))</formula>
    </cfRule>
    <cfRule type="containsText" dxfId="7684" priority="3850" operator="containsText" text="改紡">
      <formula>NOT(ISERROR(SEARCH("改紡",P1085)))</formula>
    </cfRule>
    <cfRule type="containsText" dxfId="7683" priority="3851" operator="containsText" text="了機">
      <formula>NOT(ISERROR(SEARCH("了機",P1085)))</formula>
    </cfRule>
    <cfRule type="containsText" dxfId="7682" priority="3852" operator="containsText" text="清車">
      <formula>NOT(ISERROR(SEARCH("清車",P1085)))</formula>
    </cfRule>
    <cfRule type="containsText" dxfId="7681" priority="3853" operator="containsText" text="改紡">
      <formula>NOT(ISERROR(SEARCH("改紡",P1085)))</formula>
    </cfRule>
    <cfRule type="containsText" dxfId="7680" priority="3854" operator="containsText" text="了機">
      <formula>NOT(ISERROR(SEARCH("了機",P1085)))</formula>
    </cfRule>
    <cfRule type="containsText" dxfId="7679" priority="4351" operator="containsText" text="清車">
      <formula>NOT(ISERROR(SEARCH("清車",P1085)))</formula>
    </cfRule>
    <cfRule type="containsText" dxfId="7678" priority="4352" operator="containsText" text="改紡">
      <formula>NOT(ISERROR(SEARCH("改紡",P1085)))</formula>
    </cfRule>
    <cfRule type="containsText" dxfId="7677" priority="4353" operator="containsText" text="了機">
      <formula>NOT(ISERROR(SEARCH("了機",P1085)))</formula>
    </cfRule>
  </conditionalFormatting>
  <conditionalFormatting sqref="P1086">
    <cfRule type="containsText" dxfId="7676" priority="3903" operator="containsText" text="清車">
      <formula>NOT(ISERROR(SEARCH("清車",P1086)))</formula>
    </cfRule>
    <cfRule type="containsText" dxfId="7675" priority="3904" operator="containsText" text="改紡">
      <formula>NOT(ISERROR(SEARCH("改紡",P1086)))</formula>
    </cfRule>
    <cfRule type="containsText" dxfId="7674" priority="3905" operator="containsText" text="了機">
      <formula>NOT(ISERROR(SEARCH("了機",P1086)))</formula>
    </cfRule>
  </conditionalFormatting>
  <conditionalFormatting sqref="P1089">
    <cfRule type="containsText" dxfId="7673" priority="4543" operator="containsText" text="清車">
      <formula>NOT(ISERROR(SEARCH("清車",P1089)))</formula>
    </cfRule>
    <cfRule type="containsText" dxfId="7672" priority="4544" operator="containsText" text="改紡">
      <formula>NOT(ISERROR(SEARCH("改紡",P1089)))</formula>
    </cfRule>
    <cfRule type="containsText" dxfId="7671" priority="4545" operator="containsText" text="了機">
      <formula>NOT(ISERROR(SEARCH("了機",P1089)))</formula>
    </cfRule>
  </conditionalFormatting>
  <conditionalFormatting sqref="P1090">
    <cfRule type="containsText" dxfId="7670" priority="4098" operator="containsText" text="清車">
      <formula>NOT(ISERROR(SEARCH("清車",P1090)))</formula>
    </cfRule>
    <cfRule type="containsText" dxfId="7669" priority="4099" operator="containsText" text="改紡">
      <formula>NOT(ISERROR(SEARCH("改紡",P1090)))</formula>
    </cfRule>
    <cfRule type="containsText" dxfId="7668" priority="4100" operator="containsText" text="了機">
      <formula>NOT(ISERROR(SEARCH("了機",P1090)))</formula>
    </cfRule>
    <cfRule type="containsText" dxfId="7667" priority="4339" operator="containsText" text="清車">
      <formula>NOT(ISERROR(SEARCH("清車",P1090)))</formula>
    </cfRule>
    <cfRule type="containsText" dxfId="7666" priority="4340" operator="containsText" text="改紡">
      <formula>NOT(ISERROR(SEARCH("改紡",P1090)))</formula>
    </cfRule>
    <cfRule type="containsText" dxfId="7665" priority="4341" operator="containsText" text="了機">
      <formula>NOT(ISERROR(SEARCH("了機",P1090)))</formula>
    </cfRule>
    <cfRule type="containsText" dxfId="7664" priority="4552" operator="containsText" text="清車">
      <formula>NOT(ISERROR(SEARCH("清車",P1090)))</formula>
    </cfRule>
    <cfRule type="containsText" dxfId="7663" priority="4553" operator="containsText" text="改紡">
      <formula>NOT(ISERROR(SEARCH("改紡",P1090)))</formula>
    </cfRule>
    <cfRule type="containsText" dxfId="7662" priority="4554" operator="containsText" text="了機">
      <formula>NOT(ISERROR(SEARCH("了機",P1090)))</formula>
    </cfRule>
  </conditionalFormatting>
  <conditionalFormatting sqref="P1091">
    <cfRule type="containsText" dxfId="7661" priority="3891" operator="containsText" text="清車">
      <formula>NOT(ISERROR(SEARCH("清車",P1091)))</formula>
    </cfRule>
    <cfRule type="containsText" dxfId="7660" priority="3892" operator="containsText" text="改紡">
      <formula>NOT(ISERROR(SEARCH("改紡",P1091)))</formula>
    </cfRule>
    <cfRule type="containsText" dxfId="7659" priority="3893" operator="containsText" text="了機">
      <formula>NOT(ISERROR(SEARCH("了機",P1091)))</formula>
    </cfRule>
    <cfRule type="containsText" dxfId="7658" priority="4107" operator="containsText" text="清車">
      <formula>NOT(ISERROR(SEARCH("清車",P1091)))</formula>
    </cfRule>
    <cfRule type="containsText" dxfId="7657" priority="4108" operator="containsText" text="改紡">
      <formula>NOT(ISERROR(SEARCH("改紡",P1091)))</formula>
    </cfRule>
    <cfRule type="containsText" dxfId="7656" priority="4109" operator="containsText" text="了機">
      <formula>NOT(ISERROR(SEARCH("了機",P1091)))</formula>
    </cfRule>
    <cfRule type="containsText" dxfId="7655" priority="4348" operator="containsText" text="清車">
      <formula>NOT(ISERROR(SEARCH("清車",P1091)))</formula>
    </cfRule>
    <cfRule type="containsText" dxfId="7654" priority="4349" operator="containsText" text="改紡">
      <formula>NOT(ISERROR(SEARCH("改紡",P1091)))</formula>
    </cfRule>
    <cfRule type="containsText" dxfId="7653" priority="4350" operator="containsText" text="了機">
      <formula>NOT(ISERROR(SEARCH("了機",P1091)))</formula>
    </cfRule>
    <cfRule type="containsText" dxfId="7652" priority="4672" operator="containsText" text="清車">
      <formula>NOT(ISERROR(SEARCH("清車",P1091)))</formula>
    </cfRule>
    <cfRule type="containsText" dxfId="7651" priority="4673" operator="containsText" text="改紡">
      <formula>NOT(ISERROR(SEARCH("改紡",P1091)))</formula>
    </cfRule>
    <cfRule type="containsText" dxfId="7650" priority="4674" operator="containsText" text="了機">
      <formula>NOT(ISERROR(SEARCH("了機",P1091)))</formula>
    </cfRule>
  </conditionalFormatting>
  <conditionalFormatting sqref="P1092">
    <cfRule type="containsText" dxfId="7649" priority="3900" operator="containsText" text="清車">
      <formula>NOT(ISERROR(SEARCH("清車",P1092)))</formula>
    </cfRule>
    <cfRule type="containsText" dxfId="7648" priority="3901" operator="containsText" text="改紡">
      <formula>NOT(ISERROR(SEARCH("改紡",P1092)))</formula>
    </cfRule>
    <cfRule type="containsText" dxfId="7647" priority="3902" operator="containsText" text="了機">
      <formula>NOT(ISERROR(SEARCH("了機",P1092)))</formula>
    </cfRule>
    <cfRule type="containsText" dxfId="7646" priority="4191" operator="containsText" text="清車">
      <formula>NOT(ISERROR(SEARCH("清車",P1092)))</formula>
    </cfRule>
    <cfRule type="containsText" dxfId="7645" priority="4192" operator="containsText" text="改紡">
      <formula>NOT(ISERROR(SEARCH("改紡",P1092)))</formula>
    </cfRule>
    <cfRule type="containsText" dxfId="7644" priority="4193" operator="containsText" text="了機">
      <formula>NOT(ISERROR(SEARCH("了機",P1092)))</formula>
    </cfRule>
    <cfRule type="containsText" dxfId="7643" priority="4426" operator="containsText" text="清車">
      <formula>NOT(ISERROR(SEARCH("清車",P1092)))</formula>
    </cfRule>
    <cfRule type="containsText" dxfId="7642" priority="4427" operator="containsText" text="改紡">
      <formula>NOT(ISERROR(SEARCH("改紡",P1092)))</formula>
    </cfRule>
    <cfRule type="containsText" dxfId="7641" priority="4428" operator="containsText" text="了機">
      <formula>NOT(ISERROR(SEARCH("了機",P1092)))</formula>
    </cfRule>
  </conditionalFormatting>
  <conditionalFormatting sqref="P1093">
    <cfRule type="containsText" dxfId="7640" priority="3981" operator="containsText" text="清車">
      <formula>NOT(ISERROR(SEARCH("清車",P1093)))</formula>
    </cfRule>
    <cfRule type="containsText" dxfId="7639" priority="3982" operator="containsText" text="改紡">
      <formula>NOT(ISERROR(SEARCH("改紡",P1093)))</formula>
    </cfRule>
    <cfRule type="containsText" dxfId="7638" priority="3983" operator="containsText" text="了機">
      <formula>NOT(ISERROR(SEARCH("了機",P1093)))</formula>
    </cfRule>
  </conditionalFormatting>
  <conditionalFormatting sqref="P1094">
    <cfRule type="containsText" dxfId="7637" priority="4579" operator="containsText" text="清車">
      <formula>NOT(ISERROR(SEARCH("清車",P1094)))</formula>
    </cfRule>
    <cfRule type="containsText" dxfId="7636" priority="4580" operator="containsText" text="改紡">
      <formula>NOT(ISERROR(SEARCH("改紡",P1094)))</formula>
    </cfRule>
    <cfRule type="containsText" dxfId="7635" priority="4581" operator="containsText" text="了機">
      <formula>NOT(ISERROR(SEARCH("了機",P1094)))</formula>
    </cfRule>
  </conditionalFormatting>
  <conditionalFormatting sqref="P1095">
    <cfRule type="containsText" dxfId="7634" priority="4134" operator="containsText" text="清車">
      <formula>NOT(ISERROR(SEARCH("清車",P1095)))</formula>
    </cfRule>
    <cfRule type="containsText" dxfId="7633" priority="4135" operator="containsText" text="改紡">
      <formula>NOT(ISERROR(SEARCH("改紡",P1095)))</formula>
    </cfRule>
    <cfRule type="containsText" dxfId="7632" priority="4136" operator="containsText" text="了機">
      <formula>NOT(ISERROR(SEARCH("了機",P1095)))</formula>
    </cfRule>
    <cfRule type="containsText" dxfId="7631" priority="4369" operator="containsText" text="清車">
      <formula>NOT(ISERROR(SEARCH("清車",P1095)))</formula>
    </cfRule>
    <cfRule type="containsText" dxfId="7630" priority="4370" operator="containsText" text="改紡">
      <formula>NOT(ISERROR(SEARCH("改紡",P1095)))</formula>
    </cfRule>
    <cfRule type="containsText" dxfId="7629" priority="4371" operator="containsText" text="了機">
      <formula>NOT(ISERROR(SEARCH("了機",P1095)))</formula>
    </cfRule>
  </conditionalFormatting>
  <conditionalFormatting sqref="P1096">
    <cfRule type="containsText" dxfId="7628" priority="3924" operator="containsText" text="清車">
      <formula>NOT(ISERROR(SEARCH("清車",P1096)))</formula>
    </cfRule>
    <cfRule type="containsText" dxfId="7627" priority="3925" operator="containsText" text="改紡">
      <formula>NOT(ISERROR(SEARCH("改紡",P1096)))</formula>
    </cfRule>
    <cfRule type="containsText" dxfId="7626" priority="3926" operator="containsText" text="了機">
      <formula>NOT(ISERROR(SEARCH("了機",P1096)))</formula>
    </cfRule>
  </conditionalFormatting>
  <conditionalFormatting sqref="P1097:P1106">
    <cfRule type="containsText" dxfId="7625" priority="4696" operator="containsText" text="清車">
      <formula>NOT(ISERROR(SEARCH("清車",P1097)))</formula>
    </cfRule>
    <cfRule type="containsText" dxfId="7624" priority="4697" operator="containsText" text="改紡">
      <formula>NOT(ISERROR(SEARCH("改紡",P1097)))</formula>
    </cfRule>
    <cfRule type="containsText" dxfId="7623" priority="4698" operator="containsText" text="了機">
      <formula>NOT(ISERROR(SEARCH("了機",P1097)))</formula>
    </cfRule>
  </conditionalFormatting>
  <conditionalFormatting sqref="P1108:P1109">
    <cfRule type="containsText" dxfId="7622" priority="3631" operator="containsText" text="清車">
      <formula>NOT(ISERROR(SEARCH("清車",P1108)))</formula>
    </cfRule>
    <cfRule type="containsText" dxfId="7621" priority="3632" operator="containsText" text="改紡">
      <formula>NOT(ISERROR(SEARCH("改紡",P1108)))</formula>
    </cfRule>
    <cfRule type="containsText" dxfId="7620" priority="3633" operator="containsText" text="了機">
      <formula>NOT(ISERROR(SEARCH("了機",P1108)))</formula>
    </cfRule>
  </conditionalFormatting>
  <conditionalFormatting sqref="P1110">
    <cfRule type="containsText" dxfId="7619" priority="3628" operator="containsText" text="清車">
      <formula>NOT(ISERROR(SEARCH("清車",P1110)))</formula>
    </cfRule>
    <cfRule type="containsText" dxfId="7618" priority="3629" operator="containsText" text="改紡">
      <formula>NOT(ISERROR(SEARCH("改紡",P1110)))</formula>
    </cfRule>
    <cfRule type="containsText" dxfId="7617" priority="3630" operator="containsText" text="了機">
      <formula>NOT(ISERROR(SEARCH("了機",P1110)))</formula>
    </cfRule>
  </conditionalFormatting>
  <conditionalFormatting sqref="P1111">
    <cfRule type="containsText" dxfId="7616" priority="2904" operator="containsText" text="清車">
      <formula>NOT(ISERROR(SEARCH("清車",P1111)))</formula>
    </cfRule>
    <cfRule type="containsText" dxfId="7615" priority="2905" operator="containsText" text="改紡">
      <formula>NOT(ISERROR(SEARCH("改紡",P1111)))</formula>
    </cfRule>
    <cfRule type="containsText" dxfId="7614" priority="2906" operator="containsText" text="了機">
      <formula>NOT(ISERROR(SEARCH("了機",P1111)))</formula>
    </cfRule>
    <cfRule type="containsText" dxfId="7613" priority="2907" operator="containsText" text="清車">
      <formula>NOT(ISERROR(SEARCH("清車",P1111)))</formula>
    </cfRule>
    <cfRule type="containsText" dxfId="7612" priority="2908" operator="containsText" text="改紡">
      <formula>NOT(ISERROR(SEARCH("改紡",P1111)))</formula>
    </cfRule>
    <cfRule type="containsText" dxfId="7611" priority="2909" operator="containsText" text="了機">
      <formula>NOT(ISERROR(SEARCH("了機",P1111)))</formula>
    </cfRule>
  </conditionalFormatting>
  <conditionalFormatting sqref="P1112">
    <cfRule type="containsText" dxfId="7610" priority="3159" operator="containsText" text="清車">
      <formula>NOT(ISERROR(SEARCH("清車",P1112)))</formula>
    </cfRule>
    <cfRule type="containsText" dxfId="7609" priority="3160" operator="containsText" text="改紡">
      <formula>NOT(ISERROR(SEARCH("改紡",P1112)))</formula>
    </cfRule>
    <cfRule type="containsText" dxfId="7608" priority="3161" operator="containsText" text="了機">
      <formula>NOT(ISERROR(SEARCH("了機",P1112)))</formula>
    </cfRule>
  </conditionalFormatting>
  <conditionalFormatting sqref="P1113">
    <cfRule type="containsText" dxfId="7607" priority="3325" operator="containsText" text="清車">
      <formula>NOT(ISERROR(SEARCH("清車",P1113)))</formula>
    </cfRule>
    <cfRule type="containsText" dxfId="7606" priority="3326" operator="containsText" text="改紡">
      <formula>NOT(ISERROR(SEARCH("改紡",P1113)))</formula>
    </cfRule>
    <cfRule type="containsText" dxfId="7605" priority="3327" operator="containsText" text="了機">
      <formula>NOT(ISERROR(SEARCH("了機",P1113)))</formula>
    </cfRule>
  </conditionalFormatting>
  <conditionalFormatting sqref="P1114">
    <cfRule type="containsText" dxfId="7604" priority="2928" operator="containsText" text="清車">
      <formula>NOT(ISERROR(SEARCH("清車",P1114)))</formula>
    </cfRule>
    <cfRule type="containsText" dxfId="7603" priority="2929" operator="containsText" text="改紡">
      <formula>NOT(ISERROR(SEARCH("改紡",P1114)))</formula>
    </cfRule>
    <cfRule type="containsText" dxfId="7602" priority="2930" operator="containsText" text="了機">
      <formula>NOT(ISERROR(SEARCH("了機",P1114)))</formula>
    </cfRule>
    <cfRule type="containsText" dxfId="7601" priority="3532" operator="containsText" text="清車">
      <formula>NOT(ISERROR(SEARCH("清車",P1114)))</formula>
    </cfRule>
    <cfRule type="containsText" dxfId="7600" priority="3533" operator="containsText" text="改紡">
      <formula>NOT(ISERROR(SEARCH("改紡",P1114)))</formula>
    </cfRule>
    <cfRule type="containsText" dxfId="7599" priority="3534" operator="containsText" text="了機">
      <formula>NOT(ISERROR(SEARCH("了機",P1114)))</formula>
    </cfRule>
  </conditionalFormatting>
  <conditionalFormatting sqref="P1115">
    <cfRule type="containsText" dxfId="7598" priority="2961" operator="containsText" text="清車">
      <formula>NOT(ISERROR(SEARCH("清車",P1115)))</formula>
    </cfRule>
    <cfRule type="containsText" dxfId="7597" priority="2962" operator="containsText" text="改紡">
      <formula>NOT(ISERROR(SEARCH("改紡",P1115)))</formula>
    </cfRule>
    <cfRule type="containsText" dxfId="7596" priority="2963" operator="containsText" text="了機">
      <formula>NOT(ISERROR(SEARCH("了機",P1115)))</formula>
    </cfRule>
  </conditionalFormatting>
  <conditionalFormatting sqref="P1116">
    <cfRule type="containsText" dxfId="7595" priority="3619" operator="containsText" text="清車">
      <formula>NOT(ISERROR(SEARCH("清車",P1116)))</formula>
    </cfRule>
    <cfRule type="containsText" dxfId="7594" priority="3620" operator="containsText" text="改紡">
      <formula>NOT(ISERROR(SEARCH("改紡",P1116)))</formula>
    </cfRule>
    <cfRule type="containsText" dxfId="7593" priority="3621" operator="containsText" text="了機">
      <formula>NOT(ISERROR(SEARCH("了機",P1116)))</formula>
    </cfRule>
  </conditionalFormatting>
  <conditionalFormatting sqref="P1117">
    <cfRule type="containsText" dxfId="7592" priority="3216" operator="containsText" text="清車">
      <formula>NOT(ISERROR(SEARCH("清車",P1117)))</formula>
    </cfRule>
    <cfRule type="containsText" dxfId="7591" priority="3217" operator="containsText" text="改紡">
      <formula>NOT(ISERROR(SEARCH("改紡",P1117)))</formula>
    </cfRule>
    <cfRule type="containsText" dxfId="7590" priority="3218" operator="containsText" text="了機">
      <formula>NOT(ISERROR(SEARCH("了機",P1117)))</formula>
    </cfRule>
    <cfRule type="containsText" dxfId="7589" priority="3412" operator="containsText" text="清車">
      <formula>NOT(ISERROR(SEARCH("清車",P1117)))</formula>
    </cfRule>
    <cfRule type="containsText" dxfId="7588" priority="3413" operator="containsText" text="改紡">
      <formula>NOT(ISERROR(SEARCH("改紡",P1117)))</formula>
    </cfRule>
    <cfRule type="containsText" dxfId="7587" priority="3414" operator="containsText" text="了機">
      <formula>NOT(ISERROR(SEARCH("了機",P1117)))</formula>
    </cfRule>
    <cfRule type="containsText" dxfId="7586" priority="3502" operator="containsText" text="清車">
      <formula>NOT(ISERROR(SEARCH("清車",P1117)))</formula>
    </cfRule>
    <cfRule type="containsText" dxfId="7585" priority="3503" operator="containsText" text="改紡">
      <formula>NOT(ISERROR(SEARCH("改紡",P1117)))</formula>
    </cfRule>
    <cfRule type="containsText" dxfId="7584" priority="3504" operator="containsText" text="了機">
      <formula>NOT(ISERROR(SEARCH("了機",P1117)))</formula>
    </cfRule>
  </conditionalFormatting>
  <conditionalFormatting sqref="P1118">
    <cfRule type="containsText" dxfId="7583" priority="3024" operator="containsText" text="清車">
      <formula>NOT(ISERROR(SEARCH("清車",P1118)))</formula>
    </cfRule>
    <cfRule type="containsText" dxfId="7582" priority="3025" operator="containsText" text="改紡">
      <formula>NOT(ISERROR(SEARCH("改紡",P1118)))</formula>
    </cfRule>
    <cfRule type="containsText" dxfId="7581" priority="3026" operator="containsText" text="了機">
      <formula>NOT(ISERROR(SEARCH("了機",P1118)))</formula>
    </cfRule>
    <cfRule type="containsText" dxfId="7580" priority="3135" operator="containsText" text="清車">
      <formula>NOT(ISERROR(SEARCH("清車",P1118)))</formula>
    </cfRule>
    <cfRule type="containsText" dxfId="7579" priority="3136" operator="containsText" text="改紡">
      <formula>NOT(ISERROR(SEARCH("改紡",P1118)))</formula>
    </cfRule>
    <cfRule type="containsText" dxfId="7578" priority="3137" operator="containsText" text="了機">
      <formula>NOT(ISERROR(SEARCH("了機",P1118)))</formula>
    </cfRule>
    <cfRule type="containsText" dxfId="7577" priority="3340" operator="containsText" text="清車">
      <formula>NOT(ISERROR(SEARCH("清車",P1118)))</formula>
    </cfRule>
    <cfRule type="containsText" dxfId="7576" priority="3341" operator="containsText" text="改紡">
      <formula>NOT(ISERROR(SEARCH("改紡",P1118)))</formula>
    </cfRule>
    <cfRule type="containsText" dxfId="7575" priority="3342" operator="containsText" text="了機">
      <formula>NOT(ISERROR(SEARCH("了機",P1118)))</formula>
    </cfRule>
    <cfRule type="containsText" dxfId="7574" priority="3652" operator="containsText" text="清車">
      <formula>NOT(ISERROR(SEARCH("清車",P1118)))</formula>
    </cfRule>
    <cfRule type="containsText" dxfId="7573" priority="3653" operator="containsText" text="改紡">
      <formula>NOT(ISERROR(SEARCH("改紡",P1118)))</formula>
    </cfRule>
    <cfRule type="containsText" dxfId="7572" priority="3654" operator="containsText" text="了機">
      <formula>NOT(ISERROR(SEARCH("了機",P1118)))</formula>
    </cfRule>
  </conditionalFormatting>
  <conditionalFormatting sqref="P1119">
    <cfRule type="containsText" dxfId="7571" priority="2940" operator="containsText" text="清車">
      <formula>NOT(ISERROR(SEARCH("清車",P1119)))</formula>
    </cfRule>
    <cfRule type="containsText" dxfId="7570" priority="2941" operator="containsText" text="改紡">
      <formula>NOT(ISERROR(SEARCH("改紡",P1119)))</formula>
    </cfRule>
    <cfRule type="containsText" dxfId="7569" priority="2942" operator="containsText" text="了機">
      <formula>NOT(ISERROR(SEARCH("了機",P1119)))</formula>
    </cfRule>
    <cfRule type="containsText" dxfId="7568" priority="3228" operator="containsText" text="清車">
      <formula>NOT(ISERROR(SEARCH("清車",P1119)))</formula>
    </cfRule>
    <cfRule type="containsText" dxfId="7567" priority="3229" operator="containsText" text="改紡">
      <formula>NOT(ISERROR(SEARCH("改紡",P1119)))</formula>
    </cfRule>
    <cfRule type="containsText" dxfId="7566" priority="3230" operator="containsText" text="了機">
      <formula>NOT(ISERROR(SEARCH("了機",P1119)))</formula>
    </cfRule>
    <cfRule type="containsText" dxfId="7565" priority="3424" operator="containsText" text="清車">
      <formula>NOT(ISERROR(SEARCH("清車",P1119)))</formula>
    </cfRule>
    <cfRule type="containsText" dxfId="7564" priority="3425" operator="containsText" text="改紡">
      <formula>NOT(ISERROR(SEARCH("改紡",P1119)))</formula>
    </cfRule>
    <cfRule type="containsText" dxfId="7563" priority="3426" operator="containsText" text="了機">
      <formula>NOT(ISERROR(SEARCH("了機",P1119)))</formula>
    </cfRule>
    <cfRule type="containsText" dxfId="7562" priority="3670" operator="containsText" text="清車">
      <formula>NOT(ISERROR(SEARCH("清車",P1119)))</formula>
    </cfRule>
    <cfRule type="containsText" dxfId="7561" priority="3671" operator="containsText" text="改紡">
      <formula>NOT(ISERROR(SEARCH("改紡",P1119)))</formula>
    </cfRule>
    <cfRule type="containsText" dxfId="7560" priority="3672" operator="containsText" text="了機">
      <formula>NOT(ISERROR(SEARCH("了機",P1119)))</formula>
    </cfRule>
  </conditionalFormatting>
  <conditionalFormatting sqref="P1120">
    <cfRule type="containsText" dxfId="7559" priority="3042" operator="containsText" text="清車">
      <formula>NOT(ISERROR(SEARCH("清車",P1120)))</formula>
    </cfRule>
    <cfRule type="containsText" dxfId="7558" priority="3043" operator="containsText" text="改紡">
      <formula>NOT(ISERROR(SEARCH("改紡",P1120)))</formula>
    </cfRule>
    <cfRule type="containsText" dxfId="7557" priority="3044" operator="containsText" text="了機">
      <formula>NOT(ISERROR(SEARCH("了機",P1120)))</formula>
    </cfRule>
    <cfRule type="containsText" dxfId="7556" priority="3237" operator="containsText" text="清車">
      <formula>NOT(ISERROR(SEARCH("清車",P1120)))</formula>
    </cfRule>
    <cfRule type="containsText" dxfId="7555" priority="3238" operator="containsText" text="改紡">
      <formula>NOT(ISERROR(SEARCH("改紡",P1120)))</formula>
    </cfRule>
    <cfRule type="containsText" dxfId="7554" priority="3239" operator="containsText" text="了機">
      <formula>NOT(ISERROR(SEARCH("了機",P1120)))</formula>
    </cfRule>
    <cfRule type="containsText" dxfId="7553" priority="3433" operator="containsText" text="清車">
      <formula>NOT(ISERROR(SEARCH("清車",P1120)))</formula>
    </cfRule>
    <cfRule type="containsText" dxfId="7552" priority="3434" operator="containsText" text="改紡">
      <formula>NOT(ISERROR(SEARCH("改紡",P1120)))</formula>
    </cfRule>
    <cfRule type="containsText" dxfId="7551" priority="3435" operator="containsText" text="了機">
      <formula>NOT(ISERROR(SEARCH("了機",P1120)))</formula>
    </cfRule>
    <cfRule type="containsText" dxfId="7550" priority="3505" operator="containsText" text="清車">
      <formula>NOT(ISERROR(SEARCH("清車",P1120)))</formula>
    </cfRule>
    <cfRule type="containsText" dxfId="7549" priority="3506" operator="containsText" text="改紡">
      <formula>NOT(ISERROR(SEARCH("改紡",P1120)))</formula>
    </cfRule>
    <cfRule type="containsText" dxfId="7548" priority="3507" operator="containsText" text="了機">
      <formula>NOT(ISERROR(SEARCH("了機",P1120)))</formula>
    </cfRule>
  </conditionalFormatting>
  <conditionalFormatting sqref="P1121">
    <cfRule type="containsText" dxfId="7547" priority="3051" operator="containsText" text="清車">
      <formula>NOT(ISERROR(SEARCH("清車",P1121)))</formula>
    </cfRule>
    <cfRule type="containsText" dxfId="7546" priority="3052" operator="containsText" text="改紡">
      <formula>NOT(ISERROR(SEARCH("改紡",P1121)))</formula>
    </cfRule>
    <cfRule type="containsText" dxfId="7545" priority="3053" operator="containsText" text="了機">
      <formula>NOT(ISERROR(SEARCH("了機",P1121)))</formula>
    </cfRule>
    <cfRule type="containsText" dxfId="7544" priority="3138" operator="containsText" text="清車">
      <formula>NOT(ISERROR(SEARCH("清車",P1121)))</formula>
    </cfRule>
    <cfRule type="containsText" dxfId="7543" priority="3139" operator="containsText" text="改紡">
      <formula>NOT(ISERROR(SEARCH("改紡",P1121)))</formula>
    </cfRule>
    <cfRule type="containsText" dxfId="7542" priority="3140" operator="containsText" text="了機">
      <formula>NOT(ISERROR(SEARCH("了機",P1121)))</formula>
    </cfRule>
    <cfRule type="containsText" dxfId="7541" priority="3343" operator="containsText" text="清車">
      <formula>NOT(ISERROR(SEARCH("清車",P1121)))</formula>
    </cfRule>
    <cfRule type="containsText" dxfId="7540" priority="3344" operator="containsText" text="改紡">
      <formula>NOT(ISERROR(SEARCH("改紡",P1121)))</formula>
    </cfRule>
    <cfRule type="containsText" dxfId="7539" priority="3345" operator="containsText" text="了機">
      <formula>NOT(ISERROR(SEARCH("了機",P1121)))</formula>
    </cfRule>
    <cfRule type="containsText" dxfId="7538" priority="3520" operator="containsText" text="清車">
      <formula>NOT(ISERROR(SEARCH("清車",P1121)))</formula>
    </cfRule>
    <cfRule type="containsText" dxfId="7537" priority="3521" operator="containsText" text="改紡">
      <formula>NOT(ISERROR(SEARCH("改紡",P1121)))</formula>
    </cfRule>
    <cfRule type="containsText" dxfId="7536" priority="3522" operator="containsText" text="了機">
      <formula>NOT(ISERROR(SEARCH("了機",P1121)))</formula>
    </cfRule>
  </conditionalFormatting>
  <conditionalFormatting sqref="P1122">
    <cfRule type="containsText" dxfId="7535" priority="2943" operator="containsText" text="清車">
      <formula>NOT(ISERROR(SEARCH("清車",P1122)))</formula>
    </cfRule>
    <cfRule type="containsText" dxfId="7534" priority="2944" operator="containsText" text="改紡">
      <formula>NOT(ISERROR(SEARCH("改紡",P1122)))</formula>
    </cfRule>
    <cfRule type="containsText" dxfId="7533" priority="2945" operator="containsText" text="了機">
      <formula>NOT(ISERROR(SEARCH("了機",P1122)))</formula>
    </cfRule>
    <cfRule type="containsText" dxfId="7532" priority="3150" operator="containsText" text="清車">
      <formula>NOT(ISERROR(SEARCH("清車",P1122)))</formula>
    </cfRule>
    <cfRule type="containsText" dxfId="7531" priority="3151" operator="containsText" text="改紡">
      <formula>NOT(ISERROR(SEARCH("改紡",P1122)))</formula>
    </cfRule>
    <cfRule type="containsText" dxfId="7530" priority="3152" operator="containsText" text="了機">
      <formula>NOT(ISERROR(SEARCH("了機",P1122)))</formula>
    </cfRule>
    <cfRule type="containsText" dxfId="7529" priority="3349" operator="containsText" text="清車">
      <formula>NOT(ISERROR(SEARCH("清車",P1122)))</formula>
    </cfRule>
    <cfRule type="containsText" dxfId="7528" priority="3350" operator="containsText" text="改紡">
      <formula>NOT(ISERROR(SEARCH("改紡",P1122)))</formula>
    </cfRule>
    <cfRule type="containsText" dxfId="7527" priority="3351" operator="containsText" text="了機">
      <formula>NOT(ISERROR(SEARCH("了機",P1122)))</formula>
    </cfRule>
  </conditionalFormatting>
  <conditionalFormatting sqref="P1123">
    <cfRule type="containsText" dxfId="7526" priority="2949" operator="containsText" text="清車">
      <formula>NOT(ISERROR(SEARCH("清車",P1123)))</formula>
    </cfRule>
    <cfRule type="containsText" dxfId="7525" priority="2950" operator="containsText" text="改紡">
      <formula>NOT(ISERROR(SEARCH("改紡",P1123)))</formula>
    </cfRule>
    <cfRule type="containsText" dxfId="7524" priority="2951" operator="containsText" text="了機">
      <formula>NOT(ISERROR(SEARCH("了機",P1123)))</formula>
    </cfRule>
    <cfRule type="containsText" dxfId="7523" priority="3307" operator="containsText" text="清車">
      <formula>NOT(ISERROR(SEARCH("清車",P1123)))</formula>
    </cfRule>
    <cfRule type="containsText" dxfId="7522" priority="3308" operator="containsText" text="改紡">
      <formula>NOT(ISERROR(SEARCH("改紡",P1123)))</formula>
    </cfRule>
    <cfRule type="containsText" dxfId="7521" priority="3309" operator="containsText" text="了機">
      <formula>NOT(ISERROR(SEARCH("了機",P1123)))</formula>
    </cfRule>
    <cfRule type="containsText" dxfId="7520" priority="3310" operator="containsText" text="清車">
      <formula>NOT(ISERROR(SEARCH("清車",P1123)))</formula>
    </cfRule>
    <cfRule type="containsText" dxfId="7519" priority="3311" operator="containsText" text="改紡">
      <formula>NOT(ISERROR(SEARCH("改紡",P1123)))</formula>
    </cfRule>
    <cfRule type="containsText" dxfId="7518" priority="3312" operator="containsText" text="了機">
      <formula>NOT(ISERROR(SEARCH("了機",P1123)))</formula>
    </cfRule>
  </conditionalFormatting>
  <conditionalFormatting sqref="P1124">
    <cfRule type="containsText" dxfId="7517" priority="2922" operator="containsText" text="清車">
      <formula>NOT(ISERROR(SEARCH("清車",P1124)))</formula>
    </cfRule>
    <cfRule type="containsText" dxfId="7516" priority="2923" operator="containsText" text="改紡">
      <formula>NOT(ISERROR(SEARCH("改紡",P1124)))</formula>
    </cfRule>
    <cfRule type="containsText" dxfId="7515" priority="2924" operator="containsText" text="了機">
      <formula>NOT(ISERROR(SEARCH("了機",P1124)))</formula>
    </cfRule>
    <cfRule type="containsText" dxfId="7514" priority="2925" operator="containsText" text="清車">
      <formula>NOT(ISERROR(SEARCH("清車",P1124)))</formula>
    </cfRule>
    <cfRule type="containsText" dxfId="7513" priority="2926" operator="containsText" text="改紡">
      <formula>NOT(ISERROR(SEARCH("改紡",P1124)))</formula>
    </cfRule>
    <cfRule type="containsText" dxfId="7512" priority="2927" operator="containsText" text="了機">
      <formula>NOT(ISERROR(SEARCH("了機",P1124)))</formula>
    </cfRule>
    <cfRule type="containsText" dxfId="7511" priority="3358" operator="containsText" text="清車">
      <formula>NOT(ISERROR(SEARCH("清車",P1124)))</formula>
    </cfRule>
    <cfRule type="containsText" dxfId="7510" priority="3359" operator="containsText" text="改紡">
      <formula>NOT(ISERROR(SEARCH("改紡",P1124)))</formula>
    </cfRule>
    <cfRule type="containsText" dxfId="7509" priority="3360" operator="containsText" text="了機">
      <formula>NOT(ISERROR(SEARCH("了機",P1124)))</formula>
    </cfRule>
  </conditionalFormatting>
  <conditionalFormatting sqref="P1125">
    <cfRule type="containsText" dxfId="7508" priority="2955" operator="containsText" text="清車">
      <formula>NOT(ISERROR(SEARCH("清車",P1125)))</formula>
    </cfRule>
    <cfRule type="containsText" dxfId="7507" priority="2956" operator="containsText" text="改紡">
      <formula>NOT(ISERROR(SEARCH("改紡",P1125)))</formula>
    </cfRule>
    <cfRule type="containsText" dxfId="7506" priority="2957" operator="containsText" text="了機">
      <formula>NOT(ISERROR(SEARCH("了機",P1125)))</formula>
    </cfRule>
  </conditionalFormatting>
  <conditionalFormatting sqref="P1128">
    <cfRule type="containsText" dxfId="7505" priority="3517" operator="containsText" text="清車">
      <formula>NOT(ISERROR(SEARCH("清車",P1128)))</formula>
    </cfRule>
    <cfRule type="containsText" dxfId="7504" priority="3518" operator="containsText" text="改紡">
      <formula>NOT(ISERROR(SEARCH("改紡",P1128)))</formula>
    </cfRule>
    <cfRule type="containsText" dxfId="7503" priority="3519" operator="containsText" text="了機">
      <formula>NOT(ISERROR(SEARCH("了機",P1128)))</formula>
    </cfRule>
  </conditionalFormatting>
  <conditionalFormatting sqref="P1129">
    <cfRule type="containsText" dxfId="7502" priority="3147" operator="containsText" text="清車">
      <formula>NOT(ISERROR(SEARCH("清車",P1129)))</formula>
    </cfRule>
    <cfRule type="containsText" dxfId="7501" priority="3148" operator="containsText" text="改紡">
      <formula>NOT(ISERROR(SEARCH("改紡",P1129)))</formula>
    </cfRule>
    <cfRule type="containsText" dxfId="7500" priority="3149" operator="containsText" text="了機">
      <formula>NOT(ISERROR(SEARCH("了機",P1129)))</formula>
    </cfRule>
    <cfRule type="containsText" dxfId="7499" priority="3346" operator="containsText" text="清車">
      <formula>NOT(ISERROR(SEARCH("清車",P1129)))</formula>
    </cfRule>
    <cfRule type="containsText" dxfId="7498" priority="3347" operator="containsText" text="改紡">
      <formula>NOT(ISERROR(SEARCH("改紡",P1129)))</formula>
    </cfRule>
    <cfRule type="containsText" dxfId="7497" priority="3348" operator="containsText" text="了機">
      <formula>NOT(ISERROR(SEARCH("了機",P1129)))</formula>
    </cfRule>
    <cfRule type="containsText" dxfId="7496" priority="3526" operator="containsText" text="清車">
      <formula>NOT(ISERROR(SEARCH("清車",P1129)))</formula>
    </cfRule>
    <cfRule type="containsText" dxfId="7495" priority="3527" operator="containsText" text="改紡">
      <formula>NOT(ISERROR(SEARCH("改紡",P1129)))</formula>
    </cfRule>
    <cfRule type="containsText" dxfId="7494" priority="3528" operator="containsText" text="了機">
      <formula>NOT(ISERROR(SEARCH("了機",P1129)))</formula>
    </cfRule>
  </conditionalFormatting>
  <conditionalFormatting sqref="P1130">
    <cfRule type="containsText" dxfId="7493" priority="2946" operator="containsText" text="清車">
      <formula>NOT(ISERROR(SEARCH("清車",P1130)))</formula>
    </cfRule>
    <cfRule type="containsText" dxfId="7492" priority="2947" operator="containsText" text="改紡">
      <formula>NOT(ISERROR(SEARCH("改紡",P1130)))</formula>
    </cfRule>
    <cfRule type="containsText" dxfId="7491" priority="2948" operator="containsText" text="了機">
      <formula>NOT(ISERROR(SEARCH("了機",P1130)))</formula>
    </cfRule>
    <cfRule type="containsText" dxfId="7490" priority="3156" operator="containsText" text="清車">
      <formula>NOT(ISERROR(SEARCH("清車",P1130)))</formula>
    </cfRule>
    <cfRule type="containsText" dxfId="7489" priority="3157" operator="containsText" text="改紡">
      <formula>NOT(ISERROR(SEARCH("改紡",P1130)))</formula>
    </cfRule>
    <cfRule type="containsText" dxfId="7488" priority="3158" operator="containsText" text="了機">
      <formula>NOT(ISERROR(SEARCH("了機",P1130)))</formula>
    </cfRule>
    <cfRule type="containsText" dxfId="7487" priority="3355" operator="containsText" text="清車">
      <formula>NOT(ISERROR(SEARCH("清車",P1130)))</formula>
    </cfRule>
    <cfRule type="containsText" dxfId="7486" priority="3356" operator="containsText" text="改紡">
      <formula>NOT(ISERROR(SEARCH("改紡",P1130)))</formula>
    </cfRule>
    <cfRule type="containsText" dxfId="7485" priority="3357" operator="containsText" text="了機">
      <formula>NOT(ISERROR(SEARCH("了機",P1130)))</formula>
    </cfRule>
    <cfRule type="containsText" dxfId="7484" priority="3637" operator="containsText" text="清車">
      <formula>NOT(ISERROR(SEARCH("清車",P1130)))</formula>
    </cfRule>
    <cfRule type="containsText" dxfId="7483" priority="3638" operator="containsText" text="改紡">
      <formula>NOT(ISERROR(SEARCH("改紡",P1130)))</formula>
    </cfRule>
    <cfRule type="containsText" dxfId="7482" priority="3639" operator="containsText" text="了機">
      <formula>NOT(ISERROR(SEARCH("了機",P1130)))</formula>
    </cfRule>
  </conditionalFormatting>
  <conditionalFormatting sqref="P1131">
    <cfRule type="containsText" dxfId="7481" priority="2883" operator="containsText" text="清車">
      <formula>NOT(ISERROR(SEARCH("清車",P1131)))</formula>
    </cfRule>
    <cfRule type="containsText" dxfId="7480" priority="2884" operator="containsText" text="改紡">
      <formula>NOT(ISERROR(SEARCH("改紡",P1131)))</formula>
    </cfRule>
    <cfRule type="containsText" dxfId="7479" priority="2885" operator="containsText" text="了機">
      <formula>NOT(ISERROR(SEARCH("了機",P1131)))</formula>
    </cfRule>
    <cfRule type="containsText" dxfId="7478" priority="2886" operator="containsText" text="清車">
      <formula>NOT(ISERROR(SEARCH("清車",P1131)))</formula>
    </cfRule>
    <cfRule type="containsText" dxfId="7477" priority="2887" operator="containsText" text="改紡">
      <formula>NOT(ISERROR(SEARCH("改紡",P1131)))</formula>
    </cfRule>
    <cfRule type="containsText" dxfId="7476" priority="2888" operator="containsText" text="了機">
      <formula>NOT(ISERROR(SEARCH("了機",P1131)))</formula>
    </cfRule>
    <cfRule type="containsText" dxfId="7475" priority="2889" operator="containsText" text="清車">
      <formula>NOT(ISERROR(SEARCH("清車",P1131)))</formula>
    </cfRule>
    <cfRule type="containsText" dxfId="7474" priority="2890" operator="containsText" text="改紡">
      <formula>NOT(ISERROR(SEARCH("改紡",P1131)))</formula>
    </cfRule>
    <cfRule type="containsText" dxfId="7473" priority="2891" operator="containsText" text="了機">
      <formula>NOT(ISERROR(SEARCH("了機",P1131)))</formula>
    </cfRule>
    <cfRule type="containsText" dxfId="7472" priority="2892" operator="containsText" text="清車">
      <formula>NOT(ISERROR(SEARCH("清車",P1131)))</formula>
    </cfRule>
    <cfRule type="containsText" dxfId="7471" priority="2893" operator="containsText" text="改紡">
      <formula>NOT(ISERROR(SEARCH("改紡",P1131)))</formula>
    </cfRule>
    <cfRule type="containsText" dxfId="7470" priority="2894" operator="containsText" text="了機">
      <formula>NOT(ISERROR(SEARCH("了機",P1131)))</formula>
    </cfRule>
  </conditionalFormatting>
  <conditionalFormatting sqref="P1132">
    <cfRule type="containsText" dxfId="7469" priority="3033" operator="containsText" text="清車">
      <formula>NOT(ISERROR(SEARCH("清車",P1132)))</formula>
    </cfRule>
    <cfRule type="containsText" dxfId="7468" priority="3034" operator="containsText" text="改紡">
      <formula>NOT(ISERROR(SEARCH("改紡",P1132)))</formula>
    </cfRule>
    <cfRule type="containsText" dxfId="7467" priority="3035" operator="containsText" text="了機">
      <formula>NOT(ISERROR(SEARCH("了機",P1132)))</formula>
    </cfRule>
  </conditionalFormatting>
  <conditionalFormatting sqref="P1133">
    <cfRule type="containsText" dxfId="7466" priority="3550" operator="containsText" text="清車">
      <formula>NOT(ISERROR(SEARCH("清車",P1133)))</formula>
    </cfRule>
    <cfRule type="containsText" dxfId="7465" priority="3551" operator="containsText" text="改紡">
      <formula>NOT(ISERROR(SEARCH("改紡",P1133)))</formula>
    </cfRule>
    <cfRule type="containsText" dxfId="7464" priority="3552" operator="containsText" text="了機">
      <formula>NOT(ISERROR(SEARCH("了機",P1133)))</formula>
    </cfRule>
  </conditionalFormatting>
  <conditionalFormatting sqref="P1134">
    <cfRule type="containsText" dxfId="7463" priority="3177" operator="containsText" text="清車">
      <formula>NOT(ISERROR(SEARCH("清車",P1134)))</formula>
    </cfRule>
    <cfRule type="containsText" dxfId="7462" priority="3178" operator="containsText" text="改紡">
      <formula>NOT(ISERROR(SEARCH("改紡",P1134)))</formula>
    </cfRule>
    <cfRule type="containsText" dxfId="7461" priority="3179" operator="containsText" text="了機">
      <formula>NOT(ISERROR(SEARCH("了機",P1134)))</formula>
    </cfRule>
    <cfRule type="containsText" dxfId="7460" priority="3373" operator="containsText" text="清車">
      <formula>NOT(ISERROR(SEARCH("清車",P1134)))</formula>
    </cfRule>
    <cfRule type="containsText" dxfId="7459" priority="3374" operator="containsText" text="改紡">
      <formula>NOT(ISERROR(SEARCH("改紡",P1134)))</formula>
    </cfRule>
    <cfRule type="containsText" dxfId="7458" priority="3375" operator="containsText" text="了機">
      <formula>NOT(ISERROR(SEARCH("了機",P1134)))</formula>
    </cfRule>
  </conditionalFormatting>
  <conditionalFormatting sqref="P1135">
    <cfRule type="containsText" dxfId="7457" priority="2976" operator="containsText" text="清車">
      <formula>NOT(ISERROR(SEARCH("清車",P1135)))</formula>
    </cfRule>
    <cfRule type="containsText" dxfId="7456" priority="2977" operator="containsText" text="改紡">
      <formula>NOT(ISERROR(SEARCH("改紡",P1135)))</formula>
    </cfRule>
    <cfRule type="containsText" dxfId="7455" priority="2978" operator="containsText" text="了機">
      <formula>NOT(ISERROR(SEARCH("了機",P1135)))</formula>
    </cfRule>
  </conditionalFormatting>
  <conditionalFormatting sqref="P1136:P1145">
    <cfRule type="containsText" dxfId="7454" priority="3661" operator="containsText" text="清車">
      <formula>NOT(ISERROR(SEARCH("清車",P1136)))</formula>
    </cfRule>
    <cfRule type="containsText" dxfId="7453" priority="3662" operator="containsText" text="改紡">
      <formula>NOT(ISERROR(SEARCH("改紡",P1136)))</formula>
    </cfRule>
    <cfRule type="containsText" dxfId="7452" priority="3663" operator="containsText" text="了機">
      <formula>NOT(ISERROR(SEARCH("了機",P1136)))</formula>
    </cfRule>
  </conditionalFormatting>
  <conditionalFormatting sqref="P1147:P1148">
    <cfRule type="containsText" dxfId="7451" priority="2686" operator="containsText" text="清車">
      <formula>NOT(ISERROR(SEARCH("清車",P1147)))</formula>
    </cfRule>
    <cfRule type="containsText" dxfId="7450" priority="2687" operator="containsText" text="改紡">
      <formula>NOT(ISERROR(SEARCH("改紡",P1147)))</formula>
    </cfRule>
    <cfRule type="containsText" dxfId="7449" priority="2688" operator="containsText" text="了機">
      <formula>NOT(ISERROR(SEARCH("了機",P1147)))</formula>
    </cfRule>
  </conditionalFormatting>
  <conditionalFormatting sqref="P1149">
    <cfRule type="containsText" dxfId="7448" priority="2683" operator="containsText" text="清車">
      <formula>NOT(ISERROR(SEARCH("清車",P1149)))</formula>
    </cfRule>
    <cfRule type="containsText" dxfId="7447" priority="2684" operator="containsText" text="改紡">
      <formula>NOT(ISERROR(SEARCH("改紡",P1149)))</formula>
    </cfRule>
    <cfRule type="containsText" dxfId="7446" priority="2685" operator="containsText" text="了機">
      <formula>NOT(ISERROR(SEARCH("了機",P1149)))</formula>
    </cfRule>
  </conditionalFormatting>
  <conditionalFormatting sqref="P1150">
    <cfRule type="containsText" dxfId="7445" priority="1959" operator="containsText" text="清車">
      <formula>NOT(ISERROR(SEARCH("清車",P1150)))</formula>
    </cfRule>
    <cfRule type="containsText" dxfId="7444" priority="1960" operator="containsText" text="改紡">
      <formula>NOT(ISERROR(SEARCH("改紡",P1150)))</formula>
    </cfRule>
    <cfRule type="containsText" dxfId="7443" priority="1961" operator="containsText" text="了機">
      <formula>NOT(ISERROR(SEARCH("了機",P1150)))</formula>
    </cfRule>
    <cfRule type="containsText" dxfId="7442" priority="1962" operator="containsText" text="清車">
      <formula>NOT(ISERROR(SEARCH("清車",P1150)))</formula>
    </cfRule>
    <cfRule type="containsText" dxfId="7441" priority="1963" operator="containsText" text="改紡">
      <formula>NOT(ISERROR(SEARCH("改紡",P1150)))</formula>
    </cfRule>
    <cfRule type="containsText" dxfId="7440" priority="1964" operator="containsText" text="了機">
      <formula>NOT(ISERROR(SEARCH("了機",P1150)))</formula>
    </cfRule>
  </conditionalFormatting>
  <conditionalFormatting sqref="P1151">
    <cfRule type="containsText" dxfId="7439" priority="2214" operator="containsText" text="清車">
      <formula>NOT(ISERROR(SEARCH("清車",P1151)))</formula>
    </cfRule>
    <cfRule type="containsText" dxfId="7438" priority="2215" operator="containsText" text="改紡">
      <formula>NOT(ISERROR(SEARCH("改紡",P1151)))</formula>
    </cfRule>
    <cfRule type="containsText" dxfId="7437" priority="2216" operator="containsText" text="了機">
      <formula>NOT(ISERROR(SEARCH("了機",P1151)))</formula>
    </cfRule>
  </conditionalFormatting>
  <conditionalFormatting sqref="P1152">
    <cfRule type="containsText" dxfId="7436" priority="2380" operator="containsText" text="清車">
      <formula>NOT(ISERROR(SEARCH("清車",P1152)))</formula>
    </cfRule>
    <cfRule type="containsText" dxfId="7435" priority="2381" operator="containsText" text="改紡">
      <formula>NOT(ISERROR(SEARCH("改紡",P1152)))</formula>
    </cfRule>
    <cfRule type="containsText" dxfId="7434" priority="2382" operator="containsText" text="了機">
      <formula>NOT(ISERROR(SEARCH("了機",P1152)))</formula>
    </cfRule>
  </conditionalFormatting>
  <conditionalFormatting sqref="P1153">
    <cfRule type="containsText" dxfId="7433" priority="1983" operator="containsText" text="清車">
      <formula>NOT(ISERROR(SEARCH("清車",P1153)))</formula>
    </cfRule>
    <cfRule type="containsText" dxfId="7432" priority="1984" operator="containsText" text="改紡">
      <formula>NOT(ISERROR(SEARCH("改紡",P1153)))</formula>
    </cfRule>
    <cfRule type="containsText" dxfId="7431" priority="1985" operator="containsText" text="了機">
      <formula>NOT(ISERROR(SEARCH("了機",P1153)))</formula>
    </cfRule>
    <cfRule type="containsText" dxfId="7430" priority="2587" operator="containsText" text="清車">
      <formula>NOT(ISERROR(SEARCH("清車",P1153)))</formula>
    </cfRule>
    <cfRule type="containsText" dxfId="7429" priority="2588" operator="containsText" text="改紡">
      <formula>NOT(ISERROR(SEARCH("改紡",P1153)))</formula>
    </cfRule>
    <cfRule type="containsText" dxfId="7428" priority="2589" operator="containsText" text="了機">
      <formula>NOT(ISERROR(SEARCH("了機",P1153)))</formula>
    </cfRule>
  </conditionalFormatting>
  <conditionalFormatting sqref="P1154">
    <cfRule type="containsText" dxfId="7427" priority="2016" operator="containsText" text="清車">
      <formula>NOT(ISERROR(SEARCH("清車",P1154)))</formula>
    </cfRule>
    <cfRule type="containsText" dxfId="7426" priority="2017" operator="containsText" text="改紡">
      <formula>NOT(ISERROR(SEARCH("改紡",P1154)))</formula>
    </cfRule>
    <cfRule type="containsText" dxfId="7425" priority="2018" operator="containsText" text="了機">
      <formula>NOT(ISERROR(SEARCH("了機",P1154)))</formula>
    </cfRule>
  </conditionalFormatting>
  <conditionalFormatting sqref="P1155">
    <cfRule type="containsText" dxfId="7424" priority="2674" operator="containsText" text="清車">
      <formula>NOT(ISERROR(SEARCH("清車",P1155)))</formula>
    </cfRule>
    <cfRule type="containsText" dxfId="7423" priority="2675" operator="containsText" text="改紡">
      <formula>NOT(ISERROR(SEARCH("改紡",P1155)))</formula>
    </cfRule>
    <cfRule type="containsText" dxfId="7422" priority="2676" operator="containsText" text="了機">
      <formula>NOT(ISERROR(SEARCH("了機",P1155)))</formula>
    </cfRule>
  </conditionalFormatting>
  <conditionalFormatting sqref="P1156">
    <cfRule type="containsText" dxfId="7421" priority="2271" operator="containsText" text="清車">
      <formula>NOT(ISERROR(SEARCH("清車",P1156)))</formula>
    </cfRule>
    <cfRule type="containsText" dxfId="7420" priority="2272" operator="containsText" text="改紡">
      <formula>NOT(ISERROR(SEARCH("改紡",P1156)))</formula>
    </cfRule>
    <cfRule type="containsText" dxfId="7419" priority="2273" operator="containsText" text="了機">
      <formula>NOT(ISERROR(SEARCH("了機",P1156)))</formula>
    </cfRule>
    <cfRule type="containsText" dxfId="7418" priority="2467" operator="containsText" text="清車">
      <formula>NOT(ISERROR(SEARCH("清車",P1156)))</formula>
    </cfRule>
    <cfRule type="containsText" dxfId="7417" priority="2468" operator="containsText" text="改紡">
      <formula>NOT(ISERROR(SEARCH("改紡",P1156)))</formula>
    </cfRule>
    <cfRule type="containsText" dxfId="7416" priority="2469" operator="containsText" text="了機">
      <formula>NOT(ISERROR(SEARCH("了機",P1156)))</formula>
    </cfRule>
    <cfRule type="containsText" dxfId="7415" priority="2557" operator="containsText" text="清車">
      <formula>NOT(ISERROR(SEARCH("清車",P1156)))</formula>
    </cfRule>
    <cfRule type="containsText" dxfId="7414" priority="2558" operator="containsText" text="改紡">
      <formula>NOT(ISERROR(SEARCH("改紡",P1156)))</formula>
    </cfRule>
    <cfRule type="containsText" dxfId="7413" priority="2559" operator="containsText" text="了機">
      <formula>NOT(ISERROR(SEARCH("了機",P1156)))</formula>
    </cfRule>
  </conditionalFormatting>
  <conditionalFormatting sqref="P1157">
    <cfRule type="containsText" dxfId="7412" priority="2079" operator="containsText" text="清車">
      <formula>NOT(ISERROR(SEARCH("清車",P1157)))</formula>
    </cfRule>
    <cfRule type="containsText" dxfId="7411" priority="2080" operator="containsText" text="改紡">
      <formula>NOT(ISERROR(SEARCH("改紡",P1157)))</formula>
    </cfRule>
    <cfRule type="containsText" dxfId="7410" priority="2081" operator="containsText" text="了機">
      <formula>NOT(ISERROR(SEARCH("了機",P1157)))</formula>
    </cfRule>
    <cfRule type="containsText" dxfId="7409" priority="2190" operator="containsText" text="清車">
      <formula>NOT(ISERROR(SEARCH("清車",P1157)))</formula>
    </cfRule>
    <cfRule type="containsText" dxfId="7408" priority="2191" operator="containsText" text="改紡">
      <formula>NOT(ISERROR(SEARCH("改紡",P1157)))</formula>
    </cfRule>
    <cfRule type="containsText" dxfId="7407" priority="2192" operator="containsText" text="了機">
      <formula>NOT(ISERROR(SEARCH("了機",P1157)))</formula>
    </cfRule>
    <cfRule type="containsText" dxfId="7406" priority="2395" operator="containsText" text="清車">
      <formula>NOT(ISERROR(SEARCH("清車",P1157)))</formula>
    </cfRule>
    <cfRule type="containsText" dxfId="7405" priority="2396" operator="containsText" text="改紡">
      <formula>NOT(ISERROR(SEARCH("改紡",P1157)))</formula>
    </cfRule>
    <cfRule type="containsText" dxfId="7404" priority="2397" operator="containsText" text="了機">
      <formula>NOT(ISERROR(SEARCH("了機",P1157)))</formula>
    </cfRule>
    <cfRule type="containsText" dxfId="7403" priority="2707" operator="containsText" text="清車">
      <formula>NOT(ISERROR(SEARCH("清車",P1157)))</formula>
    </cfRule>
    <cfRule type="containsText" dxfId="7402" priority="2708" operator="containsText" text="改紡">
      <formula>NOT(ISERROR(SEARCH("改紡",P1157)))</formula>
    </cfRule>
    <cfRule type="containsText" dxfId="7401" priority="2709" operator="containsText" text="了機">
      <formula>NOT(ISERROR(SEARCH("了機",P1157)))</formula>
    </cfRule>
  </conditionalFormatting>
  <conditionalFormatting sqref="P1158">
    <cfRule type="containsText" dxfId="7400" priority="1995" operator="containsText" text="清車">
      <formula>NOT(ISERROR(SEARCH("清車",P1158)))</formula>
    </cfRule>
    <cfRule type="containsText" dxfId="7399" priority="1996" operator="containsText" text="改紡">
      <formula>NOT(ISERROR(SEARCH("改紡",P1158)))</formula>
    </cfRule>
    <cfRule type="containsText" dxfId="7398" priority="1997" operator="containsText" text="了機">
      <formula>NOT(ISERROR(SEARCH("了機",P1158)))</formula>
    </cfRule>
    <cfRule type="containsText" dxfId="7397" priority="2283" operator="containsText" text="清車">
      <formula>NOT(ISERROR(SEARCH("清車",P1158)))</formula>
    </cfRule>
    <cfRule type="containsText" dxfId="7396" priority="2284" operator="containsText" text="改紡">
      <formula>NOT(ISERROR(SEARCH("改紡",P1158)))</formula>
    </cfRule>
    <cfRule type="containsText" dxfId="7395" priority="2285" operator="containsText" text="了機">
      <formula>NOT(ISERROR(SEARCH("了機",P1158)))</formula>
    </cfRule>
    <cfRule type="containsText" dxfId="7394" priority="2479" operator="containsText" text="清車">
      <formula>NOT(ISERROR(SEARCH("清車",P1158)))</formula>
    </cfRule>
    <cfRule type="containsText" dxfId="7393" priority="2480" operator="containsText" text="改紡">
      <formula>NOT(ISERROR(SEARCH("改紡",P1158)))</formula>
    </cfRule>
    <cfRule type="containsText" dxfId="7392" priority="2481" operator="containsText" text="了機">
      <formula>NOT(ISERROR(SEARCH("了機",P1158)))</formula>
    </cfRule>
    <cfRule type="containsText" dxfId="7391" priority="2725" operator="containsText" text="清車">
      <formula>NOT(ISERROR(SEARCH("清車",P1158)))</formula>
    </cfRule>
    <cfRule type="containsText" dxfId="7390" priority="2726" operator="containsText" text="改紡">
      <formula>NOT(ISERROR(SEARCH("改紡",P1158)))</formula>
    </cfRule>
    <cfRule type="containsText" dxfId="7389" priority="2727" operator="containsText" text="了機">
      <formula>NOT(ISERROR(SEARCH("了機",P1158)))</formula>
    </cfRule>
  </conditionalFormatting>
  <conditionalFormatting sqref="P1159">
    <cfRule type="containsText" dxfId="7388" priority="2097" operator="containsText" text="清車">
      <formula>NOT(ISERROR(SEARCH("清車",P1159)))</formula>
    </cfRule>
    <cfRule type="containsText" dxfId="7387" priority="2098" operator="containsText" text="改紡">
      <formula>NOT(ISERROR(SEARCH("改紡",P1159)))</formula>
    </cfRule>
    <cfRule type="containsText" dxfId="7386" priority="2099" operator="containsText" text="了機">
      <formula>NOT(ISERROR(SEARCH("了機",P1159)))</formula>
    </cfRule>
    <cfRule type="containsText" dxfId="7385" priority="2292" operator="containsText" text="清車">
      <formula>NOT(ISERROR(SEARCH("清車",P1159)))</formula>
    </cfRule>
    <cfRule type="containsText" dxfId="7384" priority="2293" operator="containsText" text="改紡">
      <formula>NOT(ISERROR(SEARCH("改紡",P1159)))</formula>
    </cfRule>
    <cfRule type="containsText" dxfId="7383" priority="2294" operator="containsText" text="了機">
      <formula>NOT(ISERROR(SEARCH("了機",P1159)))</formula>
    </cfRule>
    <cfRule type="containsText" dxfId="7382" priority="2488" operator="containsText" text="清車">
      <formula>NOT(ISERROR(SEARCH("清車",P1159)))</formula>
    </cfRule>
    <cfRule type="containsText" dxfId="7381" priority="2489" operator="containsText" text="改紡">
      <formula>NOT(ISERROR(SEARCH("改紡",P1159)))</formula>
    </cfRule>
    <cfRule type="containsText" dxfId="7380" priority="2490" operator="containsText" text="了機">
      <formula>NOT(ISERROR(SEARCH("了機",P1159)))</formula>
    </cfRule>
    <cfRule type="containsText" dxfId="7379" priority="2560" operator="containsText" text="清車">
      <formula>NOT(ISERROR(SEARCH("清車",P1159)))</formula>
    </cfRule>
    <cfRule type="containsText" dxfId="7378" priority="2561" operator="containsText" text="改紡">
      <formula>NOT(ISERROR(SEARCH("改紡",P1159)))</formula>
    </cfRule>
    <cfRule type="containsText" dxfId="7377" priority="2562" operator="containsText" text="了機">
      <formula>NOT(ISERROR(SEARCH("了機",P1159)))</formula>
    </cfRule>
  </conditionalFormatting>
  <conditionalFormatting sqref="P1160">
    <cfRule type="containsText" dxfId="7376" priority="2106" operator="containsText" text="清車">
      <formula>NOT(ISERROR(SEARCH("清車",P1160)))</formula>
    </cfRule>
    <cfRule type="containsText" dxfId="7375" priority="2107" operator="containsText" text="改紡">
      <formula>NOT(ISERROR(SEARCH("改紡",P1160)))</formula>
    </cfRule>
    <cfRule type="containsText" dxfId="7374" priority="2108" operator="containsText" text="了機">
      <formula>NOT(ISERROR(SEARCH("了機",P1160)))</formula>
    </cfRule>
    <cfRule type="containsText" dxfId="7373" priority="2193" operator="containsText" text="清車">
      <formula>NOT(ISERROR(SEARCH("清車",P1160)))</formula>
    </cfRule>
    <cfRule type="containsText" dxfId="7372" priority="2194" operator="containsText" text="改紡">
      <formula>NOT(ISERROR(SEARCH("改紡",P1160)))</formula>
    </cfRule>
    <cfRule type="containsText" dxfId="7371" priority="2195" operator="containsText" text="了機">
      <formula>NOT(ISERROR(SEARCH("了機",P1160)))</formula>
    </cfRule>
    <cfRule type="containsText" dxfId="7370" priority="2398" operator="containsText" text="清車">
      <formula>NOT(ISERROR(SEARCH("清車",P1160)))</formula>
    </cfRule>
    <cfRule type="containsText" dxfId="7369" priority="2399" operator="containsText" text="改紡">
      <formula>NOT(ISERROR(SEARCH("改紡",P1160)))</formula>
    </cfRule>
    <cfRule type="containsText" dxfId="7368" priority="2400" operator="containsText" text="了機">
      <formula>NOT(ISERROR(SEARCH("了機",P1160)))</formula>
    </cfRule>
    <cfRule type="containsText" dxfId="7367" priority="2575" operator="containsText" text="清車">
      <formula>NOT(ISERROR(SEARCH("清車",P1160)))</formula>
    </cfRule>
    <cfRule type="containsText" dxfId="7366" priority="2576" operator="containsText" text="改紡">
      <formula>NOT(ISERROR(SEARCH("改紡",P1160)))</formula>
    </cfRule>
    <cfRule type="containsText" dxfId="7365" priority="2577" operator="containsText" text="了機">
      <formula>NOT(ISERROR(SEARCH("了機",P1160)))</formula>
    </cfRule>
  </conditionalFormatting>
  <conditionalFormatting sqref="P1161">
    <cfRule type="containsText" dxfId="7364" priority="1998" operator="containsText" text="清車">
      <formula>NOT(ISERROR(SEARCH("清車",P1161)))</formula>
    </cfRule>
    <cfRule type="containsText" dxfId="7363" priority="1999" operator="containsText" text="改紡">
      <formula>NOT(ISERROR(SEARCH("改紡",P1161)))</formula>
    </cfRule>
    <cfRule type="containsText" dxfId="7362" priority="2000" operator="containsText" text="了機">
      <formula>NOT(ISERROR(SEARCH("了機",P1161)))</formula>
    </cfRule>
    <cfRule type="containsText" dxfId="7361" priority="2205" operator="containsText" text="清車">
      <formula>NOT(ISERROR(SEARCH("清車",P1161)))</formula>
    </cfRule>
    <cfRule type="containsText" dxfId="7360" priority="2206" operator="containsText" text="改紡">
      <formula>NOT(ISERROR(SEARCH("改紡",P1161)))</formula>
    </cfRule>
    <cfRule type="containsText" dxfId="7359" priority="2207" operator="containsText" text="了機">
      <formula>NOT(ISERROR(SEARCH("了機",P1161)))</formula>
    </cfRule>
    <cfRule type="containsText" dxfId="7358" priority="2404" operator="containsText" text="清車">
      <formula>NOT(ISERROR(SEARCH("清車",P1161)))</formula>
    </cfRule>
    <cfRule type="containsText" dxfId="7357" priority="2405" operator="containsText" text="改紡">
      <formula>NOT(ISERROR(SEARCH("改紡",P1161)))</formula>
    </cfRule>
    <cfRule type="containsText" dxfId="7356" priority="2406" operator="containsText" text="了機">
      <formula>NOT(ISERROR(SEARCH("了機",P1161)))</formula>
    </cfRule>
  </conditionalFormatting>
  <conditionalFormatting sqref="P1162">
    <cfRule type="containsText" dxfId="7355" priority="2004" operator="containsText" text="清車">
      <formula>NOT(ISERROR(SEARCH("清車",P1162)))</formula>
    </cfRule>
    <cfRule type="containsText" dxfId="7354" priority="2005" operator="containsText" text="改紡">
      <formula>NOT(ISERROR(SEARCH("改紡",P1162)))</formula>
    </cfRule>
    <cfRule type="containsText" dxfId="7353" priority="2006" operator="containsText" text="了機">
      <formula>NOT(ISERROR(SEARCH("了機",P1162)))</formula>
    </cfRule>
    <cfRule type="containsText" dxfId="7352" priority="2362" operator="containsText" text="清車">
      <formula>NOT(ISERROR(SEARCH("清車",P1162)))</formula>
    </cfRule>
    <cfRule type="containsText" dxfId="7351" priority="2363" operator="containsText" text="改紡">
      <formula>NOT(ISERROR(SEARCH("改紡",P1162)))</formula>
    </cfRule>
    <cfRule type="containsText" dxfId="7350" priority="2364" operator="containsText" text="了機">
      <formula>NOT(ISERROR(SEARCH("了機",P1162)))</formula>
    </cfRule>
    <cfRule type="containsText" dxfId="7349" priority="2365" operator="containsText" text="清車">
      <formula>NOT(ISERROR(SEARCH("清車",P1162)))</formula>
    </cfRule>
    <cfRule type="containsText" dxfId="7348" priority="2366" operator="containsText" text="改紡">
      <formula>NOT(ISERROR(SEARCH("改紡",P1162)))</formula>
    </cfRule>
    <cfRule type="containsText" dxfId="7347" priority="2367" operator="containsText" text="了機">
      <formula>NOT(ISERROR(SEARCH("了機",P1162)))</formula>
    </cfRule>
  </conditionalFormatting>
  <conditionalFormatting sqref="P1163">
    <cfRule type="containsText" dxfId="7346" priority="1977" operator="containsText" text="清車">
      <formula>NOT(ISERROR(SEARCH("清車",P1163)))</formula>
    </cfRule>
    <cfRule type="containsText" dxfId="7345" priority="1978" operator="containsText" text="改紡">
      <formula>NOT(ISERROR(SEARCH("改紡",P1163)))</formula>
    </cfRule>
    <cfRule type="containsText" dxfId="7344" priority="1979" operator="containsText" text="了機">
      <formula>NOT(ISERROR(SEARCH("了機",P1163)))</formula>
    </cfRule>
    <cfRule type="containsText" dxfId="7343" priority="1980" operator="containsText" text="清車">
      <formula>NOT(ISERROR(SEARCH("清車",P1163)))</formula>
    </cfRule>
    <cfRule type="containsText" dxfId="7342" priority="1981" operator="containsText" text="改紡">
      <formula>NOT(ISERROR(SEARCH("改紡",P1163)))</formula>
    </cfRule>
    <cfRule type="containsText" dxfId="7341" priority="1982" operator="containsText" text="了機">
      <formula>NOT(ISERROR(SEARCH("了機",P1163)))</formula>
    </cfRule>
    <cfRule type="containsText" dxfId="7340" priority="2413" operator="containsText" text="清車">
      <formula>NOT(ISERROR(SEARCH("清車",P1163)))</formula>
    </cfRule>
    <cfRule type="containsText" dxfId="7339" priority="2414" operator="containsText" text="改紡">
      <formula>NOT(ISERROR(SEARCH("改紡",P1163)))</formula>
    </cfRule>
    <cfRule type="containsText" dxfId="7338" priority="2415" operator="containsText" text="了機">
      <formula>NOT(ISERROR(SEARCH("了機",P1163)))</formula>
    </cfRule>
  </conditionalFormatting>
  <conditionalFormatting sqref="P1164">
    <cfRule type="containsText" dxfId="7337" priority="2010" operator="containsText" text="清車">
      <formula>NOT(ISERROR(SEARCH("清車",P1164)))</formula>
    </cfRule>
    <cfRule type="containsText" dxfId="7336" priority="2011" operator="containsText" text="改紡">
      <formula>NOT(ISERROR(SEARCH("改紡",P1164)))</formula>
    </cfRule>
    <cfRule type="containsText" dxfId="7335" priority="2012" operator="containsText" text="了機">
      <formula>NOT(ISERROR(SEARCH("了機",P1164)))</formula>
    </cfRule>
  </conditionalFormatting>
  <conditionalFormatting sqref="P1167">
    <cfRule type="containsText" dxfId="7334" priority="2572" operator="containsText" text="清車">
      <formula>NOT(ISERROR(SEARCH("清車",P1167)))</formula>
    </cfRule>
    <cfRule type="containsText" dxfId="7333" priority="2573" operator="containsText" text="改紡">
      <formula>NOT(ISERROR(SEARCH("改紡",P1167)))</formula>
    </cfRule>
    <cfRule type="containsText" dxfId="7332" priority="2574" operator="containsText" text="了機">
      <formula>NOT(ISERROR(SEARCH("了機",P1167)))</formula>
    </cfRule>
  </conditionalFormatting>
  <conditionalFormatting sqref="P1168">
    <cfRule type="containsText" dxfId="7331" priority="2202" operator="containsText" text="清車">
      <formula>NOT(ISERROR(SEARCH("清車",P1168)))</formula>
    </cfRule>
    <cfRule type="containsText" dxfId="7330" priority="2203" operator="containsText" text="改紡">
      <formula>NOT(ISERROR(SEARCH("改紡",P1168)))</formula>
    </cfRule>
    <cfRule type="containsText" dxfId="7329" priority="2204" operator="containsText" text="了機">
      <formula>NOT(ISERROR(SEARCH("了機",P1168)))</formula>
    </cfRule>
    <cfRule type="containsText" dxfId="7328" priority="2401" operator="containsText" text="清車">
      <formula>NOT(ISERROR(SEARCH("清車",P1168)))</formula>
    </cfRule>
    <cfRule type="containsText" dxfId="7327" priority="2402" operator="containsText" text="改紡">
      <formula>NOT(ISERROR(SEARCH("改紡",P1168)))</formula>
    </cfRule>
    <cfRule type="containsText" dxfId="7326" priority="2403" operator="containsText" text="了機">
      <formula>NOT(ISERROR(SEARCH("了機",P1168)))</formula>
    </cfRule>
    <cfRule type="containsText" dxfId="7325" priority="2581" operator="containsText" text="清車">
      <formula>NOT(ISERROR(SEARCH("清車",P1168)))</formula>
    </cfRule>
    <cfRule type="containsText" dxfId="7324" priority="2582" operator="containsText" text="改紡">
      <formula>NOT(ISERROR(SEARCH("改紡",P1168)))</formula>
    </cfRule>
    <cfRule type="containsText" dxfId="7323" priority="2583" operator="containsText" text="了機">
      <formula>NOT(ISERROR(SEARCH("了機",P1168)))</formula>
    </cfRule>
  </conditionalFormatting>
  <conditionalFormatting sqref="P1169">
    <cfRule type="containsText" dxfId="7322" priority="2001" operator="containsText" text="清車">
      <formula>NOT(ISERROR(SEARCH("清車",P1169)))</formula>
    </cfRule>
    <cfRule type="containsText" dxfId="7321" priority="2002" operator="containsText" text="改紡">
      <formula>NOT(ISERROR(SEARCH("改紡",P1169)))</formula>
    </cfRule>
    <cfRule type="containsText" dxfId="7320" priority="2003" operator="containsText" text="了機">
      <formula>NOT(ISERROR(SEARCH("了機",P1169)))</formula>
    </cfRule>
    <cfRule type="containsText" dxfId="7319" priority="2211" operator="containsText" text="清車">
      <formula>NOT(ISERROR(SEARCH("清車",P1169)))</formula>
    </cfRule>
    <cfRule type="containsText" dxfId="7318" priority="2212" operator="containsText" text="改紡">
      <formula>NOT(ISERROR(SEARCH("改紡",P1169)))</formula>
    </cfRule>
    <cfRule type="containsText" dxfId="7317" priority="2213" operator="containsText" text="了機">
      <formula>NOT(ISERROR(SEARCH("了機",P1169)))</formula>
    </cfRule>
    <cfRule type="containsText" dxfId="7316" priority="2410" operator="containsText" text="清車">
      <formula>NOT(ISERROR(SEARCH("清車",P1169)))</formula>
    </cfRule>
    <cfRule type="containsText" dxfId="7315" priority="2411" operator="containsText" text="改紡">
      <formula>NOT(ISERROR(SEARCH("改紡",P1169)))</formula>
    </cfRule>
    <cfRule type="containsText" dxfId="7314" priority="2412" operator="containsText" text="了機">
      <formula>NOT(ISERROR(SEARCH("了機",P1169)))</formula>
    </cfRule>
    <cfRule type="containsText" dxfId="7313" priority="2692" operator="containsText" text="清車">
      <formula>NOT(ISERROR(SEARCH("清車",P1169)))</formula>
    </cfRule>
    <cfRule type="containsText" dxfId="7312" priority="2693" operator="containsText" text="改紡">
      <formula>NOT(ISERROR(SEARCH("改紡",P1169)))</formula>
    </cfRule>
    <cfRule type="containsText" dxfId="7311" priority="2694" operator="containsText" text="了機">
      <formula>NOT(ISERROR(SEARCH("了機",P1169)))</formula>
    </cfRule>
  </conditionalFormatting>
  <conditionalFormatting sqref="P1170">
    <cfRule type="containsText" dxfId="7310" priority="1938" operator="containsText" text="清車">
      <formula>NOT(ISERROR(SEARCH("清車",P1170)))</formula>
    </cfRule>
    <cfRule type="containsText" dxfId="7309" priority="1939" operator="containsText" text="改紡">
      <formula>NOT(ISERROR(SEARCH("改紡",P1170)))</formula>
    </cfRule>
    <cfRule type="containsText" dxfId="7308" priority="1940" operator="containsText" text="了機">
      <formula>NOT(ISERROR(SEARCH("了機",P1170)))</formula>
    </cfRule>
    <cfRule type="containsText" dxfId="7307" priority="1941" operator="containsText" text="清車">
      <formula>NOT(ISERROR(SEARCH("清車",P1170)))</formula>
    </cfRule>
    <cfRule type="containsText" dxfId="7306" priority="1942" operator="containsText" text="改紡">
      <formula>NOT(ISERROR(SEARCH("改紡",P1170)))</formula>
    </cfRule>
    <cfRule type="containsText" dxfId="7305" priority="1943" operator="containsText" text="了機">
      <formula>NOT(ISERROR(SEARCH("了機",P1170)))</formula>
    </cfRule>
    <cfRule type="containsText" dxfId="7304" priority="1944" operator="containsText" text="清車">
      <formula>NOT(ISERROR(SEARCH("清車",P1170)))</formula>
    </cfRule>
    <cfRule type="containsText" dxfId="7303" priority="1945" operator="containsText" text="改紡">
      <formula>NOT(ISERROR(SEARCH("改紡",P1170)))</formula>
    </cfRule>
    <cfRule type="containsText" dxfId="7302" priority="1946" operator="containsText" text="了機">
      <formula>NOT(ISERROR(SEARCH("了機",P1170)))</formula>
    </cfRule>
    <cfRule type="containsText" dxfId="7301" priority="1947" operator="containsText" text="清車">
      <formula>NOT(ISERROR(SEARCH("清車",P1170)))</formula>
    </cfRule>
    <cfRule type="containsText" dxfId="7300" priority="1948" operator="containsText" text="改紡">
      <formula>NOT(ISERROR(SEARCH("改紡",P1170)))</formula>
    </cfRule>
    <cfRule type="containsText" dxfId="7299" priority="1949" operator="containsText" text="了機">
      <formula>NOT(ISERROR(SEARCH("了機",P1170)))</formula>
    </cfRule>
  </conditionalFormatting>
  <conditionalFormatting sqref="P1171">
    <cfRule type="containsText" dxfId="7298" priority="2088" operator="containsText" text="清車">
      <formula>NOT(ISERROR(SEARCH("清車",P1171)))</formula>
    </cfRule>
    <cfRule type="containsText" dxfId="7297" priority="2089" operator="containsText" text="改紡">
      <formula>NOT(ISERROR(SEARCH("改紡",P1171)))</formula>
    </cfRule>
    <cfRule type="containsText" dxfId="7296" priority="2090" operator="containsText" text="了機">
      <formula>NOT(ISERROR(SEARCH("了機",P1171)))</formula>
    </cfRule>
  </conditionalFormatting>
  <conditionalFormatting sqref="P1172">
    <cfRule type="containsText" dxfId="7295" priority="2605" operator="containsText" text="清車">
      <formula>NOT(ISERROR(SEARCH("清車",P1172)))</formula>
    </cfRule>
    <cfRule type="containsText" dxfId="7294" priority="2606" operator="containsText" text="改紡">
      <formula>NOT(ISERROR(SEARCH("改紡",P1172)))</formula>
    </cfRule>
    <cfRule type="containsText" dxfId="7293" priority="2607" operator="containsText" text="了機">
      <formula>NOT(ISERROR(SEARCH("了機",P1172)))</formula>
    </cfRule>
  </conditionalFormatting>
  <conditionalFormatting sqref="P1173">
    <cfRule type="containsText" dxfId="7292" priority="2232" operator="containsText" text="清車">
      <formula>NOT(ISERROR(SEARCH("清車",P1173)))</formula>
    </cfRule>
    <cfRule type="containsText" dxfId="7291" priority="2233" operator="containsText" text="改紡">
      <formula>NOT(ISERROR(SEARCH("改紡",P1173)))</formula>
    </cfRule>
    <cfRule type="containsText" dxfId="7290" priority="2234" operator="containsText" text="了機">
      <formula>NOT(ISERROR(SEARCH("了機",P1173)))</formula>
    </cfRule>
    <cfRule type="containsText" dxfId="7289" priority="2428" operator="containsText" text="清車">
      <formula>NOT(ISERROR(SEARCH("清車",P1173)))</formula>
    </cfRule>
    <cfRule type="containsText" dxfId="7288" priority="2429" operator="containsText" text="改紡">
      <formula>NOT(ISERROR(SEARCH("改紡",P1173)))</formula>
    </cfRule>
    <cfRule type="containsText" dxfId="7287" priority="2430" operator="containsText" text="了機">
      <formula>NOT(ISERROR(SEARCH("了機",P1173)))</formula>
    </cfRule>
  </conditionalFormatting>
  <conditionalFormatting sqref="P1174">
    <cfRule type="containsText" dxfId="7286" priority="2031" operator="containsText" text="清車">
      <formula>NOT(ISERROR(SEARCH("清車",P1174)))</formula>
    </cfRule>
    <cfRule type="containsText" dxfId="7285" priority="2032" operator="containsText" text="改紡">
      <formula>NOT(ISERROR(SEARCH("改紡",P1174)))</formula>
    </cfRule>
    <cfRule type="containsText" dxfId="7284" priority="2033" operator="containsText" text="了機">
      <formula>NOT(ISERROR(SEARCH("了機",P1174)))</formula>
    </cfRule>
  </conditionalFormatting>
  <conditionalFormatting sqref="P1175:P1184">
    <cfRule type="containsText" dxfId="7283" priority="2716" operator="containsText" text="清車">
      <formula>NOT(ISERROR(SEARCH("清車",P1175)))</formula>
    </cfRule>
    <cfRule type="containsText" dxfId="7282" priority="2717" operator="containsText" text="改紡">
      <formula>NOT(ISERROR(SEARCH("改紡",P1175)))</formula>
    </cfRule>
    <cfRule type="containsText" dxfId="7281" priority="2718" operator="containsText" text="了機">
      <formula>NOT(ISERROR(SEARCH("了機",P1175)))</formula>
    </cfRule>
  </conditionalFormatting>
  <conditionalFormatting sqref="P1186:P1187">
    <cfRule type="containsText" dxfId="7280" priority="1741" operator="containsText" text="清車">
      <formula>NOT(ISERROR(SEARCH("清車",P1186)))</formula>
    </cfRule>
    <cfRule type="containsText" dxfId="7279" priority="1742" operator="containsText" text="改紡">
      <formula>NOT(ISERROR(SEARCH("改紡",P1186)))</formula>
    </cfRule>
    <cfRule type="containsText" dxfId="7278" priority="1743" operator="containsText" text="了機">
      <formula>NOT(ISERROR(SEARCH("了機",P1186)))</formula>
    </cfRule>
  </conditionalFormatting>
  <conditionalFormatting sqref="P1188">
    <cfRule type="containsText" dxfId="7277" priority="1738" operator="containsText" text="清車">
      <formula>NOT(ISERROR(SEARCH("清車",P1188)))</formula>
    </cfRule>
    <cfRule type="containsText" dxfId="7276" priority="1739" operator="containsText" text="改紡">
      <formula>NOT(ISERROR(SEARCH("改紡",P1188)))</formula>
    </cfRule>
    <cfRule type="containsText" dxfId="7275" priority="1740" operator="containsText" text="了機">
      <formula>NOT(ISERROR(SEARCH("了機",P1188)))</formula>
    </cfRule>
  </conditionalFormatting>
  <conditionalFormatting sqref="P1189">
    <cfRule type="containsText" dxfId="7274" priority="1014" operator="containsText" text="清車">
      <formula>NOT(ISERROR(SEARCH("清車",P1189)))</formula>
    </cfRule>
    <cfRule type="containsText" dxfId="7273" priority="1015" operator="containsText" text="改紡">
      <formula>NOT(ISERROR(SEARCH("改紡",P1189)))</formula>
    </cfRule>
    <cfRule type="containsText" dxfId="7272" priority="1016" operator="containsText" text="了機">
      <formula>NOT(ISERROR(SEARCH("了機",P1189)))</formula>
    </cfRule>
    <cfRule type="containsText" dxfId="7271" priority="1017" operator="containsText" text="清車">
      <formula>NOT(ISERROR(SEARCH("清車",P1189)))</formula>
    </cfRule>
    <cfRule type="containsText" dxfId="7270" priority="1018" operator="containsText" text="改紡">
      <formula>NOT(ISERROR(SEARCH("改紡",P1189)))</formula>
    </cfRule>
    <cfRule type="containsText" dxfId="7269" priority="1019" operator="containsText" text="了機">
      <formula>NOT(ISERROR(SEARCH("了機",P1189)))</formula>
    </cfRule>
  </conditionalFormatting>
  <conditionalFormatting sqref="P1190">
    <cfRule type="containsText" dxfId="7268" priority="1269" operator="containsText" text="清車">
      <formula>NOT(ISERROR(SEARCH("清車",P1190)))</formula>
    </cfRule>
    <cfRule type="containsText" dxfId="7267" priority="1270" operator="containsText" text="改紡">
      <formula>NOT(ISERROR(SEARCH("改紡",P1190)))</formula>
    </cfRule>
    <cfRule type="containsText" dxfId="7266" priority="1271" operator="containsText" text="了機">
      <formula>NOT(ISERROR(SEARCH("了機",P1190)))</formula>
    </cfRule>
  </conditionalFormatting>
  <conditionalFormatting sqref="P1191">
    <cfRule type="containsText" dxfId="7265" priority="1435" operator="containsText" text="清車">
      <formula>NOT(ISERROR(SEARCH("清車",P1191)))</formula>
    </cfRule>
    <cfRule type="containsText" dxfId="7264" priority="1436" operator="containsText" text="改紡">
      <formula>NOT(ISERROR(SEARCH("改紡",P1191)))</formula>
    </cfRule>
    <cfRule type="containsText" dxfId="7263" priority="1437" operator="containsText" text="了機">
      <formula>NOT(ISERROR(SEARCH("了機",P1191)))</formula>
    </cfRule>
  </conditionalFormatting>
  <conditionalFormatting sqref="P1192">
    <cfRule type="containsText" dxfId="7262" priority="1038" operator="containsText" text="清車">
      <formula>NOT(ISERROR(SEARCH("清車",P1192)))</formula>
    </cfRule>
    <cfRule type="containsText" dxfId="7261" priority="1039" operator="containsText" text="改紡">
      <formula>NOT(ISERROR(SEARCH("改紡",P1192)))</formula>
    </cfRule>
    <cfRule type="containsText" dxfId="7260" priority="1040" operator="containsText" text="了機">
      <formula>NOT(ISERROR(SEARCH("了機",P1192)))</formula>
    </cfRule>
    <cfRule type="containsText" dxfId="7259" priority="1642" operator="containsText" text="清車">
      <formula>NOT(ISERROR(SEARCH("清車",P1192)))</formula>
    </cfRule>
    <cfRule type="containsText" dxfId="7258" priority="1643" operator="containsText" text="改紡">
      <formula>NOT(ISERROR(SEARCH("改紡",P1192)))</formula>
    </cfRule>
    <cfRule type="containsText" dxfId="7257" priority="1644" operator="containsText" text="了機">
      <formula>NOT(ISERROR(SEARCH("了機",P1192)))</formula>
    </cfRule>
  </conditionalFormatting>
  <conditionalFormatting sqref="P1193">
    <cfRule type="containsText" dxfId="7256" priority="1071" operator="containsText" text="清車">
      <formula>NOT(ISERROR(SEARCH("清車",P1193)))</formula>
    </cfRule>
    <cfRule type="containsText" dxfId="7255" priority="1072" operator="containsText" text="改紡">
      <formula>NOT(ISERROR(SEARCH("改紡",P1193)))</formula>
    </cfRule>
    <cfRule type="containsText" dxfId="7254" priority="1073" operator="containsText" text="了機">
      <formula>NOT(ISERROR(SEARCH("了機",P1193)))</formula>
    </cfRule>
  </conditionalFormatting>
  <conditionalFormatting sqref="P1194">
    <cfRule type="containsText" dxfId="7253" priority="1729" operator="containsText" text="清車">
      <formula>NOT(ISERROR(SEARCH("清車",P1194)))</formula>
    </cfRule>
    <cfRule type="containsText" dxfId="7252" priority="1730" operator="containsText" text="改紡">
      <formula>NOT(ISERROR(SEARCH("改紡",P1194)))</formula>
    </cfRule>
    <cfRule type="containsText" dxfId="7251" priority="1731" operator="containsText" text="了機">
      <formula>NOT(ISERROR(SEARCH("了機",P1194)))</formula>
    </cfRule>
  </conditionalFormatting>
  <conditionalFormatting sqref="P1195">
    <cfRule type="containsText" dxfId="7250" priority="1326" operator="containsText" text="清車">
      <formula>NOT(ISERROR(SEARCH("清車",P1195)))</formula>
    </cfRule>
    <cfRule type="containsText" dxfId="7249" priority="1327" operator="containsText" text="改紡">
      <formula>NOT(ISERROR(SEARCH("改紡",P1195)))</formula>
    </cfRule>
    <cfRule type="containsText" dxfId="7248" priority="1328" operator="containsText" text="了機">
      <formula>NOT(ISERROR(SEARCH("了機",P1195)))</formula>
    </cfRule>
    <cfRule type="containsText" dxfId="7247" priority="1522" operator="containsText" text="清車">
      <formula>NOT(ISERROR(SEARCH("清車",P1195)))</formula>
    </cfRule>
    <cfRule type="containsText" dxfId="7246" priority="1523" operator="containsText" text="改紡">
      <formula>NOT(ISERROR(SEARCH("改紡",P1195)))</formula>
    </cfRule>
    <cfRule type="containsText" dxfId="7245" priority="1524" operator="containsText" text="了機">
      <formula>NOT(ISERROR(SEARCH("了機",P1195)))</formula>
    </cfRule>
    <cfRule type="containsText" dxfId="7244" priority="1612" operator="containsText" text="清車">
      <formula>NOT(ISERROR(SEARCH("清車",P1195)))</formula>
    </cfRule>
    <cfRule type="containsText" dxfId="7243" priority="1613" operator="containsText" text="改紡">
      <formula>NOT(ISERROR(SEARCH("改紡",P1195)))</formula>
    </cfRule>
    <cfRule type="containsText" dxfId="7242" priority="1614" operator="containsText" text="了機">
      <formula>NOT(ISERROR(SEARCH("了機",P1195)))</formula>
    </cfRule>
  </conditionalFormatting>
  <conditionalFormatting sqref="P1196">
    <cfRule type="containsText" dxfId="7241" priority="1134" operator="containsText" text="清車">
      <formula>NOT(ISERROR(SEARCH("清車",P1196)))</formula>
    </cfRule>
    <cfRule type="containsText" dxfId="7240" priority="1135" operator="containsText" text="改紡">
      <formula>NOT(ISERROR(SEARCH("改紡",P1196)))</formula>
    </cfRule>
    <cfRule type="containsText" dxfId="7239" priority="1136" operator="containsText" text="了機">
      <formula>NOT(ISERROR(SEARCH("了機",P1196)))</formula>
    </cfRule>
    <cfRule type="containsText" dxfId="7238" priority="1245" operator="containsText" text="清車">
      <formula>NOT(ISERROR(SEARCH("清車",P1196)))</formula>
    </cfRule>
    <cfRule type="containsText" dxfId="7237" priority="1246" operator="containsText" text="改紡">
      <formula>NOT(ISERROR(SEARCH("改紡",P1196)))</formula>
    </cfRule>
    <cfRule type="containsText" dxfId="7236" priority="1247" operator="containsText" text="了機">
      <formula>NOT(ISERROR(SEARCH("了機",P1196)))</formula>
    </cfRule>
    <cfRule type="containsText" dxfId="7235" priority="1450" operator="containsText" text="清車">
      <formula>NOT(ISERROR(SEARCH("清車",P1196)))</formula>
    </cfRule>
    <cfRule type="containsText" dxfId="7234" priority="1451" operator="containsText" text="改紡">
      <formula>NOT(ISERROR(SEARCH("改紡",P1196)))</formula>
    </cfRule>
    <cfRule type="containsText" dxfId="7233" priority="1452" operator="containsText" text="了機">
      <formula>NOT(ISERROR(SEARCH("了機",P1196)))</formula>
    </cfRule>
    <cfRule type="containsText" dxfId="7232" priority="1762" operator="containsText" text="清車">
      <formula>NOT(ISERROR(SEARCH("清車",P1196)))</formula>
    </cfRule>
    <cfRule type="containsText" dxfId="7231" priority="1763" operator="containsText" text="改紡">
      <formula>NOT(ISERROR(SEARCH("改紡",P1196)))</formula>
    </cfRule>
    <cfRule type="containsText" dxfId="7230" priority="1764" operator="containsText" text="了機">
      <formula>NOT(ISERROR(SEARCH("了機",P1196)))</formula>
    </cfRule>
  </conditionalFormatting>
  <conditionalFormatting sqref="P1197">
    <cfRule type="containsText" dxfId="7229" priority="1050" operator="containsText" text="清車">
      <formula>NOT(ISERROR(SEARCH("清車",P1197)))</formula>
    </cfRule>
    <cfRule type="containsText" dxfId="7228" priority="1051" operator="containsText" text="改紡">
      <formula>NOT(ISERROR(SEARCH("改紡",P1197)))</formula>
    </cfRule>
    <cfRule type="containsText" dxfId="7227" priority="1052" operator="containsText" text="了機">
      <formula>NOT(ISERROR(SEARCH("了機",P1197)))</formula>
    </cfRule>
    <cfRule type="containsText" dxfId="7226" priority="1338" operator="containsText" text="清車">
      <formula>NOT(ISERROR(SEARCH("清車",P1197)))</formula>
    </cfRule>
    <cfRule type="containsText" dxfId="7225" priority="1339" operator="containsText" text="改紡">
      <formula>NOT(ISERROR(SEARCH("改紡",P1197)))</formula>
    </cfRule>
    <cfRule type="containsText" dxfId="7224" priority="1340" operator="containsText" text="了機">
      <formula>NOT(ISERROR(SEARCH("了機",P1197)))</formula>
    </cfRule>
    <cfRule type="containsText" dxfId="7223" priority="1534" operator="containsText" text="清車">
      <formula>NOT(ISERROR(SEARCH("清車",P1197)))</formula>
    </cfRule>
    <cfRule type="containsText" dxfId="7222" priority="1535" operator="containsText" text="改紡">
      <formula>NOT(ISERROR(SEARCH("改紡",P1197)))</formula>
    </cfRule>
    <cfRule type="containsText" dxfId="7221" priority="1536" operator="containsText" text="了機">
      <formula>NOT(ISERROR(SEARCH("了機",P1197)))</formula>
    </cfRule>
    <cfRule type="containsText" dxfId="7220" priority="1780" operator="containsText" text="清車">
      <formula>NOT(ISERROR(SEARCH("清車",P1197)))</formula>
    </cfRule>
    <cfRule type="containsText" dxfId="7219" priority="1781" operator="containsText" text="改紡">
      <formula>NOT(ISERROR(SEARCH("改紡",P1197)))</formula>
    </cfRule>
    <cfRule type="containsText" dxfId="7218" priority="1782" operator="containsText" text="了機">
      <formula>NOT(ISERROR(SEARCH("了機",P1197)))</formula>
    </cfRule>
  </conditionalFormatting>
  <conditionalFormatting sqref="P1198">
    <cfRule type="containsText" dxfId="7217" priority="1152" operator="containsText" text="清車">
      <formula>NOT(ISERROR(SEARCH("清車",P1198)))</formula>
    </cfRule>
    <cfRule type="containsText" dxfId="7216" priority="1153" operator="containsText" text="改紡">
      <formula>NOT(ISERROR(SEARCH("改紡",P1198)))</formula>
    </cfRule>
    <cfRule type="containsText" dxfId="7215" priority="1154" operator="containsText" text="了機">
      <formula>NOT(ISERROR(SEARCH("了機",P1198)))</formula>
    </cfRule>
    <cfRule type="containsText" dxfId="7214" priority="1347" operator="containsText" text="清車">
      <formula>NOT(ISERROR(SEARCH("清車",P1198)))</formula>
    </cfRule>
    <cfRule type="containsText" dxfId="7213" priority="1348" operator="containsText" text="改紡">
      <formula>NOT(ISERROR(SEARCH("改紡",P1198)))</formula>
    </cfRule>
    <cfRule type="containsText" dxfId="7212" priority="1349" operator="containsText" text="了機">
      <formula>NOT(ISERROR(SEARCH("了機",P1198)))</formula>
    </cfRule>
    <cfRule type="containsText" dxfId="7211" priority="1543" operator="containsText" text="清車">
      <formula>NOT(ISERROR(SEARCH("清車",P1198)))</formula>
    </cfRule>
    <cfRule type="containsText" dxfId="7210" priority="1544" operator="containsText" text="改紡">
      <formula>NOT(ISERROR(SEARCH("改紡",P1198)))</formula>
    </cfRule>
    <cfRule type="containsText" dxfId="7209" priority="1545" operator="containsText" text="了機">
      <formula>NOT(ISERROR(SEARCH("了機",P1198)))</formula>
    </cfRule>
    <cfRule type="containsText" dxfId="7208" priority="1615" operator="containsText" text="清車">
      <formula>NOT(ISERROR(SEARCH("清車",P1198)))</formula>
    </cfRule>
    <cfRule type="containsText" dxfId="7207" priority="1616" operator="containsText" text="改紡">
      <formula>NOT(ISERROR(SEARCH("改紡",P1198)))</formula>
    </cfRule>
    <cfRule type="containsText" dxfId="7206" priority="1617" operator="containsText" text="了機">
      <formula>NOT(ISERROR(SEARCH("了機",P1198)))</formula>
    </cfRule>
  </conditionalFormatting>
  <conditionalFormatting sqref="P1199">
    <cfRule type="containsText" dxfId="7205" priority="1161" operator="containsText" text="清車">
      <formula>NOT(ISERROR(SEARCH("清車",P1199)))</formula>
    </cfRule>
    <cfRule type="containsText" dxfId="7204" priority="1162" operator="containsText" text="改紡">
      <formula>NOT(ISERROR(SEARCH("改紡",P1199)))</formula>
    </cfRule>
    <cfRule type="containsText" dxfId="7203" priority="1163" operator="containsText" text="了機">
      <formula>NOT(ISERROR(SEARCH("了機",P1199)))</formula>
    </cfRule>
    <cfRule type="containsText" dxfId="7202" priority="1248" operator="containsText" text="清車">
      <formula>NOT(ISERROR(SEARCH("清車",P1199)))</formula>
    </cfRule>
    <cfRule type="containsText" dxfId="7201" priority="1249" operator="containsText" text="改紡">
      <formula>NOT(ISERROR(SEARCH("改紡",P1199)))</formula>
    </cfRule>
    <cfRule type="containsText" dxfId="7200" priority="1250" operator="containsText" text="了機">
      <formula>NOT(ISERROR(SEARCH("了機",P1199)))</formula>
    </cfRule>
    <cfRule type="containsText" dxfId="7199" priority="1453" operator="containsText" text="清車">
      <formula>NOT(ISERROR(SEARCH("清車",P1199)))</formula>
    </cfRule>
    <cfRule type="containsText" dxfId="7198" priority="1454" operator="containsText" text="改紡">
      <formula>NOT(ISERROR(SEARCH("改紡",P1199)))</formula>
    </cfRule>
    <cfRule type="containsText" dxfId="7197" priority="1455" operator="containsText" text="了機">
      <formula>NOT(ISERROR(SEARCH("了機",P1199)))</formula>
    </cfRule>
    <cfRule type="containsText" dxfId="7196" priority="1630" operator="containsText" text="清車">
      <formula>NOT(ISERROR(SEARCH("清車",P1199)))</formula>
    </cfRule>
    <cfRule type="containsText" dxfId="7195" priority="1631" operator="containsText" text="改紡">
      <formula>NOT(ISERROR(SEARCH("改紡",P1199)))</formula>
    </cfRule>
    <cfRule type="containsText" dxfId="7194" priority="1632" operator="containsText" text="了機">
      <formula>NOT(ISERROR(SEARCH("了機",P1199)))</formula>
    </cfRule>
  </conditionalFormatting>
  <conditionalFormatting sqref="P1200">
    <cfRule type="containsText" dxfId="7193" priority="1053" operator="containsText" text="清車">
      <formula>NOT(ISERROR(SEARCH("清車",P1200)))</formula>
    </cfRule>
    <cfRule type="containsText" dxfId="7192" priority="1054" operator="containsText" text="改紡">
      <formula>NOT(ISERROR(SEARCH("改紡",P1200)))</formula>
    </cfRule>
    <cfRule type="containsText" dxfId="7191" priority="1055" operator="containsText" text="了機">
      <formula>NOT(ISERROR(SEARCH("了機",P1200)))</formula>
    </cfRule>
    <cfRule type="containsText" dxfId="7190" priority="1260" operator="containsText" text="清車">
      <formula>NOT(ISERROR(SEARCH("清車",P1200)))</formula>
    </cfRule>
    <cfRule type="containsText" dxfId="7189" priority="1261" operator="containsText" text="改紡">
      <formula>NOT(ISERROR(SEARCH("改紡",P1200)))</formula>
    </cfRule>
    <cfRule type="containsText" dxfId="7188" priority="1262" operator="containsText" text="了機">
      <formula>NOT(ISERROR(SEARCH("了機",P1200)))</formula>
    </cfRule>
    <cfRule type="containsText" dxfId="7187" priority="1459" operator="containsText" text="清車">
      <formula>NOT(ISERROR(SEARCH("清車",P1200)))</formula>
    </cfRule>
    <cfRule type="containsText" dxfId="7186" priority="1460" operator="containsText" text="改紡">
      <formula>NOT(ISERROR(SEARCH("改紡",P1200)))</formula>
    </cfRule>
    <cfRule type="containsText" dxfId="7185" priority="1461" operator="containsText" text="了機">
      <formula>NOT(ISERROR(SEARCH("了機",P1200)))</formula>
    </cfRule>
  </conditionalFormatting>
  <conditionalFormatting sqref="P1201">
    <cfRule type="containsText" dxfId="7184" priority="1059" operator="containsText" text="清車">
      <formula>NOT(ISERROR(SEARCH("清車",P1201)))</formula>
    </cfRule>
    <cfRule type="containsText" dxfId="7183" priority="1060" operator="containsText" text="改紡">
      <formula>NOT(ISERROR(SEARCH("改紡",P1201)))</formula>
    </cfRule>
    <cfRule type="containsText" dxfId="7182" priority="1061" operator="containsText" text="了機">
      <formula>NOT(ISERROR(SEARCH("了機",P1201)))</formula>
    </cfRule>
    <cfRule type="containsText" dxfId="7181" priority="1417" operator="containsText" text="清車">
      <formula>NOT(ISERROR(SEARCH("清車",P1201)))</formula>
    </cfRule>
    <cfRule type="containsText" dxfId="7180" priority="1418" operator="containsText" text="改紡">
      <formula>NOT(ISERROR(SEARCH("改紡",P1201)))</formula>
    </cfRule>
    <cfRule type="containsText" dxfId="7179" priority="1419" operator="containsText" text="了機">
      <formula>NOT(ISERROR(SEARCH("了機",P1201)))</formula>
    </cfRule>
    <cfRule type="containsText" dxfId="7178" priority="1420" operator="containsText" text="清車">
      <formula>NOT(ISERROR(SEARCH("清車",P1201)))</formula>
    </cfRule>
    <cfRule type="containsText" dxfId="7177" priority="1421" operator="containsText" text="改紡">
      <formula>NOT(ISERROR(SEARCH("改紡",P1201)))</formula>
    </cfRule>
    <cfRule type="containsText" dxfId="7176" priority="1422" operator="containsText" text="了機">
      <formula>NOT(ISERROR(SEARCH("了機",P1201)))</formula>
    </cfRule>
  </conditionalFormatting>
  <conditionalFormatting sqref="P1202">
    <cfRule type="containsText" dxfId="7175" priority="1032" operator="containsText" text="清車">
      <formula>NOT(ISERROR(SEARCH("清車",P1202)))</formula>
    </cfRule>
    <cfRule type="containsText" dxfId="7174" priority="1033" operator="containsText" text="改紡">
      <formula>NOT(ISERROR(SEARCH("改紡",P1202)))</formula>
    </cfRule>
    <cfRule type="containsText" dxfId="7173" priority="1034" operator="containsText" text="了機">
      <formula>NOT(ISERROR(SEARCH("了機",P1202)))</formula>
    </cfRule>
    <cfRule type="containsText" dxfId="7172" priority="1035" operator="containsText" text="清車">
      <formula>NOT(ISERROR(SEARCH("清車",P1202)))</formula>
    </cfRule>
    <cfRule type="containsText" dxfId="7171" priority="1036" operator="containsText" text="改紡">
      <formula>NOT(ISERROR(SEARCH("改紡",P1202)))</formula>
    </cfRule>
    <cfRule type="containsText" dxfId="7170" priority="1037" operator="containsText" text="了機">
      <formula>NOT(ISERROR(SEARCH("了機",P1202)))</formula>
    </cfRule>
    <cfRule type="containsText" dxfId="7169" priority="1468" operator="containsText" text="清車">
      <formula>NOT(ISERROR(SEARCH("清車",P1202)))</formula>
    </cfRule>
    <cfRule type="containsText" dxfId="7168" priority="1469" operator="containsText" text="改紡">
      <formula>NOT(ISERROR(SEARCH("改紡",P1202)))</formula>
    </cfRule>
    <cfRule type="containsText" dxfId="7167" priority="1470" operator="containsText" text="了機">
      <formula>NOT(ISERROR(SEARCH("了機",P1202)))</formula>
    </cfRule>
  </conditionalFormatting>
  <conditionalFormatting sqref="P1203">
    <cfRule type="containsText" dxfId="7166" priority="1065" operator="containsText" text="清車">
      <formula>NOT(ISERROR(SEARCH("清車",P1203)))</formula>
    </cfRule>
    <cfRule type="containsText" dxfId="7165" priority="1066" operator="containsText" text="改紡">
      <formula>NOT(ISERROR(SEARCH("改紡",P1203)))</formula>
    </cfRule>
    <cfRule type="containsText" dxfId="7164" priority="1067" operator="containsText" text="了機">
      <formula>NOT(ISERROR(SEARCH("了機",P1203)))</formula>
    </cfRule>
  </conditionalFormatting>
  <conditionalFormatting sqref="P1206">
    <cfRule type="containsText" dxfId="7163" priority="1627" operator="containsText" text="清車">
      <formula>NOT(ISERROR(SEARCH("清車",P1206)))</formula>
    </cfRule>
    <cfRule type="containsText" dxfId="7162" priority="1628" operator="containsText" text="改紡">
      <formula>NOT(ISERROR(SEARCH("改紡",P1206)))</formula>
    </cfRule>
    <cfRule type="containsText" dxfId="7161" priority="1629" operator="containsText" text="了機">
      <formula>NOT(ISERROR(SEARCH("了機",P1206)))</formula>
    </cfRule>
  </conditionalFormatting>
  <conditionalFormatting sqref="P1207">
    <cfRule type="containsText" dxfId="7160" priority="1257" operator="containsText" text="清車">
      <formula>NOT(ISERROR(SEARCH("清車",P1207)))</formula>
    </cfRule>
    <cfRule type="containsText" dxfId="7159" priority="1258" operator="containsText" text="改紡">
      <formula>NOT(ISERROR(SEARCH("改紡",P1207)))</formula>
    </cfRule>
    <cfRule type="containsText" dxfId="7158" priority="1259" operator="containsText" text="了機">
      <formula>NOT(ISERROR(SEARCH("了機",P1207)))</formula>
    </cfRule>
    <cfRule type="containsText" dxfId="7157" priority="1456" operator="containsText" text="清車">
      <formula>NOT(ISERROR(SEARCH("清車",P1207)))</formula>
    </cfRule>
    <cfRule type="containsText" dxfId="7156" priority="1457" operator="containsText" text="改紡">
      <formula>NOT(ISERROR(SEARCH("改紡",P1207)))</formula>
    </cfRule>
    <cfRule type="containsText" dxfId="7155" priority="1458" operator="containsText" text="了機">
      <formula>NOT(ISERROR(SEARCH("了機",P1207)))</formula>
    </cfRule>
    <cfRule type="containsText" dxfId="7154" priority="1636" operator="containsText" text="清車">
      <formula>NOT(ISERROR(SEARCH("清車",P1207)))</formula>
    </cfRule>
    <cfRule type="containsText" dxfId="7153" priority="1637" operator="containsText" text="改紡">
      <formula>NOT(ISERROR(SEARCH("改紡",P1207)))</formula>
    </cfRule>
    <cfRule type="containsText" dxfId="7152" priority="1638" operator="containsText" text="了機">
      <formula>NOT(ISERROR(SEARCH("了機",P1207)))</formula>
    </cfRule>
  </conditionalFormatting>
  <conditionalFormatting sqref="P1208">
    <cfRule type="containsText" dxfId="7151" priority="1056" operator="containsText" text="清車">
      <formula>NOT(ISERROR(SEARCH("清車",P1208)))</formula>
    </cfRule>
    <cfRule type="containsText" dxfId="7150" priority="1057" operator="containsText" text="改紡">
      <formula>NOT(ISERROR(SEARCH("改紡",P1208)))</formula>
    </cfRule>
    <cfRule type="containsText" dxfId="7149" priority="1058" operator="containsText" text="了機">
      <formula>NOT(ISERROR(SEARCH("了機",P1208)))</formula>
    </cfRule>
    <cfRule type="containsText" dxfId="7148" priority="1266" operator="containsText" text="清車">
      <formula>NOT(ISERROR(SEARCH("清車",P1208)))</formula>
    </cfRule>
    <cfRule type="containsText" dxfId="7147" priority="1267" operator="containsText" text="改紡">
      <formula>NOT(ISERROR(SEARCH("改紡",P1208)))</formula>
    </cfRule>
    <cfRule type="containsText" dxfId="7146" priority="1268" operator="containsText" text="了機">
      <formula>NOT(ISERROR(SEARCH("了機",P1208)))</formula>
    </cfRule>
    <cfRule type="containsText" dxfId="7145" priority="1465" operator="containsText" text="清車">
      <formula>NOT(ISERROR(SEARCH("清車",P1208)))</formula>
    </cfRule>
    <cfRule type="containsText" dxfId="7144" priority="1466" operator="containsText" text="改紡">
      <formula>NOT(ISERROR(SEARCH("改紡",P1208)))</formula>
    </cfRule>
    <cfRule type="containsText" dxfId="7143" priority="1467" operator="containsText" text="了機">
      <formula>NOT(ISERROR(SEARCH("了機",P1208)))</formula>
    </cfRule>
    <cfRule type="containsText" dxfId="7142" priority="1747" operator="containsText" text="清車">
      <formula>NOT(ISERROR(SEARCH("清車",P1208)))</formula>
    </cfRule>
    <cfRule type="containsText" dxfId="7141" priority="1748" operator="containsText" text="改紡">
      <formula>NOT(ISERROR(SEARCH("改紡",P1208)))</formula>
    </cfRule>
    <cfRule type="containsText" dxfId="7140" priority="1749" operator="containsText" text="了機">
      <formula>NOT(ISERROR(SEARCH("了機",P1208)))</formula>
    </cfRule>
  </conditionalFormatting>
  <conditionalFormatting sqref="P1209">
    <cfRule type="containsText" dxfId="7139" priority="993" operator="containsText" text="清車">
      <formula>NOT(ISERROR(SEARCH("清車",P1209)))</formula>
    </cfRule>
    <cfRule type="containsText" dxfId="7138" priority="994" operator="containsText" text="改紡">
      <formula>NOT(ISERROR(SEARCH("改紡",P1209)))</formula>
    </cfRule>
    <cfRule type="containsText" dxfId="7137" priority="995" operator="containsText" text="了機">
      <formula>NOT(ISERROR(SEARCH("了機",P1209)))</formula>
    </cfRule>
    <cfRule type="containsText" dxfId="7136" priority="996" operator="containsText" text="清車">
      <formula>NOT(ISERROR(SEARCH("清車",P1209)))</formula>
    </cfRule>
    <cfRule type="containsText" dxfId="7135" priority="997" operator="containsText" text="改紡">
      <formula>NOT(ISERROR(SEARCH("改紡",P1209)))</formula>
    </cfRule>
    <cfRule type="containsText" dxfId="7134" priority="998" operator="containsText" text="了機">
      <formula>NOT(ISERROR(SEARCH("了機",P1209)))</formula>
    </cfRule>
    <cfRule type="containsText" dxfId="7133" priority="999" operator="containsText" text="清車">
      <formula>NOT(ISERROR(SEARCH("清車",P1209)))</formula>
    </cfRule>
    <cfRule type="containsText" dxfId="7132" priority="1000" operator="containsText" text="改紡">
      <formula>NOT(ISERROR(SEARCH("改紡",P1209)))</formula>
    </cfRule>
    <cfRule type="containsText" dxfId="7131" priority="1001" operator="containsText" text="了機">
      <formula>NOT(ISERROR(SEARCH("了機",P1209)))</formula>
    </cfRule>
    <cfRule type="containsText" dxfId="7130" priority="1002" operator="containsText" text="清車">
      <formula>NOT(ISERROR(SEARCH("清車",P1209)))</formula>
    </cfRule>
    <cfRule type="containsText" dxfId="7129" priority="1003" operator="containsText" text="改紡">
      <formula>NOT(ISERROR(SEARCH("改紡",P1209)))</formula>
    </cfRule>
    <cfRule type="containsText" dxfId="7128" priority="1004" operator="containsText" text="了機">
      <formula>NOT(ISERROR(SEARCH("了機",P1209)))</formula>
    </cfRule>
  </conditionalFormatting>
  <conditionalFormatting sqref="P1210">
    <cfRule type="containsText" dxfId="7127" priority="1143" operator="containsText" text="清車">
      <formula>NOT(ISERROR(SEARCH("清車",P1210)))</formula>
    </cfRule>
    <cfRule type="containsText" dxfId="7126" priority="1144" operator="containsText" text="改紡">
      <formula>NOT(ISERROR(SEARCH("改紡",P1210)))</formula>
    </cfRule>
    <cfRule type="containsText" dxfId="7125" priority="1145" operator="containsText" text="了機">
      <formula>NOT(ISERROR(SEARCH("了機",P1210)))</formula>
    </cfRule>
  </conditionalFormatting>
  <conditionalFormatting sqref="P1211">
    <cfRule type="containsText" dxfId="7124" priority="1660" operator="containsText" text="清車">
      <formula>NOT(ISERROR(SEARCH("清車",P1211)))</formula>
    </cfRule>
    <cfRule type="containsText" dxfId="7123" priority="1661" operator="containsText" text="改紡">
      <formula>NOT(ISERROR(SEARCH("改紡",P1211)))</formula>
    </cfRule>
    <cfRule type="containsText" dxfId="7122" priority="1662" operator="containsText" text="了機">
      <formula>NOT(ISERROR(SEARCH("了機",P1211)))</formula>
    </cfRule>
  </conditionalFormatting>
  <conditionalFormatting sqref="P1212">
    <cfRule type="containsText" dxfId="7121" priority="1287" operator="containsText" text="清車">
      <formula>NOT(ISERROR(SEARCH("清車",P1212)))</formula>
    </cfRule>
    <cfRule type="containsText" dxfId="7120" priority="1288" operator="containsText" text="改紡">
      <formula>NOT(ISERROR(SEARCH("改紡",P1212)))</formula>
    </cfRule>
    <cfRule type="containsText" dxfId="7119" priority="1289" operator="containsText" text="了機">
      <formula>NOT(ISERROR(SEARCH("了機",P1212)))</formula>
    </cfRule>
    <cfRule type="containsText" dxfId="7118" priority="1483" operator="containsText" text="清車">
      <formula>NOT(ISERROR(SEARCH("清車",P1212)))</formula>
    </cfRule>
    <cfRule type="containsText" dxfId="7117" priority="1484" operator="containsText" text="改紡">
      <formula>NOT(ISERROR(SEARCH("改紡",P1212)))</formula>
    </cfRule>
    <cfRule type="containsText" dxfId="7116" priority="1485" operator="containsText" text="了機">
      <formula>NOT(ISERROR(SEARCH("了機",P1212)))</formula>
    </cfRule>
  </conditionalFormatting>
  <conditionalFormatting sqref="P1213">
    <cfRule type="containsText" dxfId="7115" priority="1086" operator="containsText" text="清車">
      <formula>NOT(ISERROR(SEARCH("清車",P1213)))</formula>
    </cfRule>
    <cfRule type="containsText" dxfId="7114" priority="1087" operator="containsText" text="改紡">
      <formula>NOT(ISERROR(SEARCH("改紡",P1213)))</formula>
    </cfRule>
    <cfRule type="containsText" dxfId="7113" priority="1088" operator="containsText" text="了機">
      <formula>NOT(ISERROR(SEARCH("了機",P1213)))</formula>
    </cfRule>
  </conditionalFormatting>
  <conditionalFormatting sqref="P1214:P1223">
    <cfRule type="containsText" dxfId="7112" priority="1771" operator="containsText" text="清車">
      <formula>NOT(ISERROR(SEARCH("清車",P1214)))</formula>
    </cfRule>
    <cfRule type="containsText" dxfId="7111" priority="1772" operator="containsText" text="改紡">
      <formula>NOT(ISERROR(SEARCH("改紡",P1214)))</formula>
    </cfRule>
    <cfRule type="containsText" dxfId="7110" priority="1773" operator="containsText" text="了機">
      <formula>NOT(ISERROR(SEARCH("了機",P1214)))</formula>
    </cfRule>
  </conditionalFormatting>
  <conditionalFormatting sqref="P1225:P1226">
    <cfRule type="containsText" dxfId="7109" priority="798" operator="containsText" text="清車">
      <formula>NOT(ISERROR(SEARCH("清車",P1225)))</formula>
    </cfRule>
    <cfRule type="containsText" dxfId="7108" priority="799" operator="containsText" text="改紡">
      <formula>NOT(ISERROR(SEARCH("改紡",P1225)))</formula>
    </cfRule>
    <cfRule type="containsText" dxfId="7107" priority="800" operator="containsText" text="了機">
      <formula>NOT(ISERROR(SEARCH("了機",P1225)))</formula>
    </cfRule>
  </conditionalFormatting>
  <conditionalFormatting sqref="P1227">
    <cfRule type="containsText" dxfId="7106" priority="795" operator="containsText" text="清車">
      <formula>NOT(ISERROR(SEARCH("清車",P1227)))</formula>
    </cfRule>
    <cfRule type="containsText" dxfId="7105" priority="796" operator="containsText" text="改紡">
      <formula>NOT(ISERROR(SEARCH("改紡",P1227)))</formula>
    </cfRule>
    <cfRule type="containsText" dxfId="7104" priority="797" operator="containsText" text="了機">
      <formula>NOT(ISERROR(SEARCH("了機",P1227)))</formula>
    </cfRule>
  </conditionalFormatting>
  <conditionalFormatting sqref="P1228">
    <cfRule type="containsText" dxfId="7103" priority="58" operator="containsText" text="清車">
      <formula>NOT(ISERROR(SEARCH("清車",P1228)))</formula>
    </cfRule>
    <cfRule type="containsText" dxfId="7102" priority="59" operator="containsText" text="改紡">
      <formula>NOT(ISERROR(SEARCH("改紡",P1228)))</formula>
    </cfRule>
    <cfRule type="containsText" dxfId="7101" priority="60" operator="containsText" text="了機">
      <formula>NOT(ISERROR(SEARCH("了機",P1228)))</formula>
    </cfRule>
    <cfRule type="containsText" dxfId="7100" priority="61" operator="containsText" text="清車">
      <formula>NOT(ISERROR(SEARCH("清車",P1228)))</formula>
    </cfRule>
    <cfRule type="containsText" dxfId="7099" priority="62" operator="containsText" text="改紡">
      <formula>NOT(ISERROR(SEARCH("改紡",P1228)))</formula>
    </cfRule>
    <cfRule type="containsText" dxfId="7098" priority="63" operator="containsText" text="了機">
      <formula>NOT(ISERROR(SEARCH("了機",P1228)))</formula>
    </cfRule>
  </conditionalFormatting>
  <conditionalFormatting sqref="P1229">
    <cfRule type="containsText" dxfId="7097" priority="318" operator="containsText" text="清車">
      <formula>NOT(ISERROR(SEARCH("清車",P1229)))</formula>
    </cfRule>
    <cfRule type="containsText" dxfId="7096" priority="319" operator="containsText" text="改紡">
      <formula>NOT(ISERROR(SEARCH("改紡",P1229)))</formula>
    </cfRule>
    <cfRule type="containsText" dxfId="7095" priority="320" operator="containsText" text="了機">
      <formula>NOT(ISERROR(SEARCH("了機",P1229)))</formula>
    </cfRule>
  </conditionalFormatting>
  <conditionalFormatting sqref="P1230">
    <cfRule type="containsText" dxfId="7094" priority="490" operator="containsText" text="清車">
      <formula>NOT(ISERROR(SEARCH("清車",P1230)))</formula>
    </cfRule>
    <cfRule type="containsText" dxfId="7093" priority="491" operator="containsText" text="改紡">
      <formula>NOT(ISERROR(SEARCH("改紡",P1230)))</formula>
    </cfRule>
    <cfRule type="containsText" dxfId="7092" priority="492" operator="containsText" text="了機">
      <formula>NOT(ISERROR(SEARCH("了機",P1230)))</formula>
    </cfRule>
  </conditionalFormatting>
  <conditionalFormatting sqref="P1231">
    <cfRule type="containsText" dxfId="7091" priority="82" operator="containsText" text="清車">
      <formula>NOT(ISERROR(SEARCH("清車",P1231)))</formula>
    </cfRule>
    <cfRule type="containsText" dxfId="7090" priority="83" operator="containsText" text="改紡">
      <formula>NOT(ISERROR(SEARCH("改紡",P1231)))</formula>
    </cfRule>
    <cfRule type="containsText" dxfId="7089" priority="84" operator="containsText" text="了機">
      <formula>NOT(ISERROR(SEARCH("了機",P1231)))</formula>
    </cfRule>
    <cfRule type="containsText" dxfId="7088" priority="702" operator="containsText" text="清車">
      <formula>NOT(ISERROR(SEARCH("清車",P1231)))</formula>
    </cfRule>
    <cfRule type="containsText" dxfId="7087" priority="703" operator="containsText" text="改紡">
      <formula>NOT(ISERROR(SEARCH("改紡",P1231)))</formula>
    </cfRule>
    <cfRule type="containsText" dxfId="7086" priority="704" operator="containsText" text="了機">
      <formula>NOT(ISERROR(SEARCH("了機",P1231)))</formula>
    </cfRule>
  </conditionalFormatting>
  <conditionalFormatting sqref="P1232">
    <cfRule type="containsText" dxfId="7085" priority="115" operator="containsText" text="清車">
      <formula>NOT(ISERROR(SEARCH("清車",P1232)))</formula>
    </cfRule>
    <cfRule type="containsText" dxfId="7084" priority="116" operator="containsText" text="改紡">
      <formula>NOT(ISERROR(SEARCH("改紡",P1232)))</formula>
    </cfRule>
    <cfRule type="containsText" dxfId="7083" priority="117" operator="containsText" text="了機">
      <formula>NOT(ISERROR(SEARCH("了機",P1232)))</formula>
    </cfRule>
  </conditionalFormatting>
  <conditionalFormatting sqref="P1233">
    <cfRule type="containsText" dxfId="7082" priority="786" operator="containsText" text="清車">
      <formula>NOT(ISERROR(SEARCH("清車",P1233)))</formula>
    </cfRule>
    <cfRule type="containsText" dxfId="7081" priority="787" operator="containsText" text="改紡">
      <formula>NOT(ISERROR(SEARCH("改紡",P1233)))</formula>
    </cfRule>
    <cfRule type="containsText" dxfId="7080" priority="788" operator="containsText" text="了機">
      <formula>NOT(ISERROR(SEARCH("了機",P1233)))</formula>
    </cfRule>
  </conditionalFormatting>
  <conditionalFormatting sqref="P1234">
    <cfRule type="containsText" dxfId="7079" priority="375" operator="containsText" text="清車">
      <formula>NOT(ISERROR(SEARCH("清車",P1234)))</formula>
    </cfRule>
    <cfRule type="containsText" dxfId="7078" priority="376" operator="containsText" text="改紡">
      <formula>NOT(ISERROR(SEARCH("改紡",P1234)))</formula>
    </cfRule>
    <cfRule type="containsText" dxfId="7077" priority="377" operator="containsText" text="了機">
      <formula>NOT(ISERROR(SEARCH("了機",P1234)))</formula>
    </cfRule>
    <cfRule type="containsText" dxfId="7076" priority="577" operator="containsText" text="清車">
      <formula>NOT(ISERROR(SEARCH("清車",P1234)))</formula>
    </cfRule>
    <cfRule type="containsText" dxfId="7075" priority="578" operator="containsText" text="改紡">
      <formula>NOT(ISERROR(SEARCH("改紡",P1234)))</formula>
    </cfRule>
    <cfRule type="containsText" dxfId="7074" priority="579" operator="containsText" text="了機">
      <formula>NOT(ISERROR(SEARCH("了機",P1234)))</formula>
    </cfRule>
    <cfRule type="containsText" dxfId="7073" priority="672" operator="containsText" text="清車">
      <formula>NOT(ISERROR(SEARCH("清車",P1234)))</formula>
    </cfRule>
    <cfRule type="containsText" dxfId="7072" priority="673" operator="containsText" text="改紡">
      <formula>NOT(ISERROR(SEARCH("改紡",P1234)))</formula>
    </cfRule>
    <cfRule type="containsText" dxfId="7071" priority="674" operator="containsText" text="了機">
      <formula>NOT(ISERROR(SEARCH("了機",P1234)))</formula>
    </cfRule>
  </conditionalFormatting>
  <conditionalFormatting sqref="P1235">
    <cfRule type="containsText" dxfId="7070" priority="178" operator="containsText" text="清車">
      <formula>NOT(ISERROR(SEARCH("清車",P1235)))</formula>
    </cfRule>
    <cfRule type="containsText" dxfId="7069" priority="179" operator="containsText" text="改紡">
      <formula>NOT(ISERROR(SEARCH("改紡",P1235)))</formula>
    </cfRule>
    <cfRule type="containsText" dxfId="7068" priority="180" operator="containsText" text="了機">
      <formula>NOT(ISERROR(SEARCH("了機",P1235)))</formula>
    </cfRule>
    <cfRule type="containsText" dxfId="7067" priority="294" operator="containsText" text="清車">
      <formula>NOT(ISERROR(SEARCH("清車",P1235)))</formula>
    </cfRule>
    <cfRule type="containsText" dxfId="7066" priority="295" operator="containsText" text="改紡">
      <formula>NOT(ISERROR(SEARCH("改紡",P1235)))</formula>
    </cfRule>
    <cfRule type="containsText" dxfId="7065" priority="296" operator="containsText" text="了機">
      <formula>NOT(ISERROR(SEARCH("了機",P1235)))</formula>
    </cfRule>
    <cfRule type="containsText" dxfId="7064" priority="505" operator="containsText" text="清車">
      <formula>NOT(ISERROR(SEARCH("清車",P1235)))</formula>
    </cfRule>
    <cfRule type="containsText" dxfId="7063" priority="506" operator="containsText" text="改紡">
      <formula>NOT(ISERROR(SEARCH("改紡",P1235)))</formula>
    </cfRule>
    <cfRule type="containsText" dxfId="7062" priority="507" operator="containsText" text="了機">
      <formula>NOT(ISERROR(SEARCH("了機",P1235)))</formula>
    </cfRule>
    <cfRule type="containsText" dxfId="7061" priority="819" operator="containsText" text="清車">
      <formula>NOT(ISERROR(SEARCH("清車",P1235)))</formula>
    </cfRule>
    <cfRule type="containsText" dxfId="7060" priority="820" operator="containsText" text="改紡">
      <formula>NOT(ISERROR(SEARCH("改紡",P1235)))</formula>
    </cfRule>
    <cfRule type="containsText" dxfId="7059" priority="821" operator="containsText" text="了機">
      <formula>NOT(ISERROR(SEARCH("了機",P1235)))</formula>
    </cfRule>
  </conditionalFormatting>
  <conditionalFormatting sqref="P1236">
    <cfRule type="containsText" dxfId="7058" priority="94" operator="containsText" text="清車">
      <formula>NOT(ISERROR(SEARCH("清車",P1236)))</formula>
    </cfRule>
    <cfRule type="containsText" dxfId="7057" priority="95" operator="containsText" text="改紡">
      <formula>NOT(ISERROR(SEARCH("改紡",P1236)))</formula>
    </cfRule>
    <cfRule type="containsText" dxfId="7056" priority="96" operator="containsText" text="了機">
      <formula>NOT(ISERROR(SEARCH("了機",P1236)))</formula>
    </cfRule>
    <cfRule type="containsText" dxfId="7055" priority="387" operator="containsText" text="清車">
      <formula>NOT(ISERROR(SEARCH("清車",P1236)))</formula>
    </cfRule>
    <cfRule type="containsText" dxfId="7054" priority="388" operator="containsText" text="改紡">
      <formula>NOT(ISERROR(SEARCH("改紡",P1236)))</formula>
    </cfRule>
    <cfRule type="containsText" dxfId="7053" priority="389" operator="containsText" text="了機">
      <formula>NOT(ISERROR(SEARCH("了機",P1236)))</formula>
    </cfRule>
    <cfRule type="containsText" dxfId="7052" priority="589" operator="containsText" text="清車">
      <formula>NOT(ISERROR(SEARCH("清車",P1236)))</formula>
    </cfRule>
    <cfRule type="containsText" dxfId="7051" priority="590" operator="containsText" text="改紡">
      <formula>NOT(ISERROR(SEARCH("改紡",P1236)))</formula>
    </cfRule>
    <cfRule type="containsText" dxfId="7050" priority="591" operator="containsText" text="了機">
      <formula>NOT(ISERROR(SEARCH("了機",P1236)))</formula>
    </cfRule>
    <cfRule type="containsText" dxfId="7049" priority="837" operator="containsText" text="清車">
      <formula>NOT(ISERROR(SEARCH("清車",P1236)))</formula>
    </cfRule>
    <cfRule type="containsText" dxfId="7048" priority="838" operator="containsText" text="改紡">
      <formula>NOT(ISERROR(SEARCH("改紡",P1236)))</formula>
    </cfRule>
    <cfRule type="containsText" dxfId="7047" priority="839" operator="containsText" text="了機">
      <formula>NOT(ISERROR(SEARCH("了機",P1236)))</formula>
    </cfRule>
  </conditionalFormatting>
  <conditionalFormatting sqref="P1237">
    <cfRule type="containsText" dxfId="7046" priority="196" operator="containsText" text="清車">
      <formula>NOT(ISERROR(SEARCH("清車",P1237)))</formula>
    </cfRule>
    <cfRule type="containsText" dxfId="7045" priority="197" operator="containsText" text="改紡">
      <formula>NOT(ISERROR(SEARCH("改紡",P1237)))</formula>
    </cfRule>
    <cfRule type="containsText" dxfId="7044" priority="198" operator="containsText" text="了機">
      <formula>NOT(ISERROR(SEARCH("了機",P1237)))</formula>
    </cfRule>
    <cfRule type="containsText" dxfId="7043" priority="396" operator="containsText" text="清車">
      <formula>NOT(ISERROR(SEARCH("清車",P1237)))</formula>
    </cfRule>
    <cfRule type="containsText" dxfId="7042" priority="397" operator="containsText" text="改紡">
      <formula>NOT(ISERROR(SEARCH("改紡",P1237)))</formula>
    </cfRule>
    <cfRule type="containsText" dxfId="7041" priority="398" operator="containsText" text="了機">
      <formula>NOT(ISERROR(SEARCH("了機",P1237)))</formula>
    </cfRule>
    <cfRule type="containsText" dxfId="7040" priority="598" operator="containsText" text="清車">
      <formula>NOT(ISERROR(SEARCH("清車",P1237)))</formula>
    </cfRule>
    <cfRule type="containsText" dxfId="7039" priority="599" operator="containsText" text="改紡">
      <formula>NOT(ISERROR(SEARCH("改紡",P1237)))</formula>
    </cfRule>
    <cfRule type="containsText" dxfId="7038" priority="600" operator="containsText" text="了機">
      <formula>NOT(ISERROR(SEARCH("了機",P1237)))</formula>
    </cfRule>
    <cfRule type="containsText" dxfId="7037" priority="675" operator="containsText" text="清車">
      <formula>NOT(ISERROR(SEARCH("清車",P1237)))</formula>
    </cfRule>
    <cfRule type="containsText" dxfId="7036" priority="676" operator="containsText" text="改紡">
      <formula>NOT(ISERROR(SEARCH("改紡",P1237)))</formula>
    </cfRule>
    <cfRule type="containsText" dxfId="7035" priority="677" operator="containsText" text="了機">
      <formula>NOT(ISERROR(SEARCH("了機",P1237)))</formula>
    </cfRule>
  </conditionalFormatting>
  <conditionalFormatting sqref="P1238">
    <cfRule type="containsText" dxfId="7034" priority="205" operator="containsText" text="清車">
      <formula>NOT(ISERROR(SEARCH("清車",P1238)))</formula>
    </cfRule>
    <cfRule type="containsText" dxfId="7033" priority="206" operator="containsText" text="改紡">
      <formula>NOT(ISERROR(SEARCH("改紡",P1238)))</formula>
    </cfRule>
    <cfRule type="containsText" dxfId="7032" priority="207" operator="containsText" text="了機">
      <formula>NOT(ISERROR(SEARCH("了機",P1238)))</formula>
    </cfRule>
    <cfRule type="containsText" dxfId="7031" priority="297" operator="containsText" text="清車">
      <formula>NOT(ISERROR(SEARCH("清車",P1238)))</formula>
    </cfRule>
    <cfRule type="containsText" dxfId="7030" priority="298" operator="containsText" text="改紡">
      <formula>NOT(ISERROR(SEARCH("改紡",P1238)))</formula>
    </cfRule>
    <cfRule type="containsText" dxfId="7029" priority="299" operator="containsText" text="了機">
      <formula>NOT(ISERROR(SEARCH("了機",P1238)))</formula>
    </cfRule>
    <cfRule type="containsText" dxfId="7028" priority="508" operator="containsText" text="清車">
      <formula>NOT(ISERROR(SEARCH("清車",P1238)))</formula>
    </cfRule>
    <cfRule type="containsText" dxfId="7027" priority="509" operator="containsText" text="改紡">
      <formula>NOT(ISERROR(SEARCH("改紡",P1238)))</formula>
    </cfRule>
    <cfRule type="containsText" dxfId="7026" priority="510" operator="containsText" text="了機">
      <formula>NOT(ISERROR(SEARCH("了機",P1238)))</formula>
    </cfRule>
    <cfRule type="containsText" dxfId="7025" priority="690" operator="containsText" text="清車">
      <formula>NOT(ISERROR(SEARCH("清車",P1238)))</formula>
    </cfRule>
    <cfRule type="containsText" dxfId="7024" priority="691" operator="containsText" text="改紡">
      <formula>NOT(ISERROR(SEARCH("改紡",P1238)))</formula>
    </cfRule>
    <cfRule type="containsText" dxfId="7023" priority="692" operator="containsText" text="了機">
      <formula>NOT(ISERROR(SEARCH("了機",P1238)))</formula>
    </cfRule>
  </conditionalFormatting>
  <conditionalFormatting sqref="P1239">
    <cfRule type="containsText" dxfId="7022" priority="97" operator="containsText" text="清車">
      <formula>NOT(ISERROR(SEARCH("清車",P1239)))</formula>
    </cfRule>
    <cfRule type="containsText" dxfId="7021" priority="98" operator="containsText" text="改紡">
      <formula>NOT(ISERROR(SEARCH("改紡",P1239)))</formula>
    </cfRule>
    <cfRule type="containsText" dxfId="7020" priority="99" operator="containsText" text="了機">
      <formula>NOT(ISERROR(SEARCH("了機",P1239)))</formula>
    </cfRule>
    <cfRule type="containsText" dxfId="7019" priority="309" operator="containsText" text="清車">
      <formula>NOT(ISERROR(SEARCH("清車",P1239)))</formula>
    </cfRule>
    <cfRule type="containsText" dxfId="7018" priority="310" operator="containsText" text="改紡">
      <formula>NOT(ISERROR(SEARCH("改紡",P1239)))</formula>
    </cfRule>
    <cfRule type="containsText" dxfId="7017" priority="311" operator="containsText" text="了機">
      <formula>NOT(ISERROR(SEARCH("了機",P1239)))</formula>
    </cfRule>
    <cfRule type="containsText" dxfId="7016" priority="514" operator="containsText" text="清車">
      <formula>NOT(ISERROR(SEARCH("清車",P1239)))</formula>
    </cfRule>
    <cfRule type="containsText" dxfId="7015" priority="515" operator="containsText" text="改紡">
      <formula>NOT(ISERROR(SEARCH("改紡",P1239)))</formula>
    </cfRule>
    <cfRule type="containsText" dxfId="7014" priority="516" operator="containsText" text="了機">
      <formula>NOT(ISERROR(SEARCH("了機",P1239)))</formula>
    </cfRule>
  </conditionalFormatting>
  <conditionalFormatting sqref="P1240">
    <cfRule type="containsText" dxfId="7013" priority="103" operator="containsText" text="清車">
      <formula>NOT(ISERROR(SEARCH("清車",P1240)))</formula>
    </cfRule>
    <cfRule type="containsText" dxfId="7012" priority="104" operator="containsText" text="改紡">
      <formula>NOT(ISERROR(SEARCH("改紡",P1240)))</formula>
    </cfRule>
    <cfRule type="containsText" dxfId="7011" priority="105" operator="containsText" text="了機">
      <formula>NOT(ISERROR(SEARCH("了機",P1240)))</formula>
    </cfRule>
    <cfRule type="containsText" dxfId="7010" priority="472" operator="containsText" text="清車">
      <formula>NOT(ISERROR(SEARCH("清車",P1240)))</formula>
    </cfRule>
    <cfRule type="containsText" dxfId="7009" priority="473" operator="containsText" text="改紡">
      <formula>NOT(ISERROR(SEARCH("改紡",P1240)))</formula>
    </cfRule>
    <cfRule type="containsText" dxfId="7008" priority="474" operator="containsText" text="了機">
      <formula>NOT(ISERROR(SEARCH("了機",P1240)))</formula>
    </cfRule>
    <cfRule type="containsText" dxfId="7007" priority="475" operator="containsText" text="清車">
      <formula>NOT(ISERROR(SEARCH("清車",P1240)))</formula>
    </cfRule>
    <cfRule type="containsText" dxfId="7006" priority="476" operator="containsText" text="改紡">
      <formula>NOT(ISERROR(SEARCH("改紡",P1240)))</formula>
    </cfRule>
    <cfRule type="containsText" dxfId="7005" priority="477" operator="containsText" text="了機">
      <formula>NOT(ISERROR(SEARCH("了機",P1240)))</formula>
    </cfRule>
  </conditionalFormatting>
  <conditionalFormatting sqref="P1241">
    <cfRule type="containsText" dxfId="7004" priority="76" operator="containsText" text="清車">
      <formula>NOT(ISERROR(SEARCH("清車",P1241)))</formula>
    </cfRule>
    <cfRule type="containsText" dxfId="7003" priority="77" operator="containsText" text="改紡">
      <formula>NOT(ISERROR(SEARCH("改紡",P1241)))</formula>
    </cfRule>
    <cfRule type="containsText" dxfId="7002" priority="78" operator="containsText" text="了機">
      <formula>NOT(ISERROR(SEARCH("了機",P1241)))</formula>
    </cfRule>
    <cfRule type="containsText" dxfId="7001" priority="79" operator="containsText" text="清車">
      <formula>NOT(ISERROR(SEARCH("清車",P1241)))</formula>
    </cfRule>
    <cfRule type="containsText" dxfId="7000" priority="80" operator="containsText" text="改紡">
      <formula>NOT(ISERROR(SEARCH("改紡",P1241)))</formula>
    </cfRule>
    <cfRule type="containsText" dxfId="6999" priority="81" operator="containsText" text="了機">
      <formula>NOT(ISERROR(SEARCH("了機",P1241)))</formula>
    </cfRule>
    <cfRule type="containsText" dxfId="6998" priority="523" operator="containsText" text="清車">
      <formula>NOT(ISERROR(SEARCH("清車",P1241)))</formula>
    </cfRule>
    <cfRule type="containsText" dxfId="6997" priority="524" operator="containsText" text="改紡">
      <formula>NOT(ISERROR(SEARCH("改紡",P1241)))</formula>
    </cfRule>
    <cfRule type="containsText" dxfId="6996" priority="525" operator="containsText" text="了機">
      <formula>NOT(ISERROR(SEARCH("了機",P1241)))</formula>
    </cfRule>
  </conditionalFormatting>
  <conditionalFormatting sqref="P1242">
    <cfRule type="containsText" dxfId="6995" priority="109" operator="containsText" text="清車">
      <formula>NOT(ISERROR(SEARCH("清車",P1242)))</formula>
    </cfRule>
    <cfRule type="containsText" dxfId="6994" priority="110" operator="containsText" text="改紡">
      <formula>NOT(ISERROR(SEARCH("改紡",P1242)))</formula>
    </cfRule>
    <cfRule type="containsText" dxfId="6993" priority="111" operator="containsText" text="了機">
      <formula>NOT(ISERROR(SEARCH("了機",P1242)))</formula>
    </cfRule>
  </conditionalFormatting>
  <conditionalFormatting sqref="P1245">
    <cfRule type="containsText" dxfId="6992" priority="687" operator="containsText" text="清車">
      <formula>NOT(ISERROR(SEARCH("清車",P1245)))</formula>
    </cfRule>
    <cfRule type="containsText" dxfId="6991" priority="688" operator="containsText" text="改紡">
      <formula>NOT(ISERROR(SEARCH("改紡",P1245)))</formula>
    </cfRule>
    <cfRule type="containsText" dxfId="6990" priority="689" operator="containsText" text="了機">
      <formula>NOT(ISERROR(SEARCH("了機",P1245)))</formula>
    </cfRule>
  </conditionalFormatting>
  <conditionalFormatting sqref="P1246">
    <cfRule type="containsText" dxfId="6989" priority="306" operator="containsText" text="清車">
      <formula>NOT(ISERROR(SEARCH("清車",P1246)))</formula>
    </cfRule>
    <cfRule type="containsText" dxfId="6988" priority="307" operator="containsText" text="改紡">
      <formula>NOT(ISERROR(SEARCH("改紡",P1246)))</formula>
    </cfRule>
    <cfRule type="containsText" dxfId="6987" priority="308" operator="containsText" text="了機">
      <formula>NOT(ISERROR(SEARCH("了機",P1246)))</formula>
    </cfRule>
    <cfRule type="containsText" dxfId="6986" priority="511" operator="containsText" text="清車">
      <formula>NOT(ISERROR(SEARCH("清車",P1246)))</formula>
    </cfRule>
    <cfRule type="containsText" dxfId="6985" priority="512" operator="containsText" text="改紡">
      <formula>NOT(ISERROR(SEARCH("改紡",P1246)))</formula>
    </cfRule>
    <cfRule type="containsText" dxfId="6984" priority="513" operator="containsText" text="了機">
      <formula>NOT(ISERROR(SEARCH("了機",P1246)))</formula>
    </cfRule>
    <cfRule type="containsText" dxfId="6983" priority="696" operator="containsText" text="清車">
      <formula>NOT(ISERROR(SEARCH("清車",P1246)))</formula>
    </cfRule>
    <cfRule type="containsText" dxfId="6982" priority="697" operator="containsText" text="改紡">
      <formula>NOT(ISERROR(SEARCH("改紡",P1246)))</formula>
    </cfRule>
    <cfRule type="containsText" dxfId="6981" priority="698" operator="containsText" text="了機">
      <formula>NOT(ISERROR(SEARCH("了機",P1246)))</formula>
    </cfRule>
  </conditionalFormatting>
  <conditionalFormatting sqref="P1247">
    <cfRule type="containsText" dxfId="6980" priority="100" operator="containsText" text="清車">
      <formula>NOT(ISERROR(SEARCH("清車",P1247)))</formula>
    </cfRule>
    <cfRule type="containsText" dxfId="6979" priority="101" operator="containsText" text="改紡">
      <formula>NOT(ISERROR(SEARCH("改紡",P1247)))</formula>
    </cfRule>
    <cfRule type="containsText" dxfId="6978" priority="102" operator="containsText" text="了機">
      <formula>NOT(ISERROR(SEARCH("了機",P1247)))</formula>
    </cfRule>
    <cfRule type="containsText" dxfId="6977" priority="315" operator="containsText" text="清車">
      <formula>NOT(ISERROR(SEARCH("清車",P1247)))</formula>
    </cfRule>
    <cfRule type="containsText" dxfId="6976" priority="316" operator="containsText" text="改紡">
      <formula>NOT(ISERROR(SEARCH("改紡",P1247)))</formula>
    </cfRule>
    <cfRule type="containsText" dxfId="6975" priority="317" operator="containsText" text="了機">
      <formula>NOT(ISERROR(SEARCH("了機",P1247)))</formula>
    </cfRule>
    <cfRule type="containsText" dxfId="6974" priority="520" operator="containsText" text="清車">
      <formula>NOT(ISERROR(SEARCH("清車",P1247)))</formula>
    </cfRule>
    <cfRule type="containsText" dxfId="6973" priority="521" operator="containsText" text="改紡">
      <formula>NOT(ISERROR(SEARCH("改紡",P1247)))</formula>
    </cfRule>
    <cfRule type="containsText" dxfId="6972" priority="522" operator="containsText" text="了機">
      <formula>NOT(ISERROR(SEARCH("了機",P1247)))</formula>
    </cfRule>
    <cfRule type="containsText" dxfId="6971" priority="804" operator="containsText" text="清車">
      <formula>NOT(ISERROR(SEARCH("清車",P1247)))</formula>
    </cfRule>
    <cfRule type="containsText" dxfId="6970" priority="805" operator="containsText" text="改紡">
      <formula>NOT(ISERROR(SEARCH("改紡",P1247)))</formula>
    </cfRule>
    <cfRule type="containsText" dxfId="6969" priority="806" operator="containsText" text="了機">
      <formula>NOT(ISERROR(SEARCH("了機",P1247)))</formula>
    </cfRule>
  </conditionalFormatting>
  <conditionalFormatting sqref="P1248">
    <cfRule type="containsText" dxfId="6968" priority="37" operator="containsText" text="清車">
      <formula>NOT(ISERROR(SEARCH("清車",P1248)))</formula>
    </cfRule>
    <cfRule type="containsText" dxfId="6967" priority="38" operator="containsText" text="改紡">
      <formula>NOT(ISERROR(SEARCH("改紡",P1248)))</formula>
    </cfRule>
    <cfRule type="containsText" dxfId="6966" priority="39" operator="containsText" text="了機">
      <formula>NOT(ISERROR(SEARCH("了機",P1248)))</formula>
    </cfRule>
    <cfRule type="containsText" dxfId="6965" priority="40" operator="containsText" text="清車">
      <formula>NOT(ISERROR(SEARCH("清車",P1248)))</formula>
    </cfRule>
    <cfRule type="containsText" dxfId="6964" priority="41" operator="containsText" text="改紡">
      <formula>NOT(ISERROR(SEARCH("改紡",P1248)))</formula>
    </cfRule>
    <cfRule type="containsText" dxfId="6963" priority="42" operator="containsText" text="了機">
      <formula>NOT(ISERROR(SEARCH("了機",P1248)))</formula>
    </cfRule>
    <cfRule type="containsText" dxfId="6962" priority="43" operator="containsText" text="清車">
      <formula>NOT(ISERROR(SEARCH("清車",P1248)))</formula>
    </cfRule>
    <cfRule type="containsText" dxfId="6961" priority="44" operator="containsText" text="改紡">
      <formula>NOT(ISERROR(SEARCH("改紡",P1248)))</formula>
    </cfRule>
    <cfRule type="containsText" dxfId="6960" priority="45" operator="containsText" text="了機">
      <formula>NOT(ISERROR(SEARCH("了機",P1248)))</formula>
    </cfRule>
    <cfRule type="containsText" dxfId="6959" priority="46" operator="containsText" text="清車">
      <formula>NOT(ISERROR(SEARCH("清車",P1248)))</formula>
    </cfRule>
    <cfRule type="containsText" dxfId="6958" priority="47" operator="containsText" text="改紡">
      <formula>NOT(ISERROR(SEARCH("改紡",P1248)))</formula>
    </cfRule>
    <cfRule type="containsText" dxfId="6957" priority="48" operator="containsText" text="了機">
      <formula>NOT(ISERROR(SEARCH("了機",P1248)))</formula>
    </cfRule>
  </conditionalFormatting>
  <conditionalFormatting sqref="P1249">
    <cfRule type="containsText" dxfId="6956" priority="187" operator="containsText" text="清車">
      <formula>NOT(ISERROR(SEARCH("清車",P1249)))</formula>
    </cfRule>
    <cfRule type="containsText" dxfId="6955" priority="188" operator="containsText" text="改紡">
      <formula>NOT(ISERROR(SEARCH("改紡",P1249)))</formula>
    </cfRule>
    <cfRule type="containsText" dxfId="6954" priority="189" operator="containsText" text="了機">
      <formula>NOT(ISERROR(SEARCH("了機",P1249)))</formula>
    </cfRule>
  </conditionalFormatting>
  <conditionalFormatting sqref="P1250">
    <cfRule type="containsText" dxfId="6953" priority="720" operator="containsText" text="清車">
      <formula>NOT(ISERROR(SEARCH("清車",P1250)))</formula>
    </cfRule>
    <cfRule type="containsText" dxfId="6952" priority="721" operator="containsText" text="改紡">
      <formula>NOT(ISERROR(SEARCH("改紡",P1250)))</formula>
    </cfRule>
    <cfRule type="containsText" dxfId="6951" priority="722" operator="containsText" text="了機">
      <formula>NOT(ISERROR(SEARCH("了機",P1250)))</formula>
    </cfRule>
  </conditionalFormatting>
  <conditionalFormatting sqref="P1251">
    <cfRule type="containsText" dxfId="6950" priority="336" operator="containsText" text="清車">
      <formula>NOT(ISERROR(SEARCH("清車",P1251)))</formula>
    </cfRule>
    <cfRule type="containsText" dxfId="6949" priority="337" operator="containsText" text="改紡">
      <formula>NOT(ISERROR(SEARCH("改紡",P1251)))</formula>
    </cfRule>
    <cfRule type="containsText" dxfId="6948" priority="338" operator="containsText" text="了機">
      <formula>NOT(ISERROR(SEARCH("了機",P1251)))</formula>
    </cfRule>
    <cfRule type="containsText" dxfId="6947" priority="538" operator="containsText" text="清車">
      <formula>NOT(ISERROR(SEARCH("清車",P1251)))</formula>
    </cfRule>
    <cfRule type="containsText" dxfId="6946" priority="539" operator="containsText" text="改紡">
      <formula>NOT(ISERROR(SEARCH("改紡",P1251)))</formula>
    </cfRule>
    <cfRule type="containsText" dxfId="6945" priority="540" operator="containsText" text="了機">
      <formula>NOT(ISERROR(SEARCH("了機",P1251)))</formula>
    </cfRule>
  </conditionalFormatting>
  <conditionalFormatting sqref="P1252">
    <cfRule type="containsText" dxfId="6944" priority="130" operator="containsText" text="清車">
      <formula>NOT(ISERROR(SEARCH("清車",P1252)))</formula>
    </cfRule>
    <cfRule type="containsText" dxfId="6943" priority="131" operator="containsText" text="改紡">
      <formula>NOT(ISERROR(SEARCH("改紡",P1252)))</formula>
    </cfRule>
    <cfRule type="containsText" dxfId="6942" priority="132" operator="containsText" text="了機">
      <formula>NOT(ISERROR(SEARCH("了機",P1252)))</formula>
    </cfRule>
  </conditionalFormatting>
  <conditionalFormatting sqref="P1253:P1262">
    <cfRule type="containsText" dxfId="6941" priority="828" operator="containsText" text="清車">
      <formula>NOT(ISERROR(SEARCH("清車",P1253)))</formula>
    </cfRule>
    <cfRule type="containsText" dxfId="6940" priority="829" operator="containsText" text="改紡">
      <formula>NOT(ISERROR(SEARCH("改紡",P1253)))</formula>
    </cfRule>
    <cfRule type="containsText" dxfId="6939" priority="830" operator="containsText" text="了機">
      <formula>NOT(ISERROR(SEARCH("了機",P1253)))</formula>
    </cfRule>
  </conditionalFormatting>
  <conditionalFormatting sqref="P47:Q55 Q77:Q79">
    <cfRule type="containsText" dxfId="6938" priority="11207" operator="containsText" text="清車">
      <formula>NOT(ISERROR(SEARCH("清車",P47)))</formula>
    </cfRule>
    <cfRule type="containsText" dxfId="6937" priority="11208" operator="containsText" text="改紡">
      <formula>NOT(ISERROR(SEARCH("改紡",P47)))</formula>
    </cfRule>
    <cfRule type="containsText" dxfId="6936" priority="11209" operator="containsText" text="了機">
      <formula>NOT(ISERROR(SEARCH("了機",P47)))</formula>
    </cfRule>
  </conditionalFormatting>
  <conditionalFormatting sqref="P56:Q59">
    <cfRule type="containsText" dxfId="6935" priority="11198" operator="containsText" text="清車">
      <formula>NOT(ISERROR(SEARCH("清車",P56)))</formula>
    </cfRule>
    <cfRule type="containsText" dxfId="6934" priority="11199" operator="containsText" text="改紡">
      <formula>NOT(ISERROR(SEARCH("改紡",P56)))</formula>
    </cfRule>
    <cfRule type="containsText" dxfId="6933" priority="11200" operator="containsText" text="了機">
      <formula>NOT(ISERROR(SEARCH("了機",P56)))</formula>
    </cfRule>
  </conditionalFormatting>
  <conditionalFormatting sqref="P80:Q80">
    <cfRule type="containsText" dxfId="6932" priority="11201" operator="containsText" text="清車">
      <formula>NOT(ISERROR(SEARCH("清車",P80)))</formula>
    </cfRule>
    <cfRule type="containsText" dxfId="6931" priority="11202" operator="containsText" text="改紡">
      <formula>NOT(ISERROR(SEARCH("改紡",P80)))</formula>
    </cfRule>
    <cfRule type="containsText" dxfId="6930" priority="11203" operator="containsText" text="了機">
      <formula>NOT(ISERROR(SEARCH("了機",P80)))</formula>
    </cfRule>
  </conditionalFormatting>
  <conditionalFormatting sqref="P90:Q98 Q120:Q122">
    <cfRule type="containsText" dxfId="6929" priority="11159" operator="containsText" text="清車">
      <formula>NOT(ISERROR(SEARCH("清車",P90)))</formula>
    </cfRule>
    <cfRule type="containsText" dxfId="6928" priority="11160" operator="containsText" text="改紡">
      <formula>NOT(ISERROR(SEARCH("改紡",P90)))</formula>
    </cfRule>
    <cfRule type="containsText" dxfId="6927" priority="11161" operator="containsText" text="了機">
      <formula>NOT(ISERROR(SEARCH("了機",P90)))</formula>
    </cfRule>
  </conditionalFormatting>
  <conditionalFormatting sqref="P99:Q102">
    <cfRule type="containsText" dxfId="6926" priority="11150" operator="containsText" text="清車">
      <formula>NOT(ISERROR(SEARCH("清車",P99)))</formula>
    </cfRule>
    <cfRule type="containsText" dxfId="6925" priority="11151" operator="containsText" text="改紡">
      <formula>NOT(ISERROR(SEARCH("改紡",P99)))</formula>
    </cfRule>
    <cfRule type="containsText" dxfId="6924" priority="11152" operator="containsText" text="了機">
      <formula>NOT(ISERROR(SEARCH("了機",P99)))</formula>
    </cfRule>
  </conditionalFormatting>
  <conditionalFormatting sqref="P123:Q123">
    <cfRule type="containsText" dxfId="6923" priority="11153" operator="containsText" text="清車">
      <formula>NOT(ISERROR(SEARCH("清車",P123)))</formula>
    </cfRule>
    <cfRule type="containsText" dxfId="6922" priority="11154" operator="containsText" text="改紡">
      <formula>NOT(ISERROR(SEARCH("改紡",P123)))</formula>
    </cfRule>
    <cfRule type="containsText" dxfId="6921" priority="11155" operator="containsText" text="了機">
      <formula>NOT(ISERROR(SEARCH("了機",P123)))</formula>
    </cfRule>
  </conditionalFormatting>
  <conditionalFormatting sqref="P133:Q136 P138:Q138 P139 P140:Q141 Q163:Q165">
    <cfRule type="containsText" dxfId="6920" priority="11101" operator="containsText" text="了機">
      <formula>NOT(ISERROR(SEARCH("了機",P133)))</formula>
    </cfRule>
  </conditionalFormatting>
  <conditionalFormatting sqref="P133:Q136 Q163:Q165 P140:Q141 P139 P138:Q138">
    <cfRule type="containsText" dxfId="6919" priority="11099" operator="containsText" text="清車">
      <formula>NOT(ISERROR(SEARCH("清車",P133)))</formula>
    </cfRule>
    <cfRule type="containsText" dxfId="6918" priority="11100" operator="containsText" text="改紡">
      <formula>NOT(ISERROR(SEARCH("改紡",P133)))</formula>
    </cfRule>
  </conditionalFormatting>
  <conditionalFormatting sqref="P137:Q137">
    <cfRule type="containsText" dxfId="6917" priority="11015" operator="containsText" text="清車">
      <formula>NOT(ISERROR(SEARCH("清車",P137)))</formula>
    </cfRule>
    <cfRule type="containsText" dxfId="6916" priority="11016" operator="containsText" text="改紡">
      <formula>NOT(ISERROR(SEARCH("改紡",P137)))</formula>
    </cfRule>
    <cfRule type="containsText" dxfId="6915" priority="11017" operator="containsText" text="了機">
      <formula>NOT(ISERROR(SEARCH("了機",P137)))</formula>
    </cfRule>
  </conditionalFormatting>
  <conditionalFormatting sqref="P142:Q145">
    <cfRule type="containsText" dxfId="6914" priority="11090" operator="containsText" text="清車">
      <formula>NOT(ISERROR(SEARCH("清車",P142)))</formula>
    </cfRule>
    <cfRule type="containsText" dxfId="6913" priority="11091" operator="containsText" text="改紡">
      <formula>NOT(ISERROR(SEARCH("改紡",P142)))</formula>
    </cfRule>
    <cfRule type="containsText" dxfId="6912" priority="11092" operator="containsText" text="了機">
      <formula>NOT(ISERROR(SEARCH("了機",P142)))</formula>
    </cfRule>
  </conditionalFormatting>
  <conditionalFormatting sqref="P149:Q149">
    <cfRule type="containsText" dxfId="6911" priority="11027" operator="containsText" text="清車">
      <formula>NOT(ISERROR(SEARCH("清車",P149)))</formula>
    </cfRule>
    <cfRule type="containsText" dxfId="6910" priority="11028" operator="containsText" text="改紡">
      <formula>NOT(ISERROR(SEARCH("改紡",P149)))</formula>
    </cfRule>
    <cfRule type="containsText" dxfId="6909" priority="11029" operator="containsText" text="了機">
      <formula>NOT(ISERROR(SEARCH("了機",P149)))</formula>
    </cfRule>
  </conditionalFormatting>
  <conditionalFormatting sqref="P166:Q166">
    <cfRule type="containsText" dxfId="6908" priority="11093" operator="containsText" text="清車">
      <formula>NOT(ISERROR(SEARCH("清車",P166)))</formula>
    </cfRule>
    <cfRule type="containsText" dxfId="6907" priority="11094" operator="containsText" text="改紡">
      <formula>NOT(ISERROR(SEARCH("改紡",P166)))</formula>
    </cfRule>
    <cfRule type="containsText" dxfId="6906" priority="11095" operator="containsText" text="了機">
      <formula>NOT(ISERROR(SEARCH("了機",P166)))</formula>
    </cfRule>
  </conditionalFormatting>
  <conditionalFormatting sqref="P176:Q177 P178 P179:Q179 P181:Q181 P183:Q184 Q206:Q208">
    <cfRule type="containsText" dxfId="6905" priority="10975" operator="containsText" text="了機">
      <formula>NOT(ISERROR(SEARCH("了機",P176)))</formula>
    </cfRule>
  </conditionalFormatting>
  <conditionalFormatting sqref="P176:Q177 Q206:Q208 P183:Q184 P181:Q181 P179:Q179 P178">
    <cfRule type="containsText" dxfId="6904" priority="10973" operator="containsText" text="清車">
      <formula>NOT(ISERROR(SEARCH("清車",P176)))</formula>
    </cfRule>
    <cfRule type="containsText" dxfId="6903" priority="10974" operator="containsText" text="改紡">
      <formula>NOT(ISERROR(SEARCH("改紡",P176)))</formula>
    </cfRule>
  </conditionalFormatting>
  <conditionalFormatting sqref="P185:Q188">
    <cfRule type="containsText" dxfId="6902" priority="10964" operator="containsText" text="清車">
      <formula>NOT(ISERROR(SEARCH("清車",P185)))</formula>
    </cfRule>
    <cfRule type="containsText" dxfId="6901" priority="10965" operator="containsText" text="改紡">
      <formula>NOT(ISERROR(SEARCH("改紡",P185)))</formula>
    </cfRule>
    <cfRule type="containsText" dxfId="6900" priority="10966" operator="containsText" text="了機">
      <formula>NOT(ISERROR(SEARCH("了機",P185)))</formula>
    </cfRule>
  </conditionalFormatting>
  <conditionalFormatting sqref="P193:Q193">
    <cfRule type="containsText" dxfId="6899" priority="10922" operator="containsText" text="清車">
      <formula>NOT(ISERROR(SEARCH("清車",P193)))</formula>
    </cfRule>
    <cfRule type="containsText" dxfId="6898" priority="10923" operator="containsText" text="改紡">
      <formula>NOT(ISERROR(SEARCH("改紡",P193)))</formula>
    </cfRule>
    <cfRule type="containsText" dxfId="6897" priority="10924" operator="containsText" text="了機">
      <formula>NOT(ISERROR(SEARCH("了機",P193)))</formula>
    </cfRule>
  </conditionalFormatting>
  <conditionalFormatting sqref="P209:Q209">
    <cfRule type="containsText" dxfId="6896" priority="10967" operator="containsText" text="清車">
      <formula>NOT(ISERROR(SEARCH("清車",P209)))</formula>
    </cfRule>
    <cfRule type="containsText" dxfId="6895" priority="10968" operator="containsText" text="改紡">
      <formula>NOT(ISERROR(SEARCH("改紡",P209)))</formula>
    </cfRule>
    <cfRule type="containsText" dxfId="6894" priority="10969" operator="containsText" text="了機">
      <formula>NOT(ISERROR(SEARCH("了機",P209)))</formula>
    </cfRule>
  </conditionalFormatting>
  <conditionalFormatting sqref="P219:Q220 P221 P222:Q222 P224:Q224 P226:Q227 Q249:Q251">
    <cfRule type="containsText" dxfId="6893" priority="10810" operator="containsText" text="了機">
      <formula>NOT(ISERROR(SEARCH("了機",P219)))</formula>
    </cfRule>
  </conditionalFormatting>
  <conditionalFormatting sqref="P219:Q220 Q249:Q251 P226:Q227 P224:Q224 P222:Q222 P221">
    <cfRule type="containsText" dxfId="6892" priority="10808" operator="containsText" text="清車">
      <formula>NOT(ISERROR(SEARCH("清車",P219)))</formula>
    </cfRule>
    <cfRule type="containsText" dxfId="6891" priority="10809" operator="containsText" text="改紡">
      <formula>NOT(ISERROR(SEARCH("改紡",P219)))</formula>
    </cfRule>
  </conditionalFormatting>
  <conditionalFormatting sqref="P228:Q231">
    <cfRule type="containsText" dxfId="6890" priority="10799" operator="containsText" text="清車">
      <formula>NOT(ISERROR(SEARCH("清車",P228)))</formula>
    </cfRule>
    <cfRule type="containsText" dxfId="6889" priority="10800" operator="containsText" text="改紡">
      <formula>NOT(ISERROR(SEARCH("改紡",P228)))</formula>
    </cfRule>
    <cfRule type="containsText" dxfId="6888" priority="10801" operator="containsText" text="了機">
      <formula>NOT(ISERROR(SEARCH("了機",P228)))</formula>
    </cfRule>
  </conditionalFormatting>
  <conditionalFormatting sqref="P236:Q236">
    <cfRule type="containsText" dxfId="6887" priority="10760" operator="containsText" text="清車">
      <formula>NOT(ISERROR(SEARCH("清車",P236)))</formula>
    </cfRule>
    <cfRule type="containsText" dxfId="6886" priority="10761" operator="containsText" text="改紡">
      <formula>NOT(ISERROR(SEARCH("改紡",P236)))</formula>
    </cfRule>
    <cfRule type="containsText" dxfId="6885" priority="10762" operator="containsText" text="了機">
      <formula>NOT(ISERROR(SEARCH("了機",P236)))</formula>
    </cfRule>
  </conditionalFormatting>
  <conditionalFormatting sqref="P237:Q237">
    <cfRule type="containsText" dxfId="6884" priority="10679" operator="containsText" text="清車">
      <formula>NOT(ISERROR(SEARCH("清車",P237)))</formula>
    </cfRule>
    <cfRule type="containsText" dxfId="6883" priority="10680" operator="containsText" text="改紡">
      <formula>NOT(ISERROR(SEARCH("改紡",P237)))</formula>
    </cfRule>
    <cfRule type="containsText" dxfId="6882" priority="10681" operator="containsText" text="了機">
      <formula>NOT(ISERROR(SEARCH("了機",P237)))</formula>
    </cfRule>
  </conditionalFormatting>
  <conditionalFormatting sqref="P252:Q252">
    <cfRule type="containsText" dxfId="6881" priority="10802" operator="containsText" text="清車">
      <formula>NOT(ISERROR(SEARCH("清車",P252)))</formula>
    </cfRule>
    <cfRule type="containsText" dxfId="6880" priority="10803" operator="containsText" text="改紡">
      <formula>NOT(ISERROR(SEARCH("改紡",P252)))</formula>
    </cfRule>
    <cfRule type="containsText" dxfId="6879" priority="10804" operator="containsText" text="了機">
      <formula>NOT(ISERROR(SEARCH("了機",P252)))</formula>
    </cfRule>
  </conditionalFormatting>
  <conditionalFormatting sqref="P262:Q263 P264 P265:Q265 P268:Q268 P270:Q271 Q293:Q295">
    <cfRule type="containsText" dxfId="6878" priority="10627" operator="containsText" text="了機">
      <formula>NOT(ISERROR(SEARCH("了機",P262)))</formula>
    </cfRule>
  </conditionalFormatting>
  <conditionalFormatting sqref="P262:Q263 Q293:Q295 P270:Q271 P268:Q268 P265:Q265 P264">
    <cfRule type="containsText" dxfId="6877" priority="10625" operator="containsText" text="清車">
      <formula>NOT(ISERROR(SEARCH("清車",P262)))</formula>
    </cfRule>
    <cfRule type="containsText" dxfId="6876" priority="10626" operator="containsText" text="改紡">
      <formula>NOT(ISERROR(SEARCH("改紡",P262)))</formula>
    </cfRule>
  </conditionalFormatting>
  <conditionalFormatting sqref="P272:Q275">
    <cfRule type="containsText" dxfId="6875" priority="10616" operator="containsText" text="清車">
      <formula>NOT(ISERROR(SEARCH("清車",P272)))</formula>
    </cfRule>
    <cfRule type="containsText" dxfId="6874" priority="10617" operator="containsText" text="改紡">
      <formula>NOT(ISERROR(SEARCH("改紡",P272)))</formula>
    </cfRule>
    <cfRule type="containsText" dxfId="6873" priority="10618" operator="containsText" text="了機">
      <formula>NOT(ISERROR(SEARCH("了機",P272)))</formula>
    </cfRule>
  </conditionalFormatting>
  <conditionalFormatting sqref="P280:Q280">
    <cfRule type="containsText" dxfId="6872" priority="10577" operator="containsText" text="清車">
      <formula>NOT(ISERROR(SEARCH("清車",P280)))</formula>
    </cfRule>
    <cfRule type="containsText" dxfId="6871" priority="10578" operator="containsText" text="改紡">
      <formula>NOT(ISERROR(SEARCH("改紡",P280)))</formula>
    </cfRule>
    <cfRule type="containsText" dxfId="6870" priority="10579" operator="containsText" text="了機">
      <formula>NOT(ISERROR(SEARCH("了機",P280)))</formula>
    </cfRule>
  </conditionalFormatting>
  <conditionalFormatting sqref="P281:Q281">
    <cfRule type="containsText" dxfId="6869" priority="10496" operator="containsText" text="清車">
      <formula>NOT(ISERROR(SEARCH("清車",P281)))</formula>
    </cfRule>
    <cfRule type="containsText" dxfId="6868" priority="10497" operator="containsText" text="改紡">
      <formula>NOT(ISERROR(SEARCH("改紡",P281)))</formula>
    </cfRule>
    <cfRule type="containsText" dxfId="6867" priority="10498" operator="containsText" text="了機">
      <formula>NOT(ISERROR(SEARCH("了機",P281)))</formula>
    </cfRule>
  </conditionalFormatting>
  <conditionalFormatting sqref="P296:Q296">
    <cfRule type="containsText" dxfId="6866" priority="10619" operator="containsText" text="清車">
      <formula>NOT(ISERROR(SEARCH("清車",P296)))</formula>
    </cfRule>
    <cfRule type="containsText" dxfId="6865" priority="10620" operator="containsText" text="改紡">
      <formula>NOT(ISERROR(SEARCH("改紡",P296)))</formula>
    </cfRule>
    <cfRule type="containsText" dxfId="6864" priority="10621" operator="containsText" text="了機">
      <formula>NOT(ISERROR(SEARCH("了機",P296)))</formula>
    </cfRule>
  </conditionalFormatting>
  <conditionalFormatting sqref="P306:Q306 P307 P308:Q308 P310:Q310 P312:Q313 Q334:Q336">
    <cfRule type="containsText" dxfId="6863" priority="10423" operator="containsText" text="了機">
      <formula>NOT(ISERROR(SEARCH("了機",P306)))</formula>
    </cfRule>
  </conditionalFormatting>
  <conditionalFormatting sqref="P306:Q306 Q334:Q336 P312:Q313 P310:Q310 P308:Q308 P307">
    <cfRule type="containsText" dxfId="6862" priority="10421" operator="containsText" text="清車">
      <formula>NOT(ISERROR(SEARCH("清車",P306)))</formula>
    </cfRule>
    <cfRule type="containsText" dxfId="6861" priority="10422" operator="containsText" text="改紡">
      <formula>NOT(ISERROR(SEARCH("改紡",P306)))</formula>
    </cfRule>
  </conditionalFormatting>
  <conditionalFormatting sqref="P314:Q317">
    <cfRule type="containsText" dxfId="6860" priority="10412" operator="containsText" text="清車">
      <formula>NOT(ISERROR(SEARCH("清車",P314)))</formula>
    </cfRule>
    <cfRule type="containsText" dxfId="6859" priority="10413" operator="containsText" text="改紡">
      <formula>NOT(ISERROR(SEARCH("改紡",P314)))</formula>
    </cfRule>
    <cfRule type="containsText" dxfId="6858" priority="10414" operator="containsText" text="了機">
      <formula>NOT(ISERROR(SEARCH("了機",P314)))</formula>
    </cfRule>
  </conditionalFormatting>
  <conditionalFormatting sqref="P337:Q337">
    <cfRule type="containsText" dxfId="6857" priority="10415" operator="containsText" text="清車">
      <formula>NOT(ISERROR(SEARCH("清車",P337)))</formula>
    </cfRule>
    <cfRule type="containsText" dxfId="6856" priority="10416" operator="containsText" text="改紡">
      <formula>NOT(ISERROR(SEARCH("改紡",P337)))</formula>
    </cfRule>
    <cfRule type="containsText" dxfId="6855" priority="10417" operator="containsText" text="了機">
      <formula>NOT(ISERROR(SEARCH("了機",P337)))</formula>
    </cfRule>
  </conditionalFormatting>
  <conditionalFormatting sqref="P347:Q347 P348 P349:Q349 P352:Q353 Q374:Q376">
    <cfRule type="containsText" dxfId="6854" priority="10246" operator="containsText" text="了機">
      <formula>NOT(ISERROR(SEARCH("了機",P347)))</formula>
    </cfRule>
  </conditionalFormatting>
  <conditionalFormatting sqref="P347:Q347 Q374:Q376 P352:Q353 P349:Q349 P348">
    <cfRule type="containsText" dxfId="6853" priority="10244" operator="containsText" text="清車">
      <formula>NOT(ISERROR(SEARCH("清車",P347)))</formula>
    </cfRule>
    <cfRule type="containsText" dxfId="6852" priority="10245" operator="containsText" text="改紡">
      <formula>NOT(ISERROR(SEARCH("改紡",P347)))</formula>
    </cfRule>
  </conditionalFormatting>
  <conditionalFormatting sqref="P354:Q357">
    <cfRule type="containsText" dxfId="6851" priority="10235" operator="containsText" text="清車">
      <formula>NOT(ISERROR(SEARCH("清車",P354)))</formula>
    </cfRule>
    <cfRule type="containsText" dxfId="6850" priority="10236" operator="containsText" text="改紡">
      <formula>NOT(ISERROR(SEARCH("改紡",P354)))</formula>
    </cfRule>
    <cfRule type="containsText" dxfId="6849" priority="10237" operator="containsText" text="了機">
      <formula>NOT(ISERROR(SEARCH("了機",P354)))</formula>
    </cfRule>
  </conditionalFormatting>
  <conditionalFormatting sqref="P377:Q377">
    <cfRule type="containsText" dxfId="6848" priority="10238" operator="containsText" text="清車">
      <formula>NOT(ISERROR(SEARCH("清車",P377)))</formula>
    </cfRule>
    <cfRule type="containsText" dxfId="6847" priority="10239" operator="containsText" text="改紡">
      <formula>NOT(ISERROR(SEARCH("改紡",P377)))</formula>
    </cfRule>
    <cfRule type="containsText" dxfId="6846" priority="10240" operator="containsText" text="了機">
      <formula>NOT(ISERROR(SEARCH("了機",P377)))</formula>
    </cfRule>
  </conditionalFormatting>
  <conditionalFormatting sqref="P387:Q387 P388 P389:Q389 P392:Q393 Q414:Q416">
    <cfRule type="containsText" dxfId="6845" priority="10060" operator="containsText" text="了機">
      <formula>NOT(ISERROR(SEARCH("了機",P387)))</formula>
    </cfRule>
  </conditionalFormatting>
  <conditionalFormatting sqref="P387:Q387 Q414:Q416 P392:Q393 P389:Q389 P388">
    <cfRule type="containsText" dxfId="6844" priority="10058" operator="containsText" text="清車">
      <formula>NOT(ISERROR(SEARCH("清車",P387)))</formula>
    </cfRule>
    <cfRule type="containsText" dxfId="6843" priority="10059" operator="containsText" text="改紡">
      <formula>NOT(ISERROR(SEARCH("改紡",P387)))</formula>
    </cfRule>
  </conditionalFormatting>
  <conditionalFormatting sqref="P394:Q397">
    <cfRule type="containsText" dxfId="6842" priority="10049" operator="containsText" text="清車">
      <formula>NOT(ISERROR(SEARCH("清車",P394)))</formula>
    </cfRule>
    <cfRule type="containsText" dxfId="6841" priority="10050" operator="containsText" text="改紡">
      <formula>NOT(ISERROR(SEARCH("改紡",P394)))</formula>
    </cfRule>
    <cfRule type="containsText" dxfId="6840" priority="10051" operator="containsText" text="了機">
      <formula>NOT(ISERROR(SEARCH("了機",P394)))</formula>
    </cfRule>
  </conditionalFormatting>
  <conditionalFormatting sqref="P417:Q417">
    <cfRule type="containsText" dxfId="6839" priority="10052" operator="containsText" text="清車">
      <formula>NOT(ISERROR(SEARCH("清車",P417)))</formula>
    </cfRule>
    <cfRule type="containsText" dxfId="6838" priority="10053" operator="containsText" text="改紡">
      <formula>NOT(ISERROR(SEARCH("改紡",P417)))</formula>
    </cfRule>
    <cfRule type="containsText" dxfId="6837" priority="10054" operator="containsText" text="了機">
      <formula>NOT(ISERROR(SEARCH("了機",P417)))</formula>
    </cfRule>
  </conditionalFormatting>
  <conditionalFormatting sqref="P427:Q427 P428 P429:Q429 P432:Q433 Q454:Q456">
    <cfRule type="containsText" dxfId="6836" priority="9874" operator="containsText" text="了機">
      <formula>NOT(ISERROR(SEARCH("了機",P427)))</formula>
    </cfRule>
  </conditionalFormatting>
  <conditionalFormatting sqref="P427:Q427 Q454:Q456 P432:Q433 P429:Q429 P428">
    <cfRule type="containsText" dxfId="6835" priority="9872" operator="containsText" text="清車">
      <formula>NOT(ISERROR(SEARCH("清車",P427)))</formula>
    </cfRule>
    <cfRule type="containsText" dxfId="6834" priority="9873" operator="containsText" text="改紡">
      <formula>NOT(ISERROR(SEARCH("改紡",P427)))</formula>
    </cfRule>
  </conditionalFormatting>
  <conditionalFormatting sqref="P434:Q437">
    <cfRule type="containsText" dxfId="6833" priority="9863" operator="containsText" text="清車">
      <formula>NOT(ISERROR(SEARCH("清車",P434)))</formula>
    </cfRule>
    <cfRule type="containsText" dxfId="6832" priority="9864" operator="containsText" text="改紡">
      <formula>NOT(ISERROR(SEARCH("改紡",P434)))</formula>
    </cfRule>
    <cfRule type="containsText" dxfId="6831" priority="9865" operator="containsText" text="了機">
      <formula>NOT(ISERROR(SEARCH("了機",P434)))</formula>
    </cfRule>
  </conditionalFormatting>
  <conditionalFormatting sqref="P457:Q457">
    <cfRule type="containsText" dxfId="6830" priority="9866" operator="containsText" text="清車">
      <formula>NOT(ISERROR(SEARCH("清車",P457)))</formula>
    </cfRule>
    <cfRule type="containsText" dxfId="6829" priority="9867" operator="containsText" text="改紡">
      <formula>NOT(ISERROR(SEARCH("改紡",P457)))</formula>
    </cfRule>
    <cfRule type="containsText" dxfId="6828" priority="9868" operator="containsText" text="了機">
      <formula>NOT(ISERROR(SEARCH("了機",P457)))</formula>
    </cfRule>
  </conditionalFormatting>
  <conditionalFormatting sqref="P467:Q467 Q469 P471 P472:Q473 Q494:Q496">
    <cfRule type="containsText" dxfId="6827" priority="9589" operator="containsText" text="了機">
      <formula>NOT(ISERROR(SEARCH("了機",P467)))</formula>
    </cfRule>
  </conditionalFormatting>
  <conditionalFormatting sqref="P467:Q467 Q494:Q496 P472:Q473 P471 Q469">
    <cfRule type="containsText" dxfId="6826" priority="9587" operator="containsText" text="清車">
      <formula>NOT(ISERROR(SEARCH("清車",P467)))</formula>
    </cfRule>
    <cfRule type="containsText" dxfId="6825" priority="9588" operator="containsText" text="改紡">
      <formula>NOT(ISERROR(SEARCH("改紡",P467)))</formula>
    </cfRule>
  </conditionalFormatting>
  <conditionalFormatting sqref="P474:Q474 P476:Q477 Q475">
    <cfRule type="containsText" dxfId="6824" priority="9581" operator="containsText" text="清車">
      <formula>NOT(ISERROR(SEARCH("清車",P474)))</formula>
    </cfRule>
    <cfRule type="containsText" dxfId="6823" priority="9582" operator="containsText" text="改紡">
      <formula>NOT(ISERROR(SEARCH("改紡",P474)))</formula>
    </cfRule>
  </conditionalFormatting>
  <conditionalFormatting sqref="P474:Q474 Q475 P476:Q477">
    <cfRule type="containsText" dxfId="6822" priority="9583" operator="containsText" text="了機">
      <formula>NOT(ISERROR(SEARCH("了機",P474)))</formula>
    </cfRule>
  </conditionalFormatting>
  <conditionalFormatting sqref="P497:Q497">
    <cfRule type="containsText" dxfId="6821" priority="9695" operator="containsText" text="清車">
      <formula>NOT(ISERROR(SEARCH("清車",P497)))</formula>
    </cfRule>
    <cfRule type="containsText" dxfId="6820" priority="9696" operator="containsText" text="改紡">
      <formula>NOT(ISERROR(SEARCH("改紡",P497)))</formula>
    </cfRule>
    <cfRule type="containsText" dxfId="6819" priority="9697" operator="containsText" text="了機">
      <formula>NOT(ISERROR(SEARCH("了機",P497)))</formula>
    </cfRule>
  </conditionalFormatting>
  <conditionalFormatting sqref="P507:Q507 Q509 P511 P512:Q513 Q534:Q536">
    <cfRule type="containsText" dxfId="6818" priority="9340" operator="containsText" text="了機">
      <formula>NOT(ISERROR(SEARCH("了機",P507)))</formula>
    </cfRule>
  </conditionalFormatting>
  <conditionalFormatting sqref="P507:Q507 Q534:Q536 P512:Q513 P511 Q509">
    <cfRule type="containsText" dxfId="6817" priority="9338" operator="containsText" text="清車">
      <formula>NOT(ISERROR(SEARCH("清車",P507)))</formula>
    </cfRule>
    <cfRule type="containsText" dxfId="6816" priority="9339" operator="containsText" text="改紡">
      <formula>NOT(ISERROR(SEARCH("改紡",P507)))</formula>
    </cfRule>
  </conditionalFormatting>
  <conditionalFormatting sqref="P514:Q514 P516:Q517">
    <cfRule type="containsText" dxfId="6815" priority="9332" operator="containsText" text="清車">
      <formula>NOT(ISERROR(SEARCH("清車",P514)))</formula>
    </cfRule>
    <cfRule type="containsText" dxfId="6814" priority="9333" operator="containsText" text="改紡">
      <formula>NOT(ISERROR(SEARCH("改紡",P514)))</formula>
    </cfRule>
    <cfRule type="containsText" dxfId="6813" priority="9334" operator="containsText" text="了機">
      <formula>NOT(ISERROR(SEARCH("了機",P514)))</formula>
    </cfRule>
  </conditionalFormatting>
  <conditionalFormatting sqref="P537:Q537">
    <cfRule type="containsText" dxfId="6812" priority="9446" operator="containsText" text="清車">
      <formula>NOT(ISERROR(SEARCH("清車",P537)))</formula>
    </cfRule>
    <cfRule type="containsText" dxfId="6811" priority="9447" operator="containsText" text="改紡">
      <formula>NOT(ISERROR(SEARCH("改紡",P537)))</formula>
    </cfRule>
    <cfRule type="containsText" dxfId="6810" priority="9448" operator="containsText" text="了機">
      <formula>NOT(ISERROR(SEARCH("了機",P537)))</formula>
    </cfRule>
  </conditionalFormatting>
  <conditionalFormatting sqref="P547:Q547 Q549 P551 P552:Q553 Q574:Q576">
    <cfRule type="containsText" dxfId="6809" priority="9082" operator="containsText" text="了機">
      <formula>NOT(ISERROR(SEARCH("了機",P547)))</formula>
    </cfRule>
  </conditionalFormatting>
  <conditionalFormatting sqref="P547:Q547 Q574:Q576 P552:Q553 P551 Q549">
    <cfRule type="containsText" dxfId="6808" priority="9080" operator="containsText" text="清車">
      <formula>NOT(ISERROR(SEARCH("清車",P547)))</formula>
    </cfRule>
    <cfRule type="containsText" dxfId="6807" priority="9081" operator="containsText" text="改紡">
      <formula>NOT(ISERROR(SEARCH("改紡",P547)))</formula>
    </cfRule>
  </conditionalFormatting>
  <conditionalFormatting sqref="P554:Q554 P556:Q557">
    <cfRule type="containsText" dxfId="6806" priority="9074" operator="containsText" text="清車">
      <formula>NOT(ISERROR(SEARCH("清車",P554)))</formula>
    </cfRule>
    <cfRule type="containsText" dxfId="6805" priority="9075" operator="containsText" text="改紡">
      <formula>NOT(ISERROR(SEARCH("改紡",P554)))</formula>
    </cfRule>
    <cfRule type="containsText" dxfId="6804" priority="9076" operator="containsText" text="了機">
      <formula>NOT(ISERROR(SEARCH("了機",P554)))</formula>
    </cfRule>
  </conditionalFormatting>
  <conditionalFormatting sqref="P577:Q577">
    <cfRule type="containsText" dxfId="6803" priority="9188" operator="containsText" text="清車">
      <formula>NOT(ISERROR(SEARCH("清車",P577)))</formula>
    </cfRule>
    <cfRule type="containsText" dxfId="6802" priority="9189" operator="containsText" text="改紡">
      <formula>NOT(ISERROR(SEARCH("改紡",P577)))</formula>
    </cfRule>
    <cfRule type="containsText" dxfId="6801" priority="9190" operator="containsText" text="了機">
      <formula>NOT(ISERROR(SEARCH("了機",P577)))</formula>
    </cfRule>
  </conditionalFormatting>
  <conditionalFormatting sqref="P587:Q587 Q589 P591 P592:Q593 Q614:Q616">
    <cfRule type="containsText" dxfId="6800" priority="8818" operator="containsText" text="了機">
      <formula>NOT(ISERROR(SEARCH("了機",P587)))</formula>
    </cfRule>
  </conditionalFormatting>
  <conditionalFormatting sqref="P587:Q587 Q614:Q616 P592:Q593 P591 Q589">
    <cfRule type="containsText" dxfId="6799" priority="8816" operator="containsText" text="清車">
      <formula>NOT(ISERROR(SEARCH("清車",P587)))</formula>
    </cfRule>
    <cfRule type="containsText" dxfId="6798" priority="8817" operator="containsText" text="改紡">
      <formula>NOT(ISERROR(SEARCH("改紡",P587)))</formula>
    </cfRule>
  </conditionalFormatting>
  <conditionalFormatting sqref="P594:Q594 P596:Q597">
    <cfRule type="containsText" dxfId="6797" priority="8810" operator="containsText" text="清車">
      <formula>NOT(ISERROR(SEARCH("清車",P594)))</formula>
    </cfRule>
    <cfRule type="containsText" dxfId="6796" priority="8811" operator="containsText" text="改紡">
      <formula>NOT(ISERROR(SEARCH("改紡",P594)))</formula>
    </cfRule>
    <cfRule type="containsText" dxfId="6795" priority="8812" operator="containsText" text="了機">
      <formula>NOT(ISERROR(SEARCH("了機",P594)))</formula>
    </cfRule>
  </conditionalFormatting>
  <conditionalFormatting sqref="P617:Q617">
    <cfRule type="containsText" dxfId="6794" priority="8924" operator="containsText" text="清車">
      <formula>NOT(ISERROR(SEARCH("清車",P617)))</formula>
    </cfRule>
    <cfRule type="containsText" dxfId="6793" priority="8925" operator="containsText" text="改紡">
      <formula>NOT(ISERROR(SEARCH("改紡",P617)))</formula>
    </cfRule>
    <cfRule type="containsText" dxfId="6792" priority="8926" operator="containsText" text="了機">
      <formula>NOT(ISERROR(SEARCH("了機",P617)))</formula>
    </cfRule>
  </conditionalFormatting>
  <conditionalFormatting sqref="P627:Q627 Q629 P631 P632:Q633 Q654:Q656">
    <cfRule type="containsText" dxfId="6791" priority="8554" operator="containsText" text="了機">
      <formula>NOT(ISERROR(SEARCH("了機",P627)))</formula>
    </cfRule>
  </conditionalFormatting>
  <conditionalFormatting sqref="P627:Q627 Q654:Q656 P632:Q633 P631 Q629">
    <cfRule type="containsText" dxfId="6790" priority="8552" operator="containsText" text="清車">
      <formula>NOT(ISERROR(SEARCH("清車",P627)))</formula>
    </cfRule>
    <cfRule type="containsText" dxfId="6789" priority="8553" operator="containsText" text="改紡">
      <formula>NOT(ISERROR(SEARCH("改紡",P627)))</formula>
    </cfRule>
  </conditionalFormatting>
  <conditionalFormatting sqref="P634:Q634 P636:Q637">
    <cfRule type="containsText" dxfId="6788" priority="8546" operator="containsText" text="清車">
      <formula>NOT(ISERROR(SEARCH("清車",P634)))</formula>
    </cfRule>
    <cfRule type="containsText" dxfId="6787" priority="8547" operator="containsText" text="改紡">
      <formula>NOT(ISERROR(SEARCH("改紡",P634)))</formula>
    </cfRule>
    <cfRule type="containsText" dxfId="6786" priority="8548" operator="containsText" text="了機">
      <formula>NOT(ISERROR(SEARCH("了機",P634)))</formula>
    </cfRule>
  </conditionalFormatting>
  <conditionalFormatting sqref="P658:Q658">
    <cfRule type="containsText" dxfId="6785" priority="8660" operator="containsText" text="清車">
      <formula>NOT(ISERROR(SEARCH("清車",P658)))</formula>
    </cfRule>
    <cfRule type="containsText" dxfId="6784" priority="8661" operator="containsText" text="改紡">
      <formula>NOT(ISERROR(SEARCH("改紡",P658)))</formula>
    </cfRule>
    <cfRule type="containsText" dxfId="6783" priority="8662" operator="containsText" text="了機">
      <formula>NOT(ISERROR(SEARCH("了機",P658)))</formula>
    </cfRule>
  </conditionalFormatting>
  <conditionalFormatting sqref="P668:Q668 Q670 P672 P673:Q674 Q695:Q697">
    <cfRule type="containsText" dxfId="6782" priority="8266" operator="containsText" text="了機">
      <formula>NOT(ISERROR(SEARCH("了機",P668)))</formula>
    </cfRule>
  </conditionalFormatting>
  <conditionalFormatting sqref="P668:Q668 Q695:Q697 P673:Q674 P672 Q670">
    <cfRule type="containsText" dxfId="6781" priority="8264" operator="containsText" text="清車">
      <formula>NOT(ISERROR(SEARCH("清車",P668)))</formula>
    </cfRule>
    <cfRule type="containsText" dxfId="6780" priority="8265" operator="containsText" text="改紡">
      <formula>NOT(ISERROR(SEARCH("改紡",P668)))</formula>
    </cfRule>
  </conditionalFormatting>
  <conditionalFormatting sqref="P675:Q675 P677:Q678">
    <cfRule type="containsText" dxfId="6779" priority="8258" operator="containsText" text="清車">
      <formula>NOT(ISERROR(SEARCH("清車",P675)))</formula>
    </cfRule>
    <cfRule type="containsText" dxfId="6778" priority="8259" operator="containsText" text="改紡">
      <formula>NOT(ISERROR(SEARCH("改紡",P675)))</formula>
    </cfRule>
    <cfRule type="containsText" dxfId="6777" priority="8260" operator="containsText" text="了機">
      <formula>NOT(ISERROR(SEARCH("了機",P675)))</formula>
    </cfRule>
  </conditionalFormatting>
  <conditionalFormatting sqref="P699:Q699">
    <cfRule type="containsText" dxfId="6776" priority="8372" operator="containsText" text="清車">
      <formula>NOT(ISERROR(SEARCH("清車",P699)))</formula>
    </cfRule>
    <cfRule type="containsText" dxfId="6775" priority="8373" operator="containsText" text="改紡">
      <formula>NOT(ISERROR(SEARCH("改紡",P699)))</formula>
    </cfRule>
    <cfRule type="containsText" dxfId="6774" priority="8374" operator="containsText" text="了機">
      <formula>NOT(ISERROR(SEARCH("了機",P699)))</formula>
    </cfRule>
  </conditionalFormatting>
  <conditionalFormatting sqref="P709:Q709 Q711 P713 P714:Q715 Q736:Q738">
    <cfRule type="containsText" dxfId="6773" priority="7978" operator="containsText" text="了機">
      <formula>NOT(ISERROR(SEARCH("了機",P709)))</formula>
    </cfRule>
  </conditionalFormatting>
  <conditionalFormatting sqref="P709:Q709 Q736:Q738 P714:Q715 P713 Q711">
    <cfRule type="containsText" dxfId="6772" priority="7976" operator="containsText" text="清車">
      <formula>NOT(ISERROR(SEARCH("清車",P709)))</formula>
    </cfRule>
    <cfRule type="containsText" dxfId="6771" priority="7977" operator="containsText" text="改紡">
      <formula>NOT(ISERROR(SEARCH("改紡",P709)))</formula>
    </cfRule>
  </conditionalFormatting>
  <conditionalFormatting sqref="P716:Q716 P718:Q719">
    <cfRule type="containsText" dxfId="6770" priority="7970" operator="containsText" text="清車">
      <formula>NOT(ISERROR(SEARCH("清車",P716)))</formula>
    </cfRule>
    <cfRule type="containsText" dxfId="6769" priority="7971" operator="containsText" text="改紡">
      <formula>NOT(ISERROR(SEARCH("改紡",P716)))</formula>
    </cfRule>
    <cfRule type="containsText" dxfId="6768" priority="7972" operator="containsText" text="了機">
      <formula>NOT(ISERROR(SEARCH("了機",P716)))</formula>
    </cfRule>
  </conditionalFormatting>
  <conditionalFormatting sqref="P740:Q740">
    <cfRule type="containsText" dxfId="6767" priority="8084" operator="containsText" text="清車">
      <formula>NOT(ISERROR(SEARCH("清車",P740)))</formula>
    </cfRule>
    <cfRule type="containsText" dxfId="6766" priority="8085" operator="containsText" text="改紡">
      <formula>NOT(ISERROR(SEARCH("改紡",P740)))</formula>
    </cfRule>
    <cfRule type="containsText" dxfId="6765" priority="8086" operator="containsText" text="了機">
      <formula>NOT(ISERROR(SEARCH("了機",P740)))</formula>
    </cfRule>
  </conditionalFormatting>
  <conditionalFormatting sqref="P750:Q750 Q752 P754 Q755 P756:Q756 Q777:Q779">
    <cfRule type="containsText" dxfId="6764" priority="7687" operator="containsText" text="了機">
      <formula>NOT(ISERROR(SEARCH("了機",P750)))</formula>
    </cfRule>
  </conditionalFormatting>
  <conditionalFormatting sqref="P750:Q750 Q777:Q779 P756:Q756 P754 Q752 Q755">
    <cfRule type="containsText" dxfId="6763" priority="7685" operator="containsText" text="清車">
      <formula>NOT(ISERROR(SEARCH("清車",P750)))</formula>
    </cfRule>
    <cfRule type="containsText" dxfId="6762" priority="7686" operator="containsText" text="改紡">
      <formula>NOT(ISERROR(SEARCH("改紡",P750)))</formula>
    </cfRule>
  </conditionalFormatting>
  <conditionalFormatting sqref="P757:Q757 P759:Q760">
    <cfRule type="containsText" dxfId="6761" priority="7679" operator="containsText" text="清車">
      <formula>NOT(ISERROR(SEARCH("清車",P757)))</formula>
    </cfRule>
    <cfRule type="containsText" dxfId="6760" priority="7680" operator="containsText" text="改紡">
      <formula>NOT(ISERROR(SEARCH("改紡",P757)))</formula>
    </cfRule>
    <cfRule type="containsText" dxfId="6759" priority="7681" operator="containsText" text="了機">
      <formula>NOT(ISERROR(SEARCH("了機",P757)))</formula>
    </cfRule>
  </conditionalFormatting>
  <conditionalFormatting sqref="P781:Q781">
    <cfRule type="containsText" dxfId="6758" priority="7787" operator="containsText" text="清車">
      <formula>NOT(ISERROR(SEARCH("清車",P781)))</formula>
    </cfRule>
    <cfRule type="containsText" dxfId="6757" priority="7788" operator="containsText" text="改紡">
      <formula>NOT(ISERROR(SEARCH("改紡",P781)))</formula>
    </cfRule>
    <cfRule type="containsText" dxfId="6756" priority="7789" operator="containsText" text="了機">
      <formula>NOT(ISERROR(SEARCH("了機",P781)))</formula>
    </cfRule>
  </conditionalFormatting>
  <conditionalFormatting sqref="P791:Q791 Q793 P795 Q796 P797:Q797 Q818:Q819 P822 Q822:Q830">
    <cfRule type="containsText" dxfId="6755" priority="7315" operator="containsText" text="了機">
      <formula>NOT(ISERROR(SEARCH("了機",P791)))</formula>
    </cfRule>
  </conditionalFormatting>
  <conditionalFormatting sqref="P798:Q798 P800:Q801">
    <cfRule type="containsText" dxfId="6754" priority="7301" operator="containsText" text="清車">
      <formula>NOT(ISERROR(SEARCH("清車",P798)))</formula>
    </cfRule>
    <cfRule type="containsText" dxfId="6753" priority="7302" operator="containsText" text="改紡">
      <formula>NOT(ISERROR(SEARCH("改紡",P798)))</formula>
    </cfRule>
    <cfRule type="containsText" dxfId="6752" priority="7303" operator="containsText" text="了機">
      <formula>NOT(ISERROR(SEARCH("了機",P798)))</formula>
    </cfRule>
  </conditionalFormatting>
  <conditionalFormatting sqref="P821:Q821">
    <cfRule type="containsText" dxfId="6751" priority="7304" operator="containsText" text="清車">
      <formula>NOT(ISERROR(SEARCH("清車",P821)))</formula>
    </cfRule>
    <cfRule type="containsText" dxfId="6750" priority="7305" operator="containsText" text="改紡">
      <formula>NOT(ISERROR(SEARCH("改紡",P821)))</formula>
    </cfRule>
    <cfRule type="containsText" dxfId="6749" priority="7306" operator="containsText" text="了機">
      <formula>NOT(ISERROR(SEARCH("了機",P821)))</formula>
    </cfRule>
  </conditionalFormatting>
  <conditionalFormatting sqref="P831:Q831 Q833 P835 Q836 P837:Q837 Q857:Q858 P861 Q861:Q869">
    <cfRule type="containsText" dxfId="6748" priority="7039" operator="containsText" text="了機">
      <formula>NOT(ISERROR(SEARCH("了機",P831)))</formula>
    </cfRule>
  </conditionalFormatting>
  <conditionalFormatting sqref="P838:Q838 P840:Q841">
    <cfRule type="containsText" dxfId="6747" priority="7025" operator="containsText" text="清車">
      <formula>NOT(ISERROR(SEARCH("清車",P838)))</formula>
    </cfRule>
    <cfRule type="containsText" dxfId="6746" priority="7026" operator="containsText" text="改紡">
      <formula>NOT(ISERROR(SEARCH("改紡",P838)))</formula>
    </cfRule>
    <cfRule type="containsText" dxfId="6745" priority="7027" operator="containsText" text="了機">
      <formula>NOT(ISERROR(SEARCH("了機",P838)))</formula>
    </cfRule>
  </conditionalFormatting>
  <conditionalFormatting sqref="P860:Q860">
    <cfRule type="containsText" dxfId="6744" priority="7028" operator="containsText" text="清車">
      <formula>NOT(ISERROR(SEARCH("清車",P860)))</formula>
    </cfRule>
    <cfRule type="containsText" dxfId="6743" priority="7029" operator="containsText" text="改紡">
      <formula>NOT(ISERROR(SEARCH("改紡",P860)))</formula>
    </cfRule>
    <cfRule type="containsText" dxfId="6742" priority="7030" operator="containsText" text="了機">
      <formula>NOT(ISERROR(SEARCH("了機",P860)))</formula>
    </cfRule>
  </conditionalFormatting>
  <conditionalFormatting sqref="P870:Q870 Q872 P874 Q875 P876:Q876 Q896:Q897 P900 Q900:Q908">
    <cfRule type="containsText" dxfId="6741" priority="6712" operator="containsText" text="了機">
      <formula>NOT(ISERROR(SEARCH("了機",P870)))</formula>
    </cfRule>
  </conditionalFormatting>
  <conditionalFormatting sqref="P877:Q877 P879:Q880">
    <cfRule type="containsText" dxfId="6740" priority="6698" operator="containsText" text="清車">
      <formula>NOT(ISERROR(SEARCH("清車",P877)))</formula>
    </cfRule>
    <cfRule type="containsText" dxfId="6739" priority="6699" operator="containsText" text="改紡">
      <formula>NOT(ISERROR(SEARCH("改紡",P877)))</formula>
    </cfRule>
    <cfRule type="containsText" dxfId="6738" priority="6700" operator="containsText" text="了機">
      <formula>NOT(ISERROR(SEARCH("了機",P877)))</formula>
    </cfRule>
  </conditionalFormatting>
  <conditionalFormatting sqref="P899:Q899">
    <cfRule type="containsText" dxfId="6737" priority="6701" operator="containsText" text="清車">
      <formula>NOT(ISERROR(SEARCH("清車",P899)))</formula>
    </cfRule>
    <cfRule type="containsText" dxfId="6736" priority="6702" operator="containsText" text="改紡">
      <formula>NOT(ISERROR(SEARCH("改紡",P899)))</formula>
    </cfRule>
    <cfRule type="containsText" dxfId="6735" priority="6703" operator="containsText" text="了機">
      <formula>NOT(ISERROR(SEARCH("了機",P899)))</formula>
    </cfRule>
  </conditionalFormatting>
  <conditionalFormatting sqref="P909:Q909 Q911 P913 Q914 P915:Q915 Q935:Q936 P939 Q939:Q947">
    <cfRule type="containsText" dxfId="6734" priority="6286" operator="containsText" text="了機">
      <formula>NOT(ISERROR(SEARCH("了機",P909)))</formula>
    </cfRule>
  </conditionalFormatting>
  <conditionalFormatting sqref="P916:Q916 P918:Q919">
    <cfRule type="containsText" dxfId="6733" priority="6272" operator="containsText" text="清車">
      <formula>NOT(ISERROR(SEARCH("清車",P916)))</formula>
    </cfRule>
    <cfRule type="containsText" dxfId="6732" priority="6273" operator="containsText" text="改紡">
      <formula>NOT(ISERROR(SEARCH("改紡",P916)))</formula>
    </cfRule>
    <cfRule type="containsText" dxfId="6731" priority="6274" operator="containsText" text="了機">
      <formula>NOT(ISERROR(SEARCH("了機",P916)))</formula>
    </cfRule>
  </conditionalFormatting>
  <conditionalFormatting sqref="P938:Q938">
    <cfRule type="containsText" dxfId="6730" priority="6275" operator="containsText" text="清車">
      <formula>NOT(ISERROR(SEARCH("清車",P938)))</formula>
    </cfRule>
    <cfRule type="containsText" dxfId="6729" priority="6276" operator="containsText" text="改紡">
      <formula>NOT(ISERROR(SEARCH("改紡",P938)))</formula>
    </cfRule>
    <cfRule type="containsText" dxfId="6728" priority="6277" operator="containsText" text="了機">
      <formula>NOT(ISERROR(SEARCH("了機",P938)))</formula>
    </cfRule>
  </conditionalFormatting>
  <conditionalFormatting sqref="P948:Q948 Q950 P952 Q953 P954:Q954 Q974:Q975 P978 Q978:Q986">
    <cfRule type="containsText" dxfId="6727" priority="5944" operator="containsText" text="了機">
      <formula>NOT(ISERROR(SEARCH("了機",P948)))</formula>
    </cfRule>
  </conditionalFormatting>
  <conditionalFormatting sqref="P955:Q955 P957:Q958">
    <cfRule type="containsText" dxfId="6726" priority="5930" operator="containsText" text="清車">
      <formula>NOT(ISERROR(SEARCH("清車",P955)))</formula>
    </cfRule>
    <cfRule type="containsText" dxfId="6725" priority="5931" operator="containsText" text="改紡">
      <formula>NOT(ISERROR(SEARCH("改紡",P955)))</formula>
    </cfRule>
    <cfRule type="containsText" dxfId="6724" priority="5932" operator="containsText" text="了機">
      <formula>NOT(ISERROR(SEARCH("了機",P955)))</formula>
    </cfRule>
  </conditionalFormatting>
  <conditionalFormatting sqref="P977:Q977">
    <cfRule type="containsText" dxfId="6723" priority="5933" operator="containsText" text="清車">
      <formula>NOT(ISERROR(SEARCH("清車",P977)))</formula>
    </cfRule>
    <cfRule type="containsText" dxfId="6722" priority="5934" operator="containsText" text="改紡">
      <formula>NOT(ISERROR(SEARCH("改紡",P977)))</formula>
    </cfRule>
    <cfRule type="containsText" dxfId="6721" priority="5935" operator="containsText" text="了機">
      <formula>NOT(ISERROR(SEARCH("了機",P977)))</formula>
    </cfRule>
  </conditionalFormatting>
  <conditionalFormatting sqref="P987:Q987 Q989 P991 Q992 P993:Q993 Q1013:Q1014 P1017 Q1017:Q1025">
    <cfRule type="containsText" dxfId="6720" priority="5605" operator="containsText" text="了機">
      <formula>NOT(ISERROR(SEARCH("了機",P987)))</formula>
    </cfRule>
  </conditionalFormatting>
  <conditionalFormatting sqref="P994:Q994 P996:Q997">
    <cfRule type="containsText" dxfId="6719" priority="5591" operator="containsText" text="清車">
      <formula>NOT(ISERROR(SEARCH("清車",P994)))</formula>
    </cfRule>
    <cfRule type="containsText" dxfId="6718" priority="5592" operator="containsText" text="改紡">
      <formula>NOT(ISERROR(SEARCH("改紡",P994)))</formula>
    </cfRule>
    <cfRule type="containsText" dxfId="6717" priority="5593" operator="containsText" text="了機">
      <formula>NOT(ISERROR(SEARCH("了機",P994)))</formula>
    </cfRule>
  </conditionalFormatting>
  <conditionalFormatting sqref="P1016:Q1016">
    <cfRule type="containsText" dxfId="6716" priority="5594" operator="containsText" text="清車">
      <formula>NOT(ISERROR(SEARCH("清車",P1016)))</formula>
    </cfRule>
    <cfRule type="containsText" dxfId="6715" priority="5595" operator="containsText" text="改紡">
      <formula>NOT(ISERROR(SEARCH("改紡",P1016)))</formula>
    </cfRule>
    <cfRule type="containsText" dxfId="6714" priority="5596" operator="containsText" text="了機">
      <formula>NOT(ISERROR(SEARCH("了機",P1016)))</formula>
    </cfRule>
  </conditionalFormatting>
  <conditionalFormatting sqref="P1026:Q1026 P1032:Q1032 Q1028 Q1031 Q1056:Q1065 P1056:P1057 Q1052:Q1054">
    <cfRule type="containsText" dxfId="6713" priority="5267" operator="containsText" text="清車">
      <formula>NOT(ISERROR(SEARCH("清車",P1026)))</formula>
    </cfRule>
    <cfRule type="containsText" dxfId="6712" priority="5268" operator="containsText" text="改紡">
      <formula>NOT(ISERROR(SEARCH("改紡",P1026)))</formula>
    </cfRule>
    <cfRule type="containsText" dxfId="6711" priority="5269" operator="containsText" text="了機">
      <formula>NOT(ISERROR(SEARCH("了機",P1026)))</formula>
    </cfRule>
  </conditionalFormatting>
  <conditionalFormatting sqref="P1034:Q1037 Q1033">
    <cfRule type="containsText" dxfId="6710" priority="5255" operator="containsText" text="清車">
      <formula>NOT(ISERROR(SEARCH("清車",P1033)))</formula>
    </cfRule>
    <cfRule type="containsText" dxfId="6709" priority="5256" operator="containsText" text="改紡">
      <formula>NOT(ISERROR(SEARCH("改紡",P1033)))</formula>
    </cfRule>
    <cfRule type="containsText" dxfId="6708" priority="5257" operator="containsText" text="了機">
      <formula>NOT(ISERROR(SEARCH("了機",P1033)))</formula>
    </cfRule>
  </conditionalFormatting>
  <conditionalFormatting sqref="P1055:Q1055">
    <cfRule type="containsText" dxfId="6707" priority="5258" operator="containsText" text="清車">
      <formula>NOT(ISERROR(SEARCH("清車",P1055)))</formula>
    </cfRule>
    <cfRule type="containsText" dxfId="6706" priority="5259" operator="containsText" text="改紡">
      <formula>NOT(ISERROR(SEARCH("改紡",P1055)))</formula>
    </cfRule>
    <cfRule type="containsText" dxfId="6705" priority="5260" operator="containsText" text="了機">
      <formula>NOT(ISERROR(SEARCH("了機",P1055)))</formula>
    </cfRule>
  </conditionalFormatting>
  <conditionalFormatting sqref="P1056:Q1056">
    <cfRule type="containsText" dxfId="6704" priority="4997" operator="containsText" text="清車">
      <formula>NOT(ISERROR(SEARCH("清車",P1056)))</formula>
    </cfRule>
    <cfRule type="containsText" dxfId="6703" priority="4998" operator="containsText" text="改紡">
      <formula>NOT(ISERROR(SEARCH("改紡",P1056)))</formula>
    </cfRule>
    <cfRule type="containsText" dxfId="6702" priority="4999" operator="containsText" text="了機">
      <formula>NOT(ISERROR(SEARCH("了機",P1056)))</formula>
    </cfRule>
  </conditionalFormatting>
  <conditionalFormatting sqref="P1066:Q1066 Q1068 P1072:Q1073 Q1071 P1096:P1098 Q1092:Q1106">
    <cfRule type="containsText" dxfId="6701" priority="4702" operator="containsText" text="清車">
      <formula>NOT(ISERROR(SEARCH("清車",P1066)))</formula>
    </cfRule>
    <cfRule type="containsText" dxfId="6700" priority="4703" operator="containsText" text="改紡">
      <formula>NOT(ISERROR(SEARCH("改紡",P1066)))</formula>
    </cfRule>
    <cfRule type="containsText" dxfId="6699" priority="4704" operator="containsText" text="了機">
      <formula>NOT(ISERROR(SEARCH("了機",P1066)))</formula>
    </cfRule>
  </conditionalFormatting>
  <conditionalFormatting sqref="P1074:Q1078 Q1073">
    <cfRule type="containsText" dxfId="6698" priority="4690" operator="containsText" text="清車">
      <formula>NOT(ISERROR(SEARCH("清車",P1073)))</formula>
    </cfRule>
    <cfRule type="containsText" dxfId="6697" priority="4691" operator="containsText" text="改紡">
      <formula>NOT(ISERROR(SEARCH("改紡",P1073)))</formula>
    </cfRule>
    <cfRule type="containsText" dxfId="6696" priority="4692" operator="containsText" text="了機">
      <formula>NOT(ISERROR(SEARCH("了機",P1073)))</formula>
    </cfRule>
  </conditionalFormatting>
  <conditionalFormatting sqref="P1095:Q1095">
    <cfRule type="containsText" dxfId="6695" priority="4693" operator="containsText" text="清車">
      <formula>NOT(ISERROR(SEARCH("清車",P1095)))</formula>
    </cfRule>
    <cfRule type="containsText" dxfId="6694" priority="4694" operator="containsText" text="改紡">
      <formula>NOT(ISERROR(SEARCH("改紡",P1095)))</formula>
    </cfRule>
    <cfRule type="containsText" dxfId="6693" priority="4695" operator="containsText" text="了機">
      <formula>NOT(ISERROR(SEARCH("了機",P1095)))</formula>
    </cfRule>
  </conditionalFormatting>
  <conditionalFormatting sqref="P1096:Q1096">
    <cfRule type="containsText" dxfId="6692" priority="4206" operator="containsText" text="清車">
      <formula>NOT(ISERROR(SEARCH("清車",P1096)))</formula>
    </cfRule>
    <cfRule type="containsText" dxfId="6691" priority="4207" operator="containsText" text="改紡">
      <formula>NOT(ISERROR(SEARCH("改紡",P1096)))</formula>
    </cfRule>
    <cfRule type="containsText" dxfId="6690" priority="4208" operator="containsText" text="了機">
      <formula>NOT(ISERROR(SEARCH("了機",P1096)))</formula>
    </cfRule>
    <cfRule type="containsText" dxfId="6689" priority="4438" operator="containsText" text="清車">
      <formula>NOT(ISERROR(SEARCH("清車",P1096)))</formula>
    </cfRule>
    <cfRule type="containsText" dxfId="6688" priority="4439" operator="containsText" text="改紡">
      <formula>NOT(ISERROR(SEARCH("改紡",P1096)))</formula>
    </cfRule>
    <cfRule type="containsText" dxfId="6687" priority="4440" operator="containsText" text="了機">
      <formula>NOT(ISERROR(SEARCH("了機",P1096)))</formula>
    </cfRule>
  </conditionalFormatting>
  <conditionalFormatting sqref="P1097:Q1097">
    <cfRule type="containsText" dxfId="6686" priority="3993" operator="containsText" text="清車">
      <formula>NOT(ISERROR(SEARCH("清車",P1097)))</formula>
    </cfRule>
    <cfRule type="containsText" dxfId="6685" priority="3994" operator="containsText" text="改紡">
      <formula>NOT(ISERROR(SEARCH("改紡",P1097)))</formula>
    </cfRule>
    <cfRule type="containsText" dxfId="6684" priority="3995" operator="containsText" text="了機">
      <formula>NOT(ISERROR(SEARCH("了機",P1097)))</formula>
    </cfRule>
  </conditionalFormatting>
  <conditionalFormatting sqref="P1107:Q1107 Q1109 P1112:Q1113 P1135:P1137 Q1131:Q1145">
    <cfRule type="containsText" dxfId="6683" priority="3667" operator="containsText" text="清車">
      <formula>NOT(ISERROR(SEARCH("清車",P1107)))</formula>
    </cfRule>
    <cfRule type="containsText" dxfId="6682" priority="3668" operator="containsText" text="改紡">
      <formula>NOT(ISERROR(SEARCH("改紡",P1107)))</formula>
    </cfRule>
    <cfRule type="containsText" dxfId="6681" priority="3669" operator="containsText" text="了機">
      <formula>NOT(ISERROR(SEARCH("了機",P1107)))</formula>
    </cfRule>
  </conditionalFormatting>
  <conditionalFormatting sqref="P1134:Q1134">
    <cfRule type="containsText" dxfId="6680" priority="3658" operator="containsText" text="清車">
      <formula>NOT(ISERROR(SEARCH("清車",P1134)))</formula>
    </cfRule>
    <cfRule type="containsText" dxfId="6679" priority="3659" operator="containsText" text="改紡">
      <formula>NOT(ISERROR(SEARCH("改紡",P1134)))</formula>
    </cfRule>
    <cfRule type="containsText" dxfId="6678" priority="3660" operator="containsText" text="了機">
      <formula>NOT(ISERROR(SEARCH("了機",P1134)))</formula>
    </cfRule>
  </conditionalFormatting>
  <conditionalFormatting sqref="P1135:Q1135">
    <cfRule type="containsText" dxfId="6677" priority="3231" operator="containsText" text="清車">
      <formula>NOT(ISERROR(SEARCH("清車",P1135)))</formula>
    </cfRule>
    <cfRule type="containsText" dxfId="6676" priority="3232" operator="containsText" text="改紡">
      <formula>NOT(ISERROR(SEARCH("改紡",P1135)))</formula>
    </cfRule>
    <cfRule type="containsText" dxfId="6675" priority="3233" operator="containsText" text="了機">
      <formula>NOT(ISERROR(SEARCH("了機",P1135)))</formula>
    </cfRule>
    <cfRule type="containsText" dxfId="6674" priority="3427" operator="containsText" text="清車">
      <formula>NOT(ISERROR(SEARCH("清車",P1135)))</formula>
    </cfRule>
    <cfRule type="containsText" dxfId="6673" priority="3428" operator="containsText" text="改紡">
      <formula>NOT(ISERROR(SEARCH("改紡",P1135)))</formula>
    </cfRule>
    <cfRule type="containsText" dxfId="6672" priority="3429" operator="containsText" text="了機">
      <formula>NOT(ISERROR(SEARCH("了機",P1135)))</formula>
    </cfRule>
  </conditionalFormatting>
  <conditionalFormatting sqref="P1136:Q1136">
    <cfRule type="containsText" dxfId="6671" priority="3045" operator="containsText" text="清車">
      <formula>NOT(ISERROR(SEARCH("清車",P1136)))</formula>
    </cfRule>
    <cfRule type="containsText" dxfId="6670" priority="3046" operator="containsText" text="改紡">
      <formula>NOT(ISERROR(SEARCH("改紡",P1136)))</formula>
    </cfRule>
    <cfRule type="containsText" dxfId="6669" priority="3047" operator="containsText" text="了機">
      <formula>NOT(ISERROR(SEARCH("了機",P1136)))</formula>
    </cfRule>
  </conditionalFormatting>
  <conditionalFormatting sqref="P1146:Q1146 Q1148 P1151:Q1152 P1174:P1176 Q1170:Q1184">
    <cfRule type="containsText" dxfId="6668" priority="2722" operator="containsText" text="清車">
      <formula>NOT(ISERROR(SEARCH("清車",P1146)))</formula>
    </cfRule>
    <cfRule type="containsText" dxfId="6667" priority="2723" operator="containsText" text="改紡">
      <formula>NOT(ISERROR(SEARCH("改紡",P1146)))</formula>
    </cfRule>
    <cfRule type="containsText" dxfId="6666" priority="2724" operator="containsText" text="了機">
      <formula>NOT(ISERROR(SEARCH("了機",P1146)))</formula>
    </cfRule>
  </conditionalFormatting>
  <conditionalFormatting sqref="P1173:Q1173">
    <cfRule type="containsText" dxfId="6665" priority="2713" operator="containsText" text="清車">
      <formula>NOT(ISERROR(SEARCH("清車",P1173)))</formula>
    </cfRule>
    <cfRule type="containsText" dxfId="6664" priority="2714" operator="containsText" text="改紡">
      <formula>NOT(ISERROR(SEARCH("改紡",P1173)))</formula>
    </cfRule>
    <cfRule type="containsText" dxfId="6663" priority="2715" operator="containsText" text="了機">
      <formula>NOT(ISERROR(SEARCH("了機",P1173)))</formula>
    </cfRule>
  </conditionalFormatting>
  <conditionalFormatting sqref="P1174:Q1174">
    <cfRule type="containsText" dxfId="6662" priority="2286" operator="containsText" text="清車">
      <formula>NOT(ISERROR(SEARCH("清車",P1174)))</formula>
    </cfRule>
    <cfRule type="containsText" dxfId="6661" priority="2287" operator="containsText" text="改紡">
      <formula>NOT(ISERROR(SEARCH("改紡",P1174)))</formula>
    </cfRule>
    <cfRule type="containsText" dxfId="6660" priority="2288" operator="containsText" text="了機">
      <formula>NOT(ISERROR(SEARCH("了機",P1174)))</formula>
    </cfRule>
    <cfRule type="containsText" dxfId="6659" priority="2482" operator="containsText" text="清車">
      <formula>NOT(ISERROR(SEARCH("清車",P1174)))</formula>
    </cfRule>
    <cfRule type="containsText" dxfId="6658" priority="2483" operator="containsText" text="改紡">
      <formula>NOT(ISERROR(SEARCH("改紡",P1174)))</formula>
    </cfRule>
    <cfRule type="containsText" dxfId="6657" priority="2484" operator="containsText" text="了機">
      <formula>NOT(ISERROR(SEARCH("了機",P1174)))</formula>
    </cfRule>
  </conditionalFormatting>
  <conditionalFormatting sqref="P1175:Q1175">
    <cfRule type="containsText" dxfId="6656" priority="2100" operator="containsText" text="清車">
      <formula>NOT(ISERROR(SEARCH("清車",P1175)))</formula>
    </cfRule>
    <cfRule type="containsText" dxfId="6655" priority="2101" operator="containsText" text="改紡">
      <formula>NOT(ISERROR(SEARCH("改紡",P1175)))</formula>
    </cfRule>
    <cfRule type="containsText" dxfId="6654" priority="2102" operator="containsText" text="了機">
      <formula>NOT(ISERROR(SEARCH("了機",P1175)))</formula>
    </cfRule>
  </conditionalFormatting>
  <conditionalFormatting sqref="P1185:Q1185 Q1187 P1190:Q1191 P1213:P1215 Q1209:Q1223">
    <cfRule type="containsText" dxfId="6653" priority="1777" operator="containsText" text="清車">
      <formula>NOT(ISERROR(SEARCH("清車",P1185)))</formula>
    </cfRule>
    <cfRule type="containsText" dxfId="6652" priority="1778" operator="containsText" text="改紡">
      <formula>NOT(ISERROR(SEARCH("改紡",P1185)))</formula>
    </cfRule>
    <cfRule type="containsText" dxfId="6651" priority="1779" operator="containsText" text="了機">
      <formula>NOT(ISERROR(SEARCH("了機",P1185)))</formula>
    </cfRule>
  </conditionalFormatting>
  <conditionalFormatting sqref="P1212:Q1212">
    <cfRule type="containsText" dxfId="6650" priority="1768" operator="containsText" text="清車">
      <formula>NOT(ISERROR(SEARCH("清車",P1212)))</formula>
    </cfRule>
    <cfRule type="containsText" dxfId="6649" priority="1769" operator="containsText" text="改紡">
      <formula>NOT(ISERROR(SEARCH("改紡",P1212)))</formula>
    </cfRule>
    <cfRule type="containsText" dxfId="6648" priority="1770" operator="containsText" text="了機">
      <formula>NOT(ISERROR(SEARCH("了機",P1212)))</formula>
    </cfRule>
  </conditionalFormatting>
  <conditionalFormatting sqref="P1213:Q1213">
    <cfRule type="containsText" dxfId="6647" priority="1341" operator="containsText" text="清車">
      <formula>NOT(ISERROR(SEARCH("清車",P1213)))</formula>
    </cfRule>
    <cfRule type="containsText" dxfId="6646" priority="1342" operator="containsText" text="改紡">
      <formula>NOT(ISERROR(SEARCH("改紡",P1213)))</formula>
    </cfRule>
    <cfRule type="containsText" dxfId="6645" priority="1343" operator="containsText" text="了機">
      <formula>NOT(ISERROR(SEARCH("了機",P1213)))</formula>
    </cfRule>
    <cfRule type="containsText" dxfId="6644" priority="1537" operator="containsText" text="清車">
      <formula>NOT(ISERROR(SEARCH("清車",P1213)))</formula>
    </cfRule>
    <cfRule type="containsText" dxfId="6643" priority="1538" operator="containsText" text="改紡">
      <formula>NOT(ISERROR(SEARCH("改紡",P1213)))</formula>
    </cfRule>
    <cfRule type="containsText" dxfId="6642" priority="1539" operator="containsText" text="了機">
      <formula>NOT(ISERROR(SEARCH("了機",P1213)))</formula>
    </cfRule>
  </conditionalFormatting>
  <conditionalFormatting sqref="P1214:Q1214">
    <cfRule type="containsText" dxfId="6641" priority="1155" operator="containsText" text="清車">
      <formula>NOT(ISERROR(SEARCH("清車",P1214)))</formula>
    </cfRule>
    <cfRule type="containsText" dxfId="6640" priority="1156" operator="containsText" text="改紡">
      <formula>NOT(ISERROR(SEARCH("改紡",P1214)))</formula>
    </cfRule>
    <cfRule type="containsText" dxfId="6639" priority="1157" operator="containsText" text="了機">
      <formula>NOT(ISERROR(SEARCH("了機",P1214)))</formula>
    </cfRule>
  </conditionalFormatting>
  <conditionalFormatting sqref="P1224:Q1224 Q1226 P1229:Q1230 P1252:P1254 Q1248:Q1262">
    <cfRule type="containsText" dxfId="6638" priority="834" operator="containsText" text="清車">
      <formula>NOT(ISERROR(SEARCH("清車",P1224)))</formula>
    </cfRule>
    <cfRule type="containsText" dxfId="6637" priority="835" operator="containsText" text="改紡">
      <formula>NOT(ISERROR(SEARCH("改紡",P1224)))</formula>
    </cfRule>
    <cfRule type="containsText" dxfId="6636" priority="836" operator="containsText" text="了機">
      <formula>NOT(ISERROR(SEARCH("了機",P1224)))</formula>
    </cfRule>
  </conditionalFormatting>
  <conditionalFormatting sqref="P1251:Q1251">
    <cfRule type="containsText" dxfId="6635" priority="825" operator="containsText" text="清車">
      <formula>NOT(ISERROR(SEARCH("清車",P1251)))</formula>
    </cfRule>
    <cfRule type="containsText" dxfId="6634" priority="826" operator="containsText" text="改紡">
      <formula>NOT(ISERROR(SEARCH("改紡",P1251)))</formula>
    </cfRule>
    <cfRule type="containsText" dxfId="6633" priority="827" operator="containsText" text="了機">
      <formula>NOT(ISERROR(SEARCH("了機",P1251)))</formula>
    </cfRule>
  </conditionalFormatting>
  <conditionalFormatting sqref="P1252:Q1252">
    <cfRule type="containsText" dxfId="6632" priority="390" operator="containsText" text="清車">
      <formula>NOT(ISERROR(SEARCH("清車",P1252)))</formula>
    </cfRule>
    <cfRule type="containsText" dxfId="6631" priority="391" operator="containsText" text="改紡">
      <formula>NOT(ISERROR(SEARCH("改紡",P1252)))</formula>
    </cfRule>
    <cfRule type="containsText" dxfId="6630" priority="392" operator="containsText" text="了機">
      <formula>NOT(ISERROR(SEARCH("了機",P1252)))</formula>
    </cfRule>
    <cfRule type="containsText" dxfId="6629" priority="592" operator="containsText" text="清車">
      <formula>NOT(ISERROR(SEARCH("清車",P1252)))</formula>
    </cfRule>
    <cfRule type="containsText" dxfId="6628" priority="593" operator="containsText" text="改紡">
      <formula>NOT(ISERROR(SEARCH("改紡",P1252)))</formula>
    </cfRule>
    <cfRule type="containsText" dxfId="6627" priority="594" operator="containsText" text="了機">
      <formula>NOT(ISERROR(SEARCH("了機",P1252)))</formula>
    </cfRule>
  </conditionalFormatting>
  <conditionalFormatting sqref="P1253:Q1253">
    <cfRule type="containsText" dxfId="6626" priority="199" operator="containsText" text="清車">
      <formula>NOT(ISERROR(SEARCH("清車",P1253)))</formula>
    </cfRule>
    <cfRule type="containsText" dxfId="6625" priority="200" operator="containsText" text="改紡">
      <formula>NOT(ISERROR(SEARCH("改紡",P1253)))</formula>
    </cfRule>
    <cfRule type="containsText" dxfId="6624" priority="201" operator="containsText" text="了機">
      <formula>NOT(ISERROR(SEARCH("了機",P1253)))</formula>
    </cfRule>
  </conditionalFormatting>
  <conditionalFormatting sqref="Q32">
    <cfRule type="containsText" dxfId="6623" priority="11291" operator="containsText" text="清車">
      <formula>NOT(ISERROR(SEARCH("清車",Q32)))</formula>
    </cfRule>
    <cfRule type="containsText" dxfId="6622" priority="11292" operator="containsText" text="改紡">
      <formula>NOT(ISERROR(SEARCH("改紡",Q32)))</formula>
    </cfRule>
    <cfRule type="containsText" dxfId="6621" priority="11293" operator="containsText" text="了機">
      <formula>NOT(ISERROR(SEARCH("了機",Q32)))</formula>
    </cfRule>
  </conditionalFormatting>
  <conditionalFormatting sqref="Q76">
    <cfRule type="containsText" dxfId="6620" priority="11204" operator="containsText" text="清車">
      <formula>NOT(ISERROR(SEARCH("清車",Q76)))</formula>
    </cfRule>
    <cfRule type="containsText" dxfId="6619" priority="11205" operator="containsText" text="改紡">
      <formula>NOT(ISERROR(SEARCH("改紡",Q76)))</formula>
    </cfRule>
    <cfRule type="containsText" dxfId="6618" priority="11206" operator="containsText" text="了機">
      <formula>NOT(ISERROR(SEARCH("了機",Q76)))</formula>
    </cfRule>
  </conditionalFormatting>
  <conditionalFormatting sqref="Q119">
    <cfRule type="containsText" dxfId="6617" priority="11156" operator="containsText" text="清車">
      <formula>NOT(ISERROR(SEARCH("清車",Q119)))</formula>
    </cfRule>
    <cfRule type="containsText" dxfId="6616" priority="11157" operator="containsText" text="改紡">
      <formula>NOT(ISERROR(SEARCH("改紡",Q119)))</formula>
    </cfRule>
    <cfRule type="containsText" dxfId="6615" priority="11158" operator="containsText" text="了機">
      <formula>NOT(ISERROR(SEARCH("了機",Q119)))</formula>
    </cfRule>
  </conditionalFormatting>
  <conditionalFormatting sqref="Q139">
    <cfRule type="containsText" dxfId="6614" priority="11048" operator="containsText" text="清車">
      <formula>NOT(ISERROR(SEARCH("清車",Q139)))</formula>
    </cfRule>
    <cfRule type="containsText" dxfId="6613" priority="11049" operator="containsText" text="改紡">
      <formula>NOT(ISERROR(SEARCH("改紡",Q139)))</formula>
    </cfRule>
    <cfRule type="containsText" dxfId="6612" priority="11050" operator="containsText" text="了機">
      <formula>NOT(ISERROR(SEARCH("了機",Q139)))</formula>
    </cfRule>
  </conditionalFormatting>
  <conditionalFormatting sqref="Q162">
    <cfRule type="containsText" dxfId="6611" priority="11096" operator="containsText" text="清車">
      <formula>NOT(ISERROR(SEARCH("清車",Q162)))</formula>
    </cfRule>
    <cfRule type="containsText" dxfId="6610" priority="11097" operator="containsText" text="改紡">
      <formula>NOT(ISERROR(SEARCH("改紡",Q162)))</formula>
    </cfRule>
    <cfRule type="containsText" dxfId="6609" priority="11098" operator="containsText" text="了機">
      <formula>NOT(ISERROR(SEARCH("了機",Q162)))</formula>
    </cfRule>
  </conditionalFormatting>
  <conditionalFormatting sqref="Q178">
    <cfRule type="containsText" dxfId="6608" priority="10853" operator="containsText" text="清車">
      <formula>NOT(ISERROR(SEARCH("清車",Q178)))</formula>
    </cfRule>
    <cfRule type="containsText" dxfId="6607" priority="10854" operator="containsText" text="改紡">
      <formula>NOT(ISERROR(SEARCH("改紡",Q178)))</formula>
    </cfRule>
    <cfRule type="containsText" dxfId="6606" priority="10855" operator="containsText" text="了機">
      <formula>NOT(ISERROR(SEARCH("了機",Q178)))</formula>
    </cfRule>
  </conditionalFormatting>
  <conditionalFormatting sqref="Q180">
    <cfRule type="containsText" dxfId="6605" priority="10856" operator="containsText" text="清車">
      <formula>NOT(ISERROR(SEARCH("清車",Q180)))</formula>
    </cfRule>
    <cfRule type="containsText" dxfId="6604" priority="10857" operator="containsText" text="改紡">
      <formula>NOT(ISERROR(SEARCH("改紡",Q180)))</formula>
    </cfRule>
    <cfRule type="containsText" dxfId="6603" priority="10858" operator="containsText" text="了機">
      <formula>NOT(ISERROR(SEARCH("了機",Q180)))</formula>
    </cfRule>
  </conditionalFormatting>
  <conditionalFormatting sqref="Q182">
    <cfRule type="containsText" dxfId="6602" priority="10940" operator="containsText" text="清車">
      <formula>NOT(ISERROR(SEARCH("清車",Q182)))</formula>
    </cfRule>
    <cfRule type="containsText" dxfId="6601" priority="10941" operator="containsText" text="改紡">
      <formula>NOT(ISERROR(SEARCH("改紡",Q182)))</formula>
    </cfRule>
    <cfRule type="containsText" dxfId="6600" priority="10942" operator="containsText" text="了機">
      <formula>NOT(ISERROR(SEARCH("了機",Q182)))</formula>
    </cfRule>
  </conditionalFormatting>
  <conditionalFormatting sqref="Q205">
    <cfRule type="containsText" dxfId="6599" priority="10970" operator="containsText" text="清車">
      <formula>NOT(ISERROR(SEARCH("清車",Q205)))</formula>
    </cfRule>
    <cfRule type="containsText" dxfId="6598" priority="10971" operator="containsText" text="改紡">
      <formula>NOT(ISERROR(SEARCH("改紡",Q205)))</formula>
    </cfRule>
    <cfRule type="containsText" dxfId="6597" priority="10972" operator="containsText" text="了機">
      <formula>NOT(ISERROR(SEARCH("了機",Q205)))</formula>
    </cfRule>
  </conditionalFormatting>
  <conditionalFormatting sqref="Q221">
    <cfRule type="containsText" dxfId="6596" priority="10691" operator="containsText" text="清車">
      <formula>NOT(ISERROR(SEARCH("清車",Q221)))</formula>
    </cfRule>
    <cfRule type="containsText" dxfId="6595" priority="10692" operator="containsText" text="改紡">
      <formula>NOT(ISERROR(SEARCH("改紡",Q221)))</formula>
    </cfRule>
    <cfRule type="containsText" dxfId="6594" priority="10693" operator="containsText" text="了機">
      <formula>NOT(ISERROR(SEARCH("了機",Q221)))</formula>
    </cfRule>
  </conditionalFormatting>
  <conditionalFormatting sqref="Q223">
    <cfRule type="containsText" dxfId="6593" priority="10694" operator="containsText" text="清車">
      <formula>NOT(ISERROR(SEARCH("清車",Q223)))</formula>
    </cfRule>
    <cfRule type="containsText" dxfId="6592" priority="10695" operator="containsText" text="改紡">
      <formula>NOT(ISERROR(SEARCH("改紡",Q223)))</formula>
    </cfRule>
    <cfRule type="containsText" dxfId="6591" priority="10696" operator="containsText" text="了機">
      <formula>NOT(ISERROR(SEARCH("了機",Q223)))</formula>
    </cfRule>
  </conditionalFormatting>
  <conditionalFormatting sqref="Q225">
    <cfRule type="containsText" dxfId="6590" priority="10775" operator="containsText" text="清車">
      <formula>NOT(ISERROR(SEARCH("清車",Q225)))</formula>
    </cfRule>
    <cfRule type="containsText" dxfId="6589" priority="10776" operator="containsText" text="改紡">
      <formula>NOT(ISERROR(SEARCH("改紡",Q225)))</formula>
    </cfRule>
    <cfRule type="containsText" dxfId="6588" priority="10777" operator="containsText" text="了機">
      <formula>NOT(ISERROR(SEARCH("了機",Q225)))</formula>
    </cfRule>
  </conditionalFormatting>
  <conditionalFormatting sqref="Q248">
    <cfRule type="containsText" dxfId="6587" priority="10805" operator="containsText" text="清車">
      <formula>NOT(ISERROR(SEARCH("清車",Q248)))</formula>
    </cfRule>
    <cfRule type="containsText" dxfId="6586" priority="10806" operator="containsText" text="改紡">
      <formula>NOT(ISERROR(SEARCH("改紡",Q248)))</formula>
    </cfRule>
    <cfRule type="containsText" dxfId="6585" priority="10807" operator="containsText" text="了機">
      <formula>NOT(ISERROR(SEARCH("了機",Q248)))</formula>
    </cfRule>
  </conditionalFormatting>
  <conditionalFormatting sqref="Q264">
    <cfRule type="containsText" dxfId="6584" priority="10508" operator="containsText" text="清車">
      <formula>NOT(ISERROR(SEARCH("清車",Q264)))</formula>
    </cfRule>
    <cfRule type="containsText" dxfId="6583" priority="10509" operator="containsText" text="改紡">
      <formula>NOT(ISERROR(SEARCH("改紡",Q264)))</formula>
    </cfRule>
    <cfRule type="containsText" dxfId="6582" priority="10510" operator="containsText" text="了機">
      <formula>NOT(ISERROR(SEARCH("了機",Q264)))</formula>
    </cfRule>
  </conditionalFormatting>
  <conditionalFormatting sqref="Q266">
    <cfRule type="containsText" dxfId="6581" priority="10511" operator="containsText" text="清車">
      <formula>NOT(ISERROR(SEARCH("清車",Q266)))</formula>
    </cfRule>
    <cfRule type="containsText" dxfId="6580" priority="10512" operator="containsText" text="改紡">
      <formula>NOT(ISERROR(SEARCH("改紡",Q266)))</formula>
    </cfRule>
    <cfRule type="containsText" dxfId="6579" priority="10513" operator="containsText" text="了機">
      <formula>NOT(ISERROR(SEARCH("了機",Q266)))</formula>
    </cfRule>
  </conditionalFormatting>
  <conditionalFormatting sqref="Q267">
    <cfRule type="containsText" dxfId="6578" priority="10466" operator="containsText" text="清車">
      <formula>NOT(ISERROR(SEARCH("清車",Q267)))</formula>
    </cfRule>
    <cfRule type="containsText" dxfId="6577" priority="10467" operator="containsText" text="改紡">
      <formula>NOT(ISERROR(SEARCH("改紡",Q267)))</formula>
    </cfRule>
    <cfRule type="containsText" dxfId="6576" priority="10468" operator="containsText" text="了機">
      <formula>NOT(ISERROR(SEARCH("了機",Q267)))</formula>
    </cfRule>
  </conditionalFormatting>
  <conditionalFormatting sqref="Q269">
    <cfRule type="containsText" dxfId="6575" priority="10592" operator="containsText" text="清車">
      <formula>NOT(ISERROR(SEARCH("清車",Q269)))</formula>
    </cfRule>
    <cfRule type="containsText" dxfId="6574" priority="10593" operator="containsText" text="改紡">
      <formula>NOT(ISERROR(SEARCH("改紡",Q269)))</formula>
    </cfRule>
    <cfRule type="containsText" dxfId="6573" priority="10594" operator="containsText" text="了機">
      <formula>NOT(ISERROR(SEARCH("了機",Q269)))</formula>
    </cfRule>
  </conditionalFormatting>
  <conditionalFormatting sqref="Q292">
    <cfRule type="containsText" dxfId="6572" priority="10622" operator="containsText" text="清車">
      <formula>NOT(ISERROR(SEARCH("清車",Q292)))</formula>
    </cfRule>
    <cfRule type="containsText" dxfId="6571" priority="10623" operator="containsText" text="改紡">
      <formula>NOT(ISERROR(SEARCH("改紡",Q292)))</formula>
    </cfRule>
    <cfRule type="containsText" dxfId="6570" priority="10624" operator="containsText" text="了機">
      <formula>NOT(ISERROR(SEARCH("了機",Q292)))</formula>
    </cfRule>
  </conditionalFormatting>
  <conditionalFormatting sqref="Q307">
    <cfRule type="containsText" dxfId="6569" priority="10337" operator="containsText" text="清車">
      <formula>NOT(ISERROR(SEARCH("清車",Q307)))</formula>
    </cfRule>
    <cfRule type="containsText" dxfId="6568" priority="10338" operator="containsText" text="改紡">
      <formula>NOT(ISERROR(SEARCH("改紡",Q307)))</formula>
    </cfRule>
    <cfRule type="containsText" dxfId="6567" priority="10339" operator="containsText" text="了機">
      <formula>NOT(ISERROR(SEARCH("了機",Q307)))</formula>
    </cfRule>
  </conditionalFormatting>
  <conditionalFormatting sqref="Q309">
    <cfRule type="containsText" dxfId="6566" priority="10295" operator="containsText" text="清車">
      <formula>NOT(ISERROR(SEARCH("清車",Q309)))</formula>
    </cfRule>
    <cfRule type="containsText" dxfId="6565" priority="10296" operator="containsText" text="改紡">
      <formula>NOT(ISERROR(SEARCH("改紡",Q309)))</formula>
    </cfRule>
    <cfRule type="containsText" dxfId="6564" priority="10297" operator="containsText" text="了機">
      <formula>NOT(ISERROR(SEARCH("了機",Q309)))</formula>
    </cfRule>
  </conditionalFormatting>
  <conditionalFormatting sqref="Q311">
    <cfRule type="containsText" dxfId="6563" priority="10388" operator="containsText" text="清車">
      <formula>NOT(ISERROR(SEARCH("清車",Q311)))</formula>
    </cfRule>
    <cfRule type="containsText" dxfId="6562" priority="10389" operator="containsText" text="改紡">
      <formula>NOT(ISERROR(SEARCH("改紡",Q311)))</formula>
    </cfRule>
    <cfRule type="containsText" dxfId="6561" priority="10390" operator="containsText" text="了機">
      <formula>NOT(ISERROR(SEARCH("了機",Q311)))</formula>
    </cfRule>
  </conditionalFormatting>
  <conditionalFormatting sqref="Q322">
    <cfRule type="containsText" dxfId="6560" priority="10325" operator="containsText" text="清車">
      <formula>NOT(ISERROR(SEARCH("清車",Q322)))</formula>
    </cfRule>
    <cfRule type="containsText" dxfId="6559" priority="10326" operator="containsText" text="改紡">
      <formula>NOT(ISERROR(SEARCH("改紡",Q322)))</formula>
    </cfRule>
    <cfRule type="containsText" dxfId="6558" priority="10327" operator="containsText" text="了機">
      <formula>NOT(ISERROR(SEARCH("了機",Q322)))</formula>
    </cfRule>
  </conditionalFormatting>
  <conditionalFormatting sqref="Q333">
    <cfRule type="containsText" dxfId="6557" priority="10418" operator="containsText" text="清車">
      <formula>NOT(ISERROR(SEARCH("清車",Q333)))</formula>
    </cfRule>
    <cfRule type="containsText" dxfId="6556" priority="10419" operator="containsText" text="改紡">
      <formula>NOT(ISERROR(SEARCH("改紡",Q333)))</formula>
    </cfRule>
    <cfRule type="containsText" dxfId="6555" priority="10420" operator="containsText" text="了機">
      <formula>NOT(ISERROR(SEARCH("了機",Q333)))</formula>
    </cfRule>
  </conditionalFormatting>
  <conditionalFormatting sqref="Q348">
    <cfRule type="containsText" dxfId="6554" priority="10166" operator="containsText" text="清車">
      <formula>NOT(ISERROR(SEARCH("清車",Q348)))</formula>
    </cfRule>
    <cfRule type="containsText" dxfId="6553" priority="10167" operator="containsText" text="改紡">
      <formula>NOT(ISERROR(SEARCH("改紡",Q348)))</formula>
    </cfRule>
    <cfRule type="containsText" dxfId="6552" priority="10168" operator="containsText" text="了機">
      <formula>NOT(ISERROR(SEARCH("了機",Q348)))</formula>
    </cfRule>
  </conditionalFormatting>
  <conditionalFormatting sqref="Q350">
    <cfRule type="containsText" dxfId="6551" priority="10130" operator="containsText" text="清車">
      <formula>NOT(ISERROR(SEARCH("清車",Q350)))</formula>
    </cfRule>
    <cfRule type="containsText" dxfId="6550" priority="10131" operator="containsText" text="改紡">
      <formula>NOT(ISERROR(SEARCH("改紡",Q350)))</formula>
    </cfRule>
    <cfRule type="containsText" dxfId="6549" priority="10132" operator="containsText" text="了機">
      <formula>NOT(ISERROR(SEARCH("了機",Q350)))</formula>
    </cfRule>
  </conditionalFormatting>
  <conditionalFormatting sqref="Q351">
    <cfRule type="containsText" dxfId="6548" priority="10211" operator="containsText" text="清車">
      <formula>NOT(ISERROR(SEARCH("清車",Q351)))</formula>
    </cfRule>
    <cfRule type="containsText" dxfId="6547" priority="10212" operator="containsText" text="改紡">
      <formula>NOT(ISERROR(SEARCH("改紡",Q351)))</formula>
    </cfRule>
    <cfRule type="containsText" dxfId="6546" priority="10213" operator="containsText" text="了機">
      <formula>NOT(ISERROR(SEARCH("了機",Q351)))</formula>
    </cfRule>
  </conditionalFormatting>
  <conditionalFormatting sqref="Q362">
    <cfRule type="containsText" dxfId="6545" priority="10154" operator="containsText" text="清車">
      <formula>NOT(ISERROR(SEARCH("清車",Q362)))</formula>
    </cfRule>
    <cfRule type="containsText" dxfId="6544" priority="10155" operator="containsText" text="改紡">
      <formula>NOT(ISERROR(SEARCH("改紡",Q362)))</formula>
    </cfRule>
    <cfRule type="containsText" dxfId="6543" priority="10156" operator="containsText" text="了機">
      <formula>NOT(ISERROR(SEARCH("了機",Q362)))</formula>
    </cfRule>
  </conditionalFormatting>
  <conditionalFormatting sqref="Q373">
    <cfRule type="containsText" dxfId="6542" priority="10241" operator="containsText" text="清車">
      <formula>NOT(ISERROR(SEARCH("清車",Q373)))</formula>
    </cfRule>
    <cfRule type="containsText" dxfId="6541" priority="10242" operator="containsText" text="改紡">
      <formula>NOT(ISERROR(SEARCH("改紡",Q373)))</formula>
    </cfRule>
    <cfRule type="containsText" dxfId="6540" priority="10243" operator="containsText" text="了機">
      <formula>NOT(ISERROR(SEARCH("了機",Q373)))</formula>
    </cfRule>
  </conditionalFormatting>
  <conditionalFormatting sqref="Q388">
    <cfRule type="containsText" dxfId="6539" priority="9980" operator="containsText" text="清車">
      <formula>NOT(ISERROR(SEARCH("清車",Q388)))</formula>
    </cfRule>
    <cfRule type="containsText" dxfId="6538" priority="9981" operator="containsText" text="改紡">
      <formula>NOT(ISERROR(SEARCH("改紡",Q388)))</formula>
    </cfRule>
    <cfRule type="containsText" dxfId="6537" priority="9982" operator="containsText" text="了機">
      <formula>NOT(ISERROR(SEARCH("了機",Q388)))</formula>
    </cfRule>
  </conditionalFormatting>
  <conditionalFormatting sqref="Q390">
    <cfRule type="containsText" dxfId="6536" priority="9944" operator="containsText" text="清車">
      <formula>NOT(ISERROR(SEARCH("清車",Q390)))</formula>
    </cfRule>
    <cfRule type="containsText" dxfId="6535" priority="9945" operator="containsText" text="改紡">
      <formula>NOT(ISERROR(SEARCH("改紡",Q390)))</formula>
    </cfRule>
    <cfRule type="containsText" dxfId="6534" priority="9946" operator="containsText" text="了機">
      <formula>NOT(ISERROR(SEARCH("了機",Q390)))</formula>
    </cfRule>
  </conditionalFormatting>
  <conditionalFormatting sqref="Q391">
    <cfRule type="containsText" dxfId="6533" priority="10025" operator="containsText" text="清車">
      <formula>NOT(ISERROR(SEARCH("清車",Q391)))</formula>
    </cfRule>
    <cfRule type="containsText" dxfId="6532" priority="10026" operator="containsText" text="改紡">
      <formula>NOT(ISERROR(SEARCH("改紡",Q391)))</formula>
    </cfRule>
    <cfRule type="containsText" dxfId="6531" priority="10027" operator="containsText" text="了機">
      <formula>NOT(ISERROR(SEARCH("了機",Q391)))</formula>
    </cfRule>
  </conditionalFormatting>
  <conditionalFormatting sqref="Q402">
    <cfRule type="containsText" dxfId="6530" priority="9968" operator="containsText" text="清車">
      <formula>NOT(ISERROR(SEARCH("清車",Q402)))</formula>
    </cfRule>
    <cfRule type="containsText" dxfId="6529" priority="9969" operator="containsText" text="改紡">
      <formula>NOT(ISERROR(SEARCH("改紡",Q402)))</formula>
    </cfRule>
    <cfRule type="containsText" dxfId="6528" priority="9970" operator="containsText" text="了機">
      <formula>NOT(ISERROR(SEARCH("了機",Q402)))</formula>
    </cfRule>
  </conditionalFormatting>
  <conditionalFormatting sqref="Q413">
    <cfRule type="containsText" dxfId="6527" priority="10055" operator="containsText" text="清車">
      <formula>NOT(ISERROR(SEARCH("清車",Q413)))</formula>
    </cfRule>
    <cfRule type="containsText" dxfId="6526" priority="10056" operator="containsText" text="改紡">
      <formula>NOT(ISERROR(SEARCH("改紡",Q413)))</formula>
    </cfRule>
    <cfRule type="containsText" dxfId="6525" priority="10057" operator="containsText" text="了機">
      <formula>NOT(ISERROR(SEARCH("了機",Q413)))</formula>
    </cfRule>
  </conditionalFormatting>
  <conditionalFormatting sqref="Q428">
    <cfRule type="containsText" dxfId="6524" priority="9794" operator="containsText" text="清車">
      <formula>NOT(ISERROR(SEARCH("清車",Q428)))</formula>
    </cfRule>
    <cfRule type="containsText" dxfId="6523" priority="9795" operator="containsText" text="改紡">
      <formula>NOT(ISERROR(SEARCH("改紡",Q428)))</formula>
    </cfRule>
    <cfRule type="containsText" dxfId="6522" priority="9796" operator="containsText" text="了機">
      <formula>NOT(ISERROR(SEARCH("了機",Q428)))</formula>
    </cfRule>
  </conditionalFormatting>
  <conditionalFormatting sqref="Q430">
    <cfRule type="containsText" dxfId="6521" priority="9758" operator="containsText" text="清車">
      <formula>NOT(ISERROR(SEARCH("清車",Q430)))</formula>
    </cfRule>
    <cfRule type="containsText" dxfId="6520" priority="9759" operator="containsText" text="改紡">
      <formula>NOT(ISERROR(SEARCH("改紡",Q430)))</formula>
    </cfRule>
    <cfRule type="containsText" dxfId="6519" priority="9760" operator="containsText" text="了機">
      <formula>NOT(ISERROR(SEARCH("了機",Q430)))</formula>
    </cfRule>
  </conditionalFormatting>
  <conditionalFormatting sqref="Q431">
    <cfRule type="containsText" dxfId="6518" priority="9839" operator="containsText" text="清車">
      <formula>NOT(ISERROR(SEARCH("清車",Q431)))</formula>
    </cfRule>
    <cfRule type="containsText" dxfId="6517" priority="9840" operator="containsText" text="改紡">
      <formula>NOT(ISERROR(SEARCH("改紡",Q431)))</formula>
    </cfRule>
    <cfRule type="containsText" dxfId="6516" priority="9841" operator="containsText" text="了機">
      <formula>NOT(ISERROR(SEARCH("了機",Q431)))</formula>
    </cfRule>
  </conditionalFormatting>
  <conditionalFormatting sqref="Q442">
    <cfRule type="containsText" dxfId="6515" priority="9782" operator="containsText" text="清車">
      <formula>NOT(ISERROR(SEARCH("清車",Q442)))</formula>
    </cfRule>
    <cfRule type="containsText" dxfId="6514" priority="9783" operator="containsText" text="改紡">
      <formula>NOT(ISERROR(SEARCH("改紡",Q442)))</formula>
    </cfRule>
    <cfRule type="containsText" dxfId="6513" priority="9784" operator="containsText" text="了機">
      <formula>NOT(ISERROR(SEARCH("了機",Q442)))</formula>
    </cfRule>
  </conditionalFormatting>
  <conditionalFormatting sqref="Q453">
    <cfRule type="containsText" dxfId="6512" priority="9869" operator="containsText" text="清車">
      <formula>NOT(ISERROR(SEARCH("清車",Q453)))</formula>
    </cfRule>
    <cfRule type="containsText" dxfId="6511" priority="9870" operator="containsText" text="改紡">
      <formula>NOT(ISERROR(SEARCH("改紡",Q453)))</formula>
    </cfRule>
    <cfRule type="containsText" dxfId="6510" priority="9871" operator="containsText" text="了機">
      <formula>NOT(ISERROR(SEARCH("了機",Q453)))</formula>
    </cfRule>
  </conditionalFormatting>
  <conditionalFormatting sqref="Q468">
    <cfRule type="containsText" dxfId="6509" priority="9566" operator="containsText" text="清車">
      <formula>NOT(ISERROR(SEARCH("清車",Q468)))</formula>
    </cfRule>
    <cfRule type="containsText" dxfId="6508" priority="9567" operator="containsText" text="改紡">
      <formula>NOT(ISERROR(SEARCH("改紡",Q468)))</formula>
    </cfRule>
    <cfRule type="containsText" dxfId="6507" priority="9568" operator="containsText" text="了機">
      <formula>NOT(ISERROR(SEARCH("了機",Q468)))</formula>
    </cfRule>
  </conditionalFormatting>
  <conditionalFormatting sqref="Q470">
    <cfRule type="containsText" dxfId="6506" priority="9554" operator="containsText" text="清車">
      <formula>NOT(ISERROR(SEARCH("清車",Q470)))</formula>
    </cfRule>
    <cfRule type="containsText" dxfId="6505" priority="9555" operator="containsText" text="改紡">
      <formula>NOT(ISERROR(SEARCH("改紡",Q470)))</formula>
    </cfRule>
    <cfRule type="containsText" dxfId="6504" priority="9556" operator="containsText" text="了機">
      <formula>NOT(ISERROR(SEARCH("了機",Q470)))</formula>
    </cfRule>
  </conditionalFormatting>
  <conditionalFormatting sqref="Q471">
    <cfRule type="containsText" dxfId="6503" priority="9575" operator="containsText" text="清車">
      <formula>NOT(ISERROR(SEARCH("清車",Q471)))</formula>
    </cfRule>
    <cfRule type="containsText" dxfId="6502" priority="9576" operator="containsText" text="改紡">
      <formula>NOT(ISERROR(SEARCH("改紡",Q471)))</formula>
    </cfRule>
    <cfRule type="containsText" dxfId="6501" priority="9577" operator="containsText" text="了機">
      <formula>NOT(ISERROR(SEARCH("了機",Q471)))</formula>
    </cfRule>
  </conditionalFormatting>
  <conditionalFormatting sqref="Q478 P483:P490 P492 P494:P496">
    <cfRule type="containsText" dxfId="6500" priority="9595" operator="containsText" text="了機">
      <formula>NOT(ISERROR(SEARCH("了機",P478)))</formula>
    </cfRule>
  </conditionalFormatting>
  <conditionalFormatting sqref="Q478 P494:P496 P492 P483:P490">
    <cfRule type="containsText" dxfId="6499" priority="9593" operator="containsText" text="清車">
      <formula>NOT(ISERROR(SEARCH("清車",P478)))</formula>
    </cfRule>
    <cfRule type="containsText" dxfId="6498" priority="9594" operator="containsText" text="改紡">
      <formula>NOT(ISERROR(SEARCH("改紡",P478)))</formula>
    </cfRule>
  </conditionalFormatting>
  <conditionalFormatting sqref="Q479">
    <cfRule type="containsText" dxfId="6497" priority="9572" operator="containsText" text="清車">
      <formula>NOT(ISERROR(SEARCH("清車",Q479)))</formula>
    </cfRule>
    <cfRule type="containsText" dxfId="6496" priority="9573" operator="containsText" text="改紡">
      <formula>NOT(ISERROR(SEARCH("改紡",Q479)))</formula>
    </cfRule>
    <cfRule type="containsText" dxfId="6495" priority="9574" operator="containsText" text="了機">
      <formula>NOT(ISERROR(SEARCH("了機",Q479)))</formula>
    </cfRule>
  </conditionalFormatting>
  <conditionalFormatting sqref="Q480:Q481 Q483:Q492">
    <cfRule type="containsText" dxfId="6494" priority="9596" operator="containsText" text="清車">
      <formula>NOT(ISERROR(SEARCH("清車",Q480)))</formula>
    </cfRule>
    <cfRule type="containsText" dxfId="6493" priority="9597" operator="containsText" text="改紡">
      <formula>NOT(ISERROR(SEARCH("改紡",Q480)))</formula>
    </cfRule>
    <cfRule type="containsText" dxfId="6492" priority="9598" operator="containsText" text="了機">
      <formula>NOT(ISERROR(SEARCH("了機",Q480)))</formula>
    </cfRule>
  </conditionalFormatting>
  <conditionalFormatting sqref="Q482">
    <cfRule type="containsText" dxfId="6491" priority="9563" operator="containsText" text="清車">
      <formula>NOT(ISERROR(SEARCH("清車",Q482)))</formula>
    </cfRule>
    <cfRule type="containsText" dxfId="6490" priority="9564" operator="containsText" text="改紡">
      <formula>NOT(ISERROR(SEARCH("改紡",Q482)))</formula>
    </cfRule>
    <cfRule type="containsText" dxfId="6489" priority="9565" operator="containsText" text="了機">
      <formula>NOT(ISERROR(SEARCH("了機",Q482)))</formula>
    </cfRule>
  </conditionalFormatting>
  <conditionalFormatting sqref="Q493">
    <cfRule type="containsText" dxfId="6488" priority="9584" operator="containsText" text="清車">
      <formula>NOT(ISERROR(SEARCH("清車",Q493)))</formula>
    </cfRule>
    <cfRule type="containsText" dxfId="6487" priority="9585" operator="containsText" text="改紡">
      <formula>NOT(ISERROR(SEARCH("改紡",Q493)))</formula>
    </cfRule>
    <cfRule type="containsText" dxfId="6486" priority="9586" operator="containsText" text="了機">
      <formula>NOT(ISERROR(SEARCH("了機",Q493)))</formula>
    </cfRule>
  </conditionalFormatting>
  <conditionalFormatting sqref="Q508">
    <cfRule type="containsText" dxfId="6485" priority="9317" operator="containsText" text="清車">
      <formula>NOT(ISERROR(SEARCH("清車",Q508)))</formula>
    </cfRule>
    <cfRule type="containsText" dxfId="6484" priority="9318" operator="containsText" text="改紡">
      <formula>NOT(ISERROR(SEARCH("改紡",Q508)))</formula>
    </cfRule>
    <cfRule type="containsText" dxfId="6483" priority="9319" operator="containsText" text="了機">
      <formula>NOT(ISERROR(SEARCH("了機",Q508)))</formula>
    </cfRule>
  </conditionalFormatting>
  <conditionalFormatting sqref="Q510">
    <cfRule type="containsText" dxfId="6482" priority="9305" operator="containsText" text="清車">
      <formula>NOT(ISERROR(SEARCH("清車",Q510)))</formula>
    </cfRule>
    <cfRule type="containsText" dxfId="6481" priority="9306" operator="containsText" text="改紡">
      <formula>NOT(ISERROR(SEARCH("改紡",Q510)))</formula>
    </cfRule>
    <cfRule type="containsText" dxfId="6480" priority="9307" operator="containsText" text="了機">
      <formula>NOT(ISERROR(SEARCH("了機",Q510)))</formula>
    </cfRule>
  </conditionalFormatting>
  <conditionalFormatting sqref="Q511">
    <cfRule type="containsText" dxfId="6479" priority="9326" operator="containsText" text="清車">
      <formula>NOT(ISERROR(SEARCH("清車",Q511)))</formula>
    </cfRule>
    <cfRule type="containsText" dxfId="6478" priority="9327" operator="containsText" text="改紡">
      <formula>NOT(ISERROR(SEARCH("改紡",Q511)))</formula>
    </cfRule>
    <cfRule type="containsText" dxfId="6477" priority="9328" operator="containsText" text="了機">
      <formula>NOT(ISERROR(SEARCH("了機",Q511)))</formula>
    </cfRule>
  </conditionalFormatting>
  <conditionalFormatting sqref="Q515">
    <cfRule type="containsText" dxfId="6476" priority="9230" operator="containsText" text="清車">
      <formula>NOT(ISERROR(SEARCH("清車",Q515)))</formula>
    </cfRule>
    <cfRule type="containsText" dxfId="6475" priority="9231" operator="containsText" text="改紡">
      <formula>NOT(ISERROR(SEARCH("改紡",Q515)))</formula>
    </cfRule>
    <cfRule type="containsText" dxfId="6474" priority="9232" operator="containsText" text="了機">
      <formula>NOT(ISERROR(SEARCH("了機",Q515)))</formula>
    </cfRule>
  </conditionalFormatting>
  <conditionalFormatting sqref="Q518 P523:P530 P532 P534:P536">
    <cfRule type="containsText" dxfId="6473" priority="9346" operator="containsText" text="了機">
      <formula>NOT(ISERROR(SEARCH("了機",P518)))</formula>
    </cfRule>
  </conditionalFormatting>
  <conditionalFormatting sqref="Q518 P534:P536 P532 P523:P530">
    <cfRule type="containsText" dxfId="6472" priority="9344" operator="containsText" text="清車">
      <formula>NOT(ISERROR(SEARCH("清車",P518)))</formula>
    </cfRule>
    <cfRule type="containsText" dxfId="6471" priority="9345" operator="containsText" text="改紡">
      <formula>NOT(ISERROR(SEARCH("改紡",P518)))</formula>
    </cfRule>
  </conditionalFormatting>
  <conditionalFormatting sqref="Q519">
    <cfRule type="containsText" dxfId="6470" priority="9323" operator="containsText" text="清車">
      <formula>NOT(ISERROR(SEARCH("清車",Q519)))</formula>
    </cfRule>
    <cfRule type="containsText" dxfId="6469" priority="9324" operator="containsText" text="改紡">
      <formula>NOT(ISERROR(SEARCH("改紡",Q519)))</formula>
    </cfRule>
    <cfRule type="containsText" dxfId="6468" priority="9325" operator="containsText" text="了機">
      <formula>NOT(ISERROR(SEARCH("了機",Q519)))</formula>
    </cfRule>
  </conditionalFormatting>
  <conditionalFormatting sqref="Q520:Q521 Q523:Q532">
    <cfRule type="containsText" dxfId="6467" priority="9347" operator="containsText" text="清車">
      <formula>NOT(ISERROR(SEARCH("清車",Q520)))</formula>
    </cfRule>
    <cfRule type="containsText" dxfId="6466" priority="9348" operator="containsText" text="改紡">
      <formula>NOT(ISERROR(SEARCH("改紡",Q520)))</formula>
    </cfRule>
    <cfRule type="containsText" dxfId="6465" priority="9349" operator="containsText" text="了機">
      <formula>NOT(ISERROR(SEARCH("了機",Q520)))</formula>
    </cfRule>
  </conditionalFormatting>
  <conditionalFormatting sqref="Q522">
    <cfRule type="containsText" dxfId="6464" priority="9314" operator="containsText" text="清車">
      <formula>NOT(ISERROR(SEARCH("清車",Q522)))</formula>
    </cfRule>
    <cfRule type="containsText" dxfId="6463" priority="9315" operator="containsText" text="改紡">
      <formula>NOT(ISERROR(SEARCH("改紡",Q522)))</formula>
    </cfRule>
    <cfRule type="containsText" dxfId="6462" priority="9316" operator="containsText" text="了機">
      <formula>NOT(ISERROR(SEARCH("了機",Q522)))</formula>
    </cfRule>
  </conditionalFormatting>
  <conditionalFormatting sqref="Q533">
    <cfRule type="containsText" dxfId="6461" priority="9335" operator="containsText" text="清車">
      <formula>NOT(ISERROR(SEARCH("清車",Q533)))</formula>
    </cfRule>
    <cfRule type="containsText" dxfId="6460" priority="9336" operator="containsText" text="改紡">
      <formula>NOT(ISERROR(SEARCH("改紡",Q533)))</formula>
    </cfRule>
    <cfRule type="containsText" dxfId="6459" priority="9337" operator="containsText" text="了機">
      <formula>NOT(ISERROR(SEARCH("了機",Q533)))</formula>
    </cfRule>
  </conditionalFormatting>
  <conditionalFormatting sqref="Q548">
    <cfRule type="containsText" dxfId="6458" priority="9059" operator="containsText" text="清車">
      <formula>NOT(ISERROR(SEARCH("清車",Q548)))</formula>
    </cfRule>
    <cfRule type="containsText" dxfId="6457" priority="9060" operator="containsText" text="改紡">
      <formula>NOT(ISERROR(SEARCH("改紡",Q548)))</formula>
    </cfRule>
    <cfRule type="containsText" dxfId="6456" priority="9061" operator="containsText" text="了機">
      <formula>NOT(ISERROR(SEARCH("了機",Q548)))</formula>
    </cfRule>
  </conditionalFormatting>
  <conditionalFormatting sqref="Q550">
    <cfRule type="containsText" dxfId="6455" priority="9047" operator="containsText" text="清車">
      <formula>NOT(ISERROR(SEARCH("清車",Q550)))</formula>
    </cfRule>
    <cfRule type="containsText" dxfId="6454" priority="9048" operator="containsText" text="改紡">
      <formula>NOT(ISERROR(SEARCH("改紡",Q550)))</formula>
    </cfRule>
    <cfRule type="containsText" dxfId="6453" priority="9049" operator="containsText" text="了機">
      <formula>NOT(ISERROR(SEARCH("了機",Q550)))</formula>
    </cfRule>
  </conditionalFormatting>
  <conditionalFormatting sqref="Q551">
    <cfRule type="containsText" dxfId="6452" priority="9068" operator="containsText" text="清車">
      <formula>NOT(ISERROR(SEARCH("清車",Q551)))</formula>
    </cfRule>
    <cfRule type="containsText" dxfId="6451" priority="9069" operator="containsText" text="改紡">
      <formula>NOT(ISERROR(SEARCH("改紡",Q551)))</formula>
    </cfRule>
    <cfRule type="containsText" dxfId="6450" priority="9070" operator="containsText" text="了機">
      <formula>NOT(ISERROR(SEARCH("了機",Q551)))</formula>
    </cfRule>
  </conditionalFormatting>
  <conditionalFormatting sqref="Q555">
    <cfRule type="containsText" dxfId="6449" priority="8972" operator="containsText" text="清車">
      <formula>NOT(ISERROR(SEARCH("清車",Q555)))</formula>
    </cfRule>
    <cfRule type="containsText" dxfId="6448" priority="8973" operator="containsText" text="改紡">
      <formula>NOT(ISERROR(SEARCH("改紡",Q555)))</formula>
    </cfRule>
    <cfRule type="containsText" dxfId="6447" priority="8974" operator="containsText" text="了機">
      <formula>NOT(ISERROR(SEARCH("了機",Q555)))</formula>
    </cfRule>
  </conditionalFormatting>
  <conditionalFormatting sqref="Q558 P563:P570 P572 P574:P576">
    <cfRule type="containsText" dxfId="6446" priority="9088" operator="containsText" text="了機">
      <formula>NOT(ISERROR(SEARCH("了機",P558)))</formula>
    </cfRule>
  </conditionalFormatting>
  <conditionalFormatting sqref="Q558 P574:P576 P572 P563:P570">
    <cfRule type="containsText" dxfId="6445" priority="9086" operator="containsText" text="清車">
      <formula>NOT(ISERROR(SEARCH("清車",P558)))</formula>
    </cfRule>
    <cfRule type="containsText" dxfId="6444" priority="9087" operator="containsText" text="改紡">
      <formula>NOT(ISERROR(SEARCH("改紡",P558)))</formula>
    </cfRule>
  </conditionalFormatting>
  <conditionalFormatting sqref="Q559">
    <cfRule type="containsText" dxfId="6443" priority="9065" operator="containsText" text="清車">
      <formula>NOT(ISERROR(SEARCH("清車",Q559)))</formula>
    </cfRule>
    <cfRule type="containsText" dxfId="6442" priority="9066" operator="containsText" text="改紡">
      <formula>NOT(ISERROR(SEARCH("改紡",Q559)))</formula>
    </cfRule>
    <cfRule type="containsText" dxfId="6441" priority="9067" operator="containsText" text="了機">
      <formula>NOT(ISERROR(SEARCH("了機",Q559)))</formula>
    </cfRule>
  </conditionalFormatting>
  <conditionalFormatting sqref="Q560:Q561 Q563:Q572">
    <cfRule type="containsText" dxfId="6440" priority="9089" operator="containsText" text="清車">
      <formula>NOT(ISERROR(SEARCH("清車",Q560)))</formula>
    </cfRule>
    <cfRule type="containsText" dxfId="6439" priority="9090" operator="containsText" text="改紡">
      <formula>NOT(ISERROR(SEARCH("改紡",Q560)))</formula>
    </cfRule>
    <cfRule type="containsText" dxfId="6438" priority="9091" operator="containsText" text="了機">
      <formula>NOT(ISERROR(SEARCH("了機",Q560)))</formula>
    </cfRule>
  </conditionalFormatting>
  <conditionalFormatting sqref="Q562">
    <cfRule type="containsText" dxfId="6437" priority="9056" operator="containsText" text="清車">
      <formula>NOT(ISERROR(SEARCH("清車",Q562)))</formula>
    </cfRule>
    <cfRule type="containsText" dxfId="6436" priority="9057" operator="containsText" text="改紡">
      <formula>NOT(ISERROR(SEARCH("改紡",Q562)))</formula>
    </cfRule>
    <cfRule type="containsText" dxfId="6435" priority="9058" operator="containsText" text="了機">
      <formula>NOT(ISERROR(SEARCH("了機",Q562)))</formula>
    </cfRule>
  </conditionalFormatting>
  <conditionalFormatting sqref="Q573">
    <cfRule type="containsText" dxfId="6434" priority="9077" operator="containsText" text="清車">
      <formula>NOT(ISERROR(SEARCH("清車",Q573)))</formula>
    </cfRule>
    <cfRule type="containsText" dxfId="6433" priority="9078" operator="containsText" text="改紡">
      <formula>NOT(ISERROR(SEARCH("改紡",Q573)))</formula>
    </cfRule>
    <cfRule type="containsText" dxfId="6432" priority="9079" operator="containsText" text="了機">
      <formula>NOT(ISERROR(SEARCH("了機",Q573)))</formula>
    </cfRule>
  </conditionalFormatting>
  <conditionalFormatting sqref="Q588">
    <cfRule type="containsText" dxfId="6431" priority="8795" operator="containsText" text="清車">
      <formula>NOT(ISERROR(SEARCH("清車",Q588)))</formula>
    </cfRule>
    <cfRule type="containsText" dxfId="6430" priority="8796" operator="containsText" text="改紡">
      <formula>NOT(ISERROR(SEARCH("改紡",Q588)))</formula>
    </cfRule>
    <cfRule type="containsText" dxfId="6429" priority="8797" operator="containsText" text="了機">
      <formula>NOT(ISERROR(SEARCH("了機",Q588)))</formula>
    </cfRule>
  </conditionalFormatting>
  <conditionalFormatting sqref="Q590">
    <cfRule type="containsText" dxfId="6428" priority="8783" operator="containsText" text="清車">
      <formula>NOT(ISERROR(SEARCH("清車",Q590)))</formula>
    </cfRule>
    <cfRule type="containsText" dxfId="6427" priority="8784" operator="containsText" text="改紡">
      <formula>NOT(ISERROR(SEARCH("改紡",Q590)))</formula>
    </cfRule>
    <cfRule type="containsText" dxfId="6426" priority="8785" operator="containsText" text="了機">
      <formula>NOT(ISERROR(SEARCH("了機",Q590)))</formula>
    </cfRule>
  </conditionalFormatting>
  <conditionalFormatting sqref="Q591">
    <cfRule type="containsText" dxfId="6425" priority="8804" operator="containsText" text="清車">
      <formula>NOT(ISERROR(SEARCH("清車",Q591)))</formula>
    </cfRule>
    <cfRule type="containsText" dxfId="6424" priority="8805" operator="containsText" text="改紡">
      <formula>NOT(ISERROR(SEARCH("改紡",Q591)))</formula>
    </cfRule>
    <cfRule type="containsText" dxfId="6423" priority="8806" operator="containsText" text="了機">
      <formula>NOT(ISERROR(SEARCH("了機",Q591)))</formula>
    </cfRule>
  </conditionalFormatting>
  <conditionalFormatting sqref="Q595">
    <cfRule type="containsText" dxfId="6422" priority="8708" operator="containsText" text="清車">
      <formula>NOT(ISERROR(SEARCH("清車",Q595)))</formula>
    </cfRule>
    <cfRule type="containsText" dxfId="6421" priority="8709" operator="containsText" text="改紡">
      <formula>NOT(ISERROR(SEARCH("改紡",Q595)))</formula>
    </cfRule>
    <cfRule type="containsText" dxfId="6420" priority="8710" operator="containsText" text="了機">
      <formula>NOT(ISERROR(SEARCH("了機",Q595)))</formula>
    </cfRule>
  </conditionalFormatting>
  <conditionalFormatting sqref="Q598 P603:P610 P612 P614:P616">
    <cfRule type="containsText" dxfId="6419" priority="8824" operator="containsText" text="了機">
      <formula>NOT(ISERROR(SEARCH("了機",P598)))</formula>
    </cfRule>
  </conditionalFormatting>
  <conditionalFormatting sqref="Q598 P614:P616 P612 P603:P610">
    <cfRule type="containsText" dxfId="6418" priority="8822" operator="containsText" text="清車">
      <formula>NOT(ISERROR(SEARCH("清車",P598)))</formula>
    </cfRule>
    <cfRule type="containsText" dxfId="6417" priority="8823" operator="containsText" text="改紡">
      <formula>NOT(ISERROR(SEARCH("改紡",P598)))</formula>
    </cfRule>
  </conditionalFormatting>
  <conditionalFormatting sqref="Q599">
    <cfRule type="containsText" dxfId="6416" priority="8801" operator="containsText" text="清車">
      <formula>NOT(ISERROR(SEARCH("清車",Q599)))</formula>
    </cfRule>
    <cfRule type="containsText" dxfId="6415" priority="8802" operator="containsText" text="改紡">
      <formula>NOT(ISERROR(SEARCH("改紡",Q599)))</formula>
    </cfRule>
    <cfRule type="containsText" dxfId="6414" priority="8803" operator="containsText" text="了機">
      <formula>NOT(ISERROR(SEARCH("了機",Q599)))</formula>
    </cfRule>
  </conditionalFormatting>
  <conditionalFormatting sqref="Q600:Q601 Q603:Q612">
    <cfRule type="containsText" dxfId="6413" priority="8825" operator="containsText" text="清車">
      <formula>NOT(ISERROR(SEARCH("清車",Q600)))</formula>
    </cfRule>
    <cfRule type="containsText" dxfId="6412" priority="8826" operator="containsText" text="改紡">
      <formula>NOT(ISERROR(SEARCH("改紡",Q600)))</formula>
    </cfRule>
    <cfRule type="containsText" dxfId="6411" priority="8827" operator="containsText" text="了機">
      <formula>NOT(ISERROR(SEARCH("了機",Q600)))</formula>
    </cfRule>
  </conditionalFormatting>
  <conditionalFormatting sqref="Q602">
    <cfRule type="containsText" dxfId="6410" priority="8792" operator="containsText" text="清車">
      <formula>NOT(ISERROR(SEARCH("清車",Q602)))</formula>
    </cfRule>
    <cfRule type="containsText" dxfId="6409" priority="8793" operator="containsText" text="改紡">
      <formula>NOT(ISERROR(SEARCH("改紡",Q602)))</formula>
    </cfRule>
    <cfRule type="containsText" dxfId="6408" priority="8794" operator="containsText" text="了機">
      <formula>NOT(ISERROR(SEARCH("了機",Q602)))</formula>
    </cfRule>
  </conditionalFormatting>
  <conditionalFormatting sqref="Q613">
    <cfRule type="containsText" dxfId="6407" priority="8813" operator="containsText" text="清車">
      <formula>NOT(ISERROR(SEARCH("清車",Q613)))</formula>
    </cfRule>
    <cfRule type="containsText" dxfId="6406" priority="8814" operator="containsText" text="改紡">
      <formula>NOT(ISERROR(SEARCH("改紡",Q613)))</formula>
    </cfRule>
    <cfRule type="containsText" dxfId="6405" priority="8815" operator="containsText" text="了機">
      <formula>NOT(ISERROR(SEARCH("了機",Q613)))</formula>
    </cfRule>
  </conditionalFormatting>
  <conditionalFormatting sqref="Q628">
    <cfRule type="containsText" dxfId="6404" priority="8531" operator="containsText" text="清車">
      <formula>NOT(ISERROR(SEARCH("清車",Q628)))</formula>
    </cfRule>
    <cfRule type="containsText" dxfId="6403" priority="8532" operator="containsText" text="改紡">
      <formula>NOT(ISERROR(SEARCH("改紡",Q628)))</formula>
    </cfRule>
    <cfRule type="containsText" dxfId="6402" priority="8533" operator="containsText" text="了機">
      <formula>NOT(ISERROR(SEARCH("了機",Q628)))</formula>
    </cfRule>
  </conditionalFormatting>
  <conditionalFormatting sqref="Q630">
    <cfRule type="containsText" dxfId="6401" priority="8519" operator="containsText" text="清車">
      <formula>NOT(ISERROR(SEARCH("清車",Q630)))</formula>
    </cfRule>
    <cfRule type="containsText" dxfId="6400" priority="8520" operator="containsText" text="改紡">
      <formula>NOT(ISERROR(SEARCH("改紡",Q630)))</formula>
    </cfRule>
    <cfRule type="containsText" dxfId="6399" priority="8521" operator="containsText" text="了機">
      <formula>NOT(ISERROR(SEARCH("了機",Q630)))</formula>
    </cfRule>
  </conditionalFormatting>
  <conditionalFormatting sqref="Q631">
    <cfRule type="containsText" dxfId="6398" priority="8540" operator="containsText" text="清車">
      <formula>NOT(ISERROR(SEARCH("清車",Q631)))</formula>
    </cfRule>
    <cfRule type="containsText" dxfId="6397" priority="8541" operator="containsText" text="改紡">
      <formula>NOT(ISERROR(SEARCH("改紡",Q631)))</formula>
    </cfRule>
    <cfRule type="containsText" dxfId="6396" priority="8542" operator="containsText" text="了機">
      <formula>NOT(ISERROR(SEARCH("了機",Q631)))</formula>
    </cfRule>
  </conditionalFormatting>
  <conditionalFormatting sqref="Q635">
    <cfRule type="containsText" dxfId="6395" priority="8444" operator="containsText" text="清車">
      <formula>NOT(ISERROR(SEARCH("清車",Q635)))</formula>
    </cfRule>
    <cfRule type="containsText" dxfId="6394" priority="8445" operator="containsText" text="改紡">
      <formula>NOT(ISERROR(SEARCH("改紡",Q635)))</formula>
    </cfRule>
    <cfRule type="containsText" dxfId="6393" priority="8446" operator="containsText" text="了機">
      <formula>NOT(ISERROR(SEARCH("了機",Q635)))</formula>
    </cfRule>
  </conditionalFormatting>
  <conditionalFormatting sqref="Q638 P643:P650 P652 P654:P656">
    <cfRule type="containsText" dxfId="6392" priority="8560" operator="containsText" text="了機">
      <formula>NOT(ISERROR(SEARCH("了機",P638)))</formula>
    </cfRule>
  </conditionalFormatting>
  <conditionalFormatting sqref="Q638 P654:P656 P652 P643:P650">
    <cfRule type="containsText" dxfId="6391" priority="8558" operator="containsText" text="清車">
      <formula>NOT(ISERROR(SEARCH("清車",P638)))</formula>
    </cfRule>
    <cfRule type="containsText" dxfId="6390" priority="8559" operator="containsText" text="改紡">
      <formula>NOT(ISERROR(SEARCH("改紡",P638)))</formula>
    </cfRule>
  </conditionalFormatting>
  <conditionalFormatting sqref="Q639">
    <cfRule type="containsText" dxfId="6389" priority="8537" operator="containsText" text="清車">
      <formula>NOT(ISERROR(SEARCH("清車",Q639)))</formula>
    </cfRule>
    <cfRule type="containsText" dxfId="6388" priority="8538" operator="containsText" text="改紡">
      <formula>NOT(ISERROR(SEARCH("改紡",Q639)))</formula>
    </cfRule>
    <cfRule type="containsText" dxfId="6387" priority="8539" operator="containsText" text="了機">
      <formula>NOT(ISERROR(SEARCH("了機",Q639)))</formula>
    </cfRule>
  </conditionalFormatting>
  <conditionalFormatting sqref="Q640:Q641 Q643:Q652">
    <cfRule type="containsText" dxfId="6386" priority="8561" operator="containsText" text="清車">
      <formula>NOT(ISERROR(SEARCH("清車",Q640)))</formula>
    </cfRule>
    <cfRule type="containsText" dxfId="6385" priority="8562" operator="containsText" text="改紡">
      <formula>NOT(ISERROR(SEARCH("改紡",Q640)))</formula>
    </cfRule>
    <cfRule type="containsText" dxfId="6384" priority="8563" operator="containsText" text="了機">
      <formula>NOT(ISERROR(SEARCH("了機",Q640)))</formula>
    </cfRule>
  </conditionalFormatting>
  <conditionalFormatting sqref="Q642">
    <cfRule type="containsText" dxfId="6383" priority="8528" operator="containsText" text="清車">
      <formula>NOT(ISERROR(SEARCH("清車",Q642)))</formula>
    </cfRule>
    <cfRule type="containsText" dxfId="6382" priority="8529" operator="containsText" text="改紡">
      <formula>NOT(ISERROR(SEARCH("改紡",Q642)))</formula>
    </cfRule>
    <cfRule type="containsText" dxfId="6381" priority="8530" operator="containsText" text="了機">
      <formula>NOT(ISERROR(SEARCH("了機",Q642)))</formula>
    </cfRule>
  </conditionalFormatting>
  <conditionalFormatting sqref="Q653">
    <cfRule type="containsText" dxfId="6380" priority="8549" operator="containsText" text="清車">
      <formula>NOT(ISERROR(SEARCH("清車",Q653)))</formula>
    </cfRule>
    <cfRule type="containsText" dxfId="6379" priority="8550" operator="containsText" text="改紡">
      <formula>NOT(ISERROR(SEARCH("改紡",Q653)))</formula>
    </cfRule>
    <cfRule type="containsText" dxfId="6378" priority="8551" operator="containsText" text="了機">
      <formula>NOT(ISERROR(SEARCH("了機",Q653)))</formula>
    </cfRule>
  </conditionalFormatting>
  <conditionalFormatting sqref="Q657">
    <cfRule type="containsText" dxfId="6377" priority="8417" operator="containsText" text="清車">
      <formula>NOT(ISERROR(SEARCH("清車",Q657)))</formula>
    </cfRule>
    <cfRule type="containsText" dxfId="6376" priority="8418" operator="containsText" text="改紡">
      <formula>NOT(ISERROR(SEARCH("改紡",Q657)))</formula>
    </cfRule>
    <cfRule type="containsText" dxfId="6375" priority="8419" operator="containsText" text="了機">
      <formula>NOT(ISERROR(SEARCH("了機",Q657)))</formula>
    </cfRule>
  </conditionalFormatting>
  <conditionalFormatting sqref="Q669">
    <cfRule type="containsText" dxfId="6374" priority="8243" operator="containsText" text="清車">
      <formula>NOT(ISERROR(SEARCH("清車",Q669)))</formula>
    </cfRule>
    <cfRule type="containsText" dxfId="6373" priority="8244" operator="containsText" text="改紡">
      <formula>NOT(ISERROR(SEARCH("改紡",Q669)))</formula>
    </cfRule>
    <cfRule type="containsText" dxfId="6372" priority="8245" operator="containsText" text="了機">
      <formula>NOT(ISERROR(SEARCH("了機",Q669)))</formula>
    </cfRule>
  </conditionalFormatting>
  <conditionalFormatting sqref="Q671">
    <cfRule type="containsText" dxfId="6371" priority="8231" operator="containsText" text="清車">
      <formula>NOT(ISERROR(SEARCH("清車",Q671)))</formula>
    </cfRule>
    <cfRule type="containsText" dxfId="6370" priority="8232" operator="containsText" text="改紡">
      <formula>NOT(ISERROR(SEARCH("改紡",Q671)))</formula>
    </cfRule>
    <cfRule type="containsText" dxfId="6369" priority="8233" operator="containsText" text="了機">
      <formula>NOT(ISERROR(SEARCH("了機",Q671)))</formula>
    </cfRule>
  </conditionalFormatting>
  <conditionalFormatting sqref="Q672">
    <cfRule type="containsText" dxfId="6368" priority="8252" operator="containsText" text="清車">
      <formula>NOT(ISERROR(SEARCH("清車",Q672)))</formula>
    </cfRule>
    <cfRule type="containsText" dxfId="6367" priority="8253" operator="containsText" text="改紡">
      <formula>NOT(ISERROR(SEARCH("改紡",Q672)))</formula>
    </cfRule>
    <cfRule type="containsText" dxfId="6366" priority="8254" operator="containsText" text="了機">
      <formula>NOT(ISERROR(SEARCH("了機",Q672)))</formula>
    </cfRule>
  </conditionalFormatting>
  <conditionalFormatting sqref="Q676">
    <cfRule type="containsText" dxfId="6365" priority="8156" operator="containsText" text="清車">
      <formula>NOT(ISERROR(SEARCH("清車",Q676)))</formula>
    </cfRule>
    <cfRule type="containsText" dxfId="6364" priority="8157" operator="containsText" text="改紡">
      <formula>NOT(ISERROR(SEARCH("改紡",Q676)))</formula>
    </cfRule>
    <cfRule type="containsText" dxfId="6363" priority="8158" operator="containsText" text="了機">
      <formula>NOT(ISERROR(SEARCH("了機",Q676)))</formula>
    </cfRule>
  </conditionalFormatting>
  <conditionalFormatting sqref="Q679 P684:P691 P693 P695:P697">
    <cfRule type="containsText" dxfId="6362" priority="8272" operator="containsText" text="了機">
      <formula>NOT(ISERROR(SEARCH("了機",P679)))</formula>
    </cfRule>
  </conditionalFormatting>
  <conditionalFormatting sqref="Q679 P695:P697 P693 P684:P691">
    <cfRule type="containsText" dxfId="6361" priority="8270" operator="containsText" text="清車">
      <formula>NOT(ISERROR(SEARCH("清車",P679)))</formula>
    </cfRule>
    <cfRule type="containsText" dxfId="6360" priority="8271" operator="containsText" text="改紡">
      <formula>NOT(ISERROR(SEARCH("改紡",P679)))</formula>
    </cfRule>
  </conditionalFormatting>
  <conditionalFormatting sqref="Q680">
    <cfRule type="containsText" dxfId="6359" priority="8249" operator="containsText" text="清車">
      <formula>NOT(ISERROR(SEARCH("清車",Q680)))</formula>
    </cfRule>
    <cfRule type="containsText" dxfId="6358" priority="8250" operator="containsText" text="改紡">
      <formula>NOT(ISERROR(SEARCH("改紡",Q680)))</formula>
    </cfRule>
    <cfRule type="containsText" dxfId="6357" priority="8251" operator="containsText" text="了機">
      <formula>NOT(ISERROR(SEARCH("了機",Q680)))</formula>
    </cfRule>
  </conditionalFormatting>
  <conditionalFormatting sqref="Q681:Q682 Q684:Q693">
    <cfRule type="containsText" dxfId="6356" priority="8273" operator="containsText" text="清車">
      <formula>NOT(ISERROR(SEARCH("清車",Q681)))</formula>
    </cfRule>
    <cfRule type="containsText" dxfId="6355" priority="8274" operator="containsText" text="改紡">
      <formula>NOT(ISERROR(SEARCH("改紡",Q681)))</formula>
    </cfRule>
    <cfRule type="containsText" dxfId="6354" priority="8275" operator="containsText" text="了機">
      <formula>NOT(ISERROR(SEARCH("了機",Q681)))</formula>
    </cfRule>
  </conditionalFormatting>
  <conditionalFormatting sqref="Q683">
    <cfRule type="containsText" dxfId="6353" priority="8240" operator="containsText" text="清車">
      <formula>NOT(ISERROR(SEARCH("清車",Q683)))</formula>
    </cfRule>
    <cfRule type="containsText" dxfId="6352" priority="8241" operator="containsText" text="改紡">
      <formula>NOT(ISERROR(SEARCH("改紡",Q683)))</formula>
    </cfRule>
    <cfRule type="containsText" dxfId="6351" priority="8242" operator="containsText" text="了機">
      <formula>NOT(ISERROR(SEARCH("了機",Q683)))</formula>
    </cfRule>
  </conditionalFormatting>
  <conditionalFormatting sqref="Q694">
    <cfRule type="containsText" dxfId="6350" priority="8261" operator="containsText" text="清車">
      <formula>NOT(ISERROR(SEARCH("清車",Q694)))</formula>
    </cfRule>
    <cfRule type="containsText" dxfId="6349" priority="8262" operator="containsText" text="改紡">
      <formula>NOT(ISERROR(SEARCH("改紡",Q694)))</formula>
    </cfRule>
    <cfRule type="containsText" dxfId="6348" priority="8263" operator="containsText" text="了機">
      <formula>NOT(ISERROR(SEARCH("了機",Q694)))</formula>
    </cfRule>
  </conditionalFormatting>
  <conditionalFormatting sqref="Q698">
    <cfRule type="containsText" dxfId="6347" priority="8129" operator="containsText" text="清車">
      <formula>NOT(ISERROR(SEARCH("清車",Q698)))</formula>
    </cfRule>
    <cfRule type="containsText" dxfId="6346" priority="8130" operator="containsText" text="改紡">
      <formula>NOT(ISERROR(SEARCH("改紡",Q698)))</formula>
    </cfRule>
    <cfRule type="containsText" dxfId="6345" priority="8131" operator="containsText" text="了機">
      <formula>NOT(ISERROR(SEARCH("了機",Q698)))</formula>
    </cfRule>
  </conditionalFormatting>
  <conditionalFormatting sqref="Q710">
    <cfRule type="containsText" dxfId="6344" priority="7955" operator="containsText" text="清車">
      <formula>NOT(ISERROR(SEARCH("清車",Q710)))</formula>
    </cfRule>
    <cfRule type="containsText" dxfId="6343" priority="7956" operator="containsText" text="改紡">
      <formula>NOT(ISERROR(SEARCH("改紡",Q710)))</formula>
    </cfRule>
    <cfRule type="containsText" dxfId="6342" priority="7957" operator="containsText" text="了機">
      <formula>NOT(ISERROR(SEARCH("了機",Q710)))</formula>
    </cfRule>
  </conditionalFormatting>
  <conditionalFormatting sqref="Q712">
    <cfRule type="containsText" dxfId="6341" priority="7943" operator="containsText" text="清車">
      <formula>NOT(ISERROR(SEARCH("清車",Q712)))</formula>
    </cfRule>
    <cfRule type="containsText" dxfId="6340" priority="7944" operator="containsText" text="改紡">
      <formula>NOT(ISERROR(SEARCH("改紡",Q712)))</formula>
    </cfRule>
    <cfRule type="containsText" dxfId="6339" priority="7945" operator="containsText" text="了機">
      <formula>NOT(ISERROR(SEARCH("了機",Q712)))</formula>
    </cfRule>
  </conditionalFormatting>
  <conditionalFormatting sqref="Q713">
    <cfRule type="containsText" dxfId="6338" priority="7964" operator="containsText" text="清車">
      <formula>NOT(ISERROR(SEARCH("清車",Q713)))</formula>
    </cfRule>
    <cfRule type="containsText" dxfId="6337" priority="7965" operator="containsText" text="改紡">
      <formula>NOT(ISERROR(SEARCH("改紡",Q713)))</formula>
    </cfRule>
    <cfRule type="containsText" dxfId="6336" priority="7966" operator="containsText" text="了機">
      <formula>NOT(ISERROR(SEARCH("了機",Q713)))</formula>
    </cfRule>
  </conditionalFormatting>
  <conditionalFormatting sqref="Q717">
    <cfRule type="containsText" dxfId="6335" priority="7868" operator="containsText" text="清車">
      <formula>NOT(ISERROR(SEARCH("清車",Q717)))</formula>
    </cfRule>
    <cfRule type="containsText" dxfId="6334" priority="7869" operator="containsText" text="改紡">
      <formula>NOT(ISERROR(SEARCH("改紡",Q717)))</formula>
    </cfRule>
    <cfRule type="containsText" dxfId="6333" priority="7870" operator="containsText" text="了機">
      <formula>NOT(ISERROR(SEARCH("了機",Q717)))</formula>
    </cfRule>
  </conditionalFormatting>
  <conditionalFormatting sqref="Q720 P725:P732 P734 P736:P737">
    <cfRule type="containsText" dxfId="6332" priority="7984" operator="containsText" text="了機">
      <formula>NOT(ISERROR(SEARCH("了機",P720)))</formula>
    </cfRule>
  </conditionalFormatting>
  <conditionalFormatting sqref="Q720 P736:P737 P734 P725:P732">
    <cfRule type="containsText" dxfId="6331" priority="7982" operator="containsText" text="清車">
      <formula>NOT(ISERROR(SEARCH("清車",P720)))</formula>
    </cfRule>
    <cfRule type="containsText" dxfId="6330" priority="7983" operator="containsText" text="改紡">
      <formula>NOT(ISERROR(SEARCH("改紡",P720)))</formula>
    </cfRule>
  </conditionalFormatting>
  <conditionalFormatting sqref="Q721">
    <cfRule type="containsText" dxfId="6329" priority="7961" operator="containsText" text="清車">
      <formula>NOT(ISERROR(SEARCH("清車",Q721)))</formula>
    </cfRule>
    <cfRule type="containsText" dxfId="6328" priority="7962" operator="containsText" text="改紡">
      <formula>NOT(ISERROR(SEARCH("改紡",Q721)))</formula>
    </cfRule>
    <cfRule type="containsText" dxfId="6327" priority="7963" operator="containsText" text="了機">
      <formula>NOT(ISERROR(SEARCH("了機",Q721)))</formula>
    </cfRule>
  </conditionalFormatting>
  <conditionalFormatting sqref="Q722:Q723 Q725:Q734">
    <cfRule type="containsText" dxfId="6326" priority="7985" operator="containsText" text="清車">
      <formula>NOT(ISERROR(SEARCH("清車",Q722)))</formula>
    </cfRule>
    <cfRule type="containsText" dxfId="6325" priority="7986" operator="containsText" text="改紡">
      <formula>NOT(ISERROR(SEARCH("改紡",Q722)))</formula>
    </cfRule>
    <cfRule type="containsText" dxfId="6324" priority="7987" operator="containsText" text="了機">
      <formula>NOT(ISERROR(SEARCH("了機",Q722)))</formula>
    </cfRule>
  </conditionalFormatting>
  <conditionalFormatting sqref="Q724">
    <cfRule type="containsText" dxfId="6323" priority="7952" operator="containsText" text="清車">
      <formula>NOT(ISERROR(SEARCH("清車",Q724)))</formula>
    </cfRule>
    <cfRule type="containsText" dxfId="6322" priority="7953" operator="containsText" text="改紡">
      <formula>NOT(ISERROR(SEARCH("改紡",Q724)))</formula>
    </cfRule>
    <cfRule type="containsText" dxfId="6321" priority="7954" operator="containsText" text="了機">
      <formula>NOT(ISERROR(SEARCH("了機",Q724)))</formula>
    </cfRule>
  </conditionalFormatting>
  <conditionalFormatting sqref="Q735">
    <cfRule type="containsText" dxfId="6320" priority="7973" operator="containsText" text="清車">
      <formula>NOT(ISERROR(SEARCH("清車",Q735)))</formula>
    </cfRule>
    <cfRule type="containsText" dxfId="6319" priority="7974" operator="containsText" text="改紡">
      <formula>NOT(ISERROR(SEARCH("改紡",Q735)))</formula>
    </cfRule>
    <cfRule type="containsText" dxfId="6318" priority="7975" operator="containsText" text="了機">
      <formula>NOT(ISERROR(SEARCH("了機",Q735)))</formula>
    </cfRule>
  </conditionalFormatting>
  <conditionalFormatting sqref="Q739">
    <cfRule type="containsText" dxfId="6317" priority="7841" operator="containsText" text="清車">
      <formula>NOT(ISERROR(SEARCH("清車",Q739)))</formula>
    </cfRule>
    <cfRule type="containsText" dxfId="6316" priority="7842" operator="containsText" text="改紡">
      <formula>NOT(ISERROR(SEARCH("改紡",Q739)))</formula>
    </cfRule>
    <cfRule type="containsText" dxfId="6315" priority="7843" operator="containsText" text="了機">
      <formula>NOT(ISERROR(SEARCH("了機",Q739)))</formula>
    </cfRule>
  </conditionalFormatting>
  <conditionalFormatting sqref="Q751">
    <cfRule type="containsText" dxfId="6314" priority="7664" operator="containsText" text="清車">
      <formula>NOT(ISERROR(SEARCH("清車",Q751)))</formula>
    </cfRule>
    <cfRule type="containsText" dxfId="6313" priority="7665" operator="containsText" text="改紡">
      <formula>NOT(ISERROR(SEARCH("改紡",Q751)))</formula>
    </cfRule>
    <cfRule type="containsText" dxfId="6312" priority="7666" operator="containsText" text="了機">
      <formula>NOT(ISERROR(SEARCH("了機",Q751)))</formula>
    </cfRule>
  </conditionalFormatting>
  <conditionalFormatting sqref="Q753">
    <cfRule type="containsText" dxfId="6311" priority="7652" operator="containsText" text="清車">
      <formula>NOT(ISERROR(SEARCH("清車",Q753)))</formula>
    </cfRule>
    <cfRule type="containsText" dxfId="6310" priority="7653" operator="containsText" text="改紡">
      <formula>NOT(ISERROR(SEARCH("改紡",Q753)))</formula>
    </cfRule>
    <cfRule type="containsText" dxfId="6309" priority="7654" operator="containsText" text="了機">
      <formula>NOT(ISERROR(SEARCH("了機",Q753)))</formula>
    </cfRule>
  </conditionalFormatting>
  <conditionalFormatting sqref="Q754">
    <cfRule type="containsText" dxfId="6308" priority="7673" operator="containsText" text="清車">
      <formula>NOT(ISERROR(SEARCH("清車",Q754)))</formula>
    </cfRule>
    <cfRule type="containsText" dxfId="6307" priority="7674" operator="containsText" text="改紡">
      <formula>NOT(ISERROR(SEARCH("改紡",Q754)))</formula>
    </cfRule>
    <cfRule type="containsText" dxfId="6306" priority="7675" operator="containsText" text="了機">
      <formula>NOT(ISERROR(SEARCH("了機",Q754)))</formula>
    </cfRule>
  </conditionalFormatting>
  <conditionalFormatting sqref="Q758">
    <cfRule type="containsText" dxfId="6305" priority="7583" operator="containsText" text="清車">
      <formula>NOT(ISERROR(SEARCH("清車",Q758)))</formula>
    </cfRule>
    <cfRule type="containsText" dxfId="6304" priority="7584" operator="containsText" text="改紡">
      <formula>NOT(ISERROR(SEARCH("改紡",Q758)))</formula>
    </cfRule>
    <cfRule type="containsText" dxfId="6303" priority="7585" operator="containsText" text="了機">
      <formula>NOT(ISERROR(SEARCH("了機",Q758)))</formula>
    </cfRule>
  </conditionalFormatting>
  <conditionalFormatting sqref="Q761 P766:P773 P775 P777:P778">
    <cfRule type="containsText" dxfId="6302" priority="7693" operator="containsText" text="了機">
      <formula>NOT(ISERROR(SEARCH("了機",P761)))</formula>
    </cfRule>
  </conditionalFormatting>
  <conditionalFormatting sqref="Q761 P777:P778 P775 P766:P773">
    <cfRule type="containsText" dxfId="6301" priority="7691" operator="containsText" text="清車">
      <formula>NOT(ISERROR(SEARCH("清車",P761)))</formula>
    </cfRule>
    <cfRule type="containsText" dxfId="6300" priority="7692" operator="containsText" text="改紡">
      <formula>NOT(ISERROR(SEARCH("改紡",P761)))</formula>
    </cfRule>
  </conditionalFormatting>
  <conditionalFormatting sqref="Q762">
    <cfRule type="containsText" dxfId="6299" priority="7670" operator="containsText" text="清車">
      <formula>NOT(ISERROR(SEARCH("清車",Q762)))</formula>
    </cfRule>
    <cfRule type="containsText" dxfId="6298" priority="7671" operator="containsText" text="改紡">
      <formula>NOT(ISERROR(SEARCH("改紡",Q762)))</formula>
    </cfRule>
    <cfRule type="containsText" dxfId="6297" priority="7672" operator="containsText" text="了機">
      <formula>NOT(ISERROR(SEARCH("了機",Q762)))</formula>
    </cfRule>
  </conditionalFormatting>
  <conditionalFormatting sqref="Q763:Q764 Q766:Q773 Q775">
    <cfRule type="containsText" dxfId="6296" priority="7694" operator="containsText" text="清車">
      <formula>NOT(ISERROR(SEARCH("清車",Q763)))</formula>
    </cfRule>
    <cfRule type="containsText" dxfId="6295" priority="7695" operator="containsText" text="改紡">
      <formula>NOT(ISERROR(SEARCH("改紡",Q763)))</formula>
    </cfRule>
    <cfRule type="containsText" dxfId="6294" priority="7696" operator="containsText" text="了機">
      <formula>NOT(ISERROR(SEARCH("了機",Q763)))</formula>
    </cfRule>
  </conditionalFormatting>
  <conditionalFormatting sqref="Q765">
    <cfRule type="containsText" dxfId="6293" priority="7661" operator="containsText" text="清車">
      <formula>NOT(ISERROR(SEARCH("清車",Q765)))</formula>
    </cfRule>
    <cfRule type="containsText" dxfId="6292" priority="7662" operator="containsText" text="改紡">
      <formula>NOT(ISERROR(SEARCH("改紡",Q765)))</formula>
    </cfRule>
    <cfRule type="containsText" dxfId="6291" priority="7663" operator="containsText" text="了機">
      <formula>NOT(ISERROR(SEARCH("了機",Q765)))</formula>
    </cfRule>
  </conditionalFormatting>
  <conditionalFormatting sqref="Q774">
    <cfRule type="containsText" dxfId="6290" priority="7508" operator="containsText" text="清車">
      <formula>NOT(ISERROR(SEARCH("清車",Q774)))</formula>
    </cfRule>
    <cfRule type="containsText" dxfId="6289" priority="7509" operator="containsText" text="改紡">
      <formula>NOT(ISERROR(SEARCH("改紡",Q774)))</formula>
    </cfRule>
    <cfRule type="containsText" dxfId="6288" priority="7510" operator="containsText" text="了機">
      <formula>NOT(ISERROR(SEARCH("了機",Q774)))</formula>
    </cfRule>
  </conditionalFormatting>
  <conditionalFormatting sqref="Q776">
    <cfRule type="containsText" dxfId="6287" priority="7682" operator="containsText" text="清車">
      <formula>NOT(ISERROR(SEARCH("清車",Q776)))</formula>
    </cfRule>
    <cfRule type="containsText" dxfId="6286" priority="7683" operator="containsText" text="改紡">
      <formula>NOT(ISERROR(SEARCH("改紡",Q776)))</formula>
    </cfRule>
    <cfRule type="containsText" dxfId="6285" priority="7684" operator="containsText" text="了機">
      <formula>NOT(ISERROR(SEARCH("了機",Q776)))</formula>
    </cfRule>
  </conditionalFormatting>
  <conditionalFormatting sqref="Q780">
    <cfRule type="containsText" dxfId="6284" priority="7556" operator="containsText" text="清車">
      <formula>NOT(ISERROR(SEARCH("清車",Q780)))</formula>
    </cfRule>
    <cfRule type="containsText" dxfId="6283" priority="7557" operator="containsText" text="改紡">
      <formula>NOT(ISERROR(SEARCH("改紡",Q780)))</formula>
    </cfRule>
    <cfRule type="containsText" dxfId="6282" priority="7558" operator="containsText" text="了機">
      <formula>NOT(ISERROR(SEARCH("了機",Q780)))</formula>
    </cfRule>
  </conditionalFormatting>
  <conditionalFormatting sqref="Q792">
    <cfRule type="containsText" dxfId="6281" priority="7286" operator="containsText" text="清車">
      <formula>NOT(ISERROR(SEARCH("清車",Q792)))</formula>
    </cfRule>
    <cfRule type="containsText" dxfId="6280" priority="7287" operator="containsText" text="改紡">
      <formula>NOT(ISERROR(SEARCH("改紡",Q792)))</formula>
    </cfRule>
    <cfRule type="containsText" dxfId="6279" priority="7288" operator="containsText" text="了機">
      <formula>NOT(ISERROR(SEARCH("了機",Q792)))</formula>
    </cfRule>
  </conditionalFormatting>
  <conditionalFormatting sqref="Q794">
    <cfRule type="containsText" dxfId="6278" priority="7274" operator="containsText" text="清車">
      <formula>NOT(ISERROR(SEARCH("清車",Q794)))</formula>
    </cfRule>
    <cfRule type="containsText" dxfId="6277" priority="7275" operator="containsText" text="改紡">
      <formula>NOT(ISERROR(SEARCH("改紡",Q794)))</formula>
    </cfRule>
    <cfRule type="containsText" dxfId="6276" priority="7276" operator="containsText" text="了機">
      <formula>NOT(ISERROR(SEARCH("了機",Q794)))</formula>
    </cfRule>
  </conditionalFormatting>
  <conditionalFormatting sqref="Q795">
    <cfRule type="containsText" dxfId="6275" priority="7295" operator="containsText" text="清車">
      <formula>NOT(ISERROR(SEARCH("清車",Q795)))</formula>
    </cfRule>
    <cfRule type="containsText" dxfId="6274" priority="7296" operator="containsText" text="改紡">
      <formula>NOT(ISERROR(SEARCH("改紡",Q795)))</formula>
    </cfRule>
    <cfRule type="containsText" dxfId="6273" priority="7297" operator="containsText" text="了機">
      <formula>NOT(ISERROR(SEARCH("了機",Q795)))</formula>
    </cfRule>
  </conditionalFormatting>
  <conditionalFormatting sqref="Q799">
    <cfRule type="containsText" dxfId="6272" priority="7262" operator="containsText" text="清車">
      <formula>NOT(ISERROR(SEARCH("清車",Q799)))</formula>
    </cfRule>
    <cfRule type="containsText" dxfId="6271" priority="7263" operator="containsText" text="改紡">
      <formula>NOT(ISERROR(SEARCH("改紡",Q799)))</formula>
    </cfRule>
    <cfRule type="containsText" dxfId="6270" priority="7264" operator="containsText" text="了機">
      <formula>NOT(ISERROR(SEARCH("了機",Q799)))</formula>
    </cfRule>
  </conditionalFormatting>
  <conditionalFormatting sqref="Q802 P807:P808 P810:P813 P816 P818:P819">
    <cfRule type="containsText" dxfId="6269" priority="7321" operator="containsText" text="了機">
      <formula>NOT(ISERROR(SEARCH("了機",P802)))</formula>
    </cfRule>
  </conditionalFormatting>
  <conditionalFormatting sqref="Q802 P816 P807:P808 P818:P819 P810:P813">
    <cfRule type="containsText" dxfId="6268" priority="7319" operator="containsText" text="清車">
      <formula>NOT(ISERROR(SEARCH("清車",P802)))</formula>
    </cfRule>
    <cfRule type="containsText" dxfId="6267" priority="7320" operator="containsText" text="改紡">
      <formula>NOT(ISERROR(SEARCH("改紡",P802)))</formula>
    </cfRule>
  </conditionalFormatting>
  <conditionalFormatting sqref="Q803">
    <cfRule type="containsText" dxfId="6266" priority="7292" operator="containsText" text="清車">
      <formula>NOT(ISERROR(SEARCH("清車",Q803)))</formula>
    </cfRule>
    <cfRule type="containsText" dxfId="6265" priority="7293" operator="containsText" text="改紡">
      <formula>NOT(ISERROR(SEARCH("改紡",Q803)))</formula>
    </cfRule>
    <cfRule type="containsText" dxfId="6264" priority="7294" operator="containsText" text="了機">
      <formula>NOT(ISERROR(SEARCH("了機",Q803)))</formula>
    </cfRule>
  </conditionalFormatting>
  <conditionalFormatting sqref="Q804:Q805 Q807:Q814">
    <cfRule type="containsText" dxfId="6263" priority="7322" operator="containsText" text="清車">
      <formula>NOT(ISERROR(SEARCH("清車",Q804)))</formula>
    </cfRule>
    <cfRule type="containsText" dxfId="6262" priority="7323" operator="containsText" text="改紡">
      <formula>NOT(ISERROR(SEARCH("改紡",Q804)))</formula>
    </cfRule>
    <cfRule type="containsText" dxfId="6261" priority="7324" operator="containsText" text="了機">
      <formula>NOT(ISERROR(SEARCH("了機",Q804)))</formula>
    </cfRule>
  </conditionalFormatting>
  <conditionalFormatting sqref="Q806">
    <cfRule type="containsText" dxfId="6260" priority="7283" operator="containsText" text="清車">
      <formula>NOT(ISERROR(SEARCH("清車",Q806)))</formula>
    </cfRule>
    <cfRule type="containsText" dxfId="6259" priority="7284" operator="containsText" text="改紡">
      <formula>NOT(ISERROR(SEARCH("改紡",Q806)))</formula>
    </cfRule>
    <cfRule type="containsText" dxfId="6258" priority="7285" operator="containsText" text="了機">
      <formula>NOT(ISERROR(SEARCH("了機",Q806)))</formula>
    </cfRule>
  </conditionalFormatting>
  <conditionalFormatting sqref="Q815">
    <cfRule type="containsText" dxfId="6257" priority="7247" operator="containsText" text="清車">
      <formula>NOT(ISERROR(SEARCH("清車",Q815)))</formula>
    </cfRule>
    <cfRule type="containsText" dxfId="6256" priority="7248" operator="containsText" text="改紡">
      <formula>NOT(ISERROR(SEARCH("改紡",Q815)))</formula>
    </cfRule>
    <cfRule type="containsText" dxfId="6255" priority="7249" operator="containsText" text="了機">
      <formula>NOT(ISERROR(SEARCH("了機",Q815)))</formula>
    </cfRule>
  </conditionalFormatting>
  <conditionalFormatting sqref="Q816">
    <cfRule type="containsText" dxfId="6254" priority="7160" operator="containsText" text="清車">
      <formula>NOT(ISERROR(SEARCH("清車",Q816)))</formula>
    </cfRule>
    <cfRule type="containsText" dxfId="6253" priority="7161" operator="containsText" text="改紡">
      <formula>NOT(ISERROR(SEARCH("改紡",Q816)))</formula>
    </cfRule>
    <cfRule type="containsText" dxfId="6252" priority="7162" operator="containsText" text="了機">
      <formula>NOT(ISERROR(SEARCH("了機",Q816)))</formula>
    </cfRule>
  </conditionalFormatting>
  <conditionalFormatting sqref="Q817">
    <cfRule type="containsText" dxfId="6251" priority="7310" operator="containsText" text="清車">
      <formula>NOT(ISERROR(SEARCH("清車",Q817)))</formula>
    </cfRule>
    <cfRule type="containsText" dxfId="6250" priority="7311" operator="containsText" text="改紡">
      <formula>NOT(ISERROR(SEARCH("改紡",Q817)))</formula>
    </cfRule>
    <cfRule type="containsText" dxfId="6249" priority="7312" operator="containsText" text="了機">
      <formula>NOT(ISERROR(SEARCH("了機",Q817)))</formula>
    </cfRule>
  </conditionalFormatting>
  <conditionalFormatting sqref="Q820">
    <cfRule type="containsText" dxfId="6248" priority="7256" operator="containsText" text="清車">
      <formula>NOT(ISERROR(SEARCH("清車",Q820)))</formula>
    </cfRule>
    <cfRule type="containsText" dxfId="6247" priority="7257" operator="containsText" text="改紡">
      <formula>NOT(ISERROR(SEARCH("改紡",Q820)))</formula>
    </cfRule>
    <cfRule type="containsText" dxfId="6246" priority="7258" operator="containsText" text="了機">
      <formula>NOT(ISERROR(SEARCH("了機",Q820)))</formula>
    </cfRule>
  </conditionalFormatting>
  <conditionalFormatting sqref="Q822:Q830 P822 P791:Q791 Q818:Q819 P797:Q797 P795 Q793 Q796">
    <cfRule type="containsText" dxfId="6245" priority="7313" operator="containsText" text="清車">
      <formula>NOT(ISERROR(SEARCH("清車",P791)))</formula>
    </cfRule>
    <cfRule type="containsText" dxfId="6244" priority="7314" operator="containsText" text="改紡">
      <formula>NOT(ISERROR(SEARCH("改紡",P791)))</formula>
    </cfRule>
  </conditionalFormatting>
  <conditionalFormatting sqref="Q832">
    <cfRule type="containsText" dxfId="6243" priority="7013" operator="containsText" text="清車">
      <formula>NOT(ISERROR(SEARCH("清車",Q832)))</formula>
    </cfRule>
    <cfRule type="containsText" dxfId="6242" priority="7014" operator="containsText" text="改紡">
      <formula>NOT(ISERROR(SEARCH("改紡",Q832)))</formula>
    </cfRule>
    <cfRule type="containsText" dxfId="6241" priority="7015" operator="containsText" text="了機">
      <formula>NOT(ISERROR(SEARCH("了機",Q832)))</formula>
    </cfRule>
  </conditionalFormatting>
  <conditionalFormatting sqref="Q834">
    <cfRule type="containsText" dxfId="6240" priority="7001" operator="containsText" text="清車">
      <formula>NOT(ISERROR(SEARCH("清車",Q834)))</formula>
    </cfRule>
    <cfRule type="containsText" dxfId="6239" priority="7002" operator="containsText" text="改紡">
      <formula>NOT(ISERROR(SEARCH("改紡",Q834)))</formula>
    </cfRule>
    <cfRule type="containsText" dxfId="6238" priority="7003" operator="containsText" text="了機">
      <formula>NOT(ISERROR(SEARCH("了機",Q834)))</formula>
    </cfRule>
  </conditionalFormatting>
  <conditionalFormatting sqref="Q835">
    <cfRule type="containsText" dxfId="6237" priority="7019" operator="containsText" text="清車">
      <formula>NOT(ISERROR(SEARCH("清車",Q835)))</formula>
    </cfRule>
    <cfRule type="containsText" dxfId="6236" priority="7020" operator="containsText" text="改紡">
      <formula>NOT(ISERROR(SEARCH("改紡",Q835)))</formula>
    </cfRule>
    <cfRule type="containsText" dxfId="6235" priority="7021" operator="containsText" text="了機">
      <formula>NOT(ISERROR(SEARCH("了機",Q835)))</formula>
    </cfRule>
  </conditionalFormatting>
  <conditionalFormatting sqref="Q839">
    <cfRule type="containsText" dxfId="6234" priority="6992" operator="containsText" text="清車">
      <formula>NOT(ISERROR(SEARCH("清車",Q839)))</formula>
    </cfRule>
    <cfRule type="containsText" dxfId="6233" priority="6993" operator="containsText" text="改紡">
      <formula>NOT(ISERROR(SEARCH("改紡",Q839)))</formula>
    </cfRule>
    <cfRule type="containsText" dxfId="6232" priority="6994" operator="containsText" text="了機">
      <formula>NOT(ISERROR(SEARCH("了機",Q839)))</formula>
    </cfRule>
  </conditionalFormatting>
  <conditionalFormatting sqref="Q842 P848 P850:P853 P857:P858">
    <cfRule type="containsText" dxfId="6231" priority="7045" operator="containsText" text="了機">
      <formula>NOT(ISERROR(SEARCH("了機",P842)))</formula>
    </cfRule>
  </conditionalFormatting>
  <conditionalFormatting sqref="Q842 P848 P857:P858 P850:P853">
    <cfRule type="containsText" dxfId="6230" priority="7043" operator="containsText" text="清車">
      <formula>NOT(ISERROR(SEARCH("清車",P842)))</formula>
    </cfRule>
    <cfRule type="containsText" dxfId="6229" priority="7044" operator="containsText" text="改紡">
      <formula>NOT(ISERROR(SEARCH("改紡",P842)))</formula>
    </cfRule>
  </conditionalFormatting>
  <conditionalFormatting sqref="Q843">
    <cfRule type="containsText" dxfId="6228" priority="7016" operator="containsText" text="清車">
      <formula>NOT(ISERROR(SEARCH("清車",Q843)))</formula>
    </cfRule>
    <cfRule type="containsText" dxfId="6227" priority="7017" operator="containsText" text="改紡">
      <formula>NOT(ISERROR(SEARCH("改紡",Q843)))</formula>
    </cfRule>
    <cfRule type="containsText" dxfId="6226" priority="7018" operator="containsText" text="了機">
      <formula>NOT(ISERROR(SEARCH("了機",Q843)))</formula>
    </cfRule>
  </conditionalFormatting>
  <conditionalFormatting sqref="Q844:Q845 Q847:Q854">
    <cfRule type="containsText" dxfId="6225" priority="7046" operator="containsText" text="清車">
      <formula>NOT(ISERROR(SEARCH("清車",Q844)))</formula>
    </cfRule>
    <cfRule type="containsText" dxfId="6224" priority="7047" operator="containsText" text="改紡">
      <formula>NOT(ISERROR(SEARCH("改紡",Q844)))</formula>
    </cfRule>
    <cfRule type="containsText" dxfId="6223" priority="7048" operator="containsText" text="了機">
      <formula>NOT(ISERROR(SEARCH("了機",Q844)))</formula>
    </cfRule>
  </conditionalFormatting>
  <conditionalFormatting sqref="Q846">
    <cfRule type="containsText" dxfId="6222" priority="7010" operator="containsText" text="清車">
      <formula>NOT(ISERROR(SEARCH("清車",Q846)))</formula>
    </cfRule>
    <cfRule type="containsText" dxfId="6221" priority="7011" operator="containsText" text="改紡">
      <formula>NOT(ISERROR(SEARCH("改紡",Q846)))</formula>
    </cfRule>
    <cfRule type="containsText" dxfId="6220" priority="7012" operator="containsText" text="了機">
      <formula>NOT(ISERROR(SEARCH("了機",Q846)))</formula>
    </cfRule>
  </conditionalFormatting>
  <conditionalFormatting sqref="Q855">
    <cfRule type="containsText" dxfId="6219" priority="6908" operator="containsText" text="清車">
      <formula>NOT(ISERROR(SEARCH("清車",Q855)))</formula>
    </cfRule>
    <cfRule type="containsText" dxfId="6218" priority="6909" operator="containsText" text="改紡">
      <formula>NOT(ISERROR(SEARCH("改紡",Q855)))</formula>
    </cfRule>
    <cfRule type="containsText" dxfId="6217" priority="6910" operator="containsText" text="了機">
      <formula>NOT(ISERROR(SEARCH("了機",Q855)))</formula>
    </cfRule>
  </conditionalFormatting>
  <conditionalFormatting sqref="Q856">
    <cfRule type="containsText" dxfId="6216" priority="7034" operator="containsText" text="清車">
      <formula>NOT(ISERROR(SEARCH("清車",Q856)))</formula>
    </cfRule>
    <cfRule type="containsText" dxfId="6215" priority="7035" operator="containsText" text="改紡">
      <formula>NOT(ISERROR(SEARCH("改紡",Q856)))</formula>
    </cfRule>
    <cfRule type="containsText" dxfId="6214" priority="7036" operator="containsText" text="了機">
      <formula>NOT(ISERROR(SEARCH("了機",Q856)))</formula>
    </cfRule>
  </conditionalFormatting>
  <conditionalFormatting sqref="Q859">
    <cfRule type="containsText" dxfId="6213" priority="6989" operator="containsText" text="清車">
      <formula>NOT(ISERROR(SEARCH("清車",Q859)))</formula>
    </cfRule>
    <cfRule type="containsText" dxfId="6212" priority="6990" operator="containsText" text="改紡">
      <formula>NOT(ISERROR(SEARCH("改紡",Q859)))</formula>
    </cfRule>
    <cfRule type="containsText" dxfId="6211" priority="6991" operator="containsText" text="了機">
      <formula>NOT(ISERROR(SEARCH("了機",Q859)))</formula>
    </cfRule>
  </conditionalFormatting>
  <conditionalFormatting sqref="Q861:Q869 P861 P831:Q831 Q857:Q858 P837:Q837 P835 Q833 Q836">
    <cfRule type="containsText" dxfId="6210" priority="7037" operator="containsText" text="清車">
      <formula>NOT(ISERROR(SEARCH("清車",P831)))</formula>
    </cfRule>
    <cfRule type="containsText" dxfId="6209" priority="7038" operator="containsText" text="改紡">
      <formula>NOT(ISERROR(SEARCH("改紡",P831)))</formula>
    </cfRule>
  </conditionalFormatting>
  <conditionalFormatting sqref="Q871">
    <cfRule type="containsText" dxfId="6208" priority="6686" operator="containsText" text="清車">
      <formula>NOT(ISERROR(SEARCH("清車",Q871)))</formula>
    </cfRule>
    <cfRule type="containsText" dxfId="6207" priority="6687" operator="containsText" text="改紡">
      <formula>NOT(ISERROR(SEARCH("改紡",Q871)))</formula>
    </cfRule>
    <cfRule type="containsText" dxfId="6206" priority="6688" operator="containsText" text="了機">
      <formula>NOT(ISERROR(SEARCH("了機",Q871)))</formula>
    </cfRule>
  </conditionalFormatting>
  <conditionalFormatting sqref="Q873">
    <cfRule type="containsText" dxfId="6205" priority="6677" operator="containsText" text="清車">
      <formula>NOT(ISERROR(SEARCH("清車",Q873)))</formula>
    </cfRule>
    <cfRule type="containsText" dxfId="6204" priority="6678" operator="containsText" text="改紡">
      <formula>NOT(ISERROR(SEARCH("改紡",Q873)))</formula>
    </cfRule>
    <cfRule type="containsText" dxfId="6203" priority="6679" operator="containsText" text="了機">
      <formula>NOT(ISERROR(SEARCH("了機",Q873)))</formula>
    </cfRule>
  </conditionalFormatting>
  <conditionalFormatting sqref="Q874">
    <cfRule type="containsText" dxfId="6202" priority="6692" operator="containsText" text="清車">
      <formula>NOT(ISERROR(SEARCH("清車",Q874)))</formula>
    </cfRule>
    <cfRule type="containsText" dxfId="6201" priority="6693" operator="containsText" text="改紡">
      <formula>NOT(ISERROR(SEARCH("改紡",Q874)))</formula>
    </cfRule>
    <cfRule type="containsText" dxfId="6200" priority="6694" operator="containsText" text="了機">
      <formula>NOT(ISERROR(SEARCH("了機",Q874)))</formula>
    </cfRule>
  </conditionalFormatting>
  <conditionalFormatting sqref="Q878">
    <cfRule type="containsText" dxfId="6199" priority="6668" operator="containsText" text="清車">
      <formula>NOT(ISERROR(SEARCH("清車",Q878)))</formula>
    </cfRule>
    <cfRule type="containsText" dxfId="6198" priority="6669" operator="containsText" text="改紡">
      <formula>NOT(ISERROR(SEARCH("改紡",Q878)))</formula>
    </cfRule>
    <cfRule type="containsText" dxfId="6197" priority="6670" operator="containsText" text="了機">
      <formula>NOT(ISERROR(SEARCH("了機",Q878)))</formula>
    </cfRule>
  </conditionalFormatting>
  <conditionalFormatting sqref="Q881 P887 P889:P892 P896:P897">
    <cfRule type="containsText" dxfId="6196" priority="6718" operator="containsText" text="了機">
      <formula>NOT(ISERROR(SEARCH("了機",P881)))</formula>
    </cfRule>
  </conditionalFormatting>
  <conditionalFormatting sqref="Q881 P887 P896:P897 P889:P892">
    <cfRule type="containsText" dxfId="6195" priority="6716" operator="containsText" text="清車">
      <formula>NOT(ISERROR(SEARCH("清車",P881)))</formula>
    </cfRule>
    <cfRule type="containsText" dxfId="6194" priority="6717" operator="containsText" text="改紡">
      <formula>NOT(ISERROR(SEARCH("改紡",P881)))</formula>
    </cfRule>
  </conditionalFormatting>
  <conditionalFormatting sqref="Q882">
    <cfRule type="containsText" dxfId="6193" priority="6689" operator="containsText" text="清車">
      <formula>NOT(ISERROR(SEARCH("清車",Q882)))</formula>
    </cfRule>
    <cfRule type="containsText" dxfId="6192" priority="6690" operator="containsText" text="改紡">
      <formula>NOT(ISERROR(SEARCH("改紡",Q882)))</formula>
    </cfRule>
    <cfRule type="containsText" dxfId="6191" priority="6691" operator="containsText" text="了機">
      <formula>NOT(ISERROR(SEARCH("了機",Q882)))</formula>
    </cfRule>
  </conditionalFormatting>
  <conditionalFormatting sqref="Q883:Q884 Q886:Q893">
    <cfRule type="containsText" dxfId="6190" priority="6719" operator="containsText" text="清車">
      <formula>NOT(ISERROR(SEARCH("清車",Q883)))</formula>
    </cfRule>
    <cfRule type="containsText" dxfId="6189" priority="6720" operator="containsText" text="改紡">
      <formula>NOT(ISERROR(SEARCH("改紡",Q883)))</formula>
    </cfRule>
    <cfRule type="containsText" dxfId="6188" priority="6721" operator="containsText" text="了機">
      <formula>NOT(ISERROR(SEARCH("了機",Q883)))</formula>
    </cfRule>
  </conditionalFormatting>
  <conditionalFormatting sqref="Q885">
    <cfRule type="containsText" dxfId="6187" priority="6683" operator="containsText" text="清車">
      <formula>NOT(ISERROR(SEARCH("清車",Q885)))</formula>
    </cfRule>
    <cfRule type="containsText" dxfId="6186" priority="6684" operator="containsText" text="改紡">
      <formula>NOT(ISERROR(SEARCH("改紡",Q885)))</formula>
    </cfRule>
    <cfRule type="containsText" dxfId="6185" priority="6685" operator="containsText" text="了機">
      <formula>NOT(ISERROR(SEARCH("了機",Q885)))</formula>
    </cfRule>
  </conditionalFormatting>
  <conditionalFormatting sqref="Q894">
    <cfRule type="containsText" dxfId="6184" priority="6587" operator="containsText" text="清車">
      <formula>NOT(ISERROR(SEARCH("清車",Q894)))</formula>
    </cfRule>
    <cfRule type="containsText" dxfId="6183" priority="6588" operator="containsText" text="改紡">
      <formula>NOT(ISERROR(SEARCH("改紡",Q894)))</formula>
    </cfRule>
    <cfRule type="containsText" dxfId="6182" priority="6589" operator="containsText" text="了機">
      <formula>NOT(ISERROR(SEARCH("了機",Q894)))</formula>
    </cfRule>
  </conditionalFormatting>
  <conditionalFormatting sqref="Q895">
    <cfRule type="containsText" dxfId="6181" priority="6707" operator="containsText" text="清車">
      <formula>NOT(ISERROR(SEARCH("清車",Q895)))</formula>
    </cfRule>
    <cfRule type="containsText" dxfId="6180" priority="6708" operator="containsText" text="改紡">
      <formula>NOT(ISERROR(SEARCH("改紡",Q895)))</formula>
    </cfRule>
    <cfRule type="containsText" dxfId="6179" priority="6709" operator="containsText" text="了機">
      <formula>NOT(ISERROR(SEARCH("了機",Q895)))</formula>
    </cfRule>
  </conditionalFormatting>
  <conditionalFormatting sqref="Q898">
    <cfRule type="containsText" dxfId="6178" priority="6665" operator="containsText" text="清車">
      <formula>NOT(ISERROR(SEARCH("清車",Q898)))</formula>
    </cfRule>
    <cfRule type="containsText" dxfId="6177" priority="6666" operator="containsText" text="改紡">
      <formula>NOT(ISERROR(SEARCH("改紡",Q898)))</formula>
    </cfRule>
    <cfRule type="containsText" dxfId="6176" priority="6667" operator="containsText" text="了機">
      <formula>NOT(ISERROR(SEARCH("了機",Q898)))</formula>
    </cfRule>
  </conditionalFormatting>
  <conditionalFormatting sqref="Q900:Q908 P900 P870:Q870 Q896:Q897 P876:Q876 P874 Q872 Q875">
    <cfRule type="containsText" dxfId="6175" priority="6710" operator="containsText" text="清車">
      <formula>NOT(ISERROR(SEARCH("清車",P870)))</formula>
    </cfRule>
    <cfRule type="containsText" dxfId="6174" priority="6711" operator="containsText" text="改紡">
      <formula>NOT(ISERROR(SEARCH("改紡",P870)))</formula>
    </cfRule>
  </conditionalFormatting>
  <conditionalFormatting sqref="Q910">
    <cfRule type="containsText" dxfId="6173" priority="6260" operator="containsText" text="清車">
      <formula>NOT(ISERROR(SEARCH("清車",Q910)))</formula>
    </cfRule>
    <cfRule type="containsText" dxfId="6172" priority="6261" operator="containsText" text="改紡">
      <formula>NOT(ISERROR(SEARCH("改紡",Q910)))</formula>
    </cfRule>
    <cfRule type="containsText" dxfId="6171" priority="6262" operator="containsText" text="了機">
      <formula>NOT(ISERROR(SEARCH("了機",Q910)))</formula>
    </cfRule>
  </conditionalFormatting>
  <conditionalFormatting sqref="Q912">
    <cfRule type="containsText" dxfId="6170" priority="6251" operator="containsText" text="清車">
      <formula>NOT(ISERROR(SEARCH("清車",Q912)))</formula>
    </cfRule>
    <cfRule type="containsText" dxfId="6169" priority="6252" operator="containsText" text="改紡">
      <formula>NOT(ISERROR(SEARCH("改紡",Q912)))</formula>
    </cfRule>
    <cfRule type="containsText" dxfId="6168" priority="6253" operator="containsText" text="了機">
      <formula>NOT(ISERROR(SEARCH("了機",Q912)))</formula>
    </cfRule>
  </conditionalFormatting>
  <conditionalFormatting sqref="Q913">
    <cfRule type="containsText" dxfId="6167" priority="6266" operator="containsText" text="清車">
      <formula>NOT(ISERROR(SEARCH("清車",Q913)))</formula>
    </cfRule>
    <cfRule type="containsText" dxfId="6166" priority="6267" operator="containsText" text="改紡">
      <formula>NOT(ISERROR(SEARCH("改紡",Q913)))</formula>
    </cfRule>
    <cfRule type="containsText" dxfId="6165" priority="6268" operator="containsText" text="了機">
      <formula>NOT(ISERROR(SEARCH("了機",Q913)))</formula>
    </cfRule>
  </conditionalFormatting>
  <conditionalFormatting sqref="Q917">
    <cfRule type="containsText" dxfId="6164" priority="6242" operator="containsText" text="清車">
      <formula>NOT(ISERROR(SEARCH("清車",Q917)))</formula>
    </cfRule>
    <cfRule type="containsText" dxfId="6163" priority="6243" operator="containsText" text="改紡">
      <formula>NOT(ISERROR(SEARCH("改紡",Q917)))</formula>
    </cfRule>
    <cfRule type="containsText" dxfId="6162" priority="6244" operator="containsText" text="了機">
      <formula>NOT(ISERROR(SEARCH("了機",Q917)))</formula>
    </cfRule>
  </conditionalFormatting>
  <conditionalFormatting sqref="Q920 P926 P928:P931 P935:P936">
    <cfRule type="containsText" dxfId="6161" priority="6292" operator="containsText" text="了機">
      <formula>NOT(ISERROR(SEARCH("了機",P920)))</formula>
    </cfRule>
  </conditionalFormatting>
  <conditionalFormatting sqref="Q920 P926 P935:P936 P928:P931">
    <cfRule type="containsText" dxfId="6160" priority="6290" operator="containsText" text="清車">
      <formula>NOT(ISERROR(SEARCH("清車",P920)))</formula>
    </cfRule>
    <cfRule type="containsText" dxfId="6159" priority="6291" operator="containsText" text="改紡">
      <formula>NOT(ISERROR(SEARCH("改紡",P920)))</formula>
    </cfRule>
  </conditionalFormatting>
  <conditionalFormatting sqref="Q921">
    <cfRule type="containsText" dxfId="6158" priority="6263" operator="containsText" text="清車">
      <formula>NOT(ISERROR(SEARCH("清車",Q921)))</formula>
    </cfRule>
    <cfRule type="containsText" dxfId="6157" priority="6264" operator="containsText" text="改紡">
      <formula>NOT(ISERROR(SEARCH("改紡",Q921)))</formula>
    </cfRule>
    <cfRule type="containsText" dxfId="6156" priority="6265" operator="containsText" text="了機">
      <formula>NOT(ISERROR(SEARCH("了機",Q921)))</formula>
    </cfRule>
  </conditionalFormatting>
  <conditionalFormatting sqref="Q922:Q923 Q925:Q932">
    <cfRule type="containsText" dxfId="6155" priority="6293" operator="containsText" text="清車">
      <formula>NOT(ISERROR(SEARCH("清車",Q922)))</formula>
    </cfRule>
    <cfRule type="containsText" dxfId="6154" priority="6294" operator="containsText" text="改紡">
      <formula>NOT(ISERROR(SEARCH("改紡",Q922)))</formula>
    </cfRule>
    <cfRule type="containsText" dxfId="6153" priority="6295" operator="containsText" text="了機">
      <formula>NOT(ISERROR(SEARCH("了機",Q922)))</formula>
    </cfRule>
  </conditionalFormatting>
  <conditionalFormatting sqref="Q924">
    <cfRule type="containsText" dxfId="6152" priority="6257" operator="containsText" text="清車">
      <formula>NOT(ISERROR(SEARCH("清車",Q924)))</formula>
    </cfRule>
    <cfRule type="containsText" dxfId="6151" priority="6258" operator="containsText" text="改紡">
      <formula>NOT(ISERROR(SEARCH("改紡",Q924)))</formula>
    </cfRule>
    <cfRule type="containsText" dxfId="6150" priority="6259" operator="containsText" text="了機">
      <formula>NOT(ISERROR(SEARCH("了機",Q924)))</formula>
    </cfRule>
  </conditionalFormatting>
  <conditionalFormatting sqref="Q933">
    <cfRule type="containsText" dxfId="6149" priority="6161" operator="containsText" text="清車">
      <formula>NOT(ISERROR(SEARCH("清車",Q933)))</formula>
    </cfRule>
    <cfRule type="containsText" dxfId="6148" priority="6162" operator="containsText" text="改紡">
      <formula>NOT(ISERROR(SEARCH("改紡",Q933)))</formula>
    </cfRule>
    <cfRule type="containsText" dxfId="6147" priority="6163" operator="containsText" text="了機">
      <formula>NOT(ISERROR(SEARCH("了機",Q933)))</formula>
    </cfRule>
  </conditionalFormatting>
  <conditionalFormatting sqref="Q934">
    <cfRule type="containsText" dxfId="6146" priority="6281" operator="containsText" text="清車">
      <formula>NOT(ISERROR(SEARCH("清車",Q934)))</formula>
    </cfRule>
    <cfRule type="containsText" dxfId="6145" priority="6282" operator="containsText" text="改紡">
      <formula>NOT(ISERROR(SEARCH("改紡",Q934)))</formula>
    </cfRule>
    <cfRule type="containsText" dxfId="6144" priority="6283" operator="containsText" text="了機">
      <formula>NOT(ISERROR(SEARCH("了機",Q934)))</formula>
    </cfRule>
  </conditionalFormatting>
  <conditionalFormatting sqref="Q937">
    <cfRule type="containsText" dxfId="6143" priority="6239" operator="containsText" text="清車">
      <formula>NOT(ISERROR(SEARCH("清車",Q937)))</formula>
    </cfRule>
    <cfRule type="containsText" dxfId="6142" priority="6240" operator="containsText" text="改紡">
      <formula>NOT(ISERROR(SEARCH("改紡",Q937)))</formula>
    </cfRule>
    <cfRule type="containsText" dxfId="6141" priority="6241" operator="containsText" text="了機">
      <formula>NOT(ISERROR(SEARCH("了機",Q937)))</formula>
    </cfRule>
  </conditionalFormatting>
  <conditionalFormatting sqref="Q939:Q947 P939 P909:Q909 Q935:Q936 P915:Q915 P913 Q911 Q914">
    <cfRule type="containsText" dxfId="6140" priority="6284" operator="containsText" text="清車">
      <formula>NOT(ISERROR(SEARCH("清車",P909)))</formula>
    </cfRule>
    <cfRule type="containsText" dxfId="6139" priority="6285" operator="containsText" text="改紡">
      <formula>NOT(ISERROR(SEARCH("改紡",P909)))</formula>
    </cfRule>
  </conditionalFormatting>
  <conditionalFormatting sqref="Q949">
    <cfRule type="containsText" dxfId="6138" priority="5918" operator="containsText" text="清車">
      <formula>NOT(ISERROR(SEARCH("清車",Q949)))</formula>
    </cfRule>
    <cfRule type="containsText" dxfId="6137" priority="5919" operator="containsText" text="改紡">
      <formula>NOT(ISERROR(SEARCH("改紡",Q949)))</formula>
    </cfRule>
    <cfRule type="containsText" dxfId="6136" priority="5920" operator="containsText" text="了機">
      <formula>NOT(ISERROR(SEARCH("了機",Q949)))</formula>
    </cfRule>
  </conditionalFormatting>
  <conditionalFormatting sqref="Q951">
    <cfRule type="containsText" dxfId="6135" priority="5909" operator="containsText" text="清車">
      <formula>NOT(ISERROR(SEARCH("清車",Q951)))</formula>
    </cfRule>
    <cfRule type="containsText" dxfId="6134" priority="5910" operator="containsText" text="改紡">
      <formula>NOT(ISERROR(SEARCH("改紡",Q951)))</formula>
    </cfRule>
    <cfRule type="containsText" dxfId="6133" priority="5911" operator="containsText" text="了機">
      <formula>NOT(ISERROR(SEARCH("了機",Q951)))</formula>
    </cfRule>
  </conditionalFormatting>
  <conditionalFormatting sqref="Q952">
    <cfRule type="containsText" dxfId="6132" priority="5924" operator="containsText" text="清車">
      <formula>NOT(ISERROR(SEARCH("清車",Q952)))</formula>
    </cfRule>
    <cfRule type="containsText" dxfId="6131" priority="5925" operator="containsText" text="改紡">
      <formula>NOT(ISERROR(SEARCH("改紡",Q952)))</formula>
    </cfRule>
    <cfRule type="containsText" dxfId="6130" priority="5926" operator="containsText" text="了機">
      <formula>NOT(ISERROR(SEARCH("了機",Q952)))</formula>
    </cfRule>
  </conditionalFormatting>
  <conditionalFormatting sqref="Q956">
    <cfRule type="containsText" dxfId="6129" priority="5900" operator="containsText" text="清車">
      <formula>NOT(ISERROR(SEARCH("清車",Q956)))</formula>
    </cfRule>
    <cfRule type="containsText" dxfId="6128" priority="5901" operator="containsText" text="改紡">
      <formula>NOT(ISERROR(SEARCH("改紡",Q956)))</formula>
    </cfRule>
    <cfRule type="containsText" dxfId="6127" priority="5902" operator="containsText" text="了機">
      <formula>NOT(ISERROR(SEARCH("了機",Q956)))</formula>
    </cfRule>
  </conditionalFormatting>
  <conditionalFormatting sqref="Q959 P965 P967:P970 P974:P975">
    <cfRule type="containsText" dxfId="6126" priority="5950" operator="containsText" text="了機">
      <formula>NOT(ISERROR(SEARCH("了機",P959)))</formula>
    </cfRule>
  </conditionalFormatting>
  <conditionalFormatting sqref="Q959 P965 P974:P975 P967:P970">
    <cfRule type="containsText" dxfId="6125" priority="5948" operator="containsText" text="清車">
      <formula>NOT(ISERROR(SEARCH("清車",P959)))</formula>
    </cfRule>
    <cfRule type="containsText" dxfId="6124" priority="5949" operator="containsText" text="改紡">
      <formula>NOT(ISERROR(SEARCH("改紡",P959)))</formula>
    </cfRule>
  </conditionalFormatting>
  <conditionalFormatting sqref="Q960">
    <cfRule type="containsText" dxfId="6123" priority="5921" operator="containsText" text="清車">
      <formula>NOT(ISERROR(SEARCH("清車",Q960)))</formula>
    </cfRule>
    <cfRule type="containsText" dxfId="6122" priority="5922" operator="containsText" text="改紡">
      <formula>NOT(ISERROR(SEARCH("改紡",Q960)))</formula>
    </cfRule>
    <cfRule type="containsText" dxfId="6121" priority="5923" operator="containsText" text="了機">
      <formula>NOT(ISERROR(SEARCH("了機",Q960)))</formula>
    </cfRule>
  </conditionalFormatting>
  <conditionalFormatting sqref="Q961:Q962 Q964:Q971">
    <cfRule type="containsText" dxfId="6120" priority="5951" operator="containsText" text="清車">
      <formula>NOT(ISERROR(SEARCH("清車",Q961)))</formula>
    </cfRule>
    <cfRule type="containsText" dxfId="6119" priority="5952" operator="containsText" text="改紡">
      <formula>NOT(ISERROR(SEARCH("改紡",Q961)))</formula>
    </cfRule>
    <cfRule type="containsText" dxfId="6118" priority="5953" operator="containsText" text="了機">
      <formula>NOT(ISERROR(SEARCH("了機",Q961)))</formula>
    </cfRule>
  </conditionalFormatting>
  <conditionalFormatting sqref="Q963">
    <cfRule type="containsText" dxfId="6117" priority="5915" operator="containsText" text="清車">
      <formula>NOT(ISERROR(SEARCH("清車",Q963)))</formula>
    </cfRule>
    <cfRule type="containsText" dxfId="6116" priority="5916" operator="containsText" text="改紡">
      <formula>NOT(ISERROR(SEARCH("改紡",Q963)))</formula>
    </cfRule>
    <cfRule type="containsText" dxfId="6115" priority="5917" operator="containsText" text="了機">
      <formula>NOT(ISERROR(SEARCH("了機",Q963)))</formula>
    </cfRule>
  </conditionalFormatting>
  <conditionalFormatting sqref="Q972">
    <cfRule type="containsText" dxfId="6114" priority="5819" operator="containsText" text="清車">
      <formula>NOT(ISERROR(SEARCH("清車",Q972)))</formula>
    </cfRule>
    <cfRule type="containsText" dxfId="6113" priority="5820" operator="containsText" text="改紡">
      <formula>NOT(ISERROR(SEARCH("改紡",Q972)))</formula>
    </cfRule>
    <cfRule type="containsText" dxfId="6112" priority="5821" operator="containsText" text="了機">
      <formula>NOT(ISERROR(SEARCH("了機",Q972)))</formula>
    </cfRule>
  </conditionalFormatting>
  <conditionalFormatting sqref="Q973">
    <cfRule type="containsText" dxfId="6111" priority="5939" operator="containsText" text="清車">
      <formula>NOT(ISERROR(SEARCH("清車",Q973)))</formula>
    </cfRule>
    <cfRule type="containsText" dxfId="6110" priority="5940" operator="containsText" text="改紡">
      <formula>NOT(ISERROR(SEARCH("改紡",Q973)))</formula>
    </cfRule>
    <cfRule type="containsText" dxfId="6109" priority="5941" operator="containsText" text="了機">
      <formula>NOT(ISERROR(SEARCH("了機",Q973)))</formula>
    </cfRule>
  </conditionalFormatting>
  <conditionalFormatting sqref="Q976">
    <cfRule type="containsText" dxfId="6108" priority="5897" operator="containsText" text="清車">
      <formula>NOT(ISERROR(SEARCH("清車",Q976)))</formula>
    </cfRule>
    <cfRule type="containsText" dxfId="6107" priority="5898" operator="containsText" text="改紡">
      <formula>NOT(ISERROR(SEARCH("改紡",Q976)))</formula>
    </cfRule>
    <cfRule type="containsText" dxfId="6106" priority="5899" operator="containsText" text="了機">
      <formula>NOT(ISERROR(SEARCH("了機",Q976)))</formula>
    </cfRule>
  </conditionalFormatting>
  <conditionalFormatting sqref="Q978:Q986 P978 P948:Q948 Q974:Q975 P954:Q954 P952 Q950 Q953">
    <cfRule type="containsText" dxfId="6105" priority="5942" operator="containsText" text="清車">
      <formula>NOT(ISERROR(SEARCH("清車",P948)))</formula>
    </cfRule>
    <cfRule type="containsText" dxfId="6104" priority="5943" operator="containsText" text="改紡">
      <formula>NOT(ISERROR(SEARCH("改紡",P948)))</formula>
    </cfRule>
  </conditionalFormatting>
  <conditionalFormatting sqref="Q988">
    <cfRule type="containsText" dxfId="6103" priority="5579" operator="containsText" text="清車">
      <formula>NOT(ISERROR(SEARCH("清車",Q988)))</formula>
    </cfRule>
    <cfRule type="containsText" dxfId="6102" priority="5580" operator="containsText" text="改紡">
      <formula>NOT(ISERROR(SEARCH("改紡",Q988)))</formula>
    </cfRule>
    <cfRule type="containsText" dxfId="6101" priority="5581" operator="containsText" text="了機">
      <formula>NOT(ISERROR(SEARCH("了機",Q988)))</formula>
    </cfRule>
  </conditionalFormatting>
  <conditionalFormatting sqref="Q990">
    <cfRule type="containsText" dxfId="6100" priority="5570" operator="containsText" text="清車">
      <formula>NOT(ISERROR(SEARCH("清車",Q990)))</formula>
    </cfRule>
    <cfRule type="containsText" dxfId="6099" priority="5571" operator="containsText" text="改紡">
      <formula>NOT(ISERROR(SEARCH("改紡",Q990)))</formula>
    </cfRule>
    <cfRule type="containsText" dxfId="6098" priority="5572" operator="containsText" text="了機">
      <formula>NOT(ISERROR(SEARCH("了機",Q990)))</formula>
    </cfRule>
  </conditionalFormatting>
  <conditionalFormatting sqref="Q991">
    <cfRule type="containsText" dxfId="6097" priority="5585" operator="containsText" text="清車">
      <formula>NOT(ISERROR(SEARCH("清車",Q991)))</formula>
    </cfRule>
    <cfRule type="containsText" dxfId="6096" priority="5586" operator="containsText" text="改紡">
      <formula>NOT(ISERROR(SEARCH("改紡",Q991)))</formula>
    </cfRule>
    <cfRule type="containsText" dxfId="6095" priority="5587" operator="containsText" text="了機">
      <formula>NOT(ISERROR(SEARCH("了機",Q991)))</formula>
    </cfRule>
  </conditionalFormatting>
  <conditionalFormatting sqref="Q995">
    <cfRule type="containsText" dxfId="6094" priority="5561" operator="containsText" text="清車">
      <formula>NOT(ISERROR(SEARCH("清車",Q995)))</formula>
    </cfRule>
    <cfRule type="containsText" dxfId="6093" priority="5562" operator="containsText" text="改紡">
      <formula>NOT(ISERROR(SEARCH("改紡",Q995)))</formula>
    </cfRule>
    <cfRule type="containsText" dxfId="6092" priority="5563" operator="containsText" text="了機">
      <formula>NOT(ISERROR(SEARCH("了機",Q995)))</formula>
    </cfRule>
  </conditionalFormatting>
  <conditionalFormatting sqref="Q998 P1004 P1006:P1009 P1013:P1014">
    <cfRule type="containsText" dxfId="6091" priority="5611" operator="containsText" text="了機">
      <formula>NOT(ISERROR(SEARCH("了機",P998)))</formula>
    </cfRule>
  </conditionalFormatting>
  <conditionalFormatting sqref="Q998 P1004 P1013:P1014 P1006:P1009">
    <cfRule type="containsText" dxfId="6090" priority="5609" operator="containsText" text="清車">
      <formula>NOT(ISERROR(SEARCH("清車",P998)))</formula>
    </cfRule>
    <cfRule type="containsText" dxfId="6089" priority="5610" operator="containsText" text="改紡">
      <formula>NOT(ISERROR(SEARCH("改紡",P998)))</formula>
    </cfRule>
  </conditionalFormatting>
  <conditionalFormatting sqref="Q999">
    <cfRule type="containsText" dxfId="6088" priority="5582" operator="containsText" text="清車">
      <formula>NOT(ISERROR(SEARCH("清車",Q999)))</formula>
    </cfRule>
    <cfRule type="containsText" dxfId="6087" priority="5583" operator="containsText" text="改紡">
      <formula>NOT(ISERROR(SEARCH("改紡",Q999)))</formula>
    </cfRule>
    <cfRule type="containsText" dxfId="6086" priority="5584" operator="containsText" text="了機">
      <formula>NOT(ISERROR(SEARCH("了機",Q999)))</formula>
    </cfRule>
  </conditionalFormatting>
  <conditionalFormatting sqref="Q1000:Q1001 Q1003:Q1010">
    <cfRule type="containsText" dxfId="6085" priority="5612" operator="containsText" text="清車">
      <formula>NOT(ISERROR(SEARCH("清車",Q1000)))</formula>
    </cfRule>
    <cfRule type="containsText" dxfId="6084" priority="5613" operator="containsText" text="改紡">
      <formula>NOT(ISERROR(SEARCH("改紡",Q1000)))</formula>
    </cfRule>
    <cfRule type="containsText" dxfId="6083" priority="5614" operator="containsText" text="了機">
      <formula>NOT(ISERROR(SEARCH("了機",Q1000)))</formula>
    </cfRule>
  </conditionalFormatting>
  <conditionalFormatting sqref="Q1002">
    <cfRule type="containsText" dxfId="6082" priority="5576" operator="containsText" text="清車">
      <formula>NOT(ISERROR(SEARCH("清車",Q1002)))</formula>
    </cfRule>
    <cfRule type="containsText" dxfId="6081" priority="5577" operator="containsText" text="改紡">
      <formula>NOT(ISERROR(SEARCH("改紡",Q1002)))</formula>
    </cfRule>
    <cfRule type="containsText" dxfId="6080" priority="5578" operator="containsText" text="了機">
      <formula>NOT(ISERROR(SEARCH("了機",Q1002)))</formula>
    </cfRule>
  </conditionalFormatting>
  <conditionalFormatting sqref="Q1011">
    <cfRule type="containsText" dxfId="6079" priority="5480" operator="containsText" text="清車">
      <formula>NOT(ISERROR(SEARCH("清車",Q1011)))</formula>
    </cfRule>
    <cfRule type="containsText" dxfId="6078" priority="5481" operator="containsText" text="改紡">
      <formula>NOT(ISERROR(SEARCH("改紡",Q1011)))</formula>
    </cfRule>
    <cfRule type="containsText" dxfId="6077" priority="5482" operator="containsText" text="了機">
      <formula>NOT(ISERROR(SEARCH("了機",Q1011)))</formula>
    </cfRule>
  </conditionalFormatting>
  <conditionalFormatting sqref="Q1012">
    <cfRule type="containsText" dxfId="6076" priority="5600" operator="containsText" text="清車">
      <formula>NOT(ISERROR(SEARCH("清車",Q1012)))</formula>
    </cfRule>
    <cfRule type="containsText" dxfId="6075" priority="5601" operator="containsText" text="改紡">
      <formula>NOT(ISERROR(SEARCH("改紡",Q1012)))</formula>
    </cfRule>
    <cfRule type="containsText" dxfId="6074" priority="5602" operator="containsText" text="了機">
      <formula>NOT(ISERROR(SEARCH("了機",Q1012)))</formula>
    </cfRule>
  </conditionalFormatting>
  <conditionalFormatting sqref="Q1015">
    <cfRule type="containsText" dxfId="6073" priority="5558" operator="containsText" text="清車">
      <formula>NOT(ISERROR(SEARCH("清車",Q1015)))</formula>
    </cfRule>
    <cfRule type="containsText" dxfId="6072" priority="5559" operator="containsText" text="改紡">
      <formula>NOT(ISERROR(SEARCH("改紡",Q1015)))</formula>
    </cfRule>
    <cfRule type="containsText" dxfId="6071" priority="5560" operator="containsText" text="了機">
      <formula>NOT(ISERROR(SEARCH("了機",Q1015)))</formula>
    </cfRule>
  </conditionalFormatting>
  <conditionalFormatting sqref="Q1017:Q1025 P1017 P987:Q987 Q1013:Q1014 P993:Q993 P991 Q989 Q992">
    <cfRule type="containsText" dxfId="6070" priority="5603" operator="containsText" text="清車">
      <formula>NOT(ISERROR(SEARCH("清車",P987)))</formula>
    </cfRule>
    <cfRule type="containsText" dxfId="6069" priority="5604" operator="containsText" text="改紡">
      <formula>NOT(ISERROR(SEARCH("改紡",P987)))</formula>
    </cfRule>
  </conditionalFormatting>
  <conditionalFormatting sqref="Q1027">
    <cfRule type="containsText" dxfId="6068" priority="5243" operator="containsText" text="清車">
      <formula>NOT(ISERROR(SEARCH("清車",Q1027)))</formula>
    </cfRule>
    <cfRule type="containsText" dxfId="6067" priority="5244" operator="containsText" text="改紡">
      <formula>NOT(ISERROR(SEARCH("改紡",Q1027)))</formula>
    </cfRule>
    <cfRule type="containsText" dxfId="6066" priority="5245" operator="containsText" text="了機">
      <formula>NOT(ISERROR(SEARCH("了機",Q1027)))</formula>
    </cfRule>
  </conditionalFormatting>
  <conditionalFormatting sqref="Q1029">
    <cfRule type="containsText" dxfId="6065" priority="5234" operator="containsText" text="清車">
      <formula>NOT(ISERROR(SEARCH("清車",Q1029)))</formula>
    </cfRule>
    <cfRule type="containsText" dxfId="6064" priority="5235" operator="containsText" text="改紡">
      <formula>NOT(ISERROR(SEARCH("改紡",Q1029)))</formula>
    </cfRule>
    <cfRule type="containsText" dxfId="6063" priority="5236" operator="containsText" text="了機">
      <formula>NOT(ISERROR(SEARCH("了機",Q1029)))</formula>
    </cfRule>
  </conditionalFormatting>
  <conditionalFormatting sqref="Q1030">
    <cfRule type="containsText" dxfId="6062" priority="5249" operator="containsText" text="清車">
      <formula>NOT(ISERROR(SEARCH("清車",Q1030)))</formula>
    </cfRule>
    <cfRule type="containsText" dxfId="6061" priority="5250" operator="containsText" text="改紡">
      <formula>NOT(ISERROR(SEARCH("改紡",Q1030)))</formula>
    </cfRule>
    <cfRule type="containsText" dxfId="6060" priority="5251" operator="containsText" text="了機">
      <formula>NOT(ISERROR(SEARCH("了機",Q1030)))</formula>
    </cfRule>
  </conditionalFormatting>
  <conditionalFormatting sqref="Q1034">
    <cfRule type="containsText" dxfId="6059" priority="5225" operator="containsText" text="清車">
      <formula>NOT(ISERROR(SEARCH("清車",Q1034)))</formula>
    </cfRule>
    <cfRule type="containsText" dxfId="6058" priority="5226" operator="containsText" text="改紡">
      <formula>NOT(ISERROR(SEARCH("改紡",Q1034)))</formula>
    </cfRule>
    <cfRule type="containsText" dxfId="6057" priority="5227" operator="containsText" text="了機">
      <formula>NOT(ISERROR(SEARCH("了機",Q1034)))</formula>
    </cfRule>
  </conditionalFormatting>
  <conditionalFormatting sqref="Q1035">
    <cfRule type="containsText" dxfId="6056" priority="4982" operator="containsText" text="清車">
      <formula>NOT(ISERROR(SEARCH("清車",Q1035)))</formula>
    </cfRule>
    <cfRule type="containsText" dxfId="6055" priority="4983" operator="containsText" text="改紡">
      <formula>NOT(ISERROR(SEARCH("改紡",Q1035)))</formula>
    </cfRule>
    <cfRule type="containsText" dxfId="6054" priority="4984" operator="containsText" text="了機">
      <formula>NOT(ISERROR(SEARCH("了機",Q1035)))</formula>
    </cfRule>
  </conditionalFormatting>
  <conditionalFormatting sqref="Q1037:Q1038 P1052:P1054 P1043 P1045:P1049">
    <cfRule type="containsText" dxfId="6053" priority="5273" operator="containsText" text="清車">
      <formula>NOT(ISERROR(SEARCH("清車",P1037)))</formula>
    </cfRule>
    <cfRule type="containsText" dxfId="6052" priority="5274" operator="containsText" text="改紡">
      <formula>NOT(ISERROR(SEARCH("改紡",P1037)))</formula>
    </cfRule>
    <cfRule type="containsText" dxfId="6051" priority="5275" operator="containsText" text="了機">
      <formula>NOT(ISERROR(SEARCH("了機",P1037)))</formula>
    </cfRule>
  </conditionalFormatting>
  <conditionalFormatting sqref="Q1038">
    <cfRule type="containsText" dxfId="6050" priority="5246" operator="containsText" text="清車">
      <formula>NOT(ISERROR(SEARCH("清車",Q1038)))</formula>
    </cfRule>
    <cfRule type="containsText" dxfId="6049" priority="5247" operator="containsText" text="改紡">
      <formula>NOT(ISERROR(SEARCH("改紡",Q1038)))</formula>
    </cfRule>
    <cfRule type="containsText" dxfId="6048" priority="5248" operator="containsText" text="了機">
      <formula>NOT(ISERROR(SEARCH("了機",Q1038)))</formula>
    </cfRule>
  </conditionalFormatting>
  <conditionalFormatting sqref="Q1039">
    <cfRule type="containsText" dxfId="6047" priority="4991" operator="containsText" text="清車">
      <formula>NOT(ISERROR(SEARCH("清車",Q1039)))</formula>
    </cfRule>
    <cfRule type="containsText" dxfId="6046" priority="4992" operator="containsText" text="改紡">
      <formula>NOT(ISERROR(SEARCH("改紡",Q1039)))</formula>
    </cfRule>
    <cfRule type="containsText" dxfId="6045" priority="4993" operator="containsText" text="了機">
      <formula>NOT(ISERROR(SEARCH("了機",Q1039)))</formula>
    </cfRule>
  </conditionalFormatting>
  <conditionalFormatting sqref="Q1039:Q1050">
    <cfRule type="containsText" dxfId="6044" priority="5276" operator="containsText" text="清車">
      <formula>NOT(ISERROR(SEARCH("清車",Q1039)))</formula>
    </cfRule>
    <cfRule type="containsText" dxfId="6043" priority="5277" operator="containsText" text="改紡">
      <formula>NOT(ISERROR(SEARCH("改紡",Q1039)))</formula>
    </cfRule>
    <cfRule type="containsText" dxfId="6042" priority="5278" operator="containsText" text="了機">
      <formula>NOT(ISERROR(SEARCH("了機",Q1039)))</formula>
    </cfRule>
  </conditionalFormatting>
  <conditionalFormatting sqref="Q1041">
    <cfRule type="containsText" dxfId="6041" priority="5240" operator="containsText" text="清車">
      <formula>NOT(ISERROR(SEARCH("清車",Q1041)))</formula>
    </cfRule>
    <cfRule type="containsText" dxfId="6040" priority="5241" operator="containsText" text="改紡">
      <formula>NOT(ISERROR(SEARCH("改紡",Q1041)))</formula>
    </cfRule>
    <cfRule type="containsText" dxfId="6039" priority="5242" operator="containsText" text="了機">
      <formula>NOT(ISERROR(SEARCH("了機",Q1041)))</formula>
    </cfRule>
  </conditionalFormatting>
  <conditionalFormatting sqref="Q1042">
    <cfRule type="containsText" dxfId="6038" priority="4988" operator="containsText" text="清車">
      <formula>NOT(ISERROR(SEARCH("清車",Q1042)))</formula>
    </cfRule>
    <cfRule type="containsText" dxfId="6037" priority="4989" operator="containsText" text="改紡">
      <formula>NOT(ISERROR(SEARCH("改紡",Q1042)))</formula>
    </cfRule>
    <cfRule type="containsText" dxfId="6036" priority="4990" operator="containsText" text="了機">
      <formula>NOT(ISERROR(SEARCH("了機",Q1042)))</formula>
    </cfRule>
  </conditionalFormatting>
  <conditionalFormatting sqref="Q1050">
    <cfRule type="containsText" dxfId="6035" priority="5147" operator="containsText" text="清車">
      <formula>NOT(ISERROR(SEARCH("清車",Q1050)))</formula>
    </cfRule>
    <cfRule type="containsText" dxfId="6034" priority="5148" operator="containsText" text="改紡">
      <formula>NOT(ISERROR(SEARCH("改紡",Q1050)))</formula>
    </cfRule>
    <cfRule type="containsText" dxfId="6033" priority="5149" operator="containsText" text="了機">
      <formula>NOT(ISERROR(SEARCH("了機",Q1050)))</formula>
    </cfRule>
  </conditionalFormatting>
  <conditionalFormatting sqref="Q1051">
    <cfRule type="containsText" dxfId="6032" priority="4931" operator="containsText" text="清車">
      <formula>NOT(ISERROR(SEARCH("清車",Q1051)))</formula>
    </cfRule>
    <cfRule type="containsText" dxfId="6031" priority="4932" operator="containsText" text="改紡">
      <formula>NOT(ISERROR(SEARCH("改紡",Q1051)))</formula>
    </cfRule>
    <cfRule type="containsText" dxfId="6030" priority="4933" operator="containsText" text="了機">
      <formula>NOT(ISERROR(SEARCH("了機",Q1051)))</formula>
    </cfRule>
    <cfRule type="containsText" dxfId="6029" priority="5264" operator="containsText" text="清車">
      <formula>NOT(ISERROR(SEARCH("清車",Q1051)))</formula>
    </cfRule>
    <cfRule type="containsText" dxfId="6028" priority="5265" operator="containsText" text="改紡">
      <formula>NOT(ISERROR(SEARCH("改紡",Q1051)))</formula>
    </cfRule>
    <cfRule type="containsText" dxfId="6027" priority="5266" operator="containsText" text="了機">
      <formula>NOT(ISERROR(SEARCH("了機",Q1051)))</formula>
    </cfRule>
  </conditionalFormatting>
  <conditionalFormatting sqref="Q1052">
    <cfRule type="containsText" dxfId="6026" priority="5000" operator="containsText" text="清車">
      <formula>NOT(ISERROR(SEARCH("清車",Q1052)))</formula>
    </cfRule>
    <cfRule type="containsText" dxfId="6025" priority="5001" operator="containsText" text="改紡">
      <formula>NOT(ISERROR(SEARCH("改紡",Q1052)))</formula>
    </cfRule>
    <cfRule type="containsText" dxfId="6024" priority="5002" operator="containsText" text="了機">
      <formula>NOT(ISERROR(SEARCH("了機",Q1052)))</formula>
    </cfRule>
  </conditionalFormatting>
  <conditionalFormatting sqref="Q1054">
    <cfRule type="containsText" dxfId="6023" priority="5222" operator="containsText" text="清車">
      <formula>NOT(ISERROR(SEARCH("清車",Q1054)))</formula>
    </cfRule>
    <cfRule type="containsText" dxfId="6022" priority="5223" operator="containsText" text="改紡">
      <formula>NOT(ISERROR(SEARCH("改紡",Q1054)))</formula>
    </cfRule>
    <cfRule type="containsText" dxfId="6021" priority="5224" operator="containsText" text="了機">
      <formula>NOT(ISERROR(SEARCH("了機",Q1054)))</formula>
    </cfRule>
  </conditionalFormatting>
  <conditionalFormatting sqref="Q1055">
    <cfRule type="containsText" dxfId="6020" priority="4979" operator="containsText" text="清車">
      <formula>NOT(ISERROR(SEARCH("清車",Q1055)))</formula>
    </cfRule>
    <cfRule type="containsText" dxfId="6019" priority="4980" operator="containsText" text="改紡">
      <formula>NOT(ISERROR(SEARCH("改紡",Q1055)))</formula>
    </cfRule>
    <cfRule type="containsText" dxfId="6018" priority="4981" operator="containsText" text="了機">
      <formula>NOT(ISERROR(SEARCH("了機",Q1055)))</formula>
    </cfRule>
  </conditionalFormatting>
  <conditionalFormatting sqref="Q1067">
    <cfRule type="containsText" dxfId="6017" priority="4678" operator="containsText" text="清車">
      <formula>NOT(ISERROR(SEARCH("清車",Q1067)))</formula>
    </cfRule>
    <cfRule type="containsText" dxfId="6016" priority="4679" operator="containsText" text="改紡">
      <formula>NOT(ISERROR(SEARCH("改紡",Q1067)))</formula>
    </cfRule>
    <cfRule type="containsText" dxfId="6015" priority="4680" operator="containsText" text="了機">
      <formula>NOT(ISERROR(SEARCH("了機",Q1067)))</formula>
    </cfRule>
  </conditionalFormatting>
  <conditionalFormatting sqref="Q1069">
    <cfRule type="containsText" dxfId="6014" priority="4669" operator="containsText" text="清車">
      <formula>NOT(ISERROR(SEARCH("清車",Q1069)))</formula>
    </cfRule>
    <cfRule type="containsText" dxfId="6013" priority="4670" operator="containsText" text="改紡">
      <formula>NOT(ISERROR(SEARCH("改紡",Q1069)))</formula>
    </cfRule>
    <cfRule type="containsText" dxfId="6012" priority="4671" operator="containsText" text="了機">
      <formula>NOT(ISERROR(SEARCH("了機",Q1069)))</formula>
    </cfRule>
  </conditionalFormatting>
  <conditionalFormatting sqref="Q1070">
    <cfRule type="containsText" dxfId="6011" priority="4684" operator="containsText" text="清車">
      <formula>NOT(ISERROR(SEARCH("清車",Q1070)))</formula>
    </cfRule>
    <cfRule type="containsText" dxfId="6010" priority="4685" operator="containsText" text="改紡">
      <formula>NOT(ISERROR(SEARCH("改紡",Q1070)))</formula>
    </cfRule>
    <cfRule type="containsText" dxfId="6009" priority="4686" operator="containsText" text="了機">
      <formula>NOT(ISERROR(SEARCH("了機",Q1070)))</formula>
    </cfRule>
  </conditionalFormatting>
  <conditionalFormatting sqref="Q1071">
    <cfRule type="containsText" dxfId="6008" priority="4200" operator="containsText" text="清車">
      <formula>NOT(ISERROR(SEARCH("清車",Q1071)))</formula>
    </cfRule>
    <cfRule type="containsText" dxfId="6007" priority="4201" operator="containsText" text="改紡">
      <formula>NOT(ISERROR(SEARCH("改紡",Q1071)))</formula>
    </cfRule>
    <cfRule type="containsText" dxfId="6006" priority="4202" operator="containsText" text="了機">
      <formula>NOT(ISERROR(SEARCH("了機",Q1071)))</formula>
    </cfRule>
  </conditionalFormatting>
  <conditionalFormatting sqref="Q1074">
    <cfRule type="containsText" dxfId="6005" priority="4660" operator="containsText" text="清車">
      <formula>NOT(ISERROR(SEARCH("清車",Q1074)))</formula>
    </cfRule>
    <cfRule type="containsText" dxfId="6004" priority="4661" operator="containsText" text="改紡">
      <formula>NOT(ISERROR(SEARCH("改紡",Q1074)))</formula>
    </cfRule>
    <cfRule type="containsText" dxfId="6003" priority="4662" operator="containsText" text="了機">
      <formula>NOT(ISERROR(SEARCH("了機",Q1074)))</formula>
    </cfRule>
  </conditionalFormatting>
  <conditionalFormatting sqref="Q1075">
    <cfRule type="containsText" dxfId="6002" priority="4188" operator="containsText" text="清車">
      <formula>NOT(ISERROR(SEARCH("清車",Q1075)))</formula>
    </cfRule>
    <cfRule type="containsText" dxfId="6001" priority="4189" operator="containsText" text="改紡">
      <formula>NOT(ISERROR(SEARCH("改紡",Q1075)))</formula>
    </cfRule>
    <cfRule type="containsText" dxfId="6000" priority="4190" operator="containsText" text="了機">
      <formula>NOT(ISERROR(SEARCH("了機",Q1075)))</formula>
    </cfRule>
    <cfRule type="containsText" dxfId="5999" priority="4423" operator="containsText" text="清車">
      <formula>NOT(ISERROR(SEARCH("清車",Q1075)))</formula>
    </cfRule>
    <cfRule type="containsText" dxfId="5998" priority="4424" operator="containsText" text="改紡">
      <formula>NOT(ISERROR(SEARCH("改紡",Q1075)))</formula>
    </cfRule>
    <cfRule type="containsText" dxfId="5997" priority="4425" operator="containsText" text="了機">
      <formula>NOT(ISERROR(SEARCH("了機",Q1075)))</formula>
    </cfRule>
  </conditionalFormatting>
  <conditionalFormatting sqref="Q1076">
    <cfRule type="containsText" dxfId="5996" priority="3978" operator="containsText" text="清車">
      <formula>NOT(ISERROR(SEARCH("清車",Q1076)))</formula>
    </cfRule>
    <cfRule type="containsText" dxfId="5995" priority="3979" operator="containsText" text="改紡">
      <formula>NOT(ISERROR(SEARCH("改紡",Q1076)))</formula>
    </cfRule>
    <cfRule type="containsText" dxfId="5994" priority="3980" operator="containsText" text="了機">
      <formula>NOT(ISERROR(SEARCH("了機",Q1076)))</formula>
    </cfRule>
  </conditionalFormatting>
  <conditionalFormatting sqref="Q1077:Q1079 P1092:P1095 P1083:P1090">
    <cfRule type="containsText" dxfId="5993" priority="4708" operator="containsText" text="清車">
      <formula>NOT(ISERROR(SEARCH("清車",P1077)))</formula>
    </cfRule>
    <cfRule type="containsText" dxfId="5992" priority="4709" operator="containsText" text="改紡">
      <formula>NOT(ISERROR(SEARCH("改紡",P1077)))</formula>
    </cfRule>
    <cfRule type="containsText" dxfId="5991" priority="4710" operator="containsText" text="了機">
      <formula>NOT(ISERROR(SEARCH("了機",P1077)))</formula>
    </cfRule>
  </conditionalFormatting>
  <conditionalFormatting sqref="Q1078">
    <cfRule type="containsText" dxfId="5990" priority="4681" operator="containsText" text="清車">
      <formula>NOT(ISERROR(SEARCH("清車",Q1078)))</formula>
    </cfRule>
    <cfRule type="containsText" dxfId="5989" priority="4682" operator="containsText" text="改紡">
      <formula>NOT(ISERROR(SEARCH("改紡",Q1078)))</formula>
    </cfRule>
    <cfRule type="containsText" dxfId="5988" priority="4683" operator="containsText" text="了機">
      <formula>NOT(ISERROR(SEARCH("了機",Q1078)))</formula>
    </cfRule>
  </conditionalFormatting>
  <conditionalFormatting sqref="Q1079">
    <cfRule type="containsText" dxfId="5987" priority="4197" operator="containsText" text="清車">
      <formula>NOT(ISERROR(SEARCH("清車",Q1079)))</formula>
    </cfRule>
    <cfRule type="containsText" dxfId="5986" priority="4198" operator="containsText" text="改紡">
      <formula>NOT(ISERROR(SEARCH("改紡",Q1079)))</formula>
    </cfRule>
    <cfRule type="containsText" dxfId="5985" priority="4199" operator="containsText" text="了機">
      <formula>NOT(ISERROR(SEARCH("了機",Q1079)))</formula>
    </cfRule>
    <cfRule type="containsText" dxfId="5984" priority="4432" operator="containsText" text="清車">
      <formula>NOT(ISERROR(SEARCH("清車",Q1079)))</formula>
    </cfRule>
    <cfRule type="containsText" dxfId="5983" priority="4433" operator="containsText" text="改紡">
      <formula>NOT(ISERROR(SEARCH("改紡",Q1079)))</formula>
    </cfRule>
    <cfRule type="containsText" dxfId="5982" priority="4434" operator="containsText" text="了機">
      <formula>NOT(ISERROR(SEARCH("了機",Q1079)))</formula>
    </cfRule>
  </conditionalFormatting>
  <conditionalFormatting sqref="Q1079:Q1091">
    <cfRule type="containsText" dxfId="5981" priority="4711" operator="containsText" text="清車">
      <formula>NOT(ISERROR(SEARCH("清車",Q1079)))</formula>
    </cfRule>
    <cfRule type="containsText" dxfId="5980" priority="4712" operator="containsText" text="改紡">
      <formula>NOT(ISERROR(SEARCH("改紡",Q1079)))</formula>
    </cfRule>
    <cfRule type="containsText" dxfId="5979" priority="4713" operator="containsText" text="了機">
      <formula>NOT(ISERROR(SEARCH("了機",Q1079)))</formula>
    </cfRule>
  </conditionalFormatting>
  <conditionalFormatting sqref="Q1080">
    <cfRule type="containsText" dxfId="5978" priority="3987" operator="containsText" text="清車">
      <formula>NOT(ISERROR(SEARCH("清車",Q1080)))</formula>
    </cfRule>
    <cfRule type="containsText" dxfId="5977" priority="3988" operator="containsText" text="改紡">
      <formula>NOT(ISERROR(SEARCH("改紡",Q1080)))</formula>
    </cfRule>
    <cfRule type="containsText" dxfId="5976" priority="3989" operator="containsText" text="了機">
      <formula>NOT(ISERROR(SEARCH("了機",Q1080)))</formula>
    </cfRule>
  </conditionalFormatting>
  <conditionalFormatting sqref="Q1081">
    <cfRule type="containsText" dxfId="5975" priority="4675" operator="containsText" text="清車">
      <formula>NOT(ISERROR(SEARCH("清車",Q1081)))</formula>
    </cfRule>
    <cfRule type="containsText" dxfId="5974" priority="4676" operator="containsText" text="改紡">
      <formula>NOT(ISERROR(SEARCH("改紡",Q1081)))</formula>
    </cfRule>
    <cfRule type="containsText" dxfId="5973" priority="4677" operator="containsText" text="了機">
      <formula>NOT(ISERROR(SEARCH("了機",Q1081)))</formula>
    </cfRule>
  </conditionalFormatting>
  <conditionalFormatting sqref="Q1082">
    <cfRule type="containsText" dxfId="5972" priority="4194" operator="containsText" text="清車">
      <formula>NOT(ISERROR(SEARCH("清車",Q1082)))</formula>
    </cfRule>
    <cfRule type="containsText" dxfId="5971" priority="4195" operator="containsText" text="改紡">
      <formula>NOT(ISERROR(SEARCH("改紡",Q1082)))</formula>
    </cfRule>
    <cfRule type="containsText" dxfId="5970" priority="4196" operator="containsText" text="了機">
      <formula>NOT(ISERROR(SEARCH("了機",Q1082)))</formula>
    </cfRule>
    <cfRule type="containsText" dxfId="5969" priority="4429" operator="containsText" text="清車">
      <formula>NOT(ISERROR(SEARCH("清車",Q1082)))</formula>
    </cfRule>
    <cfRule type="containsText" dxfId="5968" priority="4430" operator="containsText" text="改紡">
      <formula>NOT(ISERROR(SEARCH("改紡",Q1082)))</formula>
    </cfRule>
    <cfRule type="containsText" dxfId="5967" priority="4431" operator="containsText" text="了機">
      <formula>NOT(ISERROR(SEARCH("了機",Q1082)))</formula>
    </cfRule>
  </conditionalFormatting>
  <conditionalFormatting sqref="Q1083">
    <cfRule type="containsText" dxfId="5966" priority="3984" operator="containsText" text="清車">
      <formula>NOT(ISERROR(SEARCH("清車",Q1083)))</formula>
    </cfRule>
    <cfRule type="containsText" dxfId="5965" priority="3985" operator="containsText" text="改紡">
      <formula>NOT(ISERROR(SEARCH("改紡",Q1083)))</formula>
    </cfRule>
    <cfRule type="containsText" dxfId="5964" priority="3986" operator="containsText" text="了機">
      <formula>NOT(ISERROR(SEARCH("了機",Q1083)))</formula>
    </cfRule>
  </conditionalFormatting>
  <conditionalFormatting sqref="Q1090">
    <cfRule type="containsText" dxfId="5963" priority="4582" operator="containsText" text="清車">
      <formula>NOT(ISERROR(SEARCH("清車",Q1090)))</formula>
    </cfRule>
    <cfRule type="containsText" dxfId="5962" priority="4583" operator="containsText" text="改紡">
      <formula>NOT(ISERROR(SEARCH("改紡",Q1090)))</formula>
    </cfRule>
    <cfRule type="containsText" dxfId="5961" priority="4584" operator="containsText" text="了機">
      <formula>NOT(ISERROR(SEARCH("了機",Q1090)))</formula>
    </cfRule>
  </conditionalFormatting>
  <conditionalFormatting sqref="Q1091">
    <cfRule type="containsText" dxfId="5960" priority="4137" operator="containsText" text="清車">
      <formula>NOT(ISERROR(SEARCH("清車",Q1091)))</formula>
    </cfRule>
    <cfRule type="containsText" dxfId="5959" priority="4138" operator="containsText" text="改紡">
      <formula>NOT(ISERROR(SEARCH("改紡",Q1091)))</formula>
    </cfRule>
    <cfRule type="containsText" dxfId="5958" priority="4139" operator="containsText" text="了機">
      <formula>NOT(ISERROR(SEARCH("了機",Q1091)))</formula>
    </cfRule>
    <cfRule type="containsText" dxfId="5957" priority="4372" operator="containsText" text="清車">
      <formula>NOT(ISERROR(SEARCH("清車",Q1091)))</formula>
    </cfRule>
    <cfRule type="containsText" dxfId="5956" priority="4373" operator="containsText" text="改紡">
      <formula>NOT(ISERROR(SEARCH("改紡",Q1091)))</formula>
    </cfRule>
    <cfRule type="containsText" dxfId="5955" priority="4374" operator="containsText" text="了機">
      <formula>NOT(ISERROR(SEARCH("了機",Q1091)))</formula>
    </cfRule>
    <cfRule type="containsText" dxfId="5954" priority="4699" operator="containsText" text="清車">
      <formula>NOT(ISERROR(SEARCH("清車",Q1091)))</formula>
    </cfRule>
    <cfRule type="containsText" dxfId="5953" priority="4700" operator="containsText" text="改紡">
      <formula>NOT(ISERROR(SEARCH("改紡",Q1091)))</formula>
    </cfRule>
    <cfRule type="containsText" dxfId="5952" priority="4701" operator="containsText" text="了機">
      <formula>NOT(ISERROR(SEARCH("了機",Q1091)))</formula>
    </cfRule>
  </conditionalFormatting>
  <conditionalFormatting sqref="Q1092">
    <cfRule type="containsText" dxfId="5951" priority="3927" operator="containsText" text="清車">
      <formula>NOT(ISERROR(SEARCH("清車",Q1092)))</formula>
    </cfRule>
    <cfRule type="containsText" dxfId="5950" priority="3928" operator="containsText" text="改紡">
      <formula>NOT(ISERROR(SEARCH("改紡",Q1092)))</formula>
    </cfRule>
    <cfRule type="containsText" dxfId="5949" priority="3929" operator="containsText" text="了機">
      <formula>NOT(ISERROR(SEARCH("了機",Q1092)))</formula>
    </cfRule>
    <cfRule type="containsText" dxfId="5948" priority="4209" operator="containsText" text="清車">
      <formula>NOT(ISERROR(SEARCH("清車",Q1092)))</formula>
    </cfRule>
    <cfRule type="containsText" dxfId="5947" priority="4210" operator="containsText" text="改紡">
      <formula>NOT(ISERROR(SEARCH("改紡",Q1092)))</formula>
    </cfRule>
    <cfRule type="containsText" dxfId="5946" priority="4211" operator="containsText" text="了機">
      <formula>NOT(ISERROR(SEARCH("了機",Q1092)))</formula>
    </cfRule>
    <cfRule type="containsText" dxfId="5945" priority="4441" operator="containsText" text="清車">
      <formula>NOT(ISERROR(SEARCH("清車",Q1092)))</formula>
    </cfRule>
    <cfRule type="containsText" dxfId="5944" priority="4442" operator="containsText" text="改紡">
      <formula>NOT(ISERROR(SEARCH("改紡",Q1092)))</formula>
    </cfRule>
    <cfRule type="containsText" dxfId="5943" priority="4443" operator="containsText" text="了機">
      <formula>NOT(ISERROR(SEARCH("了機",Q1092)))</formula>
    </cfRule>
  </conditionalFormatting>
  <conditionalFormatting sqref="Q1093">
    <cfRule type="containsText" dxfId="5942" priority="3996" operator="containsText" text="清車">
      <formula>NOT(ISERROR(SEARCH("清車",Q1093)))</formula>
    </cfRule>
    <cfRule type="containsText" dxfId="5941" priority="3997" operator="containsText" text="改紡">
      <formula>NOT(ISERROR(SEARCH("改紡",Q1093)))</formula>
    </cfRule>
    <cfRule type="containsText" dxfId="5940" priority="3998" operator="containsText" text="了機">
      <formula>NOT(ISERROR(SEARCH("了機",Q1093)))</formula>
    </cfRule>
  </conditionalFormatting>
  <conditionalFormatting sqref="Q1094">
    <cfRule type="containsText" dxfId="5939" priority="4657" operator="containsText" text="清車">
      <formula>NOT(ISERROR(SEARCH("清車",Q1094)))</formula>
    </cfRule>
    <cfRule type="containsText" dxfId="5938" priority="4658" operator="containsText" text="改紡">
      <formula>NOT(ISERROR(SEARCH("改紡",Q1094)))</formula>
    </cfRule>
    <cfRule type="containsText" dxfId="5937" priority="4659" operator="containsText" text="了機">
      <formula>NOT(ISERROR(SEARCH("了機",Q1094)))</formula>
    </cfRule>
  </conditionalFormatting>
  <conditionalFormatting sqref="Q1095">
    <cfRule type="containsText" dxfId="5936" priority="4185" operator="containsText" text="清車">
      <formula>NOT(ISERROR(SEARCH("清車",Q1095)))</formula>
    </cfRule>
    <cfRule type="containsText" dxfId="5935" priority="4186" operator="containsText" text="改紡">
      <formula>NOT(ISERROR(SEARCH("改紡",Q1095)))</formula>
    </cfRule>
    <cfRule type="containsText" dxfId="5934" priority="4187" operator="containsText" text="了機">
      <formula>NOT(ISERROR(SEARCH("了機",Q1095)))</formula>
    </cfRule>
    <cfRule type="containsText" dxfId="5933" priority="4420" operator="containsText" text="清車">
      <formula>NOT(ISERROR(SEARCH("清車",Q1095)))</formula>
    </cfRule>
    <cfRule type="containsText" dxfId="5932" priority="4421" operator="containsText" text="改紡">
      <formula>NOT(ISERROR(SEARCH("改紡",Q1095)))</formula>
    </cfRule>
    <cfRule type="containsText" dxfId="5931" priority="4422" operator="containsText" text="了機">
      <formula>NOT(ISERROR(SEARCH("了機",Q1095)))</formula>
    </cfRule>
  </conditionalFormatting>
  <conditionalFormatting sqref="Q1096">
    <cfRule type="containsText" dxfId="5930" priority="3975" operator="containsText" text="清車">
      <formula>NOT(ISERROR(SEARCH("清車",Q1096)))</formula>
    </cfRule>
    <cfRule type="containsText" dxfId="5929" priority="3976" operator="containsText" text="改紡">
      <formula>NOT(ISERROR(SEARCH("改紡",Q1096)))</formula>
    </cfRule>
    <cfRule type="containsText" dxfId="5928" priority="3977" operator="containsText" text="了機">
      <formula>NOT(ISERROR(SEARCH("了機",Q1096)))</formula>
    </cfRule>
  </conditionalFormatting>
  <conditionalFormatting sqref="Q1108">
    <cfRule type="containsText" dxfId="5927" priority="3643" operator="containsText" text="清車">
      <formula>NOT(ISERROR(SEARCH("清車",Q1108)))</formula>
    </cfRule>
    <cfRule type="containsText" dxfId="5926" priority="3644" operator="containsText" text="改紡">
      <formula>NOT(ISERROR(SEARCH("改紡",Q1108)))</formula>
    </cfRule>
    <cfRule type="containsText" dxfId="5925" priority="3645" operator="containsText" text="了機">
      <formula>NOT(ISERROR(SEARCH("了機",Q1108)))</formula>
    </cfRule>
  </conditionalFormatting>
  <conditionalFormatting sqref="Q1110">
    <cfRule type="containsText" dxfId="5924" priority="3634" operator="containsText" text="清車">
      <formula>NOT(ISERROR(SEARCH("清車",Q1110)))</formula>
    </cfRule>
    <cfRule type="containsText" dxfId="5923" priority="3635" operator="containsText" text="改紡">
      <formula>NOT(ISERROR(SEARCH("改紡",Q1110)))</formula>
    </cfRule>
    <cfRule type="containsText" dxfId="5922" priority="3636" operator="containsText" text="了機">
      <formula>NOT(ISERROR(SEARCH("了機",Q1110)))</formula>
    </cfRule>
  </conditionalFormatting>
  <conditionalFormatting sqref="Q1111">
    <cfRule type="containsText" dxfId="5921" priority="3649" operator="containsText" text="清車">
      <formula>NOT(ISERROR(SEARCH("清車",Q1111)))</formula>
    </cfRule>
    <cfRule type="containsText" dxfId="5920" priority="3650" operator="containsText" text="改紡">
      <formula>NOT(ISERROR(SEARCH("改紡",Q1111)))</formula>
    </cfRule>
    <cfRule type="containsText" dxfId="5919" priority="3651" operator="containsText" text="了機">
      <formula>NOT(ISERROR(SEARCH("了機",Q1111)))</formula>
    </cfRule>
  </conditionalFormatting>
  <conditionalFormatting sqref="Q1113">
    <cfRule type="containsText" dxfId="5918" priority="3655" operator="containsText" text="清車">
      <formula>NOT(ISERROR(SEARCH("清車",Q1113)))</formula>
    </cfRule>
    <cfRule type="containsText" dxfId="5917" priority="3656" operator="containsText" text="改紡">
      <formula>NOT(ISERROR(SEARCH("改紡",Q1113)))</formula>
    </cfRule>
    <cfRule type="containsText" dxfId="5916" priority="3657" operator="containsText" text="了機">
      <formula>NOT(ISERROR(SEARCH("了機",Q1113)))</formula>
    </cfRule>
  </conditionalFormatting>
  <conditionalFormatting sqref="Q1114">
    <cfRule type="containsText" dxfId="5915" priority="3625" operator="containsText" text="清車">
      <formula>NOT(ISERROR(SEARCH("清車",Q1114)))</formula>
    </cfRule>
    <cfRule type="containsText" dxfId="5914" priority="3626" operator="containsText" text="改紡">
      <formula>NOT(ISERROR(SEARCH("改紡",Q1114)))</formula>
    </cfRule>
    <cfRule type="containsText" dxfId="5913" priority="3627" operator="containsText" text="了機">
      <formula>NOT(ISERROR(SEARCH("了機",Q1114)))</formula>
    </cfRule>
  </conditionalFormatting>
  <conditionalFormatting sqref="Q1115">
    <cfRule type="containsText" dxfId="5912" priority="3030" operator="containsText" text="清車">
      <formula>NOT(ISERROR(SEARCH("清車",Q1115)))</formula>
    </cfRule>
    <cfRule type="containsText" dxfId="5911" priority="3031" operator="containsText" text="改紡">
      <formula>NOT(ISERROR(SEARCH("改紡",Q1115)))</formula>
    </cfRule>
    <cfRule type="containsText" dxfId="5910" priority="3032" operator="containsText" text="了機">
      <formula>NOT(ISERROR(SEARCH("了機",Q1115)))</formula>
    </cfRule>
  </conditionalFormatting>
  <conditionalFormatting sqref="Q1116:Q1118 P1132:P1134 P1122:P1129">
    <cfRule type="containsText" dxfId="5909" priority="3673" operator="containsText" text="清車">
      <formula>NOT(ISERROR(SEARCH("清車",P1116)))</formula>
    </cfRule>
    <cfRule type="containsText" dxfId="5908" priority="3674" operator="containsText" text="改紡">
      <formula>NOT(ISERROR(SEARCH("改紡",P1116)))</formula>
    </cfRule>
    <cfRule type="containsText" dxfId="5907" priority="3675" operator="containsText" text="了機">
      <formula>NOT(ISERROR(SEARCH("了機",P1116)))</formula>
    </cfRule>
  </conditionalFormatting>
  <conditionalFormatting sqref="Q1117">
    <cfRule type="containsText" dxfId="5906" priority="3646" operator="containsText" text="清車">
      <formula>NOT(ISERROR(SEARCH("清車",Q1117)))</formula>
    </cfRule>
    <cfRule type="containsText" dxfId="5905" priority="3647" operator="containsText" text="改紡">
      <formula>NOT(ISERROR(SEARCH("改紡",Q1117)))</formula>
    </cfRule>
    <cfRule type="containsText" dxfId="5904" priority="3648" operator="containsText" text="了機">
      <formula>NOT(ISERROR(SEARCH("了機",Q1117)))</formula>
    </cfRule>
  </conditionalFormatting>
  <conditionalFormatting sqref="Q1118">
    <cfRule type="containsText" dxfId="5903" priority="3225" operator="containsText" text="清車">
      <formula>NOT(ISERROR(SEARCH("清車",Q1118)))</formula>
    </cfRule>
    <cfRule type="containsText" dxfId="5902" priority="3226" operator="containsText" text="改紡">
      <formula>NOT(ISERROR(SEARCH("改紡",Q1118)))</formula>
    </cfRule>
    <cfRule type="containsText" dxfId="5901" priority="3227" operator="containsText" text="了機">
      <formula>NOT(ISERROR(SEARCH("了機",Q1118)))</formula>
    </cfRule>
    <cfRule type="containsText" dxfId="5900" priority="3421" operator="containsText" text="清車">
      <formula>NOT(ISERROR(SEARCH("清車",Q1118)))</formula>
    </cfRule>
    <cfRule type="containsText" dxfId="5899" priority="3422" operator="containsText" text="改紡">
      <formula>NOT(ISERROR(SEARCH("改紡",Q1118)))</formula>
    </cfRule>
    <cfRule type="containsText" dxfId="5898" priority="3423" operator="containsText" text="了機">
      <formula>NOT(ISERROR(SEARCH("了機",Q1118)))</formula>
    </cfRule>
  </conditionalFormatting>
  <conditionalFormatting sqref="Q1118:Q1130">
    <cfRule type="containsText" dxfId="5897" priority="3676" operator="containsText" text="清車">
      <formula>NOT(ISERROR(SEARCH("清車",Q1118)))</formula>
    </cfRule>
    <cfRule type="containsText" dxfId="5896" priority="3677" operator="containsText" text="改紡">
      <formula>NOT(ISERROR(SEARCH("改紡",Q1118)))</formula>
    </cfRule>
    <cfRule type="containsText" dxfId="5895" priority="3678" operator="containsText" text="了機">
      <formula>NOT(ISERROR(SEARCH("了機",Q1118)))</formula>
    </cfRule>
  </conditionalFormatting>
  <conditionalFormatting sqref="Q1119">
    <cfRule type="containsText" dxfId="5894" priority="3039" operator="containsText" text="清車">
      <formula>NOT(ISERROR(SEARCH("清車",Q1119)))</formula>
    </cfRule>
    <cfRule type="containsText" dxfId="5893" priority="3040" operator="containsText" text="改紡">
      <formula>NOT(ISERROR(SEARCH("改紡",Q1119)))</formula>
    </cfRule>
    <cfRule type="containsText" dxfId="5892" priority="3041" operator="containsText" text="了機">
      <formula>NOT(ISERROR(SEARCH("了機",Q1119)))</formula>
    </cfRule>
  </conditionalFormatting>
  <conditionalFormatting sqref="Q1120">
    <cfRule type="containsText" dxfId="5891" priority="3640" operator="containsText" text="清車">
      <formula>NOT(ISERROR(SEARCH("清車",Q1120)))</formula>
    </cfRule>
    <cfRule type="containsText" dxfId="5890" priority="3641" operator="containsText" text="改紡">
      <formula>NOT(ISERROR(SEARCH("改紡",Q1120)))</formula>
    </cfRule>
    <cfRule type="containsText" dxfId="5889" priority="3642" operator="containsText" text="了機">
      <formula>NOT(ISERROR(SEARCH("了機",Q1120)))</formula>
    </cfRule>
  </conditionalFormatting>
  <conditionalFormatting sqref="Q1121">
    <cfRule type="containsText" dxfId="5888" priority="3222" operator="containsText" text="清車">
      <formula>NOT(ISERROR(SEARCH("清車",Q1121)))</formula>
    </cfRule>
    <cfRule type="containsText" dxfId="5887" priority="3223" operator="containsText" text="改紡">
      <formula>NOT(ISERROR(SEARCH("改紡",Q1121)))</formula>
    </cfRule>
    <cfRule type="containsText" dxfId="5886" priority="3224" operator="containsText" text="了機">
      <formula>NOT(ISERROR(SEARCH("了機",Q1121)))</formula>
    </cfRule>
    <cfRule type="containsText" dxfId="5885" priority="3418" operator="containsText" text="清車">
      <formula>NOT(ISERROR(SEARCH("清車",Q1121)))</formula>
    </cfRule>
    <cfRule type="containsText" dxfId="5884" priority="3419" operator="containsText" text="改紡">
      <formula>NOT(ISERROR(SEARCH("改紡",Q1121)))</formula>
    </cfRule>
    <cfRule type="containsText" dxfId="5883" priority="3420" operator="containsText" text="了機">
      <formula>NOT(ISERROR(SEARCH("了機",Q1121)))</formula>
    </cfRule>
  </conditionalFormatting>
  <conditionalFormatting sqref="Q1122">
    <cfRule type="containsText" dxfId="5882" priority="3036" operator="containsText" text="清車">
      <formula>NOT(ISERROR(SEARCH("清車",Q1122)))</formula>
    </cfRule>
    <cfRule type="containsText" dxfId="5881" priority="3037" operator="containsText" text="改紡">
      <formula>NOT(ISERROR(SEARCH("改紡",Q1122)))</formula>
    </cfRule>
    <cfRule type="containsText" dxfId="5880" priority="3038" operator="containsText" text="了機">
      <formula>NOT(ISERROR(SEARCH("了機",Q1122)))</formula>
    </cfRule>
  </conditionalFormatting>
  <conditionalFormatting sqref="Q1129">
    <cfRule type="containsText" dxfId="5879" priority="3553" operator="containsText" text="清車">
      <formula>NOT(ISERROR(SEARCH("清車",Q1129)))</formula>
    </cfRule>
    <cfRule type="containsText" dxfId="5878" priority="3554" operator="containsText" text="改紡">
      <formula>NOT(ISERROR(SEARCH("改紡",Q1129)))</formula>
    </cfRule>
    <cfRule type="containsText" dxfId="5877" priority="3555" operator="containsText" text="了機">
      <formula>NOT(ISERROR(SEARCH("了機",Q1129)))</formula>
    </cfRule>
  </conditionalFormatting>
  <conditionalFormatting sqref="Q1130">
    <cfRule type="containsText" dxfId="5876" priority="3180" operator="containsText" text="清車">
      <formula>NOT(ISERROR(SEARCH("清車",Q1130)))</formula>
    </cfRule>
    <cfRule type="containsText" dxfId="5875" priority="3181" operator="containsText" text="改紡">
      <formula>NOT(ISERROR(SEARCH("改紡",Q1130)))</formula>
    </cfRule>
    <cfRule type="containsText" dxfId="5874" priority="3182" operator="containsText" text="了機">
      <formula>NOT(ISERROR(SEARCH("了機",Q1130)))</formula>
    </cfRule>
    <cfRule type="containsText" dxfId="5873" priority="3376" operator="containsText" text="清車">
      <formula>NOT(ISERROR(SEARCH("清車",Q1130)))</formula>
    </cfRule>
    <cfRule type="containsText" dxfId="5872" priority="3377" operator="containsText" text="改紡">
      <formula>NOT(ISERROR(SEARCH("改紡",Q1130)))</formula>
    </cfRule>
    <cfRule type="containsText" dxfId="5871" priority="3378" operator="containsText" text="了機">
      <formula>NOT(ISERROR(SEARCH("了機",Q1130)))</formula>
    </cfRule>
    <cfRule type="containsText" dxfId="5870" priority="3664" operator="containsText" text="清車">
      <formula>NOT(ISERROR(SEARCH("清車",Q1130)))</formula>
    </cfRule>
    <cfRule type="containsText" dxfId="5869" priority="3665" operator="containsText" text="改紡">
      <formula>NOT(ISERROR(SEARCH("改紡",Q1130)))</formula>
    </cfRule>
    <cfRule type="containsText" dxfId="5868" priority="3666" operator="containsText" text="了機">
      <formula>NOT(ISERROR(SEARCH("了機",Q1130)))</formula>
    </cfRule>
  </conditionalFormatting>
  <conditionalFormatting sqref="Q1131">
    <cfRule type="containsText" dxfId="5867" priority="2979" operator="containsText" text="清車">
      <formula>NOT(ISERROR(SEARCH("清車",Q1131)))</formula>
    </cfRule>
    <cfRule type="containsText" dxfId="5866" priority="2980" operator="containsText" text="改紡">
      <formula>NOT(ISERROR(SEARCH("改紡",Q1131)))</formula>
    </cfRule>
    <cfRule type="containsText" dxfId="5865" priority="2981" operator="containsText" text="了機">
      <formula>NOT(ISERROR(SEARCH("了機",Q1131)))</formula>
    </cfRule>
    <cfRule type="containsText" dxfId="5864" priority="3234" operator="containsText" text="清車">
      <formula>NOT(ISERROR(SEARCH("清車",Q1131)))</formula>
    </cfRule>
    <cfRule type="containsText" dxfId="5863" priority="3235" operator="containsText" text="改紡">
      <formula>NOT(ISERROR(SEARCH("改紡",Q1131)))</formula>
    </cfRule>
    <cfRule type="containsText" dxfId="5862" priority="3236" operator="containsText" text="了機">
      <formula>NOT(ISERROR(SEARCH("了機",Q1131)))</formula>
    </cfRule>
    <cfRule type="containsText" dxfId="5861" priority="3430" operator="containsText" text="清車">
      <formula>NOT(ISERROR(SEARCH("清車",Q1131)))</formula>
    </cfRule>
    <cfRule type="containsText" dxfId="5860" priority="3431" operator="containsText" text="改紡">
      <formula>NOT(ISERROR(SEARCH("改紡",Q1131)))</formula>
    </cfRule>
    <cfRule type="containsText" dxfId="5859" priority="3432" operator="containsText" text="了機">
      <formula>NOT(ISERROR(SEARCH("了機",Q1131)))</formula>
    </cfRule>
  </conditionalFormatting>
  <conditionalFormatting sqref="Q1132">
    <cfRule type="containsText" dxfId="5858" priority="3048" operator="containsText" text="清車">
      <formula>NOT(ISERROR(SEARCH("清車",Q1132)))</formula>
    </cfRule>
    <cfRule type="containsText" dxfId="5857" priority="3049" operator="containsText" text="改紡">
      <formula>NOT(ISERROR(SEARCH("改紡",Q1132)))</formula>
    </cfRule>
    <cfRule type="containsText" dxfId="5856" priority="3050" operator="containsText" text="了機">
      <formula>NOT(ISERROR(SEARCH("了機",Q1132)))</formula>
    </cfRule>
  </conditionalFormatting>
  <conditionalFormatting sqref="Q1133">
    <cfRule type="containsText" dxfId="5855" priority="3622" operator="containsText" text="清車">
      <formula>NOT(ISERROR(SEARCH("清車",Q1133)))</formula>
    </cfRule>
    <cfRule type="containsText" dxfId="5854" priority="3623" operator="containsText" text="改紡">
      <formula>NOT(ISERROR(SEARCH("改紡",Q1133)))</formula>
    </cfRule>
    <cfRule type="containsText" dxfId="5853" priority="3624" operator="containsText" text="了機">
      <formula>NOT(ISERROR(SEARCH("了機",Q1133)))</formula>
    </cfRule>
  </conditionalFormatting>
  <conditionalFormatting sqref="Q1134">
    <cfRule type="containsText" dxfId="5852" priority="3219" operator="containsText" text="清車">
      <formula>NOT(ISERROR(SEARCH("清車",Q1134)))</formula>
    </cfRule>
    <cfRule type="containsText" dxfId="5851" priority="3220" operator="containsText" text="改紡">
      <formula>NOT(ISERROR(SEARCH("改紡",Q1134)))</formula>
    </cfRule>
    <cfRule type="containsText" dxfId="5850" priority="3221" operator="containsText" text="了機">
      <formula>NOT(ISERROR(SEARCH("了機",Q1134)))</formula>
    </cfRule>
    <cfRule type="containsText" dxfId="5849" priority="3415" operator="containsText" text="清車">
      <formula>NOT(ISERROR(SEARCH("清車",Q1134)))</formula>
    </cfRule>
    <cfRule type="containsText" dxfId="5848" priority="3416" operator="containsText" text="改紡">
      <formula>NOT(ISERROR(SEARCH("改紡",Q1134)))</formula>
    </cfRule>
    <cfRule type="containsText" dxfId="5847" priority="3417" operator="containsText" text="了機">
      <formula>NOT(ISERROR(SEARCH("了機",Q1134)))</formula>
    </cfRule>
  </conditionalFormatting>
  <conditionalFormatting sqref="Q1135">
    <cfRule type="containsText" dxfId="5846" priority="3027" operator="containsText" text="清車">
      <formula>NOT(ISERROR(SEARCH("清車",Q1135)))</formula>
    </cfRule>
    <cfRule type="containsText" dxfId="5845" priority="3028" operator="containsText" text="改紡">
      <formula>NOT(ISERROR(SEARCH("改紡",Q1135)))</formula>
    </cfRule>
    <cfRule type="containsText" dxfId="5844" priority="3029" operator="containsText" text="了機">
      <formula>NOT(ISERROR(SEARCH("了機",Q1135)))</formula>
    </cfRule>
  </conditionalFormatting>
  <conditionalFormatting sqref="Q1147">
    <cfRule type="containsText" dxfId="5843" priority="2698" operator="containsText" text="清車">
      <formula>NOT(ISERROR(SEARCH("清車",Q1147)))</formula>
    </cfRule>
    <cfRule type="containsText" dxfId="5842" priority="2699" operator="containsText" text="改紡">
      <formula>NOT(ISERROR(SEARCH("改紡",Q1147)))</formula>
    </cfRule>
    <cfRule type="containsText" dxfId="5841" priority="2700" operator="containsText" text="了機">
      <formula>NOT(ISERROR(SEARCH("了機",Q1147)))</formula>
    </cfRule>
  </conditionalFormatting>
  <conditionalFormatting sqref="Q1149">
    <cfRule type="containsText" dxfId="5840" priority="2689" operator="containsText" text="清車">
      <formula>NOT(ISERROR(SEARCH("清車",Q1149)))</formula>
    </cfRule>
    <cfRule type="containsText" dxfId="5839" priority="2690" operator="containsText" text="改紡">
      <formula>NOT(ISERROR(SEARCH("改紡",Q1149)))</formula>
    </cfRule>
    <cfRule type="containsText" dxfId="5838" priority="2691" operator="containsText" text="了機">
      <formula>NOT(ISERROR(SEARCH("了機",Q1149)))</formula>
    </cfRule>
  </conditionalFormatting>
  <conditionalFormatting sqref="Q1150">
    <cfRule type="containsText" dxfId="5837" priority="2704" operator="containsText" text="清車">
      <formula>NOT(ISERROR(SEARCH("清車",Q1150)))</formula>
    </cfRule>
    <cfRule type="containsText" dxfId="5836" priority="2705" operator="containsText" text="改紡">
      <formula>NOT(ISERROR(SEARCH("改紡",Q1150)))</formula>
    </cfRule>
    <cfRule type="containsText" dxfId="5835" priority="2706" operator="containsText" text="了機">
      <formula>NOT(ISERROR(SEARCH("了機",Q1150)))</formula>
    </cfRule>
  </conditionalFormatting>
  <conditionalFormatting sqref="Q1152">
    <cfRule type="containsText" dxfId="5834" priority="2710" operator="containsText" text="清車">
      <formula>NOT(ISERROR(SEARCH("清車",Q1152)))</formula>
    </cfRule>
    <cfRule type="containsText" dxfId="5833" priority="2711" operator="containsText" text="改紡">
      <formula>NOT(ISERROR(SEARCH("改紡",Q1152)))</formula>
    </cfRule>
    <cfRule type="containsText" dxfId="5832" priority="2712" operator="containsText" text="了機">
      <formula>NOT(ISERROR(SEARCH("了機",Q1152)))</formula>
    </cfRule>
  </conditionalFormatting>
  <conditionalFormatting sqref="Q1153">
    <cfRule type="containsText" dxfId="5831" priority="2680" operator="containsText" text="清車">
      <formula>NOT(ISERROR(SEARCH("清車",Q1153)))</formula>
    </cfRule>
    <cfRule type="containsText" dxfId="5830" priority="2681" operator="containsText" text="改紡">
      <formula>NOT(ISERROR(SEARCH("改紡",Q1153)))</formula>
    </cfRule>
    <cfRule type="containsText" dxfId="5829" priority="2682" operator="containsText" text="了機">
      <formula>NOT(ISERROR(SEARCH("了機",Q1153)))</formula>
    </cfRule>
  </conditionalFormatting>
  <conditionalFormatting sqref="Q1154">
    <cfRule type="containsText" dxfId="5828" priority="2085" operator="containsText" text="清車">
      <formula>NOT(ISERROR(SEARCH("清車",Q1154)))</formula>
    </cfRule>
    <cfRule type="containsText" dxfId="5827" priority="2086" operator="containsText" text="改紡">
      <formula>NOT(ISERROR(SEARCH("改紡",Q1154)))</formula>
    </cfRule>
    <cfRule type="containsText" dxfId="5826" priority="2087" operator="containsText" text="了機">
      <formula>NOT(ISERROR(SEARCH("了機",Q1154)))</formula>
    </cfRule>
  </conditionalFormatting>
  <conditionalFormatting sqref="Q1155:Q1157 P1171:P1173 P1161:P1168">
    <cfRule type="containsText" dxfId="5825" priority="2728" operator="containsText" text="清車">
      <formula>NOT(ISERROR(SEARCH("清車",P1155)))</formula>
    </cfRule>
    <cfRule type="containsText" dxfId="5824" priority="2729" operator="containsText" text="改紡">
      <formula>NOT(ISERROR(SEARCH("改紡",P1155)))</formula>
    </cfRule>
    <cfRule type="containsText" dxfId="5823" priority="2730" operator="containsText" text="了機">
      <formula>NOT(ISERROR(SEARCH("了機",P1155)))</formula>
    </cfRule>
  </conditionalFormatting>
  <conditionalFormatting sqref="Q1156">
    <cfRule type="containsText" dxfId="5822" priority="2701" operator="containsText" text="清車">
      <formula>NOT(ISERROR(SEARCH("清車",Q1156)))</formula>
    </cfRule>
    <cfRule type="containsText" dxfId="5821" priority="2702" operator="containsText" text="改紡">
      <formula>NOT(ISERROR(SEARCH("改紡",Q1156)))</formula>
    </cfRule>
    <cfRule type="containsText" dxfId="5820" priority="2703" operator="containsText" text="了機">
      <formula>NOT(ISERROR(SEARCH("了機",Q1156)))</formula>
    </cfRule>
  </conditionalFormatting>
  <conditionalFormatting sqref="Q1157">
    <cfRule type="containsText" dxfId="5819" priority="2280" operator="containsText" text="清車">
      <formula>NOT(ISERROR(SEARCH("清車",Q1157)))</formula>
    </cfRule>
    <cfRule type="containsText" dxfId="5818" priority="2281" operator="containsText" text="改紡">
      <formula>NOT(ISERROR(SEARCH("改紡",Q1157)))</formula>
    </cfRule>
    <cfRule type="containsText" dxfId="5817" priority="2282" operator="containsText" text="了機">
      <formula>NOT(ISERROR(SEARCH("了機",Q1157)))</formula>
    </cfRule>
    <cfRule type="containsText" dxfId="5816" priority="2476" operator="containsText" text="清車">
      <formula>NOT(ISERROR(SEARCH("清車",Q1157)))</formula>
    </cfRule>
    <cfRule type="containsText" dxfId="5815" priority="2477" operator="containsText" text="改紡">
      <formula>NOT(ISERROR(SEARCH("改紡",Q1157)))</formula>
    </cfRule>
    <cfRule type="containsText" dxfId="5814" priority="2478" operator="containsText" text="了機">
      <formula>NOT(ISERROR(SEARCH("了機",Q1157)))</formula>
    </cfRule>
  </conditionalFormatting>
  <conditionalFormatting sqref="Q1157:Q1169">
    <cfRule type="containsText" dxfId="5813" priority="2731" operator="containsText" text="清車">
      <formula>NOT(ISERROR(SEARCH("清車",Q1157)))</formula>
    </cfRule>
    <cfRule type="containsText" dxfId="5812" priority="2732" operator="containsText" text="改紡">
      <formula>NOT(ISERROR(SEARCH("改紡",Q1157)))</formula>
    </cfRule>
    <cfRule type="containsText" dxfId="5811" priority="2733" operator="containsText" text="了機">
      <formula>NOT(ISERROR(SEARCH("了機",Q1157)))</formula>
    </cfRule>
  </conditionalFormatting>
  <conditionalFormatting sqref="Q1158">
    <cfRule type="containsText" dxfId="5810" priority="2094" operator="containsText" text="清車">
      <formula>NOT(ISERROR(SEARCH("清車",Q1158)))</formula>
    </cfRule>
    <cfRule type="containsText" dxfId="5809" priority="2095" operator="containsText" text="改紡">
      <formula>NOT(ISERROR(SEARCH("改紡",Q1158)))</formula>
    </cfRule>
    <cfRule type="containsText" dxfId="5808" priority="2096" operator="containsText" text="了機">
      <formula>NOT(ISERROR(SEARCH("了機",Q1158)))</formula>
    </cfRule>
  </conditionalFormatting>
  <conditionalFormatting sqref="Q1159">
    <cfRule type="containsText" dxfId="5807" priority="2695" operator="containsText" text="清車">
      <formula>NOT(ISERROR(SEARCH("清車",Q1159)))</formula>
    </cfRule>
    <cfRule type="containsText" dxfId="5806" priority="2696" operator="containsText" text="改紡">
      <formula>NOT(ISERROR(SEARCH("改紡",Q1159)))</formula>
    </cfRule>
    <cfRule type="containsText" dxfId="5805" priority="2697" operator="containsText" text="了機">
      <formula>NOT(ISERROR(SEARCH("了機",Q1159)))</formula>
    </cfRule>
  </conditionalFormatting>
  <conditionalFormatting sqref="Q1160">
    <cfRule type="containsText" dxfId="5804" priority="2277" operator="containsText" text="清車">
      <formula>NOT(ISERROR(SEARCH("清車",Q1160)))</formula>
    </cfRule>
    <cfRule type="containsText" dxfId="5803" priority="2278" operator="containsText" text="改紡">
      <formula>NOT(ISERROR(SEARCH("改紡",Q1160)))</formula>
    </cfRule>
    <cfRule type="containsText" dxfId="5802" priority="2279" operator="containsText" text="了機">
      <formula>NOT(ISERROR(SEARCH("了機",Q1160)))</formula>
    </cfRule>
    <cfRule type="containsText" dxfId="5801" priority="2473" operator="containsText" text="清車">
      <formula>NOT(ISERROR(SEARCH("清車",Q1160)))</formula>
    </cfRule>
    <cfRule type="containsText" dxfId="5800" priority="2474" operator="containsText" text="改紡">
      <formula>NOT(ISERROR(SEARCH("改紡",Q1160)))</formula>
    </cfRule>
    <cfRule type="containsText" dxfId="5799" priority="2475" operator="containsText" text="了機">
      <formula>NOT(ISERROR(SEARCH("了機",Q1160)))</formula>
    </cfRule>
  </conditionalFormatting>
  <conditionalFormatting sqref="Q1161">
    <cfRule type="containsText" dxfId="5798" priority="2091" operator="containsText" text="清車">
      <formula>NOT(ISERROR(SEARCH("清車",Q1161)))</formula>
    </cfRule>
    <cfRule type="containsText" dxfId="5797" priority="2092" operator="containsText" text="改紡">
      <formula>NOT(ISERROR(SEARCH("改紡",Q1161)))</formula>
    </cfRule>
    <cfRule type="containsText" dxfId="5796" priority="2093" operator="containsText" text="了機">
      <formula>NOT(ISERROR(SEARCH("了機",Q1161)))</formula>
    </cfRule>
  </conditionalFormatting>
  <conditionalFormatting sqref="Q1168">
    <cfRule type="containsText" dxfId="5795" priority="2608" operator="containsText" text="清車">
      <formula>NOT(ISERROR(SEARCH("清車",Q1168)))</formula>
    </cfRule>
    <cfRule type="containsText" dxfId="5794" priority="2609" operator="containsText" text="改紡">
      <formula>NOT(ISERROR(SEARCH("改紡",Q1168)))</formula>
    </cfRule>
    <cfRule type="containsText" dxfId="5793" priority="2610" operator="containsText" text="了機">
      <formula>NOT(ISERROR(SEARCH("了機",Q1168)))</formula>
    </cfRule>
  </conditionalFormatting>
  <conditionalFormatting sqref="Q1169">
    <cfRule type="containsText" dxfId="5792" priority="2235" operator="containsText" text="清車">
      <formula>NOT(ISERROR(SEARCH("清車",Q1169)))</formula>
    </cfRule>
    <cfRule type="containsText" dxfId="5791" priority="2236" operator="containsText" text="改紡">
      <formula>NOT(ISERROR(SEARCH("改紡",Q1169)))</formula>
    </cfRule>
    <cfRule type="containsText" dxfId="5790" priority="2237" operator="containsText" text="了機">
      <formula>NOT(ISERROR(SEARCH("了機",Q1169)))</formula>
    </cfRule>
    <cfRule type="containsText" dxfId="5789" priority="2431" operator="containsText" text="清車">
      <formula>NOT(ISERROR(SEARCH("清車",Q1169)))</formula>
    </cfRule>
    <cfRule type="containsText" dxfId="5788" priority="2432" operator="containsText" text="改紡">
      <formula>NOT(ISERROR(SEARCH("改紡",Q1169)))</formula>
    </cfRule>
    <cfRule type="containsText" dxfId="5787" priority="2433" operator="containsText" text="了機">
      <formula>NOT(ISERROR(SEARCH("了機",Q1169)))</formula>
    </cfRule>
    <cfRule type="containsText" dxfId="5786" priority="2719" operator="containsText" text="清車">
      <formula>NOT(ISERROR(SEARCH("清車",Q1169)))</formula>
    </cfRule>
    <cfRule type="containsText" dxfId="5785" priority="2720" operator="containsText" text="改紡">
      <formula>NOT(ISERROR(SEARCH("改紡",Q1169)))</formula>
    </cfRule>
    <cfRule type="containsText" dxfId="5784" priority="2721" operator="containsText" text="了機">
      <formula>NOT(ISERROR(SEARCH("了機",Q1169)))</formula>
    </cfRule>
  </conditionalFormatting>
  <conditionalFormatting sqref="Q1170">
    <cfRule type="containsText" dxfId="5783" priority="2034" operator="containsText" text="清車">
      <formula>NOT(ISERROR(SEARCH("清車",Q1170)))</formula>
    </cfRule>
    <cfRule type="containsText" dxfId="5782" priority="2035" operator="containsText" text="改紡">
      <formula>NOT(ISERROR(SEARCH("改紡",Q1170)))</formula>
    </cfRule>
    <cfRule type="containsText" dxfId="5781" priority="2036" operator="containsText" text="了機">
      <formula>NOT(ISERROR(SEARCH("了機",Q1170)))</formula>
    </cfRule>
    <cfRule type="containsText" dxfId="5780" priority="2289" operator="containsText" text="清車">
      <formula>NOT(ISERROR(SEARCH("清車",Q1170)))</formula>
    </cfRule>
    <cfRule type="containsText" dxfId="5779" priority="2290" operator="containsText" text="改紡">
      <formula>NOT(ISERROR(SEARCH("改紡",Q1170)))</formula>
    </cfRule>
    <cfRule type="containsText" dxfId="5778" priority="2291" operator="containsText" text="了機">
      <formula>NOT(ISERROR(SEARCH("了機",Q1170)))</formula>
    </cfRule>
    <cfRule type="containsText" dxfId="5777" priority="2485" operator="containsText" text="清車">
      <formula>NOT(ISERROR(SEARCH("清車",Q1170)))</formula>
    </cfRule>
    <cfRule type="containsText" dxfId="5776" priority="2486" operator="containsText" text="改紡">
      <formula>NOT(ISERROR(SEARCH("改紡",Q1170)))</formula>
    </cfRule>
    <cfRule type="containsText" dxfId="5775" priority="2487" operator="containsText" text="了機">
      <formula>NOT(ISERROR(SEARCH("了機",Q1170)))</formula>
    </cfRule>
  </conditionalFormatting>
  <conditionalFormatting sqref="Q1171">
    <cfRule type="containsText" dxfId="5774" priority="2103" operator="containsText" text="清車">
      <formula>NOT(ISERROR(SEARCH("清車",Q1171)))</formula>
    </cfRule>
    <cfRule type="containsText" dxfId="5773" priority="2104" operator="containsText" text="改紡">
      <formula>NOT(ISERROR(SEARCH("改紡",Q1171)))</formula>
    </cfRule>
    <cfRule type="containsText" dxfId="5772" priority="2105" operator="containsText" text="了機">
      <formula>NOT(ISERROR(SEARCH("了機",Q1171)))</formula>
    </cfRule>
  </conditionalFormatting>
  <conditionalFormatting sqref="Q1172">
    <cfRule type="containsText" dxfId="5771" priority="2677" operator="containsText" text="清車">
      <formula>NOT(ISERROR(SEARCH("清車",Q1172)))</formula>
    </cfRule>
    <cfRule type="containsText" dxfId="5770" priority="2678" operator="containsText" text="改紡">
      <formula>NOT(ISERROR(SEARCH("改紡",Q1172)))</formula>
    </cfRule>
    <cfRule type="containsText" dxfId="5769" priority="2679" operator="containsText" text="了機">
      <formula>NOT(ISERROR(SEARCH("了機",Q1172)))</formula>
    </cfRule>
  </conditionalFormatting>
  <conditionalFormatting sqref="Q1173">
    <cfRule type="containsText" dxfId="5768" priority="2274" operator="containsText" text="清車">
      <formula>NOT(ISERROR(SEARCH("清車",Q1173)))</formula>
    </cfRule>
    <cfRule type="containsText" dxfId="5767" priority="2275" operator="containsText" text="改紡">
      <formula>NOT(ISERROR(SEARCH("改紡",Q1173)))</formula>
    </cfRule>
    <cfRule type="containsText" dxfId="5766" priority="2276" operator="containsText" text="了機">
      <formula>NOT(ISERROR(SEARCH("了機",Q1173)))</formula>
    </cfRule>
    <cfRule type="containsText" dxfId="5765" priority="2470" operator="containsText" text="清車">
      <formula>NOT(ISERROR(SEARCH("清車",Q1173)))</formula>
    </cfRule>
    <cfRule type="containsText" dxfId="5764" priority="2471" operator="containsText" text="改紡">
      <formula>NOT(ISERROR(SEARCH("改紡",Q1173)))</formula>
    </cfRule>
    <cfRule type="containsText" dxfId="5763" priority="2472" operator="containsText" text="了機">
      <formula>NOT(ISERROR(SEARCH("了機",Q1173)))</formula>
    </cfRule>
  </conditionalFormatting>
  <conditionalFormatting sqref="Q1174">
    <cfRule type="containsText" dxfId="5762" priority="2082" operator="containsText" text="清車">
      <formula>NOT(ISERROR(SEARCH("清車",Q1174)))</formula>
    </cfRule>
    <cfRule type="containsText" dxfId="5761" priority="2083" operator="containsText" text="改紡">
      <formula>NOT(ISERROR(SEARCH("改紡",Q1174)))</formula>
    </cfRule>
    <cfRule type="containsText" dxfId="5760" priority="2084" operator="containsText" text="了機">
      <formula>NOT(ISERROR(SEARCH("了機",Q1174)))</formula>
    </cfRule>
  </conditionalFormatting>
  <conditionalFormatting sqref="Q1186">
    <cfRule type="containsText" dxfId="5759" priority="1753" operator="containsText" text="清車">
      <formula>NOT(ISERROR(SEARCH("清車",Q1186)))</formula>
    </cfRule>
    <cfRule type="containsText" dxfId="5758" priority="1754" operator="containsText" text="改紡">
      <formula>NOT(ISERROR(SEARCH("改紡",Q1186)))</formula>
    </cfRule>
    <cfRule type="containsText" dxfId="5757" priority="1755" operator="containsText" text="了機">
      <formula>NOT(ISERROR(SEARCH("了機",Q1186)))</formula>
    </cfRule>
  </conditionalFormatting>
  <conditionalFormatting sqref="Q1188">
    <cfRule type="containsText" dxfId="5756" priority="1744" operator="containsText" text="清車">
      <formula>NOT(ISERROR(SEARCH("清車",Q1188)))</formula>
    </cfRule>
    <cfRule type="containsText" dxfId="5755" priority="1745" operator="containsText" text="改紡">
      <formula>NOT(ISERROR(SEARCH("改紡",Q1188)))</formula>
    </cfRule>
    <cfRule type="containsText" dxfId="5754" priority="1746" operator="containsText" text="了機">
      <formula>NOT(ISERROR(SEARCH("了機",Q1188)))</formula>
    </cfRule>
  </conditionalFormatting>
  <conditionalFormatting sqref="Q1189">
    <cfRule type="containsText" dxfId="5753" priority="1759" operator="containsText" text="清車">
      <formula>NOT(ISERROR(SEARCH("清車",Q1189)))</formula>
    </cfRule>
    <cfRule type="containsText" dxfId="5752" priority="1760" operator="containsText" text="改紡">
      <formula>NOT(ISERROR(SEARCH("改紡",Q1189)))</formula>
    </cfRule>
    <cfRule type="containsText" dxfId="5751" priority="1761" operator="containsText" text="了機">
      <formula>NOT(ISERROR(SEARCH("了機",Q1189)))</formula>
    </cfRule>
  </conditionalFormatting>
  <conditionalFormatting sqref="Q1191">
    <cfRule type="containsText" dxfId="5750" priority="1765" operator="containsText" text="清車">
      <formula>NOT(ISERROR(SEARCH("清車",Q1191)))</formula>
    </cfRule>
    <cfRule type="containsText" dxfId="5749" priority="1766" operator="containsText" text="改紡">
      <formula>NOT(ISERROR(SEARCH("改紡",Q1191)))</formula>
    </cfRule>
    <cfRule type="containsText" dxfId="5748" priority="1767" operator="containsText" text="了機">
      <formula>NOT(ISERROR(SEARCH("了機",Q1191)))</formula>
    </cfRule>
  </conditionalFormatting>
  <conditionalFormatting sqref="Q1192">
    <cfRule type="containsText" dxfId="5747" priority="1735" operator="containsText" text="清車">
      <formula>NOT(ISERROR(SEARCH("清車",Q1192)))</formula>
    </cfRule>
    <cfRule type="containsText" dxfId="5746" priority="1736" operator="containsText" text="改紡">
      <formula>NOT(ISERROR(SEARCH("改紡",Q1192)))</formula>
    </cfRule>
    <cfRule type="containsText" dxfId="5745" priority="1737" operator="containsText" text="了機">
      <formula>NOT(ISERROR(SEARCH("了機",Q1192)))</formula>
    </cfRule>
  </conditionalFormatting>
  <conditionalFormatting sqref="Q1193">
    <cfRule type="containsText" dxfId="5744" priority="1140" operator="containsText" text="清車">
      <formula>NOT(ISERROR(SEARCH("清車",Q1193)))</formula>
    </cfRule>
    <cfRule type="containsText" dxfId="5743" priority="1141" operator="containsText" text="改紡">
      <formula>NOT(ISERROR(SEARCH("改紡",Q1193)))</formula>
    </cfRule>
    <cfRule type="containsText" dxfId="5742" priority="1142" operator="containsText" text="了機">
      <formula>NOT(ISERROR(SEARCH("了機",Q1193)))</formula>
    </cfRule>
  </conditionalFormatting>
  <conditionalFormatting sqref="Q1194:Q1196 P1210:P1212 P1200:P1207">
    <cfRule type="containsText" dxfId="5741" priority="1783" operator="containsText" text="清車">
      <formula>NOT(ISERROR(SEARCH("清車",P1194)))</formula>
    </cfRule>
    <cfRule type="containsText" dxfId="5740" priority="1784" operator="containsText" text="改紡">
      <formula>NOT(ISERROR(SEARCH("改紡",P1194)))</formula>
    </cfRule>
    <cfRule type="containsText" dxfId="5739" priority="1785" operator="containsText" text="了機">
      <formula>NOT(ISERROR(SEARCH("了機",P1194)))</formula>
    </cfRule>
  </conditionalFormatting>
  <conditionalFormatting sqref="Q1195">
    <cfRule type="containsText" dxfId="5738" priority="1756" operator="containsText" text="清車">
      <formula>NOT(ISERROR(SEARCH("清車",Q1195)))</formula>
    </cfRule>
    <cfRule type="containsText" dxfId="5737" priority="1757" operator="containsText" text="改紡">
      <formula>NOT(ISERROR(SEARCH("改紡",Q1195)))</formula>
    </cfRule>
    <cfRule type="containsText" dxfId="5736" priority="1758" operator="containsText" text="了機">
      <formula>NOT(ISERROR(SEARCH("了機",Q1195)))</formula>
    </cfRule>
  </conditionalFormatting>
  <conditionalFormatting sqref="Q1196">
    <cfRule type="containsText" dxfId="5735" priority="1335" operator="containsText" text="清車">
      <formula>NOT(ISERROR(SEARCH("清車",Q1196)))</formula>
    </cfRule>
    <cfRule type="containsText" dxfId="5734" priority="1336" operator="containsText" text="改紡">
      <formula>NOT(ISERROR(SEARCH("改紡",Q1196)))</formula>
    </cfRule>
    <cfRule type="containsText" dxfId="5733" priority="1337" operator="containsText" text="了機">
      <formula>NOT(ISERROR(SEARCH("了機",Q1196)))</formula>
    </cfRule>
    <cfRule type="containsText" dxfId="5732" priority="1531" operator="containsText" text="清車">
      <formula>NOT(ISERROR(SEARCH("清車",Q1196)))</formula>
    </cfRule>
    <cfRule type="containsText" dxfId="5731" priority="1532" operator="containsText" text="改紡">
      <formula>NOT(ISERROR(SEARCH("改紡",Q1196)))</formula>
    </cfRule>
    <cfRule type="containsText" dxfId="5730" priority="1533" operator="containsText" text="了機">
      <formula>NOT(ISERROR(SEARCH("了機",Q1196)))</formula>
    </cfRule>
  </conditionalFormatting>
  <conditionalFormatting sqref="Q1196:Q1208">
    <cfRule type="containsText" dxfId="5729" priority="1786" operator="containsText" text="清車">
      <formula>NOT(ISERROR(SEARCH("清車",Q1196)))</formula>
    </cfRule>
    <cfRule type="containsText" dxfId="5728" priority="1787" operator="containsText" text="改紡">
      <formula>NOT(ISERROR(SEARCH("改紡",Q1196)))</formula>
    </cfRule>
    <cfRule type="containsText" dxfId="5727" priority="1788" operator="containsText" text="了機">
      <formula>NOT(ISERROR(SEARCH("了機",Q1196)))</formula>
    </cfRule>
  </conditionalFormatting>
  <conditionalFormatting sqref="Q1197">
    <cfRule type="containsText" dxfId="5726" priority="1149" operator="containsText" text="清車">
      <formula>NOT(ISERROR(SEARCH("清車",Q1197)))</formula>
    </cfRule>
    <cfRule type="containsText" dxfId="5725" priority="1150" operator="containsText" text="改紡">
      <formula>NOT(ISERROR(SEARCH("改紡",Q1197)))</formula>
    </cfRule>
    <cfRule type="containsText" dxfId="5724" priority="1151" operator="containsText" text="了機">
      <formula>NOT(ISERROR(SEARCH("了機",Q1197)))</formula>
    </cfRule>
  </conditionalFormatting>
  <conditionalFormatting sqref="Q1198">
    <cfRule type="containsText" dxfId="5723" priority="1750" operator="containsText" text="清車">
      <formula>NOT(ISERROR(SEARCH("清車",Q1198)))</formula>
    </cfRule>
    <cfRule type="containsText" dxfId="5722" priority="1751" operator="containsText" text="改紡">
      <formula>NOT(ISERROR(SEARCH("改紡",Q1198)))</formula>
    </cfRule>
    <cfRule type="containsText" dxfId="5721" priority="1752" operator="containsText" text="了機">
      <formula>NOT(ISERROR(SEARCH("了機",Q1198)))</formula>
    </cfRule>
  </conditionalFormatting>
  <conditionalFormatting sqref="Q1199">
    <cfRule type="containsText" dxfId="5720" priority="1332" operator="containsText" text="清車">
      <formula>NOT(ISERROR(SEARCH("清車",Q1199)))</formula>
    </cfRule>
    <cfRule type="containsText" dxfId="5719" priority="1333" operator="containsText" text="改紡">
      <formula>NOT(ISERROR(SEARCH("改紡",Q1199)))</formula>
    </cfRule>
    <cfRule type="containsText" dxfId="5718" priority="1334" operator="containsText" text="了機">
      <formula>NOT(ISERROR(SEARCH("了機",Q1199)))</formula>
    </cfRule>
    <cfRule type="containsText" dxfId="5717" priority="1528" operator="containsText" text="清車">
      <formula>NOT(ISERROR(SEARCH("清車",Q1199)))</formula>
    </cfRule>
    <cfRule type="containsText" dxfId="5716" priority="1529" operator="containsText" text="改紡">
      <formula>NOT(ISERROR(SEARCH("改紡",Q1199)))</formula>
    </cfRule>
    <cfRule type="containsText" dxfId="5715" priority="1530" operator="containsText" text="了機">
      <formula>NOT(ISERROR(SEARCH("了機",Q1199)))</formula>
    </cfRule>
  </conditionalFormatting>
  <conditionalFormatting sqref="Q1200">
    <cfRule type="containsText" dxfId="5714" priority="1146" operator="containsText" text="清車">
      <formula>NOT(ISERROR(SEARCH("清車",Q1200)))</formula>
    </cfRule>
    <cfRule type="containsText" dxfId="5713" priority="1147" operator="containsText" text="改紡">
      <formula>NOT(ISERROR(SEARCH("改紡",Q1200)))</formula>
    </cfRule>
    <cfRule type="containsText" dxfId="5712" priority="1148" operator="containsText" text="了機">
      <formula>NOT(ISERROR(SEARCH("了機",Q1200)))</formula>
    </cfRule>
  </conditionalFormatting>
  <conditionalFormatting sqref="Q1207">
    <cfRule type="containsText" dxfId="5711" priority="1663" operator="containsText" text="清車">
      <formula>NOT(ISERROR(SEARCH("清車",Q1207)))</formula>
    </cfRule>
    <cfRule type="containsText" dxfId="5710" priority="1664" operator="containsText" text="改紡">
      <formula>NOT(ISERROR(SEARCH("改紡",Q1207)))</formula>
    </cfRule>
    <cfRule type="containsText" dxfId="5709" priority="1665" operator="containsText" text="了機">
      <formula>NOT(ISERROR(SEARCH("了機",Q1207)))</formula>
    </cfRule>
  </conditionalFormatting>
  <conditionalFormatting sqref="Q1208">
    <cfRule type="containsText" dxfId="5708" priority="1290" operator="containsText" text="清車">
      <formula>NOT(ISERROR(SEARCH("清車",Q1208)))</formula>
    </cfRule>
    <cfRule type="containsText" dxfId="5707" priority="1291" operator="containsText" text="改紡">
      <formula>NOT(ISERROR(SEARCH("改紡",Q1208)))</formula>
    </cfRule>
    <cfRule type="containsText" dxfId="5706" priority="1292" operator="containsText" text="了機">
      <formula>NOT(ISERROR(SEARCH("了機",Q1208)))</formula>
    </cfRule>
    <cfRule type="containsText" dxfId="5705" priority="1486" operator="containsText" text="清車">
      <formula>NOT(ISERROR(SEARCH("清車",Q1208)))</formula>
    </cfRule>
    <cfRule type="containsText" dxfId="5704" priority="1487" operator="containsText" text="改紡">
      <formula>NOT(ISERROR(SEARCH("改紡",Q1208)))</formula>
    </cfRule>
    <cfRule type="containsText" dxfId="5703" priority="1488" operator="containsText" text="了機">
      <formula>NOT(ISERROR(SEARCH("了機",Q1208)))</formula>
    </cfRule>
    <cfRule type="containsText" dxfId="5702" priority="1774" operator="containsText" text="清車">
      <formula>NOT(ISERROR(SEARCH("清車",Q1208)))</formula>
    </cfRule>
    <cfRule type="containsText" dxfId="5701" priority="1775" operator="containsText" text="改紡">
      <formula>NOT(ISERROR(SEARCH("改紡",Q1208)))</formula>
    </cfRule>
    <cfRule type="containsText" dxfId="5700" priority="1776" operator="containsText" text="了機">
      <formula>NOT(ISERROR(SEARCH("了機",Q1208)))</formula>
    </cfRule>
  </conditionalFormatting>
  <conditionalFormatting sqref="Q1209">
    <cfRule type="containsText" dxfId="5699" priority="1089" operator="containsText" text="清車">
      <formula>NOT(ISERROR(SEARCH("清車",Q1209)))</formula>
    </cfRule>
    <cfRule type="containsText" dxfId="5698" priority="1090" operator="containsText" text="改紡">
      <formula>NOT(ISERROR(SEARCH("改紡",Q1209)))</formula>
    </cfRule>
    <cfRule type="containsText" dxfId="5697" priority="1091" operator="containsText" text="了機">
      <formula>NOT(ISERROR(SEARCH("了機",Q1209)))</formula>
    </cfRule>
    <cfRule type="containsText" dxfId="5696" priority="1344" operator="containsText" text="清車">
      <formula>NOT(ISERROR(SEARCH("清車",Q1209)))</formula>
    </cfRule>
    <cfRule type="containsText" dxfId="5695" priority="1345" operator="containsText" text="改紡">
      <formula>NOT(ISERROR(SEARCH("改紡",Q1209)))</formula>
    </cfRule>
    <cfRule type="containsText" dxfId="5694" priority="1346" operator="containsText" text="了機">
      <formula>NOT(ISERROR(SEARCH("了機",Q1209)))</formula>
    </cfRule>
    <cfRule type="containsText" dxfId="5693" priority="1540" operator="containsText" text="清車">
      <formula>NOT(ISERROR(SEARCH("清車",Q1209)))</formula>
    </cfRule>
    <cfRule type="containsText" dxfId="5692" priority="1541" operator="containsText" text="改紡">
      <formula>NOT(ISERROR(SEARCH("改紡",Q1209)))</formula>
    </cfRule>
    <cfRule type="containsText" dxfId="5691" priority="1542" operator="containsText" text="了機">
      <formula>NOT(ISERROR(SEARCH("了機",Q1209)))</formula>
    </cfRule>
  </conditionalFormatting>
  <conditionalFormatting sqref="Q1210">
    <cfRule type="containsText" dxfId="5690" priority="1158" operator="containsText" text="清車">
      <formula>NOT(ISERROR(SEARCH("清車",Q1210)))</formula>
    </cfRule>
    <cfRule type="containsText" dxfId="5689" priority="1159" operator="containsText" text="改紡">
      <formula>NOT(ISERROR(SEARCH("改紡",Q1210)))</formula>
    </cfRule>
    <cfRule type="containsText" dxfId="5688" priority="1160" operator="containsText" text="了機">
      <formula>NOT(ISERROR(SEARCH("了機",Q1210)))</formula>
    </cfRule>
  </conditionalFormatting>
  <conditionalFormatting sqref="Q1211">
    <cfRule type="containsText" dxfId="5687" priority="1732" operator="containsText" text="清車">
      <formula>NOT(ISERROR(SEARCH("清車",Q1211)))</formula>
    </cfRule>
    <cfRule type="containsText" dxfId="5686" priority="1733" operator="containsText" text="改紡">
      <formula>NOT(ISERROR(SEARCH("改紡",Q1211)))</formula>
    </cfRule>
    <cfRule type="containsText" dxfId="5685" priority="1734" operator="containsText" text="了機">
      <formula>NOT(ISERROR(SEARCH("了機",Q1211)))</formula>
    </cfRule>
  </conditionalFormatting>
  <conditionalFormatting sqref="Q1212">
    <cfRule type="containsText" dxfId="5684" priority="1329" operator="containsText" text="清車">
      <formula>NOT(ISERROR(SEARCH("清車",Q1212)))</formula>
    </cfRule>
    <cfRule type="containsText" dxfId="5683" priority="1330" operator="containsText" text="改紡">
      <formula>NOT(ISERROR(SEARCH("改紡",Q1212)))</formula>
    </cfRule>
    <cfRule type="containsText" dxfId="5682" priority="1331" operator="containsText" text="了機">
      <formula>NOT(ISERROR(SEARCH("了機",Q1212)))</formula>
    </cfRule>
    <cfRule type="containsText" dxfId="5681" priority="1525" operator="containsText" text="清車">
      <formula>NOT(ISERROR(SEARCH("清車",Q1212)))</formula>
    </cfRule>
    <cfRule type="containsText" dxfId="5680" priority="1526" operator="containsText" text="改紡">
      <formula>NOT(ISERROR(SEARCH("改紡",Q1212)))</formula>
    </cfRule>
    <cfRule type="containsText" dxfId="5679" priority="1527" operator="containsText" text="了機">
      <formula>NOT(ISERROR(SEARCH("了機",Q1212)))</formula>
    </cfRule>
  </conditionalFormatting>
  <conditionalFormatting sqref="Q1213">
    <cfRule type="containsText" dxfId="5678" priority="1137" operator="containsText" text="清車">
      <formula>NOT(ISERROR(SEARCH("清車",Q1213)))</formula>
    </cfRule>
    <cfRule type="containsText" dxfId="5677" priority="1138" operator="containsText" text="改紡">
      <formula>NOT(ISERROR(SEARCH("改紡",Q1213)))</formula>
    </cfRule>
    <cfRule type="containsText" dxfId="5676" priority="1139" operator="containsText" text="了機">
      <formula>NOT(ISERROR(SEARCH("了機",Q1213)))</formula>
    </cfRule>
  </conditionalFormatting>
  <conditionalFormatting sqref="Q1225">
    <cfRule type="containsText" dxfId="5675" priority="810" operator="containsText" text="清車">
      <formula>NOT(ISERROR(SEARCH("清車",Q1225)))</formula>
    </cfRule>
    <cfRule type="containsText" dxfId="5674" priority="811" operator="containsText" text="改紡">
      <formula>NOT(ISERROR(SEARCH("改紡",Q1225)))</formula>
    </cfRule>
    <cfRule type="containsText" dxfId="5673" priority="812" operator="containsText" text="了機">
      <formula>NOT(ISERROR(SEARCH("了機",Q1225)))</formula>
    </cfRule>
  </conditionalFormatting>
  <conditionalFormatting sqref="Q1227">
    <cfRule type="containsText" dxfId="5672" priority="801" operator="containsText" text="清車">
      <formula>NOT(ISERROR(SEARCH("清車",Q1227)))</formula>
    </cfRule>
    <cfRule type="containsText" dxfId="5671" priority="802" operator="containsText" text="改紡">
      <formula>NOT(ISERROR(SEARCH("改紡",Q1227)))</formula>
    </cfRule>
    <cfRule type="containsText" dxfId="5670" priority="803" operator="containsText" text="了機">
      <formula>NOT(ISERROR(SEARCH("了機",Q1227)))</formula>
    </cfRule>
  </conditionalFormatting>
  <conditionalFormatting sqref="Q1228">
    <cfRule type="containsText" dxfId="5669" priority="816" operator="containsText" text="清車">
      <formula>NOT(ISERROR(SEARCH("清車",Q1228)))</formula>
    </cfRule>
    <cfRule type="containsText" dxfId="5668" priority="817" operator="containsText" text="改紡">
      <formula>NOT(ISERROR(SEARCH("改紡",Q1228)))</formula>
    </cfRule>
    <cfRule type="containsText" dxfId="5667" priority="818" operator="containsText" text="了機">
      <formula>NOT(ISERROR(SEARCH("了機",Q1228)))</formula>
    </cfRule>
  </conditionalFormatting>
  <conditionalFormatting sqref="Q1230">
    <cfRule type="containsText" dxfId="5666" priority="822" operator="containsText" text="清車">
      <formula>NOT(ISERROR(SEARCH("清車",Q1230)))</formula>
    </cfRule>
    <cfRule type="containsText" dxfId="5665" priority="823" operator="containsText" text="改紡">
      <formula>NOT(ISERROR(SEARCH("改紡",Q1230)))</formula>
    </cfRule>
    <cfRule type="containsText" dxfId="5664" priority="824" operator="containsText" text="了機">
      <formula>NOT(ISERROR(SEARCH("了機",Q1230)))</formula>
    </cfRule>
  </conditionalFormatting>
  <conditionalFormatting sqref="Q1231">
    <cfRule type="containsText" dxfId="5663" priority="792" operator="containsText" text="清車">
      <formula>NOT(ISERROR(SEARCH("清車",Q1231)))</formula>
    </cfRule>
    <cfRule type="containsText" dxfId="5662" priority="793" operator="containsText" text="改紡">
      <formula>NOT(ISERROR(SEARCH("改紡",Q1231)))</formula>
    </cfRule>
    <cfRule type="containsText" dxfId="5661" priority="794" operator="containsText" text="了機">
      <formula>NOT(ISERROR(SEARCH("了機",Q1231)))</formula>
    </cfRule>
  </conditionalFormatting>
  <conditionalFormatting sqref="Q1232">
    <cfRule type="containsText" dxfId="5660" priority="184" operator="containsText" text="清車">
      <formula>NOT(ISERROR(SEARCH("清車",Q1232)))</formula>
    </cfRule>
    <cfRule type="containsText" dxfId="5659" priority="185" operator="containsText" text="改紡">
      <formula>NOT(ISERROR(SEARCH("改紡",Q1232)))</formula>
    </cfRule>
    <cfRule type="containsText" dxfId="5658" priority="186" operator="containsText" text="了機">
      <formula>NOT(ISERROR(SEARCH("了機",Q1232)))</formula>
    </cfRule>
  </conditionalFormatting>
  <conditionalFormatting sqref="Q1233:Q1235 P1249:P1251 P1239:P1246">
    <cfRule type="containsText" dxfId="5657" priority="840" operator="containsText" text="清車">
      <formula>NOT(ISERROR(SEARCH("清車",P1233)))</formula>
    </cfRule>
    <cfRule type="containsText" dxfId="5656" priority="841" operator="containsText" text="改紡">
      <formula>NOT(ISERROR(SEARCH("改紡",P1233)))</formula>
    </cfRule>
    <cfRule type="containsText" dxfId="5655" priority="842" operator="containsText" text="了機">
      <formula>NOT(ISERROR(SEARCH("了機",P1233)))</formula>
    </cfRule>
  </conditionalFormatting>
  <conditionalFormatting sqref="Q1234">
    <cfRule type="containsText" dxfId="5654" priority="813" operator="containsText" text="清車">
      <formula>NOT(ISERROR(SEARCH("清車",Q1234)))</formula>
    </cfRule>
    <cfRule type="containsText" dxfId="5653" priority="814" operator="containsText" text="改紡">
      <formula>NOT(ISERROR(SEARCH("改紡",Q1234)))</formula>
    </cfRule>
    <cfRule type="containsText" dxfId="5652" priority="815" operator="containsText" text="了機">
      <formula>NOT(ISERROR(SEARCH("了機",Q1234)))</formula>
    </cfRule>
  </conditionalFormatting>
  <conditionalFormatting sqref="Q1235">
    <cfRule type="containsText" dxfId="5651" priority="384" operator="containsText" text="清車">
      <formula>NOT(ISERROR(SEARCH("清車",Q1235)))</formula>
    </cfRule>
    <cfRule type="containsText" dxfId="5650" priority="385" operator="containsText" text="改紡">
      <formula>NOT(ISERROR(SEARCH("改紡",Q1235)))</formula>
    </cfRule>
    <cfRule type="containsText" dxfId="5649" priority="386" operator="containsText" text="了機">
      <formula>NOT(ISERROR(SEARCH("了機",Q1235)))</formula>
    </cfRule>
    <cfRule type="containsText" dxfId="5648" priority="586" operator="containsText" text="清車">
      <formula>NOT(ISERROR(SEARCH("清車",Q1235)))</formula>
    </cfRule>
    <cfRule type="containsText" dxfId="5647" priority="587" operator="containsText" text="改紡">
      <formula>NOT(ISERROR(SEARCH("改紡",Q1235)))</formula>
    </cfRule>
    <cfRule type="containsText" dxfId="5646" priority="588" operator="containsText" text="了機">
      <formula>NOT(ISERROR(SEARCH("了機",Q1235)))</formula>
    </cfRule>
  </conditionalFormatting>
  <conditionalFormatting sqref="Q1235:Q1247">
    <cfRule type="containsText" dxfId="5645" priority="843" operator="containsText" text="清車">
      <formula>NOT(ISERROR(SEARCH("清車",Q1235)))</formula>
    </cfRule>
    <cfRule type="containsText" dxfId="5644" priority="844" operator="containsText" text="改紡">
      <formula>NOT(ISERROR(SEARCH("改紡",Q1235)))</formula>
    </cfRule>
    <cfRule type="containsText" dxfId="5643" priority="845" operator="containsText" text="了機">
      <formula>NOT(ISERROR(SEARCH("了機",Q1235)))</formula>
    </cfRule>
  </conditionalFormatting>
  <conditionalFormatting sqref="Q1236">
    <cfRule type="containsText" dxfId="5642" priority="193" operator="containsText" text="清車">
      <formula>NOT(ISERROR(SEARCH("清車",Q1236)))</formula>
    </cfRule>
    <cfRule type="containsText" dxfId="5641" priority="194" operator="containsText" text="改紡">
      <formula>NOT(ISERROR(SEARCH("改紡",Q1236)))</formula>
    </cfRule>
    <cfRule type="containsText" dxfId="5640" priority="195" operator="containsText" text="了機">
      <formula>NOT(ISERROR(SEARCH("了機",Q1236)))</formula>
    </cfRule>
  </conditionalFormatting>
  <conditionalFormatting sqref="Q1237">
    <cfRule type="containsText" dxfId="5639" priority="807" operator="containsText" text="清車">
      <formula>NOT(ISERROR(SEARCH("清車",Q1237)))</formula>
    </cfRule>
    <cfRule type="containsText" dxfId="5638" priority="808" operator="containsText" text="改紡">
      <formula>NOT(ISERROR(SEARCH("改紡",Q1237)))</formula>
    </cfRule>
    <cfRule type="containsText" dxfId="5637" priority="809" operator="containsText" text="了機">
      <formula>NOT(ISERROR(SEARCH("了機",Q1237)))</formula>
    </cfRule>
  </conditionalFormatting>
  <conditionalFormatting sqref="Q1238">
    <cfRule type="containsText" dxfId="5636" priority="381" operator="containsText" text="清車">
      <formula>NOT(ISERROR(SEARCH("清車",Q1238)))</formula>
    </cfRule>
    <cfRule type="containsText" dxfId="5635" priority="382" operator="containsText" text="改紡">
      <formula>NOT(ISERROR(SEARCH("改紡",Q1238)))</formula>
    </cfRule>
    <cfRule type="containsText" dxfId="5634" priority="383" operator="containsText" text="了機">
      <formula>NOT(ISERROR(SEARCH("了機",Q1238)))</formula>
    </cfRule>
    <cfRule type="containsText" dxfId="5633" priority="583" operator="containsText" text="清車">
      <formula>NOT(ISERROR(SEARCH("清車",Q1238)))</formula>
    </cfRule>
    <cfRule type="containsText" dxfId="5632" priority="584" operator="containsText" text="改紡">
      <formula>NOT(ISERROR(SEARCH("改紡",Q1238)))</formula>
    </cfRule>
    <cfRule type="containsText" dxfId="5631" priority="585" operator="containsText" text="了機">
      <formula>NOT(ISERROR(SEARCH("了機",Q1238)))</formula>
    </cfRule>
  </conditionalFormatting>
  <conditionalFormatting sqref="Q1239">
    <cfRule type="containsText" dxfId="5630" priority="190" operator="containsText" text="清車">
      <formula>NOT(ISERROR(SEARCH("清車",Q1239)))</formula>
    </cfRule>
    <cfRule type="containsText" dxfId="5629" priority="191" operator="containsText" text="改紡">
      <formula>NOT(ISERROR(SEARCH("改紡",Q1239)))</formula>
    </cfRule>
    <cfRule type="containsText" dxfId="5628" priority="192" operator="containsText" text="了機">
      <formula>NOT(ISERROR(SEARCH("了機",Q1239)))</formula>
    </cfRule>
  </conditionalFormatting>
  <conditionalFormatting sqref="Q1246">
    <cfRule type="containsText" dxfId="5627" priority="723" operator="containsText" text="清車">
      <formula>NOT(ISERROR(SEARCH("清車",Q1246)))</formula>
    </cfRule>
    <cfRule type="containsText" dxfId="5626" priority="724" operator="containsText" text="改紡">
      <formula>NOT(ISERROR(SEARCH("改紡",Q1246)))</formula>
    </cfRule>
    <cfRule type="containsText" dxfId="5625" priority="725" operator="containsText" text="了機">
      <formula>NOT(ISERROR(SEARCH("了機",Q1246)))</formula>
    </cfRule>
  </conditionalFormatting>
  <conditionalFormatting sqref="Q1247">
    <cfRule type="containsText" dxfId="5624" priority="339" operator="containsText" text="清車">
      <formula>NOT(ISERROR(SEARCH("清車",Q1247)))</formula>
    </cfRule>
    <cfRule type="containsText" dxfId="5623" priority="340" operator="containsText" text="改紡">
      <formula>NOT(ISERROR(SEARCH("改紡",Q1247)))</formula>
    </cfRule>
    <cfRule type="containsText" dxfId="5622" priority="341" operator="containsText" text="了機">
      <formula>NOT(ISERROR(SEARCH("了機",Q1247)))</formula>
    </cfRule>
    <cfRule type="containsText" dxfId="5621" priority="541" operator="containsText" text="清車">
      <formula>NOT(ISERROR(SEARCH("清車",Q1247)))</formula>
    </cfRule>
    <cfRule type="containsText" dxfId="5620" priority="542" operator="containsText" text="改紡">
      <formula>NOT(ISERROR(SEARCH("改紡",Q1247)))</formula>
    </cfRule>
    <cfRule type="containsText" dxfId="5619" priority="543" operator="containsText" text="了機">
      <formula>NOT(ISERROR(SEARCH("了機",Q1247)))</formula>
    </cfRule>
    <cfRule type="containsText" dxfId="5618" priority="831" operator="containsText" text="清車">
      <formula>NOT(ISERROR(SEARCH("清車",Q1247)))</formula>
    </cfRule>
    <cfRule type="containsText" dxfId="5617" priority="832" operator="containsText" text="改紡">
      <formula>NOT(ISERROR(SEARCH("改紡",Q1247)))</formula>
    </cfRule>
    <cfRule type="containsText" dxfId="5616" priority="833" operator="containsText" text="了機">
      <formula>NOT(ISERROR(SEARCH("了機",Q1247)))</formula>
    </cfRule>
  </conditionalFormatting>
  <conditionalFormatting sqref="Q1248">
    <cfRule type="containsText" dxfId="5615" priority="133" operator="containsText" text="清車">
      <formula>NOT(ISERROR(SEARCH("清車",Q1248)))</formula>
    </cfRule>
    <cfRule type="containsText" dxfId="5614" priority="134" operator="containsText" text="改紡">
      <formula>NOT(ISERROR(SEARCH("改紡",Q1248)))</formula>
    </cfRule>
    <cfRule type="containsText" dxfId="5613" priority="135" operator="containsText" text="了機">
      <formula>NOT(ISERROR(SEARCH("了機",Q1248)))</formula>
    </cfRule>
    <cfRule type="containsText" dxfId="5612" priority="393" operator="containsText" text="清車">
      <formula>NOT(ISERROR(SEARCH("清車",Q1248)))</formula>
    </cfRule>
    <cfRule type="containsText" dxfId="5611" priority="394" operator="containsText" text="改紡">
      <formula>NOT(ISERROR(SEARCH("改紡",Q1248)))</formula>
    </cfRule>
    <cfRule type="containsText" dxfId="5610" priority="395" operator="containsText" text="了機">
      <formula>NOT(ISERROR(SEARCH("了機",Q1248)))</formula>
    </cfRule>
    <cfRule type="containsText" dxfId="5609" priority="595" operator="containsText" text="清車">
      <formula>NOT(ISERROR(SEARCH("清車",Q1248)))</formula>
    </cfRule>
    <cfRule type="containsText" dxfId="5608" priority="596" operator="containsText" text="改紡">
      <formula>NOT(ISERROR(SEARCH("改紡",Q1248)))</formula>
    </cfRule>
    <cfRule type="containsText" dxfId="5607" priority="597" operator="containsText" text="了機">
      <formula>NOT(ISERROR(SEARCH("了機",Q1248)))</formula>
    </cfRule>
  </conditionalFormatting>
  <conditionalFormatting sqref="Q1249">
    <cfRule type="containsText" dxfId="5606" priority="202" operator="containsText" text="清車">
      <formula>NOT(ISERROR(SEARCH("清車",Q1249)))</formula>
    </cfRule>
    <cfRule type="containsText" dxfId="5605" priority="203" operator="containsText" text="改紡">
      <formula>NOT(ISERROR(SEARCH("改紡",Q1249)))</formula>
    </cfRule>
    <cfRule type="containsText" dxfId="5604" priority="204" operator="containsText" text="了機">
      <formula>NOT(ISERROR(SEARCH("了機",Q1249)))</formula>
    </cfRule>
  </conditionalFormatting>
  <conditionalFormatting sqref="Q1250">
    <cfRule type="containsText" dxfId="5603" priority="789" operator="containsText" text="清車">
      <formula>NOT(ISERROR(SEARCH("清車",Q1250)))</formula>
    </cfRule>
    <cfRule type="containsText" dxfId="5602" priority="790" operator="containsText" text="改紡">
      <formula>NOT(ISERROR(SEARCH("改紡",Q1250)))</formula>
    </cfRule>
    <cfRule type="containsText" dxfId="5601" priority="791" operator="containsText" text="了機">
      <formula>NOT(ISERROR(SEARCH("了機",Q1250)))</formula>
    </cfRule>
  </conditionalFormatting>
  <conditionalFormatting sqref="Q1251">
    <cfRule type="containsText" dxfId="5600" priority="378" operator="containsText" text="清車">
      <formula>NOT(ISERROR(SEARCH("清車",Q1251)))</formula>
    </cfRule>
    <cfRule type="containsText" dxfId="5599" priority="379" operator="containsText" text="改紡">
      <formula>NOT(ISERROR(SEARCH("改紡",Q1251)))</formula>
    </cfRule>
    <cfRule type="containsText" dxfId="5598" priority="380" operator="containsText" text="了機">
      <formula>NOT(ISERROR(SEARCH("了機",Q1251)))</formula>
    </cfRule>
    <cfRule type="containsText" dxfId="5597" priority="580" operator="containsText" text="清車">
      <formula>NOT(ISERROR(SEARCH("清車",Q1251)))</formula>
    </cfRule>
    <cfRule type="containsText" dxfId="5596" priority="581" operator="containsText" text="改紡">
      <formula>NOT(ISERROR(SEARCH("改紡",Q1251)))</formula>
    </cfRule>
    <cfRule type="containsText" dxfId="5595" priority="582" operator="containsText" text="了機">
      <formula>NOT(ISERROR(SEARCH("了機",Q1251)))</formula>
    </cfRule>
  </conditionalFormatting>
  <conditionalFormatting sqref="Q1252">
    <cfRule type="containsText" dxfId="5594" priority="181" operator="containsText" text="清車">
      <formula>NOT(ISERROR(SEARCH("清車",Q1252)))</formula>
    </cfRule>
    <cfRule type="containsText" dxfId="5593" priority="182" operator="containsText" text="改紡">
      <formula>NOT(ISERROR(SEARCH("改紡",Q1252)))</formula>
    </cfRule>
    <cfRule type="containsText" dxfId="5592" priority="183" operator="containsText" text="了機">
      <formula>NOT(ISERROR(SEARCH("了機",Q1252)))</formula>
    </cfRule>
  </conditionalFormatting>
  <conditionalFormatting sqref="T23">
    <cfRule type="containsText" dxfId="5591" priority="11255" operator="containsText" text="清車">
      <formula>NOT(ISERROR(SEARCH("清車",T23)))</formula>
    </cfRule>
    <cfRule type="containsText" dxfId="5590" priority="11256" operator="containsText" text="改紡">
      <formula>NOT(ISERROR(SEARCH("改紡",T23)))</formula>
    </cfRule>
    <cfRule type="containsText" dxfId="5589" priority="11257" operator="containsText" text="了機">
      <formula>NOT(ISERROR(SEARCH("了機",T23)))</formula>
    </cfRule>
  </conditionalFormatting>
  <conditionalFormatting sqref="T24:T28 T30:T31">
    <cfRule type="containsText" dxfId="5588" priority="11299" operator="containsText" text="了機">
      <formula>NOT(ISERROR(SEARCH("了機",T24)))</formula>
    </cfRule>
  </conditionalFormatting>
  <conditionalFormatting sqref="T29">
    <cfRule type="containsText" dxfId="5587" priority="11273" operator="containsText" text="清車">
      <formula>NOT(ISERROR(SEARCH("清車",T29)))</formula>
    </cfRule>
    <cfRule type="containsText" dxfId="5586" priority="11274" operator="containsText" text="改紡">
      <formula>NOT(ISERROR(SEARCH("改紡",T29)))</formula>
    </cfRule>
    <cfRule type="containsText" dxfId="5585" priority="11275" operator="containsText" text="了機">
      <formula>NOT(ISERROR(SEARCH("了機",T29)))</formula>
    </cfRule>
  </conditionalFormatting>
  <conditionalFormatting sqref="T30:T31 T24:T28">
    <cfRule type="containsText" dxfId="5584" priority="11297" operator="containsText" text="清車">
      <formula>NOT(ISERROR(SEARCH("清車",T24)))</formula>
    </cfRule>
    <cfRule type="containsText" dxfId="5583" priority="11298" operator="containsText" text="改紡">
      <formula>NOT(ISERROR(SEARCH("改紡",T24)))</formula>
    </cfRule>
  </conditionalFormatting>
  <conditionalFormatting sqref="T32">
    <cfRule type="containsText" dxfId="5582" priority="11279" operator="containsText" text="清車">
      <formula>NOT(ISERROR(SEARCH("清車",T32)))</formula>
    </cfRule>
    <cfRule type="containsText" dxfId="5581" priority="11280" operator="containsText" text="改紡">
      <formula>NOT(ISERROR(SEARCH("改紡",T32)))</formula>
    </cfRule>
    <cfRule type="containsText" dxfId="5580" priority="11281" operator="containsText" text="了機">
      <formula>NOT(ISERROR(SEARCH("了機",T32)))</formula>
    </cfRule>
  </conditionalFormatting>
  <conditionalFormatting sqref="T39:T46">
    <cfRule type="containsText" dxfId="5579" priority="11264" operator="containsText" text="清車">
      <formula>NOT(ISERROR(SEARCH("清車",T39)))</formula>
    </cfRule>
    <cfRule type="containsText" dxfId="5578" priority="11265" operator="containsText" text="改紡">
      <formula>NOT(ISERROR(SEARCH("改紡",T39)))</formula>
    </cfRule>
    <cfRule type="containsText" dxfId="5577" priority="11266" operator="containsText" text="了機">
      <formula>NOT(ISERROR(SEARCH("了機",T39)))</formula>
    </cfRule>
  </conditionalFormatting>
  <conditionalFormatting sqref="T82:T89">
    <cfRule type="containsText" dxfId="5576" priority="11231" operator="containsText" text="清車">
      <formula>NOT(ISERROR(SEARCH("清車",T82)))</formula>
    </cfRule>
    <cfRule type="containsText" dxfId="5575" priority="11232" operator="containsText" text="改紡">
      <formula>NOT(ISERROR(SEARCH("改紡",T82)))</formula>
    </cfRule>
    <cfRule type="containsText" dxfId="5574" priority="11233" operator="containsText" text="了機">
      <formula>NOT(ISERROR(SEARCH("了機",T82)))</formula>
    </cfRule>
  </conditionalFormatting>
  <conditionalFormatting sqref="T125:T132">
    <cfRule type="containsText" dxfId="5573" priority="11174" operator="containsText" text="清車">
      <formula>NOT(ISERROR(SEARCH("清車",T125)))</formula>
    </cfRule>
    <cfRule type="containsText" dxfId="5572" priority="11175" operator="containsText" text="改紡">
      <formula>NOT(ISERROR(SEARCH("改紡",T125)))</formula>
    </cfRule>
    <cfRule type="containsText" dxfId="5571" priority="11176" operator="containsText" text="了機">
      <formula>NOT(ISERROR(SEARCH("了機",T125)))</formula>
    </cfRule>
  </conditionalFormatting>
  <conditionalFormatting sqref="T146 X146 L146:M148 P146:Q148 U146:U148 Y146:Y161 T148 X148 M150:M161 Q150:Q161 U150:U161 L150:L165 P150:P165 T151:T165 X151:X165">
    <cfRule type="containsText" dxfId="5570" priority="11137" operator="containsText" text="了機">
      <formula>NOT(ISERROR(SEARCH("了機",L146)))</formula>
    </cfRule>
  </conditionalFormatting>
  <conditionalFormatting sqref="T147">
    <cfRule type="containsText" dxfId="5569" priority="11057" operator="containsText" text="清車">
      <formula>NOT(ISERROR(SEARCH("清車",T147)))</formula>
    </cfRule>
    <cfRule type="containsText" dxfId="5568" priority="11058" operator="containsText" text="改紡">
      <formula>NOT(ISERROR(SEARCH("改紡",T147)))</formula>
    </cfRule>
    <cfRule type="containsText" dxfId="5567" priority="11059" operator="containsText" text="了機">
      <formula>NOT(ISERROR(SEARCH("了機",T147)))</formula>
    </cfRule>
  </conditionalFormatting>
  <conditionalFormatting sqref="T150">
    <cfRule type="containsText" dxfId="5566" priority="11039" operator="containsText" text="清車">
      <formula>NOT(ISERROR(SEARCH("清車",T150)))</formula>
    </cfRule>
    <cfRule type="containsText" dxfId="5565" priority="11040" operator="containsText" text="改紡">
      <formula>NOT(ISERROR(SEARCH("改紡",T150)))</formula>
    </cfRule>
    <cfRule type="containsText" dxfId="5564" priority="11041" operator="containsText" text="了機">
      <formula>NOT(ISERROR(SEARCH("了機",T150)))</formula>
    </cfRule>
  </conditionalFormatting>
  <conditionalFormatting sqref="T168:T175">
    <cfRule type="containsText" dxfId="5563" priority="11123" operator="containsText" text="清車">
      <formula>NOT(ISERROR(SEARCH("清車",T168)))</formula>
    </cfRule>
    <cfRule type="containsText" dxfId="5562" priority="11124" operator="containsText" text="改紡">
      <formula>NOT(ISERROR(SEARCH("改紡",T168)))</formula>
    </cfRule>
    <cfRule type="containsText" dxfId="5561" priority="11125" operator="containsText" text="了機">
      <formula>NOT(ISERROR(SEARCH("了機",T168)))</formula>
    </cfRule>
  </conditionalFormatting>
  <conditionalFormatting sqref="T180">
    <cfRule type="containsText" dxfId="5560" priority="10907" operator="containsText" text="清車">
      <formula>NOT(ISERROR(SEARCH("清車",T180)))</formula>
    </cfRule>
    <cfRule type="containsText" dxfId="5559" priority="10908" operator="containsText" text="改紡">
      <formula>NOT(ISERROR(SEARCH("改紡",T180)))</formula>
    </cfRule>
    <cfRule type="containsText" dxfId="5558" priority="10909" operator="containsText" text="了機">
      <formula>NOT(ISERROR(SEARCH("了機",T180)))</formula>
    </cfRule>
  </conditionalFormatting>
  <conditionalFormatting sqref="T182">
    <cfRule type="containsText" dxfId="5557" priority="10898" operator="containsText" text="清車">
      <formula>NOT(ISERROR(SEARCH("清車",T182)))</formula>
    </cfRule>
    <cfRule type="containsText" dxfId="5556" priority="10899" operator="containsText" text="改紡">
      <formula>NOT(ISERROR(SEARCH("改紡",T182)))</formula>
    </cfRule>
    <cfRule type="containsText" dxfId="5555" priority="10900" operator="containsText" text="了機">
      <formula>NOT(ISERROR(SEARCH("了機",T182)))</formula>
    </cfRule>
  </conditionalFormatting>
  <conditionalFormatting sqref="T190">
    <cfRule type="containsText" dxfId="5554" priority="10883" operator="containsText" text="清車">
      <formula>NOT(ISERROR(SEARCH("清車",T190)))</formula>
    </cfRule>
    <cfRule type="containsText" dxfId="5553" priority="10884" operator="containsText" text="改紡">
      <formula>NOT(ISERROR(SEARCH("改紡",T190)))</formula>
    </cfRule>
    <cfRule type="containsText" dxfId="5552" priority="10885" operator="containsText" text="了機">
      <formula>NOT(ISERROR(SEARCH("了機",T190)))</formula>
    </cfRule>
  </conditionalFormatting>
  <conditionalFormatting sqref="T191">
    <cfRule type="containsText" dxfId="5551" priority="10949" operator="containsText" text="清車">
      <formula>NOT(ISERROR(SEARCH("清車",T191)))</formula>
    </cfRule>
    <cfRule type="containsText" dxfId="5550" priority="10950" operator="containsText" text="改紡">
      <formula>NOT(ISERROR(SEARCH("改紡",T191)))</formula>
    </cfRule>
    <cfRule type="containsText" dxfId="5549" priority="10951" operator="containsText" text="了機">
      <formula>NOT(ISERROR(SEARCH("了機",T191)))</formula>
    </cfRule>
  </conditionalFormatting>
  <conditionalFormatting sqref="T194">
    <cfRule type="containsText" dxfId="5548" priority="10931" operator="containsText" text="清車">
      <formula>NOT(ISERROR(SEARCH("清車",T194)))</formula>
    </cfRule>
    <cfRule type="containsText" dxfId="5547" priority="10932" operator="containsText" text="改紡">
      <formula>NOT(ISERROR(SEARCH("改紡",T194)))</formula>
    </cfRule>
    <cfRule type="containsText" dxfId="5546" priority="10933" operator="containsText" text="了機">
      <formula>NOT(ISERROR(SEARCH("了機",T194)))</formula>
    </cfRule>
  </conditionalFormatting>
  <conditionalFormatting sqref="T211:T218">
    <cfRule type="containsText" dxfId="5545" priority="10997" operator="containsText" text="清車">
      <formula>NOT(ISERROR(SEARCH("清車",T211)))</formula>
    </cfRule>
    <cfRule type="containsText" dxfId="5544" priority="10998" operator="containsText" text="改紡">
      <formula>NOT(ISERROR(SEARCH("改紡",T211)))</formula>
    </cfRule>
    <cfRule type="containsText" dxfId="5543" priority="10999" operator="containsText" text="了機">
      <formula>NOT(ISERROR(SEARCH("了機",T211)))</formula>
    </cfRule>
  </conditionalFormatting>
  <conditionalFormatting sqref="T223">
    <cfRule type="containsText" dxfId="5542" priority="10745" operator="containsText" text="清車">
      <formula>NOT(ISERROR(SEARCH("清車",T223)))</formula>
    </cfRule>
    <cfRule type="containsText" dxfId="5541" priority="10746" operator="containsText" text="改紡">
      <formula>NOT(ISERROR(SEARCH("改紡",T223)))</formula>
    </cfRule>
    <cfRule type="containsText" dxfId="5540" priority="10747" operator="containsText" text="了機">
      <formula>NOT(ISERROR(SEARCH("了機",T223)))</formula>
    </cfRule>
  </conditionalFormatting>
  <conditionalFormatting sqref="T225">
    <cfRule type="containsText" dxfId="5539" priority="10736" operator="containsText" text="清車">
      <formula>NOT(ISERROR(SEARCH("清車",T225)))</formula>
    </cfRule>
    <cfRule type="containsText" dxfId="5538" priority="10737" operator="containsText" text="改紡">
      <formula>NOT(ISERROR(SEARCH("改紡",T225)))</formula>
    </cfRule>
    <cfRule type="containsText" dxfId="5537" priority="10738" operator="containsText" text="了機">
      <formula>NOT(ISERROR(SEARCH("了機",T225)))</formula>
    </cfRule>
  </conditionalFormatting>
  <conditionalFormatting sqref="T233">
    <cfRule type="containsText" dxfId="5536" priority="10721" operator="containsText" text="清車">
      <formula>NOT(ISERROR(SEARCH("清車",T233)))</formula>
    </cfRule>
    <cfRule type="containsText" dxfId="5535" priority="10722" operator="containsText" text="改紡">
      <formula>NOT(ISERROR(SEARCH("改紡",T233)))</formula>
    </cfRule>
    <cfRule type="containsText" dxfId="5534" priority="10723" operator="containsText" text="了機">
      <formula>NOT(ISERROR(SEARCH("了機",T233)))</formula>
    </cfRule>
  </conditionalFormatting>
  <conditionalFormatting sqref="T234">
    <cfRule type="containsText" dxfId="5533" priority="10784" operator="containsText" text="清車">
      <formula>NOT(ISERROR(SEARCH("清車",T234)))</formula>
    </cfRule>
    <cfRule type="containsText" dxfId="5532" priority="10785" operator="containsText" text="改紡">
      <formula>NOT(ISERROR(SEARCH("改紡",T234)))</formula>
    </cfRule>
    <cfRule type="containsText" dxfId="5531" priority="10786" operator="containsText" text="了機">
      <formula>NOT(ISERROR(SEARCH("了機",T234)))</formula>
    </cfRule>
  </conditionalFormatting>
  <conditionalFormatting sqref="T238:T247 X238:X247 Y232 U232 U234:U235 T249:T251 X249:X251">
    <cfRule type="containsText" dxfId="5530" priority="10847" operator="containsText" text="清車">
      <formula>NOT(ISERROR(SEARCH("清車",T232)))</formula>
    </cfRule>
    <cfRule type="containsText" dxfId="5529" priority="10848" operator="containsText" text="改紡">
      <formula>NOT(ISERROR(SEARCH("改紡",T232)))</formula>
    </cfRule>
  </conditionalFormatting>
  <conditionalFormatting sqref="T248">
    <cfRule type="containsText" dxfId="5528" priority="10673" operator="containsText" text="清車">
      <formula>NOT(ISERROR(SEARCH("清車",T248)))</formula>
    </cfRule>
    <cfRule type="containsText" dxfId="5527" priority="10674" operator="containsText" text="改紡">
      <formula>NOT(ISERROR(SEARCH("改紡",T248)))</formula>
    </cfRule>
    <cfRule type="containsText" dxfId="5526" priority="10675" operator="containsText" text="了機">
      <formula>NOT(ISERROR(SEARCH("了機",T248)))</formula>
    </cfRule>
  </conditionalFormatting>
  <conditionalFormatting sqref="T254:T261">
    <cfRule type="containsText" dxfId="5525" priority="10832" operator="containsText" text="清車">
      <formula>NOT(ISERROR(SEARCH("清車",T254)))</formula>
    </cfRule>
    <cfRule type="containsText" dxfId="5524" priority="10833" operator="containsText" text="改紡">
      <formula>NOT(ISERROR(SEARCH("改紡",T254)))</formula>
    </cfRule>
    <cfRule type="containsText" dxfId="5523" priority="10834" operator="containsText" text="了機">
      <formula>NOT(ISERROR(SEARCH("了機",T254)))</formula>
    </cfRule>
  </conditionalFormatting>
  <conditionalFormatting sqref="T266">
    <cfRule type="containsText" dxfId="5522" priority="10562" operator="containsText" text="清車">
      <formula>NOT(ISERROR(SEARCH("清車",T266)))</formula>
    </cfRule>
    <cfRule type="containsText" dxfId="5521" priority="10563" operator="containsText" text="改紡">
      <formula>NOT(ISERROR(SEARCH("改紡",T266)))</formula>
    </cfRule>
    <cfRule type="containsText" dxfId="5520" priority="10564" operator="containsText" text="了機">
      <formula>NOT(ISERROR(SEARCH("了機",T266)))</formula>
    </cfRule>
  </conditionalFormatting>
  <conditionalFormatting sqref="T267">
    <cfRule type="containsText" dxfId="5519" priority="10475" operator="containsText" text="清車">
      <formula>NOT(ISERROR(SEARCH("清車",T267)))</formula>
    </cfRule>
    <cfRule type="containsText" dxfId="5518" priority="10476" operator="containsText" text="改紡">
      <formula>NOT(ISERROR(SEARCH("改紡",T267)))</formula>
    </cfRule>
    <cfRule type="containsText" dxfId="5517" priority="10477" operator="containsText" text="了機">
      <formula>NOT(ISERROR(SEARCH("了機",T267)))</formula>
    </cfRule>
  </conditionalFormatting>
  <conditionalFormatting sqref="T269">
    <cfRule type="containsText" dxfId="5516" priority="10553" operator="containsText" text="清車">
      <formula>NOT(ISERROR(SEARCH("清車",T269)))</formula>
    </cfRule>
    <cfRule type="containsText" dxfId="5515" priority="10554" operator="containsText" text="改紡">
      <formula>NOT(ISERROR(SEARCH("改紡",T269)))</formula>
    </cfRule>
    <cfRule type="containsText" dxfId="5514" priority="10555" operator="containsText" text="了機">
      <formula>NOT(ISERROR(SEARCH("了機",T269)))</formula>
    </cfRule>
  </conditionalFormatting>
  <conditionalFormatting sqref="T277">
    <cfRule type="containsText" dxfId="5513" priority="10538" operator="containsText" text="清車">
      <formula>NOT(ISERROR(SEARCH("清車",T277)))</formula>
    </cfRule>
    <cfRule type="containsText" dxfId="5512" priority="10539" operator="containsText" text="改紡">
      <formula>NOT(ISERROR(SEARCH("改紡",T277)))</formula>
    </cfRule>
    <cfRule type="containsText" dxfId="5511" priority="10540" operator="containsText" text="了機">
      <formula>NOT(ISERROR(SEARCH("了機",T277)))</formula>
    </cfRule>
  </conditionalFormatting>
  <conditionalFormatting sqref="T278">
    <cfRule type="containsText" dxfId="5510" priority="10601" operator="containsText" text="清車">
      <formula>NOT(ISERROR(SEARCH("清車",T278)))</formula>
    </cfRule>
    <cfRule type="containsText" dxfId="5509" priority="10602" operator="containsText" text="改紡">
      <formula>NOT(ISERROR(SEARCH("改紡",T278)))</formula>
    </cfRule>
    <cfRule type="containsText" dxfId="5508" priority="10603" operator="containsText" text="了機">
      <formula>NOT(ISERROR(SEARCH("了機",T278)))</formula>
    </cfRule>
  </conditionalFormatting>
  <conditionalFormatting sqref="T282:T291 X282:X291 Y276 U276 U278:U279 T293:T295 X293:X295">
    <cfRule type="containsText" dxfId="5507" priority="10664" operator="containsText" text="清車">
      <formula>NOT(ISERROR(SEARCH("清車",T276)))</formula>
    </cfRule>
    <cfRule type="containsText" dxfId="5506" priority="10665" operator="containsText" text="改紡">
      <formula>NOT(ISERROR(SEARCH("改紡",T276)))</formula>
    </cfRule>
  </conditionalFormatting>
  <conditionalFormatting sqref="T292">
    <cfRule type="containsText" dxfId="5505" priority="10490" operator="containsText" text="清車">
      <formula>NOT(ISERROR(SEARCH("清車",T292)))</formula>
    </cfRule>
    <cfRule type="containsText" dxfId="5504" priority="10491" operator="containsText" text="改紡">
      <formula>NOT(ISERROR(SEARCH("改紡",T292)))</formula>
    </cfRule>
    <cfRule type="containsText" dxfId="5503" priority="10492" operator="containsText" text="了機">
      <formula>NOT(ISERROR(SEARCH("了機",T292)))</formula>
    </cfRule>
  </conditionalFormatting>
  <conditionalFormatting sqref="T298:T305">
    <cfRule type="containsText" dxfId="5502" priority="10649" operator="containsText" text="清車">
      <formula>NOT(ISERROR(SEARCH("清車",T298)))</formula>
    </cfRule>
    <cfRule type="containsText" dxfId="5501" priority="10650" operator="containsText" text="改紡">
      <formula>NOT(ISERROR(SEARCH("改紡",T298)))</formula>
    </cfRule>
    <cfRule type="containsText" dxfId="5500" priority="10651" operator="containsText" text="了機">
      <formula>NOT(ISERROR(SEARCH("了機",T298)))</formula>
    </cfRule>
  </conditionalFormatting>
  <conditionalFormatting sqref="T309">
    <cfRule type="containsText" dxfId="5499" priority="10304" operator="containsText" text="清車">
      <formula>NOT(ISERROR(SEARCH("清車",T309)))</formula>
    </cfRule>
    <cfRule type="containsText" dxfId="5498" priority="10305" operator="containsText" text="改紡">
      <formula>NOT(ISERROR(SEARCH("改紡",T309)))</formula>
    </cfRule>
    <cfRule type="containsText" dxfId="5497" priority="10306" operator="containsText" text="了機">
      <formula>NOT(ISERROR(SEARCH("了機",T309)))</formula>
    </cfRule>
  </conditionalFormatting>
  <conditionalFormatting sqref="T311">
    <cfRule type="containsText" dxfId="5496" priority="10373" operator="containsText" text="清車">
      <formula>NOT(ISERROR(SEARCH("清車",T311)))</formula>
    </cfRule>
    <cfRule type="containsText" dxfId="5495" priority="10374" operator="containsText" text="改紡">
      <formula>NOT(ISERROR(SEARCH("改紡",T311)))</formula>
    </cfRule>
    <cfRule type="containsText" dxfId="5494" priority="10375" operator="containsText" text="了機">
      <formula>NOT(ISERROR(SEARCH("了機",T311)))</formula>
    </cfRule>
  </conditionalFormatting>
  <conditionalFormatting sqref="T319">
    <cfRule type="containsText" dxfId="5493" priority="10358" operator="containsText" text="清車">
      <formula>NOT(ISERROR(SEARCH("清車",T319)))</formula>
    </cfRule>
    <cfRule type="containsText" dxfId="5492" priority="10359" operator="containsText" text="改紡">
      <formula>NOT(ISERROR(SEARCH("改紡",T319)))</formula>
    </cfRule>
    <cfRule type="containsText" dxfId="5491" priority="10360" operator="containsText" text="了機">
      <formula>NOT(ISERROR(SEARCH("了機",T319)))</formula>
    </cfRule>
  </conditionalFormatting>
  <conditionalFormatting sqref="T320">
    <cfRule type="containsText" dxfId="5490" priority="10397" operator="containsText" text="清車">
      <formula>NOT(ISERROR(SEARCH("清車",T320)))</formula>
    </cfRule>
    <cfRule type="containsText" dxfId="5489" priority="10398" operator="containsText" text="改紡">
      <formula>NOT(ISERROR(SEARCH("改紡",T320)))</formula>
    </cfRule>
    <cfRule type="containsText" dxfId="5488" priority="10399" operator="containsText" text="了機">
      <formula>NOT(ISERROR(SEARCH("了機",T320)))</formula>
    </cfRule>
  </conditionalFormatting>
  <conditionalFormatting sqref="T323:T332 X323:X332 Y318 U318 U320:U321 T334:T336 X334:X336">
    <cfRule type="containsText" dxfId="5487" priority="10460" operator="containsText" text="清車">
      <formula>NOT(ISERROR(SEARCH("清車",T318)))</formula>
    </cfRule>
    <cfRule type="containsText" dxfId="5486" priority="10461" operator="containsText" text="改紡">
      <formula>NOT(ISERROR(SEARCH("改紡",T318)))</formula>
    </cfRule>
  </conditionalFormatting>
  <conditionalFormatting sqref="T333">
    <cfRule type="containsText" dxfId="5485" priority="10319" operator="containsText" text="清車">
      <formula>NOT(ISERROR(SEARCH("清車",T333)))</formula>
    </cfRule>
    <cfRule type="containsText" dxfId="5484" priority="10320" operator="containsText" text="改紡">
      <formula>NOT(ISERROR(SEARCH("改紡",T333)))</formula>
    </cfRule>
    <cfRule type="containsText" dxfId="5483" priority="10321" operator="containsText" text="了機">
      <formula>NOT(ISERROR(SEARCH("了機",T333)))</formula>
    </cfRule>
  </conditionalFormatting>
  <conditionalFormatting sqref="T339:T346">
    <cfRule type="containsText" dxfId="5482" priority="10445" operator="containsText" text="清車">
      <formula>NOT(ISERROR(SEARCH("清車",T339)))</formula>
    </cfRule>
    <cfRule type="containsText" dxfId="5481" priority="10446" operator="containsText" text="改紡">
      <formula>NOT(ISERROR(SEARCH("改紡",T339)))</formula>
    </cfRule>
    <cfRule type="containsText" dxfId="5480" priority="10447" operator="containsText" text="了機">
      <formula>NOT(ISERROR(SEARCH("了機",T339)))</formula>
    </cfRule>
  </conditionalFormatting>
  <conditionalFormatting sqref="T350">
    <cfRule type="containsText" dxfId="5479" priority="10139" operator="containsText" text="清車">
      <formula>NOT(ISERROR(SEARCH("清車",T350)))</formula>
    </cfRule>
    <cfRule type="containsText" dxfId="5478" priority="10140" operator="containsText" text="改紡">
      <formula>NOT(ISERROR(SEARCH("改紡",T350)))</formula>
    </cfRule>
    <cfRule type="containsText" dxfId="5477" priority="10141" operator="containsText" text="了機">
      <formula>NOT(ISERROR(SEARCH("了機",T350)))</formula>
    </cfRule>
  </conditionalFormatting>
  <conditionalFormatting sqref="T351">
    <cfRule type="containsText" dxfId="5476" priority="10121" operator="containsText" text="清車">
      <formula>NOT(ISERROR(SEARCH("清車",T351)))</formula>
    </cfRule>
    <cfRule type="containsText" dxfId="5475" priority="10122" operator="containsText" text="改紡">
      <formula>NOT(ISERROR(SEARCH("改紡",T351)))</formula>
    </cfRule>
    <cfRule type="containsText" dxfId="5474" priority="10123" operator="containsText" text="了機">
      <formula>NOT(ISERROR(SEARCH("了機",T351)))</formula>
    </cfRule>
  </conditionalFormatting>
  <conditionalFormatting sqref="T359">
    <cfRule type="containsText" dxfId="5473" priority="10187" operator="containsText" text="清車">
      <formula>NOT(ISERROR(SEARCH("清車",T359)))</formula>
    </cfRule>
    <cfRule type="containsText" dxfId="5472" priority="10188" operator="containsText" text="改紡">
      <formula>NOT(ISERROR(SEARCH("改紡",T359)))</formula>
    </cfRule>
    <cfRule type="containsText" dxfId="5471" priority="10189" operator="containsText" text="了機">
      <formula>NOT(ISERROR(SEARCH("了機",T359)))</formula>
    </cfRule>
  </conditionalFormatting>
  <conditionalFormatting sqref="T360">
    <cfRule type="containsText" dxfId="5470" priority="10220" operator="containsText" text="清車">
      <formula>NOT(ISERROR(SEARCH("清車",T360)))</formula>
    </cfRule>
    <cfRule type="containsText" dxfId="5469" priority="10221" operator="containsText" text="改紡">
      <formula>NOT(ISERROR(SEARCH("改紡",T360)))</formula>
    </cfRule>
    <cfRule type="containsText" dxfId="5468" priority="10222" operator="containsText" text="了機">
      <formula>NOT(ISERROR(SEARCH("了機",T360)))</formula>
    </cfRule>
  </conditionalFormatting>
  <conditionalFormatting sqref="T363:T370 Y358 U358 U360:U361 T374:T376 X374:X376 T372 X372 X363:X370">
    <cfRule type="containsText" dxfId="5467" priority="10283" operator="containsText" text="清車">
      <formula>NOT(ISERROR(SEARCH("清車",T358)))</formula>
    </cfRule>
    <cfRule type="containsText" dxfId="5466" priority="10284" operator="containsText" text="改紡">
      <formula>NOT(ISERROR(SEARCH("改紡",T358)))</formula>
    </cfRule>
  </conditionalFormatting>
  <conditionalFormatting sqref="T371">
    <cfRule type="containsText" dxfId="5465" priority="10115" operator="containsText" text="清車">
      <formula>NOT(ISERROR(SEARCH("清車",T371)))</formula>
    </cfRule>
    <cfRule type="containsText" dxfId="5464" priority="10116" operator="containsText" text="改紡">
      <formula>NOT(ISERROR(SEARCH("改紡",T371)))</formula>
    </cfRule>
    <cfRule type="containsText" dxfId="5463" priority="10117" operator="containsText" text="了機">
      <formula>NOT(ISERROR(SEARCH("了機",T371)))</formula>
    </cfRule>
  </conditionalFormatting>
  <conditionalFormatting sqref="T373">
    <cfRule type="containsText" dxfId="5462" priority="10118" operator="containsText" text="清車">
      <formula>NOT(ISERROR(SEARCH("清車",T373)))</formula>
    </cfRule>
    <cfRule type="containsText" dxfId="5461" priority="10119" operator="containsText" text="改紡">
      <formula>NOT(ISERROR(SEARCH("改紡",T373)))</formula>
    </cfRule>
    <cfRule type="containsText" dxfId="5460" priority="10120" operator="containsText" text="了機">
      <formula>NOT(ISERROR(SEARCH("了機",T373)))</formula>
    </cfRule>
  </conditionalFormatting>
  <conditionalFormatting sqref="T379:T386">
    <cfRule type="containsText" dxfId="5459" priority="10268" operator="containsText" text="清車">
      <formula>NOT(ISERROR(SEARCH("清車",T379)))</formula>
    </cfRule>
    <cfRule type="containsText" dxfId="5458" priority="10269" operator="containsText" text="改紡">
      <formula>NOT(ISERROR(SEARCH("改紡",T379)))</formula>
    </cfRule>
    <cfRule type="containsText" dxfId="5457" priority="10270" operator="containsText" text="了機">
      <formula>NOT(ISERROR(SEARCH("了機",T379)))</formula>
    </cfRule>
  </conditionalFormatting>
  <conditionalFormatting sqref="T390">
    <cfRule type="containsText" dxfId="5456" priority="9953" operator="containsText" text="清車">
      <formula>NOT(ISERROR(SEARCH("清車",T390)))</formula>
    </cfRule>
    <cfRule type="containsText" dxfId="5455" priority="9954" operator="containsText" text="改紡">
      <formula>NOT(ISERROR(SEARCH("改紡",T390)))</formula>
    </cfRule>
    <cfRule type="containsText" dxfId="5454" priority="9955" operator="containsText" text="了機">
      <formula>NOT(ISERROR(SEARCH("了機",T390)))</formula>
    </cfRule>
  </conditionalFormatting>
  <conditionalFormatting sqref="T391">
    <cfRule type="containsText" dxfId="5453" priority="9935" operator="containsText" text="清車">
      <formula>NOT(ISERROR(SEARCH("清車",T391)))</formula>
    </cfRule>
    <cfRule type="containsText" dxfId="5452" priority="9936" operator="containsText" text="改紡">
      <formula>NOT(ISERROR(SEARCH("改紡",T391)))</formula>
    </cfRule>
    <cfRule type="containsText" dxfId="5451" priority="9937" operator="containsText" text="了機">
      <formula>NOT(ISERROR(SEARCH("了機",T391)))</formula>
    </cfRule>
  </conditionalFormatting>
  <conditionalFormatting sqref="T399">
    <cfRule type="containsText" dxfId="5450" priority="10001" operator="containsText" text="清車">
      <formula>NOT(ISERROR(SEARCH("清車",T399)))</formula>
    </cfRule>
    <cfRule type="containsText" dxfId="5449" priority="10002" operator="containsText" text="改紡">
      <formula>NOT(ISERROR(SEARCH("改紡",T399)))</formula>
    </cfRule>
    <cfRule type="containsText" dxfId="5448" priority="10003" operator="containsText" text="了機">
      <formula>NOT(ISERROR(SEARCH("了機",T399)))</formula>
    </cfRule>
  </conditionalFormatting>
  <conditionalFormatting sqref="T400">
    <cfRule type="containsText" dxfId="5447" priority="10034" operator="containsText" text="清車">
      <formula>NOT(ISERROR(SEARCH("清車",T400)))</formula>
    </cfRule>
    <cfRule type="containsText" dxfId="5446" priority="10035" operator="containsText" text="改紡">
      <formula>NOT(ISERROR(SEARCH("改紡",T400)))</formula>
    </cfRule>
    <cfRule type="containsText" dxfId="5445" priority="10036" operator="containsText" text="了機">
      <formula>NOT(ISERROR(SEARCH("了機",T400)))</formula>
    </cfRule>
  </conditionalFormatting>
  <conditionalFormatting sqref="T403:T410 Y398 U398 U400:U401 T414:T416 X414:X416 T412 X412 X403:X410">
    <cfRule type="containsText" dxfId="5444" priority="10097" operator="containsText" text="清車">
      <formula>NOT(ISERROR(SEARCH("清車",T398)))</formula>
    </cfRule>
    <cfRule type="containsText" dxfId="5443" priority="10098" operator="containsText" text="改紡">
      <formula>NOT(ISERROR(SEARCH("改紡",T398)))</formula>
    </cfRule>
  </conditionalFormatting>
  <conditionalFormatting sqref="T411">
    <cfRule type="containsText" dxfId="5442" priority="9929" operator="containsText" text="清車">
      <formula>NOT(ISERROR(SEARCH("清車",T411)))</formula>
    </cfRule>
    <cfRule type="containsText" dxfId="5441" priority="9930" operator="containsText" text="改紡">
      <formula>NOT(ISERROR(SEARCH("改紡",T411)))</formula>
    </cfRule>
    <cfRule type="containsText" dxfId="5440" priority="9931" operator="containsText" text="了機">
      <formula>NOT(ISERROR(SEARCH("了機",T411)))</formula>
    </cfRule>
  </conditionalFormatting>
  <conditionalFormatting sqref="T413">
    <cfRule type="containsText" dxfId="5439" priority="9932" operator="containsText" text="清車">
      <formula>NOT(ISERROR(SEARCH("清車",T413)))</formula>
    </cfRule>
    <cfRule type="containsText" dxfId="5438" priority="9933" operator="containsText" text="改紡">
      <formula>NOT(ISERROR(SEARCH("改紡",T413)))</formula>
    </cfRule>
    <cfRule type="containsText" dxfId="5437" priority="9934" operator="containsText" text="了機">
      <formula>NOT(ISERROR(SEARCH("了機",T413)))</formula>
    </cfRule>
  </conditionalFormatting>
  <conditionalFormatting sqref="T419:T426">
    <cfRule type="containsText" dxfId="5436" priority="10082" operator="containsText" text="清車">
      <formula>NOT(ISERROR(SEARCH("清車",T419)))</formula>
    </cfRule>
    <cfRule type="containsText" dxfId="5435" priority="10083" operator="containsText" text="改紡">
      <formula>NOT(ISERROR(SEARCH("改紡",T419)))</formula>
    </cfRule>
    <cfRule type="containsText" dxfId="5434" priority="10084" operator="containsText" text="了機">
      <formula>NOT(ISERROR(SEARCH("了機",T419)))</formula>
    </cfRule>
  </conditionalFormatting>
  <conditionalFormatting sqref="T430">
    <cfRule type="containsText" dxfId="5433" priority="9767" operator="containsText" text="清車">
      <formula>NOT(ISERROR(SEARCH("清車",T430)))</formula>
    </cfRule>
    <cfRule type="containsText" dxfId="5432" priority="9768" operator="containsText" text="改紡">
      <formula>NOT(ISERROR(SEARCH("改紡",T430)))</formula>
    </cfRule>
    <cfRule type="containsText" dxfId="5431" priority="9769" operator="containsText" text="了機">
      <formula>NOT(ISERROR(SEARCH("了機",T430)))</formula>
    </cfRule>
  </conditionalFormatting>
  <conditionalFormatting sqref="T431">
    <cfRule type="containsText" dxfId="5430" priority="9749" operator="containsText" text="清車">
      <formula>NOT(ISERROR(SEARCH("清車",T431)))</formula>
    </cfRule>
    <cfRule type="containsText" dxfId="5429" priority="9750" operator="containsText" text="改紡">
      <formula>NOT(ISERROR(SEARCH("改紡",T431)))</formula>
    </cfRule>
    <cfRule type="containsText" dxfId="5428" priority="9751" operator="containsText" text="了機">
      <formula>NOT(ISERROR(SEARCH("了機",T431)))</formula>
    </cfRule>
  </conditionalFormatting>
  <conditionalFormatting sqref="T439">
    <cfRule type="containsText" dxfId="5427" priority="9815" operator="containsText" text="清車">
      <formula>NOT(ISERROR(SEARCH("清車",T439)))</formula>
    </cfRule>
    <cfRule type="containsText" dxfId="5426" priority="9816" operator="containsText" text="改紡">
      <formula>NOT(ISERROR(SEARCH("改紡",T439)))</formula>
    </cfRule>
    <cfRule type="containsText" dxfId="5425" priority="9817" operator="containsText" text="了機">
      <formula>NOT(ISERROR(SEARCH("了機",T439)))</formula>
    </cfRule>
  </conditionalFormatting>
  <conditionalFormatting sqref="T440">
    <cfRule type="containsText" dxfId="5424" priority="9848" operator="containsText" text="清車">
      <formula>NOT(ISERROR(SEARCH("清車",T440)))</formula>
    </cfRule>
    <cfRule type="containsText" dxfId="5423" priority="9849" operator="containsText" text="改紡">
      <formula>NOT(ISERROR(SEARCH("改紡",T440)))</formula>
    </cfRule>
    <cfRule type="containsText" dxfId="5422" priority="9850" operator="containsText" text="了機">
      <formula>NOT(ISERROR(SEARCH("了機",T440)))</formula>
    </cfRule>
  </conditionalFormatting>
  <conditionalFormatting sqref="T443:T450 Y438 U438 U440:U441 T454:T456 X454:X456 T452 X452 X443:X450">
    <cfRule type="containsText" dxfId="5421" priority="9911" operator="containsText" text="清車">
      <formula>NOT(ISERROR(SEARCH("清車",T438)))</formula>
    </cfRule>
    <cfRule type="containsText" dxfId="5420" priority="9912" operator="containsText" text="改紡">
      <formula>NOT(ISERROR(SEARCH("改紡",T438)))</formula>
    </cfRule>
  </conditionalFormatting>
  <conditionalFormatting sqref="T451">
    <cfRule type="containsText" dxfId="5419" priority="9743" operator="containsText" text="清車">
      <formula>NOT(ISERROR(SEARCH("清車",T451)))</formula>
    </cfRule>
    <cfRule type="containsText" dxfId="5418" priority="9744" operator="containsText" text="改紡">
      <formula>NOT(ISERROR(SEARCH("改紡",T451)))</formula>
    </cfRule>
    <cfRule type="containsText" dxfId="5417" priority="9745" operator="containsText" text="了機">
      <formula>NOT(ISERROR(SEARCH("了機",T451)))</formula>
    </cfRule>
  </conditionalFormatting>
  <conditionalFormatting sqref="T453">
    <cfRule type="containsText" dxfId="5416" priority="9746" operator="containsText" text="清車">
      <formula>NOT(ISERROR(SEARCH("清車",T453)))</formula>
    </cfRule>
    <cfRule type="containsText" dxfId="5415" priority="9747" operator="containsText" text="改紡">
      <formula>NOT(ISERROR(SEARCH("改紡",T453)))</formula>
    </cfRule>
    <cfRule type="containsText" dxfId="5414" priority="9748" operator="containsText" text="了機">
      <formula>NOT(ISERROR(SEARCH("了機",T453)))</formula>
    </cfRule>
  </conditionalFormatting>
  <conditionalFormatting sqref="T459:T466">
    <cfRule type="containsText" dxfId="5413" priority="9896" operator="containsText" text="清車">
      <formula>NOT(ISERROR(SEARCH("清車",T459)))</formula>
    </cfRule>
    <cfRule type="containsText" dxfId="5412" priority="9897" operator="containsText" text="改紡">
      <formula>NOT(ISERROR(SEARCH("改紡",T459)))</formula>
    </cfRule>
    <cfRule type="containsText" dxfId="5411" priority="9898" operator="containsText" text="了機">
      <formula>NOT(ISERROR(SEARCH("了機",T459)))</formula>
    </cfRule>
  </conditionalFormatting>
  <conditionalFormatting sqref="T468:T469">
    <cfRule type="containsText" dxfId="5410" priority="9494" operator="containsText" text="清車">
      <formula>NOT(ISERROR(SEARCH("清車",T468)))</formula>
    </cfRule>
    <cfRule type="containsText" dxfId="5409" priority="9495" operator="containsText" text="改紡">
      <formula>NOT(ISERROR(SEARCH("改紡",T468)))</formula>
    </cfRule>
    <cfRule type="containsText" dxfId="5408" priority="9496" operator="containsText" text="了機">
      <formula>NOT(ISERROR(SEARCH("了機",T468)))</formula>
    </cfRule>
  </conditionalFormatting>
  <conditionalFormatting sqref="T470">
    <cfRule type="containsText" dxfId="5407" priority="9491" operator="containsText" text="清車">
      <formula>NOT(ISERROR(SEARCH("清車",T470)))</formula>
    </cfRule>
    <cfRule type="containsText" dxfId="5406" priority="9492" operator="containsText" text="改紡">
      <formula>NOT(ISERROR(SEARCH("改紡",T470)))</formula>
    </cfRule>
    <cfRule type="containsText" dxfId="5405" priority="9493" operator="containsText" text="了機">
      <formula>NOT(ISERROR(SEARCH("了機",T470)))</formula>
    </cfRule>
  </conditionalFormatting>
  <conditionalFormatting sqref="T475">
    <cfRule type="containsText" dxfId="5404" priority="9497" operator="containsText" text="清車">
      <formula>NOT(ISERROR(SEARCH("清車",T475)))</formula>
    </cfRule>
    <cfRule type="containsText" dxfId="5403" priority="9498" operator="containsText" text="改紡">
      <formula>NOT(ISERROR(SEARCH("改紡",T475)))</formula>
    </cfRule>
    <cfRule type="containsText" dxfId="5402" priority="9499" operator="containsText" text="了機">
      <formula>NOT(ISERROR(SEARCH("了機",T475)))</formula>
    </cfRule>
  </conditionalFormatting>
  <conditionalFormatting sqref="T478 T481">
    <cfRule type="containsText" dxfId="5401" priority="9536" operator="containsText" text="清車">
      <formula>NOT(ISERROR(SEARCH("清車",T478)))</formula>
    </cfRule>
    <cfRule type="containsText" dxfId="5400" priority="9537" operator="containsText" text="改紡">
      <formula>NOT(ISERROR(SEARCH("改紡",T478)))</formula>
    </cfRule>
    <cfRule type="containsText" dxfId="5399" priority="9538" operator="containsText" text="了機">
      <formula>NOT(ISERROR(SEARCH("了機",T478)))</formula>
    </cfRule>
  </conditionalFormatting>
  <conditionalFormatting sqref="T479">
    <cfRule type="containsText" dxfId="5398" priority="9515" operator="containsText" text="清車">
      <formula>NOT(ISERROR(SEARCH("清車",T479)))</formula>
    </cfRule>
    <cfRule type="containsText" dxfId="5397" priority="9516" operator="containsText" text="改紡">
      <formula>NOT(ISERROR(SEARCH("改紡",T479)))</formula>
    </cfRule>
    <cfRule type="containsText" dxfId="5396" priority="9517" operator="containsText" text="了機">
      <formula>NOT(ISERROR(SEARCH("了機",T479)))</formula>
    </cfRule>
  </conditionalFormatting>
  <conditionalFormatting sqref="T480">
    <cfRule type="containsText" dxfId="5395" priority="9524" operator="containsText" text="清車">
      <formula>NOT(ISERROR(SEARCH("清車",T480)))</formula>
    </cfRule>
    <cfRule type="containsText" dxfId="5394" priority="9525" operator="containsText" text="改紡">
      <formula>NOT(ISERROR(SEARCH("改紡",T480)))</formula>
    </cfRule>
    <cfRule type="containsText" dxfId="5393" priority="9526" operator="containsText" text="了機">
      <formula>NOT(ISERROR(SEARCH("了機",T480)))</formula>
    </cfRule>
  </conditionalFormatting>
  <conditionalFormatting sqref="T482">
    <cfRule type="containsText" dxfId="5392" priority="9506" operator="containsText" text="清車">
      <formula>NOT(ISERROR(SEARCH("清車",T482)))</formula>
    </cfRule>
    <cfRule type="containsText" dxfId="5391" priority="9507" operator="containsText" text="改紡">
      <formula>NOT(ISERROR(SEARCH("改紡",T482)))</formula>
    </cfRule>
    <cfRule type="containsText" dxfId="5390" priority="9508" operator="containsText" text="了機">
      <formula>NOT(ISERROR(SEARCH("了機",T482)))</formula>
    </cfRule>
  </conditionalFormatting>
  <conditionalFormatting sqref="T491">
    <cfRule type="containsText" dxfId="5389" priority="9482" operator="containsText" text="清車">
      <formula>NOT(ISERROR(SEARCH("清車",T491)))</formula>
    </cfRule>
    <cfRule type="containsText" dxfId="5388" priority="9483" operator="containsText" text="改紡">
      <formula>NOT(ISERROR(SEARCH("改紡",T491)))</formula>
    </cfRule>
    <cfRule type="containsText" dxfId="5387" priority="9484" operator="containsText" text="了機">
      <formula>NOT(ISERROR(SEARCH("了機",T491)))</formula>
    </cfRule>
  </conditionalFormatting>
  <conditionalFormatting sqref="T493">
    <cfRule type="containsText" dxfId="5386" priority="9503" operator="containsText" text="清車">
      <formula>NOT(ISERROR(SEARCH("清車",T493)))</formula>
    </cfRule>
    <cfRule type="containsText" dxfId="5385" priority="9504" operator="containsText" text="改紡">
      <formula>NOT(ISERROR(SEARCH("改紡",T493)))</formula>
    </cfRule>
    <cfRule type="containsText" dxfId="5384" priority="9505" operator="containsText" text="了機">
      <formula>NOT(ISERROR(SEARCH("了機",T493)))</formula>
    </cfRule>
  </conditionalFormatting>
  <conditionalFormatting sqref="T499:T506">
    <cfRule type="containsText" dxfId="5383" priority="9710" operator="containsText" text="清車">
      <formula>NOT(ISERROR(SEARCH("清車",T499)))</formula>
    </cfRule>
    <cfRule type="containsText" dxfId="5382" priority="9711" operator="containsText" text="改紡">
      <formula>NOT(ISERROR(SEARCH("改紡",T499)))</formula>
    </cfRule>
    <cfRule type="containsText" dxfId="5381" priority="9712" operator="containsText" text="了機">
      <formula>NOT(ISERROR(SEARCH("了機",T499)))</formula>
    </cfRule>
  </conditionalFormatting>
  <conditionalFormatting sqref="T508:T509">
    <cfRule type="containsText" dxfId="5380" priority="9245" operator="containsText" text="清車">
      <formula>NOT(ISERROR(SEARCH("清車",T508)))</formula>
    </cfRule>
    <cfRule type="containsText" dxfId="5379" priority="9246" operator="containsText" text="改紡">
      <formula>NOT(ISERROR(SEARCH("改紡",T508)))</formula>
    </cfRule>
    <cfRule type="containsText" dxfId="5378" priority="9247" operator="containsText" text="了機">
      <formula>NOT(ISERROR(SEARCH("了機",T508)))</formula>
    </cfRule>
  </conditionalFormatting>
  <conditionalFormatting sqref="T510">
    <cfRule type="containsText" dxfId="5377" priority="9242" operator="containsText" text="清車">
      <formula>NOT(ISERROR(SEARCH("清車",T510)))</formula>
    </cfRule>
    <cfRule type="containsText" dxfId="5376" priority="9243" operator="containsText" text="改紡">
      <formula>NOT(ISERROR(SEARCH("改紡",T510)))</formula>
    </cfRule>
    <cfRule type="containsText" dxfId="5375" priority="9244" operator="containsText" text="了機">
      <formula>NOT(ISERROR(SEARCH("了機",T510)))</formula>
    </cfRule>
  </conditionalFormatting>
  <conditionalFormatting sqref="T515">
    <cfRule type="containsText" dxfId="5374" priority="9248" operator="containsText" text="清車">
      <formula>NOT(ISERROR(SEARCH("清車",T515)))</formula>
    </cfRule>
    <cfRule type="containsText" dxfId="5373" priority="9249" operator="containsText" text="改紡">
      <formula>NOT(ISERROR(SEARCH("改紡",T515)))</formula>
    </cfRule>
    <cfRule type="containsText" dxfId="5372" priority="9250" operator="containsText" text="了機">
      <formula>NOT(ISERROR(SEARCH("了機",T515)))</formula>
    </cfRule>
  </conditionalFormatting>
  <conditionalFormatting sqref="T518 T521">
    <cfRule type="containsText" dxfId="5371" priority="9287" operator="containsText" text="清車">
      <formula>NOT(ISERROR(SEARCH("清車",T518)))</formula>
    </cfRule>
    <cfRule type="containsText" dxfId="5370" priority="9288" operator="containsText" text="改紡">
      <formula>NOT(ISERROR(SEARCH("改紡",T518)))</formula>
    </cfRule>
    <cfRule type="containsText" dxfId="5369" priority="9289" operator="containsText" text="了機">
      <formula>NOT(ISERROR(SEARCH("了機",T518)))</formula>
    </cfRule>
  </conditionalFormatting>
  <conditionalFormatting sqref="T519">
    <cfRule type="containsText" dxfId="5368" priority="9266" operator="containsText" text="清車">
      <formula>NOT(ISERROR(SEARCH("清車",T519)))</formula>
    </cfRule>
    <cfRule type="containsText" dxfId="5367" priority="9267" operator="containsText" text="改紡">
      <formula>NOT(ISERROR(SEARCH("改紡",T519)))</formula>
    </cfRule>
    <cfRule type="containsText" dxfId="5366" priority="9268" operator="containsText" text="了機">
      <formula>NOT(ISERROR(SEARCH("了機",T519)))</formula>
    </cfRule>
  </conditionalFormatting>
  <conditionalFormatting sqref="T520">
    <cfRule type="containsText" dxfId="5365" priority="9275" operator="containsText" text="清車">
      <formula>NOT(ISERROR(SEARCH("清車",T520)))</formula>
    </cfRule>
    <cfRule type="containsText" dxfId="5364" priority="9276" operator="containsText" text="改紡">
      <formula>NOT(ISERROR(SEARCH("改紡",T520)))</formula>
    </cfRule>
    <cfRule type="containsText" dxfId="5363" priority="9277" operator="containsText" text="了機">
      <formula>NOT(ISERROR(SEARCH("了機",T520)))</formula>
    </cfRule>
  </conditionalFormatting>
  <conditionalFormatting sqref="T522">
    <cfRule type="containsText" dxfId="5362" priority="9257" operator="containsText" text="清車">
      <formula>NOT(ISERROR(SEARCH("清車",T522)))</formula>
    </cfRule>
    <cfRule type="containsText" dxfId="5361" priority="9258" operator="containsText" text="改紡">
      <formula>NOT(ISERROR(SEARCH("改紡",T522)))</formula>
    </cfRule>
    <cfRule type="containsText" dxfId="5360" priority="9259" operator="containsText" text="了機">
      <formula>NOT(ISERROR(SEARCH("了機",T522)))</formula>
    </cfRule>
  </conditionalFormatting>
  <conditionalFormatting sqref="T531">
    <cfRule type="containsText" dxfId="5359" priority="9233" operator="containsText" text="清車">
      <formula>NOT(ISERROR(SEARCH("清車",T531)))</formula>
    </cfRule>
    <cfRule type="containsText" dxfId="5358" priority="9234" operator="containsText" text="改紡">
      <formula>NOT(ISERROR(SEARCH("改紡",T531)))</formula>
    </cfRule>
    <cfRule type="containsText" dxfId="5357" priority="9235" operator="containsText" text="了機">
      <formula>NOT(ISERROR(SEARCH("了機",T531)))</formula>
    </cfRule>
  </conditionalFormatting>
  <conditionalFormatting sqref="T533">
    <cfRule type="containsText" dxfId="5356" priority="9254" operator="containsText" text="清車">
      <formula>NOT(ISERROR(SEARCH("清車",T533)))</formula>
    </cfRule>
    <cfRule type="containsText" dxfId="5355" priority="9255" operator="containsText" text="改紡">
      <formula>NOT(ISERROR(SEARCH("改紡",T533)))</formula>
    </cfRule>
    <cfRule type="containsText" dxfId="5354" priority="9256" operator="containsText" text="了機">
      <formula>NOT(ISERROR(SEARCH("了機",T533)))</formula>
    </cfRule>
  </conditionalFormatting>
  <conditionalFormatting sqref="T539:T546">
    <cfRule type="containsText" dxfId="5353" priority="9461" operator="containsText" text="清車">
      <formula>NOT(ISERROR(SEARCH("清車",T539)))</formula>
    </cfRule>
    <cfRule type="containsText" dxfId="5352" priority="9462" operator="containsText" text="改紡">
      <formula>NOT(ISERROR(SEARCH("改紡",T539)))</formula>
    </cfRule>
    <cfRule type="containsText" dxfId="5351" priority="9463" operator="containsText" text="了機">
      <formula>NOT(ISERROR(SEARCH("了機",T539)))</formula>
    </cfRule>
  </conditionalFormatting>
  <conditionalFormatting sqref="T548:T549">
    <cfRule type="containsText" dxfId="5350" priority="8987" operator="containsText" text="清車">
      <formula>NOT(ISERROR(SEARCH("清車",T548)))</formula>
    </cfRule>
    <cfRule type="containsText" dxfId="5349" priority="8988" operator="containsText" text="改紡">
      <formula>NOT(ISERROR(SEARCH("改紡",T548)))</formula>
    </cfRule>
    <cfRule type="containsText" dxfId="5348" priority="8989" operator="containsText" text="了機">
      <formula>NOT(ISERROR(SEARCH("了機",T548)))</formula>
    </cfRule>
  </conditionalFormatting>
  <conditionalFormatting sqref="T550">
    <cfRule type="containsText" dxfId="5347" priority="8984" operator="containsText" text="清車">
      <formula>NOT(ISERROR(SEARCH("清車",T550)))</formula>
    </cfRule>
    <cfRule type="containsText" dxfId="5346" priority="8985" operator="containsText" text="改紡">
      <formula>NOT(ISERROR(SEARCH("改紡",T550)))</formula>
    </cfRule>
    <cfRule type="containsText" dxfId="5345" priority="8986" operator="containsText" text="了機">
      <formula>NOT(ISERROR(SEARCH("了機",T550)))</formula>
    </cfRule>
  </conditionalFormatting>
  <conditionalFormatting sqref="T555">
    <cfRule type="containsText" dxfId="5344" priority="8990" operator="containsText" text="清車">
      <formula>NOT(ISERROR(SEARCH("清車",T555)))</formula>
    </cfRule>
    <cfRule type="containsText" dxfId="5343" priority="8991" operator="containsText" text="改紡">
      <formula>NOT(ISERROR(SEARCH("改紡",T555)))</formula>
    </cfRule>
    <cfRule type="containsText" dxfId="5342" priority="8992" operator="containsText" text="了機">
      <formula>NOT(ISERROR(SEARCH("了機",T555)))</formula>
    </cfRule>
  </conditionalFormatting>
  <conditionalFormatting sqref="T558 T561">
    <cfRule type="containsText" dxfId="5341" priority="9029" operator="containsText" text="清車">
      <formula>NOT(ISERROR(SEARCH("清車",T558)))</formula>
    </cfRule>
    <cfRule type="containsText" dxfId="5340" priority="9030" operator="containsText" text="改紡">
      <formula>NOT(ISERROR(SEARCH("改紡",T558)))</formula>
    </cfRule>
    <cfRule type="containsText" dxfId="5339" priority="9031" operator="containsText" text="了機">
      <formula>NOT(ISERROR(SEARCH("了機",T558)))</formula>
    </cfRule>
  </conditionalFormatting>
  <conditionalFormatting sqref="T559">
    <cfRule type="containsText" dxfId="5338" priority="9008" operator="containsText" text="清車">
      <formula>NOT(ISERROR(SEARCH("清車",T559)))</formula>
    </cfRule>
    <cfRule type="containsText" dxfId="5337" priority="9009" operator="containsText" text="改紡">
      <formula>NOT(ISERROR(SEARCH("改紡",T559)))</formula>
    </cfRule>
    <cfRule type="containsText" dxfId="5336" priority="9010" operator="containsText" text="了機">
      <formula>NOT(ISERROR(SEARCH("了機",T559)))</formula>
    </cfRule>
  </conditionalFormatting>
  <conditionalFormatting sqref="T560">
    <cfRule type="containsText" dxfId="5335" priority="9017" operator="containsText" text="清車">
      <formula>NOT(ISERROR(SEARCH("清車",T560)))</formula>
    </cfRule>
    <cfRule type="containsText" dxfId="5334" priority="9018" operator="containsText" text="改紡">
      <formula>NOT(ISERROR(SEARCH("改紡",T560)))</formula>
    </cfRule>
    <cfRule type="containsText" dxfId="5333" priority="9019" operator="containsText" text="了機">
      <formula>NOT(ISERROR(SEARCH("了機",T560)))</formula>
    </cfRule>
  </conditionalFormatting>
  <conditionalFormatting sqref="T562">
    <cfRule type="containsText" dxfId="5332" priority="8999" operator="containsText" text="清車">
      <formula>NOT(ISERROR(SEARCH("清車",T562)))</formula>
    </cfRule>
    <cfRule type="containsText" dxfId="5331" priority="9000" operator="containsText" text="改紡">
      <formula>NOT(ISERROR(SEARCH("改紡",T562)))</formula>
    </cfRule>
    <cfRule type="containsText" dxfId="5330" priority="9001" operator="containsText" text="了機">
      <formula>NOT(ISERROR(SEARCH("了機",T562)))</formula>
    </cfRule>
  </conditionalFormatting>
  <conditionalFormatting sqref="T565">
    <cfRule type="containsText" dxfId="5329" priority="8963" operator="containsText" text="清車">
      <formula>NOT(ISERROR(SEARCH("清車",T565)))</formula>
    </cfRule>
    <cfRule type="containsText" dxfId="5328" priority="8964" operator="containsText" text="改紡">
      <formula>NOT(ISERROR(SEARCH("改紡",T565)))</formula>
    </cfRule>
    <cfRule type="containsText" dxfId="5327" priority="8965" operator="containsText" text="了機">
      <formula>NOT(ISERROR(SEARCH("了機",T565)))</formula>
    </cfRule>
  </conditionalFormatting>
  <conditionalFormatting sqref="T571">
    <cfRule type="containsText" dxfId="5326" priority="8975" operator="containsText" text="清車">
      <formula>NOT(ISERROR(SEARCH("清車",T571)))</formula>
    </cfRule>
    <cfRule type="containsText" dxfId="5325" priority="8976" operator="containsText" text="改紡">
      <formula>NOT(ISERROR(SEARCH("改紡",T571)))</formula>
    </cfRule>
    <cfRule type="containsText" dxfId="5324" priority="8977" operator="containsText" text="了機">
      <formula>NOT(ISERROR(SEARCH("了機",T571)))</formula>
    </cfRule>
  </conditionalFormatting>
  <conditionalFormatting sqref="T573">
    <cfRule type="containsText" dxfId="5323" priority="8996" operator="containsText" text="清車">
      <formula>NOT(ISERROR(SEARCH("清車",T573)))</formula>
    </cfRule>
    <cfRule type="containsText" dxfId="5322" priority="8997" operator="containsText" text="改紡">
      <formula>NOT(ISERROR(SEARCH("改紡",T573)))</formula>
    </cfRule>
    <cfRule type="containsText" dxfId="5321" priority="8998" operator="containsText" text="了機">
      <formula>NOT(ISERROR(SEARCH("了機",T573)))</formula>
    </cfRule>
  </conditionalFormatting>
  <conditionalFormatting sqref="T579:T586">
    <cfRule type="containsText" dxfId="5320" priority="9203" operator="containsText" text="清車">
      <formula>NOT(ISERROR(SEARCH("清車",T579)))</formula>
    </cfRule>
    <cfRule type="containsText" dxfId="5319" priority="9204" operator="containsText" text="改紡">
      <formula>NOT(ISERROR(SEARCH("改紡",T579)))</formula>
    </cfRule>
    <cfRule type="containsText" dxfId="5318" priority="9205" operator="containsText" text="了機">
      <formula>NOT(ISERROR(SEARCH("了機",T579)))</formula>
    </cfRule>
  </conditionalFormatting>
  <conditionalFormatting sqref="T588:T589">
    <cfRule type="containsText" dxfId="5317" priority="8723" operator="containsText" text="清車">
      <formula>NOT(ISERROR(SEARCH("清車",T588)))</formula>
    </cfRule>
    <cfRule type="containsText" dxfId="5316" priority="8724" operator="containsText" text="改紡">
      <formula>NOT(ISERROR(SEARCH("改紡",T588)))</formula>
    </cfRule>
    <cfRule type="containsText" dxfId="5315" priority="8725" operator="containsText" text="了機">
      <formula>NOT(ISERROR(SEARCH("了機",T588)))</formula>
    </cfRule>
  </conditionalFormatting>
  <conditionalFormatting sqref="T590">
    <cfRule type="containsText" dxfId="5314" priority="8720" operator="containsText" text="清車">
      <formula>NOT(ISERROR(SEARCH("清車",T590)))</formula>
    </cfRule>
    <cfRule type="containsText" dxfId="5313" priority="8721" operator="containsText" text="改紡">
      <formula>NOT(ISERROR(SEARCH("改紡",T590)))</formula>
    </cfRule>
    <cfRule type="containsText" dxfId="5312" priority="8722" operator="containsText" text="了機">
      <formula>NOT(ISERROR(SEARCH("了機",T590)))</formula>
    </cfRule>
  </conditionalFormatting>
  <conditionalFormatting sqref="T595">
    <cfRule type="containsText" dxfId="5311" priority="8726" operator="containsText" text="清車">
      <formula>NOT(ISERROR(SEARCH("清車",T595)))</formula>
    </cfRule>
    <cfRule type="containsText" dxfId="5310" priority="8727" operator="containsText" text="改紡">
      <formula>NOT(ISERROR(SEARCH("改紡",T595)))</formula>
    </cfRule>
    <cfRule type="containsText" dxfId="5309" priority="8728" operator="containsText" text="了機">
      <formula>NOT(ISERROR(SEARCH("了機",T595)))</formula>
    </cfRule>
  </conditionalFormatting>
  <conditionalFormatting sqref="T598 T601">
    <cfRule type="containsText" dxfId="5308" priority="8765" operator="containsText" text="清車">
      <formula>NOT(ISERROR(SEARCH("清車",T598)))</formula>
    </cfRule>
    <cfRule type="containsText" dxfId="5307" priority="8766" operator="containsText" text="改紡">
      <formula>NOT(ISERROR(SEARCH("改紡",T598)))</formula>
    </cfRule>
    <cfRule type="containsText" dxfId="5306" priority="8767" operator="containsText" text="了機">
      <formula>NOT(ISERROR(SEARCH("了機",T598)))</formula>
    </cfRule>
  </conditionalFormatting>
  <conditionalFormatting sqref="T599">
    <cfRule type="containsText" dxfId="5305" priority="8744" operator="containsText" text="清車">
      <formula>NOT(ISERROR(SEARCH("清車",T599)))</formula>
    </cfRule>
    <cfRule type="containsText" dxfId="5304" priority="8745" operator="containsText" text="改紡">
      <formula>NOT(ISERROR(SEARCH("改紡",T599)))</formula>
    </cfRule>
    <cfRule type="containsText" dxfId="5303" priority="8746" operator="containsText" text="了機">
      <formula>NOT(ISERROR(SEARCH("了機",T599)))</formula>
    </cfRule>
  </conditionalFormatting>
  <conditionalFormatting sqref="T600">
    <cfRule type="containsText" dxfId="5302" priority="8753" operator="containsText" text="清車">
      <formula>NOT(ISERROR(SEARCH("清車",T600)))</formula>
    </cfRule>
    <cfRule type="containsText" dxfId="5301" priority="8754" operator="containsText" text="改紡">
      <formula>NOT(ISERROR(SEARCH("改紡",T600)))</formula>
    </cfRule>
    <cfRule type="containsText" dxfId="5300" priority="8755" operator="containsText" text="了機">
      <formula>NOT(ISERROR(SEARCH("了機",T600)))</formula>
    </cfRule>
  </conditionalFormatting>
  <conditionalFormatting sqref="T602">
    <cfRule type="containsText" dxfId="5299" priority="8735" operator="containsText" text="清車">
      <formula>NOT(ISERROR(SEARCH("清車",T602)))</formula>
    </cfRule>
    <cfRule type="containsText" dxfId="5298" priority="8736" operator="containsText" text="改紡">
      <formula>NOT(ISERROR(SEARCH("改紡",T602)))</formula>
    </cfRule>
    <cfRule type="containsText" dxfId="5297" priority="8737" operator="containsText" text="了機">
      <formula>NOT(ISERROR(SEARCH("了機",T602)))</formula>
    </cfRule>
  </conditionalFormatting>
  <conditionalFormatting sqref="T605">
    <cfRule type="containsText" dxfId="5296" priority="8699" operator="containsText" text="清車">
      <formula>NOT(ISERROR(SEARCH("清車",T605)))</formula>
    </cfRule>
    <cfRule type="containsText" dxfId="5295" priority="8700" operator="containsText" text="改紡">
      <formula>NOT(ISERROR(SEARCH("改紡",T605)))</formula>
    </cfRule>
    <cfRule type="containsText" dxfId="5294" priority="8701" operator="containsText" text="了機">
      <formula>NOT(ISERROR(SEARCH("了機",T605)))</formula>
    </cfRule>
  </conditionalFormatting>
  <conditionalFormatting sqref="T611">
    <cfRule type="containsText" dxfId="5293" priority="8711" operator="containsText" text="清車">
      <formula>NOT(ISERROR(SEARCH("清車",T611)))</formula>
    </cfRule>
    <cfRule type="containsText" dxfId="5292" priority="8712" operator="containsText" text="改紡">
      <formula>NOT(ISERROR(SEARCH("改紡",T611)))</formula>
    </cfRule>
    <cfRule type="containsText" dxfId="5291" priority="8713" operator="containsText" text="了機">
      <formula>NOT(ISERROR(SEARCH("了機",T611)))</formula>
    </cfRule>
  </conditionalFormatting>
  <conditionalFormatting sqref="T613">
    <cfRule type="containsText" dxfId="5290" priority="8732" operator="containsText" text="清車">
      <formula>NOT(ISERROR(SEARCH("清車",T613)))</formula>
    </cfRule>
    <cfRule type="containsText" dxfId="5289" priority="8733" operator="containsText" text="改紡">
      <formula>NOT(ISERROR(SEARCH("改紡",T613)))</formula>
    </cfRule>
    <cfRule type="containsText" dxfId="5288" priority="8734" operator="containsText" text="了機">
      <formula>NOT(ISERROR(SEARCH("了機",T613)))</formula>
    </cfRule>
  </conditionalFormatting>
  <conditionalFormatting sqref="T619:T626">
    <cfRule type="containsText" dxfId="5287" priority="8939" operator="containsText" text="清車">
      <formula>NOT(ISERROR(SEARCH("清車",T619)))</formula>
    </cfRule>
    <cfRule type="containsText" dxfId="5286" priority="8940" operator="containsText" text="改紡">
      <formula>NOT(ISERROR(SEARCH("改紡",T619)))</formula>
    </cfRule>
    <cfRule type="containsText" dxfId="5285" priority="8941" operator="containsText" text="了機">
      <formula>NOT(ISERROR(SEARCH("了機",T619)))</formula>
    </cfRule>
  </conditionalFormatting>
  <conditionalFormatting sqref="T628:T629">
    <cfRule type="containsText" dxfId="5284" priority="8459" operator="containsText" text="清車">
      <formula>NOT(ISERROR(SEARCH("清車",T628)))</formula>
    </cfRule>
    <cfRule type="containsText" dxfId="5283" priority="8460" operator="containsText" text="改紡">
      <formula>NOT(ISERROR(SEARCH("改紡",T628)))</formula>
    </cfRule>
    <cfRule type="containsText" dxfId="5282" priority="8461" operator="containsText" text="了機">
      <formula>NOT(ISERROR(SEARCH("了機",T628)))</formula>
    </cfRule>
  </conditionalFormatting>
  <conditionalFormatting sqref="T630">
    <cfRule type="containsText" dxfId="5281" priority="8456" operator="containsText" text="清車">
      <formula>NOT(ISERROR(SEARCH("清車",T630)))</formula>
    </cfRule>
    <cfRule type="containsText" dxfId="5280" priority="8457" operator="containsText" text="改紡">
      <formula>NOT(ISERROR(SEARCH("改紡",T630)))</formula>
    </cfRule>
    <cfRule type="containsText" dxfId="5279" priority="8458" operator="containsText" text="了機">
      <formula>NOT(ISERROR(SEARCH("了機",T630)))</formula>
    </cfRule>
  </conditionalFormatting>
  <conditionalFormatting sqref="T635">
    <cfRule type="containsText" dxfId="5278" priority="8462" operator="containsText" text="清車">
      <formula>NOT(ISERROR(SEARCH("清車",T635)))</formula>
    </cfRule>
    <cfRule type="containsText" dxfId="5277" priority="8463" operator="containsText" text="改紡">
      <formula>NOT(ISERROR(SEARCH("改紡",T635)))</formula>
    </cfRule>
    <cfRule type="containsText" dxfId="5276" priority="8464" operator="containsText" text="了機">
      <formula>NOT(ISERROR(SEARCH("了機",T635)))</formula>
    </cfRule>
  </conditionalFormatting>
  <conditionalFormatting sqref="T638 T641">
    <cfRule type="containsText" dxfId="5275" priority="8501" operator="containsText" text="清車">
      <formula>NOT(ISERROR(SEARCH("清車",T638)))</formula>
    </cfRule>
    <cfRule type="containsText" dxfId="5274" priority="8502" operator="containsText" text="改紡">
      <formula>NOT(ISERROR(SEARCH("改紡",T638)))</formula>
    </cfRule>
    <cfRule type="containsText" dxfId="5273" priority="8503" operator="containsText" text="了機">
      <formula>NOT(ISERROR(SEARCH("了機",T638)))</formula>
    </cfRule>
  </conditionalFormatting>
  <conditionalFormatting sqref="T639">
    <cfRule type="containsText" dxfId="5272" priority="8480" operator="containsText" text="清車">
      <formula>NOT(ISERROR(SEARCH("清車",T639)))</formula>
    </cfRule>
    <cfRule type="containsText" dxfId="5271" priority="8481" operator="containsText" text="改紡">
      <formula>NOT(ISERROR(SEARCH("改紡",T639)))</formula>
    </cfRule>
    <cfRule type="containsText" dxfId="5270" priority="8482" operator="containsText" text="了機">
      <formula>NOT(ISERROR(SEARCH("了機",T639)))</formula>
    </cfRule>
  </conditionalFormatting>
  <conditionalFormatting sqref="T640">
    <cfRule type="containsText" dxfId="5269" priority="8489" operator="containsText" text="清車">
      <formula>NOT(ISERROR(SEARCH("清車",T640)))</formula>
    </cfRule>
    <cfRule type="containsText" dxfId="5268" priority="8490" operator="containsText" text="改紡">
      <formula>NOT(ISERROR(SEARCH("改紡",T640)))</formula>
    </cfRule>
    <cfRule type="containsText" dxfId="5267" priority="8491" operator="containsText" text="了機">
      <formula>NOT(ISERROR(SEARCH("了機",T640)))</formula>
    </cfRule>
  </conditionalFormatting>
  <conditionalFormatting sqref="T642">
    <cfRule type="containsText" dxfId="5266" priority="8471" operator="containsText" text="清車">
      <formula>NOT(ISERROR(SEARCH("清車",T642)))</formula>
    </cfRule>
    <cfRule type="containsText" dxfId="5265" priority="8472" operator="containsText" text="改紡">
      <formula>NOT(ISERROR(SEARCH("改紡",T642)))</formula>
    </cfRule>
    <cfRule type="containsText" dxfId="5264" priority="8473" operator="containsText" text="了機">
      <formula>NOT(ISERROR(SEARCH("了機",T642)))</formula>
    </cfRule>
  </conditionalFormatting>
  <conditionalFormatting sqref="T645">
    <cfRule type="containsText" dxfId="5263" priority="8435" operator="containsText" text="清車">
      <formula>NOT(ISERROR(SEARCH("清車",T645)))</formula>
    </cfRule>
    <cfRule type="containsText" dxfId="5262" priority="8436" operator="containsText" text="改紡">
      <formula>NOT(ISERROR(SEARCH("改紡",T645)))</formula>
    </cfRule>
    <cfRule type="containsText" dxfId="5261" priority="8437" operator="containsText" text="了機">
      <formula>NOT(ISERROR(SEARCH("了機",T645)))</formula>
    </cfRule>
  </conditionalFormatting>
  <conditionalFormatting sqref="T651">
    <cfRule type="containsText" dxfId="5260" priority="8447" operator="containsText" text="清車">
      <formula>NOT(ISERROR(SEARCH("清車",T651)))</formula>
    </cfRule>
    <cfRule type="containsText" dxfId="5259" priority="8448" operator="containsText" text="改紡">
      <formula>NOT(ISERROR(SEARCH("改紡",T651)))</formula>
    </cfRule>
    <cfRule type="containsText" dxfId="5258" priority="8449" operator="containsText" text="了機">
      <formula>NOT(ISERROR(SEARCH("了機",T651)))</formula>
    </cfRule>
  </conditionalFormatting>
  <conditionalFormatting sqref="T653">
    <cfRule type="containsText" dxfId="5257" priority="8468" operator="containsText" text="清車">
      <formula>NOT(ISERROR(SEARCH("清車",T653)))</formula>
    </cfRule>
    <cfRule type="containsText" dxfId="5256" priority="8469" operator="containsText" text="改紡">
      <formula>NOT(ISERROR(SEARCH("改紡",T653)))</formula>
    </cfRule>
    <cfRule type="containsText" dxfId="5255" priority="8470" operator="containsText" text="了機">
      <formula>NOT(ISERROR(SEARCH("了機",T653)))</formula>
    </cfRule>
  </conditionalFormatting>
  <conditionalFormatting sqref="T657">
    <cfRule type="containsText" dxfId="5254" priority="8414" operator="containsText" text="清車">
      <formula>NOT(ISERROR(SEARCH("清車",T657)))</formula>
    </cfRule>
    <cfRule type="containsText" dxfId="5253" priority="8415" operator="containsText" text="改紡">
      <formula>NOT(ISERROR(SEARCH("改紡",T657)))</formula>
    </cfRule>
    <cfRule type="containsText" dxfId="5252" priority="8416" operator="containsText" text="了機">
      <formula>NOT(ISERROR(SEARCH("了機",T657)))</formula>
    </cfRule>
  </conditionalFormatting>
  <conditionalFormatting sqref="T660:T667">
    <cfRule type="containsText" dxfId="5251" priority="8675" operator="containsText" text="清車">
      <formula>NOT(ISERROR(SEARCH("清車",T660)))</formula>
    </cfRule>
    <cfRule type="containsText" dxfId="5250" priority="8676" operator="containsText" text="改紡">
      <formula>NOT(ISERROR(SEARCH("改紡",T660)))</formula>
    </cfRule>
    <cfRule type="containsText" dxfId="5249" priority="8677" operator="containsText" text="了機">
      <formula>NOT(ISERROR(SEARCH("了機",T660)))</formula>
    </cfRule>
  </conditionalFormatting>
  <conditionalFormatting sqref="T669:T670">
    <cfRule type="containsText" dxfId="5248" priority="8171" operator="containsText" text="清車">
      <formula>NOT(ISERROR(SEARCH("清車",T669)))</formula>
    </cfRule>
    <cfRule type="containsText" dxfId="5247" priority="8172" operator="containsText" text="改紡">
      <formula>NOT(ISERROR(SEARCH("改紡",T669)))</formula>
    </cfRule>
    <cfRule type="containsText" dxfId="5246" priority="8173" operator="containsText" text="了機">
      <formula>NOT(ISERROR(SEARCH("了機",T669)))</formula>
    </cfRule>
  </conditionalFormatting>
  <conditionalFormatting sqref="T671">
    <cfRule type="containsText" dxfId="5245" priority="8168" operator="containsText" text="清車">
      <formula>NOT(ISERROR(SEARCH("清車",T671)))</formula>
    </cfRule>
    <cfRule type="containsText" dxfId="5244" priority="8169" operator="containsText" text="改紡">
      <formula>NOT(ISERROR(SEARCH("改紡",T671)))</formula>
    </cfRule>
    <cfRule type="containsText" dxfId="5243" priority="8170" operator="containsText" text="了機">
      <formula>NOT(ISERROR(SEARCH("了機",T671)))</formula>
    </cfRule>
  </conditionalFormatting>
  <conditionalFormatting sqref="T676">
    <cfRule type="containsText" dxfId="5242" priority="8174" operator="containsText" text="清車">
      <formula>NOT(ISERROR(SEARCH("清車",T676)))</formula>
    </cfRule>
    <cfRule type="containsText" dxfId="5241" priority="8175" operator="containsText" text="改紡">
      <formula>NOT(ISERROR(SEARCH("改紡",T676)))</formula>
    </cfRule>
    <cfRule type="containsText" dxfId="5240" priority="8176" operator="containsText" text="了機">
      <formula>NOT(ISERROR(SEARCH("了機",T676)))</formula>
    </cfRule>
  </conditionalFormatting>
  <conditionalFormatting sqref="T679 T682">
    <cfRule type="containsText" dxfId="5239" priority="8213" operator="containsText" text="清車">
      <formula>NOT(ISERROR(SEARCH("清車",T679)))</formula>
    </cfRule>
    <cfRule type="containsText" dxfId="5238" priority="8214" operator="containsText" text="改紡">
      <formula>NOT(ISERROR(SEARCH("改紡",T679)))</formula>
    </cfRule>
    <cfRule type="containsText" dxfId="5237" priority="8215" operator="containsText" text="了機">
      <formula>NOT(ISERROR(SEARCH("了機",T679)))</formula>
    </cfRule>
  </conditionalFormatting>
  <conditionalFormatting sqref="T680">
    <cfRule type="containsText" dxfId="5236" priority="8192" operator="containsText" text="清車">
      <formula>NOT(ISERROR(SEARCH("清車",T680)))</formula>
    </cfRule>
    <cfRule type="containsText" dxfId="5235" priority="8193" operator="containsText" text="改紡">
      <formula>NOT(ISERROR(SEARCH("改紡",T680)))</formula>
    </cfRule>
    <cfRule type="containsText" dxfId="5234" priority="8194" operator="containsText" text="了機">
      <formula>NOT(ISERROR(SEARCH("了機",T680)))</formula>
    </cfRule>
  </conditionalFormatting>
  <conditionalFormatting sqref="T681">
    <cfRule type="containsText" dxfId="5233" priority="8201" operator="containsText" text="清車">
      <formula>NOT(ISERROR(SEARCH("清車",T681)))</formula>
    </cfRule>
    <cfRule type="containsText" dxfId="5232" priority="8202" operator="containsText" text="改紡">
      <formula>NOT(ISERROR(SEARCH("改紡",T681)))</formula>
    </cfRule>
    <cfRule type="containsText" dxfId="5231" priority="8203" operator="containsText" text="了機">
      <formula>NOT(ISERROR(SEARCH("了機",T681)))</formula>
    </cfRule>
  </conditionalFormatting>
  <conditionalFormatting sqref="T683">
    <cfRule type="containsText" dxfId="5230" priority="8183" operator="containsText" text="清車">
      <formula>NOT(ISERROR(SEARCH("清車",T683)))</formula>
    </cfRule>
    <cfRule type="containsText" dxfId="5229" priority="8184" operator="containsText" text="改紡">
      <formula>NOT(ISERROR(SEARCH("改紡",T683)))</formula>
    </cfRule>
    <cfRule type="containsText" dxfId="5228" priority="8185" operator="containsText" text="了機">
      <formula>NOT(ISERROR(SEARCH("了機",T683)))</formula>
    </cfRule>
  </conditionalFormatting>
  <conditionalFormatting sqref="T686">
    <cfRule type="containsText" dxfId="5227" priority="8147" operator="containsText" text="清車">
      <formula>NOT(ISERROR(SEARCH("清車",T686)))</formula>
    </cfRule>
    <cfRule type="containsText" dxfId="5226" priority="8148" operator="containsText" text="改紡">
      <formula>NOT(ISERROR(SEARCH("改紡",T686)))</formula>
    </cfRule>
    <cfRule type="containsText" dxfId="5225" priority="8149" operator="containsText" text="了機">
      <formula>NOT(ISERROR(SEARCH("了機",T686)))</formula>
    </cfRule>
  </conditionalFormatting>
  <conditionalFormatting sqref="T692">
    <cfRule type="containsText" dxfId="5224" priority="8159" operator="containsText" text="清車">
      <formula>NOT(ISERROR(SEARCH("清車",T692)))</formula>
    </cfRule>
    <cfRule type="containsText" dxfId="5223" priority="8160" operator="containsText" text="改紡">
      <formula>NOT(ISERROR(SEARCH("改紡",T692)))</formula>
    </cfRule>
    <cfRule type="containsText" dxfId="5222" priority="8161" operator="containsText" text="了機">
      <formula>NOT(ISERROR(SEARCH("了機",T692)))</formula>
    </cfRule>
  </conditionalFormatting>
  <conditionalFormatting sqref="T694">
    <cfRule type="containsText" dxfId="5221" priority="8180" operator="containsText" text="清車">
      <formula>NOT(ISERROR(SEARCH("清車",T694)))</formula>
    </cfRule>
    <cfRule type="containsText" dxfId="5220" priority="8181" operator="containsText" text="改紡">
      <formula>NOT(ISERROR(SEARCH("改紡",T694)))</formula>
    </cfRule>
    <cfRule type="containsText" dxfId="5219" priority="8182" operator="containsText" text="了機">
      <formula>NOT(ISERROR(SEARCH("了機",T694)))</formula>
    </cfRule>
  </conditionalFormatting>
  <conditionalFormatting sqref="T698">
    <cfRule type="containsText" dxfId="5218" priority="8126" operator="containsText" text="清車">
      <formula>NOT(ISERROR(SEARCH("清車",T698)))</formula>
    </cfRule>
    <cfRule type="containsText" dxfId="5217" priority="8127" operator="containsText" text="改紡">
      <formula>NOT(ISERROR(SEARCH("改紡",T698)))</formula>
    </cfRule>
    <cfRule type="containsText" dxfId="5216" priority="8128" operator="containsText" text="了機">
      <formula>NOT(ISERROR(SEARCH("了機",T698)))</formula>
    </cfRule>
  </conditionalFormatting>
  <conditionalFormatting sqref="T701:T708">
    <cfRule type="containsText" dxfId="5215" priority="8387" operator="containsText" text="清車">
      <formula>NOT(ISERROR(SEARCH("清車",T701)))</formula>
    </cfRule>
    <cfRule type="containsText" dxfId="5214" priority="8388" operator="containsText" text="改紡">
      <formula>NOT(ISERROR(SEARCH("改紡",T701)))</formula>
    </cfRule>
    <cfRule type="containsText" dxfId="5213" priority="8389" operator="containsText" text="了機">
      <formula>NOT(ISERROR(SEARCH("了機",T701)))</formula>
    </cfRule>
  </conditionalFormatting>
  <conditionalFormatting sqref="T710:T711">
    <cfRule type="containsText" dxfId="5212" priority="7883" operator="containsText" text="清車">
      <formula>NOT(ISERROR(SEARCH("清車",T710)))</formula>
    </cfRule>
    <cfRule type="containsText" dxfId="5211" priority="7884" operator="containsText" text="改紡">
      <formula>NOT(ISERROR(SEARCH("改紡",T710)))</formula>
    </cfRule>
    <cfRule type="containsText" dxfId="5210" priority="7885" operator="containsText" text="了機">
      <formula>NOT(ISERROR(SEARCH("了機",T710)))</formula>
    </cfRule>
  </conditionalFormatting>
  <conditionalFormatting sqref="T712">
    <cfRule type="containsText" dxfId="5209" priority="7880" operator="containsText" text="清車">
      <formula>NOT(ISERROR(SEARCH("清車",T712)))</formula>
    </cfRule>
    <cfRule type="containsText" dxfId="5208" priority="7881" operator="containsText" text="改紡">
      <formula>NOT(ISERROR(SEARCH("改紡",T712)))</formula>
    </cfRule>
    <cfRule type="containsText" dxfId="5207" priority="7882" operator="containsText" text="了機">
      <formula>NOT(ISERROR(SEARCH("了機",T712)))</formula>
    </cfRule>
  </conditionalFormatting>
  <conditionalFormatting sqref="T717">
    <cfRule type="containsText" dxfId="5206" priority="7886" operator="containsText" text="清車">
      <formula>NOT(ISERROR(SEARCH("清車",T717)))</formula>
    </cfRule>
    <cfRule type="containsText" dxfId="5205" priority="7887" operator="containsText" text="改紡">
      <formula>NOT(ISERROR(SEARCH("改紡",T717)))</formula>
    </cfRule>
    <cfRule type="containsText" dxfId="5204" priority="7888" operator="containsText" text="了機">
      <formula>NOT(ISERROR(SEARCH("了機",T717)))</formula>
    </cfRule>
  </conditionalFormatting>
  <conditionalFormatting sqref="T720 T723">
    <cfRule type="containsText" dxfId="5203" priority="7925" operator="containsText" text="清車">
      <formula>NOT(ISERROR(SEARCH("清車",T720)))</formula>
    </cfRule>
    <cfRule type="containsText" dxfId="5202" priority="7926" operator="containsText" text="改紡">
      <formula>NOT(ISERROR(SEARCH("改紡",T720)))</formula>
    </cfRule>
    <cfRule type="containsText" dxfId="5201" priority="7927" operator="containsText" text="了機">
      <formula>NOT(ISERROR(SEARCH("了機",T720)))</formula>
    </cfRule>
  </conditionalFormatting>
  <conditionalFormatting sqref="T721">
    <cfRule type="containsText" dxfId="5200" priority="7904" operator="containsText" text="清車">
      <formula>NOT(ISERROR(SEARCH("清車",T721)))</formula>
    </cfRule>
    <cfRule type="containsText" dxfId="5199" priority="7905" operator="containsText" text="改紡">
      <formula>NOT(ISERROR(SEARCH("改紡",T721)))</formula>
    </cfRule>
    <cfRule type="containsText" dxfId="5198" priority="7906" operator="containsText" text="了機">
      <formula>NOT(ISERROR(SEARCH("了機",T721)))</formula>
    </cfRule>
  </conditionalFormatting>
  <conditionalFormatting sqref="T722">
    <cfRule type="containsText" dxfId="5197" priority="7913" operator="containsText" text="清車">
      <formula>NOT(ISERROR(SEARCH("清車",T722)))</formula>
    </cfRule>
    <cfRule type="containsText" dxfId="5196" priority="7914" operator="containsText" text="改紡">
      <formula>NOT(ISERROR(SEARCH("改紡",T722)))</formula>
    </cfRule>
    <cfRule type="containsText" dxfId="5195" priority="7915" operator="containsText" text="了機">
      <formula>NOT(ISERROR(SEARCH("了機",T722)))</formula>
    </cfRule>
  </conditionalFormatting>
  <conditionalFormatting sqref="T724">
    <cfRule type="containsText" dxfId="5194" priority="7895" operator="containsText" text="清車">
      <formula>NOT(ISERROR(SEARCH("清車",T724)))</formula>
    </cfRule>
    <cfRule type="containsText" dxfId="5193" priority="7896" operator="containsText" text="改紡">
      <formula>NOT(ISERROR(SEARCH("改紡",T724)))</formula>
    </cfRule>
    <cfRule type="containsText" dxfId="5192" priority="7897" operator="containsText" text="了機">
      <formula>NOT(ISERROR(SEARCH("了機",T724)))</formula>
    </cfRule>
  </conditionalFormatting>
  <conditionalFormatting sqref="T727">
    <cfRule type="containsText" dxfId="5191" priority="7859" operator="containsText" text="清車">
      <formula>NOT(ISERROR(SEARCH("清車",T727)))</formula>
    </cfRule>
    <cfRule type="containsText" dxfId="5190" priority="7860" operator="containsText" text="改紡">
      <formula>NOT(ISERROR(SEARCH("改紡",T727)))</formula>
    </cfRule>
    <cfRule type="containsText" dxfId="5189" priority="7861" operator="containsText" text="了機">
      <formula>NOT(ISERROR(SEARCH("了機",T727)))</formula>
    </cfRule>
  </conditionalFormatting>
  <conditionalFormatting sqref="T733">
    <cfRule type="containsText" dxfId="5188" priority="7871" operator="containsText" text="清車">
      <formula>NOT(ISERROR(SEARCH("清車",T733)))</formula>
    </cfRule>
    <cfRule type="containsText" dxfId="5187" priority="7872" operator="containsText" text="改紡">
      <formula>NOT(ISERROR(SEARCH("改紡",T733)))</formula>
    </cfRule>
    <cfRule type="containsText" dxfId="5186" priority="7873" operator="containsText" text="了機">
      <formula>NOT(ISERROR(SEARCH("了機",T733)))</formula>
    </cfRule>
  </conditionalFormatting>
  <conditionalFormatting sqref="T735">
    <cfRule type="containsText" dxfId="5185" priority="7892" operator="containsText" text="清車">
      <formula>NOT(ISERROR(SEARCH("清車",T735)))</formula>
    </cfRule>
    <cfRule type="containsText" dxfId="5184" priority="7893" operator="containsText" text="改紡">
      <formula>NOT(ISERROR(SEARCH("改紡",T735)))</formula>
    </cfRule>
    <cfRule type="containsText" dxfId="5183" priority="7894" operator="containsText" text="了機">
      <formula>NOT(ISERROR(SEARCH("了機",T735)))</formula>
    </cfRule>
  </conditionalFormatting>
  <conditionalFormatting sqref="T738">
    <cfRule type="containsText" dxfId="5182" priority="7826" operator="containsText" text="清車">
      <formula>NOT(ISERROR(SEARCH("清車",T738)))</formula>
    </cfRule>
    <cfRule type="containsText" dxfId="5181" priority="7827" operator="containsText" text="改紡">
      <formula>NOT(ISERROR(SEARCH("改紡",T738)))</formula>
    </cfRule>
    <cfRule type="containsText" dxfId="5180" priority="7828" operator="containsText" text="了機">
      <formula>NOT(ISERROR(SEARCH("了機",T738)))</formula>
    </cfRule>
  </conditionalFormatting>
  <conditionalFormatting sqref="T739">
    <cfRule type="containsText" dxfId="5179" priority="7838" operator="containsText" text="清車">
      <formula>NOT(ISERROR(SEARCH("清車",T739)))</formula>
    </cfRule>
    <cfRule type="containsText" dxfId="5178" priority="7839" operator="containsText" text="改紡">
      <formula>NOT(ISERROR(SEARCH("改紡",T739)))</formula>
    </cfRule>
    <cfRule type="containsText" dxfId="5177" priority="7840" operator="containsText" text="了機">
      <formula>NOT(ISERROR(SEARCH("了機",T739)))</formula>
    </cfRule>
  </conditionalFormatting>
  <conditionalFormatting sqref="T742:T749">
    <cfRule type="containsText" dxfId="5176" priority="8099" operator="containsText" text="清車">
      <formula>NOT(ISERROR(SEARCH("清車",T742)))</formula>
    </cfRule>
    <cfRule type="containsText" dxfId="5175" priority="8100" operator="containsText" text="改紡">
      <formula>NOT(ISERROR(SEARCH("改紡",T742)))</formula>
    </cfRule>
    <cfRule type="containsText" dxfId="5174" priority="8101" operator="containsText" text="了機">
      <formula>NOT(ISERROR(SEARCH("了機",T742)))</formula>
    </cfRule>
  </conditionalFormatting>
  <conditionalFormatting sqref="T751:T752">
    <cfRule type="containsText" dxfId="5173" priority="7592" operator="containsText" text="清車">
      <formula>NOT(ISERROR(SEARCH("清車",T751)))</formula>
    </cfRule>
    <cfRule type="containsText" dxfId="5172" priority="7593" operator="containsText" text="改紡">
      <formula>NOT(ISERROR(SEARCH("改紡",T751)))</formula>
    </cfRule>
    <cfRule type="containsText" dxfId="5171" priority="7594" operator="containsText" text="了機">
      <formula>NOT(ISERROR(SEARCH("了機",T751)))</formula>
    </cfRule>
  </conditionalFormatting>
  <conditionalFormatting sqref="T753">
    <cfRule type="containsText" dxfId="5170" priority="7589" operator="containsText" text="清車">
      <formula>NOT(ISERROR(SEARCH("清車",T753)))</formula>
    </cfRule>
    <cfRule type="containsText" dxfId="5169" priority="7590" operator="containsText" text="改紡">
      <formula>NOT(ISERROR(SEARCH("改紡",T753)))</formula>
    </cfRule>
    <cfRule type="containsText" dxfId="5168" priority="7591" operator="containsText" text="了機">
      <formula>NOT(ISERROR(SEARCH("了機",T753)))</formula>
    </cfRule>
  </conditionalFormatting>
  <conditionalFormatting sqref="T755">
    <cfRule type="containsText" dxfId="5167" priority="7529" operator="containsText" text="清車">
      <formula>NOT(ISERROR(SEARCH("清車",T755)))</formula>
    </cfRule>
    <cfRule type="containsText" dxfId="5166" priority="7530" operator="containsText" text="改紡">
      <formula>NOT(ISERROR(SEARCH("改紡",T755)))</formula>
    </cfRule>
    <cfRule type="containsText" dxfId="5165" priority="7531" operator="containsText" text="了機">
      <formula>NOT(ISERROR(SEARCH("了機",T755)))</formula>
    </cfRule>
  </conditionalFormatting>
  <conditionalFormatting sqref="T758">
    <cfRule type="containsText" dxfId="5164" priority="7595" operator="containsText" text="清車">
      <formula>NOT(ISERROR(SEARCH("清車",T758)))</formula>
    </cfRule>
    <cfRule type="containsText" dxfId="5163" priority="7596" operator="containsText" text="改紡">
      <formula>NOT(ISERROR(SEARCH("改紡",T758)))</formula>
    </cfRule>
    <cfRule type="containsText" dxfId="5162" priority="7597" operator="containsText" text="了機">
      <formula>NOT(ISERROR(SEARCH("了機",T758)))</formula>
    </cfRule>
  </conditionalFormatting>
  <conditionalFormatting sqref="T761">
    <cfRule type="containsText" dxfId="5161" priority="7523" operator="containsText" text="清車">
      <formula>NOT(ISERROR(SEARCH("清車",T761)))</formula>
    </cfRule>
    <cfRule type="containsText" dxfId="5160" priority="7524" operator="containsText" text="改紡">
      <formula>NOT(ISERROR(SEARCH("改紡",T761)))</formula>
    </cfRule>
    <cfRule type="containsText" dxfId="5159" priority="7525" operator="containsText" text="了機">
      <formula>NOT(ISERROR(SEARCH("了機",T761)))</formula>
    </cfRule>
  </conditionalFormatting>
  <conditionalFormatting sqref="T762">
    <cfRule type="containsText" dxfId="5158" priority="7613" operator="containsText" text="清車">
      <formula>NOT(ISERROR(SEARCH("清車",T762)))</formula>
    </cfRule>
    <cfRule type="containsText" dxfId="5157" priority="7614" operator="containsText" text="改紡">
      <formula>NOT(ISERROR(SEARCH("改紡",T762)))</formula>
    </cfRule>
    <cfRule type="containsText" dxfId="5156" priority="7615" operator="containsText" text="了機">
      <formula>NOT(ISERROR(SEARCH("了機",T762)))</formula>
    </cfRule>
  </conditionalFormatting>
  <conditionalFormatting sqref="T763">
    <cfRule type="containsText" dxfId="5155" priority="7622" operator="containsText" text="清車">
      <formula>NOT(ISERROR(SEARCH("清車",T763)))</formula>
    </cfRule>
    <cfRule type="containsText" dxfId="5154" priority="7623" operator="containsText" text="改紡">
      <formula>NOT(ISERROR(SEARCH("改紡",T763)))</formula>
    </cfRule>
    <cfRule type="containsText" dxfId="5153" priority="7624" operator="containsText" text="了機">
      <formula>NOT(ISERROR(SEARCH("了機",T763)))</formula>
    </cfRule>
  </conditionalFormatting>
  <conditionalFormatting sqref="T764">
    <cfRule type="containsText" dxfId="5152" priority="7634" operator="containsText" text="清車">
      <formula>NOT(ISERROR(SEARCH("清車",T764)))</formula>
    </cfRule>
    <cfRule type="containsText" dxfId="5151" priority="7635" operator="containsText" text="改紡">
      <formula>NOT(ISERROR(SEARCH("改紡",T764)))</formula>
    </cfRule>
    <cfRule type="containsText" dxfId="5150" priority="7636" operator="containsText" text="了機">
      <formula>NOT(ISERROR(SEARCH("了機",T764)))</formula>
    </cfRule>
  </conditionalFormatting>
  <conditionalFormatting sqref="T765">
    <cfRule type="containsText" dxfId="5149" priority="7604" operator="containsText" text="清車">
      <formula>NOT(ISERROR(SEARCH("清車",T765)))</formula>
    </cfRule>
    <cfRule type="containsText" dxfId="5148" priority="7605" operator="containsText" text="改紡">
      <formula>NOT(ISERROR(SEARCH("改紡",T765)))</formula>
    </cfRule>
    <cfRule type="containsText" dxfId="5147" priority="7606" operator="containsText" text="了機">
      <formula>NOT(ISERROR(SEARCH("了機",T765)))</formula>
    </cfRule>
  </conditionalFormatting>
  <conditionalFormatting sqref="T768">
    <cfRule type="containsText" dxfId="5146" priority="7574" operator="containsText" text="清車">
      <formula>NOT(ISERROR(SEARCH("清車",T768)))</formula>
    </cfRule>
    <cfRule type="containsText" dxfId="5145" priority="7575" operator="containsText" text="改紡">
      <formula>NOT(ISERROR(SEARCH("改紡",T768)))</formula>
    </cfRule>
    <cfRule type="containsText" dxfId="5144" priority="7576" operator="containsText" text="了機">
      <formula>NOT(ISERROR(SEARCH("了機",T768)))</formula>
    </cfRule>
  </conditionalFormatting>
  <conditionalFormatting sqref="T774">
    <cfRule type="containsText" dxfId="5143" priority="7496" operator="containsText" text="清車">
      <formula>NOT(ISERROR(SEARCH("清車",T774)))</formula>
    </cfRule>
    <cfRule type="containsText" dxfId="5142" priority="7497" operator="containsText" text="改紡">
      <formula>NOT(ISERROR(SEARCH("改紡",T774)))</formula>
    </cfRule>
    <cfRule type="containsText" dxfId="5141" priority="7498" operator="containsText" text="了機">
      <formula>NOT(ISERROR(SEARCH("了機",T774)))</formula>
    </cfRule>
  </conditionalFormatting>
  <conditionalFormatting sqref="T776">
    <cfRule type="containsText" dxfId="5140" priority="7601" operator="containsText" text="清車">
      <formula>NOT(ISERROR(SEARCH("清車",T776)))</formula>
    </cfRule>
    <cfRule type="containsText" dxfId="5139" priority="7602" operator="containsText" text="改紡">
      <formula>NOT(ISERROR(SEARCH("改紡",T776)))</formula>
    </cfRule>
    <cfRule type="containsText" dxfId="5138" priority="7603" operator="containsText" text="了機">
      <formula>NOT(ISERROR(SEARCH("了機",T776)))</formula>
    </cfRule>
  </conditionalFormatting>
  <conditionalFormatting sqref="T779">
    <cfRule type="containsText" dxfId="5137" priority="7541" operator="containsText" text="清車">
      <formula>NOT(ISERROR(SEARCH("清車",T779)))</formula>
    </cfRule>
    <cfRule type="containsText" dxfId="5136" priority="7542" operator="containsText" text="改紡">
      <formula>NOT(ISERROR(SEARCH("改紡",T779)))</formula>
    </cfRule>
    <cfRule type="containsText" dxfId="5135" priority="7543" operator="containsText" text="了機">
      <formula>NOT(ISERROR(SEARCH("了機",T779)))</formula>
    </cfRule>
  </conditionalFormatting>
  <conditionalFormatting sqref="T780">
    <cfRule type="containsText" dxfId="5134" priority="7553" operator="containsText" text="清車">
      <formula>NOT(ISERROR(SEARCH("清車",T780)))</formula>
    </cfRule>
    <cfRule type="containsText" dxfId="5133" priority="7554" operator="containsText" text="改紡">
      <formula>NOT(ISERROR(SEARCH("改紡",T780)))</formula>
    </cfRule>
    <cfRule type="containsText" dxfId="5132" priority="7555" operator="containsText" text="了機">
      <formula>NOT(ISERROR(SEARCH("了機",T780)))</formula>
    </cfRule>
  </conditionalFormatting>
  <conditionalFormatting sqref="T783:T790">
    <cfRule type="containsText" dxfId="5131" priority="7802" operator="containsText" text="清車">
      <formula>NOT(ISERROR(SEARCH("清車",T783)))</formula>
    </cfRule>
    <cfRule type="containsText" dxfId="5130" priority="7803" operator="containsText" text="改紡">
      <formula>NOT(ISERROR(SEARCH("改紡",T783)))</formula>
    </cfRule>
    <cfRule type="containsText" dxfId="5129" priority="7804" operator="containsText" text="了機">
      <formula>NOT(ISERROR(SEARCH("了機",T783)))</formula>
    </cfRule>
  </conditionalFormatting>
  <conditionalFormatting sqref="T792:T793">
    <cfRule type="containsText" dxfId="5128" priority="7190" operator="containsText" text="清車">
      <formula>NOT(ISERROR(SEARCH("清車",T792)))</formula>
    </cfRule>
    <cfRule type="containsText" dxfId="5127" priority="7191" operator="containsText" text="改紡">
      <formula>NOT(ISERROR(SEARCH("改紡",T792)))</formula>
    </cfRule>
    <cfRule type="containsText" dxfId="5126" priority="7192" operator="containsText" text="了機">
      <formula>NOT(ISERROR(SEARCH("了機",T792)))</formula>
    </cfRule>
  </conditionalFormatting>
  <conditionalFormatting sqref="T794">
    <cfRule type="containsText" dxfId="5125" priority="7187" operator="containsText" text="清車">
      <formula>NOT(ISERROR(SEARCH("清車",T794)))</formula>
    </cfRule>
    <cfRule type="containsText" dxfId="5124" priority="7188" operator="containsText" text="改紡">
      <formula>NOT(ISERROR(SEARCH("改紡",T794)))</formula>
    </cfRule>
    <cfRule type="containsText" dxfId="5123" priority="7189" operator="containsText" text="了機">
      <formula>NOT(ISERROR(SEARCH("了機",T794)))</formula>
    </cfRule>
  </conditionalFormatting>
  <conditionalFormatting sqref="T796">
    <cfRule type="containsText" dxfId="5122" priority="7172" operator="containsText" text="清車">
      <formula>NOT(ISERROR(SEARCH("清車",T796)))</formula>
    </cfRule>
    <cfRule type="containsText" dxfId="5121" priority="7173" operator="containsText" text="改紡">
      <formula>NOT(ISERROR(SEARCH("改紡",T796)))</formula>
    </cfRule>
    <cfRule type="containsText" dxfId="5120" priority="7174" operator="containsText" text="了機">
      <formula>NOT(ISERROR(SEARCH("了機",T796)))</formula>
    </cfRule>
  </conditionalFormatting>
  <conditionalFormatting sqref="T799">
    <cfRule type="containsText" dxfId="5119" priority="7193" operator="containsText" text="清車">
      <formula>NOT(ISERROR(SEARCH("清車",T799)))</formula>
    </cfRule>
    <cfRule type="containsText" dxfId="5118" priority="7194" operator="containsText" text="改紡">
      <formula>NOT(ISERROR(SEARCH("改紡",T799)))</formula>
    </cfRule>
    <cfRule type="containsText" dxfId="5117" priority="7195" operator="containsText" text="了機">
      <formula>NOT(ISERROR(SEARCH("了機",T799)))</formula>
    </cfRule>
  </conditionalFormatting>
  <conditionalFormatting sqref="T802">
    <cfRule type="containsText" dxfId="5116" priority="7169" operator="containsText" text="清車">
      <formula>NOT(ISERROR(SEARCH("清車",T802)))</formula>
    </cfRule>
    <cfRule type="containsText" dxfId="5115" priority="7170" operator="containsText" text="改紡">
      <formula>NOT(ISERROR(SEARCH("改紡",T802)))</formula>
    </cfRule>
    <cfRule type="containsText" dxfId="5114" priority="7171" operator="containsText" text="了機">
      <formula>NOT(ISERROR(SEARCH("了機",T802)))</formula>
    </cfRule>
  </conditionalFormatting>
  <conditionalFormatting sqref="T803">
    <cfRule type="containsText" dxfId="5113" priority="7211" operator="containsText" text="清車">
      <formula>NOT(ISERROR(SEARCH("清車",T803)))</formula>
    </cfRule>
    <cfRule type="containsText" dxfId="5112" priority="7212" operator="containsText" text="改紡">
      <formula>NOT(ISERROR(SEARCH("改紡",T803)))</formula>
    </cfRule>
    <cfRule type="containsText" dxfId="5111" priority="7213" operator="containsText" text="了機">
      <formula>NOT(ISERROR(SEARCH("了機",T803)))</formula>
    </cfRule>
  </conditionalFormatting>
  <conditionalFormatting sqref="T804">
    <cfRule type="containsText" dxfId="5110" priority="7217" operator="containsText" text="清車">
      <formula>NOT(ISERROR(SEARCH("清車",T804)))</formula>
    </cfRule>
    <cfRule type="containsText" dxfId="5109" priority="7218" operator="containsText" text="改紡">
      <formula>NOT(ISERROR(SEARCH("改紡",T804)))</formula>
    </cfRule>
    <cfRule type="containsText" dxfId="5108" priority="7219" operator="containsText" text="了機">
      <formula>NOT(ISERROR(SEARCH("了機",T804)))</formula>
    </cfRule>
  </conditionalFormatting>
  <conditionalFormatting sqref="T805">
    <cfRule type="containsText" dxfId="5107" priority="7235" operator="containsText" text="清車">
      <formula>NOT(ISERROR(SEARCH("清車",T805)))</formula>
    </cfRule>
    <cfRule type="containsText" dxfId="5106" priority="7236" operator="containsText" text="改紡">
      <formula>NOT(ISERROR(SEARCH("改紡",T805)))</formula>
    </cfRule>
    <cfRule type="containsText" dxfId="5105" priority="7237" operator="containsText" text="了機">
      <formula>NOT(ISERROR(SEARCH("了機",T805)))</formula>
    </cfRule>
  </conditionalFormatting>
  <conditionalFormatting sqref="T806">
    <cfRule type="containsText" dxfId="5104" priority="7202" operator="containsText" text="清車">
      <formula>NOT(ISERROR(SEARCH("清車",T806)))</formula>
    </cfRule>
    <cfRule type="containsText" dxfId="5103" priority="7203" operator="containsText" text="改紡">
      <formula>NOT(ISERROR(SEARCH("改紡",T806)))</formula>
    </cfRule>
    <cfRule type="containsText" dxfId="5102" priority="7204" operator="containsText" text="了機">
      <formula>NOT(ISERROR(SEARCH("了機",T806)))</formula>
    </cfRule>
  </conditionalFormatting>
  <conditionalFormatting sqref="T807">
    <cfRule type="containsText" dxfId="5101" priority="7151" operator="containsText" text="清車">
      <formula>NOT(ISERROR(SEARCH("清車",T807)))</formula>
    </cfRule>
    <cfRule type="containsText" dxfId="5100" priority="7152" operator="containsText" text="改紡">
      <formula>NOT(ISERROR(SEARCH("改紡",T807)))</formula>
    </cfRule>
    <cfRule type="containsText" dxfId="5099" priority="7153" operator="containsText" text="了機">
      <formula>NOT(ISERROR(SEARCH("了機",T807)))</formula>
    </cfRule>
  </conditionalFormatting>
  <conditionalFormatting sqref="T809">
    <cfRule type="containsText" dxfId="5098" priority="7181" operator="containsText" text="清車">
      <formula>NOT(ISERROR(SEARCH("清車",T809)))</formula>
    </cfRule>
    <cfRule type="containsText" dxfId="5097" priority="7182" operator="containsText" text="改紡">
      <formula>NOT(ISERROR(SEARCH("改紡",T809)))</formula>
    </cfRule>
    <cfRule type="containsText" dxfId="5096" priority="7183" operator="containsText" text="了機">
      <formula>NOT(ISERROR(SEARCH("了機",T809)))</formula>
    </cfRule>
  </conditionalFormatting>
  <conditionalFormatting sqref="T815">
    <cfRule type="containsText" dxfId="5095" priority="7163" operator="containsText" text="清車">
      <formula>NOT(ISERROR(SEARCH("清車",T815)))</formula>
    </cfRule>
    <cfRule type="containsText" dxfId="5094" priority="7164" operator="containsText" text="改紡">
      <formula>NOT(ISERROR(SEARCH("改紡",T815)))</formula>
    </cfRule>
    <cfRule type="containsText" dxfId="5093" priority="7165" operator="containsText" text="了機">
      <formula>NOT(ISERROR(SEARCH("了機",T815)))</formula>
    </cfRule>
  </conditionalFormatting>
  <conditionalFormatting sqref="T817">
    <cfRule type="containsText" dxfId="5092" priority="7199" operator="containsText" text="清車">
      <formula>NOT(ISERROR(SEARCH("清車",T817)))</formula>
    </cfRule>
    <cfRule type="containsText" dxfId="5091" priority="7200" operator="containsText" text="改紡">
      <formula>NOT(ISERROR(SEARCH("改紡",T817)))</formula>
    </cfRule>
    <cfRule type="containsText" dxfId="5090" priority="7201" operator="containsText" text="了機">
      <formula>NOT(ISERROR(SEARCH("了機",T817)))</formula>
    </cfRule>
  </conditionalFormatting>
  <conditionalFormatting sqref="T820">
    <cfRule type="containsText" dxfId="5089" priority="7178" operator="containsText" text="清車">
      <formula>NOT(ISERROR(SEARCH("清車",T820)))</formula>
    </cfRule>
    <cfRule type="containsText" dxfId="5088" priority="7179" operator="containsText" text="改紡">
      <formula>NOT(ISERROR(SEARCH("改紡",T820)))</formula>
    </cfRule>
    <cfRule type="containsText" dxfId="5087" priority="7180" operator="containsText" text="了機">
      <formula>NOT(ISERROR(SEARCH("了機",T820)))</formula>
    </cfRule>
  </conditionalFormatting>
  <conditionalFormatting sqref="T823:T830">
    <cfRule type="containsText" dxfId="5086" priority="7226" operator="containsText" text="清車">
      <formula>NOT(ISERROR(SEARCH("清車",T823)))</formula>
    </cfRule>
    <cfRule type="containsText" dxfId="5085" priority="7227" operator="containsText" text="改紡">
      <formula>NOT(ISERROR(SEARCH("改紡",T823)))</formula>
    </cfRule>
    <cfRule type="containsText" dxfId="5084" priority="7228" operator="containsText" text="了機">
      <formula>NOT(ISERROR(SEARCH("了機",T823)))</formula>
    </cfRule>
  </conditionalFormatting>
  <conditionalFormatting sqref="T832:T833">
    <cfRule type="containsText" dxfId="5083" priority="6932" operator="containsText" text="清車">
      <formula>NOT(ISERROR(SEARCH("清車",T832)))</formula>
    </cfRule>
    <cfRule type="containsText" dxfId="5082" priority="6933" operator="containsText" text="改紡">
      <formula>NOT(ISERROR(SEARCH("改紡",T832)))</formula>
    </cfRule>
    <cfRule type="containsText" dxfId="5081" priority="6934" operator="containsText" text="了機">
      <formula>NOT(ISERROR(SEARCH("了機",T832)))</formula>
    </cfRule>
  </conditionalFormatting>
  <conditionalFormatting sqref="T834">
    <cfRule type="containsText" dxfId="5080" priority="6929" operator="containsText" text="清車">
      <formula>NOT(ISERROR(SEARCH("清車",T834)))</formula>
    </cfRule>
    <cfRule type="containsText" dxfId="5079" priority="6930" operator="containsText" text="改紡">
      <formula>NOT(ISERROR(SEARCH("改紡",T834)))</formula>
    </cfRule>
    <cfRule type="containsText" dxfId="5078" priority="6931" operator="containsText" text="了機">
      <formula>NOT(ISERROR(SEARCH("了機",T834)))</formula>
    </cfRule>
  </conditionalFormatting>
  <conditionalFormatting sqref="T836">
    <cfRule type="containsText" dxfId="5077" priority="6914" operator="containsText" text="清車">
      <formula>NOT(ISERROR(SEARCH("清車",T836)))</formula>
    </cfRule>
    <cfRule type="containsText" dxfId="5076" priority="6915" operator="containsText" text="改紡">
      <formula>NOT(ISERROR(SEARCH("改紡",T836)))</formula>
    </cfRule>
    <cfRule type="containsText" dxfId="5075" priority="6916" operator="containsText" text="了機">
      <formula>NOT(ISERROR(SEARCH("了機",T836)))</formula>
    </cfRule>
  </conditionalFormatting>
  <conditionalFormatting sqref="T839">
    <cfRule type="containsText" dxfId="5074" priority="6935" operator="containsText" text="清車">
      <formula>NOT(ISERROR(SEARCH("清車",T839)))</formula>
    </cfRule>
    <cfRule type="containsText" dxfId="5073" priority="6936" operator="containsText" text="改紡">
      <formula>NOT(ISERROR(SEARCH("改紡",T839)))</formula>
    </cfRule>
    <cfRule type="containsText" dxfId="5072" priority="6937" operator="containsText" text="了機">
      <formula>NOT(ISERROR(SEARCH("了機",T839)))</formula>
    </cfRule>
  </conditionalFormatting>
  <conditionalFormatting sqref="T842">
    <cfRule type="containsText" dxfId="5071" priority="6911" operator="containsText" text="清車">
      <formula>NOT(ISERROR(SEARCH("清車",T842)))</formula>
    </cfRule>
    <cfRule type="containsText" dxfId="5070" priority="6912" operator="containsText" text="改紡">
      <formula>NOT(ISERROR(SEARCH("改紡",T842)))</formula>
    </cfRule>
    <cfRule type="containsText" dxfId="5069" priority="6913" operator="containsText" text="了機">
      <formula>NOT(ISERROR(SEARCH("了機",T842)))</formula>
    </cfRule>
  </conditionalFormatting>
  <conditionalFormatting sqref="T843">
    <cfRule type="containsText" dxfId="5068" priority="6953" operator="containsText" text="清車">
      <formula>NOT(ISERROR(SEARCH("清車",T843)))</formula>
    </cfRule>
    <cfRule type="containsText" dxfId="5067" priority="6954" operator="containsText" text="改紡">
      <formula>NOT(ISERROR(SEARCH("改紡",T843)))</formula>
    </cfRule>
    <cfRule type="containsText" dxfId="5066" priority="6955" operator="containsText" text="了機">
      <formula>NOT(ISERROR(SEARCH("了機",T843)))</formula>
    </cfRule>
  </conditionalFormatting>
  <conditionalFormatting sqref="T844">
    <cfRule type="containsText" dxfId="5065" priority="6959" operator="containsText" text="清車">
      <formula>NOT(ISERROR(SEARCH("清車",T844)))</formula>
    </cfRule>
    <cfRule type="containsText" dxfId="5064" priority="6960" operator="containsText" text="改紡">
      <formula>NOT(ISERROR(SEARCH("改紡",T844)))</formula>
    </cfRule>
    <cfRule type="containsText" dxfId="5063" priority="6961" operator="containsText" text="了機">
      <formula>NOT(ISERROR(SEARCH("了機",T844)))</formula>
    </cfRule>
  </conditionalFormatting>
  <conditionalFormatting sqref="T845">
    <cfRule type="containsText" dxfId="5062" priority="6977" operator="containsText" text="清車">
      <formula>NOT(ISERROR(SEARCH("清車",T845)))</formula>
    </cfRule>
    <cfRule type="containsText" dxfId="5061" priority="6978" operator="containsText" text="改紡">
      <formula>NOT(ISERROR(SEARCH("改紡",T845)))</formula>
    </cfRule>
    <cfRule type="containsText" dxfId="5060" priority="6979" operator="containsText" text="了機">
      <formula>NOT(ISERROR(SEARCH("了機",T845)))</formula>
    </cfRule>
  </conditionalFormatting>
  <conditionalFormatting sqref="T846">
    <cfRule type="containsText" dxfId="5059" priority="6944" operator="containsText" text="清車">
      <formula>NOT(ISERROR(SEARCH("清車",T846)))</formula>
    </cfRule>
    <cfRule type="containsText" dxfId="5058" priority="6945" operator="containsText" text="改紡">
      <formula>NOT(ISERROR(SEARCH("改紡",T846)))</formula>
    </cfRule>
    <cfRule type="containsText" dxfId="5057" priority="6946" operator="containsText" text="了機">
      <formula>NOT(ISERROR(SEARCH("了機",T846)))</formula>
    </cfRule>
  </conditionalFormatting>
  <conditionalFormatting sqref="T847">
    <cfRule type="containsText" dxfId="5056" priority="6902" operator="containsText" text="清車">
      <formula>NOT(ISERROR(SEARCH("清車",T847)))</formula>
    </cfRule>
    <cfRule type="containsText" dxfId="5055" priority="6903" operator="containsText" text="改紡">
      <formula>NOT(ISERROR(SEARCH("改紡",T847)))</formula>
    </cfRule>
    <cfRule type="containsText" dxfId="5054" priority="6904" operator="containsText" text="了機">
      <formula>NOT(ISERROR(SEARCH("了機",T847)))</formula>
    </cfRule>
  </conditionalFormatting>
  <conditionalFormatting sqref="T849">
    <cfRule type="containsText" dxfId="5053" priority="6923" operator="containsText" text="清車">
      <formula>NOT(ISERROR(SEARCH("清車",T849)))</formula>
    </cfRule>
    <cfRule type="containsText" dxfId="5052" priority="6924" operator="containsText" text="改紡">
      <formula>NOT(ISERROR(SEARCH("改紡",T849)))</formula>
    </cfRule>
    <cfRule type="containsText" dxfId="5051" priority="6925" operator="containsText" text="了機">
      <formula>NOT(ISERROR(SEARCH("了機",T849)))</formula>
    </cfRule>
  </conditionalFormatting>
  <conditionalFormatting sqref="T856">
    <cfRule type="containsText" dxfId="5050" priority="6941" operator="containsText" text="清車">
      <formula>NOT(ISERROR(SEARCH("清車",T856)))</formula>
    </cfRule>
    <cfRule type="containsText" dxfId="5049" priority="6942" operator="containsText" text="改紡">
      <formula>NOT(ISERROR(SEARCH("改紡",T856)))</formula>
    </cfRule>
    <cfRule type="containsText" dxfId="5048" priority="6943" operator="containsText" text="了機">
      <formula>NOT(ISERROR(SEARCH("了機",T856)))</formula>
    </cfRule>
  </conditionalFormatting>
  <conditionalFormatting sqref="T859">
    <cfRule type="containsText" dxfId="5047" priority="6920" operator="containsText" text="清車">
      <formula>NOT(ISERROR(SEARCH("清車",T859)))</formula>
    </cfRule>
    <cfRule type="containsText" dxfId="5046" priority="6921" operator="containsText" text="改紡">
      <formula>NOT(ISERROR(SEARCH("改紡",T859)))</formula>
    </cfRule>
    <cfRule type="containsText" dxfId="5045" priority="6922" operator="containsText" text="了機">
      <formula>NOT(ISERROR(SEARCH("了機",T859)))</formula>
    </cfRule>
  </conditionalFormatting>
  <conditionalFormatting sqref="T862:T869">
    <cfRule type="containsText" dxfId="5044" priority="6968" operator="containsText" text="清車">
      <formula>NOT(ISERROR(SEARCH("清車",T862)))</formula>
    </cfRule>
    <cfRule type="containsText" dxfId="5043" priority="6969" operator="containsText" text="改紡">
      <formula>NOT(ISERROR(SEARCH("改紡",T862)))</formula>
    </cfRule>
    <cfRule type="containsText" dxfId="5042" priority="6970" operator="containsText" text="了機">
      <formula>NOT(ISERROR(SEARCH("了機",T862)))</formula>
    </cfRule>
  </conditionalFormatting>
  <conditionalFormatting sqref="T871:T872">
    <cfRule type="containsText" dxfId="5041" priority="6611" operator="containsText" text="清車">
      <formula>NOT(ISERROR(SEARCH("清車",T871)))</formula>
    </cfRule>
    <cfRule type="containsText" dxfId="5040" priority="6612" operator="containsText" text="改紡">
      <formula>NOT(ISERROR(SEARCH("改紡",T871)))</formula>
    </cfRule>
    <cfRule type="containsText" dxfId="5039" priority="6613" operator="containsText" text="了機">
      <formula>NOT(ISERROR(SEARCH("了機",T871)))</formula>
    </cfRule>
  </conditionalFormatting>
  <conditionalFormatting sqref="T873">
    <cfRule type="containsText" dxfId="5038" priority="6608" operator="containsText" text="清車">
      <formula>NOT(ISERROR(SEARCH("清車",T873)))</formula>
    </cfRule>
    <cfRule type="containsText" dxfId="5037" priority="6609" operator="containsText" text="改紡">
      <formula>NOT(ISERROR(SEARCH("改紡",T873)))</formula>
    </cfRule>
    <cfRule type="containsText" dxfId="5036" priority="6610" operator="containsText" text="了機">
      <formula>NOT(ISERROR(SEARCH("了機",T873)))</formula>
    </cfRule>
  </conditionalFormatting>
  <conditionalFormatting sqref="T875">
    <cfRule type="containsText" dxfId="5035" priority="6593" operator="containsText" text="清車">
      <formula>NOT(ISERROR(SEARCH("清車",T875)))</formula>
    </cfRule>
    <cfRule type="containsText" dxfId="5034" priority="6594" operator="containsText" text="改紡">
      <formula>NOT(ISERROR(SEARCH("改紡",T875)))</formula>
    </cfRule>
    <cfRule type="containsText" dxfId="5033" priority="6595" operator="containsText" text="了機">
      <formula>NOT(ISERROR(SEARCH("了機",T875)))</formula>
    </cfRule>
  </conditionalFormatting>
  <conditionalFormatting sqref="T878">
    <cfRule type="containsText" dxfId="5032" priority="6614" operator="containsText" text="清車">
      <formula>NOT(ISERROR(SEARCH("清車",T878)))</formula>
    </cfRule>
    <cfRule type="containsText" dxfId="5031" priority="6615" operator="containsText" text="改紡">
      <formula>NOT(ISERROR(SEARCH("改紡",T878)))</formula>
    </cfRule>
    <cfRule type="containsText" dxfId="5030" priority="6616" operator="containsText" text="了機">
      <formula>NOT(ISERROR(SEARCH("了機",T878)))</formula>
    </cfRule>
  </conditionalFormatting>
  <conditionalFormatting sqref="T881">
    <cfRule type="containsText" dxfId="5029" priority="6590" operator="containsText" text="清車">
      <formula>NOT(ISERROR(SEARCH("清車",T881)))</formula>
    </cfRule>
    <cfRule type="containsText" dxfId="5028" priority="6591" operator="containsText" text="改紡">
      <formula>NOT(ISERROR(SEARCH("改紡",T881)))</formula>
    </cfRule>
    <cfRule type="containsText" dxfId="5027" priority="6592" operator="containsText" text="了機">
      <formula>NOT(ISERROR(SEARCH("了機",T881)))</formula>
    </cfRule>
  </conditionalFormatting>
  <conditionalFormatting sqref="T882">
    <cfRule type="containsText" dxfId="5026" priority="6629" operator="containsText" text="清車">
      <formula>NOT(ISERROR(SEARCH("清車",T882)))</formula>
    </cfRule>
    <cfRule type="containsText" dxfId="5025" priority="6630" operator="containsText" text="改紡">
      <formula>NOT(ISERROR(SEARCH("改紡",T882)))</formula>
    </cfRule>
    <cfRule type="containsText" dxfId="5024" priority="6631" operator="containsText" text="了機">
      <formula>NOT(ISERROR(SEARCH("了機",T882)))</formula>
    </cfRule>
  </conditionalFormatting>
  <conditionalFormatting sqref="T883">
    <cfRule type="containsText" dxfId="5023" priority="6635" operator="containsText" text="清車">
      <formula>NOT(ISERROR(SEARCH("清車",T883)))</formula>
    </cfRule>
    <cfRule type="containsText" dxfId="5022" priority="6636" operator="containsText" text="改紡">
      <formula>NOT(ISERROR(SEARCH("改紡",T883)))</formula>
    </cfRule>
    <cfRule type="containsText" dxfId="5021" priority="6637" operator="containsText" text="了機">
      <formula>NOT(ISERROR(SEARCH("了機",T883)))</formula>
    </cfRule>
  </conditionalFormatting>
  <conditionalFormatting sqref="T884">
    <cfRule type="containsText" dxfId="5020" priority="6653" operator="containsText" text="清車">
      <formula>NOT(ISERROR(SEARCH("清車",T884)))</formula>
    </cfRule>
    <cfRule type="containsText" dxfId="5019" priority="6654" operator="containsText" text="改紡">
      <formula>NOT(ISERROR(SEARCH("改紡",T884)))</formula>
    </cfRule>
    <cfRule type="containsText" dxfId="5018" priority="6655" operator="containsText" text="了機">
      <formula>NOT(ISERROR(SEARCH("了機",T884)))</formula>
    </cfRule>
  </conditionalFormatting>
  <conditionalFormatting sqref="T885">
    <cfRule type="containsText" dxfId="5017" priority="6434" operator="containsText" text="清車">
      <formula>NOT(ISERROR(SEARCH("清車",T885)))</formula>
    </cfRule>
    <cfRule type="containsText" dxfId="5016" priority="6435" operator="containsText" text="改紡">
      <formula>NOT(ISERROR(SEARCH("改紡",T885)))</formula>
    </cfRule>
    <cfRule type="containsText" dxfId="5015" priority="6436" operator="containsText" text="了機">
      <formula>NOT(ISERROR(SEARCH("了機",T885)))</formula>
    </cfRule>
  </conditionalFormatting>
  <conditionalFormatting sqref="T886">
    <cfRule type="containsText" dxfId="5014" priority="6581" operator="containsText" text="清車">
      <formula>NOT(ISERROR(SEARCH("清車",T886)))</formula>
    </cfRule>
    <cfRule type="containsText" dxfId="5013" priority="6582" operator="containsText" text="改紡">
      <formula>NOT(ISERROR(SEARCH("改紡",T886)))</formula>
    </cfRule>
    <cfRule type="containsText" dxfId="5012" priority="6583" operator="containsText" text="了機">
      <formula>NOT(ISERROR(SEARCH("了機",T886)))</formula>
    </cfRule>
  </conditionalFormatting>
  <conditionalFormatting sqref="T888">
    <cfRule type="containsText" dxfId="5011" priority="6602" operator="containsText" text="清車">
      <formula>NOT(ISERROR(SEARCH("清車",T888)))</formula>
    </cfRule>
    <cfRule type="containsText" dxfId="5010" priority="6603" operator="containsText" text="改紡">
      <formula>NOT(ISERROR(SEARCH("改紡",T888)))</formula>
    </cfRule>
    <cfRule type="containsText" dxfId="5009" priority="6604" operator="containsText" text="了機">
      <formula>NOT(ISERROR(SEARCH("了機",T888)))</formula>
    </cfRule>
  </conditionalFormatting>
  <conditionalFormatting sqref="T895">
    <cfRule type="containsText" dxfId="5008" priority="6620" operator="containsText" text="清車">
      <formula>NOT(ISERROR(SEARCH("清車",T895)))</formula>
    </cfRule>
    <cfRule type="containsText" dxfId="5007" priority="6621" operator="containsText" text="改紡">
      <formula>NOT(ISERROR(SEARCH("改紡",T895)))</formula>
    </cfRule>
    <cfRule type="containsText" dxfId="5006" priority="6622" operator="containsText" text="了機">
      <formula>NOT(ISERROR(SEARCH("了機",T895)))</formula>
    </cfRule>
  </conditionalFormatting>
  <conditionalFormatting sqref="T898">
    <cfRule type="containsText" dxfId="5005" priority="6599" operator="containsText" text="清車">
      <formula>NOT(ISERROR(SEARCH("清車",T898)))</formula>
    </cfRule>
    <cfRule type="containsText" dxfId="5004" priority="6600" operator="containsText" text="改紡">
      <formula>NOT(ISERROR(SEARCH("改紡",T898)))</formula>
    </cfRule>
    <cfRule type="containsText" dxfId="5003" priority="6601" operator="containsText" text="了機">
      <formula>NOT(ISERROR(SEARCH("了機",T898)))</formula>
    </cfRule>
  </conditionalFormatting>
  <conditionalFormatting sqref="T901:T908">
    <cfRule type="containsText" dxfId="5002" priority="6644" operator="containsText" text="清車">
      <formula>NOT(ISERROR(SEARCH("清車",T901)))</formula>
    </cfRule>
    <cfRule type="containsText" dxfId="5001" priority="6645" operator="containsText" text="改紡">
      <formula>NOT(ISERROR(SEARCH("改紡",T901)))</formula>
    </cfRule>
    <cfRule type="containsText" dxfId="5000" priority="6646" operator="containsText" text="了機">
      <formula>NOT(ISERROR(SEARCH("了機",T901)))</formula>
    </cfRule>
  </conditionalFormatting>
  <conditionalFormatting sqref="T910:T911">
    <cfRule type="containsText" dxfId="4999" priority="6185" operator="containsText" text="清車">
      <formula>NOT(ISERROR(SEARCH("清車",T910)))</formula>
    </cfRule>
    <cfRule type="containsText" dxfId="4998" priority="6186" operator="containsText" text="改紡">
      <formula>NOT(ISERROR(SEARCH("改紡",T910)))</formula>
    </cfRule>
    <cfRule type="containsText" dxfId="4997" priority="6187" operator="containsText" text="了機">
      <formula>NOT(ISERROR(SEARCH("了機",T910)))</formula>
    </cfRule>
  </conditionalFormatting>
  <conditionalFormatting sqref="T912">
    <cfRule type="containsText" dxfId="4996" priority="6182" operator="containsText" text="清車">
      <formula>NOT(ISERROR(SEARCH("清車",T912)))</formula>
    </cfRule>
    <cfRule type="containsText" dxfId="4995" priority="6183" operator="containsText" text="改紡">
      <formula>NOT(ISERROR(SEARCH("改紡",T912)))</formula>
    </cfRule>
    <cfRule type="containsText" dxfId="4994" priority="6184" operator="containsText" text="了機">
      <formula>NOT(ISERROR(SEARCH("了機",T912)))</formula>
    </cfRule>
  </conditionalFormatting>
  <conditionalFormatting sqref="T914">
    <cfRule type="containsText" dxfId="4993" priority="6167" operator="containsText" text="清車">
      <formula>NOT(ISERROR(SEARCH("清車",T914)))</formula>
    </cfRule>
    <cfRule type="containsText" dxfId="4992" priority="6168" operator="containsText" text="改紡">
      <formula>NOT(ISERROR(SEARCH("改紡",T914)))</formula>
    </cfRule>
    <cfRule type="containsText" dxfId="4991" priority="6169" operator="containsText" text="了機">
      <formula>NOT(ISERROR(SEARCH("了機",T914)))</formula>
    </cfRule>
  </conditionalFormatting>
  <conditionalFormatting sqref="T917">
    <cfRule type="containsText" dxfId="4990" priority="6188" operator="containsText" text="清車">
      <formula>NOT(ISERROR(SEARCH("清車",T917)))</formula>
    </cfRule>
    <cfRule type="containsText" dxfId="4989" priority="6189" operator="containsText" text="改紡">
      <formula>NOT(ISERROR(SEARCH("改紡",T917)))</formula>
    </cfRule>
    <cfRule type="containsText" dxfId="4988" priority="6190" operator="containsText" text="了機">
      <formula>NOT(ISERROR(SEARCH("了機",T917)))</formula>
    </cfRule>
  </conditionalFormatting>
  <conditionalFormatting sqref="T920">
    <cfRule type="containsText" dxfId="4987" priority="6164" operator="containsText" text="清車">
      <formula>NOT(ISERROR(SEARCH("清車",T920)))</formula>
    </cfRule>
    <cfRule type="containsText" dxfId="4986" priority="6165" operator="containsText" text="改紡">
      <formula>NOT(ISERROR(SEARCH("改紡",T920)))</formula>
    </cfRule>
    <cfRule type="containsText" dxfId="4985" priority="6166" operator="containsText" text="了機">
      <formula>NOT(ISERROR(SEARCH("了機",T920)))</formula>
    </cfRule>
  </conditionalFormatting>
  <conditionalFormatting sqref="T921">
    <cfRule type="containsText" dxfId="4984" priority="6203" operator="containsText" text="清車">
      <formula>NOT(ISERROR(SEARCH("清車",T921)))</formula>
    </cfRule>
    <cfRule type="containsText" dxfId="4983" priority="6204" operator="containsText" text="改紡">
      <formula>NOT(ISERROR(SEARCH("改紡",T921)))</formula>
    </cfRule>
    <cfRule type="containsText" dxfId="4982" priority="6205" operator="containsText" text="了機">
      <formula>NOT(ISERROR(SEARCH("了機",T921)))</formula>
    </cfRule>
  </conditionalFormatting>
  <conditionalFormatting sqref="T922">
    <cfRule type="containsText" dxfId="4981" priority="6209" operator="containsText" text="清車">
      <formula>NOT(ISERROR(SEARCH("清車",T922)))</formula>
    </cfRule>
    <cfRule type="containsText" dxfId="4980" priority="6210" operator="containsText" text="改紡">
      <formula>NOT(ISERROR(SEARCH("改紡",T922)))</formula>
    </cfRule>
    <cfRule type="containsText" dxfId="4979" priority="6211" operator="containsText" text="了機">
      <formula>NOT(ISERROR(SEARCH("了機",T922)))</formula>
    </cfRule>
  </conditionalFormatting>
  <conditionalFormatting sqref="T923">
    <cfRule type="containsText" dxfId="4978" priority="6227" operator="containsText" text="清車">
      <formula>NOT(ISERROR(SEARCH("清車",T923)))</formula>
    </cfRule>
    <cfRule type="containsText" dxfId="4977" priority="6228" operator="containsText" text="改紡">
      <formula>NOT(ISERROR(SEARCH("改紡",T923)))</formula>
    </cfRule>
    <cfRule type="containsText" dxfId="4976" priority="6229" operator="containsText" text="了機">
      <formula>NOT(ISERROR(SEARCH("了機",T923)))</formula>
    </cfRule>
  </conditionalFormatting>
  <conditionalFormatting sqref="T924">
    <cfRule type="containsText" dxfId="4975" priority="6095" operator="containsText" text="清車">
      <formula>NOT(ISERROR(SEARCH("清車",T924)))</formula>
    </cfRule>
    <cfRule type="containsText" dxfId="4974" priority="6096" operator="containsText" text="改紡">
      <formula>NOT(ISERROR(SEARCH("改紡",T924)))</formula>
    </cfRule>
    <cfRule type="containsText" dxfId="4973" priority="6097" operator="containsText" text="了機">
      <formula>NOT(ISERROR(SEARCH("了機",T924)))</formula>
    </cfRule>
  </conditionalFormatting>
  <conditionalFormatting sqref="T925">
    <cfRule type="containsText" dxfId="4972" priority="6155" operator="containsText" text="清車">
      <formula>NOT(ISERROR(SEARCH("清車",T925)))</formula>
    </cfRule>
    <cfRule type="containsText" dxfId="4971" priority="6156" operator="containsText" text="改紡">
      <formula>NOT(ISERROR(SEARCH("改紡",T925)))</formula>
    </cfRule>
    <cfRule type="containsText" dxfId="4970" priority="6157" operator="containsText" text="了機">
      <formula>NOT(ISERROR(SEARCH("了機",T925)))</formula>
    </cfRule>
  </conditionalFormatting>
  <conditionalFormatting sqref="T927">
    <cfRule type="containsText" dxfId="4969" priority="6176" operator="containsText" text="清車">
      <formula>NOT(ISERROR(SEARCH("清車",T927)))</formula>
    </cfRule>
    <cfRule type="containsText" dxfId="4968" priority="6177" operator="containsText" text="改紡">
      <formula>NOT(ISERROR(SEARCH("改紡",T927)))</formula>
    </cfRule>
    <cfRule type="containsText" dxfId="4967" priority="6178" operator="containsText" text="了機">
      <formula>NOT(ISERROR(SEARCH("了機",T927)))</formula>
    </cfRule>
  </conditionalFormatting>
  <conditionalFormatting sqref="T934">
    <cfRule type="containsText" dxfId="4966" priority="6194" operator="containsText" text="清車">
      <formula>NOT(ISERROR(SEARCH("清車",T934)))</formula>
    </cfRule>
    <cfRule type="containsText" dxfId="4965" priority="6195" operator="containsText" text="改紡">
      <formula>NOT(ISERROR(SEARCH("改紡",T934)))</formula>
    </cfRule>
    <cfRule type="containsText" dxfId="4964" priority="6196" operator="containsText" text="了機">
      <formula>NOT(ISERROR(SEARCH("了機",T934)))</formula>
    </cfRule>
  </conditionalFormatting>
  <conditionalFormatting sqref="T937">
    <cfRule type="containsText" dxfId="4963" priority="6173" operator="containsText" text="清車">
      <formula>NOT(ISERROR(SEARCH("清車",T937)))</formula>
    </cfRule>
    <cfRule type="containsText" dxfId="4962" priority="6174" operator="containsText" text="改紡">
      <formula>NOT(ISERROR(SEARCH("改紡",T937)))</formula>
    </cfRule>
    <cfRule type="containsText" dxfId="4961" priority="6175" operator="containsText" text="了機">
      <formula>NOT(ISERROR(SEARCH("了機",T937)))</formula>
    </cfRule>
  </conditionalFormatting>
  <conditionalFormatting sqref="T940:T947">
    <cfRule type="containsText" dxfId="4960" priority="6218" operator="containsText" text="清車">
      <formula>NOT(ISERROR(SEARCH("清車",T940)))</formula>
    </cfRule>
    <cfRule type="containsText" dxfId="4959" priority="6219" operator="containsText" text="改紡">
      <formula>NOT(ISERROR(SEARCH("改紡",T940)))</formula>
    </cfRule>
    <cfRule type="containsText" dxfId="4958" priority="6220" operator="containsText" text="了機">
      <formula>NOT(ISERROR(SEARCH("了機",T940)))</formula>
    </cfRule>
  </conditionalFormatting>
  <conditionalFormatting sqref="T949:T950">
    <cfRule type="containsText" dxfId="4957" priority="5843" operator="containsText" text="清車">
      <formula>NOT(ISERROR(SEARCH("清車",T949)))</formula>
    </cfRule>
    <cfRule type="containsText" dxfId="4956" priority="5844" operator="containsText" text="改紡">
      <formula>NOT(ISERROR(SEARCH("改紡",T949)))</formula>
    </cfRule>
    <cfRule type="containsText" dxfId="4955" priority="5845" operator="containsText" text="了機">
      <formula>NOT(ISERROR(SEARCH("了機",T949)))</formula>
    </cfRule>
  </conditionalFormatting>
  <conditionalFormatting sqref="T951">
    <cfRule type="containsText" dxfId="4954" priority="5840" operator="containsText" text="清車">
      <formula>NOT(ISERROR(SEARCH("清車",T951)))</formula>
    </cfRule>
    <cfRule type="containsText" dxfId="4953" priority="5841" operator="containsText" text="改紡">
      <formula>NOT(ISERROR(SEARCH("改紡",T951)))</formula>
    </cfRule>
    <cfRule type="containsText" dxfId="4952" priority="5842" operator="containsText" text="了機">
      <formula>NOT(ISERROR(SEARCH("了機",T951)))</formula>
    </cfRule>
  </conditionalFormatting>
  <conditionalFormatting sqref="T953">
    <cfRule type="containsText" dxfId="4951" priority="5825" operator="containsText" text="清車">
      <formula>NOT(ISERROR(SEARCH("清車",T953)))</formula>
    </cfRule>
    <cfRule type="containsText" dxfId="4950" priority="5826" operator="containsText" text="改紡">
      <formula>NOT(ISERROR(SEARCH("改紡",T953)))</formula>
    </cfRule>
    <cfRule type="containsText" dxfId="4949" priority="5827" operator="containsText" text="了機">
      <formula>NOT(ISERROR(SEARCH("了機",T953)))</formula>
    </cfRule>
  </conditionalFormatting>
  <conditionalFormatting sqref="T956">
    <cfRule type="containsText" dxfId="4948" priority="5846" operator="containsText" text="清車">
      <formula>NOT(ISERROR(SEARCH("清車",T956)))</formula>
    </cfRule>
    <cfRule type="containsText" dxfId="4947" priority="5847" operator="containsText" text="改紡">
      <formula>NOT(ISERROR(SEARCH("改紡",T956)))</formula>
    </cfRule>
    <cfRule type="containsText" dxfId="4946" priority="5848" operator="containsText" text="了機">
      <formula>NOT(ISERROR(SEARCH("了機",T956)))</formula>
    </cfRule>
  </conditionalFormatting>
  <conditionalFormatting sqref="T959">
    <cfRule type="containsText" dxfId="4945" priority="5822" operator="containsText" text="清車">
      <formula>NOT(ISERROR(SEARCH("清車",T959)))</formula>
    </cfRule>
    <cfRule type="containsText" dxfId="4944" priority="5823" operator="containsText" text="改紡">
      <formula>NOT(ISERROR(SEARCH("改紡",T959)))</formula>
    </cfRule>
    <cfRule type="containsText" dxfId="4943" priority="5824" operator="containsText" text="了機">
      <formula>NOT(ISERROR(SEARCH("了機",T959)))</formula>
    </cfRule>
  </conditionalFormatting>
  <conditionalFormatting sqref="T960">
    <cfRule type="containsText" dxfId="4942" priority="5861" operator="containsText" text="清車">
      <formula>NOT(ISERROR(SEARCH("清車",T960)))</formula>
    </cfRule>
    <cfRule type="containsText" dxfId="4941" priority="5862" operator="containsText" text="改紡">
      <formula>NOT(ISERROR(SEARCH("改紡",T960)))</formula>
    </cfRule>
    <cfRule type="containsText" dxfId="4940" priority="5863" operator="containsText" text="了機">
      <formula>NOT(ISERROR(SEARCH("了機",T960)))</formula>
    </cfRule>
  </conditionalFormatting>
  <conditionalFormatting sqref="T961">
    <cfRule type="containsText" dxfId="4939" priority="5867" operator="containsText" text="清車">
      <formula>NOT(ISERROR(SEARCH("清車",T961)))</formula>
    </cfRule>
    <cfRule type="containsText" dxfId="4938" priority="5868" operator="containsText" text="改紡">
      <formula>NOT(ISERROR(SEARCH("改紡",T961)))</formula>
    </cfRule>
    <cfRule type="containsText" dxfId="4937" priority="5869" operator="containsText" text="了機">
      <formula>NOT(ISERROR(SEARCH("了機",T961)))</formula>
    </cfRule>
  </conditionalFormatting>
  <conditionalFormatting sqref="T962">
    <cfRule type="containsText" dxfId="4936" priority="5885" operator="containsText" text="清車">
      <formula>NOT(ISERROR(SEARCH("清車",T962)))</formula>
    </cfRule>
    <cfRule type="containsText" dxfId="4935" priority="5886" operator="containsText" text="改紡">
      <formula>NOT(ISERROR(SEARCH("改紡",T962)))</formula>
    </cfRule>
    <cfRule type="containsText" dxfId="4934" priority="5887" operator="containsText" text="了機">
      <formula>NOT(ISERROR(SEARCH("了機",T962)))</formula>
    </cfRule>
  </conditionalFormatting>
  <conditionalFormatting sqref="T963">
    <cfRule type="containsText" dxfId="4933" priority="5753" operator="containsText" text="清車">
      <formula>NOT(ISERROR(SEARCH("清車",T963)))</formula>
    </cfRule>
    <cfRule type="containsText" dxfId="4932" priority="5754" operator="containsText" text="改紡">
      <formula>NOT(ISERROR(SEARCH("改紡",T963)))</formula>
    </cfRule>
    <cfRule type="containsText" dxfId="4931" priority="5755" operator="containsText" text="了機">
      <formula>NOT(ISERROR(SEARCH("了機",T963)))</formula>
    </cfRule>
  </conditionalFormatting>
  <conditionalFormatting sqref="T964">
    <cfRule type="containsText" dxfId="4930" priority="5813" operator="containsText" text="清車">
      <formula>NOT(ISERROR(SEARCH("清車",T964)))</formula>
    </cfRule>
    <cfRule type="containsText" dxfId="4929" priority="5814" operator="containsText" text="改紡">
      <formula>NOT(ISERROR(SEARCH("改紡",T964)))</formula>
    </cfRule>
    <cfRule type="containsText" dxfId="4928" priority="5815" operator="containsText" text="了機">
      <formula>NOT(ISERROR(SEARCH("了機",T964)))</formula>
    </cfRule>
  </conditionalFormatting>
  <conditionalFormatting sqref="T966">
    <cfRule type="containsText" dxfId="4927" priority="5834" operator="containsText" text="清車">
      <formula>NOT(ISERROR(SEARCH("清車",T966)))</formula>
    </cfRule>
    <cfRule type="containsText" dxfId="4926" priority="5835" operator="containsText" text="改紡">
      <formula>NOT(ISERROR(SEARCH("改紡",T966)))</formula>
    </cfRule>
    <cfRule type="containsText" dxfId="4925" priority="5836" operator="containsText" text="了機">
      <formula>NOT(ISERROR(SEARCH("了機",T966)))</formula>
    </cfRule>
  </conditionalFormatting>
  <conditionalFormatting sqref="T973">
    <cfRule type="containsText" dxfId="4924" priority="5852" operator="containsText" text="清車">
      <formula>NOT(ISERROR(SEARCH("清車",T973)))</formula>
    </cfRule>
    <cfRule type="containsText" dxfId="4923" priority="5853" operator="containsText" text="改紡">
      <formula>NOT(ISERROR(SEARCH("改紡",T973)))</formula>
    </cfRule>
    <cfRule type="containsText" dxfId="4922" priority="5854" operator="containsText" text="了機">
      <formula>NOT(ISERROR(SEARCH("了機",T973)))</formula>
    </cfRule>
  </conditionalFormatting>
  <conditionalFormatting sqref="T976">
    <cfRule type="containsText" dxfId="4921" priority="5831" operator="containsText" text="清車">
      <formula>NOT(ISERROR(SEARCH("清車",T976)))</formula>
    </cfRule>
    <cfRule type="containsText" dxfId="4920" priority="5832" operator="containsText" text="改紡">
      <formula>NOT(ISERROR(SEARCH("改紡",T976)))</formula>
    </cfRule>
    <cfRule type="containsText" dxfId="4919" priority="5833" operator="containsText" text="了機">
      <formula>NOT(ISERROR(SEARCH("了機",T976)))</formula>
    </cfRule>
  </conditionalFormatting>
  <conditionalFormatting sqref="T979:T986">
    <cfRule type="containsText" dxfId="4918" priority="5876" operator="containsText" text="清車">
      <formula>NOT(ISERROR(SEARCH("清車",T979)))</formula>
    </cfRule>
    <cfRule type="containsText" dxfId="4917" priority="5877" operator="containsText" text="改紡">
      <formula>NOT(ISERROR(SEARCH("改紡",T979)))</formula>
    </cfRule>
    <cfRule type="containsText" dxfId="4916" priority="5878" operator="containsText" text="了機">
      <formula>NOT(ISERROR(SEARCH("了機",T979)))</formula>
    </cfRule>
  </conditionalFormatting>
  <conditionalFormatting sqref="T988:T989">
    <cfRule type="containsText" dxfId="4915" priority="5504" operator="containsText" text="清車">
      <formula>NOT(ISERROR(SEARCH("清車",T988)))</formula>
    </cfRule>
    <cfRule type="containsText" dxfId="4914" priority="5505" operator="containsText" text="改紡">
      <formula>NOT(ISERROR(SEARCH("改紡",T988)))</formula>
    </cfRule>
    <cfRule type="containsText" dxfId="4913" priority="5506" operator="containsText" text="了機">
      <formula>NOT(ISERROR(SEARCH("了機",T988)))</formula>
    </cfRule>
  </conditionalFormatting>
  <conditionalFormatting sqref="T990">
    <cfRule type="containsText" dxfId="4912" priority="5501" operator="containsText" text="清車">
      <formula>NOT(ISERROR(SEARCH("清車",T990)))</formula>
    </cfRule>
    <cfRule type="containsText" dxfId="4911" priority="5502" operator="containsText" text="改紡">
      <formula>NOT(ISERROR(SEARCH("改紡",T990)))</formula>
    </cfRule>
    <cfRule type="containsText" dxfId="4910" priority="5503" operator="containsText" text="了機">
      <formula>NOT(ISERROR(SEARCH("了機",T990)))</formula>
    </cfRule>
  </conditionalFormatting>
  <conditionalFormatting sqref="T992">
    <cfRule type="containsText" dxfId="4909" priority="5486" operator="containsText" text="清車">
      <formula>NOT(ISERROR(SEARCH("清車",T992)))</formula>
    </cfRule>
    <cfRule type="containsText" dxfId="4908" priority="5487" operator="containsText" text="改紡">
      <formula>NOT(ISERROR(SEARCH("改紡",T992)))</formula>
    </cfRule>
    <cfRule type="containsText" dxfId="4907" priority="5488" operator="containsText" text="了機">
      <formula>NOT(ISERROR(SEARCH("了機",T992)))</formula>
    </cfRule>
  </conditionalFormatting>
  <conditionalFormatting sqref="T995">
    <cfRule type="containsText" dxfId="4906" priority="5507" operator="containsText" text="清車">
      <formula>NOT(ISERROR(SEARCH("清車",T995)))</formula>
    </cfRule>
    <cfRule type="containsText" dxfId="4905" priority="5508" operator="containsText" text="改紡">
      <formula>NOT(ISERROR(SEARCH("改紡",T995)))</formula>
    </cfRule>
    <cfRule type="containsText" dxfId="4904" priority="5509" operator="containsText" text="了機">
      <formula>NOT(ISERROR(SEARCH("了機",T995)))</formula>
    </cfRule>
  </conditionalFormatting>
  <conditionalFormatting sqref="T998">
    <cfRule type="containsText" dxfId="4903" priority="5483" operator="containsText" text="清車">
      <formula>NOT(ISERROR(SEARCH("清車",T998)))</formula>
    </cfRule>
    <cfRule type="containsText" dxfId="4902" priority="5484" operator="containsText" text="改紡">
      <formula>NOT(ISERROR(SEARCH("改紡",T998)))</formula>
    </cfRule>
    <cfRule type="containsText" dxfId="4901" priority="5485" operator="containsText" text="了機">
      <formula>NOT(ISERROR(SEARCH("了機",T998)))</formula>
    </cfRule>
  </conditionalFormatting>
  <conditionalFormatting sqref="T999">
    <cfRule type="containsText" dxfId="4900" priority="5522" operator="containsText" text="清車">
      <formula>NOT(ISERROR(SEARCH("清車",T999)))</formula>
    </cfRule>
    <cfRule type="containsText" dxfId="4899" priority="5523" operator="containsText" text="改紡">
      <formula>NOT(ISERROR(SEARCH("改紡",T999)))</formula>
    </cfRule>
    <cfRule type="containsText" dxfId="4898" priority="5524" operator="containsText" text="了機">
      <formula>NOT(ISERROR(SEARCH("了機",T999)))</formula>
    </cfRule>
  </conditionalFormatting>
  <conditionalFormatting sqref="T1000">
    <cfRule type="containsText" dxfId="4897" priority="5528" operator="containsText" text="清車">
      <formula>NOT(ISERROR(SEARCH("清車",T1000)))</formula>
    </cfRule>
    <cfRule type="containsText" dxfId="4896" priority="5529" operator="containsText" text="改紡">
      <formula>NOT(ISERROR(SEARCH("改紡",T1000)))</formula>
    </cfRule>
    <cfRule type="containsText" dxfId="4895" priority="5530" operator="containsText" text="了機">
      <formula>NOT(ISERROR(SEARCH("了機",T1000)))</formula>
    </cfRule>
  </conditionalFormatting>
  <conditionalFormatting sqref="T1001">
    <cfRule type="containsText" dxfId="4894" priority="5546" operator="containsText" text="清車">
      <formula>NOT(ISERROR(SEARCH("清車",T1001)))</formula>
    </cfRule>
    <cfRule type="containsText" dxfId="4893" priority="5547" operator="containsText" text="改紡">
      <formula>NOT(ISERROR(SEARCH("改紡",T1001)))</formula>
    </cfRule>
    <cfRule type="containsText" dxfId="4892" priority="5548" operator="containsText" text="了機">
      <formula>NOT(ISERROR(SEARCH("了機",T1001)))</formula>
    </cfRule>
  </conditionalFormatting>
  <conditionalFormatting sqref="T1002">
    <cfRule type="containsText" dxfId="4891" priority="5414" operator="containsText" text="清車">
      <formula>NOT(ISERROR(SEARCH("清車",T1002)))</formula>
    </cfRule>
    <cfRule type="containsText" dxfId="4890" priority="5415" operator="containsText" text="改紡">
      <formula>NOT(ISERROR(SEARCH("改紡",T1002)))</formula>
    </cfRule>
    <cfRule type="containsText" dxfId="4889" priority="5416" operator="containsText" text="了機">
      <formula>NOT(ISERROR(SEARCH("了機",T1002)))</formula>
    </cfRule>
  </conditionalFormatting>
  <conditionalFormatting sqref="T1003">
    <cfRule type="containsText" dxfId="4888" priority="5474" operator="containsText" text="清車">
      <formula>NOT(ISERROR(SEARCH("清車",T1003)))</formula>
    </cfRule>
    <cfRule type="containsText" dxfId="4887" priority="5475" operator="containsText" text="改紡">
      <formula>NOT(ISERROR(SEARCH("改紡",T1003)))</formula>
    </cfRule>
    <cfRule type="containsText" dxfId="4886" priority="5476" operator="containsText" text="了機">
      <formula>NOT(ISERROR(SEARCH("了機",T1003)))</formula>
    </cfRule>
  </conditionalFormatting>
  <conditionalFormatting sqref="T1005">
    <cfRule type="containsText" dxfId="4885" priority="5495" operator="containsText" text="清車">
      <formula>NOT(ISERROR(SEARCH("清車",T1005)))</formula>
    </cfRule>
    <cfRule type="containsText" dxfId="4884" priority="5496" operator="containsText" text="改紡">
      <formula>NOT(ISERROR(SEARCH("改紡",T1005)))</formula>
    </cfRule>
    <cfRule type="containsText" dxfId="4883" priority="5497" operator="containsText" text="了機">
      <formula>NOT(ISERROR(SEARCH("了機",T1005)))</formula>
    </cfRule>
  </conditionalFormatting>
  <conditionalFormatting sqref="T1012">
    <cfRule type="containsText" dxfId="4882" priority="5513" operator="containsText" text="清車">
      <formula>NOT(ISERROR(SEARCH("清車",T1012)))</formula>
    </cfRule>
    <cfRule type="containsText" dxfId="4881" priority="5514" operator="containsText" text="改紡">
      <formula>NOT(ISERROR(SEARCH("改紡",T1012)))</formula>
    </cfRule>
    <cfRule type="containsText" dxfId="4880" priority="5515" operator="containsText" text="了機">
      <formula>NOT(ISERROR(SEARCH("了機",T1012)))</formula>
    </cfRule>
  </conditionalFormatting>
  <conditionalFormatting sqref="T1015">
    <cfRule type="containsText" dxfId="4879" priority="5492" operator="containsText" text="清車">
      <formula>NOT(ISERROR(SEARCH("清車",T1015)))</formula>
    </cfRule>
    <cfRule type="containsText" dxfId="4878" priority="5493" operator="containsText" text="改紡">
      <formula>NOT(ISERROR(SEARCH("改紡",T1015)))</formula>
    </cfRule>
    <cfRule type="containsText" dxfId="4877" priority="5494" operator="containsText" text="了機">
      <formula>NOT(ISERROR(SEARCH("了機",T1015)))</formula>
    </cfRule>
  </conditionalFormatting>
  <conditionalFormatting sqref="T1018:T1025">
    <cfRule type="containsText" dxfId="4876" priority="5537" operator="containsText" text="清車">
      <formula>NOT(ISERROR(SEARCH("清車",T1018)))</formula>
    </cfRule>
    <cfRule type="containsText" dxfId="4875" priority="5538" operator="containsText" text="改紡">
      <formula>NOT(ISERROR(SEARCH("改紡",T1018)))</formula>
    </cfRule>
    <cfRule type="containsText" dxfId="4874" priority="5539" operator="containsText" text="了機">
      <formula>NOT(ISERROR(SEARCH("了機",T1018)))</formula>
    </cfRule>
  </conditionalFormatting>
  <conditionalFormatting sqref="T1027:T1028">
    <cfRule type="containsText" dxfId="4873" priority="5168" operator="containsText" text="清車">
      <formula>NOT(ISERROR(SEARCH("清車",T1027)))</formula>
    </cfRule>
    <cfRule type="containsText" dxfId="4872" priority="5169" operator="containsText" text="改紡">
      <formula>NOT(ISERROR(SEARCH("改紡",T1027)))</formula>
    </cfRule>
    <cfRule type="containsText" dxfId="4871" priority="5170" operator="containsText" text="了機">
      <formula>NOT(ISERROR(SEARCH("了機",T1027)))</formula>
    </cfRule>
  </conditionalFormatting>
  <conditionalFormatting sqref="T1029">
    <cfRule type="containsText" dxfId="4870" priority="5165" operator="containsText" text="清車">
      <formula>NOT(ISERROR(SEARCH("清車",T1029)))</formula>
    </cfRule>
    <cfRule type="containsText" dxfId="4869" priority="5166" operator="containsText" text="改紡">
      <formula>NOT(ISERROR(SEARCH("改紡",T1029)))</formula>
    </cfRule>
    <cfRule type="containsText" dxfId="4868" priority="5167" operator="containsText" text="了機">
      <formula>NOT(ISERROR(SEARCH("了機",T1029)))</formula>
    </cfRule>
  </conditionalFormatting>
  <conditionalFormatting sqref="T1030">
    <cfRule type="containsText" dxfId="4867" priority="4865" operator="containsText" text="清車">
      <formula>NOT(ISERROR(SEARCH("清車",T1030)))</formula>
    </cfRule>
    <cfRule type="containsText" dxfId="4866" priority="4866" operator="containsText" text="改紡">
      <formula>NOT(ISERROR(SEARCH("改紡",T1030)))</formula>
    </cfRule>
    <cfRule type="containsText" dxfId="4865" priority="4867" operator="containsText" text="了機">
      <formula>NOT(ISERROR(SEARCH("了機",T1030)))</formula>
    </cfRule>
    <cfRule type="containsText" dxfId="4864" priority="4868" operator="containsText" text="清車">
      <formula>NOT(ISERROR(SEARCH("清車",T1030)))</formula>
    </cfRule>
    <cfRule type="containsText" dxfId="4863" priority="4869" operator="containsText" text="改紡">
      <formula>NOT(ISERROR(SEARCH("改紡",T1030)))</formula>
    </cfRule>
    <cfRule type="containsText" dxfId="4862" priority="4870" operator="containsText" text="了機">
      <formula>NOT(ISERROR(SEARCH("了機",T1030)))</formula>
    </cfRule>
  </conditionalFormatting>
  <conditionalFormatting sqref="T1031">
    <cfRule type="containsText" dxfId="4861" priority="5153" operator="containsText" text="清車">
      <formula>NOT(ISERROR(SEARCH("清車",T1031)))</formula>
    </cfRule>
    <cfRule type="containsText" dxfId="4860" priority="5154" operator="containsText" text="改紡">
      <formula>NOT(ISERROR(SEARCH("改紡",T1031)))</formula>
    </cfRule>
    <cfRule type="containsText" dxfId="4859" priority="5155" operator="containsText" text="了機">
      <formula>NOT(ISERROR(SEARCH("了機",T1031)))</formula>
    </cfRule>
  </conditionalFormatting>
  <conditionalFormatting sqref="T1034">
    <cfRule type="containsText" dxfId="4858" priority="5171" operator="containsText" text="清車">
      <formula>NOT(ISERROR(SEARCH("清車",T1034)))</formula>
    </cfRule>
    <cfRule type="containsText" dxfId="4857" priority="5172" operator="containsText" text="改紡">
      <formula>NOT(ISERROR(SEARCH("改紡",T1034)))</formula>
    </cfRule>
    <cfRule type="containsText" dxfId="4856" priority="5173" operator="containsText" text="了機">
      <formula>NOT(ISERROR(SEARCH("了機",T1034)))</formula>
    </cfRule>
  </conditionalFormatting>
  <conditionalFormatting sqref="T1035">
    <cfRule type="containsText" dxfId="4855" priority="4949" operator="containsText" text="清車">
      <formula>NOT(ISERROR(SEARCH("清車",T1035)))</formula>
    </cfRule>
    <cfRule type="containsText" dxfId="4854" priority="4950" operator="containsText" text="改紡">
      <formula>NOT(ISERROR(SEARCH("改紡",T1035)))</formula>
    </cfRule>
    <cfRule type="containsText" dxfId="4853" priority="4951" operator="containsText" text="了機">
      <formula>NOT(ISERROR(SEARCH("了機",T1035)))</formula>
    </cfRule>
  </conditionalFormatting>
  <conditionalFormatting sqref="T1037">
    <cfRule type="containsText" dxfId="4852" priority="5150" operator="containsText" text="清車">
      <formula>NOT(ISERROR(SEARCH("清車",T1037)))</formula>
    </cfRule>
    <cfRule type="containsText" dxfId="4851" priority="5151" operator="containsText" text="改紡">
      <formula>NOT(ISERROR(SEARCH("改紡",T1037)))</formula>
    </cfRule>
    <cfRule type="containsText" dxfId="4850" priority="5152" operator="containsText" text="了機">
      <formula>NOT(ISERROR(SEARCH("了機",T1037)))</formula>
    </cfRule>
  </conditionalFormatting>
  <conditionalFormatting sqref="T1038">
    <cfRule type="containsText" dxfId="4849" priority="4934" operator="containsText" text="清車">
      <formula>NOT(ISERROR(SEARCH("清車",T1038)))</formula>
    </cfRule>
    <cfRule type="containsText" dxfId="4848" priority="4935" operator="containsText" text="改紡">
      <formula>NOT(ISERROR(SEARCH("改紡",T1038)))</formula>
    </cfRule>
    <cfRule type="containsText" dxfId="4847" priority="4936" operator="containsText" text="了機">
      <formula>NOT(ISERROR(SEARCH("了機",T1038)))</formula>
    </cfRule>
    <cfRule type="containsText" dxfId="4846" priority="5186" operator="containsText" text="清車">
      <formula>NOT(ISERROR(SEARCH("清車",T1038)))</formula>
    </cfRule>
    <cfRule type="containsText" dxfId="4845" priority="5187" operator="containsText" text="改紡">
      <formula>NOT(ISERROR(SEARCH("改紡",T1038)))</formula>
    </cfRule>
    <cfRule type="containsText" dxfId="4844" priority="5188" operator="containsText" text="了機">
      <formula>NOT(ISERROR(SEARCH("了機",T1038)))</formula>
    </cfRule>
  </conditionalFormatting>
  <conditionalFormatting sqref="T1039">
    <cfRule type="containsText" dxfId="4843" priority="4958" operator="containsText" text="清車">
      <formula>NOT(ISERROR(SEARCH("清車",T1039)))</formula>
    </cfRule>
    <cfRule type="containsText" dxfId="4842" priority="4959" operator="containsText" text="改紡">
      <formula>NOT(ISERROR(SEARCH("改紡",T1039)))</formula>
    </cfRule>
    <cfRule type="containsText" dxfId="4841" priority="4960" operator="containsText" text="了機">
      <formula>NOT(ISERROR(SEARCH("了機",T1039)))</formula>
    </cfRule>
    <cfRule type="containsText" dxfId="4840" priority="5192" operator="containsText" text="清車">
      <formula>NOT(ISERROR(SEARCH("清車",T1039)))</formula>
    </cfRule>
    <cfRule type="containsText" dxfId="4839" priority="5193" operator="containsText" text="改紡">
      <formula>NOT(ISERROR(SEARCH("改紡",T1039)))</formula>
    </cfRule>
    <cfRule type="containsText" dxfId="4838" priority="5194" operator="containsText" text="了機">
      <formula>NOT(ISERROR(SEARCH("了機",T1039)))</formula>
    </cfRule>
  </conditionalFormatting>
  <conditionalFormatting sqref="T1040">
    <cfRule type="containsText" dxfId="4837" priority="4964" operator="containsText" text="清車">
      <formula>NOT(ISERROR(SEARCH("清車",T1040)))</formula>
    </cfRule>
    <cfRule type="containsText" dxfId="4836" priority="4965" operator="containsText" text="改紡">
      <formula>NOT(ISERROR(SEARCH("改紡",T1040)))</formula>
    </cfRule>
    <cfRule type="containsText" dxfId="4835" priority="4966" operator="containsText" text="了機">
      <formula>NOT(ISERROR(SEARCH("了機",T1040)))</formula>
    </cfRule>
    <cfRule type="containsText" dxfId="4834" priority="5210" operator="containsText" text="清車">
      <formula>NOT(ISERROR(SEARCH("清車",T1040)))</formula>
    </cfRule>
    <cfRule type="containsText" dxfId="4833" priority="5211" operator="containsText" text="改紡">
      <formula>NOT(ISERROR(SEARCH("改紡",T1040)))</formula>
    </cfRule>
    <cfRule type="containsText" dxfId="4832" priority="5212" operator="containsText" text="了機">
      <formula>NOT(ISERROR(SEARCH("了機",T1040)))</formula>
    </cfRule>
  </conditionalFormatting>
  <conditionalFormatting sqref="T1041">
    <cfRule type="containsText" dxfId="4831" priority="4973" operator="containsText" text="清車">
      <formula>NOT(ISERROR(SEARCH("清車",T1041)))</formula>
    </cfRule>
    <cfRule type="containsText" dxfId="4830" priority="4974" operator="containsText" text="改紡">
      <formula>NOT(ISERROR(SEARCH("改紡",T1041)))</formula>
    </cfRule>
    <cfRule type="containsText" dxfId="4829" priority="4975" operator="containsText" text="了機">
      <formula>NOT(ISERROR(SEARCH("了機",T1041)))</formula>
    </cfRule>
    <cfRule type="containsText" dxfId="4828" priority="5084" operator="containsText" text="清車">
      <formula>NOT(ISERROR(SEARCH("清車",T1041)))</formula>
    </cfRule>
    <cfRule type="containsText" dxfId="4827" priority="5085" operator="containsText" text="改紡">
      <formula>NOT(ISERROR(SEARCH("改紡",T1041)))</formula>
    </cfRule>
    <cfRule type="containsText" dxfId="4826" priority="5086" operator="containsText" text="了機">
      <formula>NOT(ISERROR(SEARCH("了機",T1041)))</formula>
    </cfRule>
  </conditionalFormatting>
  <conditionalFormatting sqref="T1042">
    <cfRule type="containsText" dxfId="4825" priority="4886" operator="containsText" text="清車">
      <formula>NOT(ISERROR(SEARCH("清車",T1042)))</formula>
    </cfRule>
    <cfRule type="containsText" dxfId="4824" priority="4887" operator="containsText" text="改紡">
      <formula>NOT(ISERROR(SEARCH("改紡",T1042)))</formula>
    </cfRule>
    <cfRule type="containsText" dxfId="4823" priority="4888" operator="containsText" text="了機">
      <formula>NOT(ISERROR(SEARCH("了機",T1042)))</formula>
    </cfRule>
    <cfRule type="containsText" dxfId="4822" priority="5141" operator="containsText" text="清車">
      <formula>NOT(ISERROR(SEARCH("清車",T1042)))</formula>
    </cfRule>
    <cfRule type="containsText" dxfId="4821" priority="5142" operator="containsText" text="改紡">
      <formula>NOT(ISERROR(SEARCH("改紡",T1042)))</formula>
    </cfRule>
    <cfRule type="containsText" dxfId="4820" priority="5143" operator="containsText" text="了機">
      <formula>NOT(ISERROR(SEARCH("了機",T1042)))</formula>
    </cfRule>
  </conditionalFormatting>
  <conditionalFormatting sqref="T1043">
    <cfRule type="containsText" dxfId="4819" priority="4925" operator="containsText" text="清車">
      <formula>NOT(ISERROR(SEARCH("清車",T1043)))</formula>
    </cfRule>
    <cfRule type="containsText" dxfId="4818" priority="4926" operator="containsText" text="改紡">
      <formula>NOT(ISERROR(SEARCH("改紡",T1043)))</formula>
    </cfRule>
    <cfRule type="containsText" dxfId="4817" priority="4927" operator="containsText" text="了機">
      <formula>NOT(ISERROR(SEARCH("了機",T1043)))</formula>
    </cfRule>
  </conditionalFormatting>
  <conditionalFormatting sqref="T1044">
    <cfRule type="containsText" dxfId="4816" priority="4847" operator="containsText" text="清車">
      <formula>NOT(ISERROR(SEARCH("清車",T1044)))</formula>
    </cfRule>
    <cfRule type="containsText" dxfId="4815" priority="4848" operator="containsText" text="改紡">
      <formula>NOT(ISERROR(SEARCH("改紡",T1044)))</formula>
    </cfRule>
    <cfRule type="containsText" dxfId="4814" priority="4849" operator="containsText" text="了機">
      <formula>NOT(ISERROR(SEARCH("了機",T1044)))</formula>
    </cfRule>
    <cfRule type="containsText" dxfId="4813" priority="4850" operator="containsText" text="清車">
      <formula>NOT(ISERROR(SEARCH("清車",T1044)))</formula>
    </cfRule>
    <cfRule type="containsText" dxfId="4812" priority="4851" operator="containsText" text="改紡">
      <formula>NOT(ISERROR(SEARCH("改紡",T1044)))</formula>
    </cfRule>
    <cfRule type="containsText" dxfId="4811" priority="4852" operator="containsText" text="了機">
      <formula>NOT(ISERROR(SEARCH("了機",T1044)))</formula>
    </cfRule>
  </conditionalFormatting>
  <conditionalFormatting sqref="T1045">
    <cfRule type="containsText" dxfId="4810" priority="4943" operator="containsText" text="清車">
      <formula>NOT(ISERROR(SEARCH("清車",T1045)))</formula>
    </cfRule>
    <cfRule type="containsText" dxfId="4809" priority="4944" operator="containsText" text="改紡">
      <formula>NOT(ISERROR(SEARCH("改紡",T1045)))</formula>
    </cfRule>
    <cfRule type="containsText" dxfId="4808" priority="4945" operator="containsText" text="了機">
      <formula>NOT(ISERROR(SEARCH("了機",T1045)))</formula>
    </cfRule>
  </conditionalFormatting>
  <conditionalFormatting sqref="T1051">
    <cfRule type="containsText" dxfId="4807" priority="5177" operator="containsText" text="清車">
      <formula>NOT(ISERROR(SEARCH("清車",T1051)))</formula>
    </cfRule>
    <cfRule type="containsText" dxfId="4806" priority="5178" operator="containsText" text="改紡">
      <formula>NOT(ISERROR(SEARCH("改紡",T1051)))</formula>
    </cfRule>
    <cfRule type="containsText" dxfId="4805" priority="5179" operator="containsText" text="了機">
      <formula>NOT(ISERROR(SEARCH("了機",T1051)))</formula>
    </cfRule>
  </conditionalFormatting>
  <conditionalFormatting sqref="T1052">
    <cfRule type="containsText" dxfId="4804" priority="4952" operator="containsText" text="清車">
      <formula>NOT(ISERROR(SEARCH("清車",T1052)))</formula>
    </cfRule>
    <cfRule type="containsText" dxfId="4803" priority="4953" operator="containsText" text="改紡">
      <formula>NOT(ISERROR(SEARCH("改紡",T1052)))</formula>
    </cfRule>
    <cfRule type="containsText" dxfId="4802" priority="4954" operator="containsText" text="了機">
      <formula>NOT(ISERROR(SEARCH("了機",T1052)))</formula>
    </cfRule>
  </conditionalFormatting>
  <conditionalFormatting sqref="T1054">
    <cfRule type="containsText" dxfId="4801" priority="5159" operator="containsText" text="清車">
      <formula>NOT(ISERROR(SEARCH("清車",T1054)))</formula>
    </cfRule>
    <cfRule type="containsText" dxfId="4800" priority="5160" operator="containsText" text="改紡">
      <formula>NOT(ISERROR(SEARCH("改紡",T1054)))</formula>
    </cfRule>
    <cfRule type="containsText" dxfId="4799" priority="5161" operator="containsText" text="了機">
      <formula>NOT(ISERROR(SEARCH("了機",T1054)))</formula>
    </cfRule>
  </conditionalFormatting>
  <conditionalFormatting sqref="T1055">
    <cfRule type="containsText" dxfId="4798" priority="4940" operator="containsText" text="清車">
      <formula>NOT(ISERROR(SEARCH("清車",T1055)))</formula>
    </cfRule>
    <cfRule type="containsText" dxfId="4797" priority="4941" operator="containsText" text="改紡">
      <formula>NOT(ISERROR(SEARCH("改紡",T1055)))</formula>
    </cfRule>
    <cfRule type="containsText" dxfId="4796" priority="4942" operator="containsText" text="了機">
      <formula>NOT(ISERROR(SEARCH("了機",T1055)))</formula>
    </cfRule>
  </conditionalFormatting>
  <conditionalFormatting sqref="T1057:T1065">
    <cfRule type="containsText" dxfId="4795" priority="5201" operator="containsText" text="清車">
      <formula>NOT(ISERROR(SEARCH("清車",T1057)))</formula>
    </cfRule>
    <cfRule type="containsText" dxfId="4794" priority="5202" operator="containsText" text="改紡">
      <formula>NOT(ISERROR(SEARCH("改紡",T1057)))</formula>
    </cfRule>
    <cfRule type="containsText" dxfId="4793" priority="5203" operator="containsText" text="了機">
      <formula>NOT(ISERROR(SEARCH("了機",T1057)))</formula>
    </cfRule>
  </conditionalFormatting>
  <conditionalFormatting sqref="T1067:T1068">
    <cfRule type="containsText" dxfId="4792" priority="4603" operator="containsText" text="清車">
      <formula>NOT(ISERROR(SEARCH("清車",T1067)))</formula>
    </cfRule>
    <cfRule type="containsText" dxfId="4791" priority="4604" operator="containsText" text="改紡">
      <formula>NOT(ISERROR(SEARCH("改紡",T1067)))</formula>
    </cfRule>
    <cfRule type="containsText" dxfId="4790" priority="4605" operator="containsText" text="了機">
      <formula>NOT(ISERROR(SEARCH("了機",T1067)))</formula>
    </cfRule>
  </conditionalFormatting>
  <conditionalFormatting sqref="T1069">
    <cfRule type="containsText" dxfId="4789" priority="4600" operator="containsText" text="清車">
      <formula>NOT(ISERROR(SEARCH("清車",T1069)))</formula>
    </cfRule>
    <cfRule type="containsText" dxfId="4788" priority="4601" operator="containsText" text="改紡">
      <formula>NOT(ISERROR(SEARCH("改紡",T1069)))</formula>
    </cfRule>
    <cfRule type="containsText" dxfId="4787" priority="4602" operator="containsText" text="了機">
      <formula>NOT(ISERROR(SEARCH("了機",T1069)))</formula>
    </cfRule>
  </conditionalFormatting>
  <conditionalFormatting sqref="T1070">
    <cfRule type="containsText" dxfId="4786" priority="4312" operator="containsText" text="清車">
      <formula>NOT(ISERROR(SEARCH("清車",T1070)))</formula>
    </cfRule>
    <cfRule type="containsText" dxfId="4785" priority="4313" operator="containsText" text="改紡">
      <formula>NOT(ISERROR(SEARCH("改紡",T1070)))</formula>
    </cfRule>
    <cfRule type="containsText" dxfId="4784" priority="4314" operator="containsText" text="了機">
      <formula>NOT(ISERROR(SEARCH("了機",T1070)))</formula>
    </cfRule>
    <cfRule type="containsText" dxfId="4783" priority="4315" operator="containsText" text="清車">
      <formula>NOT(ISERROR(SEARCH("清車",T1070)))</formula>
    </cfRule>
    <cfRule type="containsText" dxfId="4782" priority="4316" operator="containsText" text="改紡">
      <formula>NOT(ISERROR(SEARCH("改紡",T1070)))</formula>
    </cfRule>
    <cfRule type="containsText" dxfId="4781" priority="4317" operator="containsText" text="了機">
      <formula>NOT(ISERROR(SEARCH("了機",T1070)))</formula>
    </cfRule>
  </conditionalFormatting>
  <conditionalFormatting sqref="T1071">
    <cfRule type="containsText" dxfId="4780" priority="3861" operator="containsText" text="清車">
      <formula>NOT(ISERROR(SEARCH("清車",T1071)))</formula>
    </cfRule>
    <cfRule type="containsText" dxfId="4779" priority="3862" operator="containsText" text="改紡">
      <formula>NOT(ISERROR(SEARCH("改紡",T1071)))</formula>
    </cfRule>
    <cfRule type="containsText" dxfId="4778" priority="3863" operator="containsText" text="了機">
      <formula>NOT(ISERROR(SEARCH("了機",T1071)))</formula>
    </cfRule>
    <cfRule type="containsText" dxfId="4777" priority="3864" operator="containsText" text="清車">
      <formula>NOT(ISERROR(SEARCH("清車",T1071)))</formula>
    </cfRule>
    <cfRule type="containsText" dxfId="4776" priority="3865" operator="containsText" text="改紡">
      <formula>NOT(ISERROR(SEARCH("改紡",T1071)))</formula>
    </cfRule>
    <cfRule type="containsText" dxfId="4775" priority="3866" operator="containsText" text="了機">
      <formula>NOT(ISERROR(SEARCH("了機",T1071)))</formula>
    </cfRule>
    <cfRule type="containsText" dxfId="4774" priority="4588" operator="containsText" text="清車">
      <formula>NOT(ISERROR(SEARCH("清車",T1071)))</formula>
    </cfRule>
    <cfRule type="containsText" dxfId="4773" priority="4589" operator="containsText" text="改紡">
      <formula>NOT(ISERROR(SEARCH("改紡",T1071)))</formula>
    </cfRule>
    <cfRule type="containsText" dxfId="4772" priority="4590" operator="containsText" text="了機">
      <formula>NOT(ISERROR(SEARCH("了機",T1071)))</formula>
    </cfRule>
  </conditionalFormatting>
  <conditionalFormatting sqref="T1072">
    <cfRule type="containsText" dxfId="4771" priority="4143" operator="containsText" text="清車">
      <formula>NOT(ISERROR(SEARCH("清車",T1072)))</formula>
    </cfRule>
    <cfRule type="containsText" dxfId="4770" priority="4144" operator="containsText" text="改紡">
      <formula>NOT(ISERROR(SEARCH("改紡",T1072)))</formula>
    </cfRule>
    <cfRule type="containsText" dxfId="4769" priority="4145" operator="containsText" text="了機">
      <formula>NOT(ISERROR(SEARCH("了機",T1072)))</formula>
    </cfRule>
  </conditionalFormatting>
  <conditionalFormatting sqref="T1074">
    <cfRule type="containsText" dxfId="4768" priority="4606" operator="containsText" text="清車">
      <formula>NOT(ISERROR(SEARCH("清車",T1074)))</formula>
    </cfRule>
    <cfRule type="containsText" dxfId="4767" priority="4607" operator="containsText" text="改紡">
      <formula>NOT(ISERROR(SEARCH("改紡",T1074)))</formula>
    </cfRule>
    <cfRule type="containsText" dxfId="4766" priority="4608" operator="containsText" text="了機">
      <formula>NOT(ISERROR(SEARCH("了機",T1074)))</formula>
    </cfRule>
  </conditionalFormatting>
  <conditionalFormatting sqref="T1075">
    <cfRule type="containsText" dxfId="4765" priority="4155" operator="containsText" text="清車">
      <formula>NOT(ISERROR(SEARCH("清車",T1075)))</formula>
    </cfRule>
    <cfRule type="containsText" dxfId="4764" priority="4156" operator="containsText" text="改紡">
      <formula>NOT(ISERROR(SEARCH("改紡",T1075)))</formula>
    </cfRule>
    <cfRule type="containsText" dxfId="4763" priority="4157" operator="containsText" text="了機">
      <formula>NOT(ISERROR(SEARCH("了機",T1075)))</formula>
    </cfRule>
    <cfRule type="containsText" dxfId="4762" priority="4390" operator="containsText" text="清車">
      <formula>NOT(ISERROR(SEARCH("清車",T1075)))</formula>
    </cfRule>
    <cfRule type="containsText" dxfId="4761" priority="4391" operator="containsText" text="改紡">
      <formula>NOT(ISERROR(SEARCH("改紡",T1075)))</formula>
    </cfRule>
    <cfRule type="containsText" dxfId="4760" priority="4392" operator="containsText" text="了機">
      <formula>NOT(ISERROR(SEARCH("了機",T1075)))</formula>
    </cfRule>
  </conditionalFormatting>
  <conditionalFormatting sqref="T1076">
    <cfRule type="containsText" dxfId="4759" priority="3945" operator="containsText" text="清車">
      <formula>NOT(ISERROR(SEARCH("清車",T1076)))</formula>
    </cfRule>
    <cfRule type="containsText" dxfId="4758" priority="3946" operator="containsText" text="改紡">
      <formula>NOT(ISERROR(SEARCH("改紡",T1076)))</formula>
    </cfRule>
    <cfRule type="containsText" dxfId="4757" priority="3947" operator="containsText" text="了機">
      <formula>NOT(ISERROR(SEARCH("了機",T1076)))</formula>
    </cfRule>
  </conditionalFormatting>
  <conditionalFormatting sqref="T1077">
    <cfRule type="containsText" dxfId="4756" priority="4585" operator="containsText" text="清車">
      <formula>NOT(ISERROR(SEARCH("清車",T1077)))</formula>
    </cfRule>
    <cfRule type="containsText" dxfId="4755" priority="4586" operator="containsText" text="改紡">
      <formula>NOT(ISERROR(SEARCH("改紡",T1077)))</formula>
    </cfRule>
    <cfRule type="containsText" dxfId="4754" priority="4587" operator="containsText" text="了機">
      <formula>NOT(ISERROR(SEARCH("了機",T1077)))</formula>
    </cfRule>
  </conditionalFormatting>
  <conditionalFormatting sqref="T1078">
    <cfRule type="containsText" dxfId="4753" priority="4140" operator="containsText" text="清車">
      <formula>NOT(ISERROR(SEARCH("清車",T1078)))</formula>
    </cfRule>
    <cfRule type="containsText" dxfId="4752" priority="4141" operator="containsText" text="改紡">
      <formula>NOT(ISERROR(SEARCH("改紡",T1078)))</formula>
    </cfRule>
    <cfRule type="containsText" dxfId="4751" priority="4142" operator="containsText" text="了機">
      <formula>NOT(ISERROR(SEARCH("了機",T1078)))</formula>
    </cfRule>
    <cfRule type="containsText" dxfId="4750" priority="4375" operator="containsText" text="清車">
      <formula>NOT(ISERROR(SEARCH("清車",T1078)))</formula>
    </cfRule>
    <cfRule type="containsText" dxfId="4749" priority="4376" operator="containsText" text="改紡">
      <formula>NOT(ISERROR(SEARCH("改紡",T1078)))</formula>
    </cfRule>
    <cfRule type="containsText" dxfId="4748" priority="4377" operator="containsText" text="了機">
      <formula>NOT(ISERROR(SEARCH("了機",T1078)))</formula>
    </cfRule>
    <cfRule type="containsText" dxfId="4747" priority="4621" operator="containsText" text="清車">
      <formula>NOT(ISERROR(SEARCH("清車",T1078)))</formula>
    </cfRule>
    <cfRule type="containsText" dxfId="4746" priority="4622" operator="containsText" text="改紡">
      <formula>NOT(ISERROR(SEARCH("改紡",T1078)))</formula>
    </cfRule>
    <cfRule type="containsText" dxfId="4745" priority="4623" operator="containsText" text="了機">
      <formula>NOT(ISERROR(SEARCH("了機",T1078)))</formula>
    </cfRule>
  </conditionalFormatting>
  <conditionalFormatting sqref="T1079">
    <cfRule type="containsText" dxfId="4744" priority="3930" operator="containsText" text="清車">
      <formula>NOT(ISERROR(SEARCH("清車",T1079)))</formula>
    </cfRule>
    <cfRule type="containsText" dxfId="4743" priority="3931" operator="containsText" text="改紡">
      <formula>NOT(ISERROR(SEARCH("改紡",T1079)))</formula>
    </cfRule>
    <cfRule type="containsText" dxfId="4742" priority="3932" operator="containsText" text="了機">
      <formula>NOT(ISERROR(SEARCH("了機",T1079)))</formula>
    </cfRule>
    <cfRule type="containsText" dxfId="4741" priority="4164" operator="containsText" text="清車">
      <formula>NOT(ISERROR(SEARCH("清車",T1079)))</formula>
    </cfRule>
    <cfRule type="containsText" dxfId="4740" priority="4165" operator="containsText" text="改紡">
      <formula>NOT(ISERROR(SEARCH("改紡",T1079)))</formula>
    </cfRule>
    <cfRule type="containsText" dxfId="4739" priority="4166" operator="containsText" text="了機">
      <formula>NOT(ISERROR(SEARCH("了機",T1079)))</formula>
    </cfRule>
    <cfRule type="containsText" dxfId="4738" priority="4399" operator="containsText" text="清車">
      <formula>NOT(ISERROR(SEARCH("清車",T1079)))</formula>
    </cfRule>
    <cfRule type="containsText" dxfId="4737" priority="4400" operator="containsText" text="改紡">
      <formula>NOT(ISERROR(SEARCH("改紡",T1079)))</formula>
    </cfRule>
    <cfRule type="containsText" dxfId="4736" priority="4401" operator="containsText" text="了機">
      <formula>NOT(ISERROR(SEARCH("了機",T1079)))</formula>
    </cfRule>
    <cfRule type="containsText" dxfId="4735" priority="4627" operator="containsText" text="清車">
      <formula>NOT(ISERROR(SEARCH("清車",T1079)))</formula>
    </cfRule>
    <cfRule type="containsText" dxfId="4734" priority="4628" operator="containsText" text="改紡">
      <formula>NOT(ISERROR(SEARCH("改紡",T1079)))</formula>
    </cfRule>
    <cfRule type="containsText" dxfId="4733" priority="4629" operator="containsText" text="了機">
      <formula>NOT(ISERROR(SEARCH("了機",T1079)))</formula>
    </cfRule>
  </conditionalFormatting>
  <conditionalFormatting sqref="T1080">
    <cfRule type="containsText" dxfId="4732" priority="3954" operator="containsText" text="清車">
      <formula>NOT(ISERROR(SEARCH("清車",T1080)))</formula>
    </cfRule>
    <cfRule type="containsText" dxfId="4731" priority="3955" operator="containsText" text="改紡">
      <formula>NOT(ISERROR(SEARCH("改紡",T1080)))</formula>
    </cfRule>
    <cfRule type="containsText" dxfId="4730" priority="3956" operator="containsText" text="了機">
      <formula>NOT(ISERROR(SEARCH("了機",T1080)))</formula>
    </cfRule>
    <cfRule type="containsText" dxfId="4729" priority="4170" operator="containsText" text="清車">
      <formula>NOT(ISERROR(SEARCH("清車",T1080)))</formula>
    </cfRule>
    <cfRule type="containsText" dxfId="4728" priority="4171" operator="containsText" text="改紡">
      <formula>NOT(ISERROR(SEARCH("改紡",T1080)))</formula>
    </cfRule>
    <cfRule type="containsText" dxfId="4727" priority="4172" operator="containsText" text="了機">
      <formula>NOT(ISERROR(SEARCH("了機",T1080)))</formula>
    </cfRule>
    <cfRule type="containsText" dxfId="4726" priority="4405" operator="containsText" text="清車">
      <formula>NOT(ISERROR(SEARCH("清車",T1080)))</formula>
    </cfRule>
    <cfRule type="containsText" dxfId="4725" priority="4406" operator="containsText" text="改紡">
      <formula>NOT(ISERROR(SEARCH("改紡",T1080)))</formula>
    </cfRule>
    <cfRule type="containsText" dxfId="4724" priority="4407" operator="containsText" text="了機">
      <formula>NOT(ISERROR(SEARCH("了機",T1080)))</formula>
    </cfRule>
    <cfRule type="containsText" dxfId="4723" priority="4645" operator="containsText" text="清車">
      <formula>NOT(ISERROR(SEARCH("清車",T1080)))</formula>
    </cfRule>
    <cfRule type="containsText" dxfId="4722" priority="4646" operator="containsText" text="改紡">
      <formula>NOT(ISERROR(SEARCH("改紡",T1080)))</formula>
    </cfRule>
    <cfRule type="containsText" dxfId="4721" priority="4647" operator="containsText" text="了機">
      <formula>NOT(ISERROR(SEARCH("了機",T1080)))</formula>
    </cfRule>
  </conditionalFormatting>
  <conditionalFormatting sqref="T1081">
    <cfRule type="containsText" dxfId="4720" priority="3960" operator="containsText" text="清車">
      <formula>NOT(ISERROR(SEARCH("清車",T1081)))</formula>
    </cfRule>
    <cfRule type="containsText" dxfId="4719" priority="3961" operator="containsText" text="改紡">
      <formula>NOT(ISERROR(SEARCH("改紡",T1081)))</formula>
    </cfRule>
    <cfRule type="containsText" dxfId="4718" priority="3962" operator="containsText" text="了機">
      <formula>NOT(ISERROR(SEARCH("了機",T1081)))</formula>
    </cfRule>
    <cfRule type="containsText" dxfId="4717" priority="4179" operator="containsText" text="清車">
      <formula>NOT(ISERROR(SEARCH("清車",T1081)))</formula>
    </cfRule>
    <cfRule type="containsText" dxfId="4716" priority="4180" operator="containsText" text="改紡">
      <formula>NOT(ISERROR(SEARCH("改紡",T1081)))</formula>
    </cfRule>
    <cfRule type="containsText" dxfId="4715" priority="4181" operator="containsText" text="了機">
      <formula>NOT(ISERROR(SEARCH("了機",T1081)))</formula>
    </cfRule>
    <cfRule type="containsText" dxfId="4714" priority="4414" operator="containsText" text="清車">
      <formula>NOT(ISERROR(SEARCH("清車",T1081)))</formula>
    </cfRule>
    <cfRule type="containsText" dxfId="4713" priority="4415" operator="containsText" text="改紡">
      <formula>NOT(ISERROR(SEARCH("改紡",T1081)))</formula>
    </cfRule>
    <cfRule type="containsText" dxfId="4712" priority="4416" operator="containsText" text="了機">
      <formula>NOT(ISERROR(SEARCH("了機",T1081)))</formula>
    </cfRule>
    <cfRule type="containsText" dxfId="4711" priority="4522" operator="containsText" text="清車">
      <formula>NOT(ISERROR(SEARCH("清車",T1081)))</formula>
    </cfRule>
    <cfRule type="containsText" dxfId="4710" priority="4523" operator="containsText" text="改紡">
      <formula>NOT(ISERROR(SEARCH("改紡",T1081)))</formula>
    </cfRule>
    <cfRule type="containsText" dxfId="4709" priority="4524" operator="containsText" text="了機">
      <formula>NOT(ISERROR(SEARCH("了機",T1081)))</formula>
    </cfRule>
  </conditionalFormatting>
  <conditionalFormatting sqref="T1082">
    <cfRule type="containsText" dxfId="4708" priority="3969" operator="containsText" text="清車">
      <formula>NOT(ISERROR(SEARCH("清車",T1082)))</formula>
    </cfRule>
    <cfRule type="containsText" dxfId="4707" priority="3970" operator="containsText" text="改紡">
      <formula>NOT(ISERROR(SEARCH("改紡",T1082)))</formula>
    </cfRule>
    <cfRule type="containsText" dxfId="4706" priority="3971" operator="containsText" text="了機">
      <formula>NOT(ISERROR(SEARCH("了機",T1082)))</formula>
    </cfRule>
    <cfRule type="containsText" dxfId="4705" priority="4080" operator="containsText" text="清車">
      <formula>NOT(ISERROR(SEARCH("清車",T1082)))</formula>
    </cfRule>
    <cfRule type="containsText" dxfId="4704" priority="4081" operator="containsText" text="改紡">
      <formula>NOT(ISERROR(SEARCH("改紡",T1082)))</formula>
    </cfRule>
    <cfRule type="containsText" dxfId="4703" priority="4082" operator="containsText" text="了機">
      <formula>NOT(ISERROR(SEARCH("了機",T1082)))</formula>
    </cfRule>
    <cfRule type="containsText" dxfId="4702" priority="4330" operator="containsText" text="清車">
      <formula>NOT(ISERROR(SEARCH("清車",T1082)))</formula>
    </cfRule>
    <cfRule type="containsText" dxfId="4701" priority="4331" operator="containsText" text="改紡">
      <formula>NOT(ISERROR(SEARCH("改紡",T1082)))</formula>
    </cfRule>
    <cfRule type="containsText" dxfId="4700" priority="4332" operator="containsText" text="了機">
      <formula>NOT(ISERROR(SEARCH("了機",T1082)))</formula>
    </cfRule>
    <cfRule type="containsText" dxfId="4699" priority="4576" operator="containsText" text="清車">
      <formula>NOT(ISERROR(SEARCH("清車",T1082)))</formula>
    </cfRule>
    <cfRule type="containsText" dxfId="4698" priority="4577" operator="containsText" text="改紡">
      <formula>NOT(ISERROR(SEARCH("改紡",T1082)))</formula>
    </cfRule>
    <cfRule type="containsText" dxfId="4697" priority="4578" operator="containsText" text="了機">
      <formula>NOT(ISERROR(SEARCH("了機",T1082)))</formula>
    </cfRule>
  </conditionalFormatting>
  <conditionalFormatting sqref="T1083">
    <cfRule type="containsText" dxfId="4696" priority="3882" operator="containsText" text="清車">
      <formula>NOT(ISERROR(SEARCH("清車",T1083)))</formula>
    </cfRule>
    <cfRule type="containsText" dxfId="4695" priority="3883" operator="containsText" text="改紡">
      <formula>NOT(ISERROR(SEARCH("改紡",T1083)))</formula>
    </cfRule>
    <cfRule type="containsText" dxfId="4694" priority="3884" operator="containsText" text="了機">
      <formula>NOT(ISERROR(SEARCH("了機",T1083)))</formula>
    </cfRule>
    <cfRule type="containsText" dxfId="4693" priority="4131" operator="containsText" text="清車">
      <formula>NOT(ISERROR(SEARCH("清車",T1083)))</formula>
    </cfRule>
    <cfRule type="containsText" dxfId="4692" priority="4132" operator="containsText" text="改紡">
      <formula>NOT(ISERROR(SEARCH("改紡",T1083)))</formula>
    </cfRule>
    <cfRule type="containsText" dxfId="4691" priority="4133" operator="containsText" text="了機">
      <formula>NOT(ISERROR(SEARCH("了機",T1083)))</formula>
    </cfRule>
    <cfRule type="containsText" dxfId="4690" priority="4366" operator="containsText" text="清車">
      <formula>NOT(ISERROR(SEARCH("清車",T1083)))</formula>
    </cfRule>
    <cfRule type="containsText" dxfId="4689" priority="4367" operator="containsText" text="改紡">
      <formula>NOT(ISERROR(SEARCH("改紡",T1083)))</formula>
    </cfRule>
    <cfRule type="containsText" dxfId="4688" priority="4368" operator="containsText" text="了機">
      <formula>NOT(ISERROR(SEARCH("了機",T1083)))</formula>
    </cfRule>
  </conditionalFormatting>
  <conditionalFormatting sqref="T1084">
    <cfRule type="containsText" dxfId="4687" priority="3921" operator="containsText" text="清車">
      <formula>NOT(ISERROR(SEARCH("清車",T1084)))</formula>
    </cfRule>
    <cfRule type="containsText" dxfId="4686" priority="3922" operator="containsText" text="改紡">
      <formula>NOT(ISERROR(SEARCH("改紡",T1084)))</formula>
    </cfRule>
    <cfRule type="containsText" dxfId="4685" priority="3923" operator="containsText" text="了機">
      <formula>NOT(ISERROR(SEARCH("了機",T1084)))</formula>
    </cfRule>
    <cfRule type="containsText" dxfId="4684" priority="4294" operator="containsText" text="清車">
      <formula>NOT(ISERROR(SEARCH("清車",T1084)))</formula>
    </cfRule>
    <cfRule type="containsText" dxfId="4683" priority="4295" operator="containsText" text="改紡">
      <formula>NOT(ISERROR(SEARCH("改紡",T1084)))</formula>
    </cfRule>
    <cfRule type="containsText" dxfId="4682" priority="4296" operator="containsText" text="了機">
      <formula>NOT(ISERROR(SEARCH("了機",T1084)))</formula>
    </cfRule>
    <cfRule type="containsText" dxfId="4681" priority="4297" operator="containsText" text="清車">
      <formula>NOT(ISERROR(SEARCH("清車",T1084)))</formula>
    </cfRule>
    <cfRule type="containsText" dxfId="4680" priority="4298" operator="containsText" text="改紡">
      <formula>NOT(ISERROR(SEARCH("改紡",T1084)))</formula>
    </cfRule>
    <cfRule type="containsText" dxfId="4679" priority="4299" operator="containsText" text="了機">
      <formula>NOT(ISERROR(SEARCH("了機",T1084)))</formula>
    </cfRule>
  </conditionalFormatting>
  <conditionalFormatting sqref="T1085">
    <cfRule type="containsText" dxfId="4678" priority="3843" operator="containsText" text="清車">
      <formula>NOT(ISERROR(SEARCH("清車",T1085)))</formula>
    </cfRule>
    <cfRule type="containsText" dxfId="4677" priority="3844" operator="containsText" text="改紡">
      <formula>NOT(ISERROR(SEARCH("改紡",T1085)))</formula>
    </cfRule>
    <cfRule type="containsText" dxfId="4676" priority="3845" operator="containsText" text="了機">
      <formula>NOT(ISERROR(SEARCH("了機",T1085)))</formula>
    </cfRule>
    <cfRule type="containsText" dxfId="4675" priority="3846" operator="containsText" text="清車">
      <formula>NOT(ISERROR(SEARCH("清車",T1085)))</formula>
    </cfRule>
    <cfRule type="containsText" dxfId="4674" priority="3847" operator="containsText" text="改紡">
      <formula>NOT(ISERROR(SEARCH("改紡",T1085)))</formula>
    </cfRule>
    <cfRule type="containsText" dxfId="4673" priority="3848" operator="containsText" text="了機">
      <formula>NOT(ISERROR(SEARCH("了機",T1085)))</formula>
    </cfRule>
    <cfRule type="containsText" dxfId="4672" priority="4384" operator="containsText" text="清車">
      <formula>NOT(ISERROR(SEARCH("清車",T1085)))</formula>
    </cfRule>
    <cfRule type="containsText" dxfId="4671" priority="4385" operator="containsText" text="改紡">
      <formula>NOT(ISERROR(SEARCH("改紡",T1085)))</formula>
    </cfRule>
    <cfRule type="containsText" dxfId="4670" priority="4386" operator="containsText" text="了機">
      <formula>NOT(ISERROR(SEARCH("了機",T1085)))</formula>
    </cfRule>
  </conditionalFormatting>
  <conditionalFormatting sqref="T1086">
    <cfRule type="containsText" dxfId="4669" priority="3939" operator="containsText" text="清車">
      <formula>NOT(ISERROR(SEARCH("清車",T1086)))</formula>
    </cfRule>
    <cfRule type="containsText" dxfId="4668" priority="3940" operator="containsText" text="改紡">
      <formula>NOT(ISERROR(SEARCH("改紡",T1086)))</formula>
    </cfRule>
    <cfRule type="containsText" dxfId="4667" priority="3941" operator="containsText" text="了機">
      <formula>NOT(ISERROR(SEARCH("了機",T1086)))</formula>
    </cfRule>
  </conditionalFormatting>
  <conditionalFormatting sqref="T1091">
    <cfRule type="containsText" dxfId="4666" priority="4612" operator="containsText" text="清車">
      <formula>NOT(ISERROR(SEARCH("清車",T1091)))</formula>
    </cfRule>
    <cfRule type="containsText" dxfId="4665" priority="4613" operator="containsText" text="改紡">
      <formula>NOT(ISERROR(SEARCH("改紡",T1091)))</formula>
    </cfRule>
    <cfRule type="containsText" dxfId="4664" priority="4614" operator="containsText" text="了機">
      <formula>NOT(ISERROR(SEARCH("了機",T1091)))</formula>
    </cfRule>
  </conditionalFormatting>
  <conditionalFormatting sqref="T1092">
    <cfRule type="containsText" dxfId="4663" priority="4158" operator="containsText" text="清車">
      <formula>NOT(ISERROR(SEARCH("清車",T1092)))</formula>
    </cfRule>
    <cfRule type="containsText" dxfId="4662" priority="4159" operator="containsText" text="改紡">
      <formula>NOT(ISERROR(SEARCH("改紡",T1092)))</formula>
    </cfRule>
    <cfRule type="containsText" dxfId="4661" priority="4160" operator="containsText" text="了機">
      <formula>NOT(ISERROR(SEARCH("了機",T1092)))</formula>
    </cfRule>
    <cfRule type="containsText" dxfId="4660" priority="4393" operator="containsText" text="清車">
      <formula>NOT(ISERROR(SEARCH("清車",T1092)))</formula>
    </cfRule>
    <cfRule type="containsText" dxfId="4659" priority="4394" operator="containsText" text="改紡">
      <formula>NOT(ISERROR(SEARCH("改紡",T1092)))</formula>
    </cfRule>
    <cfRule type="containsText" dxfId="4658" priority="4395" operator="containsText" text="了機">
      <formula>NOT(ISERROR(SEARCH("了機",T1092)))</formula>
    </cfRule>
  </conditionalFormatting>
  <conditionalFormatting sqref="T1093">
    <cfRule type="containsText" dxfId="4657" priority="3948" operator="containsText" text="清車">
      <formula>NOT(ISERROR(SEARCH("清車",T1093)))</formula>
    </cfRule>
    <cfRule type="containsText" dxfId="4656" priority="3949" operator="containsText" text="改紡">
      <formula>NOT(ISERROR(SEARCH("改紡",T1093)))</formula>
    </cfRule>
    <cfRule type="containsText" dxfId="4655" priority="3950" operator="containsText" text="了機">
      <formula>NOT(ISERROR(SEARCH("了機",T1093)))</formula>
    </cfRule>
  </conditionalFormatting>
  <conditionalFormatting sqref="T1094">
    <cfRule type="containsText" dxfId="4654" priority="4594" operator="containsText" text="清車">
      <formula>NOT(ISERROR(SEARCH("清車",T1094)))</formula>
    </cfRule>
    <cfRule type="containsText" dxfId="4653" priority="4595" operator="containsText" text="改紡">
      <formula>NOT(ISERROR(SEARCH("改紡",T1094)))</formula>
    </cfRule>
    <cfRule type="containsText" dxfId="4652" priority="4596" operator="containsText" text="了機">
      <formula>NOT(ISERROR(SEARCH("了機",T1094)))</formula>
    </cfRule>
  </conditionalFormatting>
  <conditionalFormatting sqref="T1095">
    <cfRule type="containsText" dxfId="4651" priority="4149" operator="containsText" text="清車">
      <formula>NOT(ISERROR(SEARCH("清車",T1095)))</formula>
    </cfRule>
    <cfRule type="containsText" dxfId="4650" priority="4150" operator="containsText" text="改紡">
      <formula>NOT(ISERROR(SEARCH("改紡",T1095)))</formula>
    </cfRule>
    <cfRule type="containsText" dxfId="4649" priority="4151" operator="containsText" text="了機">
      <formula>NOT(ISERROR(SEARCH("了機",T1095)))</formula>
    </cfRule>
    <cfRule type="containsText" dxfId="4648" priority="4381" operator="containsText" text="清車">
      <formula>NOT(ISERROR(SEARCH("清車",T1095)))</formula>
    </cfRule>
    <cfRule type="containsText" dxfId="4647" priority="4382" operator="containsText" text="改紡">
      <formula>NOT(ISERROR(SEARCH("改紡",T1095)))</formula>
    </cfRule>
    <cfRule type="containsText" dxfId="4646" priority="4383" operator="containsText" text="了機">
      <formula>NOT(ISERROR(SEARCH("了機",T1095)))</formula>
    </cfRule>
  </conditionalFormatting>
  <conditionalFormatting sqref="T1096">
    <cfRule type="containsText" dxfId="4645" priority="3936" operator="containsText" text="清車">
      <formula>NOT(ISERROR(SEARCH("清車",T1096)))</formula>
    </cfRule>
    <cfRule type="containsText" dxfId="4644" priority="3937" operator="containsText" text="改紡">
      <formula>NOT(ISERROR(SEARCH("改紡",T1096)))</formula>
    </cfRule>
    <cfRule type="containsText" dxfId="4643" priority="3938" operator="containsText" text="了機">
      <formula>NOT(ISERROR(SEARCH("了機",T1096)))</formula>
    </cfRule>
  </conditionalFormatting>
  <conditionalFormatting sqref="T1097:T1106">
    <cfRule type="containsText" dxfId="4642" priority="4636" operator="containsText" text="清車">
      <formula>NOT(ISERROR(SEARCH("清車",T1097)))</formula>
    </cfRule>
    <cfRule type="containsText" dxfId="4641" priority="4637" operator="containsText" text="改紡">
      <formula>NOT(ISERROR(SEARCH("改紡",T1097)))</formula>
    </cfRule>
    <cfRule type="containsText" dxfId="4640" priority="4638" operator="containsText" text="了機">
      <formula>NOT(ISERROR(SEARCH("了機",T1097)))</formula>
    </cfRule>
  </conditionalFormatting>
  <conditionalFormatting sqref="T1108:T1109">
    <cfRule type="containsText" dxfId="4639" priority="3571" operator="containsText" text="清車">
      <formula>NOT(ISERROR(SEARCH("清車",T1108)))</formula>
    </cfRule>
    <cfRule type="containsText" dxfId="4638" priority="3572" operator="containsText" text="改紡">
      <formula>NOT(ISERROR(SEARCH("改紡",T1108)))</formula>
    </cfRule>
    <cfRule type="containsText" dxfId="4637" priority="3573" operator="containsText" text="了機">
      <formula>NOT(ISERROR(SEARCH("了機",T1108)))</formula>
    </cfRule>
  </conditionalFormatting>
  <conditionalFormatting sqref="T1110">
    <cfRule type="containsText" dxfId="4636" priority="3568" operator="containsText" text="清車">
      <formula>NOT(ISERROR(SEARCH("清車",T1110)))</formula>
    </cfRule>
    <cfRule type="containsText" dxfId="4635" priority="3569" operator="containsText" text="改紡">
      <formula>NOT(ISERROR(SEARCH("改紡",T1110)))</formula>
    </cfRule>
    <cfRule type="containsText" dxfId="4634" priority="3570" operator="containsText" text="了機">
      <formula>NOT(ISERROR(SEARCH("了機",T1110)))</formula>
    </cfRule>
  </conditionalFormatting>
  <conditionalFormatting sqref="T1111">
    <cfRule type="containsText" dxfId="4633" priority="3319" operator="containsText" text="清車">
      <formula>NOT(ISERROR(SEARCH("清車",T1111)))</formula>
    </cfRule>
    <cfRule type="containsText" dxfId="4632" priority="3320" operator="containsText" text="改紡">
      <formula>NOT(ISERROR(SEARCH("改紡",T1111)))</formula>
    </cfRule>
    <cfRule type="containsText" dxfId="4631" priority="3321" operator="containsText" text="了機">
      <formula>NOT(ISERROR(SEARCH("了機",T1111)))</formula>
    </cfRule>
    <cfRule type="containsText" dxfId="4630" priority="3322" operator="containsText" text="清車">
      <formula>NOT(ISERROR(SEARCH("清車",T1111)))</formula>
    </cfRule>
    <cfRule type="containsText" dxfId="4629" priority="3323" operator="containsText" text="改紡">
      <formula>NOT(ISERROR(SEARCH("改紡",T1111)))</formula>
    </cfRule>
    <cfRule type="containsText" dxfId="4628" priority="3324" operator="containsText" text="了機">
      <formula>NOT(ISERROR(SEARCH("了機",T1111)))</formula>
    </cfRule>
  </conditionalFormatting>
  <conditionalFormatting sqref="T1112">
    <cfRule type="containsText" dxfId="4627" priority="3186" operator="containsText" text="清車">
      <formula>NOT(ISERROR(SEARCH("清車",T1112)))</formula>
    </cfRule>
    <cfRule type="containsText" dxfId="4626" priority="3187" operator="containsText" text="改紡">
      <formula>NOT(ISERROR(SEARCH("改紡",T1112)))</formula>
    </cfRule>
    <cfRule type="containsText" dxfId="4625" priority="3188" operator="containsText" text="了機">
      <formula>NOT(ISERROR(SEARCH("了機",T1112)))</formula>
    </cfRule>
  </conditionalFormatting>
  <conditionalFormatting sqref="T1114">
    <cfRule type="containsText" dxfId="4624" priority="3574" operator="containsText" text="清車">
      <formula>NOT(ISERROR(SEARCH("清車",T1114)))</formula>
    </cfRule>
    <cfRule type="containsText" dxfId="4623" priority="3575" operator="containsText" text="改紡">
      <formula>NOT(ISERROR(SEARCH("改紡",T1114)))</formula>
    </cfRule>
    <cfRule type="containsText" dxfId="4622" priority="3576" operator="containsText" text="了機">
      <formula>NOT(ISERROR(SEARCH("了機",T1114)))</formula>
    </cfRule>
  </conditionalFormatting>
  <conditionalFormatting sqref="T1115">
    <cfRule type="containsText" dxfId="4621" priority="2997" operator="containsText" text="清車">
      <formula>NOT(ISERROR(SEARCH("清車",T1115)))</formula>
    </cfRule>
    <cfRule type="containsText" dxfId="4620" priority="2998" operator="containsText" text="改紡">
      <formula>NOT(ISERROR(SEARCH("改紡",T1115)))</formula>
    </cfRule>
    <cfRule type="containsText" dxfId="4619" priority="2999" operator="containsText" text="了機">
      <formula>NOT(ISERROR(SEARCH("了機",T1115)))</formula>
    </cfRule>
  </conditionalFormatting>
  <conditionalFormatting sqref="T1116">
    <cfRule type="containsText" dxfId="4618" priority="3556" operator="containsText" text="清車">
      <formula>NOT(ISERROR(SEARCH("清車",T1116)))</formula>
    </cfRule>
    <cfRule type="containsText" dxfId="4617" priority="3557" operator="containsText" text="改紡">
      <formula>NOT(ISERROR(SEARCH("改紡",T1116)))</formula>
    </cfRule>
    <cfRule type="containsText" dxfId="4616" priority="3558" operator="containsText" text="了機">
      <formula>NOT(ISERROR(SEARCH("了機",T1116)))</formula>
    </cfRule>
  </conditionalFormatting>
  <conditionalFormatting sqref="T1117">
    <cfRule type="containsText" dxfId="4615" priority="3183" operator="containsText" text="清車">
      <formula>NOT(ISERROR(SEARCH("清車",T1117)))</formula>
    </cfRule>
    <cfRule type="containsText" dxfId="4614" priority="3184" operator="containsText" text="改紡">
      <formula>NOT(ISERROR(SEARCH("改紡",T1117)))</formula>
    </cfRule>
    <cfRule type="containsText" dxfId="4613" priority="3185" operator="containsText" text="了機">
      <formula>NOT(ISERROR(SEARCH("了機",T1117)))</formula>
    </cfRule>
    <cfRule type="containsText" dxfId="4612" priority="3379" operator="containsText" text="清車">
      <formula>NOT(ISERROR(SEARCH("清車",T1117)))</formula>
    </cfRule>
    <cfRule type="containsText" dxfId="4611" priority="3380" operator="containsText" text="改紡">
      <formula>NOT(ISERROR(SEARCH("改紡",T1117)))</formula>
    </cfRule>
    <cfRule type="containsText" dxfId="4610" priority="3381" operator="containsText" text="了機">
      <formula>NOT(ISERROR(SEARCH("了機",T1117)))</formula>
    </cfRule>
    <cfRule type="containsText" dxfId="4609" priority="3589" operator="containsText" text="清車">
      <formula>NOT(ISERROR(SEARCH("清車",T1117)))</formula>
    </cfRule>
    <cfRule type="containsText" dxfId="4608" priority="3590" operator="containsText" text="改紡">
      <formula>NOT(ISERROR(SEARCH("改紡",T1117)))</formula>
    </cfRule>
    <cfRule type="containsText" dxfId="4607" priority="3591" operator="containsText" text="了機">
      <formula>NOT(ISERROR(SEARCH("了機",T1117)))</formula>
    </cfRule>
  </conditionalFormatting>
  <conditionalFormatting sqref="T1118">
    <cfRule type="containsText" dxfId="4606" priority="2982" operator="containsText" text="清車">
      <formula>NOT(ISERROR(SEARCH("清車",T1118)))</formula>
    </cfRule>
    <cfRule type="containsText" dxfId="4605" priority="2983" operator="containsText" text="改紡">
      <formula>NOT(ISERROR(SEARCH("改紡",T1118)))</formula>
    </cfRule>
    <cfRule type="containsText" dxfId="4604" priority="2984" operator="containsText" text="了機">
      <formula>NOT(ISERROR(SEARCH("了機",T1118)))</formula>
    </cfRule>
    <cfRule type="containsText" dxfId="4603" priority="3198" operator="containsText" text="清車">
      <formula>NOT(ISERROR(SEARCH("清車",T1118)))</formula>
    </cfRule>
    <cfRule type="containsText" dxfId="4602" priority="3199" operator="containsText" text="改紡">
      <formula>NOT(ISERROR(SEARCH("改紡",T1118)))</formula>
    </cfRule>
    <cfRule type="containsText" dxfId="4601" priority="3200" operator="containsText" text="了機">
      <formula>NOT(ISERROR(SEARCH("了機",T1118)))</formula>
    </cfRule>
    <cfRule type="containsText" dxfId="4600" priority="3394" operator="containsText" text="清車">
      <formula>NOT(ISERROR(SEARCH("清車",T1118)))</formula>
    </cfRule>
    <cfRule type="containsText" dxfId="4599" priority="3395" operator="containsText" text="改紡">
      <formula>NOT(ISERROR(SEARCH("改紡",T1118)))</formula>
    </cfRule>
    <cfRule type="containsText" dxfId="4598" priority="3396" operator="containsText" text="了機">
      <formula>NOT(ISERROR(SEARCH("了機",T1118)))</formula>
    </cfRule>
    <cfRule type="containsText" dxfId="4597" priority="3595" operator="containsText" text="清車">
      <formula>NOT(ISERROR(SEARCH("清車",T1118)))</formula>
    </cfRule>
    <cfRule type="containsText" dxfId="4596" priority="3596" operator="containsText" text="改紡">
      <formula>NOT(ISERROR(SEARCH("改紡",T1118)))</formula>
    </cfRule>
    <cfRule type="containsText" dxfId="4595" priority="3597" operator="containsText" text="了機">
      <formula>NOT(ISERROR(SEARCH("了機",T1118)))</formula>
    </cfRule>
  </conditionalFormatting>
  <conditionalFormatting sqref="T1119">
    <cfRule type="containsText" dxfId="4594" priority="3006" operator="containsText" text="清車">
      <formula>NOT(ISERROR(SEARCH("清車",T1119)))</formula>
    </cfRule>
    <cfRule type="containsText" dxfId="4593" priority="3007" operator="containsText" text="改紡">
      <formula>NOT(ISERROR(SEARCH("改紡",T1119)))</formula>
    </cfRule>
    <cfRule type="containsText" dxfId="4592" priority="3008" operator="containsText" text="了機">
      <formula>NOT(ISERROR(SEARCH("了機",T1119)))</formula>
    </cfRule>
    <cfRule type="containsText" dxfId="4591" priority="3204" operator="containsText" text="清車">
      <formula>NOT(ISERROR(SEARCH("清車",T1119)))</formula>
    </cfRule>
    <cfRule type="containsText" dxfId="4590" priority="3205" operator="containsText" text="改紡">
      <formula>NOT(ISERROR(SEARCH("改紡",T1119)))</formula>
    </cfRule>
    <cfRule type="containsText" dxfId="4589" priority="3206" operator="containsText" text="了機">
      <formula>NOT(ISERROR(SEARCH("了機",T1119)))</formula>
    </cfRule>
    <cfRule type="containsText" dxfId="4588" priority="3400" operator="containsText" text="清車">
      <formula>NOT(ISERROR(SEARCH("清車",T1119)))</formula>
    </cfRule>
    <cfRule type="containsText" dxfId="4587" priority="3401" operator="containsText" text="改紡">
      <formula>NOT(ISERROR(SEARCH("改紡",T1119)))</formula>
    </cfRule>
    <cfRule type="containsText" dxfId="4586" priority="3402" operator="containsText" text="了機">
      <formula>NOT(ISERROR(SEARCH("了機",T1119)))</formula>
    </cfRule>
    <cfRule type="containsText" dxfId="4585" priority="3610" operator="containsText" text="清車">
      <formula>NOT(ISERROR(SEARCH("清車",T1119)))</formula>
    </cfRule>
    <cfRule type="containsText" dxfId="4584" priority="3611" operator="containsText" text="改紡">
      <formula>NOT(ISERROR(SEARCH("改紡",T1119)))</formula>
    </cfRule>
    <cfRule type="containsText" dxfId="4583" priority="3612" operator="containsText" text="了機">
      <formula>NOT(ISERROR(SEARCH("了機",T1119)))</formula>
    </cfRule>
  </conditionalFormatting>
  <conditionalFormatting sqref="T1120">
    <cfRule type="containsText" dxfId="4582" priority="3012" operator="containsText" text="清車">
      <formula>NOT(ISERROR(SEARCH("清車",T1120)))</formula>
    </cfRule>
    <cfRule type="containsText" dxfId="4581" priority="3013" operator="containsText" text="改紡">
      <formula>NOT(ISERROR(SEARCH("改紡",T1120)))</formula>
    </cfRule>
    <cfRule type="containsText" dxfId="4580" priority="3014" operator="containsText" text="了機">
      <formula>NOT(ISERROR(SEARCH("了機",T1120)))</formula>
    </cfRule>
    <cfRule type="containsText" dxfId="4579" priority="3213" operator="containsText" text="清車">
      <formula>NOT(ISERROR(SEARCH("清車",T1120)))</formula>
    </cfRule>
    <cfRule type="containsText" dxfId="4578" priority="3214" operator="containsText" text="改紡">
      <formula>NOT(ISERROR(SEARCH("改紡",T1120)))</formula>
    </cfRule>
    <cfRule type="containsText" dxfId="4577" priority="3215" operator="containsText" text="了機">
      <formula>NOT(ISERROR(SEARCH("了機",T1120)))</formula>
    </cfRule>
    <cfRule type="containsText" dxfId="4576" priority="3409" operator="containsText" text="清車">
      <formula>NOT(ISERROR(SEARCH("清車",T1120)))</formula>
    </cfRule>
    <cfRule type="containsText" dxfId="4575" priority="3410" operator="containsText" text="改紡">
      <formula>NOT(ISERROR(SEARCH("改紡",T1120)))</formula>
    </cfRule>
    <cfRule type="containsText" dxfId="4574" priority="3411" operator="containsText" text="了機">
      <formula>NOT(ISERROR(SEARCH("了機",T1120)))</formula>
    </cfRule>
    <cfRule type="containsText" dxfId="4573" priority="3499" operator="containsText" text="清車">
      <formula>NOT(ISERROR(SEARCH("清車",T1120)))</formula>
    </cfRule>
    <cfRule type="containsText" dxfId="4572" priority="3500" operator="containsText" text="改紡">
      <formula>NOT(ISERROR(SEARCH("改紡",T1120)))</formula>
    </cfRule>
    <cfRule type="containsText" dxfId="4571" priority="3501" operator="containsText" text="了機">
      <formula>NOT(ISERROR(SEARCH("了機",T1120)))</formula>
    </cfRule>
  </conditionalFormatting>
  <conditionalFormatting sqref="T1121">
    <cfRule type="containsText" dxfId="4570" priority="3021" operator="containsText" text="清車">
      <formula>NOT(ISERROR(SEARCH("清車",T1121)))</formula>
    </cfRule>
    <cfRule type="containsText" dxfId="4569" priority="3022" operator="containsText" text="改紡">
      <formula>NOT(ISERROR(SEARCH("改紡",T1121)))</formula>
    </cfRule>
    <cfRule type="containsText" dxfId="4568" priority="3023" operator="containsText" text="了機">
      <formula>NOT(ISERROR(SEARCH("了機",T1121)))</formula>
    </cfRule>
    <cfRule type="containsText" dxfId="4567" priority="3132" operator="containsText" text="清車">
      <formula>NOT(ISERROR(SEARCH("清車",T1121)))</formula>
    </cfRule>
    <cfRule type="containsText" dxfId="4566" priority="3133" operator="containsText" text="改紡">
      <formula>NOT(ISERROR(SEARCH("改紡",T1121)))</formula>
    </cfRule>
    <cfRule type="containsText" dxfId="4565" priority="3134" operator="containsText" text="了機">
      <formula>NOT(ISERROR(SEARCH("了機",T1121)))</formula>
    </cfRule>
    <cfRule type="containsText" dxfId="4564" priority="3337" operator="containsText" text="清車">
      <formula>NOT(ISERROR(SEARCH("清車",T1121)))</formula>
    </cfRule>
    <cfRule type="containsText" dxfId="4563" priority="3338" operator="containsText" text="改紡">
      <formula>NOT(ISERROR(SEARCH("改紡",T1121)))</formula>
    </cfRule>
    <cfRule type="containsText" dxfId="4562" priority="3339" operator="containsText" text="了機">
      <formula>NOT(ISERROR(SEARCH("了機",T1121)))</formula>
    </cfRule>
    <cfRule type="containsText" dxfId="4561" priority="3547" operator="containsText" text="清車">
      <formula>NOT(ISERROR(SEARCH("清車",T1121)))</formula>
    </cfRule>
    <cfRule type="containsText" dxfId="4560" priority="3548" operator="containsText" text="改紡">
      <formula>NOT(ISERROR(SEARCH("改紡",T1121)))</formula>
    </cfRule>
    <cfRule type="containsText" dxfId="4559" priority="3549" operator="containsText" text="了機">
      <formula>NOT(ISERROR(SEARCH("了機",T1121)))</formula>
    </cfRule>
  </conditionalFormatting>
  <conditionalFormatting sqref="T1122">
    <cfRule type="containsText" dxfId="4558" priority="2937" operator="containsText" text="清車">
      <formula>NOT(ISERROR(SEARCH("清車",T1122)))</formula>
    </cfRule>
    <cfRule type="containsText" dxfId="4557" priority="2938" operator="containsText" text="改紡">
      <formula>NOT(ISERROR(SEARCH("改紡",T1122)))</formula>
    </cfRule>
    <cfRule type="containsText" dxfId="4556" priority="2939" operator="containsText" text="了機">
      <formula>NOT(ISERROR(SEARCH("了機",T1122)))</formula>
    </cfRule>
    <cfRule type="containsText" dxfId="4555" priority="3174" operator="containsText" text="清車">
      <formula>NOT(ISERROR(SEARCH("清車",T1122)))</formula>
    </cfRule>
    <cfRule type="containsText" dxfId="4554" priority="3175" operator="containsText" text="改紡">
      <formula>NOT(ISERROR(SEARCH("改紡",T1122)))</formula>
    </cfRule>
    <cfRule type="containsText" dxfId="4553" priority="3176" operator="containsText" text="了機">
      <formula>NOT(ISERROR(SEARCH("了機",T1122)))</formula>
    </cfRule>
    <cfRule type="containsText" dxfId="4552" priority="3370" operator="containsText" text="清車">
      <formula>NOT(ISERROR(SEARCH("清車",T1122)))</formula>
    </cfRule>
    <cfRule type="containsText" dxfId="4551" priority="3371" operator="containsText" text="改紡">
      <formula>NOT(ISERROR(SEARCH("改紡",T1122)))</formula>
    </cfRule>
    <cfRule type="containsText" dxfId="4550" priority="3372" operator="containsText" text="了機">
      <formula>NOT(ISERROR(SEARCH("了機",T1122)))</formula>
    </cfRule>
  </conditionalFormatting>
  <conditionalFormatting sqref="T1123">
    <cfRule type="containsText" dxfId="4549" priority="2973" operator="containsText" text="清車">
      <formula>NOT(ISERROR(SEARCH("清車",T1123)))</formula>
    </cfRule>
    <cfRule type="containsText" dxfId="4548" priority="2974" operator="containsText" text="改紡">
      <formula>NOT(ISERROR(SEARCH("改紡",T1123)))</formula>
    </cfRule>
    <cfRule type="containsText" dxfId="4547" priority="2975" operator="containsText" text="了機">
      <formula>NOT(ISERROR(SEARCH("了機",T1123)))</formula>
    </cfRule>
    <cfRule type="containsText" dxfId="4546" priority="3301" operator="containsText" text="清車">
      <formula>NOT(ISERROR(SEARCH("清車",T1123)))</formula>
    </cfRule>
    <cfRule type="containsText" dxfId="4545" priority="3302" operator="containsText" text="改紡">
      <formula>NOT(ISERROR(SEARCH("改紡",T1123)))</formula>
    </cfRule>
    <cfRule type="containsText" dxfId="4544" priority="3303" operator="containsText" text="了機">
      <formula>NOT(ISERROR(SEARCH("了機",T1123)))</formula>
    </cfRule>
    <cfRule type="containsText" dxfId="4543" priority="3304" operator="containsText" text="清車">
      <formula>NOT(ISERROR(SEARCH("清車",T1123)))</formula>
    </cfRule>
    <cfRule type="containsText" dxfId="4542" priority="3305" operator="containsText" text="改紡">
      <formula>NOT(ISERROR(SEARCH("改紡",T1123)))</formula>
    </cfRule>
    <cfRule type="containsText" dxfId="4541" priority="3306" operator="containsText" text="了機">
      <formula>NOT(ISERROR(SEARCH("了機",T1123)))</formula>
    </cfRule>
  </conditionalFormatting>
  <conditionalFormatting sqref="T1124">
    <cfRule type="containsText" dxfId="4540" priority="2916" operator="containsText" text="清車">
      <formula>NOT(ISERROR(SEARCH("清車",T1124)))</formula>
    </cfRule>
    <cfRule type="containsText" dxfId="4539" priority="2917" operator="containsText" text="改紡">
      <formula>NOT(ISERROR(SEARCH("改紡",T1124)))</formula>
    </cfRule>
    <cfRule type="containsText" dxfId="4538" priority="2918" operator="containsText" text="了機">
      <formula>NOT(ISERROR(SEARCH("了機",T1124)))</formula>
    </cfRule>
    <cfRule type="containsText" dxfId="4537" priority="2919" operator="containsText" text="清車">
      <formula>NOT(ISERROR(SEARCH("清車",T1124)))</formula>
    </cfRule>
    <cfRule type="containsText" dxfId="4536" priority="2920" operator="containsText" text="改紡">
      <formula>NOT(ISERROR(SEARCH("改紡",T1124)))</formula>
    </cfRule>
    <cfRule type="containsText" dxfId="4535" priority="2921" operator="containsText" text="了機">
      <formula>NOT(ISERROR(SEARCH("了機",T1124)))</formula>
    </cfRule>
    <cfRule type="containsText" dxfId="4534" priority="3388" operator="containsText" text="清車">
      <formula>NOT(ISERROR(SEARCH("清車",T1124)))</formula>
    </cfRule>
    <cfRule type="containsText" dxfId="4533" priority="3389" operator="containsText" text="改紡">
      <formula>NOT(ISERROR(SEARCH("改紡",T1124)))</formula>
    </cfRule>
    <cfRule type="containsText" dxfId="4532" priority="3390" operator="containsText" text="了機">
      <formula>NOT(ISERROR(SEARCH("了機",T1124)))</formula>
    </cfRule>
  </conditionalFormatting>
  <conditionalFormatting sqref="T1125">
    <cfRule type="containsText" dxfId="4531" priority="2991" operator="containsText" text="清車">
      <formula>NOT(ISERROR(SEARCH("清車",T1125)))</formula>
    </cfRule>
    <cfRule type="containsText" dxfId="4530" priority="2992" operator="containsText" text="改紡">
      <formula>NOT(ISERROR(SEARCH("改紡",T1125)))</formula>
    </cfRule>
    <cfRule type="containsText" dxfId="4529" priority="2993" operator="containsText" text="了機">
      <formula>NOT(ISERROR(SEARCH("了機",T1125)))</formula>
    </cfRule>
  </conditionalFormatting>
  <conditionalFormatting sqref="T1130">
    <cfRule type="containsText" dxfId="4528" priority="3580" operator="containsText" text="清車">
      <formula>NOT(ISERROR(SEARCH("清車",T1130)))</formula>
    </cfRule>
    <cfRule type="containsText" dxfId="4527" priority="3581" operator="containsText" text="改紡">
      <formula>NOT(ISERROR(SEARCH("改紡",T1130)))</formula>
    </cfRule>
    <cfRule type="containsText" dxfId="4526" priority="3582" operator="containsText" text="了機">
      <formula>NOT(ISERROR(SEARCH("了機",T1130)))</formula>
    </cfRule>
  </conditionalFormatting>
  <conditionalFormatting sqref="T1131">
    <cfRule type="containsText" dxfId="4525" priority="2871" operator="containsText" text="清車">
      <formula>NOT(ISERROR(SEARCH("清車",T1131)))</formula>
    </cfRule>
    <cfRule type="containsText" dxfId="4524" priority="2872" operator="containsText" text="改紡">
      <formula>NOT(ISERROR(SEARCH("改紡",T1131)))</formula>
    </cfRule>
    <cfRule type="containsText" dxfId="4523" priority="2873" operator="containsText" text="了機">
      <formula>NOT(ISERROR(SEARCH("了機",T1131)))</formula>
    </cfRule>
    <cfRule type="containsText" dxfId="4522" priority="2874" operator="containsText" text="清車">
      <formula>NOT(ISERROR(SEARCH("清車",T1131)))</formula>
    </cfRule>
    <cfRule type="containsText" dxfId="4521" priority="2875" operator="containsText" text="改紡">
      <formula>NOT(ISERROR(SEARCH("改紡",T1131)))</formula>
    </cfRule>
    <cfRule type="containsText" dxfId="4520" priority="2876" operator="containsText" text="了機">
      <formula>NOT(ISERROR(SEARCH("了機",T1131)))</formula>
    </cfRule>
    <cfRule type="containsText" dxfId="4519" priority="2877" operator="containsText" text="清車">
      <formula>NOT(ISERROR(SEARCH("清車",T1131)))</formula>
    </cfRule>
    <cfRule type="containsText" dxfId="4518" priority="2878" operator="containsText" text="改紡">
      <formula>NOT(ISERROR(SEARCH("改紡",T1131)))</formula>
    </cfRule>
    <cfRule type="containsText" dxfId="4517" priority="2879" operator="containsText" text="了機">
      <formula>NOT(ISERROR(SEARCH("了機",T1131)))</formula>
    </cfRule>
    <cfRule type="containsText" dxfId="4516" priority="2880" operator="containsText" text="清車">
      <formula>NOT(ISERROR(SEARCH("清車",T1131)))</formula>
    </cfRule>
    <cfRule type="containsText" dxfId="4515" priority="2881" operator="containsText" text="改紡">
      <formula>NOT(ISERROR(SEARCH("改紡",T1131)))</formula>
    </cfRule>
    <cfRule type="containsText" dxfId="4514" priority="2882" operator="containsText" text="了機">
      <formula>NOT(ISERROR(SEARCH("了機",T1131)))</formula>
    </cfRule>
  </conditionalFormatting>
  <conditionalFormatting sqref="T1132">
    <cfRule type="containsText" dxfId="4513" priority="3000" operator="containsText" text="清車">
      <formula>NOT(ISERROR(SEARCH("清車",T1132)))</formula>
    </cfRule>
    <cfRule type="containsText" dxfId="4512" priority="3001" operator="containsText" text="改紡">
      <formula>NOT(ISERROR(SEARCH("改紡",T1132)))</formula>
    </cfRule>
    <cfRule type="containsText" dxfId="4511" priority="3002" operator="containsText" text="了機">
      <formula>NOT(ISERROR(SEARCH("了機",T1132)))</formula>
    </cfRule>
  </conditionalFormatting>
  <conditionalFormatting sqref="T1133">
    <cfRule type="containsText" dxfId="4510" priority="3562" operator="containsText" text="清車">
      <formula>NOT(ISERROR(SEARCH("清車",T1133)))</formula>
    </cfRule>
    <cfRule type="containsText" dxfId="4509" priority="3563" operator="containsText" text="改紡">
      <formula>NOT(ISERROR(SEARCH("改紡",T1133)))</formula>
    </cfRule>
    <cfRule type="containsText" dxfId="4508" priority="3564" operator="containsText" text="了機">
      <formula>NOT(ISERROR(SEARCH("了機",T1133)))</formula>
    </cfRule>
  </conditionalFormatting>
  <conditionalFormatting sqref="T1134">
    <cfRule type="containsText" dxfId="4507" priority="3192" operator="containsText" text="清車">
      <formula>NOT(ISERROR(SEARCH("清車",T1134)))</formula>
    </cfRule>
    <cfRule type="containsText" dxfId="4506" priority="3193" operator="containsText" text="改紡">
      <formula>NOT(ISERROR(SEARCH("改紡",T1134)))</formula>
    </cfRule>
    <cfRule type="containsText" dxfId="4505" priority="3194" operator="containsText" text="了機">
      <formula>NOT(ISERROR(SEARCH("了機",T1134)))</formula>
    </cfRule>
    <cfRule type="containsText" dxfId="4504" priority="3385" operator="containsText" text="清車">
      <formula>NOT(ISERROR(SEARCH("清車",T1134)))</formula>
    </cfRule>
    <cfRule type="containsText" dxfId="4503" priority="3386" operator="containsText" text="改紡">
      <formula>NOT(ISERROR(SEARCH("改紡",T1134)))</formula>
    </cfRule>
    <cfRule type="containsText" dxfId="4502" priority="3387" operator="containsText" text="了機">
      <formula>NOT(ISERROR(SEARCH("了機",T1134)))</formula>
    </cfRule>
  </conditionalFormatting>
  <conditionalFormatting sqref="T1135">
    <cfRule type="containsText" dxfId="4501" priority="2988" operator="containsText" text="清車">
      <formula>NOT(ISERROR(SEARCH("清車",T1135)))</formula>
    </cfRule>
    <cfRule type="containsText" dxfId="4500" priority="2989" operator="containsText" text="改紡">
      <formula>NOT(ISERROR(SEARCH("改紡",T1135)))</formula>
    </cfRule>
    <cfRule type="containsText" dxfId="4499" priority="2990" operator="containsText" text="了機">
      <formula>NOT(ISERROR(SEARCH("了機",T1135)))</formula>
    </cfRule>
  </conditionalFormatting>
  <conditionalFormatting sqref="T1136:T1145">
    <cfRule type="containsText" dxfId="4498" priority="3601" operator="containsText" text="清車">
      <formula>NOT(ISERROR(SEARCH("清車",T1136)))</formula>
    </cfRule>
    <cfRule type="containsText" dxfId="4497" priority="3602" operator="containsText" text="改紡">
      <formula>NOT(ISERROR(SEARCH("改紡",T1136)))</formula>
    </cfRule>
    <cfRule type="containsText" dxfId="4496" priority="3603" operator="containsText" text="了機">
      <formula>NOT(ISERROR(SEARCH("了機",T1136)))</formula>
    </cfRule>
  </conditionalFormatting>
  <conditionalFormatting sqref="T1147:T1148">
    <cfRule type="containsText" dxfId="4495" priority="2626" operator="containsText" text="清車">
      <formula>NOT(ISERROR(SEARCH("清車",T1147)))</formula>
    </cfRule>
    <cfRule type="containsText" dxfId="4494" priority="2627" operator="containsText" text="改紡">
      <formula>NOT(ISERROR(SEARCH("改紡",T1147)))</formula>
    </cfRule>
    <cfRule type="containsText" dxfId="4493" priority="2628" operator="containsText" text="了機">
      <formula>NOT(ISERROR(SEARCH("了機",T1147)))</formula>
    </cfRule>
  </conditionalFormatting>
  <conditionalFormatting sqref="T1149">
    <cfRule type="containsText" dxfId="4492" priority="2623" operator="containsText" text="清車">
      <formula>NOT(ISERROR(SEARCH("清車",T1149)))</formula>
    </cfRule>
    <cfRule type="containsText" dxfId="4491" priority="2624" operator="containsText" text="改紡">
      <formula>NOT(ISERROR(SEARCH("改紡",T1149)))</formula>
    </cfRule>
    <cfRule type="containsText" dxfId="4490" priority="2625" operator="containsText" text="了機">
      <formula>NOT(ISERROR(SEARCH("了機",T1149)))</formula>
    </cfRule>
  </conditionalFormatting>
  <conditionalFormatting sqref="T1150">
    <cfRule type="containsText" dxfId="4489" priority="2374" operator="containsText" text="清車">
      <formula>NOT(ISERROR(SEARCH("清車",T1150)))</formula>
    </cfRule>
    <cfRule type="containsText" dxfId="4488" priority="2375" operator="containsText" text="改紡">
      <formula>NOT(ISERROR(SEARCH("改紡",T1150)))</formula>
    </cfRule>
    <cfRule type="containsText" dxfId="4487" priority="2376" operator="containsText" text="了機">
      <formula>NOT(ISERROR(SEARCH("了機",T1150)))</formula>
    </cfRule>
    <cfRule type="containsText" dxfId="4486" priority="2377" operator="containsText" text="清車">
      <formula>NOT(ISERROR(SEARCH("清車",T1150)))</formula>
    </cfRule>
    <cfRule type="containsText" dxfId="4485" priority="2378" operator="containsText" text="改紡">
      <formula>NOT(ISERROR(SEARCH("改紡",T1150)))</formula>
    </cfRule>
    <cfRule type="containsText" dxfId="4484" priority="2379" operator="containsText" text="了機">
      <formula>NOT(ISERROR(SEARCH("了機",T1150)))</formula>
    </cfRule>
  </conditionalFormatting>
  <conditionalFormatting sqref="T1151">
    <cfRule type="containsText" dxfId="4483" priority="2241" operator="containsText" text="清車">
      <formula>NOT(ISERROR(SEARCH("清車",T1151)))</formula>
    </cfRule>
    <cfRule type="containsText" dxfId="4482" priority="2242" operator="containsText" text="改紡">
      <formula>NOT(ISERROR(SEARCH("改紡",T1151)))</formula>
    </cfRule>
    <cfRule type="containsText" dxfId="4481" priority="2243" operator="containsText" text="了機">
      <formula>NOT(ISERROR(SEARCH("了機",T1151)))</formula>
    </cfRule>
  </conditionalFormatting>
  <conditionalFormatting sqref="T1153">
    <cfRule type="containsText" dxfId="4480" priority="2629" operator="containsText" text="清車">
      <formula>NOT(ISERROR(SEARCH("清車",T1153)))</formula>
    </cfRule>
    <cfRule type="containsText" dxfId="4479" priority="2630" operator="containsText" text="改紡">
      <formula>NOT(ISERROR(SEARCH("改紡",T1153)))</formula>
    </cfRule>
    <cfRule type="containsText" dxfId="4478" priority="2631" operator="containsText" text="了機">
      <formula>NOT(ISERROR(SEARCH("了機",T1153)))</formula>
    </cfRule>
  </conditionalFormatting>
  <conditionalFormatting sqref="T1154">
    <cfRule type="containsText" dxfId="4477" priority="2052" operator="containsText" text="清車">
      <formula>NOT(ISERROR(SEARCH("清車",T1154)))</formula>
    </cfRule>
    <cfRule type="containsText" dxfId="4476" priority="2053" operator="containsText" text="改紡">
      <formula>NOT(ISERROR(SEARCH("改紡",T1154)))</formula>
    </cfRule>
    <cfRule type="containsText" dxfId="4475" priority="2054" operator="containsText" text="了機">
      <formula>NOT(ISERROR(SEARCH("了機",T1154)))</formula>
    </cfRule>
  </conditionalFormatting>
  <conditionalFormatting sqref="T1155">
    <cfRule type="containsText" dxfId="4474" priority="2611" operator="containsText" text="清車">
      <formula>NOT(ISERROR(SEARCH("清車",T1155)))</formula>
    </cfRule>
    <cfRule type="containsText" dxfId="4473" priority="2612" operator="containsText" text="改紡">
      <formula>NOT(ISERROR(SEARCH("改紡",T1155)))</formula>
    </cfRule>
    <cfRule type="containsText" dxfId="4472" priority="2613" operator="containsText" text="了機">
      <formula>NOT(ISERROR(SEARCH("了機",T1155)))</formula>
    </cfRule>
  </conditionalFormatting>
  <conditionalFormatting sqref="T1156">
    <cfRule type="containsText" dxfId="4471" priority="2238" operator="containsText" text="清車">
      <formula>NOT(ISERROR(SEARCH("清車",T1156)))</formula>
    </cfRule>
    <cfRule type="containsText" dxfId="4470" priority="2239" operator="containsText" text="改紡">
      <formula>NOT(ISERROR(SEARCH("改紡",T1156)))</formula>
    </cfRule>
    <cfRule type="containsText" dxfId="4469" priority="2240" operator="containsText" text="了機">
      <formula>NOT(ISERROR(SEARCH("了機",T1156)))</formula>
    </cfRule>
    <cfRule type="containsText" dxfId="4468" priority="2434" operator="containsText" text="清車">
      <formula>NOT(ISERROR(SEARCH("清車",T1156)))</formula>
    </cfRule>
    <cfRule type="containsText" dxfId="4467" priority="2435" operator="containsText" text="改紡">
      <formula>NOT(ISERROR(SEARCH("改紡",T1156)))</formula>
    </cfRule>
    <cfRule type="containsText" dxfId="4466" priority="2436" operator="containsText" text="了機">
      <formula>NOT(ISERROR(SEARCH("了機",T1156)))</formula>
    </cfRule>
    <cfRule type="containsText" dxfId="4465" priority="2644" operator="containsText" text="清車">
      <formula>NOT(ISERROR(SEARCH("清車",T1156)))</formula>
    </cfRule>
    <cfRule type="containsText" dxfId="4464" priority="2645" operator="containsText" text="改紡">
      <formula>NOT(ISERROR(SEARCH("改紡",T1156)))</formula>
    </cfRule>
    <cfRule type="containsText" dxfId="4463" priority="2646" operator="containsText" text="了機">
      <formula>NOT(ISERROR(SEARCH("了機",T1156)))</formula>
    </cfRule>
  </conditionalFormatting>
  <conditionalFormatting sqref="T1157">
    <cfRule type="containsText" dxfId="4462" priority="2037" operator="containsText" text="清車">
      <formula>NOT(ISERROR(SEARCH("清車",T1157)))</formula>
    </cfRule>
    <cfRule type="containsText" dxfId="4461" priority="2038" operator="containsText" text="改紡">
      <formula>NOT(ISERROR(SEARCH("改紡",T1157)))</formula>
    </cfRule>
    <cfRule type="containsText" dxfId="4460" priority="2039" operator="containsText" text="了機">
      <formula>NOT(ISERROR(SEARCH("了機",T1157)))</formula>
    </cfRule>
    <cfRule type="containsText" dxfId="4459" priority="2253" operator="containsText" text="清車">
      <formula>NOT(ISERROR(SEARCH("清車",T1157)))</formula>
    </cfRule>
    <cfRule type="containsText" dxfId="4458" priority="2254" operator="containsText" text="改紡">
      <formula>NOT(ISERROR(SEARCH("改紡",T1157)))</formula>
    </cfRule>
    <cfRule type="containsText" dxfId="4457" priority="2255" operator="containsText" text="了機">
      <formula>NOT(ISERROR(SEARCH("了機",T1157)))</formula>
    </cfRule>
    <cfRule type="containsText" dxfId="4456" priority="2449" operator="containsText" text="清車">
      <formula>NOT(ISERROR(SEARCH("清車",T1157)))</formula>
    </cfRule>
    <cfRule type="containsText" dxfId="4455" priority="2450" operator="containsText" text="改紡">
      <formula>NOT(ISERROR(SEARCH("改紡",T1157)))</formula>
    </cfRule>
    <cfRule type="containsText" dxfId="4454" priority="2451" operator="containsText" text="了機">
      <formula>NOT(ISERROR(SEARCH("了機",T1157)))</formula>
    </cfRule>
    <cfRule type="containsText" dxfId="4453" priority="2650" operator="containsText" text="清車">
      <formula>NOT(ISERROR(SEARCH("清車",T1157)))</formula>
    </cfRule>
    <cfRule type="containsText" dxfId="4452" priority="2651" operator="containsText" text="改紡">
      <formula>NOT(ISERROR(SEARCH("改紡",T1157)))</formula>
    </cfRule>
    <cfRule type="containsText" dxfId="4451" priority="2652" operator="containsText" text="了機">
      <formula>NOT(ISERROR(SEARCH("了機",T1157)))</formula>
    </cfRule>
  </conditionalFormatting>
  <conditionalFormatting sqref="T1158">
    <cfRule type="containsText" dxfId="4450" priority="2061" operator="containsText" text="清車">
      <formula>NOT(ISERROR(SEARCH("清車",T1158)))</formula>
    </cfRule>
    <cfRule type="containsText" dxfId="4449" priority="2062" operator="containsText" text="改紡">
      <formula>NOT(ISERROR(SEARCH("改紡",T1158)))</formula>
    </cfRule>
    <cfRule type="containsText" dxfId="4448" priority="2063" operator="containsText" text="了機">
      <formula>NOT(ISERROR(SEARCH("了機",T1158)))</formula>
    </cfRule>
    <cfRule type="containsText" dxfId="4447" priority="2259" operator="containsText" text="清車">
      <formula>NOT(ISERROR(SEARCH("清車",T1158)))</formula>
    </cfRule>
    <cfRule type="containsText" dxfId="4446" priority="2260" operator="containsText" text="改紡">
      <formula>NOT(ISERROR(SEARCH("改紡",T1158)))</formula>
    </cfRule>
    <cfRule type="containsText" dxfId="4445" priority="2261" operator="containsText" text="了機">
      <formula>NOT(ISERROR(SEARCH("了機",T1158)))</formula>
    </cfRule>
    <cfRule type="containsText" dxfId="4444" priority="2455" operator="containsText" text="清車">
      <formula>NOT(ISERROR(SEARCH("清車",T1158)))</formula>
    </cfRule>
    <cfRule type="containsText" dxfId="4443" priority="2456" operator="containsText" text="改紡">
      <formula>NOT(ISERROR(SEARCH("改紡",T1158)))</formula>
    </cfRule>
    <cfRule type="containsText" dxfId="4442" priority="2457" operator="containsText" text="了機">
      <formula>NOT(ISERROR(SEARCH("了機",T1158)))</formula>
    </cfRule>
    <cfRule type="containsText" dxfId="4441" priority="2665" operator="containsText" text="清車">
      <formula>NOT(ISERROR(SEARCH("清車",T1158)))</formula>
    </cfRule>
    <cfRule type="containsText" dxfId="4440" priority="2666" operator="containsText" text="改紡">
      <formula>NOT(ISERROR(SEARCH("改紡",T1158)))</formula>
    </cfRule>
    <cfRule type="containsText" dxfId="4439" priority="2667" operator="containsText" text="了機">
      <formula>NOT(ISERROR(SEARCH("了機",T1158)))</formula>
    </cfRule>
  </conditionalFormatting>
  <conditionalFormatting sqref="T1159">
    <cfRule type="containsText" dxfId="4438" priority="2067" operator="containsText" text="清車">
      <formula>NOT(ISERROR(SEARCH("清車",T1159)))</formula>
    </cfRule>
    <cfRule type="containsText" dxfId="4437" priority="2068" operator="containsText" text="改紡">
      <formula>NOT(ISERROR(SEARCH("改紡",T1159)))</formula>
    </cfRule>
    <cfRule type="containsText" dxfId="4436" priority="2069" operator="containsText" text="了機">
      <formula>NOT(ISERROR(SEARCH("了機",T1159)))</formula>
    </cfRule>
    <cfRule type="containsText" dxfId="4435" priority="2268" operator="containsText" text="清車">
      <formula>NOT(ISERROR(SEARCH("清車",T1159)))</formula>
    </cfRule>
    <cfRule type="containsText" dxfId="4434" priority="2269" operator="containsText" text="改紡">
      <formula>NOT(ISERROR(SEARCH("改紡",T1159)))</formula>
    </cfRule>
    <cfRule type="containsText" dxfId="4433" priority="2270" operator="containsText" text="了機">
      <formula>NOT(ISERROR(SEARCH("了機",T1159)))</formula>
    </cfRule>
    <cfRule type="containsText" dxfId="4432" priority="2464" operator="containsText" text="清車">
      <formula>NOT(ISERROR(SEARCH("清車",T1159)))</formula>
    </cfRule>
    <cfRule type="containsText" dxfId="4431" priority="2465" operator="containsText" text="改紡">
      <formula>NOT(ISERROR(SEARCH("改紡",T1159)))</formula>
    </cfRule>
    <cfRule type="containsText" dxfId="4430" priority="2466" operator="containsText" text="了機">
      <formula>NOT(ISERROR(SEARCH("了機",T1159)))</formula>
    </cfRule>
    <cfRule type="containsText" dxfId="4429" priority="2554" operator="containsText" text="清車">
      <formula>NOT(ISERROR(SEARCH("清車",T1159)))</formula>
    </cfRule>
    <cfRule type="containsText" dxfId="4428" priority="2555" operator="containsText" text="改紡">
      <formula>NOT(ISERROR(SEARCH("改紡",T1159)))</formula>
    </cfRule>
    <cfRule type="containsText" dxfId="4427" priority="2556" operator="containsText" text="了機">
      <formula>NOT(ISERROR(SEARCH("了機",T1159)))</formula>
    </cfRule>
  </conditionalFormatting>
  <conditionalFormatting sqref="T1160">
    <cfRule type="containsText" dxfId="4426" priority="2076" operator="containsText" text="清車">
      <formula>NOT(ISERROR(SEARCH("清車",T1160)))</formula>
    </cfRule>
    <cfRule type="containsText" dxfId="4425" priority="2077" operator="containsText" text="改紡">
      <formula>NOT(ISERROR(SEARCH("改紡",T1160)))</formula>
    </cfRule>
    <cfRule type="containsText" dxfId="4424" priority="2078" operator="containsText" text="了機">
      <formula>NOT(ISERROR(SEARCH("了機",T1160)))</formula>
    </cfRule>
    <cfRule type="containsText" dxfId="4423" priority="2187" operator="containsText" text="清車">
      <formula>NOT(ISERROR(SEARCH("清車",T1160)))</formula>
    </cfRule>
    <cfRule type="containsText" dxfId="4422" priority="2188" operator="containsText" text="改紡">
      <formula>NOT(ISERROR(SEARCH("改紡",T1160)))</formula>
    </cfRule>
    <cfRule type="containsText" dxfId="4421" priority="2189" operator="containsText" text="了機">
      <formula>NOT(ISERROR(SEARCH("了機",T1160)))</formula>
    </cfRule>
    <cfRule type="containsText" dxfId="4420" priority="2392" operator="containsText" text="清車">
      <formula>NOT(ISERROR(SEARCH("清車",T1160)))</formula>
    </cfRule>
    <cfRule type="containsText" dxfId="4419" priority="2393" operator="containsText" text="改紡">
      <formula>NOT(ISERROR(SEARCH("改紡",T1160)))</formula>
    </cfRule>
    <cfRule type="containsText" dxfId="4418" priority="2394" operator="containsText" text="了機">
      <formula>NOT(ISERROR(SEARCH("了機",T1160)))</formula>
    </cfRule>
    <cfRule type="containsText" dxfId="4417" priority="2602" operator="containsText" text="清車">
      <formula>NOT(ISERROR(SEARCH("清車",T1160)))</formula>
    </cfRule>
    <cfRule type="containsText" dxfId="4416" priority="2603" operator="containsText" text="改紡">
      <formula>NOT(ISERROR(SEARCH("改紡",T1160)))</formula>
    </cfRule>
    <cfRule type="containsText" dxfId="4415" priority="2604" operator="containsText" text="了機">
      <formula>NOT(ISERROR(SEARCH("了機",T1160)))</formula>
    </cfRule>
  </conditionalFormatting>
  <conditionalFormatting sqref="T1161">
    <cfRule type="containsText" dxfId="4414" priority="1992" operator="containsText" text="清車">
      <formula>NOT(ISERROR(SEARCH("清車",T1161)))</formula>
    </cfRule>
    <cfRule type="containsText" dxfId="4413" priority="1993" operator="containsText" text="改紡">
      <formula>NOT(ISERROR(SEARCH("改紡",T1161)))</formula>
    </cfRule>
    <cfRule type="containsText" dxfId="4412" priority="1994" operator="containsText" text="了機">
      <formula>NOT(ISERROR(SEARCH("了機",T1161)))</formula>
    </cfRule>
    <cfRule type="containsText" dxfId="4411" priority="2229" operator="containsText" text="清車">
      <formula>NOT(ISERROR(SEARCH("清車",T1161)))</formula>
    </cfRule>
    <cfRule type="containsText" dxfId="4410" priority="2230" operator="containsText" text="改紡">
      <formula>NOT(ISERROR(SEARCH("改紡",T1161)))</formula>
    </cfRule>
    <cfRule type="containsText" dxfId="4409" priority="2231" operator="containsText" text="了機">
      <formula>NOT(ISERROR(SEARCH("了機",T1161)))</formula>
    </cfRule>
    <cfRule type="containsText" dxfId="4408" priority="2425" operator="containsText" text="清車">
      <formula>NOT(ISERROR(SEARCH("清車",T1161)))</formula>
    </cfRule>
    <cfRule type="containsText" dxfId="4407" priority="2426" operator="containsText" text="改紡">
      <formula>NOT(ISERROR(SEARCH("改紡",T1161)))</formula>
    </cfRule>
    <cfRule type="containsText" dxfId="4406" priority="2427" operator="containsText" text="了機">
      <formula>NOT(ISERROR(SEARCH("了機",T1161)))</formula>
    </cfRule>
  </conditionalFormatting>
  <conditionalFormatting sqref="T1162">
    <cfRule type="containsText" dxfId="4405" priority="2028" operator="containsText" text="清車">
      <formula>NOT(ISERROR(SEARCH("清車",T1162)))</formula>
    </cfRule>
    <cfRule type="containsText" dxfId="4404" priority="2029" operator="containsText" text="改紡">
      <formula>NOT(ISERROR(SEARCH("改紡",T1162)))</formula>
    </cfRule>
    <cfRule type="containsText" dxfId="4403" priority="2030" operator="containsText" text="了機">
      <formula>NOT(ISERROR(SEARCH("了機",T1162)))</formula>
    </cfRule>
    <cfRule type="containsText" dxfId="4402" priority="2356" operator="containsText" text="清車">
      <formula>NOT(ISERROR(SEARCH("清車",T1162)))</formula>
    </cfRule>
    <cfRule type="containsText" dxfId="4401" priority="2357" operator="containsText" text="改紡">
      <formula>NOT(ISERROR(SEARCH("改紡",T1162)))</formula>
    </cfRule>
    <cfRule type="containsText" dxfId="4400" priority="2358" operator="containsText" text="了機">
      <formula>NOT(ISERROR(SEARCH("了機",T1162)))</formula>
    </cfRule>
    <cfRule type="containsText" dxfId="4399" priority="2359" operator="containsText" text="清車">
      <formula>NOT(ISERROR(SEARCH("清車",T1162)))</formula>
    </cfRule>
    <cfRule type="containsText" dxfId="4398" priority="2360" operator="containsText" text="改紡">
      <formula>NOT(ISERROR(SEARCH("改紡",T1162)))</formula>
    </cfRule>
    <cfRule type="containsText" dxfId="4397" priority="2361" operator="containsText" text="了機">
      <formula>NOT(ISERROR(SEARCH("了機",T1162)))</formula>
    </cfRule>
  </conditionalFormatting>
  <conditionalFormatting sqref="T1163">
    <cfRule type="containsText" dxfId="4396" priority="1971" operator="containsText" text="清車">
      <formula>NOT(ISERROR(SEARCH("清車",T1163)))</formula>
    </cfRule>
    <cfRule type="containsText" dxfId="4395" priority="1972" operator="containsText" text="改紡">
      <formula>NOT(ISERROR(SEARCH("改紡",T1163)))</formula>
    </cfRule>
    <cfRule type="containsText" dxfId="4394" priority="1973" operator="containsText" text="了機">
      <formula>NOT(ISERROR(SEARCH("了機",T1163)))</formula>
    </cfRule>
    <cfRule type="containsText" dxfId="4393" priority="1974" operator="containsText" text="清車">
      <formula>NOT(ISERROR(SEARCH("清車",T1163)))</formula>
    </cfRule>
    <cfRule type="containsText" dxfId="4392" priority="1975" operator="containsText" text="改紡">
      <formula>NOT(ISERROR(SEARCH("改紡",T1163)))</formula>
    </cfRule>
    <cfRule type="containsText" dxfId="4391" priority="1976" operator="containsText" text="了機">
      <formula>NOT(ISERROR(SEARCH("了機",T1163)))</formula>
    </cfRule>
    <cfRule type="containsText" dxfId="4390" priority="2443" operator="containsText" text="清車">
      <formula>NOT(ISERROR(SEARCH("清車",T1163)))</formula>
    </cfRule>
    <cfRule type="containsText" dxfId="4389" priority="2444" operator="containsText" text="改紡">
      <formula>NOT(ISERROR(SEARCH("改紡",T1163)))</formula>
    </cfRule>
    <cfRule type="containsText" dxfId="4388" priority="2445" operator="containsText" text="了機">
      <formula>NOT(ISERROR(SEARCH("了機",T1163)))</formula>
    </cfRule>
  </conditionalFormatting>
  <conditionalFormatting sqref="T1164">
    <cfRule type="containsText" dxfId="4387" priority="2046" operator="containsText" text="清車">
      <formula>NOT(ISERROR(SEARCH("清車",T1164)))</formula>
    </cfRule>
    <cfRule type="containsText" dxfId="4386" priority="2047" operator="containsText" text="改紡">
      <formula>NOT(ISERROR(SEARCH("改紡",T1164)))</formula>
    </cfRule>
    <cfRule type="containsText" dxfId="4385" priority="2048" operator="containsText" text="了機">
      <formula>NOT(ISERROR(SEARCH("了機",T1164)))</formula>
    </cfRule>
  </conditionalFormatting>
  <conditionalFormatting sqref="T1169">
    <cfRule type="containsText" dxfId="4384" priority="2635" operator="containsText" text="清車">
      <formula>NOT(ISERROR(SEARCH("清車",T1169)))</formula>
    </cfRule>
    <cfRule type="containsText" dxfId="4383" priority="2636" operator="containsText" text="改紡">
      <formula>NOT(ISERROR(SEARCH("改紡",T1169)))</formula>
    </cfRule>
    <cfRule type="containsText" dxfId="4382" priority="2637" operator="containsText" text="了機">
      <formula>NOT(ISERROR(SEARCH("了機",T1169)))</formula>
    </cfRule>
  </conditionalFormatting>
  <conditionalFormatting sqref="T1170">
    <cfRule type="containsText" dxfId="4381" priority="1926" operator="containsText" text="清車">
      <formula>NOT(ISERROR(SEARCH("清車",T1170)))</formula>
    </cfRule>
    <cfRule type="containsText" dxfId="4380" priority="1927" operator="containsText" text="改紡">
      <formula>NOT(ISERROR(SEARCH("改紡",T1170)))</formula>
    </cfRule>
    <cfRule type="containsText" dxfId="4379" priority="1928" operator="containsText" text="了機">
      <formula>NOT(ISERROR(SEARCH("了機",T1170)))</formula>
    </cfRule>
    <cfRule type="containsText" dxfId="4378" priority="1929" operator="containsText" text="清車">
      <formula>NOT(ISERROR(SEARCH("清車",T1170)))</formula>
    </cfRule>
    <cfRule type="containsText" dxfId="4377" priority="1930" operator="containsText" text="改紡">
      <formula>NOT(ISERROR(SEARCH("改紡",T1170)))</formula>
    </cfRule>
    <cfRule type="containsText" dxfId="4376" priority="1931" operator="containsText" text="了機">
      <formula>NOT(ISERROR(SEARCH("了機",T1170)))</formula>
    </cfRule>
    <cfRule type="containsText" dxfId="4375" priority="1932" operator="containsText" text="清車">
      <formula>NOT(ISERROR(SEARCH("清車",T1170)))</formula>
    </cfRule>
    <cfRule type="containsText" dxfId="4374" priority="1933" operator="containsText" text="改紡">
      <formula>NOT(ISERROR(SEARCH("改紡",T1170)))</formula>
    </cfRule>
    <cfRule type="containsText" dxfId="4373" priority="1934" operator="containsText" text="了機">
      <formula>NOT(ISERROR(SEARCH("了機",T1170)))</formula>
    </cfRule>
    <cfRule type="containsText" dxfId="4372" priority="1935" operator="containsText" text="清車">
      <formula>NOT(ISERROR(SEARCH("清車",T1170)))</formula>
    </cfRule>
    <cfRule type="containsText" dxfId="4371" priority="1936" operator="containsText" text="改紡">
      <formula>NOT(ISERROR(SEARCH("改紡",T1170)))</formula>
    </cfRule>
    <cfRule type="containsText" dxfId="4370" priority="1937" operator="containsText" text="了機">
      <formula>NOT(ISERROR(SEARCH("了機",T1170)))</formula>
    </cfRule>
  </conditionalFormatting>
  <conditionalFormatting sqref="T1171">
    <cfRule type="containsText" dxfId="4369" priority="2055" operator="containsText" text="清車">
      <formula>NOT(ISERROR(SEARCH("清車",T1171)))</formula>
    </cfRule>
    <cfRule type="containsText" dxfId="4368" priority="2056" operator="containsText" text="改紡">
      <formula>NOT(ISERROR(SEARCH("改紡",T1171)))</formula>
    </cfRule>
    <cfRule type="containsText" dxfId="4367" priority="2057" operator="containsText" text="了機">
      <formula>NOT(ISERROR(SEARCH("了機",T1171)))</formula>
    </cfRule>
  </conditionalFormatting>
  <conditionalFormatting sqref="T1172">
    <cfRule type="containsText" dxfId="4366" priority="2617" operator="containsText" text="清車">
      <formula>NOT(ISERROR(SEARCH("清車",T1172)))</formula>
    </cfRule>
    <cfRule type="containsText" dxfId="4365" priority="2618" operator="containsText" text="改紡">
      <formula>NOT(ISERROR(SEARCH("改紡",T1172)))</formula>
    </cfRule>
    <cfRule type="containsText" dxfId="4364" priority="2619" operator="containsText" text="了機">
      <formula>NOT(ISERROR(SEARCH("了機",T1172)))</formula>
    </cfRule>
  </conditionalFormatting>
  <conditionalFormatting sqref="T1173">
    <cfRule type="containsText" dxfId="4363" priority="2247" operator="containsText" text="清車">
      <formula>NOT(ISERROR(SEARCH("清車",T1173)))</formula>
    </cfRule>
    <cfRule type="containsText" dxfId="4362" priority="2248" operator="containsText" text="改紡">
      <formula>NOT(ISERROR(SEARCH("改紡",T1173)))</formula>
    </cfRule>
    <cfRule type="containsText" dxfId="4361" priority="2249" operator="containsText" text="了機">
      <formula>NOT(ISERROR(SEARCH("了機",T1173)))</formula>
    </cfRule>
    <cfRule type="containsText" dxfId="4360" priority="2440" operator="containsText" text="清車">
      <formula>NOT(ISERROR(SEARCH("清車",T1173)))</formula>
    </cfRule>
    <cfRule type="containsText" dxfId="4359" priority="2441" operator="containsText" text="改紡">
      <formula>NOT(ISERROR(SEARCH("改紡",T1173)))</formula>
    </cfRule>
    <cfRule type="containsText" dxfId="4358" priority="2442" operator="containsText" text="了機">
      <formula>NOT(ISERROR(SEARCH("了機",T1173)))</formula>
    </cfRule>
  </conditionalFormatting>
  <conditionalFormatting sqref="T1174">
    <cfRule type="containsText" dxfId="4357" priority="2043" operator="containsText" text="清車">
      <formula>NOT(ISERROR(SEARCH("清車",T1174)))</formula>
    </cfRule>
    <cfRule type="containsText" dxfId="4356" priority="2044" operator="containsText" text="改紡">
      <formula>NOT(ISERROR(SEARCH("改紡",T1174)))</formula>
    </cfRule>
    <cfRule type="containsText" dxfId="4355" priority="2045" operator="containsText" text="了機">
      <formula>NOT(ISERROR(SEARCH("了機",T1174)))</formula>
    </cfRule>
  </conditionalFormatting>
  <conditionalFormatting sqref="T1175:T1184">
    <cfRule type="containsText" dxfId="4354" priority="2656" operator="containsText" text="清車">
      <formula>NOT(ISERROR(SEARCH("清車",T1175)))</formula>
    </cfRule>
    <cfRule type="containsText" dxfId="4353" priority="2657" operator="containsText" text="改紡">
      <formula>NOT(ISERROR(SEARCH("改紡",T1175)))</formula>
    </cfRule>
    <cfRule type="containsText" dxfId="4352" priority="2658" operator="containsText" text="了機">
      <formula>NOT(ISERROR(SEARCH("了機",T1175)))</formula>
    </cfRule>
  </conditionalFormatting>
  <conditionalFormatting sqref="T1186:T1187">
    <cfRule type="containsText" dxfId="4351" priority="1681" operator="containsText" text="清車">
      <formula>NOT(ISERROR(SEARCH("清車",T1186)))</formula>
    </cfRule>
    <cfRule type="containsText" dxfId="4350" priority="1682" operator="containsText" text="改紡">
      <formula>NOT(ISERROR(SEARCH("改紡",T1186)))</formula>
    </cfRule>
    <cfRule type="containsText" dxfId="4349" priority="1683" operator="containsText" text="了機">
      <formula>NOT(ISERROR(SEARCH("了機",T1186)))</formula>
    </cfRule>
  </conditionalFormatting>
  <conditionalFormatting sqref="T1188">
    <cfRule type="containsText" dxfId="4348" priority="1678" operator="containsText" text="清車">
      <formula>NOT(ISERROR(SEARCH("清車",T1188)))</formula>
    </cfRule>
    <cfRule type="containsText" dxfId="4347" priority="1679" operator="containsText" text="改紡">
      <formula>NOT(ISERROR(SEARCH("改紡",T1188)))</formula>
    </cfRule>
    <cfRule type="containsText" dxfId="4346" priority="1680" operator="containsText" text="了機">
      <formula>NOT(ISERROR(SEARCH("了機",T1188)))</formula>
    </cfRule>
  </conditionalFormatting>
  <conditionalFormatting sqref="T1189">
    <cfRule type="containsText" dxfId="4345" priority="1429" operator="containsText" text="清車">
      <formula>NOT(ISERROR(SEARCH("清車",T1189)))</formula>
    </cfRule>
    <cfRule type="containsText" dxfId="4344" priority="1430" operator="containsText" text="改紡">
      <formula>NOT(ISERROR(SEARCH("改紡",T1189)))</formula>
    </cfRule>
    <cfRule type="containsText" dxfId="4343" priority="1431" operator="containsText" text="了機">
      <formula>NOT(ISERROR(SEARCH("了機",T1189)))</formula>
    </cfRule>
    <cfRule type="containsText" dxfId="4342" priority="1432" operator="containsText" text="清車">
      <formula>NOT(ISERROR(SEARCH("清車",T1189)))</formula>
    </cfRule>
    <cfRule type="containsText" dxfId="4341" priority="1433" operator="containsText" text="改紡">
      <formula>NOT(ISERROR(SEARCH("改紡",T1189)))</formula>
    </cfRule>
    <cfRule type="containsText" dxfId="4340" priority="1434" operator="containsText" text="了機">
      <formula>NOT(ISERROR(SEARCH("了機",T1189)))</formula>
    </cfRule>
  </conditionalFormatting>
  <conditionalFormatting sqref="T1190">
    <cfRule type="containsText" dxfId="4339" priority="1296" operator="containsText" text="清車">
      <formula>NOT(ISERROR(SEARCH("清車",T1190)))</formula>
    </cfRule>
    <cfRule type="containsText" dxfId="4338" priority="1297" operator="containsText" text="改紡">
      <formula>NOT(ISERROR(SEARCH("改紡",T1190)))</formula>
    </cfRule>
    <cfRule type="containsText" dxfId="4337" priority="1298" operator="containsText" text="了機">
      <formula>NOT(ISERROR(SEARCH("了機",T1190)))</formula>
    </cfRule>
  </conditionalFormatting>
  <conditionalFormatting sqref="T1192">
    <cfRule type="containsText" dxfId="4336" priority="1684" operator="containsText" text="清車">
      <formula>NOT(ISERROR(SEARCH("清車",T1192)))</formula>
    </cfRule>
    <cfRule type="containsText" dxfId="4335" priority="1685" operator="containsText" text="改紡">
      <formula>NOT(ISERROR(SEARCH("改紡",T1192)))</formula>
    </cfRule>
    <cfRule type="containsText" dxfId="4334" priority="1686" operator="containsText" text="了機">
      <formula>NOT(ISERROR(SEARCH("了機",T1192)))</formula>
    </cfRule>
  </conditionalFormatting>
  <conditionalFormatting sqref="T1193">
    <cfRule type="containsText" dxfId="4333" priority="1107" operator="containsText" text="清車">
      <formula>NOT(ISERROR(SEARCH("清車",T1193)))</formula>
    </cfRule>
    <cfRule type="containsText" dxfId="4332" priority="1108" operator="containsText" text="改紡">
      <formula>NOT(ISERROR(SEARCH("改紡",T1193)))</formula>
    </cfRule>
    <cfRule type="containsText" dxfId="4331" priority="1109" operator="containsText" text="了機">
      <formula>NOT(ISERROR(SEARCH("了機",T1193)))</formula>
    </cfRule>
  </conditionalFormatting>
  <conditionalFormatting sqref="T1194">
    <cfRule type="containsText" dxfId="4330" priority="1666" operator="containsText" text="清車">
      <formula>NOT(ISERROR(SEARCH("清車",T1194)))</formula>
    </cfRule>
    <cfRule type="containsText" dxfId="4329" priority="1667" operator="containsText" text="改紡">
      <formula>NOT(ISERROR(SEARCH("改紡",T1194)))</formula>
    </cfRule>
    <cfRule type="containsText" dxfId="4328" priority="1668" operator="containsText" text="了機">
      <formula>NOT(ISERROR(SEARCH("了機",T1194)))</formula>
    </cfRule>
  </conditionalFormatting>
  <conditionalFormatting sqref="T1195">
    <cfRule type="containsText" dxfId="4327" priority="1293" operator="containsText" text="清車">
      <formula>NOT(ISERROR(SEARCH("清車",T1195)))</formula>
    </cfRule>
    <cfRule type="containsText" dxfId="4326" priority="1294" operator="containsText" text="改紡">
      <formula>NOT(ISERROR(SEARCH("改紡",T1195)))</formula>
    </cfRule>
    <cfRule type="containsText" dxfId="4325" priority="1295" operator="containsText" text="了機">
      <formula>NOT(ISERROR(SEARCH("了機",T1195)))</formula>
    </cfRule>
    <cfRule type="containsText" dxfId="4324" priority="1489" operator="containsText" text="清車">
      <formula>NOT(ISERROR(SEARCH("清車",T1195)))</formula>
    </cfRule>
    <cfRule type="containsText" dxfId="4323" priority="1490" operator="containsText" text="改紡">
      <formula>NOT(ISERROR(SEARCH("改紡",T1195)))</formula>
    </cfRule>
    <cfRule type="containsText" dxfId="4322" priority="1491" operator="containsText" text="了機">
      <formula>NOT(ISERROR(SEARCH("了機",T1195)))</formula>
    </cfRule>
    <cfRule type="containsText" dxfId="4321" priority="1699" operator="containsText" text="清車">
      <formula>NOT(ISERROR(SEARCH("清車",T1195)))</formula>
    </cfRule>
    <cfRule type="containsText" dxfId="4320" priority="1700" operator="containsText" text="改紡">
      <formula>NOT(ISERROR(SEARCH("改紡",T1195)))</formula>
    </cfRule>
    <cfRule type="containsText" dxfId="4319" priority="1701" operator="containsText" text="了機">
      <formula>NOT(ISERROR(SEARCH("了機",T1195)))</formula>
    </cfRule>
  </conditionalFormatting>
  <conditionalFormatting sqref="T1196">
    <cfRule type="containsText" dxfId="4318" priority="1092" operator="containsText" text="清車">
      <formula>NOT(ISERROR(SEARCH("清車",T1196)))</formula>
    </cfRule>
    <cfRule type="containsText" dxfId="4317" priority="1093" operator="containsText" text="改紡">
      <formula>NOT(ISERROR(SEARCH("改紡",T1196)))</formula>
    </cfRule>
    <cfRule type="containsText" dxfId="4316" priority="1094" operator="containsText" text="了機">
      <formula>NOT(ISERROR(SEARCH("了機",T1196)))</formula>
    </cfRule>
    <cfRule type="containsText" dxfId="4315" priority="1308" operator="containsText" text="清車">
      <formula>NOT(ISERROR(SEARCH("清車",T1196)))</formula>
    </cfRule>
    <cfRule type="containsText" dxfId="4314" priority="1309" operator="containsText" text="改紡">
      <formula>NOT(ISERROR(SEARCH("改紡",T1196)))</formula>
    </cfRule>
    <cfRule type="containsText" dxfId="4313" priority="1310" operator="containsText" text="了機">
      <formula>NOT(ISERROR(SEARCH("了機",T1196)))</formula>
    </cfRule>
    <cfRule type="containsText" dxfId="4312" priority="1504" operator="containsText" text="清車">
      <formula>NOT(ISERROR(SEARCH("清車",T1196)))</formula>
    </cfRule>
    <cfRule type="containsText" dxfId="4311" priority="1505" operator="containsText" text="改紡">
      <formula>NOT(ISERROR(SEARCH("改紡",T1196)))</formula>
    </cfRule>
    <cfRule type="containsText" dxfId="4310" priority="1506" operator="containsText" text="了機">
      <formula>NOT(ISERROR(SEARCH("了機",T1196)))</formula>
    </cfRule>
    <cfRule type="containsText" dxfId="4309" priority="1705" operator="containsText" text="清車">
      <formula>NOT(ISERROR(SEARCH("清車",T1196)))</formula>
    </cfRule>
    <cfRule type="containsText" dxfId="4308" priority="1706" operator="containsText" text="改紡">
      <formula>NOT(ISERROR(SEARCH("改紡",T1196)))</formula>
    </cfRule>
    <cfRule type="containsText" dxfId="4307" priority="1707" operator="containsText" text="了機">
      <formula>NOT(ISERROR(SEARCH("了機",T1196)))</formula>
    </cfRule>
  </conditionalFormatting>
  <conditionalFormatting sqref="T1197">
    <cfRule type="containsText" dxfId="4306" priority="1116" operator="containsText" text="清車">
      <formula>NOT(ISERROR(SEARCH("清車",T1197)))</formula>
    </cfRule>
    <cfRule type="containsText" dxfId="4305" priority="1117" operator="containsText" text="改紡">
      <formula>NOT(ISERROR(SEARCH("改紡",T1197)))</formula>
    </cfRule>
    <cfRule type="containsText" dxfId="4304" priority="1118" operator="containsText" text="了機">
      <formula>NOT(ISERROR(SEARCH("了機",T1197)))</formula>
    </cfRule>
    <cfRule type="containsText" dxfId="4303" priority="1314" operator="containsText" text="清車">
      <formula>NOT(ISERROR(SEARCH("清車",T1197)))</formula>
    </cfRule>
    <cfRule type="containsText" dxfId="4302" priority="1315" operator="containsText" text="改紡">
      <formula>NOT(ISERROR(SEARCH("改紡",T1197)))</formula>
    </cfRule>
    <cfRule type="containsText" dxfId="4301" priority="1316" operator="containsText" text="了機">
      <formula>NOT(ISERROR(SEARCH("了機",T1197)))</formula>
    </cfRule>
    <cfRule type="containsText" dxfId="4300" priority="1510" operator="containsText" text="清車">
      <formula>NOT(ISERROR(SEARCH("清車",T1197)))</formula>
    </cfRule>
    <cfRule type="containsText" dxfId="4299" priority="1511" operator="containsText" text="改紡">
      <formula>NOT(ISERROR(SEARCH("改紡",T1197)))</formula>
    </cfRule>
    <cfRule type="containsText" dxfId="4298" priority="1512" operator="containsText" text="了機">
      <formula>NOT(ISERROR(SEARCH("了機",T1197)))</formula>
    </cfRule>
    <cfRule type="containsText" dxfId="4297" priority="1720" operator="containsText" text="清車">
      <formula>NOT(ISERROR(SEARCH("清車",T1197)))</formula>
    </cfRule>
    <cfRule type="containsText" dxfId="4296" priority="1721" operator="containsText" text="改紡">
      <formula>NOT(ISERROR(SEARCH("改紡",T1197)))</formula>
    </cfRule>
    <cfRule type="containsText" dxfId="4295" priority="1722" operator="containsText" text="了機">
      <formula>NOT(ISERROR(SEARCH("了機",T1197)))</formula>
    </cfRule>
  </conditionalFormatting>
  <conditionalFormatting sqref="T1198">
    <cfRule type="containsText" dxfId="4294" priority="1122" operator="containsText" text="清車">
      <formula>NOT(ISERROR(SEARCH("清車",T1198)))</formula>
    </cfRule>
    <cfRule type="containsText" dxfId="4293" priority="1123" operator="containsText" text="改紡">
      <formula>NOT(ISERROR(SEARCH("改紡",T1198)))</formula>
    </cfRule>
    <cfRule type="containsText" dxfId="4292" priority="1124" operator="containsText" text="了機">
      <formula>NOT(ISERROR(SEARCH("了機",T1198)))</formula>
    </cfRule>
    <cfRule type="containsText" dxfId="4291" priority="1323" operator="containsText" text="清車">
      <formula>NOT(ISERROR(SEARCH("清車",T1198)))</formula>
    </cfRule>
    <cfRule type="containsText" dxfId="4290" priority="1324" operator="containsText" text="改紡">
      <formula>NOT(ISERROR(SEARCH("改紡",T1198)))</formula>
    </cfRule>
    <cfRule type="containsText" dxfId="4289" priority="1325" operator="containsText" text="了機">
      <formula>NOT(ISERROR(SEARCH("了機",T1198)))</formula>
    </cfRule>
    <cfRule type="containsText" dxfId="4288" priority="1519" operator="containsText" text="清車">
      <formula>NOT(ISERROR(SEARCH("清車",T1198)))</formula>
    </cfRule>
    <cfRule type="containsText" dxfId="4287" priority="1520" operator="containsText" text="改紡">
      <formula>NOT(ISERROR(SEARCH("改紡",T1198)))</formula>
    </cfRule>
    <cfRule type="containsText" dxfId="4286" priority="1521" operator="containsText" text="了機">
      <formula>NOT(ISERROR(SEARCH("了機",T1198)))</formula>
    </cfRule>
    <cfRule type="containsText" dxfId="4285" priority="1609" operator="containsText" text="清車">
      <formula>NOT(ISERROR(SEARCH("清車",T1198)))</formula>
    </cfRule>
    <cfRule type="containsText" dxfId="4284" priority="1610" operator="containsText" text="改紡">
      <formula>NOT(ISERROR(SEARCH("改紡",T1198)))</formula>
    </cfRule>
    <cfRule type="containsText" dxfId="4283" priority="1611" operator="containsText" text="了機">
      <formula>NOT(ISERROR(SEARCH("了機",T1198)))</formula>
    </cfRule>
  </conditionalFormatting>
  <conditionalFormatting sqref="T1199">
    <cfRule type="containsText" dxfId="4282" priority="1131" operator="containsText" text="清車">
      <formula>NOT(ISERROR(SEARCH("清車",T1199)))</formula>
    </cfRule>
    <cfRule type="containsText" dxfId="4281" priority="1132" operator="containsText" text="改紡">
      <formula>NOT(ISERROR(SEARCH("改紡",T1199)))</formula>
    </cfRule>
    <cfRule type="containsText" dxfId="4280" priority="1133" operator="containsText" text="了機">
      <formula>NOT(ISERROR(SEARCH("了機",T1199)))</formula>
    </cfRule>
    <cfRule type="containsText" dxfId="4279" priority="1242" operator="containsText" text="清車">
      <formula>NOT(ISERROR(SEARCH("清車",T1199)))</formula>
    </cfRule>
    <cfRule type="containsText" dxfId="4278" priority="1243" operator="containsText" text="改紡">
      <formula>NOT(ISERROR(SEARCH("改紡",T1199)))</formula>
    </cfRule>
    <cfRule type="containsText" dxfId="4277" priority="1244" operator="containsText" text="了機">
      <formula>NOT(ISERROR(SEARCH("了機",T1199)))</formula>
    </cfRule>
    <cfRule type="containsText" dxfId="4276" priority="1447" operator="containsText" text="清車">
      <formula>NOT(ISERROR(SEARCH("清車",T1199)))</formula>
    </cfRule>
    <cfRule type="containsText" dxfId="4275" priority="1448" operator="containsText" text="改紡">
      <formula>NOT(ISERROR(SEARCH("改紡",T1199)))</formula>
    </cfRule>
    <cfRule type="containsText" dxfId="4274" priority="1449" operator="containsText" text="了機">
      <formula>NOT(ISERROR(SEARCH("了機",T1199)))</formula>
    </cfRule>
    <cfRule type="containsText" dxfId="4273" priority="1657" operator="containsText" text="清車">
      <formula>NOT(ISERROR(SEARCH("清車",T1199)))</formula>
    </cfRule>
    <cfRule type="containsText" dxfId="4272" priority="1658" operator="containsText" text="改紡">
      <formula>NOT(ISERROR(SEARCH("改紡",T1199)))</formula>
    </cfRule>
    <cfRule type="containsText" dxfId="4271" priority="1659" operator="containsText" text="了機">
      <formula>NOT(ISERROR(SEARCH("了機",T1199)))</formula>
    </cfRule>
  </conditionalFormatting>
  <conditionalFormatting sqref="T1200">
    <cfRule type="containsText" dxfId="4270" priority="1047" operator="containsText" text="清車">
      <formula>NOT(ISERROR(SEARCH("清車",T1200)))</formula>
    </cfRule>
    <cfRule type="containsText" dxfId="4269" priority="1048" operator="containsText" text="改紡">
      <formula>NOT(ISERROR(SEARCH("改紡",T1200)))</formula>
    </cfRule>
    <cfRule type="containsText" dxfId="4268" priority="1049" operator="containsText" text="了機">
      <formula>NOT(ISERROR(SEARCH("了機",T1200)))</formula>
    </cfRule>
    <cfRule type="containsText" dxfId="4267" priority="1284" operator="containsText" text="清車">
      <formula>NOT(ISERROR(SEARCH("清車",T1200)))</formula>
    </cfRule>
    <cfRule type="containsText" dxfId="4266" priority="1285" operator="containsText" text="改紡">
      <formula>NOT(ISERROR(SEARCH("改紡",T1200)))</formula>
    </cfRule>
    <cfRule type="containsText" dxfId="4265" priority="1286" operator="containsText" text="了機">
      <formula>NOT(ISERROR(SEARCH("了機",T1200)))</formula>
    </cfRule>
    <cfRule type="containsText" dxfId="4264" priority="1480" operator="containsText" text="清車">
      <formula>NOT(ISERROR(SEARCH("清車",T1200)))</formula>
    </cfRule>
    <cfRule type="containsText" dxfId="4263" priority="1481" operator="containsText" text="改紡">
      <formula>NOT(ISERROR(SEARCH("改紡",T1200)))</formula>
    </cfRule>
    <cfRule type="containsText" dxfId="4262" priority="1482" operator="containsText" text="了機">
      <formula>NOT(ISERROR(SEARCH("了機",T1200)))</formula>
    </cfRule>
  </conditionalFormatting>
  <conditionalFormatting sqref="T1201">
    <cfRule type="containsText" dxfId="4261" priority="1083" operator="containsText" text="清車">
      <formula>NOT(ISERROR(SEARCH("清車",T1201)))</formula>
    </cfRule>
    <cfRule type="containsText" dxfId="4260" priority="1084" operator="containsText" text="改紡">
      <formula>NOT(ISERROR(SEARCH("改紡",T1201)))</formula>
    </cfRule>
    <cfRule type="containsText" dxfId="4259" priority="1085" operator="containsText" text="了機">
      <formula>NOT(ISERROR(SEARCH("了機",T1201)))</formula>
    </cfRule>
    <cfRule type="containsText" dxfId="4258" priority="1411" operator="containsText" text="清車">
      <formula>NOT(ISERROR(SEARCH("清車",T1201)))</formula>
    </cfRule>
    <cfRule type="containsText" dxfId="4257" priority="1412" operator="containsText" text="改紡">
      <formula>NOT(ISERROR(SEARCH("改紡",T1201)))</formula>
    </cfRule>
    <cfRule type="containsText" dxfId="4256" priority="1413" operator="containsText" text="了機">
      <formula>NOT(ISERROR(SEARCH("了機",T1201)))</formula>
    </cfRule>
    <cfRule type="containsText" dxfId="4255" priority="1414" operator="containsText" text="清車">
      <formula>NOT(ISERROR(SEARCH("清車",T1201)))</formula>
    </cfRule>
    <cfRule type="containsText" dxfId="4254" priority="1415" operator="containsText" text="改紡">
      <formula>NOT(ISERROR(SEARCH("改紡",T1201)))</formula>
    </cfRule>
    <cfRule type="containsText" dxfId="4253" priority="1416" operator="containsText" text="了機">
      <formula>NOT(ISERROR(SEARCH("了機",T1201)))</formula>
    </cfRule>
  </conditionalFormatting>
  <conditionalFormatting sqref="T1202">
    <cfRule type="containsText" dxfId="4252" priority="1026" operator="containsText" text="清車">
      <formula>NOT(ISERROR(SEARCH("清車",T1202)))</formula>
    </cfRule>
    <cfRule type="containsText" dxfId="4251" priority="1027" operator="containsText" text="改紡">
      <formula>NOT(ISERROR(SEARCH("改紡",T1202)))</formula>
    </cfRule>
    <cfRule type="containsText" dxfId="4250" priority="1028" operator="containsText" text="了機">
      <formula>NOT(ISERROR(SEARCH("了機",T1202)))</formula>
    </cfRule>
    <cfRule type="containsText" dxfId="4249" priority="1029" operator="containsText" text="清車">
      <formula>NOT(ISERROR(SEARCH("清車",T1202)))</formula>
    </cfRule>
    <cfRule type="containsText" dxfId="4248" priority="1030" operator="containsText" text="改紡">
      <formula>NOT(ISERROR(SEARCH("改紡",T1202)))</formula>
    </cfRule>
    <cfRule type="containsText" dxfId="4247" priority="1031" operator="containsText" text="了機">
      <formula>NOT(ISERROR(SEARCH("了機",T1202)))</formula>
    </cfRule>
    <cfRule type="containsText" dxfId="4246" priority="1498" operator="containsText" text="清車">
      <formula>NOT(ISERROR(SEARCH("清車",T1202)))</formula>
    </cfRule>
    <cfRule type="containsText" dxfId="4245" priority="1499" operator="containsText" text="改紡">
      <formula>NOT(ISERROR(SEARCH("改紡",T1202)))</formula>
    </cfRule>
    <cfRule type="containsText" dxfId="4244" priority="1500" operator="containsText" text="了機">
      <formula>NOT(ISERROR(SEARCH("了機",T1202)))</formula>
    </cfRule>
  </conditionalFormatting>
  <conditionalFormatting sqref="T1203">
    <cfRule type="containsText" dxfId="4243" priority="1101" operator="containsText" text="清車">
      <formula>NOT(ISERROR(SEARCH("清車",T1203)))</formula>
    </cfRule>
    <cfRule type="containsText" dxfId="4242" priority="1102" operator="containsText" text="改紡">
      <formula>NOT(ISERROR(SEARCH("改紡",T1203)))</formula>
    </cfRule>
    <cfRule type="containsText" dxfId="4241" priority="1103" operator="containsText" text="了機">
      <formula>NOT(ISERROR(SEARCH("了機",T1203)))</formula>
    </cfRule>
  </conditionalFormatting>
  <conditionalFormatting sqref="T1208">
    <cfRule type="containsText" dxfId="4240" priority="1690" operator="containsText" text="清車">
      <formula>NOT(ISERROR(SEARCH("清車",T1208)))</formula>
    </cfRule>
    <cfRule type="containsText" dxfId="4239" priority="1691" operator="containsText" text="改紡">
      <formula>NOT(ISERROR(SEARCH("改紡",T1208)))</formula>
    </cfRule>
    <cfRule type="containsText" dxfId="4238" priority="1692" operator="containsText" text="了機">
      <formula>NOT(ISERROR(SEARCH("了機",T1208)))</formula>
    </cfRule>
  </conditionalFormatting>
  <conditionalFormatting sqref="T1209">
    <cfRule type="containsText" dxfId="4237" priority="981" operator="containsText" text="清車">
      <formula>NOT(ISERROR(SEARCH("清車",T1209)))</formula>
    </cfRule>
    <cfRule type="containsText" dxfId="4236" priority="982" operator="containsText" text="改紡">
      <formula>NOT(ISERROR(SEARCH("改紡",T1209)))</formula>
    </cfRule>
    <cfRule type="containsText" dxfId="4235" priority="983" operator="containsText" text="了機">
      <formula>NOT(ISERROR(SEARCH("了機",T1209)))</formula>
    </cfRule>
    <cfRule type="containsText" dxfId="4234" priority="984" operator="containsText" text="清車">
      <formula>NOT(ISERROR(SEARCH("清車",T1209)))</formula>
    </cfRule>
    <cfRule type="containsText" dxfId="4233" priority="985" operator="containsText" text="改紡">
      <formula>NOT(ISERROR(SEARCH("改紡",T1209)))</formula>
    </cfRule>
    <cfRule type="containsText" dxfId="4232" priority="986" operator="containsText" text="了機">
      <formula>NOT(ISERROR(SEARCH("了機",T1209)))</formula>
    </cfRule>
    <cfRule type="containsText" dxfId="4231" priority="987" operator="containsText" text="清車">
      <formula>NOT(ISERROR(SEARCH("清車",T1209)))</formula>
    </cfRule>
    <cfRule type="containsText" dxfId="4230" priority="988" operator="containsText" text="改紡">
      <formula>NOT(ISERROR(SEARCH("改紡",T1209)))</formula>
    </cfRule>
    <cfRule type="containsText" dxfId="4229" priority="989" operator="containsText" text="了機">
      <formula>NOT(ISERROR(SEARCH("了機",T1209)))</formula>
    </cfRule>
    <cfRule type="containsText" dxfId="4228" priority="990" operator="containsText" text="清車">
      <formula>NOT(ISERROR(SEARCH("清車",T1209)))</formula>
    </cfRule>
    <cfRule type="containsText" dxfId="4227" priority="991" operator="containsText" text="改紡">
      <formula>NOT(ISERROR(SEARCH("改紡",T1209)))</formula>
    </cfRule>
    <cfRule type="containsText" dxfId="4226" priority="992" operator="containsText" text="了機">
      <formula>NOT(ISERROR(SEARCH("了機",T1209)))</formula>
    </cfRule>
  </conditionalFormatting>
  <conditionalFormatting sqref="T1210">
    <cfRule type="containsText" dxfId="4225" priority="1110" operator="containsText" text="清車">
      <formula>NOT(ISERROR(SEARCH("清車",T1210)))</formula>
    </cfRule>
    <cfRule type="containsText" dxfId="4224" priority="1111" operator="containsText" text="改紡">
      <formula>NOT(ISERROR(SEARCH("改紡",T1210)))</formula>
    </cfRule>
    <cfRule type="containsText" dxfId="4223" priority="1112" operator="containsText" text="了機">
      <formula>NOT(ISERROR(SEARCH("了機",T1210)))</formula>
    </cfRule>
  </conditionalFormatting>
  <conditionalFormatting sqref="T1211">
    <cfRule type="containsText" dxfId="4222" priority="1672" operator="containsText" text="清車">
      <formula>NOT(ISERROR(SEARCH("清車",T1211)))</formula>
    </cfRule>
    <cfRule type="containsText" dxfId="4221" priority="1673" operator="containsText" text="改紡">
      <formula>NOT(ISERROR(SEARCH("改紡",T1211)))</formula>
    </cfRule>
    <cfRule type="containsText" dxfId="4220" priority="1674" operator="containsText" text="了機">
      <formula>NOT(ISERROR(SEARCH("了機",T1211)))</formula>
    </cfRule>
  </conditionalFormatting>
  <conditionalFormatting sqref="T1212">
    <cfRule type="containsText" dxfId="4219" priority="1302" operator="containsText" text="清車">
      <formula>NOT(ISERROR(SEARCH("清車",T1212)))</formula>
    </cfRule>
    <cfRule type="containsText" dxfId="4218" priority="1303" operator="containsText" text="改紡">
      <formula>NOT(ISERROR(SEARCH("改紡",T1212)))</formula>
    </cfRule>
    <cfRule type="containsText" dxfId="4217" priority="1304" operator="containsText" text="了機">
      <formula>NOT(ISERROR(SEARCH("了機",T1212)))</formula>
    </cfRule>
    <cfRule type="containsText" dxfId="4216" priority="1495" operator="containsText" text="清車">
      <formula>NOT(ISERROR(SEARCH("清車",T1212)))</formula>
    </cfRule>
    <cfRule type="containsText" dxfId="4215" priority="1496" operator="containsText" text="改紡">
      <formula>NOT(ISERROR(SEARCH("改紡",T1212)))</formula>
    </cfRule>
    <cfRule type="containsText" dxfId="4214" priority="1497" operator="containsText" text="了機">
      <formula>NOT(ISERROR(SEARCH("了機",T1212)))</formula>
    </cfRule>
  </conditionalFormatting>
  <conditionalFormatting sqref="T1213">
    <cfRule type="containsText" dxfId="4213" priority="1098" operator="containsText" text="清車">
      <formula>NOT(ISERROR(SEARCH("清車",T1213)))</formula>
    </cfRule>
    <cfRule type="containsText" dxfId="4212" priority="1099" operator="containsText" text="改紡">
      <formula>NOT(ISERROR(SEARCH("改紡",T1213)))</formula>
    </cfRule>
    <cfRule type="containsText" dxfId="4211" priority="1100" operator="containsText" text="了機">
      <formula>NOT(ISERROR(SEARCH("了機",T1213)))</formula>
    </cfRule>
  </conditionalFormatting>
  <conditionalFormatting sqref="T1214:T1223">
    <cfRule type="containsText" dxfId="4210" priority="1711" operator="containsText" text="清車">
      <formula>NOT(ISERROR(SEARCH("清車",T1214)))</formula>
    </cfRule>
    <cfRule type="containsText" dxfId="4209" priority="1712" operator="containsText" text="改紡">
      <formula>NOT(ISERROR(SEARCH("改紡",T1214)))</formula>
    </cfRule>
    <cfRule type="containsText" dxfId="4208" priority="1713" operator="containsText" text="了機">
      <formula>NOT(ISERROR(SEARCH("了機",T1214)))</formula>
    </cfRule>
  </conditionalFormatting>
  <conditionalFormatting sqref="T1225:T1226">
    <cfRule type="containsText" dxfId="4207" priority="738" operator="containsText" text="清車">
      <formula>NOT(ISERROR(SEARCH("清車",T1225)))</formula>
    </cfRule>
    <cfRule type="containsText" dxfId="4206" priority="739" operator="containsText" text="改紡">
      <formula>NOT(ISERROR(SEARCH("改紡",T1225)))</formula>
    </cfRule>
    <cfRule type="containsText" dxfId="4205" priority="740" operator="containsText" text="了機">
      <formula>NOT(ISERROR(SEARCH("了機",T1225)))</formula>
    </cfRule>
  </conditionalFormatting>
  <conditionalFormatting sqref="T1227">
    <cfRule type="containsText" dxfId="4204" priority="735" operator="containsText" text="清車">
      <formula>NOT(ISERROR(SEARCH("清車",T1227)))</formula>
    </cfRule>
    <cfRule type="containsText" dxfId="4203" priority="736" operator="containsText" text="改紡">
      <formula>NOT(ISERROR(SEARCH("改紡",T1227)))</formula>
    </cfRule>
    <cfRule type="containsText" dxfId="4202" priority="737" operator="containsText" text="了機">
      <formula>NOT(ISERROR(SEARCH("了機",T1227)))</formula>
    </cfRule>
  </conditionalFormatting>
  <conditionalFormatting sqref="T1228">
    <cfRule type="containsText" dxfId="4201" priority="484" operator="containsText" text="清車">
      <formula>NOT(ISERROR(SEARCH("清車",T1228)))</formula>
    </cfRule>
    <cfRule type="containsText" dxfId="4200" priority="485" operator="containsText" text="改紡">
      <formula>NOT(ISERROR(SEARCH("改紡",T1228)))</formula>
    </cfRule>
    <cfRule type="containsText" dxfId="4199" priority="486" operator="containsText" text="了機">
      <formula>NOT(ISERROR(SEARCH("了機",T1228)))</formula>
    </cfRule>
    <cfRule type="containsText" dxfId="4198" priority="487" operator="containsText" text="清車">
      <formula>NOT(ISERROR(SEARCH("清車",T1228)))</formula>
    </cfRule>
    <cfRule type="containsText" dxfId="4197" priority="488" operator="containsText" text="改紡">
      <formula>NOT(ISERROR(SEARCH("改紡",T1228)))</formula>
    </cfRule>
    <cfRule type="containsText" dxfId="4196" priority="489" operator="containsText" text="了機">
      <formula>NOT(ISERROR(SEARCH("了機",T1228)))</formula>
    </cfRule>
  </conditionalFormatting>
  <conditionalFormatting sqref="T1229">
    <cfRule type="containsText" dxfId="4195" priority="345" operator="containsText" text="清車">
      <formula>NOT(ISERROR(SEARCH("清車",T1229)))</formula>
    </cfRule>
    <cfRule type="containsText" dxfId="4194" priority="346" operator="containsText" text="改紡">
      <formula>NOT(ISERROR(SEARCH("改紡",T1229)))</formula>
    </cfRule>
    <cfRule type="containsText" dxfId="4193" priority="347" operator="containsText" text="了機">
      <formula>NOT(ISERROR(SEARCH("了機",T1229)))</formula>
    </cfRule>
  </conditionalFormatting>
  <conditionalFormatting sqref="T1231">
    <cfRule type="containsText" dxfId="4192" priority="741" operator="containsText" text="清車">
      <formula>NOT(ISERROR(SEARCH("清車",T1231)))</formula>
    </cfRule>
    <cfRule type="containsText" dxfId="4191" priority="742" operator="containsText" text="改紡">
      <formula>NOT(ISERROR(SEARCH("改紡",T1231)))</formula>
    </cfRule>
    <cfRule type="containsText" dxfId="4190" priority="743" operator="containsText" text="了機">
      <formula>NOT(ISERROR(SEARCH("了機",T1231)))</formula>
    </cfRule>
  </conditionalFormatting>
  <conditionalFormatting sqref="T1232">
    <cfRule type="containsText" dxfId="4189" priority="151" operator="containsText" text="清車">
      <formula>NOT(ISERROR(SEARCH("清車",T1232)))</formula>
    </cfRule>
    <cfRule type="containsText" dxfId="4188" priority="152" operator="containsText" text="改紡">
      <formula>NOT(ISERROR(SEARCH("改紡",T1232)))</formula>
    </cfRule>
    <cfRule type="containsText" dxfId="4187" priority="153" operator="containsText" text="了機">
      <formula>NOT(ISERROR(SEARCH("了機",T1232)))</formula>
    </cfRule>
  </conditionalFormatting>
  <conditionalFormatting sqref="T1233">
    <cfRule type="containsText" dxfId="4186" priority="726" operator="containsText" text="清車">
      <formula>NOT(ISERROR(SEARCH("清車",T1233)))</formula>
    </cfRule>
    <cfRule type="containsText" dxfId="4185" priority="727" operator="containsText" text="改紡">
      <formula>NOT(ISERROR(SEARCH("改紡",T1233)))</formula>
    </cfRule>
    <cfRule type="containsText" dxfId="4184" priority="728" operator="containsText" text="了機">
      <formula>NOT(ISERROR(SEARCH("了機",T1233)))</formula>
    </cfRule>
  </conditionalFormatting>
  <conditionalFormatting sqref="T1234">
    <cfRule type="containsText" dxfId="4183" priority="342" operator="containsText" text="清車">
      <formula>NOT(ISERROR(SEARCH("清車",T1234)))</formula>
    </cfRule>
    <cfRule type="containsText" dxfId="4182" priority="343" operator="containsText" text="改紡">
      <formula>NOT(ISERROR(SEARCH("改紡",T1234)))</formula>
    </cfRule>
    <cfRule type="containsText" dxfId="4181" priority="344" operator="containsText" text="了機">
      <formula>NOT(ISERROR(SEARCH("了機",T1234)))</formula>
    </cfRule>
    <cfRule type="containsText" dxfId="4180" priority="544" operator="containsText" text="清車">
      <formula>NOT(ISERROR(SEARCH("清車",T1234)))</formula>
    </cfRule>
    <cfRule type="containsText" dxfId="4179" priority="545" operator="containsText" text="改紡">
      <formula>NOT(ISERROR(SEARCH("改紡",T1234)))</formula>
    </cfRule>
    <cfRule type="containsText" dxfId="4178" priority="546" operator="containsText" text="了機">
      <formula>NOT(ISERROR(SEARCH("了機",T1234)))</formula>
    </cfRule>
    <cfRule type="containsText" dxfId="4177" priority="756" operator="containsText" text="清車">
      <formula>NOT(ISERROR(SEARCH("清車",T1234)))</formula>
    </cfRule>
    <cfRule type="containsText" dxfId="4176" priority="757" operator="containsText" text="改紡">
      <formula>NOT(ISERROR(SEARCH("改紡",T1234)))</formula>
    </cfRule>
    <cfRule type="containsText" dxfId="4175" priority="758" operator="containsText" text="了機">
      <formula>NOT(ISERROR(SEARCH("了機",T1234)))</formula>
    </cfRule>
  </conditionalFormatting>
  <conditionalFormatting sqref="T1235">
    <cfRule type="containsText" dxfId="4174" priority="136" operator="containsText" text="清車">
      <formula>NOT(ISERROR(SEARCH("清車",T1235)))</formula>
    </cfRule>
    <cfRule type="containsText" dxfId="4173" priority="137" operator="containsText" text="改紡">
      <formula>NOT(ISERROR(SEARCH("改紡",T1235)))</formula>
    </cfRule>
    <cfRule type="containsText" dxfId="4172" priority="138" operator="containsText" text="了機">
      <formula>NOT(ISERROR(SEARCH("了機",T1235)))</formula>
    </cfRule>
    <cfRule type="containsText" dxfId="4171" priority="357" operator="containsText" text="清車">
      <formula>NOT(ISERROR(SEARCH("清車",T1235)))</formula>
    </cfRule>
    <cfRule type="containsText" dxfId="4170" priority="358" operator="containsText" text="改紡">
      <formula>NOT(ISERROR(SEARCH("改紡",T1235)))</formula>
    </cfRule>
    <cfRule type="containsText" dxfId="4169" priority="359" operator="containsText" text="了機">
      <formula>NOT(ISERROR(SEARCH("了機",T1235)))</formula>
    </cfRule>
    <cfRule type="containsText" dxfId="4168" priority="559" operator="containsText" text="清車">
      <formula>NOT(ISERROR(SEARCH("清車",T1235)))</formula>
    </cfRule>
    <cfRule type="containsText" dxfId="4167" priority="560" operator="containsText" text="改紡">
      <formula>NOT(ISERROR(SEARCH("改紡",T1235)))</formula>
    </cfRule>
    <cfRule type="containsText" dxfId="4166" priority="561" operator="containsText" text="了機">
      <formula>NOT(ISERROR(SEARCH("了機",T1235)))</formula>
    </cfRule>
    <cfRule type="containsText" dxfId="4165" priority="762" operator="containsText" text="清車">
      <formula>NOT(ISERROR(SEARCH("清車",T1235)))</formula>
    </cfRule>
    <cfRule type="containsText" dxfId="4164" priority="763" operator="containsText" text="改紡">
      <formula>NOT(ISERROR(SEARCH("改紡",T1235)))</formula>
    </cfRule>
    <cfRule type="containsText" dxfId="4163" priority="764" operator="containsText" text="了機">
      <formula>NOT(ISERROR(SEARCH("了機",T1235)))</formula>
    </cfRule>
  </conditionalFormatting>
  <conditionalFormatting sqref="T1236">
    <cfRule type="containsText" dxfId="4162" priority="160" operator="containsText" text="清車">
      <formula>NOT(ISERROR(SEARCH("清車",T1236)))</formula>
    </cfRule>
    <cfRule type="containsText" dxfId="4161" priority="161" operator="containsText" text="改紡">
      <formula>NOT(ISERROR(SEARCH("改紡",T1236)))</formula>
    </cfRule>
    <cfRule type="containsText" dxfId="4160" priority="162" operator="containsText" text="了機">
      <formula>NOT(ISERROR(SEARCH("了機",T1236)))</formula>
    </cfRule>
    <cfRule type="containsText" dxfId="4159" priority="363" operator="containsText" text="清車">
      <formula>NOT(ISERROR(SEARCH("清車",T1236)))</formula>
    </cfRule>
    <cfRule type="containsText" dxfId="4158" priority="364" operator="containsText" text="改紡">
      <formula>NOT(ISERROR(SEARCH("改紡",T1236)))</formula>
    </cfRule>
    <cfRule type="containsText" dxfId="4157" priority="365" operator="containsText" text="了機">
      <formula>NOT(ISERROR(SEARCH("了機",T1236)))</formula>
    </cfRule>
    <cfRule type="containsText" dxfId="4156" priority="565" operator="containsText" text="清車">
      <formula>NOT(ISERROR(SEARCH("清車",T1236)))</formula>
    </cfRule>
    <cfRule type="containsText" dxfId="4155" priority="566" operator="containsText" text="改紡">
      <formula>NOT(ISERROR(SEARCH("改紡",T1236)))</formula>
    </cfRule>
    <cfRule type="containsText" dxfId="4154" priority="567" operator="containsText" text="了機">
      <formula>NOT(ISERROR(SEARCH("了機",T1236)))</formula>
    </cfRule>
    <cfRule type="containsText" dxfId="4153" priority="777" operator="containsText" text="清車">
      <formula>NOT(ISERROR(SEARCH("清車",T1236)))</formula>
    </cfRule>
    <cfRule type="containsText" dxfId="4152" priority="778" operator="containsText" text="改紡">
      <formula>NOT(ISERROR(SEARCH("改紡",T1236)))</formula>
    </cfRule>
    <cfRule type="containsText" dxfId="4151" priority="779" operator="containsText" text="了機">
      <formula>NOT(ISERROR(SEARCH("了機",T1236)))</formula>
    </cfRule>
  </conditionalFormatting>
  <conditionalFormatting sqref="T1237">
    <cfRule type="containsText" dxfId="4150" priority="166" operator="containsText" text="清車">
      <formula>NOT(ISERROR(SEARCH("清車",T1237)))</formula>
    </cfRule>
    <cfRule type="containsText" dxfId="4149" priority="167" operator="containsText" text="改紡">
      <formula>NOT(ISERROR(SEARCH("改紡",T1237)))</formula>
    </cfRule>
    <cfRule type="containsText" dxfId="4148" priority="168" operator="containsText" text="了機">
      <formula>NOT(ISERROR(SEARCH("了機",T1237)))</formula>
    </cfRule>
    <cfRule type="containsText" dxfId="4147" priority="372" operator="containsText" text="清車">
      <formula>NOT(ISERROR(SEARCH("清車",T1237)))</formula>
    </cfRule>
    <cfRule type="containsText" dxfId="4146" priority="373" operator="containsText" text="改紡">
      <formula>NOT(ISERROR(SEARCH("改紡",T1237)))</formula>
    </cfRule>
    <cfRule type="containsText" dxfId="4145" priority="374" operator="containsText" text="了機">
      <formula>NOT(ISERROR(SEARCH("了機",T1237)))</formula>
    </cfRule>
    <cfRule type="containsText" dxfId="4144" priority="574" operator="containsText" text="清車">
      <formula>NOT(ISERROR(SEARCH("清車",T1237)))</formula>
    </cfRule>
    <cfRule type="containsText" dxfId="4143" priority="575" operator="containsText" text="改紡">
      <formula>NOT(ISERROR(SEARCH("改紡",T1237)))</formula>
    </cfRule>
    <cfRule type="containsText" dxfId="4142" priority="576" operator="containsText" text="了機">
      <formula>NOT(ISERROR(SEARCH("了機",T1237)))</formula>
    </cfRule>
    <cfRule type="containsText" dxfId="4141" priority="669" operator="containsText" text="清車">
      <formula>NOT(ISERROR(SEARCH("清車",T1237)))</formula>
    </cfRule>
    <cfRule type="containsText" dxfId="4140" priority="670" operator="containsText" text="改紡">
      <formula>NOT(ISERROR(SEARCH("改紡",T1237)))</formula>
    </cfRule>
    <cfRule type="containsText" dxfId="4139" priority="671" operator="containsText" text="了機">
      <formula>NOT(ISERROR(SEARCH("了機",T1237)))</formula>
    </cfRule>
  </conditionalFormatting>
  <conditionalFormatting sqref="T1238">
    <cfRule type="containsText" dxfId="4138" priority="175" operator="containsText" text="清車">
      <formula>NOT(ISERROR(SEARCH("清車",T1238)))</formula>
    </cfRule>
    <cfRule type="containsText" dxfId="4137" priority="176" operator="containsText" text="改紡">
      <formula>NOT(ISERROR(SEARCH("改紡",T1238)))</formula>
    </cfRule>
    <cfRule type="containsText" dxfId="4136" priority="177" operator="containsText" text="了機">
      <formula>NOT(ISERROR(SEARCH("了機",T1238)))</formula>
    </cfRule>
    <cfRule type="containsText" dxfId="4135" priority="291" operator="containsText" text="清車">
      <formula>NOT(ISERROR(SEARCH("清車",T1238)))</formula>
    </cfRule>
    <cfRule type="containsText" dxfId="4134" priority="292" operator="containsText" text="改紡">
      <formula>NOT(ISERROR(SEARCH("改紡",T1238)))</formula>
    </cfRule>
    <cfRule type="containsText" dxfId="4133" priority="293" operator="containsText" text="了機">
      <formula>NOT(ISERROR(SEARCH("了機",T1238)))</formula>
    </cfRule>
    <cfRule type="containsText" dxfId="4132" priority="502" operator="containsText" text="清車">
      <formula>NOT(ISERROR(SEARCH("清車",T1238)))</formula>
    </cfRule>
    <cfRule type="containsText" dxfId="4131" priority="503" operator="containsText" text="改紡">
      <formula>NOT(ISERROR(SEARCH("改紡",T1238)))</formula>
    </cfRule>
    <cfRule type="containsText" dxfId="4130" priority="504" operator="containsText" text="了機">
      <formula>NOT(ISERROR(SEARCH("了機",T1238)))</formula>
    </cfRule>
    <cfRule type="containsText" dxfId="4129" priority="717" operator="containsText" text="清車">
      <formula>NOT(ISERROR(SEARCH("清車",T1238)))</formula>
    </cfRule>
    <cfRule type="containsText" dxfId="4128" priority="718" operator="containsText" text="改紡">
      <formula>NOT(ISERROR(SEARCH("改紡",T1238)))</formula>
    </cfRule>
    <cfRule type="containsText" dxfId="4127" priority="719" operator="containsText" text="了機">
      <formula>NOT(ISERROR(SEARCH("了機",T1238)))</formula>
    </cfRule>
  </conditionalFormatting>
  <conditionalFormatting sqref="T1239">
    <cfRule type="containsText" dxfId="4126" priority="91" operator="containsText" text="清車">
      <formula>NOT(ISERROR(SEARCH("清車",T1239)))</formula>
    </cfRule>
    <cfRule type="containsText" dxfId="4125" priority="92" operator="containsText" text="改紡">
      <formula>NOT(ISERROR(SEARCH("改紡",T1239)))</formula>
    </cfRule>
    <cfRule type="containsText" dxfId="4124" priority="93" operator="containsText" text="了機">
      <formula>NOT(ISERROR(SEARCH("了機",T1239)))</formula>
    </cfRule>
    <cfRule type="containsText" dxfId="4123" priority="333" operator="containsText" text="清車">
      <formula>NOT(ISERROR(SEARCH("清車",T1239)))</formula>
    </cfRule>
    <cfRule type="containsText" dxfId="4122" priority="334" operator="containsText" text="改紡">
      <formula>NOT(ISERROR(SEARCH("改紡",T1239)))</formula>
    </cfRule>
    <cfRule type="containsText" dxfId="4121" priority="335" operator="containsText" text="了機">
      <formula>NOT(ISERROR(SEARCH("了機",T1239)))</formula>
    </cfRule>
    <cfRule type="containsText" dxfId="4120" priority="535" operator="containsText" text="清車">
      <formula>NOT(ISERROR(SEARCH("清車",T1239)))</formula>
    </cfRule>
    <cfRule type="containsText" dxfId="4119" priority="536" operator="containsText" text="改紡">
      <formula>NOT(ISERROR(SEARCH("改紡",T1239)))</formula>
    </cfRule>
    <cfRule type="containsText" dxfId="4118" priority="537" operator="containsText" text="了機">
      <formula>NOT(ISERROR(SEARCH("了機",T1239)))</formula>
    </cfRule>
  </conditionalFormatting>
  <conditionalFormatting sqref="T1240">
    <cfRule type="containsText" dxfId="4117" priority="127" operator="containsText" text="清車">
      <formula>NOT(ISERROR(SEARCH("清車",T1240)))</formula>
    </cfRule>
    <cfRule type="containsText" dxfId="4116" priority="128" operator="containsText" text="改紡">
      <formula>NOT(ISERROR(SEARCH("改紡",T1240)))</formula>
    </cfRule>
    <cfRule type="containsText" dxfId="4115" priority="129" operator="containsText" text="了機">
      <formula>NOT(ISERROR(SEARCH("了機",T1240)))</formula>
    </cfRule>
    <cfRule type="containsText" dxfId="4114" priority="466" operator="containsText" text="清車">
      <formula>NOT(ISERROR(SEARCH("清車",T1240)))</formula>
    </cfRule>
    <cfRule type="containsText" dxfId="4113" priority="467" operator="containsText" text="改紡">
      <formula>NOT(ISERROR(SEARCH("改紡",T1240)))</formula>
    </cfRule>
    <cfRule type="containsText" dxfId="4112" priority="468" operator="containsText" text="了機">
      <formula>NOT(ISERROR(SEARCH("了機",T1240)))</formula>
    </cfRule>
    <cfRule type="containsText" dxfId="4111" priority="469" operator="containsText" text="清車">
      <formula>NOT(ISERROR(SEARCH("清車",T1240)))</formula>
    </cfRule>
    <cfRule type="containsText" dxfId="4110" priority="470" operator="containsText" text="改紡">
      <formula>NOT(ISERROR(SEARCH("改紡",T1240)))</formula>
    </cfRule>
    <cfRule type="containsText" dxfId="4109" priority="471" operator="containsText" text="了機">
      <formula>NOT(ISERROR(SEARCH("了機",T1240)))</formula>
    </cfRule>
  </conditionalFormatting>
  <conditionalFormatting sqref="T1241">
    <cfRule type="containsText" dxfId="4108" priority="70" operator="containsText" text="清車">
      <formula>NOT(ISERROR(SEARCH("清車",T1241)))</formula>
    </cfRule>
    <cfRule type="containsText" dxfId="4107" priority="71" operator="containsText" text="改紡">
      <formula>NOT(ISERROR(SEARCH("改紡",T1241)))</formula>
    </cfRule>
    <cfRule type="containsText" dxfId="4106" priority="72" operator="containsText" text="了機">
      <formula>NOT(ISERROR(SEARCH("了機",T1241)))</formula>
    </cfRule>
    <cfRule type="containsText" dxfId="4105" priority="73" operator="containsText" text="清車">
      <formula>NOT(ISERROR(SEARCH("清車",T1241)))</formula>
    </cfRule>
    <cfRule type="containsText" dxfId="4104" priority="74" operator="containsText" text="改紡">
      <formula>NOT(ISERROR(SEARCH("改紡",T1241)))</formula>
    </cfRule>
    <cfRule type="containsText" dxfId="4103" priority="75" operator="containsText" text="了機">
      <formula>NOT(ISERROR(SEARCH("了機",T1241)))</formula>
    </cfRule>
    <cfRule type="containsText" dxfId="4102" priority="553" operator="containsText" text="清車">
      <formula>NOT(ISERROR(SEARCH("清車",T1241)))</formula>
    </cfRule>
    <cfRule type="containsText" dxfId="4101" priority="554" operator="containsText" text="改紡">
      <formula>NOT(ISERROR(SEARCH("改紡",T1241)))</formula>
    </cfRule>
    <cfRule type="containsText" dxfId="4100" priority="555" operator="containsText" text="了機">
      <formula>NOT(ISERROR(SEARCH("了機",T1241)))</formula>
    </cfRule>
  </conditionalFormatting>
  <conditionalFormatting sqref="T1242">
    <cfRule type="containsText" dxfId="4099" priority="145" operator="containsText" text="清車">
      <formula>NOT(ISERROR(SEARCH("清車",T1242)))</formula>
    </cfRule>
    <cfRule type="containsText" dxfId="4098" priority="146" operator="containsText" text="改紡">
      <formula>NOT(ISERROR(SEARCH("改紡",T1242)))</formula>
    </cfRule>
    <cfRule type="containsText" dxfId="4097" priority="147" operator="containsText" text="了機">
      <formula>NOT(ISERROR(SEARCH("了機",T1242)))</formula>
    </cfRule>
  </conditionalFormatting>
  <conditionalFormatting sqref="T1247">
    <cfRule type="containsText" dxfId="4096" priority="747" operator="containsText" text="清車">
      <formula>NOT(ISERROR(SEARCH("清車",T1247)))</formula>
    </cfRule>
    <cfRule type="containsText" dxfId="4095" priority="748" operator="containsText" text="改紡">
      <formula>NOT(ISERROR(SEARCH("改紡",T1247)))</formula>
    </cfRule>
    <cfRule type="containsText" dxfId="4094" priority="749" operator="containsText" text="了機">
      <formula>NOT(ISERROR(SEARCH("了機",T1247)))</formula>
    </cfRule>
  </conditionalFormatting>
  <conditionalFormatting sqref="T1248">
    <cfRule type="containsText" dxfId="4093" priority="25" operator="containsText" text="清車">
      <formula>NOT(ISERROR(SEARCH("清車",T1248)))</formula>
    </cfRule>
    <cfRule type="containsText" dxfId="4092" priority="26" operator="containsText" text="改紡">
      <formula>NOT(ISERROR(SEARCH("改紡",T1248)))</formula>
    </cfRule>
    <cfRule type="containsText" dxfId="4091" priority="27" operator="containsText" text="了機">
      <formula>NOT(ISERROR(SEARCH("了機",T1248)))</formula>
    </cfRule>
    <cfRule type="containsText" dxfId="4090" priority="28" operator="containsText" text="清車">
      <formula>NOT(ISERROR(SEARCH("清車",T1248)))</formula>
    </cfRule>
    <cfRule type="containsText" dxfId="4089" priority="29" operator="containsText" text="改紡">
      <formula>NOT(ISERROR(SEARCH("改紡",T1248)))</formula>
    </cfRule>
    <cfRule type="containsText" dxfId="4088" priority="30" operator="containsText" text="了機">
      <formula>NOT(ISERROR(SEARCH("了機",T1248)))</formula>
    </cfRule>
    <cfRule type="containsText" dxfId="4087" priority="31" operator="containsText" text="清車">
      <formula>NOT(ISERROR(SEARCH("清車",T1248)))</formula>
    </cfRule>
    <cfRule type="containsText" dxfId="4086" priority="32" operator="containsText" text="改紡">
      <formula>NOT(ISERROR(SEARCH("改紡",T1248)))</formula>
    </cfRule>
    <cfRule type="containsText" dxfId="4085" priority="33" operator="containsText" text="了機">
      <formula>NOT(ISERROR(SEARCH("了機",T1248)))</formula>
    </cfRule>
    <cfRule type="containsText" dxfId="4084" priority="34" operator="containsText" text="清車">
      <formula>NOT(ISERROR(SEARCH("清車",T1248)))</formula>
    </cfRule>
    <cfRule type="containsText" dxfId="4083" priority="35" operator="containsText" text="改紡">
      <formula>NOT(ISERROR(SEARCH("改紡",T1248)))</formula>
    </cfRule>
    <cfRule type="containsText" dxfId="4082" priority="36" operator="containsText" text="了機">
      <formula>NOT(ISERROR(SEARCH("了機",T1248)))</formula>
    </cfRule>
  </conditionalFormatting>
  <conditionalFormatting sqref="T1249">
    <cfRule type="containsText" dxfId="4081" priority="154" operator="containsText" text="清車">
      <formula>NOT(ISERROR(SEARCH("清車",T1249)))</formula>
    </cfRule>
    <cfRule type="containsText" dxfId="4080" priority="155" operator="containsText" text="改紡">
      <formula>NOT(ISERROR(SEARCH("改紡",T1249)))</formula>
    </cfRule>
    <cfRule type="containsText" dxfId="4079" priority="156" operator="containsText" text="了機">
      <formula>NOT(ISERROR(SEARCH("了機",T1249)))</formula>
    </cfRule>
  </conditionalFormatting>
  <conditionalFormatting sqref="T1250">
    <cfRule type="containsText" dxfId="4078" priority="7" operator="containsText" text="清車">
      <formula>NOT(ISERROR(SEARCH("清車",T1250)))</formula>
    </cfRule>
    <cfRule type="containsText" dxfId="4077" priority="8" operator="containsText" text="改紡">
      <formula>NOT(ISERROR(SEARCH("改紡",T1250)))</formula>
    </cfRule>
    <cfRule type="containsText" dxfId="4076" priority="9" operator="containsText" text="了機">
      <formula>NOT(ISERROR(SEARCH("了機",T1250)))</formula>
    </cfRule>
    <cfRule type="containsText" dxfId="4075" priority="10" operator="containsText" text="清車">
      <formula>NOT(ISERROR(SEARCH("清車",T1250)))</formula>
    </cfRule>
    <cfRule type="containsText" dxfId="4074" priority="11" operator="containsText" text="改紡">
      <formula>NOT(ISERROR(SEARCH("改紡",T1250)))</formula>
    </cfRule>
    <cfRule type="containsText" dxfId="4073" priority="12" operator="containsText" text="了機">
      <formula>NOT(ISERROR(SEARCH("了機",T1250)))</formula>
    </cfRule>
  </conditionalFormatting>
  <conditionalFormatting sqref="T1251">
    <cfRule type="containsText" dxfId="4072" priority="351" operator="containsText" text="清車">
      <formula>NOT(ISERROR(SEARCH("清車",T1251)))</formula>
    </cfRule>
    <cfRule type="containsText" dxfId="4071" priority="352" operator="containsText" text="改紡">
      <formula>NOT(ISERROR(SEARCH("改紡",T1251)))</formula>
    </cfRule>
    <cfRule type="containsText" dxfId="4070" priority="353" operator="containsText" text="了機">
      <formula>NOT(ISERROR(SEARCH("了機",T1251)))</formula>
    </cfRule>
    <cfRule type="containsText" dxfId="4069" priority="550" operator="containsText" text="清車">
      <formula>NOT(ISERROR(SEARCH("清車",T1251)))</formula>
    </cfRule>
    <cfRule type="containsText" dxfId="4068" priority="551" operator="containsText" text="改紡">
      <formula>NOT(ISERROR(SEARCH("改紡",T1251)))</formula>
    </cfRule>
    <cfRule type="containsText" dxfId="4067" priority="552" operator="containsText" text="了機">
      <formula>NOT(ISERROR(SEARCH("了機",T1251)))</formula>
    </cfRule>
  </conditionalFormatting>
  <conditionalFormatting sqref="T1252">
    <cfRule type="containsText" dxfId="4066" priority="142" operator="containsText" text="清車">
      <formula>NOT(ISERROR(SEARCH("清車",T1252)))</formula>
    </cfRule>
    <cfRule type="containsText" dxfId="4065" priority="143" operator="containsText" text="改紡">
      <formula>NOT(ISERROR(SEARCH("改紡",T1252)))</formula>
    </cfRule>
    <cfRule type="containsText" dxfId="4064" priority="144" operator="containsText" text="了機">
      <formula>NOT(ISERROR(SEARCH("了機",T1252)))</formula>
    </cfRule>
  </conditionalFormatting>
  <conditionalFormatting sqref="T1253:T1262">
    <cfRule type="containsText" dxfId="4063" priority="768" operator="containsText" text="清車">
      <formula>NOT(ISERROR(SEARCH("清車",T1253)))</formula>
    </cfRule>
    <cfRule type="containsText" dxfId="4062" priority="769" operator="containsText" text="改紡">
      <formula>NOT(ISERROR(SEARCH("改紡",T1253)))</formula>
    </cfRule>
    <cfRule type="containsText" dxfId="4061" priority="770" operator="containsText" text="了機">
      <formula>NOT(ISERROR(SEARCH("了機",T1253)))</formula>
    </cfRule>
  </conditionalFormatting>
  <conditionalFormatting sqref="T47:U55 U77:U79">
    <cfRule type="containsText" dxfId="4060" priority="11195" operator="containsText" text="清車">
      <formula>NOT(ISERROR(SEARCH("清車",T47)))</formula>
    </cfRule>
    <cfRule type="containsText" dxfId="4059" priority="11196" operator="containsText" text="改紡">
      <formula>NOT(ISERROR(SEARCH("改紡",T47)))</formula>
    </cfRule>
    <cfRule type="containsText" dxfId="4058" priority="11197" operator="containsText" text="了機">
      <formula>NOT(ISERROR(SEARCH("了機",T47)))</formula>
    </cfRule>
  </conditionalFormatting>
  <conditionalFormatting sqref="T56:U59">
    <cfRule type="containsText" dxfId="4057" priority="11186" operator="containsText" text="清車">
      <formula>NOT(ISERROR(SEARCH("清車",T56)))</formula>
    </cfRule>
    <cfRule type="containsText" dxfId="4056" priority="11187" operator="containsText" text="改紡">
      <formula>NOT(ISERROR(SEARCH("改紡",T56)))</formula>
    </cfRule>
    <cfRule type="containsText" dxfId="4055" priority="11188" operator="containsText" text="了機">
      <formula>NOT(ISERROR(SEARCH("了機",T56)))</formula>
    </cfRule>
  </conditionalFormatting>
  <conditionalFormatting sqref="T80:U80">
    <cfRule type="containsText" dxfId="4054" priority="11189" operator="containsText" text="清車">
      <formula>NOT(ISERROR(SEARCH("清車",T80)))</formula>
    </cfRule>
    <cfRule type="containsText" dxfId="4053" priority="11190" operator="containsText" text="改紡">
      <formula>NOT(ISERROR(SEARCH("改紡",T80)))</formula>
    </cfRule>
    <cfRule type="containsText" dxfId="4052" priority="11191" operator="containsText" text="了機">
      <formula>NOT(ISERROR(SEARCH("了機",T80)))</formula>
    </cfRule>
  </conditionalFormatting>
  <conditionalFormatting sqref="T90:U98 U120:U122">
    <cfRule type="containsText" dxfId="4051" priority="11147" operator="containsText" text="清車">
      <formula>NOT(ISERROR(SEARCH("清車",T90)))</formula>
    </cfRule>
    <cfRule type="containsText" dxfId="4050" priority="11148" operator="containsText" text="改紡">
      <formula>NOT(ISERROR(SEARCH("改紡",T90)))</formula>
    </cfRule>
    <cfRule type="containsText" dxfId="4049" priority="11149" operator="containsText" text="了機">
      <formula>NOT(ISERROR(SEARCH("了機",T90)))</formula>
    </cfRule>
  </conditionalFormatting>
  <conditionalFormatting sqref="T99:U102">
    <cfRule type="containsText" dxfId="4048" priority="11138" operator="containsText" text="清車">
      <formula>NOT(ISERROR(SEARCH("清車",T99)))</formula>
    </cfRule>
    <cfRule type="containsText" dxfId="4047" priority="11139" operator="containsText" text="改紡">
      <formula>NOT(ISERROR(SEARCH("改紡",T99)))</formula>
    </cfRule>
    <cfRule type="containsText" dxfId="4046" priority="11140" operator="containsText" text="了機">
      <formula>NOT(ISERROR(SEARCH("了機",T99)))</formula>
    </cfRule>
  </conditionalFormatting>
  <conditionalFormatting sqref="T123:U123">
    <cfRule type="containsText" dxfId="4045" priority="11141" operator="containsText" text="清車">
      <formula>NOT(ISERROR(SEARCH("清車",T123)))</formula>
    </cfRule>
    <cfRule type="containsText" dxfId="4044" priority="11142" operator="containsText" text="改紡">
      <formula>NOT(ISERROR(SEARCH("改紡",T123)))</formula>
    </cfRule>
    <cfRule type="containsText" dxfId="4043" priority="11143" operator="containsText" text="了機">
      <formula>NOT(ISERROR(SEARCH("了機",T123)))</formula>
    </cfRule>
  </conditionalFormatting>
  <conditionalFormatting sqref="T133:U136 T138:U138 T139 T140:U141 U163:U165">
    <cfRule type="containsText" dxfId="4042" priority="11089" operator="containsText" text="了機">
      <formula>NOT(ISERROR(SEARCH("了機",T133)))</formula>
    </cfRule>
  </conditionalFormatting>
  <conditionalFormatting sqref="T133:U136 U163:U165 T140:U141 T139 T138:U138">
    <cfRule type="containsText" dxfId="4041" priority="11087" operator="containsText" text="清車">
      <formula>NOT(ISERROR(SEARCH("清車",T133)))</formula>
    </cfRule>
    <cfRule type="containsText" dxfId="4040" priority="11088" operator="containsText" text="改紡">
      <formula>NOT(ISERROR(SEARCH("改紡",T133)))</formula>
    </cfRule>
  </conditionalFormatting>
  <conditionalFormatting sqref="T137:U137">
    <cfRule type="containsText" dxfId="4039" priority="11012" operator="containsText" text="清車">
      <formula>NOT(ISERROR(SEARCH("清車",T137)))</formula>
    </cfRule>
    <cfRule type="containsText" dxfId="4038" priority="11013" operator="containsText" text="改紡">
      <formula>NOT(ISERROR(SEARCH("改紡",T137)))</formula>
    </cfRule>
    <cfRule type="containsText" dxfId="4037" priority="11014" operator="containsText" text="了機">
      <formula>NOT(ISERROR(SEARCH("了機",T137)))</formula>
    </cfRule>
  </conditionalFormatting>
  <conditionalFormatting sqref="T142:U145">
    <cfRule type="containsText" dxfId="4036" priority="11078" operator="containsText" text="清車">
      <formula>NOT(ISERROR(SEARCH("清車",T142)))</formula>
    </cfRule>
    <cfRule type="containsText" dxfId="4035" priority="11079" operator="containsText" text="改紡">
      <formula>NOT(ISERROR(SEARCH("改紡",T142)))</formula>
    </cfRule>
    <cfRule type="containsText" dxfId="4034" priority="11080" operator="containsText" text="了機">
      <formula>NOT(ISERROR(SEARCH("了機",T142)))</formula>
    </cfRule>
  </conditionalFormatting>
  <conditionalFormatting sqref="T149:U149">
    <cfRule type="containsText" dxfId="4033" priority="11024" operator="containsText" text="清車">
      <formula>NOT(ISERROR(SEARCH("清車",T149)))</formula>
    </cfRule>
    <cfRule type="containsText" dxfId="4032" priority="11025" operator="containsText" text="改紡">
      <formula>NOT(ISERROR(SEARCH("改紡",T149)))</formula>
    </cfRule>
    <cfRule type="containsText" dxfId="4031" priority="11026" operator="containsText" text="了機">
      <formula>NOT(ISERROR(SEARCH("了機",T149)))</formula>
    </cfRule>
  </conditionalFormatting>
  <conditionalFormatting sqref="T166:U166">
    <cfRule type="containsText" dxfId="4030" priority="11081" operator="containsText" text="清車">
      <formula>NOT(ISERROR(SEARCH("清車",T166)))</formula>
    </cfRule>
    <cfRule type="containsText" dxfId="4029" priority="11082" operator="containsText" text="改紡">
      <formula>NOT(ISERROR(SEARCH("改紡",T166)))</formula>
    </cfRule>
    <cfRule type="containsText" dxfId="4028" priority="11083" operator="containsText" text="了機">
      <formula>NOT(ISERROR(SEARCH("了機",T166)))</formula>
    </cfRule>
  </conditionalFormatting>
  <conditionalFormatting sqref="T176:U177 T178 T179:U179 T181:U181 T183:U184 U206:U208">
    <cfRule type="containsText" dxfId="4027" priority="10963" operator="containsText" text="了機">
      <formula>NOT(ISERROR(SEARCH("了機",T176)))</formula>
    </cfRule>
  </conditionalFormatting>
  <conditionalFormatting sqref="T176:U177 U206:U208 T183:U184 T181:U181 T179:U179 T178">
    <cfRule type="containsText" dxfId="4026" priority="10961" operator="containsText" text="清車">
      <formula>NOT(ISERROR(SEARCH("清車",T176)))</formula>
    </cfRule>
    <cfRule type="containsText" dxfId="4025" priority="10962" operator="containsText" text="改紡">
      <formula>NOT(ISERROR(SEARCH("改紡",T176)))</formula>
    </cfRule>
  </conditionalFormatting>
  <conditionalFormatting sqref="T185:U188">
    <cfRule type="containsText" dxfId="4024" priority="10952" operator="containsText" text="清車">
      <formula>NOT(ISERROR(SEARCH("清車",T185)))</formula>
    </cfRule>
    <cfRule type="containsText" dxfId="4023" priority="10953" operator="containsText" text="改紡">
      <formula>NOT(ISERROR(SEARCH("改紡",T185)))</formula>
    </cfRule>
    <cfRule type="containsText" dxfId="4022" priority="10954" operator="containsText" text="了機">
      <formula>NOT(ISERROR(SEARCH("了機",T185)))</formula>
    </cfRule>
  </conditionalFormatting>
  <conditionalFormatting sqref="T193:U193">
    <cfRule type="containsText" dxfId="4021" priority="10919" operator="containsText" text="清車">
      <formula>NOT(ISERROR(SEARCH("清車",T193)))</formula>
    </cfRule>
    <cfRule type="containsText" dxfId="4020" priority="10920" operator="containsText" text="改紡">
      <formula>NOT(ISERROR(SEARCH("改紡",T193)))</formula>
    </cfRule>
    <cfRule type="containsText" dxfId="4019" priority="10921" operator="containsText" text="了機">
      <formula>NOT(ISERROR(SEARCH("了機",T193)))</formula>
    </cfRule>
  </conditionalFormatting>
  <conditionalFormatting sqref="T209:U209">
    <cfRule type="containsText" dxfId="4018" priority="10955" operator="containsText" text="清車">
      <formula>NOT(ISERROR(SEARCH("清車",T209)))</formula>
    </cfRule>
    <cfRule type="containsText" dxfId="4017" priority="10956" operator="containsText" text="改紡">
      <formula>NOT(ISERROR(SEARCH("改紡",T209)))</formula>
    </cfRule>
    <cfRule type="containsText" dxfId="4016" priority="10957" operator="containsText" text="了機">
      <formula>NOT(ISERROR(SEARCH("了機",T209)))</formula>
    </cfRule>
  </conditionalFormatting>
  <conditionalFormatting sqref="T219:U220 T221 T222:U222 T224:U224 T226:U227 U249:U251">
    <cfRule type="containsText" dxfId="4015" priority="10798" operator="containsText" text="了機">
      <formula>NOT(ISERROR(SEARCH("了機",T219)))</formula>
    </cfRule>
  </conditionalFormatting>
  <conditionalFormatting sqref="T219:U220 U249:U251 T226:U227 T224:U224 T222:U222 T221">
    <cfRule type="containsText" dxfId="4014" priority="10796" operator="containsText" text="清車">
      <formula>NOT(ISERROR(SEARCH("清車",T219)))</formula>
    </cfRule>
    <cfRule type="containsText" dxfId="4013" priority="10797" operator="containsText" text="改紡">
      <formula>NOT(ISERROR(SEARCH("改紡",T219)))</formula>
    </cfRule>
  </conditionalFormatting>
  <conditionalFormatting sqref="T228:U231">
    <cfRule type="containsText" dxfId="4012" priority="10787" operator="containsText" text="清車">
      <formula>NOT(ISERROR(SEARCH("清車",T228)))</formula>
    </cfRule>
    <cfRule type="containsText" dxfId="4011" priority="10788" operator="containsText" text="改紡">
      <formula>NOT(ISERROR(SEARCH("改紡",T228)))</formula>
    </cfRule>
    <cfRule type="containsText" dxfId="4010" priority="10789" operator="containsText" text="了機">
      <formula>NOT(ISERROR(SEARCH("了機",T228)))</formula>
    </cfRule>
  </conditionalFormatting>
  <conditionalFormatting sqref="T236:U236">
    <cfRule type="containsText" dxfId="4009" priority="10757" operator="containsText" text="清車">
      <formula>NOT(ISERROR(SEARCH("清車",T236)))</formula>
    </cfRule>
    <cfRule type="containsText" dxfId="4008" priority="10758" operator="containsText" text="改紡">
      <formula>NOT(ISERROR(SEARCH("改紡",T236)))</formula>
    </cfRule>
    <cfRule type="containsText" dxfId="4007" priority="10759" operator="containsText" text="了機">
      <formula>NOT(ISERROR(SEARCH("了機",T236)))</formula>
    </cfRule>
  </conditionalFormatting>
  <conditionalFormatting sqref="T237:U237">
    <cfRule type="containsText" dxfId="4006" priority="10676" operator="containsText" text="清車">
      <formula>NOT(ISERROR(SEARCH("清車",T237)))</formula>
    </cfRule>
    <cfRule type="containsText" dxfId="4005" priority="10677" operator="containsText" text="改紡">
      <formula>NOT(ISERROR(SEARCH("改紡",T237)))</formula>
    </cfRule>
    <cfRule type="containsText" dxfId="4004" priority="10678" operator="containsText" text="了機">
      <formula>NOT(ISERROR(SEARCH("了機",T237)))</formula>
    </cfRule>
  </conditionalFormatting>
  <conditionalFormatting sqref="T252:U252">
    <cfRule type="containsText" dxfId="4003" priority="10790" operator="containsText" text="清車">
      <formula>NOT(ISERROR(SEARCH("清車",T252)))</formula>
    </cfRule>
    <cfRule type="containsText" dxfId="4002" priority="10791" operator="containsText" text="改紡">
      <formula>NOT(ISERROR(SEARCH("改紡",T252)))</formula>
    </cfRule>
    <cfRule type="containsText" dxfId="4001" priority="10792" operator="containsText" text="了機">
      <formula>NOT(ISERROR(SEARCH("了機",T252)))</formula>
    </cfRule>
  </conditionalFormatting>
  <conditionalFormatting sqref="T262:U263 T264 T265:U265 T268:U268 T270:U271 U293:U295">
    <cfRule type="containsText" dxfId="4000" priority="10615" operator="containsText" text="了機">
      <formula>NOT(ISERROR(SEARCH("了機",T262)))</formula>
    </cfRule>
  </conditionalFormatting>
  <conditionalFormatting sqref="T262:U263 U293:U295 T270:U271 T268:U268 T265:U265 T264">
    <cfRule type="containsText" dxfId="3999" priority="10613" operator="containsText" text="清車">
      <formula>NOT(ISERROR(SEARCH("清車",T262)))</formula>
    </cfRule>
    <cfRule type="containsText" dxfId="3998" priority="10614" operator="containsText" text="改紡">
      <formula>NOT(ISERROR(SEARCH("改紡",T262)))</formula>
    </cfRule>
  </conditionalFormatting>
  <conditionalFormatting sqref="T272:U275">
    <cfRule type="containsText" dxfId="3997" priority="10604" operator="containsText" text="清車">
      <formula>NOT(ISERROR(SEARCH("清車",T272)))</formula>
    </cfRule>
    <cfRule type="containsText" dxfId="3996" priority="10605" operator="containsText" text="改紡">
      <formula>NOT(ISERROR(SEARCH("改紡",T272)))</formula>
    </cfRule>
    <cfRule type="containsText" dxfId="3995" priority="10606" operator="containsText" text="了機">
      <formula>NOT(ISERROR(SEARCH("了機",T272)))</formula>
    </cfRule>
  </conditionalFormatting>
  <conditionalFormatting sqref="T280:U280">
    <cfRule type="containsText" dxfId="3994" priority="10574" operator="containsText" text="清車">
      <formula>NOT(ISERROR(SEARCH("清車",T280)))</formula>
    </cfRule>
    <cfRule type="containsText" dxfId="3993" priority="10575" operator="containsText" text="改紡">
      <formula>NOT(ISERROR(SEARCH("改紡",T280)))</formula>
    </cfRule>
    <cfRule type="containsText" dxfId="3992" priority="10576" operator="containsText" text="了機">
      <formula>NOT(ISERROR(SEARCH("了機",T280)))</formula>
    </cfRule>
  </conditionalFormatting>
  <conditionalFormatting sqref="T281:U281">
    <cfRule type="containsText" dxfId="3991" priority="10493" operator="containsText" text="清車">
      <formula>NOT(ISERROR(SEARCH("清車",T281)))</formula>
    </cfRule>
    <cfRule type="containsText" dxfId="3990" priority="10494" operator="containsText" text="改紡">
      <formula>NOT(ISERROR(SEARCH("改紡",T281)))</formula>
    </cfRule>
    <cfRule type="containsText" dxfId="3989" priority="10495" operator="containsText" text="了機">
      <formula>NOT(ISERROR(SEARCH("了機",T281)))</formula>
    </cfRule>
  </conditionalFormatting>
  <conditionalFormatting sqref="T296:U296">
    <cfRule type="containsText" dxfId="3988" priority="10607" operator="containsText" text="清車">
      <formula>NOT(ISERROR(SEARCH("清車",T296)))</formula>
    </cfRule>
    <cfRule type="containsText" dxfId="3987" priority="10608" operator="containsText" text="改紡">
      <formula>NOT(ISERROR(SEARCH("改紡",T296)))</formula>
    </cfRule>
    <cfRule type="containsText" dxfId="3986" priority="10609" operator="containsText" text="了機">
      <formula>NOT(ISERROR(SEARCH("了機",T296)))</formula>
    </cfRule>
  </conditionalFormatting>
  <conditionalFormatting sqref="T306:U306 T307 T308:U308 T310:U310 T312:U313 U334:U336">
    <cfRule type="containsText" dxfId="3985" priority="10411" operator="containsText" text="了機">
      <formula>NOT(ISERROR(SEARCH("了機",T306)))</formula>
    </cfRule>
  </conditionalFormatting>
  <conditionalFormatting sqref="T306:U306 U334:U336 T312:U313 T310:U310 T308:U308 T307">
    <cfRule type="containsText" dxfId="3984" priority="10409" operator="containsText" text="清車">
      <formula>NOT(ISERROR(SEARCH("清車",T306)))</formula>
    </cfRule>
    <cfRule type="containsText" dxfId="3983" priority="10410" operator="containsText" text="改紡">
      <formula>NOT(ISERROR(SEARCH("改紡",T306)))</formula>
    </cfRule>
  </conditionalFormatting>
  <conditionalFormatting sqref="T314:U317">
    <cfRule type="containsText" dxfId="3982" priority="10400" operator="containsText" text="清車">
      <formula>NOT(ISERROR(SEARCH("清車",T314)))</formula>
    </cfRule>
    <cfRule type="containsText" dxfId="3981" priority="10401" operator="containsText" text="改紡">
      <formula>NOT(ISERROR(SEARCH("改紡",T314)))</formula>
    </cfRule>
    <cfRule type="containsText" dxfId="3980" priority="10402" operator="containsText" text="了機">
      <formula>NOT(ISERROR(SEARCH("了機",T314)))</formula>
    </cfRule>
  </conditionalFormatting>
  <conditionalFormatting sqref="T322:U322">
    <cfRule type="containsText" dxfId="3979" priority="10322" operator="containsText" text="清車">
      <formula>NOT(ISERROR(SEARCH("清車",T322)))</formula>
    </cfRule>
    <cfRule type="containsText" dxfId="3978" priority="10323" operator="containsText" text="改紡">
      <formula>NOT(ISERROR(SEARCH("改紡",T322)))</formula>
    </cfRule>
    <cfRule type="containsText" dxfId="3977" priority="10324" operator="containsText" text="了機">
      <formula>NOT(ISERROR(SEARCH("了機",T322)))</formula>
    </cfRule>
  </conditionalFormatting>
  <conditionalFormatting sqref="T337:U337">
    <cfRule type="containsText" dxfId="3976" priority="10403" operator="containsText" text="清車">
      <formula>NOT(ISERROR(SEARCH("清車",T337)))</formula>
    </cfRule>
    <cfRule type="containsText" dxfId="3975" priority="10404" operator="containsText" text="改紡">
      <formula>NOT(ISERROR(SEARCH("改紡",T337)))</formula>
    </cfRule>
    <cfRule type="containsText" dxfId="3974" priority="10405" operator="containsText" text="了機">
      <formula>NOT(ISERROR(SEARCH("了機",T337)))</formula>
    </cfRule>
  </conditionalFormatting>
  <conditionalFormatting sqref="T347:U347 T348 T349:U349 T352:U353 U374:U376">
    <cfRule type="containsText" dxfId="3973" priority="10234" operator="containsText" text="了機">
      <formula>NOT(ISERROR(SEARCH("了機",T347)))</formula>
    </cfRule>
  </conditionalFormatting>
  <conditionalFormatting sqref="T347:U347 U374:U376 T352:U353 T349:U349 T348">
    <cfRule type="containsText" dxfId="3972" priority="10232" operator="containsText" text="清車">
      <formula>NOT(ISERROR(SEARCH("清車",T347)))</formula>
    </cfRule>
    <cfRule type="containsText" dxfId="3971" priority="10233" operator="containsText" text="改紡">
      <formula>NOT(ISERROR(SEARCH("改紡",T347)))</formula>
    </cfRule>
  </conditionalFormatting>
  <conditionalFormatting sqref="T354:U357">
    <cfRule type="containsText" dxfId="3970" priority="10223" operator="containsText" text="清車">
      <formula>NOT(ISERROR(SEARCH("清車",T354)))</formula>
    </cfRule>
    <cfRule type="containsText" dxfId="3969" priority="10224" operator="containsText" text="改紡">
      <formula>NOT(ISERROR(SEARCH("改紡",T354)))</formula>
    </cfRule>
    <cfRule type="containsText" dxfId="3968" priority="10225" operator="containsText" text="了機">
      <formula>NOT(ISERROR(SEARCH("了機",T354)))</formula>
    </cfRule>
  </conditionalFormatting>
  <conditionalFormatting sqref="T362:U362">
    <cfRule type="containsText" dxfId="3967" priority="10151" operator="containsText" text="清車">
      <formula>NOT(ISERROR(SEARCH("清車",T362)))</formula>
    </cfRule>
    <cfRule type="containsText" dxfId="3966" priority="10152" operator="containsText" text="改紡">
      <formula>NOT(ISERROR(SEARCH("改紡",T362)))</formula>
    </cfRule>
    <cfRule type="containsText" dxfId="3965" priority="10153" operator="containsText" text="了機">
      <formula>NOT(ISERROR(SEARCH("了機",T362)))</formula>
    </cfRule>
  </conditionalFormatting>
  <conditionalFormatting sqref="T377:U377">
    <cfRule type="containsText" dxfId="3964" priority="10226" operator="containsText" text="清車">
      <formula>NOT(ISERROR(SEARCH("清車",T377)))</formula>
    </cfRule>
    <cfRule type="containsText" dxfId="3963" priority="10227" operator="containsText" text="改紡">
      <formula>NOT(ISERROR(SEARCH("改紡",T377)))</formula>
    </cfRule>
    <cfRule type="containsText" dxfId="3962" priority="10228" operator="containsText" text="了機">
      <formula>NOT(ISERROR(SEARCH("了機",T377)))</formula>
    </cfRule>
  </conditionalFormatting>
  <conditionalFormatting sqref="T387:U387 T388 T389:U389 T392:U393 U414:U416">
    <cfRule type="containsText" dxfId="3961" priority="10048" operator="containsText" text="了機">
      <formula>NOT(ISERROR(SEARCH("了機",T387)))</formula>
    </cfRule>
  </conditionalFormatting>
  <conditionalFormatting sqref="T387:U387 U414:U416 T392:U393 T389:U389 T388">
    <cfRule type="containsText" dxfId="3960" priority="10046" operator="containsText" text="清車">
      <formula>NOT(ISERROR(SEARCH("清車",T387)))</formula>
    </cfRule>
    <cfRule type="containsText" dxfId="3959" priority="10047" operator="containsText" text="改紡">
      <formula>NOT(ISERROR(SEARCH("改紡",T387)))</formula>
    </cfRule>
  </conditionalFormatting>
  <conditionalFormatting sqref="T394:U397">
    <cfRule type="containsText" dxfId="3958" priority="10037" operator="containsText" text="清車">
      <formula>NOT(ISERROR(SEARCH("清車",T394)))</formula>
    </cfRule>
    <cfRule type="containsText" dxfId="3957" priority="10038" operator="containsText" text="改紡">
      <formula>NOT(ISERROR(SEARCH("改紡",T394)))</formula>
    </cfRule>
    <cfRule type="containsText" dxfId="3956" priority="10039" operator="containsText" text="了機">
      <formula>NOT(ISERROR(SEARCH("了機",T394)))</formula>
    </cfRule>
  </conditionalFormatting>
  <conditionalFormatting sqref="T402:U402">
    <cfRule type="containsText" dxfId="3955" priority="9965" operator="containsText" text="清車">
      <formula>NOT(ISERROR(SEARCH("清車",T402)))</formula>
    </cfRule>
    <cfRule type="containsText" dxfId="3954" priority="9966" operator="containsText" text="改紡">
      <formula>NOT(ISERROR(SEARCH("改紡",T402)))</formula>
    </cfRule>
    <cfRule type="containsText" dxfId="3953" priority="9967" operator="containsText" text="了機">
      <formula>NOT(ISERROR(SEARCH("了機",T402)))</formula>
    </cfRule>
  </conditionalFormatting>
  <conditionalFormatting sqref="T417:U417">
    <cfRule type="containsText" dxfId="3952" priority="10040" operator="containsText" text="清車">
      <formula>NOT(ISERROR(SEARCH("清車",T417)))</formula>
    </cfRule>
    <cfRule type="containsText" dxfId="3951" priority="10041" operator="containsText" text="改紡">
      <formula>NOT(ISERROR(SEARCH("改紡",T417)))</formula>
    </cfRule>
    <cfRule type="containsText" dxfId="3950" priority="10042" operator="containsText" text="了機">
      <formula>NOT(ISERROR(SEARCH("了機",T417)))</formula>
    </cfRule>
  </conditionalFormatting>
  <conditionalFormatting sqref="T427:U427 T428 T429:U429 T432:U433 U454:U456">
    <cfRule type="containsText" dxfId="3949" priority="9862" operator="containsText" text="了機">
      <formula>NOT(ISERROR(SEARCH("了機",T427)))</formula>
    </cfRule>
  </conditionalFormatting>
  <conditionalFormatting sqref="T427:U427 U454:U456 T432:U433 T429:U429 T428">
    <cfRule type="containsText" dxfId="3948" priority="9860" operator="containsText" text="清車">
      <formula>NOT(ISERROR(SEARCH("清車",T427)))</formula>
    </cfRule>
    <cfRule type="containsText" dxfId="3947" priority="9861" operator="containsText" text="改紡">
      <formula>NOT(ISERROR(SEARCH("改紡",T427)))</formula>
    </cfRule>
  </conditionalFormatting>
  <conditionalFormatting sqref="T434:U437">
    <cfRule type="containsText" dxfId="3946" priority="9851" operator="containsText" text="清車">
      <formula>NOT(ISERROR(SEARCH("清車",T434)))</formula>
    </cfRule>
    <cfRule type="containsText" dxfId="3945" priority="9852" operator="containsText" text="改紡">
      <formula>NOT(ISERROR(SEARCH("改紡",T434)))</formula>
    </cfRule>
    <cfRule type="containsText" dxfId="3944" priority="9853" operator="containsText" text="了機">
      <formula>NOT(ISERROR(SEARCH("了機",T434)))</formula>
    </cfRule>
  </conditionalFormatting>
  <conditionalFormatting sqref="T442:U442">
    <cfRule type="containsText" dxfId="3943" priority="9779" operator="containsText" text="清車">
      <formula>NOT(ISERROR(SEARCH("清車",T442)))</formula>
    </cfRule>
    <cfRule type="containsText" dxfId="3942" priority="9780" operator="containsText" text="改紡">
      <formula>NOT(ISERROR(SEARCH("改紡",T442)))</formula>
    </cfRule>
    <cfRule type="containsText" dxfId="3941" priority="9781" operator="containsText" text="了機">
      <formula>NOT(ISERROR(SEARCH("了機",T442)))</formula>
    </cfRule>
  </conditionalFormatting>
  <conditionalFormatting sqref="T457:U457">
    <cfRule type="containsText" dxfId="3940" priority="9854" operator="containsText" text="清車">
      <formula>NOT(ISERROR(SEARCH("清車",T457)))</formula>
    </cfRule>
    <cfRule type="containsText" dxfId="3939" priority="9855" operator="containsText" text="改紡">
      <formula>NOT(ISERROR(SEARCH("改紡",T457)))</formula>
    </cfRule>
    <cfRule type="containsText" dxfId="3938" priority="9856" operator="containsText" text="了機">
      <formula>NOT(ISERROR(SEARCH("了機",T457)))</formula>
    </cfRule>
  </conditionalFormatting>
  <conditionalFormatting sqref="T467:U467 U469 T471 T472:U473 U494:U496">
    <cfRule type="containsText" dxfId="3937" priority="9535" operator="containsText" text="了機">
      <formula>NOT(ISERROR(SEARCH("了機",T467)))</formula>
    </cfRule>
  </conditionalFormatting>
  <conditionalFormatting sqref="T467:U467 U494:U496 T472:U473 T471 U469">
    <cfRule type="containsText" dxfId="3936" priority="9533" operator="containsText" text="清車">
      <formula>NOT(ISERROR(SEARCH("清車",T467)))</formula>
    </cfRule>
    <cfRule type="containsText" dxfId="3935" priority="9534" operator="containsText" text="改紡">
      <formula>NOT(ISERROR(SEARCH("改紡",T467)))</formula>
    </cfRule>
  </conditionalFormatting>
  <conditionalFormatting sqref="T474:U474 T476:U477 U475">
    <cfRule type="containsText" dxfId="3934" priority="9527" operator="containsText" text="清車">
      <formula>NOT(ISERROR(SEARCH("清車",T474)))</formula>
    </cfRule>
    <cfRule type="containsText" dxfId="3933" priority="9528" operator="containsText" text="改紡">
      <formula>NOT(ISERROR(SEARCH("改紡",T474)))</formula>
    </cfRule>
  </conditionalFormatting>
  <conditionalFormatting sqref="T474:U474 U475 T476:U477">
    <cfRule type="containsText" dxfId="3932" priority="9529" operator="containsText" text="了機">
      <formula>NOT(ISERROR(SEARCH("了機",T474)))</formula>
    </cfRule>
  </conditionalFormatting>
  <conditionalFormatting sqref="T497:U497">
    <cfRule type="containsText" dxfId="3931" priority="9692" operator="containsText" text="清車">
      <formula>NOT(ISERROR(SEARCH("清車",T497)))</formula>
    </cfRule>
    <cfRule type="containsText" dxfId="3930" priority="9693" operator="containsText" text="改紡">
      <formula>NOT(ISERROR(SEARCH("改紡",T497)))</formula>
    </cfRule>
    <cfRule type="containsText" dxfId="3929" priority="9694" operator="containsText" text="了機">
      <formula>NOT(ISERROR(SEARCH("了機",T497)))</formula>
    </cfRule>
  </conditionalFormatting>
  <conditionalFormatting sqref="T507:U507 U509 T511 T512:U513 U534:U536">
    <cfRule type="containsText" dxfId="3928" priority="9286" operator="containsText" text="了機">
      <formula>NOT(ISERROR(SEARCH("了機",T507)))</formula>
    </cfRule>
  </conditionalFormatting>
  <conditionalFormatting sqref="T507:U507 U534:U536 T512:U513 T511 U509">
    <cfRule type="containsText" dxfId="3927" priority="9284" operator="containsText" text="清車">
      <formula>NOT(ISERROR(SEARCH("清車",T507)))</formula>
    </cfRule>
    <cfRule type="containsText" dxfId="3926" priority="9285" operator="containsText" text="改紡">
      <formula>NOT(ISERROR(SEARCH("改紡",T507)))</formula>
    </cfRule>
  </conditionalFormatting>
  <conditionalFormatting sqref="T514:U514 T516:U517">
    <cfRule type="containsText" dxfId="3925" priority="9278" operator="containsText" text="清車">
      <formula>NOT(ISERROR(SEARCH("清車",T514)))</formula>
    </cfRule>
    <cfRule type="containsText" dxfId="3924" priority="9279" operator="containsText" text="改紡">
      <formula>NOT(ISERROR(SEARCH("改紡",T514)))</formula>
    </cfRule>
    <cfRule type="containsText" dxfId="3923" priority="9280" operator="containsText" text="了機">
      <formula>NOT(ISERROR(SEARCH("了機",T514)))</formula>
    </cfRule>
  </conditionalFormatting>
  <conditionalFormatting sqref="T537:U537">
    <cfRule type="containsText" dxfId="3922" priority="9443" operator="containsText" text="清車">
      <formula>NOT(ISERROR(SEARCH("清車",T537)))</formula>
    </cfRule>
    <cfRule type="containsText" dxfId="3921" priority="9444" operator="containsText" text="改紡">
      <formula>NOT(ISERROR(SEARCH("改紡",T537)))</formula>
    </cfRule>
    <cfRule type="containsText" dxfId="3920" priority="9445" operator="containsText" text="了機">
      <formula>NOT(ISERROR(SEARCH("了機",T537)))</formula>
    </cfRule>
  </conditionalFormatting>
  <conditionalFormatting sqref="T547:U547 U549 T551 T552:U553 U574:U576">
    <cfRule type="containsText" dxfId="3919" priority="9028" operator="containsText" text="了機">
      <formula>NOT(ISERROR(SEARCH("了機",T547)))</formula>
    </cfRule>
  </conditionalFormatting>
  <conditionalFormatting sqref="T547:U547 U574:U576 T552:U553 T551 U549">
    <cfRule type="containsText" dxfId="3918" priority="9026" operator="containsText" text="清車">
      <formula>NOT(ISERROR(SEARCH("清車",T547)))</formula>
    </cfRule>
    <cfRule type="containsText" dxfId="3917" priority="9027" operator="containsText" text="改紡">
      <formula>NOT(ISERROR(SEARCH("改紡",T547)))</formula>
    </cfRule>
  </conditionalFormatting>
  <conditionalFormatting sqref="T554:U554 T556:U557">
    <cfRule type="containsText" dxfId="3916" priority="9020" operator="containsText" text="清車">
      <formula>NOT(ISERROR(SEARCH("清車",T554)))</formula>
    </cfRule>
    <cfRule type="containsText" dxfId="3915" priority="9021" operator="containsText" text="改紡">
      <formula>NOT(ISERROR(SEARCH("改紡",T554)))</formula>
    </cfRule>
    <cfRule type="containsText" dxfId="3914" priority="9022" operator="containsText" text="了機">
      <formula>NOT(ISERROR(SEARCH("了機",T554)))</formula>
    </cfRule>
  </conditionalFormatting>
  <conditionalFormatting sqref="T577:U577">
    <cfRule type="containsText" dxfId="3913" priority="9185" operator="containsText" text="清車">
      <formula>NOT(ISERROR(SEARCH("清車",T577)))</formula>
    </cfRule>
    <cfRule type="containsText" dxfId="3912" priority="9186" operator="containsText" text="改紡">
      <formula>NOT(ISERROR(SEARCH("改紡",T577)))</formula>
    </cfRule>
    <cfRule type="containsText" dxfId="3911" priority="9187" operator="containsText" text="了機">
      <formula>NOT(ISERROR(SEARCH("了機",T577)))</formula>
    </cfRule>
  </conditionalFormatting>
  <conditionalFormatting sqref="T587:U587 U589 T591 T592:U593 U614:U616">
    <cfRule type="containsText" dxfId="3910" priority="8764" operator="containsText" text="了機">
      <formula>NOT(ISERROR(SEARCH("了機",T587)))</formula>
    </cfRule>
  </conditionalFormatting>
  <conditionalFormatting sqref="T587:U587 U614:U616 T592:U593 T591 U589">
    <cfRule type="containsText" dxfId="3909" priority="8762" operator="containsText" text="清車">
      <formula>NOT(ISERROR(SEARCH("清車",T587)))</formula>
    </cfRule>
    <cfRule type="containsText" dxfId="3908" priority="8763" operator="containsText" text="改紡">
      <formula>NOT(ISERROR(SEARCH("改紡",T587)))</formula>
    </cfRule>
  </conditionalFormatting>
  <conditionalFormatting sqref="T594:U594 T596:U597">
    <cfRule type="containsText" dxfId="3907" priority="8756" operator="containsText" text="清車">
      <formula>NOT(ISERROR(SEARCH("清車",T594)))</formula>
    </cfRule>
    <cfRule type="containsText" dxfId="3906" priority="8757" operator="containsText" text="改紡">
      <formula>NOT(ISERROR(SEARCH("改紡",T594)))</formula>
    </cfRule>
    <cfRule type="containsText" dxfId="3905" priority="8758" operator="containsText" text="了機">
      <formula>NOT(ISERROR(SEARCH("了機",T594)))</formula>
    </cfRule>
  </conditionalFormatting>
  <conditionalFormatting sqref="T617:U617">
    <cfRule type="containsText" dxfId="3904" priority="8921" operator="containsText" text="清車">
      <formula>NOT(ISERROR(SEARCH("清車",T617)))</formula>
    </cfRule>
    <cfRule type="containsText" dxfId="3903" priority="8922" operator="containsText" text="改紡">
      <formula>NOT(ISERROR(SEARCH("改紡",T617)))</formula>
    </cfRule>
    <cfRule type="containsText" dxfId="3902" priority="8923" operator="containsText" text="了機">
      <formula>NOT(ISERROR(SEARCH("了機",T617)))</formula>
    </cfRule>
  </conditionalFormatting>
  <conditionalFormatting sqref="T627:U627 U629 T631 T632:U633 U654:U656">
    <cfRule type="containsText" dxfId="3901" priority="8500" operator="containsText" text="了機">
      <formula>NOT(ISERROR(SEARCH("了機",T627)))</formula>
    </cfRule>
  </conditionalFormatting>
  <conditionalFormatting sqref="T627:U627 U654:U656 T632:U633 T631 U629">
    <cfRule type="containsText" dxfId="3900" priority="8498" operator="containsText" text="清車">
      <formula>NOT(ISERROR(SEARCH("清車",T627)))</formula>
    </cfRule>
    <cfRule type="containsText" dxfId="3899" priority="8499" operator="containsText" text="改紡">
      <formula>NOT(ISERROR(SEARCH("改紡",T627)))</formula>
    </cfRule>
  </conditionalFormatting>
  <conditionalFormatting sqref="T634:U634 T636:U637">
    <cfRule type="containsText" dxfId="3898" priority="8492" operator="containsText" text="清車">
      <formula>NOT(ISERROR(SEARCH("清車",T634)))</formula>
    </cfRule>
    <cfRule type="containsText" dxfId="3897" priority="8493" operator="containsText" text="改紡">
      <formula>NOT(ISERROR(SEARCH("改紡",T634)))</formula>
    </cfRule>
    <cfRule type="containsText" dxfId="3896" priority="8494" operator="containsText" text="了機">
      <formula>NOT(ISERROR(SEARCH("了機",T634)))</formula>
    </cfRule>
  </conditionalFormatting>
  <conditionalFormatting sqref="T658:U658">
    <cfRule type="containsText" dxfId="3895" priority="8657" operator="containsText" text="清車">
      <formula>NOT(ISERROR(SEARCH("清車",T658)))</formula>
    </cfRule>
    <cfRule type="containsText" dxfId="3894" priority="8658" operator="containsText" text="改紡">
      <formula>NOT(ISERROR(SEARCH("改紡",T658)))</formula>
    </cfRule>
    <cfRule type="containsText" dxfId="3893" priority="8659" operator="containsText" text="了機">
      <formula>NOT(ISERROR(SEARCH("了機",T658)))</formula>
    </cfRule>
  </conditionalFormatting>
  <conditionalFormatting sqref="T668:U668 U670 T672 T673:U674 U695:U697">
    <cfRule type="containsText" dxfId="3892" priority="8212" operator="containsText" text="了機">
      <formula>NOT(ISERROR(SEARCH("了機",T668)))</formula>
    </cfRule>
  </conditionalFormatting>
  <conditionalFormatting sqref="T668:U668 U695:U697 T673:U674 T672 U670">
    <cfRule type="containsText" dxfId="3891" priority="8210" operator="containsText" text="清車">
      <formula>NOT(ISERROR(SEARCH("清車",T668)))</formula>
    </cfRule>
    <cfRule type="containsText" dxfId="3890" priority="8211" operator="containsText" text="改紡">
      <formula>NOT(ISERROR(SEARCH("改紡",T668)))</formula>
    </cfRule>
  </conditionalFormatting>
  <conditionalFormatting sqref="T675:U675 T677:U678">
    <cfRule type="containsText" dxfId="3889" priority="8204" operator="containsText" text="清車">
      <formula>NOT(ISERROR(SEARCH("清車",T675)))</formula>
    </cfRule>
    <cfRule type="containsText" dxfId="3888" priority="8205" operator="containsText" text="改紡">
      <formula>NOT(ISERROR(SEARCH("改紡",T675)))</formula>
    </cfRule>
    <cfRule type="containsText" dxfId="3887" priority="8206" operator="containsText" text="了機">
      <formula>NOT(ISERROR(SEARCH("了機",T675)))</formula>
    </cfRule>
  </conditionalFormatting>
  <conditionalFormatting sqref="T699:U699">
    <cfRule type="containsText" dxfId="3886" priority="8369" operator="containsText" text="清車">
      <formula>NOT(ISERROR(SEARCH("清車",T699)))</formula>
    </cfRule>
    <cfRule type="containsText" dxfId="3885" priority="8370" operator="containsText" text="改紡">
      <formula>NOT(ISERROR(SEARCH("改紡",T699)))</formula>
    </cfRule>
    <cfRule type="containsText" dxfId="3884" priority="8371" operator="containsText" text="了機">
      <formula>NOT(ISERROR(SEARCH("了機",T699)))</formula>
    </cfRule>
  </conditionalFormatting>
  <conditionalFormatting sqref="T709:U709 U711 T713 T714:U715 U736:U738">
    <cfRule type="containsText" dxfId="3883" priority="7924" operator="containsText" text="了機">
      <formula>NOT(ISERROR(SEARCH("了機",T709)))</formula>
    </cfRule>
  </conditionalFormatting>
  <conditionalFormatting sqref="T709:U709 U736:U738 T714:U715 T713 U711">
    <cfRule type="containsText" dxfId="3882" priority="7922" operator="containsText" text="清車">
      <formula>NOT(ISERROR(SEARCH("清車",T709)))</formula>
    </cfRule>
    <cfRule type="containsText" dxfId="3881" priority="7923" operator="containsText" text="改紡">
      <formula>NOT(ISERROR(SEARCH("改紡",T709)))</formula>
    </cfRule>
  </conditionalFormatting>
  <conditionalFormatting sqref="T716:U716 T718:U719">
    <cfRule type="containsText" dxfId="3880" priority="7916" operator="containsText" text="清車">
      <formula>NOT(ISERROR(SEARCH("清車",T716)))</formula>
    </cfRule>
    <cfRule type="containsText" dxfId="3879" priority="7917" operator="containsText" text="改紡">
      <formula>NOT(ISERROR(SEARCH("改紡",T716)))</formula>
    </cfRule>
    <cfRule type="containsText" dxfId="3878" priority="7918" operator="containsText" text="了機">
      <formula>NOT(ISERROR(SEARCH("了機",T716)))</formula>
    </cfRule>
  </conditionalFormatting>
  <conditionalFormatting sqref="T740:U740">
    <cfRule type="containsText" dxfId="3877" priority="8081" operator="containsText" text="清車">
      <formula>NOT(ISERROR(SEARCH("清車",T740)))</formula>
    </cfRule>
    <cfRule type="containsText" dxfId="3876" priority="8082" operator="containsText" text="改紡">
      <formula>NOT(ISERROR(SEARCH("改紡",T740)))</formula>
    </cfRule>
    <cfRule type="containsText" dxfId="3875" priority="8083" operator="containsText" text="了機">
      <formula>NOT(ISERROR(SEARCH("了機",T740)))</formula>
    </cfRule>
  </conditionalFormatting>
  <conditionalFormatting sqref="T750:U750 U752 T754 U755 T756:U756 U777:U779">
    <cfRule type="containsText" dxfId="3874" priority="7633" operator="containsText" text="了機">
      <formula>NOT(ISERROR(SEARCH("了機",T750)))</formula>
    </cfRule>
  </conditionalFormatting>
  <conditionalFormatting sqref="T750:U750 U777:U779 T756:U756 T754 U752 U755">
    <cfRule type="containsText" dxfId="3873" priority="7631" operator="containsText" text="清車">
      <formula>NOT(ISERROR(SEARCH("清車",T750)))</formula>
    </cfRule>
    <cfRule type="containsText" dxfId="3872" priority="7632" operator="containsText" text="改紡">
      <formula>NOT(ISERROR(SEARCH("改紡",T750)))</formula>
    </cfRule>
  </conditionalFormatting>
  <conditionalFormatting sqref="T757:U757 T759:U760">
    <cfRule type="containsText" dxfId="3871" priority="7625" operator="containsText" text="清車">
      <formula>NOT(ISERROR(SEARCH("清車",T757)))</formula>
    </cfRule>
    <cfRule type="containsText" dxfId="3870" priority="7626" operator="containsText" text="改紡">
      <formula>NOT(ISERROR(SEARCH("改紡",T757)))</formula>
    </cfRule>
    <cfRule type="containsText" dxfId="3869" priority="7627" operator="containsText" text="了機">
      <formula>NOT(ISERROR(SEARCH("了機",T757)))</formula>
    </cfRule>
  </conditionalFormatting>
  <conditionalFormatting sqref="T781:U781">
    <cfRule type="containsText" dxfId="3868" priority="7784" operator="containsText" text="清車">
      <formula>NOT(ISERROR(SEARCH("清車",T781)))</formula>
    </cfRule>
    <cfRule type="containsText" dxfId="3867" priority="7785" operator="containsText" text="改紡">
      <formula>NOT(ISERROR(SEARCH("改紡",T781)))</formula>
    </cfRule>
    <cfRule type="containsText" dxfId="3866" priority="7786" operator="containsText" text="了機">
      <formula>NOT(ISERROR(SEARCH("了機",T781)))</formula>
    </cfRule>
  </conditionalFormatting>
  <conditionalFormatting sqref="T791:U791 U793 T795 U796 T797:U797 U818:U819 T822 U822:U830">
    <cfRule type="containsText" dxfId="3865" priority="7234" operator="containsText" text="了機">
      <formula>NOT(ISERROR(SEARCH("了機",T791)))</formula>
    </cfRule>
  </conditionalFormatting>
  <conditionalFormatting sqref="T798:U798 T800:U801">
    <cfRule type="containsText" dxfId="3864" priority="7220" operator="containsText" text="清車">
      <formula>NOT(ISERROR(SEARCH("清車",T798)))</formula>
    </cfRule>
    <cfRule type="containsText" dxfId="3863" priority="7221" operator="containsText" text="改紡">
      <formula>NOT(ISERROR(SEARCH("改紡",T798)))</formula>
    </cfRule>
    <cfRule type="containsText" dxfId="3862" priority="7222" operator="containsText" text="了機">
      <formula>NOT(ISERROR(SEARCH("了機",T798)))</formula>
    </cfRule>
  </conditionalFormatting>
  <conditionalFormatting sqref="T821:U821">
    <cfRule type="containsText" dxfId="3861" priority="7223" operator="containsText" text="清車">
      <formula>NOT(ISERROR(SEARCH("清車",T821)))</formula>
    </cfRule>
    <cfRule type="containsText" dxfId="3860" priority="7224" operator="containsText" text="改紡">
      <formula>NOT(ISERROR(SEARCH("改紡",T821)))</formula>
    </cfRule>
    <cfRule type="containsText" dxfId="3859" priority="7225" operator="containsText" text="了機">
      <formula>NOT(ISERROR(SEARCH("了機",T821)))</formula>
    </cfRule>
  </conditionalFormatting>
  <conditionalFormatting sqref="T831:U831 U833 T835 U836 T837:U837 U857:U858 T861 U861:U869">
    <cfRule type="containsText" dxfId="3858" priority="6976" operator="containsText" text="了機">
      <formula>NOT(ISERROR(SEARCH("了機",T831)))</formula>
    </cfRule>
  </conditionalFormatting>
  <conditionalFormatting sqref="T838:U838 T840:U841">
    <cfRule type="containsText" dxfId="3857" priority="6962" operator="containsText" text="清車">
      <formula>NOT(ISERROR(SEARCH("清車",T838)))</formula>
    </cfRule>
    <cfRule type="containsText" dxfId="3856" priority="6963" operator="containsText" text="改紡">
      <formula>NOT(ISERROR(SEARCH("改紡",T838)))</formula>
    </cfRule>
    <cfRule type="containsText" dxfId="3855" priority="6964" operator="containsText" text="了機">
      <formula>NOT(ISERROR(SEARCH("了機",T838)))</formula>
    </cfRule>
  </conditionalFormatting>
  <conditionalFormatting sqref="T860:U860">
    <cfRule type="containsText" dxfId="3854" priority="6965" operator="containsText" text="清車">
      <formula>NOT(ISERROR(SEARCH("清車",T860)))</formula>
    </cfRule>
    <cfRule type="containsText" dxfId="3853" priority="6966" operator="containsText" text="改紡">
      <formula>NOT(ISERROR(SEARCH("改紡",T860)))</formula>
    </cfRule>
    <cfRule type="containsText" dxfId="3852" priority="6967" operator="containsText" text="了機">
      <formula>NOT(ISERROR(SEARCH("了機",T860)))</formula>
    </cfRule>
  </conditionalFormatting>
  <conditionalFormatting sqref="T870:U870 U872 T874 U875 T876:U876 U896:U897 T900 U900:U908">
    <cfRule type="containsText" dxfId="3851" priority="6652" operator="containsText" text="了機">
      <formula>NOT(ISERROR(SEARCH("了機",T870)))</formula>
    </cfRule>
  </conditionalFormatting>
  <conditionalFormatting sqref="T877:U877 T879:U880">
    <cfRule type="containsText" dxfId="3850" priority="6638" operator="containsText" text="清車">
      <formula>NOT(ISERROR(SEARCH("清車",T877)))</formula>
    </cfRule>
    <cfRule type="containsText" dxfId="3849" priority="6639" operator="containsText" text="改紡">
      <formula>NOT(ISERROR(SEARCH("改紡",T877)))</formula>
    </cfRule>
    <cfRule type="containsText" dxfId="3848" priority="6640" operator="containsText" text="了機">
      <formula>NOT(ISERROR(SEARCH("了機",T877)))</formula>
    </cfRule>
  </conditionalFormatting>
  <conditionalFormatting sqref="T899:U899">
    <cfRule type="containsText" dxfId="3847" priority="6641" operator="containsText" text="清車">
      <formula>NOT(ISERROR(SEARCH("清車",T899)))</formula>
    </cfRule>
    <cfRule type="containsText" dxfId="3846" priority="6642" operator="containsText" text="改紡">
      <formula>NOT(ISERROR(SEARCH("改紡",T899)))</formula>
    </cfRule>
    <cfRule type="containsText" dxfId="3845" priority="6643" operator="containsText" text="了機">
      <formula>NOT(ISERROR(SEARCH("了機",T899)))</formula>
    </cfRule>
  </conditionalFormatting>
  <conditionalFormatting sqref="T909:U909 U911 T913 U914 T915:U915 U935:U936 T939 U939:U947">
    <cfRule type="containsText" dxfId="3844" priority="6226" operator="containsText" text="了機">
      <formula>NOT(ISERROR(SEARCH("了機",T909)))</formula>
    </cfRule>
  </conditionalFormatting>
  <conditionalFormatting sqref="T916:U916 T918:U919">
    <cfRule type="containsText" dxfId="3843" priority="6212" operator="containsText" text="清車">
      <formula>NOT(ISERROR(SEARCH("清車",T916)))</formula>
    </cfRule>
    <cfRule type="containsText" dxfId="3842" priority="6213" operator="containsText" text="改紡">
      <formula>NOT(ISERROR(SEARCH("改紡",T916)))</formula>
    </cfRule>
    <cfRule type="containsText" dxfId="3841" priority="6214" operator="containsText" text="了機">
      <formula>NOT(ISERROR(SEARCH("了機",T916)))</formula>
    </cfRule>
  </conditionalFormatting>
  <conditionalFormatting sqref="T938:U938">
    <cfRule type="containsText" dxfId="3840" priority="6215" operator="containsText" text="清車">
      <formula>NOT(ISERROR(SEARCH("清車",T938)))</formula>
    </cfRule>
    <cfRule type="containsText" dxfId="3839" priority="6216" operator="containsText" text="改紡">
      <formula>NOT(ISERROR(SEARCH("改紡",T938)))</formula>
    </cfRule>
    <cfRule type="containsText" dxfId="3838" priority="6217" operator="containsText" text="了機">
      <formula>NOT(ISERROR(SEARCH("了機",T938)))</formula>
    </cfRule>
  </conditionalFormatting>
  <conditionalFormatting sqref="T948:U948 U950 T952 U953 T954:U954 U974:U975 T978 U978:U986">
    <cfRule type="containsText" dxfId="3837" priority="5884" operator="containsText" text="了機">
      <formula>NOT(ISERROR(SEARCH("了機",T948)))</formula>
    </cfRule>
  </conditionalFormatting>
  <conditionalFormatting sqref="T955:U955 T957:U958">
    <cfRule type="containsText" dxfId="3836" priority="5870" operator="containsText" text="清車">
      <formula>NOT(ISERROR(SEARCH("清車",T955)))</formula>
    </cfRule>
    <cfRule type="containsText" dxfId="3835" priority="5871" operator="containsText" text="改紡">
      <formula>NOT(ISERROR(SEARCH("改紡",T955)))</formula>
    </cfRule>
    <cfRule type="containsText" dxfId="3834" priority="5872" operator="containsText" text="了機">
      <formula>NOT(ISERROR(SEARCH("了機",T955)))</formula>
    </cfRule>
  </conditionalFormatting>
  <conditionalFormatting sqref="T977:U977">
    <cfRule type="containsText" dxfId="3833" priority="5873" operator="containsText" text="清車">
      <formula>NOT(ISERROR(SEARCH("清車",T977)))</formula>
    </cfRule>
    <cfRule type="containsText" dxfId="3832" priority="5874" operator="containsText" text="改紡">
      <formula>NOT(ISERROR(SEARCH("改紡",T977)))</formula>
    </cfRule>
    <cfRule type="containsText" dxfId="3831" priority="5875" operator="containsText" text="了機">
      <formula>NOT(ISERROR(SEARCH("了機",T977)))</formula>
    </cfRule>
  </conditionalFormatting>
  <conditionalFormatting sqref="T994:U994 T996:U997">
    <cfRule type="containsText" dxfId="3830" priority="5531" operator="containsText" text="清車">
      <formula>NOT(ISERROR(SEARCH("清車",T994)))</formula>
    </cfRule>
    <cfRule type="containsText" dxfId="3829" priority="5532" operator="containsText" text="改紡">
      <formula>NOT(ISERROR(SEARCH("改紡",T994)))</formula>
    </cfRule>
    <cfRule type="containsText" dxfId="3828" priority="5533" operator="containsText" text="了機">
      <formula>NOT(ISERROR(SEARCH("了機",T994)))</formula>
    </cfRule>
  </conditionalFormatting>
  <conditionalFormatting sqref="T1016:U1016">
    <cfRule type="containsText" dxfId="3827" priority="5534" operator="containsText" text="清車">
      <formula>NOT(ISERROR(SEARCH("清車",T1016)))</formula>
    </cfRule>
    <cfRule type="containsText" dxfId="3826" priority="5535" operator="containsText" text="改紡">
      <formula>NOT(ISERROR(SEARCH("改紡",T1016)))</formula>
    </cfRule>
    <cfRule type="containsText" dxfId="3825" priority="5536" operator="containsText" text="了機">
      <formula>NOT(ISERROR(SEARCH("了機",T1016)))</formula>
    </cfRule>
  </conditionalFormatting>
  <conditionalFormatting sqref="T1026:U1026 T1032:U1032 U1028 U1031 U1056:U1065 T1056:T1057 U1052:U1054">
    <cfRule type="containsText" dxfId="3824" priority="5207" operator="containsText" text="清車">
      <formula>NOT(ISERROR(SEARCH("清車",T1026)))</formula>
    </cfRule>
    <cfRule type="containsText" dxfId="3823" priority="5208" operator="containsText" text="改紡">
      <formula>NOT(ISERROR(SEARCH("改紡",T1026)))</formula>
    </cfRule>
    <cfRule type="containsText" dxfId="3822" priority="5209" operator="containsText" text="了機">
      <formula>NOT(ISERROR(SEARCH("了機",T1026)))</formula>
    </cfRule>
  </conditionalFormatting>
  <conditionalFormatting sqref="T1033:U1037">
    <cfRule type="containsText" dxfId="3821" priority="5195" operator="containsText" text="清車">
      <formula>NOT(ISERROR(SEARCH("清車",T1033)))</formula>
    </cfRule>
    <cfRule type="containsText" dxfId="3820" priority="5196" operator="containsText" text="改紡">
      <formula>NOT(ISERROR(SEARCH("改紡",T1033)))</formula>
    </cfRule>
    <cfRule type="containsText" dxfId="3819" priority="5197" operator="containsText" text="了機">
      <formula>NOT(ISERROR(SEARCH("了機",T1033)))</formula>
    </cfRule>
  </conditionalFormatting>
  <conditionalFormatting sqref="T1055:U1055">
    <cfRule type="containsText" dxfId="3818" priority="5198" operator="containsText" text="清車">
      <formula>NOT(ISERROR(SEARCH("清車",T1055)))</formula>
    </cfRule>
    <cfRule type="containsText" dxfId="3817" priority="5199" operator="containsText" text="改紡">
      <formula>NOT(ISERROR(SEARCH("改紡",T1055)))</formula>
    </cfRule>
    <cfRule type="containsText" dxfId="3816" priority="5200" operator="containsText" text="了機">
      <formula>NOT(ISERROR(SEARCH("了機",T1055)))</formula>
    </cfRule>
  </conditionalFormatting>
  <conditionalFormatting sqref="T1056:U1056">
    <cfRule type="containsText" dxfId="3815" priority="4967" operator="containsText" text="清車">
      <formula>NOT(ISERROR(SEARCH("清車",T1056)))</formula>
    </cfRule>
    <cfRule type="containsText" dxfId="3814" priority="4968" operator="containsText" text="改紡">
      <formula>NOT(ISERROR(SEARCH("改紡",T1056)))</formula>
    </cfRule>
    <cfRule type="containsText" dxfId="3813" priority="4969" operator="containsText" text="了機">
      <formula>NOT(ISERROR(SEARCH("了機",T1056)))</formula>
    </cfRule>
  </conditionalFormatting>
  <conditionalFormatting sqref="T1066:U1066 U1068 T1072:U1073 U1071 T1096:T1098 U1092:U1106">
    <cfRule type="containsText" dxfId="3812" priority="4642" operator="containsText" text="清車">
      <formula>NOT(ISERROR(SEARCH("清車",T1066)))</formula>
    </cfRule>
    <cfRule type="containsText" dxfId="3811" priority="4643" operator="containsText" text="改紡">
      <formula>NOT(ISERROR(SEARCH("改紡",T1066)))</formula>
    </cfRule>
    <cfRule type="containsText" dxfId="3810" priority="4644" operator="containsText" text="了機">
      <formula>NOT(ISERROR(SEARCH("了機",T1066)))</formula>
    </cfRule>
  </conditionalFormatting>
  <conditionalFormatting sqref="T1073:U1078">
    <cfRule type="containsText" dxfId="3809" priority="4630" operator="containsText" text="清車">
      <formula>NOT(ISERROR(SEARCH("清車",T1073)))</formula>
    </cfRule>
    <cfRule type="containsText" dxfId="3808" priority="4631" operator="containsText" text="改紡">
      <formula>NOT(ISERROR(SEARCH("改紡",T1073)))</formula>
    </cfRule>
    <cfRule type="containsText" dxfId="3807" priority="4632" operator="containsText" text="了機">
      <formula>NOT(ISERROR(SEARCH("了機",T1073)))</formula>
    </cfRule>
  </conditionalFormatting>
  <conditionalFormatting sqref="T1095:U1095">
    <cfRule type="containsText" dxfId="3806" priority="4633" operator="containsText" text="清車">
      <formula>NOT(ISERROR(SEARCH("清車",T1095)))</formula>
    </cfRule>
    <cfRule type="containsText" dxfId="3805" priority="4634" operator="containsText" text="改紡">
      <formula>NOT(ISERROR(SEARCH("改紡",T1095)))</formula>
    </cfRule>
    <cfRule type="containsText" dxfId="3804" priority="4635" operator="containsText" text="了機">
      <formula>NOT(ISERROR(SEARCH("了機",T1095)))</formula>
    </cfRule>
  </conditionalFormatting>
  <conditionalFormatting sqref="T1096:U1096">
    <cfRule type="containsText" dxfId="3803" priority="4173" operator="containsText" text="清車">
      <formula>NOT(ISERROR(SEARCH("清車",T1096)))</formula>
    </cfRule>
    <cfRule type="containsText" dxfId="3802" priority="4174" operator="containsText" text="改紡">
      <formula>NOT(ISERROR(SEARCH("改紡",T1096)))</formula>
    </cfRule>
    <cfRule type="containsText" dxfId="3801" priority="4175" operator="containsText" text="了機">
      <formula>NOT(ISERROR(SEARCH("了機",T1096)))</formula>
    </cfRule>
    <cfRule type="containsText" dxfId="3800" priority="4408" operator="containsText" text="清車">
      <formula>NOT(ISERROR(SEARCH("清車",T1096)))</formula>
    </cfRule>
    <cfRule type="containsText" dxfId="3799" priority="4409" operator="containsText" text="改紡">
      <formula>NOT(ISERROR(SEARCH("改紡",T1096)))</formula>
    </cfRule>
    <cfRule type="containsText" dxfId="3798" priority="4410" operator="containsText" text="了機">
      <formula>NOT(ISERROR(SEARCH("了機",T1096)))</formula>
    </cfRule>
  </conditionalFormatting>
  <conditionalFormatting sqref="T1097:U1097">
    <cfRule type="containsText" dxfId="3797" priority="3963" operator="containsText" text="清車">
      <formula>NOT(ISERROR(SEARCH("清車",T1097)))</formula>
    </cfRule>
    <cfRule type="containsText" dxfId="3796" priority="3964" operator="containsText" text="改紡">
      <formula>NOT(ISERROR(SEARCH("改紡",T1097)))</formula>
    </cfRule>
    <cfRule type="containsText" dxfId="3795" priority="3965" operator="containsText" text="了機">
      <formula>NOT(ISERROR(SEARCH("了機",T1097)))</formula>
    </cfRule>
  </conditionalFormatting>
  <conditionalFormatting sqref="T1107:U1107 U1109 T1112:U1113 T1135:T1137 U1131:U1145">
    <cfRule type="containsText" dxfId="3794" priority="3607" operator="containsText" text="清車">
      <formula>NOT(ISERROR(SEARCH("清車",T1107)))</formula>
    </cfRule>
    <cfRule type="containsText" dxfId="3793" priority="3608" operator="containsText" text="改紡">
      <formula>NOT(ISERROR(SEARCH("改紡",T1107)))</formula>
    </cfRule>
    <cfRule type="containsText" dxfId="3792" priority="3609" operator="containsText" text="了機">
      <formula>NOT(ISERROR(SEARCH("了機",T1107)))</formula>
    </cfRule>
  </conditionalFormatting>
  <conditionalFormatting sqref="T1134:U1134">
    <cfRule type="containsText" dxfId="3791" priority="3598" operator="containsText" text="清車">
      <formula>NOT(ISERROR(SEARCH("清車",T1134)))</formula>
    </cfRule>
    <cfRule type="containsText" dxfId="3790" priority="3599" operator="containsText" text="改紡">
      <formula>NOT(ISERROR(SEARCH("改紡",T1134)))</formula>
    </cfRule>
    <cfRule type="containsText" dxfId="3789" priority="3600" operator="containsText" text="了機">
      <formula>NOT(ISERROR(SEARCH("了機",T1134)))</formula>
    </cfRule>
  </conditionalFormatting>
  <conditionalFormatting sqref="T1135:U1135">
    <cfRule type="containsText" dxfId="3788" priority="3207" operator="containsText" text="清車">
      <formula>NOT(ISERROR(SEARCH("清車",T1135)))</formula>
    </cfRule>
    <cfRule type="containsText" dxfId="3787" priority="3208" operator="containsText" text="改紡">
      <formula>NOT(ISERROR(SEARCH("改紡",T1135)))</formula>
    </cfRule>
    <cfRule type="containsText" dxfId="3786" priority="3209" operator="containsText" text="了機">
      <formula>NOT(ISERROR(SEARCH("了機",T1135)))</formula>
    </cfRule>
    <cfRule type="containsText" dxfId="3785" priority="3403" operator="containsText" text="清車">
      <formula>NOT(ISERROR(SEARCH("清車",T1135)))</formula>
    </cfRule>
    <cfRule type="containsText" dxfId="3784" priority="3404" operator="containsText" text="改紡">
      <formula>NOT(ISERROR(SEARCH("改紡",T1135)))</formula>
    </cfRule>
    <cfRule type="containsText" dxfId="3783" priority="3405" operator="containsText" text="了機">
      <formula>NOT(ISERROR(SEARCH("了機",T1135)))</formula>
    </cfRule>
  </conditionalFormatting>
  <conditionalFormatting sqref="T1136:U1136">
    <cfRule type="containsText" dxfId="3782" priority="3015" operator="containsText" text="清車">
      <formula>NOT(ISERROR(SEARCH("清車",T1136)))</formula>
    </cfRule>
    <cfRule type="containsText" dxfId="3781" priority="3016" operator="containsText" text="改紡">
      <formula>NOT(ISERROR(SEARCH("改紡",T1136)))</formula>
    </cfRule>
    <cfRule type="containsText" dxfId="3780" priority="3017" operator="containsText" text="了機">
      <formula>NOT(ISERROR(SEARCH("了機",T1136)))</formula>
    </cfRule>
  </conditionalFormatting>
  <conditionalFormatting sqref="T1146:U1146 U1148 T1151:U1152 T1174:T1176 U1170:U1184">
    <cfRule type="containsText" dxfId="3779" priority="2662" operator="containsText" text="清車">
      <formula>NOT(ISERROR(SEARCH("清車",T1146)))</formula>
    </cfRule>
    <cfRule type="containsText" dxfId="3778" priority="2663" operator="containsText" text="改紡">
      <formula>NOT(ISERROR(SEARCH("改紡",T1146)))</formula>
    </cfRule>
    <cfRule type="containsText" dxfId="3777" priority="2664" operator="containsText" text="了機">
      <formula>NOT(ISERROR(SEARCH("了機",T1146)))</formula>
    </cfRule>
  </conditionalFormatting>
  <conditionalFormatting sqref="T1173:U1173">
    <cfRule type="containsText" dxfId="3776" priority="2653" operator="containsText" text="清車">
      <formula>NOT(ISERROR(SEARCH("清車",T1173)))</formula>
    </cfRule>
    <cfRule type="containsText" dxfId="3775" priority="2654" operator="containsText" text="改紡">
      <formula>NOT(ISERROR(SEARCH("改紡",T1173)))</formula>
    </cfRule>
    <cfRule type="containsText" dxfId="3774" priority="2655" operator="containsText" text="了機">
      <formula>NOT(ISERROR(SEARCH("了機",T1173)))</formula>
    </cfRule>
  </conditionalFormatting>
  <conditionalFormatting sqref="T1174:U1174">
    <cfRule type="containsText" dxfId="3773" priority="2262" operator="containsText" text="清車">
      <formula>NOT(ISERROR(SEARCH("清車",T1174)))</formula>
    </cfRule>
    <cfRule type="containsText" dxfId="3772" priority="2263" operator="containsText" text="改紡">
      <formula>NOT(ISERROR(SEARCH("改紡",T1174)))</formula>
    </cfRule>
    <cfRule type="containsText" dxfId="3771" priority="2264" operator="containsText" text="了機">
      <formula>NOT(ISERROR(SEARCH("了機",T1174)))</formula>
    </cfRule>
    <cfRule type="containsText" dxfId="3770" priority="2458" operator="containsText" text="清車">
      <formula>NOT(ISERROR(SEARCH("清車",T1174)))</formula>
    </cfRule>
    <cfRule type="containsText" dxfId="3769" priority="2459" operator="containsText" text="改紡">
      <formula>NOT(ISERROR(SEARCH("改紡",T1174)))</formula>
    </cfRule>
    <cfRule type="containsText" dxfId="3768" priority="2460" operator="containsText" text="了機">
      <formula>NOT(ISERROR(SEARCH("了機",T1174)))</formula>
    </cfRule>
  </conditionalFormatting>
  <conditionalFormatting sqref="T1175:U1175">
    <cfRule type="containsText" dxfId="3767" priority="2070" operator="containsText" text="清車">
      <formula>NOT(ISERROR(SEARCH("清車",T1175)))</formula>
    </cfRule>
    <cfRule type="containsText" dxfId="3766" priority="2071" operator="containsText" text="改紡">
      <formula>NOT(ISERROR(SEARCH("改紡",T1175)))</formula>
    </cfRule>
    <cfRule type="containsText" dxfId="3765" priority="2072" operator="containsText" text="了機">
      <formula>NOT(ISERROR(SEARCH("了機",T1175)))</formula>
    </cfRule>
  </conditionalFormatting>
  <conditionalFormatting sqref="T1185:U1185 U1187 T1190:U1191 T1213:T1215 U1209:U1223">
    <cfRule type="containsText" dxfId="3764" priority="1717" operator="containsText" text="清車">
      <formula>NOT(ISERROR(SEARCH("清車",T1185)))</formula>
    </cfRule>
    <cfRule type="containsText" dxfId="3763" priority="1718" operator="containsText" text="改紡">
      <formula>NOT(ISERROR(SEARCH("改紡",T1185)))</formula>
    </cfRule>
    <cfRule type="containsText" dxfId="3762" priority="1719" operator="containsText" text="了機">
      <formula>NOT(ISERROR(SEARCH("了機",T1185)))</formula>
    </cfRule>
  </conditionalFormatting>
  <conditionalFormatting sqref="T1212:U1212">
    <cfRule type="containsText" dxfId="3761" priority="1708" operator="containsText" text="清車">
      <formula>NOT(ISERROR(SEARCH("清車",T1212)))</formula>
    </cfRule>
    <cfRule type="containsText" dxfId="3760" priority="1709" operator="containsText" text="改紡">
      <formula>NOT(ISERROR(SEARCH("改紡",T1212)))</formula>
    </cfRule>
    <cfRule type="containsText" dxfId="3759" priority="1710" operator="containsText" text="了機">
      <formula>NOT(ISERROR(SEARCH("了機",T1212)))</formula>
    </cfRule>
  </conditionalFormatting>
  <conditionalFormatting sqref="T1213:U1213">
    <cfRule type="containsText" dxfId="3758" priority="1317" operator="containsText" text="清車">
      <formula>NOT(ISERROR(SEARCH("清車",T1213)))</formula>
    </cfRule>
    <cfRule type="containsText" dxfId="3757" priority="1318" operator="containsText" text="改紡">
      <formula>NOT(ISERROR(SEARCH("改紡",T1213)))</formula>
    </cfRule>
    <cfRule type="containsText" dxfId="3756" priority="1319" operator="containsText" text="了機">
      <formula>NOT(ISERROR(SEARCH("了機",T1213)))</formula>
    </cfRule>
    <cfRule type="containsText" dxfId="3755" priority="1513" operator="containsText" text="清車">
      <formula>NOT(ISERROR(SEARCH("清車",T1213)))</formula>
    </cfRule>
    <cfRule type="containsText" dxfId="3754" priority="1514" operator="containsText" text="改紡">
      <formula>NOT(ISERROR(SEARCH("改紡",T1213)))</formula>
    </cfRule>
    <cfRule type="containsText" dxfId="3753" priority="1515" operator="containsText" text="了機">
      <formula>NOT(ISERROR(SEARCH("了機",T1213)))</formula>
    </cfRule>
  </conditionalFormatting>
  <conditionalFormatting sqref="T1214:U1214">
    <cfRule type="containsText" dxfId="3752" priority="1125" operator="containsText" text="清車">
      <formula>NOT(ISERROR(SEARCH("清車",T1214)))</formula>
    </cfRule>
    <cfRule type="containsText" dxfId="3751" priority="1126" operator="containsText" text="改紡">
      <formula>NOT(ISERROR(SEARCH("改紡",T1214)))</formula>
    </cfRule>
    <cfRule type="containsText" dxfId="3750" priority="1127" operator="containsText" text="了機">
      <formula>NOT(ISERROR(SEARCH("了機",T1214)))</formula>
    </cfRule>
  </conditionalFormatting>
  <conditionalFormatting sqref="T1224:U1224 U1226 T1229:U1230 T1252:T1254 U1248:U1262">
    <cfRule type="containsText" dxfId="3749" priority="774" operator="containsText" text="清車">
      <formula>NOT(ISERROR(SEARCH("清車",T1224)))</formula>
    </cfRule>
    <cfRule type="containsText" dxfId="3748" priority="775" operator="containsText" text="改紡">
      <formula>NOT(ISERROR(SEARCH("改紡",T1224)))</formula>
    </cfRule>
    <cfRule type="containsText" dxfId="3747" priority="776" operator="containsText" text="了機">
      <formula>NOT(ISERROR(SEARCH("了機",T1224)))</formula>
    </cfRule>
  </conditionalFormatting>
  <conditionalFormatting sqref="T1251:U1251">
    <cfRule type="containsText" dxfId="3746" priority="765" operator="containsText" text="清車">
      <formula>NOT(ISERROR(SEARCH("清車",T1251)))</formula>
    </cfRule>
    <cfRule type="containsText" dxfId="3745" priority="766" operator="containsText" text="改紡">
      <formula>NOT(ISERROR(SEARCH("改紡",T1251)))</formula>
    </cfRule>
    <cfRule type="containsText" dxfId="3744" priority="767" operator="containsText" text="了機">
      <formula>NOT(ISERROR(SEARCH("了機",T1251)))</formula>
    </cfRule>
  </conditionalFormatting>
  <conditionalFormatting sqref="T1252:U1252">
    <cfRule type="containsText" dxfId="3743" priority="366" operator="containsText" text="清車">
      <formula>NOT(ISERROR(SEARCH("清車",T1252)))</formula>
    </cfRule>
    <cfRule type="containsText" dxfId="3742" priority="367" operator="containsText" text="改紡">
      <formula>NOT(ISERROR(SEARCH("改紡",T1252)))</formula>
    </cfRule>
    <cfRule type="containsText" dxfId="3741" priority="368" operator="containsText" text="了機">
      <formula>NOT(ISERROR(SEARCH("了機",T1252)))</formula>
    </cfRule>
    <cfRule type="containsText" dxfId="3740" priority="568" operator="containsText" text="清車">
      <formula>NOT(ISERROR(SEARCH("清車",T1252)))</formula>
    </cfRule>
    <cfRule type="containsText" dxfId="3739" priority="569" operator="containsText" text="改紡">
      <formula>NOT(ISERROR(SEARCH("改紡",T1252)))</formula>
    </cfRule>
    <cfRule type="containsText" dxfId="3738" priority="570" operator="containsText" text="了機">
      <formula>NOT(ISERROR(SEARCH("了機",T1252)))</formula>
    </cfRule>
  </conditionalFormatting>
  <conditionalFormatting sqref="T1253:U1253">
    <cfRule type="containsText" dxfId="3737" priority="169" operator="containsText" text="清車">
      <formula>NOT(ISERROR(SEARCH("清車",T1253)))</formula>
    </cfRule>
    <cfRule type="containsText" dxfId="3736" priority="170" operator="containsText" text="改紡">
      <formula>NOT(ISERROR(SEARCH("改紡",T1253)))</formula>
    </cfRule>
    <cfRule type="containsText" dxfId="3735" priority="171" operator="containsText" text="了機">
      <formula>NOT(ISERROR(SEARCH("了機",T1253)))</formula>
    </cfRule>
  </conditionalFormatting>
  <conditionalFormatting sqref="U23">
    <cfRule type="containsText" dxfId="3734" priority="11258" operator="containsText" text="清車">
      <formula>NOT(ISERROR(SEARCH("清車",U23)))</formula>
    </cfRule>
    <cfRule type="containsText" dxfId="3733" priority="11259" operator="containsText" text="改紡">
      <formula>NOT(ISERROR(SEARCH("改紡",U23)))</formula>
    </cfRule>
    <cfRule type="containsText" dxfId="3732" priority="11260" operator="containsText" text="了機">
      <formula>NOT(ISERROR(SEARCH("了機",U23)))</formula>
    </cfRule>
  </conditionalFormatting>
  <conditionalFormatting sqref="U24:U31">
    <cfRule type="containsText" dxfId="3731" priority="11294" operator="containsText" text="清車">
      <formula>NOT(ISERROR(SEARCH("清車",U24)))</formula>
    </cfRule>
    <cfRule type="containsText" dxfId="3730" priority="11295" operator="containsText" text="改紡">
      <formula>NOT(ISERROR(SEARCH("改紡",U24)))</formula>
    </cfRule>
    <cfRule type="containsText" dxfId="3729" priority="11296" operator="containsText" text="了機">
      <formula>NOT(ISERROR(SEARCH("了機",U24)))</formula>
    </cfRule>
  </conditionalFormatting>
  <conditionalFormatting sqref="U32">
    <cfRule type="containsText" dxfId="3728" priority="11288" operator="containsText" text="清車">
      <formula>NOT(ISERROR(SEARCH("清車",U32)))</formula>
    </cfRule>
    <cfRule type="containsText" dxfId="3727" priority="11289" operator="containsText" text="改紡">
      <formula>NOT(ISERROR(SEARCH("改紡",U32)))</formula>
    </cfRule>
    <cfRule type="containsText" dxfId="3726" priority="11290" operator="containsText" text="了機">
      <formula>NOT(ISERROR(SEARCH("了機",U32)))</formula>
    </cfRule>
  </conditionalFormatting>
  <conditionalFormatting sqref="U76">
    <cfRule type="containsText" dxfId="3725" priority="11192" operator="containsText" text="清車">
      <formula>NOT(ISERROR(SEARCH("清車",U76)))</formula>
    </cfRule>
    <cfRule type="containsText" dxfId="3724" priority="11193" operator="containsText" text="改紡">
      <formula>NOT(ISERROR(SEARCH("改紡",U76)))</formula>
    </cfRule>
    <cfRule type="containsText" dxfId="3723" priority="11194" operator="containsText" text="了機">
      <formula>NOT(ISERROR(SEARCH("了機",U76)))</formula>
    </cfRule>
  </conditionalFormatting>
  <conditionalFormatting sqref="U119">
    <cfRule type="containsText" dxfId="3722" priority="11144" operator="containsText" text="清車">
      <formula>NOT(ISERROR(SEARCH("清車",U119)))</formula>
    </cfRule>
    <cfRule type="containsText" dxfId="3721" priority="11145" operator="containsText" text="改紡">
      <formula>NOT(ISERROR(SEARCH("改紡",U119)))</formula>
    </cfRule>
    <cfRule type="containsText" dxfId="3720" priority="11146" operator="containsText" text="了機">
      <formula>NOT(ISERROR(SEARCH("了機",U119)))</formula>
    </cfRule>
  </conditionalFormatting>
  <conditionalFormatting sqref="U124:U132 T124 Q124:Q132 P124 L124:M132">
    <cfRule type="containsText" dxfId="3719" priority="11180" operator="containsText" text="清車">
      <formula>NOT(ISERROR(SEARCH("清車",L124)))</formula>
    </cfRule>
    <cfRule type="containsText" dxfId="3718" priority="11181" operator="containsText" text="改紡">
      <formula>NOT(ISERROR(SEARCH("改紡",L124)))</formula>
    </cfRule>
  </conditionalFormatting>
  <conditionalFormatting sqref="U139">
    <cfRule type="containsText" dxfId="3717" priority="11045" operator="containsText" text="清車">
      <formula>NOT(ISERROR(SEARCH("清車",U139)))</formula>
    </cfRule>
    <cfRule type="containsText" dxfId="3716" priority="11046" operator="containsText" text="改紡">
      <formula>NOT(ISERROR(SEARCH("改紡",U139)))</formula>
    </cfRule>
    <cfRule type="containsText" dxfId="3715" priority="11047" operator="containsText" text="了機">
      <formula>NOT(ISERROR(SEARCH("了機",U139)))</formula>
    </cfRule>
  </conditionalFormatting>
  <conditionalFormatting sqref="U162">
    <cfRule type="containsText" dxfId="3714" priority="11084" operator="containsText" text="清車">
      <formula>NOT(ISERROR(SEARCH("清車",U162)))</formula>
    </cfRule>
    <cfRule type="containsText" dxfId="3713" priority="11085" operator="containsText" text="改紡">
      <formula>NOT(ISERROR(SEARCH("改紡",U162)))</formula>
    </cfRule>
    <cfRule type="containsText" dxfId="3712" priority="11086" operator="containsText" text="了機">
      <formula>NOT(ISERROR(SEARCH("了機",U162)))</formula>
    </cfRule>
  </conditionalFormatting>
  <conditionalFormatting sqref="U178">
    <cfRule type="containsText" dxfId="3711" priority="10862" operator="containsText" text="清車">
      <formula>NOT(ISERROR(SEARCH("清車",U178)))</formula>
    </cfRule>
    <cfRule type="containsText" dxfId="3710" priority="10863" operator="containsText" text="改紡">
      <formula>NOT(ISERROR(SEARCH("改紡",U178)))</formula>
    </cfRule>
    <cfRule type="containsText" dxfId="3709" priority="10864" operator="containsText" text="了機">
      <formula>NOT(ISERROR(SEARCH("了機",U178)))</formula>
    </cfRule>
  </conditionalFormatting>
  <conditionalFormatting sqref="U180">
    <cfRule type="containsText" dxfId="3708" priority="10871" operator="containsText" text="清車">
      <formula>NOT(ISERROR(SEARCH("清車",U180)))</formula>
    </cfRule>
    <cfRule type="containsText" dxfId="3707" priority="10872" operator="containsText" text="改紡">
      <formula>NOT(ISERROR(SEARCH("改紡",U180)))</formula>
    </cfRule>
    <cfRule type="containsText" dxfId="3706" priority="10873" operator="containsText" text="了機">
      <formula>NOT(ISERROR(SEARCH("了機",U180)))</formula>
    </cfRule>
  </conditionalFormatting>
  <conditionalFormatting sqref="U182">
    <cfRule type="containsText" dxfId="3705" priority="10937" operator="containsText" text="清車">
      <formula>NOT(ISERROR(SEARCH("清車",U182)))</formula>
    </cfRule>
    <cfRule type="containsText" dxfId="3704" priority="10938" operator="containsText" text="改紡">
      <formula>NOT(ISERROR(SEARCH("改紡",U182)))</formula>
    </cfRule>
    <cfRule type="containsText" dxfId="3703" priority="10939" operator="containsText" text="了機">
      <formula>NOT(ISERROR(SEARCH("了機",U182)))</formula>
    </cfRule>
  </conditionalFormatting>
  <conditionalFormatting sqref="U190 Y190">
    <cfRule type="containsText" dxfId="3702" priority="10891" operator="containsText" text="了機">
      <formula>NOT(ISERROR(SEARCH("了機",U190)))</formula>
    </cfRule>
  </conditionalFormatting>
  <conditionalFormatting sqref="U205">
    <cfRule type="containsText" dxfId="3701" priority="10958" operator="containsText" text="清車">
      <formula>NOT(ISERROR(SEARCH("清車",U205)))</formula>
    </cfRule>
    <cfRule type="containsText" dxfId="3700" priority="10959" operator="containsText" text="改紡">
      <formula>NOT(ISERROR(SEARCH("改紡",U205)))</formula>
    </cfRule>
    <cfRule type="containsText" dxfId="3699" priority="10960" operator="containsText" text="了機">
      <formula>NOT(ISERROR(SEARCH("了機",U205)))</formula>
    </cfRule>
  </conditionalFormatting>
  <conditionalFormatting sqref="U221">
    <cfRule type="containsText" dxfId="3698" priority="10700" operator="containsText" text="清車">
      <formula>NOT(ISERROR(SEARCH("清車",U221)))</formula>
    </cfRule>
    <cfRule type="containsText" dxfId="3697" priority="10701" operator="containsText" text="改紡">
      <formula>NOT(ISERROR(SEARCH("改紡",U221)))</formula>
    </cfRule>
    <cfRule type="containsText" dxfId="3696" priority="10702" operator="containsText" text="了機">
      <formula>NOT(ISERROR(SEARCH("了機",U221)))</formula>
    </cfRule>
  </conditionalFormatting>
  <conditionalFormatting sqref="U223">
    <cfRule type="containsText" dxfId="3695" priority="10709" operator="containsText" text="清車">
      <formula>NOT(ISERROR(SEARCH("清車",U223)))</formula>
    </cfRule>
    <cfRule type="containsText" dxfId="3694" priority="10710" operator="containsText" text="改紡">
      <formula>NOT(ISERROR(SEARCH("改紡",U223)))</formula>
    </cfRule>
    <cfRule type="containsText" dxfId="3693" priority="10711" operator="containsText" text="了機">
      <formula>NOT(ISERROR(SEARCH("了機",U223)))</formula>
    </cfRule>
  </conditionalFormatting>
  <conditionalFormatting sqref="U225">
    <cfRule type="containsText" dxfId="3692" priority="10772" operator="containsText" text="清車">
      <formula>NOT(ISERROR(SEARCH("清車",U225)))</formula>
    </cfRule>
    <cfRule type="containsText" dxfId="3691" priority="10773" operator="containsText" text="改紡">
      <formula>NOT(ISERROR(SEARCH("改紡",U225)))</formula>
    </cfRule>
    <cfRule type="containsText" dxfId="3690" priority="10774" operator="containsText" text="了機">
      <formula>NOT(ISERROR(SEARCH("了機",U225)))</formula>
    </cfRule>
  </conditionalFormatting>
  <conditionalFormatting sqref="U232 Y232 U234:U235 T238:T247 X238:X247 T249:T251 X249:X251">
    <cfRule type="containsText" dxfId="3689" priority="10849" operator="containsText" text="了機">
      <formula>NOT(ISERROR(SEARCH("了機",T232)))</formula>
    </cfRule>
  </conditionalFormatting>
  <conditionalFormatting sqref="U233 Y233">
    <cfRule type="containsText" dxfId="3688" priority="10729" operator="containsText" text="了機">
      <formula>NOT(ISERROR(SEARCH("了機",U233)))</formula>
    </cfRule>
  </conditionalFormatting>
  <conditionalFormatting sqref="U248">
    <cfRule type="containsText" dxfId="3687" priority="10793" operator="containsText" text="清車">
      <formula>NOT(ISERROR(SEARCH("清車",U248)))</formula>
    </cfRule>
    <cfRule type="containsText" dxfId="3686" priority="10794" operator="containsText" text="改紡">
      <formula>NOT(ISERROR(SEARCH("改紡",U248)))</formula>
    </cfRule>
    <cfRule type="containsText" dxfId="3685" priority="10795" operator="containsText" text="了機">
      <formula>NOT(ISERROR(SEARCH("了機",U248)))</formula>
    </cfRule>
  </conditionalFormatting>
  <conditionalFormatting sqref="U264">
    <cfRule type="containsText" dxfId="3684" priority="10517" operator="containsText" text="清車">
      <formula>NOT(ISERROR(SEARCH("清車",U264)))</formula>
    </cfRule>
    <cfRule type="containsText" dxfId="3683" priority="10518" operator="containsText" text="改紡">
      <formula>NOT(ISERROR(SEARCH("改紡",U264)))</formula>
    </cfRule>
    <cfRule type="containsText" dxfId="3682" priority="10519" operator="containsText" text="了機">
      <formula>NOT(ISERROR(SEARCH("了機",U264)))</formula>
    </cfRule>
  </conditionalFormatting>
  <conditionalFormatting sqref="U266">
    <cfRule type="containsText" dxfId="3681" priority="10526" operator="containsText" text="清車">
      <formula>NOT(ISERROR(SEARCH("清車",U266)))</formula>
    </cfRule>
    <cfRule type="containsText" dxfId="3680" priority="10527" operator="containsText" text="改紡">
      <formula>NOT(ISERROR(SEARCH("改紡",U266)))</formula>
    </cfRule>
    <cfRule type="containsText" dxfId="3679" priority="10528" operator="containsText" text="了機">
      <formula>NOT(ISERROR(SEARCH("了機",U266)))</formula>
    </cfRule>
  </conditionalFormatting>
  <conditionalFormatting sqref="U267">
    <cfRule type="containsText" dxfId="3678" priority="10472" operator="containsText" text="清車">
      <formula>NOT(ISERROR(SEARCH("清車",U267)))</formula>
    </cfRule>
    <cfRule type="containsText" dxfId="3677" priority="10473" operator="containsText" text="改紡">
      <formula>NOT(ISERROR(SEARCH("改紡",U267)))</formula>
    </cfRule>
    <cfRule type="containsText" dxfId="3676" priority="10474" operator="containsText" text="了機">
      <formula>NOT(ISERROR(SEARCH("了機",U267)))</formula>
    </cfRule>
  </conditionalFormatting>
  <conditionalFormatting sqref="U269">
    <cfRule type="containsText" dxfId="3675" priority="10589" operator="containsText" text="清車">
      <formula>NOT(ISERROR(SEARCH("清車",U269)))</formula>
    </cfRule>
    <cfRule type="containsText" dxfId="3674" priority="10590" operator="containsText" text="改紡">
      <formula>NOT(ISERROR(SEARCH("改紡",U269)))</formula>
    </cfRule>
    <cfRule type="containsText" dxfId="3673" priority="10591" operator="containsText" text="了機">
      <formula>NOT(ISERROR(SEARCH("了機",U269)))</formula>
    </cfRule>
  </conditionalFormatting>
  <conditionalFormatting sqref="U276 Y276 U278:U279 T282:T291 X282:X291 T293:T295 X293:X295">
    <cfRule type="containsText" dxfId="3672" priority="10666" operator="containsText" text="了機">
      <formula>NOT(ISERROR(SEARCH("了機",T276)))</formula>
    </cfRule>
  </conditionalFormatting>
  <conditionalFormatting sqref="U277 Y277">
    <cfRule type="containsText" dxfId="3671" priority="10546" operator="containsText" text="了機">
      <formula>NOT(ISERROR(SEARCH("了機",U277)))</formula>
    </cfRule>
  </conditionalFormatting>
  <conditionalFormatting sqref="U282:U291 L282:L295 M282:M291 Q282:Q291 Y278:Y280 Y282:Y291 P282:P295">
    <cfRule type="containsText" dxfId="3670" priority="10667" operator="containsText" text="清車">
      <formula>NOT(ISERROR(SEARCH("清車",L278)))</formula>
    </cfRule>
    <cfRule type="containsText" dxfId="3669" priority="10668" operator="containsText" text="改紡">
      <formula>NOT(ISERROR(SEARCH("改紡",L278)))</formula>
    </cfRule>
  </conditionalFormatting>
  <conditionalFormatting sqref="U292">
    <cfRule type="containsText" dxfId="3668" priority="10610" operator="containsText" text="清車">
      <formula>NOT(ISERROR(SEARCH("清車",U292)))</formula>
    </cfRule>
    <cfRule type="containsText" dxfId="3667" priority="10611" operator="containsText" text="改紡">
      <formula>NOT(ISERROR(SEARCH("改紡",U292)))</formula>
    </cfRule>
    <cfRule type="containsText" dxfId="3666" priority="10612" operator="containsText" text="了機">
      <formula>NOT(ISERROR(SEARCH("了機",U292)))</formula>
    </cfRule>
  </conditionalFormatting>
  <conditionalFormatting sqref="U307">
    <cfRule type="containsText" dxfId="3665" priority="10343" operator="containsText" text="清車">
      <formula>NOT(ISERROR(SEARCH("清車",U307)))</formula>
    </cfRule>
    <cfRule type="containsText" dxfId="3664" priority="10344" operator="containsText" text="改紡">
      <formula>NOT(ISERROR(SEARCH("改紡",U307)))</formula>
    </cfRule>
    <cfRule type="containsText" dxfId="3663" priority="10345" operator="containsText" text="了機">
      <formula>NOT(ISERROR(SEARCH("了機",U307)))</formula>
    </cfRule>
  </conditionalFormatting>
  <conditionalFormatting sqref="U309">
    <cfRule type="containsText" dxfId="3662" priority="10301" operator="containsText" text="清車">
      <formula>NOT(ISERROR(SEARCH("清車",U309)))</formula>
    </cfRule>
    <cfRule type="containsText" dxfId="3661" priority="10302" operator="containsText" text="改紡">
      <formula>NOT(ISERROR(SEARCH("改紡",U309)))</formula>
    </cfRule>
    <cfRule type="containsText" dxfId="3660" priority="10303" operator="containsText" text="了機">
      <formula>NOT(ISERROR(SEARCH("了機",U309)))</formula>
    </cfRule>
  </conditionalFormatting>
  <conditionalFormatting sqref="U311">
    <cfRule type="containsText" dxfId="3659" priority="10385" operator="containsText" text="清車">
      <formula>NOT(ISERROR(SEARCH("清車",U311)))</formula>
    </cfRule>
    <cfRule type="containsText" dxfId="3658" priority="10386" operator="containsText" text="改紡">
      <formula>NOT(ISERROR(SEARCH("改紡",U311)))</formula>
    </cfRule>
    <cfRule type="containsText" dxfId="3657" priority="10387" operator="containsText" text="了機">
      <formula>NOT(ISERROR(SEARCH("了機",U311)))</formula>
    </cfRule>
  </conditionalFormatting>
  <conditionalFormatting sqref="U318 Y318 U320:U321 T323:T332 X323:X332 T334:T336 X334:X336">
    <cfRule type="containsText" dxfId="3656" priority="10462" operator="containsText" text="了機">
      <formula>NOT(ISERROR(SEARCH("了機",T318)))</formula>
    </cfRule>
  </conditionalFormatting>
  <conditionalFormatting sqref="U319 Y319">
    <cfRule type="containsText" dxfId="3655" priority="10366" operator="containsText" text="了機">
      <formula>NOT(ISERROR(SEARCH("了機",U319)))</formula>
    </cfRule>
  </conditionalFormatting>
  <conditionalFormatting sqref="U323:U332 L323:L336 M323:M332 Q323:Q332 Y320:Y321 Y323:Y332 P323:P336">
    <cfRule type="containsText" dxfId="3654" priority="10463" operator="containsText" text="清車">
      <formula>NOT(ISERROR(SEARCH("清車",L320)))</formula>
    </cfRule>
    <cfRule type="containsText" dxfId="3653" priority="10464" operator="containsText" text="改紡">
      <formula>NOT(ISERROR(SEARCH("改紡",L320)))</formula>
    </cfRule>
  </conditionalFormatting>
  <conditionalFormatting sqref="U333">
    <cfRule type="containsText" dxfId="3652" priority="10406" operator="containsText" text="清車">
      <formula>NOT(ISERROR(SEARCH("清車",U333)))</formula>
    </cfRule>
    <cfRule type="containsText" dxfId="3651" priority="10407" operator="containsText" text="改紡">
      <formula>NOT(ISERROR(SEARCH("改紡",U333)))</formula>
    </cfRule>
    <cfRule type="containsText" dxfId="3650" priority="10408" operator="containsText" text="了機">
      <formula>NOT(ISERROR(SEARCH("了機",U333)))</formula>
    </cfRule>
  </conditionalFormatting>
  <conditionalFormatting sqref="U348">
    <cfRule type="containsText" dxfId="3649" priority="10172" operator="containsText" text="清車">
      <formula>NOT(ISERROR(SEARCH("清車",U348)))</formula>
    </cfRule>
    <cfRule type="containsText" dxfId="3648" priority="10173" operator="containsText" text="改紡">
      <formula>NOT(ISERROR(SEARCH("改紡",U348)))</formula>
    </cfRule>
    <cfRule type="containsText" dxfId="3647" priority="10174" operator="containsText" text="了機">
      <formula>NOT(ISERROR(SEARCH("了機",U348)))</formula>
    </cfRule>
  </conditionalFormatting>
  <conditionalFormatting sqref="U350">
    <cfRule type="containsText" dxfId="3646" priority="10136" operator="containsText" text="清車">
      <formula>NOT(ISERROR(SEARCH("清車",U350)))</formula>
    </cfRule>
    <cfRule type="containsText" dxfId="3645" priority="10137" operator="containsText" text="改紡">
      <formula>NOT(ISERROR(SEARCH("改紡",U350)))</formula>
    </cfRule>
    <cfRule type="containsText" dxfId="3644" priority="10138" operator="containsText" text="了機">
      <formula>NOT(ISERROR(SEARCH("了機",U350)))</formula>
    </cfRule>
  </conditionalFormatting>
  <conditionalFormatting sqref="U351">
    <cfRule type="containsText" dxfId="3643" priority="10208" operator="containsText" text="清車">
      <formula>NOT(ISERROR(SEARCH("清車",U351)))</formula>
    </cfRule>
    <cfRule type="containsText" dxfId="3642" priority="10209" operator="containsText" text="改紡">
      <formula>NOT(ISERROR(SEARCH("改紡",U351)))</formula>
    </cfRule>
    <cfRule type="containsText" dxfId="3641" priority="10210" operator="containsText" text="了機">
      <formula>NOT(ISERROR(SEARCH("了機",U351)))</formula>
    </cfRule>
  </conditionalFormatting>
  <conditionalFormatting sqref="U358 Y358 U360:U361 T363:T370 X363:X370 T372 X372 T374:T376 X374:X376">
    <cfRule type="containsText" dxfId="3640" priority="10285" operator="containsText" text="了機">
      <formula>NOT(ISERROR(SEARCH("了機",T358)))</formula>
    </cfRule>
  </conditionalFormatting>
  <conditionalFormatting sqref="U359 Y359">
    <cfRule type="containsText" dxfId="3639" priority="10195" operator="containsText" text="了機">
      <formula>NOT(ISERROR(SEARCH("了機",U359)))</formula>
    </cfRule>
  </conditionalFormatting>
  <conditionalFormatting sqref="U363:U372 L363:L376 M363:M372 Q363:Q372 Y360:Y361 Y363:Y372 P363:P376">
    <cfRule type="containsText" dxfId="3638" priority="10286" operator="containsText" text="清車">
      <formula>NOT(ISERROR(SEARCH("清車",L360)))</formula>
    </cfRule>
    <cfRule type="containsText" dxfId="3637" priority="10287" operator="containsText" text="改紡">
      <formula>NOT(ISERROR(SEARCH("改紡",L360)))</formula>
    </cfRule>
  </conditionalFormatting>
  <conditionalFormatting sqref="U373">
    <cfRule type="containsText" dxfId="3636" priority="10229" operator="containsText" text="清車">
      <formula>NOT(ISERROR(SEARCH("清車",U373)))</formula>
    </cfRule>
    <cfRule type="containsText" dxfId="3635" priority="10230" operator="containsText" text="改紡">
      <formula>NOT(ISERROR(SEARCH("改紡",U373)))</formula>
    </cfRule>
    <cfRule type="containsText" dxfId="3634" priority="10231" operator="containsText" text="了機">
      <formula>NOT(ISERROR(SEARCH("了機",U373)))</formula>
    </cfRule>
  </conditionalFormatting>
  <conditionalFormatting sqref="U388">
    <cfRule type="containsText" dxfId="3633" priority="9986" operator="containsText" text="清車">
      <formula>NOT(ISERROR(SEARCH("清車",U388)))</formula>
    </cfRule>
    <cfRule type="containsText" dxfId="3632" priority="9987" operator="containsText" text="改紡">
      <formula>NOT(ISERROR(SEARCH("改紡",U388)))</formula>
    </cfRule>
    <cfRule type="containsText" dxfId="3631" priority="9988" operator="containsText" text="了機">
      <formula>NOT(ISERROR(SEARCH("了機",U388)))</formula>
    </cfRule>
  </conditionalFormatting>
  <conditionalFormatting sqref="U390">
    <cfRule type="containsText" dxfId="3630" priority="9950" operator="containsText" text="清車">
      <formula>NOT(ISERROR(SEARCH("清車",U390)))</formula>
    </cfRule>
    <cfRule type="containsText" dxfId="3629" priority="9951" operator="containsText" text="改紡">
      <formula>NOT(ISERROR(SEARCH("改紡",U390)))</formula>
    </cfRule>
    <cfRule type="containsText" dxfId="3628" priority="9952" operator="containsText" text="了機">
      <formula>NOT(ISERROR(SEARCH("了機",U390)))</formula>
    </cfRule>
  </conditionalFormatting>
  <conditionalFormatting sqref="U391">
    <cfRule type="containsText" dxfId="3627" priority="10022" operator="containsText" text="清車">
      <formula>NOT(ISERROR(SEARCH("清車",U391)))</formula>
    </cfRule>
    <cfRule type="containsText" dxfId="3626" priority="10023" operator="containsText" text="改紡">
      <formula>NOT(ISERROR(SEARCH("改紡",U391)))</formula>
    </cfRule>
    <cfRule type="containsText" dxfId="3625" priority="10024" operator="containsText" text="了機">
      <formula>NOT(ISERROR(SEARCH("了機",U391)))</formula>
    </cfRule>
  </conditionalFormatting>
  <conditionalFormatting sqref="U398 Y398 U400:U401 T403:T410 X403:X410 T412 X412 T414:T416 X414:X416">
    <cfRule type="containsText" dxfId="3624" priority="10099" operator="containsText" text="了機">
      <formula>NOT(ISERROR(SEARCH("了機",T398)))</formula>
    </cfRule>
  </conditionalFormatting>
  <conditionalFormatting sqref="U399 Y399">
    <cfRule type="containsText" dxfId="3623" priority="10009" operator="containsText" text="了機">
      <formula>NOT(ISERROR(SEARCH("了機",U399)))</formula>
    </cfRule>
  </conditionalFormatting>
  <conditionalFormatting sqref="U403:U412 L403:L416 M403:M412 Q403:Q412 Y400:Y401 Y403:Y412 P403:P416">
    <cfRule type="containsText" dxfId="3622" priority="10100" operator="containsText" text="清車">
      <formula>NOT(ISERROR(SEARCH("清車",L400)))</formula>
    </cfRule>
    <cfRule type="containsText" dxfId="3621" priority="10101" operator="containsText" text="改紡">
      <formula>NOT(ISERROR(SEARCH("改紡",L400)))</formula>
    </cfRule>
  </conditionalFormatting>
  <conditionalFormatting sqref="U413">
    <cfRule type="containsText" dxfId="3620" priority="10043" operator="containsText" text="清車">
      <formula>NOT(ISERROR(SEARCH("清車",U413)))</formula>
    </cfRule>
    <cfRule type="containsText" dxfId="3619" priority="10044" operator="containsText" text="改紡">
      <formula>NOT(ISERROR(SEARCH("改紡",U413)))</formula>
    </cfRule>
    <cfRule type="containsText" dxfId="3618" priority="10045" operator="containsText" text="了機">
      <formula>NOT(ISERROR(SEARCH("了機",U413)))</formula>
    </cfRule>
  </conditionalFormatting>
  <conditionalFormatting sqref="U428">
    <cfRule type="containsText" dxfId="3617" priority="9800" operator="containsText" text="清車">
      <formula>NOT(ISERROR(SEARCH("清車",U428)))</formula>
    </cfRule>
    <cfRule type="containsText" dxfId="3616" priority="9801" operator="containsText" text="改紡">
      <formula>NOT(ISERROR(SEARCH("改紡",U428)))</formula>
    </cfRule>
    <cfRule type="containsText" dxfId="3615" priority="9802" operator="containsText" text="了機">
      <formula>NOT(ISERROR(SEARCH("了機",U428)))</formula>
    </cfRule>
  </conditionalFormatting>
  <conditionalFormatting sqref="U430">
    <cfRule type="containsText" dxfId="3614" priority="9764" operator="containsText" text="清車">
      <formula>NOT(ISERROR(SEARCH("清車",U430)))</formula>
    </cfRule>
    <cfRule type="containsText" dxfId="3613" priority="9765" operator="containsText" text="改紡">
      <formula>NOT(ISERROR(SEARCH("改紡",U430)))</formula>
    </cfRule>
    <cfRule type="containsText" dxfId="3612" priority="9766" operator="containsText" text="了機">
      <formula>NOT(ISERROR(SEARCH("了機",U430)))</formula>
    </cfRule>
  </conditionalFormatting>
  <conditionalFormatting sqref="U431">
    <cfRule type="containsText" dxfId="3611" priority="9836" operator="containsText" text="清車">
      <formula>NOT(ISERROR(SEARCH("清車",U431)))</formula>
    </cfRule>
    <cfRule type="containsText" dxfId="3610" priority="9837" operator="containsText" text="改紡">
      <formula>NOT(ISERROR(SEARCH("改紡",U431)))</formula>
    </cfRule>
    <cfRule type="containsText" dxfId="3609" priority="9838" operator="containsText" text="了機">
      <formula>NOT(ISERROR(SEARCH("了機",U431)))</formula>
    </cfRule>
  </conditionalFormatting>
  <conditionalFormatting sqref="U438 Y438 U440:U441 T443:T450 X443:X450 T452 X452 T454:T456 X454:X456">
    <cfRule type="containsText" dxfId="3608" priority="9913" operator="containsText" text="了機">
      <formula>NOT(ISERROR(SEARCH("了機",T438)))</formula>
    </cfRule>
  </conditionalFormatting>
  <conditionalFormatting sqref="U439 Y439">
    <cfRule type="containsText" dxfId="3607" priority="9823" operator="containsText" text="了機">
      <formula>NOT(ISERROR(SEARCH("了機",U439)))</formula>
    </cfRule>
  </conditionalFormatting>
  <conditionalFormatting sqref="U443:U452 L443:L456 M443:M452 Q443:Q452 Y440:Y441 Y443:Y452 P443:P456">
    <cfRule type="containsText" dxfId="3606" priority="9914" operator="containsText" text="清車">
      <formula>NOT(ISERROR(SEARCH("清車",L440)))</formula>
    </cfRule>
    <cfRule type="containsText" dxfId="3605" priority="9915" operator="containsText" text="改紡">
      <formula>NOT(ISERROR(SEARCH("改紡",L440)))</formula>
    </cfRule>
  </conditionalFormatting>
  <conditionalFormatting sqref="U453">
    <cfRule type="containsText" dxfId="3604" priority="9857" operator="containsText" text="清車">
      <formula>NOT(ISERROR(SEARCH("清車",U453)))</formula>
    </cfRule>
    <cfRule type="containsText" dxfId="3603" priority="9858" operator="containsText" text="改紡">
      <formula>NOT(ISERROR(SEARCH("改紡",U453)))</formula>
    </cfRule>
    <cfRule type="containsText" dxfId="3602" priority="9859" operator="containsText" text="了機">
      <formula>NOT(ISERROR(SEARCH("了機",U453)))</formula>
    </cfRule>
  </conditionalFormatting>
  <conditionalFormatting sqref="U468">
    <cfRule type="containsText" dxfId="3601" priority="9512" operator="containsText" text="清車">
      <formula>NOT(ISERROR(SEARCH("清車",U468)))</formula>
    </cfRule>
    <cfRule type="containsText" dxfId="3600" priority="9513" operator="containsText" text="改紡">
      <formula>NOT(ISERROR(SEARCH("改紡",U468)))</formula>
    </cfRule>
    <cfRule type="containsText" dxfId="3599" priority="9514" operator="containsText" text="了機">
      <formula>NOT(ISERROR(SEARCH("了機",U468)))</formula>
    </cfRule>
  </conditionalFormatting>
  <conditionalFormatting sqref="U470">
    <cfRule type="containsText" dxfId="3598" priority="9500" operator="containsText" text="清車">
      <formula>NOT(ISERROR(SEARCH("清車",U470)))</formula>
    </cfRule>
    <cfRule type="containsText" dxfId="3597" priority="9501" operator="containsText" text="改紡">
      <formula>NOT(ISERROR(SEARCH("改紡",U470)))</formula>
    </cfRule>
    <cfRule type="containsText" dxfId="3596" priority="9502" operator="containsText" text="了機">
      <formula>NOT(ISERROR(SEARCH("了機",U470)))</formula>
    </cfRule>
  </conditionalFormatting>
  <conditionalFormatting sqref="U471">
    <cfRule type="containsText" dxfId="3595" priority="9521" operator="containsText" text="清車">
      <formula>NOT(ISERROR(SEARCH("清車",U471)))</formula>
    </cfRule>
    <cfRule type="containsText" dxfId="3594" priority="9522" operator="containsText" text="改紡">
      <formula>NOT(ISERROR(SEARCH("改紡",U471)))</formula>
    </cfRule>
    <cfRule type="containsText" dxfId="3593" priority="9523" operator="containsText" text="了機">
      <formula>NOT(ISERROR(SEARCH("了機",U471)))</formula>
    </cfRule>
  </conditionalFormatting>
  <conditionalFormatting sqref="U478 T483:T490 T492 T494:T496">
    <cfRule type="containsText" dxfId="3592" priority="9541" operator="containsText" text="了機">
      <formula>NOT(ISERROR(SEARCH("了機",T478)))</formula>
    </cfRule>
  </conditionalFormatting>
  <conditionalFormatting sqref="U478 T494:T496 T492 T483:T490">
    <cfRule type="containsText" dxfId="3591" priority="9539" operator="containsText" text="清車">
      <formula>NOT(ISERROR(SEARCH("清車",T478)))</formula>
    </cfRule>
    <cfRule type="containsText" dxfId="3590" priority="9540" operator="containsText" text="改紡">
      <formula>NOT(ISERROR(SEARCH("改紡",T478)))</formula>
    </cfRule>
  </conditionalFormatting>
  <conditionalFormatting sqref="U479">
    <cfRule type="containsText" dxfId="3589" priority="9518" operator="containsText" text="清車">
      <formula>NOT(ISERROR(SEARCH("清車",U479)))</formula>
    </cfRule>
    <cfRule type="containsText" dxfId="3588" priority="9519" operator="containsText" text="改紡">
      <formula>NOT(ISERROR(SEARCH("改紡",U479)))</formula>
    </cfRule>
    <cfRule type="containsText" dxfId="3587" priority="9520" operator="containsText" text="了機">
      <formula>NOT(ISERROR(SEARCH("了機",U479)))</formula>
    </cfRule>
  </conditionalFormatting>
  <conditionalFormatting sqref="U480:U481 U483:U492">
    <cfRule type="containsText" dxfId="3586" priority="9542" operator="containsText" text="清車">
      <formula>NOT(ISERROR(SEARCH("清車",U480)))</formula>
    </cfRule>
    <cfRule type="containsText" dxfId="3585" priority="9543" operator="containsText" text="改紡">
      <formula>NOT(ISERROR(SEARCH("改紡",U480)))</formula>
    </cfRule>
    <cfRule type="containsText" dxfId="3584" priority="9544" operator="containsText" text="了機">
      <formula>NOT(ISERROR(SEARCH("了機",U480)))</formula>
    </cfRule>
  </conditionalFormatting>
  <conditionalFormatting sqref="U482">
    <cfRule type="containsText" dxfId="3583" priority="9509" operator="containsText" text="清車">
      <formula>NOT(ISERROR(SEARCH("清車",U482)))</formula>
    </cfRule>
    <cfRule type="containsText" dxfId="3582" priority="9510" operator="containsText" text="改紡">
      <formula>NOT(ISERROR(SEARCH("改紡",U482)))</formula>
    </cfRule>
    <cfRule type="containsText" dxfId="3581" priority="9511" operator="containsText" text="了機">
      <formula>NOT(ISERROR(SEARCH("了機",U482)))</formula>
    </cfRule>
  </conditionalFormatting>
  <conditionalFormatting sqref="U493">
    <cfRule type="containsText" dxfId="3580" priority="9530" operator="containsText" text="清車">
      <formula>NOT(ISERROR(SEARCH("清車",U493)))</formula>
    </cfRule>
    <cfRule type="containsText" dxfId="3579" priority="9531" operator="containsText" text="改紡">
      <formula>NOT(ISERROR(SEARCH("改紡",U493)))</formula>
    </cfRule>
    <cfRule type="containsText" dxfId="3578" priority="9532" operator="containsText" text="了機">
      <formula>NOT(ISERROR(SEARCH("了機",U493)))</formula>
    </cfRule>
  </conditionalFormatting>
  <conditionalFormatting sqref="U508">
    <cfRule type="containsText" dxfId="3577" priority="9263" operator="containsText" text="清車">
      <formula>NOT(ISERROR(SEARCH("清車",U508)))</formula>
    </cfRule>
    <cfRule type="containsText" dxfId="3576" priority="9264" operator="containsText" text="改紡">
      <formula>NOT(ISERROR(SEARCH("改紡",U508)))</formula>
    </cfRule>
    <cfRule type="containsText" dxfId="3575" priority="9265" operator="containsText" text="了機">
      <formula>NOT(ISERROR(SEARCH("了機",U508)))</formula>
    </cfRule>
  </conditionalFormatting>
  <conditionalFormatting sqref="U510">
    <cfRule type="containsText" dxfId="3574" priority="9251" operator="containsText" text="清車">
      <formula>NOT(ISERROR(SEARCH("清車",U510)))</formula>
    </cfRule>
    <cfRule type="containsText" dxfId="3573" priority="9252" operator="containsText" text="改紡">
      <formula>NOT(ISERROR(SEARCH("改紡",U510)))</formula>
    </cfRule>
    <cfRule type="containsText" dxfId="3572" priority="9253" operator="containsText" text="了機">
      <formula>NOT(ISERROR(SEARCH("了機",U510)))</formula>
    </cfRule>
  </conditionalFormatting>
  <conditionalFormatting sqref="U511">
    <cfRule type="containsText" dxfId="3571" priority="9272" operator="containsText" text="清車">
      <formula>NOT(ISERROR(SEARCH("清車",U511)))</formula>
    </cfRule>
    <cfRule type="containsText" dxfId="3570" priority="9273" operator="containsText" text="改紡">
      <formula>NOT(ISERROR(SEARCH("改紡",U511)))</formula>
    </cfRule>
    <cfRule type="containsText" dxfId="3569" priority="9274" operator="containsText" text="了機">
      <formula>NOT(ISERROR(SEARCH("了機",U511)))</formula>
    </cfRule>
  </conditionalFormatting>
  <conditionalFormatting sqref="U515">
    <cfRule type="containsText" dxfId="3568" priority="9227" operator="containsText" text="清車">
      <formula>NOT(ISERROR(SEARCH("清車",U515)))</formula>
    </cfRule>
    <cfRule type="containsText" dxfId="3567" priority="9228" operator="containsText" text="改紡">
      <formula>NOT(ISERROR(SEARCH("改紡",U515)))</formula>
    </cfRule>
    <cfRule type="containsText" dxfId="3566" priority="9229" operator="containsText" text="了機">
      <formula>NOT(ISERROR(SEARCH("了機",U515)))</formula>
    </cfRule>
  </conditionalFormatting>
  <conditionalFormatting sqref="U518 T523:T530 T532 T534:T536">
    <cfRule type="containsText" dxfId="3565" priority="9292" operator="containsText" text="了機">
      <formula>NOT(ISERROR(SEARCH("了機",T518)))</formula>
    </cfRule>
  </conditionalFormatting>
  <conditionalFormatting sqref="U518 T534:T536 T532 T523:T530">
    <cfRule type="containsText" dxfId="3564" priority="9290" operator="containsText" text="清車">
      <formula>NOT(ISERROR(SEARCH("清車",T518)))</formula>
    </cfRule>
    <cfRule type="containsText" dxfId="3563" priority="9291" operator="containsText" text="改紡">
      <formula>NOT(ISERROR(SEARCH("改紡",T518)))</formula>
    </cfRule>
  </conditionalFormatting>
  <conditionalFormatting sqref="U519">
    <cfRule type="containsText" dxfId="3562" priority="9269" operator="containsText" text="清車">
      <formula>NOT(ISERROR(SEARCH("清車",U519)))</formula>
    </cfRule>
    <cfRule type="containsText" dxfId="3561" priority="9270" operator="containsText" text="改紡">
      <formula>NOT(ISERROR(SEARCH("改紡",U519)))</formula>
    </cfRule>
    <cfRule type="containsText" dxfId="3560" priority="9271" operator="containsText" text="了機">
      <formula>NOT(ISERROR(SEARCH("了機",U519)))</formula>
    </cfRule>
  </conditionalFormatting>
  <conditionalFormatting sqref="U520:U521 U523:U532">
    <cfRule type="containsText" dxfId="3559" priority="9293" operator="containsText" text="清車">
      <formula>NOT(ISERROR(SEARCH("清車",U520)))</formula>
    </cfRule>
    <cfRule type="containsText" dxfId="3558" priority="9294" operator="containsText" text="改紡">
      <formula>NOT(ISERROR(SEARCH("改紡",U520)))</formula>
    </cfRule>
    <cfRule type="containsText" dxfId="3557" priority="9295" operator="containsText" text="了機">
      <formula>NOT(ISERROR(SEARCH("了機",U520)))</formula>
    </cfRule>
  </conditionalFormatting>
  <conditionalFormatting sqref="U522">
    <cfRule type="containsText" dxfId="3556" priority="9260" operator="containsText" text="清車">
      <formula>NOT(ISERROR(SEARCH("清車",U522)))</formula>
    </cfRule>
    <cfRule type="containsText" dxfId="3555" priority="9261" operator="containsText" text="改紡">
      <formula>NOT(ISERROR(SEARCH("改紡",U522)))</formula>
    </cfRule>
    <cfRule type="containsText" dxfId="3554" priority="9262" operator="containsText" text="了機">
      <formula>NOT(ISERROR(SEARCH("了機",U522)))</formula>
    </cfRule>
  </conditionalFormatting>
  <conditionalFormatting sqref="U533">
    <cfRule type="containsText" dxfId="3553" priority="9281" operator="containsText" text="清車">
      <formula>NOT(ISERROR(SEARCH("清車",U533)))</formula>
    </cfRule>
    <cfRule type="containsText" dxfId="3552" priority="9282" operator="containsText" text="改紡">
      <formula>NOT(ISERROR(SEARCH("改紡",U533)))</formula>
    </cfRule>
    <cfRule type="containsText" dxfId="3551" priority="9283" operator="containsText" text="了機">
      <formula>NOT(ISERROR(SEARCH("了機",U533)))</formula>
    </cfRule>
  </conditionalFormatting>
  <conditionalFormatting sqref="U548">
    <cfRule type="containsText" dxfId="3550" priority="9005" operator="containsText" text="清車">
      <formula>NOT(ISERROR(SEARCH("清車",U548)))</formula>
    </cfRule>
    <cfRule type="containsText" dxfId="3549" priority="9006" operator="containsText" text="改紡">
      <formula>NOT(ISERROR(SEARCH("改紡",U548)))</formula>
    </cfRule>
    <cfRule type="containsText" dxfId="3548" priority="9007" operator="containsText" text="了機">
      <formula>NOT(ISERROR(SEARCH("了機",U548)))</formula>
    </cfRule>
  </conditionalFormatting>
  <conditionalFormatting sqref="U550">
    <cfRule type="containsText" dxfId="3547" priority="8993" operator="containsText" text="清車">
      <formula>NOT(ISERROR(SEARCH("清車",U550)))</formula>
    </cfRule>
    <cfRule type="containsText" dxfId="3546" priority="8994" operator="containsText" text="改紡">
      <formula>NOT(ISERROR(SEARCH("改紡",U550)))</formula>
    </cfRule>
    <cfRule type="containsText" dxfId="3545" priority="8995" operator="containsText" text="了機">
      <formula>NOT(ISERROR(SEARCH("了機",U550)))</formula>
    </cfRule>
  </conditionalFormatting>
  <conditionalFormatting sqref="U551">
    <cfRule type="containsText" dxfId="3544" priority="9014" operator="containsText" text="清車">
      <formula>NOT(ISERROR(SEARCH("清車",U551)))</formula>
    </cfRule>
    <cfRule type="containsText" dxfId="3543" priority="9015" operator="containsText" text="改紡">
      <formula>NOT(ISERROR(SEARCH("改紡",U551)))</formula>
    </cfRule>
    <cfRule type="containsText" dxfId="3542" priority="9016" operator="containsText" text="了機">
      <formula>NOT(ISERROR(SEARCH("了機",U551)))</formula>
    </cfRule>
  </conditionalFormatting>
  <conditionalFormatting sqref="U555">
    <cfRule type="containsText" dxfId="3541" priority="8969" operator="containsText" text="清車">
      <formula>NOT(ISERROR(SEARCH("清車",U555)))</formula>
    </cfRule>
    <cfRule type="containsText" dxfId="3540" priority="8970" operator="containsText" text="改紡">
      <formula>NOT(ISERROR(SEARCH("改紡",U555)))</formula>
    </cfRule>
    <cfRule type="containsText" dxfId="3539" priority="8971" operator="containsText" text="了機">
      <formula>NOT(ISERROR(SEARCH("了機",U555)))</formula>
    </cfRule>
  </conditionalFormatting>
  <conditionalFormatting sqref="U558 T563:T564 T566:T570 T572 T574:T576">
    <cfRule type="containsText" dxfId="3538" priority="9034" operator="containsText" text="了機">
      <formula>NOT(ISERROR(SEARCH("了機",T558)))</formula>
    </cfRule>
  </conditionalFormatting>
  <conditionalFormatting sqref="U558 T574:T576 T572 T563:T564 T566:T570">
    <cfRule type="containsText" dxfId="3537" priority="9032" operator="containsText" text="清車">
      <formula>NOT(ISERROR(SEARCH("清車",T558)))</formula>
    </cfRule>
    <cfRule type="containsText" dxfId="3536" priority="9033" operator="containsText" text="改紡">
      <formula>NOT(ISERROR(SEARCH("改紡",T558)))</formula>
    </cfRule>
  </conditionalFormatting>
  <conditionalFormatting sqref="U559">
    <cfRule type="containsText" dxfId="3535" priority="9011" operator="containsText" text="清車">
      <formula>NOT(ISERROR(SEARCH("清車",U559)))</formula>
    </cfRule>
    <cfRule type="containsText" dxfId="3534" priority="9012" operator="containsText" text="改紡">
      <formula>NOT(ISERROR(SEARCH("改紡",U559)))</formula>
    </cfRule>
    <cfRule type="containsText" dxfId="3533" priority="9013" operator="containsText" text="了機">
      <formula>NOT(ISERROR(SEARCH("了機",U559)))</formula>
    </cfRule>
  </conditionalFormatting>
  <conditionalFormatting sqref="U560:U561 U563:U572">
    <cfRule type="containsText" dxfId="3532" priority="9035" operator="containsText" text="清車">
      <formula>NOT(ISERROR(SEARCH("清車",U560)))</formula>
    </cfRule>
    <cfRule type="containsText" dxfId="3531" priority="9036" operator="containsText" text="改紡">
      <formula>NOT(ISERROR(SEARCH("改紡",U560)))</formula>
    </cfRule>
    <cfRule type="containsText" dxfId="3530" priority="9037" operator="containsText" text="了機">
      <formula>NOT(ISERROR(SEARCH("了機",U560)))</formula>
    </cfRule>
  </conditionalFormatting>
  <conditionalFormatting sqref="U562">
    <cfRule type="containsText" dxfId="3529" priority="9002" operator="containsText" text="清車">
      <formula>NOT(ISERROR(SEARCH("清車",U562)))</formula>
    </cfRule>
    <cfRule type="containsText" dxfId="3528" priority="9003" operator="containsText" text="改紡">
      <formula>NOT(ISERROR(SEARCH("改紡",U562)))</formula>
    </cfRule>
    <cfRule type="containsText" dxfId="3527" priority="9004" operator="containsText" text="了機">
      <formula>NOT(ISERROR(SEARCH("了機",U562)))</formula>
    </cfRule>
  </conditionalFormatting>
  <conditionalFormatting sqref="U573">
    <cfRule type="containsText" dxfId="3526" priority="9023" operator="containsText" text="清車">
      <formula>NOT(ISERROR(SEARCH("清車",U573)))</formula>
    </cfRule>
    <cfRule type="containsText" dxfId="3525" priority="9024" operator="containsText" text="改紡">
      <formula>NOT(ISERROR(SEARCH("改紡",U573)))</formula>
    </cfRule>
    <cfRule type="containsText" dxfId="3524" priority="9025" operator="containsText" text="了機">
      <formula>NOT(ISERROR(SEARCH("了機",U573)))</formula>
    </cfRule>
  </conditionalFormatting>
  <conditionalFormatting sqref="U588">
    <cfRule type="containsText" dxfId="3523" priority="8741" operator="containsText" text="清車">
      <formula>NOT(ISERROR(SEARCH("清車",U588)))</formula>
    </cfRule>
    <cfRule type="containsText" dxfId="3522" priority="8742" operator="containsText" text="改紡">
      <formula>NOT(ISERROR(SEARCH("改紡",U588)))</formula>
    </cfRule>
    <cfRule type="containsText" dxfId="3521" priority="8743" operator="containsText" text="了機">
      <formula>NOT(ISERROR(SEARCH("了機",U588)))</formula>
    </cfRule>
  </conditionalFormatting>
  <conditionalFormatting sqref="U590">
    <cfRule type="containsText" dxfId="3520" priority="8729" operator="containsText" text="清車">
      <formula>NOT(ISERROR(SEARCH("清車",U590)))</formula>
    </cfRule>
    <cfRule type="containsText" dxfId="3519" priority="8730" operator="containsText" text="改紡">
      <formula>NOT(ISERROR(SEARCH("改紡",U590)))</formula>
    </cfRule>
    <cfRule type="containsText" dxfId="3518" priority="8731" operator="containsText" text="了機">
      <formula>NOT(ISERROR(SEARCH("了機",U590)))</formula>
    </cfRule>
  </conditionalFormatting>
  <conditionalFormatting sqref="U591">
    <cfRule type="containsText" dxfId="3517" priority="8750" operator="containsText" text="清車">
      <formula>NOT(ISERROR(SEARCH("清車",U591)))</formula>
    </cfRule>
    <cfRule type="containsText" dxfId="3516" priority="8751" operator="containsText" text="改紡">
      <formula>NOT(ISERROR(SEARCH("改紡",U591)))</formula>
    </cfRule>
    <cfRule type="containsText" dxfId="3515" priority="8752" operator="containsText" text="了機">
      <formula>NOT(ISERROR(SEARCH("了機",U591)))</formula>
    </cfRule>
  </conditionalFormatting>
  <conditionalFormatting sqref="U595">
    <cfRule type="containsText" dxfId="3514" priority="8705" operator="containsText" text="清車">
      <formula>NOT(ISERROR(SEARCH("清車",U595)))</formula>
    </cfRule>
    <cfRule type="containsText" dxfId="3513" priority="8706" operator="containsText" text="改紡">
      <formula>NOT(ISERROR(SEARCH("改紡",U595)))</formula>
    </cfRule>
    <cfRule type="containsText" dxfId="3512" priority="8707" operator="containsText" text="了機">
      <formula>NOT(ISERROR(SEARCH("了機",U595)))</formula>
    </cfRule>
  </conditionalFormatting>
  <conditionalFormatting sqref="U598 T603:T604 T606:T610 T612 T614:T616">
    <cfRule type="containsText" dxfId="3511" priority="8770" operator="containsText" text="了機">
      <formula>NOT(ISERROR(SEARCH("了機",T598)))</formula>
    </cfRule>
  </conditionalFormatting>
  <conditionalFormatting sqref="U598 T614:T616 T612 T603:T604 T606:T610">
    <cfRule type="containsText" dxfId="3510" priority="8768" operator="containsText" text="清車">
      <formula>NOT(ISERROR(SEARCH("清車",T598)))</formula>
    </cfRule>
    <cfRule type="containsText" dxfId="3509" priority="8769" operator="containsText" text="改紡">
      <formula>NOT(ISERROR(SEARCH("改紡",T598)))</formula>
    </cfRule>
  </conditionalFormatting>
  <conditionalFormatting sqref="U599">
    <cfRule type="containsText" dxfId="3508" priority="8747" operator="containsText" text="清車">
      <formula>NOT(ISERROR(SEARCH("清車",U599)))</formula>
    </cfRule>
    <cfRule type="containsText" dxfId="3507" priority="8748" operator="containsText" text="改紡">
      <formula>NOT(ISERROR(SEARCH("改紡",U599)))</formula>
    </cfRule>
    <cfRule type="containsText" dxfId="3506" priority="8749" operator="containsText" text="了機">
      <formula>NOT(ISERROR(SEARCH("了機",U599)))</formula>
    </cfRule>
  </conditionalFormatting>
  <conditionalFormatting sqref="U600:U601 U603:U612">
    <cfRule type="containsText" dxfId="3505" priority="8771" operator="containsText" text="清車">
      <formula>NOT(ISERROR(SEARCH("清車",U600)))</formula>
    </cfRule>
    <cfRule type="containsText" dxfId="3504" priority="8772" operator="containsText" text="改紡">
      <formula>NOT(ISERROR(SEARCH("改紡",U600)))</formula>
    </cfRule>
    <cfRule type="containsText" dxfId="3503" priority="8773" operator="containsText" text="了機">
      <formula>NOT(ISERROR(SEARCH("了機",U600)))</formula>
    </cfRule>
  </conditionalFormatting>
  <conditionalFormatting sqref="U602">
    <cfRule type="containsText" dxfId="3502" priority="8738" operator="containsText" text="清車">
      <formula>NOT(ISERROR(SEARCH("清車",U602)))</formula>
    </cfRule>
    <cfRule type="containsText" dxfId="3501" priority="8739" operator="containsText" text="改紡">
      <formula>NOT(ISERROR(SEARCH("改紡",U602)))</formula>
    </cfRule>
    <cfRule type="containsText" dxfId="3500" priority="8740" operator="containsText" text="了機">
      <formula>NOT(ISERROR(SEARCH("了機",U602)))</formula>
    </cfRule>
  </conditionalFormatting>
  <conditionalFormatting sqref="U613">
    <cfRule type="containsText" dxfId="3499" priority="8759" operator="containsText" text="清車">
      <formula>NOT(ISERROR(SEARCH("清車",U613)))</formula>
    </cfRule>
    <cfRule type="containsText" dxfId="3498" priority="8760" operator="containsText" text="改紡">
      <formula>NOT(ISERROR(SEARCH("改紡",U613)))</formula>
    </cfRule>
    <cfRule type="containsText" dxfId="3497" priority="8761" operator="containsText" text="了機">
      <formula>NOT(ISERROR(SEARCH("了機",U613)))</formula>
    </cfRule>
  </conditionalFormatting>
  <conditionalFormatting sqref="U628">
    <cfRule type="containsText" dxfId="3496" priority="8477" operator="containsText" text="清車">
      <formula>NOT(ISERROR(SEARCH("清車",U628)))</formula>
    </cfRule>
    <cfRule type="containsText" dxfId="3495" priority="8478" operator="containsText" text="改紡">
      <formula>NOT(ISERROR(SEARCH("改紡",U628)))</formula>
    </cfRule>
    <cfRule type="containsText" dxfId="3494" priority="8479" operator="containsText" text="了機">
      <formula>NOT(ISERROR(SEARCH("了機",U628)))</formula>
    </cfRule>
  </conditionalFormatting>
  <conditionalFormatting sqref="U630">
    <cfRule type="containsText" dxfId="3493" priority="8465" operator="containsText" text="清車">
      <formula>NOT(ISERROR(SEARCH("清車",U630)))</formula>
    </cfRule>
    <cfRule type="containsText" dxfId="3492" priority="8466" operator="containsText" text="改紡">
      <formula>NOT(ISERROR(SEARCH("改紡",U630)))</formula>
    </cfRule>
    <cfRule type="containsText" dxfId="3491" priority="8467" operator="containsText" text="了機">
      <formula>NOT(ISERROR(SEARCH("了機",U630)))</formula>
    </cfRule>
  </conditionalFormatting>
  <conditionalFormatting sqref="U631">
    <cfRule type="containsText" dxfId="3490" priority="8486" operator="containsText" text="清車">
      <formula>NOT(ISERROR(SEARCH("清車",U631)))</formula>
    </cfRule>
    <cfRule type="containsText" dxfId="3489" priority="8487" operator="containsText" text="改紡">
      <formula>NOT(ISERROR(SEARCH("改紡",U631)))</formula>
    </cfRule>
    <cfRule type="containsText" dxfId="3488" priority="8488" operator="containsText" text="了機">
      <formula>NOT(ISERROR(SEARCH("了機",U631)))</formula>
    </cfRule>
  </conditionalFormatting>
  <conditionalFormatting sqref="U635">
    <cfRule type="containsText" dxfId="3487" priority="8441" operator="containsText" text="清車">
      <formula>NOT(ISERROR(SEARCH("清車",U635)))</formula>
    </cfRule>
    <cfRule type="containsText" dxfId="3486" priority="8442" operator="containsText" text="改紡">
      <formula>NOT(ISERROR(SEARCH("改紡",U635)))</formula>
    </cfRule>
    <cfRule type="containsText" dxfId="3485" priority="8443" operator="containsText" text="了機">
      <formula>NOT(ISERROR(SEARCH("了機",U635)))</formula>
    </cfRule>
  </conditionalFormatting>
  <conditionalFormatting sqref="U638 T643:T644 T646:T650 T652 T654:T656">
    <cfRule type="containsText" dxfId="3484" priority="8506" operator="containsText" text="了機">
      <formula>NOT(ISERROR(SEARCH("了機",T638)))</formula>
    </cfRule>
  </conditionalFormatting>
  <conditionalFormatting sqref="U638 T654:T656 T652 T643:T644 T646:T650">
    <cfRule type="containsText" dxfId="3483" priority="8504" operator="containsText" text="清車">
      <formula>NOT(ISERROR(SEARCH("清車",T638)))</formula>
    </cfRule>
    <cfRule type="containsText" dxfId="3482" priority="8505" operator="containsText" text="改紡">
      <formula>NOT(ISERROR(SEARCH("改紡",T638)))</formula>
    </cfRule>
  </conditionalFormatting>
  <conditionalFormatting sqref="U639">
    <cfRule type="containsText" dxfId="3481" priority="8483" operator="containsText" text="清車">
      <formula>NOT(ISERROR(SEARCH("清車",U639)))</formula>
    </cfRule>
    <cfRule type="containsText" dxfId="3480" priority="8484" operator="containsText" text="改紡">
      <formula>NOT(ISERROR(SEARCH("改紡",U639)))</formula>
    </cfRule>
    <cfRule type="containsText" dxfId="3479" priority="8485" operator="containsText" text="了機">
      <formula>NOT(ISERROR(SEARCH("了機",U639)))</formula>
    </cfRule>
  </conditionalFormatting>
  <conditionalFormatting sqref="U640:U641 U643:U652">
    <cfRule type="containsText" dxfId="3478" priority="8507" operator="containsText" text="清車">
      <formula>NOT(ISERROR(SEARCH("清車",U640)))</formula>
    </cfRule>
    <cfRule type="containsText" dxfId="3477" priority="8508" operator="containsText" text="改紡">
      <formula>NOT(ISERROR(SEARCH("改紡",U640)))</formula>
    </cfRule>
    <cfRule type="containsText" dxfId="3476" priority="8509" operator="containsText" text="了機">
      <formula>NOT(ISERROR(SEARCH("了機",U640)))</formula>
    </cfRule>
  </conditionalFormatting>
  <conditionalFormatting sqref="U642">
    <cfRule type="containsText" dxfId="3475" priority="8474" operator="containsText" text="清車">
      <formula>NOT(ISERROR(SEARCH("清車",U642)))</formula>
    </cfRule>
    <cfRule type="containsText" dxfId="3474" priority="8475" operator="containsText" text="改紡">
      <formula>NOT(ISERROR(SEARCH("改紡",U642)))</formula>
    </cfRule>
    <cfRule type="containsText" dxfId="3473" priority="8476" operator="containsText" text="了機">
      <formula>NOT(ISERROR(SEARCH("了機",U642)))</formula>
    </cfRule>
  </conditionalFormatting>
  <conditionalFormatting sqref="U653">
    <cfRule type="containsText" dxfId="3472" priority="8495" operator="containsText" text="清車">
      <formula>NOT(ISERROR(SEARCH("清車",U653)))</formula>
    </cfRule>
    <cfRule type="containsText" dxfId="3471" priority="8496" operator="containsText" text="改紡">
      <formula>NOT(ISERROR(SEARCH("改紡",U653)))</formula>
    </cfRule>
    <cfRule type="containsText" dxfId="3470" priority="8497" operator="containsText" text="了機">
      <formula>NOT(ISERROR(SEARCH("了機",U653)))</formula>
    </cfRule>
  </conditionalFormatting>
  <conditionalFormatting sqref="U657">
    <cfRule type="containsText" dxfId="3469" priority="8411" operator="containsText" text="清車">
      <formula>NOT(ISERROR(SEARCH("清車",U657)))</formula>
    </cfRule>
    <cfRule type="containsText" dxfId="3468" priority="8412" operator="containsText" text="改紡">
      <formula>NOT(ISERROR(SEARCH("改紡",U657)))</formula>
    </cfRule>
    <cfRule type="containsText" dxfId="3467" priority="8413" operator="containsText" text="了機">
      <formula>NOT(ISERROR(SEARCH("了機",U657)))</formula>
    </cfRule>
  </conditionalFormatting>
  <conditionalFormatting sqref="U669">
    <cfRule type="containsText" dxfId="3466" priority="8189" operator="containsText" text="清車">
      <formula>NOT(ISERROR(SEARCH("清車",U669)))</formula>
    </cfRule>
    <cfRule type="containsText" dxfId="3465" priority="8190" operator="containsText" text="改紡">
      <formula>NOT(ISERROR(SEARCH("改紡",U669)))</formula>
    </cfRule>
    <cfRule type="containsText" dxfId="3464" priority="8191" operator="containsText" text="了機">
      <formula>NOT(ISERROR(SEARCH("了機",U669)))</formula>
    </cfRule>
  </conditionalFormatting>
  <conditionalFormatting sqref="U671">
    <cfRule type="containsText" dxfId="3463" priority="8177" operator="containsText" text="清車">
      <formula>NOT(ISERROR(SEARCH("清車",U671)))</formula>
    </cfRule>
    <cfRule type="containsText" dxfId="3462" priority="8178" operator="containsText" text="改紡">
      <formula>NOT(ISERROR(SEARCH("改紡",U671)))</formula>
    </cfRule>
    <cfRule type="containsText" dxfId="3461" priority="8179" operator="containsText" text="了機">
      <formula>NOT(ISERROR(SEARCH("了機",U671)))</formula>
    </cfRule>
  </conditionalFormatting>
  <conditionalFormatting sqref="U672">
    <cfRule type="containsText" dxfId="3460" priority="8198" operator="containsText" text="清車">
      <formula>NOT(ISERROR(SEARCH("清車",U672)))</formula>
    </cfRule>
    <cfRule type="containsText" dxfId="3459" priority="8199" operator="containsText" text="改紡">
      <formula>NOT(ISERROR(SEARCH("改紡",U672)))</formula>
    </cfRule>
    <cfRule type="containsText" dxfId="3458" priority="8200" operator="containsText" text="了機">
      <formula>NOT(ISERROR(SEARCH("了機",U672)))</formula>
    </cfRule>
  </conditionalFormatting>
  <conditionalFormatting sqref="U676">
    <cfRule type="containsText" dxfId="3457" priority="8153" operator="containsText" text="清車">
      <formula>NOT(ISERROR(SEARCH("清車",U676)))</formula>
    </cfRule>
    <cfRule type="containsText" dxfId="3456" priority="8154" operator="containsText" text="改紡">
      <formula>NOT(ISERROR(SEARCH("改紡",U676)))</formula>
    </cfRule>
    <cfRule type="containsText" dxfId="3455" priority="8155" operator="containsText" text="了機">
      <formula>NOT(ISERROR(SEARCH("了機",U676)))</formula>
    </cfRule>
  </conditionalFormatting>
  <conditionalFormatting sqref="U679 T684:T685 T687:T691 T693 T695:T697">
    <cfRule type="containsText" dxfId="3454" priority="8218" operator="containsText" text="了機">
      <formula>NOT(ISERROR(SEARCH("了機",T679)))</formula>
    </cfRule>
  </conditionalFormatting>
  <conditionalFormatting sqref="U679 T695:T697 T693 T684:T685 T687:T691">
    <cfRule type="containsText" dxfId="3453" priority="8216" operator="containsText" text="清車">
      <formula>NOT(ISERROR(SEARCH("清車",T679)))</formula>
    </cfRule>
    <cfRule type="containsText" dxfId="3452" priority="8217" operator="containsText" text="改紡">
      <formula>NOT(ISERROR(SEARCH("改紡",T679)))</formula>
    </cfRule>
  </conditionalFormatting>
  <conditionalFormatting sqref="U680">
    <cfRule type="containsText" dxfId="3451" priority="8195" operator="containsText" text="清車">
      <formula>NOT(ISERROR(SEARCH("清車",U680)))</formula>
    </cfRule>
    <cfRule type="containsText" dxfId="3450" priority="8196" operator="containsText" text="改紡">
      <formula>NOT(ISERROR(SEARCH("改紡",U680)))</formula>
    </cfRule>
    <cfRule type="containsText" dxfId="3449" priority="8197" operator="containsText" text="了機">
      <formula>NOT(ISERROR(SEARCH("了機",U680)))</formula>
    </cfRule>
  </conditionalFormatting>
  <conditionalFormatting sqref="U681:U682 U684:U693">
    <cfRule type="containsText" dxfId="3448" priority="8219" operator="containsText" text="清車">
      <formula>NOT(ISERROR(SEARCH("清車",U681)))</formula>
    </cfRule>
    <cfRule type="containsText" dxfId="3447" priority="8220" operator="containsText" text="改紡">
      <formula>NOT(ISERROR(SEARCH("改紡",U681)))</formula>
    </cfRule>
    <cfRule type="containsText" dxfId="3446" priority="8221" operator="containsText" text="了機">
      <formula>NOT(ISERROR(SEARCH("了機",U681)))</formula>
    </cfRule>
  </conditionalFormatting>
  <conditionalFormatting sqref="U683">
    <cfRule type="containsText" dxfId="3445" priority="8186" operator="containsText" text="清車">
      <formula>NOT(ISERROR(SEARCH("清車",U683)))</formula>
    </cfRule>
    <cfRule type="containsText" dxfId="3444" priority="8187" operator="containsText" text="改紡">
      <formula>NOT(ISERROR(SEARCH("改紡",U683)))</formula>
    </cfRule>
    <cfRule type="containsText" dxfId="3443" priority="8188" operator="containsText" text="了機">
      <formula>NOT(ISERROR(SEARCH("了機",U683)))</formula>
    </cfRule>
  </conditionalFormatting>
  <conditionalFormatting sqref="U694">
    <cfRule type="containsText" dxfId="3442" priority="8207" operator="containsText" text="清車">
      <formula>NOT(ISERROR(SEARCH("清車",U694)))</formula>
    </cfRule>
    <cfRule type="containsText" dxfId="3441" priority="8208" operator="containsText" text="改紡">
      <formula>NOT(ISERROR(SEARCH("改紡",U694)))</formula>
    </cfRule>
    <cfRule type="containsText" dxfId="3440" priority="8209" operator="containsText" text="了機">
      <formula>NOT(ISERROR(SEARCH("了機",U694)))</formula>
    </cfRule>
  </conditionalFormatting>
  <conditionalFormatting sqref="U698">
    <cfRule type="containsText" dxfId="3439" priority="8123" operator="containsText" text="清車">
      <formula>NOT(ISERROR(SEARCH("清車",U698)))</formula>
    </cfRule>
    <cfRule type="containsText" dxfId="3438" priority="8124" operator="containsText" text="改紡">
      <formula>NOT(ISERROR(SEARCH("改紡",U698)))</formula>
    </cfRule>
    <cfRule type="containsText" dxfId="3437" priority="8125" operator="containsText" text="了機">
      <formula>NOT(ISERROR(SEARCH("了機",U698)))</formula>
    </cfRule>
  </conditionalFormatting>
  <conditionalFormatting sqref="U710">
    <cfRule type="containsText" dxfId="3436" priority="7901" operator="containsText" text="清車">
      <formula>NOT(ISERROR(SEARCH("清車",U710)))</formula>
    </cfRule>
    <cfRule type="containsText" dxfId="3435" priority="7902" operator="containsText" text="改紡">
      <formula>NOT(ISERROR(SEARCH("改紡",U710)))</formula>
    </cfRule>
    <cfRule type="containsText" dxfId="3434" priority="7903" operator="containsText" text="了機">
      <formula>NOT(ISERROR(SEARCH("了機",U710)))</formula>
    </cfRule>
  </conditionalFormatting>
  <conditionalFormatting sqref="U712">
    <cfRule type="containsText" dxfId="3433" priority="7889" operator="containsText" text="清車">
      <formula>NOT(ISERROR(SEARCH("清車",U712)))</formula>
    </cfRule>
    <cfRule type="containsText" dxfId="3432" priority="7890" operator="containsText" text="改紡">
      <formula>NOT(ISERROR(SEARCH("改紡",U712)))</formula>
    </cfRule>
    <cfRule type="containsText" dxfId="3431" priority="7891" operator="containsText" text="了機">
      <formula>NOT(ISERROR(SEARCH("了機",U712)))</formula>
    </cfRule>
  </conditionalFormatting>
  <conditionalFormatting sqref="U713">
    <cfRule type="containsText" dxfId="3430" priority="7910" operator="containsText" text="清車">
      <formula>NOT(ISERROR(SEARCH("清車",U713)))</formula>
    </cfRule>
    <cfRule type="containsText" dxfId="3429" priority="7911" operator="containsText" text="改紡">
      <formula>NOT(ISERROR(SEARCH("改紡",U713)))</formula>
    </cfRule>
    <cfRule type="containsText" dxfId="3428" priority="7912" operator="containsText" text="了機">
      <formula>NOT(ISERROR(SEARCH("了機",U713)))</formula>
    </cfRule>
  </conditionalFormatting>
  <conditionalFormatting sqref="U717">
    <cfRule type="containsText" dxfId="3427" priority="7865" operator="containsText" text="清車">
      <formula>NOT(ISERROR(SEARCH("清車",U717)))</formula>
    </cfRule>
    <cfRule type="containsText" dxfId="3426" priority="7866" operator="containsText" text="改紡">
      <formula>NOT(ISERROR(SEARCH("改紡",U717)))</formula>
    </cfRule>
    <cfRule type="containsText" dxfId="3425" priority="7867" operator="containsText" text="了機">
      <formula>NOT(ISERROR(SEARCH("了機",U717)))</formula>
    </cfRule>
  </conditionalFormatting>
  <conditionalFormatting sqref="U720 T725:T726 T728:T732 T734 T736:T737">
    <cfRule type="containsText" dxfId="3424" priority="7930" operator="containsText" text="了機">
      <formula>NOT(ISERROR(SEARCH("了機",T720)))</formula>
    </cfRule>
  </conditionalFormatting>
  <conditionalFormatting sqref="U720 T736:T737 T734 T725:T726 T728:T732">
    <cfRule type="containsText" dxfId="3423" priority="7928" operator="containsText" text="清車">
      <formula>NOT(ISERROR(SEARCH("清車",T720)))</formula>
    </cfRule>
    <cfRule type="containsText" dxfId="3422" priority="7929" operator="containsText" text="改紡">
      <formula>NOT(ISERROR(SEARCH("改紡",T720)))</formula>
    </cfRule>
  </conditionalFormatting>
  <conditionalFormatting sqref="U721">
    <cfRule type="containsText" dxfId="3421" priority="7907" operator="containsText" text="清車">
      <formula>NOT(ISERROR(SEARCH("清車",U721)))</formula>
    </cfRule>
    <cfRule type="containsText" dxfId="3420" priority="7908" operator="containsText" text="改紡">
      <formula>NOT(ISERROR(SEARCH("改紡",U721)))</formula>
    </cfRule>
    <cfRule type="containsText" dxfId="3419" priority="7909" operator="containsText" text="了機">
      <formula>NOT(ISERROR(SEARCH("了機",U721)))</formula>
    </cfRule>
  </conditionalFormatting>
  <conditionalFormatting sqref="U722:U723 U725:U734">
    <cfRule type="containsText" dxfId="3418" priority="7931" operator="containsText" text="清車">
      <formula>NOT(ISERROR(SEARCH("清車",U722)))</formula>
    </cfRule>
    <cfRule type="containsText" dxfId="3417" priority="7932" operator="containsText" text="改紡">
      <formula>NOT(ISERROR(SEARCH("改紡",U722)))</formula>
    </cfRule>
    <cfRule type="containsText" dxfId="3416" priority="7933" operator="containsText" text="了機">
      <formula>NOT(ISERROR(SEARCH("了機",U722)))</formula>
    </cfRule>
  </conditionalFormatting>
  <conditionalFormatting sqref="U724">
    <cfRule type="containsText" dxfId="3415" priority="7898" operator="containsText" text="清車">
      <formula>NOT(ISERROR(SEARCH("清車",U724)))</formula>
    </cfRule>
    <cfRule type="containsText" dxfId="3414" priority="7899" operator="containsText" text="改紡">
      <formula>NOT(ISERROR(SEARCH("改紡",U724)))</formula>
    </cfRule>
    <cfRule type="containsText" dxfId="3413" priority="7900" operator="containsText" text="了機">
      <formula>NOT(ISERROR(SEARCH("了機",U724)))</formula>
    </cfRule>
  </conditionalFormatting>
  <conditionalFormatting sqref="U735">
    <cfRule type="containsText" dxfId="3412" priority="7919" operator="containsText" text="清車">
      <formula>NOT(ISERROR(SEARCH("清車",U735)))</formula>
    </cfRule>
    <cfRule type="containsText" dxfId="3411" priority="7920" operator="containsText" text="改紡">
      <formula>NOT(ISERROR(SEARCH("改紡",U735)))</formula>
    </cfRule>
    <cfRule type="containsText" dxfId="3410" priority="7921" operator="containsText" text="了機">
      <formula>NOT(ISERROR(SEARCH("了機",U735)))</formula>
    </cfRule>
  </conditionalFormatting>
  <conditionalFormatting sqref="U739">
    <cfRule type="containsText" dxfId="3409" priority="7835" operator="containsText" text="清車">
      <formula>NOT(ISERROR(SEARCH("清車",U739)))</formula>
    </cfRule>
    <cfRule type="containsText" dxfId="3408" priority="7836" operator="containsText" text="改紡">
      <formula>NOT(ISERROR(SEARCH("改紡",U739)))</formula>
    </cfRule>
    <cfRule type="containsText" dxfId="3407" priority="7837" operator="containsText" text="了機">
      <formula>NOT(ISERROR(SEARCH("了機",U739)))</formula>
    </cfRule>
  </conditionalFormatting>
  <conditionalFormatting sqref="U751">
    <cfRule type="containsText" dxfId="3406" priority="7610" operator="containsText" text="清車">
      <formula>NOT(ISERROR(SEARCH("清車",U751)))</formula>
    </cfRule>
    <cfRule type="containsText" dxfId="3405" priority="7611" operator="containsText" text="改紡">
      <formula>NOT(ISERROR(SEARCH("改紡",U751)))</formula>
    </cfRule>
    <cfRule type="containsText" dxfId="3404" priority="7612" operator="containsText" text="了機">
      <formula>NOT(ISERROR(SEARCH("了機",U751)))</formula>
    </cfRule>
  </conditionalFormatting>
  <conditionalFormatting sqref="U753">
    <cfRule type="containsText" dxfId="3403" priority="7598" operator="containsText" text="清車">
      <formula>NOT(ISERROR(SEARCH("清車",U753)))</formula>
    </cfRule>
    <cfRule type="containsText" dxfId="3402" priority="7599" operator="containsText" text="改紡">
      <formula>NOT(ISERROR(SEARCH("改紡",U753)))</formula>
    </cfRule>
    <cfRule type="containsText" dxfId="3401" priority="7600" operator="containsText" text="了機">
      <formula>NOT(ISERROR(SEARCH("了機",U753)))</formula>
    </cfRule>
  </conditionalFormatting>
  <conditionalFormatting sqref="U754">
    <cfRule type="containsText" dxfId="3400" priority="7619" operator="containsText" text="清車">
      <formula>NOT(ISERROR(SEARCH("清車",U754)))</formula>
    </cfRule>
    <cfRule type="containsText" dxfId="3399" priority="7620" operator="containsText" text="改紡">
      <formula>NOT(ISERROR(SEARCH("改紡",U754)))</formula>
    </cfRule>
    <cfRule type="containsText" dxfId="3398" priority="7621" operator="containsText" text="了機">
      <formula>NOT(ISERROR(SEARCH("了機",U754)))</formula>
    </cfRule>
  </conditionalFormatting>
  <conditionalFormatting sqref="U758">
    <cfRule type="containsText" dxfId="3397" priority="7580" operator="containsText" text="清車">
      <formula>NOT(ISERROR(SEARCH("清車",U758)))</formula>
    </cfRule>
    <cfRule type="containsText" dxfId="3396" priority="7581" operator="containsText" text="改紡">
      <formula>NOT(ISERROR(SEARCH("改紡",U758)))</formula>
    </cfRule>
    <cfRule type="containsText" dxfId="3395" priority="7582" operator="containsText" text="了機">
      <formula>NOT(ISERROR(SEARCH("了機",U758)))</formula>
    </cfRule>
  </conditionalFormatting>
  <conditionalFormatting sqref="U761 T766:T767 T769:T773 T775 T777:T778">
    <cfRule type="containsText" dxfId="3394" priority="7639" operator="containsText" text="了機">
      <formula>NOT(ISERROR(SEARCH("了機",T761)))</formula>
    </cfRule>
  </conditionalFormatting>
  <conditionalFormatting sqref="U761 T777:T778 T775 T766:T767 T769:T773">
    <cfRule type="containsText" dxfId="3393" priority="7637" operator="containsText" text="清車">
      <formula>NOT(ISERROR(SEARCH("清車",T761)))</formula>
    </cfRule>
    <cfRule type="containsText" dxfId="3392" priority="7638" operator="containsText" text="改紡">
      <formula>NOT(ISERROR(SEARCH("改紡",T761)))</formula>
    </cfRule>
  </conditionalFormatting>
  <conditionalFormatting sqref="U762">
    <cfRule type="containsText" dxfId="3391" priority="7616" operator="containsText" text="清車">
      <formula>NOT(ISERROR(SEARCH("清車",U762)))</formula>
    </cfRule>
    <cfRule type="containsText" dxfId="3390" priority="7617" operator="containsText" text="改紡">
      <formula>NOT(ISERROR(SEARCH("改紡",U762)))</formula>
    </cfRule>
    <cfRule type="containsText" dxfId="3389" priority="7618" operator="containsText" text="了機">
      <formula>NOT(ISERROR(SEARCH("了機",U762)))</formula>
    </cfRule>
  </conditionalFormatting>
  <conditionalFormatting sqref="U763:U764 U766:U773 U775">
    <cfRule type="containsText" dxfId="3388" priority="7640" operator="containsText" text="清車">
      <formula>NOT(ISERROR(SEARCH("清車",U763)))</formula>
    </cfRule>
    <cfRule type="containsText" dxfId="3387" priority="7641" operator="containsText" text="改紡">
      <formula>NOT(ISERROR(SEARCH("改紡",U763)))</formula>
    </cfRule>
    <cfRule type="containsText" dxfId="3386" priority="7642" operator="containsText" text="了機">
      <formula>NOT(ISERROR(SEARCH("了機",U763)))</formula>
    </cfRule>
  </conditionalFormatting>
  <conditionalFormatting sqref="U765">
    <cfRule type="containsText" dxfId="3385" priority="7607" operator="containsText" text="清車">
      <formula>NOT(ISERROR(SEARCH("清車",U765)))</formula>
    </cfRule>
    <cfRule type="containsText" dxfId="3384" priority="7608" operator="containsText" text="改紡">
      <formula>NOT(ISERROR(SEARCH("改紡",U765)))</formula>
    </cfRule>
    <cfRule type="containsText" dxfId="3383" priority="7609" operator="containsText" text="了機">
      <formula>NOT(ISERROR(SEARCH("了機",U765)))</formula>
    </cfRule>
  </conditionalFormatting>
  <conditionalFormatting sqref="U774">
    <cfRule type="containsText" dxfId="3382" priority="7505" operator="containsText" text="清車">
      <formula>NOT(ISERROR(SEARCH("清車",U774)))</formula>
    </cfRule>
    <cfRule type="containsText" dxfId="3381" priority="7506" operator="containsText" text="改紡">
      <formula>NOT(ISERROR(SEARCH("改紡",U774)))</formula>
    </cfRule>
    <cfRule type="containsText" dxfId="3380" priority="7507" operator="containsText" text="了機">
      <formula>NOT(ISERROR(SEARCH("了機",U774)))</formula>
    </cfRule>
  </conditionalFormatting>
  <conditionalFormatting sqref="U776">
    <cfRule type="containsText" dxfId="3379" priority="7628" operator="containsText" text="清車">
      <formula>NOT(ISERROR(SEARCH("清車",U776)))</formula>
    </cfRule>
    <cfRule type="containsText" dxfId="3378" priority="7629" operator="containsText" text="改紡">
      <formula>NOT(ISERROR(SEARCH("改紡",U776)))</formula>
    </cfRule>
    <cfRule type="containsText" dxfId="3377" priority="7630" operator="containsText" text="了機">
      <formula>NOT(ISERROR(SEARCH("了機",U776)))</formula>
    </cfRule>
  </conditionalFormatting>
  <conditionalFormatting sqref="U780">
    <cfRule type="containsText" dxfId="3376" priority="7550" operator="containsText" text="清車">
      <formula>NOT(ISERROR(SEARCH("清車",U780)))</formula>
    </cfRule>
    <cfRule type="containsText" dxfId="3375" priority="7551" operator="containsText" text="改紡">
      <formula>NOT(ISERROR(SEARCH("改紡",U780)))</formula>
    </cfRule>
    <cfRule type="containsText" dxfId="3374" priority="7552" operator="containsText" text="了機">
      <formula>NOT(ISERROR(SEARCH("了機",U780)))</formula>
    </cfRule>
  </conditionalFormatting>
  <conditionalFormatting sqref="U792">
    <cfRule type="containsText" dxfId="3373" priority="7208" operator="containsText" text="清車">
      <formula>NOT(ISERROR(SEARCH("清車",U792)))</formula>
    </cfRule>
    <cfRule type="containsText" dxfId="3372" priority="7209" operator="containsText" text="改紡">
      <formula>NOT(ISERROR(SEARCH("改紡",U792)))</formula>
    </cfRule>
    <cfRule type="containsText" dxfId="3371" priority="7210" operator="containsText" text="了機">
      <formula>NOT(ISERROR(SEARCH("了機",U792)))</formula>
    </cfRule>
  </conditionalFormatting>
  <conditionalFormatting sqref="U794">
    <cfRule type="containsText" dxfId="3370" priority="7196" operator="containsText" text="清車">
      <formula>NOT(ISERROR(SEARCH("清車",U794)))</formula>
    </cfRule>
    <cfRule type="containsText" dxfId="3369" priority="7197" operator="containsText" text="改紡">
      <formula>NOT(ISERROR(SEARCH("改紡",U794)))</formula>
    </cfRule>
    <cfRule type="containsText" dxfId="3368" priority="7198" operator="containsText" text="了機">
      <formula>NOT(ISERROR(SEARCH("了機",U794)))</formula>
    </cfRule>
  </conditionalFormatting>
  <conditionalFormatting sqref="U795">
    <cfRule type="containsText" dxfId="3367" priority="7148" operator="containsText" text="清車">
      <formula>NOT(ISERROR(SEARCH("清車",U795)))</formula>
    </cfRule>
    <cfRule type="containsText" dxfId="3366" priority="7149" operator="containsText" text="改紡">
      <formula>NOT(ISERROR(SEARCH("改紡",U795)))</formula>
    </cfRule>
    <cfRule type="containsText" dxfId="3365" priority="7150" operator="containsText" text="了機">
      <formula>NOT(ISERROR(SEARCH("了機",U795)))</formula>
    </cfRule>
  </conditionalFormatting>
  <conditionalFormatting sqref="U799">
    <cfRule type="containsText" dxfId="3364" priority="7184" operator="containsText" text="清車">
      <formula>NOT(ISERROR(SEARCH("清車",U799)))</formula>
    </cfRule>
    <cfRule type="containsText" dxfId="3363" priority="7185" operator="containsText" text="改紡">
      <formula>NOT(ISERROR(SEARCH("改紡",U799)))</formula>
    </cfRule>
    <cfRule type="containsText" dxfId="3362" priority="7186" operator="containsText" text="了機">
      <formula>NOT(ISERROR(SEARCH("了機",U799)))</formula>
    </cfRule>
  </conditionalFormatting>
  <conditionalFormatting sqref="U802 T808 T810:T814 T816 T818:T819">
    <cfRule type="containsText" dxfId="3361" priority="7240" operator="containsText" text="了機">
      <formula>NOT(ISERROR(SEARCH("了機",T802)))</formula>
    </cfRule>
  </conditionalFormatting>
  <conditionalFormatting sqref="U802 T816 T808 T818:T819 T810:T814">
    <cfRule type="containsText" dxfId="3360" priority="7238" operator="containsText" text="清車">
      <formula>NOT(ISERROR(SEARCH("清車",T802)))</formula>
    </cfRule>
    <cfRule type="containsText" dxfId="3359" priority="7239" operator="containsText" text="改紡">
      <formula>NOT(ISERROR(SEARCH("改紡",T802)))</formula>
    </cfRule>
  </conditionalFormatting>
  <conditionalFormatting sqref="U803">
    <cfRule type="containsText" dxfId="3358" priority="7214" operator="containsText" text="清車">
      <formula>NOT(ISERROR(SEARCH("清車",U803)))</formula>
    </cfRule>
    <cfRule type="containsText" dxfId="3357" priority="7215" operator="containsText" text="改紡">
      <formula>NOT(ISERROR(SEARCH("改紡",U803)))</formula>
    </cfRule>
    <cfRule type="containsText" dxfId="3356" priority="7216" operator="containsText" text="了機">
      <formula>NOT(ISERROR(SEARCH("了機",U803)))</formula>
    </cfRule>
  </conditionalFormatting>
  <conditionalFormatting sqref="U804:U805 U807:U814 U816">
    <cfRule type="containsText" dxfId="3355" priority="7241" operator="containsText" text="清車">
      <formula>NOT(ISERROR(SEARCH("清車",U804)))</formula>
    </cfRule>
    <cfRule type="containsText" dxfId="3354" priority="7242" operator="containsText" text="改紡">
      <formula>NOT(ISERROR(SEARCH("改紡",U804)))</formula>
    </cfRule>
    <cfRule type="containsText" dxfId="3353" priority="7243" operator="containsText" text="了機">
      <formula>NOT(ISERROR(SEARCH("了機",U804)))</formula>
    </cfRule>
  </conditionalFormatting>
  <conditionalFormatting sqref="U806">
    <cfRule type="containsText" dxfId="3352" priority="7205" operator="containsText" text="清車">
      <formula>NOT(ISERROR(SEARCH("清車",U806)))</formula>
    </cfRule>
    <cfRule type="containsText" dxfId="3351" priority="7206" operator="containsText" text="改紡">
      <formula>NOT(ISERROR(SEARCH("改紡",U806)))</formula>
    </cfRule>
    <cfRule type="containsText" dxfId="3350" priority="7207" operator="containsText" text="了機">
      <formula>NOT(ISERROR(SEARCH("了機",U806)))</formula>
    </cfRule>
  </conditionalFormatting>
  <conditionalFormatting sqref="U815">
    <cfRule type="containsText" dxfId="3349" priority="7166" operator="containsText" text="清車">
      <formula>NOT(ISERROR(SEARCH("清車",U815)))</formula>
    </cfRule>
    <cfRule type="containsText" dxfId="3348" priority="7167" operator="containsText" text="改紡">
      <formula>NOT(ISERROR(SEARCH("改紡",U815)))</formula>
    </cfRule>
    <cfRule type="containsText" dxfId="3347" priority="7168" operator="containsText" text="了機">
      <formula>NOT(ISERROR(SEARCH("了機",U815)))</formula>
    </cfRule>
  </conditionalFormatting>
  <conditionalFormatting sqref="U817">
    <cfRule type="containsText" dxfId="3346" priority="7229" operator="containsText" text="清車">
      <formula>NOT(ISERROR(SEARCH("清車",U817)))</formula>
    </cfRule>
    <cfRule type="containsText" dxfId="3345" priority="7230" operator="containsText" text="改紡">
      <formula>NOT(ISERROR(SEARCH("改紡",U817)))</formula>
    </cfRule>
    <cfRule type="containsText" dxfId="3344" priority="7231" operator="containsText" text="了機">
      <formula>NOT(ISERROR(SEARCH("了機",U817)))</formula>
    </cfRule>
  </conditionalFormatting>
  <conditionalFormatting sqref="U820">
    <cfRule type="containsText" dxfId="3343" priority="7175" operator="containsText" text="清車">
      <formula>NOT(ISERROR(SEARCH("清車",U820)))</formula>
    </cfRule>
    <cfRule type="containsText" dxfId="3342" priority="7176" operator="containsText" text="改紡">
      <formula>NOT(ISERROR(SEARCH("改紡",U820)))</formula>
    </cfRule>
    <cfRule type="containsText" dxfId="3341" priority="7177" operator="containsText" text="了機">
      <formula>NOT(ISERROR(SEARCH("了機",U820)))</formula>
    </cfRule>
  </conditionalFormatting>
  <conditionalFormatting sqref="U822:U830 T822 T791:U791 U818:U819 T797:U797 T795 U793 U796">
    <cfRule type="containsText" dxfId="3340" priority="7232" operator="containsText" text="清車">
      <formula>NOT(ISERROR(SEARCH("清車",T791)))</formula>
    </cfRule>
    <cfRule type="containsText" dxfId="3339" priority="7233" operator="containsText" text="改紡">
      <formula>NOT(ISERROR(SEARCH("改紡",T791)))</formula>
    </cfRule>
  </conditionalFormatting>
  <conditionalFormatting sqref="U832">
    <cfRule type="containsText" dxfId="3338" priority="6950" operator="containsText" text="清車">
      <formula>NOT(ISERROR(SEARCH("清車",U832)))</formula>
    </cfRule>
    <cfRule type="containsText" dxfId="3337" priority="6951" operator="containsText" text="改紡">
      <formula>NOT(ISERROR(SEARCH("改紡",U832)))</formula>
    </cfRule>
    <cfRule type="containsText" dxfId="3336" priority="6952" operator="containsText" text="了機">
      <formula>NOT(ISERROR(SEARCH("了機",U832)))</formula>
    </cfRule>
  </conditionalFormatting>
  <conditionalFormatting sqref="U834">
    <cfRule type="containsText" dxfId="3335" priority="6938" operator="containsText" text="清車">
      <formula>NOT(ISERROR(SEARCH("清車",U834)))</formula>
    </cfRule>
    <cfRule type="containsText" dxfId="3334" priority="6939" operator="containsText" text="改紡">
      <formula>NOT(ISERROR(SEARCH("改紡",U834)))</formula>
    </cfRule>
    <cfRule type="containsText" dxfId="3333" priority="6940" operator="containsText" text="了機">
      <formula>NOT(ISERROR(SEARCH("了機",U834)))</formula>
    </cfRule>
  </conditionalFormatting>
  <conditionalFormatting sqref="U835">
    <cfRule type="containsText" dxfId="3332" priority="6899" operator="containsText" text="清車">
      <formula>NOT(ISERROR(SEARCH("清車",U835)))</formula>
    </cfRule>
    <cfRule type="containsText" dxfId="3331" priority="6900" operator="containsText" text="改紡">
      <formula>NOT(ISERROR(SEARCH("改紡",U835)))</formula>
    </cfRule>
    <cfRule type="containsText" dxfId="3330" priority="6901" operator="containsText" text="了機">
      <formula>NOT(ISERROR(SEARCH("了機",U835)))</formula>
    </cfRule>
  </conditionalFormatting>
  <conditionalFormatting sqref="U839">
    <cfRule type="containsText" dxfId="3329" priority="6926" operator="containsText" text="清車">
      <formula>NOT(ISERROR(SEARCH("清車",U839)))</formula>
    </cfRule>
    <cfRule type="containsText" dxfId="3328" priority="6927" operator="containsText" text="改紡">
      <formula>NOT(ISERROR(SEARCH("改紡",U839)))</formula>
    </cfRule>
    <cfRule type="containsText" dxfId="3327" priority="6928" operator="containsText" text="了機">
      <formula>NOT(ISERROR(SEARCH("了機",U839)))</formula>
    </cfRule>
  </conditionalFormatting>
  <conditionalFormatting sqref="U842 T848 T850:T855 T857:T858">
    <cfRule type="containsText" dxfId="3326" priority="6982" operator="containsText" text="了機">
      <formula>NOT(ISERROR(SEARCH("了機",T842)))</formula>
    </cfRule>
  </conditionalFormatting>
  <conditionalFormatting sqref="U842 T848 T857:T858 T850:T855">
    <cfRule type="containsText" dxfId="3325" priority="6980" operator="containsText" text="清車">
      <formula>NOT(ISERROR(SEARCH("清車",T842)))</formula>
    </cfRule>
    <cfRule type="containsText" dxfId="3324" priority="6981" operator="containsText" text="改紡">
      <formula>NOT(ISERROR(SEARCH("改紡",T842)))</formula>
    </cfRule>
  </conditionalFormatting>
  <conditionalFormatting sqref="U843">
    <cfRule type="containsText" dxfId="3323" priority="6956" operator="containsText" text="清車">
      <formula>NOT(ISERROR(SEARCH("清車",U843)))</formula>
    </cfRule>
    <cfRule type="containsText" dxfId="3322" priority="6957" operator="containsText" text="改紡">
      <formula>NOT(ISERROR(SEARCH("改紡",U843)))</formula>
    </cfRule>
    <cfRule type="containsText" dxfId="3321" priority="6958" operator="containsText" text="了機">
      <formula>NOT(ISERROR(SEARCH("了機",U843)))</formula>
    </cfRule>
  </conditionalFormatting>
  <conditionalFormatting sqref="U844:U845 U847:U855">
    <cfRule type="containsText" dxfId="3320" priority="6983" operator="containsText" text="清車">
      <formula>NOT(ISERROR(SEARCH("清車",U844)))</formula>
    </cfRule>
    <cfRule type="containsText" dxfId="3319" priority="6984" operator="containsText" text="改紡">
      <formula>NOT(ISERROR(SEARCH("改紡",U844)))</formula>
    </cfRule>
    <cfRule type="containsText" dxfId="3318" priority="6985" operator="containsText" text="了機">
      <formula>NOT(ISERROR(SEARCH("了機",U844)))</formula>
    </cfRule>
  </conditionalFormatting>
  <conditionalFormatting sqref="U846">
    <cfRule type="containsText" dxfId="3317" priority="6947" operator="containsText" text="清車">
      <formula>NOT(ISERROR(SEARCH("清車",U846)))</formula>
    </cfRule>
    <cfRule type="containsText" dxfId="3316" priority="6948" operator="containsText" text="改紡">
      <formula>NOT(ISERROR(SEARCH("改紡",U846)))</formula>
    </cfRule>
    <cfRule type="containsText" dxfId="3315" priority="6949" operator="containsText" text="了機">
      <formula>NOT(ISERROR(SEARCH("了機",U846)))</formula>
    </cfRule>
  </conditionalFormatting>
  <conditionalFormatting sqref="U856">
    <cfRule type="containsText" dxfId="3314" priority="6971" operator="containsText" text="清車">
      <formula>NOT(ISERROR(SEARCH("清車",U856)))</formula>
    </cfRule>
    <cfRule type="containsText" dxfId="3313" priority="6972" operator="containsText" text="改紡">
      <formula>NOT(ISERROR(SEARCH("改紡",U856)))</formula>
    </cfRule>
    <cfRule type="containsText" dxfId="3312" priority="6973" operator="containsText" text="了機">
      <formula>NOT(ISERROR(SEARCH("了機",U856)))</formula>
    </cfRule>
  </conditionalFormatting>
  <conditionalFormatting sqref="U859">
    <cfRule type="containsText" dxfId="3311" priority="6917" operator="containsText" text="清車">
      <formula>NOT(ISERROR(SEARCH("清車",U859)))</formula>
    </cfRule>
    <cfRule type="containsText" dxfId="3310" priority="6918" operator="containsText" text="改紡">
      <formula>NOT(ISERROR(SEARCH("改紡",U859)))</formula>
    </cfRule>
    <cfRule type="containsText" dxfId="3309" priority="6919" operator="containsText" text="了機">
      <formula>NOT(ISERROR(SEARCH("了機",U859)))</formula>
    </cfRule>
  </conditionalFormatting>
  <conditionalFormatting sqref="U861:U869 T861 T831:U831 U857:U858 T837:U837 T835 U833 U836">
    <cfRule type="containsText" dxfId="3308" priority="6974" operator="containsText" text="清車">
      <formula>NOT(ISERROR(SEARCH("清車",T831)))</formula>
    </cfRule>
    <cfRule type="containsText" dxfId="3307" priority="6975" operator="containsText" text="改紡">
      <formula>NOT(ISERROR(SEARCH("改紡",T831)))</formula>
    </cfRule>
  </conditionalFormatting>
  <conditionalFormatting sqref="U871">
    <cfRule type="containsText" dxfId="3306" priority="6626" operator="containsText" text="清車">
      <formula>NOT(ISERROR(SEARCH("清車",U871)))</formula>
    </cfRule>
    <cfRule type="containsText" dxfId="3305" priority="6627" operator="containsText" text="改紡">
      <formula>NOT(ISERROR(SEARCH("改紡",U871)))</formula>
    </cfRule>
    <cfRule type="containsText" dxfId="3304" priority="6628" operator="containsText" text="了機">
      <formula>NOT(ISERROR(SEARCH("了機",U871)))</formula>
    </cfRule>
  </conditionalFormatting>
  <conditionalFormatting sqref="U873">
    <cfRule type="containsText" dxfId="3303" priority="6617" operator="containsText" text="清車">
      <formula>NOT(ISERROR(SEARCH("清車",U873)))</formula>
    </cfRule>
    <cfRule type="containsText" dxfId="3302" priority="6618" operator="containsText" text="改紡">
      <formula>NOT(ISERROR(SEARCH("改紡",U873)))</formula>
    </cfRule>
    <cfRule type="containsText" dxfId="3301" priority="6619" operator="containsText" text="了機">
      <formula>NOT(ISERROR(SEARCH("了機",U873)))</formula>
    </cfRule>
  </conditionalFormatting>
  <conditionalFormatting sqref="U874">
    <cfRule type="containsText" dxfId="3300" priority="6578" operator="containsText" text="清車">
      <formula>NOT(ISERROR(SEARCH("清車",U874)))</formula>
    </cfRule>
    <cfRule type="containsText" dxfId="3299" priority="6579" operator="containsText" text="改紡">
      <formula>NOT(ISERROR(SEARCH("改紡",U874)))</formula>
    </cfRule>
    <cfRule type="containsText" dxfId="3298" priority="6580" operator="containsText" text="了機">
      <formula>NOT(ISERROR(SEARCH("了機",U874)))</formula>
    </cfRule>
  </conditionalFormatting>
  <conditionalFormatting sqref="U878">
    <cfRule type="containsText" dxfId="3297" priority="6605" operator="containsText" text="清車">
      <formula>NOT(ISERROR(SEARCH("清車",U878)))</formula>
    </cfRule>
    <cfRule type="containsText" dxfId="3296" priority="6606" operator="containsText" text="改紡">
      <formula>NOT(ISERROR(SEARCH("改紡",U878)))</formula>
    </cfRule>
    <cfRule type="containsText" dxfId="3295" priority="6607" operator="containsText" text="了機">
      <formula>NOT(ISERROR(SEARCH("了機",U878)))</formula>
    </cfRule>
  </conditionalFormatting>
  <conditionalFormatting sqref="U881 T887 T889:T894 T896:T897">
    <cfRule type="containsText" dxfId="3294" priority="6658" operator="containsText" text="了機">
      <formula>NOT(ISERROR(SEARCH("了機",T881)))</formula>
    </cfRule>
  </conditionalFormatting>
  <conditionalFormatting sqref="U881 T887 T896:T897 T889:T894">
    <cfRule type="containsText" dxfId="3293" priority="6656" operator="containsText" text="清車">
      <formula>NOT(ISERROR(SEARCH("清車",T881)))</formula>
    </cfRule>
    <cfRule type="containsText" dxfId="3292" priority="6657" operator="containsText" text="改紡">
      <formula>NOT(ISERROR(SEARCH("改紡",T881)))</formula>
    </cfRule>
  </conditionalFormatting>
  <conditionalFormatting sqref="U882">
    <cfRule type="containsText" dxfId="3291" priority="6632" operator="containsText" text="清車">
      <formula>NOT(ISERROR(SEARCH("清車",U882)))</formula>
    </cfRule>
    <cfRule type="containsText" dxfId="3290" priority="6633" operator="containsText" text="改紡">
      <formula>NOT(ISERROR(SEARCH("改紡",U882)))</formula>
    </cfRule>
    <cfRule type="containsText" dxfId="3289" priority="6634" operator="containsText" text="了機">
      <formula>NOT(ISERROR(SEARCH("了機",U882)))</formula>
    </cfRule>
  </conditionalFormatting>
  <conditionalFormatting sqref="U883:U884 U886:U894">
    <cfRule type="containsText" dxfId="3288" priority="6659" operator="containsText" text="清車">
      <formula>NOT(ISERROR(SEARCH("清車",U883)))</formula>
    </cfRule>
    <cfRule type="containsText" dxfId="3287" priority="6660" operator="containsText" text="改紡">
      <formula>NOT(ISERROR(SEARCH("改紡",U883)))</formula>
    </cfRule>
    <cfRule type="containsText" dxfId="3286" priority="6661" operator="containsText" text="了機">
      <formula>NOT(ISERROR(SEARCH("了機",U883)))</formula>
    </cfRule>
  </conditionalFormatting>
  <conditionalFormatting sqref="U885">
    <cfRule type="containsText" dxfId="3285" priority="6623" operator="containsText" text="清車">
      <formula>NOT(ISERROR(SEARCH("清車",U885)))</formula>
    </cfRule>
    <cfRule type="containsText" dxfId="3284" priority="6624" operator="containsText" text="改紡">
      <formula>NOT(ISERROR(SEARCH("改紡",U885)))</formula>
    </cfRule>
    <cfRule type="containsText" dxfId="3283" priority="6625" operator="containsText" text="了機">
      <formula>NOT(ISERROR(SEARCH("了機",U885)))</formula>
    </cfRule>
  </conditionalFormatting>
  <conditionalFormatting sqref="U895">
    <cfRule type="containsText" dxfId="3282" priority="6647" operator="containsText" text="清車">
      <formula>NOT(ISERROR(SEARCH("清車",U895)))</formula>
    </cfRule>
    <cfRule type="containsText" dxfId="3281" priority="6648" operator="containsText" text="改紡">
      <formula>NOT(ISERROR(SEARCH("改紡",U895)))</formula>
    </cfRule>
    <cfRule type="containsText" dxfId="3280" priority="6649" operator="containsText" text="了機">
      <formula>NOT(ISERROR(SEARCH("了機",U895)))</formula>
    </cfRule>
  </conditionalFormatting>
  <conditionalFormatting sqref="U898">
    <cfRule type="containsText" dxfId="3279" priority="6596" operator="containsText" text="清車">
      <formula>NOT(ISERROR(SEARCH("清車",U898)))</formula>
    </cfRule>
    <cfRule type="containsText" dxfId="3278" priority="6597" operator="containsText" text="改紡">
      <formula>NOT(ISERROR(SEARCH("改紡",U898)))</formula>
    </cfRule>
    <cfRule type="containsText" dxfId="3277" priority="6598" operator="containsText" text="了機">
      <formula>NOT(ISERROR(SEARCH("了機",U898)))</formula>
    </cfRule>
  </conditionalFormatting>
  <conditionalFormatting sqref="U900:U908 T900 T870:U870 U896:U897 T876:U876 T874 U872 U875">
    <cfRule type="containsText" dxfId="3276" priority="6650" operator="containsText" text="清車">
      <formula>NOT(ISERROR(SEARCH("清車",T870)))</formula>
    </cfRule>
    <cfRule type="containsText" dxfId="3275" priority="6651" operator="containsText" text="改紡">
      <formula>NOT(ISERROR(SEARCH("改紡",T870)))</formula>
    </cfRule>
  </conditionalFormatting>
  <conditionalFormatting sqref="U910">
    <cfRule type="containsText" dxfId="3274" priority="6200" operator="containsText" text="清車">
      <formula>NOT(ISERROR(SEARCH("清車",U910)))</formula>
    </cfRule>
    <cfRule type="containsText" dxfId="3273" priority="6201" operator="containsText" text="改紡">
      <formula>NOT(ISERROR(SEARCH("改紡",U910)))</formula>
    </cfRule>
    <cfRule type="containsText" dxfId="3272" priority="6202" operator="containsText" text="了機">
      <formula>NOT(ISERROR(SEARCH("了機",U910)))</formula>
    </cfRule>
  </conditionalFormatting>
  <conditionalFormatting sqref="U912">
    <cfRule type="containsText" dxfId="3271" priority="6191" operator="containsText" text="清車">
      <formula>NOT(ISERROR(SEARCH("清車",U912)))</formula>
    </cfRule>
    <cfRule type="containsText" dxfId="3270" priority="6192" operator="containsText" text="改紡">
      <formula>NOT(ISERROR(SEARCH("改紡",U912)))</formula>
    </cfRule>
    <cfRule type="containsText" dxfId="3269" priority="6193" operator="containsText" text="了機">
      <formula>NOT(ISERROR(SEARCH("了機",U912)))</formula>
    </cfRule>
  </conditionalFormatting>
  <conditionalFormatting sqref="U913">
    <cfRule type="containsText" dxfId="3268" priority="6152" operator="containsText" text="清車">
      <formula>NOT(ISERROR(SEARCH("清車",U913)))</formula>
    </cfRule>
    <cfRule type="containsText" dxfId="3267" priority="6153" operator="containsText" text="改紡">
      <formula>NOT(ISERROR(SEARCH("改紡",U913)))</formula>
    </cfRule>
    <cfRule type="containsText" dxfId="3266" priority="6154" operator="containsText" text="了機">
      <formula>NOT(ISERROR(SEARCH("了機",U913)))</formula>
    </cfRule>
  </conditionalFormatting>
  <conditionalFormatting sqref="U917">
    <cfRule type="containsText" dxfId="3265" priority="6179" operator="containsText" text="清車">
      <formula>NOT(ISERROR(SEARCH("清車",U917)))</formula>
    </cfRule>
    <cfRule type="containsText" dxfId="3264" priority="6180" operator="containsText" text="改紡">
      <formula>NOT(ISERROR(SEARCH("改紡",U917)))</formula>
    </cfRule>
    <cfRule type="containsText" dxfId="3263" priority="6181" operator="containsText" text="了機">
      <formula>NOT(ISERROR(SEARCH("了機",U917)))</formula>
    </cfRule>
  </conditionalFormatting>
  <conditionalFormatting sqref="U920 T926 T928:T933 T935:T936">
    <cfRule type="containsText" dxfId="3262" priority="6232" operator="containsText" text="了機">
      <formula>NOT(ISERROR(SEARCH("了機",T920)))</formula>
    </cfRule>
  </conditionalFormatting>
  <conditionalFormatting sqref="U920 T926 T935:T936 T928:T933">
    <cfRule type="containsText" dxfId="3261" priority="6230" operator="containsText" text="清車">
      <formula>NOT(ISERROR(SEARCH("清車",T920)))</formula>
    </cfRule>
    <cfRule type="containsText" dxfId="3260" priority="6231" operator="containsText" text="改紡">
      <formula>NOT(ISERROR(SEARCH("改紡",T920)))</formula>
    </cfRule>
  </conditionalFormatting>
  <conditionalFormatting sqref="U921">
    <cfRule type="containsText" dxfId="3259" priority="6206" operator="containsText" text="清車">
      <formula>NOT(ISERROR(SEARCH("清車",U921)))</formula>
    </cfRule>
    <cfRule type="containsText" dxfId="3258" priority="6207" operator="containsText" text="改紡">
      <formula>NOT(ISERROR(SEARCH("改紡",U921)))</formula>
    </cfRule>
    <cfRule type="containsText" dxfId="3257" priority="6208" operator="containsText" text="了機">
      <formula>NOT(ISERROR(SEARCH("了機",U921)))</formula>
    </cfRule>
  </conditionalFormatting>
  <conditionalFormatting sqref="U922:U923 U925:U933">
    <cfRule type="containsText" dxfId="3256" priority="6233" operator="containsText" text="清車">
      <formula>NOT(ISERROR(SEARCH("清車",U922)))</formula>
    </cfRule>
    <cfRule type="containsText" dxfId="3255" priority="6234" operator="containsText" text="改紡">
      <formula>NOT(ISERROR(SEARCH("改紡",U922)))</formula>
    </cfRule>
    <cfRule type="containsText" dxfId="3254" priority="6235" operator="containsText" text="了機">
      <formula>NOT(ISERROR(SEARCH("了機",U922)))</formula>
    </cfRule>
  </conditionalFormatting>
  <conditionalFormatting sqref="U924">
    <cfRule type="containsText" dxfId="3253" priority="6197" operator="containsText" text="清車">
      <formula>NOT(ISERROR(SEARCH("清車",U924)))</formula>
    </cfRule>
    <cfRule type="containsText" dxfId="3252" priority="6198" operator="containsText" text="改紡">
      <formula>NOT(ISERROR(SEARCH("改紡",U924)))</formula>
    </cfRule>
    <cfRule type="containsText" dxfId="3251" priority="6199" operator="containsText" text="了機">
      <formula>NOT(ISERROR(SEARCH("了機",U924)))</formula>
    </cfRule>
  </conditionalFormatting>
  <conditionalFormatting sqref="U934">
    <cfRule type="containsText" dxfId="3250" priority="6221" operator="containsText" text="清車">
      <formula>NOT(ISERROR(SEARCH("清車",U934)))</formula>
    </cfRule>
    <cfRule type="containsText" dxfId="3249" priority="6222" operator="containsText" text="改紡">
      <formula>NOT(ISERROR(SEARCH("改紡",U934)))</formula>
    </cfRule>
    <cfRule type="containsText" dxfId="3248" priority="6223" operator="containsText" text="了機">
      <formula>NOT(ISERROR(SEARCH("了機",U934)))</formula>
    </cfRule>
  </conditionalFormatting>
  <conditionalFormatting sqref="U937">
    <cfRule type="containsText" dxfId="3247" priority="6170" operator="containsText" text="清車">
      <formula>NOT(ISERROR(SEARCH("清車",U937)))</formula>
    </cfRule>
    <cfRule type="containsText" dxfId="3246" priority="6171" operator="containsText" text="改紡">
      <formula>NOT(ISERROR(SEARCH("改紡",U937)))</formula>
    </cfRule>
    <cfRule type="containsText" dxfId="3245" priority="6172" operator="containsText" text="了機">
      <formula>NOT(ISERROR(SEARCH("了機",U937)))</formula>
    </cfRule>
  </conditionalFormatting>
  <conditionalFormatting sqref="U939:U947 T939 T909:U909 U935:U936 T915:U915 T913 U911 U914">
    <cfRule type="containsText" dxfId="3244" priority="6224" operator="containsText" text="清車">
      <formula>NOT(ISERROR(SEARCH("清車",T909)))</formula>
    </cfRule>
    <cfRule type="containsText" dxfId="3243" priority="6225" operator="containsText" text="改紡">
      <formula>NOT(ISERROR(SEARCH("改紡",T909)))</formula>
    </cfRule>
  </conditionalFormatting>
  <conditionalFormatting sqref="U949">
    <cfRule type="containsText" dxfId="3242" priority="5858" operator="containsText" text="清車">
      <formula>NOT(ISERROR(SEARCH("清車",U949)))</formula>
    </cfRule>
    <cfRule type="containsText" dxfId="3241" priority="5859" operator="containsText" text="改紡">
      <formula>NOT(ISERROR(SEARCH("改紡",U949)))</formula>
    </cfRule>
    <cfRule type="containsText" dxfId="3240" priority="5860" operator="containsText" text="了機">
      <formula>NOT(ISERROR(SEARCH("了機",U949)))</formula>
    </cfRule>
  </conditionalFormatting>
  <conditionalFormatting sqref="U951">
    <cfRule type="containsText" dxfId="3239" priority="5849" operator="containsText" text="清車">
      <formula>NOT(ISERROR(SEARCH("清車",U951)))</formula>
    </cfRule>
    <cfRule type="containsText" dxfId="3238" priority="5850" operator="containsText" text="改紡">
      <formula>NOT(ISERROR(SEARCH("改紡",U951)))</formula>
    </cfRule>
    <cfRule type="containsText" dxfId="3237" priority="5851" operator="containsText" text="了機">
      <formula>NOT(ISERROR(SEARCH("了機",U951)))</formula>
    </cfRule>
  </conditionalFormatting>
  <conditionalFormatting sqref="U952">
    <cfRule type="containsText" dxfId="3236" priority="5810" operator="containsText" text="清車">
      <formula>NOT(ISERROR(SEARCH("清車",U952)))</formula>
    </cfRule>
    <cfRule type="containsText" dxfId="3235" priority="5811" operator="containsText" text="改紡">
      <formula>NOT(ISERROR(SEARCH("改紡",U952)))</formula>
    </cfRule>
    <cfRule type="containsText" dxfId="3234" priority="5812" operator="containsText" text="了機">
      <formula>NOT(ISERROR(SEARCH("了機",U952)))</formula>
    </cfRule>
  </conditionalFormatting>
  <conditionalFormatting sqref="U956">
    <cfRule type="containsText" dxfId="3233" priority="5837" operator="containsText" text="清車">
      <formula>NOT(ISERROR(SEARCH("清車",U956)))</formula>
    </cfRule>
    <cfRule type="containsText" dxfId="3232" priority="5838" operator="containsText" text="改紡">
      <formula>NOT(ISERROR(SEARCH("改紡",U956)))</formula>
    </cfRule>
    <cfRule type="containsText" dxfId="3231" priority="5839" operator="containsText" text="了機">
      <formula>NOT(ISERROR(SEARCH("了機",U956)))</formula>
    </cfRule>
  </conditionalFormatting>
  <conditionalFormatting sqref="U959 T965 T967:T972 T974:T975">
    <cfRule type="containsText" dxfId="3230" priority="5890" operator="containsText" text="了機">
      <formula>NOT(ISERROR(SEARCH("了機",T959)))</formula>
    </cfRule>
  </conditionalFormatting>
  <conditionalFormatting sqref="U959 T965 T974:T975 T967:T972">
    <cfRule type="containsText" dxfId="3229" priority="5888" operator="containsText" text="清車">
      <formula>NOT(ISERROR(SEARCH("清車",T959)))</formula>
    </cfRule>
    <cfRule type="containsText" dxfId="3228" priority="5889" operator="containsText" text="改紡">
      <formula>NOT(ISERROR(SEARCH("改紡",T959)))</formula>
    </cfRule>
  </conditionalFormatting>
  <conditionalFormatting sqref="U960">
    <cfRule type="containsText" dxfId="3227" priority="5864" operator="containsText" text="清車">
      <formula>NOT(ISERROR(SEARCH("清車",U960)))</formula>
    </cfRule>
    <cfRule type="containsText" dxfId="3226" priority="5865" operator="containsText" text="改紡">
      <formula>NOT(ISERROR(SEARCH("改紡",U960)))</formula>
    </cfRule>
    <cfRule type="containsText" dxfId="3225" priority="5866" operator="containsText" text="了機">
      <formula>NOT(ISERROR(SEARCH("了機",U960)))</formula>
    </cfRule>
  </conditionalFormatting>
  <conditionalFormatting sqref="U961:U962 U964:U972">
    <cfRule type="containsText" dxfId="3224" priority="5891" operator="containsText" text="清車">
      <formula>NOT(ISERROR(SEARCH("清車",U961)))</formula>
    </cfRule>
    <cfRule type="containsText" dxfId="3223" priority="5892" operator="containsText" text="改紡">
      <formula>NOT(ISERROR(SEARCH("改紡",U961)))</formula>
    </cfRule>
    <cfRule type="containsText" dxfId="3222" priority="5893" operator="containsText" text="了機">
      <formula>NOT(ISERROR(SEARCH("了機",U961)))</formula>
    </cfRule>
  </conditionalFormatting>
  <conditionalFormatting sqref="U963">
    <cfRule type="containsText" dxfId="3221" priority="5855" operator="containsText" text="清車">
      <formula>NOT(ISERROR(SEARCH("清車",U963)))</formula>
    </cfRule>
    <cfRule type="containsText" dxfId="3220" priority="5856" operator="containsText" text="改紡">
      <formula>NOT(ISERROR(SEARCH("改紡",U963)))</formula>
    </cfRule>
    <cfRule type="containsText" dxfId="3219" priority="5857" operator="containsText" text="了機">
      <formula>NOT(ISERROR(SEARCH("了機",U963)))</formula>
    </cfRule>
  </conditionalFormatting>
  <conditionalFormatting sqref="U973">
    <cfRule type="containsText" dxfId="3218" priority="5879" operator="containsText" text="清車">
      <formula>NOT(ISERROR(SEARCH("清車",U973)))</formula>
    </cfRule>
    <cfRule type="containsText" dxfId="3217" priority="5880" operator="containsText" text="改紡">
      <formula>NOT(ISERROR(SEARCH("改紡",U973)))</formula>
    </cfRule>
    <cfRule type="containsText" dxfId="3216" priority="5881" operator="containsText" text="了機">
      <formula>NOT(ISERROR(SEARCH("了機",U973)))</formula>
    </cfRule>
  </conditionalFormatting>
  <conditionalFormatting sqref="U976">
    <cfRule type="containsText" dxfId="3215" priority="5828" operator="containsText" text="清車">
      <formula>NOT(ISERROR(SEARCH("清車",U976)))</formula>
    </cfRule>
    <cfRule type="containsText" dxfId="3214" priority="5829" operator="containsText" text="改紡">
      <formula>NOT(ISERROR(SEARCH("改紡",U976)))</formula>
    </cfRule>
    <cfRule type="containsText" dxfId="3213" priority="5830" operator="containsText" text="了機">
      <formula>NOT(ISERROR(SEARCH("了機",U976)))</formula>
    </cfRule>
  </conditionalFormatting>
  <conditionalFormatting sqref="U978:U986 T978 T948:U948 U974:U975 T954:U954 T952 U950 U953">
    <cfRule type="containsText" dxfId="3212" priority="5882" operator="containsText" text="清車">
      <formula>NOT(ISERROR(SEARCH("清車",T948)))</formula>
    </cfRule>
    <cfRule type="containsText" dxfId="3211" priority="5883" operator="containsText" text="改紡">
      <formula>NOT(ISERROR(SEARCH("改紡",T948)))</formula>
    </cfRule>
  </conditionalFormatting>
  <conditionalFormatting sqref="U988">
    <cfRule type="containsText" dxfId="3210" priority="5519" operator="containsText" text="清車">
      <formula>NOT(ISERROR(SEARCH("清車",U988)))</formula>
    </cfRule>
    <cfRule type="containsText" dxfId="3209" priority="5520" operator="containsText" text="改紡">
      <formula>NOT(ISERROR(SEARCH("改紡",U988)))</formula>
    </cfRule>
    <cfRule type="containsText" dxfId="3208" priority="5521" operator="containsText" text="了機">
      <formula>NOT(ISERROR(SEARCH("了機",U988)))</formula>
    </cfRule>
  </conditionalFormatting>
  <conditionalFormatting sqref="U990">
    <cfRule type="containsText" dxfId="3207" priority="5510" operator="containsText" text="清車">
      <formula>NOT(ISERROR(SEARCH("清車",U990)))</formula>
    </cfRule>
    <cfRule type="containsText" dxfId="3206" priority="5511" operator="containsText" text="改紡">
      <formula>NOT(ISERROR(SEARCH("改紡",U990)))</formula>
    </cfRule>
    <cfRule type="containsText" dxfId="3205" priority="5512" operator="containsText" text="了機">
      <formula>NOT(ISERROR(SEARCH("了機",U990)))</formula>
    </cfRule>
  </conditionalFormatting>
  <conditionalFormatting sqref="U991">
    <cfRule type="containsText" dxfId="3204" priority="5471" operator="containsText" text="清車">
      <formula>NOT(ISERROR(SEARCH("清車",U991)))</formula>
    </cfRule>
    <cfRule type="containsText" dxfId="3203" priority="5472" operator="containsText" text="改紡">
      <formula>NOT(ISERROR(SEARCH("改紡",U991)))</formula>
    </cfRule>
    <cfRule type="containsText" dxfId="3202" priority="5473" operator="containsText" text="了機">
      <formula>NOT(ISERROR(SEARCH("了機",U991)))</formula>
    </cfRule>
  </conditionalFormatting>
  <conditionalFormatting sqref="U995">
    <cfRule type="containsText" dxfId="3201" priority="5498" operator="containsText" text="清車">
      <formula>NOT(ISERROR(SEARCH("清車",U995)))</formula>
    </cfRule>
    <cfRule type="containsText" dxfId="3200" priority="5499" operator="containsText" text="改紡">
      <formula>NOT(ISERROR(SEARCH("改紡",U995)))</formula>
    </cfRule>
    <cfRule type="containsText" dxfId="3199" priority="5500" operator="containsText" text="了機">
      <formula>NOT(ISERROR(SEARCH("了機",U995)))</formula>
    </cfRule>
  </conditionalFormatting>
  <conditionalFormatting sqref="U998 T1004 T1013:T1014 T1006:T1011">
    <cfRule type="containsText" dxfId="3198" priority="5549" operator="containsText" text="清車">
      <formula>NOT(ISERROR(SEARCH("清車",T998)))</formula>
    </cfRule>
    <cfRule type="containsText" dxfId="3197" priority="5550" operator="containsText" text="改紡">
      <formula>NOT(ISERROR(SEARCH("改紡",T998)))</formula>
    </cfRule>
    <cfRule type="containsText" dxfId="3196" priority="5551" operator="containsText" text="了機">
      <formula>NOT(ISERROR(SEARCH("了機",T998)))</formula>
    </cfRule>
  </conditionalFormatting>
  <conditionalFormatting sqref="U999">
    <cfRule type="containsText" dxfId="3195" priority="5525" operator="containsText" text="清車">
      <formula>NOT(ISERROR(SEARCH("清車",U999)))</formula>
    </cfRule>
    <cfRule type="containsText" dxfId="3194" priority="5526" operator="containsText" text="改紡">
      <formula>NOT(ISERROR(SEARCH("改紡",U999)))</formula>
    </cfRule>
    <cfRule type="containsText" dxfId="3193" priority="5527" operator="containsText" text="了機">
      <formula>NOT(ISERROR(SEARCH("了機",U999)))</formula>
    </cfRule>
  </conditionalFormatting>
  <conditionalFormatting sqref="U1000:U1001 U1003:U1011">
    <cfRule type="containsText" dxfId="3192" priority="5552" operator="containsText" text="清車">
      <formula>NOT(ISERROR(SEARCH("清車",U1000)))</formula>
    </cfRule>
    <cfRule type="containsText" dxfId="3191" priority="5553" operator="containsText" text="改紡">
      <formula>NOT(ISERROR(SEARCH("改紡",U1000)))</formula>
    </cfRule>
    <cfRule type="containsText" dxfId="3190" priority="5554" operator="containsText" text="了機">
      <formula>NOT(ISERROR(SEARCH("了機",U1000)))</formula>
    </cfRule>
  </conditionalFormatting>
  <conditionalFormatting sqref="U1002">
    <cfRule type="containsText" dxfId="3189" priority="5516" operator="containsText" text="清車">
      <formula>NOT(ISERROR(SEARCH("清車",U1002)))</formula>
    </cfRule>
    <cfRule type="containsText" dxfId="3188" priority="5517" operator="containsText" text="改紡">
      <formula>NOT(ISERROR(SEARCH("改紡",U1002)))</formula>
    </cfRule>
    <cfRule type="containsText" dxfId="3187" priority="5518" operator="containsText" text="了機">
      <formula>NOT(ISERROR(SEARCH("了機",U1002)))</formula>
    </cfRule>
  </conditionalFormatting>
  <conditionalFormatting sqref="U1012">
    <cfRule type="containsText" dxfId="3186" priority="5540" operator="containsText" text="清車">
      <formula>NOT(ISERROR(SEARCH("清車",U1012)))</formula>
    </cfRule>
    <cfRule type="containsText" dxfId="3185" priority="5541" operator="containsText" text="改紡">
      <formula>NOT(ISERROR(SEARCH("改紡",U1012)))</formula>
    </cfRule>
    <cfRule type="containsText" dxfId="3184" priority="5542" operator="containsText" text="了機">
      <formula>NOT(ISERROR(SEARCH("了機",U1012)))</formula>
    </cfRule>
  </conditionalFormatting>
  <conditionalFormatting sqref="U1015">
    <cfRule type="containsText" dxfId="3183" priority="5489" operator="containsText" text="清車">
      <formula>NOT(ISERROR(SEARCH("清車",U1015)))</formula>
    </cfRule>
    <cfRule type="containsText" dxfId="3182" priority="5490" operator="containsText" text="改紡">
      <formula>NOT(ISERROR(SEARCH("改紡",U1015)))</formula>
    </cfRule>
    <cfRule type="containsText" dxfId="3181" priority="5491" operator="containsText" text="了機">
      <formula>NOT(ISERROR(SEARCH("了機",U1015)))</formula>
    </cfRule>
  </conditionalFormatting>
  <conditionalFormatting sqref="U1017:U1025 T1017 T987:U987 U1013:U1014 T993:U993 T991 U989 U992">
    <cfRule type="containsText" dxfId="3180" priority="5543" operator="containsText" text="清車">
      <formula>NOT(ISERROR(SEARCH("清車",T987)))</formula>
    </cfRule>
    <cfRule type="containsText" dxfId="3179" priority="5544" operator="containsText" text="改紡">
      <formula>NOT(ISERROR(SEARCH("改紡",T987)))</formula>
    </cfRule>
    <cfRule type="containsText" dxfId="3178" priority="5545" operator="containsText" text="了機">
      <formula>NOT(ISERROR(SEARCH("了機",T987)))</formula>
    </cfRule>
  </conditionalFormatting>
  <conditionalFormatting sqref="U1027">
    <cfRule type="containsText" dxfId="3177" priority="5183" operator="containsText" text="清車">
      <formula>NOT(ISERROR(SEARCH("清車",U1027)))</formula>
    </cfRule>
    <cfRule type="containsText" dxfId="3176" priority="5184" operator="containsText" text="改紡">
      <formula>NOT(ISERROR(SEARCH("改紡",U1027)))</formula>
    </cfRule>
    <cfRule type="containsText" dxfId="3175" priority="5185" operator="containsText" text="了機">
      <formula>NOT(ISERROR(SEARCH("了機",U1027)))</formula>
    </cfRule>
  </conditionalFormatting>
  <conditionalFormatting sqref="U1029">
    <cfRule type="containsText" dxfId="3174" priority="5174" operator="containsText" text="清車">
      <formula>NOT(ISERROR(SEARCH("清車",U1029)))</formula>
    </cfRule>
    <cfRule type="containsText" dxfId="3173" priority="5175" operator="containsText" text="改紡">
      <formula>NOT(ISERROR(SEARCH("改紡",U1029)))</formula>
    </cfRule>
    <cfRule type="containsText" dxfId="3172" priority="5176" operator="containsText" text="了機">
      <formula>NOT(ISERROR(SEARCH("了機",U1029)))</formula>
    </cfRule>
  </conditionalFormatting>
  <conditionalFormatting sqref="U1030">
    <cfRule type="containsText" dxfId="3171" priority="5138" operator="containsText" text="清車">
      <formula>NOT(ISERROR(SEARCH("清車",U1030)))</formula>
    </cfRule>
    <cfRule type="containsText" dxfId="3170" priority="5139" operator="containsText" text="改紡">
      <formula>NOT(ISERROR(SEARCH("改紡",U1030)))</formula>
    </cfRule>
    <cfRule type="containsText" dxfId="3169" priority="5140" operator="containsText" text="了機">
      <formula>NOT(ISERROR(SEARCH("了機",U1030)))</formula>
    </cfRule>
  </conditionalFormatting>
  <conditionalFormatting sqref="U1034">
    <cfRule type="containsText" dxfId="3168" priority="5162" operator="containsText" text="清車">
      <formula>NOT(ISERROR(SEARCH("清車",U1034)))</formula>
    </cfRule>
    <cfRule type="containsText" dxfId="3167" priority="5163" operator="containsText" text="改紡">
      <formula>NOT(ISERROR(SEARCH("改紡",U1034)))</formula>
    </cfRule>
    <cfRule type="containsText" dxfId="3166" priority="5164" operator="containsText" text="了機">
      <formula>NOT(ISERROR(SEARCH("了機",U1034)))</formula>
    </cfRule>
  </conditionalFormatting>
  <conditionalFormatting sqref="U1035">
    <cfRule type="containsText" dxfId="3165" priority="4946" operator="containsText" text="清車">
      <formula>NOT(ISERROR(SEARCH("清車",U1035)))</formula>
    </cfRule>
    <cfRule type="containsText" dxfId="3164" priority="4947" operator="containsText" text="改紡">
      <formula>NOT(ISERROR(SEARCH("改紡",U1035)))</formula>
    </cfRule>
    <cfRule type="containsText" dxfId="3163" priority="4948" operator="containsText" text="了機">
      <formula>NOT(ISERROR(SEARCH("了機",U1035)))</formula>
    </cfRule>
  </conditionalFormatting>
  <conditionalFormatting sqref="U1037:U1038 T1043 T1045:T1054">
    <cfRule type="containsText" dxfId="3162" priority="5213" operator="containsText" text="清車">
      <formula>NOT(ISERROR(SEARCH("清車",T1037)))</formula>
    </cfRule>
    <cfRule type="containsText" dxfId="3161" priority="5214" operator="containsText" text="改紡">
      <formula>NOT(ISERROR(SEARCH("改紡",T1037)))</formula>
    </cfRule>
    <cfRule type="containsText" dxfId="3160" priority="5215" operator="containsText" text="了機">
      <formula>NOT(ISERROR(SEARCH("了機",T1037)))</formula>
    </cfRule>
  </conditionalFormatting>
  <conditionalFormatting sqref="U1038">
    <cfRule type="containsText" dxfId="3159" priority="5189" operator="containsText" text="清車">
      <formula>NOT(ISERROR(SEARCH("清車",U1038)))</formula>
    </cfRule>
    <cfRule type="containsText" dxfId="3158" priority="5190" operator="containsText" text="改紡">
      <formula>NOT(ISERROR(SEARCH("改紡",U1038)))</formula>
    </cfRule>
    <cfRule type="containsText" dxfId="3157" priority="5191" operator="containsText" text="了機">
      <formula>NOT(ISERROR(SEARCH("了機",U1038)))</formula>
    </cfRule>
  </conditionalFormatting>
  <conditionalFormatting sqref="U1039">
    <cfRule type="containsText" dxfId="3156" priority="4961" operator="containsText" text="清車">
      <formula>NOT(ISERROR(SEARCH("清車",U1039)))</formula>
    </cfRule>
    <cfRule type="containsText" dxfId="3155" priority="4962" operator="containsText" text="改紡">
      <formula>NOT(ISERROR(SEARCH("改紡",U1039)))</formula>
    </cfRule>
    <cfRule type="containsText" dxfId="3154" priority="4963" operator="containsText" text="了機">
      <formula>NOT(ISERROR(SEARCH("了機",U1039)))</formula>
    </cfRule>
  </conditionalFormatting>
  <conditionalFormatting sqref="U1039:U1051">
    <cfRule type="containsText" dxfId="3153" priority="5216" operator="containsText" text="清車">
      <formula>NOT(ISERROR(SEARCH("清車",U1039)))</formula>
    </cfRule>
    <cfRule type="containsText" dxfId="3152" priority="5217" operator="containsText" text="改紡">
      <formula>NOT(ISERROR(SEARCH("改紡",U1039)))</formula>
    </cfRule>
    <cfRule type="containsText" dxfId="3151" priority="5218" operator="containsText" text="了機">
      <formula>NOT(ISERROR(SEARCH("了機",U1039)))</formula>
    </cfRule>
  </conditionalFormatting>
  <conditionalFormatting sqref="U1041">
    <cfRule type="containsText" dxfId="3150" priority="5180" operator="containsText" text="清車">
      <formula>NOT(ISERROR(SEARCH("清車",U1041)))</formula>
    </cfRule>
    <cfRule type="containsText" dxfId="3149" priority="5181" operator="containsText" text="改紡">
      <formula>NOT(ISERROR(SEARCH("改紡",U1041)))</formula>
    </cfRule>
    <cfRule type="containsText" dxfId="3148" priority="5182" operator="containsText" text="了機">
      <formula>NOT(ISERROR(SEARCH("了機",U1041)))</formula>
    </cfRule>
  </conditionalFormatting>
  <conditionalFormatting sqref="U1042">
    <cfRule type="containsText" dxfId="3147" priority="4955" operator="containsText" text="清車">
      <formula>NOT(ISERROR(SEARCH("清車",U1042)))</formula>
    </cfRule>
    <cfRule type="containsText" dxfId="3146" priority="4956" operator="containsText" text="改紡">
      <formula>NOT(ISERROR(SEARCH("改紡",U1042)))</formula>
    </cfRule>
    <cfRule type="containsText" dxfId="3145" priority="4957" operator="containsText" text="了機">
      <formula>NOT(ISERROR(SEARCH("了機",U1042)))</formula>
    </cfRule>
  </conditionalFormatting>
  <conditionalFormatting sqref="U1051">
    <cfRule type="containsText" dxfId="3144" priority="5204" operator="containsText" text="清車">
      <formula>NOT(ISERROR(SEARCH("清車",U1051)))</formula>
    </cfRule>
    <cfRule type="containsText" dxfId="3143" priority="5205" operator="containsText" text="改紡">
      <formula>NOT(ISERROR(SEARCH("改紡",U1051)))</formula>
    </cfRule>
    <cfRule type="containsText" dxfId="3142" priority="5206" operator="containsText" text="了機">
      <formula>NOT(ISERROR(SEARCH("了機",U1051)))</formula>
    </cfRule>
  </conditionalFormatting>
  <conditionalFormatting sqref="U1052">
    <cfRule type="containsText" dxfId="3141" priority="4970" operator="containsText" text="清車">
      <formula>NOT(ISERROR(SEARCH("清車",U1052)))</formula>
    </cfRule>
    <cfRule type="containsText" dxfId="3140" priority="4971" operator="containsText" text="改紡">
      <formula>NOT(ISERROR(SEARCH("改紡",U1052)))</formula>
    </cfRule>
    <cfRule type="containsText" dxfId="3139" priority="4972" operator="containsText" text="了機">
      <formula>NOT(ISERROR(SEARCH("了機",U1052)))</formula>
    </cfRule>
  </conditionalFormatting>
  <conditionalFormatting sqref="U1054">
    <cfRule type="containsText" dxfId="3138" priority="5156" operator="containsText" text="清車">
      <formula>NOT(ISERROR(SEARCH("清車",U1054)))</formula>
    </cfRule>
    <cfRule type="containsText" dxfId="3137" priority="5157" operator="containsText" text="改紡">
      <formula>NOT(ISERROR(SEARCH("改紡",U1054)))</formula>
    </cfRule>
    <cfRule type="containsText" dxfId="3136" priority="5158" operator="containsText" text="了機">
      <formula>NOT(ISERROR(SEARCH("了機",U1054)))</formula>
    </cfRule>
  </conditionalFormatting>
  <conditionalFormatting sqref="U1055">
    <cfRule type="containsText" dxfId="3135" priority="4937" operator="containsText" text="清車">
      <formula>NOT(ISERROR(SEARCH("清車",U1055)))</formula>
    </cfRule>
    <cfRule type="containsText" dxfId="3134" priority="4938" operator="containsText" text="改紡">
      <formula>NOT(ISERROR(SEARCH("改紡",U1055)))</formula>
    </cfRule>
    <cfRule type="containsText" dxfId="3133" priority="4939" operator="containsText" text="了機">
      <formula>NOT(ISERROR(SEARCH("了機",U1055)))</formula>
    </cfRule>
  </conditionalFormatting>
  <conditionalFormatting sqref="U1067">
    <cfRule type="containsText" dxfId="3132" priority="4618" operator="containsText" text="清車">
      <formula>NOT(ISERROR(SEARCH("清車",U1067)))</formula>
    </cfRule>
    <cfRule type="containsText" dxfId="3131" priority="4619" operator="containsText" text="改紡">
      <formula>NOT(ISERROR(SEARCH("改紡",U1067)))</formula>
    </cfRule>
    <cfRule type="containsText" dxfId="3130" priority="4620" operator="containsText" text="了機">
      <formula>NOT(ISERROR(SEARCH("了機",U1067)))</formula>
    </cfRule>
  </conditionalFormatting>
  <conditionalFormatting sqref="U1069">
    <cfRule type="containsText" dxfId="3129" priority="4609" operator="containsText" text="清車">
      <formula>NOT(ISERROR(SEARCH("清車",U1069)))</formula>
    </cfRule>
    <cfRule type="containsText" dxfId="3128" priority="4610" operator="containsText" text="改紡">
      <formula>NOT(ISERROR(SEARCH("改紡",U1069)))</formula>
    </cfRule>
    <cfRule type="containsText" dxfId="3127" priority="4611" operator="containsText" text="了機">
      <formula>NOT(ISERROR(SEARCH("了機",U1069)))</formula>
    </cfRule>
  </conditionalFormatting>
  <conditionalFormatting sqref="U1070">
    <cfRule type="containsText" dxfId="3126" priority="4573" operator="containsText" text="清車">
      <formula>NOT(ISERROR(SEARCH("清車",U1070)))</formula>
    </cfRule>
    <cfRule type="containsText" dxfId="3125" priority="4574" operator="containsText" text="改紡">
      <formula>NOT(ISERROR(SEARCH("改紡",U1070)))</formula>
    </cfRule>
    <cfRule type="containsText" dxfId="3124" priority="4575" operator="containsText" text="了機">
      <formula>NOT(ISERROR(SEARCH("了機",U1070)))</formula>
    </cfRule>
  </conditionalFormatting>
  <conditionalFormatting sqref="U1071">
    <cfRule type="containsText" dxfId="3123" priority="4128" operator="containsText" text="清車">
      <formula>NOT(ISERROR(SEARCH("清車",U1071)))</formula>
    </cfRule>
    <cfRule type="containsText" dxfId="3122" priority="4129" operator="containsText" text="改紡">
      <formula>NOT(ISERROR(SEARCH("改紡",U1071)))</formula>
    </cfRule>
    <cfRule type="containsText" dxfId="3121" priority="4130" operator="containsText" text="了機">
      <formula>NOT(ISERROR(SEARCH("了機",U1071)))</formula>
    </cfRule>
  </conditionalFormatting>
  <conditionalFormatting sqref="U1074">
    <cfRule type="containsText" dxfId="3120" priority="4597" operator="containsText" text="清車">
      <formula>NOT(ISERROR(SEARCH("清車",U1074)))</formula>
    </cfRule>
    <cfRule type="containsText" dxfId="3119" priority="4598" operator="containsText" text="改紡">
      <formula>NOT(ISERROR(SEARCH("改紡",U1074)))</formula>
    </cfRule>
    <cfRule type="containsText" dxfId="3118" priority="4599" operator="containsText" text="了機">
      <formula>NOT(ISERROR(SEARCH("了機",U1074)))</formula>
    </cfRule>
  </conditionalFormatting>
  <conditionalFormatting sqref="U1075">
    <cfRule type="containsText" dxfId="3117" priority="4152" operator="containsText" text="清車">
      <formula>NOT(ISERROR(SEARCH("清車",U1075)))</formula>
    </cfRule>
    <cfRule type="containsText" dxfId="3116" priority="4153" operator="containsText" text="改紡">
      <formula>NOT(ISERROR(SEARCH("改紡",U1075)))</formula>
    </cfRule>
    <cfRule type="containsText" dxfId="3115" priority="4154" operator="containsText" text="了機">
      <formula>NOT(ISERROR(SEARCH("了機",U1075)))</formula>
    </cfRule>
    <cfRule type="containsText" dxfId="3114" priority="4387" operator="containsText" text="清車">
      <formula>NOT(ISERROR(SEARCH("清車",U1075)))</formula>
    </cfRule>
    <cfRule type="containsText" dxfId="3113" priority="4388" operator="containsText" text="改紡">
      <formula>NOT(ISERROR(SEARCH("改紡",U1075)))</formula>
    </cfRule>
    <cfRule type="containsText" dxfId="3112" priority="4389" operator="containsText" text="了機">
      <formula>NOT(ISERROR(SEARCH("了機",U1075)))</formula>
    </cfRule>
  </conditionalFormatting>
  <conditionalFormatting sqref="U1076">
    <cfRule type="containsText" dxfId="3111" priority="3942" operator="containsText" text="清車">
      <formula>NOT(ISERROR(SEARCH("清車",U1076)))</formula>
    </cfRule>
    <cfRule type="containsText" dxfId="3110" priority="3943" operator="containsText" text="改紡">
      <formula>NOT(ISERROR(SEARCH("改紡",U1076)))</formula>
    </cfRule>
    <cfRule type="containsText" dxfId="3109" priority="3944" operator="containsText" text="了機">
      <formula>NOT(ISERROR(SEARCH("了機",U1076)))</formula>
    </cfRule>
  </conditionalFormatting>
  <conditionalFormatting sqref="U1077:U1079 T1083:T1095">
    <cfRule type="containsText" dxfId="3108" priority="4648" operator="containsText" text="清車">
      <formula>NOT(ISERROR(SEARCH("清車",T1077)))</formula>
    </cfRule>
    <cfRule type="containsText" dxfId="3107" priority="4649" operator="containsText" text="改紡">
      <formula>NOT(ISERROR(SEARCH("改紡",T1077)))</formula>
    </cfRule>
    <cfRule type="containsText" dxfId="3106" priority="4650" operator="containsText" text="了機">
      <formula>NOT(ISERROR(SEARCH("了機",T1077)))</formula>
    </cfRule>
  </conditionalFormatting>
  <conditionalFormatting sqref="U1078">
    <cfRule type="containsText" dxfId="3105" priority="4624" operator="containsText" text="清車">
      <formula>NOT(ISERROR(SEARCH("清車",U1078)))</formula>
    </cfRule>
    <cfRule type="containsText" dxfId="3104" priority="4625" operator="containsText" text="改紡">
      <formula>NOT(ISERROR(SEARCH("改紡",U1078)))</formula>
    </cfRule>
    <cfRule type="containsText" dxfId="3103" priority="4626" operator="containsText" text="了機">
      <formula>NOT(ISERROR(SEARCH("了機",U1078)))</formula>
    </cfRule>
  </conditionalFormatting>
  <conditionalFormatting sqref="U1079">
    <cfRule type="containsText" dxfId="3102" priority="4167" operator="containsText" text="清車">
      <formula>NOT(ISERROR(SEARCH("清車",U1079)))</formula>
    </cfRule>
    <cfRule type="containsText" dxfId="3101" priority="4168" operator="containsText" text="改紡">
      <formula>NOT(ISERROR(SEARCH("改紡",U1079)))</formula>
    </cfRule>
    <cfRule type="containsText" dxfId="3100" priority="4169" operator="containsText" text="了機">
      <formula>NOT(ISERROR(SEARCH("了機",U1079)))</formula>
    </cfRule>
    <cfRule type="containsText" dxfId="3099" priority="4402" operator="containsText" text="清車">
      <formula>NOT(ISERROR(SEARCH("清車",U1079)))</formula>
    </cfRule>
    <cfRule type="containsText" dxfId="3098" priority="4403" operator="containsText" text="改紡">
      <formula>NOT(ISERROR(SEARCH("改紡",U1079)))</formula>
    </cfRule>
    <cfRule type="containsText" dxfId="3097" priority="4404" operator="containsText" text="了機">
      <formula>NOT(ISERROR(SEARCH("了機",U1079)))</formula>
    </cfRule>
  </conditionalFormatting>
  <conditionalFormatting sqref="U1079:U1092">
    <cfRule type="containsText" dxfId="3096" priority="4651" operator="containsText" text="清車">
      <formula>NOT(ISERROR(SEARCH("清車",U1079)))</formula>
    </cfRule>
    <cfRule type="containsText" dxfId="3095" priority="4652" operator="containsText" text="改紡">
      <formula>NOT(ISERROR(SEARCH("改紡",U1079)))</formula>
    </cfRule>
    <cfRule type="containsText" dxfId="3094" priority="4653" operator="containsText" text="了機">
      <formula>NOT(ISERROR(SEARCH("了機",U1079)))</formula>
    </cfRule>
  </conditionalFormatting>
  <conditionalFormatting sqref="U1080">
    <cfRule type="containsText" dxfId="3093" priority="3957" operator="containsText" text="清車">
      <formula>NOT(ISERROR(SEARCH("清車",U1080)))</formula>
    </cfRule>
    <cfRule type="containsText" dxfId="3092" priority="3958" operator="containsText" text="改紡">
      <formula>NOT(ISERROR(SEARCH("改紡",U1080)))</formula>
    </cfRule>
    <cfRule type="containsText" dxfId="3091" priority="3959" operator="containsText" text="了機">
      <formula>NOT(ISERROR(SEARCH("了機",U1080)))</formula>
    </cfRule>
  </conditionalFormatting>
  <conditionalFormatting sqref="U1081">
    <cfRule type="containsText" dxfId="3090" priority="4615" operator="containsText" text="清車">
      <formula>NOT(ISERROR(SEARCH("清車",U1081)))</formula>
    </cfRule>
    <cfRule type="containsText" dxfId="3089" priority="4616" operator="containsText" text="改紡">
      <formula>NOT(ISERROR(SEARCH("改紡",U1081)))</formula>
    </cfRule>
    <cfRule type="containsText" dxfId="3088" priority="4617" operator="containsText" text="了機">
      <formula>NOT(ISERROR(SEARCH("了機",U1081)))</formula>
    </cfRule>
  </conditionalFormatting>
  <conditionalFormatting sqref="U1082">
    <cfRule type="containsText" dxfId="3087" priority="4161" operator="containsText" text="清車">
      <formula>NOT(ISERROR(SEARCH("清車",U1082)))</formula>
    </cfRule>
    <cfRule type="containsText" dxfId="3086" priority="4162" operator="containsText" text="改紡">
      <formula>NOT(ISERROR(SEARCH("改紡",U1082)))</formula>
    </cfRule>
    <cfRule type="containsText" dxfId="3085" priority="4163" operator="containsText" text="了機">
      <formula>NOT(ISERROR(SEARCH("了機",U1082)))</formula>
    </cfRule>
    <cfRule type="containsText" dxfId="3084" priority="4396" operator="containsText" text="清車">
      <formula>NOT(ISERROR(SEARCH("清車",U1082)))</formula>
    </cfRule>
    <cfRule type="containsText" dxfId="3083" priority="4397" operator="containsText" text="改紡">
      <formula>NOT(ISERROR(SEARCH("改紡",U1082)))</formula>
    </cfRule>
    <cfRule type="containsText" dxfId="3082" priority="4398" operator="containsText" text="了機">
      <formula>NOT(ISERROR(SEARCH("了機",U1082)))</formula>
    </cfRule>
  </conditionalFormatting>
  <conditionalFormatting sqref="U1083">
    <cfRule type="containsText" dxfId="3081" priority="3951" operator="containsText" text="清車">
      <formula>NOT(ISERROR(SEARCH("清車",U1083)))</formula>
    </cfRule>
    <cfRule type="containsText" dxfId="3080" priority="3952" operator="containsText" text="改紡">
      <formula>NOT(ISERROR(SEARCH("改紡",U1083)))</formula>
    </cfRule>
    <cfRule type="containsText" dxfId="3079" priority="3953" operator="containsText" text="了機">
      <formula>NOT(ISERROR(SEARCH("了機",U1083)))</formula>
    </cfRule>
  </conditionalFormatting>
  <conditionalFormatting sqref="U1091">
    <cfRule type="containsText" dxfId="3078" priority="4639" operator="containsText" text="清車">
      <formula>NOT(ISERROR(SEARCH("清車",U1091)))</formula>
    </cfRule>
    <cfRule type="containsText" dxfId="3077" priority="4640" operator="containsText" text="改紡">
      <formula>NOT(ISERROR(SEARCH("改紡",U1091)))</formula>
    </cfRule>
    <cfRule type="containsText" dxfId="3076" priority="4641" operator="containsText" text="了機">
      <formula>NOT(ISERROR(SEARCH("了機",U1091)))</formula>
    </cfRule>
  </conditionalFormatting>
  <conditionalFormatting sqref="U1092">
    <cfRule type="containsText" dxfId="3075" priority="4176" operator="containsText" text="清車">
      <formula>NOT(ISERROR(SEARCH("清車",U1092)))</formula>
    </cfRule>
    <cfRule type="containsText" dxfId="3074" priority="4177" operator="containsText" text="改紡">
      <formula>NOT(ISERROR(SEARCH("改紡",U1092)))</formula>
    </cfRule>
    <cfRule type="containsText" dxfId="3073" priority="4178" operator="containsText" text="了機">
      <formula>NOT(ISERROR(SEARCH("了機",U1092)))</formula>
    </cfRule>
    <cfRule type="containsText" dxfId="3072" priority="4411" operator="containsText" text="清車">
      <formula>NOT(ISERROR(SEARCH("清車",U1092)))</formula>
    </cfRule>
    <cfRule type="containsText" dxfId="3071" priority="4412" operator="containsText" text="改紡">
      <formula>NOT(ISERROR(SEARCH("改紡",U1092)))</formula>
    </cfRule>
    <cfRule type="containsText" dxfId="3070" priority="4413" operator="containsText" text="了機">
      <formula>NOT(ISERROR(SEARCH("了機",U1092)))</formula>
    </cfRule>
  </conditionalFormatting>
  <conditionalFormatting sqref="U1093">
    <cfRule type="containsText" dxfId="3069" priority="3966" operator="containsText" text="清車">
      <formula>NOT(ISERROR(SEARCH("清車",U1093)))</formula>
    </cfRule>
    <cfRule type="containsText" dxfId="3068" priority="3967" operator="containsText" text="改紡">
      <formula>NOT(ISERROR(SEARCH("改紡",U1093)))</formula>
    </cfRule>
    <cfRule type="containsText" dxfId="3067" priority="3968" operator="containsText" text="了機">
      <formula>NOT(ISERROR(SEARCH("了機",U1093)))</formula>
    </cfRule>
  </conditionalFormatting>
  <conditionalFormatting sqref="U1094">
    <cfRule type="containsText" dxfId="3066" priority="4591" operator="containsText" text="清車">
      <formula>NOT(ISERROR(SEARCH("清車",U1094)))</formula>
    </cfRule>
    <cfRule type="containsText" dxfId="3065" priority="4592" operator="containsText" text="改紡">
      <formula>NOT(ISERROR(SEARCH("改紡",U1094)))</formula>
    </cfRule>
    <cfRule type="containsText" dxfId="3064" priority="4593" operator="containsText" text="了機">
      <formula>NOT(ISERROR(SEARCH("了機",U1094)))</formula>
    </cfRule>
  </conditionalFormatting>
  <conditionalFormatting sqref="U1095">
    <cfRule type="containsText" dxfId="3063" priority="4146" operator="containsText" text="清車">
      <formula>NOT(ISERROR(SEARCH("清車",U1095)))</formula>
    </cfRule>
    <cfRule type="containsText" dxfId="3062" priority="4147" operator="containsText" text="改紡">
      <formula>NOT(ISERROR(SEARCH("改紡",U1095)))</formula>
    </cfRule>
    <cfRule type="containsText" dxfId="3061" priority="4148" operator="containsText" text="了機">
      <formula>NOT(ISERROR(SEARCH("了機",U1095)))</formula>
    </cfRule>
    <cfRule type="containsText" dxfId="3060" priority="4378" operator="containsText" text="清車">
      <formula>NOT(ISERROR(SEARCH("清車",U1095)))</formula>
    </cfRule>
    <cfRule type="containsText" dxfId="3059" priority="4379" operator="containsText" text="改紡">
      <formula>NOT(ISERROR(SEARCH("改紡",U1095)))</formula>
    </cfRule>
    <cfRule type="containsText" dxfId="3058" priority="4380" operator="containsText" text="了機">
      <formula>NOT(ISERROR(SEARCH("了機",U1095)))</formula>
    </cfRule>
  </conditionalFormatting>
  <conditionalFormatting sqref="U1096">
    <cfRule type="containsText" dxfId="3057" priority="3933" operator="containsText" text="清車">
      <formula>NOT(ISERROR(SEARCH("清車",U1096)))</formula>
    </cfRule>
    <cfRule type="containsText" dxfId="3056" priority="3934" operator="containsText" text="改紡">
      <formula>NOT(ISERROR(SEARCH("改紡",U1096)))</formula>
    </cfRule>
    <cfRule type="containsText" dxfId="3055" priority="3935" operator="containsText" text="了機">
      <formula>NOT(ISERROR(SEARCH("了機",U1096)))</formula>
    </cfRule>
  </conditionalFormatting>
  <conditionalFormatting sqref="U1108">
    <cfRule type="containsText" dxfId="3054" priority="3586" operator="containsText" text="清車">
      <formula>NOT(ISERROR(SEARCH("清車",U1108)))</formula>
    </cfRule>
    <cfRule type="containsText" dxfId="3053" priority="3587" operator="containsText" text="改紡">
      <formula>NOT(ISERROR(SEARCH("改紡",U1108)))</formula>
    </cfRule>
    <cfRule type="containsText" dxfId="3052" priority="3588" operator="containsText" text="了機">
      <formula>NOT(ISERROR(SEARCH("了機",U1108)))</formula>
    </cfRule>
  </conditionalFormatting>
  <conditionalFormatting sqref="U1110">
    <cfRule type="containsText" dxfId="3051" priority="3577" operator="containsText" text="清車">
      <formula>NOT(ISERROR(SEARCH("清車",U1110)))</formula>
    </cfRule>
    <cfRule type="containsText" dxfId="3050" priority="3578" operator="containsText" text="改紡">
      <formula>NOT(ISERROR(SEARCH("改紡",U1110)))</formula>
    </cfRule>
    <cfRule type="containsText" dxfId="3049" priority="3579" operator="containsText" text="了機">
      <formula>NOT(ISERROR(SEARCH("了機",U1110)))</formula>
    </cfRule>
  </conditionalFormatting>
  <conditionalFormatting sqref="U1111">
    <cfRule type="containsText" dxfId="3048" priority="3544" operator="containsText" text="清車">
      <formula>NOT(ISERROR(SEARCH("清車",U1111)))</formula>
    </cfRule>
    <cfRule type="containsText" dxfId="3047" priority="3545" operator="containsText" text="改紡">
      <formula>NOT(ISERROR(SEARCH("改紡",U1111)))</formula>
    </cfRule>
    <cfRule type="containsText" dxfId="3046" priority="3546" operator="containsText" text="了機">
      <formula>NOT(ISERROR(SEARCH("了機",U1111)))</formula>
    </cfRule>
  </conditionalFormatting>
  <conditionalFormatting sqref="U1114">
    <cfRule type="containsText" dxfId="3045" priority="3565" operator="containsText" text="清車">
      <formula>NOT(ISERROR(SEARCH("清車",U1114)))</formula>
    </cfRule>
    <cfRule type="containsText" dxfId="3044" priority="3566" operator="containsText" text="改紡">
      <formula>NOT(ISERROR(SEARCH("改紡",U1114)))</formula>
    </cfRule>
    <cfRule type="containsText" dxfId="3043" priority="3567" operator="containsText" text="了機">
      <formula>NOT(ISERROR(SEARCH("了機",U1114)))</formula>
    </cfRule>
  </conditionalFormatting>
  <conditionalFormatting sqref="U1115">
    <cfRule type="containsText" dxfId="3042" priority="2994" operator="containsText" text="清車">
      <formula>NOT(ISERROR(SEARCH("清車",U1115)))</formula>
    </cfRule>
    <cfRule type="containsText" dxfId="3041" priority="2995" operator="containsText" text="改紡">
      <formula>NOT(ISERROR(SEARCH("改紡",U1115)))</formula>
    </cfRule>
    <cfRule type="containsText" dxfId="3040" priority="2996" operator="containsText" text="了機">
      <formula>NOT(ISERROR(SEARCH("了機",U1115)))</formula>
    </cfRule>
  </conditionalFormatting>
  <conditionalFormatting sqref="U1116:U1118 T1122:T1130 T1132:T1134">
    <cfRule type="containsText" dxfId="3039" priority="3613" operator="containsText" text="清車">
      <formula>NOT(ISERROR(SEARCH("清車",T1116)))</formula>
    </cfRule>
    <cfRule type="containsText" dxfId="3038" priority="3614" operator="containsText" text="改紡">
      <formula>NOT(ISERROR(SEARCH("改紡",T1116)))</formula>
    </cfRule>
    <cfRule type="containsText" dxfId="3037" priority="3615" operator="containsText" text="了機">
      <formula>NOT(ISERROR(SEARCH("了機",T1116)))</formula>
    </cfRule>
  </conditionalFormatting>
  <conditionalFormatting sqref="U1117">
    <cfRule type="containsText" dxfId="3036" priority="3592" operator="containsText" text="清車">
      <formula>NOT(ISERROR(SEARCH("清車",U1117)))</formula>
    </cfRule>
    <cfRule type="containsText" dxfId="3035" priority="3593" operator="containsText" text="改紡">
      <formula>NOT(ISERROR(SEARCH("改紡",U1117)))</formula>
    </cfRule>
    <cfRule type="containsText" dxfId="3034" priority="3594" operator="containsText" text="了機">
      <formula>NOT(ISERROR(SEARCH("了機",U1117)))</formula>
    </cfRule>
  </conditionalFormatting>
  <conditionalFormatting sqref="U1118">
    <cfRule type="containsText" dxfId="3033" priority="3201" operator="containsText" text="清車">
      <formula>NOT(ISERROR(SEARCH("清車",U1118)))</formula>
    </cfRule>
    <cfRule type="containsText" dxfId="3032" priority="3202" operator="containsText" text="改紡">
      <formula>NOT(ISERROR(SEARCH("改紡",U1118)))</formula>
    </cfRule>
    <cfRule type="containsText" dxfId="3031" priority="3203" operator="containsText" text="了機">
      <formula>NOT(ISERROR(SEARCH("了機",U1118)))</formula>
    </cfRule>
    <cfRule type="containsText" dxfId="3030" priority="3397" operator="containsText" text="清車">
      <formula>NOT(ISERROR(SEARCH("清車",U1118)))</formula>
    </cfRule>
    <cfRule type="containsText" dxfId="3029" priority="3398" operator="containsText" text="改紡">
      <formula>NOT(ISERROR(SEARCH("改紡",U1118)))</formula>
    </cfRule>
    <cfRule type="containsText" dxfId="3028" priority="3399" operator="containsText" text="了機">
      <formula>NOT(ISERROR(SEARCH("了機",U1118)))</formula>
    </cfRule>
  </conditionalFormatting>
  <conditionalFormatting sqref="U1118:U1131">
    <cfRule type="containsText" dxfId="3027" priority="3616" operator="containsText" text="清車">
      <formula>NOT(ISERROR(SEARCH("清車",U1118)))</formula>
    </cfRule>
    <cfRule type="containsText" dxfId="3026" priority="3617" operator="containsText" text="改紡">
      <formula>NOT(ISERROR(SEARCH("改紡",U1118)))</formula>
    </cfRule>
    <cfRule type="containsText" dxfId="3025" priority="3618" operator="containsText" text="了機">
      <formula>NOT(ISERROR(SEARCH("了機",U1118)))</formula>
    </cfRule>
  </conditionalFormatting>
  <conditionalFormatting sqref="U1119">
    <cfRule type="containsText" dxfId="3024" priority="3009" operator="containsText" text="清車">
      <formula>NOT(ISERROR(SEARCH("清車",U1119)))</formula>
    </cfRule>
    <cfRule type="containsText" dxfId="3023" priority="3010" operator="containsText" text="改紡">
      <formula>NOT(ISERROR(SEARCH("改紡",U1119)))</formula>
    </cfRule>
    <cfRule type="containsText" dxfId="3022" priority="3011" operator="containsText" text="了機">
      <formula>NOT(ISERROR(SEARCH("了機",U1119)))</formula>
    </cfRule>
  </conditionalFormatting>
  <conditionalFormatting sqref="U1120">
    <cfRule type="containsText" dxfId="3021" priority="3583" operator="containsText" text="清車">
      <formula>NOT(ISERROR(SEARCH("清車",U1120)))</formula>
    </cfRule>
    <cfRule type="containsText" dxfId="3020" priority="3584" operator="containsText" text="改紡">
      <formula>NOT(ISERROR(SEARCH("改紡",U1120)))</formula>
    </cfRule>
    <cfRule type="containsText" dxfId="3019" priority="3585" operator="containsText" text="了機">
      <formula>NOT(ISERROR(SEARCH("了機",U1120)))</formula>
    </cfRule>
  </conditionalFormatting>
  <conditionalFormatting sqref="U1121">
    <cfRule type="containsText" dxfId="3018" priority="3195" operator="containsText" text="清車">
      <formula>NOT(ISERROR(SEARCH("清車",U1121)))</formula>
    </cfRule>
    <cfRule type="containsText" dxfId="3017" priority="3196" operator="containsText" text="改紡">
      <formula>NOT(ISERROR(SEARCH("改紡",U1121)))</formula>
    </cfRule>
    <cfRule type="containsText" dxfId="3016" priority="3197" operator="containsText" text="了機">
      <formula>NOT(ISERROR(SEARCH("了機",U1121)))</formula>
    </cfRule>
    <cfRule type="containsText" dxfId="3015" priority="3391" operator="containsText" text="清車">
      <formula>NOT(ISERROR(SEARCH("清車",U1121)))</formula>
    </cfRule>
    <cfRule type="containsText" dxfId="3014" priority="3392" operator="containsText" text="改紡">
      <formula>NOT(ISERROR(SEARCH("改紡",U1121)))</formula>
    </cfRule>
    <cfRule type="containsText" dxfId="3013" priority="3393" operator="containsText" text="了機">
      <formula>NOT(ISERROR(SEARCH("了機",U1121)))</formula>
    </cfRule>
  </conditionalFormatting>
  <conditionalFormatting sqref="U1122">
    <cfRule type="containsText" dxfId="3012" priority="3003" operator="containsText" text="清車">
      <formula>NOT(ISERROR(SEARCH("清車",U1122)))</formula>
    </cfRule>
    <cfRule type="containsText" dxfId="3011" priority="3004" operator="containsText" text="改紡">
      <formula>NOT(ISERROR(SEARCH("改紡",U1122)))</formula>
    </cfRule>
    <cfRule type="containsText" dxfId="3010" priority="3005" operator="containsText" text="了機">
      <formula>NOT(ISERROR(SEARCH("了機",U1122)))</formula>
    </cfRule>
  </conditionalFormatting>
  <conditionalFormatting sqref="U1130">
    <cfRule type="containsText" dxfId="3009" priority="3604" operator="containsText" text="清車">
      <formula>NOT(ISERROR(SEARCH("清車",U1130)))</formula>
    </cfRule>
    <cfRule type="containsText" dxfId="3008" priority="3605" operator="containsText" text="改紡">
      <formula>NOT(ISERROR(SEARCH("改紡",U1130)))</formula>
    </cfRule>
    <cfRule type="containsText" dxfId="3007" priority="3606" operator="containsText" text="了機">
      <formula>NOT(ISERROR(SEARCH("了機",U1130)))</formula>
    </cfRule>
  </conditionalFormatting>
  <conditionalFormatting sqref="U1131">
    <cfRule type="containsText" dxfId="3006" priority="3210" operator="containsText" text="清車">
      <formula>NOT(ISERROR(SEARCH("清車",U1131)))</formula>
    </cfRule>
    <cfRule type="containsText" dxfId="3005" priority="3211" operator="containsText" text="改紡">
      <formula>NOT(ISERROR(SEARCH("改紡",U1131)))</formula>
    </cfRule>
    <cfRule type="containsText" dxfId="3004" priority="3212" operator="containsText" text="了機">
      <formula>NOT(ISERROR(SEARCH("了機",U1131)))</formula>
    </cfRule>
    <cfRule type="containsText" dxfId="3003" priority="3406" operator="containsText" text="清車">
      <formula>NOT(ISERROR(SEARCH("清車",U1131)))</formula>
    </cfRule>
    <cfRule type="containsText" dxfId="3002" priority="3407" operator="containsText" text="改紡">
      <formula>NOT(ISERROR(SEARCH("改紡",U1131)))</formula>
    </cfRule>
    <cfRule type="containsText" dxfId="3001" priority="3408" operator="containsText" text="了機">
      <formula>NOT(ISERROR(SEARCH("了機",U1131)))</formula>
    </cfRule>
  </conditionalFormatting>
  <conditionalFormatting sqref="U1132">
    <cfRule type="containsText" dxfId="3000" priority="3018" operator="containsText" text="清車">
      <formula>NOT(ISERROR(SEARCH("清車",U1132)))</formula>
    </cfRule>
    <cfRule type="containsText" dxfId="2999" priority="3019" operator="containsText" text="改紡">
      <formula>NOT(ISERROR(SEARCH("改紡",U1132)))</formula>
    </cfRule>
    <cfRule type="containsText" dxfId="2998" priority="3020" operator="containsText" text="了機">
      <formula>NOT(ISERROR(SEARCH("了機",U1132)))</formula>
    </cfRule>
  </conditionalFormatting>
  <conditionalFormatting sqref="U1133">
    <cfRule type="containsText" dxfId="2997" priority="3559" operator="containsText" text="清車">
      <formula>NOT(ISERROR(SEARCH("清車",U1133)))</formula>
    </cfRule>
    <cfRule type="containsText" dxfId="2996" priority="3560" operator="containsText" text="改紡">
      <formula>NOT(ISERROR(SEARCH("改紡",U1133)))</formula>
    </cfRule>
    <cfRule type="containsText" dxfId="2995" priority="3561" operator="containsText" text="了機">
      <formula>NOT(ISERROR(SEARCH("了機",U1133)))</formula>
    </cfRule>
  </conditionalFormatting>
  <conditionalFormatting sqref="U1134">
    <cfRule type="containsText" dxfId="2994" priority="3189" operator="containsText" text="清車">
      <formula>NOT(ISERROR(SEARCH("清車",U1134)))</formula>
    </cfRule>
    <cfRule type="containsText" dxfId="2993" priority="3190" operator="containsText" text="改紡">
      <formula>NOT(ISERROR(SEARCH("改紡",U1134)))</formula>
    </cfRule>
    <cfRule type="containsText" dxfId="2992" priority="3191" operator="containsText" text="了機">
      <formula>NOT(ISERROR(SEARCH("了機",U1134)))</formula>
    </cfRule>
    <cfRule type="containsText" dxfId="2991" priority="3382" operator="containsText" text="清車">
      <formula>NOT(ISERROR(SEARCH("清車",U1134)))</formula>
    </cfRule>
    <cfRule type="containsText" dxfId="2990" priority="3383" operator="containsText" text="改紡">
      <formula>NOT(ISERROR(SEARCH("改紡",U1134)))</formula>
    </cfRule>
    <cfRule type="containsText" dxfId="2989" priority="3384" operator="containsText" text="了機">
      <formula>NOT(ISERROR(SEARCH("了機",U1134)))</formula>
    </cfRule>
  </conditionalFormatting>
  <conditionalFormatting sqref="U1135">
    <cfRule type="containsText" dxfId="2988" priority="2985" operator="containsText" text="清車">
      <formula>NOT(ISERROR(SEARCH("清車",U1135)))</formula>
    </cfRule>
    <cfRule type="containsText" dxfId="2987" priority="2986" operator="containsText" text="改紡">
      <formula>NOT(ISERROR(SEARCH("改紡",U1135)))</formula>
    </cfRule>
    <cfRule type="containsText" dxfId="2986" priority="2987" operator="containsText" text="了機">
      <formula>NOT(ISERROR(SEARCH("了機",U1135)))</formula>
    </cfRule>
  </conditionalFormatting>
  <conditionalFormatting sqref="U1147">
    <cfRule type="containsText" dxfId="2985" priority="2641" operator="containsText" text="清車">
      <formula>NOT(ISERROR(SEARCH("清車",U1147)))</formula>
    </cfRule>
    <cfRule type="containsText" dxfId="2984" priority="2642" operator="containsText" text="改紡">
      <formula>NOT(ISERROR(SEARCH("改紡",U1147)))</formula>
    </cfRule>
    <cfRule type="containsText" dxfId="2983" priority="2643" operator="containsText" text="了機">
      <formula>NOT(ISERROR(SEARCH("了機",U1147)))</formula>
    </cfRule>
  </conditionalFormatting>
  <conditionalFormatting sqref="U1149">
    <cfRule type="containsText" dxfId="2982" priority="2632" operator="containsText" text="清車">
      <formula>NOT(ISERROR(SEARCH("清車",U1149)))</formula>
    </cfRule>
    <cfRule type="containsText" dxfId="2981" priority="2633" operator="containsText" text="改紡">
      <formula>NOT(ISERROR(SEARCH("改紡",U1149)))</formula>
    </cfRule>
    <cfRule type="containsText" dxfId="2980" priority="2634" operator="containsText" text="了機">
      <formula>NOT(ISERROR(SEARCH("了機",U1149)))</formula>
    </cfRule>
  </conditionalFormatting>
  <conditionalFormatting sqref="U1150">
    <cfRule type="containsText" dxfId="2979" priority="2599" operator="containsText" text="清車">
      <formula>NOT(ISERROR(SEARCH("清車",U1150)))</formula>
    </cfRule>
    <cfRule type="containsText" dxfId="2978" priority="2600" operator="containsText" text="改紡">
      <formula>NOT(ISERROR(SEARCH("改紡",U1150)))</formula>
    </cfRule>
    <cfRule type="containsText" dxfId="2977" priority="2601" operator="containsText" text="了機">
      <formula>NOT(ISERROR(SEARCH("了機",U1150)))</formula>
    </cfRule>
  </conditionalFormatting>
  <conditionalFormatting sqref="U1153">
    <cfRule type="containsText" dxfId="2976" priority="2620" operator="containsText" text="清車">
      <formula>NOT(ISERROR(SEARCH("清車",U1153)))</formula>
    </cfRule>
    <cfRule type="containsText" dxfId="2975" priority="2621" operator="containsText" text="改紡">
      <formula>NOT(ISERROR(SEARCH("改紡",U1153)))</formula>
    </cfRule>
    <cfRule type="containsText" dxfId="2974" priority="2622" operator="containsText" text="了機">
      <formula>NOT(ISERROR(SEARCH("了機",U1153)))</formula>
    </cfRule>
  </conditionalFormatting>
  <conditionalFormatting sqref="U1154">
    <cfRule type="containsText" dxfId="2973" priority="2049" operator="containsText" text="清車">
      <formula>NOT(ISERROR(SEARCH("清車",U1154)))</formula>
    </cfRule>
    <cfRule type="containsText" dxfId="2972" priority="2050" operator="containsText" text="改紡">
      <formula>NOT(ISERROR(SEARCH("改紡",U1154)))</formula>
    </cfRule>
    <cfRule type="containsText" dxfId="2971" priority="2051" operator="containsText" text="了機">
      <formula>NOT(ISERROR(SEARCH("了機",U1154)))</formula>
    </cfRule>
  </conditionalFormatting>
  <conditionalFormatting sqref="U1155:U1157 T1161:T1169 T1171:T1173">
    <cfRule type="containsText" dxfId="2970" priority="2668" operator="containsText" text="清車">
      <formula>NOT(ISERROR(SEARCH("清車",T1155)))</formula>
    </cfRule>
    <cfRule type="containsText" dxfId="2969" priority="2669" operator="containsText" text="改紡">
      <formula>NOT(ISERROR(SEARCH("改紡",T1155)))</formula>
    </cfRule>
    <cfRule type="containsText" dxfId="2968" priority="2670" operator="containsText" text="了機">
      <formula>NOT(ISERROR(SEARCH("了機",T1155)))</formula>
    </cfRule>
  </conditionalFormatting>
  <conditionalFormatting sqref="U1156">
    <cfRule type="containsText" dxfId="2967" priority="2647" operator="containsText" text="清車">
      <formula>NOT(ISERROR(SEARCH("清車",U1156)))</formula>
    </cfRule>
    <cfRule type="containsText" dxfId="2966" priority="2648" operator="containsText" text="改紡">
      <formula>NOT(ISERROR(SEARCH("改紡",U1156)))</formula>
    </cfRule>
    <cfRule type="containsText" dxfId="2965" priority="2649" operator="containsText" text="了機">
      <formula>NOT(ISERROR(SEARCH("了機",U1156)))</formula>
    </cfRule>
  </conditionalFormatting>
  <conditionalFormatting sqref="U1157">
    <cfRule type="containsText" dxfId="2964" priority="2256" operator="containsText" text="清車">
      <formula>NOT(ISERROR(SEARCH("清車",U1157)))</formula>
    </cfRule>
    <cfRule type="containsText" dxfId="2963" priority="2257" operator="containsText" text="改紡">
      <formula>NOT(ISERROR(SEARCH("改紡",U1157)))</formula>
    </cfRule>
    <cfRule type="containsText" dxfId="2962" priority="2258" operator="containsText" text="了機">
      <formula>NOT(ISERROR(SEARCH("了機",U1157)))</formula>
    </cfRule>
    <cfRule type="containsText" dxfId="2961" priority="2452" operator="containsText" text="清車">
      <formula>NOT(ISERROR(SEARCH("清車",U1157)))</formula>
    </cfRule>
    <cfRule type="containsText" dxfId="2960" priority="2453" operator="containsText" text="改紡">
      <formula>NOT(ISERROR(SEARCH("改紡",U1157)))</formula>
    </cfRule>
    <cfRule type="containsText" dxfId="2959" priority="2454" operator="containsText" text="了機">
      <formula>NOT(ISERROR(SEARCH("了機",U1157)))</formula>
    </cfRule>
  </conditionalFormatting>
  <conditionalFormatting sqref="U1157:U1170">
    <cfRule type="containsText" dxfId="2958" priority="2671" operator="containsText" text="清車">
      <formula>NOT(ISERROR(SEARCH("清車",U1157)))</formula>
    </cfRule>
    <cfRule type="containsText" dxfId="2957" priority="2672" operator="containsText" text="改紡">
      <formula>NOT(ISERROR(SEARCH("改紡",U1157)))</formula>
    </cfRule>
    <cfRule type="containsText" dxfId="2956" priority="2673" operator="containsText" text="了機">
      <formula>NOT(ISERROR(SEARCH("了機",U1157)))</formula>
    </cfRule>
  </conditionalFormatting>
  <conditionalFormatting sqref="U1158">
    <cfRule type="containsText" dxfId="2955" priority="2064" operator="containsText" text="清車">
      <formula>NOT(ISERROR(SEARCH("清車",U1158)))</formula>
    </cfRule>
    <cfRule type="containsText" dxfId="2954" priority="2065" operator="containsText" text="改紡">
      <formula>NOT(ISERROR(SEARCH("改紡",U1158)))</formula>
    </cfRule>
    <cfRule type="containsText" dxfId="2953" priority="2066" operator="containsText" text="了機">
      <formula>NOT(ISERROR(SEARCH("了機",U1158)))</formula>
    </cfRule>
  </conditionalFormatting>
  <conditionalFormatting sqref="U1159">
    <cfRule type="containsText" dxfId="2952" priority="2638" operator="containsText" text="清車">
      <formula>NOT(ISERROR(SEARCH("清車",U1159)))</formula>
    </cfRule>
    <cfRule type="containsText" dxfId="2951" priority="2639" operator="containsText" text="改紡">
      <formula>NOT(ISERROR(SEARCH("改紡",U1159)))</formula>
    </cfRule>
    <cfRule type="containsText" dxfId="2950" priority="2640" operator="containsText" text="了機">
      <formula>NOT(ISERROR(SEARCH("了機",U1159)))</formula>
    </cfRule>
  </conditionalFormatting>
  <conditionalFormatting sqref="U1160">
    <cfRule type="containsText" dxfId="2949" priority="2250" operator="containsText" text="清車">
      <formula>NOT(ISERROR(SEARCH("清車",U1160)))</formula>
    </cfRule>
    <cfRule type="containsText" dxfId="2948" priority="2251" operator="containsText" text="改紡">
      <formula>NOT(ISERROR(SEARCH("改紡",U1160)))</formula>
    </cfRule>
    <cfRule type="containsText" dxfId="2947" priority="2252" operator="containsText" text="了機">
      <formula>NOT(ISERROR(SEARCH("了機",U1160)))</formula>
    </cfRule>
    <cfRule type="containsText" dxfId="2946" priority="2446" operator="containsText" text="清車">
      <formula>NOT(ISERROR(SEARCH("清車",U1160)))</formula>
    </cfRule>
    <cfRule type="containsText" dxfId="2945" priority="2447" operator="containsText" text="改紡">
      <formula>NOT(ISERROR(SEARCH("改紡",U1160)))</formula>
    </cfRule>
    <cfRule type="containsText" dxfId="2944" priority="2448" operator="containsText" text="了機">
      <formula>NOT(ISERROR(SEARCH("了機",U1160)))</formula>
    </cfRule>
  </conditionalFormatting>
  <conditionalFormatting sqref="U1161">
    <cfRule type="containsText" dxfId="2943" priority="2058" operator="containsText" text="清車">
      <formula>NOT(ISERROR(SEARCH("清車",U1161)))</formula>
    </cfRule>
    <cfRule type="containsText" dxfId="2942" priority="2059" operator="containsText" text="改紡">
      <formula>NOT(ISERROR(SEARCH("改紡",U1161)))</formula>
    </cfRule>
    <cfRule type="containsText" dxfId="2941" priority="2060" operator="containsText" text="了機">
      <formula>NOT(ISERROR(SEARCH("了機",U1161)))</formula>
    </cfRule>
  </conditionalFormatting>
  <conditionalFormatting sqref="U1169">
    <cfRule type="containsText" dxfId="2940" priority="2659" operator="containsText" text="清車">
      <formula>NOT(ISERROR(SEARCH("清車",U1169)))</formula>
    </cfRule>
    <cfRule type="containsText" dxfId="2939" priority="2660" operator="containsText" text="改紡">
      <formula>NOT(ISERROR(SEARCH("改紡",U1169)))</formula>
    </cfRule>
    <cfRule type="containsText" dxfId="2938" priority="2661" operator="containsText" text="了機">
      <formula>NOT(ISERROR(SEARCH("了機",U1169)))</formula>
    </cfRule>
  </conditionalFormatting>
  <conditionalFormatting sqref="U1170">
    <cfRule type="containsText" dxfId="2937" priority="2265" operator="containsText" text="清車">
      <formula>NOT(ISERROR(SEARCH("清車",U1170)))</formula>
    </cfRule>
    <cfRule type="containsText" dxfId="2936" priority="2266" operator="containsText" text="改紡">
      <formula>NOT(ISERROR(SEARCH("改紡",U1170)))</formula>
    </cfRule>
    <cfRule type="containsText" dxfId="2935" priority="2267" operator="containsText" text="了機">
      <formula>NOT(ISERROR(SEARCH("了機",U1170)))</formula>
    </cfRule>
    <cfRule type="containsText" dxfId="2934" priority="2461" operator="containsText" text="清車">
      <formula>NOT(ISERROR(SEARCH("清車",U1170)))</formula>
    </cfRule>
    <cfRule type="containsText" dxfId="2933" priority="2462" operator="containsText" text="改紡">
      <formula>NOT(ISERROR(SEARCH("改紡",U1170)))</formula>
    </cfRule>
    <cfRule type="containsText" dxfId="2932" priority="2463" operator="containsText" text="了機">
      <formula>NOT(ISERROR(SEARCH("了機",U1170)))</formula>
    </cfRule>
  </conditionalFormatting>
  <conditionalFormatting sqref="U1171">
    <cfRule type="containsText" dxfId="2931" priority="2073" operator="containsText" text="清車">
      <formula>NOT(ISERROR(SEARCH("清車",U1171)))</formula>
    </cfRule>
    <cfRule type="containsText" dxfId="2930" priority="2074" operator="containsText" text="改紡">
      <formula>NOT(ISERROR(SEARCH("改紡",U1171)))</formula>
    </cfRule>
    <cfRule type="containsText" dxfId="2929" priority="2075" operator="containsText" text="了機">
      <formula>NOT(ISERROR(SEARCH("了機",U1171)))</formula>
    </cfRule>
  </conditionalFormatting>
  <conditionalFormatting sqref="U1172">
    <cfRule type="containsText" dxfId="2928" priority="2614" operator="containsText" text="清車">
      <formula>NOT(ISERROR(SEARCH("清車",U1172)))</formula>
    </cfRule>
    <cfRule type="containsText" dxfId="2927" priority="2615" operator="containsText" text="改紡">
      <formula>NOT(ISERROR(SEARCH("改紡",U1172)))</formula>
    </cfRule>
    <cfRule type="containsText" dxfId="2926" priority="2616" operator="containsText" text="了機">
      <formula>NOT(ISERROR(SEARCH("了機",U1172)))</formula>
    </cfRule>
  </conditionalFormatting>
  <conditionalFormatting sqref="U1173">
    <cfRule type="containsText" dxfId="2925" priority="2244" operator="containsText" text="清車">
      <formula>NOT(ISERROR(SEARCH("清車",U1173)))</formula>
    </cfRule>
    <cfRule type="containsText" dxfId="2924" priority="2245" operator="containsText" text="改紡">
      <formula>NOT(ISERROR(SEARCH("改紡",U1173)))</formula>
    </cfRule>
    <cfRule type="containsText" dxfId="2923" priority="2246" operator="containsText" text="了機">
      <formula>NOT(ISERROR(SEARCH("了機",U1173)))</formula>
    </cfRule>
    <cfRule type="containsText" dxfId="2922" priority="2437" operator="containsText" text="清車">
      <formula>NOT(ISERROR(SEARCH("清車",U1173)))</formula>
    </cfRule>
    <cfRule type="containsText" dxfId="2921" priority="2438" operator="containsText" text="改紡">
      <formula>NOT(ISERROR(SEARCH("改紡",U1173)))</formula>
    </cfRule>
    <cfRule type="containsText" dxfId="2920" priority="2439" operator="containsText" text="了機">
      <formula>NOT(ISERROR(SEARCH("了機",U1173)))</formula>
    </cfRule>
  </conditionalFormatting>
  <conditionalFormatting sqref="U1174">
    <cfRule type="containsText" dxfId="2919" priority="2040" operator="containsText" text="清車">
      <formula>NOT(ISERROR(SEARCH("清車",U1174)))</formula>
    </cfRule>
    <cfRule type="containsText" dxfId="2918" priority="2041" operator="containsText" text="改紡">
      <formula>NOT(ISERROR(SEARCH("改紡",U1174)))</formula>
    </cfRule>
    <cfRule type="containsText" dxfId="2917" priority="2042" operator="containsText" text="了機">
      <formula>NOT(ISERROR(SEARCH("了機",U1174)))</formula>
    </cfRule>
  </conditionalFormatting>
  <conditionalFormatting sqref="U1186">
    <cfRule type="containsText" dxfId="2916" priority="1696" operator="containsText" text="清車">
      <formula>NOT(ISERROR(SEARCH("清車",U1186)))</formula>
    </cfRule>
    <cfRule type="containsText" dxfId="2915" priority="1697" operator="containsText" text="改紡">
      <formula>NOT(ISERROR(SEARCH("改紡",U1186)))</formula>
    </cfRule>
    <cfRule type="containsText" dxfId="2914" priority="1698" operator="containsText" text="了機">
      <formula>NOT(ISERROR(SEARCH("了機",U1186)))</formula>
    </cfRule>
  </conditionalFormatting>
  <conditionalFormatting sqref="U1188">
    <cfRule type="containsText" dxfId="2913" priority="1687" operator="containsText" text="清車">
      <formula>NOT(ISERROR(SEARCH("清車",U1188)))</formula>
    </cfRule>
    <cfRule type="containsText" dxfId="2912" priority="1688" operator="containsText" text="改紡">
      <formula>NOT(ISERROR(SEARCH("改紡",U1188)))</formula>
    </cfRule>
    <cfRule type="containsText" dxfId="2911" priority="1689" operator="containsText" text="了機">
      <formula>NOT(ISERROR(SEARCH("了機",U1188)))</formula>
    </cfRule>
  </conditionalFormatting>
  <conditionalFormatting sqref="U1189">
    <cfRule type="containsText" dxfId="2910" priority="1654" operator="containsText" text="清車">
      <formula>NOT(ISERROR(SEARCH("清車",U1189)))</formula>
    </cfRule>
    <cfRule type="containsText" dxfId="2909" priority="1655" operator="containsText" text="改紡">
      <formula>NOT(ISERROR(SEARCH("改紡",U1189)))</formula>
    </cfRule>
    <cfRule type="containsText" dxfId="2908" priority="1656" operator="containsText" text="了機">
      <formula>NOT(ISERROR(SEARCH("了機",U1189)))</formula>
    </cfRule>
  </conditionalFormatting>
  <conditionalFormatting sqref="U1192">
    <cfRule type="containsText" dxfId="2907" priority="1675" operator="containsText" text="清車">
      <formula>NOT(ISERROR(SEARCH("清車",U1192)))</formula>
    </cfRule>
    <cfRule type="containsText" dxfId="2906" priority="1676" operator="containsText" text="改紡">
      <formula>NOT(ISERROR(SEARCH("改紡",U1192)))</formula>
    </cfRule>
    <cfRule type="containsText" dxfId="2905" priority="1677" operator="containsText" text="了機">
      <formula>NOT(ISERROR(SEARCH("了機",U1192)))</formula>
    </cfRule>
  </conditionalFormatting>
  <conditionalFormatting sqref="U1193">
    <cfRule type="containsText" dxfId="2904" priority="1104" operator="containsText" text="清車">
      <formula>NOT(ISERROR(SEARCH("清車",U1193)))</formula>
    </cfRule>
    <cfRule type="containsText" dxfId="2903" priority="1105" operator="containsText" text="改紡">
      <formula>NOT(ISERROR(SEARCH("改紡",U1193)))</formula>
    </cfRule>
    <cfRule type="containsText" dxfId="2902" priority="1106" operator="containsText" text="了機">
      <formula>NOT(ISERROR(SEARCH("了機",U1193)))</formula>
    </cfRule>
  </conditionalFormatting>
  <conditionalFormatting sqref="U1194:U1196 T1200:T1208 T1210:T1212">
    <cfRule type="containsText" dxfId="2901" priority="1723" operator="containsText" text="清車">
      <formula>NOT(ISERROR(SEARCH("清車",T1194)))</formula>
    </cfRule>
    <cfRule type="containsText" dxfId="2900" priority="1724" operator="containsText" text="改紡">
      <formula>NOT(ISERROR(SEARCH("改紡",T1194)))</formula>
    </cfRule>
    <cfRule type="containsText" dxfId="2899" priority="1725" operator="containsText" text="了機">
      <formula>NOT(ISERROR(SEARCH("了機",T1194)))</formula>
    </cfRule>
  </conditionalFormatting>
  <conditionalFormatting sqref="U1195">
    <cfRule type="containsText" dxfId="2898" priority="1702" operator="containsText" text="清車">
      <formula>NOT(ISERROR(SEARCH("清車",U1195)))</formula>
    </cfRule>
    <cfRule type="containsText" dxfId="2897" priority="1703" operator="containsText" text="改紡">
      <formula>NOT(ISERROR(SEARCH("改紡",U1195)))</formula>
    </cfRule>
    <cfRule type="containsText" dxfId="2896" priority="1704" operator="containsText" text="了機">
      <formula>NOT(ISERROR(SEARCH("了機",U1195)))</formula>
    </cfRule>
  </conditionalFormatting>
  <conditionalFormatting sqref="U1196">
    <cfRule type="containsText" dxfId="2895" priority="1311" operator="containsText" text="清車">
      <formula>NOT(ISERROR(SEARCH("清車",U1196)))</formula>
    </cfRule>
    <cfRule type="containsText" dxfId="2894" priority="1312" operator="containsText" text="改紡">
      <formula>NOT(ISERROR(SEARCH("改紡",U1196)))</formula>
    </cfRule>
    <cfRule type="containsText" dxfId="2893" priority="1313" operator="containsText" text="了機">
      <formula>NOT(ISERROR(SEARCH("了機",U1196)))</formula>
    </cfRule>
    <cfRule type="containsText" dxfId="2892" priority="1507" operator="containsText" text="清車">
      <formula>NOT(ISERROR(SEARCH("清車",U1196)))</formula>
    </cfRule>
    <cfRule type="containsText" dxfId="2891" priority="1508" operator="containsText" text="改紡">
      <formula>NOT(ISERROR(SEARCH("改紡",U1196)))</formula>
    </cfRule>
    <cfRule type="containsText" dxfId="2890" priority="1509" operator="containsText" text="了機">
      <formula>NOT(ISERROR(SEARCH("了機",U1196)))</formula>
    </cfRule>
  </conditionalFormatting>
  <conditionalFormatting sqref="U1196:U1209">
    <cfRule type="containsText" dxfId="2889" priority="1726" operator="containsText" text="清車">
      <formula>NOT(ISERROR(SEARCH("清車",U1196)))</formula>
    </cfRule>
    <cfRule type="containsText" dxfId="2888" priority="1727" operator="containsText" text="改紡">
      <formula>NOT(ISERROR(SEARCH("改紡",U1196)))</formula>
    </cfRule>
    <cfRule type="containsText" dxfId="2887" priority="1728" operator="containsText" text="了機">
      <formula>NOT(ISERROR(SEARCH("了機",U1196)))</formula>
    </cfRule>
  </conditionalFormatting>
  <conditionalFormatting sqref="U1197">
    <cfRule type="containsText" dxfId="2886" priority="1119" operator="containsText" text="清車">
      <formula>NOT(ISERROR(SEARCH("清車",U1197)))</formula>
    </cfRule>
    <cfRule type="containsText" dxfId="2885" priority="1120" operator="containsText" text="改紡">
      <formula>NOT(ISERROR(SEARCH("改紡",U1197)))</formula>
    </cfRule>
    <cfRule type="containsText" dxfId="2884" priority="1121" operator="containsText" text="了機">
      <formula>NOT(ISERROR(SEARCH("了機",U1197)))</formula>
    </cfRule>
  </conditionalFormatting>
  <conditionalFormatting sqref="U1198">
    <cfRule type="containsText" dxfId="2883" priority="1693" operator="containsText" text="清車">
      <formula>NOT(ISERROR(SEARCH("清車",U1198)))</formula>
    </cfRule>
    <cfRule type="containsText" dxfId="2882" priority="1694" operator="containsText" text="改紡">
      <formula>NOT(ISERROR(SEARCH("改紡",U1198)))</formula>
    </cfRule>
    <cfRule type="containsText" dxfId="2881" priority="1695" operator="containsText" text="了機">
      <formula>NOT(ISERROR(SEARCH("了機",U1198)))</formula>
    </cfRule>
  </conditionalFormatting>
  <conditionalFormatting sqref="U1199">
    <cfRule type="containsText" dxfId="2880" priority="1305" operator="containsText" text="清車">
      <formula>NOT(ISERROR(SEARCH("清車",U1199)))</formula>
    </cfRule>
    <cfRule type="containsText" dxfId="2879" priority="1306" operator="containsText" text="改紡">
      <formula>NOT(ISERROR(SEARCH("改紡",U1199)))</formula>
    </cfRule>
    <cfRule type="containsText" dxfId="2878" priority="1307" operator="containsText" text="了機">
      <formula>NOT(ISERROR(SEARCH("了機",U1199)))</formula>
    </cfRule>
    <cfRule type="containsText" dxfId="2877" priority="1501" operator="containsText" text="清車">
      <formula>NOT(ISERROR(SEARCH("清車",U1199)))</formula>
    </cfRule>
    <cfRule type="containsText" dxfId="2876" priority="1502" operator="containsText" text="改紡">
      <formula>NOT(ISERROR(SEARCH("改紡",U1199)))</formula>
    </cfRule>
    <cfRule type="containsText" dxfId="2875" priority="1503" operator="containsText" text="了機">
      <formula>NOT(ISERROR(SEARCH("了機",U1199)))</formula>
    </cfRule>
  </conditionalFormatting>
  <conditionalFormatting sqref="U1200">
    <cfRule type="containsText" dxfId="2874" priority="1113" operator="containsText" text="清車">
      <formula>NOT(ISERROR(SEARCH("清車",U1200)))</formula>
    </cfRule>
    <cfRule type="containsText" dxfId="2873" priority="1114" operator="containsText" text="改紡">
      <formula>NOT(ISERROR(SEARCH("改紡",U1200)))</formula>
    </cfRule>
    <cfRule type="containsText" dxfId="2872" priority="1115" operator="containsText" text="了機">
      <formula>NOT(ISERROR(SEARCH("了機",U1200)))</formula>
    </cfRule>
  </conditionalFormatting>
  <conditionalFormatting sqref="U1208">
    <cfRule type="containsText" dxfId="2871" priority="1714" operator="containsText" text="清車">
      <formula>NOT(ISERROR(SEARCH("清車",U1208)))</formula>
    </cfRule>
    <cfRule type="containsText" dxfId="2870" priority="1715" operator="containsText" text="改紡">
      <formula>NOT(ISERROR(SEARCH("改紡",U1208)))</formula>
    </cfRule>
    <cfRule type="containsText" dxfId="2869" priority="1716" operator="containsText" text="了機">
      <formula>NOT(ISERROR(SEARCH("了機",U1208)))</formula>
    </cfRule>
  </conditionalFormatting>
  <conditionalFormatting sqref="U1209">
    <cfRule type="containsText" dxfId="2868" priority="1320" operator="containsText" text="清車">
      <formula>NOT(ISERROR(SEARCH("清車",U1209)))</formula>
    </cfRule>
    <cfRule type="containsText" dxfId="2867" priority="1321" operator="containsText" text="改紡">
      <formula>NOT(ISERROR(SEARCH("改紡",U1209)))</formula>
    </cfRule>
    <cfRule type="containsText" dxfId="2866" priority="1322" operator="containsText" text="了機">
      <formula>NOT(ISERROR(SEARCH("了機",U1209)))</formula>
    </cfRule>
    <cfRule type="containsText" dxfId="2865" priority="1516" operator="containsText" text="清車">
      <formula>NOT(ISERROR(SEARCH("清車",U1209)))</formula>
    </cfRule>
    <cfRule type="containsText" dxfId="2864" priority="1517" operator="containsText" text="改紡">
      <formula>NOT(ISERROR(SEARCH("改紡",U1209)))</formula>
    </cfRule>
    <cfRule type="containsText" dxfId="2863" priority="1518" operator="containsText" text="了機">
      <formula>NOT(ISERROR(SEARCH("了機",U1209)))</formula>
    </cfRule>
  </conditionalFormatting>
  <conditionalFormatting sqref="U1210">
    <cfRule type="containsText" dxfId="2862" priority="1128" operator="containsText" text="清車">
      <formula>NOT(ISERROR(SEARCH("清車",U1210)))</formula>
    </cfRule>
    <cfRule type="containsText" dxfId="2861" priority="1129" operator="containsText" text="改紡">
      <formula>NOT(ISERROR(SEARCH("改紡",U1210)))</formula>
    </cfRule>
    <cfRule type="containsText" dxfId="2860" priority="1130" operator="containsText" text="了機">
      <formula>NOT(ISERROR(SEARCH("了機",U1210)))</formula>
    </cfRule>
  </conditionalFormatting>
  <conditionalFormatting sqref="U1211">
    <cfRule type="containsText" dxfId="2859" priority="1669" operator="containsText" text="清車">
      <formula>NOT(ISERROR(SEARCH("清車",U1211)))</formula>
    </cfRule>
    <cfRule type="containsText" dxfId="2858" priority="1670" operator="containsText" text="改紡">
      <formula>NOT(ISERROR(SEARCH("改紡",U1211)))</formula>
    </cfRule>
    <cfRule type="containsText" dxfId="2857" priority="1671" operator="containsText" text="了機">
      <formula>NOT(ISERROR(SEARCH("了機",U1211)))</formula>
    </cfRule>
  </conditionalFormatting>
  <conditionalFormatting sqref="U1212">
    <cfRule type="containsText" dxfId="2856" priority="1299" operator="containsText" text="清車">
      <formula>NOT(ISERROR(SEARCH("清車",U1212)))</formula>
    </cfRule>
    <cfRule type="containsText" dxfId="2855" priority="1300" operator="containsText" text="改紡">
      <formula>NOT(ISERROR(SEARCH("改紡",U1212)))</formula>
    </cfRule>
    <cfRule type="containsText" dxfId="2854" priority="1301" operator="containsText" text="了機">
      <formula>NOT(ISERROR(SEARCH("了機",U1212)))</formula>
    </cfRule>
    <cfRule type="containsText" dxfId="2853" priority="1492" operator="containsText" text="清車">
      <formula>NOT(ISERROR(SEARCH("清車",U1212)))</formula>
    </cfRule>
    <cfRule type="containsText" dxfId="2852" priority="1493" operator="containsText" text="改紡">
      <formula>NOT(ISERROR(SEARCH("改紡",U1212)))</formula>
    </cfRule>
    <cfRule type="containsText" dxfId="2851" priority="1494" operator="containsText" text="了機">
      <formula>NOT(ISERROR(SEARCH("了機",U1212)))</formula>
    </cfRule>
  </conditionalFormatting>
  <conditionalFormatting sqref="U1213">
    <cfRule type="containsText" dxfId="2850" priority="1095" operator="containsText" text="清車">
      <formula>NOT(ISERROR(SEARCH("清車",U1213)))</formula>
    </cfRule>
    <cfRule type="containsText" dxfId="2849" priority="1096" operator="containsText" text="改紡">
      <formula>NOT(ISERROR(SEARCH("改紡",U1213)))</formula>
    </cfRule>
    <cfRule type="containsText" dxfId="2848" priority="1097" operator="containsText" text="了機">
      <formula>NOT(ISERROR(SEARCH("了機",U1213)))</formula>
    </cfRule>
  </conditionalFormatting>
  <conditionalFormatting sqref="U1225">
    <cfRule type="containsText" dxfId="2847" priority="753" operator="containsText" text="清車">
      <formula>NOT(ISERROR(SEARCH("清車",U1225)))</formula>
    </cfRule>
    <cfRule type="containsText" dxfId="2846" priority="754" operator="containsText" text="改紡">
      <formula>NOT(ISERROR(SEARCH("改紡",U1225)))</formula>
    </cfRule>
    <cfRule type="containsText" dxfId="2845" priority="755" operator="containsText" text="了機">
      <formula>NOT(ISERROR(SEARCH("了機",U1225)))</formula>
    </cfRule>
  </conditionalFormatting>
  <conditionalFormatting sqref="U1227">
    <cfRule type="containsText" dxfId="2844" priority="744" operator="containsText" text="清車">
      <formula>NOT(ISERROR(SEARCH("清車",U1227)))</formula>
    </cfRule>
    <cfRule type="containsText" dxfId="2843" priority="745" operator="containsText" text="改紡">
      <formula>NOT(ISERROR(SEARCH("改紡",U1227)))</formula>
    </cfRule>
    <cfRule type="containsText" dxfId="2842" priority="746" operator="containsText" text="了機">
      <formula>NOT(ISERROR(SEARCH("了機",U1227)))</formula>
    </cfRule>
  </conditionalFormatting>
  <conditionalFormatting sqref="U1228">
    <cfRule type="containsText" dxfId="2841" priority="714" operator="containsText" text="清車">
      <formula>NOT(ISERROR(SEARCH("清車",U1228)))</formula>
    </cfRule>
    <cfRule type="containsText" dxfId="2840" priority="715" operator="containsText" text="改紡">
      <formula>NOT(ISERROR(SEARCH("改紡",U1228)))</formula>
    </cfRule>
    <cfRule type="containsText" dxfId="2839" priority="716" operator="containsText" text="了機">
      <formula>NOT(ISERROR(SEARCH("了機",U1228)))</formula>
    </cfRule>
  </conditionalFormatting>
  <conditionalFormatting sqref="U1231">
    <cfRule type="containsText" dxfId="2838" priority="732" operator="containsText" text="清車">
      <formula>NOT(ISERROR(SEARCH("清車",U1231)))</formula>
    </cfRule>
    <cfRule type="containsText" dxfId="2837" priority="733" operator="containsText" text="改紡">
      <formula>NOT(ISERROR(SEARCH("改紡",U1231)))</formula>
    </cfRule>
    <cfRule type="containsText" dxfId="2836" priority="734" operator="containsText" text="了機">
      <formula>NOT(ISERROR(SEARCH("了機",U1231)))</formula>
    </cfRule>
  </conditionalFormatting>
  <conditionalFormatting sqref="U1232">
    <cfRule type="containsText" dxfId="2835" priority="148" operator="containsText" text="清車">
      <formula>NOT(ISERROR(SEARCH("清車",U1232)))</formula>
    </cfRule>
    <cfRule type="containsText" dxfId="2834" priority="149" operator="containsText" text="改紡">
      <formula>NOT(ISERROR(SEARCH("改紡",U1232)))</formula>
    </cfRule>
    <cfRule type="containsText" dxfId="2833" priority="150" operator="containsText" text="了機">
      <formula>NOT(ISERROR(SEARCH("了機",U1232)))</formula>
    </cfRule>
  </conditionalFormatting>
  <conditionalFormatting sqref="U1233:U1235 T1239:T1247 T1249 T1251">
    <cfRule type="containsText" dxfId="2832" priority="780" operator="containsText" text="清車">
      <formula>NOT(ISERROR(SEARCH("清車",T1233)))</formula>
    </cfRule>
    <cfRule type="containsText" dxfId="2831" priority="781" operator="containsText" text="改紡">
      <formula>NOT(ISERROR(SEARCH("改紡",T1233)))</formula>
    </cfRule>
    <cfRule type="containsText" dxfId="2830" priority="782" operator="containsText" text="了機">
      <formula>NOT(ISERROR(SEARCH("了機",T1233)))</formula>
    </cfRule>
  </conditionalFormatting>
  <conditionalFormatting sqref="U1234">
    <cfRule type="containsText" dxfId="2829" priority="759" operator="containsText" text="清車">
      <formula>NOT(ISERROR(SEARCH("清車",U1234)))</formula>
    </cfRule>
    <cfRule type="containsText" dxfId="2828" priority="760" operator="containsText" text="改紡">
      <formula>NOT(ISERROR(SEARCH("改紡",U1234)))</formula>
    </cfRule>
    <cfRule type="containsText" dxfId="2827" priority="761" operator="containsText" text="了機">
      <formula>NOT(ISERROR(SEARCH("了機",U1234)))</formula>
    </cfRule>
  </conditionalFormatting>
  <conditionalFormatting sqref="U1235">
    <cfRule type="containsText" dxfId="2826" priority="360" operator="containsText" text="清車">
      <formula>NOT(ISERROR(SEARCH("清車",U1235)))</formula>
    </cfRule>
    <cfRule type="containsText" dxfId="2825" priority="361" operator="containsText" text="改紡">
      <formula>NOT(ISERROR(SEARCH("改紡",U1235)))</formula>
    </cfRule>
    <cfRule type="containsText" dxfId="2824" priority="362" operator="containsText" text="了機">
      <formula>NOT(ISERROR(SEARCH("了機",U1235)))</formula>
    </cfRule>
    <cfRule type="containsText" dxfId="2823" priority="562" operator="containsText" text="清車">
      <formula>NOT(ISERROR(SEARCH("清車",U1235)))</formula>
    </cfRule>
    <cfRule type="containsText" dxfId="2822" priority="563" operator="containsText" text="改紡">
      <formula>NOT(ISERROR(SEARCH("改紡",U1235)))</formula>
    </cfRule>
    <cfRule type="containsText" dxfId="2821" priority="564" operator="containsText" text="了機">
      <formula>NOT(ISERROR(SEARCH("了機",U1235)))</formula>
    </cfRule>
  </conditionalFormatting>
  <conditionalFormatting sqref="U1235:U1248">
    <cfRule type="containsText" dxfId="2820" priority="783" operator="containsText" text="清車">
      <formula>NOT(ISERROR(SEARCH("清車",U1235)))</formula>
    </cfRule>
    <cfRule type="containsText" dxfId="2819" priority="784" operator="containsText" text="改紡">
      <formula>NOT(ISERROR(SEARCH("改紡",U1235)))</formula>
    </cfRule>
    <cfRule type="containsText" dxfId="2818" priority="785" operator="containsText" text="了機">
      <formula>NOT(ISERROR(SEARCH("了機",U1235)))</formula>
    </cfRule>
  </conditionalFormatting>
  <conditionalFormatting sqref="U1236">
    <cfRule type="containsText" dxfId="2817" priority="163" operator="containsText" text="清車">
      <formula>NOT(ISERROR(SEARCH("清車",U1236)))</formula>
    </cfRule>
    <cfRule type="containsText" dxfId="2816" priority="164" operator="containsText" text="改紡">
      <formula>NOT(ISERROR(SEARCH("改紡",U1236)))</formula>
    </cfRule>
    <cfRule type="containsText" dxfId="2815" priority="165" operator="containsText" text="了機">
      <formula>NOT(ISERROR(SEARCH("了機",U1236)))</formula>
    </cfRule>
  </conditionalFormatting>
  <conditionalFormatting sqref="U1237">
    <cfRule type="containsText" dxfId="2814" priority="750" operator="containsText" text="清車">
      <formula>NOT(ISERROR(SEARCH("清車",U1237)))</formula>
    </cfRule>
    <cfRule type="containsText" dxfId="2813" priority="751" operator="containsText" text="改紡">
      <formula>NOT(ISERROR(SEARCH("改紡",U1237)))</formula>
    </cfRule>
    <cfRule type="containsText" dxfId="2812" priority="752" operator="containsText" text="了機">
      <formula>NOT(ISERROR(SEARCH("了機",U1237)))</formula>
    </cfRule>
  </conditionalFormatting>
  <conditionalFormatting sqref="U1238">
    <cfRule type="containsText" dxfId="2811" priority="354" operator="containsText" text="清車">
      <formula>NOT(ISERROR(SEARCH("清車",U1238)))</formula>
    </cfRule>
    <cfRule type="containsText" dxfId="2810" priority="355" operator="containsText" text="改紡">
      <formula>NOT(ISERROR(SEARCH("改紡",U1238)))</formula>
    </cfRule>
    <cfRule type="containsText" dxfId="2809" priority="356" operator="containsText" text="了機">
      <formula>NOT(ISERROR(SEARCH("了機",U1238)))</formula>
    </cfRule>
    <cfRule type="containsText" dxfId="2808" priority="556" operator="containsText" text="清車">
      <formula>NOT(ISERROR(SEARCH("清車",U1238)))</formula>
    </cfRule>
    <cfRule type="containsText" dxfId="2807" priority="557" operator="containsText" text="改紡">
      <formula>NOT(ISERROR(SEARCH("改紡",U1238)))</formula>
    </cfRule>
    <cfRule type="containsText" dxfId="2806" priority="558" operator="containsText" text="了機">
      <formula>NOT(ISERROR(SEARCH("了機",U1238)))</formula>
    </cfRule>
  </conditionalFormatting>
  <conditionalFormatting sqref="U1239">
    <cfRule type="containsText" dxfId="2805" priority="157" operator="containsText" text="清車">
      <formula>NOT(ISERROR(SEARCH("清車",U1239)))</formula>
    </cfRule>
    <cfRule type="containsText" dxfId="2804" priority="158" operator="containsText" text="改紡">
      <formula>NOT(ISERROR(SEARCH("改紡",U1239)))</formula>
    </cfRule>
    <cfRule type="containsText" dxfId="2803" priority="159" operator="containsText" text="了機">
      <formula>NOT(ISERROR(SEARCH("了機",U1239)))</formula>
    </cfRule>
  </conditionalFormatting>
  <conditionalFormatting sqref="U1247">
    <cfRule type="containsText" dxfId="2802" priority="771" operator="containsText" text="清車">
      <formula>NOT(ISERROR(SEARCH("清車",U1247)))</formula>
    </cfRule>
    <cfRule type="containsText" dxfId="2801" priority="772" operator="containsText" text="改紡">
      <formula>NOT(ISERROR(SEARCH("改紡",U1247)))</formula>
    </cfRule>
    <cfRule type="containsText" dxfId="2800" priority="773" operator="containsText" text="了機">
      <formula>NOT(ISERROR(SEARCH("了機",U1247)))</formula>
    </cfRule>
  </conditionalFormatting>
  <conditionalFormatting sqref="U1248">
    <cfRule type="containsText" dxfId="2799" priority="369" operator="containsText" text="清車">
      <formula>NOT(ISERROR(SEARCH("清車",U1248)))</formula>
    </cfRule>
    <cfRule type="containsText" dxfId="2798" priority="370" operator="containsText" text="改紡">
      <formula>NOT(ISERROR(SEARCH("改紡",U1248)))</formula>
    </cfRule>
    <cfRule type="containsText" dxfId="2797" priority="371" operator="containsText" text="了機">
      <formula>NOT(ISERROR(SEARCH("了機",U1248)))</formula>
    </cfRule>
    <cfRule type="containsText" dxfId="2796" priority="571" operator="containsText" text="清車">
      <formula>NOT(ISERROR(SEARCH("清車",U1248)))</formula>
    </cfRule>
    <cfRule type="containsText" dxfId="2795" priority="572" operator="containsText" text="改紡">
      <formula>NOT(ISERROR(SEARCH("改紡",U1248)))</formula>
    </cfRule>
    <cfRule type="containsText" dxfId="2794" priority="573" operator="containsText" text="了機">
      <formula>NOT(ISERROR(SEARCH("了機",U1248)))</formula>
    </cfRule>
  </conditionalFormatting>
  <conditionalFormatting sqref="U1249">
    <cfRule type="containsText" dxfId="2793" priority="172" operator="containsText" text="清車">
      <formula>NOT(ISERROR(SEARCH("清車",U1249)))</formula>
    </cfRule>
    <cfRule type="containsText" dxfId="2792" priority="173" operator="containsText" text="改紡">
      <formula>NOT(ISERROR(SEARCH("改紡",U1249)))</formula>
    </cfRule>
    <cfRule type="containsText" dxfId="2791" priority="174" operator="containsText" text="了機">
      <formula>NOT(ISERROR(SEARCH("了機",U1249)))</formula>
    </cfRule>
  </conditionalFormatting>
  <conditionalFormatting sqref="U1250">
    <cfRule type="containsText" dxfId="2790" priority="729" operator="containsText" text="清車">
      <formula>NOT(ISERROR(SEARCH("清車",U1250)))</formula>
    </cfRule>
    <cfRule type="containsText" dxfId="2789" priority="730" operator="containsText" text="改紡">
      <formula>NOT(ISERROR(SEARCH("改紡",U1250)))</formula>
    </cfRule>
    <cfRule type="containsText" dxfId="2788" priority="731" operator="containsText" text="了機">
      <formula>NOT(ISERROR(SEARCH("了機",U1250)))</formula>
    </cfRule>
  </conditionalFormatting>
  <conditionalFormatting sqref="U1251">
    <cfRule type="containsText" dxfId="2787" priority="348" operator="containsText" text="清車">
      <formula>NOT(ISERROR(SEARCH("清車",U1251)))</formula>
    </cfRule>
    <cfRule type="containsText" dxfId="2786" priority="349" operator="containsText" text="改紡">
      <formula>NOT(ISERROR(SEARCH("改紡",U1251)))</formula>
    </cfRule>
    <cfRule type="containsText" dxfId="2785" priority="350" operator="containsText" text="了機">
      <formula>NOT(ISERROR(SEARCH("了機",U1251)))</formula>
    </cfRule>
    <cfRule type="containsText" dxfId="2784" priority="547" operator="containsText" text="清車">
      <formula>NOT(ISERROR(SEARCH("清車",U1251)))</formula>
    </cfRule>
    <cfRule type="containsText" dxfId="2783" priority="548" operator="containsText" text="改紡">
      <formula>NOT(ISERROR(SEARCH("改紡",U1251)))</formula>
    </cfRule>
    <cfRule type="containsText" dxfId="2782" priority="549" operator="containsText" text="了機">
      <formula>NOT(ISERROR(SEARCH("了機",U1251)))</formula>
    </cfRule>
  </conditionalFormatting>
  <conditionalFormatting sqref="U1252">
    <cfRule type="containsText" dxfId="2781" priority="139" operator="containsText" text="清車">
      <formula>NOT(ISERROR(SEARCH("清車",U1252)))</formula>
    </cfRule>
    <cfRule type="containsText" dxfId="2780" priority="140" operator="containsText" text="改紡">
      <formula>NOT(ISERROR(SEARCH("改紡",U1252)))</formula>
    </cfRule>
    <cfRule type="containsText" dxfId="2779" priority="141" operator="containsText" text="了機">
      <formula>NOT(ISERROR(SEARCH("了機",U1252)))</formula>
    </cfRule>
  </conditionalFormatting>
  <conditionalFormatting sqref="X39:X46">
    <cfRule type="containsText" dxfId="2778" priority="11261" operator="containsText" text="清車">
      <formula>NOT(ISERROR(SEARCH("清車",X39)))</formula>
    </cfRule>
    <cfRule type="containsText" dxfId="2777" priority="11262" operator="containsText" text="改紡">
      <formula>NOT(ISERROR(SEARCH("改紡",X39)))</formula>
    </cfRule>
    <cfRule type="containsText" dxfId="2776" priority="11263" operator="containsText" text="了機">
      <formula>NOT(ISERROR(SEARCH("了機",X39)))</formula>
    </cfRule>
  </conditionalFormatting>
  <conditionalFormatting sqref="X82:X89">
    <cfRule type="containsText" dxfId="2775" priority="11228" operator="containsText" text="清車">
      <formula>NOT(ISERROR(SEARCH("清車",X82)))</formula>
    </cfRule>
    <cfRule type="containsText" dxfId="2774" priority="11229" operator="containsText" text="改紡">
      <formula>NOT(ISERROR(SEARCH("改紡",X82)))</formula>
    </cfRule>
    <cfRule type="containsText" dxfId="2773" priority="11230" operator="containsText" text="了機">
      <formula>NOT(ISERROR(SEARCH("了機",X82)))</formula>
    </cfRule>
  </conditionalFormatting>
  <conditionalFormatting sqref="X137">
    <cfRule type="containsText" dxfId="2772" priority="11021" operator="containsText" text="清車">
      <formula>NOT(ISERROR(SEARCH("清車",X137)))</formula>
    </cfRule>
    <cfRule type="containsText" dxfId="2771" priority="11022" operator="containsText" text="改紡">
      <formula>NOT(ISERROR(SEARCH("改紡",X137)))</formula>
    </cfRule>
    <cfRule type="containsText" dxfId="2770" priority="11023" operator="containsText" text="了機">
      <formula>NOT(ISERROR(SEARCH("了機",X137)))</formula>
    </cfRule>
  </conditionalFormatting>
  <conditionalFormatting sqref="X147">
    <cfRule type="containsText" dxfId="2769" priority="11054" operator="containsText" text="清車">
      <formula>NOT(ISERROR(SEARCH("清車",X147)))</formula>
    </cfRule>
    <cfRule type="containsText" dxfId="2768" priority="11055" operator="containsText" text="改紡">
      <formula>NOT(ISERROR(SEARCH("改紡",X147)))</formula>
    </cfRule>
    <cfRule type="containsText" dxfId="2767" priority="11056" operator="containsText" text="了機">
      <formula>NOT(ISERROR(SEARCH("了機",X147)))</formula>
    </cfRule>
  </conditionalFormatting>
  <conditionalFormatting sqref="X149">
    <cfRule type="containsText" dxfId="2766" priority="11033" operator="containsText" text="清車">
      <formula>NOT(ISERROR(SEARCH("清車",X149)))</formula>
    </cfRule>
    <cfRule type="containsText" dxfId="2765" priority="11034" operator="containsText" text="改紡">
      <formula>NOT(ISERROR(SEARCH("改紡",X149)))</formula>
    </cfRule>
    <cfRule type="containsText" dxfId="2764" priority="11035" operator="containsText" text="了機">
      <formula>NOT(ISERROR(SEARCH("了機",X149)))</formula>
    </cfRule>
  </conditionalFormatting>
  <conditionalFormatting sqref="X150">
    <cfRule type="containsText" dxfId="2763" priority="11036" operator="containsText" text="清車">
      <formula>NOT(ISERROR(SEARCH("清車",X150)))</formula>
    </cfRule>
    <cfRule type="containsText" dxfId="2762" priority="11037" operator="containsText" text="改紡">
      <formula>NOT(ISERROR(SEARCH("改紡",X150)))</formula>
    </cfRule>
    <cfRule type="containsText" dxfId="2761" priority="11038" operator="containsText" text="了機">
      <formula>NOT(ISERROR(SEARCH("了機",X150)))</formula>
    </cfRule>
  </conditionalFormatting>
  <conditionalFormatting sqref="X168:X175">
    <cfRule type="containsText" dxfId="2760" priority="11120" operator="containsText" text="清車">
      <formula>NOT(ISERROR(SEARCH("清車",X168)))</formula>
    </cfRule>
    <cfRule type="containsText" dxfId="2759" priority="11121" operator="containsText" text="改紡">
      <formula>NOT(ISERROR(SEARCH("改紡",X168)))</formula>
    </cfRule>
    <cfRule type="containsText" dxfId="2758" priority="11122" operator="containsText" text="了機">
      <formula>NOT(ISERROR(SEARCH("了機",X168)))</formula>
    </cfRule>
  </conditionalFormatting>
  <conditionalFormatting sqref="X180">
    <cfRule type="containsText" dxfId="2757" priority="10916" operator="containsText" text="清車">
      <formula>NOT(ISERROR(SEARCH("清車",X180)))</formula>
    </cfRule>
    <cfRule type="containsText" dxfId="2756" priority="10917" operator="containsText" text="改紡">
      <formula>NOT(ISERROR(SEARCH("改紡",X180)))</formula>
    </cfRule>
    <cfRule type="containsText" dxfId="2755" priority="10918" operator="containsText" text="了機">
      <formula>NOT(ISERROR(SEARCH("了機",X180)))</formula>
    </cfRule>
  </conditionalFormatting>
  <conditionalFormatting sqref="X189 T189 L189:M189 T192 X192 P189:Q189 L192:M192 M191 P192:Q192 Q191">
    <cfRule type="containsText" dxfId="2754" priority="11009" operator="containsText" text="清車">
      <formula>NOT(ISERROR(SEARCH("清車",L189)))</formula>
    </cfRule>
    <cfRule type="containsText" dxfId="2753" priority="11010" operator="containsText" text="改紡">
      <formula>NOT(ISERROR(SEARCH("改紡",L189)))</formula>
    </cfRule>
  </conditionalFormatting>
  <conditionalFormatting sqref="X190">
    <cfRule type="containsText" dxfId="2752" priority="10880" operator="containsText" text="清車">
      <formula>NOT(ISERROR(SEARCH("清車",X190)))</formula>
    </cfRule>
    <cfRule type="containsText" dxfId="2751" priority="10881" operator="containsText" text="改紡">
      <formula>NOT(ISERROR(SEARCH("改紡",X190)))</formula>
    </cfRule>
    <cfRule type="containsText" dxfId="2750" priority="10882" operator="containsText" text="了機">
      <formula>NOT(ISERROR(SEARCH("了機",X190)))</formula>
    </cfRule>
  </conditionalFormatting>
  <conditionalFormatting sqref="X191">
    <cfRule type="containsText" dxfId="2749" priority="10946" operator="containsText" text="清車">
      <formula>NOT(ISERROR(SEARCH("清車",X191)))</formula>
    </cfRule>
    <cfRule type="containsText" dxfId="2748" priority="10947" operator="containsText" text="改紡">
      <formula>NOT(ISERROR(SEARCH("改紡",X191)))</formula>
    </cfRule>
    <cfRule type="containsText" dxfId="2747" priority="10948" operator="containsText" text="了機">
      <formula>NOT(ISERROR(SEARCH("了機",X191)))</formula>
    </cfRule>
  </conditionalFormatting>
  <conditionalFormatting sqref="X193">
    <cfRule type="containsText" dxfId="2746" priority="10928" operator="containsText" text="清車">
      <formula>NOT(ISERROR(SEARCH("清車",X193)))</formula>
    </cfRule>
    <cfRule type="containsText" dxfId="2745" priority="10929" operator="containsText" text="改紡">
      <formula>NOT(ISERROR(SEARCH("改紡",X193)))</formula>
    </cfRule>
    <cfRule type="containsText" dxfId="2744" priority="10930" operator="containsText" text="了機">
      <formula>NOT(ISERROR(SEARCH("了機",X193)))</formula>
    </cfRule>
  </conditionalFormatting>
  <conditionalFormatting sqref="X194">
    <cfRule type="containsText" dxfId="2743" priority="10850" operator="containsText" text="清車">
      <formula>NOT(ISERROR(SEARCH("清車",X194)))</formula>
    </cfRule>
    <cfRule type="containsText" dxfId="2742" priority="10851" operator="containsText" text="改紡">
      <formula>NOT(ISERROR(SEARCH("改紡",X194)))</formula>
    </cfRule>
    <cfRule type="containsText" dxfId="2741" priority="10852" operator="containsText" text="了機">
      <formula>NOT(ISERROR(SEARCH("了機",X194)))</formula>
    </cfRule>
  </conditionalFormatting>
  <conditionalFormatting sqref="X211:X218">
    <cfRule type="containsText" dxfId="2740" priority="10994" operator="containsText" text="清車">
      <formula>NOT(ISERROR(SEARCH("清車",X211)))</formula>
    </cfRule>
    <cfRule type="containsText" dxfId="2739" priority="10995" operator="containsText" text="改紡">
      <formula>NOT(ISERROR(SEARCH("改紡",X211)))</formula>
    </cfRule>
    <cfRule type="containsText" dxfId="2738" priority="10996" operator="containsText" text="了機">
      <formula>NOT(ISERROR(SEARCH("了機",X211)))</formula>
    </cfRule>
  </conditionalFormatting>
  <conditionalFormatting sqref="X223">
    <cfRule type="containsText" dxfId="2737" priority="10754" operator="containsText" text="清車">
      <formula>NOT(ISERROR(SEARCH("清車",X223)))</formula>
    </cfRule>
    <cfRule type="containsText" dxfId="2736" priority="10755" operator="containsText" text="改紡">
      <formula>NOT(ISERROR(SEARCH("改紡",X223)))</formula>
    </cfRule>
    <cfRule type="containsText" dxfId="2735" priority="10756" operator="containsText" text="了機">
      <formula>NOT(ISERROR(SEARCH("了機",X223)))</formula>
    </cfRule>
  </conditionalFormatting>
  <conditionalFormatting sqref="X232 T232 L232:M232 T235 X235 P232:Q232 L235:M235 M234 P235:Q235 Q234">
    <cfRule type="containsText" dxfId="2734" priority="10844" operator="containsText" text="清車">
      <formula>NOT(ISERROR(SEARCH("清車",L232)))</formula>
    </cfRule>
    <cfRule type="containsText" dxfId="2733" priority="10845" operator="containsText" text="改紡">
      <formula>NOT(ISERROR(SEARCH("改紡",L232)))</formula>
    </cfRule>
  </conditionalFormatting>
  <conditionalFormatting sqref="X233">
    <cfRule type="containsText" dxfId="2732" priority="10718" operator="containsText" text="清車">
      <formula>NOT(ISERROR(SEARCH("清車",X233)))</formula>
    </cfRule>
    <cfRule type="containsText" dxfId="2731" priority="10719" operator="containsText" text="改紡">
      <formula>NOT(ISERROR(SEARCH("改紡",X233)))</formula>
    </cfRule>
    <cfRule type="containsText" dxfId="2730" priority="10720" operator="containsText" text="了機">
      <formula>NOT(ISERROR(SEARCH("了機",X233)))</formula>
    </cfRule>
  </conditionalFormatting>
  <conditionalFormatting sqref="X234">
    <cfRule type="containsText" dxfId="2729" priority="10781" operator="containsText" text="清車">
      <formula>NOT(ISERROR(SEARCH("清車",X234)))</formula>
    </cfRule>
    <cfRule type="containsText" dxfId="2728" priority="10782" operator="containsText" text="改紡">
      <formula>NOT(ISERROR(SEARCH("改紡",X234)))</formula>
    </cfRule>
    <cfRule type="containsText" dxfId="2727" priority="10783" operator="containsText" text="了機">
      <formula>NOT(ISERROR(SEARCH("了機",X234)))</formula>
    </cfRule>
  </conditionalFormatting>
  <conditionalFormatting sqref="X236">
    <cfRule type="containsText" dxfId="2726" priority="10766" operator="containsText" text="清車">
      <formula>NOT(ISERROR(SEARCH("清車",X236)))</formula>
    </cfRule>
    <cfRule type="containsText" dxfId="2725" priority="10767" operator="containsText" text="改紡">
      <formula>NOT(ISERROR(SEARCH("改紡",X236)))</formula>
    </cfRule>
    <cfRule type="containsText" dxfId="2724" priority="10768" operator="containsText" text="了機">
      <formula>NOT(ISERROR(SEARCH("了機",X236)))</formula>
    </cfRule>
  </conditionalFormatting>
  <conditionalFormatting sqref="X237">
    <cfRule type="containsText" dxfId="2723" priority="10685" operator="containsText" text="清車">
      <formula>NOT(ISERROR(SEARCH("清車",X237)))</formula>
    </cfRule>
    <cfRule type="containsText" dxfId="2722" priority="10686" operator="containsText" text="改紡">
      <formula>NOT(ISERROR(SEARCH("改紡",X237)))</formula>
    </cfRule>
    <cfRule type="containsText" dxfId="2721" priority="10687" operator="containsText" text="了機">
      <formula>NOT(ISERROR(SEARCH("了機",X237)))</formula>
    </cfRule>
  </conditionalFormatting>
  <conditionalFormatting sqref="X248">
    <cfRule type="containsText" dxfId="2720" priority="10670" operator="containsText" text="清車">
      <formula>NOT(ISERROR(SEARCH("清車",X248)))</formula>
    </cfRule>
    <cfRule type="containsText" dxfId="2719" priority="10671" operator="containsText" text="改紡">
      <formula>NOT(ISERROR(SEARCH("改紡",X248)))</formula>
    </cfRule>
    <cfRule type="containsText" dxfId="2718" priority="10672" operator="containsText" text="了機">
      <formula>NOT(ISERROR(SEARCH("了機",X248)))</formula>
    </cfRule>
  </conditionalFormatting>
  <conditionalFormatting sqref="X254:X261">
    <cfRule type="containsText" dxfId="2717" priority="10829" operator="containsText" text="清車">
      <formula>NOT(ISERROR(SEARCH("清車",X254)))</formula>
    </cfRule>
    <cfRule type="containsText" dxfId="2716" priority="10830" operator="containsText" text="改紡">
      <formula>NOT(ISERROR(SEARCH("改紡",X254)))</formula>
    </cfRule>
    <cfRule type="containsText" dxfId="2715" priority="10831" operator="containsText" text="了機">
      <formula>NOT(ISERROR(SEARCH("了機",X254)))</formula>
    </cfRule>
  </conditionalFormatting>
  <conditionalFormatting sqref="X266">
    <cfRule type="containsText" dxfId="2714" priority="10571" operator="containsText" text="清車">
      <formula>NOT(ISERROR(SEARCH("清車",X266)))</formula>
    </cfRule>
    <cfRule type="containsText" dxfId="2713" priority="10572" operator="containsText" text="改紡">
      <formula>NOT(ISERROR(SEARCH("改紡",X266)))</formula>
    </cfRule>
    <cfRule type="containsText" dxfId="2712" priority="10573" operator="containsText" text="了機">
      <formula>NOT(ISERROR(SEARCH("了機",X266)))</formula>
    </cfRule>
  </conditionalFormatting>
  <conditionalFormatting sqref="X267">
    <cfRule type="containsText" dxfId="2711" priority="10484" operator="containsText" text="清車">
      <formula>NOT(ISERROR(SEARCH("清車",X267)))</formula>
    </cfRule>
    <cfRule type="containsText" dxfId="2710" priority="10485" operator="containsText" text="改紡">
      <formula>NOT(ISERROR(SEARCH("改紡",X267)))</formula>
    </cfRule>
    <cfRule type="containsText" dxfId="2709" priority="10486" operator="containsText" text="了機">
      <formula>NOT(ISERROR(SEARCH("了機",X267)))</formula>
    </cfRule>
  </conditionalFormatting>
  <conditionalFormatting sqref="X276 T276 L276:M276 T279 X279 P276:Q276 M278 P279:Q279 Q278 L279:M279">
    <cfRule type="containsText" dxfId="2708" priority="10661" operator="containsText" text="清車">
      <formula>NOT(ISERROR(SEARCH("清車",L276)))</formula>
    </cfRule>
    <cfRule type="containsText" dxfId="2707" priority="10662" operator="containsText" text="改紡">
      <formula>NOT(ISERROR(SEARCH("改紡",L276)))</formula>
    </cfRule>
  </conditionalFormatting>
  <conditionalFormatting sqref="X277">
    <cfRule type="containsText" dxfId="2706" priority="10535" operator="containsText" text="清車">
      <formula>NOT(ISERROR(SEARCH("清車",X277)))</formula>
    </cfRule>
    <cfRule type="containsText" dxfId="2705" priority="10536" operator="containsText" text="改紡">
      <formula>NOT(ISERROR(SEARCH("改紡",X277)))</formula>
    </cfRule>
    <cfRule type="containsText" dxfId="2704" priority="10537" operator="containsText" text="了機">
      <formula>NOT(ISERROR(SEARCH("了機",X277)))</formula>
    </cfRule>
  </conditionalFormatting>
  <conditionalFormatting sqref="X278">
    <cfRule type="containsText" dxfId="2703" priority="10598" operator="containsText" text="清車">
      <formula>NOT(ISERROR(SEARCH("清車",X278)))</formula>
    </cfRule>
    <cfRule type="containsText" dxfId="2702" priority="10599" operator="containsText" text="改紡">
      <formula>NOT(ISERROR(SEARCH("改紡",X278)))</formula>
    </cfRule>
    <cfRule type="containsText" dxfId="2701" priority="10600" operator="containsText" text="了機">
      <formula>NOT(ISERROR(SEARCH("了機",X278)))</formula>
    </cfRule>
  </conditionalFormatting>
  <conditionalFormatting sqref="X280">
    <cfRule type="containsText" dxfId="2700" priority="10583" operator="containsText" text="清車">
      <formula>NOT(ISERROR(SEARCH("清車",X280)))</formula>
    </cfRule>
    <cfRule type="containsText" dxfId="2699" priority="10584" operator="containsText" text="改紡">
      <formula>NOT(ISERROR(SEARCH("改紡",X280)))</formula>
    </cfRule>
    <cfRule type="containsText" dxfId="2698" priority="10585" operator="containsText" text="了機">
      <formula>NOT(ISERROR(SEARCH("了機",X280)))</formula>
    </cfRule>
  </conditionalFormatting>
  <conditionalFormatting sqref="X281">
    <cfRule type="containsText" dxfId="2697" priority="10502" operator="containsText" text="清車">
      <formula>NOT(ISERROR(SEARCH("清車",X281)))</formula>
    </cfRule>
    <cfRule type="containsText" dxfId="2696" priority="10503" operator="containsText" text="改紡">
      <formula>NOT(ISERROR(SEARCH("改紡",X281)))</formula>
    </cfRule>
    <cfRule type="containsText" dxfId="2695" priority="10504" operator="containsText" text="了機">
      <formula>NOT(ISERROR(SEARCH("了機",X281)))</formula>
    </cfRule>
  </conditionalFormatting>
  <conditionalFormatting sqref="X292">
    <cfRule type="containsText" dxfId="2694" priority="10487" operator="containsText" text="清車">
      <formula>NOT(ISERROR(SEARCH("清車",X292)))</formula>
    </cfRule>
    <cfRule type="containsText" dxfId="2693" priority="10488" operator="containsText" text="改紡">
      <formula>NOT(ISERROR(SEARCH("改紡",X292)))</formula>
    </cfRule>
    <cfRule type="containsText" dxfId="2692" priority="10489" operator="containsText" text="了機">
      <formula>NOT(ISERROR(SEARCH("了機",X292)))</formula>
    </cfRule>
  </conditionalFormatting>
  <conditionalFormatting sqref="X298:X305">
    <cfRule type="containsText" dxfId="2691" priority="10646" operator="containsText" text="清車">
      <formula>NOT(ISERROR(SEARCH("清車",X298)))</formula>
    </cfRule>
    <cfRule type="containsText" dxfId="2690" priority="10647" operator="containsText" text="改紡">
      <formula>NOT(ISERROR(SEARCH("改紡",X298)))</formula>
    </cfRule>
    <cfRule type="containsText" dxfId="2689" priority="10648" operator="containsText" text="了機">
      <formula>NOT(ISERROR(SEARCH("了機",X298)))</formula>
    </cfRule>
  </conditionalFormatting>
  <conditionalFormatting sqref="X309">
    <cfRule type="containsText" dxfId="2688" priority="10313" operator="containsText" text="清車">
      <formula>NOT(ISERROR(SEARCH("清車",X309)))</formula>
    </cfRule>
    <cfRule type="containsText" dxfId="2687" priority="10314" operator="containsText" text="改紡">
      <formula>NOT(ISERROR(SEARCH("改紡",X309)))</formula>
    </cfRule>
    <cfRule type="containsText" dxfId="2686" priority="10315" operator="containsText" text="了機">
      <formula>NOT(ISERROR(SEARCH("了機",X309)))</formula>
    </cfRule>
  </conditionalFormatting>
  <conditionalFormatting sqref="X318 T318 L318:M318 T321 X321 P318:Q318 M320 P321:Q321 Q320 L321:M321">
    <cfRule type="containsText" dxfId="2685" priority="10457" operator="containsText" text="清車">
      <formula>NOT(ISERROR(SEARCH("清車",L318)))</formula>
    </cfRule>
    <cfRule type="containsText" dxfId="2684" priority="10458" operator="containsText" text="改紡">
      <formula>NOT(ISERROR(SEARCH("改紡",L318)))</formula>
    </cfRule>
  </conditionalFormatting>
  <conditionalFormatting sqref="X319">
    <cfRule type="containsText" dxfId="2683" priority="10355" operator="containsText" text="清車">
      <formula>NOT(ISERROR(SEARCH("清車",X319)))</formula>
    </cfRule>
    <cfRule type="containsText" dxfId="2682" priority="10356" operator="containsText" text="改紡">
      <formula>NOT(ISERROR(SEARCH("改紡",X319)))</formula>
    </cfRule>
    <cfRule type="containsText" dxfId="2681" priority="10357" operator="containsText" text="了機">
      <formula>NOT(ISERROR(SEARCH("了機",X319)))</formula>
    </cfRule>
  </conditionalFormatting>
  <conditionalFormatting sqref="X320">
    <cfRule type="containsText" dxfId="2680" priority="10394" operator="containsText" text="清車">
      <formula>NOT(ISERROR(SEARCH("清車",X320)))</formula>
    </cfRule>
    <cfRule type="containsText" dxfId="2679" priority="10395" operator="containsText" text="改紡">
      <formula>NOT(ISERROR(SEARCH("改紡",X320)))</formula>
    </cfRule>
    <cfRule type="containsText" dxfId="2678" priority="10396" operator="containsText" text="了機">
      <formula>NOT(ISERROR(SEARCH("了機",X320)))</formula>
    </cfRule>
  </conditionalFormatting>
  <conditionalFormatting sqref="X322">
    <cfRule type="containsText" dxfId="2677" priority="10331" operator="containsText" text="清車">
      <formula>NOT(ISERROR(SEARCH("清車",X322)))</formula>
    </cfRule>
    <cfRule type="containsText" dxfId="2676" priority="10332" operator="containsText" text="改紡">
      <formula>NOT(ISERROR(SEARCH("改紡",X322)))</formula>
    </cfRule>
    <cfRule type="containsText" dxfId="2675" priority="10333" operator="containsText" text="了機">
      <formula>NOT(ISERROR(SEARCH("了機",X322)))</formula>
    </cfRule>
  </conditionalFormatting>
  <conditionalFormatting sqref="X333">
    <cfRule type="containsText" dxfId="2674" priority="10316" operator="containsText" text="清車">
      <formula>NOT(ISERROR(SEARCH("清車",X333)))</formula>
    </cfRule>
    <cfRule type="containsText" dxfId="2673" priority="10317" operator="containsText" text="改紡">
      <formula>NOT(ISERROR(SEARCH("改紡",X333)))</formula>
    </cfRule>
    <cfRule type="containsText" dxfId="2672" priority="10318" operator="containsText" text="了機">
      <formula>NOT(ISERROR(SEARCH("了機",X333)))</formula>
    </cfRule>
  </conditionalFormatting>
  <conditionalFormatting sqref="X339:X346">
    <cfRule type="containsText" dxfId="2671" priority="10442" operator="containsText" text="清車">
      <formula>NOT(ISERROR(SEARCH("清車",X339)))</formula>
    </cfRule>
    <cfRule type="containsText" dxfId="2670" priority="10443" operator="containsText" text="改紡">
      <formula>NOT(ISERROR(SEARCH("改紡",X339)))</formula>
    </cfRule>
    <cfRule type="containsText" dxfId="2669" priority="10444" operator="containsText" text="了機">
      <formula>NOT(ISERROR(SEARCH("了機",X339)))</formula>
    </cfRule>
  </conditionalFormatting>
  <conditionalFormatting sqref="X348:X349">
    <cfRule type="containsText" dxfId="2668" priority="10106" operator="containsText" text="清車">
      <formula>NOT(ISERROR(SEARCH("清車",X348)))</formula>
    </cfRule>
    <cfRule type="containsText" dxfId="2667" priority="10107" operator="containsText" text="改紡">
      <formula>NOT(ISERROR(SEARCH("改紡",X348)))</formula>
    </cfRule>
    <cfRule type="containsText" dxfId="2666" priority="10108" operator="containsText" text="了機">
      <formula>NOT(ISERROR(SEARCH("了機",X348)))</formula>
    </cfRule>
  </conditionalFormatting>
  <conditionalFormatting sqref="X350">
    <cfRule type="containsText" dxfId="2665" priority="10103" operator="containsText" text="清車">
      <formula>NOT(ISERROR(SEARCH("清車",X350)))</formula>
    </cfRule>
    <cfRule type="containsText" dxfId="2664" priority="10104" operator="containsText" text="改紡">
      <formula>NOT(ISERROR(SEARCH("改紡",X350)))</formula>
    </cfRule>
    <cfRule type="containsText" dxfId="2663" priority="10105" operator="containsText" text="了機">
      <formula>NOT(ISERROR(SEARCH("了機",X350)))</formula>
    </cfRule>
  </conditionalFormatting>
  <conditionalFormatting sqref="X355">
    <cfRule type="containsText" dxfId="2662" priority="10109" operator="containsText" text="清車">
      <formula>NOT(ISERROR(SEARCH("清車",X355)))</formula>
    </cfRule>
    <cfRule type="containsText" dxfId="2661" priority="10110" operator="containsText" text="改紡">
      <formula>NOT(ISERROR(SEARCH("改紡",X355)))</formula>
    </cfRule>
    <cfRule type="containsText" dxfId="2660" priority="10111" operator="containsText" text="了機">
      <formula>NOT(ISERROR(SEARCH("了機",X355)))</formula>
    </cfRule>
  </conditionalFormatting>
  <conditionalFormatting sqref="X358 T358 L358:M358 X361 P358:Q358 M360 Q360 L361:M361 P361:Q361 T361">
    <cfRule type="containsText" dxfId="2659" priority="10280" operator="containsText" text="清車">
      <formula>NOT(ISERROR(SEARCH("清車",L358)))</formula>
    </cfRule>
    <cfRule type="containsText" dxfId="2658" priority="10281" operator="containsText" text="改紡">
      <formula>NOT(ISERROR(SEARCH("改紡",L358)))</formula>
    </cfRule>
  </conditionalFormatting>
  <conditionalFormatting sqref="X359">
    <cfRule type="containsText" dxfId="2657" priority="10184" operator="containsText" text="清車">
      <formula>NOT(ISERROR(SEARCH("清車",X359)))</formula>
    </cfRule>
    <cfRule type="containsText" dxfId="2656" priority="10185" operator="containsText" text="改紡">
      <formula>NOT(ISERROR(SEARCH("改紡",X359)))</formula>
    </cfRule>
    <cfRule type="containsText" dxfId="2655" priority="10186" operator="containsText" text="了機">
      <formula>NOT(ISERROR(SEARCH("了機",X359)))</formula>
    </cfRule>
  </conditionalFormatting>
  <conditionalFormatting sqref="X360">
    <cfRule type="containsText" dxfId="2654" priority="10217" operator="containsText" text="清車">
      <formula>NOT(ISERROR(SEARCH("清車",X360)))</formula>
    </cfRule>
    <cfRule type="containsText" dxfId="2653" priority="10218" operator="containsText" text="改紡">
      <formula>NOT(ISERROR(SEARCH("改紡",X360)))</formula>
    </cfRule>
    <cfRule type="containsText" dxfId="2652" priority="10219" operator="containsText" text="了機">
      <formula>NOT(ISERROR(SEARCH("了機",X360)))</formula>
    </cfRule>
  </conditionalFormatting>
  <conditionalFormatting sqref="X362">
    <cfRule type="containsText" dxfId="2651" priority="10160" operator="containsText" text="清車">
      <formula>NOT(ISERROR(SEARCH("清車",X362)))</formula>
    </cfRule>
    <cfRule type="containsText" dxfId="2650" priority="10161" operator="containsText" text="改紡">
      <formula>NOT(ISERROR(SEARCH("改紡",X362)))</formula>
    </cfRule>
    <cfRule type="containsText" dxfId="2649" priority="10162" operator="containsText" text="了機">
      <formula>NOT(ISERROR(SEARCH("了機",X362)))</formula>
    </cfRule>
  </conditionalFormatting>
  <conditionalFormatting sqref="X371">
    <cfRule type="containsText" dxfId="2648" priority="10112" operator="containsText" text="清車">
      <formula>NOT(ISERROR(SEARCH("清車",X371)))</formula>
    </cfRule>
    <cfRule type="containsText" dxfId="2647" priority="10113" operator="containsText" text="改紡">
      <formula>NOT(ISERROR(SEARCH("改紡",X371)))</formula>
    </cfRule>
    <cfRule type="containsText" dxfId="2646" priority="10114" operator="containsText" text="了機">
      <formula>NOT(ISERROR(SEARCH("了機",X371)))</formula>
    </cfRule>
  </conditionalFormatting>
  <conditionalFormatting sqref="X373">
    <cfRule type="containsText" dxfId="2645" priority="10148" operator="containsText" text="清車">
      <formula>NOT(ISERROR(SEARCH("清車",X373)))</formula>
    </cfRule>
    <cfRule type="containsText" dxfId="2644" priority="10149" operator="containsText" text="改紡">
      <formula>NOT(ISERROR(SEARCH("改紡",X373)))</formula>
    </cfRule>
    <cfRule type="containsText" dxfId="2643" priority="10150" operator="containsText" text="了機">
      <formula>NOT(ISERROR(SEARCH("了機",X373)))</formula>
    </cfRule>
  </conditionalFormatting>
  <conditionalFormatting sqref="X379:X386">
    <cfRule type="containsText" dxfId="2642" priority="10265" operator="containsText" text="清車">
      <formula>NOT(ISERROR(SEARCH("清車",X379)))</formula>
    </cfRule>
    <cfRule type="containsText" dxfId="2641" priority="10266" operator="containsText" text="改紡">
      <formula>NOT(ISERROR(SEARCH("改紡",X379)))</formula>
    </cfRule>
    <cfRule type="containsText" dxfId="2640" priority="10267" operator="containsText" text="了機">
      <formula>NOT(ISERROR(SEARCH("了機",X379)))</formula>
    </cfRule>
  </conditionalFormatting>
  <conditionalFormatting sqref="X388:X389">
    <cfRule type="containsText" dxfId="2639" priority="9920" operator="containsText" text="清車">
      <formula>NOT(ISERROR(SEARCH("清車",X388)))</formula>
    </cfRule>
    <cfRule type="containsText" dxfId="2638" priority="9921" operator="containsText" text="改紡">
      <formula>NOT(ISERROR(SEARCH("改紡",X388)))</formula>
    </cfRule>
    <cfRule type="containsText" dxfId="2637" priority="9922" operator="containsText" text="了機">
      <formula>NOT(ISERROR(SEARCH("了機",X388)))</formula>
    </cfRule>
  </conditionalFormatting>
  <conditionalFormatting sqref="X390">
    <cfRule type="containsText" dxfId="2636" priority="9917" operator="containsText" text="清車">
      <formula>NOT(ISERROR(SEARCH("清車",X390)))</formula>
    </cfRule>
    <cfRule type="containsText" dxfId="2635" priority="9918" operator="containsText" text="改紡">
      <formula>NOT(ISERROR(SEARCH("改紡",X390)))</formula>
    </cfRule>
    <cfRule type="containsText" dxfId="2634" priority="9919" operator="containsText" text="了機">
      <formula>NOT(ISERROR(SEARCH("了機",X390)))</formula>
    </cfRule>
  </conditionalFormatting>
  <conditionalFormatting sqref="X395">
    <cfRule type="containsText" dxfId="2633" priority="9923" operator="containsText" text="清車">
      <formula>NOT(ISERROR(SEARCH("清車",X395)))</formula>
    </cfRule>
    <cfRule type="containsText" dxfId="2632" priority="9924" operator="containsText" text="改紡">
      <formula>NOT(ISERROR(SEARCH("改紡",X395)))</formula>
    </cfRule>
    <cfRule type="containsText" dxfId="2631" priority="9925" operator="containsText" text="了機">
      <formula>NOT(ISERROR(SEARCH("了機",X395)))</formula>
    </cfRule>
  </conditionalFormatting>
  <conditionalFormatting sqref="X398 T398 L398:M398 X401 P398:Q398 M400 Q400 L401:M401 P401:Q401 T401">
    <cfRule type="containsText" dxfId="2630" priority="10094" operator="containsText" text="清車">
      <formula>NOT(ISERROR(SEARCH("清車",L398)))</formula>
    </cfRule>
    <cfRule type="containsText" dxfId="2629" priority="10095" operator="containsText" text="改紡">
      <formula>NOT(ISERROR(SEARCH("改紡",L398)))</formula>
    </cfRule>
  </conditionalFormatting>
  <conditionalFormatting sqref="X399">
    <cfRule type="containsText" dxfId="2628" priority="9998" operator="containsText" text="清車">
      <formula>NOT(ISERROR(SEARCH("清車",X399)))</formula>
    </cfRule>
    <cfRule type="containsText" dxfId="2627" priority="9999" operator="containsText" text="改紡">
      <formula>NOT(ISERROR(SEARCH("改紡",X399)))</formula>
    </cfRule>
    <cfRule type="containsText" dxfId="2626" priority="10000" operator="containsText" text="了機">
      <formula>NOT(ISERROR(SEARCH("了機",X399)))</formula>
    </cfRule>
  </conditionalFormatting>
  <conditionalFormatting sqref="X400">
    <cfRule type="containsText" dxfId="2625" priority="10031" operator="containsText" text="清車">
      <formula>NOT(ISERROR(SEARCH("清車",X400)))</formula>
    </cfRule>
    <cfRule type="containsText" dxfId="2624" priority="10032" operator="containsText" text="改紡">
      <formula>NOT(ISERROR(SEARCH("改紡",X400)))</formula>
    </cfRule>
    <cfRule type="containsText" dxfId="2623" priority="10033" operator="containsText" text="了機">
      <formula>NOT(ISERROR(SEARCH("了機",X400)))</formula>
    </cfRule>
  </conditionalFormatting>
  <conditionalFormatting sqref="X402">
    <cfRule type="containsText" dxfId="2622" priority="9974" operator="containsText" text="清車">
      <formula>NOT(ISERROR(SEARCH("清車",X402)))</formula>
    </cfRule>
    <cfRule type="containsText" dxfId="2621" priority="9975" operator="containsText" text="改紡">
      <formula>NOT(ISERROR(SEARCH("改紡",X402)))</formula>
    </cfRule>
    <cfRule type="containsText" dxfId="2620" priority="9976" operator="containsText" text="了機">
      <formula>NOT(ISERROR(SEARCH("了機",X402)))</formula>
    </cfRule>
  </conditionalFormatting>
  <conditionalFormatting sqref="X411">
    <cfRule type="containsText" dxfId="2619" priority="9926" operator="containsText" text="清車">
      <formula>NOT(ISERROR(SEARCH("清車",X411)))</formula>
    </cfRule>
    <cfRule type="containsText" dxfId="2618" priority="9927" operator="containsText" text="改紡">
      <formula>NOT(ISERROR(SEARCH("改紡",X411)))</formula>
    </cfRule>
    <cfRule type="containsText" dxfId="2617" priority="9928" operator="containsText" text="了機">
      <formula>NOT(ISERROR(SEARCH("了機",X411)))</formula>
    </cfRule>
  </conditionalFormatting>
  <conditionalFormatting sqref="X413">
    <cfRule type="containsText" dxfId="2616" priority="9962" operator="containsText" text="清車">
      <formula>NOT(ISERROR(SEARCH("清車",X413)))</formula>
    </cfRule>
    <cfRule type="containsText" dxfId="2615" priority="9963" operator="containsText" text="改紡">
      <formula>NOT(ISERROR(SEARCH("改紡",X413)))</formula>
    </cfRule>
    <cfRule type="containsText" dxfId="2614" priority="9964" operator="containsText" text="了機">
      <formula>NOT(ISERROR(SEARCH("了機",X413)))</formula>
    </cfRule>
  </conditionalFormatting>
  <conditionalFormatting sqref="X419:X426">
    <cfRule type="containsText" dxfId="2613" priority="10079" operator="containsText" text="清車">
      <formula>NOT(ISERROR(SEARCH("清車",X419)))</formula>
    </cfRule>
    <cfRule type="containsText" dxfId="2612" priority="10080" operator="containsText" text="改紡">
      <formula>NOT(ISERROR(SEARCH("改紡",X419)))</formula>
    </cfRule>
    <cfRule type="containsText" dxfId="2611" priority="10081" operator="containsText" text="了機">
      <formula>NOT(ISERROR(SEARCH("了機",X419)))</formula>
    </cfRule>
  </conditionalFormatting>
  <conditionalFormatting sqref="X428:X429">
    <cfRule type="containsText" dxfId="2610" priority="9734" operator="containsText" text="清車">
      <formula>NOT(ISERROR(SEARCH("清車",X428)))</formula>
    </cfRule>
    <cfRule type="containsText" dxfId="2609" priority="9735" operator="containsText" text="改紡">
      <formula>NOT(ISERROR(SEARCH("改紡",X428)))</formula>
    </cfRule>
    <cfRule type="containsText" dxfId="2608" priority="9736" operator="containsText" text="了機">
      <formula>NOT(ISERROR(SEARCH("了機",X428)))</formula>
    </cfRule>
  </conditionalFormatting>
  <conditionalFormatting sqref="X430">
    <cfRule type="containsText" dxfId="2607" priority="9731" operator="containsText" text="清車">
      <formula>NOT(ISERROR(SEARCH("清車",X430)))</formula>
    </cfRule>
    <cfRule type="containsText" dxfId="2606" priority="9732" operator="containsText" text="改紡">
      <formula>NOT(ISERROR(SEARCH("改紡",X430)))</formula>
    </cfRule>
    <cfRule type="containsText" dxfId="2605" priority="9733" operator="containsText" text="了機">
      <formula>NOT(ISERROR(SEARCH("了機",X430)))</formula>
    </cfRule>
  </conditionalFormatting>
  <conditionalFormatting sqref="X435">
    <cfRule type="containsText" dxfId="2604" priority="9737" operator="containsText" text="清車">
      <formula>NOT(ISERROR(SEARCH("清車",X435)))</formula>
    </cfRule>
    <cfRule type="containsText" dxfId="2603" priority="9738" operator="containsText" text="改紡">
      <formula>NOT(ISERROR(SEARCH("改紡",X435)))</formula>
    </cfRule>
    <cfRule type="containsText" dxfId="2602" priority="9739" operator="containsText" text="了機">
      <formula>NOT(ISERROR(SEARCH("了機",X435)))</formula>
    </cfRule>
  </conditionalFormatting>
  <conditionalFormatting sqref="X438 T438 L438:M438 X441 P438:Q438 M440 Q440 L441:M441 P441:Q441 T441">
    <cfRule type="containsText" dxfId="2601" priority="9908" operator="containsText" text="清車">
      <formula>NOT(ISERROR(SEARCH("清車",L438)))</formula>
    </cfRule>
    <cfRule type="containsText" dxfId="2600" priority="9909" operator="containsText" text="改紡">
      <formula>NOT(ISERROR(SEARCH("改紡",L438)))</formula>
    </cfRule>
  </conditionalFormatting>
  <conditionalFormatting sqref="X439">
    <cfRule type="containsText" dxfId="2599" priority="9812" operator="containsText" text="清車">
      <formula>NOT(ISERROR(SEARCH("清車",X439)))</formula>
    </cfRule>
    <cfRule type="containsText" dxfId="2598" priority="9813" operator="containsText" text="改紡">
      <formula>NOT(ISERROR(SEARCH("改紡",X439)))</formula>
    </cfRule>
    <cfRule type="containsText" dxfId="2597" priority="9814" operator="containsText" text="了機">
      <formula>NOT(ISERROR(SEARCH("了機",X439)))</formula>
    </cfRule>
  </conditionalFormatting>
  <conditionalFormatting sqref="X440">
    <cfRule type="containsText" dxfId="2596" priority="9845" operator="containsText" text="清車">
      <formula>NOT(ISERROR(SEARCH("清車",X440)))</formula>
    </cfRule>
    <cfRule type="containsText" dxfId="2595" priority="9846" operator="containsText" text="改紡">
      <formula>NOT(ISERROR(SEARCH("改紡",X440)))</formula>
    </cfRule>
    <cfRule type="containsText" dxfId="2594" priority="9847" operator="containsText" text="了機">
      <formula>NOT(ISERROR(SEARCH("了機",X440)))</formula>
    </cfRule>
  </conditionalFormatting>
  <conditionalFormatting sqref="X442">
    <cfRule type="containsText" dxfId="2593" priority="9788" operator="containsText" text="清車">
      <formula>NOT(ISERROR(SEARCH("清車",X442)))</formula>
    </cfRule>
    <cfRule type="containsText" dxfId="2592" priority="9789" operator="containsText" text="改紡">
      <formula>NOT(ISERROR(SEARCH("改紡",X442)))</formula>
    </cfRule>
    <cfRule type="containsText" dxfId="2591" priority="9790" operator="containsText" text="了機">
      <formula>NOT(ISERROR(SEARCH("了機",X442)))</formula>
    </cfRule>
  </conditionalFormatting>
  <conditionalFormatting sqref="X451">
    <cfRule type="containsText" dxfId="2590" priority="9740" operator="containsText" text="清車">
      <formula>NOT(ISERROR(SEARCH("清車",X451)))</formula>
    </cfRule>
    <cfRule type="containsText" dxfId="2589" priority="9741" operator="containsText" text="改紡">
      <formula>NOT(ISERROR(SEARCH("改紡",X451)))</formula>
    </cfRule>
    <cfRule type="containsText" dxfId="2588" priority="9742" operator="containsText" text="了機">
      <formula>NOT(ISERROR(SEARCH("了機",X451)))</formula>
    </cfRule>
  </conditionalFormatting>
  <conditionalFormatting sqref="X453">
    <cfRule type="containsText" dxfId="2587" priority="9776" operator="containsText" text="清車">
      <formula>NOT(ISERROR(SEARCH("清車",X453)))</formula>
    </cfRule>
    <cfRule type="containsText" dxfId="2586" priority="9777" operator="containsText" text="改紡">
      <formula>NOT(ISERROR(SEARCH("改紡",X453)))</formula>
    </cfRule>
    <cfRule type="containsText" dxfId="2585" priority="9778" operator="containsText" text="了機">
      <formula>NOT(ISERROR(SEARCH("了機",X453)))</formula>
    </cfRule>
  </conditionalFormatting>
  <conditionalFormatting sqref="X459:X466">
    <cfRule type="containsText" dxfId="2584" priority="9893" operator="containsText" text="清車">
      <formula>NOT(ISERROR(SEARCH("清車",X459)))</formula>
    </cfRule>
    <cfRule type="containsText" dxfId="2583" priority="9894" operator="containsText" text="改紡">
      <formula>NOT(ISERROR(SEARCH("改紡",X459)))</formula>
    </cfRule>
    <cfRule type="containsText" dxfId="2582" priority="9895" operator="containsText" text="了機">
      <formula>NOT(ISERROR(SEARCH("了機",X459)))</formula>
    </cfRule>
  </conditionalFormatting>
  <conditionalFormatting sqref="X468:X469">
    <cfRule type="containsText" dxfId="2581" priority="9656" operator="containsText" text="清車">
      <formula>NOT(ISERROR(SEARCH("清車",X468)))</formula>
    </cfRule>
    <cfRule type="containsText" dxfId="2580" priority="9657" operator="containsText" text="改紡">
      <formula>NOT(ISERROR(SEARCH("改紡",X468)))</formula>
    </cfRule>
    <cfRule type="containsText" dxfId="2579" priority="9658" operator="containsText" text="了機">
      <formula>NOT(ISERROR(SEARCH("了機",X468)))</formula>
    </cfRule>
  </conditionalFormatting>
  <conditionalFormatting sqref="X470">
    <cfRule type="containsText" dxfId="2578" priority="9653" operator="containsText" text="清車">
      <formula>NOT(ISERROR(SEARCH("清車",X470)))</formula>
    </cfRule>
    <cfRule type="containsText" dxfId="2577" priority="9654" operator="containsText" text="改紡">
      <formula>NOT(ISERROR(SEARCH("改紡",X470)))</formula>
    </cfRule>
    <cfRule type="containsText" dxfId="2576" priority="9655" operator="containsText" text="了機">
      <formula>NOT(ISERROR(SEARCH("了機",X470)))</formula>
    </cfRule>
  </conditionalFormatting>
  <conditionalFormatting sqref="X475">
    <cfRule type="containsText" dxfId="2575" priority="9659" operator="containsText" text="清車">
      <formula>NOT(ISERROR(SEARCH("清車",X475)))</formula>
    </cfRule>
    <cfRule type="containsText" dxfId="2574" priority="9660" operator="containsText" text="改紡">
      <formula>NOT(ISERROR(SEARCH("改紡",X475)))</formula>
    </cfRule>
    <cfRule type="containsText" dxfId="2573" priority="9661" operator="containsText" text="了機">
      <formula>NOT(ISERROR(SEARCH("了機",X475)))</formula>
    </cfRule>
  </conditionalFormatting>
  <conditionalFormatting sqref="X478 X481">
    <cfRule type="containsText" dxfId="2572" priority="9722" operator="containsText" text="清車">
      <formula>NOT(ISERROR(SEARCH("清車",X478)))</formula>
    </cfRule>
    <cfRule type="containsText" dxfId="2571" priority="9723" operator="containsText" text="改紡">
      <formula>NOT(ISERROR(SEARCH("改紡",X478)))</formula>
    </cfRule>
    <cfRule type="containsText" dxfId="2570" priority="9724" operator="containsText" text="了機">
      <formula>NOT(ISERROR(SEARCH("了機",X478)))</formula>
    </cfRule>
  </conditionalFormatting>
  <conditionalFormatting sqref="X479">
    <cfRule type="containsText" dxfId="2569" priority="9680" operator="containsText" text="清車">
      <formula>NOT(ISERROR(SEARCH("清車",X479)))</formula>
    </cfRule>
    <cfRule type="containsText" dxfId="2568" priority="9681" operator="containsText" text="改紡">
      <formula>NOT(ISERROR(SEARCH("改紡",X479)))</formula>
    </cfRule>
    <cfRule type="containsText" dxfId="2567" priority="9682" operator="containsText" text="了機">
      <formula>NOT(ISERROR(SEARCH("了機",X479)))</formula>
    </cfRule>
  </conditionalFormatting>
  <conditionalFormatting sqref="X480">
    <cfRule type="containsText" dxfId="2566" priority="9689" operator="containsText" text="清車">
      <formula>NOT(ISERROR(SEARCH("清車",X480)))</formula>
    </cfRule>
    <cfRule type="containsText" dxfId="2565" priority="9690" operator="containsText" text="改紡">
      <formula>NOT(ISERROR(SEARCH("改紡",X480)))</formula>
    </cfRule>
    <cfRule type="containsText" dxfId="2564" priority="9691" operator="containsText" text="了機">
      <formula>NOT(ISERROR(SEARCH("了機",X480)))</formula>
    </cfRule>
  </conditionalFormatting>
  <conditionalFormatting sqref="X482">
    <cfRule type="containsText" dxfId="2563" priority="9671" operator="containsText" text="清車">
      <formula>NOT(ISERROR(SEARCH("清車",X482)))</formula>
    </cfRule>
    <cfRule type="containsText" dxfId="2562" priority="9672" operator="containsText" text="改紡">
      <formula>NOT(ISERROR(SEARCH("改紡",X482)))</formula>
    </cfRule>
    <cfRule type="containsText" dxfId="2561" priority="9673" operator="containsText" text="了機">
      <formula>NOT(ISERROR(SEARCH("了機",X482)))</formula>
    </cfRule>
  </conditionalFormatting>
  <conditionalFormatting sqref="X491">
    <cfRule type="containsText" dxfId="2560" priority="9662" operator="containsText" text="清車">
      <formula>NOT(ISERROR(SEARCH("清車",X491)))</formula>
    </cfRule>
    <cfRule type="containsText" dxfId="2559" priority="9663" operator="containsText" text="改紡">
      <formula>NOT(ISERROR(SEARCH("改紡",X491)))</formula>
    </cfRule>
    <cfRule type="containsText" dxfId="2558" priority="9664" operator="containsText" text="了機">
      <formula>NOT(ISERROR(SEARCH("了機",X491)))</formula>
    </cfRule>
  </conditionalFormatting>
  <conditionalFormatting sqref="X493">
    <cfRule type="containsText" dxfId="2557" priority="9668" operator="containsText" text="清車">
      <formula>NOT(ISERROR(SEARCH("清車",X493)))</formula>
    </cfRule>
    <cfRule type="containsText" dxfId="2556" priority="9669" operator="containsText" text="改紡">
      <formula>NOT(ISERROR(SEARCH("改紡",X493)))</formula>
    </cfRule>
    <cfRule type="containsText" dxfId="2555" priority="9670" operator="containsText" text="了機">
      <formula>NOT(ISERROR(SEARCH("了機",X493)))</formula>
    </cfRule>
  </conditionalFormatting>
  <conditionalFormatting sqref="X499:X506">
    <cfRule type="containsText" dxfId="2554" priority="9707" operator="containsText" text="清車">
      <formula>NOT(ISERROR(SEARCH("清車",X499)))</formula>
    </cfRule>
    <cfRule type="containsText" dxfId="2553" priority="9708" operator="containsText" text="改紡">
      <formula>NOT(ISERROR(SEARCH("改紡",X499)))</formula>
    </cfRule>
    <cfRule type="containsText" dxfId="2552" priority="9709" operator="containsText" text="了機">
      <formula>NOT(ISERROR(SEARCH("了機",X499)))</formula>
    </cfRule>
  </conditionalFormatting>
  <conditionalFormatting sqref="X508:X509">
    <cfRule type="containsText" dxfId="2551" priority="9407" operator="containsText" text="清車">
      <formula>NOT(ISERROR(SEARCH("清車",X508)))</formula>
    </cfRule>
    <cfRule type="containsText" dxfId="2550" priority="9408" operator="containsText" text="改紡">
      <formula>NOT(ISERROR(SEARCH("改紡",X508)))</formula>
    </cfRule>
    <cfRule type="containsText" dxfId="2549" priority="9409" operator="containsText" text="了機">
      <formula>NOT(ISERROR(SEARCH("了機",X508)))</formula>
    </cfRule>
  </conditionalFormatting>
  <conditionalFormatting sqref="X510">
    <cfRule type="containsText" dxfId="2548" priority="9404" operator="containsText" text="清車">
      <formula>NOT(ISERROR(SEARCH("清車",X510)))</formula>
    </cfRule>
    <cfRule type="containsText" dxfId="2547" priority="9405" operator="containsText" text="改紡">
      <formula>NOT(ISERROR(SEARCH("改紡",X510)))</formula>
    </cfRule>
    <cfRule type="containsText" dxfId="2546" priority="9406" operator="containsText" text="了機">
      <formula>NOT(ISERROR(SEARCH("了機",X510)))</formula>
    </cfRule>
  </conditionalFormatting>
  <conditionalFormatting sqref="X515">
    <cfRule type="containsText" dxfId="2545" priority="9410" operator="containsText" text="清車">
      <formula>NOT(ISERROR(SEARCH("清車",X515)))</formula>
    </cfRule>
    <cfRule type="containsText" dxfId="2544" priority="9411" operator="containsText" text="改紡">
      <formula>NOT(ISERROR(SEARCH("改紡",X515)))</formula>
    </cfRule>
    <cfRule type="containsText" dxfId="2543" priority="9412" operator="containsText" text="了機">
      <formula>NOT(ISERROR(SEARCH("了機",X515)))</formula>
    </cfRule>
  </conditionalFormatting>
  <conditionalFormatting sqref="X518 X521">
    <cfRule type="containsText" dxfId="2542" priority="9473" operator="containsText" text="清車">
      <formula>NOT(ISERROR(SEARCH("清車",X518)))</formula>
    </cfRule>
    <cfRule type="containsText" dxfId="2541" priority="9474" operator="containsText" text="改紡">
      <formula>NOT(ISERROR(SEARCH("改紡",X518)))</formula>
    </cfRule>
    <cfRule type="containsText" dxfId="2540" priority="9475" operator="containsText" text="了機">
      <formula>NOT(ISERROR(SEARCH("了機",X518)))</formula>
    </cfRule>
  </conditionalFormatting>
  <conditionalFormatting sqref="X519">
    <cfRule type="containsText" dxfId="2539" priority="9431" operator="containsText" text="清車">
      <formula>NOT(ISERROR(SEARCH("清車",X519)))</formula>
    </cfRule>
    <cfRule type="containsText" dxfId="2538" priority="9432" operator="containsText" text="改紡">
      <formula>NOT(ISERROR(SEARCH("改紡",X519)))</formula>
    </cfRule>
    <cfRule type="containsText" dxfId="2537" priority="9433" operator="containsText" text="了機">
      <formula>NOT(ISERROR(SEARCH("了機",X519)))</formula>
    </cfRule>
  </conditionalFormatting>
  <conditionalFormatting sqref="X520">
    <cfRule type="containsText" dxfId="2536" priority="9440" operator="containsText" text="清車">
      <formula>NOT(ISERROR(SEARCH("清車",X520)))</formula>
    </cfRule>
    <cfRule type="containsText" dxfId="2535" priority="9441" operator="containsText" text="改紡">
      <formula>NOT(ISERROR(SEARCH("改紡",X520)))</formula>
    </cfRule>
    <cfRule type="containsText" dxfId="2534" priority="9442" operator="containsText" text="了機">
      <formula>NOT(ISERROR(SEARCH("了機",X520)))</formula>
    </cfRule>
  </conditionalFormatting>
  <conditionalFormatting sqref="X522">
    <cfRule type="containsText" dxfId="2533" priority="9422" operator="containsText" text="清車">
      <formula>NOT(ISERROR(SEARCH("清車",X522)))</formula>
    </cfRule>
    <cfRule type="containsText" dxfId="2532" priority="9423" operator="containsText" text="改紡">
      <formula>NOT(ISERROR(SEARCH("改紡",X522)))</formula>
    </cfRule>
    <cfRule type="containsText" dxfId="2531" priority="9424" operator="containsText" text="了機">
      <formula>NOT(ISERROR(SEARCH("了機",X522)))</formula>
    </cfRule>
  </conditionalFormatting>
  <conditionalFormatting sqref="X531">
    <cfRule type="containsText" dxfId="2530" priority="9413" operator="containsText" text="清車">
      <formula>NOT(ISERROR(SEARCH("清車",X531)))</formula>
    </cfRule>
    <cfRule type="containsText" dxfId="2529" priority="9414" operator="containsText" text="改紡">
      <formula>NOT(ISERROR(SEARCH("改紡",X531)))</formula>
    </cfRule>
    <cfRule type="containsText" dxfId="2528" priority="9415" operator="containsText" text="了機">
      <formula>NOT(ISERROR(SEARCH("了機",X531)))</formula>
    </cfRule>
  </conditionalFormatting>
  <conditionalFormatting sqref="X533">
    <cfRule type="containsText" dxfId="2527" priority="9419" operator="containsText" text="清車">
      <formula>NOT(ISERROR(SEARCH("清車",X533)))</formula>
    </cfRule>
    <cfRule type="containsText" dxfId="2526" priority="9420" operator="containsText" text="改紡">
      <formula>NOT(ISERROR(SEARCH("改紡",X533)))</formula>
    </cfRule>
    <cfRule type="containsText" dxfId="2525" priority="9421" operator="containsText" text="了機">
      <formula>NOT(ISERROR(SEARCH("了機",X533)))</formula>
    </cfRule>
  </conditionalFormatting>
  <conditionalFormatting sqref="X539:X546">
    <cfRule type="containsText" dxfId="2524" priority="9458" operator="containsText" text="清車">
      <formula>NOT(ISERROR(SEARCH("清車",X539)))</formula>
    </cfRule>
    <cfRule type="containsText" dxfId="2523" priority="9459" operator="containsText" text="改紡">
      <formula>NOT(ISERROR(SEARCH("改紡",X539)))</formula>
    </cfRule>
    <cfRule type="containsText" dxfId="2522" priority="9460" operator="containsText" text="了機">
      <formula>NOT(ISERROR(SEARCH("了機",X539)))</formula>
    </cfRule>
  </conditionalFormatting>
  <conditionalFormatting sqref="X548:X549">
    <cfRule type="containsText" dxfId="2521" priority="9149" operator="containsText" text="清車">
      <formula>NOT(ISERROR(SEARCH("清車",X548)))</formula>
    </cfRule>
    <cfRule type="containsText" dxfId="2520" priority="9150" operator="containsText" text="改紡">
      <formula>NOT(ISERROR(SEARCH("改紡",X548)))</formula>
    </cfRule>
    <cfRule type="containsText" dxfId="2519" priority="9151" operator="containsText" text="了機">
      <formula>NOT(ISERROR(SEARCH("了機",X548)))</formula>
    </cfRule>
  </conditionalFormatting>
  <conditionalFormatting sqref="X550">
    <cfRule type="containsText" dxfId="2518" priority="9146" operator="containsText" text="清車">
      <formula>NOT(ISERROR(SEARCH("清車",X550)))</formula>
    </cfRule>
    <cfRule type="containsText" dxfId="2517" priority="9147" operator="containsText" text="改紡">
      <formula>NOT(ISERROR(SEARCH("改紡",X550)))</formula>
    </cfRule>
    <cfRule type="containsText" dxfId="2516" priority="9148" operator="containsText" text="了機">
      <formula>NOT(ISERROR(SEARCH("了機",X550)))</formula>
    </cfRule>
  </conditionalFormatting>
  <conditionalFormatting sqref="X555">
    <cfRule type="containsText" dxfId="2515" priority="9152" operator="containsText" text="清車">
      <formula>NOT(ISERROR(SEARCH("清車",X555)))</formula>
    </cfRule>
    <cfRule type="containsText" dxfId="2514" priority="9153" operator="containsText" text="改紡">
      <formula>NOT(ISERROR(SEARCH("改紡",X555)))</formula>
    </cfRule>
    <cfRule type="containsText" dxfId="2513" priority="9154" operator="containsText" text="了機">
      <formula>NOT(ISERROR(SEARCH("了機",X555)))</formula>
    </cfRule>
  </conditionalFormatting>
  <conditionalFormatting sqref="X558 X561">
    <cfRule type="containsText" dxfId="2512" priority="9215" operator="containsText" text="清車">
      <formula>NOT(ISERROR(SEARCH("清車",X558)))</formula>
    </cfRule>
    <cfRule type="containsText" dxfId="2511" priority="9216" operator="containsText" text="改紡">
      <formula>NOT(ISERROR(SEARCH("改紡",X558)))</formula>
    </cfRule>
    <cfRule type="containsText" dxfId="2510" priority="9217" operator="containsText" text="了機">
      <formula>NOT(ISERROR(SEARCH("了機",X558)))</formula>
    </cfRule>
  </conditionalFormatting>
  <conditionalFormatting sqref="X559">
    <cfRule type="containsText" dxfId="2509" priority="9173" operator="containsText" text="清車">
      <formula>NOT(ISERROR(SEARCH("清車",X559)))</formula>
    </cfRule>
    <cfRule type="containsText" dxfId="2508" priority="9174" operator="containsText" text="改紡">
      <formula>NOT(ISERROR(SEARCH("改紡",X559)))</formula>
    </cfRule>
    <cfRule type="containsText" dxfId="2507" priority="9175" operator="containsText" text="了機">
      <formula>NOT(ISERROR(SEARCH("了機",X559)))</formula>
    </cfRule>
  </conditionalFormatting>
  <conditionalFormatting sqref="X560">
    <cfRule type="containsText" dxfId="2506" priority="9182" operator="containsText" text="清車">
      <formula>NOT(ISERROR(SEARCH("清車",X560)))</formula>
    </cfRule>
    <cfRule type="containsText" dxfId="2505" priority="9183" operator="containsText" text="改紡">
      <formula>NOT(ISERROR(SEARCH("改紡",X560)))</formula>
    </cfRule>
    <cfRule type="containsText" dxfId="2504" priority="9184" operator="containsText" text="了機">
      <formula>NOT(ISERROR(SEARCH("了機",X560)))</formula>
    </cfRule>
  </conditionalFormatting>
  <conditionalFormatting sqref="X562">
    <cfRule type="containsText" dxfId="2503" priority="9164" operator="containsText" text="清車">
      <formula>NOT(ISERROR(SEARCH("清車",X562)))</formula>
    </cfRule>
    <cfRule type="containsText" dxfId="2502" priority="9165" operator="containsText" text="改紡">
      <formula>NOT(ISERROR(SEARCH("改紡",X562)))</formula>
    </cfRule>
    <cfRule type="containsText" dxfId="2501" priority="9166" operator="containsText" text="了機">
      <formula>NOT(ISERROR(SEARCH("了機",X562)))</formula>
    </cfRule>
  </conditionalFormatting>
  <conditionalFormatting sqref="X565">
    <cfRule type="containsText" dxfId="2500" priority="8960" operator="containsText" text="清車">
      <formula>NOT(ISERROR(SEARCH("清車",X565)))</formula>
    </cfRule>
    <cfRule type="containsText" dxfId="2499" priority="8961" operator="containsText" text="改紡">
      <formula>NOT(ISERROR(SEARCH("改紡",X565)))</formula>
    </cfRule>
    <cfRule type="containsText" dxfId="2498" priority="8962" operator="containsText" text="了機">
      <formula>NOT(ISERROR(SEARCH("了機",X565)))</formula>
    </cfRule>
  </conditionalFormatting>
  <conditionalFormatting sqref="X571">
    <cfRule type="containsText" dxfId="2497" priority="9155" operator="containsText" text="清車">
      <formula>NOT(ISERROR(SEARCH("清車",X571)))</formula>
    </cfRule>
    <cfRule type="containsText" dxfId="2496" priority="9156" operator="containsText" text="改紡">
      <formula>NOT(ISERROR(SEARCH("改紡",X571)))</formula>
    </cfRule>
    <cfRule type="containsText" dxfId="2495" priority="9157" operator="containsText" text="了機">
      <formula>NOT(ISERROR(SEARCH("了機",X571)))</formula>
    </cfRule>
  </conditionalFormatting>
  <conditionalFormatting sqref="X573">
    <cfRule type="containsText" dxfId="2494" priority="9161" operator="containsText" text="清車">
      <formula>NOT(ISERROR(SEARCH("清車",X573)))</formula>
    </cfRule>
    <cfRule type="containsText" dxfId="2493" priority="9162" operator="containsText" text="改紡">
      <formula>NOT(ISERROR(SEARCH("改紡",X573)))</formula>
    </cfRule>
    <cfRule type="containsText" dxfId="2492" priority="9163" operator="containsText" text="了機">
      <formula>NOT(ISERROR(SEARCH("了機",X573)))</formula>
    </cfRule>
  </conditionalFormatting>
  <conditionalFormatting sqref="X579:X586">
    <cfRule type="containsText" dxfId="2491" priority="9200" operator="containsText" text="清車">
      <formula>NOT(ISERROR(SEARCH("清車",X579)))</formula>
    </cfRule>
    <cfRule type="containsText" dxfId="2490" priority="9201" operator="containsText" text="改紡">
      <formula>NOT(ISERROR(SEARCH("改紡",X579)))</formula>
    </cfRule>
    <cfRule type="containsText" dxfId="2489" priority="9202" operator="containsText" text="了機">
      <formula>NOT(ISERROR(SEARCH("了機",X579)))</formula>
    </cfRule>
  </conditionalFormatting>
  <conditionalFormatting sqref="X588:X589">
    <cfRule type="containsText" dxfId="2488" priority="8885" operator="containsText" text="清車">
      <formula>NOT(ISERROR(SEARCH("清車",X588)))</formula>
    </cfRule>
    <cfRule type="containsText" dxfId="2487" priority="8886" operator="containsText" text="改紡">
      <formula>NOT(ISERROR(SEARCH("改紡",X588)))</formula>
    </cfRule>
    <cfRule type="containsText" dxfId="2486" priority="8887" operator="containsText" text="了機">
      <formula>NOT(ISERROR(SEARCH("了機",X588)))</formula>
    </cfRule>
  </conditionalFormatting>
  <conditionalFormatting sqref="X590">
    <cfRule type="containsText" dxfId="2485" priority="8882" operator="containsText" text="清車">
      <formula>NOT(ISERROR(SEARCH("清車",X590)))</formula>
    </cfRule>
    <cfRule type="containsText" dxfId="2484" priority="8883" operator="containsText" text="改紡">
      <formula>NOT(ISERROR(SEARCH("改紡",X590)))</formula>
    </cfRule>
    <cfRule type="containsText" dxfId="2483" priority="8884" operator="containsText" text="了機">
      <formula>NOT(ISERROR(SEARCH("了機",X590)))</formula>
    </cfRule>
  </conditionalFormatting>
  <conditionalFormatting sqref="X595">
    <cfRule type="containsText" dxfId="2482" priority="8888" operator="containsText" text="清車">
      <formula>NOT(ISERROR(SEARCH("清車",X595)))</formula>
    </cfRule>
    <cfRule type="containsText" dxfId="2481" priority="8889" operator="containsText" text="改紡">
      <formula>NOT(ISERROR(SEARCH("改紡",X595)))</formula>
    </cfRule>
    <cfRule type="containsText" dxfId="2480" priority="8890" operator="containsText" text="了機">
      <formula>NOT(ISERROR(SEARCH("了機",X595)))</formula>
    </cfRule>
  </conditionalFormatting>
  <conditionalFormatting sqref="X598 X601">
    <cfRule type="containsText" dxfId="2479" priority="8951" operator="containsText" text="清車">
      <formula>NOT(ISERROR(SEARCH("清車",X598)))</formula>
    </cfRule>
    <cfRule type="containsText" dxfId="2478" priority="8952" operator="containsText" text="改紡">
      <formula>NOT(ISERROR(SEARCH("改紡",X598)))</formula>
    </cfRule>
    <cfRule type="containsText" dxfId="2477" priority="8953" operator="containsText" text="了機">
      <formula>NOT(ISERROR(SEARCH("了機",X598)))</formula>
    </cfRule>
  </conditionalFormatting>
  <conditionalFormatting sqref="X599">
    <cfRule type="containsText" dxfId="2476" priority="8909" operator="containsText" text="清車">
      <formula>NOT(ISERROR(SEARCH("清車",X599)))</formula>
    </cfRule>
    <cfRule type="containsText" dxfId="2475" priority="8910" operator="containsText" text="改紡">
      <formula>NOT(ISERROR(SEARCH("改紡",X599)))</formula>
    </cfRule>
    <cfRule type="containsText" dxfId="2474" priority="8911" operator="containsText" text="了機">
      <formula>NOT(ISERROR(SEARCH("了機",X599)))</formula>
    </cfRule>
  </conditionalFormatting>
  <conditionalFormatting sqref="X600">
    <cfRule type="containsText" dxfId="2473" priority="8918" operator="containsText" text="清車">
      <formula>NOT(ISERROR(SEARCH("清車",X600)))</formula>
    </cfRule>
    <cfRule type="containsText" dxfId="2472" priority="8919" operator="containsText" text="改紡">
      <formula>NOT(ISERROR(SEARCH("改紡",X600)))</formula>
    </cfRule>
    <cfRule type="containsText" dxfId="2471" priority="8920" operator="containsText" text="了機">
      <formula>NOT(ISERROR(SEARCH("了機",X600)))</formula>
    </cfRule>
  </conditionalFormatting>
  <conditionalFormatting sqref="X602">
    <cfRule type="containsText" dxfId="2470" priority="8900" operator="containsText" text="清車">
      <formula>NOT(ISERROR(SEARCH("清車",X602)))</formula>
    </cfRule>
    <cfRule type="containsText" dxfId="2469" priority="8901" operator="containsText" text="改紡">
      <formula>NOT(ISERROR(SEARCH("改紡",X602)))</formula>
    </cfRule>
    <cfRule type="containsText" dxfId="2468" priority="8902" operator="containsText" text="了機">
      <formula>NOT(ISERROR(SEARCH("了機",X602)))</formula>
    </cfRule>
  </conditionalFormatting>
  <conditionalFormatting sqref="X605">
    <cfRule type="containsText" dxfId="2467" priority="8696" operator="containsText" text="清車">
      <formula>NOT(ISERROR(SEARCH("清車",X605)))</formula>
    </cfRule>
    <cfRule type="containsText" dxfId="2466" priority="8697" operator="containsText" text="改紡">
      <formula>NOT(ISERROR(SEARCH("改紡",X605)))</formula>
    </cfRule>
    <cfRule type="containsText" dxfId="2465" priority="8698" operator="containsText" text="了機">
      <formula>NOT(ISERROR(SEARCH("了機",X605)))</formula>
    </cfRule>
  </conditionalFormatting>
  <conditionalFormatting sqref="X611">
    <cfRule type="containsText" dxfId="2464" priority="8891" operator="containsText" text="清車">
      <formula>NOT(ISERROR(SEARCH("清車",X611)))</formula>
    </cfRule>
    <cfRule type="containsText" dxfId="2463" priority="8892" operator="containsText" text="改紡">
      <formula>NOT(ISERROR(SEARCH("改紡",X611)))</formula>
    </cfRule>
    <cfRule type="containsText" dxfId="2462" priority="8893" operator="containsText" text="了機">
      <formula>NOT(ISERROR(SEARCH("了機",X611)))</formula>
    </cfRule>
  </conditionalFormatting>
  <conditionalFormatting sqref="X613">
    <cfRule type="containsText" dxfId="2461" priority="8897" operator="containsText" text="清車">
      <formula>NOT(ISERROR(SEARCH("清車",X613)))</formula>
    </cfRule>
    <cfRule type="containsText" dxfId="2460" priority="8898" operator="containsText" text="改紡">
      <formula>NOT(ISERROR(SEARCH("改紡",X613)))</formula>
    </cfRule>
    <cfRule type="containsText" dxfId="2459" priority="8899" operator="containsText" text="了機">
      <formula>NOT(ISERROR(SEARCH("了機",X613)))</formula>
    </cfRule>
  </conditionalFormatting>
  <conditionalFormatting sqref="X619:X626">
    <cfRule type="containsText" dxfId="2458" priority="8936" operator="containsText" text="清車">
      <formula>NOT(ISERROR(SEARCH("清車",X619)))</formula>
    </cfRule>
    <cfRule type="containsText" dxfId="2457" priority="8937" operator="containsText" text="改紡">
      <formula>NOT(ISERROR(SEARCH("改紡",X619)))</formula>
    </cfRule>
    <cfRule type="containsText" dxfId="2456" priority="8938" operator="containsText" text="了機">
      <formula>NOT(ISERROR(SEARCH("了機",X619)))</formula>
    </cfRule>
  </conditionalFormatting>
  <conditionalFormatting sqref="X628:X629">
    <cfRule type="containsText" dxfId="2455" priority="8621" operator="containsText" text="清車">
      <formula>NOT(ISERROR(SEARCH("清車",X628)))</formula>
    </cfRule>
    <cfRule type="containsText" dxfId="2454" priority="8622" operator="containsText" text="改紡">
      <formula>NOT(ISERROR(SEARCH("改紡",X628)))</formula>
    </cfRule>
    <cfRule type="containsText" dxfId="2453" priority="8623" operator="containsText" text="了機">
      <formula>NOT(ISERROR(SEARCH("了機",X628)))</formula>
    </cfRule>
  </conditionalFormatting>
  <conditionalFormatting sqref="X630">
    <cfRule type="containsText" dxfId="2452" priority="8618" operator="containsText" text="清車">
      <formula>NOT(ISERROR(SEARCH("清車",X630)))</formula>
    </cfRule>
    <cfRule type="containsText" dxfId="2451" priority="8619" operator="containsText" text="改紡">
      <formula>NOT(ISERROR(SEARCH("改紡",X630)))</formula>
    </cfRule>
    <cfRule type="containsText" dxfId="2450" priority="8620" operator="containsText" text="了機">
      <formula>NOT(ISERROR(SEARCH("了機",X630)))</formula>
    </cfRule>
  </conditionalFormatting>
  <conditionalFormatting sqref="X635">
    <cfRule type="containsText" dxfId="2449" priority="8624" operator="containsText" text="清車">
      <formula>NOT(ISERROR(SEARCH("清車",X635)))</formula>
    </cfRule>
    <cfRule type="containsText" dxfId="2448" priority="8625" operator="containsText" text="改紡">
      <formula>NOT(ISERROR(SEARCH("改紡",X635)))</formula>
    </cfRule>
    <cfRule type="containsText" dxfId="2447" priority="8626" operator="containsText" text="了機">
      <formula>NOT(ISERROR(SEARCH("了機",X635)))</formula>
    </cfRule>
  </conditionalFormatting>
  <conditionalFormatting sqref="X638 X641">
    <cfRule type="containsText" dxfId="2446" priority="8687" operator="containsText" text="清車">
      <formula>NOT(ISERROR(SEARCH("清車",X638)))</formula>
    </cfRule>
    <cfRule type="containsText" dxfId="2445" priority="8688" operator="containsText" text="改紡">
      <formula>NOT(ISERROR(SEARCH("改紡",X638)))</formula>
    </cfRule>
    <cfRule type="containsText" dxfId="2444" priority="8689" operator="containsText" text="了機">
      <formula>NOT(ISERROR(SEARCH("了機",X638)))</formula>
    </cfRule>
  </conditionalFormatting>
  <conditionalFormatting sqref="X639">
    <cfRule type="containsText" dxfId="2443" priority="8645" operator="containsText" text="清車">
      <formula>NOT(ISERROR(SEARCH("清車",X639)))</formula>
    </cfRule>
    <cfRule type="containsText" dxfId="2442" priority="8646" operator="containsText" text="改紡">
      <formula>NOT(ISERROR(SEARCH("改紡",X639)))</formula>
    </cfRule>
    <cfRule type="containsText" dxfId="2441" priority="8647" operator="containsText" text="了機">
      <formula>NOT(ISERROR(SEARCH("了機",X639)))</formula>
    </cfRule>
  </conditionalFormatting>
  <conditionalFormatting sqref="X640">
    <cfRule type="containsText" dxfId="2440" priority="8654" operator="containsText" text="清車">
      <formula>NOT(ISERROR(SEARCH("清車",X640)))</formula>
    </cfRule>
    <cfRule type="containsText" dxfId="2439" priority="8655" operator="containsText" text="改紡">
      <formula>NOT(ISERROR(SEARCH("改紡",X640)))</formula>
    </cfRule>
    <cfRule type="containsText" dxfId="2438" priority="8656" operator="containsText" text="了機">
      <formula>NOT(ISERROR(SEARCH("了機",X640)))</formula>
    </cfRule>
  </conditionalFormatting>
  <conditionalFormatting sqref="X642">
    <cfRule type="containsText" dxfId="2437" priority="8636" operator="containsText" text="清車">
      <formula>NOT(ISERROR(SEARCH("清車",X642)))</formula>
    </cfRule>
    <cfRule type="containsText" dxfId="2436" priority="8637" operator="containsText" text="改紡">
      <formula>NOT(ISERROR(SEARCH("改紡",X642)))</formula>
    </cfRule>
    <cfRule type="containsText" dxfId="2435" priority="8638" operator="containsText" text="了機">
      <formula>NOT(ISERROR(SEARCH("了機",X642)))</formula>
    </cfRule>
  </conditionalFormatting>
  <conditionalFormatting sqref="X645">
    <cfRule type="containsText" dxfId="2434" priority="8432" operator="containsText" text="清車">
      <formula>NOT(ISERROR(SEARCH("清車",X645)))</formula>
    </cfRule>
    <cfRule type="containsText" dxfId="2433" priority="8433" operator="containsText" text="改紡">
      <formula>NOT(ISERROR(SEARCH("改紡",X645)))</formula>
    </cfRule>
    <cfRule type="containsText" dxfId="2432" priority="8434" operator="containsText" text="了機">
      <formula>NOT(ISERROR(SEARCH("了機",X645)))</formula>
    </cfRule>
  </conditionalFormatting>
  <conditionalFormatting sqref="X651">
    <cfRule type="containsText" dxfId="2431" priority="8627" operator="containsText" text="清車">
      <formula>NOT(ISERROR(SEARCH("清車",X651)))</formula>
    </cfRule>
    <cfRule type="containsText" dxfId="2430" priority="8628" operator="containsText" text="改紡">
      <formula>NOT(ISERROR(SEARCH("改紡",X651)))</formula>
    </cfRule>
    <cfRule type="containsText" dxfId="2429" priority="8629" operator="containsText" text="了機">
      <formula>NOT(ISERROR(SEARCH("了機",X651)))</formula>
    </cfRule>
  </conditionalFormatting>
  <conditionalFormatting sqref="X653">
    <cfRule type="containsText" dxfId="2428" priority="8633" operator="containsText" text="清車">
      <formula>NOT(ISERROR(SEARCH("清車",X653)))</formula>
    </cfRule>
    <cfRule type="containsText" dxfId="2427" priority="8634" operator="containsText" text="改紡">
      <formula>NOT(ISERROR(SEARCH("改紡",X653)))</formula>
    </cfRule>
    <cfRule type="containsText" dxfId="2426" priority="8635" operator="containsText" text="了機">
      <formula>NOT(ISERROR(SEARCH("了機",X653)))</formula>
    </cfRule>
  </conditionalFormatting>
  <conditionalFormatting sqref="X657">
    <cfRule type="containsText" dxfId="2425" priority="8429" operator="containsText" text="清車">
      <formula>NOT(ISERROR(SEARCH("清車",X657)))</formula>
    </cfRule>
    <cfRule type="containsText" dxfId="2424" priority="8430" operator="containsText" text="改紡">
      <formula>NOT(ISERROR(SEARCH("改紡",X657)))</formula>
    </cfRule>
    <cfRule type="containsText" dxfId="2423" priority="8431" operator="containsText" text="了機">
      <formula>NOT(ISERROR(SEARCH("了機",X657)))</formula>
    </cfRule>
  </conditionalFormatting>
  <conditionalFormatting sqref="X660:X667">
    <cfRule type="containsText" dxfId="2422" priority="8672" operator="containsText" text="清車">
      <formula>NOT(ISERROR(SEARCH("清車",X660)))</formula>
    </cfRule>
    <cfRule type="containsText" dxfId="2421" priority="8673" operator="containsText" text="改紡">
      <formula>NOT(ISERROR(SEARCH("改紡",X660)))</formula>
    </cfRule>
    <cfRule type="containsText" dxfId="2420" priority="8674" operator="containsText" text="了機">
      <formula>NOT(ISERROR(SEARCH("了機",X660)))</formula>
    </cfRule>
  </conditionalFormatting>
  <conditionalFormatting sqref="X669:X670">
    <cfRule type="containsText" dxfId="2419" priority="8333" operator="containsText" text="清車">
      <formula>NOT(ISERROR(SEARCH("清車",X669)))</formula>
    </cfRule>
    <cfRule type="containsText" dxfId="2418" priority="8334" operator="containsText" text="改紡">
      <formula>NOT(ISERROR(SEARCH("改紡",X669)))</formula>
    </cfRule>
    <cfRule type="containsText" dxfId="2417" priority="8335" operator="containsText" text="了機">
      <formula>NOT(ISERROR(SEARCH("了機",X669)))</formula>
    </cfRule>
  </conditionalFormatting>
  <conditionalFormatting sqref="X671">
    <cfRule type="containsText" dxfId="2416" priority="8330" operator="containsText" text="清車">
      <formula>NOT(ISERROR(SEARCH("清車",X671)))</formula>
    </cfRule>
    <cfRule type="containsText" dxfId="2415" priority="8331" operator="containsText" text="改紡">
      <formula>NOT(ISERROR(SEARCH("改紡",X671)))</formula>
    </cfRule>
    <cfRule type="containsText" dxfId="2414" priority="8332" operator="containsText" text="了機">
      <formula>NOT(ISERROR(SEARCH("了機",X671)))</formula>
    </cfRule>
  </conditionalFormatting>
  <conditionalFormatting sqref="X676">
    <cfRule type="containsText" dxfId="2413" priority="8336" operator="containsText" text="清車">
      <formula>NOT(ISERROR(SEARCH("清車",X676)))</formula>
    </cfRule>
    <cfRule type="containsText" dxfId="2412" priority="8337" operator="containsText" text="改紡">
      <formula>NOT(ISERROR(SEARCH("改紡",X676)))</formula>
    </cfRule>
    <cfRule type="containsText" dxfId="2411" priority="8338" operator="containsText" text="了機">
      <formula>NOT(ISERROR(SEARCH("了機",X676)))</formula>
    </cfRule>
  </conditionalFormatting>
  <conditionalFormatting sqref="X679 X682">
    <cfRule type="containsText" dxfId="2410" priority="8399" operator="containsText" text="清車">
      <formula>NOT(ISERROR(SEARCH("清車",X679)))</formula>
    </cfRule>
    <cfRule type="containsText" dxfId="2409" priority="8400" operator="containsText" text="改紡">
      <formula>NOT(ISERROR(SEARCH("改紡",X679)))</formula>
    </cfRule>
    <cfRule type="containsText" dxfId="2408" priority="8401" operator="containsText" text="了機">
      <formula>NOT(ISERROR(SEARCH("了機",X679)))</formula>
    </cfRule>
  </conditionalFormatting>
  <conditionalFormatting sqref="X680">
    <cfRule type="containsText" dxfId="2407" priority="8357" operator="containsText" text="清車">
      <formula>NOT(ISERROR(SEARCH("清車",X680)))</formula>
    </cfRule>
    <cfRule type="containsText" dxfId="2406" priority="8358" operator="containsText" text="改紡">
      <formula>NOT(ISERROR(SEARCH("改紡",X680)))</formula>
    </cfRule>
    <cfRule type="containsText" dxfId="2405" priority="8359" operator="containsText" text="了機">
      <formula>NOT(ISERROR(SEARCH("了機",X680)))</formula>
    </cfRule>
  </conditionalFormatting>
  <conditionalFormatting sqref="X681">
    <cfRule type="containsText" dxfId="2404" priority="8366" operator="containsText" text="清車">
      <formula>NOT(ISERROR(SEARCH("清車",X681)))</formula>
    </cfRule>
    <cfRule type="containsText" dxfId="2403" priority="8367" operator="containsText" text="改紡">
      <formula>NOT(ISERROR(SEARCH("改紡",X681)))</formula>
    </cfRule>
    <cfRule type="containsText" dxfId="2402" priority="8368" operator="containsText" text="了機">
      <formula>NOT(ISERROR(SEARCH("了機",X681)))</formula>
    </cfRule>
  </conditionalFormatting>
  <conditionalFormatting sqref="X683">
    <cfRule type="containsText" dxfId="2401" priority="8348" operator="containsText" text="清車">
      <formula>NOT(ISERROR(SEARCH("清車",X683)))</formula>
    </cfRule>
    <cfRule type="containsText" dxfId="2400" priority="8349" operator="containsText" text="改紡">
      <formula>NOT(ISERROR(SEARCH("改紡",X683)))</formula>
    </cfRule>
    <cfRule type="containsText" dxfId="2399" priority="8350" operator="containsText" text="了機">
      <formula>NOT(ISERROR(SEARCH("了機",X683)))</formula>
    </cfRule>
  </conditionalFormatting>
  <conditionalFormatting sqref="X686">
    <cfRule type="containsText" dxfId="2398" priority="8144" operator="containsText" text="清車">
      <formula>NOT(ISERROR(SEARCH("清車",X686)))</formula>
    </cfRule>
    <cfRule type="containsText" dxfId="2397" priority="8145" operator="containsText" text="改紡">
      <formula>NOT(ISERROR(SEARCH("改紡",X686)))</formula>
    </cfRule>
    <cfRule type="containsText" dxfId="2396" priority="8146" operator="containsText" text="了機">
      <formula>NOT(ISERROR(SEARCH("了機",X686)))</formula>
    </cfRule>
  </conditionalFormatting>
  <conditionalFormatting sqref="X692">
    <cfRule type="containsText" dxfId="2395" priority="8339" operator="containsText" text="清車">
      <formula>NOT(ISERROR(SEARCH("清車",X692)))</formula>
    </cfRule>
    <cfRule type="containsText" dxfId="2394" priority="8340" operator="containsText" text="改紡">
      <formula>NOT(ISERROR(SEARCH("改紡",X692)))</formula>
    </cfRule>
    <cfRule type="containsText" dxfId="2393" priority="8341" operator="containsText" text="了機">
      <formula>NOT(ISERROR(SEARCH("了機",X692)))</formula>
    </cfRule>
  </conditionalFormatting>
  <conditionalFormatting sqref="X694">
    <cfRule type="containsText" dxfId="2392" priority="8345" operator="containsText" text="清車">
      <formula>NOT(ISERROR(SEARCH("清車",X694)))</formula>
    </cfRule>
    <cfRule type="containsText" dxfId="2391" priority="8346" operator="containsText" text="改紡">
      <formula>NOT(ISERROR(SEARCH("改紡",X694)))</formula>
    </cfRule>
    <cfRule type="containsText" dxfId="2390" priority="8347" operator="containsText" text="了機">
      <formula>NOT(ISERROR(SEARCH("了機",X694)))</formula>
    </cfRule>
  </conditionalFormatting>
  <conditionalFormatting sqref="X698">
    <cfRule type="containsText" dxfId="2389" priority="8141" operator="containsText" text="清車">
      <formula>NOT(ISERROR(SEARCH("清車",X698)))</formula>
    </cfRule>
    <cfRule type="containsText" dxfId="2388" priority="8142" operator="containsText" text="改紡">
      <formula>NOT(ISERROR(SEARCH("改紡",X698)))</formula>
    </cfRule>
    <cfRule type="containsText" dxfId="2387" priority="8143" operator="containsText" text="了機">
      <formula>NOT(ISERROR(SEARCH("了機",X698)))</formula>
    </cfRule>
  </conditionalFormatting>
  <conditionalFormatting sqref="X701:X708">
    <cfRule type="containsText" dxfId="2386" priority="8384" operator="containsText" text="清車">
      <formula>NOT(ISERROR(SEARCH("清車",X701)))</formula>
    </cfRule>
    <cfRule type="containsText" dxfId="2385" priority="8385" operator="containsText" text="改紡">
      <formula>NOT(ISERROR(SEARCH("改紡",X701)))</formula>
    </cfRule>
    <cfRule type="containsText" dxfId="2384" priority="8386" operator="containsText" text="了機">
      <formula>NOT(ISERROR(SEARCH("了機",X701)))</formula>
    </cfRule>
  </conditionalFormatting>
  <conditionalFormatting sqref="X710:X711">
    <cfRule type="containsText" dxfId="2383" priority="8045" operator="containsText" text="清車">
      <formula>NOT(ISERROR(SEARCH("清車",X710)))</formula>
    </cfRule>
    <cfRule type="containsText" dxfId="2382" priority="8046" operator="containsText" text="改紡">
      <formula>NOT(ISERROR(SEARCH("改紡",X710)))</formula>
    </cfRule>
    <cfRule type="containsText" dxfId="2381" priority="8047" operator="containsText" text="了機">
      <formula>NOT(ISERROR(SEARCH("了機",X710)))</formula>
    </cfRule>
  </conditionalFormatting>
  <conditionalFormatting sqref="X712">
    <cfRule type="containsText" dxfId="2380" priority="8042" operator="containsText" text="清車">
      <formula>NOT(ISERROR(SEARCH("清車",X712)))</formula>
    </cfRule>
    <cfRule type="containsText" dxfId="2379" priority="8043" operator="containsText" text="改紡">
      <formula>NOT(ISERROR(SEARCH("改紡",X712)))</formula>
    </cfRule>
    <cfRule type="containsText" dxfId="2378" priority="8044" operator="containsText" text="了機">
      <formula>NOT(ISERROR(SEARCH("了機",X712)))</formula>
    </cfRule>
  </conditionalFormatting>
  <conditionalFormatting sqref="X717">
    <cfRule type="containsText" dxfId="2377" priority="8048" operator="containsText" text="清車">
      <formula>NOT(ISERROR(SEARCH("清車",X717)))</formula>
    </cfRule>
    <cfRule type="containsText" dxfId="2376" priority="8049" operator="containsText" text="改紡">
      <formula>NOT(ISERROR(SEARCH("改紡",X717)))</formula>
    </cfRule>
    <cfRule type="containsText" dxfId="2375" priority="8050" operator="containsText" text="了機">
      <formula>NOT(ISERROR(SEARCH("了機",X717)))</formula>
    </cfRule>
  </conditionalFormatting>
  <conditionalFormatting sqref="X720 X723">
    <cfRule type="containsText" dxfId="2374" priority="8111" operator="containsText" text="清車">
      <formula>NOT(ISERROR(SEARCH("清車",X720)))</formula>
    </cfRule>
    <cfRule type="containsText" dxfId="2373" priority="8112" operator="containsText" text="改紡">
      <formula>NOT(ISERROR(SEARCH("改紡",X720)))</formula>
    </cfRule>
    <cfRule type="containsText" dxfId="2372" priority="8113" operator="containsText" text="了機">
      <formula>NOT(ISERROR(SEARCH("了機",X720)))</formula>
    </cfRule>
  </conditionalFormatting>
  <conditionalFormatting sqref="X721">
    <cfRule type="containsText" dxfId="2371" priority="8069" operator="containsText" text="清車">
      <formula>NOT(ISERROR(SEARCH("清車",X721)))</formula>
    </cfRule>
    <cfRule type="containsText" dxfId="2370" priority="8070" operator="containsText" text="改紡">
      <formula>NOT(ISERROR(SEARCH("改紡",X721)))</formula>
    </cfRule>
    <cfRule type="containsText" dxfId="2369" priority="8071" operator="containsText" text="了機">
      <formula>NOT(ISERROR(SEARCH("了機",X721)))</formula>
    </cfRule>
  </conditionalFormatting>
  <conditionalFormatting sqref="X722">
    <cfRule type="containsText" dxfId="2368" priority="8078" operator="containsText" text="清車">
      <formula>NOT(ISERROR(SEARCH("清車",X722)))</formula>
    </cfRule>
    <cfRule type="containsText" dxfId="2367" priority="8079" operator="containsText" text="改紡">
      <formula>NOT(ISERROR(SEARCH("改紡",X722)))</formula>
    </cfRule>
    <cfRule type="containsText" dxfId="2366" priority="8080" operator="containsText" text="了機">
      <formula>NOT(ISERROR(SEARCH("了機",X722)))</formula>
    </cfRule>
  </conditionalFormatting>
  <conditionalFormatting sqref="X724">
    <cfRule type="containsText" dxfId="2365" priority="8060" operator="containsText" text="清車">
      <formula>NOT(ISERROR(SEARCH("清車",X724)))</formula>
    </cfRule>
    <cfRule type="containsText" dxfId="2364" priority="8061" operator="containsText" text="改紡">
      <formula>NOT(ISERROR(SEARCH("改紡",X724)))</formula>
    </cfRule>
    <cfRule type="containsText" dxfId="2363" priority="8062" operator="containsText" text="了機">
      <formula>NOT(ISERROR(SEARCH("了機",X724)))</formula>
    </cfRule>
  </conditionalFormatting>
  <conditionalFormatting sqref="X727">
    <cfRule type="containsText" dxfId="2362" priority="7856" operator="containsText" text="清車">
      <formula>NOT(ISERROR(SEARCH("清車",X727)))</formula>
    </cfRule>
    <cfRule type="containsText" dxfId="2361" priority="7857" operator="containsText" text="改紡">
      <formula>NOT(ISERROR(SEARCH("改紡",X727)))</formula>
    </cfRule>
    <cfRule type="containsText" dxfId="2360" priority="7858" operator="containsText" text="了機">
      <formula>NOT(ISERROR(SEARCH("了機",X727)))</formula>
    </cfRule>
  </conditionalFormatting>
  <conditionalFormatting sqref="X733">
    <cfRule type="containsText" dxfId="2359" priority="8051" operator="containsText" text="清車">
      <formula>NOT(ISERROR(SEARCH("清車",X733)))</formula>
    </cfRule>
    <cfRule type="containsText" dxfId="2358" priority="8052" operator="containsText" text="改紡">
      <formula>NOT(ISERROR(SEARCH("改紡",X733)))</formula>
    </cfRule>
    <cfRule type="containsText" dxfId="2357" priority="8053" operator="containsText" text="了機">
      <formula>NOT(ISERROR(SEARCH("了機",X733)))</formula>
    </cfRule>
  </conditionalFormatting>
  <conditionalFormatting sqref="X735">
    <cfRule type="containsText" dxfId="2356" priority="8057" operator="containsText" text="清車">
      <formula>NOT(ISERROR(SEARCH("清車",X735)))</formula>
    </cfRule>
    <cfRule type="containsText" dxfId="2355" priority="8058" operator="containsText" text="改紡">
      <formula>NOT(ISERROR(SEARCH("改紡",X735)))</formula>
    </cfRule>
    <cfRule type="containsText" dxfId="2354" priority="8059" operator="containsText" text="了機">
      <formula>NOT(ISERROR(SEARCH("了機",X735)))</formula>
    </cfRule>
  </conditionalFormatting>
  <conditionalFormatting sqref="X738">
    <cfRule type="containsText" dxfId="2353" priority="7823" operator="containsText" text="清車">
      <formula>NOT(ISERROR(SEARCH("清車",X738)))</formula>
    </cfRule>
    <cfRule type="containsText" dxfId="2352" priority="7824" operator="containsText" text="改紡">
      <formula>NOT(ISERROR(SEARCH("改紡",X738)))</formula>
    </cfRule>
    <cfRule type="containsText" dxfId="2351" priority="7825" operator="containsText" text="了機">
      <formula>NOT(ISERROR(SEARCH("了機",X738)))</formula>
    </cfRule>
  </conditionalFormatting>
  <conditionalFormatting sqref="X739">
    <cfRule type="containsText" dxfId="2350" priority="7853" operator="containsText" text="清車">
      <formula>NOT(ISERROR(SEARCH("清車",X739)))</formula>
    </cfRule>
    <cfRule type="containsText" dxfId="2349" priority="7854" operator="containsText" text="改紡">
      <formula>NOT(ISERROR(SEARCH("改紡",X739)))</formula>
    </cfRule>
    <cfRule type="containsText" dxfId="2348" priority="7855" operator="containsText" text="了機">
      <formula>NOT(ISERROR(SEARCH("了機",X739)))</formula>
    </cfRule>
  </conditionalFormatting>
  <conditionalFormatting sqref="X742:X749">
    <cfRule type="containsText" dxfId="2347" priority="8096" operator="containsText" text="清車">
      <formula>NOT(ISERROR(SEARCH("清車",X742)))</formula>
    </cfRule>
    <cfRule type="containsText" dxfId="2346" priority="8097" operator="containsText" text="改紡">
      <formula>NOT(ISERROR(SEARCH("改紡",X742)))</formula>
    </cfRule>
    <cfRule type="containsText" dxfId="2345" priority="8098" operator="containsText" text="了機">
      <formula>NOT(ISERROR(SEARCH("了機",X742)))</formula>
    </cfRule>
  </conditionalFormatting>
  <conditionalFormatting sqref="X751:X752">
    <cfRule type="containsText" dxfId="2344" priority="7751" operator="containsText" text="清車">
      <formula>NOT(ISERROR(SEARCH("清車",X751)))</formula>
    </cfRule>
    <cfRule type="containsText" dxfId="2343" priority="7752" operator="containsText" text="改紡">
      <formula>NOT(ISERROR(SEARCH("改紡",X751)))</formula>
    </cfRule>
    <cfRule type="containsText" dxfId="2342" priority="7753" operator="containsText" text="了機">
      <formula>NOT(ISERROR(SEARCH("了機",X751)))</formula>
    </cfRule>
  </conditionalFormatting>
  <conditionalFormatting sqref="X753">
    <cfRule type="containsText" dxfId="2341" priority="7748" operator="containsText" text="清車">
      <formula>NOT(ISERROR(SEARCH("清車",X753)))</formula>
    </cfRule>
    <cfRule type="containsText" dxfId="2340" priority="7749" operator="containsText" text="改紡">
      <formula>NOT(ISERROR(SEARCH("改紡",X753)))</formula>
    </cfRule>
    <cfRule type="containsText" dxfId="2339" priority="7750" operator="containsText" text="了機">
      <formula>NOT(ISERROR(SEARCH("了機",X753)))</formula>
    </cfRule>
  </conditionalFormatting>
  <conditionalFormatting sqref="X755">
    <cfRule type="containsText" dxfId="2338" priority="7157" operator="containsText" text="清車">
      <formula>NOT(ISERROR(SEARCH("清車",X755)))</formula>
    </cfRule>
    <cfRule type="containsText" dxfId="2337" priority="7158" operator="containsText" text="改紡">
      <formula>NOT(ISERROR(SEARCH("改紡",X755)))</formula>
    </cfRule>
    <cfRule type="containsText" dxfId="2336" priority="7159" operator="containsText" text="了機">
      <formula>NOT(ISERROR(SEARCH("了機",X755)))</formula>
    </cfRule>
  </conditionalFormatting>
  <conditionalFormatting sqref="X758">
    <cfRule type="containsText" dxfId="2335" priority="7754" operator="containsText" text="清車">
      <formula>NOT(ISERROR(SEARCH("清車",X758)))</formula>
    </cfRule>
    <cfRule type="containsText" dxfId="2334" priority="7755" operator="containsText" text="改紡">
      <formula>NOT(ISERROR(SEARCH("改紡",X758)))</formula>
    </cfRule>
    <cfRule type="containsText" dxfId="2333" priority="7756" operator="containsText" text="了機">
      <formula>NOT(ISERROR(SEARCH("了機",X758)))</formula>
    </cfRule>
  </conditionalFormatting>
  <conditionalFormatting sqref="X761">
    <cfRule type="containsText" dxfId="2332" priority="7526" operator="containsText" text="清車">
      <formula>NOT(ISERROR(SEARCH("清車",X761)))</formula>
    </cfRule>
    <cfRule type="containsText" dxfId="2331" priority="7527" operator="containsText" text="改紡">
      <formula>NOT(ISERROR(SEARCH("改紡",X761)))</formula>
    </cfRule>
    <cfRule type="containsText" dxfId="2330" priority="7528" operator="containsText" text="了機">
      <formula>NOT(ISERROR(SEARCH("了機",X761)))</formula>
    </cfRule>
  </conditionalFormatting>
  <conditionalFormatting sqref="X762">
    <cfRule type="containsText" dxfId="2329" priority="7772" operator="containsText" text="清車">
      <formula>NOT(ISERROR(SEARCH("清車",X762)))</formula>
    </cfRule>
    <cfRule type="containsText" dxfId="2328" priority="7773" operator="containsText" text="改紡">
      <formula>NOT(ISERROR(SEARCH("改紡",X762)))</formula>
    </cfRule>
    <cfRule type="containsText" dxfId="2327" priority="7774" operator="containsText" text="了機">
      <formula>NOT(ISERROR(SEARCH("了機",X762)))</formula>
    </cfRule>
  </conditionalFormatting>
  <conditionalFormatting sqref="X763">
    <cfRule type="containsText" dxfId="2326" priority="7781" operator="containsText" text="清車">
      <formula>NOT(ISERROR(SEARCH("清車",X763)))</formula>
    </cfRule>
    <cfRule type="containsText" dxfId="2325" priority="7782" operator="containsText" text="改紡">
      <formula>NOT(ISERROR(SEARCH("改紡",X763)))</formula>
    </cfRule>
    <cfRule type="containsText" dxfId="2324" priority="7783" operator="containsText" text="了機">
      <formula>NOT(ISERROR(SEARCH("了機",X763)))</formula>
    </cfRule>
  </conditionalFormatting>
  <conditionalFormatting sqref="X764">
    <cfRule type="containsText" dxfId="2323" priority="7814" operator="containsText" text="清車">
      <formula>NOT(ISERROR(SEARCH("清車",X764)))</formula>
    </cfRule>
    <cfRule type="containsText" dxfId="2322" priority="7815" operator="containsText" text="改紡">
      <formula>NOT(ISERROR(SEARCH("改紡",X764)))</formula>
    </cfRule>
    <cfRule type="containsText" dxfId="2321" priority="7816" operator="containsText" text="了機">
      <formula>NOT(ISERROR(SEARCH("了機",X764)))</formula>
    </cfRule>
  </conditionalFormatting>
  <conditionalFormatting sqref="X765">
    <cfRule type="containsText" dxfId="2320" priority="7763" operator="containsText" text="清車">
      <formula>NOT(ISERROR(SEARCH("清車",X765)))</formula>
    </cfRule>
    <cfRule type="containsText" dxfId="2319" priority="7764" operator="containsText" text="改紡">
      <formula>NOT(ISERROR(SEARCH("改紡",X765)))</formula>
    </cfRule>
    <cfRule type="containsText" dxfId="2318" priority="7765" operator="containsText" text="了機">
      <formula>NOT(ISERROR(SEARCH("了機",X765)))</formula>
    </cfRule>
  </conditionalFormatting>
  <conditionalFormatting sqref="X768">
    <cfRule type="containsText" dxfId="2317" priority="7571" operator="containsText" text="清車">
      <formula>NOT(ISERROR(SEARCH("清車",X768)))</formula>
    </cfRule>
    <cfRule type="containsText" dxfId="2316" priority="7572" operator="containsText" text="改紡">
      <formula>NOT(ISERROR(SEARCH("改紡",X768)))</formula>
    </cfRule>
    <cfRule type="containsText" dxfId="2315" priority="7573" operator="containsText" text="了機">
      <formula>NOT(ISERROR(SEARCH("了機",X768)))</formula>
    </cfRule>
  </conditionalFormatting>
  <conditionalFormatting sqref="X774">
    <cfRule type="containsText" dxfId="2314" priority="7493" operator="containsText" text="清車">
      <formula>NOT(ISERROR(SEARCH("清車",X774)))</formula>
    </cfRule>
    <cfRule type="containsText" dxfId="2313" priority="7494" operator="containsText" text="改紡">
      <formula>NOT(ISERROR(SEARCH("改紡",X774)))</formula>
    </cfRule>
    <cfRule type="containsText" dxfId="2312" priority="7495" operator="containsText" text="了機">
      <formula>NOT(ISERROR(SEARCH("了機",X774)))</formula>
    </cfRule>
  </conditionalFormatting>
  <conditionalFormatting sqref="X776">
    <cfRule type="containsText" dxfId="2311" priority="7760" operator="containsText" text="清車">
      <formula>NOT(ISERROR(SEARCH("清車",X776)))</formula>
    </cfRule>
    <cfRule type="containsText" dxfId="2310" priority="7761" operator="containsText" text="改紡">
      <formula>NOT(ISERROR(SEARCH("改紡",X776)))</formula>
    </cfRule>
    <cfRule type="containsText" dxfId="2309" priority="7762" operator="containsText" text="了機">
      <formula>NOT(ISERROR(SEARCH("了機",X776)))</formula>
    </cfRule>
  </conditionalFormatting>
  <conditionalFormatting sqref="X779">
    <cfRule type="containsText" dxfId="2308" priority="7538" operator="containsText" text="清車">
      <formula>NOT(ISERROR(SEARCH("清車",X779)))</formula>
    </cfRule>
    <cfRule type="containsText" dxfId="2307" priority="7539" operator="containsText" text="改紡">
      <formula>NOT(ISERROR(SEARCH("改紡",X779)))</formula>
    </cfRule>
    <cfRule type="containsText" dxfId="2306" priority="7540" operator="containsText" text="了機">
      <formula>NOT(ISERROR(SEARCH("了機",X779)))</formula>
    </cfRule>
  </conditionalFormatting>
  <conditionalFormatting sqref="X780">
    <cfRule type="containsText" dxfId="2305" priority="7568" operator="containsText" text="清車">
      <formula>NOT(ISERROR(SEARCH("清車",X780)))</formula>
    </cfRule>
    <cfRule type="containsText" dxfId="2304" priority="7569" operator="containsText" text="改紡">
      <formula>NOT(ISERROR(SEARCH("改紡",X780)))</formula>
    </cfRule>
    <cfRule type="containsText" dxfId="2303" priority="7570" operator="containsText" text="了機">
      <formula>NOT(ISERROR(SEARCH("了機",X780)))</formula>
    </cfRule>
  </conditionalFormatting>
  <conditionalFormatting sqref="X783:X790">
    <cfRule type="containsText" dxfId="2302" priority="7799" operator="containsText" text="清車">
      <formula>NOT(ISERROR(SEARCH("清車",X783)))</formula>
    </cfRule>
    <cfRule type="containsText" dxfId="2301" priority="7800" operator="containsText" text="改紡">
      <formula>NOT(ISERROR(SEARCH("改紡",X783)))</formula>
    </cfRule>
    <cfRule type="containsText" dxfId="2300" priority="7801" operator="containsText" text="了機">
      <formula>NOT(ISERROR(SEARCH("了機",X783)))</formula>
    </cfRule>
  </conditionalFormatting>
  <conditionalFormatting sqref="X792:X793">
    <cfRule type="containsText" dxfId="2299" priority="7436" operator="containsText" text="清車">
      <formula>NOT(ISERROR(SEARCH("清車",X792)))</formula>
    </cfRule>
    <cfRule type="containsText" dxfId="2298" priority="7437" operator="containsText" text="改紡">
      <formula>NOT(ISERROR(SEARCH("改紡",X792)))</formula>
    </cfRule>
    <cfRule type="containsText" dxfId="2297" priority="7438" operator="containsText" text="了機">
      <formula>NOT(ISERROR(SEARCH("了機",X792)))</formula>
    </cfRule>
  </conditionalFormatting>
  <conditionalFormatting sqref="X794">
    <cfRule type="containsText" dxfId="2296" priority="7433" operator="containsText" text="清車">
      <formula>NOT(ISERROR(SEARCH("清車",X794)))</formula>
    </cfRule>
    <cfRule type="containsText" dxfId="2295" priority="7434" operator="containsText" text="改紡">
      <formula>NOT(ISERROR(SEARCH("改紡",X794)))</formula>
    </cfRule>
    <cfRule type="containsText" dxfId="2294" priority="7435" operator="containsText" text="了機">
      <formula>NOT(ISERROR(SEARCH("了機",X794)))</formula>
    </cfRule>
  </conditionalFormatting>
  <conditionalFormatting sqref="X796">
    <cfRule type="containsText" dxfId="2293" priority="7418" operator="containsText" text="清車">
      <formula>NOT(ISERROR(SEARCH("清車",X796)))</formula>
    </cfRule>
    <cfRule type="containsText" dxfId="2292" priority="7419" operator="containsText" text="改紡">
      <formula>NOT(ISERROR(SEARCH("改紡",X796)))</formula>
    </cfRule>
    <cfRule type="containsText" dxfId="2291" priority="7420" operator="containsText" text="了機">
      <formula>NOT(ISERROR(SEARCH("了機",X796)))</formula>
    </cfRule>
  </conditionalFormatting>
  <conditionalFormatting sqref="X799">
    <cfRule type="containsText" dxfId="2290" priority="7439" operator="containsText" text="清車">
      <formula>NOT(ISERROR(SEARCH("清車",X799)))</formula>
    </cfRule>
    <cfRule type="containsText" dxfId="2289" priority="7440" operator="containsText" text="改紡">
      <formula>NOT(ISERROR(SEARCH("改紡",X799)))</formula>
    </cfRule>
    <cfRule type="containsText" dxfId="2288" priority="7441" operator="containsText" text="了機">
      <formula>NOT(ISERROR(SEARCH("了機",X799)))</formula>
    </cfRule>
  </conditionalFormatting>
  <conditionalFormatting sqref="X802">
    <cfRule type="containsText" dxfId="2287" priority="7415" operator="containsText" text="清車">
      <formula>NOT(ISERROR(SEARCH("清車",X802)))</formula>
    </cfRule>
    <cfRule type="containsText" dxfId="2286" priority="7416" operator="containsText" text="改紡">
      <formula>NOT(ISERROR(SEARCH("改紡",X802)))</formula>
    </cfRule>
    <cfRule type="containsText" dxfId="2285" priority="7417" operator="containsText" text="了機">
      <formula>NOT(ISERROR(SEARCH("了機",X802)))</formula>
    </cfRule>
  </conditionalFormatting>
  <conditionalFormatting sqref="X803">
    <cfRule type="containsText" dxfId="2284" priority="7457" operator="containsText" text="清車">
      <formula>NOT(ISERROR(SEARCH("清車",X803)))</formula>
    </cfRule>
    <cfRule type="containsText" dxfId="2283" priority="7458" operator="containsText" text="改紡">
      <formula>NOT(ISERROR(SEARCH("改紡",X803)))</formula>
    </cfRule>
    <cfRule type="containsText" dxfId="2282" priority="7459" operator="containsText" text="了機">
      <formula>NOT(ISERROR(SEARCH("了機",X803)))</formula>
    </cfRule>
  </conditionalFormatting>
  <conditionalFormatting sqref="X804">
    <cfRule type="containsText" dxfId="2281" priority="7466" operator="containsText" text="清車">
      <formula>NOT(ISERROR(SEARCH("清車",X804)))</formula>
    </cfRule>
    <cfRule type="containsText" dxfId="2280" priority="7467" operator="containsText" text="改紡">
      <formula>NOT(ISERROR(SEARCH("改紡",X804)))</formula>
    </cfRule>
    <cfRule type="containsText" dxfId="2279" priority="7468" operator="containsText" text="了機">
      <formula>NOT(ISERROR(SEARCH("了機",X804)))</formula>
    </cfRule>
  </conditionalFormatting>
  <conditionalFormatting sqref="X805">
    <cfRule type="containsText" dxfId="2278" priority="7484" operator="containsText" text="清車">
      <formula>NOT(ISERROR(SEARCH("清車",X805)))</formula>
    </cfRule>
    <cfRule type="containsText" dxfId="2277" priority="7485" operator="containsText" text="改紡">
      <formula>NOT(ISERROR(SEARCH("改紡",X805)))</formula>
    </cfRule>
    <cfRule type="containsText" dxfId="2276" priority="7486" operator="containsText" text="了機">
      <formula>NOT(ISERROR(SEARCH("了機",X805)))</formula>
    </cfRule>
  </conditionalFormatting>
  <conditionalFormatting sqref="X806">
    <cfRule type="containsText" dxfId="2275" priority="7448" operator="containsText" text="清車">
      <formula>NOT(ISERROR(SEARCH("清車",X806)))</formula>
    </cfRule>
    <cfRule type="containsText" dxfId="2274" priority="7449" operator="containsText" text="改紡">
      <formula>NOT(ISERROR(SEARCH("改紡",X806)))</formula>
    </cfRule>
    <cfRule type="containsText" dxfId="2273" priority="7450" operator="containsText" text="了機">
      <formula>NOT(ISERROR(SEARCH("了機",X806)))</formula>
    </cfRule>
  </conditionalFormatting>
  <conditionalFormatting sqref="X809">
    <cfRule type="containsText" dxfId="2272" priority="7427" operator="containsText" text="清車">
      <formula>NOT(ISERROR(SEARCH("清車",X809)))</formula>
    </cfRule>
    <cfRule type="containsText" dxfId="2271" priority="7428" operator="containsText" text="改紡">
      <formula>NOT(ISERROR(SEARCH("改紡",X809)))</formula>
    </cfRule>
    <cfRule type="containsText" dxfId="2270" priority="7429" operator="containsText" text="了機">
      <formula>NOT(ISERROR(SEARCH("了機",X809)))</formula>
    </cfRule>
  </conditionalFormatting>
  <conditionalFormatting sqref="X815">
    <cfRule type="containsText" dxfId="2269" priority="7409" operator="containsText" text="清車">
      <formula>NOT(ISERROR(SEARCH("清車",X815)))</formula>
    </cfRule>
    <cfRule type="containsText" dxfId="2268" priority="7410" operator="containsText" text="改紡">
      <formula>NOT(ISERROR(SEARCH("改紡",X815)))</formula>
    </cfRule>
    <cfRule type="containsText" dxfId="2267" priority="7411" operator="containsText" text="了機">
      <formula>NOT(ISERROR(SEARCH("了機",X815)))</formula>
    </cfRule>
  </conditionalFormatting>
  <conditionalFormatting sqref="X817">
    <cfRule type="containsText" dxfId="2266" priority="7445" operator="containsText" text="清車">
      <formula>NOT(ISERROR(SEARCH("清車",X817)))</formula>
    </cfRule>
    <cfRule type="containsText" dxfId="2265" priority="7446" operator="containsText" text="改紡">
      <formula>NOT(ISERROR(SEARCH("改紡",X817)))</formula>
    </cfRule>
    <cfRule type="containsText" dxfId="2264" priority="7447" operator="containsText" text="了機">
      <formula>NOT(ISERROR(SEARCH("了機",X817)))</formula>
    </cfRule>
  </conditionalFormatting>
  <conditionalFormatting sqref="X820">
    <cfRule type="containsText" dxfId="2263" priority="7424" operator="containsText" text="清車">
      <formula>NOT(ISERROR(SEARCH("清車",X820)))</formula>
    </cfRule>
    <cfRule type="containsText" dxfId="2262" priority="7425" operator="containsText" text="改紡">
      <formula>NOT(ISERROR(SEARCH("改紡",X820)))</formula>
    </cfRule>
    <cfRule type="containsText" dxfId="2261" priority="7426" operator="containsText" text="了機">
      <formula>NOT(ISERROR(SEARCH("了機",X820)))</formula>
    </cfRule>
  </conditionalFormatting>
  <conditionalFormatting sqref="X823:X830">
    <cfRule type="containsText" dxfId="2260" priority="7475" operator="containsText" text="清車">
      <formula>NOT(ISERROR(SEARCH("清車",X823)))</formula>
    </cfRule>
    <cfRule type="containsText" dxfId="2259" priority="7476" operator="containsText" text="改紡">
      <formula>NOT(ISERROR(SEARCH("改紡",X823)))</formula>
    </cfRule>
    <cfRule type="containsText" dxfId="2258" priority="7477" operator="containsText" text="了機">
      <formula>NOT(ISERROR(SEARCH("了機",X823)))</formula>
    </cfRule>
  </conditionalFormatting>
  <conditionalFormatting sqref="X832:X833">
    <cfRule type="containsText" dxfId="2257" priority="6509" operator="containsText" text="清車">
      <formula>NOT(ISERROR(SEARCH("清車",X832)))</formula>
    </cfRule>
    <cfRule type="containsText" dxfId="2256" priority="6510" operator="containsText" text="改紡">
      <formula>NOT(ISERROR(SEARCH("改紡",X832)))</formula>
    </cfRule>
    <cfRule type="containsText" dxfId="2255" priority="6511" operator="containsText" text="了機">
      <formula>NOT(ISERROR(SEARCH("了機",X832)))</formula>
    </cfRule>
  </conditionalFormatting>
  <conditionalFormatting sqref="X834">
    <cfRule type="containsText" dxfId="2254" priority="6506" operator="containsText" text="清車">
      <formula>NOT(ISERROR(SEARCH("清車",X834)))</formula>
    </cfRule>
    <cfRule type="containsText" dxfId="2253" priority="6507" operator="containsText" text="改紡">
      <formula>NOT(ISERROR(SEARCH("改紡",X834)))</formula>
    </cfRule>
    <cfRule type="containsText" dxfId="2252" priority="6508" operator="containsText" text="了機">
      <formula>NOT(ISERROR(SEARCH("了機",X834)))</formula>
    </cfRule>
  </conditionalFormatting>
  <conditionalFormatting sqref="X835">
    <cfRule type="containsText" dxfId="2251" priority="6488" operator="containsText" text="清車">
      <formula>NOT(ISERROR(SEARCH("清車",X835)))</formula>
    </cfRule>
    <cfRule type="containsText" dxfId="2250" priority="6489" operator="containsText" text="改紡">
      <formula>NOT(ISERROR(SEARCH("改紡",X835)))</formula>
    </cfRule>
    <cfRule type="containsText" dxfId="2249" priority="6490" operator="containsText" text="了機">
      <formula>NOT(ISERROR(SEARCH("了機",X835)))</formula>
    </cfRule>
  </conditionalFormatting>
  <conditionalFormatting sqref="X836">
    <cfRule type="containsText" dxfId="2248" priority="6497" operator="containsText" text="清車">
      <formula>NOT(ISERROR(SEARCH("清車",X836)))</formula>
    </cfRule>
    <cfRule type="containsText" dxfId="2247" priority="6498" operator="containsText" text="改紡">
      <formula>NOT(ISERROR(SEARCH("改紡",X836)))</formula>
    </cfRule>
    <cfRule type="containsText" dxfId="2246" priority="6499" operator="containsText" text="了機">
      <formula>NOT(ISERROR(SEARCH("了機",X836)))</formula>
    </cfRule>
  </conditionalFormatting>
  <conditionalFormatting sqref="X837">
    <cfRule type="containsText" dxfId="2245" priority="6485" operator="containsText" text="清車">
      <formula>NOT(ISERROR(SEARCH("清車",X837)))</formula>
    </cfRule>
    <cfRule type="containsText" dxfId="2244" priority="6486" operator="containsText" text="改紡">
      <formula>NOT(ISERROR(SEARCH("改紡",X837)))</formula>
    </cfRule>
    <cfRule type="containsText" dxfId="2243" priority="6487" operator="containsText" text="了機">
      <formula>NOT(ISERROR(SEARCH("了機",X837)))</formula>
    </cfRule>
  </conditionalFormatting>
  <conditionalFormatting sqref="X839">
    <cfRule type="containsText" dxfId="2242" priority="6500" operator="containsText" text="清車">
      <formula>NOT(ISERROR(SEARCH("清車",X839)))</formula>
    </cfRule>
    <cfRule type="containsText" dxfId="2241" priority="6501" operator="containsText" text="改紡">
      <formula>NOT(ISERROR(SEARCH("改紡",X839)))</formula>
    </cfRule>
    <cfRule type="containsText" dxfId="2240" priority="6502" operator="containsText" text="了機">
      <formula>NOT(ISERROR(SEARCH("了機",X839)))</formula>
    </cfRule>
  </conditionalFormatting>
  <conditionalFormatting sqref="X842">
    <cfRule type="containsText" dxfId="2239" priority="7115" operator="containsText" text="清車">
      <formula>NOT(ISERROR(SEARCH("清車",X842)))</formula>
    </cfRule>
    <cfRule type="containsText" dxfId="2238" priority="7116" operator="containsText" text="改紡">
      <formula>NOT(ISERROR(SEARCH("改紡",X842)))</formula>
    </cfRule>
    <cfRule type="containsText" dxfId="2237" priority="7117" operator="containsText" text="了機">
      <formula>NOT(ISERROR(SEARCH("了機",X842)))</formula>
    </cfRule>
  </conditionalFormatting>
  <conditionalFormatting sqref="X843">
    <cfRule type="containsText" dxfId="2236" priority="6866" operator="containsText" text="清車">
      <formula>NOT(ISERROR(SEARCH("清車",X843)))</formula>
    </cfRule>
    <cfRule type="containsText" dxfId="2235" priority="6867" operator="containsText" text="改紡">
      <formula>NOT(ISERROR(SEARCH("改紡",X843)))</formula>
    </cfRule>
    <cfRule type="containsText" dxfId="2234" priority="6868" operator="containsText" text="了機">
      <formula>NOT(ISERROR(SEARCH("了機",X843)))</formula>
    </cfRule>
  </conditionalFormatting>
  <conditionalFormatting sqref="X844">
    <cfRule type="containsText" dxfId="2233" priority="7127" operator="containsText" text="清車">
      <formula>NOT(ISERROR(SEARCH("清車",X844)))</formula>
    </cfRule>
    <cfRule type="containsText" dxfId="2232" priority="7128" operator="containsText" text="改紡">
      <formula>NOT(ISERROR(SEARCH("改紡",X844)))</formula>
    </cfRule>
    <cfRule type="containsText" dxfId="2231" priority="7129" operator="containsText" text="了機">
      <formula>NOT(ISERROR(SEARCH("了機",X844)))</formula>
    </cfRule>
  </conditionalFormatting>
  <conditionalFormatting sqref="X845">
    <cfRule type="containsText" dxfId="2230" priority="6479" operator="containsText" text="清車">
      <formula>NOT(ISERROR(SEARCH("清車",X845)))</formula>
    </cfRule>
    <cfRule type="containsText" dxfId="2229" priority="6480" operator="containsText" text="改紡">
      <formula>NOT(ISERROR(SEARCH("改紡",X845)))</formula>
    </cfRule>
    <cfRule type="containsText" dxfId="2228" priority="6481" operator="containsText" text="了機">
      <formula>NOT(ISERROR(SEARCH("了機",X845)))</formula>
    </cfRule>
  </conditionalFormatting>
  <conditionalFormatting sqref="X846">
    <cfRule type="containsText" dxfId="2227" priority="7118" operator="containsText" text="清車">
      <formula>NOT(ISERROR(SEARCH("清車",X846)))</formula>
    </cfRule>
    <cfRule type="containsText" dxfId="2226" priority="7119" operator="containsText" text="改紡">
      <formula>NOT(ISERROR(SEARCH("改紡",X846)))</formula>
    </cfRule>
    <cfRule type="containsText" dxfId="2225" priority="7120" operator="containsText" text="了機">
      <formula>NOT(ISERROR(SEARCH("了機",X846)))</formula>
    </cfRule>
  </conditionalFormatting>
  <conditionalFormatting sqref="X847:X848 X850">
    <cfRule type="containsText" dxfId="2224" priority="6473" operator="containsText" text="清車">
      <formula>NOT(ISERROR(SEARCH("清車",X847)))</formula>
    </cfRule>
    <cfRule type="containsText" dxfId="2223" priority="6474" operator="containsText" text="改紡">
      <formula>NOT(ISERROR(SEARCH("改紡",X847)))</formula>
    </cfRule>
    <cfRule type="containsText" dxfId="2222" priority="6475" operator="containsText" text="了機">
      <formula>NOT(ISERROR(SEARCH("了機",X847)))</formula>
    </cfRule>
  </conditionalFormatting>
  <conditionalFormatting sqref="X849">
    <cfRule type="containsText" dxfId="2221" priority="6470" operator="containsText" text="清車">
      <formula>NOT(ISERROR(SEARCH("清車",X849)))</formula>
    </cfRule>
    <cfRule type="containsText" dxfId="2220" priority="6471" operator="containsText" text="改紡">
      <formula>NOT(ISERROR(SEARCH("改紡",X849)))</formula>
    </cfRule>
    <cfRule type="containsText" dxfId="2219" priority="6472" operator="containsText" text="了機">
      <formula>NOT(ISERROR(SEARCH("了機",X849)))</formula>
    </cfRule>
  </conditionalFormatting>
  <conditionalFormatting sqref="X853 X857:X858">
    <cfRule type="containsText" dxfId="2218" priority="6466" operator="containsText" text="了機">
      <formula>NOT(ISERROR(SEARCH("了機",X853)))</formula>
    </cfRule>
  </conditionalFormatting>
  <conditionalFormatting sqref="X854">
    <cfRule type="containsText" dxfId="2217" priority="6440" operator="containsText" text="清車">
      <formula>NOT(ISERROR(SEARCH("清車",X854)))</formula>
    </cfRule>
    <cfRule type="containsText" dxfId="2216" priority="6441" operator="containsText" text="改紡">
      <formula>NOT(ISERROR(SEARCH("改紡",X854)))</formula>
    </cfRule>
    <cfRule type="containsText" dxfId="2215" priority="6442" operator="containsText" text="了機">
      <formula>NOT(ISERROR(SEARCH("了機",X854)))</formula>
    </cfRule>
  </conditionalFormatting>
  <conditionalFormatting sqref="X855">
    <cfRule type="containsText" dxfId="2214" priority="6446" operator="containsText" text="清車">
      <formula>NOT(ISERROR(SEARCH("清車",X855)))</formula>
    </cfRule>
    <cfRule type="containsText" dxfId="2213" priority="6447" operator="containsText" text="改紡">
      <formula>NOT(ISERROR(SEARCH("改紡",X855)))</formula>
    </cfRule>
    <cfRule type="containsText" dxfId="2212" priority="6448" operator="containsText" text="了機">
      <formula>NOT(ISERROR(SEARCH("了機",X855)))</formula>
    </cfRule>
  </conditionalFormatting>
  <conditionalFormatting sqref="X856">
    <cfRule type="containsText" dxfId="2211" priority="6455" operator="containsText" text="清車">
      <formula>NOT(ISERROR(SEARCH("清車",X856)))</formula>
    </cfRule>
    <cfRule type="containsText" dxfId="2210" priority="6456" operator="containsText" text="改紡">
      <formula>NOT(ISERROR(SEARCH("改紡",X856)))</formula>
    </cfRule>
    <cfRule type="containsText" dxfId="2209" priority="6457" operator="containsText" text="了機">
      <formula>NOT(ISERROR(SEARCH("了機",X856)))</formula>
    </cfRule>
  </conditionalFormatting>
  <conditionalFormatting sqref="X857:X858 X853">
    <cfRule type="containsText" dxfId="2208" priority="6464" operator="containsText" text="清車">
      <formula>NOT(ISERROR(SEARCH("清車",X853)))</formula>
    </cfRule>
    <cfRule type="containsText" dxfId="2207" priority="6465" operator="containsText" text="改紡">
      <formula>NOT(ISERROR(SEARCH("改紡",X853)))</formula>
    </cfRule>
  </conditionalFormatting>
  <conditionalFormatting sqref="X859">
    <cfRule type="containsText" dxfId="2206" priority="6452" operator="containsText" text="清車">
      <formula>NOT(ISERROR(SEARCH("清車",X859)))</formula>
    </cfRule>
    <cfRule type="containsText" dxfId="2205" priority="6453" operator="containsText" text="改紡">
      <formula>NOT(ISERROR(SEARCH("改紡",X859)))</formula>
    </cfRule>
    <cfRule type="containsText" dxfId="2204" priority="6454" operator="containsText" text="了機">
      <formula>NOT(ISERROR(SEARCH("了機",X859)))</formula>
    </cfRule>
  </conditionalFormatting>
  <conditionalFormatting sqref="X861 Y861:Y869">
    <cfRule type="containsText" dxfId="2203" priority="7138" operator="containsText" text="了機">
      <formula>NOT(ISERROR(SEARCH("了機",X861)))</formula>
    </cfRule>
  </conditionalFormatting>
  <conditionalFormatting sqref="X862:X869">
    <cfRule type="containsText" dxfId="2202" priority="7133" operator="containsText" text="清車">
      <formula>NOT(ISERROR(SEARCH("清車",X862)))</formula>
    </cfRule>
    <cfRule type="containsText" dxfId="2201" priority="7134" operator="containsText" text="改紡">
      <formula>NOT(ISERROR(SEARCH("改紡",X862)))</formula>
    </cfRule>
    <cfRule type="containsText" dxfId="2200" priority="7135" operator="containsText" text="了機">
      <formula>NOT(ISERROR(SEARCH("了機",X862)))</formula>
    </cfRule>
  </conditionalFormatting>
  <conditionalFormatting sqref="X871:X872">
    <cfRule type="containsText" dxfId="2199" priority="6809" operator="containsText" text="清車">
      <formula>NOT(ISERROR(SEARCH("清車",X871)))</formula>
    </cfRule>
    <cfRule type="containsText" dxfId="2198" priority="6810" operator="containsText" text="改紡">
      <formula>NOT(ISERROR(SEARCH("改紡",X871)))</formula>
    </cfRule>
    <cfRule type="containsText" dxfId="2197" priority="6811" operator="containsText" text="了機">
      <formula>NOT(ISERROR(SEARCH("了機",X871)))</formula>
    </cfRule>
  </conditionalFormatting>
  <conditionalFormatting sqref="X873">
    <cfRule type="containsText" dxfId="2196" priority="6806" operator="containsText" text="清車">
      <formula>NOT(ISERROR(SEARCH("清車",X873)))</formula>
    </cfRule>
    <cfRule type="containsText" dxfId="2195" priority="6807" operator="containsText" text="改紡">
      <formula>NOT(ISERROR(SEARCH("改紡",X873)))</formula>
    </cfRule>
    <cfRule type="containsText" dxfId="2194" priority="6808" operator="containsText" text="了機">
      <formula>NOT(ISERROR(SEARCH("了機",X873)))</formula>
    </cfRule>
  </conditionalFormatting>
  <conditionalFormatting sqref="X875">
    <cfRule type="containsText" dxfId="2193" priority="6791" operator="containsText" text="清車">
      <formula>NOT(ISERROR(SEARCH("清車",X875)))</formula>
    </cfRule>
    <cfRule type="containsText" dxfId="2192" priority="6792" operator="containsText" text="改紡">
      <formula>NOT(ISERROR(SEARCH("改紡",X875)))</formula>
    </cfRule>
    <cfRule type="containsText" dxfId="2191" priority="6793" operator="containsText" text="了機">
      <formula>NOT(ISERROR(SEARCH("了機",X875)))</formula>
    </cfRule>
  </conditionalFormatting>
  <conditionalFormatting sqref="X878">
    <cfRule type="containsText" dxfId="2190" priority="6812" operator="containsText" text="清車">
      <formula>NOT(ISERROR(SEARCH("清車",X878)))</formula>
    </cfRule>
    <cfRule type="containsText" dxfId="2189" priority="6813" operator="containsText" text="改紡">
      <formula>NOT(ISERROR(SEARCH("改紡",X878)))</formula>
    </cfRule>
    <cfRule type="containsText" dxfId="2188" priority="6814" operator="containsText" text="了機">
      <formula>NOT(ISERROR(SEARCH("了機",X878)))</formula>
    </cfRule>
  </conditionalFormatting>
  <conditionalFormatting sqref="X881">
    <cfRule type="containsText" dxfId="2187" priority="6788" operator="containsText" text="清車">
      <formula>NOT(ISERROR(SEARCH("清車",X881)))</formula>
    </cfRule>
    <cfRule type="containsText" dxfId="2186" priority="6789" operator="containsText" text="改紡">
      <formula>NOT(ISERROR(SEARCH("改紡",X881)))</formula>
    </cfRule>
    <cfRule type="containsText" dxfId="2185" priority="6790" operator="containsText" text="了機">
      <formula>NOT(ISERROR(SEARCH("了機",X881)))</formula>
    </cfRule>
  </conditionalFormatting>
  <conditionalFormatting sqref="X882">
    <cfRule type="containsText" dxfId="2184" priority="6548" operator="containsText" text="清車">
      <formula>NOT(ISERROR(SEARCH("清車",X882)))</formula>
    </cfRule>
    <cfRule type="containsText" dxfId="2183" priority="6549" operator="containsText" text="改紡">
      <formula>NOT(ISERROR(SEARCH("改紡",X882)))</formula>
    </cfRule>
    <cfRule type="containsText" dxfId="2182" priority="6550" operator="containsText" text="了機">
      <formula>NOT(ISERROR(SEARCH("了機",X882)))</formula>
    </cfRule>
  </conditionalFormatting>
  <conditionalFormatting sqref="X883">
    <cfRule type="containsText" dxfId="2181" priority="6833" operator="containsText" text="清車">
      <formula>NOT(ISERROR(SEARCH("清車",X883)))</formula>
    </cfRule>
    <cfRule type="containsText" dxfId="2180" priority="6834" operator="containsText" text="改紡">
      <formula>NOT(ISERROR(SEARCH("改紡",X883)))</formula>
    </cfRule>
    <cfRule type="containsText" dxfId="2179" priority="6835" operator="containsText" text="了機">
      <formula>NOT(ISERROR(SEARCH("了機",X883)))</formula>
    </cfRule>
  </conditionalFormatting>
  <conditionalFormatting sqref="X884">
    <cfRule type="containsText" dxfId="2178" priority="6851" operator="containsText" text="清車">
      <formula>NOT(ISERROR(SEARCH("清車",X884)))</formula>
    </cfRule>
    <cfRule type="containsText" dxfId="2177" priority="6852" operator="containsText" text="改紡">
      <formula>NOT(ISERROR(SEARCH("改紡",X884)))</formula>
    </cfRule>
    <cfRule type="containsText" dxfId="2176" priority="6853" operator="containsText" text="了機">
      <formula>NOT(ISERROR(SEARCH("了機",X884)))</formula>
    </cfRule>
  </conditionalFormatting>
  <conditionalFormatting sqref="X885">
    <cfRule type="containsText" dxfId="2175" priority="6431" operator="containsText" text="清車">
      <formula>NOT(ISERROR(SEARCH("清車",X885)))</formula>
    </cfRule>
    <cfRule type="containsText" dxfId="2174" priority="6432" operator="containsText" text="改紡">
      <formula>NOT(ISERROR(SEARCH("改紡",X885)))</formula>
    </cfRule>
    <cfRule type="containsText" dxfId="2173" priority="6433" operator="containsText" text="了機">
      <formula>NOT(ISERROR(SEARCH("了機",X885)))</formula>
    </cfRule>
  </conditionalFormatting>
  <conditionalFormatting sqref="X888">
    <cfRule type="containsText" dxfId="2172" priority="6800" operator="containsText" text="清車">
      <formula>NOT(ISERROR(SEARCH("清車",X888)))</formula>
    </cfRule>
    <cfRule type="containsText" dxfId="2171" priority="6801" operator="containsText" text="改紡">
      <formula>NOT(ISERROR(SEARCH("改紡",X888)))</formula>
    </cfRule>
    <cfRule type="containsText" dxfId="2170" priority="6802" operator="containsText" text="了機">
      <formula>NOT(ISERROR(SEARCH("了機",X888)))</formula>
    </cfRule>
  </conditionalFormatting>
  <conditionalFormatting sqref="X895">
    <cfRule type="containsText" dxfId="2169" priority="6818" operator="containsText" text="清車">
      <formula>NOT(ISERROR(SEARCH("清車",X895)))</formula>
    </cfRule>
    <cfRule type="containsText" dxfId="2168" priority="6819" operator="containsText" text="改紡">
      <formula>NOT(ISERROR(SEARCH("改紡",X895)))</formula>
    </cfRule>
    <cfRule type="containsText" dxfId="2167" priority="6820" operator="containsText" text="了機">
      <formula>NOT(ISERROR(SEARCH("了機",X895)))</formula>
    </cfRule>
  </conditionalFormatting>
  <conditionalFormatting sqref="X898">
    <cfRule type="containsText" dxfId="2166" priority="6797" operator="containsText" text="清車">
      <formula>NOT(ISERROR(SEARCH("清車",X898)))</formula>
    </cfRule>
    <cfRule type="containsText" dxfId="2165" priority="6798" operator="containsText" text="改紡">
      <formula>NOT(ISERROR(SEARCH("改紡",X898)))</formula>
    </cfRule>
    <cfRule type="containsText" dxfId="2164" priority="6799" operator="containsText" text="了機">
      <formula>NOT(ISERROR(SEARCH("了機",X898)))</formula>
    </cfRule>
  </conditionalFormatting>
  <conditionalFormatting sqref="X901:X908">
    <cfRule type="containsText" dxfId="2163" priority="6842" operator="containsText" text="清車">
      <formula>NOT(ISERROR(SEARCH("清車",X901)))</formula>
    </cfRule>
    <cfRule type="containsText" dxfId="2162" priority="6843" operator="containsText" text="改紡">
      <formula>NOT(ISERROR(SEARCH("改紡",X901)))</formula>
    </cfRule>
    <cfRule type="containsText" dxfId="2161" priority="6844" operator="containsText" text="了機">
      <formula>NOT(ISERROR(SEARCH("了機",X901)))</formula>
    </cfRule>
  </conditionalFormatting>
  <conditionalFormatting sqref="X910:X911">
    <cfRule type="containsText" dxfId="2160" priority="6380" operator="containsText" text="清車">
      <formula>NOT(ISERROR(SEARCH("清車",X910)))</formula>
    </cfRule>
    <cfRule type="containsText" dxfId="2159" priority="6381" operator="containsText" text="改紡">
      <formula>NOT(ISERROR(SEARCH("改紡",X910)))</formula>
    </cfRule>
    <cfRule type="containsText" dxfId="2158" priority="6382" operator="containsText" text="了機">
      <formula>NOT(ISERROR(SEARCH("了機",X910)))</formula>
    </cfRule>
  </conditionalFormatting>
  <conditionalFormatting sqref="X912">
    <cfRule type="containsText" dxfId="2157" priority="6377" operator="containsText" text="清車">
      <formula>NOT(ISERROR(SEARCH("清車",X912)))</formula>
    </cfRule>
    <cfRule type="containsText" dxfId="2156" priority="6378" operator="containsText" text="改紡">
      <formula>NOT(ISERROR(SEARCH("改紡",X912)))</formula>
    </cfRule>
    <cfRule type="containsText" dxfId="2155" priority="6379" operator="containsText" text="了機">
      <formula>NOT(ISERROR(SEARCH("了機",X912)))</formula>
    </cfRule>
  </conditionalFormatting>
  <conditionalFormatting sqref="X914">
    <cfRule type="containsText" dxfId="2154" priority="6362" operator="containsText" text="清車">
      <formula>NOT(ISERROR(SEARCH("清車",X914)))</formula>
    </cfRule>
    <cfRule type="containsText" dxfId="2153" priority="6363" operator="containsText" text="改紡">
      <formula>NOT(ISERROR(SEARCH("改紡",X914)))</formula>
    </cfRule>
    <cfRule type="containsText" dxfId="2152" priority="6364" operator="containsText" text="了機">
      <formula>NOT(ISERROR(SEARCH("了機",X914)))</formula>
    </cfRule>
  </conditionalFormatting>
  <conditionalFormatting sqref="X917">
    <cfRule type="containsText" dxfId="2151" priority="6383" operator="containsText" text="清車">
      <formula>NOT(ISERROR(SEARCH("清車",X917)))</formula>
    </cfRule>
    <cfRule type="containsText" dxfId="2150" priority="6384" operator="containsText" text="改紡">
      <formula>NOT(ISERROR(SEARCH("改紡",X917)))</formula>
    </cfRule>
    <cfRule type="containsText" dxfId="2149" priority="6385" operator="containsText" text="了機">
      <formula>NOT(ISERROR(SEARCH("了機",X917)))</formula>
    </cfRule>
  </conditionalFormatting>
  <conditionalFormatting sqref="X920">
    <cfRule type="containsText" dxfId="2148" priority="6359" operator="containsText" text="清車">
      <formula>NOT(ISERROR(SEARCH("清車",X920)))</formula>
    </cfRule>
    <cfRule type="containsText" dxfId="2147" priority="6360" operator="containsText" text="改紡">
      <formula>NOT(ISERROR(SEARCH("改紡",X920)))</formula>
    </cfRule>
    <cfRule type="containsText" dxfId="2146" priority="6361" operator="containsText" text="了機">
      <formula>NOT(ISERROR(SEARCH("了機",X920)))</formula>
    </cfRule>
  </conditionalFormatting>
  <conditionalFormatting sqref="X921">
    <cfRule type="containsText" dxfId="2145" priority="6122" operator="containsText" text="清車">
      <formula>NOT(ISERROR(SEARCH("清車",X921)))</formula>
    </cfRule>
    <cfRule type="containsText" dxfId="2144" priority="6123" operator="containsText" text="改紡">
      <formula>NOT(ISERROR(SEARCH("改紡",X921)))</formula>
    </cfRule>
    <cfRule type="containsText" dxfId="2143" priority="6124" operator="containsText" text="了機">
      <formula>NOT(ISERROR(SEARCH("了機",X921)))</formula>
    </cfRule>
  </conditionalFormatting>
  <conditionalFormatting sqref="X922">
    <cfRule type="containsText" dxfId="2142" priority="6404" operator="containsText" text="清車">
      <formula>NOT(ISERROR(SEARCH("清車",X922)))</formula>
    </cfRule>
    <cfRule type="containsText" dxfId="2141" priority="6405" operator="containsText" text="改紡">
      <formula>NOT(ISERROR(SEARCH("改紡",X922)))</formula>
    </cfRule>
    <cfRule type="containsText" dxfId="2140" priority="6406" operator="containsText" text="了機">
      <formula>NOT(ISERROR(SEARCH("了機",X922)))</formula>
    </cfRule>
  </conditionalFormatting>
  <conditionalFormatting sqref="X923">
    <cfRule type="containsText" dxfId="2139" priority="6422" operator="containsText" text="清車">
      <formula>NOT(ISERROR(SEARCH("清車",X923)))</formula>
    </cfRule>
    <cfRule type="containsText" dxfId="2138" priority="6423" operator="containsText" text="改紡">
      <formula>NOT(ISERROR(SEARCH("改紡",X923)))</formula>
    </cfRule>
    <cfRule type="containsText" dxfId="2137" priority="6424" operator="containsText" text="了機">
      <formula>NOT(ISERROR(SEARCH("了機",X923)))</formula>
    </cfRule>
  </conditionalFormatting>
  <conditionalFormatting sqref="X924">
    <cfRule type="containsText" dxfId="2136" priority="6092" operator="containsText" text="清車">
      <formula>NOT(ISERROR(SEARCH("清車",X924)))</formula>
    </cfRule>
    <cfRule type="containsText" dxfId="2135" priority="6093" operator="containsText" text="改紡">
      <formula>NOT(ISERROR(SEARCH("改紡",X924)))</formula>
    </cfRule>
    <cfRule type="containsText" dxfId="2134" priority="6094" operator="containsText" text="了機">
      <formula>NOT(ISERROR(SEARCH("了機",X924)))</formula>
    </cfRule>
  </conditionalFormatting>
  <conditionalFormatting sqref="X927">
    <cfRule type="containsText" dxfId="2133" priority="6371" operator="containsText" text="清車">
      <formula>NOT(ISERROR(SEARCH("清車",X927)))</formula>
    </cfRule>
    <cfRule type="containsText" dxfId="2132" priority="6372" operator="containsText" text="改紡">
      <formula>NOT(ISERROR(SEARCH("改紡",X927)))</formula>
    </cfRule>
    <cfRule type="containsText" dxfId="2131" priority="6373" operator="containsText" text="了機">
      <formula>NOT(ISERROR(SEARCH("了機",X927)))</formula>
    </cfRule>
  </conditionalFormatting>
  <conditionalFormatting sqref="X934">
    <cfRule type="containsText" dxfId="2130" priority="6389" operator="containsText" text="清車">
      <formula>NOT(ISERROR(SEARCH("清車",X934)))</formula>
    </cfRule>
    <cfRule type="containsText" dxfId="2129" priority="6390" operator="containsText" text="改紡">
      <formula>NOT(ISERROR(SEARCH("改紡",X934)))</formula>
    </cfRule>
    <cfRule type="containsText" dxfId="2128" priority="6391" operator="containsText" text="了機">
      <formula>NOT(ISERROR(SEARCH("了機",X934)))</formula>
    </cfRule>
  </conditionalFormatting>
  <conditionalFormatting sqref="X937">
    <cfRule type="containsText" dxfId="2127" priority="6368" operator="containsText" text="清車">
      <formula>NOT(ISERROR(SEARCH("清車",X937)))</formula>
    </cfRule>
    <cfRule type="containsText" dxfId="2126" priority="6369" operator="containsText" text="改紡">
      <formula>NOT(ISERROR(SEARCH("改紡",X937)))</formula>
    </cfRule>
    <cfRule type="containsText" dxfId="2125" priority="6370" operator="containsText" text="了機">
      <formula>NOT(ISERROR(SEARCH("了機",X937)))</formula>
    </cfRule>
  </conditionalFormatting>
  <conditionalFormatting sqref="X940:X947">
    <cfRule type="containsText" dxfId="2124" priority="6413" operator="containsText" text="清車">
      <formula>NOT(ISERROR(SEARCH("清車",X940)))</formula>
    </cfRule>
    <cfRule type="containsText" dxfId="2123" priority="6414" operator="containsText" text="改紡">
      <formula>NOT(ISERROR(SEARCH("改紡",X940)))</formula>
    </cfRule>
    <cfRule type="containsText" dxfId="2122" priority="6415" operator="containsText" text="了機">
      <formula>NOT(ISERROR(SEARCH("了機",X940)))</formula>
    </cfRule>
  </conditionalFormatting>
  <conditionalFormatting sqref="X949:X950">
    <cfRule type="containsText" dxfId="2121" priority="6038" operator="containsText" text="清車">
      <formula>NOT(ISERROR(SEARCH("清車",X949)))</formula>
    </cfRule>
    <cfRule type="containsText" dxfId="2120" priority="6039" operator="containsText" text="改紡">
      <formula>NOT(ISERROR(SEARCH("改紡",X949)))</formula>
    </cfRule>
    <cfRule type="containsText" dxfId="2119" priority="6040" operator="containsText" text="了機">
      <formula>NOT(ISERROR(SEARCH("了機",X949)))</formula>
    </cfRule>
  </conditionalFormatting>
  <conditionalFormatting sqref="X951">
    <cfRule type="containsText" dxfId="2118" priority="6035" operator="containsText" text="清車">
      <formula>NOT(ISERROR(SEARCH("清車",X951)))</formula>
    </cfRule>
    <cfRule type="containsText" dxfId="2117" priority="6036" operator="containsText" text="改紡">
      <formula>NOT(ISERROR(SEARCH("改紡",X951)))</formula>
    </cfRule>
    <cfRule type="containsText" dxfId="2116" priority="6037" operator="containsText" text="了機">
      <formula>NOT(ISERROR(SEARCH("了機",X951)))</formula>
    </cfRule>
  </conditionalFormatting>
  <conditionalFormatting sqref="X953">
    <cfRule type="containsText" dxfId="2115" priority="6020" operator="containsText" text="清車">
      <formula>NOT(ISERROR(SEARCH("清車",X953)))</formula>
    </cfRule>
    <cfRule type="containsText" dxfId="2114" priority="6021" operator="containsText" text="改紡">
      <formula>NOT(ISERROR(SEARCH("改紡",X953)))</formula>
    </cfRule>
    <cfRule type="containsText" dxfId="2113" priority="6022" operator="containsText" text="了機">
      <formula>NOT(ISERROR(SEARCH("了機",X953)))</formula>
    </cfRule>
  </conditionalFormatting>
  <conditionalFormatting sqref="X956">
    <cfRule type="containsText" dxfId="2112" priority="6041" operator="containsText" text="清車">
      <formula>NOT(ISERROR(SEARCH("清車",X956)))</formula>
    </cfRule>
    <cfRule type="containsText" dxfId="2111" priority="6042" operator="containsText" text="改紡">
      <formula>NOT(ISERROR(SEARCH("改紡",X956)))</formula>
    </cfRule>
    <cfRule type="containsText" dxfId="2110" priority="6043" operator="containsText" text="了機">
      <formula>NOT(ISERROR(SEARCH("了機",X956)))</formula>
    </cfRule>
  </conditionalFormatting>
  <conditionalFormatting sqref="X959">
    <cfRule type="containsText" dxfId="2109" priority="6017" operator="containsText" text="清車">
      <formula>NOT(ISERROR(SEARCH("清車",X959)))</formula>
    </cfRule>
    <cfRule type="containsText" dxfId="2108" priority="6018" operator="containsText" text="改紡">
      <formula>NOT(ISERROR(SEARCH("改紡",X959)))</formula>
    </cfRule>
    <cfRule type="containsText" dxfId="2107" priority="6019" operator="containsText" text="了機">
      <formula>NOT(ISERROR(SEARCH("了機",X959)))</formula>
    </cfRule>
  </conditionalFormatting>
  <conditionalFormatting sqref="X960">
    <cfRule type="containsText" dxfId="2106" priority="5780" operator="containsText" text="清車">
      <formula>NOT(ISERROR(SEARCH("清車",X960)))</formula>
    </cfRule>
    <cfRule type="containsText" dxfId="2105" priority="5781" operator="containsText" text="改紡">
      <formula>NOT(ISERROR(SEARCH("改紡",X960)))</formula>
    </cfRule>
    <cfRule type="containsText" dxfId="2104" priority="5782" operator="containsText" text="了機">
      <formula>NOT(ISERROR(SEARCH("了機",X960)))</formula>
    </cfRule>
  </conditionalFormatting>
  <conditionalFormatting sqref="X961">
    <cfRule type="containsText" dxfId="2103" priority="6062" operator="containsText" text="清車">
      <formula>NOT(ISERROR(SEARCH("清車",X961)))</formula>
    </cfRule>
    <cfRule type="containsText" dxfId="2102" priority="6063" operator="containsText" text="改紡">
      <formula>NOT(ISERROR(SEARCH("改紡",X961)))</formula>
    </cfRule>
    <cfRule type="containsText" dxfId="2101" priority="6064" operator="containsText" text="了機">
      <formula>NOT(ISERROR(SEARCH("了機",X961)))</formula>
    </cfRule>
  </conditionalFormatting>
  <conditionalFormatting sqref="X962">
    <cfRule type="containsText" dxfId="2100" priority="6080" operator="containsText" text="清車">
      <formula>NOT(ISERROR(SEARCH("清車",X962)))</formula>
    </cfRule>
    <cfRule type="containsText" dxfId="2099" priority="6081" operator="containsText" text="改紡">
      <formula>NOT(ISERROR(SEARCH("改紡",X962)))</formula>
    </cfRule>
    <cfRule type="containsText" dxfId="2098" priority="6082" operator="containsText" text="了機">
      <formula>NOT(ISERROR(SEARCH("了機",X962)))</formula>
    </cfRule>
  </conditionalFormatting>
  <conditionalFormatting sqref="X963">
    <cfRule type="containsText" dxfId="2097" priority="5750" operator="containsText" text="清車">
      <formula>NOT(ISERROR(SEARCH("清車",X963)))</formula>
    </cfRule>
    <cfRule type="containsText" dxfId="2096" priority="5751" operator="containsText" text="改紡">
      <formula>NOT(ISERROR(SEARCH("改紡",X963)))</formula>
    </cfRule>
    <cfRule type="containsText" dxfId="2095" priority="5752" operator="containsText" text="了機">
      <formula>NOT(ISERROR(SEARCH("了機",X963)))</formula>
    </cfRule>
  </conditionalFormatting>
  <conditionalFormatting sqref="X966">
    <cfRule type="containsText" dxfId="2094" priority="6029" operator="containsText" text="清車">
      <formula>NOT(ISERROR(SEARCH("清車",X966)))</formula>
    </cfRule>
    <cfRule type="containsText" dxfId="2093" priority="6030" operator="containsText" text="改紡">
      <formula>NOT(ISERROR(SEARCH("改紡",X966)))</formula>
    </cfRule>
    <cfRule type="containsText" dxfId="2092" priority="6031" operator="containsText" text="了機">
      <formula>NOT(ISERROR(SEARCH("了機",X966)))</formula>
    </cfRule>
  </conditionalFormatting>
  <conditionalFormatting sqref="X973">
    <cfRule type="containsText" dxfId="2091" priority="6047" operator="containsText" text="清車">
      <formula>NOT(ISERROR(SEARCH("清車",X973)))</formula>
    </cfRule>
    <cfRule type="containsText" dxfId="2090" priority="6048" operator="containsText" text="改紡">
      <formula>NOT(ISERROR(SEARCH("改紡",X973)))</formula>
    </cfRule>
    <cfRule type="containsText" dxfId="2089" priority="6049" operator="containsText" text="了機">
      <formula>NOT(ISERROR(SEARCH("了機",X973)))</formula>
    </cfRule>
  </conditionalFormatting>
  <conditionalFormatting sqref="X976">
    <cfRule type="containsText" dxfId="2088" priority="6026" operator="containsText" text="清車">
      <formula>NOT(ISERROR(SEARCH("清車",X976)))</formula>
    </cfRule>
    <cfRule type="containsText" dxfId="2087" priority="6027" operator="containsText" text="改紡">
      <formula>NOT(ISERROR(SEARCH("改紡",X976)))</formula>
    </cfRule>
    <cfRule type="containsText" dxfId="2086" priority="6028" operator="containsText" text="了機">
      <formula>NOT(ISERROR(SEARCH("了機",X976)))</formula>
    </cfRule>
  </conditionalFormatting>
  <conditionalFormatting sqref="X979:X986">
    <cfRule type="containsText" dxfId="2085" priority="6071" operator="containsText" text="清車">
      <formula>NOT(ISERROR(SEARCH("清車",X979)))</formula>
    </cfRule>
    <cfRule type="containsText" dxfId="2084" priority="6072" operator="containsText" text="改紡">
      <formula>NOT(ISERROR(SEARCH("改紡",X979)))</formula>
    </cfRule>
    <cfRule type="containsText" dxfId="2083" priority="6073" operator="containsText" text="了機">
      <formula>NOT(ISERROR(SEARCH("了機",X979)))</formula>
    </cfRule>
  </conditionalFormatting>
  <conditionalFormatting sqref="X988:X989">
    <cfRule type="containsText" dxfId="2082" priority="5696" operator="containsText" text="清車">
      <formula>NOT(ISERROR(SEARCH("清車",X988)))</formula>
    </cfRule>
    <cfRule type="containsText" dxfId="2081" priority="5697" operator="containsText" text="改紡">
      <formula>NOT(ISERROR(SEARCH("改紡",X988)))</formula>
    </cfRule>
    <cfRule type="containsText" dxfId="2080" priority="5698" operator="containsText" text="了機">
      <formula>NOT(ISERROR(SEARCH("了機",X988)))</formula>
    </cfRule>
  </conditionalFormatting>
  <conditionalFormatting sqref="X990">
    <cfRule type="containsText" dxfId="2079" priority="5693" operator="containsText" text="清車">
      <formula>NOT(ISERROR(SEARCH("清車",X990)))</formula>
    </cfRule>
    <cfRule type="containsText" dxfId="2078" priority="5694" operator="containsText" text="改紡">
      <formula>NOT(ISERROR(SEARCH("改紡",X990)))</formula>
    </cfRule>
    <cfRule type="containsText" dxfId="2077" priority="5695" operator="containsText" text="了機">
      <formula>NOT(ISERROR(SEARCH("了機",X990)))</formula>
    </cfRule>
  </conditionalFormatting>
  <conditionalFormatting sqref="X992">
    <cfRule type="containsText" dxfId="2076" priority="5678" operator="containsText" text="清車">
      <formula>NOT(ISERROR(SEARCH("清車",X992)))</formula>
    </cfRule>
    <cfRule type="containsText" dxfId="2075" priority="5679" operator="containsText" text="改紡">
      <formula>NOT(ISERROR(SEARCH("改紡",X992)))</formula>
    </cfRule>
    <cfRule type="containsText" dxfId="2074" priority="5680" operator="containsText" text="了機">
      <formula>NOT(ISERROR(SEARCH("了機",X992)))</formula>
    </cfRule>
  </conditionalFormatting>
  <conditionalFormatting sqref="X995">
    <cfRule type="containsText" dxfId="2073" priority="5699" operator="containsText" text="清車">
      <formula>NOT(ISERROR(SEARCH("清車",X995)))</formula>
    </cfRule>
    <cfRule type="containsText" dxfId="2072" priority="5700" operator="containsText" text="改紡">
      <formula>NOT(ISERROR(SEARCH("改紡",X995)))</formula>
    </cfRule>
    <cfRule type="containsText" dxfId="2071" priority="5701" operator="containsText" text="了機">
      <formula>NOT(ISERROR(SEARCH("了機",X995)))</formula>
    </cfRule>
  </conditionalFormatting>
  <conditionalFormatting sqref="X998">
    <cfRule type="containsText" dxfId="2070" priority="5675" operator="containsText" text="清車">
      <formula>NOT(ISERROR(SEARCH("清車",X998)))</formula>
    </cfRule>
    <cfRule type="containsText" dxfId="2069" priority="5676" operator="containsText" text="改紡">
      <formula>NOT(ISERROR(SEARCH("改紡",X998)))</formula>
    </cfRule>
    <cfRule type="containsText" dxfId="2068" priority="5677" operator="containsText" text="了機">
      <formula>NOT(ISERROR(SEARCH("了機",X998)))</formula>
    </cfRule>
  </conditionalFormatting>
  <conditionalFormatting sqref="X999">
    <cfRule type="containsText" dxfId="2067" priority="5441" operator="containsText" text="清車">
      <formula>NOT(ISERROR(SEARCH("清車",X999)))</formula>
    </cfRule>
    <cfRule type="containsText" dxfId="2066" priority="5442" operator="containsText" text="改紡">
      <formula>NOT(ISERROR(SEARCH("改紡",X999)))</formula>
    </cfRule>
    <cfRule type="containsText" dxfId="2065" priority="5443" operator="containsText" text="了機">
      <formula>NOT(ISERROR(SEARCH("了機",X999)))</formula>
    </cfRule>
  </conditionalFormatting>
  <conditionalFormatting sqref="X1000">
    <cfRule type="containsText" dxfId="2064" priority="5720" operator="containsText" text="清車">
      <formula>NOT(ISERROR(SEARCH("清車",X1000)))</formula>
    </cfRule>
    <cfRule type="containsText" dxfId="2063" priority="5721" operator="containsText" text="改紡">
      <formula>NOT(ISERROR(SEARCH("改紡",X1000)))</formula>
    </cfRule>
    <cfRule type="containsText" dxfId="2062" priority="5722" operator="containsText" text="了機">
      <formula>NOT(ISERROR(SEARCH("了機",X1000)))</formula>
    </cfRule>
  </conditionalFormatting>
  <conditionalFormatting sqref="X1001">
    <cfRule type="containsText" dxfId="2061" priority="5738" operator="containsText" text="清車">
      <formula>NOT(ISERROR(SEARCH("清車",X1001)))</formula>
    </cfRule>
    <cfRule type="containsText" dxfId="2060" priority="5739" operator="containsText" text="改紡">
      <formula>NOT(ISERROR(SEARCH("改紡",X1001)))</formula>
    </cfRule>
    <cfRule type="containsText" dxfId="2059" priority="5740" operator="containsText" text="了機">
      <formula>NOT(ISERROR(SEARCH("了機",X1001)))</formula>
    </cfRule>
  </conditionalFormatting>
  <conditionalFormatting sqref="X1002">
    <cfRule type="containsText" dxfId="2058" priority="5411" operator="containsText" text="清車">
      <formula>NOT(ISERROR(SEARCH("清車",X1002)))</formula>
    </cfRule>
    <cfRule type="containsText" dxfId="2057" priority="5412" operator="containsText" text="改紡">
      <formula>NOT(ISERROR(SEARCH("改紡",X1002)))</formula>
    </cfRule>
    <cfRule type="containsText" dxfId="2056" priority="5413" operator="containsText" text="了機">
      <formula>NOT(ISERROR(SEARCH("了機",X1002)))</formula>
    </cfRule>
  </conditionalFormatting>
  <conditionalFormatting sqref="X1005">
    <cfRule type="containsText" dxfId="2055" priority="5687" operator="containsText" text="清車">
      <formula>NOT(ISERROR(SEARCH("清車",X1005)))</formula>
    </cfRule>
    <cfRule type="containsText" dxfId="2054" priority="5688" operator="containsText" text="改紡">
      <formula>NOT(ISERROR(SEARCH("改紡",X1005)))</formula>
    </cfRule>
    <cfRule type="containsText" dxfId="2053" priority="5689" operator="containsText" text="了機">
      <formula>NOT(ISERROR(SEARCH("了機",X1005)))</formula>
    </cfRule>
  </conditionalFormatting>
  <conditionalFormatting sqref="X1012">
    <cfRule type="containsText" dxfId="2052" priority="5705" operator="containsText" text="清車">
      <formula>NOT(ISERROR(SEARCH("清車",X1012)))</formula>
    </cfRule>
    <cfRule type="containsText" dxfId="2051" priority="5706" operator="containsText" text="改紡">
      <formula>NOT(ISERROR(SEARCH("改紡",X1012)))</formula>
    </cfRule>
    <cfRule type="containsText" dxfId="2050" priority="5707" operator="containsText" text="了機">
      <formula>NOT(ISERROR(SEARCH("了機",X1012)))</formula>
    </cfRule>
  </conditionalFormatting>
  <conditionalFormatting sqref="X1015">
    <cfRule type="containsText" dxfId="2049" priority="5684" operator="containsText" text="清車">
      <formula>NOT(ISERROR(SEARCH("清車",X1015)))</formula>
    </cfRule>
    <cfRule type="containsText" dxfId="2048" priority="5685" operator="containsText" text="改紡">
      <formula>NOT(ISERROR(SEARCH("改紡",X1015)))</formula>
    </cfRule>
    <cfRule type="containsText" dxfId="2047" priority="5686" operator="containsText" text="了機">
      <formula>NOT(ISERROR(SEARCH("了機",X1015)))</formula>
    </cfRule>
  </conditionalFormatting>
  <conditionalFormatting sqref="X1018:X1025">
    <cfRule type="containsText" dxfId="2046" priority="5729" operator="containsText" text="清車">
      <formula>NOT(ISERROR(SEARCH("清車",X1018)))</formula>
    </cfRule>
    <cfRule type="containsText" dxfId="2045" priority="5730" operator="containsText" text="改紡">
      <formula>NOT(ISERROR(SEARCH("改紡",X1018)))</formula>
    </cfRule>
    <cfRule type="containsText" dxfId="2044" priority="5731" operator="containsText" text="了機">
      <formula>NOT(ISERROR(SEARCH("了機",X1018)))</formula>
    </cfRule>
  </conditionalFormatting>
  <conditionalFormatting sqref="X1027:X1028">
    <cfRule type="containsText" dxfId="2043" priority="5354" operator="containsText" text="清車">
      <formula>NOT(ISERROR(SEARCH("清車",X1027)))</formula>
    </cfRule>
    <cfRule type="containsText" dxfId="2042" priority="5355" operator="containsText" text="改紡">
      <formula>NOT(ISERROR(SEARCH("改紡",X1027)))</formula>
    </cfRule>
    <cfRule type="containsText" dxfId="2041" priority="5356" operator="containsText" text="了機">
      <formula>NOT(ISERROR(SEARCH("了機",X1027)))</formula>
    </cfRule>
  </conditionalFormatting>
  <conditionalFormatting sqref="X1029">
    <cfRule type="containsText" dxfId="2040" priority="5351" operator="containsText" text="清車">
      <formula>NOT(ISERROR(SEARCH("清車",X1029)))</formula>
    </cfRule>
    <cfRule type="containsText" dxfId="2039" priority="5352" operator="containsText" text="改紡">
      <formula>NOT(ISERROR(SEARCH("改紡",X1029)))</formula>
    </cfRule>
    <cfRule type="containsText" dxfId="2038" priority="5353" operator="containsText" text="了機">
      <formula>NOT(ISERROR(SEARCH("了機",X1029)))</formula>
    </cfRule>
  </conditionalFormatting>
  <conditionalFormatting sqref="X1030">
    <cfRule type="containsText" dxfId="2037" priority="4859" operator="containsText" text="清車">
      <formula>NOT(ISERROR(SEARCH("清車",X1030)))</formula>
    </cfRule>
    <cfRule type="containsText" dxfId="2036" priority="4860" operator="containsText" text="改紡">
      <formula>NOT(ISERROR(SEARCH("改紡",X1030)))</formula>
    </cfRule>
    <cfRule type="containsText" dxfId="2035" priority="4861" operator="containsText" text="了機">
      <formula>NOT(ISERROR(SEARCH("了機",X1030)))</formula>
    </cfRule>
    <cfRule type="containsText" dxfId="2034" priority="4862" operator="containsText" text="清車">
      <formula>NOT(ISERROR(SEARCH("清車",X1030)))</formula>
    </cfRule>
    <cfRule type="containsText" dxfId="2033" priority="4863" operator="containsText" text="改紡">
      <formula>NOT(ISERROR(SEARCH("改紡",X1030)))</formula>
    </cfRule>
    <cfRule type="containsText" dxfId="2032" priority="4864" operator="containsText" text="了機">
      <formula>NOT(ISERROR(SEARCH("了機",X1030)))</formula>
    </cfRule>
  </conditionalFormatting>
  <conditionalFormatting sqref="X1031">
    <cfRule type="containsText" dxfId="2031" priority="5339" operator="containsText" text="清車">
      <formula>NOT(ISERROR(SEARCH("清車",X1031)))</formula>
    </cfRule>
    <cfRule type="containsText" dxfId="2030" priority="5340" operator="containsText" text="改紡">
      <formula>NOT(ISERROR(SEARCH("改紡",X1031)))</formula>
    </cfRule>
    <cfRule type="containsText" dxfId="2029" priority="5341" operator="containsText" text="了機">
      <formula>NOT(ISERROR(SEARCH("了機",X1031)))</formula>
    </cfRule>
  </conditionalFormatting>
  <conditionalFormatting sqref="X1034">
    <cfRule type="containsText" dxfId="2028" priority="5357" operator="containsText" text="清車">
      <formula>NOT(ISERROR(SEARCH("清車",X1034)))</formula>
    </cfRule>
    <cfRule type="containsText" dxfId="2027" priority="5358" operator="containsText" text="改紡">
      <formula>NOT(ISERROR(SEARCH("改紡",X1034)))</formula>
    </cfRule>
    <cfRule type="containsText" dxfId="2026" priority="5359" operator="containsText" text="了機">
      <formula>NOT(ISERROR(SEARCH("了機",X1034)))</formula>
    </cfRule>
  </conditionalFormatting>
  <conditionalFormatting sqref="X1035">
    <cfRule type="containsText" dxfId="2025" priority="5051" operator="containsText" text="清車">
      <formula>NOT(ISERROR(SEARCH("清車",X1035)))</formula>
    </cfRule>
    <cfRule type="containsText" dxfId="2024" priority="5052" operator="containsText" text="改紡">
      <formula>NOT(ISERROR(SEARCH("改紡",X1035)))</formula>
    </cfRule>
    <cfRule type="containsText" dxfId="2023" priority="5053" operator="containsText" text="了機">
      <formula>NOT(ISERROR(SEARCH("了機",X1035)))</formula>
    </cfRule>
  </conditionalFormatting>
  <conditionalFormatting sqref="X1037">
    <cfRule type="containsText" dxfId="2022" priority="5336" operator="containsText" text="清車">
      <formula>NOT(ISERROR(SEARCH("清車",X1037)))</formula>
    </cfRule>
    <cfRule type="containsText" dxfId="2021" priority="5337" operator="containsText" text="改紡">
      <formula>NOT(ISERROR(SEARCH("改紡",X1037)))</formula>
    </cfRule>
    <cfRule type="containsText" dxfId="2020" priority="5338" operator="containsText" text="了機">
      <formula>NOT(ISERROR(SEARCH("了機",X1037)))</formula>
    </cfRule>
  </conditionalFormatting>
  <conditionalFormatting sqref="X1038">
    <cfRule type="containsText" dxfId="2019" priority="5036" operator="containsText" text="清車">
      <formula>NOT(ISERROR(SEARCH("清車",X1038)))</formula>
    </cfRule>
    <cfRule type="containsText" dxfId="2018" priority="5037" operator="containsText" text="改紡">
      <formula>NOT(ISERROR(SEARCH("改紡",X1038)))</formula>
    </cfRule>
    <cfRule type="containsText" dxfId="2017" priority="5038" operator="containsText" text="了機">
      <formula>NOT(ISERROR(SEARCH("了機",X1038)))</formula>
    </cfRule>
    <cfRule type="containsText" dxfId="2016" priority="5111" operator="containsText" text="清車">
      <formula>NOT(ISERROR(SEARCH("清車",X1038)))</formula>
    </cfRule>
    <cfRule type="containsText" dxfId="2015" priority="5112" operator="containsText" text="改紡">
      <formula>NOT(ISERROR(SEARCH("改紡",X1038)))</formula>
    </cfRule>
    <cfRule type="containsText" dxfId="2014" priority="5113" operator="containsText" text="了機">
      <formula>NOT(ISERROR(SEARCH("了機",X1038)))</formula>
    </cfRule>
  </conditionalFormatting>
  <conditionalFormatting sqref="X1039">
    <cfRule type="containsText" dxfId="2013" priority="4901" operator="containsText" text="清車">
      <formula>NOT(ISERROR(SEARCH("清車",X1039)))</formula>
    </cfRule>
    <cfRule type="containsText" dxfId="2012" priority="4902" operator="containsText" text="改紡">
      <formula>NOT(ISERROR(SEARCH("改紡",X1039)))</formula>
    </cfRule>
    <cfRule type="containsText" dxfId="2011" priority="4903" operator="containsText" text="了機">
      <formula>NOT(ISERROR(SEARCH("了機",X1039)))</formula>
    </cfRule>
    <cfRule type="containsText" dxfId="2010" priority="5378" operator="containsText" text="清車">
      <formula>NOT(ISERROR(SEARCH("清車",X1039)))</formula>
    </cfRule>
    <cfRule type="containsText" dxfId="2009" priority="5379" operator="containsText" text="改紡">
      <formula>NOT(ISERROR(SEARCH("改紡",X1039)))</formula>
    </cfRule>
    <cfRule type="containsText" dxfId="2008" priority="5380" operator="containsText" text="了機">
      <formula>NOT(ISERROR(SEARCH("了機",X1039)))</formula>
    </cfRule>
  </conditionalFormatting>
  <conditionalFormatting sqref="X1040">
    <cfRule type="containsText" dxfId="2007" priority="5063" operator="containsText" text="清車">
      <formula>NOT(ISERROR(SEARCH("清車",X1040)))</formula>
    </cfRule>
    <cfRule type="containsText" dxfId="2006" priority="5064" operator="containsText" text="改紡">
      <formula>NOT(ISERROR(SEARCH("改紡",X1040)))</formula>
    </cfRule>
    <cfRule type="containsText" dxfId="2005" priority="5065" operator="containsText" text="了機">
      <formula>NOT(ISERROR(SEARCH("了機",X1040)))</formula>
    </cfRule>
    <cfRule type="containsText" dxfId="2004" priority="5396" operator="containsText" text="清車">
      <formula>NOT(ISERROR(SEARCH("清車",X1040)))</formula>
    </cfRule>
    <cfRule type="containsText" dxfId="2003" priority="5397" operator="containsText" text="改紡">
      <formula>NOT(ISERROR(SEARCH("改紡",X1040)))</formula>
    </cfRule>
    <cfRule type="containsText" dxfId="2002" priority="5398" operator="containsText" text="了機">
      <formula>NOT(ISERROR(SEARCH("了機",X1040)))</formula>
    </cfRule>
  </conditionalFormatting>
  <conditionalFormatting sqref="X1041">
    <cfRule type="containsText" dxfId="2001" priority="5072" operator="containsText" text="清車">
      <formula>NOT(ISERROR(SEARCH("清車",X1041)))</formula>
    </cfRule>
    <cfRule type="containsText" dxfId="2000" priority="5073" operator="containsText" text="改紡">
      <formula>NOT(ISERROR(SEARCH("改紡",X1041)))</formula>
    </cfRule>
    <cfRule type="containsText" dxfId="1999" priority="5074" operator="containsText" text="了機">
      <formula>NOT(ISERROR(SEARCH("了機",X1041)))</formula>
    </cfRule>
    <cfRule type="containsText" dxfId="1998" priority="5081" operator="containsText" text="清車">
      <formula>NOT(ISERROR(SEARCH("清車",X1041)))</formula>
    </cfRule>
    <cfRule type="containsText" dxfId="1997" priority="5082" operator="containsText" text="改紡">
      <formula>NOT(ISERROR(SEARCH("改紡",X1041)))</formula>
    </cfRule>
    <cfRule type="containsText" dxfId="1996" priority="5083" operator="containsText" text="了機">
      <formula>NOT(ISERROR(SEARCH("了機",X1041)))</formula>
    </cfRule>
  </conditionalFormatting>
  <conditionalFormatting sqref="X1042">
    <cfRule type="containsText" dxfId="1995" priority="4883" operator="containsText" text="清車">
      <formula>NOT(ISERROR(SEARCH("清車",X1042)))</formula>
    </cfRule>
    <cfRule type="containsText" dxfId="1994" priority="4884" operator="containsText" text="改紡">
      <formula>NOT(ISERROR(SEARCH("改紡",X1042)))</formula>
    </cfRule>
    <cfRule type="containsText" dxfId="1993" priority="4885" operator="containsText" text="了機">
      <formula>NOT(ISERROR(SEARCH("了機",X1042)))</formula>
    </cfRule>
  </conditionalFormatting>
  <conditionalFormatting sqref="X1044">
    <cfRule type="containsText" dxfId="1992" priority="4841" operator="containsText" text="清車">
      <formula>NOT(ISERROR(SEARCH("清車",X1044)))</formula>
    </cfRule>
    <cfRule type="containsText" dxfId="1991" priority="4842" operator="containsText" text="改紡">
      <formula>NOT(ISERROR(SEARCH("改紡",X1044)))</formula>
    </cfRule>
    <cfRule type="containsText" dxfId="1990" priority="4843" operator="containsText" text="了機">
      <formula>NOT(ISERROR(SEARCH("了機",X1044)))</formula>
    </cfRule>
    <cfRule type="containsText" dxfId="1989" priority="4844" operator="containsText" text="清車">
      <formula>NOT(ISERROR(SEARCH("清車",X1044)))</formula>
    </cfRule>
    <cfRule type="containsText" dxfId="1988" priority="4845" operator="containsText" text="改紡">
      <formula>NOT(ISERROR(SEARCH("改紡",X1044)))</formula>
    </cfRule>
    <cfRule type="containsText" dxfId="1987" priority="4846" operator="containsText" text="了機">
      <formula>NOT(ISERROR(SEARCH("了機",X1044)))</formula>
    </cfRule>
  </conditionalFormatting>
  <conditionalFormatting sqref="X1045">
    <cfRule type="containsText" dxfId="1986" priority="5045" operator="containsText" text="清車">
      <formula>NOT(ISERROR(SEARCH("清車",X1045)))</formula>
    </cfRule>
    <cfRule type="containsText" dxfId="1985" priority="5046" operator="containsText" text="改紡">
      <formula>NOT(ISERROR(SEARCH("改紡",X1045)))</formula>
    </cfRule>
    <cfRule type="containsText" dxfId="1984" priority="5047" operator="containsText" text="了機">
      <formula>NOT(ISERROR(SEARCH("了機",X1045)))</formula>
    </cfRule>
  </conditionalFormatting>
  <conditionalFormatting sqref="X1051">
    <cfRule type="containsText" dxfId="1983" priority="5363" operator="containsText" text="清車">
      <formula>NOT(ISERROR(SEARCH("清車",X1051)))</formula>
    </cfRule>
    <cfRule type="containsText" dxfId="1982" priority="5364" operator="containsText" text="改紡">
      <formula>NOT(ISERROR(SEARCH("改紡",X1051)))</formula>
    </cfRule>
    <cfRule type="containsText" dxfId="1981" priority="5365" operator="containsText" text="了機">
      <formula>NOT(ISERROR(SEARCH("了機",X1051)))</formula>
    </cfRule>
  </conditionalFormatting>
  <conditionalFormatting sqref="X1052">
    <cfRule type="containsText" dxfId="1980" priority="5054" operator="containsText" text="清車">
      <formula>NOT(ISERROR(SEARCH("清車",X1052)))</formula>
    </cfRule>
    <cfRule type="containsText" dxfId="1979" priority="5055" operator="containsText" text="改紡">
      <formula>NOT(ISERROR(SEARCH("改紡",X1052)))</formula>
    </cfRule>
    <cfRule type="containsText" dxfId="1978" priority="5056" operator="containsText" text="了機">
      <formula>NOT(ISERROR(SEARCH("了機",X1052)))</formula>
    </cfRule>
  </conditionalFormatting>
  <conditionalFormatting sqref="X1054">
    <cfRule type="containsText" dxfId="1977" priority="5345" operator="containsText" text="清車">
      <formula>NOT(ISERROR(SEARCH("清車",X1054)))</formula>
    </cfRule>
    <cfRule type="containsText" dxfId="1976" priority="5346" operator="containsText" text="改紡">
      <formula>NOT(ISERROR(SEARCH("改紡",X1054)))</formula>
    </cfRule>
    <cfRule type="containsText" dxfId="1975" priority="5347" operator="containsText" text="了機">
      <formula>NOT(ISERROR(SEARCH("了機",X1054)))</formula>
    </cfRule>
  </conditionalFormatting>
  <conditionalFormatting sqref="X1055">
    <cfRule type="containsText" dxfId="1974" priority="5042" operator="containsText" text="清車">
      <formula>NOT(ISERROR(SEARCH("清車",X1055)))</formula>
    </cfRule>
    <cfRule type="containsText" dxfId="1973" priority="5043" operator="containsText" text="改紡">
      <formula>NOT(ISERROR(SEARCH("改紡",X1055)))</formula>
    </cfRule>
    <cfRule type="containsText" dxfId="1972" priority="5044" operator="containsText" text="了機">
      <formula>NOT(ISERROR(SEARCH("了機",X1055)))</formula>
    </cfRule>
  </conditionalFormatting>
  <conditionalFormatting sqref="X1057:X1065">
    <cfRule type="containsText" dxfId="1971" priority="5387" operator="containsText" text="清車">
      <formula>NOT(ISERROR(SEARCH("清車",X1057)))</formula>
    </cfRule>
    <cfRule type="containsText" dxfId="1970" priority="5388" operator="containsText" text="改紡">
      <formula>NOT(ISERROR(SEARCH("改紡",X1057)))</formula>
    </cfRule>
    <cfRule type="containsText" dxfId="1969" priority="5389" operator="containsText" text="了機">
      <formula>NOT(ISERROR(SEARCH("了機",X1057)))</formula>
    </cfRule>
  </conditionalFormatting>
  <conditionalFormatting sqref="X1067:X1068">
    <cfRule type="containsText" dxfId="1968" priority="4789" operator="containsText" text="清車">
      <formula>NOT(ISERROR(SEARCH("清車",X1067)))</formula>
    </cfRule>
    <cfRule type="containsText" dxfId="1967" priority="4790" operator="containsText" text="改紡">
      <formula>NOT(ISERROR(SEARCH("改紡",X1067)))</formula>
    </cfRule>
    <cfRule type="containsText" dxfId="1966" priority="4791" operator="containsText" text="了機">
      <formula>NOT(ISERROR(SEARCH("了機",X1067)))</formula>
    </cfRule>
  </conditionalFormatting>
  <conditionalFormatting sqref="X1069">
    <cfRule type="containsText" dxfId="1965" priority="4786" operator="containsText" text="清車">
      <formula>NOT(ISERROR(SEARCH("清車",X1069)))</formula>
    </cfRule>
    <cfRule type="containsText" dxfId="1964" priority="4787" operator="containsText" text="改紡">
      <formula>NOT(ISERROR(SEARCH("改紡",X1069)))</formula>
    </cfRule>
    <cfRule type="containsText" dxfId="1963" priority="4788" operator="containsText" text="了機">
      <formula>NOT(ISERROR(SEARCH("了機",X1069)))</formula>
    </cfRule>
  </conditionalFormatting>
  <conditionalFormatting sqref="X1070">
    <cfRule type="containsText" dxfId="1962" priority="4306" operator="containsText" text="清車">
      <formula>NOT(ISERROR(SEARCH("清車",X1070)))</formula>
    </cfRule>
    <cfRule type="containsText" dxfId="1961" priority="4307" operator="containsText" text="改紡">
      <formula>NOT(ISERROR(SEARCH("改紡",X1070)))</formula>
    </cfRule>
    <cfRule type="containsText" dxfId="1960" priority="4308" operator="containsText" text="了機">
      <formula>NOT(ISERROR(SEARCH("了機",X1070)))</formula>
    </cfRule>
    <cfRule type="containsText" dxfId="1959" priority="4309" operator="containsText" text="清車">
      <formula>NOT(ISERROR(SEARCH("清車",X1070)))</formula>
    </cfRule>
    <cfRule type="containsText" dxfId="1958" priority="4310" operator="containsText" text="改紡">
      <formula>NOT(ISERROR(SEARCH("改紡",X1070)))</formula>
    </cfRule>
    <cfRule type="containsText" dxfId="1957" priority="4311" operator="containsText" text="了機">
      <formula>NOT(ISERROR(SEARCH("了機",X1070)))</formula>
    </cfRule>
  </conditionalFormatting>
  <conditionalFormatting sqref="X1071">
    <cfRule type="containsText" dxfId="1956" priority="3855" operator="containsText" text="清車">
      <formula>NOT(ISERROR(SEARCH("清車",X1071)))</formula>
    </cfRule>
    <cfRule type="containsText" dxfId="1955" priority="3856" operator="containsText" text="改紡">
      <formula>NOT(ISERROR(SEARCH("改紡",X1071)))</formula>
    </cfRule>
    <cfRule type="containsText" dxfId="1954" priority="3857" operator="containsText" text="了機">
      <formula>NOT(ISERROR(SEARCH("了機",X1071)))</formula>
    </cfRule>
    <cfRule type="containsText" dxfId="1953" priority="3858" operator="containsText" text="清車">
      <formula>NOT(ISERROR(SEARCH("清車",X1071)))</formula>
    </cfRule>
    <cfRule type="containsText" dxfId="1952" priority="3859" operator="containsText" text="改紡">
      <formula>NOT(ISERROR(SEARCH("改紡",X1071)))</formula>
    </cfRule>
    <cfRule type="containsText" dxfId="1951" priority="3860" operator="containsText" text="了機">
      <formula>NOT(ISERROR(SEARCH("了機",X1071)))</formula>
    </cfRule>
    <cfRule type="containsText" dxfId="1950" priority="4774" operator="containsText" text="清車">
      <formula>NOT(ISERROR(SEARCH("清車",X1071)))</formula>
    </cfRule>
    <cfRule type="containsText" dxfId="1949" priority="4775" operator="containsText" text="改紡">
      <formula>NOT(ISERROR(SEARCH("改紡",X1071)))</formula>
    </cfRule>
    <cfRule type="containsText" dxfId="1948" priority="4776" operator="containsText" text="了機">
      <formula>NOT(ISERROR(SEARCH("了機",X1071)))</formula>
    </cfRule>
  </conditionalFormatting>
  <conditionalFormatting sqref="X1072">
    <cfRule type="containsText" dxfId="1947" priority="4248" operator="containsText" text="清車">
      <formula>NOT(ISERROR(SEARCH("清車",X1072)))</formula>
    </cfRule>
    <cfRule type="containsText" dxfId="1946" priority="4249" operator="containsText" text="改紡">
      <formula>NOT(ISERROR(SEARCH("改紡",X1072)))</formula>
    </cfRule>
    <cfRule type="containsText" dxfId="1945" priority="4250" operator="containsText" text="了機">
      <formula>NOT(ISERROR(SEARCH("了機",X1072)))</formula>
    </cfRule>
  </conditionalFormatting>
  <conditionalFormatting sqref="X1074">
    <cfRule type="containsText" dxfId="1944" priority="4792" operator="containsText" text="清車">
      <formula>NOT(ISERROR(SEARCH("清車",X1074)))</formula>
    </cfRule>
    <cfRule type="containsText" dxfId="1943" priority="4793" operator="containsText" text="改紡">
      <formula>NOT(ISERROR(SEARCH("改紡",X1074)))</formula>
    </cfRule>
    <cfRule type="containsText" dxfId="1942" priority="4794" operator="containsText" text="了機">
      <formula>NOT(ISERROR(SEARCH("了機",X1074)))</formula>
    </cfRule>
  </conditionalFormatting>
  <conditionalFormatting sqref="X1075">
    <cfRule type="containsText" dxfId="1941" priority="4260" operator="containsText" text="清車">
      <formula>NOT(ISERROR(SEARCH("清車",X1075)))</formula>
    </cfRule>
    <cfRule type="containsText" dxfId="1940" priority="4261" operator="containsText" text="改紡">
      <formula>NOT(ISERROR(SEARCH("改紡",X1075)))</formula>
    </cfRule>
    <cfRule type="containsText" dxfId="1939" priority="4262" operator="containsText" text="了機">
      <formula>NOT(ISERROR(SEARCH("了機",X1075)))</formula>
    </cfRule>
    <cfRule type="containsText" dxfId="1938" priority="4489" operator="containsText" text="清車">
      <formula>NOT(ISERROR(SEARCH("清車",X1075)))</formula>
    </cfRule>
    <cfRule type="containsText" dxfId="1937" priority="4490" operator="containsText" text="改紡">
      <formula>NOT(ISERROR(SEARCH("改紡",X1075)))</formula>
    </cfRule>
    <cfRule type="containsText" dxfId="1936" priority="4491" operator="containsText" text="了機">
      <formula>NOT(ISERROR(SEARCH("了機",X1075)))</formula>
    </cfRule>
  </conditionalFormatting>
  <conditionalFormatting sqref="X1076">
    <cfRule type="containsText" dxfId="1935" priority="4047" operator="containsText" text="清車">
      <formula>NOT(ISERROR(SEARCH("清車",X1076)))</formula>
    </cfRule>
    <cfRule type="containsText" dxfId="1934" priority="4048" operator="containsText" text="改紡">
      <formula>NOT(ISERROR(SEARCH("改紡",X1076)))</formula>
    </cfRule>
    <cfRule type="containsText" dxfId="1933" priority="4049" operator="containsText" text="了機">
      <formula>NOT(ISERROR(SEARCH("了機",X1076)))</formula>
    </cfRule>
  </conditionalFormatting>
  <conditionalFormatting sqref="X1077">
    <cfRule type="containsText" dxfId="1932" priority="4771" operator="containsText" text="清車">
      <formula>NOT(ISERROR(SEARCH("清車",X1077)))</formula>
    </cfRule>
    <cfRule type="containsText" dxfId="1931" priority="4772" operator="containsText" text="改紡">
      <formula>NOT(ISERROR(SEARCH("改紡",X1077)))</formula>
    </cfRule>
    <cfRule type="containsText" dxfId="1930" priority="4773" operator="containsText" text="了機">
      <formula>NOT(ISERROR(SEARCH("了機",X1077)))</formula>
    </cfRule>
  </conditionalFormatting>
  <conditionalFormatting sqref="X1078">
    <cfRule type="containsText" dxfId="1929" priority="4245" operator="containsText" text="清車">
      <formula>NOT(ISERROR(SEARCH("清車",X1078)))</formula>
    </cfRule>
    <cfRule type="containsText" dxfId="1928" priority="4246" operator="containsText" text="改紡">
      <formula>NOT(ISERROR(SEARCH("改紡",X1078)))</formula>
    </cfRule>
    <cfRule type="containsText" dxfId="1927" priority="4247" operator="containsText" text="了機">
      <formula>NOT(ISERROR(SEARCH("了機",X1078)))</formula>
    </cfRule>
    <cfRule type="containsText" dxfId="1926" priority="4474" operator="containsText" text="清車">
      <formula>NOT(ISERROR(SEARCH("清車",X1078)))</formula>
    </cfRule>
    <cfRule type="containsText" dxfId="1925" priority="4475" operator="containsText" text="改紡">
      <formula>NOT(ISERROR(SEARCH("改紡",X1078)))</formula>
    </cfRule>
    <cfRule type="containsText" dxfId="1924" priority="4476" operator="containsText" text="了機">
      <formula>NOT(ISERROR(SEARCH("了機",X1078)))</formula>
    </cfRule>
    <cfRule type="containsText" dxfId="1923" priority="4549" operator="containsText" text="清車">
      <formula>NOT(ISERROR(SEARCH("清車",X1078)))</formula>
    </cfRule>
    <cfRule type="containsText" dxfId="1922" priority="4550" operator="containsText" text="改紡">
      <formula>NOT(ISERROR(SEARCH("改紡",X1078)))</formula>
    </cfRule>
    <cfRule type="containsText" dxfId="1921" priority="4551" operator="containsText" text="了機">
      <formula>NOT(ISERROR(SEARCH("了機",X1078)))</formula>
    </cfRule>
  </conditionalFormatting>
  <conditionalFormatting sqref="X1079">
    <cfRule type="containsText" dxfId="1920" priority="4032" operator="containsText" text="清車">
      <formula>NOT(ISERROR(SEARCH("清車",X1079)))</formula>
    </cfRule>
    <cfRule type="containsText" dxfId="1919" priority="4033" operator="containsText" text="改紡">
      <formula>NOT(ISERROR(SEARCH("改紡",X1079)))</formula>
    </cfRule>
    <cfRule type="containsText" dxfId="1918" priority="4034" operator="containsText" text="了機">
      <formula>NOT(ISERROR(SEARCH("了機",X1079)))</formula>
    </cfRule>
    <cfRule type="containsText" dxfId="1917" priority="4104" operator="containsText" text="清車">
      <formula>NOT(ISERROR(SEARCH("清車",X1079)))</formula>
    </cfRule>
    <cfRule type="containsText" dxfId="1916" priority="4105" operator="containsText" text="改紡">
      <formula>NOT(ISERROR(SEARCH("改紡",X1079)))</formula>
    </cfRule>
    <cfRule type="containsText" dxfId="1915" priority="4106" operator="containsText" text="了機">
      <formula>NOT(ISERROR(SEARCH("了機",X1079)))</formula>
    </cfRule>
    <cfRule type="containsText" dxfId="1914" priority="4345" operator="containsText" text="清車">
      <formula>NOT(ISERROR(SEARCH("清車",X1079)))</formula>
    </cfRule>
    <cfRule type="containsText" dxfId="1913" priority="4346" operator="containsText" text="改紡">
      <formula>NOT(ISERROR(SEARCH("改紡",X1079)))</formula>
    </cfRule>
    <cfRule type="containsText" dxfId="1912" priority="4347" operator="containsText" text="了機">
      <formula>NOT(ISERROR(SEARCH("了機",X1079)))</formula>
    </cfRule>
    <cfRule type="containsText" dxfId="1911" priority="4813" operator="containsText" text="清車">
      <formula>NOT(ISERROR(SEARCH("清車",X1079)))</formula>
    </cfRule>
    <cfRule type="containsText" dxfId="1910" priority="4814" operator="containsText" text="改紡">
      <formula>NOT(ISERROR(SEARCH("改紡",X1079)))</formula>
    </cfRule>
    <cfRule type="containsText" dxfId="1909" priority="4815" operator="containsText" text="了機">
      <formula>NOT(ISERROR(SEARCH("了機",X1079)))</formula>
    </cfRule>
  </conditionalFormatting>
  <conditionalFormatting sqref="X1080">
    <cfRule type="containsText" dxfId="1908" priority="3897" operator="containsText" text="清車">
      <formula>NOT(ISERROR(SEARCH("清車",X1080)))</formula>
    </cfRule>
    <cfRule type="containsText" dxfId="1907" priority="3898" operator="containsText" text="改紡">
      <formula>NOT(ISERROR(SEARCH("改紡",X1080)))</formula>
    </cfRule>
    <cfRule type="containsText" dxfId="1906" priority="3899" operator="containsText" text="了機">
      <formula>NOT(ISERROR(SEARCH("了機",X1080)))</formula>
    </cfRule>
    <cfRule type="containsText" dxfId="1905" priority="4275" operator="containsText" text="清車">
      <formula>NOT(ISERROR(SEARCH("清車",X1080)))</formula>
    </cfRule>
    <cfRule type="containsText" dxfId="1904" priority="4276" operator="containsText" text="改紡">
      <formula>NOT(ISERROR(SEARCH("改紡",X1080)))</formula>
    </cfRule>
    <cfRule type="containsText" dxfId="1903" priority="4277" operator="containsText" text="了機">
      <formula>NOT(ISERROR(SEARCH("了機",X1080)))</formula>
    </cfRule>
    <cfRule type="containsText" dxfId="1902" priority="4501" operator="containsText" text="清車">
      <formula>NOT(ISERROR(SEARCH("清車",X1080)))</formula>
    </cfRule>
    <cfRule type="containsText" dxfId="1901" priority="4502" operator="containsText" text="改紡">
      <formula>NOT(ISERROR(SEARCH("改紡",X1080)))</formula>
    </cfRule>
    <cfRule type="containsText" dxfId="1900" priority="4503" operator="containsText" text="了機">
      <formula>NOT(ISERROR(SEARCH("了機",X1080)))</formula>
    </cfRule>
    <cfRule type="containsText" dxfId="1899" priority="4831" operator="containsText" text="清車">
      <formula>NOT(ISERROR(SEARCH("清車",X1080)))</formula>
    </cfRule>
    <cfRule type="containsText" dxfId="1898" priority="4832" operator="containsText" text="改紡">
      <formula>NOT(ISERROR(SEARCH("改紡",X1080)))</formula>
    </cfRule>
    <cfRule type="containsText" dxfId="1897" priority="4833" operator="containsText" text="了機">
      <formula>NOT(ISERROR(SEARCH("了機",X1080)))</formula>
    </cfRule>
  </conditionalFormatting>
  <conditionalFormatting sqref="X1081">
    <cfRule type="containsText" dxfId="1896" priority="4059" operator="containsText" text="清車">
      <formula>NOT(ISERROR(SEARCH("清車",X1081)))</formula>
    </cfRule>
    <cfRule type="containsText" dxfId="1895" priority="4060" operator="containsText" text="改紡">
      <formula>NOT(ISERROR(SEARCH("改紡",X1081)))</formula>
    </cfRule>
    <cfRule type="containsText" dxfId="1894" priority="4061" operator="containsText" text="了機">
      <formula>NOT(ISERROR(SEARCH("了機",X1081)))</formula>
    </cfRule>
    <cfRule type="containsText" dxfId="1893" priority="4284" operator="containsText" text="清車">
      <formula>NOT(ISERROR(SEARCH("清車",X1081)))</formula>
    </cfRule>
    <cfRule type="containsText" dxfId="1892" priority="4285" operator="containsText" text="改紡">
      <formula>NOT(ISERROR(SEARCH("改紡",X1081)))</formula>
    </cfRule>
    <cfRule type="containsText" dxfId="1891" priority="4286" operator="containsText" text="了機">
      <formula>NOT(ISERROR(SEARCH("了機",X1081)))</formula>
    </cfRule>
    <cfRule type="containsText" dxfId="1890" priority="4510" operator="containsText" text="清車">
      <formula>NOT(ISERROR(SEARCH("清車",X1081)))</formula>
    </cfRule>
    <cfRule type="containsText" dxfId="1889" priority="4511" operator="containsText" text="改紡">
      <formula>NOT(ISERROR(SEARCH("改紡",X1081)))</formula>
    </cfRule>
    <cfRule type="containsText" dxfId="1888" priority="4512" operator="containsText" text="了機">
      <formula>NOT(ISERROR(SEARCH("了機",X1081)))</formula>
    </cfRule>
    <cfRule type="containsText" dxfId="1887" priority="4519" operator="containsText" text="清車">
      <formula>NOT(ISERROR(SEARCH("清車",X1081)))</formula>
    </cfRule>
    <cfRule type="containsText" dxfId="1886" priority="4520" operator="containsText" text="改紡">
      <formula>NOT(ISERROR(SEARCH("改紡",X1081)))</formula>
    </cfRule>
    <cfRule type="containsText" dxfId="1885" priority="4521" operator="containsText" text="了機">
      <formula>NOT(ISERROR(SEARCH("了機",X1081)))</formula>
    </cfRule>
  </conditionalFormatting>
  <conditionalFormatting sqref="X1082">
    <cfRule type="containsText" dxfId="1884" priority="4068" operator="containsText" text="清車">
      <formula>NOT(ISERROR(SEARCH("清車",X1082)))</formula>
    </cfRule>
    <cfRule type="containsText" dxfId="1883" priority="4069" operator="containsText" text="改紡">
      <formula>NOT(ISERROR(SEARCH("改紡",X1082)))</formula>
    </cfRule>
    <cfRule type="containsText" dxfId="1882" priority="4070" operator="containsText" text="了機">
      <formula>NOT(ISERROR(SEARCH("了機",X1082)))</formula>
    </cfRule>
    <cfRule type="containsText" dxfId="1881" priority="4077" operator="containsText" text="清車">
      <formula>NOT(ISERROR(SEARCH("清車",X1082)))</formula>
    </cfRule>
    <cfRule type="containsText" dxfId="1880" priority="4078" operator="containsText" text="改紡">
      <formula>NOT(ISERROR(SEARCH("改紡",X1082)))</formula>
    </cfRule>
    <cfRule type="containsText" dxfId="1879" priority="4079" operator="containsText" text="了機">
      <formula>NOT(ISERROR(SEARCH("了機",X1082)))</formula>
    </cfRule>
    <cfRule type="containsText" dxfId="1878" priority="4327" operator="containsText" text="清車">
      <formula>NOT(ISERROR(SEARCH("清車",X1082)))</formula>
    </cfRule>
    <cfRule type="containsText" dxfId="1877" priority="4328" operator="containsText" text="改紡">
      <formula>NOT(ISERROR(SEARCH("改紡",X1082)))</formula>
    </cfRule>
    <cfRule type="containsText" dxfId="1876" priority="4329" operator="containsText" text="了機">
      <formula>NOT(ISERROR(SEARCH("了機",X1082)))</formula>
    </cfRule>
  </conditionalFormatting>
  <conditionalFormatting sqref="X1083">
    <cfRule type="containsText" dxfId="1875" priority="3879" operator="containsText" text="清車">
      <formula>NOT(ISERROR(SEARCH("清車",X1083)))</formula>
    </cfRule>
    <cfRule type="containsText" dxfId="1874" priority="3880" operator="containsText" text="改紡">
      <formula>NOT(ISERROR(SEARCH("改紡",X1083)))</formula>
    </cfRule>
    <cfRule type="containsText" dxfId="1873" priority="3881" operator="containsText" text="了機">
      <formula>NOT(ISERROR(SEARCH("了機",X1083)))</formula>
    </cfRule>
  </conditionalFormatting>
  <conditionalFormatting sqref="X1084">
    <cfRule type="containsText" dxfId="1872" priority="4288" operator="containsText" text="清車">
      <formula>NOT(ISERROR(SEARCH("清車",X1084)))</formula>
    </cfRule>
    <cfRule type="containsText" dxfId="1871" priority="4289" operator="containsText" text="改紡">
      <formula>NOT(ISERROR(SEARCH("改紡",X1084)))</formula>
    </cfRule>
    <cfRule type="containsText" dxfId="1870" priority="4290" operator="containsText" text="了機">
      <formula>NOT(ISERROR(SEARCH("了機",X1084)))</formula>
    </cfRule>
    <cfRule type="containsText" dxfId="1869" priority="4291" operator="containsText" text="清車">
      <formula>NOT(ISERROR(SEARCH("清車",X1084)))</formula>
    </cfRule>
    <cfRule type="containsText" dxfId="1868" priority="4292" operator="containsText" text="改紡">
      <formula>NOT(ISERROR(SEARCH("改紡",X1084)))</formula>
    </cfRule>
    <cfRule type="containsText" dxfId="1867" priority="4293" operator="containsText" text="了機">
      <formula>NOT(ISERROR(SEARCH("了機",X1084)))</formula>
    </cfRule>
  </conditionalFormatting>
  <conditionalFormatting sqref="X1085">
    <cfRule type="containsText" dxfId="1866" priority="3837" operator="containsText" text="清車">
      <formula>NOT(ISERROR(SEARCH("清車",X1085)))</formula>
    </cfRule>
    <cfRule type="containsText" dxfId="1865" priority="3838" operator="containsText" text="改紡">
      <formula>NOT(ISERROR(SEARCH("改紡",X1085)))</formula>
    </cfRule>
    <cfRule type="containsText" dxfId="1864" priority="3839" operator="containsText" text="了機">
      <formula>NOT(ISERROR(SEARCH("了機",X1085)))</formula>
    </cfRule>
    <cfRule type="containsText" dxfId="1863" priority="3840" operator="containsText" text="清車">
      <formula>NOT(ISERROR(SEARCH("清車",X1085)))</formula>
    </cfRule>
    <cfRule type="containsText" dxfId="1862" priority="3841" operator="containsText" text="改紡">
      <formula>NOT(ISERROR(SEARCH("改紡",X1085)))</formula>
    </cfRule>
    <cfRule type="containsText" dxfId="1861" priority="3842" operator="containsText" text="了機">
      <formula>NOT(ISERROR(SEARCH("了機",X1085)))</formula>
    </cfRule>
    <cfRule type="containsText" dxfId="1860" priority="4483" operator="containsText" text="清車">
      <formula>NOT(ISERROR(SEARCH("清車",X1085)))</formula>
    </cfRule>
    <cfRule type="containsText" dxfId="1859" priority="4484" operator="containsText" text="改紡">
      <formula>NOT(ISERROR(SEARCH("改紡",X1085)))</formula>
    </cfRule>
    <cfRule type="containsText" dxfId="1858" priority="4485" operator="containsText" text="了機">
      <formula>NOT(ISERROR(SEARCH("了機",X1085)))</formula>
    </cfRule>
  </conditionalFormatting>
  <conditionalFormatting sqref="X1086">
    <cfRule type="containsText" dxfId="1857" priority="4041" operator="containsText" text="清車">
      <formula>NOT(ISERROR(SEARCH("清車",X1086)))</formula>
    </cfRule>
    <cfRule type="containsText" dxfId="1856" priority="4042" operator="containsText" text="改紡">
      <formula>NOT(ISERROR(SEARCH("改紡",X1086)))</formula>
    </cfRule>
    <cfRule type="containsText" dxfId="1855" priority="4043" operator="containsText" text="了機">
      <formula>NOT(ISERROR(SEARCH("了機",X1086)))</formula>
    </cfRule>
  </conditionalFormatting>
  <conditionalFormatting sqref="X1091">
    <cfRule type="containsText" dxfId="1854" priority="4798" operator="containsText" text="清車">
      <formula>NOT(ISERROR(SEARCH("清車",X1091)))</formula>
    </cfRule>
    <cfRule type="containsText" dxfId="1853" priority="4799" operator="containsText" text="改紡">
      <formula>NOT(ISERROR(SEARCH("改紡",X1091)))</formula>
    </cfRule>
    <cfRule type="containsText" dxfId="1852" priority="4800" operator="containsText" text="了機">
      <formula>NOT(ISERROR(SEARCH("了機",X1091)))</formula>
    </cfRule>
  </conditionalFormatting>
  <conditionalFormatting sqref="X1092">
    <cfRule type="containsText" dxfId="1851" priority="4263" operator="containsText" text="清車">
      <formula>NOT(ISERROR(SEARCH("清車",X1092)))</formula>
    </cfRule>
    <cfRule type="containsText" dxfId="1850" priority="4264" operator="containsText" text="改紡">
      <formula>NOT(ISERROR(SEARCH("改紡",X1092)))</formula>
    </cfRule>
    <cfRule type="containsText" dxfId="1849" priority="4265" operator="containsText" text="了機">
      <formula>NOT(ISERROR(SEARCH("了機",X1092)))</formula>
    </cfRule>
    <cfRule type="containsText" dxfId="1848" priority="4492" operator="containsText" text="清車">
      <formula>NOT(ISERROR(SEARCH("清車",X1092)))</formula>
    </cfRule>
    <cfRule type="containsText" dxfId="1847" priority="4493" operator="containsText" text="改紡">
      <formula>NOT(ISERROR(SEARCH("改紡",X1092)))</formula>
    </cfRule>
    <cfRule type="containsText" dxfId="1846" priority="4494" operator="containsText" text="了機">
      <formula>NOT(ISERROR(SEARCH("了機",X1092)))</formula>
    </cfRule>
  </conditionalFormatting>
  <conditionalFormatting sqref="X1093">
    <cfRule type="containsText" dxfId="1845" priority="4050" operator="containsText" text="清車">
      <formula>NOT(ISERROR(SEARCH("清車",X1093)))</formula>
    </cfRule>
    <cfRule type="containsText" dxfId="1844" priority="4051" operator="containsText" text="改紡">
      <formula>NOT(ISERROR(SEARCH("改紡",X1093)))</formula>
    </cfRule>
    <cfRule type="containsText" dxfId="1843" priority="4052" operator="containsText" text="了機">
      <formula>NOT(ISERROR(SEARCH("了機",X1093)))</formula>
    </cfRule>
  </conditionalFormatting>
  <conditionalFormatting sqref="X1094">
    <cfRule type="containsText" dxfId="1842" priority="4780" operator="containsText" text="清車">
      <formula>NOT(ISERROR(SEARCH("清車",X1094)))</formula>
    </cfRule>
    <cfRule type="containsText" dxfId="1841" priority="4781" operator="containsText" text="改紡">
      <formula>NOT(ISERROR(SEARCH("改紡",X1094)))</formula>
    </cfRule>
    <cfRule type="containsText" dxfId="1840" priority="4782" operator="containsText" text="了機">
      <formula>NOT(ISERROR(SEARCH("了機",X1094)))</formula>
    </cfRule>
  </conditionalFormatting>
  <conditionalFormatting sqref="X1095">
    <cfRule type="containsText" dxfId="1839" priority="4254" operator="containsText" text="清車">
      <formula>NOT(ISERROR(SEARCH("清車",X1095)))</formula>
    </cfRule>
    <cfRule type="containsText" dxfId="1838" priority="4255" operator="containsText" text="改紡">
      <formula>NOT(ISERROR(SEARCH("改紡",X1095)))</formula>
    </cfRule>
    <cfRule type="containsText" dxfId="1837" priority="4256" operator="containsText" text="了機">
      <formula>NOT(ISERROR(SEARCH("了機",X1095)))</formula>
    </cfRule>
    <cfRule type="containsText" dxfId="1836" priority="4480" operator="containsText" text="清車">
      <formula>NOT(ISERROR(SEARCH("清車",X1095)))</formula>
    </cfRule>
    <cfRule type="containsText" dxfId="1835" priority="4481" operator="containsText" text="改紡">
      <formula>NOT(ISERROR(SEARCH("改紡",X1095)))</formula>
    </cfRule>
    <cfRule type="containsText" dxfId="1834" priority="4482" operator="containsText" text="了機">
      <formula>NOT(ISERROR(SEARCH("了機",X1095)))</formula>
    </cfRule>
  </conditionalFormatting>
  <conditionalFormatting sqref="X1096">
    <cfRule type="containsText" dxfId="1833" priority="4038" operator="containsText" text="清車">
      <formula>NOT(ISERROR(SEARCH("清車",X1096)))</formula>
    </cfRule>
    <cfRule type="containsText" dxfId="1832" priority="4039" operator="containsText" text="改紡">
      <formula>NOT(ISERROR(SEARCH("改紡",X1096)))</formula>
    </cfRule>
    <cfRule type="containsText" dxfId="1831" priority="4040" operator="containsText" text="了機">
      <formula>NOT(ISERROR(SEARCH("了機",X1096)))</formula>
    </cfRule>
  </conditionalFormatting>
  <conditionalFormatting sqref="X1097:X1106">
    <cfRule type="containsText" dxfId="1830" priority="4822" operator="containsText" text="清車">
      <formula>NOT(ISERROR(SEARCH("清車",X1097)))</formula>
    </cfRule>
    <cfRule type="containsText" dxfId="1829" priority="4823" operator="containsText" text="改紡">
      <formula>NOT(ISERROR(SEARCH("改紡",X1097)))</formula>
    </cfRule>
    <cfRule type="containsText" dxfId="1828" priority="4824" operator="containsText" text="了機">
      <formula>NOT(ISERROR(SEARCH("了機",X1097)))</formula>
    </cfRule>
  </conditionalFormatting>
  <conditionalFormatting sqref="X1108:X1109">
    <cfRule type="containsText" dxfId="1827" priority="3751" operator="containsText" text="清車">
      <formula>NOT(ISERROR(SEARCH("清車",X1108)))</formula>
    </cfRule>
    <cfRule type="containsText" dxfId="1826" priority="3752" operator="containsText" text="改紡">
      <formula>NOT(ISERROR(SEARCH("改紡",X1108)))</formula>
    </cfRule>
    <cfRule type="containsText" dxfId="1825" priority="3753" operator="containsText" text="了機">
      <formula>NOT(ISERROR(SEARCH("了機",X1108)))</formula>
    </cfRule>
  </conditionalFormatting>
  <conditionalFormatting sqref="X1110">
    <cfRule type="containsText" dxfId="1824" priority="3748" operator="containsText" text="清車">
      <formula>NOT(ISERROR(SEARCH("清車",X1110)))</formula>
    </cfRule>
    <cfRule type="containsText" dxfId="1823" priority="3749" operator="containsText" text="改紡">
      <formula>NOT(ISERROR(SEARCH("改紡",X1110)))</formula>
    </cfRule>
    <cfRule type="containsText" dxfId="1822" priority="3750" operator="containsText" text="了機">
      <formula>NOT(ISERROR(SEARCH("了機",X1110)))</formula>
    </cfRule>
  </conditionalFormatting>
  <conditionalFormatting sqref="X1111">
    <cfRule type="containsText" dxfId="1821" priority="3313" operator="containsText" text="清車">
      <formula>NOT(ISERROR(SEARCH("清車",X1111)))</formula>
    </cfRule>
    <cfRule type="containsText" dxfId="1820" priority="3314" operator="containsText" text="改紡">
      <formula>NOT(ISERROR(SEARCH("改紡",X1111)))</formula>
    </cfRule>
    <cfRule type="containsText" dxfId="1819" priority="3315" operator="containsText" text="了機">
      <formula>NOT(ISERROR(SEARCH("了機",X1111)))</formula>
    </cfRule>
    <cfRule type="containsText" dxfId="1818" priority="3316" operator="containsText" text="清車">
      <formula>NOT(ISERROR(SEARCH("清車",X1111)))</formula>
    </cfRule>
    <cfRule type="containsText" dxfId="1817" priority="3317" operator="containsText" text="改紡">
      <formula>NOT(ISERROR(SEARCH("改紡",X1111)))</formula>
    </cfRule>
    <cfRule type="containsText" dxfId="1816" priority="3318" operator="containsText" text="了機">
      <formula>NOT(ISERROR(SEARCH("了機",X1111)))</formula>
    </cfRule>
  </conditionalFormatting>
  <conditionalFormatting sqref="X1112">
    <cfRule type="containsText" dxfId="1815" priority="3267" operator="containsText" text="清車">
      <formula>NOT(ISERROR(SEARCH("清車",X1112)))</formula>
    </cfRule>
    <cfRule type="containsText" dxfId="1814" priority="3268" operator="containsText" text="改紡">
      <formula>NOT(ISERROR(SEARCH("改紡",X1112)))</formula>
    </cfRule>
    <cfRule type="containsText" dxfId="1813" priority="3269" operator="containsText" text="了機">
      <formula>NOT(ISERROR(SEARCH("了機",X1112)))</formula>
    </cfRule>
  </conditionalFormatting>
  <conditionalFormatting sqref="X1114">
    <cfRule type="containsText" dxfId="1812" priority="3754" operator="containsText" text="清車">
      <formula>NOT(ISERROR(SEARCH("清車",X1114)))</formula>
    </cfRule>
    <cfRule type="containsText" dxfId="1811" priority="3755" operator="containsText" text="改紡">
      <formula>NOT(ISERROR(SEARCH("改紡",X1114)))</formula>
    </cfRule>
    <cfRule type="containsText" dxfId="1810" priority="3756" operator="containsText" text="了機">
      <formula>NOT(ISERROR(SEARCH("了機",X1114)))</formula>
    </cfRule>
  </conditionalFormatting>
  <conditionalFormatting sqref="X1115">
    <cfRule type="containsText" dxfId="1809" priority="3099" operator="containsText" text="清車">
      <formula>NOT(ISERROR(SEARCH("清車",X1115)))</formula>
    </cfRule>
    <cfRule type="containsText" dxfId="1808" priority="3100" operator="containsText" text="改紡">
      <formula>NOT(ISERROR(SEARCH("改紡",X1115)))</formula>
    </cfRule>
    <cfRule type="containsText" dxfId="1807" priority="3101" operator="containsText" text="了機">
      <formula>NOT(ISERROR(SEARCH("了機",X1115)))</formula>
    </cfRule>
  </conditionalFormatting>
  <conditionalFormatting sqref="X1116">
    <cfRule type="containsText" dxfId="1806" priority="3736" operator="containsText" text="清車">
      <formula>NOT(ISERROR(SEARCH("清車",X1116)))</formula>
    </cfRule>
    <cfRule type="containsText" dxfId="1805" priority="3737" operator="containsText" text="改紡">
      <formula>NOT(ISERROR(SEARCH("改紡",X1116)))</formula>
    </cfRule>
    <cfRule type="containsText" dxfId="1804" priority="3738" operator="containsText" text="了機">
      <formula>NOT(ISERROR(SEARCH("了機",X1116)))</formula>
    </cfRule>
  </conditionalFormatting>
  <conditionalFormatting sqref="X1117">
    <cfRule type="containsText" dxfId="1803" priority="3264" operator="containsText" text="清車">
      <formula>NOT(ISERROR(SEARCH("清車",X1117)))</formula>
    </cfRule>
    <cfRule type="containsText" dxfId="1802" priority="3265" operator="containsText" text="改紡">
      <formula>NOT(ISERROR(SEARCH("改紡",X1117)))</formula>
    </cfRule>
    <cfRule type="containsText" dxfId="1801" priority="3266" operator="containsText" text="了機">
      <formula>NOT(ISERROR(SEARCH("了機",X1117)))</formula>
    </cfRule>
    <cfRule type="containsText" dxfId="1800" priority="3460" operator="containsText" text="清車">
      <formula>NOT(ISERROR(SEARCH("清車",X1117)))</formula>
    </cfRule>
    <cfRule type="containsText" dxfId="1799" priority="3461" operator="containsText" text="改紡">
      <formula>NOT(ISERROR(SEARCH("改紡",X1117)))</formula>
    </cfRule>
    <cfRule type="containsText" dxfId="1798" priority="3462" operator="containsText" text="了機">
      <formula>NOT(ISERROR(SEARCH("了機",X1117)))</formula>
    </cfRule>
    <cfRule type="containsText" dxfId="1797" priority="3523" operator="containsText" text="清車">
      <formula>NOT(ISERROR(SEARCH("清車",X1117)))</formula>
    </cfRule>
    <cfRule type="containsText" dxfId="1796" priority="3524" operator="containsText" text="改紡">
      <formula>NOT(ISERROR(SEARCH("改紡",X1117)))</formula>
    </cfRule>
    <cfRule type="containsText" dxfId="1795" priority="3525" operator="containsText" text="了機">
      <formula>NOT(ISERROR(SEARCH("了機",X1117)))</formula>
    </cfRule>
  </conditionalFormatting>
  <conditionalFormatting sqref="X1118">
    <cfRule type="containsText" dxfId="1794" priority="3084" operator="containsText" text="清車">
      <formula>NOT(ISERROR(SEARCH("清車",X1118)))</formula>
    </cfRule>
    <cfRule type="containsText" dxfId="1793" priority="3085" operator="containsText" text="改紡">
      <formula>NOT(ISERROR(SEARCH("改紡",X1118)))</formula>
    </cfRule>
    <cfRule type="containsText" dxfId="1792" priority="3086" operator="containsText" text="了機">
      <formula>NOT(ISERROR(SEARCH("了機",X1118)))</formula>
    </cfRule>
    <cfRule type="containsText" dxfId="1791" priority="3153" operator="containsText" text="清車">
      <formula>NOT(ISERROR(SEARCH("清車",X1118)))</formula>
    </cfRule>
    <cfRule type="containsText" dxfId="1790" priority="3154" operator="containsText" text="改紡">
      <formula>NOT(ISERROR(SEARCH("改紡",X1118)))</formula>
    </cfRule>
    <cfRule type="containsText" dxfId="1789" priority="3155" operator="containsText" text="了機">
      <formula>NOT(ISERROR(SEARCH("了機",X1118)))</formula>
    </cfRule>
    <cfRule type="containsText" dxfId="1788" priority="3352" operator="containsText" text="清車">
      <formula>NOT(ISERROR(SEARCH("清車",X1118)))</formula>
    </cfRule>
    <cfRule type="containsText" dxfId="1787" priority="3353" operator="containsText" text="改紡">
      <formula>NOT(ISERROR(SEARCH("改紡",X1118)))</formula>
    </cfRule>
    <cfRule type="containsText" dxfId="1786" priority="3354" operator="containsText" text="了機">
      <formula>NOT(ISERROR(SEARCH("了機",X1118)))</formula>
    </cfRule>
    <cfRule type="containsText" dxfId="1785" priority="3775" operator="containsText" text="清車">
      <formula>NOT(ISERROR(SEARCH("清車",X1118)))</formula>
    </cfRule>
    <cfRule type="containsText" dxfId="1784" priority="3776" operator="containsText" text="改紡">
      <formula>NOT(ISERROR(SEARCH("改紡",X1118)))</formula>
    </cfRule>
    <cfRule type="containsText" dxfId="1783" priority="3777" operator="containsText" text="了機">
      <formula>NOT(ISERROR(SEARCH("了機",X1118)))</formula>
    </cfRule>
  </conditionalFormatting>
  <conditionalFormatting sqref="X1119">
    <cfRule type="containsText" dxfId="1782" priority="2952" operator="containsText" text="清車">
      <formula>NOT(ISERROR(SEARCH("清車",X1119)))</formula>
    </cfRule>
    <cfRule type="containsText" dxfId="1781" priority="2953" operator="containsText" text="改紡">
      <formula>NOT(ISERROR(SEARCH("改紡",X1119)))</formula>
    </cfRule>
    <cfRule type="containsText" dxfId="1780" priority="2954" operator="containsText" text="了機">
      <formula>NOT(ISERROR(SEARCH("了機",X1119)))</formula>
    </cfRule>
    <cfRule type="containsText" dxfId="1779" priority="3282" operator="containsText" text="清車">
      <formula>NOT(ISERROR(SEARCH("清車",X1119)))</formula>
    </cfRule>
    <cfRule type="containsText" dxfId="1778" priority="3283" operator="containsText" text="改紡">
      <formula>NOT(ISERROR(SEARCH("改紡",X1119)))</formula>
    </cfRule>
    <cfRule type="containsText" dxfId="1777" priority="3284" operator="containsText" text="了機">
      <formula>NOT(ISERROR(SEARCH("了機",X1119)))</formula>
    </cfRule>
    <cfRule type="containsText" dxfId="1776" priority="3478" operator="containsText" text="清車">
      <formula>NOT(ISERROR(SEARCH("清車",X1119)))</formula>
    </cfRule>
    <cfRule type="containsText" dxfId="1775" priority="3479" operator="containsText" text="改紡">
      <formula>NOT(ISERROR(SEARCH("改紡",X1119)))</formula>
    </cfRule>
    <cfRule type="containsText" dxfId="1774" priority="3480" operator="containsText" text="了機">
      <formula>NOT(ISERROR(SEARCH("了機",X1119)))</formula>
    </cfRule>
    <cfRule type="containsText" dxfId="1773" priority="3790" operator="containsText" text="清車">
      <formula>NOT(ISERROR(SEARCH("清車",X1119)))</formula>
    </cfRule>
    <cfRule type="containsText" dxfId="1772" priority="3791" operator="containsText" text="改紡">
      <formula>NOT(ISERROR(SEARCH("改紡",X1119)))</formula>
    </cfRule>
    <cfRule type="containsText" dxfId="1771" priority="3792" operator="containsText" text="了機">
      <formula>NOT(ISERROR(SEARCH("了機",X1119)))</formula>
    </cfRule>
  </conditionalFormatting>
  <conditionalFormatting sqref="X1120">
    <cfRule type="containsText" dxfId="1770" priority="3111" operator="containsText" text="清車">
      <formula>NOT(ISERROR(SEARCH("清車",X1120)))</formula>
    </cfRule>
    <cfRule type="containsText" dxfId="1769" priority="3112" operator="containsText" text="改紡">
      <formula>NOT(ISERROR(SEARCH("改紡",X1120)))</formula>
    </cfRule>
    <cfRule type="containsText" dxfId="1768" priority="3113" operator="containsText" text="了機">
      <formula>NOT(ISERROR(SEARCH("了機",X1120)))</formula>
    </cfRule>
    <cfRule type="containsText" dxfId="1767" priority="3291" operator="containsText" text="清車">
      <formula>NOT(ISERROR(SEARCH("清車",X1120)))</formula>
    </cfRule>
    <cfRule type="containsText" dxfId="1766" priority="3292" operator="containsText" text="改紡">
      <formula>NOT(ISERROR(SEARCH("改紡",X1120)))</formula>
    </cfRule>
    <cfRule type="containsText" dxfId="1765" priority="3293" operator="containsText" text="了機">
      <formula>NOT(ISERROR(SEARCH("了機",X1120)))</formula>
    </cfRule>
    <cfRule type="containsText" dxfId="1764" priority="3487" operator="containsText" text="清車">
      <formula>NOT(ISERROR(SEARCH("清車",X1120)))</formula>
    </cfRule>
    <cfRule type="containsText" dxfId="1763" priority="3488" operator="containsText" text="改紡">
      <formula>NOT(ISERROR(SEARCH("改紡",X1120)))</formula>
    </cfRule>
    <cfRule type="containsText" dxfId="1762" priority="3489" operator="containsText" text="了機">
      <formula>NOT(ISERROR(SEARCH("了機",X1120)))</formula>
    </cfRule>
    <cfRule type="containsText" dxfId="1761" priority="3496" operator="containsText" text="清車">
      <formula>NOT(ISERROR(SEARCH("清車",X1120)))</formula>
    </cfRule>
    <cfRule type="containsText" dxfId="1760" priority="3497" operator="containsText" text="改紡">
      <formula>NOT(ISERROR(SEARCH("改紡",X1120)))</formula>
    </cfRule>
    <cfRule type="containsText" dxfId="1759" priority="3498" operator="containsText" text="了機">
      <formula>NOT(ISERROR(SEARCH("了機",X1120)))</formula>
    </cfRule>
  </conditionalFormatting>
  <conditionalFormatting sqref="X1121">
    <cfRule type="containsText" dxfId="1758" priority="3120" operator="containsText" text="清車">
      <formula>NOT(ISERROR(SEARCH("清車",X1121)))</formula>
    </cfRule>
    <cfRule type="containsText" dxfId="1757" priority="3121" operator="containsText" text="改紡">
      <formula>NOT(ISERROR(SEARCH("改紡",X1121)))</formula>
    </cfRule>
    <cfRule type="containsText" dxfId="1756" priority="3122" operator="containsText" text="了機">
      <formula>NOT(ISERROR(SEARCH("了機",X1121)))</formula>
    </cfRule>
    <cfRule type="containsText" dxfId="1755" priority="3129" operator="containsText" text="清車">
      <formula>NOT(ISERROR(SEARCH("清車",X1121)))</formula>
    </cfRule>
    <cfRule type="containsText" dxfId="1754" priority="3130" operator="containsText" text="改紡">
      <formula>NOT(ISERROR(SEARCH("改紡",X1121)))</formula>
    </cfRule>
    <cfRule type="containsText" dxfId="1753" priority="3131" operator="containsText" text="了機">
      <formula>NOT(ISERROR(SEARCH("了機",X1121)))</formula>
    </cfRule>
    <cfRule type="containsText" dxfId="1752" priority="3334" operator="containsText" text="清車">
      <formula>NOT(ISERROR(SEARCH("清車",X1121)))</formula>
    </cfRule>
    <cfRule type="containsText" dxfId="1751" priority="3335" operator="containsText" text="改紡">
      <formula>NOT(ISERROR(SEARCH("改紡",X1121)))</formula>
    </cfRule>
    <cfRule type="containsText" dxfId="1750" priority="3336" operator="containsText" text="了機">
      <formula>NOT(ISERROR(SEARCH("了機",X1121)))</formula>
    </cfRule>
  </conditionalFormatting>
  <conditionalFormatting sqref="X1122">
    <cfRule type="containsText" dxfId="1749" priority="2934" operator="containsText" text="清車">
      <formula>NOT(ISERROR(SEARCH("清車",X1122)))</formula>
    </cfRule>
    <cfRule type="containsText" dxfId="1748" priority="2935" operator="containsText" text="改紡">
      <formula>NOT(ISERROR(SEARCH("改紡",X1122)))</formula>
    </cfRule>
    <cfRule type="containsText" dxfId="1747" priority="2936" operator="containsText" text="了機">
      <formula>NOT(ISERROR(SEARCH("了機",X1122)))</formula>
    </cfRule>
  </conditionalFormatting>
  <conditionalFormatting sqref="X1123">
    <cfRule type="containsText" dxfId="1746" priority="3295" operator="containsText" text="清車">
      <formula>NOT(ISERROR(SEARCH("清車",X1123)))</formula>
    </cfRule>
    <cfRule type="containsText" dxfId="1745" priority="3296" operator="containsText" text="改紡">
      <formula>NOT(ISERROR(SEARCH("改紡",X1123)))</formula>
    </cfRule>
    <cfRule type="containsText" dxfId="1744" priority="3297" operator="containsText" text="了機">
      <formula>NOT(ISERROR(SEARCH("了機",X1123)))</formula>
    </cfRule>
    <cfRule type="containsText" dxfId="1743" priority="3298" operator="containsText" text="清車">
      <formula>NOT(ISERROR(SEARCH("清車",X1123)))</formula>
    </cfRule>
    <cfRule type="containsText" dxfId="1742" priority="3299" operator="containsText" text="改紡">
      <formula>NOT(ISERROR(SEARCH("改紡",X1123)))</formula>
    </cfRule>
    <cfRule type="containsText" dxfId="1741" priority="3300" operator="containsText" text="了機">
      <formula>NOT(ISERROR(SEARCH("了機",X1123)))</formula>
    </cfRule>
  </conditionalFormatting>
  <conditionalFormatting sqref="X1124">
    <cfRule type="containsText" dxfId="1740" priority="2910" operator="containsText" text="清車">
      <formula>NOT(ISERROR(SEARCH("清車",X1124)))</formula>
    </cfRule>
    <cfRule type="containsText" dxfId="1739" priority="2911" operator="containsText" text="改紡">
      <formula>NOT(ISERROR(SEARCH("改紡",X1124)))</formula>
    </cfRule>
    <cfRule type="containsText" dxfId="1738" priority="2912" operator="containsText" text="了機">
      <formula>NOT(ISERROR(SEARCH("了機",X1124)))</formula>
    </cfRule>
    <cfRule type="containsText" dxfId="1737" priority="2913" operator="containsText" text="清車">
      <formula>NOT(ISERROR(SEARCH("清車",X1124)))</formula>
    </cfRule>
    <cfRule type="containsText" dxfId="1736" priority="2914" operator="containsText" text="改紡">
      <formula>NOT(ISERROR(SEARCH("改紡",X1124)))</formula>
    </cfRule>
    <cfRule type="containsText" dxfId="1735" priority="2915" operator="containsText" text="了機">
      <formula>NOT(ISERROR(SEARCH("了機",X1124)))</formula>
    </cfRule>
    <cfRule type="containsText" dxfId="1734" priority="3469" operator="containsText" text="清車">
      <formula>NOT(ISERROR(SEARCH("清車",X1124)))</formula>
    </cfRule>
    <cfRule type="containsText" dxfId="1733" priority="3470" operator="containsText" text="改紡">
      <formula>NOT(ISERROR(SEARCH("改紡",X1124)))</formula>
    </cfRule>
    <cfRule type="containsText" dxfId="1732" priority="3471" operator="containsText" text="了機">
      <formula>NOT(ISERROR(SEARCH("了機",X1124)))</formula>
    </cfRule>
  </conditionalFormatting>
  <conditionalFormatting sqref="X1125">
    <cfRule type="containsText" dxfId="1731" priority="3093" operator="containsText" text="清車">
      <formula>NOT(ISERROR(SEARCH("清車",X1125)))</formula>
    </cfRule>
    <cfRule type="containsText" dxfId="1730" priority="3094" operator="containsText" text="改紡">
      <formula>NOT(ISERROR(SEARCH("改紡",X1125)))</formula>
    </cfRule>
    <cfRule type="containsText" dxfId="1729" priority="3095" operator="containsText" text="了機">
      <formula>NOT(ISERROR(SEARCH("了機",X1125)))</formula>
    </cfRule>
  </conditionalFormatting>
  <conditionalFormatting sqref="X1130">
    <cfRule type="containsText" dxfId="1728" priority="3760" operator="containsText" text="清車">
      <formula>NOT(ISERROR(SEARCH("清車",X1130)))</formula>
    </cfRule>
    <cfRule type="containsText" dxfId="1727" priority="3761" operator="containsText" text="改紡">
      <formula>NOT(ISERROR(SEARCH("改紡",X1130)))</formula>
    </cfRule>
    <cfRule type="containsText" dxfId="1726" priority="3762" operator="containsText" text="了機">
      <formula>NOT(ISERROR(SEARCH("了機",X1130)))</formula>
    </cfRule>
  </conditionalFormatting>
  <conditionalFormatting sqref="X1131">
    <cfRule type="containsText" dxfId="1725" priority="2859" operator="containsText" text="清車">
      <formula>NOT(ISERROR(SEARCH("清車",X1131)))</formula>
    </cfRule>
    <cfRule type="containsText" dxfId="1724" priority="2860" operator="containsText" text="改紡">
      <formula>NOT(ISERROR(SEARCH("改紡",X1131)))</formula>
    </cfRule>
    <cfRule type="containsText" dxfId="1723" priority="2861" operator="containsText" text="了機">
      <formula>NOT(ISERROR(SEARCH("了機",X1131)))</formula>
    </cfRule>
    <cfRule type="containsText" dxfId="1722" priority="2862" operator="containsText" text="清車">
      <formula>NOT(ISERROR(SEARCH("清車",X1131)))</formula>
    </cfRule>
    <cfRule type="containsText" dxfId="1721" priority="2863" operator="containsText" text="改紡">
      <formula>NOT(ISERROR(SEARCH("改紡",X1131)))</formula>
    </cfRule>
    <cfRule type="containsText" dxfId="1720" priority="2864" operator="containsText" text="了機">
      <formula>NOT(ISERROR(SEARCH("了機",X1131)))</formula>
    </cfRule>
    <cfRule type="containsText" dxfId="1719" priority="2865" operator="containsText" text="清車">
      <formula>NOT(ISERROR(SEARCH("清車",X1131)))</formula>
    </cfRule>
    <cfRule type="containsText" dxfId="1718" priority="2866" operator="containsText" text="改紡">
      <formula>NOT(ISERROR(SEARCH("改紡",X1131)))</formula>
    </cfRule>
    <cfRule type="containsText" dxfId="1717" priority="2867" operator="containsText" text="了機">
      <formula>NOT(ISERROR(SEARCH("了機",X1131)))</formula>
    </cfRule>
    <cfRule type="containsText" dxfId="1716" priority="2868" operator="containsText" text="清車">
      <formula>NOT(ISERROR(SEARCH("清車",X1131)))</formula>
    </cfRule>
    <cfRule type="containsText" dxfId="1715" priority="2869" operator="containsText" text="改紡">
      <formula>NOT(ISERROR(SEARCH("改紡",X1131)))</formula>
    </cfRule>
    <cfRule type="containsText" dxfId="1714" priority="2870" operator="containsText" text="了機">
      <formula>NOT(ISERROR(SEARCH("了機",X1131)))</formula>
    </cfRule>
  </conditionalFormatting>
  <conditionalFormatting sqref="X1132">
    <cfRule type="containsText" dxfId="1713" priority="3102" operator="containsText" text="清車">
      <formula>NOT(ISERROR(SEARCH("清車",X1132)))</formula>
    </cfRule>
    <cfRule type="containsText" dxfId="1712" priority="3103" operator="containsText" text="改紡">
      <formula>NOT(ISERROR(SEARCH("改紡",X1132)))</formula>
    </cfRule>
    <cfRule type="containsText" dxfId="1711" priority="3104" operator="containsText" text="了機">
      <formula>NOT(ISERROR(SEARCH("了機",X1132)))</formula>
    </cfRule>
  </conditionalFormatting>
  <conditionalFormatting sqref="X1133">
    <cfRule type="containsText" dxfId="1710" priority="3742" operator="containsText" text="清車">
      <formula>NOT(ISERROR(SEARCH("清車",X1133)))</formula>
    </cfRule>
    <cfRule type="containsText" dxfId="1709" priority="3743" operator="containsText" text="改紡">
      <formula>NOT(ISERROR(SEARCH("改紡",X1133)))</formula>
    </cfRule>
    <cfRule type="containsText" dxfId="1708" priority="3744" operator="containsText" text="了機">
      <formula>NOT(ISERROR(SEARCH("了機",X1133)))</formula>
    </cfRule>
  </conditionalFormatting>
  <conditionalFormatting sqref="X1134">
    <cfRule type="containsText" dxfId="1707" priority="3273" operator="containsText" text="清車">
      <formula>NOT(ISERROR(SEARCH("清車",X1134)))</formula>
    </cfRule>
    <cfRule type="containsText" dxfId="1706" priority="3274" operator="containsText" text="改紡">
      <formula>NOT(ISERROR(SEARCH("改紡",X1134)))</formula>
    </cfRule>
    <cfRule type="containsText" dxfId="1705" priority="3275" operator="containsText" text="了機">
      <formula>NOT(ISERROR(SEARCH("了機",X1134)))</formula>
    </cfRule>
    <cfRule type="containsText" dxfId="1704" priority="3466" operator="containsText" text="清車">
      <formula>NOT(ISERROR(SEARCH("清車",X1134)))</formula>
    </cfRule>
    <cfRule type="containsText" dxfId="1703" priority="3467" operator="containsText" text="改紡">
      <formula>NOT(ISERROR(SEARCH("改紡",X1134)))</formula>
    </cfRule>
    <cfRule type="containsText" dxfId="1702" priority="3468" operator="containsText" text="了機">
      <formula>NOT(ISERROR(SEARCH("了機",X1134)))</formula>
    </cfRule>
  </conditionalFormatting>
  <conditionalFormatting sqref="X1135">
    <cfRule type="containsText" dxfId="1701" priority="3090" operator="containsText" text="清車">
      <formula>NOT(ISERROR(SEARCH("清車",X1135)))</formula>
    </cfRule>
    <cfRule type="containsText" dxfId="1700" priority="3091" operator="containsText" text="改紡">
      <formula>NOT(ISERROR(SEARCH("改紡",X1135)))</formula>
    </cfRule>
    <cfRule type="containsText" dxfId="1699" priority="3092" operator="containsText" text="了機">
      <formula>NOT(ISERROR(SEARCH("了機",X1135)))</formula>
    </cfRule>
  </conditionalFormatting>
  <conditionalFormatting sqref="X1136:X1145">
    <cfRule type="containsText" dxfId="1698" priority="3781" operator="containsText" text="清車">
      <formula>NOT(ISERROR(SEARCH("清車",X1136)))</formula>
    </cfRule>
    <cfRule type="containsText" dxfId="1697" priority="3782" operator="containsText" text="改紡">
      <formula>NOT(ISERROR(SEARCH("改紡",X1136)))</formula>
    </cfRule>
    <cfRule type="containsText" dxfId="1696" priority="3783" operator="containsText" text="了機">
      <formula>NOT(ISERROR(SEARCH("了機",X1136)))</formula>
    </cfRule>
  </conditionalFormatting>
  <conditionalFormatting sqref="X1147:X1148">
    <cfRule type="containsText" dxfId="1695" priority="2806" operator="containsText" text="清車">
      <formula>NOT(ISERROR(SEARCH("清車",X1147)))</formula>
    </cfRule>
    <cfRule type="containsText" dxfId="1694" priority="2807" operator="containsText" text="改紡">
      <formula>NOT(ISERROR(SEARCH("改紡",X1147)))</formula>
    </cfRule>
    <cfRule type="containsText" dxfId="1693" priority="2808" operator="containsText" text="了機">
      <formula>NOT(ISERROR(SEARCH("了機",X1147)))</formula>
    </cfRule>
  </conditionalFormatting>
  <conditionalFormatting sqref="X1149">
    <cfRule type="containsText" dxfId="1692" priority="2803" operator="containsText" text="清車">
      <formula>NOT(ISERROR(SEARCH("清車",X1149)))</formula>
    </cfRule>
    <cfRule type="containsText" dxfId="1691" priority="2804" operator="containsText" text="改紡">
      <formula>NOT(ISERROR(SEARCH("改紡",X1149)))</formula>
    </cfRule>
    <cfRule type="containsText" dxfId="1690" priority="2805" operator="containsText" text="了機">
      <formula>NOT(ISERROR(SEARCH("了機",X1149)))</formula>
    </cfRule>
  </conditionalFormatting>
  <conditionalFormatting sqref="X1150">
    <cfRule type="containsText" dxfId="1689" priority="2368" operator="containsText" text="清車">
      <formula>NOT(ISERROR(SEARCH("清車",X1150)))</formula>
    </cfRule>
    <cfRule type="containsText" dxfId="1688" priority="2369" operator="containsText" text="改紡">
      <formula>NOT(ISERROR(SEARCH("改紡",X1150)))</formula>
    </cfRule>
    <cfRule type="containsText" dxfId="1687" priority="2370" operator="containsText" text="了機">
      <formula>NOT(ISERROR(SEARCH("了機",X1150)))</formula>
    </cfRule>
    <cfRule type="containsText" dxfId="1686" priority="2371" operator="containsText" text="清車">
      <formula>NOT(ISERROR(SEARCH("清車",X1150)))</formula>
    </cfRule>
    <cfRule type="containsText" dxfId="1685" priority="2372" operator="containsText" text="改紡">
      <formula>NOT(ISERROR(SEARCH("改紡",X1150)))</formula>
    </cfRule>
    <cfRule type="containsText" dxfId="1684" priority="2373" operator="containsText" text="了機">
      <formula>NOT(ISERROR(SEARCH("了機",X1150)))</formula>
    </cfRule>
  </conditionalFormatting>
  <conditionalFormatting sqref="X1151">
    <cfRule type="containsText" dxfId="1683" priority="2322" operator="containsText" text="清車">
      <formula>NOT(ISERROR(SEARCH("清車",X1151)))</formula>
    </cfRule>
    <cfRule type="containsText" dxfId="1682" priority="2323" operator="containsText" text="改紡">
      <formula>NOT(ISERROR(SEARCH("改紡",X1151)))</formula>
    </cfRule>
    <cfRule type="containsText" dxfId="1681" priority="2324" operator="containsText" text="了機">
      <formula>NOT(ISERROR(SEARCH("了機",X1151)))</formula>
    </cfRule>
  </conditionalFormatting>
  <conditionalFormatting sqref="X1153">
    <cfRule type="containsText" dxfId="1680" priority="2809" operator="containsText" text="清車">
      <formula>NOT(ISERROR(SEARCH("清車",X1153)))</formula>
    </cfRule>
    <cfRule type="containsText" dxfId="1679" priority="2810" operator="containsText" text="改紡">
      <formula>NOT(ISERROR(SEARCH("改紡",X1153)))</formula>
    </cfRule>
    <cfRule type="containsText" dxfId="1678" priority="2811" operator="containsText" text="了機">
      <formula>NOT(ISERROR(SEARCH("了機",X1153)))</formula>
    </cfRule>
  </conditionalFormatting>
  <conditionalFormatting sqref="X1154">
    <cfRule type="containsText" dxfId="1677" priority="2154" operator="containsText" text="清車">
      <formula>NOT(ISERROR(SEARCH("清車",X1154)))</formula>
    </cfRule>
    <cfRule type="containsText" dxfId="1676" priority="2155" operator="containsText" text="改紡">
      <formula>NOT(ISERROR(SEARCH("改紡",X1154)))</formula>
    </cfRule>
    <cfRule type="containsText" dxfId="1675" priority="2156" operator="containsText" text="了機">
      <formula>NOT(ISERROR(SEARCH("了機",X1154)))</formula>
    </cfRule>
  </conditionalFormatting>
  <conditionalFormatting sqref="X1155">
    <cfRule type="containsText" dxfId="1674" priority="2791" operator="containsText" text="清車">
      <formula>NOT(ISERROR(SEARCH("清車",X1155)))</formula>
    </cfRule>
    <cfRule type="containsText" dxfId="1673" priority="2792" operator="containsText" text="改紡">
      <formula>NOT(ISERROR(SEARCH("改紡",X1155)))</formula>
    </cfRule>
    <cfRule type="containsText" dxfId="1672" priority="2793" operator="containsText" text="了機">
      <formula>NOT(ISERROR(SEARCH("了機",X1155)))</formula>
    </cfRule>
  </conditionalFormatting>
  <conditionalFormatting sqref="X1156">
    <cfRule type="containsText" dxfId="1671" priority="2319" operator="containsText" text="清車">
      <formula>NOT(ISERROR(SEARCH("清車",X1156)))</formula>
    </cfRule>
    <cfRule type="containsText" dxfId="1670" priority="2320" operator="containsText" text="改紡">
      <formula>NOT(ISERROR(SEARCH("改紡",X1156)))</formula>
    </cfRule>
    <cfRule type="containsText" dxfId="1669" priority="2321" operator="containsText" text="了機">
      <formula>NOT(ISERROR(SEARCH("了機",X1156)))</formula>
    </cfRule>
    <cfRule type="containsText" dxfId="1668" priority="2515" operator="containsText" text="清車">
      <formula>NOT(ISERROR(SEARCH("清車",X1156)))</formula>
    </cfRule>
    <cfRule type="containsText" dxfId="1667" priority="2516" operator="containsText" text="改紡">
      <formula>NOT(ISERROR(SEARCH("改紡",X1156)))</formula>
    </cfRule>
    <cfRule type="containsText" dxfId="1666" priority="2517" operator="containsText" text="了機">
      <formula>NOT(ISERROR(SEARCH("了機",X1156)))</formula>
    </cfRule>
    <cfRule type="containsText" dxfId="1665" priority="2578" operator="containsText" text="清車">
      <formula>NOT(ISERROR(SEARCH("清車",X1156)))</formula>
    </cfRule>
    <cfRule type="containsText" dxfId="1664" priority="2579" operator="containsText" text="改紡">
      <formula>NOT(ISERROR(SEARCH("改紡",X1156)))</formula>
    </cfRule>
    <cfRule type="containsText" dxfId="1663" priority="2580" operator="containsText" text="了機">
      <formula>NOT(ISERROR(SEARCH("了機",X1156)))</formula>
    </cfRule>
  </conditionalFormatting>
  <conditionalFormatting sqref="X1157">
    <cfRule type="containsText" dxfId="1662" priority="2139" operator="containsText" text="清車">
      <formula>NOT(ISERROR(SEARCH("清車",X1157)))</formula>
    </cfRule>
    <cfRule type="containsText" dxfId="1661" priority="2140" operator="containsText" text="改紡">
      <formula>NOT(ISERROR(SEARCH("改紡",X1157)))</formula>
    </cfRule>
    <cfRule type="containsText" dxfId="1660" priority="2141" operator="containsText" text="了機">
      <formula>NOT(ISERROR(SEARCH("了機",X1157)))</formula>
    </cfRule>
    <cfRule type="containsText" dxfId="1659" priority="2208" operator="containsText" text="清車">
      <formula>NOT(ISERROR(SEARCH("清車",X1157)))</formula>
    </cfRule>
    <cfRule type="containsText" dxfId="1658" priority="2209" operator="containsText" text="改紡">
      <formula>NOT(ISERROR(SEARCH("改紡",X1157)))</formula>
    </cfRule>
    <cfRule type="containsText" dxfId="1657" priority="2210" operator="containsText" text="了機">
      <formula>NOT(ISERROR(SEARCH("了機",X1157)))</formula>
    </cfRule>
    <cfRule type="containsText" dxfId="1656" priority="2407" operator="containsText" text="清車">
      <formula>NOT(ISERROR(SEARCH("清車",X1157)))</formula>
    </cfRule>
    <cfRule type="containsText" dxfId="1655" priority="2408" operator="containsText" text="改紡">
      <formula>NOT(ISERROR(SEARCH("改紡",X1157)))</formula>
    </cfRule>
    <cfRule type="containsText" dxfId="1654" priority="2409" operator="containsText" text="了機">
      <formula>NOT(ISERROR(SEARCH("了機",X1157)))</formula>
    </cfRule>
    <cfRule type="containsText" dxfId="1653" priority="2830" operator="containsText" text="清車">
      <formula>NOT(ISERROR(SEARCH("清車",X1157)))</formula>
    </cfRule>
    <cfRule type="containsText" dxfId="1652" priority="2831" operator="containsText" text="改紡">
      <formula>NOT(ISERROR(SEARCH("改紡",X1157)))</formula>
    </cfRule>
    <cfRule type="containsText" dxfId="1651" priority="2832" operator="containsText" text="了機">
      <formula>NOT(ISERROR(SEARCH("了機",X1157)))</formula>
    </cfRule>
  </conditionalFormatting>
  <conditionalFormatting sqref="X1158">
    <cfRule type="containsText" dxfId="1650" priority="2007" operator="containsText" text="清車">
      <formula>NOT(ISERROR(SEARCH("清車",X1158)))</formula>
    </cfRule>
    <cfRule type="containsText" dxfId="1649" priority="2008" operator="containsText" text="改紡">
      <formula>NOT(ISERROR(SEARCH("改紡",X1158)))</formula>
    </cfRule>
    <cfRule type="containsText" dxfId="1648" priority="2009" operator="containsText" text="了機">
      <formula>NOT(ISERROR(SEARCH("了機",X1158)))</formula>
    </cfRule>
    <cfRule type="containsText" dxfId="1647" priority="2337" operator="containsText" text="清車">
      <formula>NOT(ISERROR(SEARCH("清車",X1158)))</formula>
    </cfRule>
    <cfRule type="containsText" dxfId="1646" priority="2338" operator="containsText" text="改紡">
      <formula>NOT(ISERROR(SEARCH("改紡",X1158)))</formula>
    </cfRule>
    <cfRule type="containsText" dxfId="1645" priority="2339" operator="containsText" text="了機">
      <formula>NOT(ISERROR(SEARCH("了機",X1158)))</formula>
    </cfRule>
    <cfRule type="containsText" dxfId="1644" priority="2533" operator="containsText" text="清車">
      <formula>NOT(ISERROR(SEARCH("清車",X1158)))</formula>
    </cfRule>
    <cfRule type="containsText" dxfId="1643" priority="2534" operator="containsText" text="改紡">
      <formula>NOT(ISERROR(SEARCH("改紡",X1158)))</formula>
    </cfRule>
    <cfRule type="containsText" dxfId="1642" priority="2535" operator="containsText" text="了機">
      <formula>NOT(ISERROR(SEARCH("了機",X1158)))</formula>
    </cfRule>
    <cfRule type="containsText" dxfId="1641" priority="2845" operator="containsText" text="清車">
      <formula>NOT(ISERROR(SEARCH("清車",X1158)))</formula>
    </cfRule>
    <cfRule type="containsText" dxfId="1640" priority="2846" operator="containsText" text="改紡">
      <formula>NOT(ISERROR(SEARCH("改紡",X1158)))</formula>
    </cfRule>
    <cfRule type="containsText" dxfId="1639" priority="2847" operator="containsText" text="了機">
      <formula>NOT(ISERROR(SEARCH("了機",X1158)))</formula>
    </cfRule>
  </conditionalFormatting>
  <conditionalFormatting sqref="X1159">
    <cfRule type="containsText" dxfId="1638" priority="2166" operator="containsText" text="清車">
      <formula>NOT(ISERROR(SEARCH("清車",X1159)))</formula>
    </cfRule>
    <cfRule type="containsText" dxfId="1637" priority="2167" operator="containsText" text="改紡">
      <formula>NOT(ISERROR(SEARCH("改紡",X1159)))</formula>
    </cfRule>
    <cfRule type="containsText" dxfId="1636" priority="2168" operator="containsText" text="了機">
      <formula>NOT(ISERROR(SEARCH("了機",X1159)))</formula>
    </cfRule>
    <cfRule type="containsText" dxfId="1635" priority="2346" operator="containsText" text="清車">
      <formula>NOT(ISERROR(SEARCH("清車",X1159)))</formula>
    </cfRule>
    <cfRule type="containsText" dxfId="1634" priority="2347" operator="containsText" text="改紡">
      <formula>NOT(ISERROR(SEARCH("改紡",X1159)))</formula>
    </cfRule>
    <cfRule type="containsText" dxfId="1633" priority="2348" operator="containsText" text="了機">
      <formula>NOT(ISERROR(SEARCH("了機",X1159)))</formula>
    </cfRule>
    <cfRule type="containsText" dxfId="1632" priority="2542" operator="containsText" text="清車">
      <formula>NOT(ISERROR(SEARCH("清車",X1159)))</formula>
    </cfRule>
    <cfRule type="containsText" dxfId="1631" priority="2543" operator="containsText" text="改紡">
      <formula>NOT(ISERROR(SEARCH("改紡",X1159)))</formula>
    </cfRule>
    <cfRule type="containsText" dxfId="1630" priority="2544" operator="containsText" text="了機">
      <formula>NOT(ISERROR(SEARCH("了機",X1159)))</formula>
    </cfRule>
    <cfRule type="containsText" dxfId="1629" priority="2551" operator="containsText" text="清車">
      <formula>NOT(ISERROR(SEARCH("清車",X1159)))</formula>
    </cfRule>
    <cfRule type="containsText" dxfId="1628" priority="2552" operator="containsText" text="改紡">
      <formula>NOT(ISERROR(SEARCH("改紡",X1159)))</formula>
    </cfRule>
    <cfRule type="containsText" dxfId="1627" priority="2553" operator="containsText" text="了機">
      <formula>NOT(ISERROR(SEARCH("了機",X1159)))</formula>
    </cfRule>
  </conditionalFormatting>
  <conditionalFormatting sqref="X1160">
    <cfRule type="containsText" dxfId="1626" priority="2175" operator="containsText" text="清車">
      <formula>NOT(ISERROR(SEARCH("清車",X1160)))</formula>
    </cfRule>
    <cfRule type="containsText" dxfId="1625" priority="2176" operator="containsText" text="改紡">
      <formula>NOT(ISERROR(SEARCH("改紡",X1160)))</formula>
    </cfRule>
    <cfRule type="containsText" dxfId="1624" priority="2177" operator="containsText" text="了機">
      <formula>NOT(ISERROR(SEARCH("了機",X1160)))</formula>
    </cfRule>
    <cfRule type="containsText" dxfId="1623" priority="2184" operator="containsText" text="清車">
      <formula>NOT(ISERROR(SEARCH("清車",X1160)))</formula>
    </cfRule>
    <cfRule type="containsText" dxfId="1622" priority="2185" operator="containsText" text="改紡">
      <formula>NOT(ISERROR(SEARCH("改紡",X1160)))</formula>
    </cfRule>
    <cfRule type="containsText" dxfId="1621" priority="2186" operator="containsText" text="了機">
      <formula>NOT(ISERROR(SEARCH("了機",X1160)))</formula>
    </cfRule>
    <cfRule type="containsText" dxfId="1620" priority="2389" operator="containsText" text="清車">
      <formula>NOT(ISERROR(SEARCH("清車",X1160)))</formula>
    </cfRule>
    <cfRule type="containsText" dxfId="1619" priority="2390" operator="containsText" text="改紡">
      <formula>NOT(ISERROR(SEARCH("改紡",X1160)))</formula>
    </cfRule>
    <cfRule type="containsText" dxfId="1618" priority="2391" operator="containsText" text="了機">
      <formula>NOT(ISERROR(SEARCH("了機",X1160)))</formula>
    </cfRule>
  </conditionalFormatting>
  <conditionalFormatting sqref="X1161">
    <cfRule type="containsText" dxfId="1617" priority="1989" operator="containsText" text="清車">
      <formula>NOT(ISERROR(SEARCH("清車",X1161)))</formula>
    </cfRule>
    <cfRule type="containsText" dxfId="1616" priority="1990" operator="containsText" text="改紡">
      <formula>NOT(ISERROR(SEARCH("改紡",X1161)))</formula>
    </cfRule>
    <cfRule type="containsText" dxfId="1615" priority="1991" operator="containsText" text="了機">
      <formula>NOT(ISERROR(SEARCH("了機",X1161)))</formula>
    </cfRule>
  </conditionalFormatting>
  <conditionalFormatting sqref="X1162">
    <cfRule type="containsText" dxfId="1614" priority="2350" operator="containsText" text="清車">
      <formula>NOT(ISERROR(SEARCH("清車",X1162)))</formula>
    </cfRule>
    <cfRule type="containsText" dxfId="1613" priority="2351" operator="containsText" text="改紡">
      <formula>NOT(ISERROR(SEARCH("改紡",X1162)))</formula>
    </cfRule>
    <cfRule type="containsText" dxfId="1612" priority="2352" operator="containsText" text="了機">
      <formula>NOT(ISERROR(SEARCH("了機",X1162)))</formula>
    </cfRule>
    <cfRule type="containsText" dxfId="1611" priority="2353" operator="containsText" text="清車">
      <formula>NOT(ISERROR(SEARCH("清車",X1162)))</formula>
    </cfRule>
    <cfRule type="containsText" dxfId="1610" priority="2354" operator="containsText" text="改紡">
      <formula>NOT(ISERROR(SEARCH("改紡",X1162)))</formula>
    </cfRule>
    <cfRule type="containsText" dxfId="1609" priority="2355" operator="containsText" text="了機">
      <formula>NOT(ISERROR(SEARCH("了機",X1162)))</formula>
    </cfRule>
  </conditionalFormatting>
  <conditionalFormatting sqref="X1163">
    <cfRule type="containsText" dxfId="1608" priority="1965" operator="containsText" text="清車">
      <formula>NOT(ISERROR(SEARCH("清車",X1163)))</formula>
    </cfRule>
    <cfRule type="containsText" dxfId="1607" priority="1966" operator="containsText" text="改紡">
      <formula>NOT(ISERROR(SEARCH("改紡",X1163)))</formula>
    </cfRule>
    <cfRule type="containsText" dxfId="1606" priority="1967" operator="containsText" text="了機">
      <formula>NOT(ISERROR(SEARCH("了機",X1163)))</formula>
    </cfRule>
    <cfRule type="containsText" dxfId="1605" priority="1968" operator="containsText" text="清車">
      <formula>NOT(ISERROR(SEARCH("清車",X1163)))</formula>
    </cfRule>
    <cfRule type="containsText" dxfId="1604" priority="1969" operator="containsText" text="改紡">
      <formula>NOT(ISERROR(SEARCH("改紡",X1163)))</formula>
    </cfRule>
    <cfRule type="containsText" dxfId="1603" priority="1970" operator="containsText" text="了機">
      <formula>NOT(ISERROR(SEARCH("了機",X1163)))</formula>
    </cfRule>
    <cfRule type="containsText" dxfId="1602" priority="2524" operator="containsText" text="清車">
      <formula>NOT(ISERROR(SEARCH("清車",X1163)))</formula>
    </cfRule>
    <cfRule type="containsText" dxfId="1601" priority="2525" operator="containsText" text="改紡">
      <formula>NOT(ISERROR(SEARCH("改紡",X1163)))</formula>
    </cfRule>
    <cfRule type="containsText" dxfId="1600" priority="2526" operator="containsText" text="了機">
      <formula>NOT(ISERROR(SEARCH("了機",X1163)))</formula>
    </cfRule>
  </conditionalFormatting>
  <conditionalFormatting sqref="X1164">
    <cfRule type="containsText" dxfId="1599" priority="2148" operator="containsText" text="清車">
      <formula>NOT(ISERROR(SEARCH("清車",X1164)))</formula>
    </cfRule>
    <cfRule type="containsText" dxfId="1598" priority="2149" operator="containsText" text="改紡">
      <formula>NOT(ISERROR(SEARCH("改紡",X1164)))</formula>
    </cfRule>
    <cfRule type="containsText" dxfId="1597" priority="2150" operator="containsText" text="了機">
      <formula>NOT(ISERROR(SEARCH("了機",X1164)))</formula>
    </cfRule>
  </conditionalFormatting>
  <conditionalFormatting sqref="X1169">
    <cfRule type="containsText" dxfId="1596" priority="2815" operator="containsText" text="清車">
      <formula>NOT(ISERROR(SEARCH("清車",X1169)))</formula>
    </cfRule>
    <cfRule type="containsText" dxfId="1595" priority="2816" operator="containsText" text="改紡">
      <formula>NOT(ISERROR(SEARCH("改紡",X1169)))</formula>
    </cfRule>
    <cfRule type="containsText" dxfId="1594" priority="2817" operator="containsText" text="了機">
      <formula>NOT(ISERROR(SEARCH("了機",X1169)))</formula>
    </cfRule>
  </conditionalFormatting>
  <conditionalFormatting sqref="X1170">
    <cfRule type="containsText" dxfId="1593" priority="1914" operator="containsText" text="清車">
      <formula>NOT(ISERROR(SEARCH("清車",X1170)))</formula>
    </cfRule>
    <cfRule type="containsText" dxfId="1592" priority="1915" operator="containsText" text="改紡">
      <formula>NOT(ISERROR(SEARCH("改紡",X1170)))</formula>
    </cfRule>
    <cfRule type="containsText" dxfId="1591" priority="1916" operator="containsText" text="了機">
      <formula>NOT(ISERROR(SEARCH("了機",X1170)))</formula>
    </cfRule>
    <cfRule type="containsText" dxfId="1590" priority="1917" operator="containsText" text="清車">
      <formula>NOT(ISERROR(SEARCH("清車",X1170)))</formula>
    </cfRule>
    <cfRule type="containsText" dxfId="1589" priority="1918" operator="containsText" text="改紡">
      <formula>NOT(ISERROR(SEARCH("改紡",X1170)))</formula>
    </cfRule>
    <cfRule type="containsText" dxfId="1588" priority="1919" operator="containsText" text="了機">
      <formula>NOT(ISERROR(SEARCH("了機",X1170)))</formula>
    </cfRule>
    <cfRule type="containsText" dxfId="1587" priority="1920" operator="containsText" text="清車">
      <formula>NOT(ISERROR(SEARCH("清車",X1170)))</formula>
    </cfRule>
    <cfRule type="containsText" dxfId="1586" priority="1921" operator="containsText" text="改紡">
      <formula>NOT(ISERROR(SEARCH("改紡",X1170)))</formula>
    </cfRule>
    <cfRule type="containsText" dxfId="1585" priority="1922" operator="containsText" text="了機">
      <formula>NOT(ISERROR(SEARCH("了機",X1170)))</formula>
    </cfRule>
    <cfRule type="containsText" dxfId="1584" priority="1923" operator="containsText" text="清車">
      <formula>NOT(ISERROR(SEARCH("清車",X1170)))</formula>
    </cfRule>
    <cfRule type="containsText" dxfId="1583" priority="1924" operator="containsText" text="改紡">
      <formula>NOT(ISERROR(SEARCH("改紡",X1170)))</formula>
    </cfRule>
    <cfRule type="containsText" dxfId="1582" priority="1925" operator="containsText" text="了機">
      <formula>NOT(ISERROR(SEARCH("了機",X1170)))</formula>
    </cfRule>
  </conditionalFormatting>
  <conditionalFormatting sqref="X1171">
    <cfRule type="containsText" dxfId="1581" priority="2157" operator="containsText" text="清車">
      <formula>NOT(ISERROR(SEARCH("清車",X1171)))</formula>
    </cfRule>
    <cfRule type="containsText" dxfId="1580" priority="2158" operator="containsText" text="改紡">
      <formula>NOT(ISERROR(SEARCH("改紡",X1171)))</formula>
    </cfRule>
    <cfRule type="containsText" dxfId="1579" priority="2159" operator="containsText" text="了機">
      <formula>NOT(ISERROR(SEARCH("了機",X1171)))</formula>
    </cfRule>
  </conditionalFormatting>
  <conditionalFormatting sqref="X1172">
    <cfRule type="containsText" dxfId="1578" priority="2797" operator="containsText" text="清車">
      <formula>NOT(ISERROR(SEARCH("清車",X1172)))</formula>
    </cfRule>
    <cfRule type="containsText" dxfId="1577" priority="2798" operator="containsText" text="改紡">
      <formula>NOT(ISERROR(SEARCH("改紡",X1172)))</formula>
    </cfRule>
    <cfRule type="containsText" dxfId="1576" priority="2799" operator="containsText" text="了機">
      <formula>NOT(ISERROR(SEARCH("了機",X1172)))</formula>
    </cfRule>
  </conditionalFormatting>
  <conditionalFormatting sqref="X1173">
    <cfRule type="containsText" dxfId="1575" priority="2328" operator="containsText" text="清車">
      <formula>NOT(ISERROR(SEARCH("清車",X1173)))</formula>
    </cfRule>
    <cfRule type="containsText" dxfId="1574" priority="2329" operator="containsText" text="改紡">
      <formula>NOT(ISERROR(SEARCH("改紡",X1173)))</formula>
    </cfRule>
    <cfRule type="containsText" dxfId="1573" priority="2330" operator="containsText" text="了機">
      <formula>NOT(ISERROR(SEARCH("了機",X1173)))</formula>
    </cfRule>
    <cfRule type="containsText" dxfId="1572" priority="2521" operator="containsText" text="清車">
      <formula>NOT(ISERROR(SEARCH("清車",X1173)))</formula>
    </cfRule>
    <cfRule type="containsText" dxfId="1571" priority="2522" operator="containsText" text="改紡">
      <formula>NOT(ISERROR(SEARCH("改紡",X1173)))</formula>
    </cfRule>
    <cfRule type="containsText" dxfId="1570" priority="2523" operator="containsText" text="了機">
      <formula>NOT(ISERROR(SEARCH("了機",X1173)))</formula>
    </cfRule>
  </conditionalFormatting>
  <conditionalFormatting sqref="X1174">
    <cfRule type="containsText" dxfId="1569" priority="2145" operator="containsText" text="清車">
      <formula>NOT(ISERROR(SEARCH("清車",X1174)))</formula>
    </cfRule>
    <cfRule type="containsText" dxfId="1568" priority="2146" operator="containsText" text="改紡">
      <formula>NOT(ISERROR(SEARCH("改紡",X1174)))</formula>
    </cfRule>
    <cfRule type="containsText" dxfId="1567" priority="2147" operator="containsText" text="了機">
      <formula>NOT(ISERROR(SEARCH("了機",X1174)))</formula>
    </cfRule>
  </conditionalFormatting>
  <conditionalFormatting sqref="X1175:X1184">
    <cfRule type="containsText" dxfId="1566" priority="2836" operator="containsText" text="清車">
      <formula>NOT(ISERROR(SEARCH("清車",X1175)))</formula>
    </cfRule>
    <cfRule type="containsText" dxfId="1565" priority="2837" operator="containsText" text="改紡">
      <formula>NOT(ISERROR(SEARCH("改紡",X1175)))</formula>
    </cfRule>
    <cfRule type="containsText" dxfId="1564" priority="2838" operator="containsText" text="了機">
      <formula>NOT(ISERROR(SEARCH("了機",X1175)))</formula>
    </cfRule>
  </conditionalFormatting>
  <conditionalFormatting sqref="X1186:X1187">
    <cfRule type="containsText" dxfId="1563" priority="1861" operator="containsText" text="清車">
      <formula>NOT(ISERROR(SEARCH("清車",X1186)))</formula>
    </cfRule>
    <cfRule type="containsText" dxfId="1562" priority="1862" operator="containsText" text="改紡">
      <formula>NOT(ISERROR(SEARCH("改紡",X1186)))</formula>
    </cfRule>
    <cfRule type="containsText" dxfId="1561" priority="1863" operator="containsText" text="了機">
      <formula>NOT(ISERROR(SEARCH("了機",X1186)))</formula>
    </cfRule>
  </conditionalFormatting>
  <conditionalFormatting sqref="X1188">
    <cfRule type="containsText" dxfId="1560" priority="1858" operator="containsText" text="清車">
      <formula>NOT(ISERROR(SEARCH("清車",X1188)))</formula>
    </cfRule>
    <cfRule type="containsText" dxfId="1559" priority="1859" operator="containsText" text="改紡">
      <formula>NOT(ISERROR(SEARCH("改紡",X1188)))</formula>
    </cfRule>
    <cfRule type="containsText" dxfId="1558" priority="1860" operator="containsText" text="了機">
      <formula>NOT(ISERROR(SEARCH("了機",X1188)))</formula>
    </cfRule>
  </conditionalFormatting>
  <conditionalFormatting sqref="X1189">
    <cfRule type="containsText" dxfId="1557" priority="1423" operator="containsText" text="清車">
      <formula>NOT(ISERROR(SEARCH("清車",X1189)))</formula>
    </cfRule>
    <cfRule type="containsText" dxfId="1556" priority="1424" operator="containsText" text="改紡">
      <formula>NOT(ISERROR(SEARCH("改紡",X1189)))</formula>
    </cfRule>
    <cfRule type="containsText" dxfId="1555" priority="1425" operator="containsText" text="了機">
      <formula>NOT(ISERROR(SEARCH("了機",X1189)))</formula>
    </cfRule>
    <cfRule type="containsText" dxfId="1554" priority="1426" operator="containsText" text="清車">
      <formula>NOT(ISERROR(SEARCH("清車",X1189)))</formula>
    </cfRule>
    <cfRule type="containsText" dxfId="1553" priority="1427" operator="containsText" text="改紡">
      <formula>NOT(ISERROR(SEARCH("改紡",X1189)))</formula>
    </cfRule>
    <cfRule type="containsText" dxfId="1552" priority="1428" operator="containsText" text="了機">
      <formula>NOT(ISERROR(SEARCH("了機",X1189)))</formula>
    </cfRule>
  </conditionalFormatting>
  <conditionalFormatting sqref="X1190">
    <cfRule type="containsText" dxfId="1551" priority="1377" operator="containsText" text="清車">
      <formula>NOT(ISERROR(SEARCH("清車",X1190)))</formula>
    </cfRule>
    <cfRule type="containsText" dxfId="1550" priority="1378" operator="containsText" text="改紡">
      <formula>NOT(ISERROR(SEARCH("改紡",X1190)))</formula>
    </cfRule>
    <cfRule type="containsText" dxfId="1549" priority="1379" operator="containsText" text="了機">
      <formula>NOT(ISERROR(SEARCH("了機",X1190)))</formula>
    </cfRule>
  </conditionalFormatting>
  <conditionalFormatting sqref="X1192">
    <cfRule type="containsText" dxfId="1548" priority="1864" operator="containsText" text="清車">
      <formula>NOT(ISERROR(SEARCH("清車",X1192)))</formula>
    </cfRule>
    <cfRule type="containsText" dxfId="1547" priority="1865" operator="containsText" text="改紡">
      <formula>NOT(ISERROR(SEARCH("改紡",X1192)))</formula>
    </cfRule>
    <cfRule type="containsText" dxfId="1546" priority="1866" operator="containsText" text="了機">
      <formula>NOT(ISERROR(SEARCH("了機",X1192)))</formula>
    </cfRule>
  </conditionalFormatting>
  <conditionalFormatting sqref="X1193">
    <cfRule type="containsText" dxfId="1545" priority="1209" operator="containsText" text="清車">
      <formula>NOT(ISERROR(SEARCH("清車",X1193)))</formula>
    </cfRule>
    <cfRule type="containsText" dxfId="1544" priority="1210" operator="containsText" text="改紡">
      <formula>NOT(ISERROR(SEARCH("改紡",X1193)))</formula>
    </cfRule>
    <cfRule type="containsText" dxfId="1543" priority="1211" operator="containsText" text="了機">
      <formula>NOT(ISERROR(SEARCH("了機",X1193)))</formula>
    </cfRule>
  </conditionalFormatting>
  <conditionalFormatting sqref="X1194">
    <cfRule type="containsText" dxfId="1542" priority="1846" operator="containsText" text="清車">
      <formula>NOT(ISERROR(SEARCH("清車",X1194)))</formula>
    </cfRule>
    <cfRule type="containsText" dxfId="1541" priority="1847" operator="containsText" text="改紡">
      <formula>NOT(ISERROR(SEARCH("改紡",X1194)))</formula>
    </cfRule>
    <cfRule type="containsText" dxfId="1540" priority="1848" operator="containsText" text="了機">
      <formula>NOT(ISERROR(SEARCH("了機",X1194)))</formula>
    </cfRule>
  </conditionalFormatting>
  <conditionalFormatting sqref="X1195">
    <cfRule type="containsText" dxfId="1539" priority="1374" operator="containsText" text="清車">
      <formula>NOT(ISERROR(SEARCH("清車",X1195)))</formula>
    </cfRule>
    <cfRule type="containsText" dxfId="1538" priority="1375" operator="containsText" text="改紡">
      <formula>NOT(ISERROR(SEARCH("改紡",X1195)))</formula>
    </cfRule>
    <cfRule type="containsText" dxfId="1537" priority="1376" operator="containsText" text="了機">
      <formula>NOT(ISERROR(SEARCH("了機",X1195)))</formula>
    </cfRule>
    <cfRule type="containsText" dxfId="1536" priority="1570" operator="containsText" text="清車">
      <formula>NOT(ISERROR(SEARCH("清車",X1195)))</formula>
    </cfRule>
    <cfRule type="containsText" dxfId="1535" priority="1571" operator="containsText" text="改紡">
      <formula>NOT(ISERROR(SEARCH("改紡",X1195)))</formula>
    </cfRule>
    <cfRule type="containsText" dxfId="1534" priority="1572" operator="containsText" text="了機">
      <formula>NOT(ISERROR(SEARCH("了機",X1195)))</formula>
    </cfRule>
    <cfRule type="containsText" dxfId="1533" priority="1633" operator="containsText" text="清車">
      <formula>NOT(ISERROR(SEARCH("清車",X1195)))</formula>
    </cfRule>
    <cfRule type="containsText" dxfId="1532" priority="1634" operator="containsText" text="改紡">
      <formula>NOT(ISERROR(SEARCH("改紡",X1195)))</formula>
    </cfRule>
    <cfRule type="containsText" dxfId="1531" priority="1635" operator="containsText" text="了機">
      <formula>NOT(ISERROR(SEARCH("了機",X1195)))</formula>
    </cfRule>
  </conditionalFormatting>
  <conditionalFormatting sqref="X1196">
    <cfRule type="containsText" dxfId="1530" priority="1194" operator="containsText" text="清車">
      <formula>NOT(ISERROR(SEARCH("清車",X1196)))</formula>
    </cfRule>
    <cfRule type="containsText" dxfId="1529" priority="1195" operator="containsText" text="改紡">
      <formula>NOT(ISERROR(SEARCH("改紡",X1196)))</formula>
    </cfRule>
    <cfRule type="containsText" dxfId="1528" priority="1196" operator="containsText" text="了機">
      <formula>NOT(ISERROR(SEARCH("了機",X1196)))</formula>
    </cfRule>
    <cfRule type="containsText" dxfId="1527" priority="1263" operator="containsText" text="清車">
      <formula>NOT(ISERROR(SEARCH("清車",X1196)))</formula>
    </cfRule>
    <cfRule type="containsText" dxfId="1526" priority="1264" operator="containsText" text="改紡">
      <formula>NOT(ISERROR(SEARCH("改紡",X1196)))</formula>
    </cfRule>
    <cfRule type="containsText" dxfId="1525" priority="1265" operator="containsText" text="了機">
      <formula>NOT(ISERROR(SEARCH("了機",X1196)))</formula>
    </cfRule>
    <cfRule type="containsText" dxfId="1524" priority="1462" operator="containsText" text="清車">
      <formula>NOT(ISERROR(SEARCH("清車",X1196)))</formula>
    </cfRule>
    <cfRule type="containsText" dxfId="1523" priority="1463" operator="containsText" text="改紡">
      <formula>NOT(ISERROR(SEARCH("改紡",X1196)))</formula>
    </cfRule>
    <cfRule type="containsText" dxfId="1522" priority="1464" operator="containsText" text="了機">
      <formula>NOT(ISERROR(SEARCH("了機",X1196)))</formula>
    </cfRule>
    <cfRule type="containsText" dxfId="1521" priority="1885" operator="containsText" text="清車">
      <formula>NOT(ISERROR(SEARCH("清車",X1196)))</formula>
    </cfRule>
    <cfRule type="containsText" dxfId="1520" priority="1886" operator="containsText" text="改紡">
      <formula>NOT(ISERROR(SEARCH("改紡",X1196)))</formula>
    </cfRule>
    <cfRule type="containsText" dxfId="1519" priority="1887" operator="containsText" text="了機">
      <formula>NOT(ISERROR(SEARCH("了機",X1196)))</formula>
    </cfRule>
  </conditionalFormatting>
  <conditionalFormatting sqref="X1197">
    <cfRule type="containsText" dxfId="1518" priority="1062" operator="containsText" text="清車">
      <formula>NOT(ISERROR(SEARCH("清車",X1197)))</formula>
    </cfRule>
    <cfRule type="containsText" dxfId="1517" priority="1063" operator="containsText" text="改紡">
      <formula>NOT(ISERROR(SEARCH("改紡",X1197)))</formula>
    </cfRule>
    <cfRule type="containsText" dxfId="1516" priority="1064" operator="containsText" text="了機">
      <formula>NOT(ISERROR(SEARCH("了機",X1197)))</formula>
    </cfRule>
    <cfRule type="containsText" dxfId="1515" priority="1392" operator="containsText" text="清車">
      <formula>NOT(ISERROR(SEARCH("清車",X1197)))</formula>
    </cfRule>
    <cfRule type="containsText" dxfId="1514" priority="1393" operator="containsText" text="改紡">
      <formula>NOT(ISERROR(SEARCH("改紡",X1197)))</formula>
    </cfRule>
    <cfRule type="containsText" dxfId="1513" priority="1394" operator="containsText" text="了機">
      <formula>NOT(ISERROR(SEARCH("了機",X1197)))</formula>
    </cfRule>
    <cfRule type="containsText" dxfId="1512" priority="1588" operator="containsText" text="清車">
      <formula>NOT(ISERROR(SEARCH("清車",X1197)))</formula>
    </cfRule>
    <cfRule type="containsText" dxfId="1511" priority="1589" operator="containsText" text="改紡">
      <formula>NOT(ISERROR(SEARCH("改紡",X1197)))</formula>
    </cfRule>
    <cfRule type="containsText" dxfId="1510" priority="1590" operator="containsText" text="了機">
      <formula>NOT(ISERROR(SEARCH("了機",X1197)))</formula>
    </cfRule>
    <cfRule type="containsText" dxfId="1509" priority="1900" operator="containsText" text="清車">
      <formula>NOT(ISERROR(SEARCH("清車",X1197)))</formula>
    </cfRule>
    <cfRule type="containsText" dxfId="1508" priority="1901" operator="containsText" text="改紡">
      <formula>NOT(ISERROR(SEARCH("改紡",X1197)))</formula>
    </cfRule>
    <cfRule type="containsText" dxfId="1507" priority="1902" operator="containsText" text="了機">
      <formula>NOT(ISERROR(SEARCH("了機",X1197)))</formula>
    </cfRule>
  </conditionalFormatting>
  <conditionalFormatting sqref="X1198">
    <cfRule type="containsText" dxfId="1506" priority="1221" operator="containsText" text="清車">
      <formula>NOT(ISERROR(SEARCH("清車",X1198)))</formula>
    </cfRule>
    <cfRule type="containsText" dxfId="1505" priority="1222" operator="containsText" text="改紡">
      <formula>NOT(ISERROR(SEARCH("改紡",X1198)))</formula>
    </cfRule>
    <cfRule type="containsText" dxfId="1504" priority="1223" operator="containsText" text="了機">
      <formula>NOT(ISERROR(SEARCH("了機",X1198)))</formula>
    </cfRule>
    <cfRule type="containsText" dxfId="1503" priority="1401" operator="containsText" text="清車">
      <formula>NOT(ISERROR(SEARCH("清車",X1198)))</formula>
    </cfRule>
    <cfRule type="containsText" dxfId="1502" priority="1402" operator="containsText" text="改紡">
      <formula>NOT(ISERROR(SEARCH("改紡",X1198)))</formula>
    </cfRule>
    <cfRule type="containsText" dxfId="1501" priority="1403" operator="containsText" text="了機">
      <formula>NOT(ISERROR(SEARCH("了機",X1198)))</formula>
    </cfRule>
    <cfRule type="containsText" dxfId="1500" priority="1597" operator="containsText" text="清車">
      <formula>NOT(ISERROR(SEARCH("清車",X1198)))</formula>
    </cfRule>
    <cfRule type="containsText" dxfId="1499" priority="1598" operator="containsText" text="改紡">
      <formula>NOT(ISERROR(SEARCH("改紡",X1198)))</formula>
    </cfRule>
    <cfRule type="containsText" dxfId="1498" priority="1599" operator="containsText" text="了機">
      <formula>NOT(ISERROR(SEARCH("了機",X1198)))</formula>
    </cfRule>
    <cfRule type="containsText" dxfId="1497" priority="1606" operator="containsText" text="清車">
      <formula>NOT(ISERROR(SEARCH("清車",X1198)))</formula>
    </cfRule>
    <cfRule type="containsText" dxfId="1496" priority="1607" operator="containsText" text="改紡">
      <formula>NOT(ISERROR(SEARCH("改紡",X1198)))</formula>
    </cfRule>
    <cfRule type="containsText" dxfId="1495" priority="1608" operator="containsText" text="了機">
      <formula>NOT(ISERROR(SEARCH("了機",X1198)))</formula>
    </cfRule>
  </conditionalFormatting>
  <conditionalFormatting sqref="X1199">
    <cfRule type="containsText" dxfId="1494" priority="1230" operator="containsText" text="清車">
      <formula>NOT(ISERROR(SEARCH("清車",X1199)))</formula>
    </cfRule>
    <cfRule type="containsText" dxfId="1493" priority="1231" operator="containsText" text="改紡">
      <formula>NOT(ISERROR(SEARCH("改紡",X1199)))</formula>
    </cfRule>
    <cfRule type="containsText" dxfId="1492" priority="1232" operator="containsText" text="了機">
      <formula>NOT(ISERROR(SEARCH("了機",X1199)))</formula>
    </cfRule>
    <cfRule type="containsText" dxfId="1491" priority="1239" operator="containsText" text="清車">
      <formula>NOT(ISERROR(SEARCH("清車",X1199)))</formula>
    </cfRule>
    <cfRule type="containsText" dxfId="1490" priority="1240" operator="containsText" text="改紡">
      <formula>NOT(ISERROR(SEARCH("改紡",X1199)))</formula>
    </cfRule>
    <cfRule type="containsText" dxfId="1489" priority="1241" operator="containsText" text="了機">
      <formula>NOT(ISERROR(SEARCH("了機",X1199)))</formula>
    </cfRule>
    <cfRule type="containsText" dxfId="1488" priority="1444" operator="containsText" text="清車">
      <formula>NOT(ISERROR(SEARCH("清車",X1199)))</formula>
    </cfRule>
    <cfRule type="containsText" dxfId="1487" priority="1445" operator="containsText" text="改紡">
      <formula>NOT(ISERROR(SEARCH("改紡",X1199)))</formula>
    </cfRule>
    <cfRule type="containsText" dxfId="1486" priority="1446" operator="containsText" text="了機">
      <formula>NOT(ISERROR(SEARCH("了機",X1199)))</formula>
    </cfRule>
  </conditionalFormatting>
  <conditionalFormatting sqref="X1200">
    <cfRule type="containsText" dxfId="1485" priority="1044" operator="containsText" text="清車">
      <formula>NOT(ISERROR(SEARCH("清車",X1200)))</formula>
    </cfRule>
    <cfRule type="containsText" dxfId="1484" priority="1045" operator="containsText" text="改紡">
      <formula>NOT(ISERROR(SEARCH("改紡",X1200)))</formula>
    </cfRule>
    <cfRule type="containsText" dxfId="1483" priority="1046" operator="containsText" text="了機">
      <formula>NOT(ISERROR(SEARCH("了機",X1200)))</formula>
    </cfRule>
  </conditionalFormatting>
  <conditionalFormatting sqref="X1201">
    <cfRule type="containsText" dxfId="1482" priority="1405" operator="containsText" text="清車">
      <formula>NOT(ISERROR(SEARCH("清車",X1201)))</formula>
    </cfRule>
    <cfRule type="containsText" dxfId="1481" priority="1406" operator="containsText" text="改紡">
      <formula>NOT(ISERROR(SEARCH("改紡",X1201)))</formula>
    </cfRule>
    <cfRule type="containsText" dxfId="1480" priority="1407" operator="containsText" text="了機">
      <formula>NOT(ISERROR(SEARCH("了機",X1201)))</formula>
    </cfRule>
    <cfRule type="containsText" dxfId="1479" priority="1408" operator="containsText" text="清車">
      <formula>NOT(ISERROR(SEARCH("清車",X1201)))</formula>
    </cfRule>
    <cfRule type="containsText" dxfId="1478" priority="1409" operator="containsText" text="改紡">
      <formula>NOT(ISERROR(SEARCH("改紡",X1201)))</formula>
    </cfRule>
    <cfRule type="containsText" dxfId="1477" priority="1410" operator="containsText" text="了機">
      <formula>NOT(ISERROR(SEARCH("了機",X1201)))</formula>
    </cfRule>
  </conditionalFormatting>
  <conditionalFormatting sqref="X1202">
    <cfRule type="containsText" dxfId="1476" priority="1020" operator="containsText" text="清車">
      <formula>NOT(ISERROR(SEARCH("清車",X1202)))</formula>
    </cfRule>
    <cfRule type="containsText" dxfId="1475" priority="1021" operator="containsText" text="改紡">
      <formula>NOT(ISERROR(SEARCH("改紡",X1202)))</formula>
    </cfRule>
    <cfRule type="containsText" dxfId="1474" priority="1022" operator="containsText" text="了機">
      <formula>NOT(ISERROR(SEARCH("了機",X1202)))</formula>
    </cfRule>
    <cfRule type="containsText" dxfId="1473" priority="1023" operator="containsText" text="清車">
      <formula>NOT(ISERROR(SEARCH("清車",X1202)))</formula>
    </cfRule>
    <cfRule type="containsText" dxfId="1472" priority="1024" operator="containsText" text="改紡">
      <formula>NOT(ISERROR(SEARCH("改紡",X1202)))</formula>
    </cfRule>
    <cfRule type="containsText" dxfId="1471" priority="1025" operator="containsText" text="了機">
      <formula>NOT(ISERROR(SEARCH("了機",X1202)))</formula>
    </cfRule>
    <cfRule type="containsText" dxfId="1470" priority="1579" operator="containsText" text="清車">
      <formula>NOT(ISERROR(SEARCH("清車",X1202)))</formula>
    </cfRule>
    <cfRule type="containsText" dxfId="1469" priority="1580" operator="containsText" text="改紡">
      <formula>NOT(ISERROR(SEARCH("改紡",X1202)))</formula>
    </cfRule>
    <cfRule type="containsText" dxfId="1468" priority="1581" operator="containsText" text="了機">
      <formula>NOT(ISERROR(SEARCH("了機",X1202)))</formula>
    </cfRule>
  </conditionalFormatting>
  <conditionalFormatting sqref="X1203">
    <cfRule type="containsText" dxfId="1467" priority="1203" operator="containsText" text="清車">
      <formula>NOT(ISERROR(SEARCH("清車",X1203)))</formula>
    </cfRule>
    <cfRule type="containsText" dxfId="1466" priority="1204" operator="containsText" text="改紡">
      <formula>NOT(ISERROR(SEARCH("改紡",X1203)))</formula>
    </cfRule>
    <cfRule type="containsText" dxfId="1465" priority="1205" operator="containsText" text="了機">
      <formula>NOT(ISERROR(SEARCH("了機",X1203)))</formula>
    </cfRule>
  </conditionalFormatting>
  <conditionalFormatting sqref="X1208">
    <cfRule type="containsText" dxfId="1464" priority="1870" operator="containsText" text="清車">
      <formula>NOT(ISERROR(SEARCH("清車",X1208)))</formula>
    </cfRule>
    <cfRule type="containsText" dxfId="1463" priority="1871" operator="containsText" text="改紡">
      <formula>NOT(ISERROR(SEARCH("改紡",X1208)))</formula>
    </cfRule>
    <cfRule type="containsText" dxfId="1462" priority="1872" operator="containsText" text="了機">
      <formula>NOT(ISERROR(SEARCH("了機",X1208)))</formula>
    </cfRule>
  </conditionalFormatting>
  <conditionalFormatting sqref="X1209">
    <cfRule type="containsText" dxfId="1461" priority="969" operator="containsText" text="清車">
      <formula>NOT(ISERROR(SEARCH("清車",X1209)))</formula>
    </cfRule>
    <cfRule type="containsText" dxfId="1460" priority="970" operator="containsText" text="改紡">
      <formula>NOT(ISERROR(SEARCH("改紡",X1209)))</formula>
    </cfRule>
    <cfRule type="containsText" dxfId="1459" priority="971" operator="containsText" text="了機">
      <formula>NOT(ISERROR(SEARCH("了機",X1209)))</formula>
    </cfRule>
    <cfRule type="containsText" dxfId="1458" priority="972" operator="containsText" text="清車">
      <formula>NOT(ISERROR(SEARCH("清車",X1209)))</formula>
    </cfRule>
    <cfRule type="containsText" dxfId="1457" priority="973" operator="containsText" text="改紡">
      <formula>NOT(ISERROR(SEARCH("改紡",X1209)))</formula>
    </cfRule>
    <cfRule type="containsText" dxfId="1456" priority="974" operator="containsText" text="了機">
      <formula>NOT(ISERROR(SEARCH("了機",X1209)))</formula>
    </cfRule>
    <cfRule type="containsText" dxfId="1455" priority="975" operator="containsText" text="清車">
      <formula>NOT(ISERROR(SEARCH("清車",X1209)))</formula>
    </cfRule>
    <cfRule type="containsText" dxfId="1454" priority="976" operator="containsText" text="改紡">
      <formula>NOT(ISERROR(SEARCH("改紡",X1209)))</formula>
    </cfRule>
    <cfRule type="containsText" dxfId="1453" priority="977" operator="containsText" text="了機">
      <formula>NOT(ISERROR(SEARCH("了機",X1209)))</formula>
    </cfRule>
    <cfRule type="containsText" dxfId="1452" priority="978" operator="containsText" text="清車">
      <formula>NOT(ISERROR(SEARCH("清車",X1209)))</formula>
    </cfRule>
    <cfRule type="containsText" dxfId="1451" priority="979" operator="containsText" text="改紡">
      <formula>NOT(ISERROR(SEARCH("改紡",X1209)))</formula>
    </cfRule>
    <cfRule type="containsText" dxfId="1450" priority="980" operator="containsText" text="了機">
      <formula>NOT(ISERROR(SEARCH("了機",X1209)))</formula>
    </cfRule>
  </conditionalFormatting>
  <conditionalFormatting sqref="X1210">
    <cfRule type="containsText" dxfId="1449" priority="1212" operator="containsText" text="清車">
      <formula>NOT(ISERROR(SEARCH("清車",X1210)))</formula>
    </cfRule>
    <cfRule type="containsText" dxfId="1448" priority="1213" operator="containsText" text="改紡">
      <formula>NOT(ISERROR(SEARCH("改紡",X1210)))</formula>
    </cfRule>
    <cfRule type="containsText" dxfId="1447" priority="1214" operator="containsText" text="了機">
      <formula>NOT(ISERROR(SEARCH("了機",X1210)))</formula>
    </cfRule>
  </conditionalFormatting>
  <conditionalFormatting sqref="X1211">
    <cfRule type="containsText" dxfId="1446" priority="1852" operator="containsText" text="清車">
      <formula>NOT(ISERROR(SEARCH("清車",X1211)))</formula>
    </cfRule>
    <cfRule type="containsText" dxfId="1445" priority="1853" operator="containsText" text="改紡">
      <formula>NOT(ISERROR(SEARCH("改紡",X1211)))</formula>
    </cfRule>
    <cfRule type="containsText" dxfId="1444" priority="1854" operator="containsText" text="了機">
      <formula>NOT(ISERROR(SEARCH("了機",X1211)))</formula>
    </cfRule>
  </conditionalFormatting>
  <conditionalFormatting sqref="X1212">
    <cfRule type="containsText" dxfId="1443" priority="1383" operator="containsText" text="清車">
      <formula>NOT(ISERROR(SEARCH("清車",X1212)))</formula>
    </cfRule>
    <cfRule type="containsText" dxfId="1442" priority="1384" operator="containsText" text="改紡">
      <formula>NOT(ISERROR(SEARCH("改紡",X1212)))</formula>
    </cfRule>
    <cfRule type="containsText" dxfId="1441" priority="1385" operator="containsText" text="了機">
      <formula>NOT(ISERROR(SEARCH("了機",X1212)))</formula>
    </cfRule>
    <cfRule type="containsText" dxfId="1440" priority="1576" operator="containsText" text="清車">
      <formula>NOT(ISERROR(SEARCH("清車",X1212)))</formula>
    </cfRule>
    <cfRule type="containsText" dxfId="1439" priority="1577" operator="containsText" text="改紡">
      <formula>NOT(ISERROR(SEARCH("改紡",X1212)))</formula>
    </cfRule>
    <cfRule type="containsText" dxfId="1438" priority="1578" operator="containsText" text="了機">
      <formula>NOT(ISERROR(SEARCH("了機",X1212)))</formula>
    </cfRule>
  </conditionalFormatting>
  <conditionalFormatting sqref="X1213">
    <cfRule type="containsText" dxfId="1437" priority="1200" operator="containsText" text="清車">
      <formula>NOT(ISERROR(SEARCH("清車",X1213)))</formula>
    </cfRule>
    <cfRule type="containsText" dxfId="1436" priority="1201" operator="containsText" text="改紡">
      <formula>NOT(ISERROR(SEARCH("改紡",X1213)))</formula>
    </cfRule>
    <cfRule type="containsText" dxfId="1435" priority="1202" operator="containsText" text="了機">
      <formula>NOT(ISERROR(SEARCH("了機",X1213)))</formula>
    </cfRule>
  </conditionalFormatting>
  <conditionalFormatting sqref="X1214:X1223">
    <cfRule type="containsText" dxfId="1434" priority="1891" operator="containsText" text="清車">
      <formula>NOT(ISERROR(SEARCH("清車",X1214)))</formula>
    </cfRule>
    <cfRule type="containsText" dxfId="1433" priority="1892" operator="containsText" text="改紡">
      <formula>NOT(ISERROR(SEARCH("改紡",X1214)))</formula>
    </cfRule>
    <cfRule type="containsText" dxfId="1432" priority="1893" operator="containsText" text="了機">
      <formula>NOT(ISERROR(SEARCH("了機",X1214)))</formula>
    </cfRule>
  </conditionalFormatting>
  <conditionalFormatting sqref="X1225:X1226">
    <cfRule type="containsText" dxfId="1431" priority="916" operator="containsText" text="清車">
      <formula>NOT(ISERROR(SEARCH("清車",X1225)))</formula>
    </cfRule>
    <cfRule type="containsText" dxfId="1430" priority="917" operator="containsText" text="改紡">
      <formula>NOT(ISERROR(SEARCH("改紡",X1225)))</formula>
    </cfRule>
    <cfRule type="containsText" dxfId="1429" priority="918" operator="containsText" text="了機">
      <formula>NOT(ISERROR(SEARCH("了機",X1225)))</formula>
    </cfRule>
  </conditionalFormatting>
  <conditionalFormatting sqref="X1227">
    <cfRule type="containsText" dxfId="1428" priority="913" operator="containsText" text="清車">
      <formula>NOT(ISERROR(SEARCH("清車",X1227)))</formula>
    </cfRule>
    <cfRule type="containsText" dxfId="1427" priority="914" operator="containsText" text="改紡">
      <formula>NOT(ISERROR(SEARCH("改紡",X1227)))</formula>
    </cfRule>
    <cfRule type="containsText" dxfId="1426" priority="915" operator="containsText" text="了機">
      <formula>NOT(ISERROR(SEARCH("了機",X1227)))</formula>
    </cfRule>
  </conditionalFormatting>
  <conditionalFormatting sqref="X1228">
    <cfRule type="containsText" dxfId="1425" priority="478" operator="containsText" text="清車">
      <formula>NOT(ISERROR(SEARCH("清車",X1228)))</formula>
    </cfRule>
    <cfRule type="containsText" dxfId="1424" priority="479" operator="containsText" text="改紡">
      <formula>NOT(ISERROR(SEARCH("改紡",X1228)))</formula>
    </cfRule>
    <cfRule type="containsText" dxfId="1423" priority="480" operator="containsText" text="了機">
      <formula>NOT(ISERROR(SEARCH("了機",X1228)))</formula>
    </cfRule>
    <cfRule type="containsText" dxfId="1422" priority="481" operator="containsText" text="清車">
      <formula>NOT(ISERROR(SEARCH("清車",X1228)))</formula>
    </cfRule>
    <cfRule type="containsText" dxfId="1421" priority="482" operator="containsText" text="改紡">
      <formula>NOT(ISERROR(SEARCH("改紡",X1228)))</formula>
    </cfRule>
    <cfRule type="containsText" dxfId="1420" priority="483" operator="containsText" text="了機">
      <formula>NOT(ISERROR(SEARCH("了機",X1228)))</formula>
    </cfRule>
  </conditionalFormatting>
  <conditionalFormatting sqref="X1229">
    <cfRule type="containsText" dxfId="1419" priority="426" operator="containsText" text="清車">
      <formula>NOT(ISERROR(SEARCH("清車",X1229)))</formula>
    </cfRule>
    <cfRule type="containsText" dxfId="1418" priority="427" operator="containsText" text="改紡">
      <formula>NOT(ISERROR(SEARCH("改紡",X1229)))</formula>
    </cfRule>
    <cfRule type="containsText" dxfId="1417" priority="428" operator="containsText" text="了機">
      <formula>NOT(ISERROR(SEARCH("了機",X1229)))</formula>
    </cfRule>
  </conditionalFormatting>
  <conditionalFormatting sqref="X1231">
    <cfRule type="containsText" dxfId="1416" priority="919" operator="containsText" text="清車">
      <formula>NOT(ISERROR(SEARCH("清車",X1231)))</formula>
    </cfRule>
    <cfRule type="containsText" dxfId="1415" priority="920" operator="containsText" text="改紡">
      <formula>NOT(ISERROR(SEARCH("改紡",X1231)))</formula>
    </cfRule>
    <cfRule type="containsText" dxfId="1414" priority="921" operator="containsText" text="了機">
      <formula>NOT(ISERROR(SEARCH("了機",X1231)))</formula>
    </cfRule>
  </conditionalFormatting>
  <conditionalFormatting sqref="X1232">
    <cfRule type="containsText" dxfId="1413" priority="254" operator="containsText" text="清車">
      <formula>NOT(ISERROR(SEARCH("清車",X1232)))</formula>
    </cfRule>
    <cfRule type="containsText" dxfId="1412" priority="255" operator="containsText" text="改紡">
      <formula>NOT(ISERROR(SEARCH("改紡",X1232)))</formula>
    </cfRule>
    <cfRule type="containsText" dxfId="1411" priority="256" operator="containsText" text="了機">
      <formula>NOT(ISERROR(SEARCH("了機",X1232)))</formula>
    </cfRule>
  </conditionalFormatting>
  <conditionalFormatting sqref="X1233">
    <cfRule type="containsText" dxfId="1410" priority="903" operator="containsText" text="清車">
      <formula>NOT(ISERROR(SEARCH("清車",X1233)))</formula>
    </cfRule>
    <cfRule type="containsText" dxfId="1409" priority="904" operator="containsText" text="改紡">
      <formula>NOT(ISERROR(SEARCH("改紡",X1233)))</formula>
    </cfRule>
    <cfRule type="containsText" dxfId="1408" priority="905" operator="containsText" text="了機">
      <formula>NOT(ISERROR(SEARCH("了機",X1233)))</formula>
    </cfRule>
  </conditionalFormatting>
  <conditionalFormatting sqref="X1234">
    <cfRule type="containsText" dxfId="1407" priority="423" operator="containsText" text="清車">
      <formula>NOT(ISERROR(SEARCH("清車",X1234)))</formula>
    </cfRule>
    <cfRule type="containsText" dxfId="1406" priority="424" operator="containsText" text="改紡">
      <formula>NOT(ISERROR(SEARCH("改紡",X1234)))</formula>
    </cfRule>
    <cfRule type="containsText" dxfId="1405" priority="425" operator="containsText" text="了機">
      <formula>NOT(ISERROR(SEARCH("了機",X1234)))</formula>
    </cfRule>
    <cfRule type="containsText" dxfId="1404" priority="625" operator="containsText" text="清車">
      <formula>NOT(ISERROR(SEARCH("清車",X1234)))</formula>
    </cfRule>
    <cfRule type="containsText" dxfId="1403" priority="626" operator="containsText" text="改紡">
      <formula>NOT(ISERROR(SEARCH("改紡",X1234)))</formula>
    </cfRule>
    <cfRule type="containsText" dxfId="1402" priority="627" operator="containsText" text="了機">
      <formula>NOT(ISERROR(SEARCH("了機",X1234)))</formula>
    </cfRule>
    <cfRule type="containsText" dxfId="1401" priority="693" operator="containsText" text="清車">
      <formula>NOT(ISERROR(SEARCH("清車",X1234)))</formula>
    </cfRule>
    <cfRule type="containsText" dxfId="1400" priority="694" operator="containsText" text="改紡">
      <formula>NOT(ISERROR(SEARCH("改紡",X1234)))</formula>
    </cfRule>
    <cfRule type="containsText" dxfId="1399" priority="695" operator="containsText" text="了機">
      <formula>NOT(ISERROR(SEARCH("了機",X1234)))</formula>
    </cfRule>
  </conditionalFormatting>
  <conditionalFormatting sqref="X1235">
    <cfRule type="containsText" dxfId="1398" priority="238" operator="containsText" text="清車">
      <formula>NOT(ISERROR(SEARCH("清車",X1235)))</formula>
    </cfRule>
    <cfRule type="containsText" dxfId="1397" priority="239" operator="containsText" text="改紡">
      <formula>NOT(ISERROR(SEARCH("改紡",X1235)))</formula>
    </cfRule>
    <cfRule type="containsText" dxfId="1396" priority="240" operator="containsText" text="了機">
      <formula>NOT(ISERROR(SEARCH("了機",X1235)))</formula>
    </cfRule>
    <cfRule type="containsText" dxfId="1395" priority="312" operator="containsText" text="清車">
      <formula>NOT(ISERROR(SEARCH("清車",X1235)))</formula>
    </cfRule>
    <cfRule type="containsText" dxfId="1394" priority="313" operator="containsText" text="改紡">
      <formula>NOT(ISERROR(SEARCH("改紡",X1235)))</formula>
    </cfRule>
    <cfRule type="containsText" dxfId="1393" priority="314" operator="containsText" text="了機">
      <formula>NOT(ISERROR(SEARCH("了機",X1235)))</formula>
    </cfRule>
    <cfRule type="containsText" dxfId="1392" priority="517" operator="containsText" text="清車">
      <formula>NOT(ISERROR(SEARCH("清車",X1235)))</formula>
    </cfRule>
    <cfRule type="containsText" dxfId="1391" priority="518" operator="containsText" text="改紡">
      <formula>NOT(ISERROR(SEARCH("改紡",X1235)))</formula>
    </cfRule>
    <cfRule type="containsText" dxfId="1390" priority="519" operator="containsText" text="了機">
      <formula>NOT(ISERROR(SEARCH("了機",X1235)))</formula>
    </cfRule>
    <cfRule type="containsText" dxfId="1389" priority="940" operator="containsText" text="清車">
      <formula>NOT(ISERROR(SEARCH("清車",X1235)))</formula>
    </cfRule>
    <cfRule type="containsText" dxfId="1388" priority="941" operator="containsText" text="改紡">
      <formula>NOT(ISERROR(SEARCH("改紡",X1235)))</formula>
    </cfRule>
    <cfRule type="containsText" dxfId="1387" priority="942" operator="containsText" text="了機">
      <formula>NOT(ISERROR(SEARCH("了機",X1235)))</formula>
    </cfRule>
  </conditionalFormatting>
  <conditionalFormatting sqref="X1236">
    <cfRule type="containsText" dxfId="1386" priority="106" operator="containsText" text="清車">
      <formula>NOT(ISERROR(SEARCH("清車",X1236)))</formula>
    </cfRule>
    <cfRule type="containsText" dxfId="1385" priority="107" operator="containsText" text="改紡">
      <formula>NOT(ISERROR(SEARCH("改紡",X1236)))</formula>
    </cfRule>
    <cfRule type="containsText" dxfId="1384" priority="108" operator="containsText" text="了機">
      <formula>NOT(ISERROR(SEARCH("了機",X1236)))</formula>
    </cfRule>
    <cfRule type="containsText" dxfId="1383" priority="444" operator="containsText" text="清車">
      <formula>NOT(ISERROR(SEARCH("清車",X1236)))</formula>
    </cfRule>
    <cfRule type="containsText" dxfId="1382" priority="445" operator="containsText" text="改紡">
      <formula>NOT(ISERROR(SEARCH("改紡",X1236)))</formula>
    </cfRule>
    <cfRule type="containsText" dxfId="1381" priority="446" operator="containsText" text="了機">
      <formula>NOT(ISERROR(SEARCH("了機",X1236)))</formula>
    </cfRule>
    <cfRule type="containsText" dxfId="1380" priority="646" operator="containsText" text="清車">
      <formula>NOT(ISERROR(SEARCH("清車",X1236)))</formula>
    </cfRule>
    <cfRule type="containsText" dxfId="1379" priority="647" operator="containsText" text="改紡">
      <formula>NOT(ISERROR(SEARCH("改紡",X1236)))</formula>
    </cfRule>
    <cfRule type="containsText" dxfId="1378" priority="648" operator="containsText" text="了機">
      <formula>NOT(ISERROR(SEARCH("了機",X1236)))</formula>
    </cfRule>
    <cfRule type="containsText" dxfId="1377" priority="955" operator="containsText" text="清車">
      <formula>NOT(ISERROR(SEARCH("清車",X1236)))</formula>
    </cfRule>
    <cfRule type="containsText" dxfId="1376" priority="956" operator="containsText" text="改紡">
      <formula>NOT(ISERROR(SEARCH("改紡",X1236)))</formula>
    </cfRule>
    <cfRule type="containsText" dxfId="1375" priority="957" operator="containsText" text="了機">
      <formula>NOT(ISERROR(SEARCH("了機",X1236)))</formula>
    </cfRule>
  </conditionalFormatting>
  <conditionalFormatting sqref="X1237">
    <cfRule type="containsText" dxfId="1374" priority="268" operator="containsText" text="清車">
      <formula>NOT(ISERROR(SEARCH("清車",X1237)))</formula>
    </cfRule>
    <cfRule type="containsText" dxfId="1373" priority="269" operator="containsText" text="改紡">
      <formula>NOT(ISERROR(SEARCH("改紡",X1237)))</formula>
    </cfRule>
    <cfRule type="containsText" dxfId="1372" priority="270" operator="containsText" text="了機">
      <formula>NOT(ISERROR(SEARCH("了機",X1237)))</formula>
    </cfRule>
    <cfRule type="containsText" dxfId="1371" priority="454" operator="containsText" text="清車">
      <formula>NOT(ISERROR(SEARCH("清車",X1237)))</formula>
    </cfRule>
    <cfRule type="containsText" dxfId="1370" priority="455" operator="containsText" text="改紡">
      <formula>NOT(ISERROR(SEARCH("改紡",X1237)))</formula>
    </cfRule>
    <cfRule type="containsText" dxfId="1369" priority="456" operator="containsText" text="了機">
      <formula>NOT(ISERROR(SEARCH("了機",X1237)))</formula>
    </cfRule>
    <cfRule type="containsText" dxfId="1368" priority="656" operator="containsText" text="清車">
      <formula>NOT(ISERROR(SEARCH("清車",X1237)))</formula>
    </cfRule>
    <cfRule type="containsText" dxfId="1367" priority="657" operator="containsText" text="改紡">
      <formula>NOT(ISERROR(SEARCH("改紡",X1237)))</formula>
    </cfRule>
    <cfRule type="containsText" dxfId="1366" priority="658" operator="containsText" text="了機">
      <formula>NOT(ISERROR(SEARCH("了機",X1237)))</formula>
    </cfRule>
    <cfRule type="containsText" dxfId="1365" priority="666" operator="containsText" text="清車">
      <formula>NOT(ISERROR(SEARCH("清車",X1237)))</formula>
    </cfRule>
    <cfRule type="containsText" dxfId="1364" priority="667" operator="containsText" text="改紡">
      <formula>NOT(ISERROR(SEARCH("改紡",X1237)))</formula>
    </cfRule>
    <cfRule type="containsText" dxfId="1363" priority="668" operator="containsText" text="了機">
      <formula>NOT(ISERROR(SEARCH("了機",X1237)))</formula>
    </cfRule>
  </conditionalFormatting>
  <conditionalFormatting sqref="X1238">
    <cfRule type="containsText" dxfId="1362" priority="278" operator="containsText" text="清車">
      <formula>NOT(ISERROR(SEARCH("清車",X1238)))</formula>
    </cfRule>
    <cfRule type="containsText" dxfId="1361" priority="279" operator="containsText" text="改紡">
      <formula>NOT(ISERROR(SEARCH("改紡",X1238)))</formula>
    </cfRule>
    <cfRule type="containsText" dxfId="1360" priority="280" operator="containsText" text="了機">
      <formula>NOT(ISERROR(SEARCH("了機",X1238)))</formula>
    </cfRule>
    <cfRule type="containsText" dxfId="1359" priority="288" operator="containsText" text="清車">
      <formula>NOT(ISERROR(SEARCH("清車",X1238)))</formula>
    </cfRule>
    <cfRule type="containsText" dxfId="1358" priority="289" operator="containsText" text="改紡">
      <formula>NOT(ISERROR(SEARCH("改紡",X1238)))</formula>
    </cfRule>
    <cfRule type="containsText" dxfId="1357" priority="290" operator="containsText" text="了機">
      <formula>NOT(ISERROR(SEARCH("了機",X1238)))</formula>
    </cfRule>
    <cfRule type="containsText" dxfId="1356" priority="499" operator="containsText" text="清車">
      <formula>NOT(ISERROR(SEARCH("清車",X1238)))</formula>
    </cfRule>
    <cfRule type="containsText" dxfId="1355" priority="500" operator="containsText" text="改紡">
      <formula>NOT(ISERROR(SEARCH("改紡",X1238)))</formula>
    </cfRule>
    <cfRule type="containsText" dxfId="1354" priority="501" operator="containsText" text="了機">
      <formula>NOT(ISERROR(SEARCH("了機",X1238)))</formula>
    </cfRule>
  </conditionalFormatting>
  <conditionalFormatting sqref="X1239">
    <cfRule type="containsText" dxfId="1353" priority="88" operator="containsText" text="清車">
      <formula>NOT(ISERROR(SEARCH("清車",X1239)))</formula>
    </cfRule>
    <cfRule type="containsText" dxfId="1352" priority="89" operator="containsText" text="改紡">
      <formula>NOT(ISERROR(SEARCH("改紡",X1239)))</formula>
    </cfRule>
    <cfRule type="containsText" dxfId="1351" priority="90" operator="containsText" text="了機">
      <formula>NOT(ISERROR(SEARCH("了機",X1239)))</formula>
    </cfRule>
  </conditionalFormatting>
  <conditionalFormatting sqref="X1240">
    <cfRule type="containsText" dxfId="1350" priority="460" operator="containsText" text="清車">
      <formula>NOT(ISERROR(SEARCH("清車",X1240)))</formula>
    </cfRule>
    <cfRule type="containsText" dxfId="1349" priority="461" operator="containsText" text="改紡">
      <formula>NOT(ISERROR(SEARCH("改紡",X1240)))</formula>
    </cfRule>
    <cfRule type="containsText" dxfId="1348" priority="462" operator="containsText" text="了機">
      <formula>NOT(ISERROR(SEARCH("了機",X1240)))</formula>
    </cfRule>
    <cfRule type="containsText" dxfId="1347" priority="463" operator="containsText" text="清車">
      <formula>NOT(ISERROR(SEARCH("清車",X1240)))</formula>
    </cfRule>
    <cfRule type="containsText" dxfId="1346" priority="464" operator="containsText" text="改紡">
      <formula>NOT(ISERROR(SEARCH("改紡",X1240)))</formula>
    </cfRule>
    <cfRule type="containsText" dxfId="1345" priority="465" operator="containsText" text="了機">
      <formula>NOT(ISERROR(SEARCH("了機",X1240)))</formula>
    </cfRule>
  </conditionalFormatting>
  <conditionalFormatting sqref="X1241">
    <cfRule type="containsText" dxfId="1344" priority="64" operator="containsText" text="清車">
      <formula>NOT(ISERROR(SEARCH("清車",X1241)))</formula>
    </cfRule>
    <cfRule type="containsText" dxfId="1343" priority="65" operator="containsText" text="改紡">
      <formula>NOT(ISERROR(SEARCH("改紡",X1241)))</formula>
    </cfRule>
    <cfRule type="containsText" dxfId="1342" priority="66" operator="containsText" text="了機">
      <formula>NOT(ISERROR(SEARCH("了機",X1241)))</formula>
    </cfRule>
    <cfRule type="containsText" dxfId="1341" priority="67" operator="containsText" text="清車">
      <formula>NOT(ISERROR(SEARCH("清車",X1241)))</formula>
    </cfRule>
    <cfRule type="containsText" dxfId="1340" priority="68" operator="containsText" text="改紡">
      <formula>NOT(ISERROR(SEARCH("改紡",X1241)))</formula>
    </cfRule>
    <cfRule type="containsText" dxfId="1339" priority="69" operator="containsText" text="了機">
      <formula>NOT(ISERROR(SEARCH("了機",X1241)))</formula>
    </cfRule>
    <cfRule type="containsText" dxfId="1338" priority="635" operator="containsText" text="清車">
      <formula>NOT(ISERROR(SEARCH("清車",X1241)))</formula>
    </cfRule>
    <cfRule type="containsText" dxfId="1337" priority="636" operator="containsText" text="改紡">
      <formula>NOT(ISERROR(SEARCH("改紡",X1241)))</formula>
    </cfRule>
    <cfRule type="containsText" dxfId="1336" priority="637" operator="containsText" text="了機">
      <formula>NOT(ISERROR(SEARCH("了機",X1241)))</formula>
    </cfRule>
  </conditionalFormatting>
  <conditionalFormatting sqref="X1242">
    <cfRule type="containsText" dxfId="1335" priority="248" operator="containsText" text="清車">
      <formula>NOT(ISERROR(SEARCH("清車",X1242)))</formula>
    </cfRule>
    <cfRule type="containsText" dxfId="1334" priority="249" operator="containsText" text="改紡">
      <formula>NOT(ISERROR(SEARCH("改紡",X1242)))</formula>
    </cfRule>
    <cfRule type="containsText" dxfId="1333" priority="250" operator="containsText" text="了機">
      <formula>NOT(ISERROR(SEARCH("了機",X1242)))</formula>
    </cfRule>
  </conditionalFormatting>
  <conditionalFormatting sqref="X1247">
    <cfRule type="containsText" dxfId="1332" priority="925" operator="containsText" text="清車">
      <formula>NOT(ISERROR(SEARCH("清車",X1247)))</formula>
    </cfRule>
    <cfRule type="containsText" dxfId="1331" priority="926" operator="containsText" text="改紡">
      <formula>NOT(ISERROR(SEARCH("改紡",X1247)))</formula>
    </cfRule>
    <cfRule type="containsText" dxfId="1330" priority="927" operator="containsText" text="了機">
      <formula>NOT(ISERROR(SEARCH("了機",X1247)))</formula>
    </cfRule>
  </conditionalFormatting>
  <conditionalFormatting sqref="X1248">
    <cfRule type="containsText" dxfId="1329" priority="13" operator="containsText" text="清車">
      <formula>NOT(ISERROR(SEARCH("清車",X1248)))</formula>
    </cfRule>
    <cfRule type="containsText" dxfId="1328" priority="14" operator="containsText" text="改紡">
      <formula>NOT(ISERROR(SEARCH("改紡",X1248)))</formula>
    </cfRule>
    <cfRule type="containsText" dxfId="1327" priority="15" operator="containsText" text="了機">
      <formula>NOT(ISERROR(SEARCH("了機",X1248)))</formula>
    </cfRule>
    <cfRule type="containsText" dxfId="1326" priority="16" operator="containsText" text="清車">
      <formula>NOT(ISERROR(SEARCH("清車",X1248)))</formula>
    </cfRule>
    <cfRule type="containsText" dxfId="1325" priority="17" operator="containsText" text="改紡">
      <formula>NOT(ISERROR(SEARCH("改紡",X1248)))</formula>
    </cfRule>
    <cfRule type="containsText" dxfId="1324" priority="18" operator="containsText" text="了機">
      <formula>NOT(ISERROR(SEARCH("了機",X1248)))</formula>
    </cfRule>
    <cfRule type="containsText" dxfId="1323" priority="19" operator="containsText" text="清車">
      <formula>NOT(ISERROR(SEARCH("清車",X1248)))</formula>
    </cfRule>
    <cfRule type="containsText" dxfId="1322" priority="20" operator="containsText" text="改紡">
      <formula>NOT(ISERROR(SEARCH("改紡",X1248)))</formula>
    </cfRule>
    <cfRule type="containsText" dxfId="1321" priority="21" operator="containsText" text="了機">
      <formula>NOT(ISERROR(SEARCH("了機",X1248)))</formula>
    </cfRule>
    <cfRule type="containsText" dxfId="1320" priority="22" operator="containsText" text="清車">
      <formula>NOT(ISERROR(SEARCH("清車",X1248)))</formula>
    </cfRule>
    <cfRule type="containsText" dxfId="1319" priority="23" operator="containsText" text="改紡">
      <formula>NOT(ISERROR(SEARCH("改紡",X1248)))</formula>
    </cfRule>
    <cfRule type="containsText" dxfId="1318" priority="24" operator="containsText" text="了機">
      <formula>NOT(ISERROR(SEARCH("了機",X1248)))</formula>
    </cfRule>
  </conditionalFormatting>
  <conditionalFormatting sqref="X1249">
    <cfRule type="containsText" dxfId="1317" priority="257" operator="containsText" text="清車">
      <formula>NOT(ISERROR(SEARCH("清車",X1249)))</formula>
    </cfRule>
    <cfRule type="containsText" dxfId="1316" priority="258" operator="containsText" text="改紡">
      <formula>NOT(ISERROR(SEARCH("改紡",X1249)))</formula>
    </cfRule>
    <cfRule type="containsText" dxfId="1315" priority="259" operator="containsText" text="了機">
      <formula>NOT(ISERROR(SEARCH("了機",X1249)))</formula>
    </cfRule>
  </conditionalFormatting>
  <conditionalFormatting sqref="X1250">
    <cfRule type="containsText" dxfId="1314" priority="1" operator="containsText" text="清車">
      <formula>NOT(ISERROR(SEARCH("清車",X1250)))</formula>
    </cfRule>
    <cfRule type="containsText" dxfId="1313" priority="2" operator="containsText" text="改紡">
      <formula>NOT(ISERROR(SEARCH("改紡",X1250)))</formula>
    </cfRule>
    <cfRule type="containsText" dxfId="1312" priority="3" operator="containsText" text="了機">
      <formula>NOT(ISERROR(SEARCH("了機",X1250)))</formula>
    </cfRule>
    <cfRule type="containsText" dxfId="1311" priority="4" operator="containsText" text="清車">
      <formula>NOT(ISERROR(SEARCH("清車",X1250)))</formula>
    </cfRule>
    <cfRule type="containsText" dxfId="1310" priority="5" operator="containsText" text="改紡">
      <formula>NOT(ISERROR(SEARCH("改紡",X1250)))</formula>
    </cfRule>
    <cfRule type="containsText" dxfId="1309" priority="6" operator="containsText" text="了機">
      <formula>NOT(ISERROR(SEARCH("了機",X1250)))</formula>
    </cfRule>
  </conditionalFormatting>
  <conditionalFormatting sqref="X1251">
    <cfRule type="containsText" dxfId="1308" priority="432" operator="containsText" text="清車">
      <formula>NOT(ISERROR(SEARCH("清車",X1251)))</formula>
    </cfRule>
    <cfRule type="containsText" dxfId="1307" priority="433" operator="containsText" text="改紡">
      <formula>NOT(ISERROR(SEARCH("改紡",X1251)))</formula>
    </cfRule>
    <cfRule type="containsText" dxfId="1306" priority="434" operator="containsText" text="了機">
      <formula>NOT(ISERROR(SEARCH("了機",X1251)))</formula>
    </cfRule>
    <cfRule type="containsText" dxfId="1305" priority="631" operator="containsText" text="清車">
      <formula>NOT(ISERROR(SEARCH("清車",X1251)))</formula>
    </cfRule>
    <cfRule type="containsText" dxfId="1304" priority="632" operator="containsText" text="改紡">
      <formula>NOT(ISERROR(SEARCH("改紡",X1251)))</formula>
    </cfRule>
    <cfRule type="containsText" dxfId="1303" priority="633" operator="containsText" text="了機">
      <formula>NOT(ISERROR(SEARCH("了機",X1251)))</formula>
    </cfRule>
  </conditionalFormatting>
  <conditionalFormatting sqref="X1252">
    <cfRule type="containsText" dxfId="1302" priority="244" operator="containsText" text="清車">
      <formula>NOT(ISERROR(SEARCH("清車",X1252)))</formula>
    </cfRule>
    <cfRule type="containsText" dxfId="1301" priority="245" operator="containsText" text="改紡">
      <formula>NOT(ISERROR(SEARCH("改紡",X1252)))</formula>
    </cfRule>
    <cfRule type="containsText" dxfId="1300" priority="246" operator="containsText" text="了機">
      <formula>NOT(ISERROR(SEARCH("了機",X1252)))</formula>
    </cfRule>
  </conditionalFormatting>
  <conditionalFormatting sqref="X1253:X1262">
    <cfRule type="containsText" dxfId="1299" priority="946" operator="containsText" text="清車">
      <formula>NOT(ISERROR(SEARCH("清車",X1253)))</formula>
    </cfRule>
    <cfRule type="containsText" dxfId="1298" priority="947" operator="containsText" text="改紡">
      <formula>NOT(ISERROR(SEARCH("改紡",X1253)))</formula>
    </cfRule>
    <cfRule type="containsText" dxfId="1297" priority="948" operator="containsText" text="了機">
      <formula>NOT(ISERROR(SEARCH("了機",X1253)))</formula>
    </cfRule>
  </conditionalFormatting>
  <conditionalFormatting sqref="X47:Y55 Y77:Y79 P81 T81 X81 L81:M89 Q81:Q89 U81:U89 Y81:Y89">
    <cfRule type="containsText" dxfId="1296" priority="11242" operator="containsText" text="了機">
      <formula>NOT(ISERROR(SEARCH("了機",L47)))</formula>
    </cfRule>
  </conditionalFormatting>
  <conditionalFormatting sqref="X56:Y59">
    <cfRule type="containsText" dxfId="1295" priority="11222" operator="containsText" text="清車">
      <formula>NOT(ISERROR(SEARCH("清車",X56)))</formula>
    </cfRule>
    <cfRule type="containsText" dxfId="1294" priority="11223" operator="containsText" text="改紡">
      <formula>NOT(ISERROR(SEARCH("改紡",X56)))</formula>
    </cfRule>
    <cfRule type="containsText" dxfId="1293" priority="11224" operator="containsText" text="了機">
      <formula>NOT(ISERROR(SEARCH("了機",X56)))</formula>
    </cfRule>
  </conditionalFormatting>
  <conditionalFormatting sqref="X80:Y80">
    <cfRule type="containsText" dxfId="1292" priority="11225" operator="containsText" text="清車">
      <formula>NOT(ISERROR(SEARCH("清車",X80)))</formula>
    </cfRule>
    <cfRule type="containsText" dxfId="1291" priority="11226" operator="containsText" text="改紡">
      <formula>NOT(ISERROR(SEARCH("改紡",X80)))</formula>
    </cfRule>
    <cfRule type="containsText" dxfId="1290" priority="11227" operator="containsText" text="了機">
      <formula>NOT(ISERROR(SEARCH("了機",X80)))</formula>
    </cfRule>
  </conditionalFormatting>
  <conditionalFormatting sqref="X90:Y98 Y120:Y122">
    <cfRule type="containsText" dxfId="1289" priority="11069" operator="containsText" text="清車">
      <formula>NOT(ISERROR(SEARCH("清車",X90)))</formula>
    </cfRule>
    <cfRule type="containsText" dxfId="1288" priority="11070" operator="containsText" text="改紡">
      <formula>NOT(ISERROR(SEARCH("改紡",X90)))</formula>
    </cfRule>
    <cfRule type="containsText" dxfId="1287" priority="11071" operator="containsText" text="了機">
      <formula>NOT(ISERROR(SEARCH("了機",X90)))</formula>
    </cfRule>
  </conditionalFormatting>
  <conditionalFormatting sqref="X99:Y102">
    <cfRule type="containsText" dxfId="1286" priority="11060" operator="containsText" text="清車">
      <formula>NOT(ISERROR(SEARCH("清車",X99)))</formula>
    </cfRule>
    <cfRule type="containsText" dxfId="1285" priority="11061" operator="containsText" text="改紡">
      <formula>NOT(ISERROR(SEARCH("改紡",X99)))</formula>
    </cfRule>
    <cfRule type="containsText" dxfId="1284" priority="11062" operator="containsText" text="了機">
      <formula>NOT(ISERROR(SEARCH("了機",X99)))</formula>
    </cfRule>
  </conditionalFormatting>
  <conditionalFormatting sqref="X123:Y123">
    <cfRule type="containsText" dxfId="1283" priority="11063" operator="containsText" text="清車">
      <formula>NOT(ISERROR(SEARCH("清車",X123)))</formula>
    </cfRule>
    <cfRule type="containsText" dxfId="1282" priority="11064" operator="containsText" text="改紡">
      <formula>NOT(ISERROR(SEARCH("改紡",X123)))</formula>
    </cfRule>
    <cfRule type="containsText" dxfId="1281" priority="11065" operator="containsText" text="了機">
      <formula>NOT(ISERROR(SEARCH("了機",X123)))</formula>
    </cfRule>
  </conditionalFormatting>
  <conditionalFormatting sqref="X124:Y132">
    <cfRule type="containsText" dxfId="1280" priority="11072" operator="containsText" text="清車">
      <formula>NOT(ISERROR(SEARCH("清車",X124)))</formula>
    </cfRule>
    <cfRule type="containsText" dxfId="1279" priority="11073" operator="containsText" text="改紡">
      <formula>NOT(ISERROR(SEARCH("改紡",X124)))</formula>
    </cfRule>
    <cfRule type="containsText" dxfId="1278" priority="11074" operator="containsText" text="了機">
      <formula>NOT(ISERROR(SEARCH("了機",X124)))</formula>
    </cfRule>
  </conditionalFormatting>
  <conditionalFormatting sqref="X133:Y136 Y137 X138:Y138 X139 X140:Y141 Y163:Y165 P167 T167 X167 L167:M175 Q167:Q175 U167:U175 Y167:Y175">
    <cfRule type="containsText" dxfId="1277" priority="11134" operator="containsText" text="了機">
      <formula>NOT(ISERROR(SEARCH("了機",L133)))</formula>
    </cfRule>
  </conditionalFormatting>
  <conditionalFormatting sqref="X142:Y145">
    <cfRule type="containsText" dxfId="1276" priority="11114" operator="containsText" text="清車">
      <formula>NOT(ISERROR(SEARCH("清車",X142)))</formula>
    </cfRule>
    <cfRule type="containsText" dxfId="1275" priority="11115" operator="containsText" text="改紡">
      <formula>NOT(ISERROR(SEARCH("改紡",X142)))</formula>
    </cfRule>
    <cfRule type="containsText" dxfId="1274" priority="11116" operator="containsText" text="了機">
      <formula>NOT(ISERROR(SEARCH("了機",X142)))</formula>
    </cfRule>
  </conditionalFormatting>
  <conditionalFormatting sqref="X166:Y166">
    <cfRule type="containsText" dxfId="1273" priority="11117" operator="containsText" text="清車">
      <formula>NOT(ISERROR(SEARCH("清車",X166)))</formula>
    </cfRule>
    <cfRule type="containsText" dxfId="1272" priority="11118" operator="containsText" text="改紡">
      <formula>NOT(ISERROR(SEARCH("改紡",X166)))</formula>
    </cfRule>
    <cfRule type="containsText" dxfId="1271" priority="11119" operator="containsText" text="了機">
      <formula>NOT(ISERROR(SEARCH("了機",X166)))</formula>
    </cfRule>
  </conditionalFormatting>
  <conditionalFormatting sqref="X176:Y177 X178 X179:Y179 X181:Y181 X182 X183:Y184 Y206:Y208 P210 T210 X210 L210:M218 Q210:Q218 U210:U218 Y210:Y218">
    <cfRule type="containsText" dxfId="1270" priority="11008" operator="containsText" text="了機">
      <formula>NOT(ISERROR(SEARCH("了機",L176)))</formula>
    </cfRule>
  </conditionalFormatting>
  <conditionalFormatting sqref="X185:Y188">
    <cfRule type="containsText" dxfId="1269" priority="10988" operator="containsText" text="清車">
      <formula>NOT(ISERROR(SEARCH("清車",X185)))</formula>
    </cfRule>
    <cfRule type="containsText" dxfId="1268" priority="10989" operator="containsText" text="改紡">
      <formula>NOT(ISERROR(SEARCH("改紡",X185)))</formula>
    </cfRule>
    <cfRule type="containsText" dxfId="1267" priority="10990" operator="containsText" text="了機">
      <formula>NOT(ISERROR(SEARCH("了機",X185)))</formula>
    </cfRule>
  </conditionalFormatting>
  <conditionalFormatting sqref="X209:Y209">
    <cfRule type="containsText" dxfId="1266" priority="10991" operator="containsText" text="清車">
      <formula>NOT(ISERROR(SEARCH("清車",X209)))</formula>
    </cfRule>
    <cfRule type="containsText" dxfId="1265" priority="10992" operator="containsText" text="改紡">
      <formula>NOT(ISERROR(SEARCH("改紡",X209)))</formula>
    </cfRule>
    <cfRule type="containsText" dxfId="1264" priority="10993" operator="containsText" text="了機">
      <formula>NOT(ISERROR(SEARCH("了機",X209)))</formula>
    </cfRule>
  </conditionalFormatting>
  <conditionalFormatting sqref="X219:Y220 X221 X222:Y222 X224:Y224 X225 X226:Y227 Y249:Y251 P253 T253 X253 L253:M261 Q253:Q261 U253:U261 Y253:Y261">
    <cfRule type="containsText" dxfId="1263" priority="10843" operator="containsText" text="了機">
      <formula>NOT(ISERROR(SEARCH("了機",L219)))</formula>
    </cfRule>
  </conditionalFormatting>
  <conditionalFormatting sqref="X228:Y231">
    <cfRule type="containsText" dxfId="1262" priority="10823" operator="containsText" text="清車">
      <formula>NOT(ISERROR(SEARCH("清車",X228)))</formula>
    </cfRule>
    <cfRule type="containsText" dxfId="1261" priority="10824" operator="containsText" text="改紡">
      <formula>NOT(ISERROR(SEARCH("改紡",X228)))</formula>
    </cfRule>
    <cfRule type="containsText" dxfId="1260" priority="10825" operator="containsText" text="了機">
      <formula>NOT(ISERROR(SEARCH("了機",X228)))</formula>
    </cfRule>
  </conditionalFormatting>
  <conditionalFormatting sqref="X252:Y252">
    <cfRule type="containsText" dxfId="1259" priority="10826" operator="containsText" text="清車">
      <formula>NOT(ISERROR(SEARCH("清車",X252)))</formula>
    </cfRule>
    <cfRule type="containsText" dxfId="1258" priority="10827" operator="containsText" text="改紡">
      <formula>NOT(ISERROR(SEARCH("改紡",X252)))</formula>
    </cfRule>
    <cfRule type="containsText" dxfId="1257" priority="10828" operator="containsText" text="了機">
      <formula>NOT(ISERROR(SEARCH("了機",X252)))</formula>
    </cfRule>
  </conditionalFormatting>
  <conditionalFormatting sqref="X262:Y263 X264 X265:Y265 X268:Y268 X269 X270:Y271 Y293:Y295 P297 T297 X297 L297:M305 Q297:Q305 U297:U305 Y297:Y305">
    <cfRule type="containsText" dxfId="1256" priority="10660" operator="containsText" text="了機">
      <formula>NOT(ISERROR(SEARCH("了機",L262)))</formula>
    </cfRule>
  </conditionalFormatting>
  <conditionalFormatting sqref="X272:Y275">
    <cfRule type="containsText" dxfId="1255" priority="10640" operator="containsText" text="清車">
      <formula>NOT(ISERROR(SEARCH("清車",X272)))</formula>
    </cfRule>
    <cfRule type="containsText" dxfId="1254" priority="10641" operator="containsText" text="改紡">
      <formula>NOT(ISERROR(SEARCH("改紡",X272)))</formula>
    </cfRule>
    <cfRule type="containsText" dxfId="1253" priority="10642" operator="containsText" text="了機">
      <formula>NOT(ISERROR(SEARCH("了機",X272)))</formula>
    </cfRule>
  </conditionalFormatting>
  <conditionalFormatting sqref="X296:Y296">
    <cfRule type="containsText" dxfId="1252" priority="10643" operator="containsText" text="清車">
      <formula>NOT(ISERROR(SEARCH("清車",X296)))</formula>
    </cfRule>
    <cfRule type="containsText" dxfId="1251" priority="10644" operator="containsText" text="改紡">
      <formula>NOT(ISERROR(SEARCH("改紡",X296)))</formula>
    </cfRule>
    <cfRule type="containsText" dxfId="1250" priority="10645" operator="containsText" text="了機">
      <formula>NOT(ISERROR(SEARCH("了機",X296)))</formula>
    </cfRule>
  </conditionalFormatting>
  <conditionalFormatting sqref="X306:Y306 X307 X308:Y308 X310:Y310 X311 X312:Y313 Y334:Y336 P338 T338 X338 L338:M346 Q338:Q346 U338:U346 Y338:Y346">
    <cfRule type="containsText" dxfId="1249" priority="10456" operator="containsText" text="了機">
      <formula>NOT(ISERROR(SEARCH("了機",L306)))</formula>
    </cfRule>
  </conditionalFormatting>
  <conditionalFormatting sqref="X314:Y317">
    <cfRule type="containsText" dxfId="1248" priority="10436" operator="containsText" text="清車">
      <formula>NOT(ISERROR(SEARCH("清車",X314)))</formula>
    </cfRule>
    <cfRule type="containsText" dxfId="1247" priority="10437" operator="containsText" text="改紡">
      <formula>NOT(ISERROR(SEARCH("改紡",X314)))</formula>
    </cfRule>
    <cfRule type="containsText" dxfId="1246" priority="10438" operator="containsText" text="了機">
      <formula>NOT(ISERROR(SEARCH("了機",X314)))</formula>
    </cfRule>
  </conditionalFormatting>
  <conditionalFormatting sqref="X337:Y337">
    <cfRule type="containsText" dxfId="1245" priority="10439" operator="containsText" text="清車">
      <formula>NOT(ISERROR(SEARCH("清車",X337)))</formula>
    </cfRule>
    <cfRule type="containsText" dxfId="1244" priority="10440" operator="containsText" text="改紡">
      <formula>NOT(ISERROR(SEARCH("改紡",X337)))</formula>
    </cfRule>
    <cfRule type="containsText" dxfId="1243" priority="10441" operator="containsText" text="了機">
      <formula>NOT(ISERROR(SEARCH("了機",X337)))</formula>
    </cfRule>
  </conditionalFormatting>
  <conditionalFormatting sqref="X347:Y347 Y349 X351 X352:Y353 Y374:Y376 P378 T378 X378 L378:M386 Q378:Q386 U378:U386 Y378:Y386">
    <cfRule type="containsText" dxfId="1242" priority="10279" operator="containsText" text="了機">
      <formula>NOT(ISERROR(SEARCH("了機",L347)))</formula>
    </cfRule>
  </conditionalFormatting>
  <conditionalFormatting sqref="X354:Y354 X356:Y357 Y355">
    <cfRule type="containsText" dxfId="1241" priority="10259" operator="containsText" text="清車">
      <formula>NOT(ISERROR(SEARCH("清車",X354)))</formula>
    </cfRule>
    <cfRule type="containsText" dxfId="1240" priority="10260" operator="containsText" text="改紡">
      <formula>NOT(ISERROR(SEARCH("改紡",X354)))</formula>
    </cfRule>
  </conditionalFormatting>
  <conditionalFormatting sqref="X354:Y354 Y355 X356:Y357">
    <cfRule type="containsText" dxfId="1239" priority="10261" operator="containsText" text="了機">
      <formula>NOT(ISERROR(SEARCH("了機",X354)))</formula>
    </cfRule>
  </conditionalFormatting>
  <conditionalFormatting sqref="X377:Y377">
    <cfRule type="containsText" dxfId="1238" priority="10262" operator="containsText" text="清車">
      <formula>NOT(ISERROR(SEARCH("清車",X377)))</formula>
    </cfRule>
    <cfRule type="containsText" dxfId="1237" priority="10263" operator="containsText" text="改紡">
      <formula>NOT(ISERROR(SEARCH("改紡",X377)))</formula>
    </cfRule>
    <cfRule type="containsText" dxfId="1236" priority="10264" operator="containsText" text="了機">
      <formula>NOT(ISERROR(SEARCH("了機",X377)))</formula>
    </cfRule>
  </conditionalFormatting>
  <conditionalFormatting sqref="X387:Y387 Y389 X391 X392:Y393 Y414:Y416 P418 T418 X418 L418:M426 Q418:Q426 U418:U426 Y418:Y426">
    <cfRule type="containsText" dxfId="1235" priority="10093" operator="containsText" text="了機">
      <formula>NOT(ISERROR(SEARCH("了機",L387)))</formula>
    </cfRule>
  </conditionalFormatting>
  <conditionalFormatting sqref="X394:Y394 X396:Y397 Y395">
    <cfRule type="containsText" dxfId="1234" priority="10073" operator="containsText" text="清車">
      <formula>NOT(ISERROR(SEARCH("清車",X394)))</formula>
    </cfRule>
    <cfRule type="containsText" dxfId="1233" priority="10074" operator="containsText" text="改紡">
      <formula>NOT(ISERROR(SEARCH("改紡",X394)))</formula>
    </cfRule>
  </conditionalFormatting>
  <conditionalFormatting sqref="X394:Y394 Y395 X396:Y397">
    <cfRule type="containsText" dxfId="1232" priority="10075" operator="containsText" text="了機">
      <formula>NOT(ISERROR(SEARCH("了機",X394)))</formula>
    </cfRule>
  </conditionalFormatting>
  <conditionalFormatting sqref="X417:Y417">
    <cfRule type="containsText" dxfId="1231" priority="10076" operator="containsText" text="清車">
      <formula>NOT(ISERROR(SEARCH("清車",X417)))</formula>
    </cfRule>
    <cfRule type="containsText" dxfId="1230" priority="10077" operator="containsText" text="改紡">
      <formula>NOT(ISERROR(SEARCH("改紡",X417)))</formula>
    </cfRule>
    <cfRule type="containsText" dxfId="1229" priority="10078" operator="containsText" text="了機">
      <formula>NOT(ISERROR(SEARCH("了機",X417)))</formula>
    </cfRule>
  </conditionalFormatting>
  <conditionalFormatting sqref="X427:Y427 Y429 X431 X432:Y433 Y454:Y456 P458 T458 X458 L458:M466 Q458:Q466 U458:U466 Y458:Y466">
    <cfRule type="containsText" dxfId="1228" priority="9907" operator="containsText" text="了機">
      <formula>NOT(ISERROR(SEARCH("了機",L427)))</formula>
    </cfRule>
  </conditionalFormatting>
  <conditionalFormatting sqref="X434:Y434 X436:Y437 Y435">
    <cfRule type="containsText" dxfId="1227" priority="9887" operator="containsText" text="清車">
      <formula>NOT(ISERROR(SEARCH("清車",X434)))</formula>
    </cfRule>
    <cfRule type="containsText" dxfId="1226" priority="9888" operator="containsText" text="改紡">
      <formula>NOT(ISERROR(SEARCH("改紡",X434)))</formula>
    </cfRule>
  </conditionalFormatting>
  <conditionalFormatting sqref="X434:Y434 Y435 X436:Y437">
    <cfRule type="containsText" dxfId="1225" priority="9889" operator="containsText" text="了機">
      <formula>NOT(ISERROR(SEARCH("了機",X434)))</formula>
    </cfRule>
  </conditionalFormatting>
  <conditionalFormatting sqref="X457:Y457">
    <cfRule type="containsText" dxfId="1224" priority="9890" operator="containsText" text="清車">
      <formula>NOT(ISERROR(SEARCH("清車",X457)))</formula>
    </cfRule>
    <cfRule type="containsText" dxfId="1223" priority="9891" operator="containsText" text="改紡">
      <formula>NOT(ISERROR(SEARCH("改紡",X457)))</formula>
    </cfRule>
    <cfRule type="containsText" dxfId="1222" priority="9892" operator="containsText" text="了機">
      <formula>NOT(ISERROR(SEARCH("了機",X457)))</formula>
    </cfRule>
  </conditionalFormatting>
  <conditionalFormatting sqref="X467:Y467 Y469 X471 X472:Y473 Y494:Y496 P498 T498 X498 L498:M506 Q498:Q506 U498:U506 Y498:Y506">
    <cfRule type="containsText" dxfId="1221" priority="9721" operator="containsText" text="了機">
      <formula>NOT(ISERROR(SEARCH("了機",L467)))</formula>
    </cfRule>
  </conditionalFormatting>
  <conditionalFormatting sqref="X474:Y474 X476:Y477 Y475">
    <cfRule type="containsText" dxfId="1220" priority="9701" operator="containsText" text="清車">
      <formula>NOT(ISERROR(SEARCH("清車",X474)))</formula>
    </cfRule>
    <cfRule type="containsText" dxfId="1219" priority="9702" operator="containsText" text="改紡">
      <formula>NOT(ISERROR(SEARCH("改紡",X474)))</formula>
    </cfRule>
  </conditionalFormatting>
  <conditionalFormatting sqref="X474:Y474 Y475 X476:Y477">
    <cfRule type="containsText" dxfId="1218" priority="9703" operator="containsText" text="了機">
      <formula>NOT(ISERROR(SEARCH("了機",X474)))</formula>
    </cfRule>
  </conditionalFormatting>
  <conditionalFormatting sqref="X497:Y497">
    <cfRule type="containsText" dxfId="1217" priority="9704" operator="containsText" text="清車">
      <formula>NOT(ISERROR(SEARCH("清車",X497)))</formula>
    </cfRule>
    <cfRule type="containsText" dxfId="1216" priority="9705" operator="containsText" text="改紡">
      <formula>NOT(ISERROR(SEARCH("改紡",X497)))</formula>
    </cfRule>
    <cfRule type="containsText" dxfId="1215" priority="9706" operator="containsText" text="了機">
      <formula>NOT(ISERROR(SEARCH("了機",X497)))</formula>
    </cfRule>
  </conditionalFormatting>
  <conditionalFormatting sqref="X507:Y507 Y509 X511 X512:Y513 Y534:Y536 P538 T538 X538 L538:M546 Q538:Q546 U538:U546 Y538:Y546">
    <cfRule type="containsText" dxfId="1214" priority="9472" operator="containsText" text="了機">
      <formula>NOT(ISERROR(SEARCH("了機",L507)))</formula>
    </cfRule>
  </conditionalFormatting>
  <conditionalFormatting sqref="X514:Y514 X516:Y517">
    <cfRule type="containsText" dxfId="1213" priority="9452" operator="containsText" text="清車">
      <formula>NOT(ISERROR(SEARCH("清車",X514)))</formula>
    </cfRule>
    <cfRule type="containsText" dxfId="1212" priority="9453" operator="containsText" text="改紡">
      <formula>NOT(ISERROR(SEARCH("改紡",X514)))</formula>
    </cfRule>
    <cfRule type="containsText" dxfId="1211" priority="9454" operator="containsText" text="了機">
      <formula>NOT(ISERROR(SEARCH("了機",X514)))</formula>
    </cfRule>
  </conditionalFormatting>
  <conditionalFormatting sqref="X537:Y537">
    <cfRule type="containsText" dxfId="1210" priority="9455" operator="containsText" text="清車">
      <formula>NOT(ISERROR(SEARCH("清車",X537)))</formula>
    </cfRule>
    <cfRule type="containsText" dxfId="1209" priority="9456" operator="containsText" text="改紡">
      <formula>NOT(ISERROR(SEARCH("改紡",X537)))</formula>
    </cfRule>
    <cfRule type="containsText" dxfId="1208" priority="9457" operator="containsText" text="了機">
      <formula>NOT(ISERROR(SEARCH("了機",X537)))</formula>
    </cfRule>
  </conditionalFormatting>
  <conditionalFormatting sqref="X547:Y547 Y549 X551 X552:Y553 Y574:Y576 P578 T578 X578 L578:M586 Q578:Q586 U578:U586 Y578:Y586">
    <cfRule type="containsText" dxfId="1207" priority="9214" operator="containsText" text="了機">
      <formula>NOT(ISERROR(SEARCH("了機",L547)))</formula>
    </cfRule>
  </conditionalFormatting>
  <conditionalFormatting sqref="X554:Y554 X556:Y557">
    <cfRule type="containsText" dxfId="1206" priority="9194" operator="containsText" text="清車">
      <formula>NOT(ISERROR(SEARCH("清車",X554)))</formula>
    </cfRule>
    <cfRule type="containsText" dxfId="1205" priority="9195" operator="containsText" text="改紡">
      <formula>NOT(ISERROR(SEARCH("改紡",X554)))</formula>
    </cfRule>
    <cfRule type="containsText" dxfId="1204" priority="9196" operator="containsText" text="了機">
      <formula>NOT(ISERROR(SEARCH("了機",X554)))</formula>
    </cfRule>
  </conditionalFormatting>
  <conditionalFormatting sqref="X577:Y577">
    <cfRule type="containsText" dxfId="1203" priority="9197" operator="containsText" text="清車">
      <formula>NOT(ISERROR(SEARCH("清車",X577)))</formula>
    </cfRule>
    <cfRule type="containsText" dxfId="1202" priority="9198" operator="containsText" text="改紡">
      <formula>NOT(ISERROR(SEARCH("改紡",X577)))</formula>
    </cfRule>
    <cfRule type="containsText" dxfId="1201" priority="9199" operator="containsText" text="了機">
      <formula>NOT(ISERROR(SEARCH("了機",X577)))</formula>
    </cfRule>
  </conditionalFormatting>
  <conditionalFormatting sqref="X587:Y587 Y589 X591 X592:Y593 Y614:Y616 P618 T618 X618 L618:M626 Q618:Q626 U618:U626 Y618:Y626">
    <cfRule type="containsText" dxfId="1200" priority="8950" operator="containsText" text="了機">
      <formula>NOT(ISERROR(SEARCH("了機",L587)))</formula>
    </cfRule>
  </conditionalFormatting>
  <conditionalFormatting sqref="X594:Y594 X596:Y597">
    <cfRule type="containsText" dxfId="1199" priority="8930" operator="containsText" text="清車">
      <formula>NOT(ISERROR(SEARCH("清車",X594)))</formula>
    </cfRule>
    <cfRule type="containsText" dxfId="1198" priority="8931" operator="containsText" text="改紡">
      <formula>NOT(ISERROR(SEARCH("改紡",X594)))</formula>
    </cfRule>
    <cfRule type="containsText" dxfId="1197" priority="8932" operator="containsText" text="了機">
      <formula>NOT(ISERROR(SEARCH("了機",X594)))</formula>
    </cfRule>
  </conditionalFormatting>
  <conditionalFormatting sqref="X617:Y617">
    <cfRule type="containsText" dxfId="1196" priority="8933" operator="containsText" text="清車">
      <formula>NOT(ISERROR(SEARCH("清車",X617)))</formula>
    </cfRule>
    <cfRule type="containsText" dxfId="1195" priority="8934" operator="containsText" text="改紡">
      <formula>NOT(ISERROR(SEARCH("改紡",X617)))</formula>
    </cfRule>
    <cfRule type="containsText" dxfId="1194" priority="8935" operator="containsText" text="了機">
      <formula>NOT(ISERROR(SEARCH("了機",X617)))</formula>
    </cfRule>
  </conditionalFormatting>
  <conditionalFormatting sqref="X627:Y627 Y629 X631 X632:Y633 Y654:Y656 P659 T659 X659 L659:M667 Q659:Q667 U659:U667 Y659:Y667">
    <cfRule type="containsText" dxfId="1193" priority="8686" operator="containsText" text="了機">
      <formula>NOT(ISERROR(SEARCH("了機",L627)))</formula>
    </cfRule>
  </conditionalFormatting>
  <conditionalFormatting sqref="X634:Y634 X636:Y637">
    <cfRule type="containsText" dxfId="1192" priority="8666" operator="containsText" text="清車">
      <formula>NOT(ISERROR(SEARCH("清車",X634)))</formula>
    </cfRule>
    <cfRule type="containsText" dxfId="1191" priority="8667" operator="containsText" text="改紡">
      <formula>NOT(ISERROR(SEARCH("改紡",X634)))</formula>
    </cfRule>
    <cfRule type="containsText" dxfId="1190" priority="8668" operator="containsText" text="了機">
      <formula>NOT(ISERROR(SEARCH("了機",X634)))</formula>
    </cfRule>
  </conditionalFormatting>
  <conditionalFormatting sqref="X658:Y658">
    <cfRule type="containsText" dxfId="1189" priority="8669" operator="containsText" text="清車">
      <formula>NOT(ISERROR(SEARCH("清車",X658)))</formula>
    </cfRule>
    <cfRule type="containsText" dxfId="1188" priority="8670" operator="containsText" text="改紡">
      <formula>NOT(ISERROR(SEARCH("改紡",X658)))</formula>
    </cfRule>
    <cfRule type="containsText" dxfId="1187" priority="8671" operator="containsText" text="了機">
      <formula>NOT(ISERROR(SEARCH("了機",X658)))</formula>
    </cfRule>
  </conditionalFormatting>
  <conditionalFormatting sqref="X668:Y668 Y670 X672 X673:Y674 Y695:Y697 P700 T700 X700 L700:M708 Q700:Q708 U700:U708 Y700:Y708">
    <cfRule type="containsText" dxfId="1186" priority="8398" operator="containsText" text="了機">
      <formula>NOT(ISERROR(SEARCH("了機",L668)))</formula>
    </cfRule>
  </conditionalFormatting>
  <conditionalFormatting sqref="X675:Y675 X677:Y678">
    <cfRule type="containsText" dxfId="1185" priority="8378" operator="containsText" text="清車">
      <formula>NOT(ISERROR(SEARCH("清車",X675)))</formula>
    </cfRule>
    <cfRule type="containsText" dxfId="1184" priority="8379" operator="containsText" text="改紡">
      <formula>NOT(ISERROR(SEARCH("改紡",X675)))</formula>
    </cfRule>
    <cfRule type="containsText" dxfId="1183" priority="8380" operator="containsText" text="了機">
      <formula>NOT(ISERROR(SEARCH("了機",X675)))</formula>
    </cfRule>
  </conditionalFormatting>
  <conditionalFormatting sqref="X699:Y699">
    <cfRule type="containsText" dxfId="1182" priority="8381" operator="containsText" text="清車">
      <formula>NOT(ISERROR(SEARCH("清車",X699)))</formula>
    </cfRule>
    <cfRule type="containsText" dxfId="1181" priority="8382" operator="containsText" text="改紡">
      <formula>NOT(ISERROR(SEARCH("改紡",X699)))</formula>
    </cfRule>
    <cfRule type="containsText" dxfId="1180" priority="8383" operator="containsText" text="了機">
      <formula>NOT(ISERROR(SEARCH("了機",X699)))</formula>
    </cfRule>
  </conditionalFormatting>
  <conditionalFormatting sqref="X709:Y709 Y711 X713 X714:Y715 Y736:Y738 P741 T741 X741 L741:M749 Q741:Q749 U741:U749 Y741:Y749">
    <cfRule type="containsText" dxfId="1179" priority="8110" operator="containsText" text="了機">
      <formula>NOT(ISERROR(SEARCH("了機",L709)))</formula>
    </cfRule>
  </conditionalFormatting>
  <conditionalFormatting sqref="X716:Y716 X718:Y719">
    <cfRule type="containsText" dxfId="1178" priority="8090" operator="containsText" text="清車">
      <formula>NOT(ISERROR(SEARCH("清車",X716)))</formula>
    </cfRule>
    <cfRule type="containsText" dxfId="1177" priority="8091" operator="containsText" text="改紡">
      <formula>NOT(ISERROR(SEARCH("改紡",X716)))</formula>
    </cfRule>
    <cfRule type="containsText" dxfId="1176" priority="8092" operator="containsText" text="了機">
      <formula>NOT(ISERROR(SEARCH("了機",X716)))</formula>
    </cfRule>
  </conditionalFormatting>
  <conditionalFormatting sqref="X740:Y740">
    <cfRule type="containsText" dxfId="1175" priority="8093" operator="containsText" text="清車">
      <formula>NOT(ISERROR(SEARCH("清車",X740)))</formula>
    </cfRule>
    <cfRule type="containsText" dxfId="1174" priority="8094" operator="containsText" text="改紡">
      <formula>NOT(ISERROR(SEARCH("改紡",X740)))</formula>
    </cfRule>
    <cfRule type="containsText" dxfId="1173" priority="8095" operator="containsText" text="了機">
      <formula>NOT(ISERROR(SEARCH("了機",X740)))</formula>
    </cfRule>
  </conditionalFormatting>
  <conditionalFormatting sqref="X750:Y750 Y752 X754 Y755 X756:Y756 Y777:Y779 P782 T782 X782 L782:M790 Q782:Q790 U782:U790 Y782:Y790">
    <cfRule type="containsText" dxfId="1172" priority="7813" operator="containsText" text="了機">
      <formula>NOT(ISERROR(SEARCH("了機",L750)))</formula>
    </cfRule>
  </conditionalFormatting>
  <conditionalFormatting sqref="X757:Y757 X759:Y760">
    <cfRule type="containsText" dxfId="1171" priority="7793" operator="containsText" text="清車">
      <formula>NOT(ISERROR(SEARCH("清車",X757)))</formula>
    </cfRule>
    <cfRule type="containsText" dxfId="1170" priority="7794" operator="containsText" text="改紡">
      <formula>NOT(ISERROR(SEARCH("改紡",X757)))</formula>
    </cfRule>
    <cfRule type="containsText" dxfId="1169" priority="7795" operator="containsText" text="了機">
      <formula>NOT(ISERROR(SEARCH("了機",X757)))</formula>
    </cfRule>
  </conditionalFormatting>
  <conditionalFormatting sqref="X781:Y781">
    <cfRule type="containsText" dxfId="1168" priority="7796" operator="containsText" text="清車">
      <formula>NOT(ISERROR(SEARCH("清車",X781)))</formula>
    </cfRule>
    <cfRule type="containsText" dxfId="1167" priority="7797" operator="containsText" text="改紡">
      <formula>NOT(ISERROR(SEARCH("改紡",X781)))</formula>
    </cfRule>
    <cfRule type="containsText" dxfId="1166" priority="7798" operator="containsText" text="了機">
      <formula>NOT(ISERROR(SEARCH("了機",X781)))</formula>
    </cfRule>
  </conditionalFormatting>
  <conditionalFormatting sqref="X791:Y791 Y793 X795 Y796 X797:Y797 Y818:Y819 X822 Y822:Y830">
    <cfRule type="containsText" dxfId="1165" priority="7483" operator="containsText" text="了機">
      <formula>NOT(ISERROR(SEARCH("了機",X791)))</formula>
    </cfRule>
  </conditionalFormatting>
  <conditionalFormatting sqref="X798:Y798 X800:Y801">
    <cfRule type="containsText" dxfId="1164" priority="7469" operator="containsText" text="清車">
      <formula>NOT(ISERROR(SEARCH("清車",X798)))</formula>
    </cfRule>
    <cfRule type="containsText" dxfId="1163" priority="7470" operator="containsText" text="改紡">
      <formula>NOT(ISERROR(SEARCH("改紡",X798)))</formula>
    </cfRule>
    <cfRule type="containsText" dxfId="1162" priority="7471" operator="containsText" text="了機">
      <formula>NOT(ISERROR(SEARCH("了機",X798)))</formula>
    </cfRule>
  </conditionalFormatting>
  <conditionalFormatting sqref="X821:Y821">
    <cfRule type="containsText" dxfId="1161" priority="7472" operator="containsText" text="清車">
      <formula>NOT(ISERROR(SEARCH("清車",X821)))</formula>
    </cfRule>
    <cfRule type="containsText" dxfId="1160" priority="7473" operator="containsText" text="改紡">
      <formula>NOT(ISERROR(SEARCH("改紡",X821)))</formula>
    </cfRule>
    <cfRule type="containsText" dxfId="1159" priority="7474" operator="containsText" text="了機">
      <formula>NOT(ISERROR(SEARCH("了機",X821)))</formula>
    </cfRule>
  </conditionalFormatting>
  <conditionalFormatting sqref="X831:Y831 X837:Y837 Y833 X835:X836 Y836">
    <cfRule type="containsText" dxfId="1158" priority="6524" operator="containsText" text="清車">
      <formula>NOT(ISERROR(SEARCH("清車",X831)))</formula>
    </cfRule>
    <cfRule type="containsText" dxfId="1157" priority="6525" operator="containsText" text="改紡">
      <formula>NOT(ISERROR(SEARCH("改紡",X831)))</formula>
    </cfRule>
  </conditionalFormatting>
  <conditionalFormatting sqref="X831:Y831 Y833 X835:X836 Y836 X837:Y837">
    <cfRule type="containsText" dxfId="1156" priority="6526" operator="containsText" text="了機">
      <formula>NOT(ISERROR(SEARCH("了機",X831)))</formula>
    </cfRule>
  </conditionalFormatting>
  <conditionalFormatting sqref="X838:Y838 X840:Y841">
    <cfRule type="containsText" dxfId="1155" priority="6521" operator="containsText" text="清車">
      <formula>NOT(ISERROR(SEARCH("清車",X838)))</formula>
    </cfRule>
    <cfRule type="containsText" dxfId="1154" priority="6522" operator="containsText" text="改紡">
      <formula>NOT(ISERROR(SEARCH("改紡",X838)))</formula>
    </cfRule>
    <cfRule type="containsText" dxfId="1153" priority="6523" operator="containsText" text="了機">
      <formula>NOT(ISERROR(SEARCH("了機",X838)))</formula>
    </cfRule>
  </conditionalFormatting>
  <conditionalFormatting sqref="X860:Y860">
    <cfRule type="containsText" dxfId="1152" priority="7130" operator="containsText" text="清車">
      <formula>NOT(ISERROR(SEARCH("清車",X860)))</formula>
    </cfRule>
    <cfRule type="containsText" dxfId="1151" priority="7131" operator="containsText" text="改紡">
      <formula>NOT(ISERROR(SEARCH("改紡",X860)))</formula>
    </cfRule>
    <cfRule type="containsText" dxfId="1150" priority="7132" operator="containsText" text="了機">
      <formula>NOT(ISERROR(SEARCH("了機",X860)))</formula>
    </cfRule>
  </conditionalFormatting>
  <conditionalFormatting sqref="X870:Y870 Y872 X874 Y875 X876:Y876 Y896:Y897 X900 Y900:Y908">
    <cfRule type="containsText" dxfId="1149" priority="6850" operator="containsText" text="了機">
      <formula>NOT(ISERROR(SEARCH("了機",X870)))</formula>
    </cfRule>
  </conditionalFormatting>
  <conditionalFormatting sqref="X877:Y877 X879:Y880">
    <cfRule type="containsText" dxfId="1148" priority="6836" operator="containsText" text="清車">
      <formula>NOT(ISERROR(SEARCH("清車",X877)))</formula>
    </cfRule>
    <cfRule type="containsText" dxfId="1147" priority="6837" operator="containsText" text="改紡">
      <formula>NOT(ISERROR(SEARCH("改紡",X877)))</formula>
    </cfRule>
    <cfRule type="containsText" dxfId="1146" priority="6838" operator="containsText" text="了機">
      <formula>NOT(ISERROR(SEARCH("了機",X877)))</formula>
    </cfRule>
  </conditionalFormatting>
  <conditionalFormatting sqref="X899:Y899">
    <cfRule type="containsText" dxfId="1145" priority="6839" operator="containsText" text="清車">
      <formula>NOT(ISERROR(SEARCH("清車",X899)))</formula>
    </cfRule>
    <cfRule type="containsText" dxfId="1144" priority="6840" operator="containsText" text="改紡">
      <formula>NOT(ISERROR(SEARCH("改紡",X899)))</formula>
    </cfRule>
    <cfRule type="containsText" dxfId="1143" priority="6841" operator="containsText" text="了機">
      <formula>NOT(ISERROR(SEARCH("了機",X899)))</formula>
    </cfRule>
  </conditionalFormatting>
  <conditionalFormatting sqref="X909:Y909 Y911 X913 Y914 X915:Y915 Y935:Y936 X939 Y939:Y947">
    <cfRule type="containsText" dxfId="1142" priority="6421" operator="containsText" text="了機">
      <formula>NOT(ISERROR(SEARCH("了機",X909)))</formula>
    </cfRule>
  </conditionalFormatting>
  <conditionalFormatting sqref="X916:Y916 X918:Y919">
    <cfRule type="containsText" dxfId="1141" priority="6407" operator="containsText" text="清車">
      <formula>NOT(ISERROR(SEARCH("清車",X916)))</formula>
    </cfRule>
    <cfRule type="containsText" dxfId="1140" priority="6408" operator="containsText" text="改紡">
      <formula>NOT(ISERROR(SEARCH("改紡",X916)))</formula>
    </cfRule>
    <cfRule type="containsText" dxfId="1139" priority="6409" operator="containsText" text="了機">
      <formula>NOT(ISERROR(SEARCH("了機",X916)))</formula>
    </cfRule>
  </conditionalFormatting>
  <conditionalFormatting sqref="X938:Y938">
    <cfRule type="containsText" dxfId="1138" priority="6410" operator="containsText" text="清車">
      <formula>NOT(ISERROR(SEARCH("清車",X938)))</formula>
    </cfRule>
    <cfRule type="containsText" dxfId="1137" priority="6411" operator="containsText" text="改紡">
      <formula>NOT(ISERROR(SEARCH("改紡",X938)))</formula>
    </cfRule>
    <cfRule type="containsText" dxfId="1136" priority="6412" operator="containsText" text="了機">
      <formula>NOT(ISERROR(SEARCH("了機",X938)))</formula>
    </cfRule>
  </conditionalFormatting>
  <conditionalFormatting sqref="X948:Y948 Y950 X952 Y953 X954:Y954 Y974:Y975 X978 Y978:Y986">
    <cfRule type="containsText" dxfId="1135" priority="6079" operator="containsText" text="了機">
      <formula>NOT(ISERROR(SEARCH("了機",X948)))</formula>
    </cfRule>
  </conditionalFormatting>
  <conditionalFormatting sqref="X955:Y955 X957:Y958">
    <cfRule type="containsText" dxfId="1134" priority="6065" operator="containsText" text="清車">
      <formula>NOT(ISERROR(SEARCH("清車",X955)))</formula>
    </cfRule>
    <cfRule type="containsText" dxfId="1133" priority="6066" operator="containsText" text="改紡">
      <formula>NOT(ISERROR(SEARCH("改紡",X955)))</formula>
    </cfRule>
    <cfRule type="containsText" dxfId="1132" priority="6067" operator="containsText" text="了機">
      <formula>NOT(ISERROR(SEARCH("了機",X955)))</formula>
    </cfRule>
  </conditionalFormatting>
  <conditionalFormatting sqref="X977:Y977">
    <cfRule type="containsText" dxfId="1131" priority="6068" operator="containsText" text="清車">
      <formula>NOT(ISERROR(SEARCH("清車",X977)))</formula>
    </cfRule>
    <cfRule type="containsText" dxfId="1130" priority="6069" operator="containsText" text="改紡">
      <formula>NOT(ISERROR(SEARCH("改紡",X977)))</formula>
    </cfRule>
    <cfRule type="containsText" dxfId="1129" priority="6070" operator="containsText" text="了機">
      <formula>NOT(ISERROR(SEARCH("了機",X977)))</formula>
    </cfRule>
  </conditionalFormatting>
  <conditionalFormatting sqref="X987:Y987 Y989 X991 Y992 X993:Y993 Y1013:Y1014 X1017 Y1017:Y1025">
    <cfRule type="containsText" dxfId="1128" priority="5737" operator="containsText" text="了機">
      <formula>NOT(ISERROR(SEARCH("了機",X987)))</formula>
    </cfRule>
  </conditionalFormatting>
  <conditionalFormatting sqref="X994:Y994 X996:Y997">
    <cfRule type="containsText" dxfId="1127" priority="5723" operator="containsText" text="清車">
      <formula>NOT(ISERROR(SEARCH("清車",X994)))</formula>
    </cfRule>
    <cfRule type="containsText" dxfId="1126" priority="5724" operator="containsText" text="改紡">
      <formula>NOT(ISERROR(SEARCH("改紡",X994)))</formula>
    </cfRule>
    <cfRule type="containsText" dxfId="1125" priority="5725" operator="containsText" text="了機">
      <formula>NOT(ISERROR(SEARCH("了機",X994)))</formula>
    </cfRule>
  </conditionalFormatting>
  <conditionalFormatting sqref="X1016:Y1016">
    <cfRule type="containsText" dxfId="1124" priority="5726" operator="containsText" text="清車">
      <formula>NOT(ISERROR(SEARCH("清車",X1016)))</formula>
    </cfRule>
    <cfRule type="containsText" dxfId="1123" priority="5727" operator="containsText" text="改紡">
      <formula>NOT(ISERROR(SEARCH("改紡",X1016)))</formula>
    </cfRule>
    <cfRule type="containsText" dxfId="1122" priority="5728" operator="containsText" text="了機">
      <formula>NOT(ISERROR(SEARCH("了機",X1016)))</formula>
    </cfRule>
  </conditionalFormatting>
  <conditionalFormatting sqref="X1026:Y1026 X1032:Y1032 Y1028 Y1031 Y1056:Y1065 X1056:X1057 Y1052:Y1054">
    <cfRule type="containsText" dxfId="1121" priority="5393" operator="containsText" text="清車">
      <formula>NOT(ISERROR(SEARCH("清車",X1026)))</formula>
    </cfRule>
    <cfRule type="containsText" dxfId="1120" priority="5394" operator="containsText" text="改紡">
      <formula>NOT(ISERROR(SEARCH("改紡",X1026)))</formula>
    </cfRule>
    <cfRule type="containsText" dxfId="1119" priority="5395" operator="containsText" text="了機">
      <formula>NOT(ISERROR(SEARCH("了機",X1026)))</formula>
    </cfRule>
  </conditionalFormatting>
  <conditionalFormatting sqref="X1033:Y1037">
    <cfRule type="containsText" dxfId="1118" priority="5381" operator="containsText" text="清車">
      <formula>NOT(ISERROR(SEARCH("清車",X1033)))</formula>
    </cfRule>
    <cfRule type="containsText" dxfId="1117" priority="5382" operator="containsText" text="改紡">
      <formula>NOT(ISERROR(SEARCH("改紡",X1033)))</formula>
    </cfRule>
    <cfRule type="containsText" dxfId="1116" priority="5383" operator="containsText" text="了機">
      <formula>NOT(ISERROR(SEARCH("了機",X1033)))</formula>
    </cfRule>
  </conditionalFormatting>
  <conditionalFormatting sqref="X1055:Y1055">
    <cfRule type="containsText" dxfId="1115" priority="5384" operator="containsText" text="清車">
      <formula>NOT(ISERROR(SEARCH("清車",X1055)))</formula>
    </cfRule>
    <cfRule type="containsText" dxfId="1114" priority="5385" operator="containsText" text="改紡">
      <formula>NOT(ISERROR(SEARCH("改紡",X1055)))</formula>
    </cfRule>
    <cfRule type="containsText" dxfId="1113" priority="5386" operator="containsText" text="了機">
      <formula>NOT(ISERROR(SEARCH("了機",X1055)))</formula>
    </cfRule>
  </conditionalFormatting>
  <conditionalFormatting sqref="X1056:Y1056">
    <cfRule type="containsText" dxfId="1112" priority="5066" operator="containsText" text="清車">
      <formula>NOT(ISERROR(SEARCH("清車",X1056)))</formula>
    </cfRule>
    <cfRule type="containsText" dxfId="1111" priority="5067" operator="containsText" text="改紡">
      <formula>NOT(ISERROR(SEARCH("改紡",X1056)))</formula>
    </cfRule>
    <cfRule type="containsText" dxfId="1110" priority="5068" operator="containsText" text="了機">
      <formula>NOT(ISERROR(SEARCH("了機",X1056)))</formula>
    </cfRule>
  </conditionalFormatting>
  <conditionalFormatting sqref="X1066:Y1066 Y1068 X1072:Y1073 Y1071 X1096:X1098 Y1092:Y1106">
    <cfRule type="containsText" dxfId="1109" priority="4828" operator="containsText" text="清車">
      <formula>NOT(ISERROR(SEARCH("清車",X1066)))</formula>
    </cfRule>
    <cfRule type="containsText" dxfId="1108" priority="4829" operator="containsText" text="改紡">
      <formula>NOT(ISERROR(SEARCH("改紡",X1066)))</formula>
    </cfRule>
    <cfRule type="containsText" dxfId="1107" priority="4830" operator="containsText" text="了機">
      <formula>NOT(ISERROR(SEARCH("了機",X1066)))</formula>
    </cfRule>
  </conditionalFormatting>
  <conditionalFormatting sqref="X1073:Y1078">
    <cfRule type="containsText" dxfId="1106" priority="4816" operator="containsText" text="清車">
      <formula>NOT(ISERROR(SEARCH("清車",X1073)))</formula>
    </cfRule>
    <cfRule type="containsText" dxfId="1105" priority="4817" operator="containsText" text="改紡">
      <formula>NOT(ISERROR(SEARCH("改紡",X1073)))</formula>
    </cfRule>
    <cfRule type="containsText" dxfId="1104" priority="4818" operator="containsText" text="了機">
      <formula>NOT(ISERROR(SEARCH("了機",X1073)))</formula>
    </cfRule>
  </conditionalFormatting>
  <conditionalFormatting sqref="X1095:Y1095">
    <cfRule type="containsText" dxfId="1103" priority="4819" operator="containsText" text="清車">
      <formula>NOT(ISERROR(SEARCH("清車",X1095)))</formula>
    </cfRule>
    <cfRule type="containsText" dxfId="1102" priority="4820" operator="containsText" text="改紡">
      <formula>NOT(ISERROR(SEARCH("改紡",X1095)))</formula>
    </cfRule>
    <cfRule type="containsText" dxfId="1101" priority="4821" operator="containsText" text="了機">
      <formula>NOT(ISERROR(SEARCH("了機",X1095)))</formula>
    </cfRule>
  </conditionalFormatting>
  <conditionalFormatting sqref="X1096:Y1096">
    <cfRule type="containsText" dxfId="1100" priority="4278" operator="containsText" text="清車">
      <formula>NOT(ISERROR(SEARCH("清車",X1096)))</formula>
    </cfRule>
    <cfRule type="containsText" dxfId="1099" priority="4279" operator="containsText" text="改紡">
      <formula>NOT(ISERROR(SEARCH("改紡",X1096)))</formula>
    </cfRule>
    <cfRule type="containsText" dxfId="1098" priority="4280" operator="containsText" text="了機">
      <formula>NOT(ISERROR(SEARCH("了機",X1096)))</formula>
    </cfRule>
    <cfRule type="containsText" dxfId="1097" priority="4504" operator="containsText" text="清車">
      <formula>NOT(ISERROR(SEARCH("清車",X1096)))</formula>
    </cfRule>
    <cfRule type="containsText" dxfId="1096" priority="4505" operator="containsText" text="改紡">
      <formula>NOT(ISERROR(SEARCH("改紡",X1096)))</formula>
    </cfRule>
    <cfRule type="containsText" dxfId="1095" priority="4506" operator="containsText" text="了機">
      <formula>NOT(ISERROR(SEARCH("了機",X1096)))</formula>
    </cfRule>
  </conditionalFormatting>
  <conditionalFormatting sqref="X1097:Y1097">
    <cfRule type="containsText" dxfId="1094" priority="4062" operator="containsText" text="清車">
      <formula>NOT(ISERROR(SEARCH("清車",X1097)))</formula>
    </cfRule>
    <cfRule type="containsText" dxfId="1093" priority="4063" operator="containsText" text="改紡">
      <formula>NOT(ISERROR(SEARCH("改紡",X1097)))</formula>
    </cfRule>
    <cfRule type="containsText" dxfId="1092" priority="4064" operator="containsText" text="了機">
      <formula>NOT(ISERROR(SEARCH("了機",X1097)))</formula>
    </cfRule>
  </conditionalFormatting>
  <conditionalFormatting sqref="X1107:Y1107 Y1109 X1112:Y1113 X1135:X1137 Y1131:Y1145">
    <cfRule type="containsText" dxfId="1091" priority="3787" operator="containsText" text="清車">
      <formula>NOT(ISERROR(SEARCH("清車",X1107)))</formula>
    </cfRule>
    <cfRule type="containsText" dxfId="1090" priority="3788" operator="containsText" text="改紡">
      <formula>NOT(ISERROR(SEARCH("改紡",X1107)))</formula>
    </cfRule>
    <cfRule type="containsText" dxfId="1089" priority="3789" operator="containsText" text="了機">
      <formula>NOT(ISERROR(SEARCH("了機",X1107)))</formula>
    </cfRule>
  </conditionalFormatting>
  <conditionalFormatting sqref="X1134:Y1134">
    <cfRule type="containsText" dxfId="1088" priority="3778" operator="containsText" text="清車">
      <formula>NOT(ISERROR(SEARCH("清車",X1134)))</formula>
    </cfRule>
    <cfRule type="containsText" dxfId="1087" priority="3779" operator="containsText" text="改紡">
      <formula>NOT(ISERROR(SEARCH("改紡",X1134)))</formula>
    </cfRule>
    <cfRule type="containsText" dxfId="1086" priority="3780" operator="containsText" text="了機">
      <formula>NOT(ISERROR(SEARCH("了機",X1134)))</formula>
    </cfRule>
  </conditionalFormatting>
  <conditionalFormatting sqref="X1135:Y1135">
    <cfRule type="containsText" dxfId="1085" priority="3285" operator="containsText" text="清車">
      <formula>NOT(ISERROR(SEARCH("清車",X1135)))</formula>
    </cfRule>
    <cfRule type="containsText" dxfId="1084" priority="3286" operator="containsText" text="改紡">
      <formula>NOT(ISERROR(SEARCH("改紡",X1135)))</formula>
    </cfRule>
    <cfRule type="containsText" dxfId="1083" priority="3287" operator="containsText" text="了機">
      <formula>NOT(ISERROR(SEARCH("了機",X1135)))</formula>
    </cfRule>
    <cfRule type="containsText" dxfId="1082" priority="3481" operator="containsText" text="清車">
      <formula>NOT(ISERROR(SEARCH("清車",X1135)))</formula>
    </cfRule>
    <cfRule type="containsText" dxfId="1081" priority="3482" operator="containsText" text="改紡">
      <formula>NOT(ISERROR(SEARCH("改紡",X1135)))</formula>
    </cfRule>
    <cfRule type="containsText" dxfId="1080" priority="3483" operator="containsText" text="了機">
      <formula>NOT(ISERROR(SEARCH("了機",X1135)))</formula>
    </cfRule>
  </conditionalFormatting>
  <conditionalFormatting sqref="X1136:Y1136">
    <cfRule type="containsText" dxfId="1079" priority="3114" operator="containsText" text="清車">
      <formula>NOT(ISERROR(SEARCH("清車",X1136)))</formula>
    </cfRule>
    <cfRule type="containsText" dxfId="1078" priority="3115" operator="containsText" text="改紡">
      <formula>NOT(ISERROR(SEARCH("改紡",X1136)))</formula>
    </cfRule>
    <cfRule type="containsText" dxfId="1077" priority="3116" operator="containsText" text="了機">
      <formula>NOT(ISERROR(SEARCH("了機",X1136)))</formula>
    </cfRule>
  </conditionalFormatting>
  <conditionalFormatting sqref="X1146:Y1146 Y1148 X1151:Y1152 X1174:X1176 Y1170:Y1184">
    <cfRule type="containsText" dxfId="1076" priority="2842" operator="containsText" text="清車">
      <formula>NOT(ISERROR(SEARCH("清車",X1146)))</formula>
    </cfRule>
    <cfRule type="containsText" dxfId="1075" priority="2843" operator="containsText" text="改紡">
      <formula>NOT(ISERROR(SEARCH("改紡",X1146)))</formula>
    </cfRule>
    <cfRule type="containsText" dxfId="1074" priority="2844" operator="containsText" text="了機">
      <formula>NOT(ISERROR(SEARCH("了機",X1146)))</formula>
    </cfRule>
  </conditionalFormatting>
  <conditionalFormatting sqref="X1152:Y1156 T1152:U1156 P1153:Q1156">
    <cfRule type="containsText" dxfId="1073" priority="2856" operator="containsText" text="清車">
      <formula>NOT(ISERROR(SEARCH("清車",P1152)))</formula>
    </cfRule>
    <cfRule type="containsText" dxfId="1072" priority="2857" operator="containsText" text="改紡">
      <formula>NOT(ISERROR(SEARCH("改紡",P1152)))</formula>
    </cfRule>
    <cfRule type="containsText" dxfId="1071" priority="2858" operator="containsText" text="了機">
      <formula>NOT(ISERROR(SEARCH("了機",P1152)))</formula>
    </cfRule>
  </conditionalFormatting>
  <conditionalFormatting sqref="X1173:Y1173">
    <cfRule type="containsText" dxfId="1070" priority="2833" operator="containsText" text="清車">
      <formula>NOT(ISERROR(SEARCH("清車",X1173)))</formula>
    </cfRule>
    <cfRule type="containsText" dxfId="1069" priority="2834" operator="containsText" text="改紡">
      <formula>NOT(ISERROR(SEARCH("改紡",X1173)))</formula>
    </cfRule>
    <cfRule type="containsText" dxfId="1068" priority="2835" operator="containsText" text="了機">
      <formula>NOT(ISERROR(SEARCH("了機",X1173)))</formula>
    </cfRule>
  </conditionalFormatting>
  <conditionalFormatting sqref="X1174:Y1174">
    <cfRule type="containsText" dxfId="1067" priority="2340" operator="containsText" text="清車">
      <formula>NOT(ISERROR(SEARCH("清車",X1174)))</formula>
    </cfRule>
    <cfRule type="containsText" dxfId="1066" priority="2341" operator="containsText" text="改紡">
      <formula>NOT(ISERROR(SEARCH("改紡",X1174)))</formula>
    </cfRule>
    <cfRule type="containsText" dxfId="1065" priority="2342" operator="containsText" text="了機">
      <formula>NOT(ISERROR(SEARCH("了機",X1174)))</formula>
    </cfRule>
    <cfRule type="containsText" dxfId="1064" priority="2536" operator="containsText" text="清車">
      <formula>NOT(ISERROR(SEARCH("清車",X1174)))</formula>
    </cfRule>
    <cfRule type="containsText" dxfId="1063" priority="2537" operator="containsText" text="改紡">
      <formula>NOT(ISERROR(SEARCH("改紡",X1174)))</formula>
    </cfRule>
    <cfRule type="containsText" dxfId="1062" priority="2538" operator="containsText" text="了機">
      <formula>NOT(ISERROR(SEARCH("了機",X1174)))</formula>
    </cfRule>
  </conditionalFormatting>
  <conditionalFormatting sqref="X1175:Y1175">
    <cfRule type="containsText" dxfId="1061" priority="2169" operator="containsText" text="清車">
      <formula>NOT(ISERROR(SEARCH("清車",X1175)))</formula>
    </cfRule>
    <cfRule type="containsText" dxfId="1060" priority="2170" operator="containsText" text="改紡">
      <formula>NOT(ISERROR(SEARCH("改紡",X1175)))</formula>
    </cfRule>
    <cfRule type="containsText" dxfId="1059" priority="2171" operator="containsText" text="了機">
      <formula>NOT(ISERROR(SEARCH("了機",X1175)))</formula>
    </cfRule>
  </conditionalFormatting>
  <conditionalFormatting sqref="X1185:Y1185 Y1187 X1190:Y1191 X1213:X1215 Y1209:Y1223">
    <cfRule type="containsText" dxfId="1058" priority="1897" operator="containsText" text="清車">
      <formula>NOT(ISERROR(SEARCH("清車",X1185)))</formula>
    </cfRule>
    <cfRule type="containsText" dxfId="1057" priority="1898" operator="containsText" text="改紡">
      <formula>NOT(ISERROR(SEARCH("改紡",X1185)))</formula>
    </cfRule>
    <cfRule type="containsText" dxfId="1056" priority="1899" operator="containsText" text="了機">
      <formula>NOT(ISERROR(SEARCH("了機",X1185)))</formula>
    </cfRule>
  </conditionalFormatting>
  <conditionalFormatting sqref="X1191:Y1195 T1191:U1195 P1192:Q1195">
    <cfRule type="containsText" dxfId="1055" priority="1911" operator="containsText" text="清車">
      <formula>NOT(ISERROR(SEARCH("清車",P1191)))</formula>
    </cfRule>
    <cfRule type="containsText" dxfId="1054" priority="1912" operator="containsText" text="改紡">
      <formula>NOT(ISERROR(SEARCH("改紡",P1191)))</formula>
    </cfRule>
    <cfRule type="containsText" dxfId="1053" priority="1913" operator="containsText" text="了機">
      <formula>NOT(ISERROR(SEARCH("了機",P1191)))</formula>
    </cfRule>
  </conditionalFormatting>
  <conditionalFormatting sqref="X1212:Y1212">
    <cfRule type="containsText" dxfId="1052" priority="1888" operator="containsText" text="清車">
      <formula>NOT(ISERROR(SEARCH("清車",X1212)))</formula>
    </cfRule>
    <cfRule type="containsText" dxfId="1051" priority="1889" operator="containsText" text="改紡">
      <formula>NOT(ISERROR(SEARCH("改紡",X1212)))</formula>
    </cfRule>
    <cfRule type="containsText" dxfId="1050" priority="1890" operator="containsText" text="了機">
      <formula>NOT(ISERROR(SEARCH("了機",X1212)))</formula>
    </cfRule>
  </conditionalFormatting>
  <conditionalFormatting sqref="X1213:Y1213">
    <cfRule type="containsText" dxfId="1049" priority="1395" operator="containsText" text="清車">
      <formula>NOT(ISERROR(SEARCH("清車",X1213)))</formula>
    </cfRule>
    <cfRule type="containsText" dxfId="1048" priority="1396" operator="containsText" text="改紡">
      <formula>NOT(ISERROR(SEARCH("改紡",X1213)))</formula>
    </cfRule>
    <cfRule type="containsText" dxfId="1047" priority="1397" operator="containsText" text="了機">
      <formula>NOT(ISERROR(SEARCH("了機",X1213)))</formula>
    </cfRule>
    <cfRule type="containsText" dxfId="1046" priority="1591" operator="containsText" text="清車">
      <formula>NOT(ISERROR(SEARCH("清車",X1213)))</formula>
    </cfRule>
    <cfRule type="containsText" dxfId="1045" priority="1592" operator="containsText" text="改紡">
      <formula>NOT(ISERROR(SEARCH("改紡",X1213)))</formula>
    </cfRule>
    <cfRule type="containsText" dxfId="1044" priority="1593" operator="containsText" text="了機">
      <formula>NOT(ISERROR(SEARCH("了機",X1213)))</formula>
    </cfRule>
  </conditionalFormatting>
  <conditionalFormatting sqref="X1214:Y1214">
    <cfRule type="containsText" dxfId="1043" priority="1224" operator="containsText" text="清車">
      <formula>NOT(ISERROR(SEARCH("清車",X1214)))</formula>
    </cfRule>
    <cfRule type="containsText" dxfId="1042" priority="1225" operator="containsText" text="改紡">
      <formula>NOT(ISERROR(SEARCH("改紡",X1214)))</formula>
    </cfRule>
    <cfRule type="containsText" dxfId="1041" priority="1226" operator="containsText" text="了機">
      <formula>NOT(ISERROR(SEARCH("了機",X1214)))</formula>
    </cfRule>
  </conditionalFormatting>
  <conditionalFormatting sqref="X1224:Y1224 Y1226 X1229:Y1230 X1252:X1254 Y1248:Y1262">
    <cfRule type="containsText" dxfId="1040" priority="952" operator="containsText" text="清車">
      <formula>NOT(ISERROR(SEARCH("清車",X1224)))</formula>
    </cfRule>
    <cfRule type="containsText" dxfId="1039" priority="953" operator="containsText" text="改紡">
      <formula>NOT(ISERROR(SEARCH("改紡",X1224)))</formula>
    </cfRule>
    <cfRule type="containsText" dxfId="1038" priority="954" operator="containsText" text="了機">
      <formula>NOT(ISERROR(SEARCH("了機",X1224)))</formula>
    </cfRule>
  </conditionalFormatting>
  <conditionalFormatting sqref="X1230:Y1234 T1230:U1234 P1231:Q1234">
    <cfRule type="containsText" dxfId="1037" priority="966" operator="containsText" text="清車">
      <formula>NOT(ISERROR(SEARCH("清車",P1230)))</formula>
    </cfRule>
    <cfRule type="containsText" dxfId="1036" priority="967" operator="containsText" text="改紡">
      <formula>NOT(ISERROR(SEARCH("改紡",P1230)))</formula>
    </cfRule>
    <cfRule type="containsText" dxfId="1035" priority="968" operator="containsText" text="了機">
      <formula>NOT(ISERROR(SEARCH("了機",P1230)))</formula>
    </cfRule>
  </conditionalFormatting>
  <conditionalFormatting sqref="X1251:Y1251">
    <cfRule type="containsText" dxfId="1034" priority="943" operator="containsText" text="清車">
      <formula>NOT(ISERROR(SEARCH("清車",X1251)))</formula>
    </cfRule>
    <cfRule type="containsText" dxfId="1033" priority="944" operator="containsText" text="改紡">
      <formula>NOT(ISERROR(SEARCH("改紡",X1251)))</formula>
    </cfRule>
    <cfRule type="containsText" dxfId="1032" priority="945" operator="containsText" text="了機">
      <formula>NOT(ISERROR(SEARCH("了機",X1251)))</formula>
    </cfRule>
  </conditionalFormatting>
  <conditionalFormatting sqref="X1252:Y1252">
    <cfRule type="containsText" dxfId="1031" priority="447" operator="containsText" text="清車">
      <formula>NOT(ISERROR(SEARCH("清車",X1252)))</formula>
    </cfRule>
    <cfRule type="containsText" dxfId="1030" priority="448" operator="containsText" text="改紡">
      <formula>NOT(ISERROR(SEARCH("改紡",X1252)))</formula>
    </cfRule>
    <cfRule type="containsText" dxfId="1029" priority="449" operator="containsText" text="了機">
      <formula>NOT(ISERROR(SEARCH("了機",X1252)))</formula>
    </cfRule>
    <cfRule type="containsText" dxfId="1028" priority="649" operator="containsText" text="清車">
      <formula>NOT(ISERROR(SEARCH("清車",X1252)))</formula>
    </cfRule>
    <cfRule type="containsText" dxfId="1027" priority="650" operator="containsText" text="改紡">
      <formula>NOT(ISERROR(SEARCH("改紡",X1252)))</formula>
    </cfRule>
    <cfRule type="containsText" dxfId="1026" priority="651" operator="containsText" text="了機">
      <formula>NOT(ISERROR(SEARCH("了機",X1252)))</formula>
    </cfRule>
  </conditionalFormatting>
  <conditionalFormatting sqref="X1253:Y1253">
    <cfRule type="containsText" dxfId="1025" priority="271" operator="containsText" text="清車">
      <formula>NOT(ISERROR(SEARCH("清車",X1253)))</formula>
    </cfRule>
    <cfRule type="containsText" dxfId="1024" priority="272" operator="containsText" text="改紡">
      <formula>NOT(ISERROR(SEARCH("改紡",X1253)))</formula>
    </cfRule>
    <cfRule type="containsText" dxfId="1023" priority="273" operator="containsText" text="了機">
      <formula>NOT(ISERROR(SEARCH("了機",X1253)))</formula>
    </cfRule>
  </conditionalFormatting>
  <conditionalFormatting sqref="Y32">
    <cfRule type="containsText" dxfId="1022" priority="11285" operator="containsText" text="清車">
      <formula>NOT(ISERROR(SEARCH("清車",Y32)))</formula>
    </cfRule>
    <cfRule type="containsText" dxfId="1021" priority="11286" operator="containsText" text="改紡">
      <formula>NOT(ISERROR(SEARCH("改紡",Y32)))</formula>
    </cfRule>
    <cfRule type="containsText" dxfId="1020" priority="11287" operator="containsText" text="了機">
      <formula>NOT(ISERROR(SEARCH("了機",Y32)))</formula>
    </cfRule>
  </conditionalFormatting>
  <conditionalFormatting sqref="Y38:Y46 X38 U38:U46 T38 Q38:Q46 P38 L38:M46 L2:M10 P2:Q10 T2:U10 X2:Y10 Y15:Y31 Q15:Q31 P15:P22 P34:P36 Q33:Q36 T33:U36 Y33:Y36 L15:M36 T15:U22 X15:X36 Y60:Y75 X60:X79 M60:M75 L60:L79 Q60:Q75 P60:P79 U60:U75 T60:T79 T195:T208 X195:X208 U194:U204 P194:P208 L194:L208 M194:M204 Q194:Q204 Y189 Y191:Y204 U189 U191:U192 U238:U247 L238:L251 M238:M247 Q238:Q247 Y234:Y236 Y238:Y247 P238:P251 X1113:Y1117 T1113:U1117 P1114:Q1117">
    <cfRule type="containsText" dxfId="1019" priority="11303" operator="containsText" text="清車">
      <formula>NOT(ISERROR(SEARCH("清車",L2)))</formula>
    </cfRule>
    <cfRule type="containsText" dxfId="1018" priority="11304" operator="containsText" text="改紡">
      <formula>NOT(ISERROR(SEARCH("改紡",L2)))</formula>
    </cfRule>
  </conditionalFormatting>
  <conditionalFormatting sqref="Y76">
    <cfRule type="containsText" dxfId="1017" priority="11237" operator="containsText" text="清車">
      <formula>NOT(ISERROR(SEARCH("清車",Y76)))</formula>
    </cfRule>
    <cfRule type="containsText" dxfId="1016" priority="11238" operator="containsText" text="改紡">
      <formula>NOT(ISERROR(SEARCH("改紡",Y76)))</formula>
    </cfRule>
    <cfRule type="containsText" dxfId="1015" priority="11239" operator="containsText" text="了機">
      <formula>NOT(ISERROR(SEARCH("了機",Y76)))</formula>
    </cfRule>
  </conditionalFormatting>
  <conditionalFormatting sqref="Y81:Y89 X81 U81:U89 T81 Q81:Q89 P81 L81:M89 X47:Y55 Y77:Y79">
    <cfRule type="containsText" dxfId="1014" priority="11240" operator="containsText" text="清車">
      <formula>NOT(ISERROR(SEARCH("清車",L47)))</formula>
    </cfRule>
    <cfRule type="containsText" dxfId="1013" priority="11241" operator="containsText" text="改紡">
      <formula>NOT(ISERROR(SEARCH("改紡",L47)))</formula>
    </cfRule>
  </conditionalFormatting>
  <conditionalFormatting sqref="Y103:Y118 X103:X122">
    <cfRule type="containsText" dxfId="1012" priority="11075" operator="containsText" text="清車">
      <formula>NOT(ISERROR(SEARCH("清車",X103)))</formula>
    </cfRule>
    <cfRule type="containsText" dxfId="1011" priority="11076" operator="containsText" text="改紡">
      <formula>NOT(ISERROR(SEARCH("改紡",X103)))</formula>
    </cfRule>
    <cfRule type="containsText" dxfId="1010" priority="11077" operator="containsText" text="了機">
      <formula>NOT(ISERROR(SEARCH("了機",X103)))</formula>
    </cfRule>
  </conditionalFormatting>
  <conditionalFormatting sqref="Y119">
    <cfRule type="containsText" dxfId="1009" priority="11066" operator="containsText" text="清車">
      <formula>NOT(ISERROR(SEARCH("清車",Y119)))</formula>
    </cfRule>
    <cfRule type="containsText" dxfId="1008" priority="11067" operator="containsText" text="改紡">
      <formula>NOT(ISERROR(SEARCH("改紡",Y119)))</formula>
    </cfRule>
    <cfRule type="containsText" dxfId="1007" priority="11068" operator="containsText" text="了機">
      <formula>NOT(ISERROR(SEARCH("了機",Y119)))</formula>
    </cfRule>
  </conditionalFormatting>
  <conditionalFormatting sqref="Y139">
    <cfRule type="containsText" dxfId="1006" priority="11042" operator="containsText" text="清車">
      <formula>NOT(ISERROR(SEARCH("清車",Y139)))</formula>
    </cfRule>
    <cfRule type="containsText" dxfId="1005" priority="11043" operator="containsText" text="改紡">
      <formula>NOT(ISERROR(SEARCH("改紡",Y139)))</formula>
    </cfRule>
    <cfRule type="containsText" dxfId="1004" priority="11044" operator="containsText" text="了機">
      <formula>NOT(ISERROR(SEARCH("了機",Y139)))</formula>
    </cfRule>
  </conditionalFormatting>
  <conditionalFormatting sqref="Y146:Y161 X146 U146:U148 T146 L146:M148 T148 X148 P146:Q148 T151:T165 X151:X165 P150:P165 L150:L165 U150:U161 Q150:Q161 M150:M161">
    <cfRule type="containsText" dxfId="1003" priority="11135" operator="containsText" text="清車">
      <formula>NOT(ISERROR(SEARCH("清車",L146)))</formula>
    </cfRule>
    <cfRule type="containsText" dxfId="1002" priority="11136" operator="containsText" text="改紡">
      <formula>NOT(ISERROR(SEARCH("改紡",L146)))</formula>
    </cfRule>
  </conditionalFormatting>
  <conditionalFormatting sqref="Y162">
    <cfRule type="containsText" dxfId="1001" priority="11129" operator="containsText" text="清車">
      <formula>NOT(ISERROR(SEARCH("清車",Y162)))</formula>
    </cfRule>
    <cfRule type="containsText" dxfId="1000" priority="11130" operator="containsText" text="改紡">
      <formula>NOT(ISERROR(SEARCH("改紡",Y162)))</formula>
    </cfRule>
    <cfRule type="containsText" dxfId="999" priority="11131" operator="containsText" text="了機">
      <formula>NOT(ISERROR(SEARCH("了機",Y162)))</formula>
    </cfRule>
  </conditionalFormatting>
  <conditionalFormatting sqref="Y167:Y175 X167 U167:U175 T167 Q167:Q175 P167 L167:M175 X133:Y136 Y163:Y165 X140:Y141 X139 X138:Y138 Y137">
    <cfRule type="containsText" dxfId="998" priority="11132" operator="containsText" text="清車">
      <formula>NOT(ISERROR(SEARCH("清車",L133)))</formula>
    </cfRule>
    <cfRule type="containsText" dxfId="997" priority="11133" operator="containsText" text="改紡">
      <formula>NOT(ISERROR(SEARCH("改紡",L133)))</formula>
    </cfRule>
  </conditionalFormatting>
  <conditionalFormatting sqref="Y178">
    <cfRule type="containsText" dxfId="996" priority="10859" operator="containsText" text="清車">
      <formula>NOT(ISERROR(SEARCH("清車",Y178)))</formula>
    </cfRule>
    <cfRule type="containsText" dxfId="995" priority="10860" operator="containsText" text="改紡">
      <formula>NOT(ISERROR(SEARCH("改紡",Y178)))</formula>
    </cfRule>
    <cfRule type="containsText" dxfId="994" priority="10861" operator="containsText" text="了機">
      <formula>NOT(ISERROR(SEARCH("了機",Y178)))</formula>
    </cfRule>
  </conditionalFormatting>
  <conditionalFormatting sqref="Y180">
    <cfRule type="containsText" dxfId="993" priority="10868" operator="containsText" text="清車">
      <formula>NOT(ISERROR(SEARCH("清車",Y180)))</formula>
    </cfRule>
    <cfRule type="containsText" dxfId="992" priority="10869" operator="containsText" text="改紡">
      <formula>NOT(ISERROR(SEARCH("改紡",Y180)))</formula>
    </cfRule>
    <cfRule type="containsText" dxfId="991" priority="10870" operator="containsText" text="了機">
      <formula>NOT(ISERROR(SEARCH("了機",Y180)))</formula>
    </cfRule>
  </conditionalFormatting>
  <conditionalFormatting sqref="Y182">
    <cfRule type="containsText" dxfId="990" priority="10934" operator="containsText" text="清車">
      <formula>NOT(ISERROR(SEARCH("清車",Y182)))</formula>
    </cfRule>
    <cfRule type="containsText" dxfId="989" priority="10935" operator="containsText" text="改紡">
      <formula>NOT(ISERROR(SEARCH("改紡",Y182)))</formula>
    </cfRule>
    <cfRule type="containsText" dxfId="988" priority="10936" operator="containsText" text="了機">
      <formula>NOT(ISERROR(SEARCH("了機",Y182)))</formula>
    </cfRule>
  </conditionalFormatting>
  <conditionalFormatting sqref="Y190 U190">
    <cfRule type="containsText" dxfId="987" priority="10889" operator="containsText" text="清車">
      <formula>NOT(ISERROR(SEARCH("清車",U190)))</formula>
    </cfRule>
    <cfRule type="containsText" dxfId="986" priority="10890" operator="containsText" text="改紡">
      <formula>NOT(ISERROR(SEARCH("改紡",U190)))</formula>
    </cfRule>
  </conditionalFormatting>
  <conditionalFormatting sqref="Y205">
    <cfRule type="containsText" dxfId="985" priority="11003" operator="containsText" text="清車">
      <formula>NOT(ISERROR(SEARCH("清車",Y205)))</formula>
    </cfRule>
    <cfRule type="containsText" dxfId="984" priority="11004" operator="containsText" text="改紡">
      <formula>NOT(ISERROR(SEARCH("改紡",Y205)))</formula>
    </cfRule>
    <cfRule type="containsText" dxfId="983" priority="11005" operator="containsText" text="了機">
      <formula>NOT(ISERROR(SEARCH("了機",Y205)))</formula>
    </cfRule>
  </conditionalFormatting>
  <conditionalFormatting sqref="Y210:Y218 X210 U210:U218 T210 Q210:Q218 P210 L210:M218 X176:Y177 Y206:Y208 X183:Y184 X182 X181:Y181 X179:Y179 X178">
    <cfRule type="containsText" dxfId="982" priority="11006" operator="containsText" text="清車">
      <formula>NOT(ISERROR(SEARCH("清車",L176)))</formula>
    </cfRule>
    <cfRule type="containsText" dxfId="981" priority="11007" operator="containsText" text="改紡">
      <formula>NOT(ISERROR(SEARCH("改紡",L176)))</formula>
    </cfRule>
  </conditionalFormatting>
  <conditionalFormatting sqref="Y221">
    <cfRule type="containsText" dxfId="980" priority="10697" operator="containsText" text="清車">
      <formula>NOT(ISERROR(SEARCH("清車",Y221)))</formula>
    </cfRule>
    <cfRule type="containsText" dxfId="979" priority="10698" operator="containsText" text="改紡">
      <formula>NOT(ISERROR(SEARCH("改紡",Y221)))</formula>
    </cfRule>
    <cfRule type="containsText" dxfId="978" priority="10699" operator="containsText" text="了機">
      <formula>NOT(ISERROR(SEARCH("了機",Y221)))</formula>
    </cfRule>
  </conditionalFormatting>
  <conditionalFormatting sqref="Y223">
    <cfRule type="containsText" dxfId="977" priority="10706" operator="containsText" text="清車">
      <formula>NOT(ISERROR(SEARCH("清車",Y223)))</formula>
    </cfRule>
    <cfRule type="containsText" dxfId="976" priority="10707" operator="containsText" text="改紡">
      <formula>NOT(ISERROR(SEARCH("改紡",Y223)))</formula>
    </cfRule>
    <cfRule type="containsText" dxfId="975" priority="10708" operator="containsText" text="了機">
      <formula>NOT(ISERROR(SEARCH("了機",Y223)))</formula>
    </cfRule>
  </conditionalFormatting>
  <conditionalFormatting sqref="Y225">
    <cfRule type="containsText" dxfId="974" priority="10769" operator="containsText" text="清車">
      <formula>NOT(ISERROR(SEARCH("清車",Y225)))</formula>
    </cfRule>
    <cfRule type="containsText" dxfId="973" priority="10770" operator="containsText" text="改紡">
      <formula>NOT(ISERROR(SEARCH("改紡",Y225)))</formula>
    </cfRule>
    <cfRule type="containsText" dxfId="972" priority="10771" operator="containsText" text="了機">
      <formula>NOT(ISERROR(SEARCH("了機",Y225)))</formula>
    </cfRule>
  </conditionalFormatting>
  <conditionalFormatting sqref="Y233 U233">
    <cfRule type="containsText" dxfId="971" priority="10727" operator="containsText" text="清車">
      <formula>NOT(ISERROR(SEARCH("清車",U233)))</formula>
    </cfRule>
    <cfRule type="containsText" dxfId="970" priority="10728" operator="containsText" text="改紡">
      <formula>NOT(ISERROR(SEARCH("改紡",U233)))</formula>
    </cfRule>
  </conditionalFormatting>
  <conditionalFormatting sqref="Y237">
    <cfRule type="containsText" dxfId="969" priority="10688" operator="containsText" text="清車">
      <formula>NOT(ISERROR(SEARCH("清車",Y237)))</formula>
    </cfRule>
    <cfRule type="containsText" dxfId="968" priority="10689" operator="containsText" text="改紡">
      <formula>NOT(ISERROR(SEARCH("改紡",Y237)))</formula>
    </cfRule>
    <cfRule type="containsText" dxfId="967" priority="10690" operator="containsText" text="了機">
      <formula>NOT(ISERROR(SEARCH("了機",Y237)))</formula>
    </cfRule>
  </conditionalFormatting>
  <conditionalFormatting sqref="Y248">
    <cfRule type="containsText" dxfId="966" priority="10838" operator="containsText" text="清車">
      <formula>NOT(ISERROR(SEARCH("清車",Y248)))</formula>
    </cfRule>
    <cfRule type="containsText" dxfId="965" priority="10839" operator="containsText" text="改紡">
      <formula>NOT(ISERROR(SEARCH("改紡",Y248)))</formula>
    </cfRule>
    <cfRule type="containsText" dxfId="964" priority="10840" operator="containsText" text="了機">
      <formula>NOT(ISERROR(SEARCH("了機",Y248)))</formula>
    </cfRule>
  </conditionalFormatting>
  <conditionalFormatting sqref="Y253:Y261 X253 U253:U261 T253 Q253:Q261 P253 L253:M261 X219:Y220 Y249:Y251 X226:Y227 X225 X224:Y224 X222:Y222 X221">
    <cfRule type="containsText" dxfId="963" priority="10841" operator="containsText" text="清車">
      <formula>NOT(ISERROR(SEARCH("清車",L219)))</formula>
    </cfRule>
    <cfRule type="containsText" dxfId="962" priority="10842" operator="containsText" text="改紡">
      <formula>NOT(ISERROR(SEARCH("改紡",L219)))</formula>
    </cfRule>
  </conditionalFormatting>
  <conditionalFormatting sqref="Y264">
    <cfRule type="containsText" dxfId="961" priority="10514" operator="containsText" text="清車">
      <formula>NOT(ISERROR(SEARCH("清車",Y264)))</formula>
    </cfRule>
    <cfRule type="containsText" dxfId="960" priority="10515" operator="containsText" text="改紡">
      <formula>NOT(ISERROR(SEARCH("改紡",Y264)))</formula>
    </cfRule>
    <cfRule type="containsText" dxfId="959" priority="10516" operator="containsText" text="了機">
      <formula>NOT(ISERROR(SEARCH("了機",Y264)))</formula>
    </cfRule>
  </conditionalFormatting>
  <conditionalFormatting sqref="Y266">
    <cfRule type="containsText" dxfId="958" priority="10523" operator="containsText" text="清車">
      <formula>NOT(ISERROR(SEARCH("清車",Y266)))</formula>
    </cfRule>
    <cfRule type="containsText" dxfId="957" priority="10524" operator="containsText" text="改紡">
      <formula>NOT(ISERROR(SEARCH("改紡",Y266)))</formula>
    </cfRule>
    <cfRule type="containsText" dxfId="956" priority="10525" operator="containsText" text="了機">
      <formula>NOT(ISERROR(SEARCH("了機",Y266)))</formula>
    </cfRule>
  </conditionalFormatting>
  <conditionalFormatting sqref="Y267">
    <cfRule type="containsText" dxfId="955" priority="10469" operator="containsText" text="清車">
      <formula>NOT(ISERROR(SEARCH("清車",Y267)))</formula>
    </cfRule>
    <cfRule type="containsText" dxfId="954" priority="10470" operator="containsText" text="改紡">
      <formula>NOT(ISERROR(SEARCH("改紡",Y267)))</formula>
    </cfRule>
    <cfRule type="containsText" dxfId="953" priority="10471" operator="containsText" text="了機">
      <formula>NOT(ISERROR(SEARCH("了機",Y267)))</formula>
    </cfRule>
  </conditionalFormatting>
  <conditionalFormatting sqref="Y269">
    <cfRule type="containsText" dxfId="952" priority="10586" operator="containsText" text="清車">
      <formula>NOT(ISERROR(SEARCH("清車",Y269)))</formula>
    </cfRule>
    <cfRule type="containsText" dxfId="951" priority="10587" operator="containsText" text="改紡">
      <formula>NOT(ISERROR(SEARCH("改紡",Y269)))</formula>
    </cfRule>
    <cfRule type="containsText" dxfId="950" priority="10588" operator="containsText" text="了機">
      <formula>NOT(ISERROR(SEARCH("了機",Y269)))</formula>
    </cfRule>
  </conditionalFormatting>
  <conditionalFormatting sqref="Y277 U277">
    <cfRule type="containsText" dxfId="949" priority="10544" operator="containsText" text="清車">
      <formula>NOT(ISERROR(SEARCH("清車",U277)))</formula>
    </cfRule>
    <cfRule type="containsText" dxfId="948" priority="10545" operator="containsText" text="改紡">
      <formula>NOT(ISERROR(SEARCH("改紡",U277)))</formula>
    </cfRule>
  </conditionalFormatting>
  <conditionalFormatting sqref="Y278:Y280 M282:M291 Q282:Q291 U282:U291 Y282:Y291 L282:L295 P282:P295">
    <cfRule type="containsText" dxfId="947" priority="10669" operator="containsText" text="了機">
      <formula>NOT(ISERROR(SEARCH("了機",L278)))</formula>
    </cfRule>
  </conditionalFormatting>
  <conditionalFormatting sqref="Y281">
    <cfRule type="containsText" dxfId="946" priority="10505" operator="containsText" text="清車">
      <formula>NOT(ISERROR(SEARCH("清車",Y281)))</formula>
    </cfRule>
    <cfRule type="containsText" dxfId="945" priority="10506" operator="containsText" text="改紡">
      <formula>NOT(ISERROR(SEARCH("改紡",Y281)))</formula>
    </cfRule>
    <cfRule type="containsText" dxfId="944" priority="10507" operator="containsText" text="了機">
      <formula>NOT(ISERROR(SEARCH("了機",Y281)))</formula>
    </cfRule>
  </conditionalFormatting>
  <conditionalFormatting sqref="Y292">
    <cfRule type="containsText" dxfId="943" priority="10655" operator="containsText" text="清車">
      <formula>NOT(ISERROR(SEARCH("清車",Y292)))</formula>
    </cfRule>
    <cfRule type="containsText" dxfId="942" priority="10656" operator="containsText" text="改紡">
      <formula>NOT(ISERROR(SEARCH("改紡",Y292)))</formula>
    </cfRule>
    <cfRule type="containsText" dxfId="941" priority="10657" operator="containsText" text="了機">
      <formula>NOT(ISERROR(SEARCH("了機",Y292)))</formula>
    </cfRule>
  </conditionalFormatting>
  <conditionalFormatting sqref="Y297:Y305 X297 U297:U305 T297 Q297:Q305 P297 L297:M305 X262:Y263 Y293:Y295 X270:Y271 X269 X268:Y268 X265:Y265 X264">
    <cfRule type="containsText" dxfId="940" priority="10658" operator="containsText" text="清車">
      <formula>NOT(ISERROR(SEARCH("清車",L262)))</formula>
    </cfRule>
    <cfRule type="containsText" dxfId="939" priority="10659" operator="containsText" text="改紡">
      <formula>NOT(ISERROR(SEARCH("改紡",L262)))</formula>
    </cfRule>
  </conditionalFormatting>
  <conditionalFormatting sqref="Y307">
    <cfRule type="containsText" dxfId="938" priority="10340" operator="containsText" text="清車">
      <formula>NOT(ISERROR(SEARCH("清車",Y307)))</formula>
    </cfRule>
    <cfRule type="containsText" dxfId="937" priority="10341" operator="containsText" text="改紡">
      <formula>NOT(ISERROR(SEARCH("改紡",Y307)))</formula>
    </cfRule>
    <cfRule type="containsText" dxfId="936" priority="10342" operator="containsText" text="了機">
      <formula>NOT(ISERROR(SEARCH("了機",Y307)))</formula>
    </cfRule>
  </conditionalFormatting>
  <conditionalFormatting sqref="Y309">
    <cfRule type="containsText" dxfId="935" priority="10298" operator="containsText" text="清車">
      <formula>NOT(ISERROR(SEARCH("清車",Y309)))</formula>
    </cfRule>
    <cfRule type="containsText" dxfId="934" priority="10299" operator="containsText" text="改紡">
      <formula>NOT(ISERROR(SEARCH("改紡",Y309)))</formula>
    </cfRule>
    <cfRule type="containsText" dxfId="933" priority="10300" operator="containsText" text="了機">
      <formula>NOT(ISERROR(SEARCH("了機",Y309)))</formula>
    </cfRule>
  </conditionalFormatting>
  <conditionalFormatting sqref="Y311">
    <cfRule type="containsText" dxfId="932" priority="10382" operator="containsText" text="清車">
      <formula>NOT(ISERROR(SEARCH("清車",Y311)))</formula>
    </cfRule>
    <cfRule type="containsText" dxfId="931" priority="10383" operator="containsText" text="改紡">
      <formula>NOT(ISERROR(SEARCH("改紡",Y311)))</formula>
    </cfRule>
    <cfRule type="containsText" dxfId="930" priority="10384" operator="containsText" text="了機">
      <formula>NOT(ISERROR(SEARCH("了機",Y311)))</formula>
    </cfRule>
  </conditionalFormatting>
  <conditionalFormatting sqref="Y319 U319">
    <cfRule type="containsText" dxfId="929" priority="10364" operator="containsText" text="清車">
      <formula>NOT(ISERROR(SEARCH("清車",U319)))</formula>
    </cfRule>
    <cfRule type="containsText" dxfId="928" priority="10365" operator="containsText" text="改紡">
      <formula>NOT(ISERROR(SEARCH("改紡",U319)))</formula>
    </cfRule>
  </conditionalFormatting>
  <conditionalFormatting sqref="Y320:Y321 M323:M332 Q323:Q332 U323:U332 Y323:Y332 L323:L336 P323:P336">
    <cfRule type="containsText" dxfId="927" priority="10465" operator="containsText" text="了機">
      <formula>NOT(ISERROR(SEARCH("了機",L320)))</formula>
    </cfRule>
  </conditionalFormatting>
  <conditionalFormatting sqref="Y322">
    <cfRule type="containsText" dxfId="926" priority="10334" operator="containsText" text="清車">
      <formula>NOT(ISERROR(SEARCH("清車",Y322)))</formula>
    </cfRule>
    <cfRule type="containsText" dxfId="925" priority="10335" operator="containsText" text="改紡">
      <formula>NOT(ISERROR(SEARCH("改紡",Y322)))</formula>
    </cfRule>
    <cfRule type="containsText" dxfId="924" priority="10336" operator="containsText" text="了機">
      <formula>NOT(ISERROR(SEARCH("了機",Y322)))</formula>
    </cfRule>
  </conditionalFormatting>
  <conditionalFormatting sqref="Y333">
    <cfRule type="containsText" dxfId="923" priority="10451" operator="containsText" text="清車">
      <formula>NOT(ISERROR(SEARCH("清車",Y333)))</formula>
    </cfRule>
    <cfRule type="containsText" dxfId="922" priority="10452" operator="containsText" text="改紡">
      <formula>NOT(ISERROR(SEARCH("改紡",Y333)))</formula>
    </cfRule>
    <cfRule type="containsText" dxfId="921" priority="10453" operator="containsText" text="了機">
      <formula>NOT(ISERROR(SEARCH("了機",Y333)))</formula>
    </cfRule>
  </conditionalFormatting>
  <conditionalFormatting sqref="Y338:Y346 X338 U338:U346 T338 Q338:Q346 P338 L338:M346 X306:Y306 Y334:Y336 X312:Y313 X311 X310:Y310 X308:Y308 X307">
    <cfRule type="containsText" dxfId="920" priority="10454" operator="containsText" text="清車">
      <formula>NOT(ISERROR(SEARCH("清車",L306)))</formula>
    </cfRule>
    <cfRule type="containsText" dxfId="919" priority="10455" operator="containsText" text="改紡">
      <formula>NOT(ISERROR(SEARCH("改紡",L306)))</formula>
    </cfRule>
  </conditionalFormatting>
  <conditionalFormatting sqref="Y348">
    <cfRule type="containsText" dxfId="918" priority="10169" operator="containsText" text="清車">
      <formula>NOT(ISERROR(SEARCH("清車",Y348)))</formula>
    </cfRule>
    <cfRule type="containsText" dxfId="917" priority="10170" operator="containsText" text="改紡">
      <formula>NOT(ISERROR(SEARCH("改紡",Y348)))</formula>
    </cfRule>
    <cfRule type="containsText" dxfId="916" priority="10171" operator="containsText" text="了機">
      <formula>NOT(ISERROR(SEARCH("了機",Y348)))</formula>
    </cfRule>
  </conditionalFormatting>
  <conditionalFormatting sqref="Y350">
    <cfRule type="containsText" dxfId="915" priority="10133" operator="containsText" text="清車">
      <formula>NOT(ISERROR(SEARCH("清車",Y350)))</formula>
    </cfRule>
    <cfRule type="containsText" dxfId="914" priority="10134" operator="containsText" text="改紡">
      <formula>NOT(ISERROR(SEARCH("改紡",Y350)))</formula>
    </cfRule>
    <cfRule type="containsText" dxfId="913" priority="10135" operator="containsText" text="了機">
      <formula>NOT(ISERROR(SEARCH("了機",Y350)))</formula>
    </cfRule>
  </conditionalFormatting>
  <conditionalFormatting sqref="Y351">
    <cfRule type="containsText" dxfId="912" priority="10205" operator="containsText" text="清車">
      <formula>NOT(ISERROR(SEARCH("清車",Y351)))</formula>
    </cfRule>
    <cfRule type="containsText" dxfId="911" priority="10206" operator="containsText" text="改紡">
      <formula>NOT(ISERROR(SEARCH("改紡",Y351)))</formula>
    </cfRule>
    <cfRule type="containsText" dxfId="910" priority="10207" operator="containsText" text="了機">
      <formula>NOT(ISERROR(SEARCH("了機",Y351)))</formula>
    </cfRule>
  </conditionalFormatting>
  <conditionalFormatting sqref="Y359 U359">
    <cfRule type="containsText" dxfId="909" priority="10193" operator="containsText" text="清車">
      <formula>NOT(ISERROR(SEARCH("清車",U359)))</formula>
    </cfRule>
    <cfRule type="containsText" dxfId="908" priority="10194" operator="containsText" text="改紡">
      <formula>NOT(ISERROR(SEARCH("改紡",U359)))</formula>
    </cfRule>
  </conditionalFormatting>
  <conditionalFormatting sqref="Y360:Y361 M363:M372 Q363:Q372 U363:U372 Y363:Y372 L363:L376 P363:P376">
    <cfRule type="containsText" dxfId="907" priority="10288" operator="containsText" text="了機">
      <formula>NOT(ISERROR(SEARCH("了機",L360)))</formula>
    </cfRule>
  </conditionalFormatting>
  <conditionalFormatting sqref="Y362">
    <cfRule type="containsText" dxfId="906" priority="10163" operator="containsText" text="清車">
      <formula>NOT(ISERROR(SEARCH("清車",Y362)))</formula>
    </cfRule>
    <cfRule type="containsText" dxfId="905" priority="10164" operator="containsText" text="改紡">
      <formula>NOT(ISERROR(SEARCH("改紡",Y362)))</formula>
    </cfRule>
    <cfRule type="containsText" dxfId="904" priority="10165" operator="containsText" text="了機">
      <formula>NOT(ISERROR(SEARCH("了機",Y362)))</formula>
    </cfRule>
  </conditionalFormatting>
  <conditionalFormatting sqref="Y373">
    <cfRule type="containsText" dxfId="903" priority="10274" operator="containsText" text="清車">
      <formula>NOT(ISERROR(SEARCH("清車",Y373)))</formula>
    </cfRule>
    <cfRule type="containsText" dxfId="902" priority="10275" operator="containsText" text="改紡">
      <formula>NOT(ISERROR(SEARCH("改紡",Y373)))</formula>
    </cfRule>
    <cfRule type="containsText" dxfId="901" priority="10276" operator="containsText" text="了機">
      <formula>NOT(ISERROR(SEARCH("了機",Y373)))</formula>
    </cfRule>
  </conditionalFormatting>
  <conditionalFormatting sqref="Y378:Y386 X378 U378:U386 T378 Q378:Q386 P378 L378:M386 X347:Y347 Y374:Y376 X352:Y353 X351 Y349">
    <cfRule type="containsText" dxfId="900" priority="10277" operator="containsText" text="清車">
      <formula>NOT(ISERROR(SEARCH("清車",L347)))</formula>
    </cfRule>
    <cfRule type="containsText" dxfId="899" priority="10278" operator="containsText" text="改紡">
      <formula>NOT(ISERROR(SEARCH("改紡",L347)))</formula>
    </cfRule>
  </conditionalFormatting>
  <conditionalFormatting sqref="Y388">
    <cfRule type="containsText" dxfId="898" priority="9983" operator="containsText" text="清車">
      <formula>NOT(ISERROR(SEARCH("清車",Y388)))</formula>
    </cfRule>
    <cfRule type="containsText" dxfId="897" priority="9984" operator="containsText" text="改紡">
      <formula>NOT(ISERROR(SEARCH("改紡",Y388)))</formula>
    </cfRule>
    <cfRule type="containsText" dxfId="896" priority="9985" operator="containsText" text="了機">
      <formula>NOT(ISERROR(SEARCH("了機",Y388)))</formula>
    </cfRule>
  </conditionalFormatting>
  <conditionalFormatting sqref="Y390">
    <cfRule type="containsText" dxfId="895" priority="9947" operator="containsText" text="清車">
      <formula>NOT(ISERROR(SEARCH("清車",Y390)))</formula>
    </cfRule>
    <cfRule type="containsText" dxfId="894" priority="9948" operator="containsText" text="改紡">
      <formula>NOT(ISERROR(SEARCH("改紡",Y390)))</formula>
    </cfRule>
    <cfRule type="containsText" dxfId="893" priority="9949" operator="containsText" text="了機">
      <formula>NOT(ISERROR(SEARCH("了機",Y390)))</formula>
    </cfRule>
  </conditionalFormatting>
  <conditionalFormatting sqref="Y391">
    <cfRule type="containsText" dxfId="892" priority="10019" operator="containsText" text="清車">
      <formula>NOT(ISERROR(SEARCH("清車",Y391)))</formula>
    </cfRule>
    <cfRule type="containsText" dxfId="891" priority="10020" operator="containsText" text="改紡">
      <formula>NOT(ISERROR(SEARCH("改紡",Y391)))</formula>
    </cfRule>
    <cfRule type="containsText" dxfId="890" priority="10021" operator="containsText" text="了機">
      <formula>NOT(ISERROR(SEARCH("了機",Y391)))</formula>
    </cfRule>
  </conditionalFormatting>
  <conditionalFormatting sqref="Y399 U399">
    <cfRule type="containsText" dxfId="889" priority="10007" operator="containsText" text="清車">
      <formula>NOT(ISERROR(SEARCH("清車",U399)))</formula>
    </cfRule>
    <cfRule type="containsText" dxfId="888" priority="10008" operator="containsText" text="改紡">
      <formula>NOT(ISERROR(SEARCH("改紡",U399)))</formula>
    </cfRule>
  </conditionalFormatting>
  <conditionalFormatting sqref="Y400:Y401 M403:M412 Q403:Q412 U403:U412 Y403:Y412 L403:L416 P403:P416">
    <cfRule type="containsText" dxfId="887" priority="10102" operator="containsText" text="了機">
      <formula>NOT(ISERROR(SEARCH("了機",L400)))</formula>
    </cfRule>
  </conditionalFormatting>
  <conditionalFormatting sqref="Y402">
    <cfRule type="containsText" dxfId="886" priority="9977" operator="containsText" text="清車">
      <formula>NOT(ISERROR(SEARCH("清車",Y402)))</formula>
    </cfRule>
    <cfRule type="containsText" dxfId="885" priority="9978" operator="containsText" text="改紡">
      <formula>NOT(ISERROR(SEARCH("改紡",Y402)))</formula>
    </cfRule>
    <cfRule type="containsText" dxfId="884" priority="9979" operator="containsText" text="了機">
      <formula>NOT(ISERROR(SEARCH("了機",Y402)))</formula>
    </cfRule>
  </conditionalFormatting>
  <conditionalFormatting sqref="Y413">
    <cfRule type="containsText" dxfId="883" priority="10088" operator="containsText" text="清車">
      <formula>NOT(ISERROR(SEARCH("清車",Y413)))</formula>
    </cfRule>
    <cfRule type="containsText" dxfId="882" priority="10089" operator="containsText" text="改紡">
      <formula>NOT(ISERROR(SEARCH("改紡",Y413)))</formula>
    </cfRule>
    <cfRule type="containsText" dxfId="881" priority="10090" operator="containsText" text="了機">
      <formula>NOT(ISERROR(SEARCH("了機",Y413)))</formula>
    </cfRule>
  </conditionalFormatting>
  <conditionalFormatting sqref="Y418:Y426 X418 U418:U426 T418 Q418:Q426 P418 L418:M426 X387:Y387 Y414:Y416 X392:Y393 X391 Y389">
    <cfRule type="containsText" dxfId="880" priority="10091" operator="containsText" text="清車">
      <formula>NOT(ISERROR(SEARCH("清車",L387)))</formula>
    </cfRule>
    <cfRule type="containsText" dxfId="879" priority="10092" operator="containsText" text="改紡">
      <formula>NOT(ISERROR(SEARCH("改紡",L387)))</formula>
    </cfRule>
  </conditionalFormatting>
  <conditionalFormatting sqref="Y428">
    <cfRule type="containsText" dxfId="878" priority="9797" operator="containsText" text="清車">
      <formula>NOT(ISERROR(SEARCH("清車",Y428)))</formula>
    </cfRule>
    <cfRule type="containsText" dxfId="877" priority="9798" operator="containsText" text="改紡">
      <formula>NOT(ISERROR(SEARCH("改紡",Y428)))</formula>
    </cfRule>
    <cfRule type="containsText" dxfId="876" priority="9799" operator="containsText" text="了機">
      <formula>NOT(ISERROR(SEARCH("了機",Y428)))</formula>
    </cfRule>
  </conditionalFormatting>
  <conditionalFormatting sqref="Y430">
    <cfRule type="containsText" dxfId="875" priority="9761" operator="containsText" text="清車">
      <formula>NOT(ISERROR(SEARCH("清車",Y430)))</formula>
    </cfRule>
    <cfRule type="containsText" dxfId="874" priority="9762" operator="containsText" text="改紡">
      <formula>NOT(ISERROR(SEARCH("改紡",Y430)))</formula>
    </cfRule>
    <cfRule type="containsText" dxfId="873" priority="9763" operator="containsText" text="了機">
      <formula>NOT(ISERROR(SEARCH("了機",Y430)))</formula>
    </cfRule>
  </conditionalFormatting>
  <conditionalFormatting sqref="Y431">
    <cfRule type="containsText" dxfId="872" priority="9833" operator="containsText" text="清車">
      <formula>NOT(ISERROR(SEARCH("清車",Y431)))</formula>
    </cfRule>
    <cfRule type="containsText" dxfId="871" priority="9834" operator="containsText" text="改紡">
      <formula>NOT(ISERROR(SEARCH("改紡",Y431)))</formula>
    </cfRule>
    <cfRule type="containsText" dxfId="870" priority="9835" operator="containsText" text="了機">
      <formula>NOT(ISERROR(SEARCH("了機",Y431)))</formula>
    </cfRule>
  </conditionalFormatting>
  <conditionalFormatting sqref="Y439 U439">
    <cfRule type="containsText" dxfId="869" priority="9821" operator="containsText" text="清車">
      <formula>NOT(ISERROR(SEARCH("清車",U439)))</formula>
    </cfRule>
    <cfRule type="containsText" dxfId="868" priority="9822" operator="containsText" text="改紡">
      <formula>NOT(ISERROR(SEARCH("改紡",U439)))</formula>
    </cfRule>
  </conditionalFormatting>
  <conditionalFormatting sqref="Y440:Y441 M443:M452 Q443:Q452 U443:U452 Y443:Y452 L443:L456 P443:P456">
    <cfRule type="containsText" dxfId="867" priority="9916" operator="containsText" text="了機">
      <formula>NOT(ISERROR(SEARCH("了機",L440)))</formula>
    </cfRule>
  </conditionalFormatting>
  <conditionalFormatting sqref="Y442">
    <cfRule type="containsText" dxfId="866" priority="9791" operator="containsText" text="清車">
      <formula>NOT(ISERROR(SEARCH("清車",Y442)))</formula>
    </cfRule>
    <cfRule type="containsText" dxfId="865" priority="9792" operator="containsText" text="改紡">
      <formula>NOT(ISERROR(SEARCH("改紡",Y442)))</formula>
    </cfRule>
    <cfRule type="containsText" dxfId="864" priority="9793" operator="containsText" text="了機">
      <formula>NOT(ISERROR(SEARCH("了機",Y442)))</formula>
    </cfRule>
  </conditionalFormatting>
  <conditionalFormatting sqref="Y453">
    <cfRule type="containsText" dxfId="863" priority="9902" operator="containsText" text="清車">
      <formula>NOT(ISERROR(SEARCH("清車",Y453)))</formula>
    </cfRule>
    <cfRule type="containsText" dxfId="862" priority="9903" operator="containsText" text="改紡">
      <formula>NOT(ISERROR(SEARCH("改紡",Y453)))</formula>
    </cfRule>
    <cfRule type="containsText" dxfId="861" priority="9904" operator="containsText" text="了機">
      <formula>NOT(ISERROR(SEARCH("了機",Y453)))</formula>
    </cfRule>
  </conditionalFormatting>
  <conditionalFormatting sqref="Y458:Y466 X458 U458:U466 T458 Q458:Q466 P458 L458:M466 X427:Y427 Y454:Y456 X432:Y433 X431 Y429">
    <cfRule type="containsText" dxfId="860" priority="9905" operator="containsText" text="清車">
      <formula>NOT(ISERROR(SEARCH("清車",L427)))</formula>
    </cfRule>
    <cfRule type="containsText" dxfId="859" priority="9906" operator="containsText" text="改紡">
      <formula>NOT(ISERROR(SEARCH("改紡",L427)))</formula>
    </cfRule>
  </conditionalFormatting>
  <conditionalFormatting sqref="Y468">
    <cfRule type="containsText" dxfId="858" priority="9677" operator="containsText" text="清車">
      <formula>NOT(ISERROR(SEARCH("清車",Y468)))</formula>
    </cfRule>
    <cfRule type="containsText" dxfId="857" priority="9678" operator="containsText" text="改紡">
      <formula>NOT(ISERROR(SEARCH("改紡",Y468)))</formula>
    </cfRule>
    <cfRule type="containsText" dxfId="856" priority="9679" operator="containsText" text="了機">
      <formula>NOT(ISERROR(SEARCH("了機",Y468)))</formula>
    </cfRule>
  </conditionalFormatting>
  <conditionalFormatting sqref="Y470">
    <cfRule type="containsText" dxfId="855" priority="9665" operator="containsText" text="清車">
      <formula>NOT(ISERROR(SEARCH("清車",Y470)))</formula>
    </cfRule>
    <cfRule type="containsText" dxfId="854" priority="9666" operator="containsText" text="改紡">
      <formula>NOT(ISERROR(SEARCH("改紡",Y470)))</formula>
    </cfRule>
    <cfRule type="containsText" dxfId="853" priority="9667" operator="containsText" text="了機">
      <formula>NOT(ISERROR(SEARCH("了機",Y470)))</formula>
    </cfRule>
  </conditionalFormatting>
  <conditionalFormatting sqref="Y471">
    <cfRule type="containsText" dxfId="852" priority="9686" operator="containsText" text="清車">
      <formula>NOT(ISERROR(SEARCH("清車",Y471)))</formula>
    </cfRule>
    <cfRule type="containsText" dxfId="851" priority="9687" operator="containsText" text="改紡">
      <formula>NOT(ISERROR(SEARCH("改紡",Y471)))</formula>
    </cfRule>
    <cfRule type="containsText" dxfId="850" priority="9688" operator="containsText" text="了機">
      <formula>NOT(ISERROR(SEARCH("了機",Y471)))</formula>
    </cfRule>
  </conditionalFormatting>
  <conditionalFormatting sqref="Y478 X483:X490 X492 X494:X496">
    <cfRule type="containsText" dxfId="849" priority="9727" operator="containsText" text="了機">
      <formula>NOT(ISERROR(SEARCH("了機",X478)))</formula>
    </cfRule>
  </conditionalFormatting>
  <conditionalFormatting sqref="Y478 X492 X483:X490 X494:X496">
    <cfRule type="containsText" dxfId="848" priority="9725" operator="containsText" text="清車">
      <formula>NOT(ISERROR(SEARCH("清車",X478)))</formula>
    </cfRule>
    <cfRule type="containsText" dxfId="847" priority="9726" operator="containsText" text="改紡">
      <formula>NOT(ISERROR(SEARCH("改紡",X478)))</formula>
    </cfRule>
  </conditionalFormatting>
  <conditionalFormatting sqref="Y479">
    <cfRule type="containsText" dxfId="846" priority="9683" operator="containsText" text="清車">
      <formula>NOT(ISERROR(SEARCH("清車",Y479)))</formula>
    </cfRule>
    <cfRule type="containsText" dxfId="845" priority="9684" operator="containsText" text="改紡">
      <formula>NOT(ISERROR(SEARCH("改紡",Y479)))</formula>
    </cfRule>
    <cfRule type="containsText" dxfId="844" priority="9685" operator="containsText" text="了機">
      <formula>NOT(ISERROR(SEARCH("了機",Y479)))</formula>
    </cfRule>
  </conditionalFormatting>
  <conditionalFormatting sqref="Y480:Y481 Y483:Y492">
    <cfRule type="containsText" dxfId="843" priority="9728" operator="containsText" text="清車">
      <formula>NOT(ISERROR(SEARCH("清車",Y480)))</formula>
    </cfRule>
    <cfRule type="containsText" dxfId="842" priority="9729" operator="containsText" text="改紡">
      <formula>NOT(ISERROR(SEARCH("改紡",Y480)))</formula>
    </cfRule>
    <cfRule type="containsText" dxfId="841" priority="9730" operator="containsText" text="了機">
      <formula>NOT(ISERROR(SEARCH("了機",Y480)))</formula>
    </cfRule>
  </conditionalFormatting>
  <conditionalFormatting sqref="Y482">
    <cfRule type="containsText" dxfId="840" priority="9674" operator="containsText" text="清車">
      <formula>NOT(ISERROR(SEARCH("清車",Y482)))</formula>
    </cfRule>
    <cfRule type="containsText" dxfId="839" priority="9675" operator="containsText" text="改紡">
      <formula>NOT(ISERROR(SEARCH("改紡",Y482)))</formula>
    </cfRule>
    <cfRule type="containsText" dxfId="838" priority="9676" operator="containsText" text="了機">
      <formula>NOT(ISERROR(SEARCH("了機",Y482)))</formula>
    </cfRule>
  </conditionalFormatting>
  <conditionalFormatting sqref="Y493">
    <cfRule type="containsText" dxfId="837" priority="9716" operator="containsText" text="清車">
      <formula>NOT(ISERROR(SEARCH("清車",Y493)))</formula>
    </cfRule>
    <cfRule type="containsText" dxfId="836" priority="9717" operator="containsText" text="改紡">
      <formula>NOT(ISERROR(SEARCH("改紡",Y493)))</formula>
    </cfRule>
    <cfRule type="containsText" dxfId="835" priority="9718" operator="containsText" text="了機">
      <formula>NOT(ISERROR(SEARCH("了機",Y493)))</formula>
    </cfRule>
  </conditionalFormatting>
  <conditionalFormatting sqref="Y498:Y506 X498 U498:U506 T498 Q498:Q506 P498 L498:M506 X467:Y467 Y494:Y496 X472:Y473 X471 Y469">
    <cfRule type="containsText" dxfId="834" priority="9719" operator="containsText" text="清車">
      <formula>NOT(ISERROR(SEARCH("清車",L467)))</formula>
    </cfRule>
    <cfRule type="containsText" dxfId="833" priority="9720" operator="containsText" text="改紡">
      <formula>NOT(ISERROR(SEARCH("改紡",L467)))</formula>
    </cfRule>
  </conditionalFormatting>
  <conditionalFormatting sqref="Y508">
    <cfRule type="containsText" dxfId="832" priority="9428" operator="containsText" text="清車">
      <formula>NOT(ISERROR(SEARCH("清車",Y508)))</formula>
    </cfRule>
    <cfRule type="containsText" dxfId="831" priority="9429" operator="containsText" text="改紡">
      <formula>NOT(ISERROR(SEARCH("改紡",Y508)))</formula>
    </cfRule>
    <cfRule type="containsText" dxfId="830" priority="9430" operator="containsText" text="了機">
      <formula>NOT(ISERROR(SEARCH("了機",Y508)))</formula>
    </cfRule>
  </conditionalFormatting>
  <conditionalFormatting sqref="Y510">
    <cfRule type="containsText" dxfId="829" priority="9416" operator="containsText" text="清車">
      <formula>NOT(ISERROR(SEARCH("清車",Y510)))</formula>
    </cfRule>
    <cfRule type="containsText" dxfId="828" priority="9417" operator="containsText" text="改紡">
      <formula>NOT(ISERROR(SEARCH("改紡",Y510)))</formula>
    </cfRule>
    <cfRule type="containsText" dxfId="827" priority="9418" operator="containsText" text="了機">
      <formula>NOT(ISERROR(SEARCH("了機",Y510)))</formula>
    </cfRule>
  </conditionalFormatting>
  <conditionalFormatting sqref="Y511">
    <cfRule type="containsText" dxfId="826" priority="9437" operator="containsText" text="清車">
      <formula>NOT(ISERROR(SEARCH("清車",Y511)))</formula>
    </cfRule>
    <cfRule type="containsText" dxfId="825" priority="9438" operator="containsText" text="改紡">
      <formula>NOT(ISERROR(SEARCH("改紡",Y511)))</formula>
    </cfRule>
    <cfRule type="containsText" dxfId="824" priority="9439" operator="containsText" text="了機">
      <formula>NOT(ISERROR(SEARCH("了機",Y511)))</formula>
    </cfRule>
  </conditionalFormatting>
  <conditionalFormatting sqref="Y515">
    <cfRule type="containsText" dxfId="823" priority="9224" operator="containsText" text="清車">
      <formula>NOT(ISERROR(SEARCH("清車",Y515)))</formula>
    </cfRule>
    <cfRule type="containsText" dxfId="822" priority="9225" operator="containsText" text="改紡">
      <formula>NOT(ISERROR(SEARCH("改紡",Y515)))</formula>
    </cfRule>
    <cfRule type="containsText" dxfId="821" priority="9226" operator="containsText" text="了機">
      <formula>NOT(ISERROR(SEARCH("了機",Y515)))</formula>
    </cfRule>
  </conditionalFormatting>
  <conditionalFormatting sqref="Y518 X523:X530 X532 X534:X536">
    <cfRule type="containsText" dxfId="820" priority="9478" operator="containsText" text="了機">
      <formula>NOT(ISERROR(SEARCH("了機",X518)))</formula>
    </cfRule>
  </conditionalFormatting>
  <conditionalFormatting sqref="Y518 X532 X523:X530 X534:X536">
    <cfRule type="containsText" dxfId="819" priority="9476" operator="containsText" text="清車">
      <formula>NOT(ISERROR(SEARCH("清車",X518)))</formula>
    </cfRule>
    <cfRule type="containsText" dxfId="818" priority="9477" operator="containsText" text="改紡">
      <formula>NOT(ISERROR(SEARCH("改紡",X518)))</formula>
    </cfRule>
  </conditionalFormatting>
  <conditionalFormatting sqref="Y519">
    <cfRule type="containsText" dxfId="817" priority="9434" operator="containsText" text="清車">
      <formula>NOT(ISERROR(SEARCH("清車",Y519)))</formula>
    </cfRule>
    <cfRule type="containsText" dxfId="816" priority="9435" operator="containsText" text="改紡">
      <formula>NOT(ISERROR(SEARCH("改紡",Y519)))</formula>
    </cfRule>
    <cfRule type="containsText" dxfId="815" priority="9436" operator="containsText" text="了機">
      <formula>NOT(ISERROR(SEARCH("了機",Y519)))</formula>
    </cfRule>
  </conditionalFormatting>
  <conditionalFormatting sqref="Y520:Y521 Y523:Y532">
    <cfRule type="containsText" dxfId="814" priority="9479" operator="containsText" text="清車">
      <formula>NOT(ISERROR(SEARCH("清車",Y520)))</formula>
    </cfRule>
    <cfRule type="containsText" dxfId="813" priority="9480" operator="containsText" text="改紡">
      <formula>NOT(ISERROR(SEARCH("改紡",Y520)))</formula>
    </cfRule>
    <cfRule type="containsText" dxfId="812" priority="9481" operator="containsText" text="了機">
      <formula>NOT(ISERROR(SEARCH("了機",Y520)))</formula>
    </cfRule>
  </conditionalFormatting>
  <conditionalFormatting sqref="Y522">
    <cfRule type="containsText" dxfId="811" priority="9425" operator="containsText" text="清車">
      <formula>NOT(ISERROR(SEARCH("清車",Y522)))</formula>
    </cfRule>
    <cfRule type="containsText" dxfId="810" priority="9426" operator="containsText" text="改紡">
      <formula>NOT(ISERROR(SEARCH("改紡",Y522)))</formula>
    </cfRule>
    <cfRule type="containsText" dxfId="809" priority="9427" operator="containsText" text="了機">
      <formula>NOT(ISERROR(SEARCH("了機",Y522)))</formula>
    </cfRule>
  </conditionalFormatting>
  <conditionalFormatting sqref="Y533">
    <cfRule type="containsText" dxfId="808" priority="9467" operator="containsText" text="清車">
      <formula>NOT(ISERROR(SEARCH("清車",Y533)))</formula>
    </cfRule>
    <cfRule type="containsText" dxfId="807" priority="9468" operator="containsText" text="改紡">
      <formula>NOT(ISERROR(SEARCH("改紡",Y533)))</formula>
    </cfRule>
    <cfRule type="containsText" dxfId="806" priority="9469" operator="containsText" text="了機">
      <formula>NOT(ISERROR(SEARCH("了機",Y533)))</formula>
    </cfRule>
  </conditionalFormatting>
  <conditionalFormatting sqref="Y538:Y546 X538 U538:U546 T538 Q538:Q546 P538 L538:M546 X507:Y507 Y534:Y536 X512:Y513 X511 Y509">
    <cfRule type="containsText" dxfId="805" priority="9470" operator="containsText" text="清車">
      <formula>NOT(ISERROR(SEARCH("清車",L507)))</formula>
    </cfRule>
    <cfRule type="containsText" dxfId="804" priority="9471" operator="containsText" text="改紡">
      <formula>NOT(ISERROR(SEARCH("改紡",L507)))</formula>
    </cfRule>
  </conditionalFormatting>
  <conditionalFormatting sqref="Y548">
    <cfRule type="containsText" dxfId="803" priority="9170" operator="containsText" text="清車">
      <formula>NOT(ISERROR(SEARCH("清車",Y548)))</formula>
    </cfRule>
    <cfRule type="containsText" dxfId="802" priority="9171" operator="containsText" text="改紡">
      <formula>NOT(ISERROR(SEARCH("改紡",Y548)))</formula>
    </cfRule>
    <cfRule type="containsText" dxfId="801" priority="9172" operator="containsText" text="了機">
      <formula>NOT(ISERROR(SEARCH("了機",Y548)))</formula>
    </cfRule>
  </conditionalFormatting>
  <conditionalFormatting sqref="Y550">
    <cfRule type="containsText" dxfId="800" priority="9158" operator="containsText" text="清車">
      <formula>NOT(ISERROR(SEARCH("清車",Y550)))</formula>
    </cfRule>
    <cfRule type="containsText" dxfId="799" priority="9159" operator="containsText" text="改紡">
      <formula>NOT(ISERROR(SEARCH("改紡",Y550)))</formula>
    </cfRule>
    <cfRule type="containsText" dxfId="798" priority="9160" operator="containsText" text="了機">
      <formula>NOT(ISERROR(SEARCH("了機",Y550)))</formula>
    </cfRule>
  </conditionalFormatting>
  <conditionalFormatting sqref="Y551">
    <cfRule type="containsText" dxfId="797" priority="9179" operator="containsText" text="清車">
      <formula>NOT(ISERROR(SEARCH("清車",Y551)))</formula>
    </cfRule>
    <cfRule type="containsText" dxfId="796" priority="9180" operator="containsText" text="改紡">
      <formula>NOT(ISERROR(SEARCH("改紡",Y551)))</formula>
    </cfRule>
    <cfRule type="containsText" dxfId="795" priority="9181" operator="containsText" text="了機">
      <formula>NOT(ISERROR(SEARCH("了機",Y551)))</formula>
    </cfRule>
  </conditionalFormatting>
  <conditionalFormatting sqref="Y555">
    <cfRule type="containsText" dxfId="794" priority="8966" operator="containsText" text="清車">
      <formula>NOT(ISERROR(SEARCH("清車",Y555)))</formula>
    </cfRule>
    <cfRule type="containsText" dxfId="793" priority="8967" operator="containsText" text="改紡">
      <formula>NOT(ISERROR(SEARCH("改紡",Y555)))</formula>
    </cfRule>
    <cfRule type="containsText" dxfId="792" priority="8968" operator="containsText" text="了機">
      <formula>NOT(ISERROR(SEARCH("了機",Y555)))</formula>
    </cfRule>
  </conditionalFormatting>
  <conditionalFormatting sqref="Y558 X563:X564 X566:X570 X572 X574:X576">
    <cfRule type="containsText" dxfId="791" priority="9220" operator="containsText" text="了機">
      <formula>NOT(ISERROR(SEARCH("了機",X558)))</formula>
    </cfRule>
  </conditionalFormatting>
  <conditionalFormatting sqref="Y558 X572 X563:X564 X574:X576 X566:X570">
    <cfRule type="containsText" dxfId="790" priority="9218" operator="containsText" text="清車">
      <formula>NOT(ISERROR(SEARCH("清車",X558)))</formula>
    </cfRule>
    <cfRule type="containsText" dxfId="789" priority="9219" operator="containsText" text="改紡">
      <formula>NOT(ISERROR(SEARCH("改紡",X558)))</formula>
    </cfRule>
  </conditionalFormatting>
  <conditionalFormatting sqref="Y559">
    <cfRule type="containsText" dxfId="788" priority="9176" operator="containsText" text="清車">
      <formula>NOT(ISERROR(SEARCH("清車",Y559)))</formula>
    </cfRule>
    <cfRule type="containsText" dxfId="787" priority="9177" operator="containsText" text="改紡">
      <formula>NOT(ISERROR(SEARCH("改紡",Y559)))</formula>
    </cfRule>
    <cfRule type="containsText" dxfId="786" priority="9178" operator="containsText" text="了機">
      <formula>NOT(ISERROR(SEARCH("了機",Y559)))</formula>
    </cfRule>
  </conditionalFormatting>
  <conditionalFormatting sqref="Y560:Y561 Y563:Y572">
    <cfRule type="containsText" dxfId="785" priority="9221" operator="containsText" text="清車">
      <formula>NOT(ISERROR(SEARCH("清車",Y560)))</formula>
    </cfRule>
    <cfRule type="containsText" dxfId="784" priority="9222" operator="containsText" text="改紡">
      <formula>NOT(ISERROR(SEARCH("改紡",Y560)))</formula>
    </cfRule>
    <cfRule type="containsText" dxfId="783" priority="9223" operator="containsText" text="了機">
      <formula>NOT(ISERROR(SEARCH("了機",Y560)))</formula>
    </cfRule>
  </conditionalFormatting>
  <conditionalFormatting sqref="Y562">
    <cfRule type="containsText" dxfId="782" priority="9167" operator="containsText" text="清車">
      <formula>NOT(ISERROR(SEARCH("清車",Y562)))</formula>
    </cfRule>
    <cfRule type="containsText" dxfId="781" priority="9168" operator="containsText" text="改紡">
      <formula>NOT(ISERROR(SEARCH("改紡",Y562)))</formula>
    </cfRule>
    <cfRule type="containsText" dxfId="780" priority="9169" operator="containsText" text="了機">
      <formula>NOT(ISERROR(SEARCH("了機",Y562)))</formula>
    </cfRule>
  </conditionalFormatting>
  <conditionalFormatting sqref="Y573">
    <cfRule type="containsText" dxfId="779" priority="9209" operator="containsText" text="清車">
      <formula>NOT(ISERROR(SEARCH("清車",Y573)))</formula>
    </cfRule>
    <cfRule type="containsText" dxfId="778" priority="9210" operator="containsText" text="改紡">
      <formula>NOT(ISERROR(SEARCH("改紡",Y573)))</formula>
    </cfRule>
    <cfRule type="containsText" dxfId="777" priority="9211" operator="containsText" text="了機">
      <formula>NOT(ISERROR(SEARCH("了機",Y573)))</formula>
    </cfRule>
  </conditionalFormatting>
  <conditionalFormatting sqref="Y578:Y586 X578 U578:U586 T578 Q578:Q586 P578 L578:M586 X547:Y547 Y574:Y576 X552:Y553 X551 Y549">
    <cfRule type="containsText" dxfId="776" priority="9212" operator="containsText" text="清車">
      <formula>NOT(ISERROR(SEARCH("清車",L547)))</formula>
    </cfRule>
    <cfRule type="containsText" dxfId="775" priority="9213" operator="containsText" text="改紡">
      <formula>NOT(ISERROR(SEARCH("改紡",L547)))</formula>
    </cfRule>
  </conditionalFormatting>
  <conditionalFormatting sqref="Y588">
    <cfRule type="containsText" dxfId="774" priority="8906" operator="containsText" text="清車">
      <formula>NOT(ISERROR(SEARCH("清車",Y588)))</formula>
    </cfRule>
    <cfRule type="containsText" dxfId="773" priority="8907" operator="containsText" text="改紡">
      <formula>NOT(ISERROR(SEARCH("改紡",Y588)))</formula>
    </cfRule>
    <cfRule type="containsText" dxfId="772" priority="8908" operator="containsText" text="了機">
      <formula>NOT(ISERROR(SEARCH("了機",Y588)))</formula>
    </cfRule>
  </conditionalFormatting>
  <conditionalFormatting sqref="Y590">
    <cfRule type="containsText" dxfId="771" priority="8894" operator="containsText" text="清車">
      <formula>NOT(ISERROR(SEARCH("清車",Y590)))</formula>
    </cfRule>
    <cfRule type="containsText" dxfId="770" priority="8895" operator="containsText" text="改紡">
      <formula>NOT(ISERROR(SEARCH("改紡",Y590)))</formula>
    </cfRule>
    <cfRule type="containsText" dxfId="769" priority="8896" operator="containsText" text="了機">
      <formula>NOT(ISERROR(SEARCH("了機",Y590)))</formula>
    </cfRule>
  </conditionalFormatting>
  <conditionalFormatting sqref="Y591">
    <cfRule type="containsText" dxfId="768" priority="8915" operator="containsText" text="清車">
      <formula>NOT(ISERROR(SEARCH("清車",Y591)))</formula>
    </cfRule>
    <cfRule type="containsText" dxfId="767" priority="8916" operator="containsText" text="改紡">
      <formula>NOT(ISERROR(SEARCH("改紡",Y591)))</formula>
    </cfRule>
    <cfRule type="containsText" dxfId="766" priority="8917" operator="containsText" text="了機">
      <formula>NOT(ISERROR(SEARCH("了機",Y591)))</formula>
    </cfRule>
  </conditionalFormatting>
  <conditionalFormatting sqref="Y595">
    <cfRule type="containsText" dxfId="765" priority="8702" operator="containsText" text="清車">
      <formula>NOT(ISERROR(SEARCH("清車",Y595)))</formula>
    </cfRule>
    <cfRule type="containsText" dxfId="764" priority="8703" operator="containsText" text="改紡">
      <formula>NOT(ISERROR(SEARCH("改紡",Y595)))</formula>
    </cfRule>
    <cfRule type="containsText" dxfId="763" priority="8704" operator="containsText" text="了機">
      <formula>NOT(ISERROR(SEARCH("了機",Y595)))</formula>
    </cfRule>
  </conditionalFormatting>
  <conditionalFormatting sqref="Y598 X603:X604 X606:X610 X612 X614:X616">
    <cfRule type="containsText" dxfId="762" priority="8956" operator="containsText" text="了機">
      <formula>NOT(ISERROR(SEARCH("了機",X598)))</formula>
    </cfRule>
  </conditionalFormatting>
  <conditionalFormatting sqref="Y598 X612 X603:X604 X614:X616 X606:X610">
    <cfRule type="containsText" dxfId="761" priority="8954" operator="containsText" text="清車">
      <formula>NOT(ISERROR(SEARCH("清車",X598)))</formula>
    </cfRule>
    <cfRule type="containsText" dxfId="760" priority="8955" operator="containsText" text="改紡">
      <formula>NOT(ISERROR(SEARCH("改紡",X598)))</formula>
    </cfRule>
  </conditionalFormatting>
  <conditionalFormatting sqref="Y599">
    <cfRule type="containsText" dxfId="759" priority="8912" operator="containsText" text="清車">
      <formula>NOT(ISERROR(SEARCH("清車",Y599)))</formula>
    </cfRule>
    <cfRule type="containsText" dxfId="758" priority="8913" operator="containsText" text="改紡">
      <formula>NOT(ISERROR(SEARCH("改紡",Y599)))</formula>
    </cfRule>
    <cfRule type="containsText" dxfId="757" priority="8914" operator="containsText" text="了機">
      <formula>NOT(ISERROR(SEARCH("了機",Y599)))</formula>
    </cfRule>
  </conditionalFormatting>
  <conditionalFormatting sqref="Y600:Y601 Y603:Y612">
    <cfRule type="containsText" dxfId="756" priority="8957" operator="containsText" text="清車">
      <formula>NOT(ISERROR(SEARCH("清車",Y600)))</formula>
    </cfRule>
    <cfRule type="containsText" dxfId="755" priority="8958" operator="containsText" text="改紡">
      <formula>NOT(ISERROR(SEARCH("改紡",Y600)))</formula>
    </cfRule>
    <cfRule type="containsText" dxfId="754" priority="8959" operator="containsText" text="了機">
      <formula>NOT(ISERROR(SEARCH("了機",Y600)))</formula>
    </cfRule>
  </conditionalFormatting>
  <conditionalFormatting sqref="Y602">
    <cfRule type="containsText" dxfId="753" priority="8903" operator="containsText" text="清車">
      <formula>NOT(ISERROR(SEARCH("清車",Y602)))</formula>
    </cfRule>
    <cfRule type="containsText" dxfId="752" priority="8904" operator="containsText" text="改紡">
      <formula>NOT(ISERROR(SEARCH("改紡",Y602)))</formula>
    </cfRule>
    <cfRule type="containsText" dxfId="751" priority="8905" operator="containsText" text="了機">
      <formula>NOT(ISERROR(SEARCH("了機",Y602)))</formula>
    </cfRule>
  </conditionalFormatting>
  <conditionalFormatting sqref="Y613">
    <cfRule type="containsText" dxfId="750" priority="8945" operator="containsText" text="清車">
      <formula>NOT(ISERROR(SEARCH("清車",Y613)))</formula>
    </cfRule>
    <cfRule type="containsText" dxfId="749" priority="8946" operator="containsText" text="改紡">
      <formula>NOT(ISERROR(SEARCH("改紡",Y613)))</formula>
    </cfRule>
    <cfRule type="containsText" dxfId="748" priority="8947" operator="containsText" text="了機">
      <formula>NOT(ISERROR(SEARCH("了機",Y613)))</formula>
    </cfRule>
  </conditionalFormatting>
  <conditionalFormatting sqref="Y618:Y626 X618 U618:U626 T618 Q618:Q626 P618 L618:M626 X587:Y587 Y614:Y616 X592:Y593 X591 Y589">
    <cfRule type="containsText" dxfId="747" priority="8948" operator="containsText" text="清車">
      <formula>NOT(ISERROR(SEARCH("清車",L587)))</formula>
    </cfRule>
    <cfRule type="containsText" dxfId="746" priority="8949" operator="containsText" text="改紡">
      <formula>NOT(ISERROR(SEARCH("改紡",L587)))</formula>
    </cfRule>
  </conditionalFormatting>
  <conditionalFormatting sqref="Y628">
    <cfRule type="containsText" dxfId="745" priority="8642" operator="containsText" text="清車">
      <formula>NOT(ISERROR(SEARCH("清車",Y628)))</formula>
    </cfRule>
    <cfRule type="containsText" dxfId="744" priority="8643" operator="containsText" text="改紡">
      <formula>NOT(ISERROR(SEARCH("改紡",Y628)))</formula>
    </cfRule>
    <cfRule type="containsText" dxfId="743" priority="8644" operator="containsText" text="了機">
      <formula>NOT(ISERROR(SEARCH("了機",Y628)))</formula>
    </cfRule>
  </conditionalFormatting>
  <conditionalFormatting sqref="Y630">
    <cfRule type="containsText" dxfId="742" priority="8630" operator="containsText" text="清車">
      <formula>NOT(ISERROR(SEARCH("清車",Y630)))</formula>
    </cfRule>
    <cfRule type="containsText" dxfId="741" priority="8631" operator="containsText" text="改紡">
      <formula>NOT(ISERROR(SEARCH("改紡",Y630)))</formula>
    </cfRule>
    <cfRule type="containsText" dxfId="740" priority="8632" operator="containsText" text="了機">
      <formula>NOT(ISERROR(SEARCH("了機",Y630)))</formula>
    </cfRule>
  </conditionalFormatting>
  <conditionalFormatting sqref="Y631">
    <cfRule type="containsText" dxfId="739" priority="8651" operator="containsText" text="清車">
      <formula>NOT(ISERROR(SEARCH("清車",Y631)))</formula>
    </cfRule>
    <cfRule type="containsText" dxfId="738" priority="8652" operator="containsText" text="改紡">
      <formula>NOT(ISERROR(SEARCH("改紡",Y631)))</formula>
    </cfRule>
    <cfRule type="containsText" dxfId="737" priority="8653" operator="containsText" text="了機">
      <formula>NOT(ISERROR(SEARCH("了機",Y631)))</formula>
    </cfRule>
  </conditionalFormatting>
  <conditionalFormatting sqref="Y635">
    <cfRule type="containsText" dxfId="736" priority="8438" operator="containsText" text="清車">
      <formula>NOT(ISERROR(SEARCH("清車",Y635)))</formula>
    </cfRule>
    <cfRule type="containsText" dxfId="735" priority="8439" operator="containsText" text="改紡">
      <formula>NOT(ISERROR(SEARCH("改紡",Y635)))</formula>
    </cfRule>
    <cfRule type="containsText" dxfId="734" priority="8440" operator="containsText" text="了機">
      <formula>NOT(ISERROR(SEARCH("了機",Y635)))</formula>
    </cfRule>
  </conditionalFormatting>
  <conditionalFormatting sqref="Y638 X643:X644 X646:X650 X652 X654:X656">
    <cfRule type="containsText" dxfId="733" priority="8692" operator="containsText" text="了機">
      <formula>NOT(ISERROR(SEARCH("了機",X638)))</formula>
    </cfRule>
  </conditionalFormatting>
  <conditionalFormatting sqref="Y638 X652 X643:X644 X654:X656 X646:X650">
    <cfRule type="containsText" dxfId="732" priority="8690" operator="containsText" text="清車">
      <formula>NOT(ISERROR(SEARCH("清車",X638)))</formula>
    </cfRule>
    <cfRule type="containsText" dxfId="731" priority="8691" operator="containsText" text="改紡">
      <formula>NOT(ISERROR(SEARCH("改紡",X638)))</formula>
    </cfRule>
  </conditionalFormatting>
  <conditionalFormatting sqref="Y639">
    <cfRule type="containsText" dxfId="730" priority="8648" operator="containsText" text="清車">
      <formula>NOT(ISERROR(SEARCH("清車",Y639)))</formula>
    </cfRule>
    <cfRule type="containsText" dxfId="729" priority="8649" operator="containsText" text="改紡">
      <formula>NOT(ISERROR(SEARCH("改紡",Y639)))</formula>
    </cfRule>
    <cfRule type="containsText" dxfId="728" priority="8650" operator="containsText" text="了機">
      <formula>NOT(ISERROR(SEARCH("了機",Y639)))</formula>
    </cfRule>
  </conditionalFormatting>
  <conditionalFormatting sqref="Y640:Y641 Y643:Y652">
    <cfRule type="containsText" dxfId="727" priority="8693" operator="containsText" text="清車">
      <formula>NOT(ISERROR(SEARCH("清車",Y640)))</formula>
    </cfRule>
    <cfRule type="containsText" dxfId="726" priority="8694" operator="containsText" text="改紡">
      <formula>NOT(ISERROR(SEARCH("改紡",Y640)))</formula>
    </cfRule>
    <cfRule type="containsText" dxfId="725" priority="8695" operator="containsText" text="了機">
      <formula>NOT(ISERROR(SEARCH("了機",Y640)))</formula>
    </cfRule>
  </conditionalFormatting>
  <conditionalFormatting sqref="Y642">
    <cfRule type="containsText" dxfId="724" priority="8639" operator="containsText" text="清車">
      <formula>NOT(ISERROR(SEARCH("清車",Y642)))</formula>
    </cfRule>
    <cfRule type="containsText" dxfId="723" priority="8640" operator="containsText" text="改紡">
      <formula>NOT(ISERROR(SEARCH("改紡",Y642)))</formula>
    </cfRule>
    <cfRule type="containsText" dxfId="722" priority="8641" operator="containsText" text="了機">
      <formula>NOT(ISERROR(SEARCH("了機",Y642)))</formula>
    </cfRule>
  </conditionalFormatting>
  <conditionalFormatting sqref="Y653">
    <cfRule type="containsText" dxfId="721" priority="8681" operator="containsText" text="清車">
      <formula>NOT(ISERROR(SEARCH("清車",Y653)))</formula>
    </cfRule>
    <cfRule type="containsText" dxfId="720" priority="8682" operator="containsText" text="改紡">
      <formula>NOT(ISERROR(SEARCH("改紡",Y653)))</formula>
    </cfRule>
    <cfRule type="containsText" dxfId="719" priority="8683" operator="containsText" text="了機">
      <formula>NOT(ISERROR(SEARCH("了機",Y653)))</formula>
    </cfRule>
  </conditionalFormatting>
  <conditionalFormatting sqref="Y657">
    <cfRule type="containsText" dxfId="718" priority="8426" operator="containsText" text="清車">
      <formula>NOT(ISERROR(SEARCH("清車",Y657)))</formula>
    </cfRule>
    <cfRule type="containsText" dxfId="717" priority="8427" operator="containsText" text="改紡">
      <formula>NOT(ISERROR(SEARCH("改紡",Y657)))</formula>
    </cfRule>
    <cfRule type="containsText" dxfId="716" priority="8428" operator="containsText" text="了機">
      <formula>NOT(ISERROR(SEARCH("了機",Y657)))</formula>
    </cfRule>
  </conditionalFormatting>
  <conditionalFormatting sqref="Y659:Y667 X659 U659:U667 T659 Q659:Q667 P659 L659:M667 X627:Y627 Y654:Y656 X632:Y633 X631 Y629">
    <cfRule type="containsText" dxfId="715" priority="8684" operator="containsText" text="清車">
      <formula>NOT(ISERROR(SEARCH("清車",L627)))</formula>
    </cfRule>
    <cfRule type="containsText" dxfId="714" priority="8685" operator="containsText" text="改紡">
      <formula>NOT(ISERROR(SEARCH("改紡",L627)))</formula>
    </cfRule>
  </conditionalFormatting>
  <conditionalFormatting sqref="Y669">
    <cfRule type="containsText" dxfId="713" priority="8354" operator="containsText" text="清車">
      <formula>NOT(ISERROR(SEARCH("清車",Y669)))</formula>
    </cfRule>
    <cfRule type="containsText" dxfId="712" priority="8355" operator="containsText" text="改紡">
      <formula>NOT(ISERROR(SEARCH("改紡",Y669)))</formula>
    </cfRule>
    <cfRule type="containsText" dxfId="711" priority="8356" operator="containsText" text="了機">
      <formula>NOT(ISERROR(SEARCH("了機",Y669)))</formula>
    </cfRule>
  </conditionalFormatting>
  <conditionalFormatting sqref="Y671">
    <cfRule type="containsText" dxfId="710" priority="8342" operator="containsText" text="清車">
      <formula>NOT(ISERROR(SEARCH("清車",Y671)))</formula>
    </cfRule>
    <cfRule type="containsText" dxfId="709" priority="8343" operator="containsText" text="改紡">
      <formula>NOT(ISERROR(SEARCH("改紡",Y671)))</formula>
    </cfRule>
    <cfRule type="containsText" dxfId="708" priority="8344" operator="containsText" text="了機">
      <formula>NOT(ISERROR(SEARCH("了機",Y671)))</formula>
    </cfRule>
  </conditionalFormatting>
  <conditionalFormatting sqref="Y672">
    <cfRule type="containsText" dxfId="707" priority="8363" operator="containsText" text="清車">
      <formula>NOT(ISERROR(SEARCH("清車",Y672)))</formula>
    </cfRule>
    <cfRule type="containsText" dxfId="706" priority="8364" operator="containsText" text="改紡">
      <formula>NOT(ISERROR(SEARCH("改紡",Y672)))</formula>
    </cfRule>
    <cfRule type="containsText" dxfId="705" priority="8365" operator="containsText" text="了機">
      <formula>NOT(ISERROR(SEARCH("了機",Y672)))</formula>
    </cfRule>
  </conditionalFormatting>
  <conditionalFormatting sqref="Y676">
    <cfRule type="containsText" dxfId="704" priority="8150" operator="containsText" text="清車">
      <formula>NOT(ISERROR(SEARCH("清車",Y676)))</formula>
    </cfRule>
    <cfRule type="containsText" dxfId="703" priority="8151" operator="containsText" text="改紡">
      <formula>NOT(ISERROR(SEARCH("改紡",Y676)))</formula>
    </cfRule>
    <cfRule type="containsText" dxfId="702" priority="8152" operator="containsText" text="了機">
      <formula>NOT(ISERROR(SEARCH("了機",Y676)))</formula>
    </cfRule>
  </conditionalFormatting>
  <conditionalFormatting sqref="Y679 X684:X685 X687:X691 X693 X695:X697">
    <cfRule type="containsText" dxfId="701" priority="8404" operator="containsText" text="了機">
      <formula>NOT(ISERROR(SEARCH("了機",X679)))</formula>
    </cfRule>
  </conditionalFormatting>
  <conditionalFormatting sqref="Y679 X693 X684:X685 X695:X697 X687:X691">
    <cfRule type="containsText" dxfId="700" priority="8402" operator="containsText" text="清車">
      <formula>NOT(ISERROR(SEARCH("清車",X679)))</formula>
    </cfRule>
    <cfRule type="containsText" dxfId="699" priority="8403" operator="containsText" text="改紡">
      <formula>NOT(ISERROR(SEARCH("改紡",X679)))</formula>
    </cfRule>
  </conditionalFormatting>
  <conditionalFormatting sqref="Y680">
    <cfRule type="containsText" dxfId="698" priority="8360" operator="containsText" text="清車">
      <formula>NOT(ISERROR(SEARCH("清車",Y680)))</formula>
    </cfRule>
    <cfRule type="containsText" dxfId="697" priority="8361" operator="containsText" text="改紡">
      <formula>NOT(ISERROR(SEARCH("改紡",Y680)))</formula>
    </cfRule>
    <cfRule type="containsText" dxfId="696" priority="8362" operator="containsText" text="了機">
      <formula>NOT(ISERROR(SEARCH("了機",Y680)))</formula>
    </cfRule>
  </conditionalFormatting>
  <conditionalFormatting sqref="Y681:Y682 Y684:Y693">
    <cfRule type="containsText" dxfId="695" priority="8405" operator="containsText" text="清車">
      <formula>NOT(ISERROR(SEARCH("清車",Y681)))</formula>
    </cfRule>
    <cfRule type="containsText" dxfId="694" priority="8406" operator="containsText" text="改紡">
      <formula>NOT(ISERROR(SEARCH("改紡",Y681)))</formula>
    </cfRule>
    <cfRule type="containsText" dxfId="693" priority="8407" operator="containsText" text="了機">
      <formula>NOT(ISERROR(SEARCH("了機",Y681)))</formula>
    </cfRule>
  </conditionalFormatting>
  <conditionalFormatting sqref="Y683">
    <cfRule type="containsText" dxfId="692" priority="8351" operator="containsText" text="清車">
      <formula>NOT(ISERROR(SEARCH("清車",Y683)))</formula>
    </cfRule>
    <cfRule type="containsText" dxfId="691" priority="8352" operator="containsText" text="改紡">
      <formula>NOT(ISERROR(SEARCH("改紡",Y683)))</formula>
    </cfRule>
    <cfRule type="containsText" dxfId="690" priority="8353" operator="containsText" text="了機">
      <formula>NOT(ISERROR(SEARCH("了機",Y683)))</formula>
    </cfRule>
  </conditionalFormatting>
  <conditionalFormatting sqref="Y694">
    <cfRule type="containsText" dxfId="689" priority="8393" operator="containsText" text="清車">
      <formula>NOT(ISERROR(SEARCH("清車",Y694)))</formula>
    </cfRule>
    <cfRule type="containsText" dxfId="688" priority="8394" operator="containsText" text="改紡">
      <formula>NOT(ISERROR(SEARCH("改紡",Y694)))</formula>
    </cfRule>
    <cfRule type="containsText" dxfId="687" priority="8395" operator="containsText" text="了機">
      <formula>NOT(ISERROR(SEARCH("了機",Y694)))</formula>
    </cfRule>
  </conditionalFormatting>
  <conditionalFormatting sqref="Y698">
    <cfRule type="containsText" dxfId="686" priority="8138" operator="containsText" text="清車">
      <formula>NOT(ISERROR(SEARCH("清車",Y698)))</formula>
    </cfRule>
    <cfRule type="containsText" dxfId="685" priority="8139" operator="containsText" text="改紡">
      <formula>NOT(ISERROR(SEARCH("改紡",Y698)))</formula>
    </cfRule>
    <cfRule type="containsText" dxfId="684" priority="8140" operator="containsText" text="了機">
      <formula>NOT(ISERROR(SEARCH("了機",Y698)))</formula>
    </cfRule>
  </conditionalFormatting>
  <conditionalFormatting sqref="Y700:Y708 X700 U700:U708 T700 Q700:Q708 P700 L700:M708 X668:Y668 Y695:Y697 X673:Y674 X672 Y670">
    <cfRule type="containsText" dxfId="683" priority="8396" operator="containsText" text="清車">
      <formula>NOT(ISERROR(SEARCH("清車",L668)))</formula>
    </cfRule>
    <cfRule type="containsText" dxfId="682" priority="8397" operator="containsText" text="改紡">
      <formula>NOT(ISERROR(SEARCH("改紡",L668)))</formula>
    </cfRule>
  </conditionalFormatting>
  <conditionalFormatting sqref="Y710">
    <cfRule type="containsText" dxfId="681" priority="8066" operator="containsText" text="清車">
      <formula>NOT(ISERROR(SEARCH("清車",Y710)))</formula>
    </cfRule>
    <cfRule type="containsText" dxfId="680" priority="8067" operator="containsText" text="改紡">
      <formula>NOT(ISERROR(SEARCH("改紡",Y710)))</formula>
    </cfRule>
    <cfRule type="containsText" dxfId="679" priority="8068" operator="containsText" text="了機">
      <formula>NOT(ISERROR(SEARCH("了機",Y710)))</formula>
    </cfRule>
  </conditionalFormatting>
  <conditionalFormatting sqref="Y712">
    <cfRule type="containsText" dxfId="678" priority="8054" operator="containsText" text="清車">
      <formula>NOT(ISERROR(SEARCH("清車",Y712)))</formula>
    </cfRule>
    <cfRule type="containsText" dxfId="677" priority="8055" operator="containsText" text="改紡">
      <formula>NOT(ISERROR(SEARCH("改紡",Y712)))</formula>
    </cfRule>
    <cfRule type="containsText" dxfId="676" priority="8056" operator="containsText" text="了機">
      <formula>NOT(ISERROR(SEARCH("了機",Y712)))</formula>
    </cfRule>
  </conditionalFormatting>
  <conditionalFormatting sqref="Y713">
    <cfRule type="containsText" dxfId="675" priority="8075" operator="containsText" text="清車">
      <formula>NOT(ISERROR(SEARCH("清車",Y713)))</formula>
    </cfRule>
    <cfRule type="containsText" dxfId="674" priority="8076" operator="containsText" text="改紡">
      <formula>NOT(ISERROR(SEARCH("改紡",Y713)))</formula>
    </cfRule>
    <cfRule type="containsText" dxfId="673" priority="8077" operator="containsText" text="了機">
      <formula>NOT(ISERROR(SEARCH("了機",Y713)))</formula>
    </cfRule>
  </conditionalFormatting>
  <conditionalFormatting sqref="Y717">
    <cfRule type="containsText" dxfId="672" priority="7862" operator="containsText" text="清車">
      <formula>NOT(ISERROR(SEARCH("清車",Y717)))</formula>
    </cfRule>
    <cfRule type="containsText" dxfId="671" priority="7863" operator="containsText" text="改紡">
      <formula>NOT(ISERROR(SEARCH("改紡",Y717)))</formula>
    </cfRule>
    <cfRule type="containsText" dxfId="670" priority="7864" operator="containsText" text="了機">
      <formula>NOT(ISERROR(SEARCH("了機",Y717)))</formula>
    </cfRule>
  </conditionalFormatting>
  <conditionalFormatting sqref="Y720 X725:X726 X728:X732 X734 X736:X737">
    <cfRule type="containsText" dxfId="669" priority="8116" operator="containsText" text="了機">
      <formula>NOT(ISERROR(SEARCH("了機",X720)))</formula>
    </cfRule>
  </conditionalFormatting>
  <conditionalFormatting sqref="Y720 X734 X725:X726 X736:X737 X728:X732">
    <cfRule type="containsText" dxfId="668" priority="8114" operator="containsText" text="清車">
      <formula>NOT(ISERROR(SEARCH("清車",X720)))</formula>
    </cfRule>
    <cfRule type="containsText" dxfId="667" priority="8115" operator="containsText" text="改紡">
      <formula>NOT(ISERROR(SEARCH("改紡",X720)))</formula>
    </cfRule>
  </conditionalFormatting>
  <conditionalFormatting sqref="Y721">
    <cfRule type="containsText" dxfId="666" priority="8072" operator="containsText" text="清車">
      <formula>NOT(ISERROR(SEARCH("清車",Y721)))</formula>
    </cfRule>
    <cfRule type="containsText" dxfId="665" priority="8073" operator="containsText" text="改紡">
      <formula>NOT(ISERROR(SEARCH("改紡",Y721)))</formula>
    </cfRule>
    <cfRule type="containsText" dxfId="664" priority="8074" operator="containsText" text="了機">
      <formula>NOT(ISERROR(SEARCH("了機",Y721)))</formula>
    </cfRule>
  </conditionalFormatting>
  <conditionalFormatting sqref="Y722:Y723 Y725:Y734">
    <cfRule type="containsText" dxfId="663" priority="8117" operator="containsText" text="清車">
      <formula>NOT(ISERROR(SEARCH("清車",Y722)))</formula>
    </cfRule>
    <cfRule type="containsText" dxfId="662" priority="8118" operator="containsText" text="改紡">
      <formula>NOT(ISERROR(SEARCH("改紡",Y722)))</formula>
    </cfRule>
    <cfRule type="containsText" dxfId="661" priority="8119" operator="containsText" text="了機">
      <formula>NOT(ISERROR(SEARCH("了機",Y722)))</formula>
    </cfRule>
  </conditionalFormatting>
  <conditionalFormatting sqref="Y724">
    <cfRule type="containsText" dxfId="660" priority="8063" operator="containsText" text="清車">
      <formula>NOT(ISERROR(SEARCH("清車",Y724)))</formula>
    </cfRule>
    <cfRule type="containsText" dxfId="659" priority="8064" operator="containsText" text="改紡">
      <formula>NOT(ISERROR(SEARCH("改紡",Y724)))</formula>
    </cfRule>
    <cfRule type="containsText" dxfId="658" priority="8065" operator="containsText" text="了機">
      <formula>NOT(ISERROR(SEARCH("了機",Y724)))</formula>
    </cfRule>
  </conditionalFormatting>
  <conditionalFormatting sqref="Y735">
    <cfRule type="containsText" dxfId="657" priority="8105" operator="containsText" text="清車">
      <formula>NOT(ISERROR(SEARCH("清車",Y735)))</formula>
    </cfRule>
    <cfRule type="containsText" dxfId="656" priority="8106" operator="containsText" text="改紡">
      <formula>NOT(ISERROR(SEARCH("改紡",Y735)))</formula>
    </cfRule>
    <cfRule type="containsText" dxfId="655" priority="8107" operator="containsText" text="了機">
      <formula>NOT(ISERROR(SEARCH("了機",Y735)))</formula>
    </cfRule>
  </conditionalFormatting>
  <conditionalFormatting sqref="Y739">
    <cfRule type="containsText" dxfId="654" priority="7850" operator="containsText" text="清車">
      <formula>NOT(ISERROR(SEARCH("清車",Y739)))</formula>
    </cfRule>
    <cfRule type="containsText" dxfId="653" priority="7851" operator="containsText" text="改紡">
      <formula>NOT(ISERROR(SEARCH("改紡",Y739)))</formula>
    </cfRule>
    <cfRule type="containsText" dxfId="652" priority="7852" operator="containsText" text="了機">
      <formula>NOT(ISERROR(SEARCH("了機",Y739)))</formula>
    </cfRule>
  </conditionalFormatting>
  <conditionalFormatting sqref="Y741:Y749 X741 U741:U749 T741 Q741:Q749 P741 L741:M749 X709:Y709 Y736:Y738 X714:Y715 X713 Y711">
    <cfRule type="containsText" dxfId="651" priority="8108" operator="containsText" text="清車">
      <formula>NOT(ISERROR(SEARCH("清車",L709)))</formula>
    </cfRule>
    <cfRule type="containsText" dxfId="650" priority="8109" operator="containsText" text="改紡">
      <formula>NOT(ISERROR(SEARCH("改紡",L709)))</formula>
    </cfRule>
  </conditionalFormatting>
  <conditionalFormatting sqref="Y751">
    <cfRule type="containsText" dxfId="649" priority="7769" operator="containsText" text="清車">
      <formula>NOT(ISERROR(SEARCH("清車",Y751)))</formula>
    </cfRule>
    <cfRule type="containsText" dxfId="648" priority="7770" operator="containsText" text="改紡">
      <formula>NOT(ISERROR(SEARCH("改紡",Y751)))</formula>
    </cfRule>
    <cfRule type="containsText" dxfId="647" priority="7771" operator="containsText" text="了機">
      <formula>NOT(ISERROR(SEARCH("了機",Y751)))</formula>
    </cfRule>
  </conditionalFormatting>
  <conditionalFormatting sqref="Y753">
    <cfRule type="containsText" dxfId="646" priority="7757" operator="containsText" text="清車">
      <formula>NOT(ISERROR(SEARCH("清車",Y753)))</formula>
    </cfRule>
    <cfRule type="containsText" dxfId="645" priority="7758" operator="containsText" text="改紡">
      <formula>NOT(ISERROR(SEARCH("改紡",Y753)))</formula>
    </cfRule>
    <cfRule type="containsText" dxfId="644" priority="7759" operator="containsText" text="了機">
      <formula>NOT(ISERROR(SEARCH("了機",Y753)))</formula>
    </cfRule>
  </conditionalFormatting>
  <conditionalFormatting sqref="Y754">
    <cfRule type="containsText" dxfId="643" priority="7778" operator="containsText" text="清車">
      <formula>NOT(ISERROR(SEARCH("清車",Y754)))</formula>
    </cfRule>
    <cfRule type="containsText" dxfId="642" priority="7779" operator="containsText" text="改紡">
      <formula>NOT(ISERROR(SEARCH("改紡",Y754)))</formula>
    </cfRule>
    <cfRule type="containsText" dxfId="641" priority="7780" operator="containsText" text="了機">
      <formula>NOT(ISERROR(SEARCH("了機",Y754)))</formula>
    </cfRule>
  </conditionalFormatting>
  <conditionalFormatting sqref="Y758">
    <cfRule type="containsText" dxfId="640" priority="7577" operator="containsText" text="清車">
      <formula>NOT(ISERROR(SEARCH("清車",Y758)))</formula>
    </cfRule>
    <cfRule type="containsText" dxfId="639" priority="7578" operator="containsText" text="改紡">
      <formula>NOT(ISERROR(SEARCH("改紡",Y758)))</formula>
    </cfRule>
    <cfRule type="containsText" dxfId="638" priority="7579" operator="containsText" text="了機">
      <formula>NOT(ISERROR(SEARCH("了機",Y758)))</formula>
    </cfRule>
  </conditionalFormatting>
  <conditionalFormatting sqref="Y761 X766:X767 X769:X773 X775 X777:X778">
    <cfRule type="containsText" dxfId="637" priority="7819" operator="containsText" text="了機">
      <formula>NOT(ISERROR(SEARCH("了機",X761)))</formula>
    </cfRule>
  </conditionalFormatting>
  <conditionalFormatting sqref="Y761 X775 X766:X767 X777:X778 X769:X773">
    <cfRule type="containsText" dxfId="636" priority="7817" operator="containsText" text="清車">
      <formula>NOT(ISERROR(SEARCH("清車",X761)))</formula>
    </cfRule>
    <cfRule type="containsText" dxfId="635" priority="7818" operator="containsText" text="改紡">
      <formula>NOT(ISERROR(SEARCH("改紡",X761)))</formula>
    </cfRule>
  </conditionalFormatting>
  <conditionalFormatting sqref="Y762">
    <cfRule type="containsText" dxfId="634" priority="7775" operator="containsText" text="清車">
      <formula>NOT(ISERROR(SEARCH("清車",Y762)))</formula>
    </cfRule>
    <cfRule type="containsText" dxfId="633" priority="7776" operator="containsText" text="改紡">
      <formula>NOT(ISERROR(SEARCH("改紡",Y762)))</formula>
    </cfRule>
    <cfRule type="containsText" dxfId="632" priority="7777" operator="containsText" text="了機">
      <formula>NOT(ISERROR(SEARCH("了機",Y762)))</formula>
    </cfRule>
  </conditionalFormatting>
  <conditionalFormatting sqref="Y763:Y764 Y766:Y773 Y775">
    <cfRule type="containsText" dxfId="631" priority="7820" operator="containsText" text="清車">
      <formula>NOT(ISERROR(SEARCH("清車",Y763)))</formula>
    </cfRule>
    <cfRule type="containsText" dxfId="630" priority="7821" operator="containsText" text="改紡">
      <formula>NOT(ISERROR(SEARCH("改紡",Y763)))</formula>
    </cfRule>
    <cfRule type="containsText" dxfId="629" priority="7822" operator="containsText" text="了機">
      <formula>NOT(ISERROR(SEARCH("了機",Y763)))</formula>
    </cfRule>
  </conditionalFormatting>
  <conditionalFormatting sqref="Y765">
    <cfRule type="containsText" dxfId="628" priority="7766" operator="containsText" text="清車">
      <formula>NOT(ISERROR(SEARCH("清車",Y765)))</formula>
    </cfRule>
    <cfRule type="containsText" dxfId="627" priority="7767" operator="containsText" text="改紡">
      <formula>NOT(ISERROR(SEARCH("改紡",Y765)))</formula>
    </cfRule>
    <cfRule type="containsText" dxfId="626" priority="7768" operator="containsText" text="了機">
      <formula>NOT(ISERROR(SEARCH("了機",Y765)))</formula>
    </cfRule>
  </conditionalFormatting>
  <conditionalFormatting sqref="Y774">
    <cfRule type="containsText" dxfId="625" priority="7514" operator="containsText" text="清車">
      <formula>NOT(ISERROR(SEARCH("清車",Y774)))</formula>
    </cfRule>
    <cfRule type="containsText" dxfId="624" priority="7515" operator="containsText" text="改紡">
      <formula>NOT(ISERROR(SEARCH("改紡",Y774)))</formula>
    </cfRule>
    <cfRule type="containsText" dxfId="623" priority="7516" operator="containsText" text="了機">
      <formula>NOT(ISERROR(SEARCH("了機",Y774)))</formula>
    </cfRule>
  </conditionalFormatting>
  <conditionalFormatting sqref="Y776">
    <cfRule type="containsText" dxfId="622" priority="7808" operator="containsText" text="清車">
      <formula>NOT(ISERROR(SEARCH("清車",Y776)))</formula>
    </cfRule>
    <cfRule type="containsText" dxfId="621" priority="7809" operator="containsText" text="改紡">
      <formula>NOT(ISERROR(SEARCH("改紡",Y776)))</formula>
    </cfRule>
    <cfRule type="containsText" dxfId="620" priority="7810" operator="containsText" text="了機">
      <formula>NOT(ISERROR(SEARCH("了機",Y776)))</formula>
    </cfRule>
  </conditionalFormatting>
  <conditionalFormatting sqref="Y780">
    <cfRule type="containsText" dxfId="619" priority="7565" operator="containsText" text="清車">
      <formula>NOT(ISERROR(SEARCH("清車",Y780)))</formula>
    </cfRule>
    <cfRule type="containsText" dxfId="618" priority="7566" operator="containsText" text="改紡">
      <formula>NOT(ISERROR(SEARCH("改紡",Y780)))</formula>
    </cfRule>
    <cfRule type="containsText" dxfId="617" priority="7567" operator="containsText" text="了機">
      <formula>NOT(ISERROR(SEARCH("了機",Y780)))</formula>
    </cfRule>
  </conditionalFormatting>
  <conditionalFormatting sqref="Y782:Y790 X782 U782:U790 T782 Q782:Q790 P782 L782:M790 X750:Y750 Y777:Y779 X756:Y756 X754 Y752 Y755">
    <cfRule type="containsText" dxfId="616" priority="7811" operator="containsText" text="清車">
      <formula>NOT(ISERROR(SEARCH("清車",L750)))</formula>
    </cfRule>
    <cfRule type="containsText" dxfId="615" priority="7812" operator="containsText" text="改紡">
      <formula>NOT(ISERROR(SEARCH("改紡",L750)))</formula>
    </cfRule>
  </conditionalFormatting>
  <conditionalFormatting sqref="Y792">
    <cfRule type="containsText" dxfId="614" priority="7454" operator="containsText" text="清車">
      <formula>NOT(ISERROR(SEARCH("清車",Y792)))</formula>
    </cfRule>
    <cfRule type="containsText" dxfId="613" priority="7455" operator="containsText" text="改紡">
      <formula>NOT(ISERROR(SEARCH("改紡",Y792)))</formula>
    </cfRule>
    <cfRule type="containsText" dxfId="612" priority="7456" operator="containsText" text="了機">
      <formula>NOT(ISERROR(SEARCH("了機",Y792)))</formula>
    </cfRule>
  </conditionalFormatting>
  <conditionalFormatting sqref="Y794">
    <cfRule type="containsText" dxfId="611" priority="7442" operator="containsText" text="清車">
      <formula>NOT(ISERROR(SEARCH("清車",Y794)))</formula>
    </cfRule>
    <cfRule type="containsText" dxfId="610" priority="7443" operator="containsText" text="改紡">
      <formula>NOT(ISERROR(SEARCH("改紡",Y794)))</formula>
    </cfRule>
    <cfRule type="containsText" dxfId="609" priority="7444" operator="containsText" text="了機">
      <formula>NOT(ISERROR(SEARCH("了機",Y794)))</formula>
    </cfRule>
  </conditionalFormatting>
  <conditionalFormatting sqref="Y795">
    <cfRule type="containsText" dxfId="608" priority="7463" operator="containsText" text="清車">
      <formula>NOT(ISERROR(SEARCH("清車",Y795)))</formula>
    </cfRule>
    <cfRule type="containsText" dxfId="607" priority="7464" operator="containsText" text="改紡">
      <formula>NOT(ISERROR(SEARCH("改紡",Y795)))</formula>
    </cfRule>
    <cfRule type="containsText" dxfId="606" priority="7465" operator="containsText" text="了機">
      <formula>NOT(ISERROR(SEARCH("了機",Y795)))</formula>
    </cfRule>
  </conditionalFormatting>
  <conditionalFormatting sqref="Y799">
    <cfRule type="containsText" dxfId="605" priority="7430" operator="containsText" text="清車">
      <formula>NOT(ISERROR(SEARCH("清車",Y799)))</formula>
    </cfRule>
    <cfRule type="containsText" dxfId="604" priority="7431" operator="containsText" text="改紡">
      <formula>NOT(ISERROR(SEARCH("改紡",Y799)))</formula>
    </cfRule>
    <cfRule type="containsText" dxfId="603" priority="7432" operator="containsText" text="了機">
      <formula>NOT(ISERROR(SEARCH("了機",Y799)))</formula>
    </cfRule>
  </conditionalFormatting>
  <conditionalFormatting sqref="Y802 X807:X808 X810:X814 X816 X818:X819">
    <cfRule type="containsText" dxfId="602" priority="7489" operator="containsText" text="了機">
      <formula>NOT(ISERROR(SEARCH("了機",X802)))</formula>
    </cfRule>
  </conditionalFormatting>
  <conditionalFormatting sqref="Y802 X816 X807:X808 X818:X819 X810:X814">
    <cfRule type="containsText" dxfId="601" priority="7487" operator="containsText" text="清車">
      <formula>NOT(ISERROR(SEARCH("清車",X802)))</formula>
    </cfRule>
    <cfRule type="containsText" dxfId="600" priority="7488" operator="containsText" text="改紡">
      <formula>NOT(ISERROR(SEARCH("改紡",X802)))</formula>
    </cfRule>
  </conditionalFormatting>
  <conditionalFormatting sqref="Y803">
    <cfRule type="containsText" dxfId="599" priority="7460" operator="containsText" text="清車">
      <formula>NOT(ISERROR(SEARCH("清車",Y803)))</formula>
    </cfRule>
    <cfRule type="containsText" dxfId="598" priority="7461" operator="containsText" text="改紡">
      <formula>NOT(ISERROR(SEARCH("改紡",Y803)))</formula>
    </cfRule>
    <cfRule type="containsText" dxfId="597" priority="7462" operator="containsText" text="了機">
      <formula>NOT(ISERROR(SEARCH("了機",Y803)))</formula>
    </cfRule>
  </conditionalFormatting>
  <conditionalFormatting sqref="Y804:Y805 Y807:Y814 Y816">
    <cfRule type="containsText" dxfId="596" priority="7490" operator="containsText" text="清車">
      <formula>NOT(ISERROR(SEARCH("清車",Y804)))</formula>
    </cfRule>
    <cfRule type="containsText" dxfId="595" priority="7491" operator="containsText" text="改紡">
      <formula>NOT(ISERROR(SEARCH("改紡",Y804)))</formula>
    </cfRule>
    <cfRule type="containsText" dxfId="594" priority="7492" operator="containsText" text="了機">
      <formula>NOT(ISERROR(SEARCH("了機",Y804)))</formula>
    </cfRule>
  </conditionalFormatting>
  <conditionalFormatting sqref="Y806">
    <cfRule type="containsText" dxfId="593" priority="7451" operator="containsText" text="清車">
      <formula>NOT(ISERROR(SEARCH("清車",Y806)))</formula>
    </cfRule>
    <cfRule type="containsText" dxfId="592" priority="7452" operator="containsText" text="改紡">
      <formula>NOT(ISERROR(SEARCH("改紡",Y806)))</formula>
    </cfRule>
    <cfRule type="containsText" dxfId="591" priority="7453" operator="containsText" text="了機">
      <formula>NOT(ISERROR(SEARCH("了機",Y806)))</formula>
    </cfRule>
  </conditionalFormatting>
  <conditionalFormatting sqref="Y815">
    <cfRule type="containsText" dxfId="590" priority="7412" operator="containsText" text="清車">
      <formula>NOT(ISERROR(SEARCH("清車",Y815)))</formula>
    </cfRule>
    <cfRule type="containsText" dxfId="589" priority="7413" operator="containsText" text="改紡">
      <formula>NOT(ISERROR(SEARCH("改紡",Y815)))</formula>
    </cfRule>
    <cfRule type="containsText" dxfId="588" priority="7414" operator="containsText" text="了機">
      <formula>NOT(ISERROR(SEARCH("了機",Y815)))</formula>
    </cfRule>
  </conditionalFormatting>
  <conditionalFormatting sqref="Y817">
    <cfRule type="containsText" dxfId="587" priority="7478" operator="containsText" text="清車">
      <formula>NOT(ISERROR(SEARCH("清車",Y817)))</formula>
    </cfRule>
    <cfRule type="containsText" dxfId="586" priority="7479" operator="containsText" text="改紡">
      <formula>NOT(ISERROR(SEARCH("改紡",Y817)))</formula>
    </cfRule>
    <cfRule type="containsText" dxfId="585" priority="7480" operator="containsText" text="了機">
      <formula>NOT(ISERROR(SEARCH("了機",Y817)))</formula>
    </cfRule>
  </conditionalFormatting>
  <conditionalFormatting sqref="Y820">
    <cfRule type="containsText" dxfId="584" priority="7421" operator="containsText" text="清車">
      <formula>NOT(ISERROR(SEARCH("清車",Y820)))</formula>
    </cfRule>
    <cfRule type="containsText" dxfId="583" priority="7422" operator="containsText" text="改紡">
      <formula>NOT(ISERROR(SEARCH("改紡",Y820)))</formula>
    </cfRule>
    <cfRule type="containsText" dxfId="582" priority="7423" operator="containsText" text="了機">
      <formula>NOT(ISERROR(SEARCH("了機",Y820)))</formula>
    </cfRule>
  </conditionalFormatting>
  <conditionalFormatting sqref="Y822:Y830 X822 X791:Y791 Y818:Y819 X797:Y797 X795 Y793 Y796">
    <cfRule type="containsText" dxfId="581" priority="7481" operator="containsText" text="清車">
      <formula>NOT(ISERROR(SEARCH("清車",X791)))</formula>
    </cfRule>
    <cfRule type="containsText" dxfId="580" priority="7482" operator="containsText" text="改紡">
      <formula>NOT(ISERROR(SEARCH("改紡",X791)))</formula>
    </cfRule>
  </conditionalFormatting>
  <conditionalFormatting sqref="Y832">
    <cfRule type="containsText" dxfId="579" priority="6515" operator="containsText" text="清車">
      <formula>NOT(ISERROR(SEARCH("清車",Y832)))</formula>
    </cfRule>
    <cfRule type="containsText" dxfId="578" priority="6516" operator="containsText" text="改紡">
      <formula>NOT(ISERROR(SEARCH("改紡",Y832)))</formula>
    </cfRule>
    <cfRule type="containsText" dxfId="577" priority="6517" operator="containsText" text="了機">
      <formula>NOT(ISERROR(SEARCH("了機",Y832)))</formula>
    </cfRule>
  </conditionalFormatting>
  <conditionalFormatting sqref="Y834">
    <cfRule type="containsText" dxfId="576" priority="6512" operator="containsText" text="清車">
      <formula>NOT(ISERROR(SEARCH("清車",Y834)))</formula>
    </cfRule>
    <cfRule type="containsText" dxfId="575" priority="6513" operator="containsText" text="改紡">
      <formula>NOT(ISERROR(SEARCH("改紡",Y834)))</formula>
    </cfRule>
    <cfRule type="containsText" dxfId="574" priority="6514" operator="containsText" text="了機">
      <formula>NOT(ISERROR(SEARCH("了機",Y834)))</formula>
    </cfRule>
  </conditionalFormatting>
  <conditionalFormatting sqref="Y835">
    <cfRule type="containsText" dxfId="573" priority="6491" operator="containsText" text="清車">
      <formula>NOT(ISERROR(SEARCH("清車",Y835)))</formula>
    </cfRule>
    <cfRule type="containsText" dxfId="572" priority="6492" operator="containsText" text="改紡">
      <formula>NOT(ISERROR(SEARCH("改紡",Y835)))</formula>
    </cfRule>
    <cfRule type="containsText" dxfId="571" priority="6493" operator="containsText" text="了機">
      <formula>NOT(ISERROR(SEARCH("了機",Y835)))</formula>
    </cfRule>
    <cfRule type="containsText" dxfId="570" priority="6518" operator="containsText" text="清車">
      <formula>NOT(ISERROR(SEARCH("清車",Y835)))</formula>
    </cfRule>
    <cfRule type="containsText" dxfId="569" priority="6519" operator="containsText" text="改紡">
      <formula>NOT(ISERROR(SEARCH("改紡",Y835)))</formula>
    </cfRule>
    <cfRule type="containsText" dxfId="568" priority="6520" operator="containsText" text="了機">
      <formula>NOT(ISERROR(SEARCH("了機",Y835)))</formula>
    </cfRule>
  </conditionalFormatting>
  <conditionalFormatting sqref="Y836">
    <cfRule type="containsText" dxfId="567" priority="6494" operator="containsText" text="清車">
      <formula>NOT(ISERROR(SEARCH("清車",Y836)))</formula>
    </cfRule>
    <cfRule type="containsText" dxfId="566" priority="6495" operator="containsText" text="改紡">
      <formula>NOT(ISERROR(SEARCH("改紡",Y836)))</formula>
    </cfRule>
    <cfRule type="containsText" dxfId="565" priority="6496" operator="containsText" text="了機">
      <formula>NOT(ISERROR(SEARCH("了機",Y836)))</formula>
    </cfRule>
  </conditionalFormatting>
  <conditionalFormatting sqref="Y839">
    <cfRule type="containsText" dxfId="564" priority="6503" operator="containsText" text="清車">
      <formula>NOT(ISERROR(SEARCH("清車",Y839)))</formula>
    </cfRule>
    <cfRule type="containsText" dxfId="563" priority="6504" operator="containsText" text="改紡">
      <formula>NOT(ISERROR(SEARCH("改紡",Y839)))</formula>
    </cfRule>
    <cfRule type="containsText" dxfId="562" priority="6505" operator="containsText" text="了機">
      <formula>NOT(ISERROR(SEARCH("了機",Y839)))</formula>
    </cfRule>
  </conditionalFormatting>
  <conditionalFormatting sqref="Y842 X851:X852">
    <cfRule type="containsText" dxfId="561" priority="7139" operator="containsText" text="清車">
      <formula>NOT(ISERROR(SEARCH("清車",X842)))</formula>
    </cfRule>
    <cfRule type="containsText" dxfId="560" priority="7140" operator="containsText" text="改紡">
      <formula>NOT(ISERROR(SEARCH("改紡",X842)))</formula>
    </cfRule>
    <cfRule type="containsText" dxfId="559" priority="7141" operator="containsText" text="了機">
      <formula>NOT(ISERROR(SEARCH("了機",X842)))</formula>
    </cfRule>
  </conditionalFormatting>
  <conditionalFormatting sqref="Y843">
    <cfRule type="containsText" dxfId="558" priority="7124" operator="containsText" text="清車">
      <formula>NOT(ISERROR(SEARCH("清車",Y843)))</formula>
    </cfRule>
    <cfRule type="containsText" dxfId="557" priority="7125" operator="containsText" text="改紡">
      <formula>NOT(ISERROR(SEARCH("改紡",Y843)))</formula>
    </cfRule>
    <cfRule type="containsText" dxfId="556" priority="7126" operator="containsText" text="了機">
      <formula>NOT(ISERROR(SEARCH("了機",Y843)))</formula>
    </cfRule>
  </conditionalFormatting>
  <conditionalFormatting sqref="Y844 Y851:Y852">
    <cfRule type="containsText" dxfId="555" priority="7142" operator="containsText" text="清車">
      <formula>NOT(ISERROR(SEARCH("清車",Y844)))</formula>
    </cfRule>
    <cfRule type="containsText" dxfId="554" priority="7143" operator="containsText" text="改紡">
      <formula>NOT(ISERROR(SEARCH("改紡",Y844)))</formula>
    </cfRule>
    <cfRule type="containsText" dxfId="553" priority="7144" operator="containsText" text="了機">
      <formula>NOT(ISERROR(SEARCH("了機",Y844)))</formula>
    </cfRule>
  </conditionalFormatting>
  <conditionalFormatting sqref="Y845">
    <cfRule type="containsText" dxfId="552" priority="6482" operator="containsText" text="清車">
      <formula>NOT(ISERROR(SEARCH("清車",Y845)))</formula>
    </cfRule>
    <cfRule type="containsText" dxfId="551" priority="6483" operator="containsText" text="改紡">
      <formula>NOT(ISERROR(SEARCH("改紡",Y845)))</formula>
    </cfRule>
    <cfRule type="containsText" dxfId="550" priority="6484" operator="containsText" text="了機">
      <formula>NOT(ISERROR(SEARCH("了機",Y845)))</formula>
    </cfRule>
  </conditionalFormatting>
  <conditionalFormatting sqref="Y846">
    <cfRule type="containsText" dxfId="549" priority="7121" operator="containsText" text="清車">
      <formula>NOT(ISERROR(SEARCH("清車",Y846)))</formula>
    </cfRule>
    <cfRule type="containsText" dxfId="548" priority="7122" operator="containsText" text="改紡">
      <formula>NOT(ISERROR(SEARCH("改紡",Y846)))</formula>
    </cfRule>
    <cfRule type="containsText" dxfId="547" priority="7123" operator="containsText" text="了機">
      <formula>NOT(ISERROR(SEARCH("了機",Y846)))</formula>
    </cfRule>
  </conditionalFormatting>
  <conditionalFormatting sqref="Y847:Y850">
    <cfRule type="containsText" dxfId="546" priority="6476" operator="containsText" text="清車">
      <formula>NOT(ISERROR(SEARCH("清車",Y847)))</formula>
    </cfRule>
    <cfRule type="containsText" dxfId="545" priority="6477" operator="containsText" text="改紡">
      <formula>NOT(ISERROR(SEARCH("改紡",Y847)))</formula>
    </cfRule>
    <cfRule type="containsText" dxfId="544" priority="6478" operator="containsText" text="了機">
      <formula>NOT(ISERROR(SEARCH("了機",Y847)))</formula>
    </cfRule>
  </conditionalFormatting>
  <conditionalFormatting sqref="Y853 Y855">
    <cfRule type="containsText" dxfId="543" priority="6467" operator="containsText" text="清車">
      <formula>NOT(ISERROR(SEARCH("清車",Y853)))</formula>
    </cfRule>
    <cfRule type="containsText" dxfId="542" priority="6468" operator="containsText" text="改紡">
      <formula>NOT(ISERROR(SEARCH("改紡",Y853)))</formula>
    </cfRule>
    <cfRule type="containsText" dxfId="541" priority="6469" operator="containsText" text="了機">
      <formula>NOT(ISERROR(SEARCH("了機",Y853)))</formula>
    </cfRule>
  </conditionalFormatting>
  <conditionalFormatting sqref="Y854">
    <cfRule type="containsText" dxfId="540" priority="6443" operator="containsText" text="清車">
      <formula>NOT(ISERROR(SEARCH("清車",Y854)))</formula>
    </cfRule>
    <cfRule type="containsText" dxfId="539" priority="6444" operator="containsText" text="改紡">
      <formula>NOT(ISERROR(SEARCH("改紡",Y854)))</formula>
    </cfRule>
    <cfRule type="containsText" dxfId="538" priority="6445" operator="containsText" text="了機">
      <formula>NOT(ISERROR(SEARCH("了機",Y854)))</formula>
    </cfRule>
  </conditionalFormatting>
  <conditionalFormatting sqref="Y856">
    <cfRule type="containsText" dxfId="537" priority="6458" operator="containsText" text="清車">
      <formula>NOT(ISERROR(SEARCH("清車",Y856)))</formula>
    </cfRule>
    <cfRule type="containsText" dxfId="536" priority="6459" operator="containsText" text="改紡">
      <formula>NOT(ISERROR(SEARCH("改紡",Y856)))</formula>
    </cfRule>
    <cfRule type="containsText" dxfId="535" priority="6460" operator="containsText" text="了機">
      <formula>NOT(ISERROR(SEARCH("了機",Y856)))</formula>
    </cfRule>
  </conditionalFormatting>
  <conditionalFormatting sqref="Y857:Y858">
    <cfRule type="containsText" dxfId="534" priority="6461" operator="containsText" text="清車">
      <formula>NOT(ISERROR(SEARCH("清車",Y857)))</formula>
    </cfRule>
    <cfRule type="containsText" dxfId="533" priority="6462" operator="containsText" text="改紡">
      <formula>NOT(ISERROR(SEARCH("改紡",Y857)))</formula>
    </cfRule>
    <cfRule type="containsText" dxfId="532" priority="6463" operator="containsText" text="了機">
      <formula>NOT(ISERROR(SEARCH("了機",Y857)))</formula>
    </cfRule>
  </conditionalFormatting>
  <conditionalFormatting sqref="Y859">
    <cfRule type="containsText" dxfId="531" priority="6449" operator="containsText" text="清車">
      <formula>NOT(ISERROR(SEARCH("清車",Y859)))</formula>
    </cfRule>
    <cfRule type="containsText" dxfId="530" priority="6450" operator="containsText" text="改紡">
      <formula>NOT(ISERROR(SEARCH("改紡",Y859)))</formula>
    </cfRule>
    <cfRule type="containsText" dxfId="529" priority="6451" operator="containsText" text="了機">
      <formula>NOT(ISERROR(SEARCH("了機",Y859)))</formula>
    </cfRule>
  </conditionalFormatting>
  <conditionalFormatting sqref="Y861:Y869 X861">
    <cfRule type="containsText" dxfId="528" priority="7136" operator="containsText" text="清車">
      <formula>NOT(ISERROR(SEARCH("清車",X861)))</formula>
    </cfRule>
    <cfRule type="containsText" dxfId="527" priority="7137" operator="containsText" text="改紡">
      <formula>NOT(ISERROR(SEARCH("改紡",X861)))</formula>
    </cfRule>
  </conditionalFormatting>
  <conditionalFormatting sqref="Y871">
    <cfRule type="containsText" dxfId="526" priority="6824" operator="containsText" text="清車">
      <formula>NOT(ISERROR(SEARCH("清車",Y871)))</formula>
    </cfRule>
    <cfRule type="containsText" dxfId="525" priority="6825" operator="containsText" text="改紡">
      <formula>NOT(ISERROR(SEARCH("改紡",Y871)))</formula>
    </cfRule>
    <cfRule type="containsText" dxfId="524" priority="6826" operator="containsText" text="了機">
      <formula>NOT(ISERROR(SEARCH("了機",Y871)))</formula>
    </cfRule>
  </conditionalFormatting>
  <conditionalFormatting sqref="Y873">
    <cfRule type="containsText" dxfId="523" priority="6815" operator="containsText" text="清車">
      <formula>NOT(ISERROR(SEARCH("清車",Y873)))</formula>
    </cfRule>
    <cfRule type="containsText" dxfId="522" priority="6816" operator="containsText" text="改紡">
      <formula>NOT(ISERROR(SEARCH("改紡",Y873)))</formula>
    </cfRule>
    <cfRule type="containsText" dxfId="521" priority="6817" operator="containsText" text="了機">
      <formula>NOT(ISERROR(SEARCH("了機",Y873)))</formula>
    </cfRule>
  </conditionalFormatting>
  <conditionalFormatting sqref="Y874">
    <cfRule type="containsText" dxfId="520" priority="6830" operator="containsText" text="清車">
      <formula>NOT(ISERROR(SEARCH("清車",Y874)))</formula>
    </cfRule>
    <cfRule type="containsText" dxfId="519" priority="6831" operator="containsText" text="改紡">
      <formula>NOT(ISERROR(SEARCH("改紡",Y874)))</formula>
    </cfRule>
    <cfRule type="containsText" dxfId="518" priority="6832" operator="containsText" text="了機">
      <formula>NOT(ISERROR(SEARCH("了機",Y874)))</formula>
    </cfRule>
  </conditionalFormatting>
  <conditionalFormatting sqref="Y878">
    <cfRule type="containsText" dxfId="517" priority="6803" operator="containsText" text="清車">
      <formula>NOT(ISERROR(SEARCH("清車",Y878)))</formula>
    </cfRule>
    <cfRule type="containsText" dxfId="516" priority="6804" operator="containsText" text="改紡">
      <formula>NOT(ISERROR(SEARCH("改紡",Y878)))</formula>
    </cfRule>
    <cfRule type="containsText" dxfId="515" priority="6805" operator="containsText" text="了機">
      <formula>NOT(ISERROR(SEARCH("了機",Y878)))</formula>
    </cfRule>
  </conditionalFormatting>
  <conditionalFormatting sqref="Y881 X886:X887 X889:X894 X896:X897">
    <cfRule type="containsText" dxfId="514" priority="6856" operator="containsText" text="了機">
      <formula>NOT(ISERROR(SEARCH("了機",X881)))</formula>
    </cfRule>
  </conditionalFormatting>
  <conditionalFormatting sqref="Y881 X886:X887 X896:X897 X889:X894">
    <cfRule type="containsText" dxfId="513" priority="6854" operator="containsText" text="清車">
      <formula>NOT(ISERROR(SEARCH("清車",X881)))</formula>
    </cfRule>
    <cfRule type="containsText" dxfId="512" priority="6855" operator="containsText" text="改紡">
      <formula>NOT(ISERROR(SEARCH("改紡",X881)))</formula>
    </cfRule>
  </conditionalFormatting>
  <conditionalFormatting sqref="Y882">
    <cfRule type="containsText" dxfId="511" priority="6827" operator="containsText" text="清車">
      <formula>NOT(ISERROR(SEARCH("清車",Y882)))</formula>
    </cfRule>
    <cfRule type="containsText" dxfId="510" priority="6828" operator="containsText" text="改紡">
      <formula>NOT(ISERROR(SEARCH("改紡",Y882)))</formula>
    </cfRule>
    <cfRule type="containsText" dxfId="509" priority="6829" operator="containsText" text="了機">
      <formula>NOT(ISERROR(SEARCH("了機",Y882)))</formula>
    </cfRule>
  </conditionalFormatting>
  <conditionalFormatting sqref="Y883:Y884 Y886:Y894">
    <cfRule type="containsText" dxfId="508" priority="6857" operator="containsText" text="清車">
      <formula>NOT(ISERROR(SEARCH("清車",Y883)))</formula>
    </cfRule>
    <cfRule type="containsText" dxfId="507" priority="6858" operator="containsText" text="改紡">
      <formula>NOT(ISERROR(SEARCH("改紡",Y883)))</formula>
    </cfRule>
    <cfRule type="containsText" dxfId="506" priority="6859" operator="containsText" text="了機">
      <formula>NOT(ISERROR(SEARCH("了機",Y883)))</formula>
    </cfRule>
  </conditionalFormatting>
  <conditionalFormatting sqref="Y885">
    <cfRule type="containsText" dxfId="505" priority="6821" operator="containsText" text="清車">
      <formula>NOT(ISERROR(SEARCH("清車",Y885)))</formula>
    </cfRule>
    <cfRule type="containsText" dxfId="504" priority="6822" operator="containsText" text="改紡">
      <formula>NOT(ISERROR(SEARCH("改紡",Y885)))</formula>
    </cfRule>
    <cfRule type="containsText" dxfId="503" priority="6823" operator="containsText" text="了機">
      <formula>NOT(ISERROR(SEARCH("了機",Y885)))</formula>
    </cfRule>
  </conditionalFormatting>
  <conditionalFormatting sqref="Y895">
    <cfRule type="containsText" dxfId="502" priority="6845" operator="containsText" text="清車">
      <formula>NOT(ISERROR(SEARCH("清車",Y895)))</formula>
    </cfRule>
    <cfRule type="containsText" dxfId="501" priority="6846" operator="containsText" text="改紡">
      <formula>NOT(ISERROR(SEARCH("改紡",Y895)))</formula>
    </cfRule>
    <cfRule type="containsText" dxfId="500" priority="6847" operator="containsText" text="了機">
      <formula>NOT(ISERROR(SEARCH("了機",Y895)))</formula>
    </cfRule>
  </conditionalFormatting>
  <conditionalFormatting sqref="Y898">
    <cfRule type="containsText" dxfId="499" priority="6794" operator="containsText" text="清車">
      <formula>NOT(ISERROR(SEARCH("清車",Y898)))</formula>
    </cfRule>
    <cfRule type="containsText" dxfId="498" priority="6795" operator="containsText" text="改紡">
      <formula>NOT(ISERROR(SEARCH("改紡",Y898)))</formula>
    </cfRule>
    <cfRule type="containsText" dxfId="497" priority="6796" operator="containsText" text="了機">
      <formula>NOT(ISERROR(SEARCH("了機",Y898)))</formula>
    </cfRule>
  </conditionalFormatting>
  <conditionalFormatting sqref="Y900:Y908 X900 X870:Y870 Y896:Y897 X876:Y876 X874 Y872 Y875">
    <cfRule type="containsText" dxfId="496" priority="6848" operator="containsText" text="清車">
      <formula>NOT(ISERROR(SEARCH("清車",X870)))</formula>
    </cfRule>
    <cfRule type="containsText" dxfId="495" priority="6849" operator="containsText" text="改紡">
      <formula>NOT(ISERROR(SEARCH("改紡",X870)))</formula>
    </cfRule>
  </conditionalFormatting>
  <conditionalFormatting sqref="Y910">
    <cfRule type="containsText" dxfId="494" priority="6395" operator="containsText" text="清車">
      <formula>NOT(ISERROR(SEARCH("清車",Y910)))</formula>
    </cfRule>
    <cfRule type="containsText" dxfId="493" priority="6396" operator="containsText" text="改紡">
      <formula>NOT(ISERROR(SEARCH("改紡",Y910)))</formula>
    </cfRule>
    <cfRule type="containsText" dxfId="492" priority="6397" operator="containsText" text="了機">
      <formula>NOT(ISERROR(SEARCH("了機",Y910)))</formula>
    </cfRule>
  </conditionalFormatting>
  <conditionalFormatting sqref="Y912">
    <cfRule type="containsText" dxfId="491" priority="6386" operator="containsText" text="清車">
      <formula>NOT(ISERROR(SEARCH("清車",Y912)))</formula>
    </cfRule>
    <cfRule type="containsText" dxfId="490" priority="6387" operator="containsText" text="改紡">
      <formula>NOT(ISERROR(SEARCH("改紡",Y912)))</formula>
    </cfRule>
    <cfRule type="containsText" dxfId="489" priority="6388" operator="containsText" text="了機">
      <formula>NOT(ISERROR(SEARCH("了機",Y912)))</formula>
    </cfRule>
  </conditionalFormatting>
  <conditionalFormatting sqref="Y913">
    <cfRule type="containsText" dxfId="488" priority="6401" operator="containsText" text="清車">
      <formula>NOT(ISERROR(SEARCH("清車",Y913)))</formula>
    </cfRule>
    <cfRule type="containsText" dxfId="487" priority="6402" operator="containsText" text="改紡">
      <formula>NOT(ISERROR(SEARCH("改紡",Y913)))</formula>
    </cfRule>
    <cfRule type="containsText" dxfId="486" priority="6403" operator="containsText" text="了機">
      <formula>NOT(ISERROR(SEARCH("了機",Y913)))</formula>
    </cfRule>
  </conditionalFormatting>
  <conditionalFormatting sqref="Y917">
    <cfRule type="containsText" dxfId="485" priority="6374" operator="containsText" text="清車">
      <formula>NOT(ISERROR(SEARCH("清車",Y917)))</formula>
    </cfRule>
    <cfRule type="containsText" dxfId="484" priority="6375" operator="containsText" text="改紡">
      <formula>NOT(ISERROR(SEARCH("改紡",Y917)))</formula>
    </cfRule>
    <cfRule type="containsText" dxfId="483" priority="6376" operator="containsText" text="了機">
      <formula>NOT(ISERROR(SEARCH("了機",Y917)))</formula>
    </cfRule>
  </conditionalFormatting>
  <conditionalFormatting sqref="Y920 X925:X926 X928:X933 X935:X936">
    <cfRule type="containsText" dxfId="482" priority="6427" operator="containsText" text="了機">
      <formula>NOT(ISERROR(SEARCH("了機",X920)))</formula>
    </cfRule>
  </conditionalFormatting>
  <conditionalFormatting sqref="Y920 X925:X926 X935:X936 X928:X933">
    <cfRule type="containsText" dxfId="481" priority="6425" operator="containsText" text="清車">
      <formula>NOT(ISERROR(SEARCH("清車",X920)))</formula>
    </cfRule>
    <cfRule type="containsText" dxfId="480" priority="6426" operator="containsText" text="改紡">
      <formula>NOT(ISERROR(SEARCH("改紡",X920)))</formula>
    </cfRule>
  </conditionalFormatting>
  <conditionalFormatting sqref="Y921">
    <cfRule type="containsText" dxfId="479" priority="6398" operator="containsText" text="清車">
      <formula>NOT(ISERROR(SEARCH("清車",Y921)))</formula>
    </cfRule>
    <cfRule type="containsText" dxfId="478" priority="6399" operator="containsText" text="改紡">
      <formula>NOT(ISERROR(SEARCH("改紡",Y921)))</formula>
    </cfRule>
    <cfRule type="containsText" dxfId="477" priority="6400" operator="containsText" text="了機">
      <formula>NOT(ISERROR(SEARCH("了機",Y921)))</formula>
    </cfRule>
  </conditionalFormatting>
  <conditionalFormatting sqref="Y922:Y923 Y925:Y933">
    <cfRule type="containsText" dxfId="476" priority="6428" operator="containsText" text="清車">
      <formula>NOT(ISERROR(SEARCH("清車",Y922)))</formula>
    </cfRule>
    <cfRule type="containsText" dxfId="475" priority="6429" operator="containsText" text="改紡">
      <formula>NOT(ISERROR(SEARCH("改紡",Y922)))</formula>
    </cfRule>
    <cfRule type="containsText" dxfId="474" priority="6430" operator="containsText" text="了機">
      <formula>NOT(ISERROR(SEARCH("了機",Y922)))</formula>
    </cfRule>
  </conditionalFormatting>
  <conditionalFormatting sqref="Y924">
    <cfRule type="containsText" dxfId="473" priority="6392" operator="containsText" text="清車">
      <formula>NOT(ISERROR(SEARCH("清車",Y924)))</formula>
    </cfRule>
    <cfRule type="containsText" dxfId="472" priority="6393" operator="containsText" text="改紡">
      <formula>NOT(ISERROR(SEARCH("改紡",Y924)))</formula>
    </cfRule>
    <cfRule type="containsText" dxfId="471" priority="6394" operator="containsText" text="了機">
      <formula>NOT(ISERROR(SEARCH("了機",Y924)))</formula>
    </cfRule>
  </conditionalFormatting>
  <conditionalFormatting sqref="Y934">
    <cfRule type="containsText" dxfId="470" priority="6416" operator="containsText" text="清車">
      <formula>NOT(ISERROR(SEARCH("清車",Y934)))</formula>
    </cfRule>
    <cfRule type="containsText" dxfId="469" priority="6417" operator="containsText" text="改紡">
      <formula>NOT(ISERROR(SEARCH("改紡",Y934)))</formula>
    </cfRule>
    <cfRule type="containsText" dxfId="468" priority="6418" operator="containsText" text="了機">
      <formula>NOT(ISERROR(SEARCH("了機",Y934)))</formula>
    </cfRule>
  </conditionalFormatting>
  <conditionalFormatting sqref="Y937">
    <cfRule type="containsText" dxfId="467" priority="6365" operator="containsText" text="清車">
      <formula>NOT(ISERROR(SEARCH("清車",Y937)))</formula>
    </cfRule>
    <cfRule type="containsText" dxfId="466" priority="6366" operator="containsText" text="改紡">
      <formula>NOT(ISERROR(SEARCH("改紡",Y937)))</formula>
    </cfRule>
    <cfRule type="containsText" dxfId="465" priority="6367" operator="containsText" text="了機">
      <formula>NOT(ISERROR(SEARCH("了機",Y937)))</formula>
    </cfRule>
  </conditionalFormatting>
  <conditionalFormatting sqref="Y939:Y947 X939 X909:Y909 Y935:Y936 X915:Y915 X913 Y911 Y914">
    <cfRule type="containsText" dxfId="464" priority="6419" operator="containsText" text="清車">
      <formula>NOT(ISERROR(SEARCH("清車",X909)))</formula>
    </cfRule>
    <cfRule type="containsText" dxfId="463" priority="6420" operator="containsText" text="改紡">
      <formula>NOT(ISERROR(SEARCH("改紡",X909)))</formula>
    </cfRule>
  </conditionalFormatting>
  <conditionalFormatting sqref="Y949">
    <cfRule type="containsText" dxfId="462" priority="6053" operator="containsText" text="清車">
      <formula>NOT(ISERROR(SEARCH("清車",Y949)))</formula>
    </cfRule>
    <cfRule type="containsText" dxfId="461" priority="6054" operator="containsText" text="改紡">
      <formula>NOT(ISERROR(SEARCH("改紡",Y949)))</formula>
    </cfRule>
    <cfRule type="containsText" dxfId="460" priority="6055" operator="containsText" text="了機">
      <formula>NOT(ISERROR(SEARCH("了機",Y949)))</formula>
    </cfRule>
  </conditionalFormatting>
  <conditionalFormatting sqref="Y951">
    <cfRule type="containsText" dxfId="459" priority="6044" operator="containsText" text="清車">
      <formula>NOT(ISERROR(SEARCH("清車",Y951)))</formula>
    </cfRule>
    <cfRule type="containsText" dxfId="458" priority="6045" operator="containsText" text="改紡">
      <formula>NOT(ISERROR(SEARCH("改紡",Y951)))</formula>
    </cfRule>
    <cfRule type="containsText" dxfId="457" priority="6046" operator="containsText" text="了機">
      <formula>NOT(ISERROR(SEARCH("了機",Y951)))</formula>
    </cfRule>
  </conditionalFormatting>
  <conditionalFormatting sqref="Y952">
    <cfRule type="containsText" dxfId="456" priority="6059" operator="containsText" text="清車">
      <formula>NOT(ISERROR(SEARCH("清車",Y952)))</formula>
    </cfRule>
    <cfRule type="containsText" dxfId="455" priority="6060" operator="containsText" text="改紡">
      <formula>NOT(ISERROR(SEARCH("改紡",Y952)))</formula>
    </cfRule>
    <cfRule type="containsText" dxfId="454" priority="6061" operator="containsText" text="了機">
      <formula>NOT(ISERROR(SEARCH("了機",Y952)))</formula>
    </cfRule>
  </conditionalFormatting>
  <conditionalFormatting sqref="Y956">
    <cfRule type="containsText" dxfId="453" priority="6032" operator="containsText" text="清車">
      <formula>NOT(ISERROR(SEARCH("清車",Y956)))</formula>
    </cfRule>
    <cfRule type="containsText" dxfId="452" priority="6033" operator="containsText" text="改紡">
      <formula>NOT(ISERROR(SEARCH("改紡",Y956)))</formula>
    </cfRule>
    <cfRule type="containsText" dxfId="451" priority="6034" operator="containsText" text="了機">
      <formula>NOT(ISERROR(SEARCH("了機",Y956)))</formula>
    </cfRule>
  </conditionalFormatting>
  <conditionalFormatting sqref="Y959 X964:X965 X967:X972 X974:X975">
    <cfRule type="containsText" dxfId="450" priority="6085" operator="containsText" text="了機">
      <formula>NOT(ISERROR(SEARCH("了機",X959)))</formula>
    </cfRule>
  </conditionalFormatting>
  <conditionalFormatting sqref="Y959 X964:X965 X974:X975 X967:X972">
    <cfRule type="containsText" dxfId="449" priority="6083" operator="containsText" text="清車">
      <formula>NOT(ISERROR(SEARCH("清車",X959)))</formula>
    </cfRule>
    <cfRule type="containsText" dxfId="448" priority="6084" operator="containsText" text="改紡">
      <formula>NOT(ISERROR(SEARCH("改紡",X959)))</formula>
    </cfRule>
  </conditionalFormatting>
  <conditionalFormatting sqref="Y960">
    <cfRule type="containsText" dxfId="447" priority="6056" operator="containsText" text="清車">
      <formula>NOT(ISERROR(SEARCH("清車",Y960)))</formula>
    </cfRule>
    <cfRule type="containsText" dxfId="446" priority="6057" operator="containsText" text="改紡">
      <formula>NOT(ISERROR(SEARCH("改紡",Y960)))</formula>
    </cfRule>
    <cfRule type="containsText" dxfId="445" priority="6058" operator="containsText" text="了機">
      <formula>NOT(ISERROR(SEARCH("了機",Y960)))</formula>
    </cfRule>
  </conditionalFormatting>
  <conditionalFormatting sqref="Y961:Y962 Y964:Y972">
    <cfRule type="containsText" dxfId="444" priority="6086" operator="containsText" text="清車">
      <formula>NOT(ISERROR(SEARCH("清車",Y961)))</formula>
    </cfRule>
    <cfRule type="containsText" dxfId="443" priority="6087" operator="containsText" text="改紡">
      <formula>NOT(ISERROR(SEARCH("改紡",Y961)))</formula>
    </cfRule>
    <cfRule type="containsText" dxfId="442" priority="6088" operator="containsText" text="了機">
      <formula>NOT(ISERROR(SEARCH("了機",Y961)))</formula>
    </cfRule>
  </conditionalFormatting>
  <conditionalFormatting sqref="Y963">
    <cfRule type="containsText" dxfId="441" priority="6050" operator="containsText" text="清車">
      <formula>NOT(ISERROR(SEARCH("清車",Y963)))</formula>
    </cfRule>
    <cfRule type="containsText" dxfId="440" priority="6051" operator="containsText" text="改紡">
      <formula>NOT(ISERROR(SEARCH("改紡",Y963)))</formula>
    </cfRule>
    <cfRule type="containsText" dxfId="439" priority="6052" operator="containsText" text="了機">
      <formula>NOT(ISERROR(SEARCH("了機",Y963)))</formula>
    </cfRule>
  </conditionalFormatting>
  <conditionalFormatting sqref="Y973">
    <cfRule type="containsText" dxfId="438" priority="6074" operator="containsText" text="清車">
      <formula>NOT(ISERROR(SEARCH("清車",Y973)))</formula>
    </cfRule>
    <cfRule type="containsText" dxfId="437" priority="6075" operator="containsText" text="改紡">
      <formula>NOT(ISERROR(SEARCH("改紡",Y973)))</formula>
    </cfRule>
    <cfRule type="containsText" dxfId="436" priority="6076" operator="containsText" text="了機">
      <formula>NOT(ISERROR(SEARCH("了機",Y973)))</formula>
    </cfRule>
  </conditionalFormatting>
  <conditionalFormatting sqref="Y976">
    <cfRule type="containsText" dxfId="435" priority="6023" operator="containsText" text="清車">
      <formula>NOT(ISERROR(SEARCH("清車",Y976)))</formula>
    </cfRule>
    <cfRule type="containsText" dxfId="434" priority="6024" operator="containsText" text="改紡">
      <formula>NOT(ISERROR(SEARCH("改紡",Y976)))</formula>
    </cfRule>
    <cfRule type="containsText" dxfId="433" priority="6025" operator="containsText" text="了機">
      <formula>NOT(ISERROR(SEARCH("了機",Y976)))</formula>
    </cfRule>
  </conditionalFormatting>
  <conditionalFormatting sqref="Y978:Y986 X978 X948:Y948 Y974:Y975 X954:Y954 X952 Y950 Y953">
    <cfRule type="containsText" dxfId="432" priority="6077" operator="containsText" text="清車">
      <formula>NOT(ISERROR(SEARCH("清車",X948)))</formula>
    </cfRule>
    <cfRule type="containsText" dxfId="431" priority="6078" operator="containsText" text="改紡">
      <formula>NOT(ISERROR(SEARCH("改紡",X948)))</formula>
    </cfRule>
  </conditionalFormatting>
  <conditionalFormatting sqref="Y988">
    <cfRule type="containsText" dxfId="430" priority="5711" operator="containsText" text="清車">
      <formula>NOT(ISERROR(SEARCH("清車",Y988)))</formula>
    </cfRule>
    <cfRule type="containsText" dxfId="429" priority="5712" operator="containsText" text="改紡">
      <formula>NOT(ISERROR(SEARCH("改紡",Y988)))</formula>
    </cfRule>
    <cfRule type="containsText" dxfId="428" priority="5713" operator="containsText" text="了機">
      <formula>NOT(ISERROR(SEARCH("了機",Y988)))</formula>
    </cfRule>
  </conditionalFormatting>
  <conditionalFormatting sqref="Y990">
    <cfRule type="containsText" dxfId="427" priority="5702" operator="containsText" text="清車">
      <formula>NOT(ISERROR(SEARCH("清車",Y990)))</formula>
    </cfRule>
    <cfRule type="containsText" dxfId="426" priority="5703" operator="containsText" text="改紡">
      <formula>NOT(ISERROR(SEARCH("改紡",Y990)))</formula>
    </cfRule>
    <cfRule type="containsText" dxfId="425" priority="5704" operator="containsText" text="了機">
      <formula>NOT(ISERROR(SEARCH("了機",Y990)))</formula>
    </cfRule>
  </conditionalFormatting>
  <conditionalFormatting sqref="Y991">
    <cfRule type="containsText" dxfId="424" priority="5717" operator="containsText" text="清車">
      <formula>NOT(ISERROR(SEARCH("清車",Y991)))</formula>
    </cfRule>
    <cfRule type="containsText" dxfId="423" priority="5718" operator="containsText" text="改紡">
      <formula>NOT(ISERROR(SEARCH("改紡",Y991)))</formula>
    </cfRule>
    <cfRule type="containsText" dxfId="422" priority="5719" operator="containsText" text="了機">
      <formula>NOT(ISERROR(SEARCH("了機",Y991)))</formula>
    </cfRule>
  </conditionalFormatting>
  <conditionalFormatting sqref="Y995">
    <cfRule type="containsText" dxfId="421" priority="5690" operator="containsText" text="清車">
      <formula>NOT(ISERROR(SEARCH("清車",Y995)))</formula>
    </cfRule>
    <cfRule type="containsText" dxfId="420" priority="5691" operator="containsText" text="改紡">
      <formula>NOT(ISERROR(SEARCH("改紡",Y995)))</formula>
    </cfRule>
    <cfRule type="containsText" dxfId="419" priority="5692" operator="containsText" text="了機">
      <formula>NOT(ISERROR(SEARCH("了機",Y995)))</formula>
    </cfRule>
  </conditionalFormatting>
  <conditionalFormatting sqref="Y998 X1003:X1004 X1006:X1011 X1013:X1014">
    <cfRule type="containsText" dxfId="418" priority="5743" operator="containsText" text="了機">
      <formula>NOT(ISERROR(SEARCH("了機",X998)))</formula>
    </cfRule>
  </conditionalFormatting>
  <conditionalFormatting sqref="Y998 X1003:X1004 X1013:X1014 X1006:X1011">
    <cfRule type="containsText" dxfId="417" priority="5741" operator="containsText" text="清車">
      <formula>NOT(ISERROR(SEARCH("清車",X998)))</formula>
    </cfRule>
    <cfRule type="containsText" dxfId="416" priority="5742" operator="containsText" text="改紡">
      <formula>NOT(ISERROR(SEARCH("改紡",X998)))</formula>
    </cfRule>
  </conditionalFormatting>
  <conditionalFormatting sqref="Y999">
    <cfRule type="containsText" dxfId="415" priority="5714" operator="containsText" text="清車">
      <formula>NOT(ISERROR(SEARCH("清車",Y999)))</formula>
    </cfRule>
    <cfRule type="containsText" dxfId="414" priority="5715" operator="containsText" text="改紡">
      <formula>NOT(ISERROR(SEARCH("改紡",Y999)))</formula>
    </cfRule>
    <cfRule type="containsText" dxfId="413" priority="5716" operator="containsText" text="了機">
      <formula>NOT(ISERROR(SEARCH("了機",Y999)))</formula>
    </cfRule>
  </conditionalFormatting>
  <conditionalFormatting sqref="Y1000:Y1001 Y1003:Y1011">
    <cfRule type="containsText" dxfId="412" priority="5744" operator="containsText" text="清車">
      <formula>NOT(ISERROR(SEARCH("清車",Y1000)))</formula>
    </cfRule>
    <cfRule type="containsText" dxfId="411" priority="5745" operator="containsText" text="改紡">
      <formula>NOT(ISERROR(SEARCH("改紡",Y1000)))</formula>
    </cfRule>
    <cfRule type="containsText" dxfId="410" priority="5746" operator="containsText" text="了機">
      <formula>NOT(ISERROR(SEARCH("了機",Y1000)))</formula>
    </cfRule>
  </conditionalFormatting>
  <conditionalFormatting sqref="Y1002">
    <cfRule type="containsText" dxfId="409" priority="5708" operator="containsText" text="清車">
      <formula>NOT(ISERROR(SEARCH("清車",Y1002)))</formula>
    </cfRule>
    <cfRule type="containsText" dxfId="408" priority="5709" operator="containsText" text="改紡">
      <formula>NOT(ISERROR(SEARCH("改紡",Y1002)))</formula>
    </cfRule>
    <cfRule type="containsText" dxfId="407" priority="5710" operator="containsText" text="了機">
      <formula>NOT(ISERROR(SEARCH("了機",Y1002)))</formula>
    </cfRule>
  </conditionalFormatting>
  <conditionalFormatting sqref="Y1012">
    <cfRule type="containsText" dxfId="406" priority="5732" operator="containsText" text="清車">
      <formula>NOT(ISERROR(SEARCH("清車",Y1012)))</formula>
    </cfRule>
    <cfRule type="containsText" dxfId="405" priority="5733" operator="containsText" text="改紡">
      <formula>NOT(ISERROR(SEARCH("改紡",Y1012)))</formula>
    </cfRule>
    <cfRule type="containsText" dxfId="404" priority="5734" operator="containsText" text="了機">
      <formula>NOT(ISERROR(SEARCH("了機",Y1012)))</formula>
    </cfRule>
  </conditionalFormatting>
  <conditionalFormatting sqref="Y1015">
    <cfRule type="containsText" dxfId="403" priority="5681" operator="containsText" text="清車">
      <formula>NOT(ISERROR(SEARCH("清車",Y1015)))</formula>
    </cfRule>
    <cfRule type="containsText" dxfId="402" priority="5682" operator="containsText" text="改紡">
      <formula>NOT(ISERROR(SEARCH("改紡",Y1015)))</formula>
    </cfRule>
    <cfRule type="containsText" dxfId="401" priority="5683" operator="containsText" text="了機">
      <formula>NOT(ISERROR(SEARCH("了機",Y1015)))</formula>
    </cfRule>
  </conditionalFormatting>
  <conditionalFormatting sqref="Y1017:Y1025 X1017 X987:Y987 Y1013:Y1014 X993:Y993 X991 Y989 Y992">
    <cfRule type="containsText" dxfId="400" priority="5735" operator="containsText" text="清車">
      <formula>NOT(ISERROR(SEARCH("清車",X987)))</formula>
    </cfRule>
    <cfRule type="containsText" dxfId="399" priority="5736" operator="containsText" text="改紡">
      <formula>NOT(ISERROR(SEARCH("改紡",X987)))</formula>
    </cfRule>
  </conditionalFormatting>
  <conditionalFormatting sqref="Y1027">
    <cfRule type="containsText" dxfId="398" priority="5369" operator="containsText" text="清車">
      <formula>NOT(ISERROR(SEARCH("清車",Y1027)))</formula>
    </cfRule>
    <cfRule type="containsText" dxfId="397" priority="5370" operator="containsText" text="改紡">
      <formula>NOT(ISERROR(SEARCH("改紡",Y1027)))</formula>
    </cfRule>
    <cfRule type="containsText" dxfId="396" priority="5371" operator="containsText" text="了機">
      <formula>NOT(ISERROR(SEARCH("了機",Y1027)))</formula>
    </cfRule>
  </conditionalFormatting>
  <conditionalFormatting sqref="Y1029">
    <cfRule type="containsText" dxfId="395" priority="5360" operator="containsText" text="清車">
      <formula>NOT(ISERROR(SEARCH("清車",Y1029)))</formula>
    </cfRule>
    <cfRule type="containsText" dxfId="394" priority="5361" operator="containsText" text="改紡">
      <formula>NOT(ISERROR(SEARCH("改紡",Y1029)))</formula>
    </cfRule>
    <cfRule type="containsText" dxfId="393" priority="5362" operator="containsText" text="了機">
      <formula>NOT(ISERROR(SEARCH("了機",Y1029)))</formula>
    </cfRule>
  </conditionalFormatting>
  <conditionalFormatting sqref="Y1030">
    <cfRule type="containsText" dxfId="392" priority="5375" operator="containsText" text="清車">
      <formula>NOT(ISERROR(SEARCH("清車",Y1030)))</formula>
    </cfRule>
    <cfRule type="containsText" dxfId="391" priority="5376" operator="containsText" text="改紡">
      <formula>NOT(ISERROR(SEARCH("改紡",Y1030)))</formula>
    </cfRule>
    <cfRule type="containsText" dxfId="390" priority="5377" operator="containsText" text="了機">
      <formula>NOT(ISERROR(SEARCH("了機",Y1030)))</formula>
    </cfRule>
  </conditionalFormatting>
  <conditionalFormatting sqref="Y1034">
    <cfRule type="containsText" dxfId="389" priority="5348" operator="containsText" text="清車">
      <formula>NOT(ISERROR(SEARCH("清車",Y1034)))</formula>
    </cfRule>
    <cfRule type="containsText" dxfId="388" priority="5349" operator="containsText" text="改紡">
      <formula>NOT(ISERROR(SEARCH("改紡",Y1034)))</formula>
    </cfRule>
    <cfRule type="containsText" dxfId="387" priority="5350" operator="containsText" text="了機">
      <formula>NOT(ISERROR(SEARCH("了機",Y1034)))</formula>
    </cfRule>
  </conditionalFormatting>
  <conditionalFormatting sqref="Y1035">
    <cfRule type="containsText" dxfId="386" priority="5048" operator="containsText" text="清車">
      <formula>NOT(ISERROR(SEARCH("清車",Y1035)))</formula>
    </cfRule>
    <cfRule type="containsText" dxfId="385" priority="5049" operator="containsText" text="改紡">
      <formula>NOT(ISERROR(SEARCH("改紡",Y1035)))</formula>
    </cfRule>
    <cfRule type="containsText" dxfId="384" priority="5050" operator="containsText" text="了機">
      <formula>NOT(ISERROR(SEARCH("了機",Y1035)))</formula>
    </cfRule>
  </conditionalFormatting>
  <conditionalFormatting sqref="Y1037:Y1038 X1042:X1043 X1045:X1054">
    <cfRule type="containsText" dxfId="383" priority="5399" operator="containsText" text="清車">
      <formula>NOT(ISERROR(SEARCH("清車",X1037)))</formula>
    </cfRule>
    <cfRule type="containsText" dxfId="382" priority="5400" operator="containsText" text="改紡">
      <formula>NOT(ISERROR(SEARCH("改紡",X1037)))</formula>
    </cfRule>
    <cfRule type="containsText" dxfId="381" priority="5401" operator="containsText" text="了機">
      <formula>NOT(ISERROR(SEARCH("了機",X1037)))</formula>
    </cfRule>
  </conditionalFormatting>
  <conditionalFormatting sqref="Y1038">
    <cfRule type="containsText" dxfId="380" priority="5372" operator="containsText" text="清車">
      <formula>NOT(ISERROR(SEARCH("清車",Y1038)))</formula>
    </cfRule>
    <cfRule type="containsText" dxfId="379" priority="5373" operator="containsText" text="改紡">
      <formula>NOT(ISERROR(SEARCH("改紡",Y1038)))</formula>
    </cfRule>
    <cfRule type="containsText" dxfId="378" priority="5374" operator="containsText" text="了機">
      <formula>NOT(ISERROR(SEARCH("了機",Y1038)))</formula>
    </cfRule>
  </conditionalFormatting>
  <conditionalFormatting sqref="Y1039">
    <cfRule type="containsText" dxfId="377" priority="5060" operator="containsText" text="清車">
      <formula>NOT(ISERROR(SEARCH("清車",Y1039)))</formula>
    </cfRule>
    <cfRule type="containsText" dxfId="376" priority="5061" operator="containsText" text="改紡">
      <formula>NOT(ISERROR(SEARCH("改紡",Y1039)))</formula>
    </cfRule>
    <cfRule type="containsText" dxfId="375" priority="5062" operator="containsText" text="了機">
      <formula>NOT(ISERROR(SEARCH("了機",Y1039)))</formula>
    </cfRule>
  </conditionalFormatting>
  <conditionalFormatting sqref="Y1039:Y1051">
    <cfRule type="containsText" dxfId="374" priority="5402" operator="containsText" text="清車">
      <formula>NOT(ISERROR(SEARCH("清車",Y1039)))</formula>
    </cfRule>
    <cfRule type="containsText" dxfId="373" priority="5403" operator="containsText" text="改紡">
      <formula>NOT(ISERROR(SEARCH("改紡",Y1039)))</formula>
    </cfRule>
    <cfRule type="containsText" dxfId="372" priority="5404" operator="containsText" text="了機">
      <formula>NOT(ISERROR(SEARCH("了機",Y1039)))</formula>
    </cfRule>
  </conditionalFormatting>
  <conditionalFormatting sqref="Y1041">
    <cfRule type="containsText" dxfId="371" priority="5366" operator="containsText" text="清車">
      <formula>NOT(ISERROR(SEARCH("清車",Y1041)))</formula>
    </cfRule>
    <cfRule type="containsText" dxfId="370" priority="5367" operator="containsText" text="改紡">
      <formula>NOT(ISERROR(SEARCH("改紡",Y1041)))</formula>
    </cfRule>
    <cfRule type="containsText" dxfId="369" priority="5368" operator="containsText" text="了機">
      <formula>NOT(ISERROR(SEARCH("了機",Y1041)))</formula>
    </cfRule>
  </conditionalFormatting>
  <conditionalFormatting sqref="Y1042">
    <cfRule type="containsText" dxfId="368" priority="5057" operator="containsText" text="清車">
      <formula>NOT(ISERROR(SEARCH("清車",Y1042)))</formula>
    </cfRule>
    <cfRule type="containsText" dxfId="367" priority="5058" operator="containsText" text="改紡">
      <formula>NOT(ISERROR(SEARCH("改紡",Y1042)))</formula>
    </cfRule>
    <cfRule type="containsText" dxfId="366" priority="5059" operator="containsText" text="了機">
      <formula>NOT(ISERROR(SEARCH("了機",Y1042)))</formula>
    </cfRule>
  </conditionalFormatting>
  <conditionalFormatting sqref="Y1051">
    <cfRule type="containsText" dxfId="365" priority="5390" operator="containsText" text="清車">
      <formula>NOT(ISERROR(SEARCH("清車",Y1051)))</formula>
    </cfRule>
    <cfRule type="containsText" dxfId="364" priority="5391" operator="containsText" text="改紡">
      <formula>NOT(ISERROR(SEARCH("改紡",Y1051)))</formula>
    </cfRule>
    <cfRule type="containsText" dxfId="363" priority="5392" operator="containsText" text="了機">
      <formula>NOT(ISERROR(SEARCH("了機",Y1051)))</formula>
    </cfRule>
  </conditionalFormatting>
  <conditionalFormatting sqref="Y1052">
    <cfRule type="containsText" dxfId="362" priority="5069" operator="containsText" text="清車">
      <formula>NOT(ISERROR(SEARCH("清車",Y1052)))</formula>
    </cfRule>
    <cfRule type="containsText" dxfId="361" priority="5070" operator="containsText" text="改紡">
      <formula>NOT(ISERROR(SEARCH("改紡",Y1052)))</formula>
    </cfRule>
    <cfRule type="containsText" dxfId="360" priority="5071" operator="containsText" text="了機">
      <formula>NOT(ISERROR(SEARCH("了機",Y1052)))</formula>
    </cfRule>
  </conditionalFormatting>
  <conditionalFormatting sqref="Y1054">
    <cfRule type="containsText" dxfId="359" priority="5342" operator="containsText" text="清車">
      <formula>NOT(ISERROR(SEARCH("清車",Y1054)))</formula>
    </cfRule>
    <cfRule type="containsText" dxfId="358" priority="5343" operator="containsText" text="改紡">
      <formula>NOT(ISERROR(SEARCH("改紡",Y1054)))</formula>
    </cfRule>
    <cfRule type="containsText" dxfId="357" priority="5344" operator="containsText" text="了機">
      <formula>NOT(ISERROR(SEARCH("了機",Y1054)))</formula>
    </cfRule>
  </conditionalFormatting>
  <conditionalFormatting sqref="Y1055">
    <cfRule type="containsText" dxfId="356" priority="5039" operator="containsText" text="清車">
      <formula>NOT(ISERROR(SEARCH("清車",Y1055)))</formula>
    </cfRule>
    <cfRule type="containsText" dxfId="355" priority="5040" operator="containsText" text="改紡">
      <formula>NOT(ISERROR(SEARCH("改紡",Y1055)))</formula>
    </cfRule>
    <cfRule type="containsText" dxfId="354" priority="5041" operator="containsText" text="了機">
      <formula>NOT(ISERROR(SEARCH("了機",Y1055)))</formula>
    </cfRule>
  </conditionalFormatting>
  <conditionalFormatting sqref="Y1067">
    <cfRule type="containsText" dxfId="353" priority="4804" operator="containsText" text="清車">
      <formula>NOT(ISERROR(SEARCH("清車",Y1067)))</formula>
    </cfRule>
    <cfRule type="containsText" dxfId="352" priority="4805" operator="containsText" text="改紡">
      <formula>NOT(ISERROR(SEARCH("改紡",Y1067)))</formula>
    </cfRule>
    <cfRule type="containsText" dxfId="351" priority="4806" operator="containsText" text="了機">
      <formula>NOT(ISERROR(SEARCH("了機",Y1067)))</formula>
    </cfRule>
  </conditionalFormatting>
  <conditionalFormatting sqref="Y1069">
    <cfRule type="containsText" dxfId="350" priority="4795" operator="containsText" text="清車">
      <formula>NOT(ISERROR(SEARCH("清車",Y1069)))</formula>
    </cfRule>
    <cfRule type="containsText" dxfId="349" priority="4796" operator="containsText" text="改紡">
      <formula>NOT(ISERROR(SEARCH("改紡",Y1069)))</formula>
    </cfRule>
    <cfRule type="containsText" dxfId="348" priority="4797" operator="containsText" text="了機">
      <formula>NOT(ISERROR(SEARCH("了機",Y1069)))</formula>
    </cfRule>
  </conditionalFormatting>
  <conditionalFormatting sqref="Y1070">
    <cfRule type="containsText" dxfId="347" priority="4810" operator="containsText" text="清車">
      <formula>NOT(ISERROR(SEARCH("清車",Y1070)))</formula>
    </cfRule>
    <cfRule type="containsText" dxfId="346" priority="4811" operator="containsText" text="改紡">
      <formula>NOT(ISERROR(SEARCH("改紡",Y1070)))</formula>
    </cfRule>
    <cfRule type="containsText" dxfId="345" priority="4812" operator="containsText" text="了機">
      <formula>NOT(ISERROR(SEARCH("了機",Y1070)))</formula>
    </cfRule>
  </conditionalFormatting>
  <conditionalFormatting sqref="Y1071">
    <cfRule type="containsText" dxfId="344" priority="4272" operator="containsText" text="清車">
      <formula>NOT(ISERROR(SEARCH("清車",Y1071)))</formula>
    </cfRule>
    <cfRule type="containsText" dxfId="343" priority="4273" operator="containsText" text="改紡">
      <formula>NOT(ISERROR(SEARCH("改紡",Y1071)))</formula>
    </cfRule>
    <cfRule type="containsText" dxfId="342" priority="4274" operator="containsText" text="了機">
      <formula>NOT(ISERROR(SEARCH("了機",Y1071)))</formula>
    </cfRule>
  </conditionalFormatting>
  <conditionalFormatting sqref="Y1074">
    <cfRule type="containsText" dxfId="341" priority="4783" operator="containsText" text="清車">
      <formula>NOT(ISERROR(SEARCH("清車",Y1074)))</formula>
    </cfRule>
    <cfRule type="containsText" dxfId="340" priority="4784" operator="containsText" text="改紡">
      <formula>NOT(ISERROR(SEARCH("改紡",Y1074)))</formula>
    </cfRule>
    <cfRule type="containsText" dxfId="339" priority="4785" operator="containsText" text="了機">
      <formula>NOT(ISERROR(SEARCH("了機",Y1074)))</formula>
    </cfRule>
  </conditionalFormatting>
  <conditionalFormatting sqref="Y1075">
    <cfRule type="containsText" dxfId="338" priority="4257" operator="containsText" text="清車">
      <formula>NOT(ISERROR(SEARCH("清車",Y1075)))</formula>
    </cfRule>
    <cfRule type="containsText" dxfId="337" priority="4258" operator="containsText" text="改紡">
      <formula>NOT(ISERROR(SEARCH("改紡",Y1075)))</formula>
    </cfRule>
    <cfRule type="containsText" dxfId="336" priority="4259" operator="containsText" text="了機">
      <formula>NOT(ISERROR(SEARCH("了機",Y1075)))</formula>
    </cfRule>
    <cfRule type="containsText" dxfId="335" priority="4486" operator="containsText" text="清車">
      <formula>NOT(ISERROR(SEARCH("清車",Y1075)))</formula>
    </cfRule>
    <cfRule type="containsText" dxfId="334" priority="4487" operator="containsText" text="改紡">
      <formula>NOT(ISERROR(SEARCH("改紡",Y1075)))</formula>
    </cfRule>
    <cfRule type="containsText" dxfId="333" priority="4488" operator="containsText" text="了機">
      <formula>NOT(ISERROR(SEARCH("了機",Y1075)))</formula>
    </cfRule>
  </conditionalFormatting>
  <conditionalFormatting sqref="Y1076">
    <cfRule type="containsText" dxfId="332" priority="4044" operator="containsText" text="清車">
      <formula>NOT(ISERROR(SEARCH("清車",Y1076)))</formula>
    </cfRule>
    <cfRule type="containsText" dxfId="331" priority="4045" operator="containsText" text="改紡">
      <formula>NOT(ISERROR(SEARCH("改紡",Y1076)))</formula>
    </cfRule>
    <cfRule type="containsText" dxfId="330" priority="4046" operator="containsText" text="了機">
      <formula>NOT(ISERROR(SEARCH("了機",Y1076)))</formula>
    </cfRule>
  </conditionalFormatting>
  <conditionalFormatting sqref="Y1077:Y1079 X1082:X1095">
    <cfRule type="containsText" dxfId="329" priority="4834" operator="containsText" text="清車">
      <formula>NOT(ISERROR(SEARCH("清車",X1077)))</formula>
    </cfRule>
    <cfRule type="containsText" dxfId="328" priority="4835" operator="containsText" text="改紡">
      <formula>NOT(ISERROR(SEARCH("改紡",X1077)))</formula>
    </cfRule>
    <cfRule type="containsText" dxfId="327" priority="4836" operator="containsText" text="了機">
      <formula>NOT(ISERROR(SEARCH("了機",X1077)))</formula>
    </cfRule>
  </conditionalFormatting>
  <conditionalFormatting sqref="Y1078">
    <cfRule type="containsText" dxfId="326" priority="4807" operator="containsText" text="清車">
      <formula>NOT(ISERROR(SEARCH("清車",Y1078)))</formula>
    </cfRule>
    <cfRule type="containsText" dxfId="325" priority="4808" operator="containsText" text="改紡">
      <formula>NOT(ISERROR(SEARCH("改紡",Y1078)))</formula>
    </cfRule>
    <cfRule type="containsText" dxfId="324" priority="4809" operator="containsText" text="了機">
      <formula>NOT(ISERROR(SEARCH("了機",Y1078)))</formula>
    </cfRule>
  </conditionalFormatting>
  <conditionalFormatting sqref="Y1079">
    <cfRule type="containsText" dxfId="323" priority="4269" operator="containsText" text="清車">
      <formula>NOT(ISERROR(SEARCH("清車",Y1079)))</formula>
    </cfRule>
    <cfRule type="containsText" dxfId="322" priority="4270" operator="containsText" text="改紡">
      <formula>NOT(ISERROR(SEARCH("改紡",Y1079)))</formula>
    </cfRule>
    <cfRule type="containsText" dxfId="321" priority="4271" operator="containsText" text="了機">
      <formula>NOT(ISERROR(SEARCH("了機",Y1079)))</formula>
    </cfRule>
    <cfRule type="containsText" dxfId="320" priority="4498" operator="containsText" text="清車">
      <formula>NOT(ISERROR(SEARCH("清車",Y1079)))</formula>
    </cfRule>
    <cfRule type="containsText" dxfId="319" priority="4499" operator="containsText" text="改紡">
      <formula>NOT(ISERROR(SEARCH("改紡",Y1079)))</formula>
    </cfRule>
    <cfRule type="containsText" dxfId="318" priority="4500" operator="containsText" text="了機">
      <formula>NOT(ISERROR(SEARCH("了機",Y1079)))</formula>
    </cfRule>
  </conditionalFormatting>
  <conditionalFormatting sqref="Y1079:Y1092">
    <cfRule type="containsText" dxfId="317" priority="4837" operator="containsText" text="清車">
      <formula>NOT(ISERROR(SEARCH("清車",Y1079)))</formula>
    </cfRule>
    <cfRule type="containsText" dxfId="316" priority="4838" operator="containsText" text="改紡">
      <formula>NOT(ISERROR(SEARCH("改紡",Y1079)))</formula>
    </cfRule>
    <cfRule type="containsText" dxfId="315" priority="4839" operator="containsText" text="了機">
      <formula>NOT(ISERROR(SEARCH("了機",Y1079)))</formula>
    </cfRule>
  </conditionalFormatting>
  <conditionalFormatting sqref="Y1080">
    <cfRule type="containsText" dxfId="314" priority="4056" operator="containsText" text="清車">
      <formula>NOT(ISERROR(SEARCH("清車",Y1080)))</formula>
    </cfRule>
    <cfRule type="containsText" dxfId="313" priority="4057" operator="containsText" text="改紡">
      <formula>NOT(ISERROR(SEARCH("改紡",Y1080)))</formula>
    </cfRule>
    <cfRule type="containsText" dxfId="312" priority="4058" operator="containsText" text="了機">
      <formula>NOT(ISERROR(SEARCH("了機",Y1080)))</formula>
    </cfRule>
  </conditionalFormatting>
  <conditionalFormatting sqref="Y1081">
    <cfRule type="containsText" dxfId="311" priority="4801" operator="containsText" text="清車">
      <formula>NOT(ISERROR(SEARCH("清車",Y1081)))</formula>
    </cfRule>
    <cfRule type="containsText" dxfId="310" priority="4802" operator="containsText" text="改紡">
      <formula>NOT(ISERROR(SEARCH("改紡",Y1081)))</formula>
    </cfRule>
    <cfRule type="containsText" dxfId="309" priority="4803" operator="containsText" text="了機">
      <formula>NOT(ISERROR(SEARCH("了機",Y1081)))</formula>
    </cfRule>
  </conditionalFormatting>
  <conditionalFormatting sqref="Y1082">
    <cfRule type="containsText" dxfId="308" priority="4266" operator="containsText" text="清車">
      <formula>NOT(ISERROR(SEARCH("清車",Y1082)))</formula>
    </cfRule>
    <cfRule type="containsText" dxfId="307" priority="4267" operator="containsText" text="改紡">
      <formula>NOT(ISERROR(SEARCH("改紡",Y1082)))</formula>
    </cfRule>
    <cfRule type="containsText" dxfId="306" priority="4268" operator="containsText" text="了機">
      <formula>NOT(ISERROR(SEARCH("了機",Y1082)))</formula>
    </cfRule>
    <cfRule type="containsText" dxfId="305" priority="4495" operator="containsText" text="清車">
      <formula>NOT(ISERROR(SEARCH("清車",Y1082)))</formula>
    </cfRule>
    <cfRule type="containsText" dxfId="304" priority="4496" operator="containsText" text="改紡">
      <formula>NOT(ISERROR(SEARCH("改紡",Y1082)))</formula>
    </cfRule>
    <cfRule type="containsText" dxfId="303" priority="4497" operator="containsText" text="了機">
      <formula>NOT(ISERROR(SEARCH("了機",Y1082)))</formula>
    </cfRule>
  </conditionalFormatting>
  <conditionalFormatting sqref="Y1083">
    <cfRule type="containsText" dxfId="302" priority="4053" operator="containsText" text="清車">
      <formula>NOT(ISERROR(SEARCH("清車",Y1083)))</formula>
    </cfRule>
    <cfRule type="containsText" dxfId="301" priority="4054" operator="containsText" text="改紡">
      <formula>NOT(ISERROR(SEARCH("改紡",Y1083)))</formula>
    </cfRule>
    <cfRule type="containsText" dxfId="300" priority="4055" operator="containsText" text="了機">
      <formula>NOT(ISERROR(SEARCH("了機",Y1083)))</formula>
    </cfRule>
  </conditionalFormatting>
  <conditionalFormatting sqref="Y1091">
    <cfRule type="containsText" dxfId="299" priority="4825" operator="containsText" text="清車">
      <formula>NOT(ISERROR(SEARCH("清車",Y1091)))</formula>
    </cfRule>
    <cfRule type="containsText" dxfId="298" priority="4826" operator="containsText" text="改紡">
      <formula>NOT(ISERROR(SEARCH("改紡",Y1091)))</formula>
    </cfRule>
    <cfRule type="containsText" dxfId="297" priority="4827" operator="containsText" text="了機">
      <formula>NOT(ISERROR(SEARCH("了機",Y1091)))</formula>
    </cfRule>
  </conditionalFormatting>
  <conditionalFormatting sqref="Y1092">
    <cfRule type="containsText" dxfId="296" priority="4281" operator="containsText" text="清車">
      <formula>NOT(ISERROR(SEARCH("清車",Y1092)))</formula>
    </cfRule>
    <cfRule type="containsText" dxfId="295" priority="4282" operator="containsText" text="改紡">
      <formula>NOT(ISERROR(SEARCH("改紡",Y1092)))</formula>
    </cfRule>
    <cfRule type="containsText" dxfId="294" priority="4283" operator="containsText" text="了機">
      <formula>NOT(ISERROR(SEARCH("了機",Y1092)))</formula>
    </cfRule>
    <cfRule type="containsText" dxfId="293" priority="4507" operator="containsText" text="清車">
      <formula>NOT(ISERROR(SEARCH("清車",Y1092)))</formula>
    </cfRule>
    <cfRule type="containsText" dxfId="292" priority="4508" operator="containsText" text="改紡">
      <formula>NOT(ISERROR(SEARCH("改紡",Y1092)))</formula>
    </cfRule>
    <cfRule type="containsText" dxfId="291" priority="4509" operator="containsText" text="了機">
      <formula>NOT(ISERROR(SEARCH("了機",Y1092)))</formula>
    </cfRule>
  </conditionalFormatting>
  <conditionalFormatting sqref="Y1093">
    <cfRule type="containsText" dxfId="290" priority="4065" operator="containsText" text="清車">
      <formula>NOT(ISERROR(SEARCH("清車",Y1093)))</formula>
    </cfRule>
    <cfRule type="containsText" dxfId="289" priority="4066" operator="containsText" text="改紡">
      <formula>NOT(ISERROR(SEARCH("改紡",Y1093)))</formula>
    </cfRule>
    <cfRule type="containsText" dxfId="288" priority="4067" operator="containsText" text="了機">
      <formula>NOT(ISERROR(SEARCH("了機",Y1093)))</formula>
    </cfRule>
  </conditionalFormatting>
  <conditionalFormatting sqref="Y1094">
    <cfRule type="containsText" dxfId="287" priority="4777" operator="containsText" text="清車">
      <formula>NOT(ISERROR(SEARCH("清車",Y1094)))</formula>
    </cfRule>
    <cfRule type="containsText" dxfId="286" priority="4778" operator="containsText" text="改紡">
      <formula>NOT(ISERROR(SEARCH("改紡",Y1094)))</formula>
    </cfRule>
    <cfRule type="containsText" dxfId="285" priority="4779" operator="containsText" text="了機">
      <formula>NOT(ISERROR(SEARCH("了機",Y1094)))</formula>
    </cfRule>
  </conditionalFormatting>
  <conditionalFormatting sqref="Y1095">
    <cfRule type="containsText" dxfId="284" priority="4251" operator="containsText" text="清車">
      <formula>NOT(ISERROR(SEARCH("清車",Y1095)))</formula>
    </cfRule>
    <cfRule type="containsText" dxfId="283" priority="4252" operator="containsText" text="改紡">
      <formula>NOT(ISERROR(SEARCH("改紡",Y1095)))</formula>
    </cfRule>
    <cfRule type="containsText" dxfId="282" priority="4253" operator="containsText" text="了機">
      <formula>NOT(ISERROR(SEARCH("了機",Y1095)))</formula>
    </cfRule>
    <cfRule type="containsText" dxfId="281" priority="4477" operator="containsText" text="清車">
      <formula>NOT(ISERROR(SEARCH("清車",Y1095)))</formula>
    </cfRule>
    <cfRule type="containsText" dxfId="280" priority="4478" operator="containsText" text="改紡">
      <formula>NOT(ISERROR(SEARCH("改紡",Y1095)))</formula>
    </cfRule>
    <cfRule type="containsText" dxfId="279" priority="4479" operator="containsText" text="了機">
      <formula>NOT(ISERROR(SEARCH("了機",Y1095)))</formula>
    </cfRule>
  </conditionalFormatting>
  <conditionalFormatting sqref="Y1096">
    <cfRule type="containsText" dxfId="278" priority="4035" operator="containsText" text="清車">
      <formula>NOT(ISERROR(SEARCH("清車",Y1096)))</formula>
    </cfRule>
    <cfRule type="containsText" dxfId="277" priority="4036" operator="containsText" text="改紡">
      <formula>NOT(ISERROR(SEARCH("改紡",Y1096)))</formula>
    </cfRule>
    <cfRule type="containsText" dxfId="276" priority="4037" operator="containsText" text="了機">
      <formula>NOT(ISERROR(SEARCH("了機",Y1096)))</formula>
    </cfRule>
  </conditionalFormatting>
  <conditionalFormatting sqref="Y1108">
    <cfRule type="containsText" dxfId="275" priority="3766" operator="containsText" text="清車">
      <formula>NOT(ISERROR(SEARCH("清車",Y1108)))</formula>
    </cfRule>
    <cfRule type="containsText" dxfId="274" priority="3767" operator="containsText" text="改紡">
      <formula>NOT(ISERROR(SEARCH("改紡",Y1108)))</formula>
    </cfRule>
    <cfRule type="containsText" dxfId="273" priority="3768" operator="containsText" text="了機">
      <formula>NOT(ISERROR(SEARCH("了機",Y1108)))</formula>
    </cfRule>
  </conditionalFormatting>
  <conditionalFormatting sqref="Y1110">
    <cfRule type="containsText" dxfId="272" priority="3757" operator="containsText" text="清車">
      <formula>NOT(ISERROR(SEARCH("清車",Y1110)))</formula>
    </cfRule>
    <cfRule type="containsText" dxfId="271" priority="3758" operator="containsText" text="改紡">
      <formula>NOT(ISERROR(SEARCH("改紡",Y1110)))</formula>
    </cfRule>
    <cfRule type="containsText" dxfId="270" priority="3759" operator="containsText" text="了機">
      <formula>NOT(ISERROR(SEARCH("了機",Y1110)))</formula>
    </cfRule>
  </conditionalFormatting>
  <conditionalFormatting sqref="Y1111">
    <cfRule type="containsText" dxfId="269" priority="3772" operator="containsText" text="清車">
      <formula>NOT(ISERROR(SEARCH("清車",Y1111)))</formula>
    </cfRule>
    <cfRule type="containsText" dxfId="268" priority="3773" operator="containsText" text="改紡">
      <formula>NOT(ISERROR(SEARCH("改紡",Y1111)))</formula>
    </cfRule>
    <cfRule type="containsText" dxfId="267" priority="3774" operator="containsText" text="了機">
      <formula>NOT(ISERROR(SEARCH("了機",Y1111)))</formula>
    </cfRule>
  </conditionalFormatting>
  <conditionalFormatting sqref="Y1114">
    <cfRule type="containsText" dxfId="266" priority="3745" operator="containsText" text="清車">
      <formula>NOT(ISERROR(SEARCH("清車",Y1114)))</formula>
    </cfRule>
    <cfRule type="containsText" dxfId="265" priority="3746" operator="containsText" text="改紡">
      <formula>NOT(ISERROR(SEARCH("改紡",Y1114)))</formula>
    </cfRule>
    <cfRule type="containsText" dxfId="264" priority="3747" operator="containsText" text="了機">
      <formula>NOT(ISERROR(SEARCH("了機",Y1114)))</formula>
    </cfRule>
  </conditionalFormatting>
  <conditionalFormatting sqref="Y1115">
    <cfRule type="containsText" dxfId="263" priority="3096" operator="containsText" text="清車">
      <formula>NOT(ISERROR(SEARCH("清車",Y1115)))</formula>
    </cfRule>
    <cfRule type="containsText" dxfId="262" priority="3097" operator="containsText" text="改紡">
      <formula>NOT(ISERROR(SEARCH("改紡",Y1115)))</formula>
    </cfRule>
    <cfRule type="containsText" dxfId="261" priority="3098" operator="containsText" text="了機">
      <formula>NOT(ISERROR(SEARCH("了機",Y1115)))</formula>
    </cfRule>
  </conditionalFormatting>
  <conditionalFormatting sqref="Y1116:Y1118 X1121:X1130 X1132:X1134">
    <cfRule type="containsText" dxfId="260" priority="3793" operator="containsText" text="清車">
      <formula>NOT(ISERROR(SEARCH("清車",X1116)))</formula>
    </cfRule>
    <cfRule type="containsText" dxfId="259" priority="3794" operator="containsText" text="改紡">
      <formula>NOT(ISERROR(SEARCH("改紡",X1116)))</formula>
    </cfRule>
    <cfRule type="containsText" dxfId="258" priority="3795" operator="containsText" text="了機">
      <formula>NOT(ISERROR(SEARCH("了機",X1116)))</formula>
    </cfRule>
  </conditionalFormatting>
  <conditionalFormatting sqref="Y1117">
    <cfRule type="containsText" dxfId="257" priority="3769" operator="containsText" text="清車">
      <formula>NOT(ISERROR(SEARCH("清車",Y1117)))</formula>
    </cfRule>
    <cfRule type="containsText" dxfId="256" priority="3770" operator="containsText" text="改紡">
      <formula>NOT(ISERROR(SEARCH("改紡",Y1117)))</formula>
    </cfRule>
    <cfRule type="containsText" dxfId="255" priority="3771" operator="containsText" text="了機">
      <formula>NOT(ISERROR(SEARCH("了機",Y1117)))</formula>
    </cfRule>
  </conditionalFormatting>
  <conditionalFormatting sqref="Y1118">
    <cfRule type="containsText" dxfId="254" priority="3279" operator="containsText" text="清車">
      <formula>NOT(ISERROR(SEARCH("清車",Y1118)))</formula>
    </cfRule>
    <cfRule type="containsText" dxfId="253" priority="3280" operator="containsText" text="改紡">
      <formula>NOT(ISERROR(SEARCH("改紡",Y1118)))</formula>
    </cfRule>
    <cfRule type="containsText" dxfId="252" priority="3281" operator="containsText" text="了機">
      <formula>NOT(ISERROR(SEARCH("了機",Y1118)))</formula>
    </cfRule>
    <cfRule type="containsText" dxfId="251" priority="3475" operator="containsText" text="清車">
      <formula>NOT(ISERROR(SEARCH("清車",Y1118)))</formula>
    </cfRule>
    <cfRule type="containsText" dxfId="250" priority="3476" operator="containsText" text="改紡">
      <formula>NOT(ISERROR(SEARCH("改紡",Y1118)))</formula>
    </cfRule>
    <cfRule type="containsText" dxfId="249" priority="3477" operator="containsText" text="了機">
      <formula>NOT(ISERROR(SEARCH("了機",Y1118)))</formula>
    </cfRule>
  </conditionalFormatting>
  <conditionalFormatting sqref="Y1118:Y1131">
    <cfRule type="containsText" dxfId="248" priority="3796" operator="containsText" text="清車">
      <formula>NOT(ISERROR(SEARCH("清車",Y1118)))</formula>
    </cfRule>
    <cfRule type="containsText" dxfId="247" priority="3797" operator="containsText" text="改紡">
      <formula>NOT(ISERROR(SEARCH("改紡",Y1118)))</formula>
    </cfRule>
    <cfRule type="containsText" dxfId="246" priority="3798" operator="containsText" text="了機">
      <formula>NOT(ISERROR(SEARCH("了機",Y1118)))</formula>
    </cfRule>
  </conditionalFormatting>
  <conditionalFormatting sqref="Y1119">
    <cfRule type="containsText" dxfId="245" priority="3108" operator="containsText" text="清車">
      <formula>NOT(ISERROR(SEARCH("清車",Y1119)))</formula>
    </cfRule>
    <cfRule type="containsText" dxfId="244" priority="3109" operator="containsText" text="改紡">
      <formula>NOT(ISERROR(SEARCH("改紡",Y1119)))</formula>
    </cfRule>
    <cfRule type="containsText" dxfId="243" priority="3110" operator="containsText" text="了機">
      <formula>NOT(ISERROR(SEARCH("了機",Y1119)))</formula>
    </cfRule>
  </conditionalFormatting>
  <conditionalFormatting sqref="Y1120">
    <cfRule type="containsText" dxfId="242" priority="3763" operator="containsText" text="清車">
      <formula>NOT(ISERROR(SEARCH("清車",Y1120)))</formula>
    </cfRule>
    <cfRule type="containsText" dxfId="241" priority="3764" operator="containsText" text="改紡">
      <formula>NOT(ISERROR(SEARCH("改紡",Y1120)))</formula>
    </cfRule>
    <cfRule type="containsText" dxfId="240" priority="3765" operator="containsText" text="了機">
      <formula>NOT(ISERROR(SEARCH("了機",Y1120)))</formula>
    </cfRule>
  </conditionalFormatting>
  <conditionalFormatting sqref="Y1121">
    <cfRule type="containsText" dxfId="239" priority="3276" operator="containsText" text="清車">
      <formula>NOT(ISERROR(SEARCH("清車",Y1121)))</formula>
    </cfRule>
    <cfRule type="containsText" dxfId="238" priority="3277" operator="containsText" text="改紡">
      <formula>NOT(ISERROR(SEARCH("改紡",Y1121)))</formula>
    </cfRule>
    <cfRule type="containsText" dxfId="237" priority="3278" operator="containsText" text="了機">
      <formula>NOT(ISERROR(SEARCH("了機",Y1121)))</formula>
    </cfRule>
    <cfRule type="containsText" dxfId="236" priority="3472" operator="containsText" text="清車">
      <formula>NOT(ISERROR(SEARCH("清車",Y1121)))</formula>
    </cfRule>
    <cfRule type="containsText" dxfId="235" priority="3473" operator="containsText" text="改紡">
      <formula>NOT(ISERROR(SEARCH("改紡",Y1121)))</formula>
    </cfRule>
    <cfRule type="containsText" dxfId="234" priority="3474" operator="containsText" text="了機">
      <formula>NOT(ISERROR(SEARCH("了機",Y1121)))</formula>
    </cfRule>
  </conditionalFormatting>
  <conditionalFormatting sqref="Y1122">
    <cfRule type="containsText" dxfId="233" priority="3105" operator="containsText" text="清車">
      <formula>NOT(ISERROR(SEARCH("清車",Y1122)))</formula>
    </cfRule>
    <cfRule type="containsText" dxfId="232" priority="3106" operator="containsText" text="改紡">
      <formula>NOT(ISERROR(SEARCH("改紡",Y1122)))</formula>
    </cfRule>
    <cfRule type="containsText" dxfId="231" priority="3107" operator="containsText" text="了機">
      <formula>NOT(ISERROR(SEARCH("了機",Y1122)))</formula>
    </cfRule>
  </conditionalFormatting>
  <conditionalFormatting sqref="Y1130">
    <cfRule type="containsText" dxfId="230" priority="3784" operator="containsText" text="清車">
      <formula>NOT(ISERROR(SEARCH("清車",Y1130)))</formula>
    </cfRule>
    <cfRule type="containsText" dxfId="229" priority="3785" operator="containsText" text="改紡">
      <formula>NOT(ISERROR(SEARCH("改紡",Y1130)))</formula>
    </cfRule>
    <cfRule type="containsText" dxfId="228" priority="3786" operator="containsText" text="了機">
      <formula>NOT(ISERROR(SEARCH("了機",Y1130)))</formula>
    </cfRule>
  </conditionalFormatting>
  <conditionalFormatting sqref="Y1131">
    <cfRule type="containsText" dxfId="227" priority="3288" operator="containsText" text="清車">
      <formula>NOT(ISERROR(SEARCH("清車",Y1131)))</formula>
    </cfRule>
    <cfRule type="containsText" dxfId="226" priority="3289" operator="containsText" text="改紡">
      <formula>NOT(ISERROR(SEARCH("改紡",Y1131)))</formula>
    </cfRule>
    <cfRule type="containsText" dxfId="225" priority="3290" operator="containsText" text="了機">
      <formula>NOT(ISERROR(SEARCH("了機",Y1131)))</formula>
    </cfRule>
    <cfRule type="containsText" dxfId="224" priority="3484" operator="containsText" text="清車">
      <formula>NOT(ISERROR(SEARCH("清車",Y1131)))</formula>
    </cfRule>
    <cfRule type="containsText" dxfId="223" priority="3485" operator="containsText" text="改紡">
      <formula>NOT(ISERROR(SEARCH("改紡",Y1131)))</formula>
    </cfRule>
    <cfRule type="containsText" dxfId="222" priority="3486" operator="containsText" text="了機">
      <formula>NOT(ISERROR(SEARCH("了機",Y1131)))</formula>
    </cfRule>
  </conditionalFormatting>
  <conditionalFormatting sqref="Y1132">
    <cfRule type="containsText" dxfId="221" priority="3117" operator="containsText" text="清車">
      <formula>NOT(ISERROR(SEARCH("清車",Y1132)))</formula>
    </cfRule>
    <cfRule type="containsText" dxfId="220" priority="3118" operator="containsText" text="改紡">
      <formula>NOT(ISERROR(SEARCH("改紡",Y1132)))</formula>
    </cfRule>
    <cfRule type="containsText" dxfId="219" priority="3119" operator="containsText" text="了機">
      <formula>NOT(ISERROR(SEARCH("了機",Y1132)))</formula>
    </cfRule>
  </conditionalFormatting>
  <conditionalFormatting sqref="Y1133">
    <cfRule type="containsText" dxfId="218" priority="3739" operator="containsText" text="清車">
      <formula>NOT(ISERROR(SEARCH("清車",Y1133)))</formula>
    </cfRule>
    <cfRule type="containsText" dxfId="217" priority="3740" operator="containsText" text="改紡">
      <formula>NOT(ISERROR(SEARCH("改紡",Y1133)))</formula>
    </cfRule>
    <cfRule type="containsText" dxfId="216" priority="3741" operator="containsText" text="了機">
      <formula>NOT(ISERROR(SEARCH("了機",Y1133)))</formula>
    </cfRule>
  </conditionalFormatting>
  <conditionalFormatting sqref="Y1134">
    <cfRule type="containsText" dxfId="215" priority="3270" operator="containsText" text="清車">
      <formula>NOT(ISERROR(SEARCH("清車",Y1134)))</formula>
    </cfRule>
    <cfRule type="containsText" dxfId="214" priority="3271" operator="containsText" text="改紡">
      <formula>NOT(ISERROR(SEARCH("改紡",Y1134)))</formula>
    </cfRule>
    <cfRule type="containsText" dxfId="213" priority="3272" operator="containsText" text="了機">
      <formula>NOT(ISERROR(SEARCH("了機",Y1134)))</formula>
    </cfRule>
    <cfRule type="containsText" dxfId="212" priority="3463" operator="containsText" text="清車">
      <formula>NOT(ISERROR(SEARCH("清車",Y1134)))</formula>
    </cfRule>
    <cfRule type="containsText" dxfId="211" priority="3464" operator="containsText" text="改紡">
      <formula>NOT(ISERROR(SEARCH("改紡",Y1134)))</formula>
    </cfRule>
    <cfRule type="containsText" dxfId="210" priority="3465" operator="containsText" text="了機">
      <formula>NOT(ISERROR(SEARCH("了機",Y1134)))</formula>
    </cfRule>
  </conditionalFormatting>
  <conditionalFormatting sqref="Y1135">
    <cfRule type="containsText" dxfId="209" priority="3087" operator="containsText" text="清車">
      <formula>NOT(ISERROR(SEARCH("清車",Y1135)))</formula>
    </cfRule>
    <cfRule type="containsText" dxfId="208" priority="3088" operator="containsText" text="改紡">
      <formula>NOT(ISERROR(SEARCH("改紡",Y1135)))</formula>
    </cfRule>
    <cfRule type="containsText" dxfId="207" priority="3089" operator="containsText" text="了機">
      <formula>NOT(ISERROR(SEARCH("了機",Y1135)))</formula>
    </cfRule>
  </conditionalFormatting>
  <conditionalFormatting sqref="Y1147">
    <cfRule type="containsText" dxfId="206" priority="2821" operator="containsText" text="清車">
      <formula>NOT(ISERROR(SEARCH("清車",Y1147)))</formula>
    </cfRule>
    <cfRule type="containsText" dxfId="205" priority="2822" operator="containsText" text="改紡">
      <formula>NOT(ISERROR(SEARCH("改紡",Y1147)))</formula>
    </cfRule>
    <cfRule type="containsText" dxfId="204" priority="2823" operator="containsText" text="了機">
      <formula>NOT(ISERROR(SEARCH("了機",Y1147)))</formula>
    </cfRule>
  </conditionalFormatting>
  <conditionalFormatting sqref="Y1149">
    <cfRule type="containsText" dxfId="203" priority="2812" operator="containsText" text="清車">
      <formula>NOT(ISERROR(SEARCH("清車",Y1149)))</formula>
    </cfRule>
    <cfRule type="containsText" dxfId="202" priority="2813" operator="containsText" text="改紡">
      <formula>NOT(ISERROR(SEARCH("改紡",Y1149)))</formula>
    </cfRule>
    <cfRule type="containsText" dxfId="201" priority="2814" operator="containsText" text="了機">
      <formula>NOT(ISERROR(SEARCH("了機",Y1149)))</formula>
    </cfRule>
  </conditionalFormatting>
  <conditionalFormatting sqref="Y1150">
    <cfRule type="containsText" dxfId="200" priority="2827" operator="containsText" text="清車">
      <formula>NOT(ISERROR(SEARCH("清車",Y1150)))</formula>
    </cfRule>
    <cfRule type="containsText" dxfId="199" priority="2828" operator="containsText" text="改紡">
      <formula>NOT(ISERROR(SEARCH("改紡",Y1150)))</formula>
    </cfRule>
    <cfRule type="containsText" dxfId="198" priority="2829" operator="containsText" text="了機">
      <formula>NOT(ISERROR(SEARCH("了機",Y1150)))</formula>
    </cfRule>
  </conditionalFormatting>
  <conditionalFormatting sqref="Y1153">
    <cfRule type="containsText" dxfId="197" priority="2800" operator="containsText" text="清車">
      <formula>NOT(ISERROR(SEARCH("清車",Y1153)))</formula>
    </cfRule>
    <cfRule type="containsText" dxfId="196" priority="2801" operator="containsText" text="改紡">
      <formula>NOT(ISERROR(SEARCH("改紡",Y1153)))</formula>
    </cfRule>
    <cfRule type="containsText" dxfId="195" priority="2802" operator="containsText" text="了機">
      <formula>NOT(ISERROR(SEARCH("了機",Y1153)))</formula>
    </cfRule>
  </conditionalFormatting>
  <conditionalFormatting sqref="Y1154">
    <cfRule type="containsText" dxfId="194" priority="2151" operator="containsText" text="清車">
      <formula>NOT(ISERROR(SEARCH("清車",Y1154)))</formula>
    </cfRule>
    <cfRule type="containsText" dxfId="193" priority="2152" operator="containsText" text="改紡">
      <formula>NOT(ISERROR(SEARCH("改紡",Y1154)))</formula>
    </cfRule>
    <cfRule type="containsText" dxfId="192" priority="2153" operator="containsText" text="了機">
      <formula>NOT(ISERROR(SEARCH("了機",Y1154)))</formula>
    </cfRule>
  </conditionalFormatting>
  <conditionalFormatting sqref="Y1155:Y1157 X1160:X1169 X1171:X1173">
    <cfRule type="containsText" dxfId="191" priority="2848" operator="containsText" text="清車">
      <formula>NOT(ISERROR(SEARCH("清車",X1155)))</formula>
    </cfRule>
    <cfRule type="containsText" dxfId="190" priority="2849" operator="containsText" text="改紡">
      <formula>NOT(ISERROR(SEARCH("改紡",X1155)))</formula>
    </cfRule>
    <cfRule type="containsText" dxfId="189" priority="2850" operator="containsText" text="了機">
      <formula>NOT(ISERROR(SEARCH("了機",X1155)))</formula>
    </cfRule>
  </conditionalFormatting>
  <conditionalFormatting sqref="Y1156">
    <cfRule type="containsText" dxfId="188" priority="2824" operator="containsText" text="清車">
      <formula>NOT(ISERROR(SEARCH("清車",Y1156)))</formula>
    </cfRule>
    <cfRule type="containsText" dxfId="187" priority="2825" operator="containsText" text="改紡">
      <formula>NOT(ISERROR(SEARCH("改紡",Y1156)))</formula>
    </cfRule>
    <cfRule type="containsText" dxfId="186" priority="2826" operator="containsText" text="了機">
      <formula>NOT(ISERROR(SEARCH("了機",Y1156)))</formula>
    </cfRule>
  </conditionalFormatting>
  <conditionalFormatting sqref="Y1157">
    <cfRule type="containsText" dxfId="185" priority="2334" operator="containsText" text="清車">
      <formula>NOT(ISERROR(SEARCH("清車",Y1157)))</formula>
    </cfRule>
    <cfRule type="containsText" dxfId="184" priority="2335" operator="containsText" text="改紡">
      <formula>NOT(ISERROR(SEARCH("改紡",Y1157)))</formula>
    </cfRule>
    <cfRule type="containsText" dxfId="183" priority="2336" operator="containsText" text="了機">
      <formula>NOT(ISERROR(SEARCH("了機",Y1157)))</formula>
    </cfRule>
    <cfRule type="containsText" dxfId="182" priority="2530" operator="containsText" text="清車">
      <formula>NOT(ISERROR(SEARCH("清車",Y1157)))</formula>
    </cfRule>
    <cfRule type="containsText" dxfId="181" priority="2531" operator="containsText" text="改紡">
      <formula>NOT(ISERROR(SEARCH("改紡",Y1157)))</formula>
    </cfRule>
    <cfRule type="containsText" dxfId="180" priority="2532" operator="containsText" text="了機">
      <formula>NOT(ISERROR(SEARCH("了機",Y1157)))</formula>
    </cfRule>
  </conditionalFormatting>
  <conditionalFormatting sqref="Y1157:Y1170">
    <cfRule type="containsText" dxfId="179" priority="2851" operator="containsText" text="清車">
      <formula>NOT(ISERROR(SEARCH("清車",Y1157)))</formula>
    </cfRule>
    <cfRule type="containsText" dxfId="178" priority="2852" operator="containsText" text="改紡">
      <formula>NOT(ISERROR(SEARCH("改紡",Y1157)))</formula>
    </cfRule>
    <cfRule type="containsText" dxfId="177" priority="2853" operator="containsText" text="了機">
      <formula>NOT(ISERROR(SEARCH("了機",Y1157)))</formula>
    </cfRule>
  </conditionalFormatting>
  <conditionalFormatting sqref="Y1158">
    <cfRule type="containsText" dxfId="176" priority="2163" operator="containsText" text="清車">
      <formula>NOT(ISERROR(SEARCH("清車",Y1158)))</formula>
    </cfRule>
    <cfRule type="containsText" dxfId="175" priority="2164" operator="containsText" text="改紡">
      <formula>NOT(ISERROR(SEARCH("改紡",Y1158)))</formula>
    </cfRule>
    <cfRule type="containsText" dxfId="174" priority="2165" operator="containsText" text="了機">
      <formula>NOT(ISERROR(SEARCH("了機",Y1158)))</formula>
    </cfRule>
  </conditionalFormatting>
  <conditionalFormatting sqref="Y1159">
    <cfRule type="containsText" dxfId="173" priority="2818" operator="containsText" text="清車">
      <formula>NOT(ISERROR(SEARCH("清車",Y1159)))</formula>
    </cfRule>
    <cfRule type="containsText" dxfId="172" priority="2819" operator="containsText" text="改紡">
      <formula>NOT(ISERROR(SEARCH("改紡",Y1159)))</formula>
    </cfRule>
    <cfRule type="containsText" dxfId="171" priority="2820" operator="containsText" text="了機">
      <formula>NOT(ISERROR(SEARCH("了機",Y1159)))</formula>
    </cfRule>
  </conditionalFormatting>
  <conditionalFormatting sqref="Y1160">
    <cfRule type="containsText" dxfId="170" priority="2331" operator="containsText" text="清車">
      <formula>NOT(ISERROR(SEARCH("清車",Y1160)))</formula>
    </cfRule>
    <cfRule type="containsText" dxfId="169" priority="2332" operator="containsText" text="改紡">
      <formula>NOT(ISERROR(SEARCH("改紡",Y1160)))</formula>
    </cfRule>
    <cfRule type="containsText" dxfId="168" priority="2333" operator="containsText" text="了機">
      <formula>NOT(ISERROR(SEARCH("了機",Y1160)))</formula>
    </cfRule>
    <cfRule type="containsText" dxfId="167" priority="2527" operator="containsText" text="清車">
      <formula>NOT(ISERROR(SEARCH("清車",Y1160)))</formula>
    </cfRule>
    <cfRule type="containsText" dxfId="166" priority="2528" operator="containsText" text="改紡">
      <formula>NOT(ISERROR(SEARCH("改紡",Y1160)))</formula>
    </cfRule>
    <cfRule type="containsText" dxfId="165" priority="2529" operator="containsText" text="了機">
      <formula>NOT(ISERROR(SEARCH("了機",Y1160)))</formula>
    </cfRule>
  </conditionalFormatting>
  <conditionalFormatting sqref="Y1161">
    <cfRule type="containsText" dxfId="164" priority="2160" operator="containsText" text="清車">
      <formula>NOT(ISERROR(SEARCH("清車",Y1161)))</formula>
    </cfRule>
    <cfRule type="containsText" dxfId="163" priority="2161" operator="containsText" text="改紡">
      <formula>NOT(ISERROR(SEARCH("改紡",Y1161)))</formula>
    </cfRule>
    <cfRule type="containsText" dxfId="162" priority="2162" operator="containsText" text="了機">
      <formula>NOT(ISERROR(SEARCH("了機",Y1161)))</formula>
    </cfRule>
  </conditionalFormatting>
  <conditionalFormatting sqref="Y1169">
    <cfRule type="containsText" dxfId="161" priority="2839" operator="containsText" text="清車">
      <formula>NOT(ISERROR(SEARCH("清車",Y1169)))</formula>
    </cfRule>
    <cfRule type="containsText" dxfId="160" priority="2840" operator="containsText" text="改紡">
      <formula>NOT(ISERROR(SEARCH("改紡",Y1169)))</formula>
    </cfRule>
    <cfRule type="containsText" dxfId="159" priority="2841" operator="containsText" text="了機">
      <formula>NOT(ISERROR(SEARCH("了機",Y1169)))</formula>
    </cfRule>
  </conditionalFormatting>
  <conditionalFormatting sqref="Y1170">
    <cfRule type="containsText" dxfId="158" priority="2343" operator="containsText" text="清車">
      <formula>NOT(ISERROR(SEARCH("清車",Y1170)))</formula>
    </cfRule>
    <cfRule type="containsText" dxfId="157" priority="2344" operator="containsText" text="改紡">
      <formula>NOT(ISERROR(SEARCH("改紡",Y1170)))</formula>
    </cfRule>
    <cfRule type="containsText" dxfId="156" priority="2345" operator="containsText" text="了機">
      <formula>NOT(ISERROR(SEARCH("了機",Y1170)))</formula>
    </cfRule>
    <cfRule type="containsText" dxfId="155" priority="2539" operator="containsText" text="清車">
      <formula>NOT(ISERROR(SEARCH("清車",Y1170)))</formula>
    </cfRule>
    <cfRule type="containsText" dxfId="154" priority="2540" operator="containsText" text="改紡">
      <formula>NOT(ISERROR(SEARCH("改紡",Y1170)))</formula>
    </cfRule>
    <cfRule type="containsText" dxfId="153" priority="2541" operator="containsText" text="了機">
      <formula>NOT(ISERROR(SEARCH("了機",Y1170)))</formula>
    </cfRule>
  </conditionalFormatting>
  <conditionalFormatting sqref="Y1171">
    <cfRule type="containsText" dxfId="152" priority="2172" operator="containsText" text="清車">
      <formula>NOT(ISERROR(SEARCH("清車",Y1171)))</formula>
    </cfRule>
    <cfRule type="containsText" dxfId="151" priority="2173" operator="containsText" text="改紡">
      <formula>NOT(ISERROR(SEARCH("改紡",Y1171)))</formula>
    </cfRule>
    <cfRule type="containsText" dxfId="150" priority="2174" operator="containsText" text="了機">
      <formula>NOT(ISERROR(SEARCH("了機",Y1171)))</formula>
    </cfRule>
  </conditionalFormatting>
  <conditionalFormatting sqref="Y1172">
    <cfRule type="containsText" dxfId="149" priority="2794" operator="containsText" text="清車">
      <formula>NOT(ISERROR(SEARCH("清車",Y1172)))</formula>
    </cfRule>
    <cfRule type="containsText" dxfId="148" priority="2795" operator="containsText" text="改紡">
      <formula>NOT(ISERROR(SEARCH("改紡",Y1172)))</formula>
    </cfRule>
    <cfRule type="containsText" dxfId="147" priority="2796" operator="containsText" text="了機">
      <formula>NOT(ISERROR(SEARCH("了機",Y1172)))</formula>
    </cfRule>
  </conditionalFormatting>
  <conditionalFormatting sqref="Y1173">
    <cfRule type="containsText" dxfId="146" priority="2325" operator="containsText" text="清車">
      <formula>NOT(ISERROR(SEARCH("清車",Y1173)))</formula>
    </cfRule>
    <cfRule type="containsText" dxfId="145" priority="2326" operator="containsText" text="改紡">
      <formula>NOT(ISERROR(SEARCH("改紡",Y1173)))</formula>
    </cfRule>
    <cfRule type="containsText" dxfId="144" priority="2327" operator="containsText" text="了機">
      <formula>NOT(ISERROR(SEARCH("了機",Y1173)))</formula>
    </cfRule>
    <cfRule type="containsText" dxfId="143" priority="2518" operator="containsText" text="清車">
      <formula>NOT(ISERROR(SEARCH("清車",Y1173)))</formula>
    </cfRule>
    <cfRule type="containsText" dxfId="142" priority="2519" operator="containsText" text="改紡">
      <formula>NOT(ISERROR(SEARCH("改紡",Y1173)))</formula>
    </cfRule>
    <cfRule type="containsText" dxfId="141" priority="2520" operator="containsText" text="了機">
      <formula>NOT(ISERROR(SEARCH("了機",Y1173)))</formula>
    </cfRule>
  </conditionalFormatting>
  <conditionalFormatting sqref="Y1174">
    <cfRule type="containsText" dxfId="140" priority="2142" operator="containsText" text="清車">
      <formula>NOT(ISERROR(SEARCH("清車",Y1174)))</formula>
    </cfRule>
    <cfRule type="containsText" dxfId="139" priority="2143" operator="containsText" text="改紡">
      <formula>NOT(ISERROR(SEARCH("改紡",Y1174)))</formula>
    </cfRule>
    <cfRule type="containsText" dxfId="138" priority="2144" operator="containsText" text="了機">
      <formula>NOT(ISERROR(SEARCH("了機",Y1174)))</formula>
    </cfRule>
  </conditionalFormatting>
  <conditionalFormatting sqref="Y1186">
    <cfRule type="containsText" dxfId="137" priority="1876" operator="containsText" text="清車">
      <formula>NOT(ISERROR(SEARCH("清車",Y1186)))</formula>
    </cfRule>
    <cfRule type="containsText" dxfId="136" priority="1877" operator="containsText" text="改紡">
      <formula>NOT(ISERROR(SEARCH("改紡",Y1186)))</formula>
    </cfRule>
    <cfRule type="containsText" dxfId="135" priority="1878" operator="containsText" text="了機">
      <formula>NOT(ISERROR(SEARCH("了機",Y1186)))</formula>
    </cfRule>
  </conditionalFormatting>
  <conditionalFormatting sqref="Y1188">
    <cfRule type="containsText" dxfId="134" priority="1867" operator="containsText" text="清車">
      <formula>NOT(ISERROR(SEARCH("清車",Y1188)))</formula>
    </cfRule>
    <cfRule type="containsText" dxfId="133" priority="1868" operator="containsText" text="改紡">
      <formula>NOT(ISERROR(SEARCH("改紡",Y1188)))</formula>
    </cfRule>
    <cfRule type="containsText" dxfId="132" priority="1869" operator="containsText" text="了機">
      <formula>NOT(ISERROR(SEARCH("了機",Y1188)))</formula>
    </cfRule>
  </conditionalFormatting>
  <conditionalFormatting sqref="Y1189">
    <cfRule type="containsText" dxfId="131" priority="1882" operator="containsText" text="清車">
      <formula>NOT(ISERROR(SEARCH("清車",Y1189)))</formula>
    </cfRule>
    <cfRule type="containsText" dxfId="130" priority="1883" operator="containsText" text="改紡">
      <formula>NOT(ISERROR(SEARCH("改紡",Y1189)))</formula>
    </cfRule>
    <cfRule type="containsText" dxfId="129" priority="1884" operator="containsText" text="了機">
      <formula>NOT(ISERROR(SEARCH("了機",Y1189)))</formula>
    </cfRule>
  </conditionalFormatting>
  <conditionalFormatting sqref="Y1192">
    <cfRule type="containsText" dxfId="128" priority="1855" operator="containsText" text="清車">
      <formula>NOT(ISERROR(SEARCH("清車",Y1192)))</formula>
    </cfRule>
    <cfRule type="containsText" dxfId="127" priority="1856" operator="containsText" text="改紡">
      <formula>NOT(ISERROR(SEARCH("改紡",Y1192)))</formula>
    </cfRule>
    <cfRule type="containsText" dxfId="126" priority="1857" operator="containsText" text="了機">
      <formula>NOT(ISERROR(SEARCH("了機",Y1192)))</formula>
    </cfRule>
  </conditionalFormatting>
  <conditionalFormatting sqref="Y1193">
    <cfRule type="containsText" dxfId="125" priority="1206" operator="containsText" text="清車">
      <formula>NOT(ISERROR(SEARCH("清車",Y1193)))</formula>
    </cfRule>
    <cfRule type="containsText" dxfId="124" priority="1207" operator="containsText" text="改紡">
      <formula>NOT(ISERROR(SEARCH("改紡",Y1193)))</formula>
    </cfRule>
    <cfRule type="containsText" dxfId="123" priority="1208" operator="containsText" text="了機">
      <formula>NOT(ISERROR(SEARCH("了機",Y1193)))</formula>
    </cfRule>
  </conditionalFormatting>
  <conditionalFormatting sqref="Y1194:Y1196 X1199:X1208 X1210:X1212">
    <cfRule type="containsText" dxfId="122" priority="1903" operator="containsText" text="清車">
      <formula>NOT(ISERROR(SEARCH("清車",X1194)))</formula>
    </cfRule>
    <cfRule type="containsText" dxfId="121" priority="1904" operator="containsText" text="改紡">
      <formula>NOT(ISERROR(SEARCH("改紡",X1194)))</formula>
    </cfRule>
    <cfRule type="containsText" dxfId="120" priority="1905" operator="containsText" text="了機">
      <formula>NOT(ISERROR(SEARCH("了機",X1194)))</formula>
    </cfRule>
  </conditionalFormatting>
  <conditionalFormatting sqref="Y1195">
    <cfRule type="containsText" dxfId="119" priority="1879" operator="containsText" text="清車">
      <formula>NOT(ISERROR(SEARCH("清車",Y1195)))</formula>
    </cfRule>
    <cfRule type="containsText" dxfId="118" priority="1880" operator="containsText" text="改紡">
      <formula>NOT(ISERROR(SEARCH("改紡",Y1195)))</formula>
    </cfRule>
    <cfRule type="containsText" dxfId="117" priority="1881" operator="containsText" text="了機">
      <formula>NOT(ISERROR(SEARCH("了機",Y1195)))</formula>
    </cfRule>
  </conditionalFormatting>
  <conditionalFormatting sqref="Y1196">
    <cfRule type="containsText" dxfId="116" priority="1389" operator="containsText" text="清車">
      <formula>NOT(ISERROR(SEARCH("清車",Y1196)))</formula>
    </cfRule>
    <cfRule type="containsText" dxfId="115" priority="1390" operator="containsText" text="改紡">
      <formula>NOT(ISERROR(SEARCH("改紡",Y1196)))</formula>
    </cfRule>
    <cfRule type="containsText" dxfId="114" priority="1391" operator="containsText" text="了機">
      <formula>NOT(ISERROR(SEARCH("了機",Y1196)))</formula>
    </cfRule>
    <cfRule type="containsText" dxfId="113" priority="1585" operator="containsText" text="清車">
      <formula>NOT(ISERROR(SEARCH("清車",Y1196)))</formula>
    </cfRule>
    <cfRule type="containsText" dxfId="112" priority="1586" operator="containsText" text="改紡">
      <formula>NOT(ISERROR(SEARCH("改紡",Y1196)))</formula>
    </cfRule>
    <cfRule type="containsText" dxfId="111" priority="1587" operator="containsText" text="了機">
      <formula>NOT(ISERROR(SEARCH("了機",Y1196)))</formula>
    </cfRule>
  </conditionalFormatting>
  <conditionalFormatting sqref="Y1196:Y1209">
    <cfRule type="containsText" dxfId="110" priority="1906" operator="containsText" text="清車">
      <formula>NOT(ISERROR(SEARCH("清車",Y1196)))</formula>
    </cfRule>
    <cfRule type="containsText" dxfId="109" priority="1907" operator="containsText" text="改紡">
      <formula>NOT(ISERROR(SEARCH("改紡",Y1196)))</formula>
    </cfRule>
    <cfRule type="containsText" dxfId="108" priority="1908" operator="containsText" text="了機">
      <formula>NOT(ISERROR(SEARCH("了機",Y1196)))</formula>
    </cfRule>
  </conditionalFormatting>
  <conditionalFormatting sqref="Y1197">
    <cfRule type="containsText" dxfId="107" priority="1218" operator="containsText" text="清車">
      <formula>NOT(ISERROR(SEARCH("清車",Y1197)))</formula>
    </cfRule>
    <cfRule type="containsText" dxfId="106" priority="1219" operator="containsText" text="改紡">
      <formula>NOT(ISERROR(SEARCH("改紡",Y1197)))</formula>
    </cfRule>
    <cfRule type="containsText" dxfId="105" priority="1220" operator="containsText" text="了機">
      <formula>NOT(ISERROR(SEARCH("了機",Y1197)))</formula>
    </cfRule>
  </conditionalFormatting>
  <conditionalFormatting sqref="Y1198">
    <cfRule type="containsText" dxfId="104" priority="1873" operator="containsText" text="清車">
      <formula>NOT(ISERROR(SEARCH("清車",Y1198)))</formula>
    </cfRule>
    <cfRule type="containsText" dxfId="103" priority="1874" operator="containsText" text="改紡">
      <formula>NOT(ISERROR(SEARCH("改紡",Y1198)))</formula>
    </cfRule>
    <cfRule type="containsText" dxfId="102" priority="1875" operator="containsText" text="了機">
      <formula>NOT(ISERROR(SEARCH("了機",Y1198)))</formula>
    </cfRule>
  </conditionalFormatting>
  <conditionalFormatting sqref="Y1199">
    <cfRule type="containsText" dxfId="101" priority="1386" operator="containsText" text="清車">
      <formula>NOT(ISERROR(SEARCH("清車",Y1199)))</formula>
    </cfRule>
    <cfRule type="containsText" dxfId="100" priority="1387" operator="containsText" text="改紡">
      <formula>NOT(ISERROR(SEARCH("改紡",Y1199)))</formula>
    </cfRule>
    <cfRule type="containsText" dxfId="99" priority="1388" operator="containsText" text="了機">
      <formula>NOT(ISERROR(SEARCH("了機",Y1199)))</formula>
    </cfRule>
    <cfRule type="containsText" dxfId="98" priority="1582" operator="containsText" text="清車">
      <formula>NOT(ISERROR(SEARCH("清車",Y1199)))</formula>
    </cfRule>
    <cfRule type="containsText" dxfId="97" priority="1583" operator="containsText" text="改紡">
      <formula>NOT(ISERROR(SEARCH("改紡",Y1199)))</formula>
    </cfRule>
    <cfRule type="containsText" dxfId="96" priority="1584" operator="containsText" text="了機">
      <formula>NOT(ISERROR(SEARCH("了機",Y1199)))</formula>
    </cfRule>
  </conditionalFormatting>
  <conditionalFormatting sqref="Y1200">
    <cfRule type="containsText" dxfId="95" priority="1215" operator="containsText" text="清車">
      <formula>NOT(ISERROR(SEARCH("清車",Y1200)))</formula>
    </cfRule>
    <cfRule type="containsText" dxfId="94" priority="1216" operator="containsText" text="改紡">
      <formula>NOT(ISERROR(SEARCH("改紡",Y1200)))</formula>
    </cfRule>
    <cfRule type="containsText" dxfId="93" priority="1217" operator="containsText" text="了機">
      <formula>NOT(ISERROR(SEARCH("了機",Y1200)))</formula>
    </cfRule>
  </conditionalFormatting>
  <conditionalFormatting sqref="Y1208">
    <cfRule type="containsText" dxfId="92" priority="1894" operator="containsText" text="清車">
      <formula>NOT(ISERROR(SEARCH("清車",Y1208)))</formula>
    </cfRule>
    <cfRule type="containsText" dxfId="91" priority="1895" operator="containsText" text="改紡">
      <formula>NOT(ISERROR(SEARCH("改紡",Y1208)))</formula>
    </cfRule>
    <cfRule type="containsText" dxfId="90" priority="1896" operator="containsText" text="了機">
      <formula>NOT(ISERROR(SEARCH("了機",Y1208)))</formula>
    </cfRule>
  </conditionalFormatting>
  <conditionalFormatting sqref="Y1209">
    <cfRule type="containsText" dxfId="89" priority="1398" operator="containsText" text="清車">
      <formula>NOT(ISERROR(SEARCH("清車",Y1209)))</formula>
    </cfRule>
    <cfRule type="containsText" dxfId="88" priority="1399" operator="containsText" text="改紡">
      <formula>NOT(ISERROR(SEARCH("改紡",Y1209)))</formula>
    </cfRule>
    <cfRule type="containsText" dxfId="87" priority="1400" operator="containsText" text="了機">
      <formula>NOT(ISERROR(SEARCH("了機",Y1209)))</formula>
    </cfRule>
    <cfRule type="containsText" dxfId="86" priority="1594" operator="containsText" text="清車">
      <formula>NOT(ISERROR(SEARCH("清車",Y1209)))</formula>
    </cfRule>
    <cfRule type="containsText" dxfId="85" priority="1595" operator="containsText" text="改紡">
      <formula>NOT(ISERROR(SEARCH("改紡",Y1209)))</formula>
    </cfRule>
    <cfRule type="containsText" dxfId="84" priority="1596" operator="containsText" text="了機">
      <formula>NOT(ISERROR(SEARCH("了機",Y1209)))</formula>
    </cfRule>
  </conditionalFormatting>
  <conditionalFormatting sqref="Y1210">
    <cfRule type="containsText" dxfId="83" priority="1227" operator="containsText" text="清車">
      <formula>NOT(ISERROR(SEARCH("清車",Y1210)))</formula>
    </cfRule>
    <cfRule type="containsText" dxfId="82" priority="1228" operator="containsText" text="改紡">
      <formula>NOT(ISERROR(SEARCH("改紡",Y1210)))</formula>
    </cfRule>
    <cfRule type="containsText" dxfId="81" priority="1229" operator="containsText" text="了機">
      <formula>NOT(ISERROR(SEARCH("了機",Y1210)))</formula>
    </cfRule>
  </conditionalFormatting>
  <conditionalFormatting sqref="Y1211">
    <cfRule type="containsText" dxfId="80" priority="1849" operator="containsText" text="清車">
      <formula>NOT(ISERROR(SEARCH("清車",Y1211)))</formula>
    </cfRule>
    <cfRule type="containsText" dxfId="79" priority="1850" operator="containsText" text="改紡">
      <formula>NOT(ISERROR(SEARCH("改紡",Y1211)))</formula>
    </cfRule>
    <cfRule type="containsText" dxfId="78" priority="1851" operator="containsText" text="了機">
      <formula>NOT(ISERROR(SEARCH("了機",Y1211)))</formula>
    </cfRule>
  </conditionalFormatting>
  <conditionalFormatting sqref="Y1212">
    <cfRule type="containsText" dxfId="77" priority="1380" operator="containsText" text="清車">
      <formula>NOT(ISERROR(SEARCH("清車",Y1212)))</formula>
    </cfRule>
    <cfRule type="containsText" dxfId="76" priority="1381" operator="containsText" text="改紡">
      <formula>NOT(ISERROR(SEARCH("改紡",Y1212)))</formula>
    </cfRule>
    <cfRule type="containsText" dxfId="75" priority="1382" operator="containsText" text="了機">
      <formula>NOT(ISERROR(SEARCH("了機",Y1212)))</formula>
    </cfRule>
    <cfRule type="containsText" dxfId="74" priority="1573" operator="containsText" text="清車">
      <formula>NOT(ISERROR(SEARCH("清車",Y1212)))</formula>
    </cfRule>
    <cfRule type="containsText" dxfId="73" priority="1574" operator="containsText" text="改紡">
      <formula>NOT(ISERROR(SEARCH("改紡",Y1212)))</formula>
    </cfRule>
    <cfRule type="containsText" dxfId="72" priority="1575" operator="containsText" text="了機">
      <formula>NOT(ISERROR(SEARCH("了機",Y1212)))</formula>
    </cfRule>
  </conditionalFormatting>
  <conditionalFormatting sqref="Y1213">
    <cfRule type="containsText" dxfId="71" priority="1197" operator="containsText" text="清車">
      <formula>NOT(ISERROR(SEARCH("清車",Y1213)))</formula>
    </cfRule>
    <cfRule type="containsText" dxfId="70" priority="1198" operator="containsText" text="改紡">
      <formula>NOT(ISERROR(SEARCH("改紡",Y1213)))</formula>
    </cfRule>
    <cfRule type="containsText" dxfId="69" priority="1199" operator="containsText" text="了機">
      <formula>NOT(ISERROR(SEARCH("了機",Y1213)))</formula>
    </cfRule>
  </conditionalFormatting>
  <conditionalFormatting sqref="Y1225">
    <cfRule type="containsText" dxfId="68" priority="931" operator="containsText" text="清車">
      <formula>NOT(ISERROR(SEARCH("清車",Y1225)))</formula>
    </cfRule>
    <cfRule type="containsText" dxfId="67" priority="932" operator="containsText" text="改紡">
      <formula>NOT(ISERROR(SEARCH("改紡",Y1225)))</formula>
    </cfRule>
    <cfRule type="containsText" dxfId="66" priority="933" operator="containsText" text="了機">
      <formula>NOT(ISERROR(SEARCH("了機",Y1225)))</formula>
    </cfRule>
  </conditionalFormatting>
  <conditionalFormatting sqref="Y1227">
    <cfRule type="containsText" dxfId="65" priority="922" operator="containsText" text="清車">
      <formula>NOT(ISERROR(SEARCH("清車",Y1227)))</formula>
    </cfRule>
    <cfRule type="containsText" dxfId="64" priority="923" operator="containsText" text="改紡">
      <formula>NOT(ISERROR(SEARCH("改紡",Y1227)))</formula>
    </cfRule>
    <cfRule type="containsText" dxfId="63" priority="924" operator="containsText" text="了機">
      <formula>NOT(ISERROR(SEARCH("了機",Y1227)))</formula>
    </cfRule>
  </conditionalFormatting>
  <conditionalFormatting sqref="Y1228">
    <cfRule type="containsText" dxfId="62" priority="937" operator="containsText" text="清車">
      <formula>NOT(ISERROR(SEARCH("清車",Y1228)))</formula>
    </cfRule>
    <cfRule type="containsText" dxfId="61" priority="938" operator="containsText" text="改紡">
      <formula>NOT(ISERROR(SEARCH("改紡",Y1228)))</formula>
    </cfRule>
    <cfRule type="containsText" dxfId="60" priority="939" operator="containsText" text="了機">
      <formula>NOT(ISERROR(SEARCH("了機",Y1228)))</formula>
    </cfRule>
  </conditionalFormatting>
  <conditionalFormatting sqref="Y1231">
    <cfRule type="containsText" dxfId="59" priority="910" operator="containsText" text="清車">
      <formula>NOT(ISERROR(SEARCH("清車",Y1231)))</formula>
    </cfRule>
    <cfRule type="containsText" dxfId="58" priority="911" operator="containsText" text="改紡">
      <formula>NOT(ISERROR(SEARCH("改紡",Y1231)))</formula>
    </cfRule>
    <cfRule type="containsText" dxfId="57" priority="912" operator="containsText" text="了機">
      <formula>NOT(ISERROR(SEARCH("了機",Y1231)))</formula>
    </cfRule>
  </conditionalFormatting>
  <conditionalFormatting sqref="Y1232">
    <cfRule type="containsText" dxfId="56" priority="251" operator="containsText" text="清車">
      <formula>NOT(ISERROR(SEARCH("清車",Y1232)))</formula>
    </cfRule>
    <cfRule type="containsText" dxfId="55" priority="252" operator="containsText" text="改紡">
      <formula>NOT(ISERROR(SEARCH("改紡",Y1232)))</formula>
    </cfRule>
    <cfRule type="containsText" dxfId="54" priority="253" operator="containsText" text="了機">
      <formula>NOT(ISERROR(SEARCH("了機",Y1232)))</formula>
    </cfRule>
  </conditionalFormatting>
  <conditionalFormatting sqref="Y1233:Y1235 X1238:X1247 X1249 X1251">
    <cfRule type="containsText" dxfId="53" priority="958" operator="containsText" text="清車">
      <formula>NOT(ISERROR(SEARCH("清車",X1233)))</formula>
    </cfRule>
    <cfRule type="containsText" dxfId="52" priority="959" operator="containsText" text="改紡">
      <formula>NOT(ISERROR(SEARCH("改紡",X1233)))</formula>
    </cfRule>
    <cfRule type="containsText" dxfId="51" priority="960" operator="containsText" text="了機">
      <formula>NOT(ISERROR(SEARCH("了機",X1233)))</formula>
    </cfRule>
  </conditionalFormatting>
  <conditionalFormatting sqref="Y1234">
    <cfRule type="containsText" dxfId="50" priority="934" operator="containsText" text="清車">
      <formula>NOT(ISERROR(SEARCH("清車",Y1234)))</formula>
    </cfRule>
    <cfRule type="containsText" dxfId="49" priority="935" operator="containsText" text="改紡">
      <formula>NOT(ISERROR(SEARCH("改紡",Y1234)))</formula>
    </cfRule>
    <cfRule type="containsText" dxfId="48" priority="936" operator="containsText" text="了機">
      <formula>NOT(ISERROR(SEARCH("了機",Y1234)))</formula>
    </cfRule>
  </conditionalFormatting>
  <conditionalFormatting sqref="Y1235">
    <cfRule type="containsText" dxfId="47" priority="440" operator="containsText" text="清車">
      <formula>NOT(ISERROR(SEARCH("清車",Y1235)))</formula>
    </cfRule>
    <cfRule type="containsText" dxfId="46" priority="441" operator="containsText" text="改紡">
      <formula>NOT(ISERROR(SEARCH("改紡",Y1235)))</formula>
    </cfRule>
    <cfRule type="containsText" dxfId="45" priority="442" operator="containsText" text="了機">
      <formula>NOT(ISERROR(SEARCH("了機",Y1235)))</formula>
    </cfRule>
    <cfRule type="containsText" dxfId="44" priority="642" operator="containsText" text="清車">
      <formula>NOT(ISERROR(SEARCH("清車",Y1235)))</formula>
    </cfRule>
    <cfRule type="containsText" dxfId="43" priority="643" operator="containsText" text="改紡">
      <formula>NOT(ISERROR(SEARCH("改紡",Y1235)))</formula>
    </cfRule>
    <cfRule type="containsText" dxfId="42" priority="644" operator="containsText" text="了機">
      <formula>NOT(ISERROR(SEARCH("了機",Y1235)))</formula>
    </cfRule>
  </conditionalFormatting>
  <conditionalFormatting sqref="Y1235:Y1248">
    <cfRule type="containsText" dxfId="41" priority="961" operator="containsText" text="清車">
      <formula>NOT(ISERROR(SEARCH("清車",Y1235)))</formula>
    </cfRule>
    <cfRule type="containsText" dxfId="40" priority="962" operator="containsText" text="改紡">
      <formula>NOT(ISERROR(SEARCH("改紡",Y1235)))</formula>
    </cfRule>
    <cfRule type="containsText" dxfId="39" priority="963" operator="containsText" text="了機">
      <formula>NOT(ISERROR(SEARCH("了機",Y1235)))</formula>
    </cfRule>
  </conditionalFormatting>
  <conditionalFormatting sqref="Y1236">
    <cfRule type="containsText" dxfId="38" priority="264" operator="containsText" text="清車">
      <formula>NOT(ISERROR(SEARCH("清車",Y1236)))</formula>
    </cfRule>
    <cfRule type="containsText" dxfId="37" priority="265" operator="containsText" text="改紡">
      <formula>NOT(ISERROR(SEARCH("改紡",Y1236)))</formula>
    </cfRule>
    <cfRule type="containsText" dxfId="36" priority="266" operator="containsText" text="了機">
      <formula>NOT(ISERROR(SEARCH("了機",Y1236)))</formula>
    </cfRule>
  </conditionalFormatting>
  <conditionalFormatting sqref="Y1237">
    <cfRule type="containsText" dxfId="35" priority="928" operator="containsText" text="清車">
      <formula>NOT(ISERROR(SEARCH("清車",Y1237)))</formula>
    </cfRule>
    <cfRule type="containsText" dxfId="34" priority="929" operator="containsText" text="改紡">
      <formula>NOT(ISERROR(SEARCH("改紡",Y1237)))</formula>
    </cfRule>
    <cfRule type="containsText" dxfId="33" priority="930" operator="containsText" text="了機">
      <formula>NOT(ISERROR(SEARCH("了機",Y1237)))</formula>
    </cfRule>
  </conditionalFormatting>
  <conditionalFormatting sqref="Y1238">
    <cfRule type="containsText" dxfId="32" priority="436" operator="containsText" text="清車">
      <formula>NOT(ISERROR(SEARCH("清車",Y1238)))</formula>
    </cfRule>
    <cfRule type="containsText" dxfId="31" priority="437" operator="containsText" text="改紡">
      <formula>NOT(ISERROR(SEARCH("改紡",Y1238)))</formula>
    </cfRule>
    <cfRule type="containsText" dxfId="30" priority="438" operator="containsText" text="了機">
      <formula>NOT(ISERROR(SEARCH("了機",Y1238)))</formula>
    </cfRule>
    <cfRule type="containsText" dxfId="29" priority="638" operator="containsText" text="清車">
      <formula>NOT(ISERROR(SEARCH("清車",Y1238)))</formula>
    </cfRule>
    <cfRule type="containsText" dxfId="28" priority="639" operator="containsText" text="改紡">
      <formula>NOT(ISERROR(SEARCH("改紡",Y1238)))</formula>
    </cfRule>
    <cfRule type="containsText" dxfId="27" priority="640" operator="containsText" text="了機">
      <formula>NOT(ISERROR(SEARCH("了機",Y1238)))</formula>
    </cfRule>
  </conditionalFormatting>
  <conditionalFormatting sqref="Y1239">
    <cfRule type="containsText" dxfId="26" priority="260" operator="containsText" text="清車">
      <formula>NOT(ISERROR(SEARCH("清車",Y1239)))</formula>
    </cfRule>
    <cfRule type="containsText" dxfId="25" priority="261" operator="containsText" text="改紡">
      <formula>NOT(ISERROR(SEARCH("改紡",Y1239)))</formula>
    </cfRule>
    <cfRule type="containsText" dxfId="24" priority="262" operator="containsText" text="了機">
      <formula>NOT(ISERROR(SEARCH("了機",Y1239)))</formula>
    </cfRule>
  </conditionalFormatting>
  <conditionalFormatting sqref="Y1247">
    <cfRule type="containsText" dxfId="23" priority="949" operator="containsText" text="清車">
      <formula>NOT(ISERROR(SEARCH("清車",Y1247)))</formula>
    </cfRule>
    <cfRule type="containsText" dxfId="22" priority="950" operator="containsText" text="改紡">
      <formula>NOT(ISERROR(SEARCH("改紡",Y1247)))</formula>
    </cfRule>
    <cfRule type="containsText" dxfId="21" priority="951" operator="containsText" text="了機">
      <formula>NOT(ISERROR(SEARCH("了機",Y1247)))</formula>
    </cfRule>
  </conditionalFormatting>
  <conditionalFormatting sqref="Y1248">
    <cfRule type="containsText" dxfId="20" priority="451" operator="containsText" text="清車">
      <formula>NOT(ISERROR(SEARCH("清車",Y1248)))</formula>
    </cfRule>
    <cfRule type="containsText" dxfId="19" priority="452" operator="containsText" text="改紡">
      <formula>NOT(ISERROR(SEARCH("改紡",Y1248)))</formula>
    </cfRule>
    <cfRule type="containsText" dxfId="18" priority="453" operator="containsText" text="了機">
      <formula>NOT(ISERROR(SEARCH("了機",Y1248)))</formula>
    </cfRule>
    <cfRule type="containsText" dxfId="17" priority="653" operator="containsText" text="清車">
      <formula>NOT(ISERROR(SEARCH("清車",Y1248)))</formula>
    </cfRule>
    <cfRule type="containsText" dxfId="16" priority="654" operator="containsText" text="改紡">
      <formula>NOT(ISERROR(SEARCH("改紡",Y1248)))</formula>
    </cfRule>
    <cfRule type="containsText" dxfId="15" priority="655" operator="containsText" text="了機">
      <formula>NOT(ISERROR(SEARCH("了機",Y1248)))</formula>
    </cfRule>
  </conditionalFormatting>
  <conditionalFormatting sqref="Y1249">
    <cfRule type="containsText" dxfId="14" priority="275" operator="containsText" text="清車">
      <formula>NOT(ISERROR(SEARCH("清車",Y1249)))</formula>
    </cfRule>
    <cfRule type="containsText" dxfId="13" priority="276" operator="containsText" text="改紡">
      <formula>NOT(ISERROR(SEARCH("改紡",Y1249)))</formula>
    </cfRule>
    <cfRule type="containsText" dxfId="12" priority="277" operator="containsText" text="了機">
      <formula>NOT(ISERROR(SEARCH("了機",Y1249)))</formula>
    </cfRule>
  </conditionalFormatting>
  <conditionalFormatting sqref="Y1250">
    <cfRule type="containsText" dxfId="11" priority="906" operator="containsText" text="清車">
      <formula>NOT(ISERROR(SEARCH("清車",Y1250)))</formula>
    </cfRule>
    <cfRule type="containsText" dxfId="10" priority="907" operator="containsText" text="改紡">
      <formula>NOT(ISERROR(SEARCH("改紡",Y1250)))</formula>
    </cfRule>
    <cfRule type="containsText" dxfId="9" priority="908" operator="containsText" text="了機">
      <formula>NOT(ISERROR(SEARCH("了機",Y1250)))</formula>
    </cfRule>
  </conditionalFormatting>
  <conditionalFormatting sqref="Y1251">
    <cfRule type="containsText" dxfId="8" priority="429" operator="containsText" text="清車">
      <formula>NOT(ISERROR(SEARCH("清車",Y1251)))</formula>
    </cfRule>
    <cfRule type="containsText" dxfId="7" priority="430" operator="containsText" text="改紡">
      <formula>NOT(ISERROR(SEARCH("改紡",Y1251)))</formula>
    </cfRule>
    <cfRule type="containsText" dxfId="6" priority="431" operator="containsText" text="了機">
      <formula>NOT(ISERROR(SEARCH("了機",Y1251)))</formula>
    </cfRule>
    <cfRule type="containsText" dxfId="5" priority="628" operator="containsText" text="清車">
      <formula>NOT(ISERROR(SEARCH("清車",Y1251)))</formula>
    </cfRule>
    <cfRule type="containsText" dxfId="4" priority="629" operator="containsText" text="改紡">
      <formula>NOT(ISERROR(SEARCH("改紡",Y1251)))</formula>
    </cfRule>
    <cfRule type="containsText" dxfId="3" priority="630" operator="containsText" text="了機">
      <formula>NOT(ISERROR(SEARCH("了機",Y1251)))</formula>
    </cfRule>
  </conditionalFormatting>
  <conditionalFormatting sqref="Y1252">
    <cfRule type="containsText" dxfId="2" priority="241" operator="containsText" text="清車">
      <formula>NOT(ISERROR(SEARCH("清車",Y1252)))</formula>
    </cfRule>
    <cfRule type="containsText" dxfId="1" priority="242" operator="containsText" text="改紡">
      <formula>NOT(ISERROR(SEARCH("改紡",Y1252)))</formula>
    </cfRule>
    <cfRule type="containsText" dxfId="0" priority="243" operator="containsText" text="了機">
      <formula>NOT(ISERROR(SEARCH("了機",Y1252)))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2026-05-25T06:13:21Z</dcterms:modified>
</cp:coreProperties>
</file>